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9"/>
  <workbookPr codeName="ThisWorkbook" hidePivotFieldList="1"/>
  <mc:AlternateContent xmlns:mc="http://schemas.openxmlformats.org/markup-compatibility/2006">
    <mc:Choice Requires="x15">
      <x15ac:absPath xmlns:x15ac="http://schemas.microsoft.com/office/spreadsheetml/2010/11/ac" url="C:\Users\lucav\Documents\Work\INFORM Severity\INFORM Severity Index releases\"/>
    </mc:Choice>
  </mc:AlternateContent>
  <xr:revisionPtr revIDLastSave="0" documentId="13_ncr:1_{606AD8BA-846A-4E7E-8B95-338AF58450E7}" xr6:coauthVersionLast="36" xr6:coauthVersionMax="45" xr10:uidLastSave="{00000000-0000-0000-0000-000000000000}"/>
  <bookViews>
    <workbookView xWindow="0" yWindow="0" windowWidth="23040" windowHeight="9060" tabRatio="886" xr2:uid="{00000000-000D-0000-FFFF-FFFF00000000}"/>
  </bookViews>
  <sheets>
    <sheet name="About" sheetId="109" r:id="rId1"/>
    <sheet name="INFORM Severity - hidden" sheetId="97" state="hidden" r:id="rId2"/>
    <sheet name="INFORM Severity - all crises" sheetId="107" r:id="rId3"/>
    <sheet name="INFORM Severity - country" sheetId="102" r:id="rId4"/>
    <sheet name="Impact of the crisis" sheetId="75" r:id="rId5"/>
    <sheet name="Conditions of people affected" sheetId="3" r:id="rId6"/>
    <sheet name="Complexity of the crisis" sheetId="4" r:id="rId7"/>
    <sheet name="Core Indicators" sheetId="96" r:id="rId8"/>
    <sheet name="Crisis Indicator Data" sheetId="74" r:id="rId9"/>
    <sheet name="Country Indicator Data" sheetId="85" r:id="rId10"/>
    <sheet name="Regional Crises" sheetId="98" r:id="rId11"/>
    <sheet name="Reliability" sheetId="99" r:id="rId12"/>
    <sheet name="Data Reliability" sheetId="104" r:id="rId13"/>
    <sheet name="Reliability_updated" sheetId="103" r:id="rId14"/>
    <sheet name="Indicator Metadata" sheetId="90" r:id="rId15"/>
    <sheet name="Trends" sheetId="108" r:id="rId16"/>
    <sheet name="Crisis info" sheetId="105" r:id="rId17"/>
    <sheet name="Lists" sheetId="93" r:id="rId18"/>
    <sheet name="Indicator Date hidden" sheetId="81" state="hidden" r:id="rId19"/>
    <sheet name="Indicator Date hidden2" sheetId="82" state="hidden" r:id="rId20"/>
    <sheet name="Imputed and missing data hidden" sheetId="83" state="hidden" r:id="rId21"/>
  </sheets>
  <definedNames>
    <definedName name="_2012.06.11___GFM_Indicator_List" localSheetId="14">'Indicator Metadata'!$D$18:$J$36</definedName>
    <definedName name="_2012.06.11___GFM_Indicator_List_1" localSheetId="14">'Indicator Metadata'!$D$18:$J$36</definedName>
    <definedName name="_2012.06.11___GFM_Indicator_List_2" localSheetId="14">'Indicator Metadata'!$D$16:$J$36</definedName>
    <definedName name="_xlnm._FilterDatabase" localSheetId="5" hidden="1">'Conditions of people affected'!$C$2:$R$18</definedName>
    <definedName name="_xlnm._FilterDatabase" localSheetId="16" hidden="1">'Crisis info'!$A$1:$N$156</definedName>
    <definedName name="_xlnm._FilterDatabase" localSheetId="4" hidden="1">'Impact of the crisis'!$C$2:$AB$18</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7" hidden="1">Lists!$A$1:$L$151</definedName>
    <definedName name="_Key1" localSheetId="9" hidden="1">#REF!</definedName>
    <definedName name="_Key1" localSheetId="16" hidden="1">#REF!</definedName>
    <definedName name="_Key1" localSheetId="12" hidden="1">#REF!</definedName>
    <definedName name="_Key1" localSheetId="4" hidden="1">#REF!</definedName>
    <definedName name="_Key1" localSheetId="18" hidden="1">#REF!</definedName>
    <definedName name="_Key1" localSheetId="14" hidden="1">#REF!</definedName>
    <definedName name="_Key1" hidden="1">#REF!</definedName>
    <definedName name="_Order1" hidden="1">255</definedName>
    <definedName name="_Sort" localSheetId="9" hidden="1">#REF!</definedName>
    <definedName name="_Sort" localSheetId="16" hidden="1">#REF!</definedName>
    <definedName name="_Sort" localSheetId="12" hidden="1">#REF!</definedName>
    <definedName name="_Sort" localSheetId="4" hidden="1">#REF!</definedName>
    <definedName name="_Sort" localSheetId="18" hidden="1">#REF!</definedName>
    <definedName name="_Sort" localSheetId="14" hidden="1">#REF!</definedName>
    <definedName name="_Sort" hidden="1">#REF!</definedName>
    <definedName name="aa" localSheetId="9" hidden="1">#REF!</definedName>
    <definedName name="aa" localSheetId="16" hidden="1">#REF!</definedName>
    <definedName name="aa" localSheetId="12" hidden="1">#REF!</definedName>
    <definedName name="aa" localSheetId="18" hidden="1">#REF!</definedName>
    <definedName name="aa" localSheetId="14" hidden="1">#REF!</definedName>
    <definedName name="aa" hidden="1">#REF!</definedName>
    <definedName name="CrisisList">'Crisis Indicator Data'!$A$13:$A$28</definedName>
    <definedName name="CrisisType" localSheetId="16">VLOOKUP(#REF!,#REF!,2,FALSE)</definedName>
    <definedName name="CrisisType" localSheetId="12">VLOOKUP(#REF!,#REF!,2,FALSE)</definedName>
    <definedName name="CrisisType">VLOOKUP(#REF!,#REF!,2,FALSE)</definedName>
    <definedName name="iCrisisType" localSheetId="0">INDIRECT(CrisisType)</definedName>
    <definedName name="iCrisisType" localSheetId="16">INDIRECT('Crisis info'!CrisisType)</definedName>
    <definedName name="iCrisisType" localSheetId="12">INDIRECT('Data Reliability'!CrisisType)</definedName>
    <definedName name="iCrisisType" localSheetId="1">INDIRECT(CrisisType)</definedName>
    <definedName name="iCrisisType">INDIRECT(CrisisType)</definedName>
    <definedName name="iIcons_a5" localSheetId="16">INDIRECT(#REF!)</definedName>
    <definedName name="iIcons_a5" localSheetId="12">INDIRECT(#REF!)</definedName>
    <definedName name="iIcons_a5">INDIRECT(#REF!)</definedName>
    <definedName name="iIcons_a8" localSheetId="16">INDIRECT(#REF!)</definedName>
    <definedName name="iIcons_a8" localSheetId="12">INDIRECT(#REF!)</definedName>
    <definedName name="iIcons_a8">INDIRECT(#REF!)</definedName>
    <definedName name="_xlnm.Print_Area" localSheetId="0">About!$A$1:$A$14</definedName>
    <definedName name="_xlnm.Print_Area" localSheetId="4">'Impact of the crisis'!$A$1:$AB$144</definedName>
    <definedName name="_xlnm.Print_Area" localSheetId="2">'INFORM Severity - all crises'!$1:$67</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workbook>
</file>

<file path=xl/calcChain.xml><?xml version="1.0" encoding="utf-8"?>
<calcChain xmlns="http://schemas.openxmlformats.org/spreadsheetml/2006/main">
  <c r="V154" i="103" l="1"/>
  <c r="V153" i="103"/>
  <c r="D3" i="108" l="1"/>
  <c r="U6" i="107"/>
  <c r="U7" i="107"/>
  <c r="U8" i="107"/>
  <c r="U6" i="102"/>
  <c r="U7" i="102"/>
  <c r="U8" i="102"/>
  <c r="U5" i="102"/>
  <c r="U5" i="107"/>
  <c r="A6" i="102" l="1" a="1"/>
  <c r="A6" i="102"/>
  <c r="B6" i="102"/>
  <c r="C3" i="96"/>
  <c r="C3" i="74"/>
  <c r="C5" i="97"/>
  <c r="C4" i="96"/>
  <c r="C4" i="74"/>
  <c r="C6" i="97"/>
  <c r="C5" i="96"/>
  <c r="C5" i="74"/>
  <c r="C7" i="97"/>
  <c r="C6" i="96"/>
  <c r="C6" i="74"/>
  <c r="C8" i="97"/>
  <c r="D3" i="96"/>
  <c r="D3" i="74"/>
  <c r="D5" i="97"/>
  <c r="D4" i="96"/>
  <c r="D4" i="74"/>
  <c r="D6" i="97"/>
  <c r="D5" i="96"/>
  <c r="D5" i="74"/>
  <c r="D7" i="97"/>
  <c r="D6" i="96"/>
  <c r="D6" i="74"/>
  <c r="D8" i="97"/>
  <c r="C7" i="96"/>
  <c r="C7" i="74"/>
  <c r="C9" i="97"/>
  <c r="D7" i="96"/>
  <c r="D7" i="74"/>
  <c r="D9" i="97"/>
  <c r="C8" i="96"/>
  <c r="C8" i="74"/>
  <c r="C10" i="97"/>
  <c r="D8" i="96"/>
  <c r="D8" i="74"/>
  <c r="D10" i="97"/>
  <c r="C9" i="96"/>
  <c r="C9" i="74"/>
  <c r="C11" i="97"/>
  <c r="D9" i="96"/>
  <c r="D9" i="74"/>
  <c r="D11" i="97"/>
  <c r="C10" i="96"/>
  <c r="C10" i="74"/>
  <c r="C12" i="97"/>
  <c r="D10" i="96"/>
  <c r="D10" i="74"/>
  <c r="D12" i="97"/>
  <c r="C11" i="96"/>
  <c r="C11" i="74"/>
  <c r="C13" i="97"/>
  <c r="D11" i="96"/>
  <c r="D11" i="74"/>
  <c r="D13" i="97"/>
  <c r="C12" i="96"/>
  <c r="C12" i="74"/>
  <c r="C14" i="97"/>
  <c r="D12" i="96"/>
  <c r="D12" i="74"/>
  <c r="D14" i="97"/>
  <c r="C13" i="96"/>
  <c r="C13" i="74"/>
  <c r="C15" i="97"/>
  <c r="D13" i="96"/>
  <c r="D13" i="74"/>
  <c r="D15" i="97"/>
  <c r="C14" i="96"/>
  <c r="C14" i="74"/>
  <c r="C16" i="97"/>
  <c r="D14" i="96"/>
  <c r="D14" i="74"/>
  <c r="D16" i="97"/>
  <c r="C15" i="96"/>
  <c r="C15" i="74"/>
  <c r="C17" i="97"/>
  <c r="D15" i="96"/>
  <c r="D15" i="74"/>
  <c r="D17" i="97"/>
  <c r="C16" i="96"/>
  <c r="C16" i="74"/>
  <c r="C18" i="97"/>
  <c r="D16" i="96"/>
  <c r="D16" i="74"/>
  <c r="D18" i="97"/>
  <c r="C17" i="96"/>
  <c r="C17" i="74"/>
  <c r="C19" i="97"/>
  <c r="D17" i="96"/>
  <c r="D17" i="74"/>
  <c r="D19" i="97"/>
  <c r="C18" i="96"/>
  <c r="C18" i="74"/>
  <c r="C20" i="97"/>
  <c r="D18" i="96"/>
  <c r="D18" i="74"/>
  <c r="D20" i="97"/>
  <c r="C19" i="96"/>
  <c r="C19" i="74"/>
  <c r="C21" i="97"/>
  <c r="D19" i="96"/>
  <c r="D19" i="74"/>
  <c r="D21" i="97"/>
  <c r="C20" i="96"/>
  <c r="C20" i="74"/>
  <c r="C22" i="97"/>
  <c r="D20" i="96"/>
  <c r="D20" i="74"/>
  <c r="D22" i="97"/>
  <c r="C21" i="96"/>
  <c r="C21" i="74"/>
  <c r="C23" i="97"/>
  <c r="D21" i="96"/>
  <c r="D21" i="74"/>
  <c r="D23" i="97"/>
  <c r="C22" i="96"/>
  <c r="C22" i="74"/>
  <c r="C24" i="97"/>
  <c r="D22" i="96"/>
  <c r="D22" i="74"/>
  <c r="D24" i="97"/>
  <c r="C23" i="96"/>
  <c r="C23" i="74"/>
  <c r="C25" i="97"/>
  <c r="D23" i="96"/>
  <c r="D23" i="74"/>
  <c r="D25" i="97"/>
  <c r="C24" i="96"/>
  <c r="C24" i="74"/>
  <c r="C26" i="97"/>
  <c r="D24" i="96"/>
  <c r="D24" i="74"/>
  <c r="D26" i="97"/>
  <c r="C25" i="96"/>
  <c r="C25" i="74"/>
  <c r="C27" i="97"/>
  <c r="D25" i="96"/>
  <c r="D25" i="74"/>
  <c r="D27" i="97"/>
  <c r="C26" i="96"/>
  <c r="C26" i="74"/>
  <c r="C28" i="97"/>
  <c r="D26" i="96"/>
  <c r="D26" i="74"/>
  <c r="D28" i="97"/>
  <c r="C27" i="96"/>
  <c r="C27" i="74"/>
  <c r="C29" i="97"/>
  <c r="D27" i="96"/>
  <c r="D27" i="74"/>
  <c r="D29" i="97"/>
  <c r="C28" i="96"/>
  <c r="C28" i="74"/>
  <c r="C30" i="97"/>
  <c r="D28" i="96"/>
  <c r="D28" i="74"/>
  <c r="D30" i="97"/>
  <c r="C29" i="96"/>
  <c r="C29" i="74"/>
  <c r="C31" i="97"/>
  <c r="D29" i="96"/>
  <c r="D29" i="74"/>
  <c r="D31" i="97"/>
  <c r="C30" i="96"/>
  <c r="C30" i="74"/>
  <c r="C32" i="97"/>
  <c r="D30" i="96"/>
  <c r="D30" i="74"/>
  <c r="D32" i="97"/>
  <c r="C31" i="96"/>
  <c r="C31" i="74"/>
  <c r="C33" i="97"/>
  <c r="D31" i="96"/>
  <c r="D31" i="74"/>
  <c r="D33" i="97"/>
  <c r="C32" i="96"/>
  <c r="C32" i="74"/>
  <c r="C34" i="97"/>
  <c r="D32" i="96"/>
  <c r="D32" i="74"/>
  <c r="D34" i="97"/>
  <c r="C33" i="96"/>
  <c r="C33" i="74"/>
  <c r="C35" i="97"/>
  <c r="D33" i="96"/>
  <c r="D33" i="74"/>
  <c r="D35" i="97"/>
  <c r="C34" i="96"/>
  <c r="C34" i="74"/>
  <c r="C36" i="97"/>
  <c r="D34" i="96"/>
  <c r="D34" i="74"/>
  <c r="D36" i="97"/>
  <c r="C35" i="96"/>
  <c r="C35" i="74"/>
  <c r="C37" i="97"/>
  <c r="D35" i="96"/>
  <c r="D35" i="74"/>
  <c r="D37" i="97"/>
  <c r="C36" i="96"/>
  <c r="C36" i="74"/>
  <c r="C38" i="97"/>
  <c r="D36" i="96"/>
  <c r="D36" i="74"/>
  <c r="D38" i="97"/>
  <c r="C37" i="96"/>
  <c r="C37" i="74"/>
  <c r="C39" i="97"/>
  <c r="D37" i="96"/>
  <c r="D37" i="74"/>
  <c r="D39" i="97"/>
  <c r="C38" i="96"/>
  <c r="C38" i="74"/>
  <c r="C40" i="97"/>
  <c r="D38" i="96"/>
  <c r="D38" i="74"/>
  <c r="D40" i="97"/>
  <c r="C39" i="96"/>
  <c r="C39" i="74"/>
  <c r="C41" i="97"/>
  <c r="D39" i="96"/>
  <c r="D39" i="74"/>
  <c r="D41" i="97"/>
  <c r="C40" i="96"/>
  <c r="C40" i="74"/>
  <c r="C42" i="97"/>
  <c r="D40" i="96"/>
  <c r="D40" i="74"/>
  <c r="D42" i="97"/>
  <c r="C41" i="96"/>
  <c r="C41" i="74"/>
  <c r="C43" i="97"/>
  <c r="D41" i="96"/>
  <c r="D41" i="74"/>
  <c r="D43" i="97"/>
  <c r="C42" i="96"/>
  <c r="C42" i="74"/>
  <c r="C44" i="97"/>
  <c r="D42" i="96"/>
  <c r="D42" i="74"/>
  <c r="D44" i="97"/>
  <c r="C43" i="96"/>
  <c r="C43" i="74"/>
  <c r="C45" i="97"/>
  <c r="D43" i="96"/>
  <c r="D43" i="74"/>
  <c r="D45" i="97"/>
  <c r="C44" i="96"/>
  <c r="C44" i="74"/>
  <c r="C46" i="97"/>
  <c r="D44" i="96"/>
  <c r="D44" i="74"/>
  <c r="D46" i="97"/>
  <c r="C45" i="96"/>
  <c r="C45" i="74"/>
  <c r="C47" i="97"/>
  <c r="D45" i="96"/>
  <c r="D45" i="74"/>
  <c r="D47" i="97"/>
  <c r="C46" i="96"/>
  <c r="C46" i="74"/>
  <c r="C48" i="97"/>
  <c r="D46" i="96"/>
  <c r="D46" i="74"/>
  <c r="D48" i="97"/>
  <c r="C47" i="96"/>
  <c r="C47" i="74"/>
  <c r="C49" i="97"/>
  <c r="D47" i="96"/>
  <c r="D47" i="74"/>
  <c r="D49" i="97"/>
  <c r="C48" i="96"/>
  <c r="C48" i="74"/>
  <c r="C50" i="97"/>
  <c r="D48" i="96"/>
  <c r="D48" i="74"/>
  <c r="D50" i="97"/>
  <c r="C49" i="96"/>
  <c r="C49" i="74"/>
  <c r="C51" i="97"/>
  <c r="D49" i="96"/>
  <c r="D49" i="74"/>
  <c r="D51" i="97"/>
  <c r="C50" i="96"/>
  <c r="C50" i="74"/>
  <c r="C52" i="97"/>
  <c r="D50" i="96"/>
  <c r="D50" i="74"/>
  <c r="D52" i="97"/>
  <c r="C51" i="96"/>
  <c r="C51" i="74"/>
  <c r="C53" i="97"/>
  <c r="D51" i="96"/>
  <c r="D51" i="74"/>
  <c r="D53" i="97"/>
  <c r="C52" i="96"/>
  <c r="C52" i="74"/>
  <c r="C54" i="97"/>
  <c r="D52" i="96"/>
  <c r="D52" i="74"/>
  <c r="D54" i="97"/>
  <c r="C53" i="96"/>
  <c r="C53" i="74"/>
  <c r="C55" i="97"/>
  <c r="D53" i="96"/>
  <c r="D53" i="74"/>
  <c r="D55" i="97"/>
  <c r="C54" i="96"/>
  <c r="C54" i="74"/>
  <c r="C56" i="97"/>
  <c r="D54" i="96"/>
  <c r="D54" i="74"/>
  <c r="D56" i="97"/>
  <c r="C55" i="96"/>
  <c r="C55" i="74"/>
  <c r="C57" i="97"/>
  <c r="D55" i="96"/>
  <c r="D55" i="74"/>
  <c r="D57" i="97"/>
  <c r="C56" i="96"/>
  <c r="C56" i="74"/>
  <c r="C58" i="97"/>
  <c r="D56" i="96"/>
  <c r="D56" i="74"/>
  <c r="D58" i="97"/>
  <c r="C57" i="96"/>
  <c r="C57" i="74"/>
  <c r="C59" i="97"/>
  <c r="D57" i="96"/>
  <c r="D57" i="74"/>
  <c r="D59" i="97"/>
  <c r="C58" i="96"/>
  <c r="C58" i="74"/>
  <c r="C60" i="97"/>
  <c r="D58" i="96"/>
  <c r="D58" i="74"/>
  <c r="D60" i="97"/>
  <c r="C59" i="96"/>
  <c r="C59" i="74"/>
  <c r="C61" i="97"/>
  <c r="D59" i="96"/>
  <c r="D59" i="74"/>
  <c r="D61" i="97"/>
  <c r="C60" i="96"/>
  <c r="C60" i="74"/>
  <c r="C62" i="97"/>
  <c r="D60" i="96"/>
  <c r="D60" i="74"/>
  <c r="D62" i="97"/>
  <c r="C61" i="96"/>
  <c r="C61" i="74"/>
  <c r="C63" i="97"/>
  <c r="D61" i="96"/>
  <c r="D61" i="74"/>
  <c r="D63" i="97"/>
  <c r="C62" i="96"/>
  <c r="C62" i="74"/>
  <c r="C64" i="97"/>
  <c r="D62" i="96"/>
  <c r="D62" i="74"/>
  <c r="D64" i="97"/>
  <c r="C63" i="96"/>
  <c r="C63" i="74"/>
  <c r="C65" i="97"/>
  <c r="D63" i="96"/>
  <c r="D63" i="74"/>
  <c r="D65" i="97"/>
  <c r="C64" i="96"/>
  <c r="C64" i="74"/>
  <c r="C66" i="97"/>
  <c r="D64" i="96"/>
  <c r="D64" i="74"/>
  <c r="D66" i="97"/>
  <c r="C65" i="96"/>
  <c r="C65" i="74"/>
  <c r="C67" i="97"/>
  <c r="D65" i="96"/>
  <c r="D65" i="74"/>
  <c r="D67" i="97"/>
  <c r="C66" i="96"/>
  <c r="C66" i="74"/>
  <c r="C68" i="97"/>
  <c r="D66" i="96"/>
  <c r="D66" i="74"/>
  <c r="D68" i="97"/>
  <c r="C67" i="96"/>
  <c r="C67" i="74"/>
  <c r="C69" i="97"/>
  <c r="D67" i="96"/>
  <c r="D67" i="74"/>
  <c r="D69" i="97"/>
  <c r="C68" i="96"/>
  <c r="C68" i="74"/>
  <c r="C70" i="97"/>
  <c r="D68" i="96"/>
  <c r="D68" i="74"/>
  <c r="D70" i="97"/>
  <c r="C69" i="96"/>
  <c r="C69" i="74"/>
  <c r="C71" i="97"/>
  <c r="D69" i="96"/>
  <c r="D69" i="74"/>
  <c r="D71" i="97"/>
  <c r="C70" i="96"/>
  <c r="C70" i="74"/>
  <c r="C72" i="97"/>
  <c r="D70" i="96"/>
  <c r="D70" i="74"/>
  <c r="D72" i="97"/>
  <c r="C71" i="96"/>
  <c r="C71" i="74"/>
  <c r="C73" i="97"/>
  <c r="D71" i="96"/>
  <c r="D71" i="74"/>
  <c r="D73" i="97"/>
  <c r="C72" i="96"/>
  <c r="C72" i="74"/>
  <c r="C74" i="97"/>
  <c r="D72" i="96"/>
  <c r="D72" i="74"/>
  <c r="D74" i="97"/>
  <c r="C73" i="96"/>
  <c r="C73" i="74"/>
  <c r="C75" i="97"/>
  <c r="D73" i="96"/>
  <c r="D73" i="74"/>
  <c r="D75" i="97"/>
  <c r="C74" i="96"/>
  <c r="C74" i="74"/>
  <c r="C76" i="97"/>
  <c r="D74" i="96"/>
  <c r="D74" i="74"/>
  <c r="D76" i="97"/>
  <c r="C75" i="96"/>
  <c r="C75" i="74"/>
  <c r="C77" i="97"/>
  <c r="D75" i="96"/>
  <c r="D75" i="74"/>
  <c r="D77" i="97"/>
  <c r="C76" i="96"/>
  <c r="C76" i="74"/>
  <c r="C78" i="97"/>
  <c r="D76" i="96"/>
  <c r="D76" i="74"/>
  <c r="D78" i="97"/>
  <c r="C77" i="96"/>
  <c r="C77" i="74"/>
  <c r="C79" i="97"/>
  <c r="D77" i="96"/>
  <c r="D77" i="74"/>
  <c r="D79" i="97"/>
  <c r="C78" i="96"/>
  <c r="C78" i="74"/>
  <c r="C80" i="97"/>
  <c r="D78" i="96"/>
  <c r="D78" i="74"/>
  <c r="D80" i="97"/>
  <c r="C79" i="96"/>
  <c r="C79" i="74"/>
  <c r="C81" i="97"/>
  <c r="D79" i="96"/>
  <c r="D79" i="74"/>
  <c r="D81" i="97"/>
  <c r="C80" i="96"/>
  <c r="C80" i="74"/>
  <c r="C82" i="97"/>
  <c r="D80" i="96"/>
  <c r="D80" i="74"/>
  <c r="D82" i="97"/>
  <c r="C81" i="96"/>
  <c r="C81" i="74"/>
  <c r="C83" i="97"/>
  <c r="D81" i="96"/>
  <c r="D81" i="74"/>
  <c r="D83" i="97"/>
  <c r="C82" i="96"/>
  <c r="C82" i="74"/>
  <c r="C84" i="97"/>
  <c r="D82" i="96"/>
  <c r="D82" i="74"/>
  <c r="D84" i="97"/>
  <c r="C83" i="96"/>
  <c r="C83" i="74"/>
  <c r="C85" i="97"/>
  <c r="D83" i="96"/>
  <c r="D83" i="74"/>
  <c r="D85" i="97"/>
  <c r="C84" i="96"/>
  <c r="C84" i="74"/>
  <c r="C86" i="97"/>
  <c r="D84" i="96"/>
  <c r="D84" i="74"/>
  <c r="D86" i="97"/>
  <c r="C85" i="96"/>
  <c r="C85" i="74"/>
  <c r="C87" i="97"/>
  <c r="D85" i="96"/>
  <c r="D85" i="74"/>
  <c r="D87" i="97"/>
  <c r="C86" i="96"/>
  <c r="C86" i="74"/>
  <c r="C88" i="97"/>
  <c r="D86" i="96"/>
  <c r="D86" i="74"/>
  <c r="D88" i="97"/>
  <c r="C87" i="96"/>
  <c r="C87" i="74"/>
  <c r="C89" i="97"/>
  <c r="D87" i="96"/>
  <c r="D87" i="74"/>
  <c r="D89" i="97"/>
  <c r="C88" i="96"/>
  <c r="C88" i="74"/>
  <c r="C90" i="97"/>
  <c r="D88" i="96"/>
  <c r="D88" i="74"/>
  <c r="D90" i="97"/>
  <c r="C89" i="96"/>
  <c r="C89" i="74"/>
  <c r="C91" i="97"/>
  <c r="D89" i="96"/>
  <c r="D89" i="74"/>
  <c r="D91" i="97"/>
  <c r="C90" i="96"/>
  <c r="C90" i="74"/>
  <c r="C92" i="97"/>
  <c r="D90" i="96"/>
  <c r="D90" i="74"/>
  <c r="D92" i="97"/>
  <c r="C91" i="96"/>
  <c r="C91" i="74"/>
  <c r="C93" i="97"/>
  <c r="D91" i="96"/>
  <c r="D91" i="74"/>
  <c r="D93" i="97"/>
  <c r="C92" i="96"/>
  <c r="C92" i="74"/>
  <c r="C94" i="97"/>
  <c r="D92" i="96"/>
  <c r="D92" i="74"/>
  <c r="D94" i="97"/>
  <c r="C93" i="96"/>
  <c r="C93" i="74"/>
  <c r="C95" i="97"/>
  <c r="D93" i="96"/>
  <c r="D93" i="74"/>
  <c r="D95" i="97"/>
  <c r="C94" i="96"/>
  <c r="C94" i="74"/>
  <c r="C96" i="97"/>
  <c r="D94" i="96"/>
  <c r="D94" i="74"/>
  <c r="D96" i="97"/>
  <c r="C95" i="96"/>
  <c r="C95" i="74"/>
  <c r="C97" i="97"/>
  <c r="D95" i="96"/>
  <c r="D95" i="74"/>
  <c r="D97" i="97"/>
  <c r="C96" i="96"/>
  <c r="C96" i="74"/>
  <c r="C98" i="97"/>
  <c r="D96" i="96"/>
  <c r="D96" i="74"/>
  <c r="D98" i="97"/>
  <c r="C97" i="96"/>
  <c r="C97" i="74"/>
  <c r="C99" i="97"/>
  <c r="D97" i="96"/>
  <c r="D97" i="74"/>
  <c r="D99" i="97"/>
  <c r="C98" i="96"/>
  <c r="C98" i="74"/>
  <c r="C100" i="97"/>
  <c r="D98" i="96"/>
  <c r="D98" i="74"/>
  <c r="D100" i="97"/>
  <c r="C99" i="96"/>
  <c r="C99" i="74"/>
  <c r="C101" i="97"/>
  <c r="D99" i="96"/>
  <c r="D99" i="74"/>
  <c r="D101" i="97"/>
  <c r="C100" i="96"/>
  <c r="C100" i="74"/>
  <c r="C102" i="97"/>
  <c r="D100" i="96"/>
  <c r="D100" i="74"/>
  <c r="D102" i="97"/>
  <c r="C101" i="96"/>
  <c r="C101" i="74"/>
  <c r="C103" i="97"/>
  <c r="D101" i="96"/>
  <c r="D101" i="74"/>
  <c r="D103" i="97"/>
  <c r="C102" i="96"/>
  <c r="C102" i="74"/>
  <c r="C104" i="97"/>
  <c r="D102" i="96"/>
  <c r="D102" i="74"/>
  <c r="D104" i="97"/>
  <c r="C103" i="96"/>
  <c r="C103" i="74"/>
  <c r="C105" i="97"/>
  <c r="D103" i="96"/>
  <c r="D103" i="74"/>
  <c r="D105" i="97"/>
  <c r="C104" i="96"/>
  <c r="C104" i="74"/>
  <c r="C106" i="97"/>
  <c r="D104" i="96"/>
  <c r="D104" i="74"/>
  <c r="D106" i="97"/>
  <c r="C105" i="96"/>
  <c r="C105" i="74"/>
  <c r="C107" i="97"/>
  <c r="D105" i="96"/>
  <c r="D105" i="74"/>
  <c r="D107" i="97"/>
  <c r="C106" i="96"/>
  <c r="C106" i="74"/>
  <c r="C108" i="97"/>
  <c r="D106" i="96"/>
  <c r="D106" i="74"/>
  <c r="D108" i="97"/>
  <c r="C107" i="96"/>
  <c r="C107" i="74"/>
  <c r="C109" i="97"/>
  <c r="D107" i="96"/>
  <c r="D107" i="74"/>
  <c r="D109" i="97"/>
  <c r="C108" i="96"/>
  <c r="C108" i="74"/>
  <c r="C110" i="97"/>
  <c r="D108" i="96"/>
  <c r="D108" i="74"/>
  <c r="D110" i="97"/>
  <c r="C109" i="96"/>
  <c r="C109" i="74"/>
  <c r="C111" i="97"/>
  <c r="D109" i="96"/>
  <c r="D109" i="74"/>
  <c r="D111" i="97"/>
  <c r="C110" i="96"/>
  <c r="C110" i="74"/>
  <c r="C112" i="97"/>
  <c r="D110" i="96"/>
  <c r="D110" i="74"/>
  <c r="D112" i="97"/>
  <c r="C111" i="96"/>
  <c r="C111" i="74"/>
  <c r="C113" i="97"/>
  <c r="D111" i="96"/>
  <c r="D111" i="74"/>
  <c r="D113" i="97"/>
  <c r="C112" i="96"/>
  <c r="C112" i="74"/>
  <c r="C114" i="97"/>
  <c r="D112" i="96"/>
  <c r="D112" i="74"/>
  <c r="D114" i="97"/>
  <c r="C113" i="96"/>
  <c r="C113" i="74"/>
  <c r="C115" i="97"/>
  <c r="D113" i="96"/>
  <c r="D113" i="74"/>
  <c r="D115" i="97"/>
  <c r="C114" i="96"/>
  <c r="C114" i="74"/>
  <c r="C116" i="97"/>
  <c r="D114" i="96"/>
  <c r="D114" i="74"/>
  <c r="D116" i="97"/>
  <c r="C115" i="96"/>
  <c r="C115" i="74"/>
  <c r="C117" i="97"/>
  <c r="D115" i="96"/>
  <c r="D115" i="74"/>
  <c r="D117" i="97"/>
  <c r="C116" i="96"/>
  <c r="C116" i="74"/>
  <c r="C118" i="97"/>
  <c r="D116" i="96"/>
  <c r="D116" i="74"/>
  <c r="D118" i="97"/>
  <c r="C117" i="96"/>
  <c r="C117" i="74"/>
  <c r="C119" i="97"/>
  <c r="D117" i="96"/>
  <c r="D117" i="74"/>
  <c r="D119" i="97"/>
  <c r="C118" i="96"/>
  <c r="C118" i="74"/>
  <c r="C120" i="97"/>
  <c r="D118" i="96"/>
  <c r="D118" i="74"/>
  <c r="D120" i="97"/>
  <c r="C119" i="96"/>
  <c r="C119" i="74"/>
  <c r="C121" i="97"/>
  <c r="D119" i="96"/>
  <c r="D119" i="74"/>
  <c r="D121" i="97"/>
  <c r="C120" i="96"/>
  <c r="C120" i="74"/>
  <c r="C122" i="97"/>
  <c r="D120" i="96"/>
  <c r="D120" i="74"/>
  <c r="D122" i="97"/>
  <c r="C121" i="96"/>
  <c r="C121" i="74"/>
  <c r="C123" i="97"/>
  <c r="D121" i="96"/>
  <c r="D121" i="74"/>
  <c r="D123" i="97"/>
  <c r="C122" i="96"/>
  <c r="C122" i="74"/>
  <c r="C124" i="97"/>
  <c r="D122" i="96"/>
  <c r="D122" i="74"/>
  <c r="D124" i="97"/>
  <c r="C123" i="96"/>
  <c r="C123" i="74"/>
  <c r="C125" i="97"/>
  <c r="D123" i="96"/>
  <c r="D123" i="74"/>
  <c r="D125" i="97"/>
  <c r="C124" i="96"/>
  <c r="C124" i="74"/>
  <c r="C126" i="97"/>
  <c r="D124" i="96"/>
  <c r="D124" i="74"/>
  <c r="D126" i="97"/>
  <c r="C125" i="96"/>
  <c r="C125" i="74"/>
  <c r="C127" i="97"/>
  <c r="D125" i="96"/>
  <c r="D125" i="74"/>
  <c r="D127" i="97"/>
  <c r="C126" i="96"/>
  <c r="C126" i="74"/>
  <c r="C128" i="97"/>
  <c r="D126" i="96"/>
  <c r="D126" i="74"/>
  <c r="D128" i="97"/>
  <c r="C127" i="96"/>
  <c r="C127" i="74"/>
  <c r="C129" i="97"/>
  <c r="D127" i="96"/>
  <c r="D127" i="74"/>
  <c r="D129" i="97"/>
  <c r="C128" i="96"/>
  <c r="C128" i="74"/>
  <c r="C130" i="97"/>
  <c r="D128" i="96"/>
  <c r="D128" i="74"/>
  <c r="D130" i="97"/>
  <c r="C129" i="96"/>
  <c r="C129" i="74"/>
  <c r="C131" i="97"/>
  <c r="D129" i="96"/>
  <c r="D129" i="74"/>
  <c r="D131" i="97"/>
  <c r="C130" i="96"/>
  <c r="C130" i="74"/>
  <c r="C132" i="97"/>
  <c r="D130" i="96"/>
  <c r="D130" i="74"/>
  <c r="D132" i="97"/>
  <c r="C131" i="96"/>
  <c r="C131" i="74"/>
  <c r="C133" i="97"/>
  <c r="D131" i="96"/>
  <c r="D131" i="74"/>
  <c r="D133" i="97"/>
  <c r="C132" i="96"/>
  <c r="C132" i="74"/>
  <c r="C134" i="97"/>
  <c r="D132" i="96"/>
  <c r="D132" i="74"/>
  <c r="D134" i="97"/>
  <c r="C133" i="96"/>
  <c r="C133" i="74"/>
  <c r="C135" i="97"/>
  <c r="D133" i="96"/>
  <c r="D133" i="74"/>
  <c r="D135" i="97"/>
  <c r="C134" i="96"/>
  <c r="C134" i="74"/>
  <c r="C136" i="97"/>
  <c r="D134" i="96"/>
  <c r="D134" i="74"/>
  <c r="D136" i="97"/>
  <c r="C135" i="96"/>
  <c r="C135" i="74"/>
  <c r="C137" i="97"/>
  <c r="D135" i="96"/>
  <c r="D135" i="74"/>
  <c r="D137" i="97"/>
  <c r="C136" i="96"/>
  <c r="C136" i="74"/>
  <c r="C138" i="97"/>
  <c r="D136" i="96"/>
  <c r="D136" i="74"/>
  <c r="D138" i="97"/>
  <c r="C137" i="96"/>
  <c r="C137" i="74"/>
  <c r="C139" i="97"/>
  <c r="D137" i="96"/>
  <c r="D137" i="74"/>
  <c r="D139" i="97"/>
  <c r="C138" i="96"/>
  <c r="C138" i="74"/>
  <c r="C140" i="97"/>
  <c r="D138" i="96"/>
  <c r="D138" i="74"/>
  <c r="D140" i="97"/>
  <c r="C139" i="96"/>
  <c r="C139" i="74"/>
  <c r="C141" i="97"/>
  <c r="D139" i="96"/>
  <c r="D139" i="74"/>
  <c r="D141" i="97"/>
  <c r="C140" i="96"/>
  <c r="C140" i="74"/>
  <c r="C142" i="97"/>
  <c r="D140" i="96"/>
  <c r="D140" i="74"/>
  <c r="D142" i="97"/>
  <c r="C141" i="96"/>
  <c r="C141" i="74"/>
  <c r="C143" i="97"/>
  <c r="D141" i="96"/>
  <c r="D141" i="74"/>
  <c r="D143" i="97"/>
  <c r="C142" i="96"/>
  <c r="C142" i="74"/>
  <c r="C144" i="97"/>
  <c r="D142" i="96"/>
  <c r="D142" i="74"/>
  <c r="D144" i="97"/>
  <c r="C143" i="96"/>
  <c r="C143" i="74"/>
  <c r="C145" i="97"/>
  <c r="D143" i="96"/>
  <c r="D143" i="74"/>
  <c r="D145" i="97"/>
  <c r="C144" i="96"/>
  <c r="C144" i="74"/>
  <c r="C146" i="97"/>
  <c r="D144" i="96"/>
  <c r="D144" i="74"/>
  <c r="D146" i="97"/>
  <c r="C145" i="96"/>
  <c r="C145" i="74"/>
  <c r="C147" i="97"/>
  <c r="D145" i="96"/>
  <c r="D145" i="74"/>
  <c r="D147" i="97"/>
  <c r="C146" i="96"/>
  <c r="C146" i="74"/>
  <c r="C148" i="97"/>
  <c r="D146" i="96"/>
  <c r="D146" i="74"/>
  <c r="D148" i="97"/>
  <c r="C147" i="96"/>
  <c r="C147" i="74"/>
  <c r="C149" i="97"/>
  <c r="D147" i="96"/>
  <c r="D147" i="74"/>
  <c r="D149" i="97"/>
  <c r="C148" i="96"/>
  <c r="C148" i="74"/>
  <c r="C150" i="97"/>
  <c r="D148" i="96"/>
  <c r="D148" i="74"/>
  <c r="D150" i="97"/>
  <c r="C149" i="96"/>
  <c r="C149" i="74"/>
  <c r="C151" i="97"/>
  <c r="D149" i="96"/>
  <c r="D149" i="74"/>
  <c r="D151" i="97"/>
  <c r="C150" i="96"/>
  <c r="C150" i="74"/>
  <c r="C152" i="97"/>
  <c r="D150" i="96"/>
  <c r="D150" i="74"/>
  <c r="D152" i="97"/>
  <c r="C153" i="97"/>
  <c r="D153" i="97"/>
  <c r="C154" i="97"/>
  <c r="D154" i="97"/>
  <c r="C155" i="97"/>
  <c r="D155" i="97"/>
  <c r="C6" i="102"/>
  <c r="D6" i="102"/>
  <c r="E6" i="102"/>
  <c r="S6" i="74"/>
  <c r="H9" i="3"/>
  <c r="N9" i="3" s="1"/>
  <c r="Q9" i="3" s="1"/>
  <c r="R9" i="3" s="1"/>
  <c r="C6" i="3"/>
  <c r="C7" i="3"/>
  <c r="C8" i="3"/>
  <c r="C9" i="3"/>
  <c r="H6" i="74"/>
  <c r="T9" i="75" s="1"/>
  <c r="U9" i="75" s="1"/>
  <c r="V9" i="75" s="1"/>
  <c r="P9" i="75"/>
  <c r="Q9" i="75"/>
  <c r="R9" i="75" s="1"/>
  <c r="O9" i="75"/>
  <c r="I6" i="74"/>
  <c r="S9" i="75" s="1"/>
  <c r="L6" i="74"/>
  <c r="W9" i="75" s="1"/>
  <c r="X9" i="75"/>
  <c r="Y9" i="75" s="1"/>
  <c r="Z9" i="75" s="1"/>
  <c r="AA9" i="75" s="1"/>
  <c r="C6" i="75"/>
  <c r="C7" i="75"/>
  <c r="C8" i="75"/>
  <c r="C9" i="75"/>
  <c r="G6" i="74"/>
  <c r="E3" i="96"/>
  <c r="E4" i="96"/>
  <c r="O6" i="85"/>
  <c r="B6" i="96"/>
  <c r="B6" i="74"/>
  <c r="B9" i="75"/>
  <c r="E6" i="96"/>
  <c r="E6" i="74"/>
  <c r="E9" i="75"/>
  <c r="J9" i="75"/>
  <c r="F6" i="74"/>
  <c r="G9" i="75"/>
  <c r="H9" i="75"/>
  <c r="F9" i="75"/>
  <c r="A3" i="99"/>
  <c r="A4" i="99"/>
  <c r="A5" i="99"/>
  <c r="A6" i="99"/>
  <c r="N3" i="104"/>
  <c r="O3" i="104"/>
  <c r="M3" i="104" s="1"/>
  <c r="P3" i="104"/>
  <c r="Q3" i="104"/>
  <c r="R3" i="104"/>
  <c r="H3" i="104"/>
  <c r="J3" i="104"/>
  <c r="K3" i="104" s="1"/>
  <c r="I3" i="104"/>
  <c r="F3" i="104"/>
  <c r="E3" i="104"/>
  <c r="AA3" i="104"/>
  <c r="AH3" i="104"/>
  <c r="AI3" i="104"/>
  <c r="AJ3" i="104" s="1"/>
  <c r="AK3" i="104"/>
  <c r="AL3" i="104"/>
  <c r="AM3" i="104"/>
  <c r="AN3" i="104"/>
  <c r="AC3" i="104"/>
  <c r="AG3" i="104" s="1"/>
  <c r="AB3" i="104" s="1"/>
  <c r="AD3" i="104"/>
  <c r="AE3" i="104"/>
  <c r="AF3" i="104"/>
  <c r="W3" i="104"/>
  <c r="X3" i="104"/>
  <c r="T3" i="104" s="1"/>
  <c r="D3" i="103"/>
  <c r="E3" i="103"/>
  <c r="F3" i="103"/>
  <c r="G3" i="103"/>
  <c r="H3" i="103"/>
  <c r="I3" i="103"/>
  <c r="J3" i="103"/>
  <c r="K3" i="103"/>
  <c r="L3" i="103"/>
  <c r="M3" i="103"/>
  <c r="N4" i="104"/>
  <c r="M4" i="104"/>
  <c r="H4" i="104"/>
  <c r="J4" i="104"/>
  <c r="I4" i="104"/>
  <c r="F4" i="104"/>
  <c r="E4" i="104"/>
  <c r="D4" i="103"/>
  <c r="E4" i="103"/>
  <c r="F4" i="103"/>
  <c r="G4" i="103"/>
  <c r="H4" i="103"/>
  <c r="I4" i="103"/>
  <c r="J4" i="103"/>
  <c r="K4" i="103"/>
  <c r="L4" i="103"/>
  <c r="M4" i="103"/>
  <c r="W4" i="104"/>
  <c r="AA4" i="104"/>
  <c r="AH4" i="104"/>
  <c r="AJ4" i="104" s="1"/>
  <c r="AI4" i="104"/>
  <c r="AK4" i="104"/>
  <c r="AN4" i="104" s="1"/>
  <c r="AL4" i="104"/>
  <c r="AM4" i="104"/>
  <c r="AC4" i="104"/>
  <c r="AD4" i="104"/>
  <c r="AE4" i="104"/>
  <c r="AF4" i="104"/>
  <c r="N5" i="104"/>
  <c r="O5" i="104"/>
  <c r="P5" i="104"/>
  <c r="Q5" i="104"/>
  <c r="R5" i="104"/>
  <c r="H5" i="104"/>
  <c r="J5" i="104"/>
  <c r="K5" i="104" s="1"/>
  <c r="L5" i="104" s="1"/>
  <c r="I5" i="104"/>
  <c r="F5" i="104"/>
  <c r="E5" i="104"/>
  <c r="AA5" i="104"/>
  <c r="AH5" i="104"/>
  <c r="AI5" i="104"/>
  <c r="AJ5" i="104"/>
  <c r="AK5" i="104"/>
  <c r="AN5" i="104" s="1"/>
  <c r="AL5" i="104"/>
  <c r="AM5" i="104"/>
  <c r="AC5" i="104"/>
  <c r="AD5" i="104"/>
  <c r="AG5" i="104" s="1"/>
  <c r="AE5" i="104"/>
  <c r="AF5" i="104"/>
  <c r="W5" i="104"/>
  <c r="X5" i="104" s="1"/>
  <c r="T5" i="104" s="1"/>
  <c r="D5" i="103"/>
  <c r="E5" i="103"/>
  <c r="F5" i="103"/>
  <c r="G5" i="103"/>
  <c r="H5" i="103"/>
  <c r="I5" i="103"/>
  <c r="J5" i="103"/>
  <c r="K5" i="103"/>
  <c r="L5" i="103"/>
  <c r="M5" i="103"/>
  <c r="N6" i="104"/>
  <c r="M6" i="104"/>
  <c r="H6" i="104"/>
  <c r="J6" i="104"/>
  <c r="K6" i="104" s="1"/>
  <c r="I6" i="104"/>
  <c r="L6" i="104"/>
  <c r="F6" i="104"/>
  <c r="E6" i="104"/>
  <c r="D6" i="103"/>
  <c r="E6" i="103"/>
  <c r="F6" i="103"/>
  <c r="G6" i="103"/>
  <c r="H6" i="103"/>
  <c r="I6" i="103"/>
  <c r="J6" i="103"/>
  <c r="K6" i="103"/>
  <c r="L6" i="103"/>
  <c r="M6" i="103"/>
  <c r="V6" i="103"/>
  <c r="G6" i="99" s="1"/>
  <c r="D6" i="99" s="1"/>
  <c r="W6" i="104"/>
  <c r="AA6" i="104"/>
  <c r="AH6" i="104"/>
  <c r="AJ6" i="104" s="1"/>
  <c r="AI6" i="104"/>
  <c r="AK6" i="104"/>
  <c r="AL6" i="104"/>
  <c r="AM6" i="104"/>
  <c r="AC6" i="104"/>
  <c r="AG6" i="104" s="1"/>
  <c r="AD6" i="104"/>
  <c r="AE6" i="104"/>
  <c r="AF6" i="104"/>
  <c r="A7" i="99"/>
  <c r="N7" i="104"/>
  <c r="M7" i="104" s="1"/>
  <c r="H7" i="104"/>
  <c r="L7" i="104" s="1"/>
  <c r="J7" i="104"/>
  <c r="I7" i="104"/>
  <c r="K7" i="104"/>
  <c r="F7" i="104"/>
  <c r="E7" i="104"/>
  <c r="D7" i="103"/>
  <c r="E7" i="103"/>
  <c r="F7" i="103"/>
  <c r="G7" i="103"/>
  <c r="H7" i="103"/>
  <c r="I7" i="103"/>
  <c r="J7" i="103"/>
  <c r="K7" i="103"/>
  <c r="L7" i="103"/>
  <c r="M7" i="103"/>
  <c r="W7" i="104"/>
  <c r="AA7" i="104"/>
  <c r="AH7" i="104"/>
  <c r="AI7" i="104"/>
  <c r="AJ7" i="104"/>
  <c r="AK7" i="104"/>
  <c r="AL7" i="104"/>
  <c r="AM7" i="104"/>
  <c r="AN7" i="104"/>
  <c r="AC7" i="104"/>
  <c r="AD7" i="104"/>
  <c r="AE7" i="104"/>
  <c r="AF7" i="104"/>
  <c r="AG7" i="104" s="1"/>
  <c r="A8" i="99"/>
  <c r="N8" i="104"/>
  <c r="M8" i="104" s="1"/>
  <c r="H8" i="104"/>
  <c r="J8" i="104"/>
  <c r="I8" i="104"/>
  <c r="K8" i="104"/>
  <c r="L8" i="104" s="1"/>
  <c r="D8" i="104" s="1"/>
  <c r="F8" i="104"/>
  <c r="E8" i="104"/>
  <c r="G8" i="104"/>
  <c r="D8" i="103"/>
  <c r="E8" i="103"/>
  <c r="F8" i="103"/>
  <c r="G8" i="103"/>
  <c r="H8" i="103"/>
  <c r="I8" i="103"/>
  <c r="J8" i="103"/>
  <c r="K8" i="103"/>
  <c r="L8" i="103"/>
  <c r="M8" i="103"/>
  <c r="W8" i="104"/>
  <c r="AA8" i="104"/>
  <c r="AH8" i="104"/>
  <c r="AI8" i="104"/>
  <c r="AJ8" i="104"/>
  <c r="AK8" i="104"/>
  <c r="AN8" i="104" s="1"/>
  <c r="AL8" i="104"/>
  <c r="AM8" i="104"/>
  <c r="AC8" i="104"/>
  <c r="AD8" i="104"/>
  <c r="AE8" i="104"/>
  <c r="AF8" i="104"/>
  <c r="A9" i="99"/>
  <c r="N9" i="104"/>
  <c r="M9" i="104"/>
  <c r="H9" i="104"/>
  <c r="L9" i="104" s="1"/>
  <c r="J9" i="104"/>
  <c r="I9" i="104"/>
  <c r="K9" i="104"/>
  <c r="F9" i="104"/>
  <c r="E9" i="104"/>
  <c r="D9" i="103"/>
  <c r="E9" i="103"/>
  <c r="F9" i="103"/>
  <c r="G9" i="103"/>
  <c r="H9" i="103"/>
  <c r="I9" i="103"/>
  <c r="J9" i="103"/>
  <c r="K9" i="103"/>
  <c r="L9" i="103"/>
  <c r="M9" i="103"/>
  <c r="W9" i="104"/>
  <c r="AA9" i="104"/>
  <c r="AH9" i="104"/>
  <c r="AI9" i="104"/>
  <c r="AJ9" i="104"/>
  <c r="AK9" i="104"/>
  <c r="AL9" i="104"/>
  <c r="AM9" i="104"/>
  <c r="AN9" i="104" s="1"/>
  <c r="AC9" i="104"/>
  <c r="AD9" i="104"/>
  <c r="AE9" i="104"/>
  <c r="AF9" i="104"/>
  <c r="AG9" i="104"/>
  <c r="A10" i="99"/>
  <c r="N10" i="104"/>
  <c r="M10" i="104"/>
  <c r="H10" i="104"/>
  <c r="J10" i="104"/>
  <c r="I10" i="104"/>
  <c r="F10" i="104"/>
  <c r="E10" i="104"/>
  <c r="G10" i="104"/>
  <c r="D10" i="103"/>
  <c r="E10" i="103"/>
  <c r="V10" i="103" s="1"/>
  <c r="G10" i="99" s="1"/>
  <c r="D10" i="99" s="1"/>
  <c r="F10" i="103"/>
  <c r="G10" i="103"/>
  <c r="H10" i="103"/>
  <c r="I10" i="103"/>
  <c r="J10" i="103"/>
  <c r="K10" i="103"/>
  <c r="L10" i="103"/>
  <c r="M10" i="103"/>
  <c r="W10" i="104"/>
  <c r="AA10" i="104"/>
  <c r="AH10" i="104"/>
  <c r="AI10" i="104"/>
  <c r="AK10" i="104"/>
  <c r="AN10" i="104" s="1"/>
  <c r="AL10" i="104"/>
  <c r="AM10" i="104"/>
  <c r="AC10" i="104"/>
  <c r="AG10" i="104" s="1"/>
  <c r="AD10" i="104"/>
  <c r="AE10" i="104"/>
  <c r="AF10" i="104"/>
  <c r="A11" i="99"/>
  <c r="N11" i="104"/>
  <c r="M11" i="104" s="1"/>
  <c r="H11" i="104"/>
  <c r="L11" i="104" s="1"/>
  <c r="D11" i="104" s="1"/>
  <c r="J11" i="104"/>
  <c r="I11" i="104"/>
  <c r="K11" i="104"/>
  <c r="F11" i="104"/>
  <c r="G11" i="104" s="1"/>
  <c r="E11" i="104"/>
  <c r="D11" i="103"/>
  <c r="E11" i="103"/>
  <c r="V11" i="103" s="1"/>
  <c r="G11" i="99" s="1"/>
  <c r="D11" i="99" s="1"/>
  <c r="F11" i="103"/>
  <c r="G11" i="103"/>
  <c r="H11" i="103"/>
  <c r="I11" i="103"/>
  <c r="J11" i="103"/>
  <c r="K11" i="103"/>
  <c r="L11" i="103"/>
  <c r="M11" i="103"/>
  <c r="W11" i="104"/>
  <c r="AA11" i="104"/>
  <c r="AH11" i="104"/>
  <c r="AI11" i="104"/>
  <c r="AJ11" i="104"/>
  <c r="AK11" i="104"/>
  <c r="AL11" i="104"/>
  <c r="AM11" i="104"/>
  <c r="AN11" i="104"/>
  <c r="AC11" i="104"/>
  <c r="AD11" i="104"/>
  <c r="AE11" i="104"/>
  <c r="AF11" i="104"/>
  <c r="AG11" i="104"/>
  <c r="A12" i="99"/>
  <c r="N12" i="104"/>
  <c r="O12" i="104"/>
  <c r="P12" i="104"/>
  <c r="Q12" i="104"/>
  <c r="R12" i="104"/>
  <c r="H12" i="104"/>
  <c r="J12" i="104"/>
  <c r="K12" i="104" s="1"/>
  <c r="I12" i="104"/>
  <c r="F12" i="104"/>
  <c r="E12" i="104"/>
  <c r="G12" i="104"/>
  <c r="AA12" i="104"/>
  <c r="AH12" i="104"/>
  <c r="AI12" i="104"/>
  <c r="AJ12" i="104"/>
  <c r="AK12" i="104"/>
  <c r="AN12" i="104" s="1"/>
  <c r="AL12" i="104"/>
  <c r="AM12" i="104"/>
  <c r="AC12" i="104"/>
  <c r="AD12" i="104"/>
  <c r="AG12" i="104" s="1"/>
  <c r="AE12" i="104"/>
  <c r="AF12" i="104"/>
  <c r="W12" i="104"/>
  <c r="X12" i="104" s="1"/>
  <c r="T12" i="104" s="1"/>
  <c r="D12" i="103"/>
  <c r="E12" i="103"/>
  <c r="F12" i="103"/>
  <c r="G12" i="103"/>
  <c r="H12" i="103"/>
  <c r="I12" i="103"/>
  <c r="J12" i="103"/>
  <c r="K12" i="103"/>
  <c r="L12" i="103"/>
  <c r="M12" i="103"/>
  <c r="V12" i="103"/>
  <c r="G12" i="99" s="1"/>
  <c r="D12" i="99" s="1"/>
  <c r="A13" i="99"/>
  <c r="N13" i="104"/>
  <c r="M13" i="104" s="1"/>
  <c r="O13" i="104"/>
  <c r="P13" i="104"/>
  <c r="Q13" i="104"/>
  <c r="R13" i="104"/>
  <c r="H13" i="104"/>
  <c r="J13" i="104"/>
  <c r="I13" i="104"/>
  <c r="K13" i="104"/>
  <c r="L13" i="104" s="1"/>
  <c r="D13" i="104" s="1"/>
  <c r="F13" i="104"/>
  <c r="E13" i="104"/>
  <c r="G13" i="104"/>
  <c r="AA13" i="104"/>
  <c r="AH13" i="104"/>
  <c r="AI13" i="104"/>
  <c r="AJ13" i="104"/>
  <c r="AK13" i="104"/>
  <c r="AN13" i="104" s="1"/>
  <c r="AL13" i="104"/>
  <c r="AM13" i="104"/>
  <c r="AC13" i="104"/>
  <c r="AD13" i="104"/>
  <c r="AG13" i="104" s="1"/>
  <c r="AE13" i="104"/>
  <c r="AF13" i="104"/>
  <c r="W13" i="104"/>
  <c r="X13" i="104"/>
  <c r="T13" i="104" s="1"/>
  <c r="D13" i="103"/>
  <c r="E13" i="103"/>
  <c r="F13" i="103"/>
  <c r="G13" i="103"/>
  <c r="H13" i="103"/>
  <c r="I13" i="103"/>
  <c r="J13" i="103"/>
  <c r="K13" i="103"/>
  <c r="L13" i="103"/>
  <c r="M13" i="103"/>
  <c r="V13" i="103"/>
  <c r="G13" i="99" s="1"/>
  <c r="D13" i="99" s="1"/>
  <c r="A14" i="99"/>
  <c r="N14" i="104"/>
  <c r="O14" i="104"/>
  <c r="P14" i="104"/>
  <c r="Q14" i="104"/>
  <c r="M14" i="104" s="1"/>
  <c r="R14" i="104"/>
  <c r="H14" i="104"/>
  <c r="J14" i="104"/>
  <c r="I14" i="104"/>
  <c r="K14" i="104" s="1"/>
  <c r="L14" i="104" s="1"/>
  <c r="D14" i="104" s="1"/>
  <c r="F14" i="104"/>
  <c r="E14" i="104"/>
  <c r="G14" i="104"/>
  <c r="AA14" i="104"/>
  <c r="AH14" i="104"/>
  <c r="AI14" i="104"/>
  <c r="AJ14" i="104"/>
  <c r="AK14" i="104"/>
  <c r="AN14" i="104" s="1"/>
  <c r="AL14" i="104"/>
  <c r="AM14" i="104"/>
  <c r="AC14" i="104"/>
  <c r="AG14" i="104" s="1"/>
  <c r="AD14" i="104"/>
  <c r="AE14" i="104"/>
  <c r="AF14" i="104"/>
  <c r="W14" i="104"/>
  <c r="X14" i="104"/>
  <c r="T14" i="104"/>
  <c r="D14" i="103"/>
  <c r="E14" i="103"/>
  <c r="F14" i="103"/>
  <c r="G14" i="103"/>
  <c r="H14" i="103"/>
  <c r="I14" i="103"/>
  <c r="J14" i="103"/>
  <c r="K14" i="103"/>
  <c r="L14" i="103"/>
  <c r="M14" i="103"/>
  <c r="A15" i="99"/>
  <c r="N15" i="104"/>
  <c r="O15" i="104"/>
  <c r="M15" i="104" s="1"/>
  <c r="P15" i="104"/>
  <c r="Q15" i="104"/>
  <c r="R15" i="104"/>
  <c r="H15" i="104"/>
  <c r="J15" i="104"/>
  <c r="I15" i="104"/>
  <c r="K15" i="104" s="1"/>
  <c r="L15" i="104"/>
  <c r="F15" i="104"/>
  <c r="E15" i="104"/>
  <c r="G15" i="104"/>
  <c r="D15" i="104" s="1"/>
  <c r="AA15" i="104"/>
  <c r="AH15" i="104"/>
  <c r="AI15" i="104"/>
  <c r="AJ15" i="104"/>
  <c r="AK15" i="104"/>
  <c r="AN15" i="104" s="1"/>
  <c r="AL15" i="104"/>
  <c r="AM15" i="104"/>
  <c r="AC15" i="104"/>
  <c r="AG15" i="104" s="1"/>
  <c r="AD15" i="104"/>
  <c r="AE15" i="104"/>
  <c r="AF15" i="104"/>
  <c r="W15" i="104"/>
  <c r="X15" i="104" s="1"/>
  <c r="T15" i="104" s="1"/>
  <c r="D15" i="103"/>
  <c r="E15" i="103"/>
  <c r="F15" i="103"/>
  <c r="G15" i="103"/>
  <c r="H15" i="103"/>
  <c r="I15" i="103"/>
  <c r="J15" i="103"/>
  <c r="K15" i="103"/>
  <c r="L15" i="103"/>
  <c r="M15" i="103"/>
  <c r="A16" i="99"/>
  <c r="N16" i="104"/>
  <c r="O16" i="104"/>
  <c r="M16" i="104" s="1"/>
  <c r="P16" i="104"/>
  <c r="Q16" i="104"/>
  <c r="R16" i="104"/>
  <c r="H16" i="104"/>
  <c r="J16" i="104"/>
  <c r="I16" i="104"/>
  <c r="F16" i="104"/>
  <c r="E16" i="104"/>
  <c r="G16" i="104" s="1"/>
  <c r="AA16" i="104"/>
  <c r="AH16" i="104"/>
  <c r="AI16" i="104"/>
  <c r="AJ16" i="104" s="1"/>
  <c r="AK16" i="104"/>
  <c r="AL16" i="104"/>
  <c r="AN16" i="104" s="1"/>
  <c r="AM16" i="104"/>
  <c r="AC16" i="104"/>
  <c r="AD16" i="104"/>
  <c r="AE16" i="104"/>
  <c r="AF16" i="104"/>
  <c r="W16" i="104"/>
  <c r="X16" i="104" s="1"/>
  <c r="T16" i="104" s="1"/>
  <c r="D16" i="103"/>
  <c r="E16" i="103"/>
  <c r="F16" i="103"/>
  <c r="G16" i="103"/>
  <c r="H16" i="103"/>
  <c r="I16" i="103"/>
  <c r="J16" i="103"/>
  <c r="K16" i="103"/>
  <c r="L16" i="103"/>
  <c r="M16" i="103"/>
  <c r="A17" i="99"/>
  <c r="N17" i="104"/>
  <c r="O17" i="104"/>
  <c r="P17" i="104"/>
  <c r="Q17" i="104"/>
  <c r="R17" i="104"/>
  <c r="M17" i="104"/>
  <c r="H17" i="104"/>
  <c r="J17" i="104"/>
  <c r="I17" i="104"/>
  <c r="K17" i="104"/>
  <c r="L17" i="104"/>
  <c r="F17" i="104"/>
  <c r="E17" i="104"/>
  <c r="AA17" i="104"/>
  <c r="AH17" i="104"/>
  <c r="AI17" i="104"/>
  <c r="AJ17" i="104" s="1"/>
  <c r="AK17" i="104"/>
  <c r="AL17" i="104"/>
  <c r="AM17" i="104"/>
  <c r="AC17" i="104"/>
  <c r="AD17" i="104"/>
  <c r="AE17" i="104"/>
  <c r="AF17" i="104"/>
  <c r="W17" i="104"/>
  <c r="X17" i="104" s="1"/>
  <c r="T17" i="104"/>
  <c r="D17" i="103"/>
  <c r="E17" i="103"/>
  <c r="F17" i="103"/>
  <c r="G17" i="103"/>
  <c r="H17" i="103"/>
  <c r="I17" i="103"/>
  <c r="J17" i="103"/>
  <c r="K17" i="103"/>
  <c r="L17" i="103"/>
  <c r="M17" i="103"/>
  <c r="A18" i="99"/>
  <c r="N18" i="104"/>
  <c r="O18" i="104"/>
  <c r="P18" i="104"/>
  <c r="Q18" i="104"/>
  <c r="R18" i="104"/>
  <c r="H18" i="104"/>
  <c r="J18" i="104"/>
  <c r="K18" i="104" s="1"/>
  <c r="I18" i="104"/>
  <c r="F18" i="104"/>
  <c r="E18" i="104"/>
  <c r="AA18" i="104"/>
  <c r="AH18" i="104"/>
  <c r="AI18" i="104"/>
  <c r="AK18" i="104"/>
  <c r="AN18" i="104" s="1"/>
  <c r="AL18" i="104"/>
  <c r="AM18" i="104"/>
  <c r="AC18" i="104"/>
  <c r="AG18" i="104" s="1"/>
  <c r="AD18" i="104"/>
  <c r="AE18" i="104"/>
  <c r="AF18" i="104"/>
  <c r="W18" i="104"/>
  <c r="X18" i="104" s="1"/>
  <c r="T18" i="104" s="1"/>
  <c r="D18" i="103"/>
  <c r="E18" i="103"/>
  <c r="F18" i="103"/>
  <c r="G18" i="103"/>
  <c r="H18" i="103"/>
  <c r="I18" i="103"/>
  <c r="J18" i="103"/>
  <c r="K18" i="103"/>
  <c r="L18" i="103"/>
  <c r="M18" i="103"/>
  <c r="A19" i="99"/>
  <c r="N19" i="104"/>
  <c r="O19" i="104"/>
  <c r="P19" i="104"/>
  <c r="Q19" i="104"/>
  <c r="R19" i="104"/>
  <c r="H19" i="104"/>
  <c r="J19" i="104"/>
  <c r="I19" i="104"/>
  <c r="K19" i="104" s="1"/>
  <c r="F19" i="104"/>
  <c r="E19" i="104"/>
  <c r="G19" i="104"/>
  <c r="AA19" i="104"/>
  <c r="AH19" i="104"/>
  <c r="AI19" i="104"/>
  <c r="AJ19" i="104"/>
  <c r="AK19" i="104"/>
  <c r="AN19" i="104" s="1"/>
  <c r="AL19" i="104"/>
  <c r="AM19" i="104"/>
  <c r="AC19" i="104"/>
  <c r="AG19" i="104" s="1"/>
  <c r="AD19" i="104"/>
  <c r="AE19" i="104"/>
  <c r="AF19" i="104"/>
  <c r="AB19" i="104"/>
  <c r="Z19" i="104" s="1"/>
  <c r="S19" i="104" s="1"/>
  <c r="W19" i="104"/>
  <c r="X19" i="104" s="1"/>
  <c r="T19" i="104" s="1"/>
  <c r="D19" i="103"/>
  <c r="E19" i="103"/>
  <c r="V19" i="103" s="1"/>
  <c r="G19" i="99" s="1"/>
  <c r="D19" i="99" s="1"/>
  <c r="F19" i="103"/>
  <c r="G19" i="103"/>
  <c r="H19" i="103"/>
  <c r="I19" i="103"/>
  <c r="J19" i="103"/>
  <c r="K19" i="103"/>
  <c r="L19" i="103"/>
  <c r="M19" i="103"/>
  <c r="A20" i="99"/>
  <c r="N20" i="104"/>
  <c r="O20" i="104"/>
  <c r="P20" i="104"/>
  <c r="Q20" i="104"/>
  <c r="R20" i="104"/>
  <c r="H20" i="104"/>
  <c r="J20" i="104"/>
  <c r="I20" i="104"/>
  <c r="K20" i="104"/>
  <c r="L20" i="104" s="1"/>
  <c r="D20" i="104" s="1"/>
  <c r="F20" i="104"/>
  <c r="E20" i="104"/>
  <c r="G20" i="104" s="1"/>
  <c r="AA20" i="104"/>
  <c r="AH20" i="104"/>
  <c r="AI20" i="104"/>
  <c r="AJ20" i="104"/>
  <c r="AK20" i="104"/>
  <c r="AN20" i="104" s="1"/>
  <c r="AL20" i="104"/>
  <c r="AM20" i="104"/>
  <c r="AC20" i="104"/>
  <c r="AD20" i="104"/>
  <c r="AG20" i="104" s="1"/>
  <c r="AE20" i="104"/>
  <c r="AF20" i="104"/>
  <c r="W20" i="104"/>
  <c r="X20" i="104" s="1"/>
  <c r="T20" i="104" s="1"/>
  <c r="D20" i="103"/>
  <c r="E20" i="103"/>
  <c r="F20" i="103"/>
  <c r="G20" i="103"/>
  <c r="H20" i="103"/>
  <c r="I20" i="103"/>
  <c r="J20" i="103"/>
  <c r="K20" i="103"/>
  <c r="L20" i="103"/>
  <c r="M20" i="103"/>
  <c r="A21" i="99"/>
  <c r="N21" i="104"/>
  <c r="O21" i="104"/>
  <c r="P21" i="104"/>
  <c r="Q21" i="104"/>
  <c r="R21" i="104"/>
  <c r="M21" i="104"/>
  <c r="H21" i="104"/>
  <c r="J21" i="104"/>
  <c r="I21" i="104"/>
  <c r="K21" i="104"/>
  <c r="L21" i="104"/>
  <c r="D21" i="104" s="1"/>
  <c r="F21" i="104"/>
  <c r="E21" i="104"/>
  <c r="G21" i="104"/>
  <c r="AA21" i="104"/>
  <c r="AH21" i="104"/>
  <c r="AI21" i="104"/>
  <c r="AJ21" i="104"/>
  <c r="AK21" i="104"/>
  <c r="AN21" i="104" s="1"/>
  <c r="AL21" i="104"/>
  <c r="AM21" i="104"/>
  <c r="AC21" i="104"/>
  <c r="AD21" i="104"/>
  <c r="AG21" i="104" s="1"/>
  <c r="AE21" i="104"/>
  <c r="AF21" i="104"/>
  <c r="W21" i="104"/>
  <c r="X21" i="104"/>
  <c r="T21" i="104" s="1"/>
  <c r="D21" i="103"/>
  <c r="V21" i="103" s="1"/>
  <c r="E21" i="103"/>
  <c r="F21" i="103"/>
  <c r="G21" i="103"/>
  <c r="H21" i="103"/>
  <c r="I21" i="103"/>
  <c r="J21" i="103"/>
  <c r="K21" i="103"/>
  <c r="L21" i="103"/>
  <c r="M21" i="103"/>
  <c r="G21" i="99"/>
  <c r="D21" i="99" s="1"/>
  <c r="A22" i="99"/>
  <c r="N22" i="104"/>
  <c r="O22" i="104"/>
  <c r="P22" i="104"/>
  <c r="Q22" i="104"/>
  <c r="R22" i="104"/>
  <c r="M22" i="104"/>
  <c r="H22" i="104"/>
  <c r="J22" i="104"/>
  <c r="I22" i="104"/>
  <c r="K22" i="104"/>
  <c r="L22" i="104"/>
  <c r="D22" i="104" s="1"/>
  <c r="F22" i="104"/>
  <c r="E22" i="104"/>
  <c r="G22" i="104"/>
  <c r="AA22" i="104"/>
  <c r="AH22" i="104"/>
  <c r="AI22" i="104"/>
  <c r="AJ22" i="104"/>
  <c r="AK22" i="104"/>
  <c r="AN22" i="104" s="1"/>
  <c r="AL22" i="104"/>
  <c r="AM22" i="104"/>
  <c r="AC22" i="104"/>
  <c r="AG22" i="104" s="1"/>
  <c r="AD22" i="104"/>
  <c r="AE22" i="104"/>
  <c r="AF22" i="104"/>
  <c r="AB22" i="104"/>
  <c r="W22" i="104"/>
  <c r="X22" i="104"/>
  <c r="T22" i="104"/>
  <c r="D22" i="103"/>
  <c r="E22" i="103"/>
  <c r="F22" i="103"/>
  <c r="G22" i="103"/>
  <c r="H22" i="103"/>
  <c r="I22" i="103"/>
  <c r="J22" i="103"/>
  <c r="K22" i="103"/>
  <c r="V22" i="103" s="1"/>
  <c r="G22" i="99" s="1"/>
  <c r="D22" i="99" s="1"/>
  <c r="L22" i="103"/>
  <c r="M22" i="103"/>
  <c r="A23" i="99"/>
  <c r="N23" i="104"/>
  <c r="O23" i="104"/>
  <c r="P23" i="104"/>
  <c r="Q23" i="104"/>
  <c r="R23" i="104"/>
  <c r="H23" i="104"/>
  <c r="J23" i="104"/>
  <c r="I23" i="104"/>
  <c r="F23" i="104"/>
  <c r="E23" i="104"/>
  <c r="G23" i="104"/>
  <c r="AA23" i="104"/>
  <c r="AH23" i="104"/>
  <c r="AI23" i="104"/>
  <c r="AJ23" i="104"/>
  <c r="AK23" i="104"/>
  <c r="AL23" i="104"/>
  <c r="AM23" i="104"/>
  <c r="AC23" i="104"/>
  <c r="AD23" i="104"/>
  <c r="AE23" i="104"/>
  <c r="AF23" i="104"/>
  <c r="AG23" i="104"/>
  <c r="W23" i="104"/>
  <c r="X23" i="104" s="1"/>
  <c r="T23" i="104" s="1"/>
  <c r="D23" i="103"/>
  <c r="E23" i="103"/>
  <c r="F23" i="103"/>
  <c r="G23" i="103"/>
  <c r="H23" i="103"/>
  <c r="I23" i="103"/>
  <c r="J23" i="103"/>
  <c r="K23" i="103"/>
  <c r="L23" i="103"/>
  <c r="M23" i="103"/>
  <c r="A24" i="99"/>
  <c r="N24" i="104"/>
  <c r="O24" i="104"/>
  <c r="P24" i="104"/>
  <c r="Q24" i="104"/>
  <c r="R24" i="104"/>
  <c r="H24" i="104"/>
  <c r="J24" i="104"/>
  <c r="K24" i="104" s="1"/>
  <c r="I24" i="104"/>
  <c r="F24" i="104"/>
  <c r="E24" i="104"/>
  <c r="AA24" i="104"/>
  <c r="AH24" i="104"/>
  <c r="AI24" i="104"/>
  <c r="AJ24" i="104" s="1"/>
  <c r="AK24" i="104"/>
  <c r="AL24" i="104"/>
  <c r="AM24" i="104"/>
  <c r="AN24" i="104" s="1"/>
  <c r="AC24" i="104"/>
  <c r="AD24" i="104"/>
  <c r="AE24" i="104"/>
  <c r="AG24" i="104" s="1"/>
  <c r="AF24" i="104"/>
  <c r="W24" i="104"/>
  <c r="X24" i="104"/>
  <c r="T24" i="104"/>
  <c r="D24" i="103"/>
  <c r="E24" i="103"/>
  <c r="F24" i="103"/>
  <c r="G24" i="103"/>
  <c r="H24" i="103"/>
  <c r="I24" i="103"/>
  <c r="J24" i="103"/>
  <c r="K24" i="103"/>
  <c r="L24" i="103"/>
  <c r="M24" i="103"/>
  <c r="A25" i="99"/>
  <c r="N25" i="104"/>
  <c r="O25" i="104"/>
  <c r="M25" i="104" s="1"/>
  <c r="P25" i="104"/>
  <c r="Q25" i="104"/>
  <c r="R25" i="104"/>
  <c r="H25" i="104"/>
  <c r="J25" i="104"/>
  <c r="I25" i="104"/>
  <c r="K25" i="104"/>
  <c r="L25" i="104"/>
  <c r="D25" i="104" s="1"/>
  <c r="F25" i="104"/>
  <c r="E25" i="104"/>
  <c r="G25" i="104"/>
  <c r="AA25" i="104"/>
  <c r="AH25" i="104"/>
  <c r="AI25" i="104"/>
  <c r="AJ25" i="104"/>
  <c r="AK25" i="104"/>
  <c r="AN25" i="104" s="1"/>
  <c r="AL25" i="104"/>
  <c r="AM25" i="104"/>
  <c r="AC25" i="104"/>
  <c r="AD25" i="104"/>
  <c r="AG25" i="104" s="1"/>
  <c r="AE25" i="104"/>
  <c r="AF25" i="104"/>
  <c r="W25" i="104"/>
  <c r="X25" i="104" s="1"/>
  <c r="T25" i="104"/>
  <c r="D25" i="103"/>
  <c r="E25" i="103"/>
  <c r="F25" i="103"/>
  <c r="G25" i="103"/>
  <c r="H25" i="103"/>
  <c r="I25" i="103"/>
  <c r="J25" i="103"/>
  <c r="K25" i="103"/>
  <c r="L25" i="103"/>
  <c r="M25" i="103"/>
  <c r="A26" i="99"/>
  <c r="N26" i="104"/>
  <c r="M26" i="104" s="1"/>
  <c r="O26" i="104"/>
  <c r="P26" i="104"/>
  <c r="Q26" i="104"/>
  <c r="R26" i="104"/>
  <c r="H26" i="104"/>
  <c r="J26" i="104"/>
  <c r="I26" i="104"/>
  <c r="K26" i="104" s="1"/>
  <c r="L26" i="104" s="1"/>
  <c r="D26" i="104" s="1"/>
  <c r="F26" i="104"/>
  <c r="G26" i="104" s="1"/>
  <c r="E26" i="104"/>
  <c r="AA26" i="104"/>
  <c r="AH26" i="104"/>
  <c r="AJ26" i="104" s="1"/>
  <c r="AI26" i="104"/>
  <c r="AK26" i="104"/>
  <c r="AL26" i="104"/>
  <c r="AM26" i="104"/>
  <c r="AC26" i="104"/>
  <c r="AD26" i="104"/>
  <c r="AE26" i="104"/>
  <c r="AF26" i="104"/>
  <c r="W26" i="104"/>
  <c r="X26" i="104"/>
  <c r="T26" i="104" s="1"/>
  <c r="D26" i="103"/>
  <c r="E26" i="103"/>
  <c r="F26" i="103"/>
  <c r="G26" i="103"/>
  <c r="H26" i="103"/>
  <c r="I26" i="103"/>
  <c r="J26" i="103"/>
  <c r="K26" i="103"/>
  <c r="L26" i="103"/>
  <c r="M26" i="103"/>
  <c r="A27" i="99"/>
  <c r="N27" i="104"/>
  <c r="O27" i="104"/>
  <c r="P27" i="104"/>
  <c r="Q27" i="104"/>
  <c r="R27" i="104"/>
  <c r="H27" i="104"/>
  <c r="J27" i="104"/>
  <c r="I27" i="104"/>
  <c r="K27" i="104"/>
  <c r="F27" i="104"/>
  <c r="G27" i="104" s="1"/>
  <c r="E27" i="104"/>
  <c r="AA27" i="104"/>
  <c r="AH27" i="104"/>
  <c r="AJ27" i="104" s="1"/>
  <c r="AI27" i="104"/>
  <c r="AK27" i="104"/>
  <c r="AL27" i="104"/>
  <c r="AM27" i="104"/>
  <c r="AC27" i="104"/>
  <c r="AD27" i="104"/>
  <c r="AE27" i="104"/>
  <c r="AF27" i="104"/>
  <c r="W27" i="104"/>
  <c r="X27" i="104" s="1"/>
  <c r="T27" i="104" s="1"/>
  <c r="D27" i="103"/>
  <c r="E27" i="103"/>
  <c r="F27" i="103"/>
  <c r="G27" i="103"/>
  <c r="H27" i="103"/>
  <c r="I27" i="103"/>
  <c r="J27" i="103"/>
  <c r="K27" i="103"/>
  <c r="L27" i="103"/>
  <c r="M27" i="103"/>
  <c r="V27" i="103"/>
  <c r="G27" i="99" s="1"/>
  <c r="D27" i="99" s="1"/>
  <c r="A28" i="99"/>
  <c r="N28" i="104"/>
  <c r="O28" i="104"/>
  <c r="P28" i="104"/>
  <c r="Q28" i="104"/>
  <c r="M28" i="104" s="1"/>
  <c r="R28" i="104"/>
  <c r="H28" i="104"/>
  <c r="J28" i="104"/>
  <c r="I28" i="104"/>
  <c r="F28" i="104"/>
  <c r="E28" i="104"/>
  <c r="G28" i="104"/>
  <c r="AA28" i="104"/>
  <c r="AH28" i="104"/>
  <c r="AI28" i="104"/>
  <c r="AJ28" i="104"/>
  <c r="AK28" i="104"/>
  <c r="AL28" i="104"/>
  <c r="AM28" i="104"/>
  <c r="AN28" i="104"/>
  <c r="AC28" i="104"/>
  <c r="AD28" i="104"/>
  <c r="AE28" i="104"/>
  <c r="AF28" i="104"/>
  <c r="AG28" i="104"/>
  <c r="W28" i="104"/>
  <c r="X28" i="104"/>
  <c r="T28" i="104" s="1"/>
  <c r="D28" i="103"/>
  <c r="E28" i="103"/>
  <c r="F28" i="103"/>
  <c r="G28" i="103"/>
  <c r="H28" i="103"/>
  <c r="I28" i="103"/>
  <c r="J28" i="103"/>
  <c r="K28" i="103"/>
  <c r="L28" i="103"/>
  <c r="M28" i="103"/>
  <c r="A29" i="99"/>
  <c r="N29" i="104"/>
  <c r="O29" i="104"/>
  <c r="P29" i="104"/>
  <c r="Q29" i="104"/>
  <c r="R29" i="104"/>
  <c r="M29" i="104"/>
  <c r="H29" i="104"/>
  <c r="J29" i="104"/>
  <c r="I29" i="104"/>
  <c r="K29" i="104"/>
  <c r="L29" i="104"/>
  <c r="D29" i="104" s="1"/>
  <c r="F29" i="104"/>
  <c r="E29" i="104"/>
  <c r="G29" i="104"/>
  <c r="AA29" i="104"/>
  <c r="AH29" i="104"/>
  <c r="AJ29" i="104" s="1"/>
  <c r="AI29" i="104"/>
  <c r="AK29" i="104"/>
  <c r="AL29" i="104"/>
  <c r="AN29" i="104" s="1"/>
  <c r="AM29" i="104"/>
  <c r="AC29" i="104"/>
  <c r="AD29" i="104"/>
  <c r="AE29" i="104"/>
  <c r="AF29" i="104"/>
  <c r="W29" i="104"/>
  <c r="X29" i="104"/>
  <c r="T29" i="104" s="1"/>
  <c r="D29" i="103"/>
  <c r="E29" i="103"/>
  <c r="F29" i="103"/>
  <c r="G29" i="103"/>
  <c r="H29" i="103"/>
  <c r="V29" i="103" s="1"/>
  <c r="G29" i="99" s="1"/>
  <c r="D29" i="99" s="1"/>
  <c r="I29" i="103"/>
  <c r="J29" i="103"/>
  <c r="K29" i="103"/>
  <c r="L29" i="103"/>
  <c r="M29" i="103"/>
  <c r="A30" i="99"/>
  <c r="N30" i="104"/>
  <c r="O30" i="104"/>
  <c r="P30" i="104"/>
  <c r="Q30" i="104"/>
  <c r="R30" i="104"/>
  <c r="H30" i="104"/>
  <c r="J30" i="104"/>
  <c r="I30" i="104"/>
  <c r="K30" i="104"/>
  <c r="L30" i="104" s="1"/>
  <c r="F30" i="104"/>
  <c r="E30" i="104"/>
  <c r="AA30" i="104"/>
  <c r="AH30" i="104"/>
  <c r="AJ30" i="104" s="1"/>
  <c r="AB30" i="104" s="1"/>
  <c r="AI30" i="104"/>
  <c r="AK30" i="104"/>
  <c r="AL30" i="104"/>
  <c r="AM30" i="104"/>
  <c r="AN30" i="104"/>
  <c r="AC30" i="104"/>
  <c r="AG30" i="104" s="1"/>
  <c r="AD30" i="104"/>
  <c r="AE30" i="104"/>
  <c r="AF30" i="104"/>
  <c r="W30" i="104"/>
  <c r="X30" i="104"/>
  <c r="T30" i="104" s="1"/>
  <c r="D30" i="103"/>
  <c r="E30" i="103"/>
  <c r="F30" i="103"/>
  <c r="G30" i="103"/>
  <c r="H30" i="103"/>
  <c r="I30" i="103"/>
  <c r="J30" i="103"/>
  <c r="K30" i="103"/>
  <c r="L30" i="103"/>
  <c r="M30" i="103"/>
  <c r="A31" i="99"/>
  <c r="N31" i="104"/>
  <c r="O31" i="104"/>
  <c r="P31" i="104"/>
  <c r="M31" i="104" s="1"/>
  <c r="Q31" i="104"/>
  <c r="R31" i="104"/>
  <c r="H31" i="104"/>
  <c r="J31" i="104"/>
  <c r="I31" i="104"/>
  <c r="K31" i="104" s="1"/>
  <c r="F31" i="104"/>
  <c r="E31" i="104"/>
  <c r="G31" i="104"/>
  <c r="AA31" i="104"/>
  <c r="AH31" i="104"/>
  <c r="AI31" i="104"/>
  <c r="AJ31" i="104"/>
  <c r="AK31" i="104"/>
  <c r="AL31" i="104"/>
  <c r="AM31" i="104"/>
  <c r="AC31" i="104"/>
  <c r="AD31" i="104"/>
  <c r="AE31" i="104"/>
  <c r="AF31" i="104"/>
  <c r="W31" i="104"/>
  <c r="X31" i="104" s="1"/>
  <c r="T31" i="104" s="1"/>
  <c r="D31" i="103"/>
  <c r="E31" i="103"/>
  <c r="F31" i="103"/>
  <c r="G31" i="103"/>
  <c r="H31" i="103"/>
  <c r="I31" i="103"/>
  <c r="J31" i="103"/>
  <c r="K31" i="103"/>
  <c r="L31" i="103"/>
  <c r="M31" i="103"/>
  <c r="A32" i="99"/>
  <c r="N32" i="104"/>
  <c r="M32" i="104" s="1"/>
  <c r="O32" i="104"/>
  <c r="P32" i="104"/>
  <c r="Q32" i="104"/>
  <c r="R32" i="104"/>
  <c r="H32" i="104"/>
  <c r="J32" i="104"/>
  <c r="K32" i="104" s="1"/>
  <c r="I32" i="104"/>
  <c r="F32" i="104"/>
  <c r="E32" i="104"/>
  <c r="AA32" i="104"/>
  <c r="AH32" i="104"/>
  <c r="AJ32" i="104" s="1"/>
  <c r="AI32" i="104"/>
  <c r="AK32" i="104"/>
  <c r="AL32" i="104"/>
  <c r="AM32" i="104"/>
  <c r="AN32" i="104"/>
  <c r="AC32" i="104"/>
  <c r="AD32" i="104"/>
  <c r="AE32" i="104"/>
  <c r="AF32" i="104"/>
  <c r="W32" i="104"/>
  <c r="X32" i="104" s="1"/>
  <c r="T32" i="104" s="1"/>
  <c r="D32" i="103"/>
  <c r="E32" i="103"/>
  <c r="F32" i="103"/>
  <c r="G32" i="103"/>
  <c r="H32" i="103"/>
  <c r="I32" i="103"/>
  <c r="J32" i="103"/>
  <c r="K32" i="103"/>
  <c r="L32" i="103"/>
  <c r="M32" i="103"/>
  <c r="A33" i="99"/>
  <c r="N33" i="104"/>
  <c r="O33" i="104"/>
  <c r="P33" i="104"/>
  <c r="Q33" i="104"/>
  <c r="R33" i="104"/>
  <c r="H33" i="104"/>
  <c r="L33" i="104" s="1"/>
  <c r="D33" i="104" s="1"/>
  <c r="J33" i="104"/>
  <c r="I33" i="104"/>
  <c r="K33" i="104"/>
  <c r="F33" i="104"/>
  <c r="G33" i="104" s="1"/>
  <c r="E33" i="104"/>
  <c r="AA33" i="104"/>
  <c r="AH33" i="104"/>
  <c r="AI33" i="104"/>
  <c r="AJ33" i="104"/>
  <c r="AK33" i="104"/>
  <c r="AL33" i="104"/>
  <c r="AM33" i="104"/>
  <c r="AC33" i="104"/>
  <c r="AD33" i="104"/>
  <c r="AE33" i="104"/>
  <c r="AF33" i="104"/>
  <c r="AG33" i="104"/>
  <c r="W33" i="104"/>
  <c r="X33" i="104" s="1"/>
  <c r="T33" i="104" s="1"/>
  <c r="D33" i="103"/>
  <c r="E33" i="103"/>
  <c r="V33" i="103" s="1"/>
  <c r="G33" i="99" s="1"/>
  <c r="D33" i="99" s="1"/>
  <c r="F33" i="103"/>
  <c r="G33" i="103"/>
  <c r="H33" i="103"/>
  <c r="I33" i="103"/>
  <c r="J33" i="103"/>
  <c r="K33" i="103"/>
  <c r="L33" i="103"/>
  <c r="M33" i="103"/>
  <c r="A34" i="99"/>
  <c r="N34" i="104"/>
  <c r="O34" i="104"/>
  <c r="P34" i="104"/>
  <c r="Q34" i="104"/>
  <c r="R34" i="104"/>
  <c r="M34" i="104"/>
  <c r="H34" i="104"/>
  <c r="J34" i="104"/>
  <c r="K34" i="104" s="1"/>
  <c r="I34" i="104"/>
  <c r="L34" i="104"/>
  <c r="F34" i="104"/>
  <c r="E34" i="104"/>
  <c r="AA34" i="104"/>
  <c r="AH34" i="104"/>
  <c r="AJ34" i="104" s="1"/>
  <c r="AI34" i="104"/>
  <c r="AK34" i="104"/>
  <c r="AL34" i="104"/>
  <c r="AM34" i="104"/>
  <c r="AN34" i="104"/>
  <c r="AC34" i="104"/>
  <c r="AD34" i="104"/>
  <c r="AE34" i="104"/>
  <c r="AF34" i="104"/>
  <c r="W34" i="104"/>
  <c r="X34" i="104"/>
  <c r="T34" i="104" s="1"/>
  <c r="D34" i="103"/>
  <c r="E34" i="103"/>
  <c r="F34" i="103"/>
  <c r="G34" i="103"/>
  <c r="H34" i="103"/>
  <c r="I34" i="103"/>
  <c r="J34" i="103"/>
  <c r="K34" i="103"/>
  <c r="L34" i="103"/>
  <c r="M34" i="103"/>
  <c r="A35" i="99"/>
  <c r="N35" i="104"/>
  <c r="O35" i="104"/>
  <c r="P35" i="104"/>
  <c r="Q35" i="104"/>
  <c r="R35" i="104"/>
  <c r="H35" i="104"/>
  <c r="J35" i="104"/>
  <c r="I35" i="104"/>
  <c r="K35" i="104"/>
  <c r="L35" i="104" s="1"/>
  <c r="D35" i="104" s="1"/>
  <c r="F35" i="104"/>
  <c r="E35" i="104"/>
  <c r="G35" i="104"/>
  <c r="AA35" i="104"/>
  <c r="AH35" i="104"/>
  <c r="AI35" i="104"/>
  <c r="AJ35" i="104"/>
  <c r="AK35" i="104"/>
  <c r="AN35" i="104" s="1"/>
  <c r="AL35" i="104"/>
  <c r="AM35" i="104"/>
  <c r="AC35" i="104"/>
  <c r="AD35" i="104"/>
  <c r="AG35" i="104" s="1"/>
  <c r="AE35" i="104"/>
  <c r="AF35" i="104"/>
  <c r="W35" i="104"/>
  <c r="X35" i="104"/>
  <c r="T35" i="104"/>
  <c r="D35" i="103"/>
  <c r="E35" i="103"/>
  <c r="F35" i="103"/>
  <c r="G35" i="103"/>
  <c r="H35" i="103"/>
  <c r="I35" i="103"/>
  <c r="J35" i="103"/>
  <c r="K35" i="103"/>
  <c r="L35" i="103"/>
  <c r="M35" i="103"/>
  <c r="A36" i="99"/>
  <c r="N36" i="104"/>
  <c r="O36" i="104"/>
  <c r="P36" i="104"/>
  <c r="M36" i="104" s="1"/>
  <c r="Q36" i="104"/>
  <c r="R36" i="104"/>
  <c r="H36" i="104"/>
  <c r="L36" i="104" s="1"/>
  <c r="J36" i="104"/>
  <c r="I36" i="104"/>
  <c r="K36" i="104" s="1"/>
  <c r="F36" i="104"/>
  <c r="E36" i="104"/>
  <c r="AA36" i="104"/>
  <c r="AH36" i="104"/>
  <c r="AJ36" i="104" s="1"/>
  <c r="AI36" i="104"/>
  <c r="AK36" i="104"/>
  <c r="AL36" i="104"/>
  <c r="AM36" i="104"/>
  <c r="AC36" i="104"/>
  <c r="AG36" i="104" s="1"/>
  <c r="AD36" i="104"/>
  <c r="AE36" i="104"/>
  <c r="AF36" i="104"/>
  <c r="W36" i="104"/>
  <c r="X36" i="104"/>
  <c r="T36" i="104" s="1"/>
  <c r="D36" i="103"/>
  <c r="E36" i="103"/>
  <c r="F36" i="103"/>
  <c r="G36" i="103"/>
  <c r="V36" i="103" s="1"/>
  <c r="H36" i="103"/>
  <c r="I36" i="103"/>
  <c r="J36" i="103"/>
  <c r="K36" i="103"/>
  <c r="L36" i="103"/>
  <c r="M36" i="103"/>
  <c r="G36" i="99"/>
  <c r="D36" i="99" s="1"/>
  <c r="A37" i="99"/>
  <c r="N37" i="104"/>
  <c r="O37" i="104"/>
  <c r="P37" i="104"/>
  <c r="Q37" i="104"/>
  <c r="R37" i="104"/>
  <c r="H37" i="104"/>
  <c r="J37" i="104"/>
  <c r="K37" i="104" s="1"/>
  <c r="L37" i="104" s="1"/>
  <c r="I37" i="104"/>
  <c r="F37" i="104"/>
  <c r="E37" i="104"/>
  <c r="G37" i="104"/>
  <c r="D37" i="104"/>
  <c r="AA37" i="104"/>
  <c r="AH37" i="104"/>
  <c r="AI37" i="104"/>
  <c r="AJ37" i="104"/>
  <c r="AK37" i="104"/>
  <c r="AL37" i="104"/>
  <c r="AM37" i="104"/>
  <c r="AC37" i="104"/>
  <c r="AG37" i="104" s="1"/>
  <c r="AD37" i="104"/>
  <c r="AE37" i="104"/>
  <c r="AF37" i="104"/>
  <c r="W37" i="104"/>
  <c r="X37" i="104" s="1"/>
  <c r="T37" i="104" s="1"/>
  <c r="D37" i="103"/>
  <c r="E37" i="103"/>
  <c r="F37" i="103"/>
  <c r="G37" i="103"/>
  <c r="H37" i="103"/>
  <c r="I37" i="103"/>
  <c r="J37" i="103"/>
  <c r="K37" i="103"/>
  <c r="L37" i="103"/>
  <c r="M37" i="103"/>
  <c r="A38" i="99"/>
  <c r="N38" i="104"/>
  <c r="O38" i="104"/>
  <c r="P38" i="104"/>
  <c r="Q38" i="104"/>
  <c r="R38" i="104"/>
  <c r="M38" i="104"/>
  <c r="H38" i="104"/>
  <c r="J38" i="104"/>
  <c r="I38" i="104"/>
  <c r="F38" i="104"/>
  <c r="E38" i="104"/>
  <c r="AA38" i="104"/>
  <c r="AH38" i="104"/>
  <c r="AI38" i="104"/>
  <c r="AJ38" i="104" s="1"/>
  <c r="AK38" i="104"/>
  <c r="AL38" i="104"/>
  <c r="AM38" i="104"/>
  <c r="AN38" i="104" s="1"/>
  <c r="AC38" i="104"/>
  <c r="AD38" i="104"/>
  <c r="AE38" i="104"/>
  <c r="AF38" i="104"/>
  <c r="W38" i="104"/>
  <c r="X38" i="104" s="1"/>
  <c r="T38" i="104"/>
  <c r="D38" i="103"/>
  <c r="E38" i="103"/>
  <c r="F38" i="103"/>
  <c r="G38" i="103"/>
  <c r="H38" i="103"/>
  <c r="I38" i="103"/>
  <c r="J38" i="103"/>
  <c r="K38" i="103"/>
  <c r="L38" i="103"/>
  <c r="M38" i="103"/>
  <c r="A39" i="99"/>
  <c r="N39" i="104"/>
  <c r="O39" i="104"/>
  <c r="P39" i="104"/>
  <c r="Q39" i="104"/>
  <c r="R39" i="104"/>
  <c r="H39" i="104"/>
  <c r="J39" i="104"/>
  <c r="I39" i="104"/>
  <c r="K39" i="104"/>
  <c r="L39" i="104" s="1"/>
  <c r="F39" i="104"/>
  <c r="E39" i="104"/>
  <c r="AA39" i="104"/>
  <c r="AH39" i="104"/>
  <c r="AI39" i="104"/>
  <c r="AJ39" i="104" s="1"/>
  <c r="AK39" i="104"/>
  <c r="AL39" i="104"/>
  <c r="AM39" i="104"/>
  <c r="AC39" i="104"/>
  <c r="AG39" i="104" s="1"/>
  <c r="AD39" i="104"/>
  <c r="AE39" i="104"/>
  <c r="AF39" i="104"/>
  <c r="W39" i="104"/>
  <c r="X39" i="104" s="1"/>
  <c r="T39" i="104" s="1"/>
  <c r="D39" i="103"/>
  <c r="E39" i="103"/>
  <c r="F39" i="103"/>
  <c r="G39" i="103"/>
  <c r="H39" i="103"/>
  <c r="I39" i="103"/>
  <c r="J39" i="103"/>
  <c r="K39" i="103"/>
  <c r="L39" i="103"/>
  <c r="M39" i="103"/>
  <c r="A40" i="99"/>
  <c r="N40" i="104"/>
  <c r="O40" i="104"/>
  <c r="P40" i="104"/>
  <c r="Q40" i="104"/>
  <c r="R40" i="104"/>
  <c r="H40" i="104"/>
  <c r="J40" i="104"/>
  <c r="K40" i="104" s="1"/>
  <c r="I40" i="104"/>
  <c r="F40" i="104"/>
  <c r="E40" i="104"/>
  <c r="AA40" i="104"/>
  <c r="AH40" i="104"/>
  <c r="AI40" i="104"/>
  <c r="AK40" i="104"/>
  <c r="AN40" i="104" s="1"/>
  <c r="AL40" i="104"/>
  <c r="AM40" i="104"/>
  <c r="AC40" i="104"/>
  <c r="AG40" i="104" s="1"/>
  <c r="AD40" i="104"/>
  <c r="AE40" i="104"/>
  <c r="AF40" i="104"/>
  <c r="W40" i="104"/>
  <c r="X40" i="104" s="1"/>
  <c r="T40" i="104" s="1"/>
  <c r="D40" i="103"/>
  <c r="E40" i="103"/>
  <c r="F40" i="103"/>
  <c r="G40" i="103"/>
  <c r="H40" i="103"/>
  <c r="I40" i="103"/>
  <c r="J40" i="103"/>
  <c r="K40" i="103"/>
  <c r="L40" i="103"/>
  <c r="M40" i="103"/>
  <c r="V40" i="103"/>
  <c r="G40" i="99" s="1"/>
  <c r="D40" i="99" s="1"/>
  <c r="A41" i="99"/>
  <c r="N41" i="104"/>
  <c r="O41" i="104"/>
  <c r="P41" i="104"/>
  <c r="Q41" i="104"/>
  <c r="R41" i="104"/>
  <c r="H41" i="104"/>
  <c r="L41" i="104" s="1"/>
  <c r="J41" i="104"/>
  <c r="I41" i="104"/>
  <c r="K41" i="104"/>
  <c r="F41" i="104"/>
  <c r="E41" i="104"/>
  <c r="AA41" i="104"/>
  <c r="AH41" i="104"/>
  <c r="AJ41" i="104" s="1"/>
  <c r="AB41" i="104" s="1"/>
  <c r="Z41" i="104" s="1"/>
  <c r="S41" i="104" s="1"/>
  <c r="AI41" i="104"/>
  <c r="AK41" i="104"/>
  <c r="AL41" i="104"/>
  <c r="AM41" i="104"/>
  <c r="AN41" i="104"/>
  <c r="AC41" i="104"/>
  <c r="AD41" i="104"/>
  <c r="AE41" i="104"/>
  <c r="AG41" i="104" s="1"/>
  <c r="AF41" i="104"/>
  <c r="W41" i="104"/>
  <c r="X41" i="104"/>
  <c r="T41" i="104" s="1"/>
  <c r="D41" i="103"/>
  <c r="E41" i="103"/>
  <c r="F41" i="103"/>
  <c r="G41" i="103"/>
  <c r="H41" i="103"/>
  <c r="I41" i="103"/>
  <c r="J41" i="103"/>
  <c r="K41" i="103"/>
  <c r="L41" i="103"/>
  <c r="M41" i="103"/>
  <c r="A42" i="99"/>
  <c r="N42" i="104"/>
  <c r="O42" i="104"/>
  <c r="P42" i="104"/>
  <c r="Q42" i="104"/>
  <c r="M42" i="104" s="1"/>
  <c r="R42" i="104"/>
  <c r="H42" i="104"/>
  <c r="L42" i="104" s="1"/>
  <c r="J42" i="104"/>
  <c r="K42" i="104" s="1"/>
  <c r="I42" i="104"/>
  <c r="F42" i="104"/>
  <c r="E42" i="104"/>
  <c r="AA42" i="104"/>
  <c r="AH42" i="104"/>
  <c r="AI42" i="104"/>
  <c r="AJ42" i="104"/>
  <c r="AK42" i="104"/>
  <c r="AL42" i="104"/>
  <c r="AM42" i="104"/>
  <c r="AN42" i="104"/>
  <c r="AC42" i="104"/>
  <c r="AD42" i="104"/>
  <c r="AE42" i="104"/>
  <c r="AF42" i="104"/>
  <c r="AG42" i="104"/>
  <c r="W42" i="104"/>
  <c r="X42" i="104"/>
  <c r="T42" i="104" s="1"/>
  <c r="D42" i="103"/>
  <c r="E42" i="103"/>
  <c r="F42" i="103"/>
  <c r="G42" i="103"/>
  <c r="H42" i="103"/>
  <c r="I42" i="103"/>
  <c r="J42" i="103"/>
  <c r="K42" i="103"/>
  <c r="L42" i="103"/>
  <c r="M42" i="103"/>
  <c r="A43" i="99"/>
  <c r="N43" i="104"/>
  <c r="O43" i="104"/>
  <c r="P43" i="104"/>
  <c r="Q43" i="104"/>
  <c r="R43" i="104"/>
  <c r="H43" i="104"/>
  <c r="J43" i="104"/>
  <c r="K43" i="104" s="1"/>
  <c r="L43" i="104" s="1"/>
  <c r="D43" i="104" s="1"/>
  <c r="I43" i="104"/>
  <c r="F43" i="104"/>
  <c r="E43" i="104"/>
  <c r="G43" i="104"/>
  <c r="AA43" i="104"/>
  <c r="AH43" i="104"/>
  <c r="AI43" i="104"/>
  <c r="AJ43" i="104"/>
  <c r="AK43" i="104"/>
  <c r="AN43" i="104" s="1"/>
  <c r="AL43" i="104"/>
  <c r="AM43" i="104"/>
  <c r="AC43" i="104"/>
  <c r="AD43" i="104"/>
  <c r="AE43" i="104"/>
  <c r="AF43" i="104"/>
  <c r="AG43" i="104"/>
  <c r="W43" i="104"/>
  <c r="X43" i="104"/>
  <c r="T43" i="104"/>
  <c r="D43" i="103"/>
  <c r="E43" i="103"/>
  <c r="F43" i="103"/>
  <c r="G43" i="103"/>
  <c r="H43" i="103"/>
  <c r="I43" i="103"/>
  <c r="J43" i="103"/>
  <c r="K43" i="103"/>
  <c r="L43" i="103"/>
  <c r="M43" i="103"/>
  <c r="A44" i="99"/>
  <c r="N44" i="104"/>
  <c r="O44" i="104"/>
  <c r="P44" i="104"/>
  <c r="Q44" i="104"/>
  <c r="R44" i="104"/>
  <c r="H44" i="104"/>
  <c r="J44" i="104"/>
  <c r="I44" i="104"/>
  <c r="F44" i="104"/>
  <c r="E44" i="104"/>
  <c r="G44" i="104"/>
  <c r="AA44" i="104"/>
  <c r="AH44" i="104"/>
  <c r="AI44" i="104"/>
  <c r="AJ44" i="104"/>
  <c r="AK44" i="104"/>
  <c r="AL44" i="104"/>
  <c r="AM44" i="104"/>
  <c r="AC44" i="104"/>
  <c r="AG44" i="104" s="1"/>
  <c r="AD44" i="104"/>
  <c r="AE44" i="104"/>
  <c r="AF44" i="104"/>
  <c r="W44" i="104"/>
  <c r="X44" i="104"/>
  <c r="T44" i="104" s="1"/>
  <c r="D44" i="103"/>
  <c r="E44" i="103"/>
  <c r="F44" i="103"/>
  <c r="G44" i="103"/>
  <c r="H44" i="103"/>
  <c r="I44" i="103"/>
  <c r="J44" i="103"/>
  <c r="K44" i="103"/>
  <c r="L44" i="103"/>
  <c r="M44" i="103"/>
  <c r="A45" i="99"/>
  <c r="N45" i="104"/>
  <c r="O45" i="104"/>
  <c r="P45" i="104"/>
  <c r="Q45" i="104"/>
  <c r="R45" i="104"/>
  <c r="H45" i="104"/>
  <c r="J45" i="104"/>
  <c r="K45" i="104" s="1"/>
  <c r="I45" i="104"/>
  <c r="F45" i="104"/>
  <c r="E45" i="104"/>
  <c r="G45" i="104"/>
  <c r="AA45" i="104"/>
  <c r="AH45" i="104"/>
  <c r="AI45" i="104"/>
  <c r="AJ45" i="104"/>
  <c r="AK45" i="104"/>
  <c r="AL45" i="104"/>
  <c r="AM45" i="104"/>
  <c r="AN45" i="104"/>
  <c r="AC45" i="104"/>
  <c r="AG45" i="104" s="1"/>
  <c r="AB45" i="104" s="1"/>
  <c r="AD45" i="104"/>
  <c r="AE45" i="104"/>
  <c r="AF45" i="104"/>
  <c r="W45" i="104"/>
  <c r="X45" i="104"/>
  <c r="T45" i="104" s="1"/>
  <c r="D45" i="103"/>
  <c r="E45" i="103"/>
  <c r="F45" i="103"/>
  <c r="G45" i="103"/>
  <c r="H45" i="103"/>
  <c r="V45" i="103" s="1"/>
  <c r="G45" i="99" s="1"/>
  <c r="D45" i="99" s="1"/>
  <c r="I45" i="103"/>
  <c r="J45" i="103"/>
  <c r="K45" i="103"/>
  <c r="L45" i="103"/>
  <c r="M45" i="103"/>
  <c r="A46" i="99"/>
  <c r="N46" i="104"/>
  <c r="O46" i="104"/>
  <c r="M46" i="104" s="1"/>
  <c r="P46" i="104"/>
  <c r="Q46" i="104"/>
  <c r="R46" i="104"/>
  <c r="H46" i="104"/>
  <c r="L46" i="104" s="1"/>
  <c r="J46" i="104"/>
  <c r="I46" i="104"/>
  <c r="K46" i="104"/>
  <c r="F46" i="104"/>
  <c r="E46" i="104"/>
  <c r="AA46" i="104"/>
  <c r="AH46" i="104"/>
  <c r="AJ46" i="104" s="1"/>
  <c r="AI46" i="104"/>
  <c r="AK46" i="104"/>
  <c r="AL46" i="104"/>
  <c r="AM46" i="104"/>
  <c r="AC46" i="104"/>
  <c r="AD46" i="104"/>
  <c r="AE46" i="104"/>
  <c r="AF46" i="104"/>
  <c r="W46" i="104"/>
  <c r="X46" i="104" s="1"/>
  <c r="T46" i="104" s="1"/>
  <c r="D46" i="103"/>
  <c r="E46" i="103"/>
  <c r="F46" i="103"/>
  <c r="G46" i="103"/>
  <c r="H46" i="103"/>
  <c r="I46" i="103"/>
  <c r="J46" i="103"/>
  <c r="K46" i="103"/>
  <c r="L46" i="103"/>
  <c r="M46" i="103"/>
  <c r="V46" i="103"/>
  <c r="G46" i="99" s="1"/>
  <c r="D46" i="99" s="1"/>
  <c r="A47" i="99"/>
  <c r="N47" i="104"/>
  <c r="O47" i="104"/>
  <c r="P47" i="104"/>
  <c r="Q47" i="104"/>
  <c r="R47" i="104"/>
  <c r="H47" i="104"/>
  <c r="J47" i="104"/>
  <c r="K47" i="104" s="1"/>
  <c r="I47" i="104"/>
  <c r="F47" i="104"/>
  <c r="E47" i="104"/>
  <c r="G47" i="104"/>
  <c r="AA47" i="104"/>
  <c r="AH47" i="104"/>
  <c r="AI47" i="104"/>
  <c r="AJ47" i="104" s="1"/>
  <c r="AK47" i="104"/>
  <c r="AL47" i="104"/>
  <c r="AM47" i="104"/>
  <c r="AN47" i="104"/>
  <c r="AC47" i="104"/>
  <c r="AD47" i="104"/>
  <c r="AE47" i="104"/>
  <c r="AF47" i="104"/>
  <c r="AG47" i="104" s="1"/>
  <c r="W47" i="104"/>
  <c r="X47" i="104"/>
  <c r="T47" i="104"/>
  <c r="D47" i="103"/>
  <c r="E47" i="103"/>
  <c r="F47" i="103"/>
  <c r="G47" i="103"/>
  <c r="H47" i="103"/>
  <c r="I47" i="103"/>
  <c r="J47" i="103"/>
  <c r="K47" i="103"/>
  <c r="L47" i="103"/>
  <c r="M47" i="103"/>
  <c r="A48" i="99"/>
  <c r="N48" i="104"/>
  <c r="O48" i="104"/>
  <c r="P48" i="104"/>
  <c r="Q48" i="104"/>
  <c r="R48" i="104"/>
  <c r="M48" i="104"/>
  <c r="H48" i="104"/>
  <c r="J48" i="104"/>
  <c r="I48" i="104"/>
  <c r="K48" i="104"/>
  <c r="L48" i="104"/>
  <c r="D48" i="104" s="1"/>
  <c r="F48" i="104"/>
  <c r="E48" i="104"/>
  <c r="G48" i="104"/>
  <c r="AA48" i="104"/>
  <c r="AH48" i="104"/>
  <c r="AI48" i="104"/>
  <c r="AJ48" i="104"/>
  <c r="AK48" i="104"/>
  <c r="AN48" i="104" s="1"/>
  <c r="AL48" i="104"/>
  <c r="AM48" i="104"/>
  <c r="AC48" i="104"/>
  <c r="AD48" i="104"/>
  <c r="AE48" i="104"/>
  <c r="AF48" i="104"/>
  <c r="W48" i="104"/>
  <c r="X48" i="104"/>
  <c r="T48" i="104"/>
  <c r="D48" i="103"/>
  <c r="E48" i="103"/>
  <c r="F48" i="103"/>
  <c r="G48" i="103"/>
  <c r="H48" i="103"/>
  <c r="I48" i="103"/>
  <c r="J48" i="103"/>
  <c r="K48" i="103"/>
  <c r="L48" i="103"/>
  <c r="M48" i="103"/>
  <c r="A49" i="99"/>
  <c r="N49" i="104"/>
  <c r="O49" i="104"/>
  <c r="M49" i="104" s="1"/>
  <c r="P49" i="104"/>
  <c r="Q49" i="104"/>
  <c r="R49" i="104"/>
  <c r="H49" i="104"/>
  <c r="L49" i="104" s="1"/>
  <c r="J49" i="104"/>
  <c r="K49" i="104" s="1"/>
  <c r="I49" i="104"/>
  <c r="F49" i="104"/>
  <c r="E49" i="104"/>
  <c r="AA49" i="104"/>
  <c r="AH49" i="104"/>
  <c r="AJ49" i="104" s="1"/>
  <c r="AI49" i="104"/>
  <c r="AK49" i="104"/>
  <c r="AL49" i="104"/>
  <c r="AM49" i="104"/>
  <c r="AC49" i="104"/>
  <c r="AD49" i="104"/>
  <c r="AE49" i="104"/>
  <c r="AF49" i="104"/>
  <c r="W49" i="104"/>
  <c r="X49" i="104"/>
  <c r="T49" i="104" s="1"/>
  <c r="D49" i="103"/>
  <c r="E49" i="103"/>
  <c r="F49" i="103"/>
  <c r="G49" i="103"/>
  <c r="V49" i="103" s="1"/>
  <c r="G49" i="99" s="1"/>
  <c r="D49" i="99" s="1"/>
  <c r="H49" i="103"/>
  <c r="I49" i="103"/>
  <c r="J49" i="103"/>
  <c r="K49" i="103"/>
  <c r="L49" i="103"/>
  <c r="M49" i="103"/>
  <c r="A50" i="99"/>
  <c r="N50" i="104"/>
  <c r="O50" i="104"/>
  <c r="M50" i="104" s="1"/>
  <c r="P50" i="104"/>
  <c r="Q50" i="104"/>
  <c r="R50" i="104"/>
  <c r="H50" i="104"/>
  <c r="J50" i="104"/>
  <c r="I50" i="104"/>
  <c r="F50" i="104"/>
  <c r="E50" i="104"/>
  <c r="G50" i="104"/>
  <c r="AA50" i="104"/>
  <c r="AH50" i="104"/>
  <c r="AI50" i="104"/>
  <c r="AJ50" i="104"/>
  <c r="AK50" i="104"/>
  <c r="AL50" i="104"/>
  <c r="AM50" i="104"/>
  <c r="AN50" i="104"/>
  <c r="AC50" i="104"/>
  <c r="AG50" i="104" s="1"/>
  <c r="AD50" i="104"/>
  <c r="AE50" i="104"/>
  <c r="AF50" i="104"/>
  <c r="AB50" i="104"/>
  <c r="W50" i="104"/>
  <c r="X50" i="104" s="1"/>
  <c r="T50" i="104"/>
  <c r="D50" i="103"/>
  <c r="V50" i="103" s="1"/>
  <c r="E50" i="103"/>
  <c r="F50" i="103"/>
  <c r="G50" i="103"/>
  <c r="H50" i="103"/>
  <c r="I50" i="103"/>
  <c r="J50" i="103"/>
  <c r="K50" i="103"/>
  <c r="L50" i="103"/>
  <c r="M50" i="103"/>
  <c r="G50" i="99"/>
  <c r="D50" i="99" s="1"/>
  <c r="A51" i="99"/>
  <c r="N51" i="104"/>
  <c r="O51" i="104"/>
  <c r="P51" i="104"/>
  <c r="Q51" i="104"/>
  <c r="R51" i="104"/>
  <c r="M51" i="104"/>
  <c r="H51" i="104"/>
  <c r="J51" i="104"/>
  <c r="I51" i="104"/>
  <c r="K51" i="104"/>
  <c r="L51" i="104"/>
  <c r="D51" i="104" s="1"/>
  <c r="F51" i="104"/>
  <c r="G51" i="104" s="1"/>
  <c r="E51" i="104"/>
  <c r="AA51" i="104"/>
  <c r="AH51" i="104"/>
  <c r="AJ51" i="104" s="1"/>
  <c r="AI51" i="104"/>
  <c r="AK51" i="104"/>
  <c r="AL51" i="104"/>
  <c r="AM51" i="104"/>
  <c r="AC51" i="104"/>
  <c r="AG51" i="104" s="1"/>
  <c r="AD51" i="104"/>
  <c r="AE51" i="104"/>
  <c r="AF51" i="104"/>
  <c r="W51" i="104"/>
  <c r="X51" i="104" s="1"/>
  <c r="T51" i="104" s="1"/>
  <c r="D51" i="103"/>
  <c r="E51" i="103"/>
  <c r="F51" i="103"/>
  <c r="G51" i="103"/>
  <c r="H51" i="103"/>
  <c r="I51" i="103"/>
  <c r="J51" i="103"/>
  <c r="K51" i="103"/>
  <c r="L51" i="103"/>
  <c r="M51" i="103"/>
  <c r="A52" i="99"/>
  <c r="N52" i="104"/>
  <c r="M52" i="104" s="1"/>
  <c r="O52" i="104"/>
  <c r="P52" i="104"/>
  <c r="Q52" i="104"/>
  <c r="R52" i="104"/>
  <c r="H52" i="104"/>
  <c r="J52" i="104"/>
  <c r="K52" i="104" s="1"/>
  <c r="I52" i="104"/>
  <c r="F52" i="104"/>
  <c r="G52" i="104" s="1"/>
  <c r="E52" i="104"/>
  <c r="AA52" i="104"/>
  <c r="AH52" i="104"/>
  <c r="AI52" i="104"/>
  <c r="AK52" i="104"/>
  <c r="AL52" i="104"/>
  <c r="AM52" i="104"/>
  <c r="AN52" i="104"/>
  <c r="AC52" i="104"/>
  <c r="AG52" i="104" s="1"/>
  <c r="AD52" i="104"/>
  <c r="AE52" i="104"/>
  <c r="AF52" i="104"/>
  <c r="W52" i="104"/>
  <c r="X52" i="104" s="1"/>
  <c r="T52" i="104" s="1"/>
  <c r="D52" i="103"/>
  <c r="E52" i="103"/>
  <c r="F52" i="103"/>
  <c r="G52" i="103"/>
  <c r="V52" i="103" s="1"/>
  <c r="G52" i="99" s="1"/>
  <c r="D52" i="99" s="1"/>
  <c r="H52" i="103"/>
  <c r="I52" i="103"/>
  <c r="J52" i="103"/>
  <c r="K52" i="103"/>
  <c r="L52" i="103"/>
  <c r="M52" i="103"/>
  <c r="A53" i="99"/>
  <c r="N53" i="104"/>
  <c r="O53" i="104"/>
  <c r="P53" i="104"/>
  <c r="Q53" i="104"/>
  <c r="R53" i="104"/>
  <c r="H53" i="104"/>
  <c r="J53" i="104"/>
  <c r="K53" i="104" s="1"/>
  <c r="I53" i="104"/>
  <c r="F53" i="104"/>
  <c r="E53" i="104"/>
  <c r="G53" i="104"/>
  <c r="AA53" i="104"/>
  <c r="AH53" i="104"/>
  <c r="AI53" i="104"/>
  <c r="AJ53" i="104" s="1"/>
  <c r="AK53" i="104"/>
  <c r="AL53" i="104"/>
  <c r="AM53" i="104"/>
  <c r="AN53" i="104"/>
  <c r="AC53" i="104"/>
  <c r="AD53" i="104"/>
  <c r="AE53" i="104"/>
  <c r="AF53" i="104"/>
  <c r="AG53" i="104" s="1"/>
  <c r="W53" i="104"/>
  <c r="X53" i="104"/>
  <c r="T53" i="104" s="1"/>
  <c r="D53" i="103"/>
  <c r="E53" i="103"/>
  <c r="F53" i="103"/>
  <c r="G53" i="103"/>
  <c r="H53" i="103"/>
  <c r="I53" i="103"/>
  <c r="J53" i="103"/>
  <c r="K53" i="103"/>
  <c r="L53" i="103"/>
  <c r="M53" i="103"/>
  <c r="A54" i="99"/>
  <c r="N54" i="104"/>
  <c r="M54" i="104" s="1"/>
  <c r="O54" i="104"/>
  <c r="P54" i="104"/>
  <c r="Q54" i="104"/>
  <c r="R54" i="104"/>
  <c r="H54" i="104"/>
  <c r="L54" i="104" s="1"/>
  <c r="J54" i="104"/>
  <c r="I54" i="104"/>
  <c r="K54" i="104"/>
  <c r="F54" i="104"/>
  <c r="E54" i="104"/>
  <c r="AA54" i="104"/>
  <c r="AH54" i="104"/>
  <c r="AJ54" i="104" s="1"/>
  <c r="AI54" i="104"/>
  <c r="AK54" i="104"/>
  <c r="AN54" i="104" s="1"/>
  <c r="AL54" i="104"/>
  <c r="AM54" i="104"/>
  <c r="AC54" i="104"/>
  <c r="AD54" i="104"/>
  <c r="AG54" i="104" s="1"/>
  <c r="AE54" i="104"/>
  <c r="AF54" i="104"/>
  <c r="W54" i="104"/>
  <c r="X54" i="104"/>
  <c r="T54" i="104" s="1"/>
  <c r="D54" i="103"/>
  <c r="E54" i="103"/>
  <c r="F54" i="103"/>
  <c r="G54" i="103"/>
  <c r="H54" i="103"/>
  <c r="I54" i="103"/>
  <c r="J54" i="103"/>
  <c r="K54" i="103"/>
  <c r="L54" i="103"/>
  <c r="M54" i="103"/>
  <c r="A55" i="99"/>
  <c r="N55" i="104"/>
  <c r="O55" i="104"/>
  <c r="P55" i="104"/>
  <c r="Q55" i="104"/>
  <c r="R55" i="104"/>
  <c r="H55" i="104"/>
  <c r="J55" i="104"/>
  <c r="K55" i="104" s="1"/>
  <c r="I55" i="104"/>
  <c r="F55" i="104"/>
  <c r="G55" i="104" s="1"/>
  <c r="E55" i="104"/>
  <c r="AA55" i="104"/>
  <c r="AH55" i="104"/>
  <c r="AJ55" i="104" s="1"/>
  <c r="AB55" i="104" s="1"/>
  <c r="AI55" i="104"/>
  <c r="AK55" i="104"/>
  <c r="AL55" i="104"/>
  <c r="AM55" i="104"/>
  <c r="AN55" i="104"/>
  <c r="AC55" i="104"/>
  <c r="AD55" i="104"/>
  <c r="AE55" i="104"/>
  <c r="AG55" i="104" s="1"/>
  <c r="AF55" i="104"/>
  <c r="W55" i="104"/>
  <c r="X55" i="104"/>
  <c r="T55" i="104"/>
  <c r="D55" i="103"/>
  <c r="E55" i="103"/>
  <c r="F55" i="103"/>
  <c r="G55" i="103"/>
  <c r="H55" i="103"/>
  <c r="I55" i="103"/>
  <c r="J55" i="103"/>
  <c r="K55" i="103"/>
  <c r="L55" i="103"/>
  <c r="M55" i="103"/>
  <c r="A56" i="99"/>
  <c r="N56" i="104"/>
  <c r="M56" i="104" s="1"/>
  <c r="O56" i="104"/>
  <c r="P56" i="104"/>
  <c r="Q56" i="104"/>
  <c r="R56" i="104"/>
  <c r="H56" i="104"/>
  <c r="J56" i="104"/>
  <c r="I56" i="104"/>
  <c r="K56" i="104"/>
  <c r="L56" i="104" s="1"/>
  <c r="F56" i="104"/>
  <c r="E56" i="104"/>
  <c r="G56" i="104"/>
  <c r="AA56" i="104"/>
  <c r="AH56" i="104"/>
  <c r="AI56" i="104"/>
  <c r="AJ56" i="104"/>
  <c r="AK56" i="104"/>
  <c r="AN56" i="104" s="1"/>
  <c r="AL56" i="104"/>
  <c r="AM56" i="104"/>
  <c r="AC56" i="104"/>
  <c r="AD56" i="104"/>
  <c r="AE56" i="104"/>
  <c r="AF56" i="104"/>
  <c r="AG56" i="104"/>
  <c r="AB56" i="104" s="1"/>
  <c r="W56" i="104"/>
  <c r="X56" i="104" s="1"/>
  <c r="T56" i="104" s="1"/>
  <c r="D56" i="103"/>
  <c r="E56" i="103"/>
  <c r="F56" i="103"/>
  <c r="G56" i="103"/>
  <c r="H56" i="103"/>
  <c r="I56" i="103"/>
  <c r="J56" i="103"/>
  <c r="K56" i="103"/>
  <c r="L56" i="103"/>
  <c r="M56" i="103"/>
  <c r="A57" i="99"/>
  <c r="N57" i="104"/>
  <c r="O57" i="104"/>
  <c r="P57" i="104"/>
  <c r="Q57" i="104"/>
  <c r="R57" i="104"/>
  <c r="M57" i="104"/>
  <c r="H57" i="104"/>
  <c r="J57" i="104"/>
  <c r="K57" i="104" s="1"/>
  <c r="I57" i="104"/>
  <c r="L57" i="104"/>
  <c r="F57" i="104"/>
  <c r="E57" i="104"/>
  <c r="AA57" i="104"/>
  <c r="AH57" i="104"/>
  <c r="AJ57" i="104" s="1"/>
  <c r="AI57" i="104"/>
  <c r="AK57" i="104"/>
  <c r="AL57" i="104"/>
  <c r="AM57" i="104"/>
  <c r="AC57" i="104"/>
  <c r="AD57" i="104"/>
  <c r="AE57" i="104"/>
  <c r="AF57" i="104"/>
  <c r="W57" i="104"/>
  <c r="X57" i="104"/>
  <c r="T57" i="104" s="1"/>
  <c r="D57" i="103"/>
  <c r="E57" i="103"/>
  <c r="F57" i="103"/>
  <c r="G57" i="103"/>
  <c r="V57" i="103" s="1"/>
  <c r="H57" i="103"/>
  <c r="I57" i="103"/>
  <c r="J57" i="103"/>
  <c r="K57" i="103"/>
  <c r="L57" i="103"/>
  <c r="M57" i="103"/>
  <c r="G57" i="99"/>
  <c r="D57" i="99" s="1"/>
  <c r="A58" i="99"/>
  <c r="N58" i="104"/>
  <c r="O58" i="104"/>
  <c r="P58" i="104"/>
  <c r="M58" i="104" s="1"/>
  <c r="Q58" i="104"/>
  <c r="R58" i="104"/>
  <c r="H58" i="104"/>
  <c r="J58" i="104"/>
  <c r="K58" i="104" s="1"/>
  <c r="L58" i="104" s="1"/>
  <c r="I58" i="104"/>
  <c r="F58" i="104"/>
  <c r="E58" i="104"/>
  <c r="G58" i="104"/>
  <c r="D58" i="104"/>
  <c r="AA58" i="104"/>
  <c r="AH58" i="104"/>
  <c r="AI58" i="104"/>
  <c r="AJ58" i="104"/>
  <c r="AK58" i="104"/>
  <c r="AL58" i="104"/>
  <c r="AM58" i="104"/>
  <c r="AN58" i="104"/>
  <c r="AC58" i="104"/>
  <c r="AG58" i="104" s="1"/>
  <c r="AB58" i="104" s="1"/>
  <c r="AD58" i="104"/>
  <c r="AE58" i="104"/>
  <c r="AF58" i="104"/>
  <c r="W58" i="104"/>
  <c r="X58" i="104" s="1"/>
  <c r="T58" i="104" s="1"/>
  <c r="D58" i="103"/>
  <c r="V58" i="103" s="1"/>
  <c r="G58" i="99" s="1"/>
  <c r="D58" i="99" s="1"/>
  <c r="E58" i="103"/>
  <c r="F58" i="103"/>
  <c r="G58" i="103"/>
  <c r="H58" i="103"/>
  <c r="I58" i="103"/>
  <c r="J58" i="103"/>
  <c r="K58" i="103"/>
  <c r="L58" i="103"/>
  <c r="M58" i="103"/>
  <c r="A59" i="99"/>
  <c r="N59" i="104"/>
  <c r="M59" i="104"/>
  <c r="H59" i="104"/>
  <c r="J59" i="104"/>
  <c r="I59" i="104"/>
  <c r="K59" i="104"/>
  <c r="L59" i="104"/>
  <c r="D59" i="104" s="1"/>
  <c r="F59" i="104"/>
  <c r="G59" i="104" s="1"/>
  <c r="E59" i="104"/>
  <c r="D59" i="103"/>
  <c r="E59" i="103"/>
  <c r="F59" i="103"/>
  <c r="G59" i="103"/>
  <c r="H59" i="103"/>
  <c r="I59" i="103"/>
  <c r="J59" i="103"/>
  <c r="K59" i="103"/>
  <c r="L59" i="103"/>
  <c r="M59" i="103"/>
  <c r="W59" i="104"/>
  <c r="AA59" i="104"/>
  <c r="AH59" i="104"/>
  <c r="AI59" i="104"/>
  <c r="AJ59" i="104" s="1"/>
  <c r="AK59" i="104"/>
  <c r="AN59" i="104" s="1"/>
  <c r="AL59" i="104"/>
  <c r="AM59" i="104"/>
  <c r="AC59" i="104"/>
  <c r="AG59" i="104" s="1"/>
  <c r="AD59" i="104"/>
  <c r="AE59" i="104"/>
  <c r="AF59" i="104"/>
  <c r="A60" i="99"/>
  <c r="N60" i="104"/>
  <c r="M60" i="104" s="1"/>
  <c r="H60" i="104"/>
  <c r="J60" i="104"/>
  <c r="I60" i="104"/>
  <c r="F60" i="104"/>
  <c r="E60" i="104"/>
  <c r="G60" i="104"/>
  <c r="D60" i="103"/>
  <c r="E60" i="103"/>
  <c r="F60" i="103"/>
  <c r="G60" i="103"/>
  <c r="H60" i="103"/>
  <c r="V60" i="103" s="1"/>
  <c r="G60" i="99" s="1"/>
  <c r="D60" i="99" s="1"/>
  <c r="I60" i="103"/>
  <c r="J60" i="103"/>
  <c r="K60" i="103"/>
  <c r="L60" i="103"/>
  <c r="M60" i="103"/>
  <c r="W60" i="104"/>
  <c r="AA60" i="104"/>
  <c r="AH60" i="104"/>
  <c r="AI60" i="104"/>
  <c r="AJ60" i="104"/>
  <c r="AK60" i="104"/>
  <c r="AL60" i="104"/>
  <c r="AM60" i="104"/>
  <c r="AN60" i="104"/>
  <c r="AC60" i="104"/>
  <c r="AD60" i="104"/>
  <c r="AE60" i="104"/>
  <c r="AF60" i="104"/>
  <c r="AG60" i="104"/>
  <c r="A61" i="99"/>
  <c r="N61" i="104"/>
  <c r="O61" i="104"/>
  <c r="P61" i="104"/>
  <c r="M61" i="104" s="1"/>
  <c r="Q61" i="104"/>
  <c r="R61" i="104"/>
  <c r="H61" i="104"/>
  <c r="J61" i="104"/>
  <c r="K61" i="104" s="1"/>
  <c r="I61" i="104"/>
  <c r="F61" i="104"/>
  <c r="E61" i="104"/>
  <c r="G61" i="104"/>
  <c r="AA61" i="104"/>
  <c r="AH61" i="104"/>
  <c r="AI61" i="104"/>
  <c r="AJ61" i="104"/>
  <c r="AK61" i="104"/>
  <c r="AL61" i="104"/>
  <c r="AM61" i="104"/>
  <c r="AN61" i="104"/>
  <c r="AC61" i="104"/>
  <c r="AD61" i="104"/>
  <c r="AE61" i="104"/>
  <c r="AF61" i="104"/>
  <c r="AG61" i="104"/>
  <c r="W61" i="104"/>
  <c r="X61" i="104"/>
  <c r="T61" i="104"/>
  <c r="D61" i="103"/>
  <c r="E61" i="103"/>
  <c r="F61" i="103"/>
  <c r="G61" i="103"/>
  <c r="H61" i="103"/>
  <c r="I61" i="103"/>
  <c r="J61" i="103"/>
  <c r="K61" i="103"/>
  <c r="L61" i="103"/>
  <c r="M61" i="103"/>
  <c r="V61" i="103"/>
  <c r="G61" i="99" s="1"/>
  <c r="D61" i="99" s="1"/>
  <c r="A62" i="99"/>
  <c r="N62" i="104"/>
  <c r="O62" i="104"/>
  <c r="M62" i="104" s="1"/>
  <c r="P62" i="104"/>
  <c r="Q62" i="104"/>
  <c r="R62" i="104"/>
  <c r="H62" i="104"/>
  <c r="J62" i="104"/>
  <c r="I62" i="104"/>
  <c r="K62" i="104"/>
  <c r="L62" i="104"/>
  <c r="D62" i="104" s="1"/>
  <c r="F62" i="104"/>
  <c r="E62" i="104"/>
  <c r="G62" i="104"/>
  <c r="AA62" i="104"/>
  <c r="AH62" i="104"/>
  <c r="AI62" i="104"/>
  <c r="AJ62" i="104"/>
  <c r="AK62" i="104"/>
  <c r="AL62" i="104"/>
  <c r="AM62" i="104"/>
  <c r="AC62" i="104"/>
  <c r="AD62" i="104"/>
  <c r="AG62" i="104" s="1"/>
  <c r="AE62" i="104"/>
  <c r="AF62" i="104"/>
  <c r="W62" i="104"/>
  <c r="X62" i="104" s="1"/>
  <c r="T62" i="104"/>
  <c r="D62" i="103"/>
  <c r="E62" i="103"/>
  <c r="F62" i="103"/>
  <c r="G62" i="103"/>
  <c r="H62" i="103"/>
  <c r="I62" i="103"/>
  <c r="J62" i="103"/>
  <c r="K62" i="103"/>
  <c r="L62" i="103"/>
  <c r="M62" i="103"/>
  <c r="A63" i="99"/>
  <c r="N63" i="104"/>
  <c r="O63" i="104"/>
  <c r="P63" i="104"/>
  <c r="Q63" i="104"/>
  <c r="R63" i="104"/>
  <c r="M63" i="104"/>
  <c r="H63" i="104"/>
  <c r="J63" i="104"/>
  <c r="I63" i="104"/>
  <c r="K63" i="104"/>
  <c r="L63" i="104"/>
  <c r="D63" i="104" s="1"/>
  <c r="F63" i="104"/>
  <c r="E63" i="104"/>
  <c r="G63" i="104"/>
  <c r="AA63" i="104"/>
  <c r="AH63" i="104"/>
  <c r="AI63" i="104"/>
  <c r="AJ63" i="104"/>
  <c r="AK63" i="104"/>
  <c r="AN63" i="104" s="1"/>
  <c r="AL63" i="104"/>
  <c r="AM63" i="104"/>
  <c r="AC63" i="104"/>
  <c r="AD63" i="104"/>
  <c r="AE63" i="104"/>
  <c r="AF63" i="104"/>
  <c r="W63" i="104"/>
  <c r="X63" i="104"/>
  <c r="T63" i="104" s="1"/>
  <c r="D63" i="103"/>
  <c r="E63" i="103"/>
  <c r="F63" i="103"/>
  <c r="G63" i="103"/>
  <c r="H63" i="103"/>
  <c r="I63" i="103"/>
  <c r="J63" i="103"/>
  <c r="K63" i="103"/>
  <c r="L63" i="103"/>
  <c r="M63" i="103"/>
  <c r="A64" i="99"/>
  <c r="N64" i="104"/>
  <c r="O64" i="104"/>
  <c r="M64" i="104" s="1"/>
  <c r="P64" i="104"/>
  <c r="Q64" i="104"/>
  <c r="R64" i="104"/>
  <c r="H64" i="104"/>
  <c r="L64" i="104" s="1"/>
  <c r="J64" i="104"/>
  <c r="K64" i="104" s="1"/>
  <c r="I64" i="104"/>
  <c r="F64" i="104"/>
  <c r="E64" i="104"/>
  <c r="AA64" i="104"/>
  <c r="AH64" i="104"/>
  <c r="AJ64" i="104" s="1"/>
  <c r="AI64" i="104"/>
  <c r="AK64" i="104"/>
  <c r="AL64" i="104"/>
  <c r="AN64" i="104" s="1"/>
  <c r="AM64" i="104"/>
  <c r="AC64" i="104"/>
  <c r="AD64" i="104"/>
  <c r="AG64" i="104" s="1"/>
  <c r="AE64" i="104"/>
  <c r="AF64" i="104"/>
  <c r="W64" i="104"/>
  <c r="X64" i="104"/>
  <c r="T64" i="104"/>
  <c r="D64" i="103"/>
  <c r="E64" i="103"/>
  <c r="F64" i="103"/>
  <c r="G64" i="103"/>
  <c r="V64" i="103" s="1"/>
  <c r="G64" i="99" s="1"/>
  <c r="D64" i="99" s="1"/>
  <c r="H64" i="103"/>
  <c r="I64" i="103"/>
  <c r="J64" i="103"/>
  <c r="K64" i="103"/>
  <c r="L64" i="103"/>
  <c r="M64" i="103"/>
  <c r="A65" i="99"/>
  <c r="N65" i="104"/>
  <c r="O65" i="104"/>
  <c r="P65" i="104"/>
  <c r="M65" i="104" s="1"/>
  <c r="Q65" i="104"/>
  <c r="R65" i="104"/>
  <c r="H65" i="104"/>
  <c r="J65" i="104"/>
  <c r="K65" i="104" s="1"/>
  <c r="L65" i="104" s="1"/>
  <c r="I65" i="104"/>
  <c r="F65" i="104"/>
  <c r="E65" i="104"/>
  <c r="G65" i="104"/>
  <c r="D65" i="104" s="1"/>
  <c r="AA65" i="104"/>
  <c r="AH65" i="104"/>
  <c r="AI65" i="104"/>
  <c r="AJ65" i="104"/>
  <c r="AK65" i="104"/>
  <c r="AL65" i="104"/>
  <c r="AM65" i="104"/>
  <c r="AN65" i="104" s="1"/>
  <c r="AB65" i="104" s="1"/>
  <c r="AC65" i="104"/>
  <c r="AG65" i="104" s="1"/>
  <c r="AD65" i="104"/>
  <c r="AE65" i="104"/>
  <c r="AF65" i="104"/>
  <c r="W65" i="104"/>
  <c r="X65" i="104" s="1"/>
  <c r="T65" i="104" s="1"/>
  <c r="D65" i="103"/>
  <c r="V65" i="103" s="1"/>
  <c r="G65" i="99" s="1"/>
  <c r="D65" i="99" s="1"/>
  <c r="E65" i="103"/>
  <c r="F65" i="103"/>
  <c r="G65" i="103"/>
  <c r="H65" i="103"/>
  <c r="I65" i="103"/>
  <c r="J65" i="103"/>
  <c r="K65" i="103"/>
  <c r="L65" i="103"/>
  <c r="M65" i="103"/>
  <c r="A66" i="99"/>
  <c r="N66" i="104"/>
  <c r="O66" i="104"/>
  <c r="P66" i="104"/>
  <c r="Q66" i="104"/>
  <c r="R66" i="104"/>
  <c r="M66" i="104"/>
  <c r="H66" i="104"/>
  <c r="J66" i="104"/>
  <c r="I66" i="104"/>
  <c r="F66" i="104"/>
  <c r="G66" i="104" s="1"/>
  <c r="E66" i="104"/>
  <c r="AA66" i="104"/>
  <c r="AH66" i="104"/>
  <c r="AJ66" i="104" s="1"/>
  <c r="AI66" i="104"/>
  <c r="AK66" i="104"/>
  <c r="AN66" i="104" s="1"/>
  <c r="AL66" i="104"/>
  <c r="AM66" i="104"/>
  <c r="AC66" i="104"/>
  <c r="AG66" i="104" s="1"/>
  <c r="AD66" i="104"/>
  <c r="AE66" i="104"/>
  <c r="AF66" i="104"/>
  <c r="W66" i="104"/>
  <c r="X66" i="104" s="1"/>
  <c r="T66" i="104" s="1"/>
  <c r="D66" i="103"/>
  <c r="E66" i="103"/>
  <c r="F66" i="103"/>
  <c r="G66" i="103"/>
  <c r="H66" i="103"/>
  <c r="I66" i="103"/>
  <c r="J66" i="103"/>
  <c r="K66" i="103"/>
  <c r="L66" i="103"/>
  <c r="M66" i="103"/>
  <c r="A67" i="99"/>
  <c r="N67" i="104"/>
  <c r="O67" i="104"/>
  <c r="P67" i="104"/>
  <c r="Q67" i="104"/>
  <c r="R67" i="104"/>
  <c r="H67" i="104"/>
  <c r="J67" i="104"/>
  <c r="K67" i="104" s="1"/>
  <c r="I67" i="104"/>
  <c r="F67" i="104"/>
  <c r="E67" i="104"/>
  <c r="AA67" i="104"/>
  <c r="AH67" i="104"/>
  <c r="AI67" i="104"/>
  <c r="AK67" i="104"/>
  <c r="AL67" i="104"/>
  <c r="AM67" i="104"/>
  <c r="AN67" i="104" s="1"/>
  <c r="AC67" i="104"/>
  <c r="AG67" i="104" s="1"/>
  <c r="AD67" i="104"/>
  <c r="AE67" i="104"/>
  <c r="AF67" i="104"/>
  <c r="W67" i="104"/>
  <c r="X67" i="104" s="1"/>
  <c r="T67" i="104"/>
  <c r="D67" i="103"/>
  <c r="E67" i="103"/>
  <c r="F67" i="103"/>
  <c r="G67" i="103"/>
  <c r="H67" i="103"/>
  <c r="I67" i="103"/>
  <c r="J67" i="103"/>
  <c r="K67" i="103"/>
  <c r="L67" i="103"/>
  <c r="M67" i="103"/>
  <c r="A68" i="99"/>
  <c r="N68" i="104"/>
  <c r="O68" i="104"/>
  <c r="P68" i="104"/>
  <c r="Q68" i="104"/>
  <c r="R68" i="104"/>
  <c r="H68" i="104"/>
  <c r="J68" i="104"/>
  <c r="I68" i="104"/>
  <c r="K68" i="104" s="1"/>
  <c r="L68" i="104" s="1"/>
  <c r="D68" i="104" s="1"/>
  <c r="F68" i="104"/>
  <c r="E68" i="104"/>
  <c r="G68" i="104" s="1"/>
  <c r="AA68" i="104"/>
  <c r="AH68" i="104"/>
  <c r="AI68" i="104"/>
  <c r="AJ68" i="104" s="1"/>
  <c r="AK68" i="104"/>
  <c r="AN68" i="104" s="1"/>
  <c r="AL68" i="104"/>
  <c r="AM68" i="104"/>
  <c r="AC68" i="104"/>
  <c r="AG68" i="104" s="1"/>
  <c r="AD68" i="104"/>
  <c r="AE68" i="104"/>
  <c r="AF68" i="104"/>
  <c r="W68" i="104"/>
  <c r="X68" i="104" s="1"/>
  <c r="T68" i="104" s="1"/>
  <c r="D68" i="103"/>
  <c r="E68" i="103"/>
  <c r="V68" i="103" s="1"/>
  <c r="G68" i="99" s="1"/>
  <c r="D68" i="99" s="1"/>
  <c r="F68" i="103"/>
  <c r="G68" i="103"/>
  <c r="H68" i="103"/>
  <c r="I68" i="103"/>
  <c r="J68" i="103"/>
  <c r="K68" i="103"/>
  <c r="L68" i="103"/>
  <c r="M68" i="103"/>
  <c r="A69" i="99"/>
  <c r="N69" i="104"/>
  <c r="O69" i="104"/>
  <c r="M69" i="104" s="1"/>
  <c r="P69" i="104"/>
  <c r="Q69" i="104"/>
  <c r="R69" i="104"/>
  <c r="H69" i="104"/>
  <c r="L69" i="104" s="1"/>
  <c r="J69" i="104"/>
  <c r="I69" i="104"/>
  <c r="K69" i="104"/>
  <c r="F69" i="104"/>
  <c r="G69" i="104" s="1"/>
  <c r="E69" i="104"/>
  <c r="AA69" i="104"/>
  <c r="AH69" i="104"/>
  <c r="AJ69" i="104" s="1"/>
  <c r="AI69" i="104"/>
  <c r="AK69" i="104"/>
  <c r="AN69" i="104" s="1"/>
  <c r="AL69" i="104"/>
  <c r="AM69" i="104"/>
  <c r="AC69" i="104"/>
  <c r="AD69" i="104"/>
  <c r="AE69" i="104"/>
  <c r="AF69" i="104"/>
  <c r="W69" i="104"/>
  <c r="X69" i="104" s="1"/>
  <c r="T69" i="104" s="1"/>
  <c r="D69" i="103"/>
  <c r="E69" i="103"/>
  <c r="F69" i="103"/>
  <c r="G69" i="103"/>
  <c r="H69" i="103"/>
  <c r="I69" i="103"/>
  <c r="J69" i="103"/>
  <c r="K69" i="103"/>
  <c r="L69" i="103"/>
  <c r="M69" i="103"/>
  <c r="V69" i="103"/>
  <c r="G69" i="99" s="1"/>
  <c r="D69" i="99" s="1"/>
  <c r="A70" i="99"/>
  <c r="N70" i="104"/>
  <c r="M70" i="104" s="1"/>
  <c r="O70" i="104"/>
  <c r="P70" i="104"/>
  <c r="Q70" i="104"/>
  <c r="R70" i="104"/>
  <c r="H70" i="104"/>
  <c r="J70" i="104"/>
  <c r="I70" i="104"/>
  <c r="F70" i="104"/>
  <c r="E70" i="104"/>
  <c r="G70" i="104" s="1"/>
  <c r="AA70" i="104"/>
  <c r="AH70" i="104"/>
  <c r="AI70" i="104"/>
  <c r="AJ70" i="104"/>
  <c r="AK70" i="104"/>
  <c r="AL70" i="104"/>
  <c r="AM70" i="104"/>
  <c r="AN70" i="104"/>
  <c r="AC70" i="104"/>
  <c r="AD70" i="104"/>
  <c r="AE70" i="104"/>
  <c r="AF70" i="104"/>
  <c r="AG70" i="104"/>
  <c r="W70" i="104"/>
  <c r="X70" i="104"/>
  <c r="T70" i="104"/>
  <c r="D70" i="103"/>
  <c r="E70" i="103"/>
  <c r="F70" i="103"/>
  <c r="G70" i="103"/>
  <c r="H70" i="103"/>
  <c r="I70" i="103"/>
  <c r="J70" i="103"/>
  <c r="K70" i="103"/>
  <c r="L70" i="103"/>
  <c r="M70" i="103"/>
  <c r="A71" i="99"/>
  <c r="N71" i="104"/>
  <c r="O71" i="104"/>
  <c r="P71" i="104"/>
  <c r="Q71" i="104"/>
  <c r="R71" i="104"/>
  <c r="M71" i="104"/>
  <c r="H71" i="104"/>
  <c r="J71" i="104"/>
  <c r="I71" i="104"/>
  <c r="K71" i="104"/>
  <c r="L71" i="104"/>
  <c r="D71" i="104" s="1"/>
  <c r="F71" i="104"/>
  <c r="E71" i="104"/>
  <c r="G71" i="104"/>
  <c r="AA71" i="104"/>
  <c r="AH71" i="104"/>
  <c r="AI71" i="104"/>
  <c r="AJ71" i="104"/>
  <c r="AB71" i="104" s="1"/>
  <c r="Z71" i="104" s="1"/>
  <c r="S71" i="104" s="1"/>
  <c r="AK71" i="104"/>
  <c r="AN71" i="104" s="1"/>
  <c r="AL71" i="104"/>
  <c r="AM71" i="104"/>
  <c r="AC71" i="104"/>
  <c r="AD71" i="104"/>
  <c r="AG71" i="104" s="1"/>
  <c r="AE71" i="104"/>
  <c r="AF71" i="104"/>
  <c r="W71" i="104"/>
  <c r="X71" i="104"/>
  <c r="T71" i="104" s="1"/>
  <c r="D71" i="103"/>
  <c r="E71" i="103"/>
  <c r="F71" i="103"/>
  <c r="G71" i="103"/>
  <c r="H71" i="103"/>
  <c r="I71" i="103"/>
  <c r="J71" i="103"/>
  <c r="K71" i="103"/>
  <c r="L71" i="103"/>
  <c r="M71" i="103"/>
  <c r="A72" i="99"/>
  <c r="N72" i="104"/>
  <c r="O72" i="104"/>
  <c r="P72" i="104"/>
  <c r="M72" i="104" s="1"/>
  <c r="Q72" i="104"/>
  <c r="R72" i="104"/>
  <c r="H72" i="104"/>
  <c r="L72" i="104" s="1"/>
  <c r="J72" i="104"/>
  <c r="I72" i="104"/>
  <c r="K72" i="104"/>
  <c r="F72" i="104"/>
  <c r="E72" i="104"/>
  <c r="AA72" i="104"/>
  <c r="AH72" i="104"/>
  <c r="AJ72" i="104" s="1"/>
  <c r="AI72" i="104"/>
  <c r="AK72" i="104"/>
  <c r="AN72" i="104" s="1"/>
  <c r="AL72" i="104"/>
  <c r="AM72" i="104"/>
  <c r="AC72" i="104"/>
  <c r="AD72" i="104"/>
  <c r="AG72" i="104" s="1"/>
  <c r="AE72" i="104"/>
  <c r="AF72" i="104"/>
  <c r="W72" i="104"/>
  <c r="X72" i="104"/>
  <c r="T72" i="104" s="1"/>
  <c r="D72" i="103"/>
  <c r="E72" i="103"/>
  <c r="F72" i="103"/>
  <c r="G72" i="103"/>
  <c r="H72" i="103"/>
  <c r="I72" i="103"/>
  <c r="J72" i="103"/>
  <c r="K72" i="103"/>
  <c r="L72" i="103"/>
  <c r="M72" i="103"/>
  <c r="V72" i="103"/>
  <c r="G72" i="99" s="1"/>
  <c r="D72" i="99" s="1"/>
  <c r="A73" i="99"/>
  <c r="N73" i="104"/>
  <c r="O73" i="104"/>
  <c r="P73" i="104"/>
  <c r="M73" i="104" s="1"/>
  <c r="Q73" i="104"/>
  <c r="R73" i="104"/>
  <c r="H73" i="104"/>
  <c r="J73" i="104"/>
  <c r="K73" i="104" s="1"/>
  <c r="L73" i="104" s="1"/>
  <c r="I73" i="104"/>
  <c r="F73" i="104"/>
  <c r="E73" i="104"/>
  <c r="G73" i="104"/>
  <c r="D73" i="104"/>
  <c r="AA73" i="104"/>
  <c r="AH73" i="104"/>
  <c r="AI73" i="104"/>
  <c r="AJ73" i="104"/>
  <c r="AK73" i="104"/>
  <c r="AL73" i="104"/>
  <c r="AM73" i="104"/>
  <c r="AN73" i="104" s="1"/>
  <c r="AB73" i="104" s="1"/>
  <c r="AC73" i="104"/>
  <c r="AD73" i="104"/>
  <c r="AE73" i="104"/>
  <c r="AF73" i="104"/>
  <c r="AG73" i="104"/>
  <c r="W73" i="104"/>
  <c r="X73" i="104"/>
  <c r="T73" i="104"/>
  <c r="D73" i="103"/>
  <c r="V73" i="103" s="1"/>
  <c r="G73" i="99" s="1"/>
  <c r="D73" i="99" s="1"/>
  <c r="E73" i="103"/>
  <c r="F73" i="103"/>
  <c r="G73" i="103"/>
  <c r="H73" i="103"/>
  <c r="I73" i="103"/>
  <c r="J73" i="103"/>
  <c r="K73" i="103"/>
  <c r="L73" i="103"/>
  <c r="M73" i="103"/>
  <c r="A74" i="99"/>
  <c r="N74" i="104"/>
  <c r="O74" i="104"/>
  <c r="M74" i="104" s="1"/>
  <c r="P74" i="104"/>
  <c r="Q74" i="104"/>
  <c r="R74" i="104"/>
  <c r="H74" i="104"/>
  <c r="J74" i="104"/>
  <c r="I74" i="104"/>
  <c r="F74" i="104"/>
  <c r="E74" i="104"/>
  <c r="G74" i="104"/>
  <c r="AA74" i="104"/>
  <c r="AH74" i="104"/>
  <c r="AI74" i="104"/>
  <c r="AJ74" i="104"/>
  <c r="AK74" i="104"/>
  <c r="AL74" i="104"/>
  <c r="AM74" i="104"/>
  <c r="AC74" i="104"/>
  <c r="AG74" i="104" s="1"/>
  <c r="AD74" i="104"/>
  <c r="AE74" i="104"/>
  <c r="AF74" i="104"/>
  <c r="W74" i="104"/>
  <c r="X74" i="104" s="1"/>
  <c r="T74" i="104" s="1"/>
  <c r="D74" i="103"/>
  <c r="E74" i="103"/>
  <c r="F74" i="103"/>
  <c r="G74" i="103"/>
  <c r="H74" i="103"/>
  <c r="I74" i="103"/>
  <c r="J74" i="103"/>
  <c r="K74" i="103"/>
  <c r="L74" i="103"/>
  <c r="M74" i="103"/>
  <c r="A75" i="99"/>
  <c r="N75" i="104"/>
  <c r="O75" i="104"/>
  <c r="P75" i="104"/>
  <c r="Q75" i="104"/>
  <c r="R75" i="104"/>
  <c r="H75" i="104"/>
  <c r="J75" i="104"/>
  <c r="K75" i="104" s="1"/>
  <c r="I75" i="104"/>
  <c r="F75" i="104"/>
  <c r="G75" i="104" s="1"/>
  <c r="E75" i="104"/>
  <c r="AA75" i="104"/>
  <c r="AH75" i="104"/>
  <c r="AJ75" i="104" s="1"/>
  <c r="AI75" i="104"/>
  <c r="AK75" i="104"/>
  <c r="AL75" i="104"/>
  <c r="AM75" i="104"/>
  <c r="AN75" i="104"/>
  <c r="AC75" i="104"/>
  <c r="AD75" i="104"/>
  <c r="AE75" i="104"/>
  <c r="AF75" i="104"/>
  <c r="W75" i="104"/>
  <c r="X75" i="104" s="1"/>
  <c r="T75" i="104" s="1"/>
  <c r="D75" i="103"/>
  <c r="E75" i="103"/>
  <c r="F75" i="103"/>
  <c r="G75" i="103"/>
  <c r="H75" i="103"/>
  <c r="I75" i="103"/>
  <c r="J75" i="103"/>
  <c r="K75" i="103"/>
  <c r="L75" i="103"/>
  <c r="M75" i="103"/>
  <c r="A76" i="99"/>
  <c r="N76" i="104"/>
  <c r="O76" i="104"/>
  <c r="P76" i="104"/>
  <c r="Q76" i="104"/>
  <c r="R76" i="104"/>
  <c r="H76" i="104"/>
  <c r="J76" i="104"/>
  <c r="I76" i="104"/>
  <c r="K76" i="104"/>
  <c r="L76" i="104" s="1"/>
  <c r="D76" i="104" s="1"/>
  <c r="F76" i="104"/>
  <c r="E76" i="104"/>
  <c r="G76" i="104" s="1"/>
  <c r="AA76" i="104"/>
  <c r="AH76" i="104"/>
  <c r="AI76" i="104"/>
  <c r="AJ76" i="104" s="1"/>
  <c r="AK76" i="104"/>
  <c r="AN76" i="104" s="1"/>
  <c r="AB76" i="104" s="1"/>
  <c r="Z76" i="104" s="1"/>
  <c r="S76" i="104" s="1"/>
  <c r="AL76" i="104"/>
  <c r="AM76" i="104"/>
  <c r="AC76" i="104"/>
  <c r="AG76" i="104" s="1"/>
  <c r="AD76" i="104"/>
  <c r="AE76" i="104"/>
  <c r="AF76" i="104"/>
  <c r="W76" i="104"/>
  <c r="X76" i="104" s="1"/>
  <c r="T76" i="104" s="1"/>
  <c r="D76" i="103"/>
  <c r="E76" i="103"/>
  <c r="F76" i="103"/>
  <c r="G76" i="103"/>
  <c r="H76" i="103"/>
  <c r="I76" i="103"/>
  <c r="J76" i="103"/>
  <c r="K76" i="103"/>
  <c r="L76" i="103"/>
  <c r="M76" i="103"/>
  <c r="A77" i="99"/>
  <c r="N77" i="104"/>
  <c r="O77" i="104"/>
  <c r="P77" i="104"/>
  <c r="Q77" i="104"/>
  <c r="R77" i="104"/>
  <c r="H77" i="104"/>
  <c r="L77" i="104" s="1"/>
  <c r="D77" i="104" s="1"/>
  <c r="J77" i="104"/>
  <c r="I77" i="104"/>
  <c r="K77" i="104"/>
  <c r="F77" i="104"/>
  <c r="G77" i="104" s="1"/>
  <c r="E77" i="104"/>
  <c r="AA77" i="104"/>
  <c r="AH77" i="104"/>
  <c r="AJ77" i="104" s="1"/>
  <c r="AI77" i="104"/>
  <c r="AK77" i="104"/>
  <c r="AL77" i="104"/>
  <c r="AM77" i="104"/>
  <c r="AC77" i="104"/>
  <c r="AD77" i="104"/>
  <c r="AE77" i="104"/>
  <c r="AF77" i="104"/>
  <c r="W77" i="104"/>
  <c r="X77" i="104" s="1"/>
  <c r="T77" i="104" s="1"/>
  <c r="D77" i="103"/>
  <c r="E77" i="103"/>
  <c r="V77" i="103" s="1"/>
  <c r="G77" i="99" s="1"/>
  <c r="D77" i="99" s="1"/>
  <c r="F77" i="103"/>
  <c r="G77" i="103"/>
  <c r="H77" i="103"/>
  <c r="I77" i="103"/>
  <c r="J77" i="103"/>
  <c r="K77" i="103"/>
  <c r="L77" i="103"/>
  <c r="M77" i="103"/>
  <c r="A78" i="99"/>
  <c r="N78" i="104"/>
  <c r="O78" i="104"/>
  <c r="P78" i="104"/>
  <c r="Q78" i="104"/>
  <c r="R78" i="104"/>
  <c r="H78" i="104"/>
  <c r="J78" i="104"/>
  <c r="I78" i="104"/>
  <c r="F78" i="104"/>
  <c r="E78" i="104"/>
  <c r="G78" i="104" s="1"/>
  <c r="AA78" i="104"/>
  <c r="AH78" i="104"/>
  <c r="AI78" i="104"/>
  <c r="AJ78" i="104"/>
  <c r="AK78" i="104"/>
  <c r="AL78" i="104"/>
  <c r="AM78" i="104"/>
  <c r="AN78" i="104"/>
  <c r="AC78" i="104"/>
  <c r="AD78" i="104"/>
  <c r="AE78" i="104"/>
  <c r="AF78" i="104"/>
  <c r="AG78" i="104"/>
  <c r="W78" i="104"/>
  <c r="X78" i="104"/>
  <c r="T78" i="104" s="1"/>
  <c r="D78" i="103"/>
  <c r="E78" i="103"/>
  <c r="F78" i="103"/>
  <c r="G78" i="103"/>
  <c r="H78" i="103"/>
  <c r="V78" i="103" s="1"/>
  <c r="G78" i="99" s="1"/>
  <c r="D78" i="99" s="1"/>
  <c r="I78" i="103"/>
  <c r="J78" i="103"/>
  <c r="K78" i="103"/>
  <c r="L78" i="103"/>
  <c r="M78" i="103"/>
  <c r="A79" i="99"/>
  <c r="N79" i="104"/>
  <c r="O79" i="104"/>
  <c r="P79" i="104"/>
  <c r="Q79" i="104"/>
  <c r="R79" i="104"/>
  <c r="M79" i="104"/>
  <c r="H79" i="104"/>
  <c r="J79" i="104"/>
  <c r="I79" i="104"/>
  <c r="K79" i="104"/>
  <c r="L79" i="104"/>
  <c r="D79" i="104" s="1"/>
  <c r="F79" i="104"/>
  <c r="E79" i="104"/>
  <c r="G79" i="104"/>
  <c r="AA79" i="104"/>
  <c r="AH79" i="104"/>
  <c r="AI79" i="104"/>
  <c r="AJ79" i="104"/>
  <c r="AK79" i="104"/>
  <c r="AN79" i="104" s="1"/>
  <c r="AL79" i="104"/>
  <c r="AM79" i="104"/>
  <c r="AC79" i="104"/>
  <c r="AD79" i="104"/>
  <c r="AE79" i="104"/>
  <c r="AF79" i="104"/>
  <c r="W79" i="104"/>
  <c r="X79" i="104"/>
  <c r="T79" i="104" s="1"/>
  <c r="D79" i="103"/>
  <c r="E79" i="103"/>
  <c r="F79" i="103"/>
  <c r="G79" i="103"/>
  <c r="H79" i="103"/>
  <c r="I79" i="103"/>
  <c r="J79" i="103"/>
  <c r="K79" i="103"/>
  <c r="L79" i="103"/>
  <c r="M79" i="103"/>
  <c r="A80" i="99"/>
  <c r="N80" i="104"/>
  <c r="O80" i="104"/>
  <c r="M80" i="104" s="1"/>
  <c r="P80" i="104"/>
  <c r="Q80" i="104"/>
  <c r="R80" i="104"/>
  <c r="H80" i="104"/>
  <c r="J80" i="104"/>
  <c r="I80" i="104"/>
  <c r="K80" i="104"/>
  <c r="L80" i="104"/>
  <c r="F80" i="104"/>
  <c r="E80" i="104"/>
  <c r="AA80" i="104"/>
  <c r="AH80" i="104"/>
  <c r="AJ80" i="104" s="1"/>
  <c r="AI80" i="104"/>
  <c r="AK80" i="104"/>
  <c r="AL80" i="104"/>
  <c r="AM80" i="104"/>
  <c r="AC80" i="104"/>
  <c r="AD80" i="104"/>
  <c r="AE80" i="104"/>
  <c r="AF80" i="104"/>
  <c r="W80" i="104"/>
  <c r="X80" i="104"/>
  <c r="T80" i="104" s="1"/>
  <c r="D80" i="103"/>
  <c r="E80" i="103"/>
  <c r="F80" i="103"/>
  <c r="G80" i="103"/>
  <c r="H80" i="103"/>
  <c r="I80" i="103"/>
  <c r="J80" i="103"/>
  <c r="K80" i="103"/>
  <c r="L80" i="103"/>
  <c r="M80" i="103"/>
  <c r="V80" i="103"/>
  <c r="G80" i="99" s="1"/>
  <c r="D80" i="99" s="1"/>
  <c r="A81" i="99"/>
  <c r="N81" i="104"/>
  <c r="O81" i="104"/>
  <c r="P81" i="104"/>
  <c r="M81" i="104" s="1"/>
  <c r="Q81" i="104"/>
  <c r="R81" i="104"/>
  <c r="H81" i="104"/>
  <c r="L81" i="104" s="1"/>
  <c r="J81" i="104"/>
  <c r="K81" i="104" s="1"/>
  <c r="I81" i="104"/>
  <c r="F81" i="104"/>
  <c r="E81" i="104"/>
  <c r="AA81" i="104"/>
  <c r="AH81" i="104"/>
  <c r="AI81" i="104"/>
  <c r="AK81" i="104"/>
  <c r="AL81" i="104"/>
  <c r="AM81" i="104"/>
  <c r="AN81" i="104"/>
  <c r="AC81" i="104"/>
  <c r="AG81" i="104" s="1"/>
  <c r="AD81" i="104"/>
  <c r="AE81" i="104"/>
  <c r="AF81" i="104"/>
  <c r="W81" i="104"/>
  <c r="X81" i="104"/>
  <c r="T81" i="104"/>
  <c r="D81" i="103"/>
  <c r="E81" i="103"/>
  <c r="F81" i="103"/>
  <c r="G81" i="103"/>
  <c r="H81" i="103"/>
  <c r="I81" i="103"/>
  <c r="J81" i="103"/>
  <c r="K81" i="103"/>
  <c r="L81" i="103"/>
  <c r="M81" i="103"/>
  <c r="A82" i="99"/>
  <c r="N82" i="104"/>
  <c r="O82" i="104"/>
  <c r="P82" i="104"/>
  <c r="Q82" i="104"/>
  <c r="R82" i="104"/>
  <c r="H82" i="104"/>
  <c r="J82" i="104"/>
  <c r="I82" i="104"/>
  <c r="K82" i="104"/>
  <c r="L82" i="104" s="1"/>
  <c r="D82" i="104" s="1"/>
  <c r="F82" i="104"/>
  <c r="E82" i="104"/>
  <c r="G82" i="104"/>
  <c r="AA82" i="104"/>
  <c r="AH82" i="104"/>
  <c r="AI82" i="104"/>
  <c r="AJ82" i="104"/>
  <c r="AK82" i="104"/>
  <c r="AL82" i="104"/>
  <c r="AM82" i="104"/>
  <c r="AC82" i="104"/>
  <c r="AG82" i="104" s="1"/>
  <c r="AD82" i="104"/>
  <c r="AE82" i="104"/>
  <c r="AF82" i="104"/>
  <c r="W82" i="104"/>
  <c r="X82" i="104" s="1"/>
  <c r="T82" i="104"/>
  <c r="D82" i="103"/>
  <c r="E82" i="103"/>
  <c r="F82" i="103"/>
  <c r="G82" i="103"/>
  <c r="H82" i="103"/>
  <c r="I82" i="103"/>
  <c r="J82" i="103"/>
  <c r="K82" i="103"/>
  <c r="L82" i="103"/>
  <c r="M82" i="103"/>
  <c r="A83" i="99"/>
  <c r="N83" i="104"/>
  <c r="M83" i="104"/>
  <c r="H83" i="104"/>
  <c r="L83" i="104" s="1"/>
  <c r="D83" i="104" s="1"/>
  <c r="J83" i="104"/>
  <c r="I83" i="104"/>
  <c r="K83" i="104" s="1"/>
  <c r="F83" i="104"/>
  <c r="G83" i="104" s="1"/>
  <c r="E83" i="104"/>
  <c r="D83" i="103"/>
  <c r="E83" i="103"/>
  <c r="F83" i="103"/>
  <c r="G83" i="103"/>
  <c r="H83" i="103"/>
  <c r="I83" i="103"/>
  <c r="J83" i="103"/>
  <c r="K83" i="103"/>
  <c r="L83" i="103"/>
  <c r="M83" i="103"/>
  <c r="W83" i="104"/>
  <c r="AA83" i="104"/>
  <c r="AH83" i="104"/>
  <c r="AI83" i="104"/>
  <c r="AJ83" i="104" s="1"/>
  <c r="AK83" i="104"/>
  <c r="AL83" i="104"/>
  <c r="AM83" i="104"/>
  <c r="AN83" i="104"/>
  <c r="AC83" i="104"/>
  <c r="AG83" i="104" s="1"/>
  <c r="AB83" i="104" s="1"/>
  <c r="AD83" i="104"/>
  <c r="AE83" i="104"/>
  <c r="AF83" i="104"/>
  <c r="A84" i="99"/>
  <c r="N84" i="104"/>
  <c r="M84" i="104"/>
  <c r="H84" i="104"/>
  <c r="J84" i="104"/>
  <c r="K84" i="104" s="1"/>
  <c r="L84" i="104" s="1"/>
  <c r="I84" i="104"/>
  <c r="F84" i="104"/>
  <c r="E84" i="104"/>
  <c r="D84" i="103"/>
  <c r="E84" i="103"/>
  <c r="F84" i="103"/>
  <c r="G84" i="103"/>
  <c r="H84" i="103"/>
  <c r="I84" i="103"/>
  <c r="J84" i="103"/>
  <c r="K84" i="103"/>
  <c r="L84" i="103"/>
  <c r="M84" i="103"/>
  <c r="W84" i="104"/>
  <c r="AA84" i="104"/>
  <c r="AH84" i="104"/>
  <c r="AI84" i="104"/>
  <c r="AK84" i="104"/>
  <c r="AL84" i="104"/>
  <c r="AM84" i="104"/>
  <c r="AN84" i="104"/>
  <c r="AC84" i="104"/>
  <c r="AD84" i="104"/>
  <c r="AE84" i="104"/>
  <c r="AF84" i="104"/>
  <c r="A85" i="99"/>
  <c r="N85" i="104"/>
  <c r="M85" i="104"/>
  <c r="H85" i="104"/>
  <c r="J85" i="104"/>
  <c r="I85" i="104"/>
  <c r="F85" i="104"/>
  <c r="E85" i="104"/>
  <c r="D85" i="103"/>
  <c r="E85" i="103"/>
  <c r="F85" i="103"/>
  <c r="G85" i="103"/>
  <c r="H85" i="103"/>
  <c r="V85" i="103" s="1"/>
  <c r="G85" i="99" s="1"/>
  <c r="D85" i="99" s="1"/>
  <c r="I85" i="103"/>
  <c r="J85" i="103"/>
  <c r="K85" i="103"/>
  <c r="L85" i="103"/>
  <c r="M85" i="103"/>
  <c r="W85" i="104"/>
  <c r="AA85" i="104"/>
  <c r="AH85" i="104"/>
  <c r="AI85" i="104"/>
  <c r="AK85" i="104"/>
  <c r="AL85" i="104"/>
  <c r="AM85" i="104"/>
  <c r="AN85" i="104"/>
  <c r="AC85" i="104"/>
  <c r="AG85" i="104" s="1"/>
  <c r="AD85" i="104"/>
  <c r="AE85" i="104"/>
  <c r="AF85" i="104"/>
  <c r="A86" i="99"/>
  <c r="N86" i="104"/>
  <c r="O86" i="104"/>
  <c r="P86" i="104"/>
  <c r="Q86" i="104"/>
  <c r="R86" i="104"/>
  <c r="M86" i="104"/>
  <c r="H86" i="104"/>
  <c r="J86" i="104"/>
  <c r="K86" i="104" s="1"/>
  <c r="I86" i="104"/>
  <c r="F86" i="104"/>
  <c r="E86" i="104"/>
  <c r="AA86" i="104"/>
  <c r="AH86" i="104"/>
  <c r="AJ86" i="104" s="1"/>
  <c r="AI86" i="104"/>
  <c r="AK86" i="104"/>
  <c r="AL86" i="104"/>
  <c r="AM86" i="104"/>
  <c r="AN86" i="104"/>
  <c r="AC86" i="104"/>
  <c r="AD86" i="104"/>
  <c r="AE86" i="104"/>
  <c r="AF86" i="104"/>
  <c r="W86" i="104"/>
  <c r="X86" i="104"/>
  <c r="T86" i="104" s="1"/>
  <c r="D86" i="103"/>
  <c r="E86" i="103"/>
  <c r="F86" i="103"/>
  <c r="G86" i="103"/>
  <c r="H86" i="103"/>
  <c r="I86" i="103"/>
  <c r="J86" i="103"/>
  <c r="K86" i="103"/>
  <c r="L86" i="103"/>
  <c r="V86" i="103" s="1"/>
  <c r="G86" i="99" s="1"/>
  <c r="D86" i="99" s="1"/>
  <c r="M86" i="103"/>
  <c r="A87" i="99"/>
  <c r="N87" i="104"/>
  <c r="M87" i="104" s="1"/>
  <c r="H87" i="104"/>
  <c r="J87" i="104"/>
  <c r="I87" i="104"/>
  <c r="K87" i="104"/>
  <c r="F87" i="104"/>
  <c r="E87" i="104"/>
  <c r="G87" i="104"/>
  <c r="D87" i="103"/>
  <c r="E87" i="103"/>
  <c r="F87" i="103"/>
  <c r="G87" i="103"/>
  <c r="H87" i="103"/>
  <c r="I87" i="103"/>
  <c r="J87" i="103"/>
  <c r="K87" i="103"/>
  <c r="L87" i="103"/>
  <c r="M87" i="103"/>
  <c r="W87" i="104"/>
  <c r="AA87" i="104"/>
  <c r="AH87" i="104"/>
  <c r="AI87" i="104"/>
  <c r="AJ87" i="104"/>
  <c r="AK87" i="104"/>
  <c r="AN87" i="104" s="1"/>
  <c r="AL87" i="104"/>
  <c r="AM87" i="104"/>
  <c r="AC87" i="104"/>
  <c r="AD87" i="104"/>
  <c r="AE87" i="104"/>
  <c r="AF87" i="104"/>
  <c r="AG87" i="104"/>
  <c r="A88" i="99"/>
  <c r="N88" i="104"/>
  <c r="O88" i="104"/>
  <c r="P88" i="104"/>
  <c r="Q88" i="104"/>
  <c r="R88" i="104"/>
  <c r="H88" i="104"/>
  <c r="L88" i="104" s="1"/>
  <c r="J88" i="104"/>
  <c r="I88" i="104"/>
  <c r="K88" i="104"/>
  <c r="F88" i="104"/>
  <c r="E88" i="104"/>
  <c r="G88" i="104"/>
  <c r="AA88" i="104"/>
  <c r="AH88" i="104"/>
  <c r="AI88" i="104"/>
  <c r="AJ88" i="104"/>
  <c r="AK88" i="104"/>
  <c r="AL88" i="104"/>
  <c r="AM88" i="104"/>
  <c r="AC88" i="104"/>
  <c r="AD88" i="104"/>
  <c r="AE88" i="104"/>
  <c r="AF88" i="104"/>
  <c r="AG88" i="104"/>
  <c r="W88" i="104"/>
  <c r="X88" i="104" s="1"/>
  <c r="T88" i="104" s="1"/>
  <c r="D88" i="103"/>
  <c r="E88" i="103"/>
  <c r="F88" i="103"/>
  <c r="G88" i="103"/>
  <c r="H88" i="103"/>
  <c r="I88" i="103"/>
  <c r="J88" i="103"/>
  <c r="K88" i="103"/>
  <c r="L88" i="103"/>
  <c r="M88" i="103"/>
  <c r="A89" i="99"/>
  <c r="N89" i="104"/>
  <c r="O89" i="104"/>
  <c r="P89" i="104"/>
  <c r="Q89" i="104"/>
  <c r="R89" i="104"/>
  <c r="M89" i="104"/>
  <c r="H89" i="104"/>
  <c r="J89" i="104"/>
  <c r="K89" i="104" s="1"/>
  <c r="L89" i="104" s="1"/>
  <c r="I89" i="104"/>
  <c r="F89" i="104"/>
  <c r="E89" i="104"/>
  <c r="AA89" i="104"/>
  <c r="AH89" i="104"/>
  <c r="AI89" i="104"/>
  <c r="AK89" i="104"/>
  <c r="AL89" i="104"/>
  <c r="AM89" i="104"/>
  <c r="AN89" i="104"/>
  <c r="AC89" i="104"/>
  <c r="AD89" i="104"/>
  <c r="AE89" i="104"/>
  <c r="AF89" i="104"/>
  <c r="W89" i="104"/>
  <c r="X89" i="104"/>
  <c r="T89" i="104" s="1"/>
  <c r="D89" i="103"/>
  <c r="E89" i="103"/>
  <c r="F89" i="103"/>
  <c r="G89" i="103"/>
  <c r="H89" i="103"/>
  <c r="I89" i="103"/>
  <c r="J89" i="103"/>
  <c r="K89" i="103"/>
  <c r="L89" i="103"/>
  <c r="M89" i="103"/>
  <c r="A90" i="99"/>
  <c r="N90" i="104"/>
  <c r="O90" i="104"/>
  <c r="P90" i="104"/>
  <c r="Q90" i="104"/>
  <c r="R90" i="104"/>
  <c r="H90" i="104"/>
  <c r="J90" i="104"/>
  <c r="I90" i="104"/>
  <c r="K90" i="104"/>
  <c r="L90" i="104" s="1"/>
  <c r="D90" i="104" s="1"/>
  <c r="F90" i="104"/>
  <c r="E90" i="104"/>
  <c r="G90" i="104"/>
  <c r="AA90" i="104"/>
  <c r="AH90" i="104"/>
  <c r="AI90" i="104"/>
  <c r="AJ90" i="104"/>
  <c r="AK90" i="104"/>
  <c r="AN90" i="104" s="1"/>
  <c r="AL90" i="104"/>
  <c r="AM90" i="104"/>
  <c r="AC90" i="104"/>
  <c r="AD90" i="104"/>
  <c r="AE90" i="104"/>
  <c r="AF90" i="104"/>
  <c r="AG90" i="104"/>
  <c r="W90" i="104"/>
  <c r="X90" i="104" s="1"/>
  <c r="T90" i="104"/>
  <c r="D90" i="103"/>
  <c r="V90" i="103" s="1"/>
  <c r="G90" i="99" s="1"/>
  <c r="D90" i="99" s="1"/>
  <c r="E90" i="103"/>
  <c r="F90" i="103"/>
  <c r="G90" i="103"/>
  <c r="H90" i="103"/>
  <c r="I90" i="103"/>
  <c r="J90" i="103"/>
  <c r="K90" i="103"/>
  <c r="L90" i="103"/>
  <c r="M90" i="103"/>
  <c r="A91" i="99"/>
  <c r="N91" i="104"/>
  <c r="O91" i="104"/>
  <c r="P91" i="104"/>
  <c r="Q91" i="104"/>
  <c r="R91" i="104"/>
  <c r="M91" i="104"/>
  <c r="H91" i="104"/>
  <c r="J91" i="104"/>
  <c r="I91" i="104"/>
  <c r="F91" i="104"/>
  <c r="G91" i="104" s="1"/>
  <c r="E91" i="104"/>
  <c r="AA91" i="104"/>
  <c r="AH91" i="104"/>
  <c r="AJ91" i="104" s="1"/>
  <c r="AI91" i="104"/>
  <c r="AK91" i="104"/>
  <c r="AL91" i="104"/>
  <c r="AM91" i="104"/>
  <c r="AN91" i="104"/>
  <c r="AC91" i="104"/>
  <c r="AD91" i="104"/>
  <c r="AE91" i="104"/>
  <c r="AF91" i="104"/>
  <c r="W91" i="104"/>
  <c r="X91" i="104"/>
  <c r="T91" i="104" s="1"/>
  <c r="D91" i="103"/>
  <c r="E91" i="103"/>
  <c r="F91" i="103"/>
  <c r="G91" i="103"/>
  <c r="H91" i="103"/>
  <c r="I91" i="103"/>
  <c r="J91" i="103"/>
  <c r="K91" i="103"/>
  <c r="L91" i="103"/>
  <c r="M91" i="103"/>
  <c r="A92" i="99"/>
  <c r="N92" i="104"/>
  <c r="O92" i="104"/>
  <c r="P92" i="104"/>
  <c r="Q92" i="104"/>
  <c r="R92" i="104"/>
  <c r="H92" i="104"/>
  <c r="J92" i="104"/>
  <c r="I92" i="104"/>
  <c r="K92" i="104"/>
  <c r="L92" i="104" s="1"/>
  <c r="D92" i="104" s="1"/>
  <c r="F92" i="104"/>
  <c r="E92" i="104"/>
  <c r="G92" i="104"/>
  <c r="AA92" i="104"/>
  <c r="AH92" i="104"/>
  <c r="AI92" i="104"/>
  <c r="AJ92" i="104"/>
  <c r="AK92" i="104"/>
  <c r="AN92" i="104" s="1"/>
  <c r="AL92" i="104"/>
  <c r="AM92" i="104"/>
  <c r="AC92" i="104"/>
  <c r="AD92" i="104"/>
  <c r="AE92" i="104"/>
  <c r="AF92" i="104"/>
  <c r="AG92" i="104"/>
  <c r="W92" i="104"/>
  <c r="X92" i="104" s="1"/>
  <c r="T92" i="104"/>
  <c r="D92" i="103"/>
  <c r="E92" i="103"/>
  <c r="F92" i="103"/>
  <c r="G92" i="103"/>
  <c r="H92" i="103"/>
  <c r="I92" i="103"/>
  <c r="J92" i="103"/>
  <c r="K92" i="103"/>
  <c r="L92" i="103"/>
  <c r="M92" i="103"/>
  <c r="A93" i="99"/>
  <c r="N93" i="104"/>
  <c r="O93" i="104"/>
  <c r="P93" i="104"/>
  <c r="Q93" i="104"/>
  <c r="R93" i="104"/>
  <c r="M93" i="104"/>
  <c r="H93" i="104"/>
  <c r="J93" i="104"/>
  <c r="K93" i="104" s="1"/>
  <c r="I93" i="104"/>
  <c r="F93" i="104"/>
  <c r="E93" i="104"/>
  <c r="AA93" i="104"/>
  <c r="AH93" i="104"/>
  <c r="AJ93" i="104" s="1"/>
  <c r="AB93" i="104" s="1"/>
  <c r="AI93" i="104"/>
  <c r="AK93" i="104"/>
  <c r="AL93" i="104"/>
  <c r="AN93" i="104" s="1"/>
  <c r="AM93" i="104"/>
  <c r="AC93" i="104"/>
  <c r="AG93" i="104" s="1"/>
  <c r="AD93" i="104"/>
  <c r="AE93" i="104"/>
  <c r="AF93" i="104"/>
  <c r="W93" i="104"/>
  <c r="X93" i="104" s="1"/>
  <c r="T93" i="104" s="1"/>
  <c r="D93" i="103"/>
  <c r="E93" i="103"/>
  <c r="F93" i="103"/>
  <c r="G93" i="103"/>
  <c r="H93" i="103"/>
  <c r="V93" i="103" s="1"/>
  <c r="G93" i="99" s="1"/>
  <c r="D93" i="99" s="1"/>
  <c r="I93" i="103"/>
  <c r="J93" i="103"/>
  <c r="K93" i="103"/>
  <c r="L93" i="103"/>
  <c r="M93" i="103"/>
  <c r="A94" i="99"/>
  <c r="N94" i="104"/>
  <c r="O94" i="104"/>
  <c r="P94" i="104"/>
  <c r="Q94" i="104"/>
  <c r="R94" i="104"/>
  <c r="H94" i="104"/>
  <c r="L94" i="104" s="1"/>
  <c r="J94" i="104"/>
  <c r="K94" i="104" s="1"/>
  <c r="I94" i="104"/>
  <c r="F94" i="104"/>
  <c r="E94" i="104"/>
  <c r="AA94" i="104"/>
  <c r="AH94" i="104"/>
  <c r="AI94" i="104"/>
  <c r="AJ94" i="104"/>
  <c r="AK94" i="104"/>
  <c r="AL94" i="104"/>
  <c r="AM94" i="104"/>
  <c r="AN94" i="104"/>
  <c r="AC94" i="104"/>
  <c r="AD94" i="104"/>
  <c r="AE94" i="104"/>
  <c r="AF94" i="104"/>
  <c r="AG94" i="104"/>
  <c r="W94" i="104"/>
  <c r="X94" i="104" s="1"/>
  <c r="T94" i="104" s="1"/>
  <c r="D94" i="103"/>
  <c r="E94" i="103"/>
  <c r="F94" i="103"/>
  <c r="G94" i="103"/>
  <c r="H94" i="103"/>
  <c r="I94" i="103"/>
  <c r="J94" i="103"/>
  <c r="K94" i="103"/>
  <c r="L94" i="103"/>
  <c r="M94" i="103"/>
  <c r="A95" i="99"/>
  <c r="N95" i="104"/>
  <c r="M95" i="104"/>
  <c r="H95" i="104"/>
  <c r="J95" i="104"/>
  <c r="I95" i="104"/>
  <c r="F95" i="104"/>
  <c r="G95" i="104" s="1"/>
  <c r="E95" i="104"/>
  <c r="D95" i="103"/>
  <c r="E95" i="103"/>
  <c r="F95" i="103"/>
  <c r="G95" i="103"/>
  <c r="H95" i="103"/>
  <c r="I95" i="103"/>
  <c r="J95" i="103"/>
  <c r="K95" i="103"/>
  <c r="L95" i="103"/>
  <c r="M95" i="103"/>
  <c r="W95" i="104"/>
  <c r="AA95" i="104"/>
  <c r="AH95" i="104"/>
  <c r="AJ95" i="104" s="1"/>
  <c r="AI95" i="104"/>
  <c r="AK95" i="104"/>
  <c r="AL95" i="104"/>
  <c r="AM95" i="104"/>
  <c r="AN95" i="104"/>
  <c r="AC95" i="104"/>
  <c r="AG95" i="104" s="1"/>
  <c r="AD95" i="104"/>
  <c r="AE95" i="104"/>
  <c r="AF95" i="104"/>
  <c r="AB95" i="104"/>
  <c r="A96" i="99"/>
  <c r="N96" i="104"/>
  <c r="O96" i="104"/>
  <c r="P96" i="104"/>
  <c r="Q96" i="104"/>
  <c r="R96" i="104"/>
  <c r="M96" i="104"/>
  <c r="H96" i="104"/>
  <c r="J96" i="104"/>
  <c r="K96" i="104" s="1"/>
  <c r="I96" i="104"/>
  <c r="F96" i="104"/>
  <c r="E96" i="104"/>
  <c r="G96" i="104"/>
  <c r="AA96" i="104"/>
  <c r="AH96" i="104"/>
  <c r="AI96" i="104"/>
  <c r="AJ96" i="104"/>
  <c r="AK96" i="104"/>
  <c r="AL96" i="104"/>
  <c r="AM96" i="104"/>
  <c r="AN96" i="104" s="1"/>
  <c r="AC96" i="104"/>
  <c r="AD96" i="104"/>
  <c r="AE96" i="104"/>
  <c r="AF96" i="104"/>
  <c r="AG96" i="104"/>
  <c r="W96" i="104"/>
  <c r="X96" i="104"/>
  <c r="T96" i="104"/>
  <c r="D96" i="103"/>
  <c r="E96" i="103"/>
  <c r="F96" i="103"/>
  <c r="G96" i="103"/>
  <c r="H96" i="103"/>
  <c r="I96" i="103"/>
  <c r="J96" i="103"/>
  <c r="K96" i="103"/>
  <c r="L96" i="103"/>
  <c r="M96" i="103"/>
  <c r="A97" i="99"/>
  <c r="N97" i="104"/>
  <c r="O97" i="104"/>
  <c r="M97" i="104" s="1"/>
  <c r="P97" i="104"/>
  <c r="Q97" i="104"/>
  <c r="R97" i="104"/>
  <c r="H97" i="104"/>
  <c r="J97" i="104"/>
  <c r="I97" i="104"/>
  <c r="K97" i="104"/>
  <c r="L97" i="104"/>
  <c r="D97" i="104" s="1"/>
  <c r="F97" i="104"/>
  <c r="E97" i="104"/>
  <c r="G97" i="104" s="1"/>
  <c r="AA97" i="104"/>
  <c r="AH97" i="104"/>
  <c r="AI97" i="104"/>
  <c r="AJ97" i="104"/>
  <c r="AK97" i="104"/>
  <c r="AL97" i="104"/>
  <c r="AM97" i="104"/>
  <c r="AC97" i="104"/>
  <c r="AD97" i="104"/>
  <c r="AG97" i="104" s="1"/>
  <c r="AE97" i="104"/>
  <c r="AF97" i="104"/>
  <c r="W97" i="104"/>
  <c r="X97" i="104" s="1"/>
  <c r="T97" i="104" s="1"/>
  <c r="D97" i="103"/>
  <c r="E97" i="103"/>
  <c r="F97" i="103"/>
  <c r="G97" i="103"/>
  <c r="H97" i="103"/>
  <c r="I97" i="103"/>
  <c r="J97" i="103"/>
  <c r="K97" i="103"/>
  <c r="L97" i="103"/>
  <c r="M97" i="103"/>
  <c r="A98" i="99"/>
  <c r="N98" i="104"/>
  <c r="O98" i="104"/>
  <c r="P98" i="104"/>
  <c r="M98" i="104" s="1"/>
  <c r="Q98" i="104"/>
  <c r="R98" i="104"/>
  <c r="H98" i="104"/>
  <c r="J98" i="104"/>
  <c r="I98" i="104"/>
  <c r="F98" i="104"/>
  <c r="E98" i="104"/>
  <c r="AA98" i="104"/>
  <c r="AH98" i="104"/>
  <c r="AI98" i="104"/>
  <c r="AK98" i="104"/>
  <c r="AL98" i="104"/>
  <c r="AM98" i="104"/>
  <c r="AN98" i="104" s="1"/>
  <c r="AC98" i="104"/>
  <c r="AG98" i="104" s="1"/>
  <c r="AD98" i="104"/>
  <c r="AE98" i="104"/>
  <c r="AF98" i="104"/>
  <c r="W98" i="104"/>
  <c r="X98" i="104" s="1"/>
  <c r="T98" i="104"/>
  <c r="D98" i="103"/>
  <c r="E98" i="103"/>
  <c r="F98" i="103"/>
  <c r="G98" i="103"/>
  <c r="H98" i="103"/>
  <c r="I98" i="103"/>
  <c r="J98" i="103"/>
  <c r="K98" i="103"/>
  <c r="L98" i="103"/>
  <c r="M98" i="103"/>
  <c r="A99" i="99"/>
  <c r="N99" i="104"/>
  <c r="O99" i="104"/>
  <c r="P99" i="104"/>
  <c r="Q99" i="104"/>
  <c r="R99" i="104"/>
  <c r="H99" i="104"/>
  <c r="J99" i="104"/>
  <c r="I99" i="104"/>
  <c r="K99" i="104"/>
  <c r="L99" i="104" s="1"/>
  <c r="D99" i="104" s="1"/>
  <c r="F99" i="104"/>
  <c r="E99" i="104"/>
  <c r="G99" i="104"/>
  <c r="AA99" i="104"/>
  <c r="AH99" i="104"/>
  <c r="AI99" i="104"/>
  <c r="AJ99" i="104"/>
  <c r="AK99" i="104"/>
  <c r="AL99" i="104"/>
  <c r="AM99" i="104"/>
  <c r="AC99" i="104"/>
  <c r="AG99" i="104" s="1"/>
  <c r="AD99" i="104"/>
  <c r="AE99" i="104"/>
  <c r="AF99" i="104"/>
  <c r="W99" i="104"/>
  <c r="X99" i="104" s="1"/>
  <c r="T99" i="104" s="1"/>
  <c r="D99" i="103"/>
  <c r="E99" i="103"/>
  <c r="F99" i="103"/>
  <c r="G99" i="103"/>
  <c r="H99" i="103"/>
  <c r="I99" i="103"/>
  <c r="J99" i="103"/>
  <c r="K99" i="103"/>
  <c r="L99" i="103"/>
  <c r="M99" i="103"/>
  <c r="A100" i="99"/>
  <c r="N100" i="104"/>
  <c r="O100" i="104"/>
  <c r="M100" i="104" s="1"/>
  <c r="P100" i="104"/>
  <c r="Q100" i="104"/>
  <c r="R100" i="104"/>
  <c r="H100" i="104"/>
  <c r="J100" i="104"/>
  <c r="K100" i="104" s="1"/>
  <c r="I100" i="104"/>
  <c r="F100" i="104"/>
  <c r="G100" i="104" s="1"/>
  <c r="E100" i="104"/>
  <c r="AA100" i="104"/>
  <c r="AH100" i="104"/>
  <c r="AI100" i="104"/>
  <c r="AK100" i="104"/>
  <c r="AL100" i="104"/>
  <c r="AN100" i="104" s="1"/>
  <c r="AM100" i="104"/>
  <c r="AC100" i="104"/>
  <c r="AD100" i="104"/>
  <c r="AE100" i="104"/>
  <c r="AF100" i="104"/>
  <c r="W100" i="104"/>
  <c r="X100" i="104"/>
  <c r="T100" i="104" s="1"/>
  <c r="D100" i="103"/>
  <c r="E100" i="103"/>
  <c r="F100" i="103"/>
  <c r="G100" i="103"/>
  <c r="H100" i="103"/>
  <c r="V100" i="103" s="1"/>
  <c r="G100" i="99" s="1"/>
  <c r="D100" i="99" s="1"/>
  <c r="I100" i="103"/>
  <c r="J100" i="103"/>
  <c r="K100" i="103"/>
  <c r="L100" i="103"/>
  <c r="M100" i="103"/>
  <c r="A101" i="99"/>
  <c r="N101" i="104"/>
  <c r="O101" i="104"/>
  <c r="P101" i="104"/>
  <c r="Q101" i="104"/>
  <c r="R101" i="104"/>
  <c r="H101" i="104"/>
  <c r="J101" i="104"/>
  <c r="I101" i="104"/>
  <c r="F101" i="104"/>
  <c r="E101" i="104"/>
  <c r="G101" i="104"/>
  <c r="AA101" i="104"/>
  <c r="AH101" i="104"/>
  <c r="AI101" i="104"/>
  <c r="AJ101" i="104"/>
  <c r="AK101" i="104"/>
  <c r="AN101" i="104" s="1"/>
  <c r="AL101" i="104"/>
  <c r="AM101" i="104"/>
  <c r="AC101" i="104"/>
  <c r="AD101" i="104"/>
  <c r="AE101" i="104"/>
  <c r="AF101" i="104"/>
  <c r="AG101" i="104"/>
  <c r="W101" i="104"/>
  <c r="X101" i="104"/>
  <c r="T101" i="104" s="1"/>
  <c r="D101" i="103"/>
  <c r="E101" i="103"/>
  <c r="F101" i="103"/>
  <c r="G101" i="103"/>
  <c r="H101" i="103"/>
  <c r="I101" i="103"/>
  <c r="J101" i="103"/>
  <c r="K101" i="103"/>
  <c r="L101" i="103"/>
  <c r="M101" i="103"/>
  <c r="A102" i="99"/>
  <c r="N102" i="104"/>
  <c r="O102" i="104"/>
  <c r="P102" i="104"/>
  <c r="Q102" i="104"/>
  <c r="R102" i="104"/>
  <c r="M102" i="104"/>
  <c r="H102" i="104"/>
  <c r="L102" i="104" s="1"/>
  <c r="J102" i="104"/>
  <c r="I102" i="104"/>
  <c r="K102" i="104"/>
  <c r="F102" i="104"/>
  <c r="E102" i="104"/>
  <c r="AA102" i="104"/>
  <c r="AH102" i="104"/>
  <c r="AJ102" i="104" s="1"/>
  <c r="AI102" i="104"/>
  <c r="AK102" i="104"/>
  <c r="AN102" i="104" s="1"/>
  <c r="AL102" i="104"/>
  <c r="AM102" i="104"/>
  <c r="AC102" i="104"/>
  <c r="AG102" i="104" s="1"/>
  <c r="AD102" i="104"/>
  <c r="AE102" i="104"/>
  <c r="AF102" i="104"/>
  <c r="W102" i="104"/>
  <c r="X102" i="104"/>
  <c r="T102" i="104" s="1"/>
  <c r="D102" i="103"/>
  <c r="E102" i="103"/>
  <c r="F102" i="103"/>
  <c r="G102" i="103"/>
  <c r="H102" i="103"/>
  <c r="I102" i="103"/>
  <c r="J102" i="103"/>
  <c r="K102" i="103"/>
  <c r="L102" i="103"/>
  <c r="M102" i="103"/>
  <c r="A103" i="99"/>
  <c r="N103" i="104"/>
  <c r="O103" i="104"/>
  <c r="P103" i="104"/>
  <c r="M103" i="104" s="1"/>
  <c r="Q103" i="104"/>
  <c r="R103" i="104"/>
  <c r="H103" i="104"/>
  <c r="J103" i="104"/>
  <c r="K103" i="104" s="1"/>
  <c r="I103" i="104"/>
  <c r="F103" i="104"/>
  <c r="E103" i="104"/>
  <c r="AA103" i="104"/>
  <c r="AH103" i="104"/>
  <c r="AI103" i="104"/>
  <c r="AJ103" i="104"/>
  <c r="AK103" i="104"/>
  <c r="AL103" i="104"/>
  <c r="AM103" i="104"/>
  <c r="AN103" i="104" s="1"/>
  <c r="AC103" i="104"/>
  <c r="AD103" i="104"/>
  <c r="AE103" i="104"/>
  <c r="AF103" i="104"/>
  <c r="AG103" i="104"/>
  <c r="W103" i="104"/>
  <c r="X103" i="104"/>
  <c r="T103" i="104"/>
  <c r="D103" i="103"/>
  <c r="E103" i="103"/>
  <c r="F103" i="103"/>
  <c r="G103" i="103"/>
  <c r="H103" i="103"/>
  <c r="I103" i="103"/>
  <c r="J103" i="103"/>
  <c r="K103" i="103"/>
  <c r="L103" i="103"/>
  <c r="M103" i="103"/>
  <c r="V103" i="103"/>
  <c r="G103" i="99" s="1"/>
  <c r="D103" i="99" s="1"/>
  <c r="A104" i="99"/>
  <c r="N104" i="104"/>
  <c r="O104" i="104"/>
  <c r="P104" i="104"/>
  <c r="Q104" i="104"/>
  <c r="M104" i="104" s="1"/>
  <c r="R104" i="104"/>
  <c r="H104" i="104"/>
  <c r="J104" i="104"/>
  <c r="I104" i="104"/>
  <c r="F104" i="104"/>
  <c r="E104" i="104"/>
  <c r="G104" i="104"/>
  <c r="AA104" i="104"/>
  <c r="AH104" i="104"/>
  <c r="AI104" i="104"/>
  <c r="AJ104" i="104"/>
  <c r="AK104" i="104"/>
  <c r="AL104" i="104"/>
  <c r="AM104" i="104"/>
  <c r="AN104" i="104" s="1"/>
  <c r="AC104" i="104"/>
  <c r="AD104" i="104"/>
  <c r="AE104" i="104"/>
  <c r="AF104" i="104"/>
  <c r="W104" i="104"/>
  <c r="X104" i="104"/>
  <c r="T104" i="104"/>
  <c r="D104" i="103"/>
  <c r="E104" i="103"/>
  <c r="F104" i="103"/>
  <c r="G104" i="103"/>
  <c r="H104" i="103"/>
  <c r="I104" i="103"/>
  <c r="J104" i="103"/>
  <c r="K104" i="103"/>
  <c r="L104" i="103"/>
  <c r="M104" i="103"/>
  <c r="A105" i="99"/>
  <c r="N105" i="104"/>
  <c r="O105" i="104"/>
  <c r="M105" i="104" s="1"/>
  <c r="P105" i="104"/>
  <c r="Q105" i="104"/>
  <c r="R105" i="104"/>
  <c r="H105" i="104"/>
  <c r="J105" i="104"/>
  <c r="I105" i="104"/>
  <c r="K105" i="104"/>
  <c r="L105" i="104"/>
  <c r="D105" i="104" s="1"/>
  <c r="F105" i="104"/>
  <c r="E105" i="104"/>
  <c r="G105" i="104"/>
  <c r="AA105" i="104"/>
  <c r="AH105" i="104"/>
  <c r="AI105" i="104"/>
  <c r="AJ105" i="104"/>
  <c r="AK105" i="104"/>
  <c r="AN105" i="104" s="1"/>
  <c r="AL105" i="104"/>
  <c r="AM105" i="104"/>
  <c r="AC105" i="104"/>
  <c r="AD105" i="104"/>
  <c r="AG105" i="104" s="1"/>
  <c r="AE105" i="104"/>
  <c r="AF105" i="104"/>
  <c r="W105" i="104"/>
  <c r="X105" i="104" s="1"/>
  <c r="T105" i="104" s="1"/>
  <c r="D105" i="103"/>
  <c r="E105" i="103"/>
  <c r="F105" i="103"/>
  <c r="G105" i="103"/>
  <c r="H105" i="103"/>
  <c r="I105" i="103"/>
  <c r="J105" i="103"/>
  <c r="K105" i="103"/>
  <c r="L105" i="103"/>
  <c r="M105" i="103"/>
  <c r="A106" i="99"/>
  <c r="N106" i="104"/>
  <c r="O106" i="104"/>
  <c r="P106" i="104"/>
  <c r="M106" i="104" s="1"/>
  <c r="Q106" i="104"/>
  <c r="R106" i="104"/>
  <c r="H106" i="104"/>
  <c r="J106" i="104"/>
  <c r="I106" i="104"/>
  <c r="F106" i="104"/>
  <c r="E106" i="104"/>
  <c r="AA106" i="104"/>
  <c r="AH106" i="104"/>
  <c r="AI106" i="104"/>
  <c r="AJ106" i="104" s="1"/>
  <c r="AB106" i="104" s="1"/>
  <c r="AK106" i="104"/>
  <c r="AL106" i="104"/>
  <c r="AM106" i="104"/>
  <c r="AN106" i="104" s="1"/>
  <c r="AC106" i="104"/>
  <c r="AG106" i="104" s="1"/>
  <c r="AD106" i="104"/>
  <c r="AE106" i="104"/>
  <c r="AF106" i="104"/>
  <c r="W106" i="104"/>
  <c r="X106" i="104" s="1"/>
  <c r="T106" i="104"/>
  <c r="D106" i="103"/>
  <c r="E106" i="103"/>
  <c r="F106" i="103"/>
  <c r="G106" i="103"/>
  <c r="H106" i="103"/>
  <c r="I106" i="103"/>
  <c r="J106" i="103"/>
  <c r="K106" i="103"/>
  <c r="L106" i="103"/>
  <c r="M106" i="103"/>
  <c r="A107" i="99"/>
  <c r="N107" i="104"/>
  <c r="O107" i="104"/>
  <c r="P107" i="104"/>
  <c r="Q107" i="104"/>
  <c r="R107" i="104"/>
  <c r="H107" i="104"/>
  <c r="J107" i="104"/>
  <c r="I107" i="104"/>
  <c r="K107" i="104"/>
  <c r="L107" i="104" s="1"/>
  <c r="D107" i="104" s="1"/>
  <c r="F107" i="104"/>
  <c r="G107" i="104" s="1"/>
  <c r="E107" i="104"/>
  <c r="AA107" i="104"/>
  <c r="AH107" i="104"/>
  <c r="AJ107" i="104" s="1"/>
  <c r="AB107" i="104" s="1"/>
  <c r="Z107" i="104" s="1"/>
  <c r="AI107" i="104"/>
  <c r="AK107" i="104"/>
  <c r="AN107" i="104" s="1"/>
  <c r="AL107" i="104"/>
  <c r="AM107" i="104"/>
  <c r="AC107" i="104"/>
  <c r="AG107" i="104" s="1"/>
  <c r="AD107" i="104"/>
  <c r="AE107" i="104"/>
  <c r="AF107" i="104"/>
  <c r="W107" i="104"/>
  <c r="X107" i="104" s="1"/>
  <c r="T107" i="104" s="1"/>
  <c r="D107" i="103"/>
  <c r="E107" i="103"/>
  <c r="F107" i="103"/>
  <c r="G107" i="103"/>
  <c r="H107" i="103"/>
  <c r="I107" i="103"/>
  <c r="J107" i="103"/>
  <c r="K107" i="103"/>
  <c r="L107" i="103"/>
  <c r="M107" i="103"/>
  <c r="A108" i="99"/>
  <c r="N108" i="104"/>
  <c r="O108" i="104"/>
  <c r="M108" i="104" s="1"/>
  <c r="P108" i="104"/>
  <c r="Q108" i="104"/>
  <c r="R108" i="104"/>
  <c r="H108" i="104"/>
  <c r="L108" i="104" s="1"/>
  <c r="J108" i="104"/>
  <c r="K108" i="104" s="1"/>
  <c r="I108" i="104"/>
  <c r="F108" i="104"/>
  <c r="E108" i="104"/>
  <c r="AA108" i="104"/>
  <c r="AH108" i="104"/>
  <c r="AJ108" i="104" s="1"/>
  <c r="AI108" i="104"/>
  <c r="AK108" i="104"/>
  <c r="AL108" i="104"/>
  <c r="AN108" i="104" s="1"/>
  <c r="AM108" i="104"/>
  <c r="AC108" i="104"/>
  <c r="AG108" i="104" s="1"/>
  <c r="AD108" i="104"/>
  <c r="AE108" i="104"/>
  <c r="AF108" i="104"/>
  <c r="W108" i="104"/>
  <c r="X108" i="104"/>
  <c r="T108" i="104" s="1"/>
  <c r="D108" i="103"/>
  <c r="E108" i="103"/>
  <c r="F108" i="103"/>
  <c r="G108" i="103"/>
  <c r="H108" i="103"/>
  <c r="I108" i="103"/>
  <c r="J108" i="103"/>
  <c r="K108" i="103"/>
  <c r="L108" i="103"/>
  <c r="M108" i="103"/>
  <c r="A109" i="99"/>
  <c r="N109" i="104"/>
  <c r="O109" i="104"/>
  <c r="P109" i="104"/>
  <c r="Q109" i="104"/>
  <c r="R109" i="104"/>
  <c r="H109" i="104"/>
  <c r="J109" i="104"/>
  <c r="I109" i="104"/>
  <c r="K109" i="104"/>
  <c r="L109" i="104" s="1"/>
  <c r="F109" i="104"/>
  <c r="E109" i="104"/>
  <c r="G109" i="104" s="1"/>
  <c r="AA109" i="104"/>
  <c r="AH109" i="104"/>
  <c r="AI109" i="104"/>
  <c r="AJ109" i="104"/>
  <c r="AK109" i="104"/>
  <c r="AL109" i="104"/>
  <c r="AM109" i="104"/>
  <c r="AN109" i="104"/>
  <c r="AC109" i="104"/>
  <c r="AD109" i="104"/>
  <c r="AE109" i="104"/>
  <c r="AF109" i="104"/>
  <c r="AG109" i="104"/>
  <c r="W109" i="104"/>
  <c r="X109" i="104"/>
  <c r="T109" i="104" s="1"/>
  <c r="D109" i="103"/>
  <c r="E109" i="103"/>
  <c r="F109" i="103"/>
  <c r="G109" i="103"/>
  <c r="H109" i="103"/>
  <c r="V109" i="103" s="1"/>
  <c r="G109" i="99" s="1"/>
  <c r="D109" i="99" s="1"/>
  <c r="I109" i="103"/>
  <c r="J109" i="103"/>
  <c r="K109" i="103"/>
  <c r="L109" i="103"/>
  <c r="M109" i="103"/>
  <c r="A110" i="99"/>
  <c r="N110" i="104"/>
  <c r="O110" i="104"/>
  <c r="P110" i="104"/>
  <c r="Q110" i="104"/>
  <c r="R110" i="104"/>
  <c r="M110" i="104"/>
  <c r="H110" i="104"/>
  <c r="J110" i="104"/>
  <c r="I110" i="104"/>
  <c r="K110" i="104"/>
  <c r="L110" i="104"/>
  <c r="F110" i="104"/>
  <c r="E110" i="104"/>
  <c r="AA110" i="104"/>
  <c r="AH110" i="104"/>
  <c r="AJ110" i="104" s="1"/>
  <c r="AI110" i="104"/>
  <c r="AK110" i="104"/>
  <c r="AN110" i="104" s="1"/>
  <c r="AL110" i="104"/>
  <c r="AM110" i="104"/>
  <c r="AC110" i="104"/>
  <c r="AD110" i="104"/>
  <c r="AG110" i="104" s="1"/>
  <c r="AE110" i="104"/>
  <c r="AF110" i="104"/>
  <c r="W110" i="104"/>
  <c r="X110" i="104"/>
  <c r="T110" i="104" s="1"/>
  <c r="D110" i="103"/>
  <c r="E110" i="103"/>
  <c r="F110" i="103"/>
  <c r="G110" i="103"/>
  <c r="H110" i="103"/>
  <c r="I110" i="103"/>
  <c r="J110" i="103"/>
  <c r="K110" i="103"/>
  <c r="L110" i="103"/>
  <c r="M110" i="103"/>
  <c r="V110" i="103"/>
  <c r="G110" i="99" s="1"/>
  <c r="D110" i="99" s="1"/>
  <c r="A111" i="99"/>
  <c r="N111" i="104"/>
  <c r="O111" i="104"/>
  <c r="P111" i="104"/>
  <c r="Q111" i="104"/>
  <c r="R111" i="104"/>
  <c r="H111" i="104"/>
  <c r="L111" i="104" s="1"/>
  <c r="J111" i="104"/>
  <c r="K111" i="104" s="1"/>
  <c r="I111" i="104"/>
  <c r="F111" i="104"/>
  <c r="E111" i="104"/>
  <c r="G111" i="104"/>
  <c r="AA111" i="104"/>
  <c r="AH111" i="104"/>
  <c r="AJ111" i="104" s="1"/>
  <c r="AB111" i="104" s="1"/>
  <c r="AI111" i="104"/>
  <c r="AK111" i="104"/>
  <c r="AL111" i="104"/>
  <c r="AM111" i="104"/>
  <c r="AN111" i="104" s="1"/>
  <c r="AC111" i="104"/>
  <c r="AD111" i="104"/>
  <c r="AE111" i="104"/>
  <c r="AG111" i="104" s="1"/>
  <c r="AF111" i="104"/>
  <c r="W111" i="104"/>
  <c r="X111" i="104"/>
  <c r="T111" i="104" s="1"/>
  <c r="D111" i="103"/>
  <c r="E111" i="103"/>
  <c r="F111" i="103"/>
  <c r="G111" i="103"/>
  <c r="V111" i="103" s="1"/>
  <c r="H111" i="103"/>
  <c r="I111" i="103"/>
  <c r="J111" i="103"/>
  <c r="K111" i="103"/>
  <c r="L111" i="103"/>
  <c r="M111" i="103"/>
  <c r="G111" i="99"/>
  <c r="D111" i="99" s="1"/>
  <c r="A112" i="99"/>
  <c r="N112" i="104"/>
  <c r="O112" i="104"/>
  <c r="P112" i="104"/>
  <c r="Q112" i="104"/>
  <c r="R112" i="104"/>
  <c r="M112" i="104"/>
  <c r="H112" i="104"/>
  <c r="J112" i="104"/>
  <c r="I112" i="104"/>
  <c r="K112" i="104" s="1"/>
  <c r="L112" i="104"/>
  <c r="D112" i="104" s="1"/>
  <c r="F112" i="104"/>
  <c r="E112" i="104"/>
  <c r="G112" i="104"/>
  <c r="AA112" i="104"/>
  <c r="AH112" i="104"/>
  <c r="AI112" i="104"/>
  <c r="AJ112" i="104"/>
  <c r="AK112" i="104"/>
  <c r="AL112" i="104"/>
  <c r="AM112" i="104"/>
  <c r="AN112" i="104"/>
  <c r="AC112" i="104"/>
  <c r="AD112" i="104"/>
  <c r="AE112" i="104"/>
  <c r="AF112" i="104"/>
  <c r="AG112" i="104"/>
  <c r="W112" i="104"/>
  <c r="X112" i="104"/>
  <c r="T112" i="104" s="1"/>
  <c r="D112" i="103"/>
  <c r="E112" i="103"/>
  <c r="F112" i="103"/>
  <c r="G112" i="103"/>
  <c r="H112" i="103"/>
  <c r="I112" i="103"/>
  <c r="J112" i="103"/>
  <c r="K112" i="103"/>
  <c r="L112" i="103"/>
  <c r="M112" i="103"/>
  <c r="A113" i="99"/>
  <c r="N113" i="104"/>
  <c r="O113" i="104"/>
  <c r="M113" i="104" s="1"/>
  <c r="P113" i="104"/>
  <c r="Q113" i="104"/>
  <c r="R113" i="104"/>
  <c r="H113" i="104"/>
  <c r="J113" i="104"/>
  <c r="I113" i="104"/>
  <c r="K113" i="104"/>
  <c r="L113" i="104"/>
  <c r="F113" i="104"/>
  <c r="E113" i="104"/>
  <c r="G113" i="104" s="1"/>
  <c r="AA113" i="104"/>
  <c r="AH113" i="104"/>
  <c r="AI113" i="104"/>
  <c r="AJ113" i="104" s="1"/>
  <c r="AK113" i="104"/>
  <c r="AN113" i="104" s="1"/>
  <c r="AL113" i="104"/>
  <c r="AM113" i="104"/>
  <c r="AC113" i="104"/>
  <c r="AD113" i="104"/>
  <c r="AG113" i="104" s="1"/>
  <c r="AE113" i="104"/>
  <c r="AF113" i="104"/>
  <c r="W113" i="104"/>
  <c r="X113" i="104" s="1"/>
  <c r="T113" i="104" s="1"/>
  <c r="D113" i="103"/>
  <c r="E113" i="103"/>
  <c r="F113" i="103"/>
  <c r="G113" i="103"/>
  <c r="H113" i="103"/>
  <c r="I113" i="103"/>
  <c r="J113" i="103"/>
  <c r="K113" i="103"/>
  <c r="L113" i="103"/>
  <c r="M113" i="103"/>
  <c r="A114" i="99"/>
  <c r="N114" i="104"/>
  <c r="O114" i="104"/>
  <c r="P114" i="104"/>
  <c r="M114" i="104" s="1"/>
  <c r="Q114" i="104"/>
  <c r="R114" i="104"/>
  <c r="H114" i="104"/>
  <c r="J114" i="104"/>
  <c r="I114" i="104"/>
  <c r="F114" i="104"/>
  <c r="E114" i="104"/>
  <c r="AA114" i="104"/>
  <c r="AH114" i="104"/>
  <c r="AI114" i="104"/>
  <c r="AK114" i="104"/>
  <c r="AL114" i="104"/>
  <c r="AM114" i="104"/>
  <c r="AN114" i="104" s="1"/>
  <c r="AC114" i="104"/>
  <c r="AG114" i="104" s="1"/>
  <c r="AD114" i="104"/>
  <c r="AE114" i="104"/>
  <c r="AF114" i="104"/>
  <c r="W114" i="104"/>
  <c r="X114" i="104" s="1"/>
  <c r="T114" i="104"/>
  <c r="D114" i="103"/>
  <c r="E114" i="103"/>
  <c r="F114" i="103"/>
  <c r="G114" i="103"/>
  <c r="H114" i="103"/>
  <c r="I114" i="103"/>
  <c r="J114" i="103"/>
  <c r="K114" i="103"/>
  <c r="L114" i="103"/>
  <c r="M114" i="103"/>
  <c r="A115" i="99"/>
  <c r="N115" i="104"/>
  <c r="O115" i="104"/>
  <c r="P115" i="104"/>
  <c r="Q115" i="104"/>
  <c r="R115" i="104"/>
  <c r="H115" i="104"/>
  <c r="J115" i="104"/>
  <c r="I115" i="104"/>
  <c r="K115" i="104"/>
  <c r="L115" i="104" s="1"/>
  <c r="D115" i="104" s="1"/>
  <c r="F115" i="104"/>
  <c r="G115" i="104" s="1"/>
  <c r="E115" i="104"/>
  <c r="AA115" i="104"/>
  <c r="AH115" i="104"/>
  <c r="AI115" i="104"/>
  <c r="AJ115" i="104"/>
  <c r="AK115" i="104"/>
  <c r="AL115" i="104"/>
  <c r="AM115" i="104"/>
  <c r="AC115" i="104"/>
  <c r="AG115" i="104" s="1"/>
  <c r="AD115" i="104"/>
  <c r="AE115" i="104"/>
  <c r="AF115" i="104"/>
  <c r="W115" i="104"/>
  <c r="X115" i="104" s="1"/>
  <c r="T115" i="104" s="1"/>
  <c r="D115" i="103"/>
  <c r="E115" i="103"/>
  <c r="F115" i="103"/>
  <c r="G115" i="103"/>
  <c r="H115" i="103"/>
  <c r="I115" i="103"/>
  <c r="J115" i="103"/>
  <c r="K115" i="103"/>
  <c r="L115" i="103"/>
  <c r="M115" i="103"/>
  <c r="A116" i="99"/>
  <c r="N116" i="104"/>
  <c r="O116" i="104"/>
  <c r="M116" i="104" s="1"/>
  <c r="P116" i="104"/>
  <c r="Q116" i="104"/>
  <c r="R116" i="104"/>
  <c r="H116" i="104"/>
  <c r="J116" i="104"/>
  <c r="K116" i="104" s="1"/>
  <c r="I116" i="104"/>
  <c r="F116" i="104"/>
  <c r="G116" i="104" s="1"/>
  <c r="E116" i="104"/>
  <c r="AA116" i="104"/>
  <c r="AH116" i="104"/>
  <c r="AI116" i="104"/>
  <c r="AK116" i="104"/>
  <c r="AL116" i="104"/>
  <c r="AN116" i="104" s="1"/>
  <c r="AM116" i="104"/>
  <c r="AC116" i="104"/>
  <c r="AD116" i="104"/>
  <c r="AE116" i="104"/>
  <c r="AF116" i="104"/>
  <c r="W116" i="104"/>
  <c r="X116" i="104" s="1"/>
  <c r="T116" i="104" s="1"/>
  <c r="D116" i="103"/>
  <c r="E116" i="103"/>
  <c r="F116" i="103"/>
  <c r="G116" i="103"/>
  <c r="H116" i="103"/>
  <c r="I116" i="103"/>
  <c r="J116" i="103"/>
  <c r="K116" i="103"/>
  <c r="L116" i="103"/>
  <c r="M116" i="103"/>
  <c r="A117" i="99"/>
  <c r="N117" i="104"/>
  <c r="O117" i="104"/>
  <c r="P117" i="104"/>
  <c r="Q117" i="104"/>
  <c r="R117" i="104"/>
  <c r="H117" i="104"/>
  <c r="J117" i="104"/>
  <c r="I117" i="104"/>
  <c r="K117" i="104"/>
  <c r="L117" i="104" s="1"/>
  <c r="D117" i="104" s="1"/>
  <c r="F117" i="104"/>
  <c r="E117" i="104"/>
  <c r="G117" i="104"/>
  <c r="AA117" i="104"/>
  <c r="AH117" i="104"/>
  <c r="AI117" i="104"/>
  <c r="AJ117" i="104" s="1"/>
  <c r="AK117" i="104"/>
  <c r="AL117" i="104"/>
  <c r="AM117" i="104"/>
  <c r="AN117" i="104"/>
  <c r="AC117" i="104"/>
  <c r="AD117" i="104"/>
  <c r="AE117" i="104"/>
  <c r="AF117" i="104"/>
  <c r="AG117" i="104" s="1"/>
  <c r="W117" i="104"/>
  <c r="X117" i="104"/>
  <c r="T117" i="104" s="1"/>
  <c r="D117" i="103"/>
  <c r="E117" i="103"/>
  <c r="F117" i="103"/>
  <c r="G117" i="103"/>
  <c r="H117" i="103"/>
  <c r="I117" i="103"/>
  <c r="J117" i="103"/>
  <c r="K117" i="103"/>
  <c r="L117" i="103"/>
  <c r="M117" i="103"/>
  <c r="A118" i="99"/>
  <c r="N118" i="104"/>
  <c r="O118" i="104"/>
  <c r="P118" i="104"/>
  <c r="Q118" i="104"/>
  <c r="R118" i="104"/>
  <c r="H118" i="104"/>
  <c r="L118" i="104" s="1"/>
  <c r="J118" i="104"/>
  <c r="I118" i="104"/>
  <c r="K118" i="104"/>
  <c r="F118" i="104"/>
  <c r="E118" i="104"/>
  <c r="AA118" i="104"/>
  <c r="AH118" i="104"/>
  <c r="AJ118" i="104" s="1"/>
  <c r="AI118" i="104"/>
  <c r="AK118" i="104"/>
  <c r="AN118" i="104" s="1"/>
  <c r="AL118" i="104"/>
  <c r="AM118" i="104"/>
  <c r="AC118" i="104"/>
  <c r="AD118" i="104"/>
  <c r="AE118" i="104"/>
  <c r="AF118" i="104"/>
  <c r="W118" i="104"/>
  <c r="X118" i="104"/>
  <c r="T118" i="104" s="1"/>
  <c r="D118" i="103"/>
  <c r="E118" i="103"/>
  <c r="F118" i="103"/>
  <c r="G118" i="103"/>
  <c r="H118" i="103"/>
  <c r="I118" i="103"/>
  <c r="J118" i="103"/>
  <c r="K118" i="103"/>
  <c r="L118" i="103"/>
  <c r="M118" i="103"/>
  <c r="A119" i="99"/>
  <c r="N119" i="104"/>
  <c r="O119" i="104"/>
  <c r="P119" i="104"/>
  <c r="Q119" i="104"/>
  <c r="R119" i="104"/>
  <c r="H119" i="104"/>
  <c r="L119" i="104" s="1"/>
  <c r="J119" i="104"/>
  <c r="I119" i="104"/>
  <c r="K119" i="104"/>
  <c r="F119" i="104"/>
  <c r="E119" i="104"/>
  <c r="AA119" i="104"/>
  <c r="AH119" i="104"/>
  <c r="AJ119" i="104" s="1"/>
  <c r="AI119" i="104"/>
  <c r="AK119" i="104"/>
  <c r="AL119" i="104"/>
  <c r="AM119" i="104"/>
  <c r="AC119" i="104"/>
  <c r="AD119" i="104"/>
  <c r="AE119" i="104"/>
  <c r="AF119" i="104"/>
  <c r="AG119" i="104"/>
  <c r="W119" i="104"/>
  <c r="X119" i="104"/>
  <c r="T119" i="104"/>
  <c r="D119" i="103"/>
  <c r="E119" i="103"/>
  <c r="F119" i="103"/>
  <c r="G119" i="103"/>
  <c r="H119" i="103"/>
  <c r="I119" i="103"/>
  <c r="V119" i="103" s="1"/>
  <c r="G119" i="99" s="1"/>
  <c r="D119" i="99" s="1"/>
  <c r="J119" i="103"/>
  <c r="K119" i="103"/>
  <c r="L119" i="103"/>
  <c r="M119" i="103"/>
  <c r="A120" i="99"/>
  <c r="N120" i="104"/>
  <c r="O120" i="104"/>
  <c r="P120" i="104"/>
  <c r="Q120" i="104"/>
  <c r="M120" i="104" s="1"/>
  <c r="R120" i="104"/>
  <c r="H120" i="104"/>
  <c r="J120" i="104"/>
  <c r="I120" i="104"/>
  <c r="F120" i="104"/>
  <c r="E120" i="104"/>
  <c r="G120" i="104"/>
  <c r="AA120" i="104"/>
  <c r="AH120" i="104"/>
  <c r="AI120" i="104"/>
  <c r="AJ120" i="104"/>
  <c r="AK120" i="104"/>
  <c r="AL120" i="104"/>
  <c r="AM120" i="104"/>
  <c r="AN120" i="104"/>
  <c r="AC120" i="104"/>
  <c r="AG120" i="104" s="1"/>
  <c r="AD120" i="104"/>
  <c r="AE120" i="104"/>
  <c r="AF120" i="104"/>
  <c r="AB120" i="104"/>
  <c r="W120" i="104"/>
  <c r="X120" i="104" s="1"/>
  <c r="T120" i="104" s="1"/>
  <c r="D120" i="103"/>
  <c r="E120" i="103"/>
  <c r="F120" i="103"/>
  <c r="G120" i="103"/>
  <c r="H120" i="103"/>
  <c r="I120" i="103"/>
  <c r="J120" i="103"/>
  <c r="K120" i="103"/>
  <c r="L120" i="103"/>
  <c r="M120" i="103"/>
  <c r="A121" i="99"/>
  <c r="N121" i="104"/>
  <c r="O121" i="104"/>
  <c r="P121" i="104"/>
  <c r="Q121" i="104"/>
  <c r="R121" i="104"/>
  <c r="M121" i="104"/>
  <c r="H121" i="104"/>
  <c r="J121" i="104"/>
  <c r="K121" i="104" s="1"/>
  <c r="L121" i="104" s="1"/>
  <c r="D121" i="104" s="1"/>
  <c r="I121" i="104"/>
  <c r="F121" i="104"/>
  <c r="G121" i="104" s="1"/>
  <c r="E121" i="104"/>
  <c r="AA121" i="104"/>
  <c r="AH121" i="104"/>
  <c r="AJ121" i="104" s="1"/>
  <c r="AI121" i="104"/>
  <c r="AK121" i="104"/>
  <c r="AL121" i="104"/>
  <c r="AM121" i="104"/>
  <c r="AC121" i="104"/>
  <c r="AD121" i="104"/>
  <c r="AG121" i="104" s="1"/>
  <c r="AE121" i="104"/>
  <c r="AF121" i="104"/>
  <c r="W121" i="104"/>
  <c r="X121" i="104" s="1"/>
  <c r="T121" i="104"/>
  <c r="D121" i="103"/>
  <c r="E121" i="103"/>
  <c r="F121" i="103"/>
  <c r="G121" i="103"/>
  <c r="H121" i="103"/>
  <c r="I121" i="103"/>
  <c r="J121" i="103"/>
  <c r="K121" i="103"/>
  <c r="L121" i="103"/>
  <c r="M121" i="103"/>
  <c r="A122" i="99"/>
  <c r="N122" i="104"/>
  <c r="O122" i="104"/>
  <c r="P122" i="104"/>
  <c r="M122" i="104" s="1"/>
  <c r="Q122" i="104"/>
  <c r="R122" i="104"/>
  <c r="H122" i="104"/>
  <c r="J122" i="104"/>
  <c r="I122" i="104"/>
  <c r="F122" i="104"/>
  <c r="E122" i="104"/>
  <c r="AA122" i="104"/>
  <c r="AH122" i="104"/>
  <c r="AI122" i="104"/>
  <c r="AK122" i="104"/>
  <c r="AL122" i="104"/>
  <c r="AM122" i="104"/>
  <c r="AN122" i="104" s="1"/>
  <c r="AC122" i="104"/>
  <c r="AG122" i="104" s="1"/>
  <c r="AD122" i="104"/>
  <c r="AE122" i="104"/>
  <c r="AF122" i="104"/>
  <c r="W122" i="104"/>
  <c r="X122" i="104" s="1"/>
  <c r="T122" i="104" s="1"/>
  <c r="D122" i="103"/>
  <c r="E122" i="103"/>
  <c r="F122" i="103"/>
  <c r="G122" i="103"/>
  <c r="H122" i="103"/>
  <c r="I122" i="103"/>
  <c r="J122" i="103"/>
  <c r="K122" i="103"/>
  <c r="L122" i="103"/>
  <c r="M122" i="103"/>
  <c r="A123" i="99"/>
  <c r="N123" i="104"/>
  <c r="O123" i="104"/>
  <c r="P123" i="104"/>
  <c r="Q123" i="104"/>
  <c r="R123" i="104"/>
  <c r="H123" i="104"/>
  <c r="J123" i="104"/>
  <c r="I123" i="104"/>
  <c r="K123" i="104"/>
  <c r="L123" i="104" s="1"/>
  <c r="D123" i="104" s="1"/>
  <c r="F123" i="104"/>
  <c r="G123" i="104" s="1"/>
  <c r="E123" i="104"/>
  <c r="AA123" i="104"/>
  <c r="AH123" i="104"/>
  <c r="AJ123" i="104" s="1"/>
  <c r="AB123" i="104" s="1"/>
  <c r="Z123" i="104" s="1"/>
  <c r="S123" i="104" s="1"/>
  <c r="AI123" i="104"/>
  <c r="AK123" i="104"/>
  <c r="AN123" i="104" s="1"/>
  <c r="AL123" i="104"/>
  <c r="AM123" i="104"/>
  <c r="AC123" i="104"/>
  <c r="AG123" i="104" s="1"/>
  <c r="AD123" i="104"/>
  <c r="AE123" i="104"/>
  <c r="AF123" i="104"/>
  <c r="W123" i="104"/>
  <c r="X123" i="104" s="1"/>
  <c r="T123" i="104" s="1"/>
  <c r="D123" i="103"/>
  <c r="E123" i="103"/>
  <c r="F123" i="103"/>
  <c r="G123" i="103"/>
  <c r="H123" i="103"/>
  <c r="I123" i="103"/>
  <c r="J123" i="103"/>
  <c r="K123" i="103"/>
  <c r="L123" i="103"/>
  <c r="M123" i="103"/>
  <c r="A124" i="99"/>
  <c r="N124" i="104"/>
  <c r="O124" i="104"/>
  <c r="M124" i="104" s="1"/>
  <c r="P124" i="104"/>
  <c r="Q124" i="104"/>
  <c r="R124" i="104"/>
  <c r="H124" i="104"/>
  <c r="L124" i="104" s="1"/>
  <c r="J124" i="104"/>
  <c r="K124" i="104" s="1"/>
  <c r="I124" i="104"/>
  <c r="F124" i="104"/>
  <c r="E124" i="104"/>
  <c r="AA124" i="104"/>
  <c r="AH124" i="104"/>
  <c r="AJ124" i="104" s="1"/>
  <c r="AB124" i="104" s="1"/>
  <c r="Z124" i="104" s="1"/>
  <c r="S124" i="104" s="1"/>
  <c r="AI124" i="104"/>
  <c r="AK124" i="104"/>
  <c r="AL124" i="104"/>
  <c r="AM124" i="104"/>
  <c r="AN124" i="104"/>
  <c r="AC124" i="104"/>
  <c r="AD124" i="104"/>
  <c r="AE124" i="104"/>
  <c r="AG124" i="104" s="1"/>
  <c r="AF124" i="104"/>
  <c r="W124" i="104"/>
  <c r="X124" i="104"/>
  <c r="T124" i="104" s="1"/>
  <c r="D124" i="103"/>
  <c r="E124" i="103"/>
  <c r="F124" i="103"/>
  <c r="G124" i="103"/>
  <c r="H124" i="103"/>
  <c r="I124" i="103"/>
  <c r="J124" i="103"/>
  <c r="K124" i="103"/>
  <c r="L124" i="103"/>
  <c r="M124" i="103"/>
  <c r="V124" i="103"/>
  <c r="G124" i="99" s="1"/>
  <c r="D124" i="99" s="1"/>
  <c r="A125" i="99"/>
  <c r="N125" i="104"/>
  <c r="O125" i="104"/>
  <c r="P125" i="104"/>
  <c r="Q125" i="104"/>
  <c r="R125" i="104"/>
  <c r="H125" i="104"/>
  <c r="J125" i="104"/>
  <c r="I125" i="104"/>
  <c r="K125" i="104"/>
  <c r="L125" i="104" s="1"/>
  <c r="D125" i="104" s="1"/>
  <c r="F125" i="104"/>
  <c r="E125" i="104"/>
  <c r="G125" i="104" s="1"/>
  <c r="AA125" i="104"/>
  <c r="AH125" i="104"/>
  <c r="AI125" i="104"/>
  <c r="AJ125" i="104"/>
  <c r="AK125" i="104"/>
  <c r="AL125" i="104"/>
  <c r="AM125" i="104"/>
  <c r="AN125" i="104"/>
  <c r="AC125" i="104"/>
  <c r="AD125" i="104"/>
  <c r="AE125" i="104"/>
  <c r="AF125" i="104"/>
  <c r="AG125" i="104"/>
  <c r="W125" i="104"/>
  <c r="X125" i="104"/>
  <c r="T125" i="104" s="1"/>
  <c r="D125" i="103"/>
  <c r="E125" i="103"/>
  <c r="F125" i="103"/>
  <c r="G125" i="103"/>
  <c r="H125" i="103"/>
  <c r="I125" i="103"/>
  <c r="J125" i="103"/>
  <c r="K125" i="103"/>
  <c r="L125" i="103"/>
  <c r="M125" i="103"/>
  <c r="A126" i="99"/>
  <c r="N126" i="104"/>
  <c r="O126" i="104"/>
  <c r="P126" i="104"/>
  <c r="Q126" i="104"/>
  <c r="R126" i="104"/>
  <c r="M126" i="104"/>
  <c r="H126" i="104"/>
  <c r="J126" i="104"/>
  <c r="I126" i="104"/>
  <c r="K126" i="104"/>
  <c r="L126" i="104"/>
  <c r="F126" i="104"/>
  <c r="E126" i="104"/>
  <c r="AA126" i="104"/>
  <c r="AH126" i="104"/>
  <c r="AJ126" i="104" s="1"/>
  <c r="AB126" i="104" s="1"/>
  <c r="Z126" i="104" s="1"/>
  <c r="S126" i="104" s="1"/>
  <c r="AI126" i="104"/>
  <c r="AK126" i="104"/>
  <c r="AN126" i="104" s="1"/>
  <c r="AL126" i="104"/>
  <c r="AM126" i="104"/>
  <c r="AC126" i="104"/>
  <c r="AD126" i="104"/>
  <c r="AG126" i="104" s="1"/>
  <c r="AE126" i="104"/>
  <c r="AF126" i="104"/>
  <c r="W126" i="104"/>
  <c r="X126" i="104"/>
  <c r="T126" i="104" s="1"/>
  <c r="D126" i="103"/>
  <c r="E126" i="103"/>
  <c r="F126" i="103"/>
  <c r="G126" i="103"/>
  <c r="H126" i="103"/>
  <c r="I126" i="103"/>
  <c r="J126" i="103"/>
  <c r="K126" i="103"/>
  <c r="L126" i="103"/>
  <c r="M126" i="103"/>
  <c r="V126" i="103"/>
  <c r="G126" i="99" s="1"/>
  <c r="D126" i="99" s="1"/>
  <c r="A127" i="99"/>
  <c r="N127" i="104"/>
  <c r="O127" i="104"/>
  <c r="P127" i="104"/>
  <c r="Q127" i="104"/>
  <c r="R127" i="104"/>
  <c r="H127" i="104"/>
  <c r="L127" i="104" s="1"/>
  <c r="J127" i="104"/>
  <c r="K127" i="104" s="1"/>
  <c r="I127" i="104"/>
  <c r="F127" i="104"/>
  <c r="E127" i="104"/>
  <c r="G127" i="104"/>
  <c r="AA127" i="104"/>
  <c r="AH127" i="104"/>
  <c r="AJ127" i="104" s="1"/>
  <c r="AB127" i="104" s="1"/>
  <c r="AI127" i="104"/>
  <c r="AK127" i="104"/>
  <c r="AL127" i="104"/>
  <c r="AM127" i="104"/>
  <c r="AN127" i="104" s="1"/>
  <c r="AC127" i="104"/>
  <c r="AD127" i="104"/>
  <c r="AE127" i="104"/>
  <c r="AG127" i="104" s="1"/>
  <c r="AF127" i="104"/>
  <c r="W127" i="104"/>
  <c r="X127" i="104"/>
  <c r="T127" i="104" s="1"/>
  <c r="D127" i="103"/>
  <c r="E127" i="103"/>
  <c r="F127" i="103"/>
  <c r="G127" i="103"/>
  <c r="V127" i="103" s="1"/>
  <c r="H127" i="103"/>
  <c r="I127" i="103"/>
  <c r="J127" i="103"/>
  <c r="K127" i="103"/>
  <c r="L127" i="103"/>
  <c r="M127" i="103"/>
  <c r="G127" i="99"/>
  <c r="D127" i="99" s="1"/>
  <c r="A128" i="99"/>
  <c r="N128" i="104"/>
  <c r="O128" i="104"/>
  <c r="P128" i="104"/>
  <c r="Q128" i="104"/>
  <c r="R128" i="104"/>
  <c r="M128" i="104"/>
  <c r="H128" i="104"/>
  <c r="J128" i="104"/>
  <c r="I128" i="104"/>
  <c r="K128" i="104" s="1"/>
  <c r="L128" i="104"/>
  <c r="F128" i="104"/>
  <c r="E128" i="104"/>
  <c r="G128" i="104"/>
  <c r="AA128" i="104"/>
  <c r="AH128" i="104"/>
  <c r="AI128" i="104"/>
  <c r="AJ128" i="104"/>
  <c r="AK128" i="104"/>
  <c r="AL128" i="104"/>
  <c r="AM128" i="104"/>
  <c r="AN128" i="104" s="1"/>
  <c r="AC128" i="104"/>
  <c r="AG128" i="104" s="1"/>
  <c r="AB128" i="104" s="1"/>
  <c r="AD128" i="104"/>
  <c r="AE128" i="104"/>
  <c r="AF128" i="104"/>
  <c r="W128" i="104"/>
  <c r="X128" i="104" s="1"/>
  <c r="T128" i="104" s="1"/>
  <c r="D128" i="103"/>
  <c r="E128" i="103"/>
  <c r="F128" i="103"/>
  <c r="G128" i="103"/>
  <c r="H128" i="103"/>
  <c r="I128" i="103"/>
  <c r="J128" i="103"/>
  <c r="K128" i="103"/>
  <c r="L128" i="103"/>
  <c r="M128" i="103"/>
  <c r="A129" i="99"/>
  <c r="N129" i="104"/>
  <c r="O129" i="104"/>
  <c r="P129" i="104"/>
  <c r="M129" i="104" s="1"/>
  <c r="Q129" i="104"/>
  <c r="R129" i="104"/>
  <c r="H129" i="104"/>
  <c r="J129" i="104"/>
  <c r="I129" i="104"/>
  <c r="K129" i="104"/>
  <c r="L129" i="104"/>
  <c r="F129" i="104"/>
  <c r="G129" i="104" s="1"/>
  <c r="E129" i="104"/>
  <c r="AA129" i="104"/>
  <c r="AH129" i="104"/>
  <c r="AI129" i="104"/>
  <c r="AJ129" i="104"/>
  <c r="AK129" i="104"/>
  <c r="AL129" i="104"/>
  <c r="AN129" i="104" s="1"/>
  <c r="AB129" i="104" s="1"/>
  <c r="AM129" i="104"/>
  <c r="AC129" i="104"/>
  <c r="AD129" i="104"/>
  <c r="AG129" i="104" s="1"/>
  <c r="AE129" i="104"/>
  <c r="AF129" i="104"/>
  <c r="W129" i="104"/>
  <c r="X129" i="104" s="1"/>
  <c r="T129" i="104" s="1"/>
  <c r="D129" i="103"/>
  <c r="E129" i="103"/>
  <c r="F129" i="103"/>
  <c r="G129" i="103"/>
  <c r="H129" i="103"/>
  <c r="I129" i="103"/>
  <c r="J129" i="103"/>
  <c r="K129" i="103"/>
  <c r="L129" i="103"/>
  <c r="M129" i="103"/>
  <c r="A130" i="99"/>
  <c r="N130" i="104"/>
  <c r="O130" i="104"/>
  <c r="P130" i="104"/>
  <c r="M130" i="104" s="1"/>
  <c r="Q130" i="104"/>
  <c r="R130" i="104"/>
  <c r="H130" i="104"/>
  <c r="J130" i="104"/>
  <c r="I130" i="104"/>
  <c r="F130" i="104"/>
  <c r="E130" i="104"/>
  <c r="AA130" i="104"/>
  <c r="AH130" i="104"/>
  <c r="AI130" i="104"/>
  <c r="AJ130" i="104" s="1"/>
  <c r="AK130" i="104"/>
  <c r="AL130" i="104"/>
  <c r="AM130" i="104"/>
  <c r="AN130" i="104" s="1"/>
  <c r="AB130" i="104" s="1"/>
  <c r="AC130" i="104"/>
  <c r="AG130" i="104" s="1"/>
  <c r="AD130" i="104"/>
  <c r="AE130" i="104"/>
  <c r="AF130" i="104"/>
  <c r="W130" i="104"/>
  <c r="X130" i="104"/>
  <c r="T130" i="104"/>
  <c r="D130" i="103"/>
  <c r="E130" i="103"/>
  <c r="F130" i="103"/>
  <c r="G130" i="103"/>
  <c r="H130" i="103"/>
  <c r="I130" i="103"/>
  <c r="J130" i="103"/>
  <c r="K130" i="103"/>
  <c r="L130" i="103"/>
  <c r="M130" i="103"/>
  <c r="A131" i="99"/>
  <c r="N131" i="104"/>
  <c r="M131" i="104" s="1"/>
  <c r="B131" i="104" s="1"/>
  <c r="F131" i="99" s="1"/>
  <c r="C131" i="99" s="1"/>
  <c r="H131" i="104"/>
  <c r="J131" i="104"/>
  <c r="I131" i="104"/>
  <c r="K131" i="104"/>
  <c r="L131" i="104" s="1"/>
  <c r="F131" i="104"/>
  <c r="G131" i="104" s="1"/>
  <c r="E131" i="104"/>
  <c r="D131" i="104"/>
  <c r="D131" i="103"/>
  <c r="E131" i="103"/>
  <c r="F131" i="103"/>
  <c r="G131" i="103"/>
  <c r="H131" i="103"/>
  <c r="I131" i="103"/>
  <c r="J131" i="103"/>
  <c r="K131" i="103"/>
  <c r="L131" i="103"/>
  <c r="M131" i="103"/>
  <c r="W131" i="104"/>
  <c r="AA131" i="104"/>
  <c r="AH131" i="104"/>
  <c r="AI131" i="104"/>
  <c r="AJ131" i="104" s="1"/>
  <c r="AK131" i="104"/>
  <c r="AN131" i="104" s="1"/>
  <c r="AL131" i="104"/>
  <c r="AM131" i="104"/>
  <c r="AC131" i="104"/>
  <c r="AD131" i="104"/>
  <c r="AE131" i="104"/>
  <c r="AF131" i="104"/>
  <c r="AG131" i="104" s="1"/>
  <c r="A132" i="99"/>
  <c r="N132" i="104"/>
  <c r="O132" i="104"/>
  <c r="P132" i="104"/>
  <c r="Q132" i="104"/>
  <c r="R132" i="104"/>
  <c r="H132" i="104"/>
  <c r="J132" i="104"/>
  <c r="I132" i="104"/>
  <c r="F132" i="104"/>
  <c r="E132" i="104"/>
  <c r="G132" i="104"/>
  <c r="AA132" i="104"/>
  <c r="AH132" i="104"/>
  <c r="AI132" i="104"/>
  <c r="AJ132" i="104"/>
  <c r="AK132" i="104"/>
  <c r="AN132" i="104" s="1"/>
  <c r="AL132" i="104"/>
  <c r="AM132" i="104"/>
  <c r="AC132" i="104"/>
  <c r="AD132" i="104"/>
  <c r="AE132" i="104"/>
  <c r="AF132" i="104"/>
  <c r="AG132" i="104"/>
  <c r="W132" i="104"/>
  <c r="X132" i="104"/>
  <c r="T132" i="104" s="1"/>
  <c r="D132" i="103"/>
  <c r="E132" i="103"/>
  <c r="F132" i="103"/>
  <c r="G132" i="103"/>
  <c r="H132" i="103"/>
  <c r="I132" i="103"/>
  <c r="J132" i="103"/>
  <c r="K132" i="103"/>
  <c r="L132" i="103"/>
  <c r="M132" i="103"/>
  <c r="A133" i="99"/>
  <c r="N133" i="104"/>
  <c r="O133" i="104"/>
  <c r="P133" i="104"/>
  <c r="Q133" i="104"/>
  <c r="R133" i="104"/>
  <c r="M133" i="104"/>
  <c r="H133" i="104"/>
  <c r="L133" i="104" s="1"/>
  <c r="J133" i="104"/>
  <c r="I133" i="104"/>
  <c r="K133" i="104"/>
  <c r="F133" i="104"/>
  <c r="E133" i="104"/>
  <c r="AA133" i="104"/>
  <c r="AH133" i="104"/>
  <c r="AJ133" i="104" s="1"/>
  <c r="AI133" i="104"/>
  <c r="AK133" i="104"/>
  <c r="AN133" i="104" s="1"/>
  <c r="AL133" i="104"/>
  <c r="AM133" i="104"/>
  <c r="AC133" i="104"/>
  <c r="AD133" i="104"/>
  <c r="AE133" i="104"/>
  <c r="AF133" i="104"/>
  <c r="W133" i="104"/>
  <c r="X133" i="104"/>
  <c r="T133" i="104" s="1"/>
  <c r="D133" i="103"/>
  <c r="E133" i="103"/>
  <c r="F133" i="103"/>
  <c r="G133" i="103"/>
  <c r="H133" i="103"/>
  <c r="I133" i="103"/>
  <c r="J133" i="103"/>
  <c r="K133" i="103"/>
  <c r="L133" i="103"/>
  <c r="M133" i="103"/>
  <c r="A134" i="99"/>
  <c r="N134" i="104"/>
  <c r="O134" i="104"/>
  <c r="P134" i="104"/>
  <c r="M134" i="104" s="1"/>
  <c r="Q134" i="104"/>
  <c r="R134" i="104"/>
  <c r="H134" i="104"/>
  <c r="J134" i="104"/>
  <c r="K134" i="104" s="1"/>
  <c r="I134" i="104"/>
  <c r="F134" i="104"/>
  <c r="E134" i="104"/>
  <c r="AA134" i="104"/>
  <c r="AH134" i="104"/>
  <c r="AJ134" i="104" s="1"/>
  <c r="AI134" i="104"/>
  <c r="AK134" i="104"/>
  <c r="AL134" i="104"/>
  <c r="AM134" i="104"/>
  <c r="AN134" i="104" s="1"/>
  <c r="AC134" i="104"/>
  <c r="AD134" i="104"/>
  <c r="AE134" i="104"/>
  <c r="AF134" i="104"/>
  <c r="AG134" i="104"/>
  <c r="W134" i="104"/>
  <c r="X134" i="104"/>
  <c r="T134" i="104" s="1"/>
  <c r="D134" i="103"/>
  <c r="E134" i="103"/>
  <c r="F134" i="103"/>
  <c r="G134" i="103"/>
  <c r="H134" i="103"/>
  <c r="I134" i="103"/>
  <c r="J134" i="103"/>
  <c r="K134" i="103"/>
  <c r="L134" i="103"/>
  <c r="M134" i="103"/>
  <c r="V134" i="103"/>
  <c r="G134" i="99" s="1"/>
  <c r="D134" i="99" s="1"/>
  <c r="A135" i="99"/>
  <c r="N135" i="104"/>
  <c r="O135" i="104"/>
  <c r="P135" i="104"/>
  <c r="Q135" i="104"/>
  <c r="M135" i="104" s="1"/>
  <c r="R135" i="104"/>
  <c r="H135" i="104"/>
  <c r="J135" i="104"/>
  <c r="I135" i="104"/>
  <c r="K135" i="104" s="1"/>
  <c r="L135" i="104" s="1"/>
  <c r="D135" i="104" s="1"/>
  <c r="F135" i="104"/>
  <c r="E135" i="104"/>
  <c r="G135" i="104"/>
  <c r="AA135" i="104"/>
  <c r="AH135" i="104"/>
  <c r="AI135" i="104"/>
  <c r="AJ135" i="104"/>
  <c r="AK135" i="104"/>
  <c r="AL135" i="104"/>
  <c r="AM135" i="104"/>
  <c r="AN135" i="104"/>
  <c r="AC135" i="104"/>
  <c r="AG135" i="104" s="1"/>
  <c r="AB135" i="104" s="1"/>
  <c r="AD135" i="104"/>
  <c r="AE135" i="104"/>
  <c r="AF135" i="104"/>
  <c r="W135" i="104"/>
  <c r="X135" i="104"/>
  <c r="T135" i="104" s="1"/>
  <c r="D135" i="103"/>
  <c r="E135" i="103"/>
  <c r="F135" i="103"/>
  <c r="G135" i="103"/>
  <c r="H135" i="103"/>
  <c r="I135" i="103"/>
  <c r="J135" i="103"/>
  <c r="K135" i="103"/>
  <c r="L135" i="103"/>
  <c r="M135" i="103"/>
  <c r="A136" i="99"/>
  <c r="N136" i="104"/>
  <c r="O136" i="104"/>
  <c r="P136" i="104"/>
  <c r="M136" i="104" s="1"/>
  <c r="Q136" i="104"/>
  <c r="R136" i="104"/>
  <c r="H136" i="104"/>
  <c r="J136" i="104"/>
  <c r="I136" i="104"/>
  <c r="K136" i="104" s="1"/>
  <c r="L136" i="104" s="1"/>
  <c r="D136" i="104" s="1"/>
  <c r="F136" i="104"/>
  <c r="G136" i="104" s="1"/>
  <c r="E136" i="104"/>
  <c r="AA136" i="104"/>
  <c r="AH136" i="104"/>
  <c r="AJ136" i="104" s="1"/>
  <c r="AI136" i="104"/>
  <c r="AK136" i="104"/>
  <c r="AL136" i="104"/>
  <c r="AM136" i="104"/>
  <c r="AC136" i="104"/>
  <c r="AD136" i="104"/>
  <c r="AG136" i="104" s="1"/>
  <c r="AE136" i="104"/>
  <c r="AF136" i="104"/>
  <c r="W136" i="104"/>
  <c r="X136" i="104" s="1"/>
  <c r="T136" i="104"/>
  <c r="D136" i="103"/>
  <c r="E136" i="103"/>
  <c r="F136" i="103"/>
  <c r="G136" i="103"/>
  <c r="H136" i="103"/>
  <c r="I136" i="103"/>
  <c r="J136" i="103"/>
  <c r="K136" i="103"/>
  <c r="L136" i="103"/>
  <c r="M136" i="103"/>
  <c r="A137" i="99"/>
  <c r="N137" i="104"/>
  <c r="O137" i="104"/>
  <c r="P137" i="104"/>
  <c r="M137" i="104" s="1"/>
  <c r="Q137" i="104"/>
  <c r="R137" i="104"/>
  <c r="H137" i="104"/>
  <c r="J137" i="104"/>
  <c r="K137" i="104" s="1"/>
  <c r="L137" i="104" s="1"/>
  <c r="I137" i="104"/>
  <c r="F137" i="104"/>
  <c r="E137" i="104"/>
  <c r="AA137" i="104"/>
  <c r="AH137" i="104"/>
  <c r="AI137" i="104"/>
  <c r="AJ137" i="104" s="1"/>
  <c r="AK137" i="104"/>
  <c r="AL137" i="104"/>
  <c r="AM137" i="104"/>
  <c r="AN137" i="104"/>
  <c r="AC137" i="104"/>
  <c r="AD137" i="104"/>
  <c r="AE137" i="104"/>
  <c r="AF137" i="104"/>
  <c r="W137" i="104"/>
  <c r="X137" i="104"/>
  <c r="T137" i="104"/>
  <c r="D137" i="103"/>
  <c r="V137" i="103" s="1"/>
  <c r="G137" i="99" s="1"/>
  <c r="D137" i="99" s="1"/>
  <c r="E137" i="103"/>
  <c r="F137" i="103"/>
  <c r="G137" i="103"/>
  <c r="H137" i="103"/>
  <c r="I137" i="103"/>
  <c r="J137" i="103"/>
  <c r="K137" i="103"/>
  <c r="L137" i="103"/>
  <c r="M137" i="103"/>
  <c r="A138" i="99"/>
  <c r="N138" i="104"/>
  <c r="O138" i="104"/>
  <c r="P138" i="104"/>
  <c r="Q138" i="104"/>
  <c r="R138" i="104"/>
  <c r="H138" i="104"/>
  <c r="J138" i="104"/>
  <c r="I138" i="104"/>
  <c r="F138" i="104"/>
  <c r="E138" i="104"/>
  <c r="G138" i="104" s="1"/>
  <c r="AA138" i="104"/>
  <c r="AH138" i="104"/>
  <c r="AI138" i="104"/>
  <c r="AJ138" i="104"/>
  <c r="AK138" i="104"/>
  <c r="AN138" i="104" s="1"/>
  <c r="AB138" i="104" s="1"/>
  <c r="Z138" i="104" s="1"/>
  <c r="S138" i="104" s="1"/>
  <c r="AL138" i="104"/>
  <c r="AM138" i="104"/>
  <c r="AC138" i="104"/>
  <c r="AG138" i="104" s="1"/>
  <c r="AD138" i="104"/>
  <c r="AE138" i="104"/>
  <c r="AF138" i="104"/>
  <c r="W138" i="104"/>
  <c r="X138" i="104" s="1"/>
  <c r="T138" i="104" s="1"/>
  <c r="D138" i="103"/>
  <c r="E138" i="103"/>
  <c r="F138" i="103"/>
  <c r="G138" i="103"/>
  <c r="H138" i="103"/>
  <c r="I138" i="103"/>
  <c r="J138" i="103"/>
  <c r="K138" i="103"/>
  <c r="L138" i="103"/>
  <c r="M138" i="103"/>
  <c r="A139" i="99"/>
  <c r="N139" i="104"/>
  <c r="M139" i="104" s="1"/>
  <c r="H139" i="104"/>
  <c r="L139" i="104" s="1"/>
  <c r="J139" i="104"/>
  <c r="K139" i="104" s="1"/>
  <c r="I139" i="104"/>
  <c r="F139" i="104"/>
  <c r="E139" i="104"/>
  <c r="D139" i="103"/>
  <c r="E139" i="103"/>
  <c r="F139" i="103"/>
  <c r="G139" i="103"/>
  <c r="H139" i="103"/>
  <c r="I139" i="103"/>
  <c r="J139" i="103"/>
  <c r="K139" i="103"/>
  <c r="L139" i="103"/>
  <c r="M139" i="103"/>
  <c r="W139" i="104"/>
  <c r="AA139" i="104"/>
  <c r="AH139" i="104"/>
  <c r="AJ139" i="104" s="1"/>
  <c r="AI139" i="104"/>
  <c r="AK139" i="104"/>
  <c r="AN139" i="104" s="1"/>
  <c r="AL139" i="104"/>
  <c r="AM139" i="104"/>
  <c r="AC139" i="104"/>
  <c r="AD139" i="104"/>
  <c r="AE139" i="104"/>
  <c r="AF139" i="104"/>
  <c r="A140" i="99"/>
  <c r="N140" i="104"/>
  <c r="O140" i="104"/>
  <c r="P140" i="104"/>
  <c r="Q140" i="104"/>
  <c r="R140" i="104"/>
  <c r="M140" i="104"/>
  <c r="H140" i="104"/>
  <c r="L140" i="104" s="1"/>
  <c r="J140" i="104"/>
  <c r="I140" i="104"/>
  <c r="K140" i="104"/>
  <c r="F140" i="104"/>
  <c r="E140" i="104"/>
  <c r="AA140" i="104"/>
  <c r="AH140" i="104"/>
  <c r="AJ140" i="104" s="1"/>
  <c r="AI140" i="104"/>
  <c r="AK140" i="104"/>
  <c r="AN140" i="104" s="1"/>
  <c r="AL140" i="104"/>
  <c r="AM140" i="104"/>
  <c r="AC140" i="104"/>
  <c r="AG140" i="104" s="1"/>
  <c r="AD140" i="104"/>
  <c r="AE140" i="104"/>
  <c r="AF140" i="104"/>
  <c r="W140" i="104"/>
  <c r="X140" i="104"/>
  <c r="T140" i="104" s="1"/>
  <c r="D140" i="103"/>
  <c r="E140" i="103"/>
  <c r="F140" i="103"/>
  <c r="G140" i="103"/>
  <c r="H140" i="103"/>
  <c r="I140" i="103"/>
  <c r="J140" i="103"/>
  <c r="K140" i="103"/>
  <c r="L140" i="103"/>
  <c r="M140" i="103"/>
  <c r="V140" i="103"/>
  <c r="G140" i="99" s="1"/>
  <c r="D140" i="99" s="1"/>
  <c r="A141" i="99"/>
  <c r="N141" i="104"/>
  <c r="O141" i="104"/>
  <c r="P141" i="104"/>
  <c r="M141" i="104" s="1"/>
  <c r="Q141" i="104"/>
  <c r="R141" i="104"/>
  <c r="H141" i="104"/>
  <c r="J141" i="104"/>
  <c r="K141" i="104" s="1"/>
  <c r="I141" i="104"/>
  <c r="F141" i="104"/>
  <c r="E141" i="104"/>
  <c r="G141" i="104"/>
  <c r="AA141" i="104"/>
  <c r="AH141" i="104"/>
  <c r="AJ141" i="104" s="1"/>
  <c r="AI141" i="104"/>
  <c r="AK141" i="104"/>
  <c r="AL141" i="104"/>
  <c r="AM141" i="104"/>
  <c r="AN141" i="104" s="1"/>
  <c r="AC141" i="104"/>
  <c r="AD141" i="104"/>
  <c r="AE141" i="104"/>
  <c r="AG141" i="104" s="1"/>
  <c r="AF141" i="104"/>
  <c r="W141" i="104"/>
  <c r="X141" i="104"/>
  <c r="T141" i="104"/>
  <c r="D141" i="103"/>
  <c r="E141" i="103"/>
  <c r="F141" i="103"/>
  <c r="G141" i="103"/>
  <c r="V141" i="103" s="1"/>
  <c r="G141" i="99" s="1"/>
  <c r="D141" i="99" s="1"/>
  <c r="H141" i="103"/>
  <c r="I141" i="103"/>
  <c r="J141" i="103"/>
  <c r="K141" i="103"/>
  <c r="L141" i="103"/>
  <c r="M141" i="103"/>
  <c r="A142" i="99"/>
  <c r="N142" i="104"/>
  <c r="O142" i="104"/>
  <c r="P142" i="104"/>
  <c r="Q142" i="104"/>
  <c r="M142" i="104" s="1"/>
  <c r="R142" i="104"/>
  <c r="H142" i="104"/>
  <c r="J142" i="104"/>
  <c r="I142" i="104"/>
  <c r="F142" i="104"/>
  <c r="E142" i="104"/>
  <c r="G142" i="104"/>
  <c r="AA142" i="104"/>
  <c r="AH142" i="104"/>
  <c r="AI142" i="104"/>
  <c r="AJ142" i="104"/>
  <c r="AB142" i="104" s="1"/>
  <c r="AK142" i="104"/>
  <c r="AL142" i="104"/>
  <c r="AM142" i="104"/>
  <c r="AN142" i="104"/>
  <c r="AC142" i="104"/>
  <c r="AD142" i="104"/>
  <c r="AE142" i="104"/>
  <c r="AF142" i="104"/>
  <c r="AG142" i="104"/>
  <c r="W142" i="104"/>
  <c r="X142" i="104"/>
  <c r="T142" i="104" s="1"/>
  <c r="D142" i="103"/>
  <c r="E142" i="103"/>
  <c r="F142" i="103"/>
  <c r="G142" i="103"/>
  <c r="H142" i="103"/>
  <c r="I142" i="103"/>
  <c r="J142" i="103"/>
  <c r="K142" i="103"/>
  <c r="L142" i="103"/>
  <c r="M142" i="103"/>
  <c r="A143" i="99"/>
  <c r="N143" i="104"/>
  <c r="O143" i="104"/>
  <c r="P143" i="104"/>
  <c r="Q143" i="104"/>
  <c r="R143" i="104"/>
  <c r="H143" i="104"/>
  <c r="J143" i="104"/>
  <c r="K143" i="104" s="1"/>
  <c r="I143" i="104"/>
  <c r="F143" i="104"/>
  <c r="G143" i="104" s="1"/>
  <c r="E143" i="104"/>
  <c r="AA143" i="104"/>
  <c r="AH143" i="104"/>
  <c r="AJ143" i="104" s="1"/>
  <c r="AI143" i="104"/>
  <c r="AK143" i="104"/>
  <c r="AL143" i="104"/>
  <c r="AM143" i="104"/>
  <c r="AC143" i="104"/>
  <c r="AD143" i="104"/>
  <c r="AE143" i="104"/>
  <c r="AG143" i="104" s="1"/>
  <c r="AF143" i="104"/>
  <c r="W143" i="104"/>
  <c r="X143" i="104" s="1"/>
  <c r="T143" i="104" s="1"/>
  <c r="D143" i="103"/>
  <c r="E143" i="103"/>
  <c r="F143" i="103"/>
  <c r="G143" i="103"/>
  <c r="H143" i="103"/>
  <c r="I143" i="103"/>
  <c r="J143" i="103"/>
  <c r="K143" i="103"/>
  <c r="L143" i="103"/>
  <c r="M143" i="103"/>
  <c r="A144" i="99"/>
  <c r="N144" i="104"/>
  <c r="O144" i="104"/>
  <c r="P144" i="104"/>
  <c r="Q144" i="104"/>
  <c r="M144" i="104" s="1"/>
  <c r="R144" i="104"/>
  <c r="H144" i="104"/>
  <c r="J144" i="104"/>
  <c r="I144" i="104"/>
  <c r="F144" i="104"/>
  <c r="E144" i="104"/>
  <c r="G144" i="104" s="1"/>
  <c r="AA144" i="104"/>
  <c r="AH144" i="104"/>
  <c r="AI144" i="104"/>
  <c r="AJ144" i="104" s="1"/>
  <c r="AK144" i="104"/>
  <c r="AL144" i="104"/>
  <c r="AM144" i="104"/>
  <c r="AN144" i="104"/>
  <c r="AC144" i="104"/>
  <c r="AG144" i="104" s="1"/>
  <c r="AD144" i="104"/>
  <c r="AE144" i="104"/>
  <c r="AF144" i="104"/>
  <c r="AB144" i="104"/>
  <c r="W144" i="104"/>
  <c r="X144" i="104"/>
  <c r="T144" i="104"/>
  <c r="D144" i="103"/>
  <c r="V144" i="103" s="1"/>
  <c r="G144" i="99" s="1"/>
  <c r="D144" i="99" s="1"/>
  <c r="E144" i="103"/>
  <c r="F144" i="103"/>
  <c r="G144" i="103"/>
  <c r="H144" i="103"/>
  <c r="I144" i="103"/>
  <c r="J144" i="103"/>
  <c r="K144" i="103"/>
  <c r="L144" i="103"/>
  <c r="M144" i="103"/>
  <c r="A145" i="99"/>
  <c r="N145" i="104"/>
  <c r="O145" i="104"/>
  <c r="P145" i="104"/>
  <c r="Q145" i="104"/>
  <c r="R145" i="104"/>
  <c r="H145" i="104"/>
  <c r="J145" i="104"/>
  <c r="I145" i="104"/>
  <c r="K145" i="104"/>
  <c r="L145" i="104" s="1"/>
  <c r="F145" i="104"/>
  <c r="G145" i="104" s="1"/>
  <c r="E145" i="104"/>
  <c r="AA145" i="104"/>
  <c r="AH145" i="104"/>
  <c r="AJ145" i="104" s="1"/>
  <c r="AI145" i="104"/>
  <c r="AK145" i="104"/>
  <c r="AL145" i="104"/>
  <c r="AM145" i="104"/>
  <c r="AC145" i="104"/>
  <c r="AG145" i="104" s="1"/>
  <c r="AD145" i="104"/>
  <c r="AE145" i="104"/>
  <c r="AF145" i="104"/>
  <c r="W145" i="104"/>
  <c r="X145" i="104" s="1"/>
  <c r="T145" i="104" s="1"/>
  <c r="D145" i="103"/>
  <c r="V145" i="103" s="1"/>
  <c r="G145" i="99" s="1"/>
  <c r="D145" i="99" s="1"/>
  <c r="E145" i="103"/>
  <c r="F145" i="103"/>
  <c r="G145" i="103"/>
  <c r="H145" i="103"/>
  <c r="I145" i="103"/>
  <c r="J145" i="103"/>
  <c r="K145" i="103"/>
  <c r="L145" i="103"/>
  <c r="M145" i="103"/>
  <c r="A146" i="99"/>
  <c r="N146" i="104"/>
  <c r="O146" i="104"/>
  <c r="M146" i="104" s="1"/>
  <c r="P146" i="104"/>
  <c r="Q146" i="104"/>
  <c r="R146" i="104"/>
  <c r="H146" i="104"/>
  <c r="J146" i="104"/>
  <c r="K146" i="104" s="1"/>
  <c r="I146" i="104"/>
  <c r="F146" i="104"/>
  <c r="E146" i="104"/>
  <c r="AA146" i="104"/>
  <c r="AH146" i="104"/>
  <c r="AJ146" i="104" s="1"/>
  <c r="AB146" i="104" s="1"/>
  <c r="AI146" i="104"/>
  <c r="AK146" i="104"/>
  <c r="AL146" i="104"/>
  <c r="AM146" i="104"/>
  <c r="AN146" i="104"/>
  <c r="AC146" i="104"/>
  <c r="AG146" i="104" s="1"/>
  <c r="AD146" i="104"/>
  <c r="AE146" i="104"/>
  <c r="AF146" i="104"/>
  <c r="W146" i="104"/>
  <c r="X146" i="104"/>
  <c r="T146" i="104" s="1"/>
  <c r="D146" i="103"/>
  <c r="E146" i="103"/>
  <c r="F146" i="103"/>
  <c r="G146" i="103"/>
  <c r="H146" i="103"/>
  <c r="V146" i="103" s="1"/>
  <c r="G146" i="99" s="1"/>
  <c r="I146" i="103"/>
  <c r="J146" i="103"/>
  <c r="K146" i="103"/>
  <c r="L146" i="103"/>
  <c r="M146" i="103"/>
  <c r="D146" i="99"/>
  <c r="A147" i="99"/>
  <c r="N147" i="104"/>
  <c r="O147" i="104"/>
  <c r="P147" i="104"/>
  <c r="Q147" i="104"/>
  <c r="R147" i="104"/>
  <c r="H147" i="104"/>
  <c r="J147" i="104"/>
  <c r="I147" i="104"/>
  <c r="K147" i="104"/>
  <c r="L147" i="104" s="1"/>
  <c r="D147" i="104" s="1"/>
  <c r="F147" i="104"/>
  <c r="E147" i="104"/>
  <c r="G147" i="104"/>
  <c r="AA147" i="104"/>
  <c r="AH147" i="104"/>
  <c r="AI147" i="104"/>
  <c r="AJ147" i="104"/>
  <c r="AK147" i="104"/>
  <c r="AN147" i="104" s="1"/>
  <c r="AL147" i="104"/>
  <c r="AM147" i="104"/>
  <c r="AC147" i="104"/>
  <c r="AD147" i="104"/>
  <c r="AE147" i="104"/>
  <c r="AF147" i="104"/>
  <c r="AG147" i="104"/>
  <c r="W147" i="104"/>
  <c r="X147" i="104" s="1"/>
  <c r="T147" i="104" s="1"/>
  <c r="D147" i="103"/>
  <c r="E147" i="103"/>
  <c r="F147" i="103"/>
  <c r="G147" i="103"/>
  <c r="H147" i="103"/>
  <c r="I147" i="103"/>
  <c r="J147" i="103"/>
  <c r="K147" i="103"/>
  <c r="L147" i="103"/>
  <c r="M147" i="103"/>
  <c r="A148" i="99"/>
  <c r="N148" i="104"/>
  <c r="O148" i="104"/>
  <c r="P148" i="104"/>
  <c r="Q148" i="104"/>
  <c r="R148" i="104"/>
  <c r="M148" i="104"/>
  <c r="H148" i="104"/>
  <c r="J148" i="104"/>
  <c r="K148" i="104" s="1"/>
  <c r="I148" i="104"/>
  <c r="F148" i="104"/>
  <c r="G148" i="104" s="1"/>
  <c r="E148" i="104"/>
  <c r="AA148" i="104"/>
  <c r="AH148" i="104"/>
  <c r="AJ148" i="104" s="1"/>
  <c r="AI148" i="104"/>
  <c r="AK148" i="104"/>
  <c r="AL148" i="104"/>
  <c r="AN148" i="104" s="1"/>
  <c r="AM148" i="104"/>
  <c r="AC148" i="104"/>
  <c r="AG148" i="104" s="1"/>
  <c r="AD148" i="104"/>
  <c r="AE148" i="104"/>
  <c r="AF148" i="104"/>
  <c r="W148" i="104"/>
  <c r="X148" i="104"/>
  <c r="T148" i="104" s="1"/>
  <c r="D148" i="103"/>
  <c r="E148" i="103"/>
  <c r="F148" i="103"/>
  <c r="G148" i="103"/>
  <c r="H148" i="103"/>
  <c r="I148" i="103"/>
  <c r="J148" i="103"/>
  <c r="K148" i="103"/>
  <c r="L148" i="103"/>
  <c r="M148" i="103"/>
  <c r="V148" i="103"/>
  <c r="G148" i="99" s="1"/>
  <c r="D148" i="99" s="1"/>
  <c r="A149" i="99"/>
  <c r="N149" i="104"/>
  <c r="O149" i="104"/>
  <c r="P149" i="104"/>
  <c r="Q149" i="104"/>
  <c r="R149" i="104"/>
  <c r="H149" i="104"/>
  <c r="J149" i="104"/>
  <c r="K149" i="104" s="1"/>
  <c r="I149" i="104"/>
  <c r="F149" i="104"/>
  <c r="E149" i="104"/>
  <c r="G149" i="104"/>
  <c r="AA149" i="104"/>
  <c r="AH149" i="104"/>
  <c r="AI149" i="104"/>
  <c r="AJ149" i="104"/>
  <c r="AK149" i="104"/>
  <c r="AL149" i="104"/>
  <c r="AM149" i="104"/>
  <c r="AN149" i="104" s="1"/>
  <c r="AC149" i="104"/>
  <c r="AD149" i="104"/>
  <c r="AE149" i="104"/>
  <c r="AF149" i="104"/>
  <c r="AG149" i="104"/>
  <c r="W149" i="104"/>
  <c r="X149" i="104"/>
  <c r="T149" i="104"/>
  <c r="D149" i="103"/>
  <c r="E149" i="103"/>
  <c r="F149" i="103"/>
  <c r="G149" i="103"/>
  <c r="H149" i="103"/>
  <c r="I149" i="103"/>
  <c r="J149" i="103"/>
  <c r="K149" i="103"/>
  <c r="L149" i="103"/>
  <c r="M149" i="103"/>
  <c r="A150" i="99"/>
  <c r="N150" i="104"/>
  <c r="O150" i="104"/>
  <c r="P150" i="104"/>
  <c r="Q150" i="104"/>
  <c r="R150" i="104"/>
  <c r="M150" i="104"/>
  <c r="H150" i="104"/>
  <c r="J150" i="104"/>
  <c r="I150" i="104"/>
  <c r="K150" i="104" s="1"/>
  <c r="L150" i="104"/>
  <c r="F150" i="104"/>
  <c r="G150" i="104" s="1"/>
  <c r="E150" i="104"/>
  <c r="AA150" i="104"/>
  <c r="AH150" i="104"/>
  <c r="AJ150" i="104" s="1"/>
  <c r="AI150" i="104"/>
  <c r="AK150" i="104"/>
  <c r="AN150" i="104" s="1"/>
  <c r="AL150" i="104"/>
  <c r="AM150" i="104"/>
  <c r="AC150" i="104"/>
  <c r="AG150" i="104" s="1"/>
  <c r="AD150" i="104"/>
  <c r="AE150" i="104"/>
  <c r="AF150" i="104"/>
  <c r="W150" i="104"/>
  <c r="X150" i="104"/>
  <c r="T150" i="104" s="1"/>
  <c r="D150" i="103"/>
  <c r="E150" i="103"/>
  <c r="F150" i="103"/>
  <c r="G150" i="103"/>
  <c r="H150" i="103"/>
  <c r="I150" i="103"/>
  <c r="J150" i="103"/>
  <c r="K150" i="103"/>
  <c r="L150" i="103"/>
  <c r="M150" i="103"/>
  <c r="A151" i="99"/>
  <c r="N151" i="104"/>
  <c r="O151" i="104"/>
  <c r="P151" i="104"/>
  <c r="Q151" i="104"/>
  <c r="R151" i="104"/>
  <c r="M151" i="104"/>
  <c r="H151" i="104"/>
  <c r="J151" i="104"/>
  <c r="I151" i="104"/>
  <c r="K151" i="104"/>
  <c r="L151" i="104"/>
  <c r="F151" i="104"/>
  <c r="E151" i="104"/>
  <c r="G151" i="104"/>
  <c r="D151" i="104"/>
  <c r="AA151" i="104"/>
  <c r="AH151" i="104"/>
  <c r="AI151" i="104"/>
  <c r="AJ151" i="104"/>
  <c r="AK151" i="104"/>
  <c r="AL151" i="104"/>
  <c r="AM151" i="104"/>
  <c r="AN151" i="104"/>
  <c r="AC151" i="104"/>
  <c r="AD151" i="104"/>
  <c r="AE151" i="104"/>
  <c r="AF151" i="104"/>
  <c r="AG151" i="104"/>
  <c r="AB151" i="104"/>
  <c r="Z151" i="104"/>
  <c r="W151" i="104"/>
  <c r="X151" i="104"/>
  <c r="T151" i="104"/>
  <c r="S151" i="104" s="1"/>
  <c r="B151" i="104" s="1"/>
  <c r="F151" i="99" s="1"/>
  <c r="C151" i="99" s="1"/>
  <c r="B151" i="99" s="1"/>
  <c r="D151" i="103"/>
  <c r="E151" i="103"/>
  <c r="F151" i="103"/>
  <c r="G151" i="103"/>
  <c r="H151" i="103"/>
  <c r="I151" i="103"/>
  <c r="J151" i="103"/>
  <c r="K151" i="103"/>
  <c r="L151" i="103"/>
  <c r="M151" i="103"/>
  <c r="V151" i="103"/>
  <c r="G151" i="99"/>
  <c r="D151" i="99"/>
  <c r="C151" i="104"/>
  <c r="H151" i="99"/>
  <c r="E151" i="99"/>
  <c r="A152" i="99"/>
  <c r="N152" i="104"/>
  <c r="O152" i="104"/>
  <c r="P152" i="104"/>
  <c r="Q152" i="104"/>
  <c r="R152" i="104"/>
  <c r="M152" i="104"/>
  <c r="H152" i="104"/>
  <c r="J152" i="104"/>
  <c r="I152" i="104"/>
  <c r="K152" i="104"/>
  <c r="L152" i="104"/>
  <c r="F152" i="104"/>
  <c r="E152" i="104"/>
  <c r="G152" i="104"/>
  <c r="D152" i="104"/>
  <c r="AA152" i="104"/>
  <c r="AH152" i="104"/>
  <c r="AI152" i="104"/>
  <c r="AJ152" i="104"/>
  <c r="AK152" i="104"/>
  <c r="AL152" i="104"/>
  <c r="AM152" i="104"/>
  <c r="AN152" i="104"/>
  <c r="AC152" i="104"/>
  <c r="AD152" i="104"/>
  <c r="AE152" i="104"/>
  <c r="AF152" i="104"/>
  <c r="AG152" i="104"/>
  <c r="AB152" i="104"/>
  <c r="Z152" i="104"/>
  <c r="W152" i="104"/>
  <c r="X152" i="104"/>
  <c r="T152" i="104"/>
  <c r="S152" i="104" s="1"/>
  <c r="B152" i="104" s="1"/>
  <c r="F152" i="99" s="1"/>
  <c r="C152" i="99" s="1"/>
  <c r="G152" i="99"/>
  <c r="D152" i="99"/>
  <c r="C152" i="104"/>
  <c r="H152" i="99"/>
  <c r="E152" i="99" s="1"/>
  <c r="A153" i="99"/>
  <c r="N153" i="104"/>
  <c r="O153" i="104"/>
  <c r="P153" i="104"/>
  <c r="Q153" i="104"/>
  <c r="R153" i="104"/>
  <c r="M153" i="104"/>
  <c r="H153" i="104"/>
  <c r="J153" i="104"/>
  <c r="I153" i="104"/>
  <c r="K153" i="104"/>
  <c r="L153" i="104"/>
  <c r="F153" i="104"/>
  <c r="E153" i="104"/>
  <c r="G153" i="104"/>
  <c r="D153" i="104"/>
  <c r="AA153" i="104"/>
  <c r="AH153" i="104"/>
  <c r="AI153" i="104"/>
  <c r="AJ153" i="104"/>
  <c r="AK153" i="104"/>
  <c r="AL153" i="104"/>
  <c r="AM153" i="104"/>
  <c r="AN153" i="104"/>
  <c r="AC153" i="104"/>
  <c r="AD153" i="104"/>
  <c r="AE153" i="104"/>
  <c r="AF153" i="104"/>
  <c r="AG153" i="104"/>
  <c r="AB153" i="104"/>
  <c r="Z153" i="104"/>
  <c r="W153" i="104"/>
  <c r="X153" i="104"/>
  <c r="T153" i="104"/>
  <c r="S153" i="104"/>
  <c r="B153" i="104"/>
  <c r="F153" i="99"/>
  <c r="C153" i="99" s="1"/>
  <c r="C153" i="104"/>
  <c r="H153" i="99"/>
  <c r="E153" i="99"/>
  <c r="A154" i="99"/>
  <c r="N154" i="104"/>
  <c r="O154" i="104"/>
  <c r="P154" i="104"/>
  <c r="Q154" i="104"/>
  <c r="R154" i="104"/>
  <c r="M154" i="104"/>
  <c r="H154" i="104"/>
  <c r="J154" i="104"/>
  <c r="I154" i="104"/>
  <c r="K154" i="104"/>
  <c r="L154" i="104"/>
  <c r="F154" i="104"/>
  <c r="E154" i="104"/>
  <c r="G154" i="104"/>
  <c r="D154" i="104"/>
  <c r="AA154" i="104"/>
  <c r="AH154" i="104"/>
  <c r="AI154" i="104"/>
  <c r="AJ154" i="104"/>
  <c r="AK154" i="104"/>
  <c r="AL154" i="104"/>
  <c r="AM154" i="104"/>
  <c r="AN154" i="104"/>
  <c r="AC154" i="104"/>
  <c r="AD154" i="104"/>
  <c r="AE154" i="104"/>
  <c r="AF154" i="104"/>
  <c r="AG154" i="104"/>
  <c r="AB154" i="104"/>
  <c r="Z154" i="104"/>
  <c r="W154" i="104"/>
  <c r="X154" i="104"/>
  <c r="T154" i="104"/>
  <c r="S154" i="104"/>
  <c r="B154" i="104"/>
  <c r="F154" i="99" s="1"/>
  <c r="C154" i="99" s="1"/>
  <c r="C154" i="104"/>
  <c r="H154" i="99"/>
  <c r="E154" i="99" s="1"/>
  <c r="A155" i="99"/>
  <c r="N155" i="104"/>
  <c r="O155" i="104"/>
  <c r="P155" i="104"/>
  <c r="Q155" i="104"/>
  <c r="R155" i="104"/>
  <c r="M155" i="104"/>
  <c r="H155" i="104"/>
  <c r="J155" i="104"/>
  <c r="I155" i="104"/>
  <c r="K155" i="104"/>
  <c r="L155" i="104"/>
  <c r="F155" i="104"/>
  <c r="E155" i="104"/>
  <c r="G155" i="104"/>
  <c r="D155" i="104"/>
  <c r="AA155" i="104"/>
  <c r="AH155" i="104"/>
  <c r="AI155" i="104"/>
  <c r="AJ155" i="104"/>
  <c r="AK155" i="104"/>
  <c r="AL155" i="104"/>
  <c r="AM155" i="104"/>
  <c r="AN155" i="104"/>
  <c r="AC155" i="104"/>
  <c r="AD155" i="104"/>
  <c r="AE155" i="104"/>
  <c r="AF155" i="104"/>
  <c r="AG155" i="104"/>
  <c r="AB155" i="104"/>
  <c r="Z155" i="104"/>
  <c r="W155" i="104"/>
  <c r="X155" i="104"/>
  <c r="T155" i="104"/>
  <c r="S155" i="104"/>
  <c r="B155" i="104" s="1"/>
  <c r="F155" i="99" s="1"/>
  <c r="C155" i="99" s="1"/>
  <c r="B155" i="99" s="1"/>
  <c r="I155" i="99" s="1"/>
  <c r="G155" i="99"/>
  <c r="D155" i="99"/>
  <c r="C155" i="104"/>
  <c r="H155" i="99"/>
  <c r="E155" i="99"/>
  <c r="K9" i="3"/>
  <c r="O6" i="102"/>
  <c r="P6" i="102"/>
  <c r="Y9" i="4"/>
  <c r="Z9" i="4"/>
  <c r="Y6" i="74"/>
  <c r="AA9" i="4" s="1"/>
  <c r="Z6" i="74"/>
  <c r="AB9" i="4" s="1"/>
  <c r="AA6" i="74"/>
  <c r="AC9" i="4" s="1"/>
  <c r="AB6" i="74"/>
  <c r="AD9" i="4"/>
  <c r="AC6" i="74"/>
  <c r="AF9" i="4"/>
  <c r="AH9" i="4" s="1"/>
  <c r="AD6" i="74"/>
  <c r="AG9" i="4"/>
  <c r="AE6" i="74"/>
  <c r="AI9" i="4"/>
  <c r="AF6" i="74"/>
  <c r="AJ9" i="4" s="1"/>
  <c r="AG6" i="74"/>
  <c r="AK9" i="4" s="1"/>
  <c r="C6" i="4"/>
  <c r="C7" i="4"/>
  <c r="C8" i="4"/>
  <c r="C9" i="4"/>
  <c r="B9" i="4"/>
  <c r="E9" i="4"/>
  <c r="F9" i="4"/>
  <c r="G9" i="4"/>
  <c r="H9" i="4"/>
  <c r="I9" i="4"/>
  <c r="J9" i="4"/>
  <c r="L9" i="4"/>
  <c r="N9" i="4" s="1"/>
  <c r="M9" i="4"/>
  <c r="S9" i="4"/>
  <c r="V9" i="4"/>
  <c r="T9" i="4"/>
  <c r="U9" i="4"/>
  <c r="P9" i="4"/>
  <c r="J6" i="85"/>
  <c r="Q9" i="4"/>
  <c r="R9" i="4"/>
  <c r="T6" i="102"/>
  <c r="A7" i="102" a="1"/>
  <c r="A7" i="102"/>
  <c r="B7" i="102"/>
  <c r="C7" i="102"/>
  <c r="D7" i="102"/>
  <c r="E7" i="102"/>
  <c r="S9" i="74"/>
  <c r="H12" i="3" s="1"/>
  <c r="C10" i="3"/>
  <c r="C11" i="3"/>
  <c r="C12" i="3"/>
  <c r="H9" i="74"/>
  <c r="G9" i="74"/>
  <c r="K12" i="75" s="1"/>
  <c r="L12" i="75" s="1"/>
  <c r="M12" i="75" s="1"/>
  <c r="P12" i="75"/>
  <c r="Q12" i="75" s="1"/>
  <c r="R12" i="75" s="1"/>
  <c r="O12" i="75"/>
  <c r="I9" i="74"/>
  <c r="T12" i="75" s="1"/>
  <c r="U12" i="75" s="1"/>
  <c r="L9" i="74"/>
  <c r="X12" i="75"/>
  <c r="Y12" i="75" s="1"/>
  <c r="Z12" i="75" s="1"/>
  <c r="W12" i="75"/>
  <c r="C10" i="75"/>
  <c r="C11" i="75"/>
  <c r="C12" i="75"/>
  <c r="E5" i="96"/>
  <c r="E7" i="96"/>
  <c r="E8" i="96"/>
  <c r="E9" i="96"/>
  <c r="O10" i="85"/>
  <c r="B9" i="96"/>
  <c r="B9" i="74"/>
  <c r="B12" i="75"/>
  <c r="E9" i="74"/>
  <c r="E12" i="75"/>
  <c r="J12" i="75"/>
  <c r="F9" i="74"/>
  <c r="Y12" i="4"/>
  <c r="Z12" i="4"/>
  <c r="Y9" i="74"/>
  <c r="AA12" i="4"/>
  <c r="AE12" i="4" s="1"/>
  <c r="Z9" i="74"/>
  <c r="AB12" i="4" s="1"/>
  <c r="AA9" i="74"/>
  <c r="AC12" i="4"/>
  <c r="AB9" i="74"/>
  <c r="AD12" i="4"/>
  <c r="AC9" i="74"/>
  <c r="AF12" i="4" s="1"/>
  <c r="AH12" i="4" s="1"/>
  <c r="AD9" i="74"/>
  <c r="AG12" i="4"/>
  <c r="AE9" i="74"/>
  <c r="AI12" i="4"/>
  <c r="AF9" i="74"/>
  <c r="AJ12" i="4"/>
  <c r="AG9" i="74"/>
  <c r="AK12" i="4" s="1"/>
  <c r="C10" i="4"/>
  <c r="C11" i="4"/>
  <c r="C12" i="4"/>
  <c r="B12" i="4"/>
  <c r="E12" i="4"/>
  <c r="F12" i="4"/>
  <c r="G12" i="4"/>
  <c r="H12" i="4"/>
  <c r="O12" i="4" s="1"/>
  <c r="I12" i="4"/>
  <c r="K12" i="4" s="1"/>
  <c r="J12" i="4"/>
  <c r="L12" i="4"/>
  <c r="M12" i="4"/>
  <c r="N12" i="4"/>
  <c r="S12" i="4"/>
  <c r="W12" i="4" s="1"/>
  <c r="V12" i="4"/>
  <c r="T12" i="4"/>
  <c r="U12" i="4"/>
  <c r="P12" i="4"/>
  <c r="J10" i="85"/>
  <c r="Q12" i="4" s="1"/>
  <c r="R12" i="4" s="1"/>
  <c r="T7" i="102"/>
  <c r="A8" i="102" a="1"/>
  <c r="A8" i="102"/>
  <c r="B8" i="102"/>
  <c r="C8" i="102"/>
  <c r="D8" i="102"/>
  <c r="E8" i="102"/>
  <c r="S11" i="74"/>
  <c r="H14" i="3"/>
  <c r="K14" i="3" s="1"/>
  <c r="O8" i="102" s="1"/>
  <c r="C13" i="3"/>
  <c r="C14" i="3"/>
  <c r="H11" i="74"/>
  <c r="T14" i="75" s="1"/>
  <c r="U14" i="75" s="1"/>
  <c r="V14" i="75" s="1"/>
  <c r="G11" i="74"/>
  <c r="K14" i="75" s="1"/>
  <c r="L14" i="75" s="1"/>
  <c r="O14" i="75"/>
  <c r="I11" i="74"/>
  <c r="S14" i="75"/>
  <c r="L11" i="74"/>
  <c r="C13" i="75"/>
  <c r="C14" i="75"/>
  <c r="E10" i="96"/>
  <c r="E11" i="96"/>
  <c r="O13" i="85"/>
  <c r="B11" i="96"/>
  <c r="B11" i="74"/>
  <c r="B14" i="75"/>
  <c r="E11" i="74"/>
  <c r="E14" i="75"/>
  <c r="F11" i="74"/>
  <c r="F14" i="75" s="1"/>
  <c r="Y14" i="4"/>
  <c r="Z14" i="4"/>
  <c r="Y11" i="74"/>
  <c r="AA14" i="4"/>
  <c r="Z11" i="74"/>
  <c r="AB14" i="4"/>
  <c r="AA11" i="74"/>
  <c r="AC14" i="4"/>
  <c r="AB11" i="74"/>
  <c r="AD14" i="4"/>
  <c r="AC11" i="74"/>
  <c r="AF14" i="4" s="1"/>
  <c r="AD11" i="74"/>
  <c r="AG14" i="4" s="1"/>
  <c r="AE11" i="74"/>
  <c r="AI14" i="4"/>
  <c r="AF11" i="74"/>
  <c r="AJ14" i="4"/>
  <c r="AG11" i="74"/>
  <c r="AK14" i="4"/>
  <c r="C13" i="4"/>
  <c r="C14" i="4"/>
  <c r="B14" i="4"/>
  <c r="E14" i="4"/>
  <c r="F14" i="4"/>
  <c r="H14" i="4" s="1"/>
  <c r="G14" i="4"/>
  <c r="I14" i="4"/>
  <c r="J14" i="4"/>
  <c r="K14" i="4"/>
  <c r="L14" i="4"/>
  <c r="N14" i="4" s="1"/>
  <c r="M14" i="4"/>
  <c r="S14" i="4"/>
  <c r="V14" i="4"/>
  <c r="T14" i="4"/>
  <c r="U14" i="4"/>
  <c r="P14" i="4"/>
  <c r="J13" i="85"/>
  <c r="Q14" i="4" s="1"/>
  <c r="T8" i="102"/>
  <c r="A9" i="102" a="1"/>
  <c r="A9" i="102" s="1"/>
  <c r="D9" i="102" s="1"/>
  <c r="S12" i="74"/>
  <c r="H15" i="3" s="1"/>
  <c r="G12" i="74"/>
  <c r="C15" i="3"/>
  <c r="Q12" i="74"/>
  <c r="F15" i="3"/>
  <c r="R12" i="74"/>
  <c r="G15" i="3" s="1"/>
  <c r="T12" i="74"/>
  <c r="I15" i="3"/>
  <c r="U12" i="74"/>
  <c r="J15" i="3" s="1"/>
  <c r="P15" i="3" s="1"/>
  <c r="H12" i="74"/>
  <c r="O15" i="75"/>
  <c r="I12" i="74"/>
  <c r="L12" i="74"/>
  <c r="X15" i="75"/>
  <c r="Y15" i="75" s="1"/>
  <c r="Z15" i="75" s="1"/>
  <c r="W15" i="75"/>
  <c r="C15" i="75"/>
  <c r="E12" i="96"/>
  <c r="O16" i="85"/>
  <c r="B12" i="96"/>
  <c r="B12" i="74"/>
  <c r="B15" i="75"/>
  <c r="E12" i="74"/>
  <c r="E15" i="75"/>
  <c r="F12" i="74"/>
  <c r="G15" i="75"/>
  <c r="H15" i="75" s="1"/>
  <c r="F15" i="75"/>
  <c r="Y15" i="4"/>
  <c r="Z15" i="4"/>
  <c r="Y12" i="74"/>
  <c r="AA15" i="4"/>
  <c r="Z12" i="74"/>
  <c r="AB15" i="4"/>
  <c r="AA12" i="74"/>
  <c r="AC15" i="4"/>
  <c r="AB12" i="74"/>
  <c r="AD15" i="4"/>
  <c r="AC12" i="74"/>
  <c r="AF15" i="4" s="1"/>
  <c r="AD12" i="74"/>
  <c r="AG15" i="4" s="1"/>
  <c r="AH15" i="4"/>
  <c r="AE12" i="74"/>
  <c r="AI15" i="4"/>
  <c r="AL15" i="4" s="1"/>
  <c r="AF12" i="74"/>
  <c r="AJ15" i="4"/>
  <c r="AG12" i="74"/>
  <c r="AK15" i="4"/>
  <c r="C15" i="4"/>
  <c r="B15" i="4"/>
  <c r="E15" i="4"/>
  <c r="F15" i="4"/>
  <c r="G15" i="4"/>
  <c r="H15" i="4"/>
  <c r="O15" i="4" s="1"/>
  <c r="I15" i="4"/>
  <c r="K15" i="4" s="1"/>
  <c r="J15" i="4"/>
  <c r="L15" i="4"/>
  <c r="N15" i="4" s="1"/>
  <c r="M15" i="4"/>
  <c r="S15" i="4"/>
  <c r="W15" i="4" s="1"/>
  <c r="V15" i="4"/>
  <c r="T15" i="4"/>
  <c r="U15" i="4"/>
  <c r="P15" i="4"/>
  <c r="J16" i="85"/>
  <c r="Q15" i="4" s="1"/>
  <c r="R15" i="4" s="1"/>
  <c r="A10" i="102" a="1"/>
  <c r="A10" i="102" s="1"/>
  <c r="D10" i="102" s="1"/>
  <c r="S14" i="74"/>
  <c r="H17" i="3" s="1"/>
  <c r="K17" i="3" s="1"/>
  <c r="G14" i="74"/>
  <c r="J17" i="75" s="1"/>
  <c r="C17" i="3"/>
  <c r="Q14" i="74"/>
  <c r="F17" i="3"/>
  <c r="L17" i="3" s="1"/>
  <c r="R14" i="74"/>
  <c r="G17" i="3" s="1"/>
  <c r="M17" i="3"/>
  <c r="T14" i="74"/>
  <c r="I17" i="3"/>
  <c r="U14" i="74"/>
  <c r="J17" i="3" s="1"/>
  <c r="P17" i="3" s="1"/>
  <c r="C16" i="3"/>
  <c r="H14" i="74"/>
  <c r="I14" i="74"/>
  <c r="S17" i="75"/>
  <c r="L14" i="74"/>
  <c r="C16" i="75"/>
  <c r="C17" i="75"/>
  <c r="E13" i="96"/>
  <c r="E14" i="96"/>
  <c r="O26" i="85"/>
  <c r="B14" i="96"/>
  <c r="B14" i="74"/>
  <c r="B17" i="75"/>
  <c r="E14" i="74"/>
  <c r="E17" i="75"/>
  <c r="K17" i="75"/>
  <c r="L17" i="75" s="1"/>
  <c r="M17" i="75" s="1"/>
  <c r="F14" i="74"/>
  <c r="Y17" i="4"/>
  <c r="Z17" i="4" s="1"/>
  <c r="Y14" i="74"/>
  <c r="AA17" i="4" s="1"/>
  <c r="Z14" i="74"/>
  <c r="AB17" i="4" s="1"/>
  <c r="AA14" i="74"/>
  <c r="AC17" i="4" s="1"/>
  <c r="AB14" i="74"/>
  <c r="AD17" i="4" s="1"/>
  <c r="AC14" i="74"/>
  <c r="AF17" i="4"/>
  <c r="AH17" i="4" s="1"/>
  <c r="AD14" i="74"/>
  <c r="AG17" i="4"/>
  <c r="AE14" i="74"/>
  <c r="AI17" i="4" s="1"/>
  <c r="AF14" i="74"/>
  <c r="AJ17" i="4" s="1"/>
  <c r="AG14" i="74"/>
  <c r="AK17" i="4" s="1"/>
  <c r="C16" i="4"/>
  <c r="C17" i="4"/>
  <c r="B17" i="4"/>
  <c r="E17" i="4"/>
  <c r="F17" i="4"/>
  <c r="G17" i="4"/>
  <c r="H17" i="4"/>
  <c r="I17" i="4"/>
  <c r="J17" i="4"/>
  <c r="L17" i="4"/>
  <c r="N17" i="4" s="1"/>
  <c r="M17" i="4"/>
  <c r="S17" i="4"/>
  <c r="W17" i="4" s="1"/>
  <c r="V17" i="4"/>
  <c r="T17" i="4"/>
  <c r="U17" i="4"/>
  <c r="P17" i="4"/>
  <c r="J26" i="85"/>
  <c r="Q17" i="4" s="1"/>
  <c r="R17" i="4" s="1"/>
  <c r="A11" i="102" a="1"/>
  <c r="A11" i="102" s="1"/>
  <c r="E11" i="102" s="1"/>
  <c r="S17" i="74"/>
  <c r="H20" i="3" s="1"/>
  <c r="N20" i="3" s="1"/>
  <c r="G17" i="74"/>
  <c r="J20" i="75" s="1"/>
  <c r="C20" i="3"/>
  <c r="Q17" i="74"/>
  <c r="F20" i="3"/>
  <c r="L20" i="3" s="1"/>
  <c r="R17" i="74"/>
  <c r="G20" i="3" s="1"/>
  <c r="M20" i="3"/>
  <c r="T17" i="74"/>
  <c r="I20" i="3"/>
  <c r="O20" i="3" s="1"/>
  <c r="U17" i="74"/>
  <c r="J20" i="3" s="1"/>
  <c r="P20" i="3" s="1"/>
  <c r="C18" i="3"/>
  <c r="C19" i="3"/>
  <c r="H17" i="74"/>
  <c r="T20" i="75" s="1"/>
  <c r="U20" i="75" s="1"/>
  <c r="V20" i="75" s="1"/>
  <c r="AA20" i="75" s="1"/>
  <c r="P20" i="75"/>
  <c r="Q20" i="75" s="1"/>
  <c r="O20" i="75"/>
  <c r="I17" i="74"/>
  <c r="S20" i="75" s="1"/>
  <c r="L17" i="74"/>
  <c r="X20" i="75"/>
  <c r="Y20" i="75" s="1"/>
  <c r="Z20" i="75" s="1"/>
  <c r="W20" i="75"/>
  <c r="C18" i="75"/>
  <c r="C19" i="75"/>
  <c r="C20" i="75"/>
  <c r="E15" i="96"/>
  <c r="O29" i="85"/>
  <c r="B17" i="96"/>
  <c r="B17" i="74"/>
  <c r="B20" i="75"/>
  <c r="E17" i="96"/>
  <c r="E17" i="74"/>
  <c r="E20" i="75"/>
  <c r="K20" i="75"/>
  <c r="L20" i="75" s="1"/>
  <c r="F17" i="74"/>
  <c r="Y20" i="4"/>
  <c r="Z20" i="4" s="1"/>
  <c r="Y17" i="74"/>
  <c r="AA20" i="4" s="1"/>
  <c r="Z17" i="74"/>
  <c r="AB20" i="4" s="1"/>
  <c r="AE20" i="4" s="1"/>
  <c r="AA17" i="74"/>
  <c r="AC20" i="4" s="1"/>
  <c r="AB17" i="74"/>
  <c r="AD20" i="4" s="1"/>
  <c r="AC17" i="74"/>
  <c r="AF20" i="4"/>
  <c r="AH20" i="4" s="1"/>
  <c r="AD17" i="74"/>
  <c r="AG20" i="4"/>
  <c r="AE17" i="74"/>
  <c r="AI20" i="4" s="1"/>
  <c r="AL20" i="4" s="1"/>
  <c r="AF17" i="74"/>
  <c r="AJ20" i="4" s="1"/>
  <c r="AG17" i="74"/>
  <c r="AK20" i="4" s="1"/>
  <c r="C18" i="4"/>
  <c r="C19" i="4"/>
  <c r="C20" i="4"/>
  <c r="B20" i="4"/>
  <c r="E20" i="4"/>
  <c r="F20" i="4"/>
  <c r="H20" i="4" s="1"/>
  <c r="G20" i="4"/>
  <c r="I20" i="4"/>
  <c r="K20" i="4" s="1"/>
  <c r="O20" i="4" s="1"/>
  <c r="J20" i="4"/>
  <c r="L20" i="4"/>
  <c r="M20" i="4"/>
  <c r="N20" i="4" s="1"/>
  <c r="S20" i="4"/>
  <c r="W20" i="4" s="1"/>
  <c r="V20" i="4"/>
  <c r="T20" i="4"/>
  <c r="U20" i="4"/>
  <c r="P20" i="4"/>
  <c r="J29" i="85"/>
  <c r="Q20" i="4"/>
  <c r="A12" i="102" a="1"/>
  <c r="A12" i="102" s="1"/>
  <c r="E12" i="102" s="1"/>
  <c r="S18" i="74"/>
  <c r="H21" i="3" s="1"/>
  <c r="G18" i="74"/>
  <c r="C21" i="3"/>
  <c r="Q18" i="74"/>
  <c r="F21" i="3" s="1"/>
  <c r="L21" i="3" s="1"/>
  <c r="R18" i="74"/>
  <c r="G21" i="3" s="1"/>
  <c r="M21" i="3" s="1"/>
  <c r="T18" i="74"/>
  <c r="I21" i="3" s="1"/>
  <c r="O21" i="3" s="1"/>
  <c r="U18" i="74"/>
  <c r="J21" i="3"/>
  <c r="P21" i="3" s="1"/>
  <c r="H18" i="74"/>
  <c r="P21" i="75" s="1"/>
  <c r="Q21" i="75" s="1"/>
  <c r="R21" i="75" s="1"/>
  <c r="O21" i="75"/>
  <c r="I18" i="74"/>
  <c r="T21" i="75"/>
  <c r="U21" i="75" s="1"/>
  <c r="V21" i="75" s="1"/>
  <c r="S21" i="75"/>
  <c r="L18" i="74"/>
  <c r="X21" i="75" s="1"/>
  <c r="Y21" i="75" s="1"/>
  <c r="C21" i="75"/>
  <c r="E16" i="96"/>
  <c r="E18" i="96"/>
  <c r="O30" i="85"/>
  <c r="B18" i="96"/>
  <c r="B18" i="74"/>
  <c r="B21" i="75"/>
  <c r="E18" i="74"/>
  <c r="E21" i="75"/>
  <c r="K21" i="75"/>
  <c r="L21" i="75" s="1"/>
  <c r="M21" i="75" s="1"/>
  <c r="N21" i="75" s="1"/>
  <c r="M20" i="97" s="1"/>
  <c r="J21" i="75"/>
  <c r="F18" i="74"/>
  <c r="G21" i="75"/>
  <c r="H21" i="75" s="1"/>
  <c r="F21" i="75"/>
  <c r="I21" i="75" s="1"/>
  <c r="Y21" i="4"/>
  <c r="Z21" i="4"/>
  <c r="Y18" i="74"/>
  <c r="AA21" i="4"/>
  <c r="AE21" i="4" s="1"/>
  <c r="Z18" i="74"/>
  <c r="AB21" i="4"/>
  <c r="AA18" i="74"/>
  <c r="AC21" i="4"/>
  <c r="AB18" i="74"/>
  <c r="AD21" i="4"/>
  <c r="AC18" i="74"/>
  <c r="AF21" i="4"/>
  <c r="AH21" i="4" s="1"/>
  <c r="AD18" i="74"/>
  <c r="AG21" i="4"/>
  <c r="AE18" i="74"/>
  <c r="AI21" i="4"/>
  <c r="AF18" i="74"/>
  <c r="AJ21" i="4"/>
  <c r="AG18" i="74"/>
  <c r="AK21" i="4" s="1"/>
  <c r="AL21" i="4" s="1"/>
  <c r="C21" i="4"/>
  <c r="B21" i="4"/>
  <c r="E21" i="4"/>
  <c r="F21" i="4"/>
  <c r="G21" i="4"/>
  <c r="H21" i="4" s="1"/>
  <c r="O21" i="4" s="1"/>
  <c r="I21" i="4"/>
  <c r="K21" i="4" s="1"/>
  <c r="J21" i="4"/>
  <c r="L21" i="4"/>
  <c r="N21" i="4" s="1"/>
  <c r="M21" i="4"/>
  <c r="S21" i="4"/>
  <c r="W21" i="4" s="1"/>
  <c r="V21" i="4"/>
  <c r="T21" i="4"/>
  <c r="U21" i="4"/>
  <c r="P21" i="4"/>
  <c r="J30" i="85"/>
  <c r="Q21" i="4" s="1"/>
  <c r="R21" i="4" s="1"/>
  <c r="A13" i="102" a="1"/>
  <c r="A13" i="102" s="1"/>
  <c r="B13" i="102" s="1"/>
  <c r="U13" i="102" s="1"/>
  <c r="S19" i="74"/>
  <c r="H22" i="3" s="1"/>
  <c r="G19" i="74"/>
  <c r="C22" i="3"/>
  <c r="Q19" i="74"/>
  <c r="F22" i="3"/>
  <c r="R19" i="74"/>
  <c r="G22" i="3" s="1"/>
  <c r="T19" i="74"/>
  <c r="I22" i="3"/>
  <c r="U19" i="74"/>
  <c r="J22" i="3" s="1"/>
  <c r="H19" i="74"/>
  <c r="O22" i="75"/>
  <c r="I19" i="74"/>
  <c r="L19" i="74"/>
  <c r="X22" i="75"/>
  <c r="Y22" i="75" s="1"/>
  <c r="Z22" i="75" s="1"/>
  <c r="W22" i="75"/>
  <c r="C22" i="75"/>
  <c r="E19" i="96"/>
  <c r="O33" i="85"/>
  <c r="B19" i="96"/>
  <c r="B19" i="74"/>
  <c r="B22" i="75"/>
  <c r="E19" i="74"/>
  <c r="E22" i="75"/>
  <c r="F19" i="74"/>
  <c r="G22" i="75"/>
  <c r="H22" i="75" s="1"/>
  <c r="I22" i="75" s="1"/>
  <c r="F22" i="75"/>
  <c r="Y22" i="4"/>
  <c r="Z22" i="4"/>
  <c r="Y19" i="74"/>
  <c r="AA22" i="4"/>
  <c r="Z19" i="74"/>
  <c r="AB22" i="4" s="1"/>
  <c r="AA19" i="74"/>
  <c r="AC22" i="4" s="1"/>
  <c r="AB19" i="74"/>
  <c r="AD22" i="4"/>
  <c r="AC19" i="74"/>
  <c r="AF22" i="4"/>
  <c r="AD19" i="74"/>
  <c r="AG22" i="4" s="1"/>
  <c r="AH22" i="4" s="1"/>
  <c r="AE19" i="74"/>
  <c r="AI22" i="4"/>
  <c r="AF19" i="74"/>
  <c r="AJ22" i="4"/>
  <c r="AG19" i="74"/>
  <c r="AK22" i="4" s="1"/>
  <c r="C22" i="4"/>
  <c r="B22" i="4"/>
  <c r="E22" i="4"/>
  <c r="F22" i="4"/>
  <c r="H22" i="4" s="1"/>
  <c r="G22" i="4"/>
  <c r="I22" i="4"/>
  <c r="J22" i="4"/>
  <c r="L22" i="4"/>
  <c r="M22" i="4"/>
  <c r="N22" i="4" s="1"/>
  <c r="S22" i="4"/>
  <c r="W22" i="4" s="1"/>
  <c r="V22" i="4"/>
  <c r="T22" i="4"/>
  <c r="U22" i="4"/>
  <c r="P22" i="4"/>
  <c r="R22" i="4" s="1"/>
  <c r="J33" i="85"/>
  <c r="Q22" i="4"/>
  <c r="A14" i="102" a="1"/>
  <c r="A14" i="102" s="1"/>
  <c r="D14" i="102" s="1"/>
  <c r="S23" i="74"/>
  <c r="H26" i="3"/>
  <c r="G23" i="74"/>
  <c r="C26" i="3"/>
  <c r="Q23" i="74"/>
  <c r="F26" i="3"/>
  <c r="R23" i="74"/>
  <c r="G26" i="3"/>
  <c r="M26" i="3"/>
  <c r="T23" i="74"/>
  <c r="I26" i="3"/>
  <c r="U23" i="74"/>
  <c r="J26" i="3" s="1"/>
  <c r="P26" i="3" s="1"/>
  <c r="C23" i="3"/>
  <c r="C24" i="3"/>
  <c r="C25" i="3"/>
  <c r="H23" i="74"/>
  <c r="O26" i="75" s="1"/>
  <c r="I23" i="74"/>
  <c r="S26" i="75"/>
  <c r="L23" i="74"/>
  <c r="C23" i="75"/>
  <c r="C24" i="75"/>
  <c r="C25" i="75"/>
  <c r="C26" i="75"/>
  <c r="E20" i="96"/>
  <c r="E21" i="96"/>
  <c r="E22" i="96"/>
  <c r="E23" i="96"/>
  <c r="O35" i="85"/>
  <c r="B23" i="96"/>
  <c r="B23" i="74"/>
  <c r="B26" i="75"/>
  <c r="E23" i="74"/>
  <c r="E26" i="75"/>
  <c r="K26" i="75"/>
  <c r="L26" i="75" s="1"/>
  <c r="F23" i="74"/>
  <c r="Y26" i="4"/>
  <c r="Z26" i="4" s="1"/>
  <c r="Y23" i="74"/>
  <c r="AA26" i="4"/>
  <c r="Z23" i="74"/>
  <c r="AB26" i="4"/>
  <c r="AA23" i="74"/>
  <c r="AC26" i="4" s="1"/>
  <c r="AB23" i="74"/>
  <c r="AD26" i="4" s="1"/>
  <c r="AC23" i="74"/>
  <c r="AF26" i="4"/>
  <c r="AD23" i="74"/>
  <c r="AG26" i="4" s="1"/>
  <c r="AE23" i="74"/>
  <c r="AI26" i="4" s="1"/>
  <c r="AF23" i="74"/>
  <c r="AJ26" i="4"/>
  <c r="AG23" i="74"/>
  <c r="AK26" i="4" s="1"/>
  <c r="C23" i="4"/>
  <c r="C24" i="4"/>
  <c r="C25" i="4"/>
  <c r="C26" i="4"/>
  <c r="B26" i="4"/>
  <c r="E26" i="4"/>
  <c r="F26" i="4"/>
  <c r="H26" i="4" s="1"/>
  <c r="G26" i="4"/>
  <c r="I26" i="4"/>
  <c r="J26" i="4"/>
  <c r="K26" i="4"/>
  <c r="L26" i="4"/>
  <c r="M26" i="4"/>
  <c r="N26" i="4"/>
  <c r="S26" i="4"/>
  <c r="V26" i="4"/>
  <c r="T26" i="4"/>
  <c r="U26" i="4"/>
  <c r="W26" i="4"/>
  <c r="P26" i="4"/>
  <c r="J35" i="85"/>
  <c r="Q26" i="4" s="1"/>
  <c r="R26" i="4"/>
  <c r="A15" i="102" a="1"/>
  <c r="A15" i="102" s="1"/>
  <c r="S24" i="74"/>
  <c r="H27" i="3" s="1"/>
  <c r="G24" i="74"/>
  <c r="C27" i="3"/>
  <c r="N27" i="3"/>
  <c r="Q24" i="74"/>
  <c r="F27" i="3"/>
  <c r="R24" i="74"/>
  <c r="G27" i="3" s="1"/>
  <c r="M27" i="3" s="1"/>
  <c r="T24" i="74"/>
  <c r="I27" i="3"/>
  <c r="O27" i="3" s="1"/>
  <c r="U24" i="74"/>
  <c r="J27" i="3" s="1"/>
  <c r="H24" i="74"/>
  <c r="P27" i="75"/>
  <c r="Q27" i="75" s="1"/>
  <c r="O27" i="75"/>
  <c r="I24" i="74"/>
  <c r="S27" i="75" s="1"/>
  <c r="L24" i="74"/>
  <c r="X27" i="75"/>
  <c r="Y27" i="75" s="1"/>
  <c r="W27" i="75"/>
  <c r="Z27" i="75" s="1"/>
  <c r="C27" i="75"/>
  <c r="E24" i="96"/>
  <c r="O36" i="85"/>
  <c r="B24" i="96"/>
  <c r="B24" i="74"/>
  <c r="B27" i="75"/>
  <c r="E24" i="74"/>
  <c r="E27" i="75"/>
  <c r="F24" i="74"/>
  <c r="G27" i="75"/>
  <c r="H27" i="75" s="1"/>
  <c r="I27" i="75" s="1"/>
  <c r="F27" i="75"/>
  <c r="Y27" i="4"/>
  <c r="Z27" i="4"/>
  <c r="Y24" i="74"/>
  <c r="AA27" i="4"/>
  <c r="Z24" i="74"/>
  <c r="AB27" i="4" s="1"/>
  <c r="AA24" i="74"/>
  <c r="AC27" i="4"/>
  <c r="AB24" i="74"/>
  <c r="AD27" i="4"/>
  <c r="AC24" i="74"/>
  <c r="AF27" i="4"/>
  <c r="AH27" i="4" s="1"/>
  <c r="AD24" i="74"/>
  <c r="AG27" i="4" s="1"/>
  <c r="AE24" i="74"/>
  <c r="AI27" i="4" s="1"/>
  <c r="AF24" i="74"/>
  <c r="AJ27" i="4"/>
  <c r="AG24" i="74"/>
  <c r="AK27" i="4" s="1"/>
  <c r="C27" i="4"/>
  <c r="B27" i="4"/>
  <c r="E27" i="4"/>
  <c r="F27" i="4"/>
  <c r="H27" i="4" s="1"/>
  <c r="G27" i="4"/>
  <c r="I27" i="4"/>
  <c r="J27" i="4"/>
  <c r="L27" i="4"/>
  <c r="M27" i="4"/>
  <c r="N27" i="4"/>
  <c r="S27" i="4"/>
  <c r="W27" i="4" s="1"/>
  <c r="V27" i="4"/>
  <c r="T27" i="4"/>
  <c r="U27" i="4"/>
  <c r="P27" i="4"/>
  <c r="J36" i="85"/>
  <c r="Q27" i="4" s="1"/>
  <c r="R27" i="4" s="1"/>
  <c r="A16" i="102" a="1"/>
  <c r="A16" i="102"/>
  <c r="E16" i="102" s="1"/>
  <c r="S30" i="74"/>
  <c r="H33" i="3" s="1"/>
  <c r="G30" i="74"/>
  <c r="C33" i="3"/>
  <c r="Q30" i="74"/>
  <c r="F33" i="3" s="1"/>
  <c r="R30" i="74"/>
  <c r="G33" i="3" s="1"/>
  <c r="T30" i="74"/>
  <c r="I33" i="3" s="1"/>
  <c r="U30" i="74"/>
  <c r="J33" i="3"/>
  <c r="C28" i="3"/>
  <c r="C29" i="3"/>
  <c r="C30" i="3"/>
  <c r="C31" i="3"/>
  <c r="D6" i="3"/>
  <c r="E3" i="74"/>
  <c r="E6" i="3"/>
  <c r="Q3" i="74"/>
  <c r="F6" i="3"/>
  <c r="L6" i="3" s="1"/>
  <c r="R3" i="74"/>
  <c r="G6" i="3"/>
  <c r="S3" i="74"/>
  <c r="H6" i="3" s="1"/>
  <c r="T3" i="74"/>
  <c r="I6" i="3"/>
  <c r="U3" i="74"/>
  <c r="J6" i="3"/>
  <c r="P6" i="3" s="1"/>
  <c r="G3" i="74"/>
  <c r="M6" i="3"/>
  <c r="O6" i="3"/>
  <c r="D7" i="3"/>
  <c r="E4" i="74"/>
  <c r="E7" i="3"/>
  <c r="Q4" i="74"/>
  <c r="F7" i="3"/>
  <c r="L7" i="3" s="1"/>
  <c r="R4" i="74"/>
  <c r="G7" i="3"/>
  <c r="S4" i="74"/>
  <c r="H7" i="3" s="1"/>
  <c r="T4" i="74"/>
  <c r="I7" i="3"/>
  <c r="O7" i="3" s="1"/>
  <c r="U4" i="74"/>
  <c r="J7" i="3" s="1"/>
  <c r="P7" i="3" s="1"/>
  <c r="M7" i="3"/>
  <c r="D8" i="3"/>
  <c r="E5" i="74"/>
  <c r="E8" i="3"/>
  <c r="Q5" i="74"/>
  <c r="F8" i="3"/>
  <c r="R5" i="74"/>
  <c r="G8" i="3" s="1"/>
  <c r="M8" i="3" s="1"/>
  <c r="S5" i="74"/>
  <c r="H8" i="3" s="1"/>
  <c r="T5" i="74"/>
  <c r="I8" i="3"/>
  <c r="O8" i="3" s="1"/>
  <c r="U5" i="74"/>
  <c r="J8" i="3"/>
  <c r="G5" i="74"/>
  <c r="L8" i="3" s="1"/>
  <c r="D9" i="3"/>
  <c r="E9" i="3"/>
  <c r="Q6" i="74"/>
  <c r="F9" i="3"/>
  <c r="L9" i="3" s="1"/>
  <c r="R6" i="74"/>
  <c r="G9" i="3" s="1"/>
  <c r="M9" i="3" s="1"/>
  <c r="T6" i="74"/>
  <c r="I9" i="3"/>
  <c r="O9" i="3" s="1"/>
  <c r="U6" i="74"/>
  <c r="J9" i="3"/>
  <c r="P9" i="3" s="1"/>
  <c r="D10" i="3"/>
  <c r="E7" i="74"/>
  <c r="E10" i="3"/>
  <c r="Q7" i="74"/>
  <c r="F10" i="3" s="1"/>
  <c r="R7" i="74"/>
  <c r="G10" i="3"/>
  <c r="M10" i="3" s="1"/>
  <c r="S7" i="74"/>
  <c r="H10" i="3"/>
  <c r="K10" i="3" s="1"/>
  <c r="T7" i="74"/>
  <c r="I10" i="3"/>
  <c r="U7" i="74"/>
  <c r="J10" i="3" s="1"/>
  <c r="L10" i="3"/>
  <c r="N10" i="3"/>
  <c r="O10" i="3"/>
  <c r="P10" i="3"/>
  <c r="Q10" i="3"/>
  <c r="R10" i="3" s="1"/>
  <c r="D11" i="3"/>
  <c r="E8" i="74"/>
  <c r="E11" i="3"/>
  <c r="Q8" i="74"/>
  <c r="F11" i="3"/>
  <c r="R8" i="74"/>
  <c r="G11" i="3" s="1"/>
  <c r="M11" i="3" s="1"/>
  <c r="S8" i="74"/>
  <c r="H11" i="3"/>
  <c r="T8" i="74"/>
  <c r="I11" i="3" s="1"/>
  <c r="U8" i="74"/>
  <c r="J11" i="3"/>
  <c r="P11" i="3" s="1"/>
  <c r="K11" i="3"/>
  <c r="L11" i="3"/>
  <c r="N11" i="3"/>
  <c r="O11" i="3"/>
  <c r="Q11" i="3"/>
  <c r="R11" i="3"/>
  <c r="D12" i="3"/>
  <c r="E12" i="3"/>
  <c r="Q9" i="74"/>
  <c r="F12" i="3"/>
  <c r="L12" i="3" s="1"/>
  <c r="R9" i="74"/>
  <c r="G12" i="3" s="1"/>
  <c r="M12" i="3" s="1"/>
  <c r="T9" i="74"/>
  <c r="I12" i="3"/>
  <c r="U9" i="74"/>
  <c r="J12" i="3"/>
  <c r="P12" i="3" s="1"/>
  <c r="O12" i="3"/>
  <c r="D13" i="3"/>
  <c r="E10" i="74"/>
  <c r="E13" i="3"/>
  <c r="Q10" i="74"/>
  <c r="F13" i="3" s="1"/>
  <c r="R10" i="74"/>
  <c r="G13" i="3"/>
  <c r="M13" i="3" s="1"/>
  <c r="S10" i="74"/>
  <c r="H13" i="3"/>
  <c r="K13" i="3" s="1"/>
  <c r="T10" i="74"/>
  <c r="I13" i="3"/>
  <c r="O13" i="3" s="1"/>
  <c r="U10" i="74"/>
  <c r="J13" i="3" s="1"/>
  <c r="P13" i="3" s="1"/>
  <c r="L13" i="3"/>
  <c r="N13" i="3"/>
  <c r="Q13" i="3"/>
  <c r="R13" i="3" s="1"/>
  <c r="D14" i="3"/>
  <c r="E14" i="3"/>
  <c r="Q11" i="74"/>
  <c r="F14" i="3"/>
  <c r="L14" i="3" s="1"/>
  <c r="R11" i="74"/>
  <c r="G14" i="3"/>
  <c r="M14" i="3" s="1"/>
  <c r="T11" i="74"/>
  <c r="I14" i="3" s="1"/>
  <c r="U11" i="74"/>
  <c r="J14" i="3"/>
  <c r="O14" i="3"/>
  <c r="P14" i="3"/>
  <c r="D15" i="3"/>
  <c r="E15" i="3"/>
  <c r="D16" i="3"/>
  <c r="E13" i="74"/>
  <c r="E16" i="3"/>
  <c r="Q13" i="74"/>
  <c r="F16" i="3"/>
  <c r="R13" i="74"/>
  <c r="G16" i="3" s="1"/>
  <c r="S13" i="74"/>
  <c r="H16" i="3"/>
  <c r="T13" i="74"/>
  <c r="I16" i="3" s="1"/>
  <c r="U13" i="74"/>
  <c r="J16" i="3"/>
  <c r="K16" i="3"/>
  <c r="G13" i="74"/>
  <c r="D17" i="3"/>
  <c r="E17" i="3"/>
  <c r="D18" i="3"/>
  <c r="E15" i="74"/>
  <c r="E18" i="3"/>
  <c r="Q15" i="74"/>
  <c r="F18" i="3"/>
  <c r="R15" i="74"/>
  <c r="G18" i="3"/>
  <c r="M18" i="3" s="1"/>
  <c r="S15" i="74"/>
  <c r="H18" i="3"/>
  <c r="T15" i="74"/>
  <c r="I18" i="3" s="1"/>
  <c r="U15" i="74"/>
  <c r="J18" i="3"/>
  <c r="P18" i="3" s="1"/>
  <c r="G15" i="74"/>
  <c r="N18" i="3"/>
  <c r="D19" i="3"/>
  <c r="E16" i="74"/>
  <c r="E19" i="3"/>
  <c r="Q16" i="74"/>
  <c r="F19" i="3" s="1"/>
  <c r="R16" i="74"/>
  <c r="G19" i="3"/>
  <c r="S16" i="74"/>
  <c r="H19" i="3" s="1"/>
  <c r="T16" i="74"/>
  <c r="I19" i="3"/>
  <c r="U16" i="74"/>
  <c r="J19" i="3" s="1"/>
  <c r="G16" i="74"/>
  <c r="O19" i="3" s="1"/>
  <c r="L19" i="3"/>
  <c r="M19" i="3"/>
  <c r="P19" i="3"/>
  <c r="D20" i="3"/>
  <c r="E20" i="3"/>
  <c r="D21" i="3"/>
  <c r="E21" i="3"/>
  <c r="D22" i="3"/>
  <c r="E22" i="3"/>
  <c r="D23" i="3"/>
  <c r="E20" i="74"/>
  <c r="E23" i="3"/>
  <c r="Q20" i="74"/>
  <c r="F23" i="3" s="1"/>
  <c r="L23" i="3" s="1"/>
  <c r="R20" i="74"/>
  <c r="G23" i="3"/>
  <c r="M23" i="3" s="1"/>
  <c r="S20" i="74"/>
  <c r="H23" i="3" s="1"/>
  <c r="T20" i="74"/>
  <c r="I23" i="3"/>
  <c r="O23" i="3" s="1"/>
  <c r="U20" i="74"/>
  <c r="J23" i="3"/>
  <c r="P23" i="3" s="1"/>
  <c r="G20" i="74"/>
  <c r="D24" i="3"/>
  <c r="E21" i="74"/>
  <c r="E24" i="3"/>
  <c r="Q21" i="74"/>
  <c r="F24" i="3"/>
  <c r="L24" i="3" s="1"/>
  <c r="R21" i="74"/>
  <c r="G24" i="3" s="1"/>
  <c r="M24" i="3" s="1"/>
  <c r="S21" i="74"/>
  <c r="H24" i="3"/>
  <c r="T21" i="74"/>
  <c r="I24" i="3" s="1"/>
  <c r="O24" i="3" s="1"/>
  <c r="U21" i="74"/>
  <c r="J24" i="3"/>
  <c r="G21" i="74"/>
  <c r="N24" i="3"/>
  <c r="D25" i="3"/>
  <c r="E22" i="74"/>
  <c r="E25" i="3"/>
  <c r="Q22" i="74"/>
  <c r="F25" i="3" s="1"/>
  <c r="L25" i="3" s="1"/>
  <c r="R22" i="74"/>
  <c r="G25" i="3"/>
  <c r="S22" i="74"/>
  <c r="H25" i="3" s="1"/>
  <c r="T22" i="74"/>
  <c r="I25" i="3"/>
  <c r="U22" i="74"/>
  <c r="J25" i="3" s="1"/>
  <c r="P25" i="3" s="1"/>
  <c r="G22" i="74"/>
  <c r="O25" i="3" s="1"/>
  <c r="D26" i="3"/>
  <c r="E26" i="3"/>
  <c r="D27" i="3"/>
  <c r="E27" i="3"/>
  <c r="D28" i="3"/>
  <c r="E25" i="96"/>
  <c r="E25" i="74"/>
  <c r="E28" i="3"/>
  <c r="Q25" i="74"/>
  <c r="F28" i="3" s="1"/>
  <c r="L28" i="3" s="1"/>
  <c r="R25" i="74"/>
  <c r="G28" i="3" s="1"/>
  <c r="S25" i="74"/>
  <c r="H28" i="3"/>
  <c r="N28" i="3" s="1"/>
  <c r="T25" i="74"/>
  <c r="I28" i="3"/>
  <c r="U25" i="74"/>
  <c r="J28" i="3" s="1"/>
  <c r="P28" i="3" s="1"/>
  <c r="G25" i="74"/>
  <c r="M28" i="3"/>
  <c r="O28" i="3"/>
  <c r="D29" i="3"/>
  <c r="E26" i="96"/>
  <c r="E26" i="74"/>
  <c r="E29" i="3"/>
  <c r="Q26" i="74"/>
  <c r="F29" i="3" s="1"/>
  <c r="L29" i="3" s="1"/>
  <c r="R26" i="74"/>
  <c r="G29" i="3"/>
  <c r="M29" i="3" s="1"/>
  <c r="S26" i="74"/>
  <c r="H29" i="3"/>
  <c r="T26" i="74"/>
  <c r="I29" i="3" s="1"/>
  <c r="U26" i="74"/>
  <c r="J29" i="3" s="1"/>
  <c r="P29" i="3" s="1"/>
  <c r="G26" i="74"/>
  <c r="N29" i="3"/>
  <c r="D30" i="3"/>
  <c r="E27" i="96"/>
  <c r="E27" i="74"/>
  <c r="E30" i="3"/>
  <c r="Q27" i="74"/>
  <c r="F30" i="3"/>
  <c r="R27" i="74"/>
  <c r="G30" i="3"/>
  <c r="M30" i="3" s="1"/>
  <c r="S27" i="74"/>
  <c r="H30" i="3" s="1"/>
  <c r="T27" i="74"/>
  <c r="I30" i="3"/>
  <c r="U27" i="74"/>
  <c r="J30" i="3"/>
  <c r="P30" i="3" s="1"/>
  <c r="G27" i="74"/>
  <c r="L30" i="3"/>
  <c r="O30" i="3"/>
  <c r="D31" i="3"/>
  <c r="E28" i="96"/>
  <c r="E28" i="74"/>
  <c r="E31" i="3"/>
  <c r="Q28" i="74"/>
  <c r="F31" i="3" s="1"/>
  <c r="L31" i="3" s="1"/>
  <c r="R28" i="74"/>
  <c r="G31" i="3" s="1"/>
  <c r="M31" i="3" s="1"/>
  <c r="S28" i="74"/>
  <c r="H31" i="3" s="1"/>
  <c r="T28" i="74"/>
  <c r="I31" i="3"/>
  <c r="U28" i="74"/>
  <c r="J31" i="3" s="1"/>
  <c r="P31" i="3" s="1"/>
  <c r="G28" i="74"/>
  <c r="O31" i="3" s="1"/>
  <c r="C32" i="3"/>
  <c r="D32" i="3"/>
  <c r="E29" i="96"/>
  <c r="E29" i="74"/>
  <c r="E32" i="3"/>
  <c r="Q29" i="74"/>
  <c r="F32" i="3" s="1"/>
  <c r="R29" i="74"/>
  <c r="G32" i="3"/>
  <c r="M32" i="3" s="1"/>
  <c r="S29" i="74"/>
  <c r="H32" i="3" s="1"/>
  <c r="T29" i="74"/>
  <c r="I32" i="3"/>
  <c r="U29" i="74"/>
  <c r="J32" i="3" s="1"/>
  <c r="P32" i="3" s="1"/>
  <c r="G29" i="74"/>
  <c r="O32" i="3" s="1"/>
  <c r="L32" i="3"/>
  <c r="D33" i="3"/>
  <c r="E30" i="96"/>
  <c r="E30" i="74"/>
  <c r="E33" i="3"/>
  <c r="C34" i="3"/>
  <c r="D34" i="3"/>
  <c r="E31" i="96"/>
  <c r="E31" i="74"/>
  <c r="E34" i="3"/>
  <c r="Q31" i="74"/>
  <c r="F34" i="3" s="1"/>
  <c r="L34" i="3" s="1"/>
  <c r="R31" i="74"/>
  <c r="G34" i="3"/>
  <c r="M34" i="3" s="1"/>
  <c r="S31" i="74"/>
  <c r="H34" i="3" s="1"/>
  <c r="T31" i="74"/>
  <c r="I34" i="3"/>
  <c r="O34" i="3" s="1"/>
  <c r="U31" i="74"/>
  <c r="J34" i="3" s="1"/>
  <c r="P34" i="3" s="1"/>
  <c r="G31" i="74"/>
  <c r="N34" i="3"/>
  <c r="Q34" i="3"/>
  <c r="C35" i="3"/>
  <c r="D35" i="3"/>
  <c r="E32" i="96"/>
  <c r="E32" i="74"/>
  <c r="E35" i="3"/>
  <c r="Q32" i="74"/>
  <c r="F35" i="3" s="1"/>
  <c r="R32" i="74"/>
  <c r="G35" i="3"/>
  <c r="M35" i="3" s="1"/>
  <c r="S32" i="74"/>
  <c r="H35" i="3" s="1"/>
  <c r="T32" i="74"/>
  <c r="I35" i="3"/>
  <c r="U32" i="74"/>
  <c r="J35" i="3" s="1"/>
  <c r="P35" i="3" s="1"/>
  <c r="G32" i="74"/>
  <c r="L35" i="3"/>
  <c r="N35" i="3"/>
  <c r="O35" i="3"/>
  <c r="C36" i="3"/>
  <c r="D36" i="3"/>
  <c r="E33" i="96"/>
  <c r="E33" i="74"/>
  <c r="E36" i="3"/>
  <c r="Q33" i="74"/>
  <c r="F36" i="3" s="1"/>
  <c r="L36" i="3" s="1"/>
  <c r="R33" i="74"/>
  <c r="G36" i="3"/>
  <c r="M36" i="3" s="1"/>
  <c r="S33" i="74"/>
  <c r="H36" i="3" s="1"/>
  <c r="T33" i="74"/>
  <c r="I36" i="3"/>
  <c r="O36" i="3" s="1"/>
  <c r="Q36" i="3" s="1"/>
  <c r="U33" i="74"/>
  <c r="J36" i="3" s="1"/>
  <c r="P36" i="3" s="1"/>
  <c r="G33" i="74"/>
  <c r="N36" i="3"/>
  <c r="C37" i="3"/>
  <c r="D37" i="3"/>
  <c r="E34" i="96"/>
  <c r="E34" i="74"/>
  <c r="E37" i="3"/>
  <c r="Q34" i="74"/>
  <c r="F37" i="3" s="1"/>
  <c r="R34" i="74"/>
  <c r="G37" i="3"/>
  <c r="M37" i="3" s="1"/>
  <c r="S34" i="74"/>
  <c r="H37" i="3" s="1"/>
  <c r="T34" i="74"/>
  <c r="I37" i="3"/>
  <c r="U34" i="74"/>
  <c r="J37" i="3" s="1"/>
  <c r="P37" i="3" s="1"/>
  <c r="G34" i="74"/>
  <c r="L37" i="3"/>
  <c r="N37" i="3"/>
  <c r="O37" i="3"/>
  <c r="C38" i="3"/>
  <c r="D38" i="3"/>
  <c r="E35" i="96"/>
  <c r="E35" i="74"/>
  <c r="E38" i="3"/>
  <c r="Q35" i="74"/>
  <c r="F38" i="3" s="1"/>
  <c r="L38" i="3" s="1"/>
  <c r="R35" i="74"/>
  <c r="G38" i="3"/>
  <c r="M38" i="3" s="1"/>
  <c r="S35" i="74"/>
  <c r="H38" i="3" s="1"/>
  <c r="T35" i="74"/>
  <c r="I38" i="3"/>
  <c r="O38" i="3" s="1"/>
  <c r="U35" i="74"/>
  <c r="J38" i="3" s="1"/>
  <c r="P38" i="3" s="1"/>
  <c r="G35" i="74"/>
  <c r="N38" i="3"/>
  <c r="C39" i="3"/>
  <c r="D39" i="3"/>
  <c r="E36" i="96"/>
  <c r="E36" i="74"/>
  <c r="E39" i="3"/>
  <c r="Q36" i="74"/>
  <c r="F39" i="3" s="1"/>
  <c r="R36" i="74"/>
  <c r="G39" i="3"/>
  <c r="M39" i="3" s="1"/>
  <c r="S36" i="74"/>
  <c r="H39" i="3" s="1"/>
  <c r="T36" i="74"/>
  <c r="I39" i="3" s="1"/>
  <c r="O39" i="3" s="1"/>
  <c r="U36" i="74"/>
  <c r="J39" i="3" s="1"/>
  <c r="P39" i="3" s="1"/>
  <c r="G36" i="74"/>
  <c r="L39" i="3"/>
  <c r="N39" i="3"/>
  <c r="C40" i="3"/>
  <c r="D40" i="3"/>
  <c r="E37" i="96"/>
  <c r="E37" i="74"/>
  <c r="E40" i="3"/>
  <c r="Q37" i="74"/>
  <c r="F40" i="3" s="1"/>
  <c r="L40" i="3" s="1"/>
  <c r="Q40" i="3" s="1"/>
  <c r="R37" i="74"/>
  <c r="G40" i="3"/>
  <c r="M40" i="3" s="1"/>
  <c r="S37" i="74"/>
  <c r="H40" i="3" s="1"/>
  <c r="T37" i="74"/>
  <c r="I40" i="3"/>
  <c r="O40" i="3" s="1"/>
  <c r="U37" i="74"/>
  <c r="J40" i="3" s="1"/>
  <c r="P40" i="3" s="1"/>
  <c r="G37" i="74"/>
  <c r="N40" i="3"/>
  <c r="C41" i="3"/>
  <c r="D41" i="3"/>
  <c r="E38" i="96"/>
  <c r="E38" i="74"/>
  <c r="E41" i="3"/>
  <c r="Q38" i="74"/>
  <c r="F41" i="3" s="1"/>
  <c r="L41" i="3" s="1"/>
  <c r="R38" i="74"/>
  <c r="G41" i="3"/>
  <c r="M41" i="3" s="1"/>
  <c r="S38" i="74"/>
  <c r="H41" i="3" s="1"/>
  <c r="T38" i="74"/>
  <c r="I41" i="3" s="1"/>
  <c r="O41" i="3" s="1"/>
  <c r="U38" i="74"/>
  <c r="J41" i="3" s="1"/>
  <c r="P41" i="3" s="1"/>
  <c r="G38" i="74"/>
  <c r="N41" i="3"/>
  <c r="C42" i="3"/>
  <c r="D42" i="3"/>
  <c r="E39" i="96"/>
  <c r="E39" i="74"/>
  <c r="E42" i="3"/>
  <c r="Q39" i="74"/>
  <c r="F42" i="3" s="1"/>
  <c r="L42" i="3" s="1"/>
  <c r="R39" i="74"/>
  <c r="G42" i="3"/>
  <c r="M42" i="3" s="1"/>
  <c r="S39" i="74"/>
  <c r="H42" i="3" s="1"/>
  <c r="T39" i="74"/>
  <c r="I42" i="3"/>
  <c r="O42" i="3" s="1"/>
  <c r="U39" i="74"/>
  <c r="J42" i="3" s="1"/>
  <c r="P42" i="3" s="1"/>
  <c r="G39" i="74"/>
  <c r="N42" i="3"/>
  <c r="Q42" i="3"/>
  <c r="C43" i="3"/>
  <c r="D43" i="3"/>
  <c r="E40" i="96"/>
  <c r="E40" i="74"/>
  <c r="E43" i="3"/>
  <c r="Q40" i="74"/>
  <c r="F43" i="3" s="1"/>
  <c r="R40" i="74"/>
  <c r="G43" i="3"/>
  <c r="M43" i="3" s="1"/>
  <c r="S40" i="74"/>
  <c r="H43" i="3" s="1"/>
  <c r="T40" i="74"/>
  <c r="I43" i="3" s="1"/>
  <c r="O43" i="3" s="1"/>
  <c r="U40" i="74"/>
  <c r="J43" i="3" s="1"/>
  <c r="P43" i="3" s="1"/>
  <c r="G40" i="74"/>
  <c r="L43" i="3"/>
  <c r="N43" i="3"/>
  <c r="C44" i="3"/>
  <c r="D44" i="3"/>
  <c r="E41" i="96"/>
  <c r="E41" i="74"/>
  <c r="E44" i="3"/>
  <c r="Q41" i="74"/>
  <c r="F44" i="3" s="1"/>
  <c r="L44" i="3" s="1"/>
  <c r="R41" i="74"/>
  <c r="G44" i="3"/>
  <c r="M44" i="3" s="1"/>
  <c r="S41" i="74"/>
  <c r="H44" i="3" s="1"/>
  <c r="T41" i="74"/>
  <c r="I44" i="3"/>
  <c r="O44" i="3" s="1"/>
  <c r="U41" i="74"/>
  <c r="J44" i="3" s="1"/>
  <c r="P44" i="3" s="1"/>
  <c r="G41" i="74"/>
  <c r="N44" i="3"/>
  <c r="C45" i="3"/>
  <c r="D45" i="3"/>
  <c r="E42" i="96"/>
  <c r="E42" i="74"/>
  <c r="E45" i="3"/>
  <c r="Q42" i="74"/>
  <c r="F45" i="3" s="1"/>
  <c r="R42" i="74"/>
  <c r="G45" i="3"/>
  <c r="M45" i="3" s="1"/>
  <c r="S42" i="74"/>
  <c r="H45" i="3" s="1"/>
  <c r="T42" i="74"/>
  <c r="I45" i="3" s="1"/>
  <c r="O45" i="3" s="1"/>
  <c r="U42" i="74"/>
  <c r="J45" i="3" s="1"/>
  <c r="P45" i="3" s="1"/>
  <c r="G42" i="74"/>
  <c r="L45" i="3"/>
  <c r="N45" i="3"/>
  <c r="C46" i="3"/>
  <c r="D46" i="3"/>
  <c r="E43" i="96"/>
  <c r="E43" i="74"/>
  <c r="E46" i="3"/>
  <c r="Q43" i="74"/>
  <c r="F46" i="3" s="1"/>
  <c r="L46" i="3" s="1"/>
  <c r="R43" i="74"/>
  <c r="G46" i="3"/>
  <c r="M46" i="3" s="1"/>
  <c r="S43" i="74"/>
  <c r="H46" i="3" s="1"/>
  <c r="T43" i="74"/>
  <c r="I46" i="3"/>
  <c r="O46" i="3" s="1"/>
  <c r="U43" i="74"/>
  <c r="J46" i="3" s="1"/>
  <c r="P46" i="3" s="1"/>
  <c r="G43" i="74"/>
  <c r="N46" i="3"/>
  <c r="Q46" i="3"/>
  <c r="C47" i="3"/>
  <c r="D47" i="3"/>
  <c r="E44" i="96"/>
  <c r="E44" i="74"/>
  <c r="E47" i="3"/>
  <c r="Q44" i="74"/>
  <c r="F47" i="3" s="1"/>
  <c r="L47" i="3" s="1"/>
  <c r="R44" i="74"/>
  <c r="G47" i="3"/>
  <c r="M47" i="3" s="1"/>
  <c r="S44" i="74"/>
  <c r="H47" i="3" s="1"/>
  <c r="T44" i="74"/>
  <c r="I47" i="3" s="1"/>
  <c r="O47" i="3" s="1"/>
  <c r="U44" i="74"/>
  <c r="J47" i="3" s="1"/>
  <c r="P47" i="3" s="1"/>
  <c r="G44" i="74"/>
  <c r="N47" i="3"/>
  <c r="C48" i="3"/>
  <c r="D48" i="3"/>
  <c r="E45" i="96"/>
  <c r="E45" i="74"/>
  <c r="E48" i="3"/>
  <c r="Q45" i="74"/>
  <c r="F48" i="3" s="1"/>
  <c r="L48" i="3" s="1"/>
  <c r="R45" i="74"/>
  <c r="G48" i="3"/>
  <c r="M48" i="3" s="1"/>
  <c r="S45" i="74"/>
  <c r="H48" i="3" s="1"/>
  <c r="T45" i="74"/>
  <c r="I48" i="3"/>
  <c r="O48" i="3" s="1"/>
  <c r="Q48" i="3" s="1"/>
  <c r="U45" i="74"/>
  <c r="J48" i="3" s="1"/>
  <c r="P48" i="3" s="1"/>
  <c r="G45" i="74"/>
  <c r="N48" i="3"/>
  <c r="C49" i="3"/>
  <c r="D49" i="3"/>
  <c r="E46" i="96"/>
  <c r="E46" i="74"/>
  <c r="E49" i="3"/>
  <c r="Q46" i="74"/>
  <c r="F49" i="3" s="1"/>
  <c r="L49" i="3" s="1"/>
  <c r="R46" i="74"/>
  <c r="G49" i="3"/>
  <c r="M49" i="3" s="1"/>
  <c r="S46" i="74"/>
  <c r="H49" i="3" s="1"/>
  <c r="T46" i="74"/>
  <c r="I49" i="3" s="1"/>
  <c r="O49" i="3" s="1"/>
  <c r="U46" i="74"/>
  <c r="J49" i="3" s="1"/>
  <c r="P49" i="3" s="1"/>
  <c r="G46" i="74"/>
  <c r="N49" i="3"/>
  <c r="C50" i="3"/>
  <c r="D50" i="3"/>
  <c r="E47" i="96"/>
  <c r="E47" i="74"/>
  <c r="E50" i="3"/>
  <c r="Q47" i="74"/>
  <c r="F50" i="3" s="1"/>
  <c r="L50" i="3" s="1"/>
  <c r="R47" i="74"/>
  <c r="G50" i="3"/>
  <c r="M50" i="3" s="1"/>
  <c r="S47" i="74"/>
  <c r="H50" i="3" s="1"/>
  <c r="T47" i="74"/>
  <c r="I50" i="3"/>
  <c r="O50" i="3" s="1"/>
  <c r="U47" i="74"/>
  <c r="J50" i="3" s="1"/>
  <c r="P50" i="3" s="1"/>
  <c r="G47" i="74"/>
  <c r="N50" i="3"/>
  <c r="C51" i="3"/>
  <c r="D51" i="3"/>
  <c r="E48" i="96"/>
  <c r="E48" i="74"/>
  <c r="E51" i="3"/>
  <c r="Q48" i="74"/>
  <c r="F51" i="3" s="1"/>
  <c r="R48" i="74"/>
  <c r="G51" i="3"/>
  <c r="M51" i="3" s="1"/>
  <c r="S48" i="74"/>
  <c r="H51" i="3" s="1"/>
  <c r="T48" i="74"/>
  <c r="I51" i="3" s="1"/>
  <c r="O51" i="3" s="1"/>
  <c r="U48" i="74"/>
  <c r="J51" i="3" s="1"/>
  <c r="P51" i="3" s="1"/>
  <c r="G48" i="74"/>
  <c r="L51" i="3"/>
  <c r="N51" i="3"/>
  <c r="C52" i="3"/>
  <c r="D52" i="3"/>
  <c r="E49" i="96"/>
  <c r="E49" i="74"/>
  <c r="E52" i="3"/>
  <c r="Q49" i="74"/>
  <c r="F52" i="3" s="1"/>
  <c r="L52" i="3" s="1"/>
  <c r="R49" i="74"/>
  <c r="G52" i="3"/>
  <c r="M52" i="3" s="1"/>
  <c r="S49" i="74"/>
  <c r="H52" i="3" s="1"/>
  <c r="T49" i="74"/>
  <c r="I52" i="3"/>
  <c r="O52" i="3" s="1"/>
  <c r="U49" i="74"/>
  <c r="J52" i="3" s="1"/>
  <c r="P52" i="3" s="1"/>
  <c r="G49" i="74"/>
  <c r="N52" i="3"/>
  <c r="Q52" i="3"/>
  <c r="C53" i="3"/>
  <c r="D53" i="3"/>
  <c r="E50" i="96"/>
  <c r="E50" i="74"/>
  <c r="E53" i="3"/>
  <c r="Q50" i="74"/>
  <c r="F53" i="3" s="1"/>
  <c r="L53" i="3" s="1"/>
  <c r="R50" i="74"/>
  <c r="G53" i="3"/>
  <c r="M53" i="3" s="1"/>
  <c r="S50" i="74"/>
  <c r="H53" i="3" s="1"/>
  <c r="T50" i="74"/>
  <c r="I53" i="3" s="1"/>
  <c r="O53" i="3" s="1"/>
  <c r="U50" i="74"/>
  <c r="J53" i="3" s="1"/>
  <c r="P53" i="3" s="1"/>
  <c r="G50" i="74"/>
  <c r="N53" i="3"/>
  <c r="C54" i="3"/>
  <c r="D54" i="3"/>
  <c r="E51" i="96"/>
  <c r="E51" i="74"/>
  <c r="E54" i="3"/>
  <c r="Q51" i="74"/>
  <c r="F54" i="3" s="1"/>
  <c r="L54" i="3" s="1"/>
  <c r="R51" i="74"/>
  <c r="G54" i="3"/>
  <c r="M54" i="3" s="1"/>
  <c r="S51" i="74"/>
  <c r="H54" i="3" s="1"/>
  <c r="T51" i="74"/>
  <c r="I54" i="3"/>
  <c r="O54" i="3" s="1"/>
  <c r="U51" i="74"/>
  <c r="J54" i="3" s="1"/>
  <c r="P54" i="3" s="1"/>
  <c r="G51" i="74"/>
  <c r="N54" i="3"/>
  <c r="C55" i="3"/>
  <c r="D55" i="3"/>
  <c r="E52" i="96"/>
  <c r="E52" i="74"/>
  <c r="E55" i="3"/>
  <c r="Q52" i="74"/>
  <c r="F55" i="3" s="1"/>
  <c r="R52" i="74"/>
  <c r="G55" i="3"/>
  <c r="M55" i="3" s="1"/>
  <c r="S52" i="74"/>
  <c r="H55" i="3" s="1"/>
  <c r="T52" i="74"/>
  <c r="I55" i="3" s="1"/>
  <c r="O55" i="3" s="1"/>
  <c r="U52" i="74"/>
  <c r="J55" i="3" s="1"/>
  <c r="P55" i="3" s="1"/>
  <c r="G52" i="74"/>
  <c r="L55" i="3"/>
  <c r="N55" i="3"/>
  <c r="C56" i="3"/>
  <c r="D56" i="3"/>
  <c r="E53" i="96"/>
  <c r="E53" i="74"/>
  <c r="E56" i="3"/>
  <c r="Q53" i="74"/>
  <c r="F56" i="3" s="1"/>
  <c r="L56" i="3" s="1"/>
  <c r="R53" i="74"/>
  <c r="G56" i="3"/>
  <c r="M56" i="3" s="1"/>
  <c r="S53" i="74"/>
  <c r="H56" i="3" s="1"/>
  <c r="T53" i="74"/>
  <c r="I56" i="3"/>
  <c r="O56" i="3" s="1"/>
  <c r="U53" i="74"/>
  <c r="J56" i="3" s="1"/>
  <c r="P56" i="3" s="1"/>
  <c r="G53" i="74"/>
  <c r="N56" i="3"/>
  <c r="Q56" i="3" s="1"/>
  <c r="C57" i="3"/>
  <c r="D57" i="3"/>
  <c r="E54" i="96"/>
  <c r="E54" i="74"/>
  <c r="E57" i="3"/>
  <c r="Q54" i="74"/>
  <c r="F57" i="3" s="1"/>
  <c r="L57" i="3" s="1"/>
  <c r="R54" i="74"/>
  <c r="G57" i="3"/>
  <c r="M57" i="3" s="1"/>
  <c r="S54" i="74"/>
  <c r="H57" i="3" s="1"/>
  <c r="T54" i="74"/>
  <c r="I57" i="3" s="1"/>
  <c r="O57" i="3" s="1"/>
  <c r="U54" i="74"/>
  <c r="J57" i="3" s="1"/>
  <c r="P57" i="3" s="1"/>
  <c r="G54" i="74"/>
  <c r="N57" i="3"/>
  <c r="C58" i="3"/>
  <c r="D58" i="3"/>
  <c r="E55" i="96"/>
  <c r="E55" i="74"/>
  <c r="E58" i="3"/>
  <c r="Q55" i="74"/>
  <c r="F58" i="3" s="1"/>
  <c r="L58" i="3" s="1"/>
  <c r="R55" i="74"/>
  <c r="G58" i="3"/>
  <c r="M58" i="3" s="1"/>
  <c r="Q58" i="3" s="1"/>
  <c r="S55" i="74"/>
  <c r="H58" i="3" s="1"/>
  <c r="T55" i="74"/>
  <c r="I58" i="3"/>
  <c r="O58" i="3" s="1"/>
  <c r="U55" i="74"/>
  <c r="J58" i="3" s="1"/>
  <c r="P58" i="3" s="1"/>
  <c r="G55" i="74"/>
  <c r="N58" i="3"/>
  <c r="C59" i="3"/>
  <c r="D59" i="3"/>
  <c r="E56" i="96"/>
  <c r="E56" i="74"/>
  <c r="E59" i="3"/>
  <c r="Q56" i="74"/>
  <c r="F59" i="3" s="1"/>
  <c r="R56" i="74"/>
  <c r="G59" i="3"/>
  <c r="M59" i="3" s="1"/>
  <c r="S56" i="74"/>
  <c r="H59" i="3" s="1"/>
  <c r="T56" i="74"/>
  <c r="I59" i="3" s="1"/>
  <c r="O59" i="3" s="1"/>
  <c r="U56" i="74"/>
  <c r="J59" i="3" s="1"/>
  <c r="P59" i="3" s="1"/>
  <c r="G56" i="74"/>
  <c r="L59" i="3"/>
  <c r="N59" i="3"/>
  <c r="C60" i="3"/>
  <c r="D60" i="3"/>
  <c r="E57" i="96"/>
  <c r="E57" i="74"/>
  <c r="E60" i="3"/>
  <c r="Q57" i="74"/>
  <c r="F60" i="3" s="1"/>
  <c r="L60" i="3" s="1"/>
  <c r="R57" i="74"/>
  <c r="G60" i="3"/>
  <c r="M60" i="3" s="1"/>
  <c r="S57" i="74"/>
  <c r="H60" i="3" s="1"/>
  <c r="K60" i="3" s="1"/>
  <c r="T57" i="74"/>
  <c r="I60" i="3"/>
  <c r="O60" i="3" s="1"/>
  <c r="U57" i="74"/>
  <c r="J60" i="3" s="1"/>
  <c r="P60" i="3" s="1"/>
  <c r="G57" i="74"/>
  <c r="N60" i="3"/>
  <c r="Q60" i="3"/>
  <c r="R60" i="3" s="1"/>
  <c r="C61" i="3"/>
  <c r="D61" i="3"/>
  <c r="E58" i="96"/>
  <c r="E58" i="74"/>
  <c r="E61" i="3"/>
  <c r="Q58" i="74"/>
  <c r="F61" i="3" s="1"/>
  <c r="R58" i="74"/>
  <c r="G61" i="3"/>
  <c r="M61" i="3" s="1"/>
  <c r="S58" i="74"/>
  <c r="H61" i="3" s="1"/>
  <c r="T58" i="74"/>
  <c r="I61" i="3" s="1"/>
  <c r="O61" i="3" s="1"/>
  <c r="U58" i="74"/>
  <c r="J61" i="3" s="1"/>
  <c r="P61" i="3" s="1"/>
  <c r="G58" i="74"/>
  <c r="L61" i="3"/>
  <c r="N61" i="3"/>
  <c r="C62" i="3"/>
  <c r="D62" i="3"/>
  <c r="E59" i="96"/>
  <c r="E59" i="74"/>
  <c r="E62" i="3"/>
  <c r="Q59" i="74"/>
  <c r="F62" i="3" s="1"/>
  <c r="L62" i="3" s="1"/>
  <c r="R59" i="74"/>
  <c r="G62" i="3"/>
  <c r="M62" i="3" s="1"/>
  <c r="S59" i="74"/>
  <c r="H62" i="3" s="1"/>
  <c r="T59" i="74"/>
  <c r="I62" i="3"/>
  <c r="U59" i="74"/>
  <c r="J62" i="3" s="1"/>
  <c r="P62" i="3" s="1"/>
  <c r="O62" i="3"/>
  <c r="C63" i="3"/>
  <c r="D63" i="3"/>
  <c r="E60" i="96"/>
  <c r="E60" i="74"/>
  <c r="E63" i="3"/>
  <c r="Q60" i="74"/>
  <c r="F63" i="3" s="1"/>
  <c r="L63" i="3" s="1"/>
  <c r="R60" i="74"/>
  <c r="G63" i="3" s="1"/>
  <c r="M63" i="3" s="1"/>
  <c r="S60" i="74"/>
  <c r="H63" i="3" s="1"/>
  <c r="T60" i="74"/>
  <c r="I63" i="3"/>
  <c r="O63" i="3" s="1"/>
  <c r="U60" i="74"/>
  <c r="J63" i="3" s="1"/>
  <c r="P63" i="3" s="1"/>
  <c r="C64" i="3"/>
  <c r="D64" i="3"/>
  <c r="E61" i="96"/>
  <c r="E61" i="74"/>
  <c r="E64" i="3"/>
  <c r="Q61" i="74"/>
  <c r="F64" i="3" s="1"/>
  <c r="L64" i="3" s="1"/>
  <c r="R61" i="74"/>
  <c r="G64" i="3"/>
  <c r="S61" i="74"/>
  <c r="H64" i="3"/>
  <c r="T61" i="74"/>
  <c r="I64" i="3" s="1"/>
  <c r="O64" i="3" s="1"/>
  <c r="U61" i="74"/>
  <c r="J64" i="3" s="1"/>
  <c r="P64" i="3" s="1"/>
  <c r="G61" i="74"/>
  <c r="M64" i="3"/>
  <c r="N64" i="3"/>
  <c r="C65" i="3"/>
  <c r="D65" i="3"/>
  <c r="E62" i="96"/>
  <c r="E62" i="74"/>
  <c r="E65" i="3"/>
  <c r="Q62" i="74"/>
  <c r="F65" i="3"/>
  <c r="R62" i="74"/>
  <c r="G65" i="3" s="1"/>
  <c r="M65" i="3" s="1"/>
  <c r="S62" i="74"/>
  <c r="H65" i="3"/>
  <c r="N65" i="3" s="1"/>
  <c r="T62" i="74"/>
  <c r="I65" i="3" s="1"/>
  <c r="U62" i="74"/>
  <c r="J65" i="3" s="1"/>
  <c r="P65" i="3" s="1"/>
  <c r="G62" i="74"/>
  <c r="C66" i="3"/>
  <c r="D66" i="3"/>
  <c r="E63" i="96"/>
  <c r="E63" i="74"/>
  <c r="E66" i="3"/>
  <c r="Q63" i="74"/>
  <c r="F66" i="3"/>
  <c r="L66" i="3" s="1"/>
  <c r="R63" i="74"/>
  <c r="G66" i="3" s="1"/>
  <c r="M66" i="3" s="1"/>
  <c r="S63" i="74"/>
  <c r="H66" i="3"/>
  <c r="K66" i="3" s="1"/>
  <c r="T63" i="74"/>
  <c r="I66" i="3" s="1"/>
  <c r="U63" i="74"/>
  <c r="J66" i="3"/>
  <c r="G63" i="74"/>
  <c r="P66" i="3"/>
  <c r="C67" i="3"/>
  <c r="D67" i="3"/>
  <c r="E64" i="96"/>
  <c r="E64" i="74"/>
  <c r="E67" i="3"/>
  <c r="Q64" i="74"/>
  <c r="F67" i="3" s="1"/>
  <c r="L67" i="3" s="1"/>
  <c r="R64" i="74"/>
  <c r="G67" i="3"/>
  <c r="S64" i="74"/>
  <c r="H67" i="3"/>
  <c r="K67" i="3" s="1"/>
  <c r="T64" i="74"/>
  <c r="I67" i="3" s="1"/>
  <c r="O67" i="3" s="1"/>
  <c r="U64" i="74"/>
  <c r="J67" i="3" s="1"/>
  <c r="P67" i="3" s="1"/>
  <c r="G64" i="74"/>
  <c r="M67" i="3"/>
  <c r="N67" i="3"/>
  <c r="C68" i="3"/>
  <c r="D68" i="3"/>
  <c r="E65" i="96"/>
  <c r="E65" i="74"/>
  <c r="E68" i="3"/>
  <c r="Q65" i="74"/>
  <c r="F68" i="3" s="1"/>
  <c r="R65" i="74"/>
  <c r="G68" i="3" s="1"/>
  <c r="M68" i="3" s="1"/>
  <c r="S65" i="74"/>
  <c r="H68" i="3"/>
  <c r="T65" i="74"/>
  <c r="I68" i="3" s="1"/>
  <c r="O68" i="3" s="1"/>
  <c r="U65" i="74"/>
  <c r="J68" i="3" s="1"/>
  <c r="P68" i="3" s="1"/>
  <c r="K68" i="3"/>
  <c r="G65" i="74"/>
  <c r="N68" i="3"/>
  <c r="Q68" i="3" s="1"/>
  <c r="R68" i="3"/>
  <c r="C69" i="3"/>
  <c r="D69" i="3"/>
  <c r="E66" i="96"/>
  <c r="E66" i="74"/>
  <c r="E69" i="3"/>
  <c r="Q66" i="74"/>
  <c r="F69" i="3"/>
  <c r="R66" i="74"/>
  <c r="G69" i="3" s="1"/>
  <c r="M69" i="3" s="1"/>
  <c r="S66" i="74"/>
  <c r="H69" i="3"/>
  <c r="T66" i="74"/>
  <c r="I69" i="3" s="1"/>
  <c r="O69" i="3" s="1"/>
  <c r="U66" i="74"/>
  <c r="J69" i="3" s="1"/>
  <c r="G66" i="74"/>
  <c r="P69" i="3"/>
  <c r="C70" i="3"/>
  <c r="D70" i="3"/>
  <c r="E67" i="96"/>
  <c r="E67" i="74"/>
  <c r="E70" i="3"/>
  <c r="Q67" i="74"/>
  <c r="F70" i="3"/>
  <c r="L70" i="3" s="1"/>
  <c r="R67" i="74"/>
  <c r="G70" i="3" s="1"/>
  <c r="M70" i="3" s="1"/>
  <c r="S67" i="74"/>
  <c r="H70" i="3"/>
  <c r="T67" i="74"/>
  <c r="I70" i="3" s="1"/>
  <c r="O70" i="3" s="1"/>
  <c r="U67" i="74"/>
  <c r="J70" i="3"/>
  <c r="G67" i="74"/>
  <c r="P70" i="3"/>
  <c r="C71" i="3"/>
  <c r="D71" i="3"/>
  <c r="E68" i="96"/>
  <c r="E68" i="74"/>
  <c r="E71" i="3"/>
  <c r="Q68" i="74"/>
  <c r="F71" i="3" s="1"/>
  <c r="R68" i="74"/>
  <c r="G71" i="3"/>
  <c r="S68" i="74"/>
  <c r="H71" i="3"/>
  <c r="T68" i="74"/>
  <c r="I71" i="3" s="1"/>
  <c r="U68" i="74"/>
  <c r="J71" i="3"/>
  <c r="G68" i="74"/>
  <c r="O71" i="3" s="1"/>
  <c r="L71" i="3"/>
  <c r="M71" i="3"/>
  <c r="N71" i="3"/>
  <c r="C72" i="3"/>
  <c r="D72" i="3"/>
  <c r="E69" i="96"/>
  <c r="E69" i="74"/>
  <c r="E72" i="3"/>
  <c r="Q69" i="74"/>
  <c r="F72" i="3"/>
  <c r="R69" i="74"/>
  <c r="G72" i="3" s="1"/>
  <c r="S69" i="74"/>
  <c r="H72" i="3"/>
  <c r="T69" i="74"/>
  <c r="I72" i="3" s="1"/>
  <c r="O72" i="3" s="1"/>
  <c r="U69" i="74"/>
  <c r="J72" i="3"/>
  <c r="P72" i="3" s="1"/>
  <c r="G69" i="74"/>
  <c r="L72" i="3"/>
  <c r="M72" i="3"/>
  <c r="C73" i="3"/>
  <c r="D73" i="3"/>
  <c r="E70" i="96"/>
  <c r="E70" i="74"/>
  <c r="E73" i="3"/>
  <c r="Q70" i="74"/>
  <c r="F73" i="3"/>
  <c r="R70" i="74"/>
  <c r="G73" i="3" s="1"/>
  <c r="S70" i="74"/>
  <c r="H73" i="3"/>
  <c r="T70" i="74"/>
  <c r="I73" i="3" s="1"/>
  <c r="O73" i="3" s="1"/>
  <c r="U70" i="74"/>
  <c r="J73" i="3"/>
  <c r="P73" i="3" s="1"/>
  <c r="G70" i="74"/>
  <c r="L73" i="3"/>
  <c r="M73" i="3"/>
  <c r="C74" i="3"/>
  <c r="D74" i="3"/>
  <c r="E71" i="96"/>
  <c r="E71" i="74"/>
  <c r="E74" i="3"/>
  <c r="Q71" i="74"/>
  <c r="F74" i="3"/>
  <c r="R71" i="74"/>
  <c r="G74" i="3" s="1"/>
  <c r="S71" i="74"/>
  <c r="H74" i="3" s="1"/>
  <c r="T71" i="74"/>
  <c r="I74" i="3" s="1"/>
  <c r="O74" i="3" s="1"/>
  <c r="U71" i="74"/>
  <c r="J74" i="3"/>
  <c r="P74" i="3" s="1"/>
  <c r="G71" i="74"/>
  <c r="L74" i="3"/>
  <c r="M74" i="3"/>
  <c r="C75" i="3"/>
  <c r="D75" i="3"/>
  <c r="E72" i="96"/>
  <c r="E72" i="74"/>
  <c r="E75" i="3"/>
  <c r="Q72" i="74"/>
  <c r="F75" i="3"/>
  <c r="R72" i="74"/>
  <c r="G75" i="3" s="1"/>
  <c r="S72" i="74"/>
  <c r="H75" i="3"/>
  <c r="T72" i="74"/>
  <c r="I75" i="3" s="1"/>
  <c r="O75" i="3" s="1"/>
  <c r="U72" i="74"/>
  <c r="J75" i="3"/>
  <c r="P75" i="3" s="1"/>
  <c r="G72" i="74"/>
  <c r="L75" i="3"/>
  <c r="M75" i="3"/>
  <c r="C76" i="3"/>
  <c r="D76" i="3"/>
  <c r="E73" i="96"/>
  <c r="E73" i="74"/>
  <c r="E76" i="3"/>
  <c r="Q73" i="74"/>
  <c r="F76" i="3"/>
  <c r="R73" i="74"/>
  <c r="G76" i="3" s="1"/>
  <c r="S73" i="74"/>
  <c r="H76" i="3" s="1"/>
  <c r="T73" i="74"/>
  <c r="I76" i="3" s="1"/>
  <c r="O76" i="3" s="1"/>
  <c r="U73" i="74"/>
  <c r="J76" i="3"/>
  <c r="P76" i="3" s="1"/>
  <c r="G73" i="74"/>
  <c r="L76" i="3"/>
  <c r="M76" i="3"/>
  <c r="C77" i="3"/>
  <c r="D77" i="3"/>
  <c r="E74" i="96"/>
  <c r="E74" i="74"/>
  <c r="E77" i="3"/>
  <c r="Q74" i="74"/>
  <c r="F77" i="3"/>
  <c r="R74" i="74"/>
  <c r="G77" i="3" s="1"/>
  <c r="S74" i="74"/>
  <c r="H77" i="3"/>
  <c r="T74" i="74"/>
  <c r="I77" i="3" s="1"/>
  <c r="O77" i="3" s="1"/>
  <c r="U74" i="74"/>
  <c r="J77" i="3"/>
  <c r="P77" i="3" s="1"/>
  <c r="G74" i="74"/>
  <c r="L77" i="3"/>
  <c r="M77" i="3"/>
  <c r="C78" i="3"/>
  <c r="D78" i="3"/>
  <c r="E75" i="96"/>
  <c r="E75" i="74"/>
  <c r="E78" i="3"/>
  <c r="Q75" i="74"/>
  <c r="F78" i="3"/>
  <c r="R75" i="74"/>
  <c r="G78" i="3" s="1"/>
  <c r="S75" i="74"/>
  <c r="H78" i="3" s="1"/>
  <c r="T75" i="74"/>
  <c r="I78" i="3" s="1"/>
  <c r="O78" i="3" s="1"/>
  <c r="U75" i="74"/>
  <c r="J78" i="3"/>
  <c r="P78" i="3" s="1"/>
  <c r="G75" i="74"/>
  <c r="L78" i="3"/>
  <c r="M78" i="3"/>
  <c r="C79" i="3"/>
  <c r="D79" i="3"/>
  <c r="E76" i="96"/>
  <c r="E76" i="74"/>
  <c r="E79" i="3"/>
  <c r="Q76" i="74"/>
  <c r="F79" i="3"/>
  <c r="R76" i="74"/>
  <c r="G79" i="3" s="1"/>
  <c r="M79" i="3" s="1"/>
  <c r="S76" i="74"/>
  <c r="H79" i="3" s="1"/>
  <c r="T76" i="74"/>
  <c r="I79" i="3" s="1"/>
  <c r="O79" i="3" s="1"/>
  <c r="U76" i="74"/>
  <c r="J79" i="3"/>
  <c r="P79" i="3" s="1"/>
  <c r="G76" i="74"/>
  <c r="L79" i="3"/>
  <c r="C80" i="3"/>
  <c r="D80" i="3"/>
  <c r="E77" i="96"/>
  <c r="E77" i="74"/>
  <c r="E80" i="3"/>
  <c r="Q77" i="74"/>
  <c r="F80" i="3"/>
  <c r="R77" i="74"/>
  <c r="G80" i="3" s="1"/>
  <c r="S77" i="74"/>
  <c r="H80" i="3"/>
  <c r="T77" i="74"/>
  <c r="I80" i="3" s="1"/>
  <c r="O80" i="3" s="1"/>
  <c r="U77" i="74"/>
  <c r="J80" i="3"/>
  <c r="P80" i="3" s="1"/>
  <c r="G77" i="74"/>
  <c r="L80" i="3"/>
  <c r="M80" i="3"/>
  <c r="C81" i="3"/>
  <c r="D81" i="3"/>
  <c r="E78" i="96"/>
  <c r="E78" i="74"/>
  <c r="E81" i="3"/>
  <c r="Q78" i="74"/>
  <c r="F81" i="3"/>
  <c r="R78" i="74"/>
  <c r="G81" i="3" s="1"/>
  <c r="S78" i="74"/>
  <c r="H81" i="3"/>
  <c r="T78" i="74"/>
  <c r="I81" i="3" s="1"/>
  <c r="O81" i="3" s="1"/>
  <c r="U78" i="74"/>
  <c r="J81" i="3"/>
  <c r="P81" i="3" s="1"/>
  <c r="G78" i="74"/>
  <c r="L81" i="3"/>
  <c r="M81" i="3"/>
  <c r="C82" i="3"/>
  <c r="D82" i="3"/>
  <c r="E79" i="96"/>
  <c r="E79" i="74"/>
  <c r="E82" i="3"/>
  <c r="Q79" i="74"/>
  <c r="F82" i="3"/>
  <c r="R79" i="74"/>
  <c r="G82" i="3" s="1"/>
  <c r="S79" i="74"/>
  <c r="H82" i="3" s="1"/>
  <c r="T79" i="74"/>
  <c r="I82" i="3" s="1"/>
  <c r="O82" i="3" s="1"/>
  <c r="U79" i="74"/>
  <c r="J82" i="3"/>
  <c r="P82" i="3" s="1"/>
  <c r="G79" i="74"/>
  <c r="L82" i="3"/>
  <c r="M82" i="3"/>
  <c r="C83" i="3"/>
  <c r="D83" i="3"/>
  <c r="E80" i="96"/>
  <c r="E80" i="74"/>
  <c r="E83" i="3"/>
  <c r="Q80" i="74"/>
  <c r="F83" i="3"/>
  <c r="R80" i="74"/>
  <c r="G83" i="3" s="1"/>
  <c r="S80" i="74"/>
  <c r="H83" i="3"/>
  <c r="T80" i="74"/>
  <c r="I83" i="3" s="1"/>
  <c r="O83" i="3" s="1"/>
  <c r="U80" i="74"/>
  <c r="J83" i="3"/>
  <c r="P83" i="3" s="1"/>
  <c r="G80" i="74"/>
  <c r="L83" i="3"/>
  <c r="M83" i="3"/>
  <c r="C84" i="3"/>
  <c r="D84" i="3"/>
  <c r="E81" i="96"/>
  <c r="E81" i="74"/>
  <c r="E84" i="3"/>
  <c r="Q81" i="74"/>
  <c r="F84" i="3"/>
  <c r="R81" i="74"/>
  <c r="G84" i="3" s="1"/>
  <c r="S81" i="74"/>
  <c r="H84" i="3" s="1"/>
  <c r="T81" i="74"/>
  <c r="I84" i="3" s="1"/>
  <c r="O84" i="3" s="1"/>
  <c r="U81" i="74"/>
  <c r="J84" i="3"/>
  <c r="P84" i="3" s="1"/>
  <c r="G81" i="74"/>
  <c r="L84" i="3"/>
  <c r="M84" i="3"/>
  <c r="C85" i="3"/>
  <c r="D85" i="3"/>
  <c r="E82" i="96"/>
  <c r="E82" i="74"/>
  <c r="E85" i="3"/>
  <c r="Q82" i="74"/>
  <c r="F85" i="3"/>
  <c r="R82" i="74"/>
  <c r="G85" i="3" s="1"/>
  <c r="S82" i="74"/>
  <c r="H85" i="3"/>
  <c r="T82" i="74"/>
  <c r="I85" i="3" s="1"/>
  <c r="O85" i="3" s="1"/>
  <c r="U82" i="74"/>
  <c r="J85" i="3"/>
  <c r="P85" i="3" s="1"/>
  <c r="G82" i="74"/>
  <c r="L85" i="3"/>
  <c r="M85" i="3"/>
  <c r="C86" i="3"/>
  <c r="D86" i="3"/>
  <c r="E83" i="96"/>
  <c r="E83" i="74"/>
  <c r="E86" i="3"/>
  <c r="Q83" i="74"/>
  <c r="F86" i="3"/>
  <c r="L86" i="3" s="1"/>
  <c r="R83" i="74"/>
  <c r="G86" i="3" s="1"/>
  <c r="M86" i="3" s="1"/>
  <c r="S83" i="74"/>
  <c r="H86" i="3" s="1"/>
  <c r="T83" i="74"/>
  <c r="I86" i="3" s="1"/>
  <c r="O86" i="3" s="1"/>
  <c r="U83" i="74"/>
  <c r="J86" i="3"/>
  <c r="P86" i="3" s="1"/>
  <c r="C87" i="3"/>
  <c r="D87" i="3"/>
  <c r="E84" i="96"/>
  <c r="E84" i="74"/>
  <c r="E87" i="3"/>
  <c r="Q84" i="74"/>
  <c r="F87" i="3"/>
  <c r="R84" i="74"/>
  <c r="G87" i="3" s="1"/>
  <c r="M87" i="3" s="1"/>
  <c r="S84" i="74"/>
  <c r="H87" i="3"/>
  <c r="T84" i="74"/>
  <c r="I87" i="3" s="1"/>
  <c r="U84" i="74"/>
  <c r="J87" i="3"/>
  <c r="L87" i="3"/>
  <c r="O87" i="3"/>
  <c r="P87" i="3"/>
  <c r="C88" i="3"/>
  <c r="D88" i="3"/>
  <c r="E85" i="96"/>
  <c r="E85" i="74"/>
  <c r="E88" i="3"/>
  <c r="Q85" i="74"/>
  <c r="F88" i="3" s="1"/>
  <c r="R85" i="74"/>
  <c r="G88" i="3"/>
  <c r="M88" i="3" s="1"/>
  <c r="S85" i="74"/>
  <c r="H88" i="3" s="1"/>
  <c r="T85" i="74"/>
  <c r="I88" i="3"/>
  <c r="U85" i="74"/>
  <c r="J88" i="3" s="1"/>
  <c r="L88" i="3"/>
  <c r="O88" i="3"/>
  <c r="P88" i="3"/>
  <c r="C89" i="3"/>
  <c r="D89" i="3"/>
  <c r="E86" i="96"/>
  <c r="E86" i="74"/>
  <c r="E89" i="3"/>
  <c r="Q86" i="74"/>
  <c r="F89" i="3" s="1"/>
  <c r="R86" i="74"/>
  <c r="G89" i="3"/>
  <c r="S86" i="74"/>
  <c r="H89" i="3" s="1"/>
  <c r="T86" i="74"/>
  <c r="I89" i="3"/>
  <c r="U86" i="74"/>
  <c r="J89" i="3" s="1"/>
  <c r="G86" i="74"/>
  <c r="L89" i="3"/>
  <c r="M89" i="3"/>
  <c r="O89" i="3"/>
  <c r="P89" i="3"/>
  <c r="C90" i="3"/>
  <c r="D90" i="3"/>
  <c r="E87" i="96"/>
  <c r="E87" i="74"/>
  <c r="E90" i="3"/>
  <c r="Q87" i="74"/>
  <c r="F90" i="3" s="1"/>
  <c r="L90" i="3" s="1"/>
  <c r="R87" i="74"/>
  <c r="G90" i="3"/>
  <c r="S87" i="74"/>
  <c r="H90" i="3" s="1"/>
  <c r="T87" i="74"/>
  <c r="I90" i="3"/>
  <c r="O90" i="3" s="1"/>
  <c r="U87" i="74"/>
  <c r="J90" i="3" s="1"/>
  <c r="M90" i="3"/>
  <c r="P90" i="3"/>
  <c r="C91" i="3"/>
  <c r="D91" i="3"/>
  <c r="E88" i="96"/>
  <c r="E88" i="74"/>
  <c r="E91" i="3"/>
  <c r="Q88" i="74"/>
  <c r="F91" i="3" s="1"/>
  <c r="L91" i="3" s="1"/>
  <c r="R88" i="74"/>
  <c r="G91" i="3" s="1"/>
  <c r="M91" i="3" s="1"/>
  <c r="S88" i="74"/>
  <c r="H91" i="3"/>
  <c r="T88" i="74"/>
  <c r="I91" i="3" s="1"/>
  <c r="O91" i="3" s="1"/>
  <c r="U88" i="74"/>
  <c r="J91" i="3" s="1"/>
  <c r="P91" i="3" s="1"/>
  <c r="G88" i="74"/>
  <c r="C92" i="3"/>
  <c r="D92" i="3"/>
  <c r="E89" i="96"/>
  <c r="E89" i="74"/>
  <c r="E92" i="3"/>
  <c r="Q89" i="74"/>
  <c r="F92" i="3"/>
  <c r="L92" i="3" s="1"/>
  <c r="R89" i="74"/>
  <c r="G92" i="3" s="1"/>
  <c r="S89" i="74"/>
  <c r="H92" i="3"/>
  <c r="T89" i="74"/>
  <c r="I92" i="3" s="1"/>
  <c r="O92" i="3" s="1"/>
  <c r="U89" i="74"/>
  <c r="J92" i="3"/>
  <c r="G89" i="74"/>
  <c r="M92" i="3"/>
  <c r="P92" i="3"/>
  <c r="C93" i="3"/>
  <c r="D93" i="3"/>
  <c r="E90" i="96"/>
  <c r="E90" i="74"/>
  <c r="E93" i="3"/>
  <c r="Q90" i="74"/>
  <c r="F93" i="3"/>
  <c r="L93" i="3" s="1"/>
  <c r="R90" i="74"/>
  <c r="G93" i="3" s="1"/>
  <c r="S90" i="74"/>
  <c r="H93" i="3"/>
  <c r="T90" i="74"/>
  <c r="I93" i="3" s="1"/>
  <c r="O93" i="3" s="1"/>
  <c r="U90" i="74"/>
  <c r="J93" i="3" s="1"/>
  <c r="P93" i="3" s="1"/>
  <c r="G90" i="74"/>
  <c r="M93" i="3"/>
  <c r="C94" i="3"/>
  <c r="D94" i="3"/>
  <c r="E91" i="96"/>
  <c r="E91" i="74"/>
  <c r="E94" i="3"/>
  <c r="Q91" i="74"/>
  <c r="F94" i="3" s="1"/>
  <c r="L94" i="3" s="1"/>
  <c r="R91" i="74"/>
  <c r="G94" i="3" s="1"/>
  <c r="M94" i="3" s="1"/>
  <c r="S91" i="74"/>
  <c r="H94" i="3"/>
  <c r="T91" i="74"/>
  <c r="I94" i="3" s="1"/>
  <c r="O94" i="3" s="1"/>
  <c r="U91" i="74"/>
  <c r="J94" i="3"/>
  <c r="P94" i="3" s="1"/>
  <c r="G91" i="74"/>
  <c r="C95" i="3"/>
  <c r="D95" i="3"/>
  <c r="E92" i="96"/>
  <c r="E92" i="74"/>
  <c r="E95" i="3"/>
  <c r="Q92" i="74"/>
  <c r="F95" i="3"/>
  <c r="L95" i="3" s="1"/>
  <c r="R92" i="74"/>
  <c r="G95" i="3" s="1"/>
  <c r="S92" i="74"/>
  <c r="H95" i="3"/>
  <c r="T92" i="74"/>
  <c r="I95" i="3" s="1"/>
  <c r="O95" i="3" s="1"/>
  <c r="U92" i="74"/>
  <c r="J95" i="3" s="1"/>
  <c r="P95" i="3" s="1"/>
  <c r="G92" i="74"/>
  <c r="M95" i="3"/>
  <c r="C96" i="3"/>
  <c r="D96" i="3"/>
  <c r="E93" i="96"/>
  <c r="E93" i="74"/>
  <c r="E96" i="3"/>
  <c r="Q93" i="74"/>
  <c r="F96" i="3" s="1"/>
  <c r="L96" i="3" s="1"/>
  <c r="R93" i="74"/>
  <c r="G96" i="3" s="1"/>
  <c r="S93" i="74"/>
  <c r="H96" i="3"/>
  <c r="T93" i="74"/>
  <c r="I96" i="3" s="1"/>
  <c r="O96" i="3" s="1"/>
  <c r="U93" i="74"/>
  <c r="J96" i="3" s="1"/>
  <c r="P96" i="3" s="1"/>
  <c r="G93" i="74"/>
  <c r="M96" i="3"/>
  <c r="C97" i="3"/>
  <c r="D97" i="3"/>
  <c r="E94" i="96"/>
  <c r="E94" i="74"/>
  <c r="E97" i="3"/>
  <c r="Q94" i="74"/>
  <c r="F97" i="3" s="1"/>
  <c r="L97" i="3" s="1"/>
  <c r="R94" i="74"/>
  <c r="G97" i="3" s="1"/>
  <c r="M97" i="3" s="1"/>
  <c r="S94" i="74"/>
  <c r="H97" i="3"/>
  <c r="T94" i="74"/>
  <c r="I97" i="3" s="1"/>
  <c r="O97" i="3" s="1"/>
  <c r="U94" i="74"/>
  <c r="J97" i="3"/>
  <c r="G94" i="74"/>
  <c r="P97" i="3"/>
  <c r="C98" i="3"/>
  <c r="D98" i="3"/>
  <c r="E95" i="96"/>
  <c r="E95" i="74"/>
  <c r="E98" i="3"/>
  <c r="Q95" i="74"/>
  <c r="F98" i="3"/>
  <c r="L98" i="3" s="1"/>
  <c r="R95" i="74"/>
  <c r="G98" i="3" s="1"/>
  <c r="M98" i="3" s="1"/>
  <c r="S95" i="74"/>
  <c r="H98" i="3"/>
  <c r="T95" i="74"/>
  <c r="I98" i="3" s="1"/>
  <c r="O98" i="3" s="1"/>
  <c r="U95" i="74"/>
  <c r="J98" i="3" s="1"/>
  <c r="P98" i="3" s="1"/>
  <c r="G95" i="74"/>
  <c r="C99" i="3"/>
  <c r="D99" i="3"/>
  <c r="E96" i="96"/>
  <c r="E96" i="74"/>
  <c r="E99" i="3"/>
  <c r="Q96" i="74"/>
  <c r="F99" i="3" s="1"/>
  <c r="L99" i="3" s="1"/>
  <c r="R96" i="74"/>
  <c r="G99" i="3" s="1"/>
  <c r="M99" i="3" s="1"/>
  <c r="S96" i="74"/>
  <c r="H99" i="3"/>
  <c r="T96" i="74"/>
  <c r="I99" i="3" s="1"/>
  <c r="O99" i="3" s="1"/>
  <c r="U96" i="74"/>
  <c r="J99" i="3" s="1"/>
  <c r="G96" i="74"/>
  <c r="P99" i="3"/>
  <c r="C100" i="3"/>
  <c r="D100" i="3"/>
  <c r="E97" i="96"/>
  <c r="E97" i="74"/>
  <c r="E100" i="3"/>
  <c r="Q97" i="74"/>
  <c r="F100" i="3"/>
  <c r="L100" i="3" s="1"/>
  <c r="R97" i="74"/>
  <c r="G100" i="3" s="1"/>
  <c r="M100" i="3" s="1"/>
  <c r="S97" i="74"/>
  <c r="H100" i="3"/>
  <c r="T97" i="74"/>
  <c r="I100" i="3" s="1"/>
  <c r="O100" i="3" s="1"/>
  <c r="U97" i="74"/>
  <c r="J100" i="3"/>
  <c r="G97" i="74"/>
  <c r="P100" i="3"/>
  <c r="C101" i="3"/>
  <c r="D101" i="3"/>
  <c r="E98" i="96"/>
  <c r="E98" i="74"/>
  <c r="E101" i="3"/>
  <c r="Q98" i="74"/>
  <c r="F101" i="3"/>
  <c r="L101" i="3" s="1"/>
  <c r="R98" i="74"/>
  <c r="G101" i="3" s="1"/>
  <c r="S98" i="74"/>
  <c r="H101" i="3"/>
  <c r="T98" i="74"/>
  <c r="I101" i="3" s="1"/>
  <c r="O101" i="3" s="1"/>
  <c r="U98" i="74"/>
  <c r="J101" i="3" s="1"/>
  <c r="P101" i="3" s="1"/>
  <c r="G98" i="74"/>
  <c r="M101" i="3"/>
  <c r="C102" i="3"/>
  <c r="D102" i="3"/>
  <c r="E99" i="96"/>
  <c r="E99" i="74"/>
  <c r="E102" i="3"/>
  <c r="Q99" i="74"/>
  <c r="F102" i="3" s="1"/>
  <c r="L102" i="3" s="1"/>
  <c r="R99" i="74"/>
  <c r="G102" i="3" s="1"/>
  <c r="M102" i="3" s="1"/>
  <c r="S99" i="74"/>
  <c r="H102" i="3"/>
  <c r="T99" i="74"/>
  <c r="I102" i="3" s="1"/>
  <c r="O102" i="3" s="1"/>
  <c r="U99" i="74"/>
  <c r="J102" i="3"/>
  <c r="P102" i="3" s="1"/>
  <c r="G99" i="74"/>
  <c r="C103" i="3"/>
  <c r="D103" i="3"/>
  <c r="E100" i="96"/>
  <c r="E100" i="74"/>
  <c r="E103" i="3"/>
  <c r="Q100" i="74"/>
  <c r="F103" i="3"/>
  <c r="L103" i="3" s="1"/>
  <c r="R100" i="74"/>
  <c r="G103" i="3" s="1"/>
  <c r="S100" i="74"/>
  <c r="H103" i="3"/>
  <c r="T100" i="74"/>
  <c r="I103" i="3" s="1"/>
  <c r="O103" i="3" s="1"/>
  <c r="U100" i="74"/>
  <c r="J103" i="3" s="1"/>
  <c r="P103" i="3" s="1"/>
  <c r="G100" i="74"/>
  <c r="M103" i="3"/>
  <c r="C104" i="3"/>
  <c r="D104" i="3"/>
  <c r="E101" i="96"/>
  <c r="E101" i="74"/>
  <c r="E104" i="3"/>
  <c r="Q101" i="74"/>
  <c r="F104" i="3" s="1"/>
  <c r="L104" i="3" s="1"/>
  <c r="R101" i="74"/>
  <c r="G104" i="3" s="1"/>
  <c r="S101" i="74"/>
  <c r="H104" i="3"/>
  <c r="T101" i="74"/>
  <c r="I104" i="3" s="1"/>
  <c r="O104" i="3" s="1"/>
  <c r="U101" i="74"/>
  <c r="J104" i="3" s="1"/>
  <c r="P104" i="3" s="1"/>
  <c r="G101" i="74"/>
  <c r="M104" i="3"/>
  <c r="C105" i="3"/>
  <c r="D105" i="3"/>
  <c r="E102" i="96"/>
  <c r="E102" i="74"/>
  <c r="E105" i="3"/>
  <c r="Q102" i="74"/>
  <c r="F105" i="3" s="1"/>
  <c r="L105" i="3" s="1"/>
  <c r="R102" i="74"/>
  <c r="G105" i="3" s="1"/>
  <c r="M105" i="3" s="1"/>
  <c r="S102" i="74"/>
  <c r="H105" i="3"/>
  <c r="T102" i="74"/>
  <c r="I105" i="3" s="1"/>
  <c r="O105" i="3" s="1"/>
  <c r="U102" i="74"/>
  <c r="J105" i="3"/>
  <c r="G102" i="74"/>
  <c r="P105" i="3"/>
  <c r="C106" i="3"/>
  <c r="D106" i="3"/>
  <c r="E103" i="96"/>
  <c r="E103" i="74"/>
  <c r="E106" i="3"/>
  <c r="Q103" i="74"/>
  <c r="F106" i="3"/>
  <c r="L106" i="3" s="1"/>
  <c r="R103" i="74"/>
  <c r="G106" i="3" s="1"/>
  <c r="S103" i="74"/>
  <c r="H106" i="3"/>
  <c r="T103" i="74"/>
  <c r="I106" i="3" s="1"/>
  <c r="O106" i="3" s="1"/>
  <c r="U103" i="74"/>
  <c r="J106" i="3" s="1"/>
  <c r="P106" i="3" s="1"/>
  <c r="G103" i="74"/>
  <c r="M106" i="3"/>
  <c r="C107" i="3"/>
  <c r="D107" i="3"/>
  <c r="E104" i="96"/>
  <c r="E104" i="74"/>
  <c r="E107" i="3"/>
  <c r="Q104" i="74"/>
  <c r="F107" i="3" s="1"/>
  <c r="L107" i="3" s="1"/>
  <c r="R104" i="74"/>
  <c r="G107" i="3" s="1"/>
  <c r="M107" i="3" s="1"/>
  <c r="S104" i="74"/>
  <c r="H107" i="3"/>
  <c r="T104" i="74"/>
  <c r="I107" i="3" s="1"/>
  <c r="O107" i="3" s="1"/>
  <c r="U104" i="74"/>
  <c r="J107" i="3" s="1"/>
  <c r="P107" i="3" s="1"/>
  <c r="G104" i="74"/>
  <c r="C108" i="3"/>
  <c r="D108" i="3"/>
  <c r="E105" i="96"/>
  <c r="E105" i="74"/>
  <c r="E108" i="3"/>
  <c r="Q105" i="74"/>
  <c r="F108" i="3"/>
  <c r="L108" i="3" s="1"/>
  <c r="R105" i="74"/>
  <c r="G108" i="3" s="1"/>
  <c r="M108" i="3" s="1"/>
  <c r="S105" i="74"/>
  <c r="H108" i="3"/>
  <c r="T105" i="74"/>
  <c r="I108" i="3" s="1"/>
  <c r="O108" i="3" s="1"/>
  <c r="U105" i="74"/>
  <c r="J108" i="3"/>
  <c r="G105" i="74"/>
  <c r="P108" i="3"/>
  <c r="C109" i="3"/>
  <c r="D109" i="3"/>
  <c r="E106" i="96"/>
  <c r="E106" i="74"/>
  <c r="E109" i="3"/>
  <c r="Q106" i="74"/>
  <c r="F109" i="3" s="1"/>
  <c r="L109" i="3" s="1"/>
  <c r="R106" i="74"/>
  <c r="G109" i="3" s="1"/>
  <c r="S106" i="74"/>
  <c r="H109" i="3"/>
  <c r="T106" i="74"/>
  <c r="I109" i="3" s="1"/>
  <c r="O109" i="3" s="1"/>
  <c r="U106" i="74"/>
  <c r="J109" i="3" s="1"/>
  <c r="P109" i="3" s="1"/>
  <c r="G106" i="74"/>
  <c r="M109" i="3"/>
  <c r="C110" i="3"/>
  <c r="D110" i="3"/>
  <c r="E107" i="96"/>
  <c r="E107" i="74"/>
  <c r="E110" i="3"/>
  <c r="Q107" i="74"/>
  <c r="F110" i="3" s="1"/>
  <c r="L110" i="3" s="1"/>
  <c r="R107" i="74"/>
  <c r="G110" i="3" s="1"/>
  <c r="M110" i="3" s="1"/>
  <c r="S107" i="74"/>
  <c r="H110" i="3"/>
  <c r="T107" i="74"/>
  <c r="I110" i="3" s="1"/>
  <c r="O110" i="3" s="1"/>
  <c r="U107" i="74"/>
  <c r="J110" i="3"/>
  <c r="P110" i="3" s="1"/>
  <c r="G107" i="74"/>
  <c r="C111" i="3"/>
  <c r="D111" i="3"/>
  <c r="E108" i="96"/>
  <c r="E108" i="74"/>
  <c r="E111" i="3"/>
  <c r="Q108" i="74"/>
  <c r="F111" i="3"/>
  <c r="L111" i="3" s="1"/>
  <c r="R108" i="74"/>
  <c r="G111" i="3" s="1"/>
  <c r="S108" i="74"/>
  <c r="H111" i="3"/>
  <c r="T108" i="74"/>
  <c r="I111" i="3" s="1"/>
  <c r="O111" i="3" s="1"/>
  <c r="U108" i="74"/>
  <c r="J111" i="3"/>
  <c r="P111" i="3" s="1"/>
  <c r="G108" i="74"/>
  <c r="M111" i="3"/>
  <c r="C112" i="3"/>
  <c r="D112" i="3"/>
  <c r="E109" i="96"/>
  <c r="E109" i="74"/>
  <c r="E112" i="3"/>
  <c r="Q109" i="74"/>
  <c r="F112" i="3" s="1"/>
  <c r="L112" i="3" s="1"/>
  <c r="R109" i="74"/>
  <c r="G112" i="3" s="1"/>
  <c r="M112" i="3" s="1"/>
  <c r="S109" i="74"/>
  <c r="H112" i="3"/>
  <c r="K112" i="3" s="1"/>
  <c r="T109" i="74"/>
  <c r="I112" i="3" s="1"/>
  <c r="O112" i="3" s="1"/>
  <c r="U109" i="74"/>
  <c r="J112" i="3" s="1"/>
  <c r="P112" i="3" s="1"/>
  <c r="N112" i="3"/>
  <c r="Q112" i="3" s="1"/>
  <c r="R112" i="3" s="1"/>
  <c r="C113" i="3"/>
  <c r="D113" i="3"/>
  <c r="E110" i="96"/>
  <c r="E110" i="74"/>
  <c r="E113" i="3"/>
  <c r="Q110" i="74"/>
  <c r="F113" i="3"/>
  <c r="L113" i="3" s="1"/>
  <c r="R110" i="74"/>
  <c r="G113" i="3" s="1"/>
  <c r="M113" i="3" s="1"/>
  <c r="S110" i="74"/>
  <c r="H113" i="3" s="1"/>
  <c r="T110" i="74"/>
  <c r="I113" i="3" s="1"/>
  <c r="O113" i="3" s="1"/>
  <c r="U110" i="74"/>
  <c r="J113" i="3"/>
  <c r="P113" i="3" s="1"/>
  <c r="G110" i="74"/>
  <c r="C114" i="3"/>
  <c r="D114" i="3"/>
  <c r="E111" i="96"/>
  <c r="E111" i="74"/>
  <c r="E114" i="3"/>
  <c r="Q111" i="74"/>
  <c r="F114" i="3"/>
  <c r="L114" i="3" s="1"/>
  <c r="R111" i="74"/>
  <c r="G114" i="3" s="1"/>
  <c r="M114" i="3" s="1"/>
  <c r="S111" i="74"/>
  <c r="H114" i="3" s="1"/>
  <c r="N114" i="3" s="1"/>
  <c r="T111" i="74"/>
  <c r="I114" i="3" s="1"/>
  <c r="U111" i="74"/>
  <c r="J114" i="3"/>
  <c r="P114" i="3" s="1"/>
  <c r="G111" i="74"/>
  <c r="C115" i="3"/>
  <c r="D115" i="3"/>
  <c r="E112" i="96"/>
  <c r="E112" i="74"/>
  <c r="E115" i="3"/>
  <c r="Q112" i="74"/>
  <c r="F115" i="3"/>
  <c r="L115" i="3" s="1"/>
  <c r="R112" i="74"/>
  <c r="G115" i="3" s="1"/>
  <c r="M115" i="3" s="1"/>
  <c r="S112" i="74"/>
  <c r="H115" i="3" s="1"/>
  <c r="T112" i="74"/>
  <c r="I115" i="3" s="1"/>
  <c r="O115" i="3" s="1"/>
  <c r="U112" i="74"/>
  <c r="J115" i="3"/>
  <c r="P115" i="3" s="1"/>
  <c r="G112" i="74"/>
  <c r="C116" i="3"/>
  <c r="D116" i="3"/>
  <c r="E113" i="96"/>
  <c r="E113" i="74"/>
  <c r="E116" i="3"/>
  <c r="Q113" i="74"/>
  <c r="F116" i="3"/>
  <c r="L116" i="3" s="1"/>
  <c r="R113" i="74"/>
  <c r="G116" i="3" s="1"/>
  <c r="M116" i="3" s="1"/>
  <c r="S113" i="74"/>
  <c r="H116" i="3" s="1"/>
  <c r="T113" i="74"/>
  <c r="I116" i="3" s="1"/>
  <c r="O116" i="3" s="1"/>
  <c r="U113" i="74"/>
  <c r="J116" i="3"/>
  <c r="P116" i="3" s="1"/>
  <c r="G113" i="74"/>
  <c r="C117" i="3"/>
  <c r="D117" i="3"/>
  <c r="E114" i="96"/>
  <c r="E114" i="74"/>
  <c r="E117" i="3"/>
  <c r="Q114" i="74"/>
  <c r="F117" i="3"/>
  <c r="L117" i="3" s="1"/>
  <c r="R114" i="74"/>
  <c r="G117" i="3" s="1"/>
  <c r="M117" i="3" s="1"/>
  <c r="S114" i="74"/>
  <c r="H117" i="3" s="1"/>
  <c r="T114" i="74"/>
  <c r="I117" i="3" s="1"/>
  <c r="O117" i="3" s="1"/>
  <c r="U114" i="74"/>
  <c r="J117" i="3"/>
  <c r="P117" i="3" s="1"/>
  <c r="K117" i="3"/>
  <c r="G114" i="74"/>
  <c r="N117" i="3"/>
  <c r="Q117" i="3" s="1"/>
  <c r="R117" i="3" s="1"/>
  <c r="C118" i="3"/>
  <c r="D118" i="3"/>
  <c r="E115" i="96"/>
  <c r="E115" i="74"/>
  <c r="E118" i="3"/>
  <c r="Q115" i="74"/>
  <c r="F118" i="3"/>
  <c r="L118" i="3" s="1"/>
  <c r="R115" i="74"/>
  <c r="G118" i="3" s="1"/>
  <c r="M118" i="3" s="1"/>
  <c r="S115" i="74"/>
  <c r="H118" i="3" s="1"/>
  <c r="K118" i="3" s="1"/>
  <c r="T115" i="74"/>
  <c r="I118" i="3" s="1"/>
  <c r="O118" i="3" s="1"/>
  <c r="U115" i="74"/>
  <c r="J118" i="3"/>
  <c r="P118" i="3" s="1"/>
  <c r="G115" i="74"/>
  <c r="N118" i="3"/>
  <c r="C119" i="3"/>
  <c r="D119" i="3"/>
  <c r="E116" i="96"/>
  <c r="E116" i="74"/>
  <c r="E119" i="3"/>
  <c r="Q116" i="74"/>
  <c r="F119" i="3"/>
  <c r="L119" i="3" s="1"/>
  <c r="R116" i="74"/>
  <c r="G119" i="3" s="1"/>
  <c r="M119" i="3" s="1"/>
  <c r="S116" i="74"/>
  <c r="H119" i="3" s="1"/>
  <c r="N119" i="3" s="1"/>
  <c r="Q119" i="3" s="1"/>
  <c r="T116" i="74"/>
  <c r="I119" i="3" s="1"/>
  <c r="O119" i="3" s="1"/>
  <c r="U116" i="74"/>
  <c r="J119" i="3"/>
  <c r="P119" i="3" s="1"/>
  <c r="K119" i="3"/>
  <c r="G116" i="74"/>
  <c r="C120" i="3"/>
  <c r="D120" i="3"/>
  <c r="E117" i="96"/>
  <c r="E117" i="74"/>
  <c r="E120" i="3"/>
  <c r="Q117" i="74"/>
  <c r="F120" i="3"/>
  <c r="L120" i="3" s="1"/>
  <c r="R117" i="74"/>
  <c r="G120" i="3" s="1"/>
  <c r="M120" i="3" s="1"/>
  <c r="S117" i="74"/>
  <c r="H120" i="3" s="1"/>
  <c r="T117" i="74"/>
  <c r="I120" i="3" s="1"/>
  <c r="O120" i="3" s="1"/>
  <c r="U117" i="74"/>
  <c r="J120" i="3"/>
  <c r="P120" i="3" s="1"/>
  <c r="K120" i="3"/>
  <c r="G117" i="74"/>
  <c r="N120" i="3"/>
  <c r="Q120" i="3" s="1"/>
  <c r="R120" i="3" s="1"/>
  <c r="C121" i="3"/>
  <c r="D121" i="3"/>
  <c r="E118" i="96"/>
  <c r="E118" i="74"/>
  <c r="E121" i="3"/>
  <c r="Q118" i="74"/>
  <c r="F121" i="3"/>
  <c r="L121" i="3" s="1"/>
  <c r="R118" i="74"/>
  <c r="G121" i="3" s="1"/>
  <c r="M121" i="3" s="1"/>
  <c r="S118" i="74"/>
  <c r="H121" i="3" s="1"/>
  <c r="T118" i="74"/>
  <c r="I121" i="3" s="1"/>
  <c r="O121" i="3" s="1"/>
  <c r="U118" i="74"/>
  <c r="J121" i="3"/>
  <c r="P121" i="3" s="1"/>
  <c r="G118" i="74"/>
  <c r="C122" i="3"/>
  <c r="D122" i="3"/>
  <c r="E119" i="96"/>
  <c r="E119" i="74"/>
  <c r="E122" i="3"/>
  <c r="Q119" i="74"/>
  <c r="F122" i="3"/>
  <c r="L122" i="3" s="1"/>
  <c r="R119" i="74"/>
  <c r="G122" i="3" s="1"/>
  <c r="M122" i="3" s="1"/>
  <c r="S119" i="74"/>
  <c r="H122" i="3"/>
  <c r="T119" i="74"/>
  <c r="I122" i="3" s="1"/>
  <c r="U119" i="74"/>
  <c r="J122" i="3"/>
  <c r="P122" i="3" s="1"/>
  <c r="G119" i="74"/>
  <c r="N122" i="3"/>
  <c r="C123" i="3"/>
  <c r="D123" i="3"/>
  <c r="E120" i="96"/>
  <c r="E120" i="74"/>
  <c r="E123" i="3"/>
  <c r="Q120" i="74"/>
  <c r="F123" i="3"/>
  <c r="L123" i="3" s="1"/>
  <c r="R120" i="74"/>
  <c r="G123" i="3" s="1"/>
  <c r="M123" i="3" s="1"/>
  <c r="S120" i="74"/>
  <c r="H123" i="3" s="1"/>
  <c r="T120" i="74"/>
  <c r="I123" i="3" s="1"/>
  <c r="O123" i="3" s="1"/>
  <c r="U120" i="74"/>
  <c r="J123" i="3"/>
  <c r="P123" i="3" s="1"/>
  <c r="G120" i="74"/>
  <c r="C124" i="3"/>
  <c r="D124" i="3"/>
  <c r="E121" i="96"/>
  <c r="E121" i="74"/>
  <c r="E124" i="3"/>
  <c r="Q121" i="74"/>
  <c r="F124" i="3"/>
  <c r="L124" i="3" s="1"/>
  <c r="R121" i="74"/>
  <c r="G124" i="3" s="1"/>
  <c r="M124" i="3" s="1"/>
  <c r="S121" i="74"/>
  <c r="H124" i="3"/>
  <c r="T121" i="74"/>
  <c r="I124" i="3" s="1"/>
  <c r="O124" i="3" s="1"/>
  <c r="U121" i="74"/>
  <c r="J124" i="3"/>
  <c r="P124" i="3" s="1"/>
  <c r="G121" i="74"/>
  <c r="N124" i="3"/>
  <c r="C125" i="3"/>
  <c r="D125" i="3"/>
  <c r="E122" i="96"/>
  <c r="E122" i="74"/>
  <c r="E125" i="3"/>
  <c r="Q122" i="74"/>
  <c r="F125" i="3"/>
  <c r="L125" i="3" s="1"/>
  <c r="R122" i="74"/>
  <c r="G125" i="3" s="1"/>
  <c r="M125" i="3" s="1"/>
  <c r="S122" i="74"/>
  <c r="H125" i="3" s="1"/>
  <c r="N125" i="3" s="1"/>
  <c r="Q125" i="3" s="1"/>
  <c r="T122" i="74"/>
  <c r="I125" i="3" s="1"/>
  <c r="O125" i="3" s="1"/>
  <c r="U122" i="74"/>
  <c r="J125" i="3"/>
  <c r="P125" i="3" s="1"/>
  <c r="K125" i="3"/>
  <c r="G122" i="74"/>
  <c r="C126" i="3"/>
  <c r="D126" i="3"/>
  <c r="E123" i="96"/>
  <c r="E123" i="74"/>
  <c r="E126" i="3"/>
  <c r="Q123" i="74"/>
  <c r="F126" i="3"/>
  <c r="L126" i="3" s="1"/>
  <c r="R123" i="74"/>
  <c r="G126" i="3" s="1"/>
  <c r="M126" i="3" s="1"/>
  <c r="S123" i="74"/>
  <c r="H126" i="3" s="1"/>
  <c r="T123" i="74"/>
  <c r="I126" i="3" s="1"/>
  <c r="O126" i="3" s="1"/>
  <c r="U123" i="74"/>
  <c r="J126" i="3"/>
  <c r="P126" i="3" s="1"/>
  <c r="G123" i="74"/>
  <c r="N126" i="3"/>
  <c r="Q126" i="3" s="1"/>
  <c r="C127" i="3"/>
  <c r="D127" i="3"/>
  <c r="E124" i="96"/>
  <c r="E124" i="74"/>
  <c r="E127" i="3"/>
  <c r="Q124" i="74"/>
  <c r="F127" i="3"/>
  <c r="L127" i="3" s="1"/>
  <c r="R124" i="74"/>
  <c r="G127" i="3" s="1"/>
  <c r="M127" i="3" s="1"/>
  <c r="S124" i="74"/>
  <c r="H127" i="3" s="1"/>
  <c r="T124" i="74"/>
  <c r="I127" i="3" s="1"/>
  <c r="O127" i="3" s="1"/>
  <c r="U124" i="74"/>
  <c r="J127" i="3"/>
  <c r="P127" i="3" s="1"/>
  <c r="G124" i="74"/>
  <c r="C128" i="3"/>
  <c r="D128" i="3"/>
  <c r="E125" i="96"/>
  <c r="E125" i="74"/>
  <c r="E128" i="3"/>
  <c r="Q125" i="74"/>
  <c r="F128" i="3"/>
  <c r="L128" i="3" s="1"/>
  <c r="R125" i="74"/>
  <c r="G128" i="3" s="1"/>
  <c r="M128" i="3" s="1"/>
  <c r="S125" i="74"/>
  <c r="H128" i="3" s="1"/>
  <c r="N128" i="3" s="1"/>
  <c r="T125" i="74"/>
  <c r="I128" i="3" s="1"/>
  <c r="U125" i="74"/>
  <c r="J128" i="3"/>
  <c r="P128" i="3" s="1"/>
  <c r="G125" i="74"/>
  <c r="C129" i="3"/>
  <c r="D129" i="3"/>
  <c r="E126" i="96"/>
  <c r="E126" i="74"/>
  <c r="E129" i="3"/>
  <c r="Q126" i="74"/>
  <c r="F129" i="3"/>
  <c r="L129" i="3" s="1"/>
  <c r="R126" i="74"/>
  <c r="G129" i="3" s="1"/>
  <c r="M129" i="3" s="1"/>
  <c r="S126" i="74"/>
  <c r="H129" i="3" s="1"/>
  <c r="T126" i="74"/>
  <c r="I129" i="3" s="1"/>
  <c r="O129" i="3" s="1"/>
  <c r="U126" i="74"/>
  <c r="J129" i="3"/>
  <c r="P129" i="3" s="1"/>
  <c r="G126" i="74"/>
  <c r="C130" i="3"/>
  <c r="D130" i="3"/>
  <c r="E127" i="96"/>
  <c r="E127" i="74"/>
  <c r="E130" i="3"/>
  <c r="Q127" i="74"/>
  <c r="F130" i="3"/>
  <c r="L130" i="3" s="1"/>
  <c r="R127" i="74"/>
  <c r="G130" i="3" s="1"/>
  <c r="M130" i="3" s="1"/>
  <c r="S127" i="74"/>
  <c r="H130" i="3" s="1"/>
  <c r="T127" i="74"/>
  <c r="I130" i="3" s="1"/>
  <c r="O130" i="3" s="1"/>
  <c r="U127" i="74"/>
  <c r="J130" i="3"/>
  <c r="P130" i="3" s="1"/>
  <c r="G127" i="74"/>
  <c r="C131" i="3"/>
  <c r="D131" i="3"/>
  <c r="E128" i="96"/>
  <c r="E128" i="74"/>
  <c r="E131" i="3"/>
  <c r="Q128" i="74"/>
  <c r="F131" i="3"/>
  <c r="L131" i="3" s="1"/>
  <c r="R128" i="74"/>
  <c r="G131" i="3" s="1"/>
  <c r="M131" i="3" s="1"/>
  <c r="S128" i="74"/>
  <c r="H131" i="3" s="1"/>
  <c r="T128" i="74"/>
  <c r="I131" i="3" s="1"/>
  <c r="O131" i="3" s="1"/>
  <c r="U128" i="74"/>
  <c r="J131" i="3"/>
  <c r="P131" i="3" s="1"/>
  <c r="K131" i="3"/>
  <c r="G128" i="74"/>
  <c r="N131" i="3"/>
  <c r="Q131" i="3" s="1"/>
  <c r="R131" i="3" s="1"/>
  <c r="C132" i="3"/>
  <c r="D132" i="3"/>
  <c r="E129" i="96"/>
  <c r="E129" i="74"/>
  <c r="E132" i="3"/>
  <c r="Q129" i="74"/>
  <c r="F132" i="3"/>
  <c r="L132" i="3" s="1"/>
  <c r="R129" i="74"/>
  <c r="G132" i="3" s="1"/>
  <c r="M132" i="3" s="1"/>
  <c r="S129" i="74"/>
  <c r="H132" i="3" s="1"/>
  <c r="N132" i="3" s="1"/>
  <c r="Q132" i="3" s="1"/>
  <c r="R132" i="3" s="1"/>
  <c r="T129" i="74"/>
  <c r="I132" i="3" s="1"/>
  <c r="O132" i="3" s="1"/>
  <c r="U129" i="74"/>
  <c r="J132" i="3"/>
  <c r="P132" i="3" s="1"/>
  <c r="K132" i="3"/>
  <c r="G129" i="74"/>
  <c r="C133" i="3"/>
  <c r="D133" i="3"/>
  <c r="E130" i="96"/>
  <c r="E130" i="74"/>
  <c r="E133" i="3"/>
  <c r="Q130" i="74"/>
  <c r="F133" i="3"/>
  <c r="L133" i="3" s="1"/>
  <c r="R130" i="74"/>
  <c r="G133" i="3" s="1"/>
  <c r="M133" i="3" s="1"/>
  <c r="S130" i="74"/>
  <c r="H133" i="3" s="1"/>
  <c r="T130" i="74"/>
  <c r="I133" i="3"/>
  <c r="O133" i="3" s="1"/>
  <c r="U130" i="74"/>
  <c r="J133" i="3"/>
  <c r="P133" i="3" s="1"/>
  <c r="G130" i="74"/>
  <c r="C134" i="3"/>
  <c r="D134" i="3"/>
  <c r="E131" i="96"/>
  <c r="E131" i="74"/>
  <c r="E134" i="3"/>
  <c r="Q131" i="74"/>
  <c r="F134" i="3"/>
  <c r="L134" i="3" s="1"/>
  <c r="R131" i="74"/>
  <c r="G134" i="3" s="1"/>
  <c r="M134" i="3" s="1"/>
  <c r="S131" i="74"/>
  <c r="H134" i="3" s="1"/>
  <c r="T131" i="74"/>
  <c r="I134" i="3"/>
  <c r="O134" i="3" s="1"/>
  <c r="U131" i="74"/>
  <c r="J134" i="3"/>
  <c r="P134" i="3"/>
  <c r="C135" i="3"/>
  <c r="D135" i="3"/>
  <c r="E132" i="96"/>
  <c r="E132" i="74"/>
  <c r="E135" i="3"/>
  <c r="Q132" i="74"/>
  <c r="F135" i="3" s="1"/>
  <c r="R132" i="74"/>
  <c r="G135" i="3" s="1"/>
  <c r="M135" i="3" s="1"/>
  <c r="S132" i="74"/>
  <c r="H135" i="3" s="1"/>
  <c r="T132" i="74"/>
  <c r="I135" i="3"/>
  <c r="U132" i="74"/>
  <c r="J135" i="3" s="1"/>
  <c r="K135" i="3"/>
  <c r="G132" i="74"/>
  <c r="O135" i="3"/>
  <c r="P135" i="3"/>
  <c r="C136" i="3"/>
  <c r="D136" i="3"/>
  <c r="E133" i="96"/>
  <c r="E133" i="74"/>
  <c r="E136" i="3"/>
  <c r="Q133" i="74"/>
  <c r="F136" i="3" s="1"/>
  <c r="L136" i="3" s="1"/>
  <c r="R133" i="74"/>
  <c r="G136" i="3" s="1"/>
  <c r="M136" i="3" s="1"/>
  <c r="S133" i="74"/>
  <c r="H136" i="3" s="1"/>
  <c r="K136" i="3" s="1"/>
  <c r="T133" i="74"/>
  <c r="I136" i="3"/>
  <c r="U133" i="74"/>
  <c r="J136" i="3" s="1"/>
  <c r="P136" i="3" s="1"/>
  <c r="G133" i="74"/>
  <c r="O136" i="3"/>
  <c r="C137" i="3"/>
  <c r="D137" i="3"/>
  <c r="E134" i="96"/>
  <c r="E134" i="74"/>
  <c r="E137" i="3"/>
  <c r="Q134" i="74"/>
  <c r="F137" i="3" s="1"/>
  <c r="R134" i="74"/>
  <c r="G137" i="3"/>
  <c r="M137" i="3" s="1"/>
  <c r="S134" i="74"/>
  <c r="H137" i="3" s="1"/>
  <c r="N137" i="3" s="1"/>
  <c r="T134" i="74"/>
  <c r="I137" i="3"/>
  <c r="O137" i="3" s="1"/>
  <c r="U134" i="74"/>
  <c r="J137" i="3" s="1"/>
  <c r="P137" i="3" s="1"/>
  <c r="K137" i="3"/>
  <c r="L137" i="3"/>
  <c r="Q137" i="3"/>
  <c r="R137" i="3" s="1"/>
  <c r="C138" i="3"/>
  <c r="D138" i="3"/>
  <c r="E135" i="96"/>
  <c r="E135" i="74"/>
  <c r="E138" i="3"/>
  <c r="Q135" i="74"/>
  <c r="F138" i="3" s="1"/>
  <c r="R135" i="74"/>
  <c r="G138" i="3"/>
  <c r="S135" i="74"/>
  <c r="H138" i="3" s="1"/>
  <c r="T135" i="74"/>
  <c r="I138" i="3" s="1"/>
  <c r="U135" i="74"/>
  <c r="J138" i="3"/>
  <c r="G135" i="74"/>
  <c r="C139" i="3"/>
  <c r="D139" i="3"/>
  <c r="E136" i="96"/>
  <c r="E136" i="74"/>
  <c r="E139" i="3"/>
  <c r="Q136" i="74"/>
  <c r="F139" i="3"/>
  <c r="L139" i="3" s="1"/>
  <c r="R136" i="74"/>
  <c r="G139" i="3" s="1"/>
  <c r="M139" i="3" s="1"/>
  <c r="S136" i="74"/>
  <c r="H139" i="3" s="1"/>
  <c r="N139" i="3" s="1"/>
  <c r="T136" i="74"/>
  <c r="I139" i="3" s="1"/>
  <c r="U136" i="74"/>
  <c r="J139" i="3"/>
  <c r="P139" i="3" s="1"/>
  <c r="G136" i="74"/>
  <c r="C140" i="3"/>
  <c r="D140" i="3"/>
  <c r="E137" i="96"/>
  <c r="E137" i="74"/>
  <c r="E140" i="3"/>
  <c r="Q137" i="74"/>
  <c r="F140" i="3"/>
  <c r="L140" i="3" s="1"/>
  <c r="R137" i="74"/>
  <c r="G140" i="3"/>
  <c r="M140" i="3" s="1"/>
  <c r="S137" i="74"/>
  <c r="H140" i="3" s="1"/>
  <c r="T137" i="74"/>
  <c r="I140" i="3" s="1"/>
  <c r="U137" i="74"/>
  <c r="J140" i="3" s="1"/>
  <c r="P140" i="3" s="1"/>
  <c r="G137" i="74"/>
  <c r="C141" i="3"/>
  <c r="D141" i="3"/>
  <c r="E138" i="96"/>
  <c r="E138" i="74"/>
  <c r="E141" i="3"/>
  <c r="Q138" i="74"/>
  <c r="F141" i="3" s="1"/>
  <c r="L141" i="3" s="1"/>
  <c r="R138" i="74"/>
  <c r="G141" i="3"/>
  <c r="S138" i="74"/>
  <c r="H141" i="3" s="1"/>
  <c r="N141" i="3" s="1"/>
  <c r="Q141" i="3" s="1"/>
  <c r="R141" i="3" s="1"/>
  <c r="T138" i="74"/>
  <c r="I141" i="3" s="1"/>
  <c r="O141" i="3" s="1"/>
  <c r="U138" i="74"/>
  <c r="J141" i="3"/>
  <c r="P141" i="3" s="1"/>
  <c r="M141" i="3"/>
  <c r="C142" i="3"/>
  <c r="D142" i="3"/>
  <c r="E139" i="96"/>
  <c r="E139" i="74"/>
  <c r="E142" i="3"/>
  <c r="Q139" i="74"/>
  <c r="F142" i="3"/>
  <c r="R139" i="74"/>
  <c r="G142" i="3" s="1"/>
  <c r="M142" i="3" s="1"/>
  <c r="S139" i="74"/>
  <c r="H142" i="3" s="1"/>
  <c r="T139" i="74"/>
  <c r="I142" i="3" s="1"/>
  <c r="U139" i="74"/>
  <c r="J142" i="3" s="1"/>
  <c r="P142" i="3" s="1"/>
  <c r="L142" i="3"/>
  <c r="O142" i="3"/>
  <c r="C143" i="3"/>
  <c r="D143" i="3"/>
  <c r="E140" i="96"/>
  <c r="E140" i="74"/>
  <c r="E143" i="3"/>
  <c r="Q140" i="74"/>
  <c r="F143" i="3" s="1"/>
  <c r="L143" i="3" s="1"/>
  <c r="R140" i="74"/>
  <c r="G143" i="3" s="1"/>
  <c r="M143" i="3" s="1"/>
  <c r="S140" i="74"/>
  <c r="H143" i="3"/>
  <c r="T140" i="74"/>
  <c r="I143" i="3"/>
  <c r="U140" i="74"/>
  <c r="J143" i="3" s="1"/>
  <c r="P143" i="3" s="1"/>
  <c r="G140" i="74"/>
  <c r="O143" i="3"/>
  <c r="C144" i="3"/>
  <c r="D144" i="3"/>
  <c r="E141" i="96"/>
  <c r="E141" i="74"/>
  <c r="E144" i="3"/>
  <c r="Q141" i="74"/>
  <c r="F144" i="3" s="1"/>
  <c r="L144" i="3" s="1"/>
  <c r="R141" i="74"/>
  <c r="G144" i="3" s="1"/>
  <c r="M144" i="3" s="1"/>
  <c r="S141" i="74"/>
  <c r="H144" i="3"/>
  <c r="T141" i="74"/>
  <c r="I144" i="3"/>
  <c r="O144" i="3" s="1"/>
  <c r="U141" i="74"/>
  <c r="J144" i="3" s="1"/>
  <c r="G141" i="74"/>
  <c r="P144" i="3"/>
  <c r="C145" i="3"/>
  <c r="D145" i="3"/>
  <c r="E142" i="96"/>
  <c r="E142" i="74"/>
  <c r="E145" i="3"/>
  <c r="Q142" i="74"/>
  <c r="F145" i="3" s="1"/>
  <c r="L145" i="3" s="1"/>
  <c r="R142" i="74"/>
  <c r="G145" i="3" s="1"/>
  <c r="M145" i="3" s="1"/>
  <c r="S142" i="74"/>
  <c r="H145" i="3"/>
  <c r="T142" i="74"/>
  <c r="I145" i="3"/>
  <c r="U142" i="74"/>
  <c r="J145" i="3" s="1"/>
  <c r="P145" i="3" s="1"/>
  <c r="G142" i="74"/>
  <c r="O145" i="3"/>
  <c r="C146" i="3"/>
  <c r="D146" i="3"/>
  <c r="E143" i="96"/>
  <c r="E143" i="74"/>
  <c r="E146" i="3"/>
  <c r="Q143" i="74"/>
  <c r="F146" i="3" s="1"/>
  <c r="L146" i="3" s="1"/>
  <c r="R143" i="74"/>
  <c r="G146" i="3" s="1"/>
  <c r="M146" i="3" s="1"/>
  <c r="S143" i="74"/>
  <c r="H146" i="3"/>
  <c r="K146" i="3" s="1"/>
  <c r="T143" i="74"/>
  <c r="I146" i="3"/>
  <c r="O146" i="3" s="1"/>
  <c r="U143" i="74"/>
  <c r="J146" i="3" s="1"/>
  <c r="G143" i="74"/>
  <c r="P146" i="3"/>
  <c r="C147" i="3"/>
  <c r="D147" i="3"/>
  <c r="E144" i="96"/>
  <c r="E144" i="74"/>
  <c r="E147" i="3"/>
  <c r="Q144" i="74"/>
  <c r="F147" i="3" s="1"/>
  <c r="L147" i="3" s="1"/>
  <c r="R144" i="74"/>
  <c r="G147" i="3" s="1"/>
  <c r="M147" i="3" s="1"/>
  <c r="S144" i="74"/>
  <c r="H147" i="3"/>
  <c r="K147" i="3" s="1"/>
  <c r="T144" i="74"/>
  <c r="I147" i="3"/>
  <c r="U144" i="74"/>
  <c r="J147" i="3" s="1"/>
  <c r="P147" i="3" s="1"/>
  <c r="G144" i="74"/>
  <c r="O147" i="3"/>
  <c r="C148" i="3"/>
  <c r="D148" i="3"/>
  <c r="E145" i="96"/>
  <c r="E145" i="74"/>
  <c r="E148" i="3"/>
  <c r="Q145" i="74"/>
  <c r="F148" i="3" s="1"/>
  <c r="L148" i="3" s="1"/>
  <c r="R145" i="74"/>
  <c r="G148" i="3" s="1"/>
  <c r="M148" i="3" s="1"/>
  <c r="S145" i="74"/>
  <c r="H148" i="3"/>
  <c r="T145" i="74"/>
  <c r="I148" i="3"/>
  <c r="O148" i="3" s="1"/>
  <c r="U145" i="74"/>
  <c r="J148" i="3" s="1"/>
  <c r="G145" i="74"/>
  <c r="P148" i="3"/>
  <c r="C149" i="3"/>
  <c r="D149" i="3"/>
  <c r="E146" i="96"/>
  <c r="E146" i="74"/>
  <c r="E149" i="3"/>
  <c r="Q146" i="74"/>
  <c r="F149" i="3" s="1"/>
  <c r="L149" i="3" s="1"/>
  <c r="R146" i="74"/>
  <c r="G149" i="3" s="1"/>
  <c r="M149" i="3" s="1"/>
  <c r="S146" i="74"/>
  <c r="H149" i="3"/>
  <c r="T146" i="74"/>
  <c r="I149" i="3"/>
  <c r="U146" i="74"/>
  <c r="J149" i="3" s="1"/>
  <c r="P149" i="3" s="1"/>
  <c r="G146" i="74"/>
  <c r="O149" i="3"/>
  <c r="C150" i="3"/>
  <c r="D150" i="3"/>
  <c r="E147" i="96"/>
  <c r="E147" i="74"/>
  <c r="E150" i="3"/>
  <c r="Q147" i="74"/>
  <c r="F150" i="3" s="1"/>
  <c r="L150" i="3" s="1"/>
  <c r="R147" i="74"/>
  <c r="G150" i="3" s="1"/>
  <c r="M150" i="3" s="1"/>
  <c r="S147" i="74"/>
  <c r="H150" i="3"/>
  <c r="K150" i="3" s="1"/>
  <c r="T147" i="74"/>
  <c r="I150" i="3"/>
  <c r="O150" i="3" s="1"/>
  <c r="U147" i="74"/>
  <c r="J150" i="3" s="1"/>
  <c r="G147" i="74"/>
  <c r="P150" i="3"/>
  <c r="C151" i="3"/>
  <c r="D151" i="3"/>
  <c r="E148" i="96"/>
  <c r="E148" i="74"/>
  <c r="E151" i="3"/>
  <c r="Q148" i="74"/>
  <c r="F151" i="3" s="1"/>
  <c r="L151" i="3" s="1"/>
  <c r="R148" i="74"/>
  <c r="G151" i="3" s="1"/>
  <c r="M151" i="3" s="1"/>
  <c r="S148" i="74"/>
  <c r="H151" i="3"/>
  <c r="T148" i="74"/>
  <c r="I151" i="3"/>
  <c r="U148" i="74"/>
  <c r="J151" i="3" s="1"/>
  <c r="P151" i="3" s="1"/>
  <c r="G148" i="74"/>
  <c r="O151" i="3"/>
  <c r="C152" i="3"/>
  <c r="D152" i="3"/>
  <c r="E149" i="96"/>
  <c r="E149" i="74"/>
  <c r="E152" i="3"/>
  <c r="Q149" i="74"/>
  <c r="F152" i="3" s="1"/>
  <c r="L152" i="3" s="1"/>
  <c r="R149" i="74"/>
  <c r="G152" i="3" s="1"/>
  <c r="M152" i="3" s="1"/>
  <c r="S149" i="74"/>
  <c r="H152" i="3"/>
  <c r="T149" i="74"/>
  <c r="I152" i="3"/>
  <c r="O152" i="3" s="1"/>
  <c r="U149" i="74"/>
  <c r="J152" i="3" s="1"/>
  <c r="G149" i="74"/>
  <c r="P152" i="3"/>
  <c r="C153" i="3"/>
  <c r="D153" i="3"/>
  <c r="E150" i="96"/>
  <c r="E150" i="74"/>
  <c r="E153" i="3"/>
  <c r="Q150" i="74"/>
  <c r="F153" i="3" s="1"/>
  <c r="L153" i="3" s="1"/>
  <c r="R150" i="74"/>
  <c r="G153" i="3" s="1"/>
  <c r="M153" i="3" s="1"/>
  <c r="S150" i="74"/>
  <c r="H153" i="3"/>
  <c r="T150" i="74"/>
  <c r="I153" i="3"/>
  <c r="U150" i="74"/>
  <c r="J153" i="3" s="1"/>
  <c r="P153" i="3" s="1"/>
  <c r="G150" i="74"/>
  <c r="O153" i="3"/>
  <c r="H30" i="74"/>
  <c r="O33" i="75"/>
  <c r="I30" i="74"/>
  <c r="S33" i="75" s="1"/>
  <c r="T33" i="75"/>
  <c r="U33" i="75" s="1"/>
  <c r="V33" i="75" s="1"/>
  <c r="L30" i="74"/>
  <c r="W33" i="75" s="1"/>
  <c r="X33" i="75"/>
  <c r="Y33" i="75" s="1"/>
  <c r="Z33" i="75" s="1"/>
  <c r="C28" i="75"/>
  <c r="C29" i="75"/>
  <c r="C30" i="75"/>
  <c r="C31" i="75"/>
  <c r="D6" i="75"/>
  <c r="E6" i="75"/>
  <c r="F3" i="74"/>
  <c r="F6" i="75" s="1"/>
  <c r="B3" i="96"/>
  <c r="B3" i="74"/>
  <c r="B6" i="75"/>
  <c r="G6" i="75"/>
  <c r="H6" i="75" s="1"/>
  <c r="J6" i="75"/>
  <c r="O4" i="85"/>
  <c r="K6" i="75"/>
  <c r="L6" i="75" s="1"/>
  <c r="M6" i="75"/>
  <c r="H3" i="74"/>
  <c r="O6" i="75"/>
  <c r="P6" i="75"/>
  <c r="Q6" i="75" s="1"/>
  <c r="R6" i="75" s="1"/>
  <c r="I3" i="74"/>
  <c r="S6" i="75"/>
  <c r="T6" i="75"/>
  <c r="U6" i="75" s="1"/>
  <c r="L3" i="74"/>
  <c r="W6" i="75" s="1"/>
  <c r="X6" i="75"/>
  <c r="Y6" i="75" s="1"/>
  <c r="Z6" i="75"/>
  <c r="D7" i="75"/>
  <c r="E7" i="75"/>
  <c r="F4" i="74"/>
  <c r="F7" i="75"/>
  <c r="B4" i="96"/>
  <c r="B4" i="74"/>
  <c r="B7" i="75"/>
  <c r="G7" i="75"/>
  <c r="H7" i="75"/>
  <c r="I7" i="75" s="1"/>
  <c r="G4" i="74"/>
  <c r="J7" i="75"/>
  <c r="K7" i="75"/>
  <c r="L7" i="75"/>
  <c r="M7" i="75" s="1"/>
  <c r="N7" i="75" s="1"/>
  <c r="H4" i="74"/>
  <c r="T7" i="75" s="1"/>
  <c r="U7" i="75" s="1"/>
  <c r="V7" i="75" s="1"/>
  <c r="I4" i="74"/>
  <c r="S7" i="75"/>
  <c r="L4" i="74"/>
  <c r="W7" i="75"/>
  <c r="D8" i="75"/>
  <c r="E8" i="75"/>
  <c r="F5" i="74"/>
  <c r="G8" i="75" s="1"/>
  <c r="H8" i="75" s="1"/>
  <c r="B5" i="96"/>
  <c r="B5" i="74"/>
  <c r="B8" i="75"/>
  <c r="J8" i="75"/>
  <c r="K8" i="75"/>
  <c r="L8" i="75"/>
  <c r="M8" i="75"/>
  <c r="H5" i="74"/>
  <c r="I5" i="74"/>
  <c r="S8" i="75" s="1"/>
  <c r="L5" i="74"/>
  <c r="W8" i="75"/>
  <c r="D9" i="75"/>
  <c r="D10" i="75"/>
  <c r="E10" i="75"/>
  <c r="F7" i="74"/>
  <c r="F10" i="75"/>
  <c r="G10" i="75"/>
  <c r="H10" i="75" s="1"/>
  <c r="G7" i="74"/>
  <c r="J10" i="75" s="1"/>
  <c r="K10" i="75"/>
  <c r="L10" i="75" s="1"/>
  <c r="M10" i="75"/>
  <c r="H7" i="74"/>
  <c r="O10" i="75"/>
  <c r="P10" i="75"/>
  <c r="Q10" i="75" s="1"/>
  <c r="R10" i="75" s="1"/>
  <c r="I7" i="74"/>
  <c r="S10" i="75"/>
  <c r="T10" i="75"/>
  <c r="U10" i="75" s="1"/>
  <c r="L7" i="74"/>
  <c r="W10" i="75" s="1"/>
  <c r="Z10" i="75" s="1"/>
  <c r="X10" i="75"/>
  <c r="Y10" i="75" s="1"/>
  <c r="D11" i="75"/>
  <c r="E11" i="75"/>
  <c r="F8" i="74"/>
  <c r="F11" i="75"/>
  <c r="G11" i="75"/>
  <c r="H11" i="75"/>
  <c r="I11" i="75"/>
  <c r="G8" i="74"/>
  <c r="J11" i="75"/>
  <c r="K11" i="75"/>
  <c r="L11" i="75" s="1"/>
  <c r="M11" i="75" s="1"/>
  <c r="H8" i="74"/>
  <c r="O11" i="75" s="1"/>
  <c r="I8" i="74"/>
  <c r="S11" i="75"/>
  <c r="L8" i="74"/>
  <c r="W11" i="75"/>
  <c r="D12" i="75"/>
  <c r="D13" i="75"/>
  <c r="E13" i="75"/>
  <c r="F10" i="74"/>
  <c r="G13" i="75" s="1"/>
  <c r="H13" i="75" s="1"/>
  <c r="B10" i="96"/>
  <c r="B10" i="74"/>
  <c r="B13" i="75"/>
  <c r="E12" i="98"/>
  <c r="G10" i="74"/>
  <c r="J13" i="75"/>
  <c r="F12" i="98"/>
  <c r="K13" i="75"/>
  <c r="L13" i="75" s="1"/>
  <c r="M13" i="75" s="1"/>
  <c r="H10" i="74"/>
  <c r="O13" i="75" s="1"/>
  <c r="R13" i="75" s="1"/>
  <c r="P13" i="75"/>
  <c r="Q13" i="75" s="1"/>
  <c r="I10" i="74"/>
  <c r="L10" i="74"/>
  <c r="W13" i="75" s="1"/>
  <c r="X13" i="75"/>
  <c r="Y13" i="75"/>
  <c r="D14" i="75"/>
  <c r="D15" i="75"/>
  <c r="D16" i="75"/>
  <c r="E16" i="75"/>
  <c r="F13" i="74"/>
  <c r="B13" i="96"/>
  <c r="B13" i="74"/>
  <c r="B16" i="75"/>
  <c r="E6" i="98"/>
  <c r="F6" i="98"/>
  <c r="H13" i="74"/>
  <c r="O16" i="75"/>
  <c r="I13" i="74"/>
  <c r="S16" i="75"/>
  <c r="L13" i="74"/>
  <c r="W16" i="75"/>
  <c r="D17" i="75"/>
  <c r="D18" i="75"/>
  <c r="E18" i="75"/>
  <c r="F15" i="74"/>
  <c r="F18" i="75"/>
  <c r="B15" i="96"/>
  <c r="B15" i="74"/>
  <c r="B18" i="75"/>
  <c r="G18" i="75"/>
  <c r="H18" i="75" s="1"/>
  <c r="I18" i="75" s="1"/>
  <c r="J18" i="75"/>
  <c r="K18" i="75"/>
  <c r="L18" i="75"/>
  <c r="M18" i="75" s="1"/>
  <c r="N18" i="75"/>
  <c r="H15" i="74"/>
  <c r="I15" i="74"/>
  <c r="S18" i="75" s="1"/>
  <c r="T18" i="75"/>
  <c r="U18" i="75"/>
  <c r="V18" i="75" s="1"/>
  <c r="L15" i="74"/>
  <c r="W18" i="75" s="1"/>
  <c r="D19" i="75"/>
  <c r="E19" i="75"/>
  <c r="F16" i="74"/>
  <c r="F19" i="75"/>
  <c r="B16" i="96"/>
  <c r="B16" i="74"/>
  <c r="B19" i="75"/>
  <c r="G19" i="75"/>
  <c r="H19" i="75" s="1"/>
  <c r="I19" i="75" s="1"/>
  <c r="J19" i="75"/>
  <c r="K19" i="75"/>
  <c r="L19" i="75"/>
  <c r="M19" i="75" s="1"/>
  <c r="N19" i="75" s="1"/>
  <c r="H16" i="74"/>
  <c r="T19" i="75" s="1"/>
  <c r="U19" i="75" s="1"/>
  <c r="V19" i="75" s="1"/>
  <c r="I16" i="74"/>
  <c r="S19" i="75" s="1"/>
  <c r="L16" i="74"/>
  <c r="W19" i="75" s="1"/>
  <c r="D20" i="75"/>
  <c r="D21" i="75"/>
  <c r="D22" i="75"/>
  <c r="D23" i="75"/>
  <c r="E23" i="75"/>
  <c r="F20" i="74"/>
  <c r="G23" i="75" s="1"/>
  <c r="H23" i="75" s="1"/>
  <c r="I23" i="75" s="1"/>
  <c r="F23" i="75"/>
  <c r="B20" i="96"/>
  <c r="B20" i="74"/>
  <c r="B23" i="75"/>
  <c r="J23" i="75"/>
  <c r="K23" i="75"/>
  <c r="L23" i="75" s="1"/>
  <c r="M23" i="75" s="1"/>
  <c r="H20" i="74"/>
  <c r="O23" i="75"/>
  <c r="P23" i="75"/>
  <c r="Q23" i="75" s="1"/>
  <c r="R23" i="75" s="1"/>
  <c r="I20" i="74"/>
  <c r="L20" i="74"/>
  <c r="W23" i="75" s="1"/>
  <c r="X23" i="75"/>
  <c r="Y23" i="75" s="1"/>
  <c r="Z23" i="75" s="1"/>
  <c r="D24" i="75"/>
  <c r="E24" i="75"/>
  <c r="F21" i="74"/>
  <c r="G24" i="75" s="1"/>
  <c r="H24" i="75" s="1"/>
  <c r="I24" i="75" s="1"/>
  <c r="F24" i="75"/>
  <c r="B21" i="96"/>
  <c r="B21" i="74"/>
  <c r="B24" i="75"/>
  <c r="J24" i="75"/>
  <c r="K24" i="75"/>
  <c r="L24" i="75" s="1"/>
  <c r="M24" i="75" s="1"/>
  <c r="N24" i="75" s="1"/>
  <c r="H21" i="74"/>
  <c r="O24" i="75"/>
  <c r="P24" i="75"/>
  <c r="Q24" i="75" s="1"/>
  <c r="R24" i="75" s="1"/>
  <c r="I21" i="74"/>
  <c r="L21" i="74"/>
  <c r="W24" i="75" s="1"/>
  <c r="X24" i="75"/>
  <c r="Y24" i="75" s="1"/>
  <c r="Z24" i="75" s="1"/>
  <c r="D25" i="75"/>
  <c r="E25" i="75"/>
  <c r="F22" i="74"/>
  <c r="G25" i="75" s="1"/>
  <c r="H25" i="75" s="1"/>
  <c r="I25" i="75" s="1"/>
  <c r="F25" i="75"/>
  <c r="B22" i="96"/>
  <c r="B22" i="74"/>
  <c r="B25" i="75"/>
  <c r="J25" i="75"/>
  <c r="K25" i="75"/>
  <c r="L25" i="75" s="1"/>
  <c r="M25" i="75" s="1"/>
  <c r="N25" i="75" s="1"/>
  <c r="H22" i="74"/>
  <c r="O25" i="75"/>
  <c r="P25" i="75"/>
  <c r="Q25" i="75" s="1"/>
  <c r="R25" i="75" s="1"/>
  <c r="I22" i="74"/>
  <c r="L22" i="74"/>
  <c r="W25" i="75" s="1"/>
  <c r="X25" i="75"/>
  <c r="Y25" i="75" s="1"/>
  <c r="Z25" i="75" s="1"/>
  <c r="D26" i="75"/>
  <c r="D27" i="75"/>
  <c r="D28" i="75"/>
  <c r="E28" i="75"/>
  <c r="F25" i="74"/>
  <c r="B25" i="96"/>
  <c r="B25" i="74"/>
  <c r="B28" i="75"/>
  <c r="J28" i="75"/>
  <c r="K28" i="75"/>
  <c r="L28" i="75"/>
  <c r="H25" i="74"/>
  <c r="T28" i="75" s="1"/>
  <c r="U28" i="75" s="1"/>
  <c r="V28" i="75" s="1"/>
  <c r="P28" i="75"/>
  <c r="Q28" i="75"/>
  <c r="I25" i="74"/>
  <c r="S28" i="75" s="1"/>
  <c r="L25" i="74"/>
  <c r="X28" i="75" s="1"/>
  <c r="Y28" i="75" s="1"/>
  <c r="D29" i="75"/>
  <c r="E29" i="75"/>
  <c r="F26" i="74"/>
  <c r="B26" i="96"/>
  <c r="B26" i="74"/>
  <c r="B29" i="75"/>
  <c r="J29" i="75"/>
  <c r="K29" i="75"/>
  <c r="L29" i="75"/>
  <c r="H26" i="74"/>
  <c r="T29" i="75" s="1"/>
  <c r="U29" i="75" s="1"/>
  <c r="V29" i="75" s="1"/>
  <c r="P29" i="75"/>
  <c r="Q29" i="75"/>
  <c r="I26" i="74"/>
  <c r="S29" i="75" s="1"/>
  <c r="L26" i="74"/>
  <c r="X29" i="75" s="1"/>
  <c r="Y29" i="75" s="1"/>
  <c r="D30" i="75"/>
  <c r="E30" i="75"/>
  <c r="F27" i="74"/>
  <c r="B27" i="96"/>
  <c r="B27" i="74"/>
  <c r="B30" i="75"/>
  <c r="J30" i="75"/>
  <c r="K30" i="75"/>
  <c r="L30" i="75"/>
  <c r="H27" i="74"/>
  <c r="T30" i="75" s="1"/>
  <c r="U30" i="75" s="1"/>
  <c r="V30" i="75" s="1"/>
  <c r="P30" i="75"/>
  <c r="Q30" i="75"/>
  <c r="I27" i="74"/>
  <c r="S30" i="75" s="1"/>
  <c r="L27" i="74"/>
  <c r="X30" i="75" s="1"/>
  <c r="Y30" i="75" s="1"/>
  <c r="D31" i="75"/>
  <c r="E31" i="75"/>
  <c r="F28" i="74"/>
  <c r="B28" i="96"/>
  <c r="B28" i="74"/>
  <c r="B31" i="75"/>
  <c r="J31" i="75"/>
  <c r="K31" i="75"/>
  <c r="L31" i="75"/>
  <c r="H28" i="74"/>
  <c r="T31" i="75" s="1"/>
  <c r="U31" i="75" s="1"/>
  <c r="V31" i="75" s="1"/>
  <c r="P31" i="75"/>
  <c r="Q31" i="75"/>
  <c r="I28" i="74"/>
  <c r="S31" i="75" s="1"/>
  <c r="L28" i="74"/>
  <c r="X31" i="75" s="1"/>
  <c r="Y31" i="75" s="1"/>
  <c r="C32" i="75"/>
  <c r="D32" i="75"/>
  <c r="E32" i="75"/>
  <c r="F29" i="74"/>
  <c r="F32" i="75"/>
  <c r="B29" i="96"/>
  <c r="B29" i="74"/>
  <c r="B32" i="75"/>
  <c r="G32" i="75"/>
  <c r="H32" i="75"/>
  <c r="I32" i="75"/>
  <c r="J32" i="75"/>
  <c r="K32" i="75"/>
  <c r="L32" i="75" s="1"/>
  <c r="M32" i="75" s="1"/>
  <c r="H29" i="74"/>
  <c r="O32" i="75"/>
  <c r="P32" i="75"/>
  <c r="Q32" i="75" s="1"/>
  <c r="I29" i="74"/>
  <c r="S32" i="75"/>
  <c r="T32" i="75"/>
  <c r="U32" i="75" s="1"/>
  <c r="V32" i="75" s="1"/>
  <c r="L29" i="74"/>
  <c r="C33" i="75"/>
  <c r="D33" i="75"/>
  <c r="E33" i="75"/>
  <c r="F30" i="74"/>
  <c r="F33" i="75" s="1"/>
  <c r="B30" i="96"/>
  <c r="B30" i="74"/>
  <c r="B33" i="75"/>
  <c r="G33" i="75"/>
  <c r="H33" i="75" s="1"/>
  <c r="I33" i="75" s="1"/>
  <c r="O39" i="85"/>
  <c r="C34" i="75"/>
  <c r="D34" i="75"/>
  <c r="E34" i="75"/>
  <c r="F31" i="74"/>
  <c r="F34" i="75" s="1"/>
  <c r="B31" i="96"/>
  <c r="B31" i="74"/>
  <c r="B34" i="75"/>
  <c r="G34" i="75"/>
  <c r="H34" i="75" s="1"/>
  <c r="I34" i="75" s="1"/>
  <c r="J34" i="75"/>
  <c r="K34" i="75"/>
  <c r="L34" i="75"/>
  <c r="M34" i="75" s="1"/>
  <c r="N34" i="75" s="1"/>
  <c r="H31" i="74"/>
  <c r="I31" i="74"/>
  <c r="S34" i="75" s="1"/>
  <c r="T34" i="75"/>
  <c r="U34" i="75" s="1"/>
  <c r="V34" i="75" s="1"/>
  <c r="L31" i="74"/>
  <c r="W34" i="75" s="1"/>
  <c r="C35" i="75"/>
  <c r="D35" i="75"/>
  <c r="E35" i="75"/>
  <c r="F32" i="74"/>
  <c r="G35" i="75" s="1"/>
  <c r="H35" i="75" s="1"/>
  <c r="I35" i="75" s="1"/>
  <c r="F35" i="75"/>
  <c r="B32" i="96"/>
  <c r="B32" i="74"/>
  <c r="B35" i="75"/>
  <c r="J35" i="75"/>
  <c r="K35" i="75"/>
  <c r="L35" i="75" s="1"/>
  <c r="M35" i="75" s="1"/>
  <c r="N35" i="75" s="1"/>
  <c r="H32" i="74"/>
  <c r="O35" i="75"/>
  <c r="P35" i="75"/>
  <c r="Q35" i="75"/>
  <c r="R35" i="75"/>
  <c r="I32" i="74"/>
  <c r="S35" i="75"/>
  <c r="T35" i="75"/>
  <c r="U35" i="75" s="1"/>
  <c r="V35" i="75" s="1"/>
  <c r="AA35" i="75" s="1"/>
  <c r="L32" i="74"/>
  <c r="W35" i="75"/>
  <c r="X35" i="75"/>
  <c r="Y35" i="75" s="1"/>
  <c r="Z35" i="75"/>
  <c r="C36" i="75"/>
  <c r="D36" i="75"/>
  <c r="E36" i="75"/>
  <c r="F33" i="74"/>
  <c r="B33" i="96"/>
  <c r="B33" i="74"/>
  <c r="B36" i="75"/>
  <c r="J36" i="75"/>
  <c r="O41" i="85"/>
  <c r="K36" i="75"/>
  <c r="L36" i="75"/>
  <c r="M36" i="75" s="1"/>
  <c r="H33" i="74"/>
  <c r="O36" i="75"/>
  <c r="P36" i="75"/>
  <c r="Q36" i="75" s="1"/>
  <c r="R36" i="75"/>
  <c r="I33" i="74"/>
  <c r="L33" i="74"/>
  <c r="W36" i="75" s="1"/>
  <c r="C37" i="75"/>
  <c r="D37" i="75"/>
  <c r="E37" i="75"/>
  <c r="F34" i="74"/>
  <c r="B34" i="96"/>
  <c r="B34" i="74"/>
  <c r="B37" i="75"/>
  <c r="J37" i="75"/>
  <c r="O43" i="85"/>
  <c r="K37" i="75" s="1"/>
  <c r="L37" i="75" s="1"/>
  <c r="H34" i="74"/>
  <c r="I34" i="74"/>
  <c r="S37" i="75" s="1"/>
  <c r="L34" i="74"/>
  <c r="W37" i="75"/>
  <c r="C38" i="75"/>
  <c r="D38" i="75"/>
  <c r="E38" i="75"/>
  <c r="F35" i="74"/>
  <c r="F38" i="75"/>
  <c r="B35" i="96"/>
  <c r="B35" i="74"/>
  <c r="B38" i="75"/>
  <c r="G38" i="75"/>
  <c r="H38" i="75"/>
  <c r="I38" i="75"/>
  <c r="J38" i="75"/>
  <c r="O50" i="85"/>
  <c r="K38" i="75" s="1"/>
  <c r="L38" i="75" s="1"/>
  <c r="M38" i="75" s="1"/>
  <c r="N38" i="75" s="1"/>
  <c r="H35" i="74"/>
  <c r="O38" i="75" s="1"/>
  <c r="I35" i="74"/>
  <c r="S38" i="75"/>
  <c r="L35" i="74"/>
  <c r="W38" i="75"/>
  <c r="C39" i="75"/>
  <c r="D39" i="75"/>
  <c r="E39" i="75"/>
  <c r="F36" i="74"/>
  <c r="F39" i="75"/>
  <c r="B36" i="96"/>
  <c r="B36" i="74"/>
  <c r="B39" i="75"/>
  <c r="G39" i="75"/>
  <c r="H39" i="75" s="1"/>
  <c r="I39" i="75" s="1"/>
  <c r="J39" i="75"/>
  <c r="H36" i="74"/>
  <c r="T39" i="75" s="1"/>
  <c r="U39" i="75" s="1"/>
  <c r="V39" i="75" s="1"/>
  <c r="I36" i="74"/>
  <c r="S39" i="75" s="1"/>
  <c r="L36" i="74"/>
  <c r="W39" i="75" s="1"/>
  <c r="C40" i="75"/>
  <c r="D40" i="75"/>
  <c r="E40" i="75"/>
  <c r="F37" i="74"/>
  <c r="G40" i="75" s="1"/>
  <c r="H40" i="75" s="1"/>
  <c r="F40" i="75"/>
  <c r="B37" i="96"/>
  <c r="B37" i="74"/>
  <c r="B40" i="75"/>
  <c r="J40" i="75"/>
  <c r="K40" i="75"/>
  <c r="L40" i="75" s="1"/>
  <c r="M40" i="75"/>
  <c r="H37" i="74"/>
  <c r="O40" i="75"/>
  <c r="P40" i="75"/>
  <c r="Q40" i="75"/>
  <c r="R40" i="75"/>
  <c r="I37" i="74"/>
  <c r="S40" i="75"/>
  <c r="T40" i="75"/>
  <c r="U40" i="75" s="1"/>
  <c r="V40" i="75"/>
  <c r="AA40" i="75" s="1"/>
  <c r="L37" i="74"/>
  <c r="W40" i="75"/>
  <c r="X40" i="75"/>
  <c r="Y40" i="75" s="1"/>
  <c r="Z40" i="75"/>
  <c r="C41" i="75"/>
  <c r="D41" i="75"/>
  <c r="E41" i="75"/>
  <c r="F38" i="74"/>
  <c r="F41" i="75" s="1"/>
  <c r="B38" i="96"/>
  <c r="B38" i="74"/>
  <c r="B41" i="75"/>
  <c r="G41" i="75"/>
  <c r="H41" i="75" s="1"/>
  <c r="I41" i="75" s="1"/>
  <c r="J41" i="75"/>
  <c r="O91" i="85"/>
  <c r="K41" i="75"/>
  <c r="L41" i="75" s="1"/>
  <c r="M41" i="75" s="1"/>
  <c r="N41" i="75" s="1"/>
  <c r="H38" i="74"/>
  <c r="O41" i="75"/>
  <c r="P41" i="75"/>
  <c r="Q41" i="75" s="1"/>
  <c r="R41" i="75"/>
  <c r="I38" i="74"/>
  <c r="S41" i="75" s="1"/>
  <c r="T41" i="75"/>
  <c r="U41" i="75" s="1"/>
  <c r="V41" i="75" s="1"/>
  <c r="L38" i="74"/>
  <c r="W41" i="75" s="1"/>
  <c r="X41" i="75"/>
  <c r="Y41" i="75" s="1"/>
  <c r="Z41" i="75" s="1"/>
  <c r="C42" i="75"/>
  <c r="D42" i="75"/>
  <c r="E42" i="75"/>
  <c r="F39" i="74"/>
  <c r="B39" i="96"/>
  <c r="B39" i="74"/>
  <c r="B42" i="75"/>
  <c r="J42" i="75"/>
  <c r="O42" i="85"/>
  <c r="K42" i="75" s="1"/>
  <c r="L42" i="75"/>
  <c r="M42" i="75" s="1"/>
  <c r="H39" i="74"/>
  <c r="P42" i="75"/>
  <c r="Q42" i="75" s="1"/>
  <c r="I39" i="74"/>
  <c r="S42" i="75" s="1"/>
  <c r="L39" i="74"/>
  <c r="X42" i="75" s="1"/>
  <c r="Y42" i="75"/>
  <c r="C43" i="75"/>
  <c r="D43" i="75"/>
  <c r="E43" i="75"/>
  <c r="F40" i="74"/>
  <c r="F43" i="75"/>
  <c r="B40" i="96"/>
  <c r="B40" i="74"/>
  <c r="B43" i="75"/>
  <c r="G43" i="75"/>
  <c r="H43" i="75"/>
  <c r="I43" i="75"/>
  <c r="J43" i="75"/>
  <c r="K43" i="75"/>
  <c r="L43" i="75" s="1"/>
  <c r="M43" i="75" s="1"/>
  <c r="N43" i="75" s="1"/>
  <c r="H40" i="74"/>
  <c r="O43" i="75"/>
  <c r="P43" i="75"/>
  <c r="Q43" i="75" s="1"/>
  <c r="R43" i="75" s="1"/>
  <c r="I40" i="74"/>
  <c r="S43" i="75"/>
  <c r="T43" i="75"/>
  <c r="U43" i="75" s="1"/>
  <c r="V43" i="75"/>
  <c r="AA43" i="75" s="1"/>
  <c r="L40" i="74"/>
  <c r="W43" i="75" s="1"/>
  <c r="X43" i="75"/>
  <c r="Y43" i="75" s="1"/>
  <c r="Z43" i="75" s="1"/>
  <c r="C44" i="75"/>
  <c r="D44" i="75"/>
  <c r="E44" i="75"/>
  <c r="F41" i="74"/>
  <c r="B41" i="96"/>
  <c r="B41" i="74"/>
  <c r="B44" i="75"/>
  <c r="J44" i="75"/>
  <c r="O53" i="85"/>
  <c r="K44" i="75"/>
  <c r="L44" i="75"/>
  <c r="M44" i="75"/>
  <c r="H41" i="74"/>
  <c r="O44" i="75" s="1"/>
  <c r="I41" i="74"/>
  <c r="S44" i="75"/>
  <c r="L41" i="74"/>
  <c r="W44" i="75" s="1"/>
  <c r="X44" i="75"/>
  <c r="Y44" i="75" s="1"/>
  <c r="Z44" i="75" s="1"/>
  <c r="C45" i="75"/>
  <c r="D45" i="75"/>
  <c r="E45" i="75"/>
  <c r="F42" i="74"/>
  <c r="G45" i="75" s="1"/>
  <c r="H45" i="75" s="1"/>
  <c r="B42" i="96"/>
  <c r="B42" i="74"/>
  <c r="B45" i="75"/>
  <c r="J45" i="75"/>
  <c r="O54" i="85"/>
  <c r="K45" i="75"/>
  <c r="L45" i="75" s="1"/>
  <c r="M45" i="75" s="1"/>
  <c r="H42" i="74"/>
  <c r="P45" i="75"/>
  <c r="Q45" i="75" s="1"/>
  <c r="I42" i="74"/>
  <c r="S45" i="75"/>
  <c r="L42" i="74"/>
  <c r="W45" i="75" s="1"/>
  <c r="X45" i="75"/>
  <c r="Y45" i="75" s="1"/>
  <c r="Z45" i="75" s="1"/>
  <c r="C46" i="75"/>
  <c r="D46" i="75"/>
  <c r="E46" i="75"/>
  <c r="F43" i="74"/>
  <c r="G46" i="75" s="1"/>
  <c r="F46" i="75"/>
  <c r="B43" i="96"/>
  <c r="B43" i="74"/>
  <c r="B46" i="75"/>
  <c r="H46" i="75"/>
  <c r="J46" i="75"/>
  <c r="O55" i="85"/>
  <c r="K46" i="75"/>
  <c r="L46" i="75" s="1"/>
  <c r="M46" i="75" s="1"/>
  <c r="H43" i="74"/>
  <c r="T46" i="75" s="1"/>
  <c r="U46" i="75" s="1"/>
  <c r="V46" i="75" s="1"/>
  <c r="AA46" i="75" s="1"/>
  <c r="P46" i="75"/>
  <c r="Q46" i="75" s="1"/>
  <c r="I43" i="74"/>
  <c r="S46" i="75"/>
  <c r="L43" i="74"/>
  <c r="X46" i="75" s="1"/>
  <c r="Y46" i="75" s="1"/>
  <c r="Z46" i="75" s="1"/>
  <c r="W46" i="75"/>
  <c r="C47" i="75"/>
  <c r="D47" i="75"/>
  <c r="E47" i="75"/>
  <c r="F44" i="74"/>
  <c r="F47" i="75" s="1"/>
  <c r="B44" i="96"/>
  <c r="B44" i="74"/>
  <c r="B47" i="75"/>
  <c r="J47" i="75"/>
  <c r="O57" i="85"/>
  <c r="K47" i="75"/>
  <c r="L47" i="75" s="1"/>
  <c r="M47" i="75" s="1"/>
  <c r="H44" i="74"/>
  <c r="P47" i="75" s="1"/>
  <c r="Q47" i="75" s="1"/>
  <c r="O47" i="75"/>
  <c r="I44" i="74"/>
  <c r="S47" i="75"/>
  <c r="T47" i="75"/>
  <c r="U47" i="75"/>
  <c r="V47" i="75" s="1"/>
  <c r="L44" i="74"/>
  <c r="C48" i="75"/>
  <c r="D48" i="75"/>
  <c r="E48" i="75"/>
  <c r="F45" i="74"/>
  <c r="F48" i="75" s="1"/>
  <c r="B45" i="96"/>
  <c r="B45" i="74"/>
  <c r="B48" i="75"/>
  <c r="G48" i="75"/>
  <c r="H48" i="75"/>
  <c r="I48" i="75" s="1"/>
  <c r="J48" i="75"/>
  <c r="O166" i="85"/>
  <c r="K48" i="75"/>
  <c r="L48" i="75" s="1"/>
  <c r="M48" i="75" s="1"/>
  <c r="H45" i="74"/>
  <c r="T48" i="75" s="1"/>
  <c r="U48" i="75" s="1"/>
  <c r="V48" i="75" s="1"/>
  <c r="P48" i="75"/>
  <c r="Q48" i="75" s="1"/>
  <c r="I45" i="74"/>
  <c r="S48" i="75"/>
  <c r="L45" i="74"/>
  <c r="C49" i="75"/>
  <c r="D49" i="75"/>
  <c r="E49" i="75"/>
  <c r="F46" i="74"/>
  <c r="F49" i="75" s="1"/>
  <c r="B46" i="96"/>
  <c r="B46" i="74"/>
  <c r="B49" i="75"/>
  <c r="J49" i="75"/>
  <c r="O59" i="85"/>
  <c r="K50" i="75" s="1"/>
  <c r="L50" i="75" s="1"/>
  <c r="M50" i="75" s="1"/>
  <c r="K49" i="75"/>
  <c r="L49" i="75" s="1"/>
  <c r="M49" i="75" s="1"/>
  <c r="H46" i="74"/>
  <c r="I46" i="74"/>
  <c r="S49" i="75"/>
  <c r="L46" i="74"/>
  <c r="W49" i="75" s="1"/>
  <c r="C50" i="75"/>
  <c r="D50" i="75"/>
  <c r="E50" i="75"/>
  <c r="F47" i="74"/>
  <c r="G50" i="75" s="1"/>
  <c r="H50" i="75" s="1"/>
  <c r="B47" i="96"/>
  <c r="B47" i="74"/>
  <c r="B50" i="75"/>
  <c r="J50" i="75"/>
  <c r="H47" i="74"/>
  <c r="O50" i="75"/>
  <c r="P50" i="75"/>
  <c r="Q50" i="75"/>
  <c r="R50" i="75" s="1"/>
  <c r="I47" i="74"/>
  <c r="S50" i="75" s="1"/>
  <c r="T50" i="75"/>
  <c r="U50" i="75" s="1"/>
  <c r="V50" i="75" s="1"/>
  <c r="AA50" i="75" s="1"/>
  <c r="L47" i="74"/>
  <c r="X50" i="75" s="1"/>
  <c r="Y50" i="75" s="1"/>
  <c r="Z50" i="75" s="1"/>
  <c r="W50" i="75"/>
  <c r="C51" i="75"/>
  <c r="D51" i="75"/>
  <c r="E51" i="75"/>
  <c r="F48" i="74"/>
  <c r="F51" i="75"/>
  <c r="B48" i="96"/>
  <c r="B48" i="74"/>
  <c r="B51" i="75"/>
  <c r="G51" i="75"/>
  <c r="H51" i="75" s="1"/>
  <c r="I51" i="75" s="1"/>
  <c r="J51" i="75"/>
  <c r="K51" i="75"/>
  <c r="L51" i="75" s="1"/>
  <c r="M51" i="75"/>
  <c r="N51" i="75" s="1"/>
  <c r="H48" i="74"/>
  <c r="T51" i="75" s="1"/>
  <c r="U51" i="75" s="1"/>
  <c r="V51" i="75" s="1"/>
  <c r="P51" i="75"/>
  <c r="Q51" i="75" s="1"/>
  <c r="I48" i="74"/>
  <c r="S51" i="75"/>
  <c r="L48" i="74"/>
  <c r="W51" i="75" s="1"/>
  <c r="C52" i="75"/>
  <c r="D52" i="75"/>
  <c r="E52" i="75"/>
  <c r="F49" i="74"/>
  <c r="G52" i="75" s="1"/>
  <c r="H52" i="75" s="1"/>
  <c r="B49" i="96"/>
  <c r="B49" i="74"/>
  <c r="B52" i="75"/>
  <c r="J52" i="75"/>
  <c r="H49" i="74"/>
  <c r="P52" i="75" s="1"/>
  <c r="Q52" i="75" s="1"/>
  <c r="R52" i="75" s="1"/>
  <c r="O52" i="75"/>
  <c r="I49" i="74"/>
  <c r="L49" i="74"/>
  <c r="X52" i="75" s="1"/>
  <c r="W52" i="75"/>
  <c r="Y52" i="75"/>
  <c r="Z52" i="75" s="1"/>
  <c r="C53" i="75"/>
  <c r="D53" i="75"/>
  <c r="E53" i="75"/>
  <c r="F50" i="74"/>
  <c r="F53" i="75"/>
  <c r="B50" i="96"/>
  <c r="B50" i="74"/>
  <c r="B53" i="75"/>
  <c r="G53" i="75"/>
  <c r="H53" i="75" s="1"/>
  <c r="I53" i="75" s="1"/>
  <c r="J53" i="75"/>
  <c r="O68" i="85"/>
  <c r="K53" i="75" s="1"/>
  <c r="L53" i="75" s="1"/>
  <c r="M53" i="75" s="1"/>
  <c r="H50" i="74"/>
  <c r="P53" i="75" s="1"/>
  <c r="Q53" i="75" s="1"/>
  <c r="R53" i="75" s="1"/>
  <c r="O53" i="75"/>
  <c r="I50" i="74"/>
  <c r="S53" i="75" s="1"/>
  <c r="T53" i="75"/>
  <c r="U53" i="75" s="1"/>
  <c r="V53" i="75" s="1"/>
  <c r="L50" i="74"/>
  <c r="X53" i="75" s="1"/>
  <c r="Y53" i="75" s="1"/>
  <c r="Z53" i="75" s="1"/>
  <c r="W53" i="75"/>
  <c r="C54" i="75"/>
  <c r="D54" i="75"/>
  <c r="E54" i="75"/>
  <c r="F51" i="74"/>
  <c r="F54" i="75"/>
  <c r="B51" i="96"/>
  <c r="B51" i="74"/>
  <c r="B54" i="75"/>
  <c r="G54" i="75"/>
  <c r="H54" i="75" s="1"/>
  <c r="I54" i="75" s="1"/>
  <c r="J54" i="75"/>
  <c r="O70" i="85"/>
  <c r="K54" i="75" s="1"/>
  <c r="L54" i="75" s="1"/>
  <c r="M54" i="75" s="1"/>
  <c r="H51" i="74"/>
  <c r="P54" i="75" s="1"/>
  <c r="Q54" i="75" s="1"/>
  <c r="O54" i="75"/>
  <c r="I51" i="74"/>
  <c r="S54" i="75" s="1"/>
  <c r="L51" i="74"/>
  <c r="W54" i="75"/>
  <c r="X54" i="75"/>
  <c r="Y54" i="75"/>
  <c r="Z54" i="75" s="1"/>
  <c r="C55" i="75"/>
  <c r="D55" i="75"/>
  <c r="E55" i="75"/>
  <c r="F52" i="74"/>
  <c r="F55" i="75"/>
  <c r="B52" i="96"/>
  <c r="B52" i="74"/>
  <c r="B55" i="75"/>
  <c r="G55" i="75"/>
  <c r="H55" i="75" s="1"/>
  <c r="I55" i="75" s="1"/>
  <c r="J55" i="75"/>
  <c r="K55" i="75"/>
  <c r="L55" i="75" s="1"/>
  <c r="M55" i="75" s="1"/>
  <c r="N55" i="75" s="1"/>
  <c r="H52" i="74"/>
  <c r="I52" i="74"/>
  <c r="S55" i="75"/>
  <c r="L52" i="74"/>
  <c r="W55" i="75" s="1"/>
  <c r="C56" i="75"/>
  <c r="D56" i="75"/>
  <c r="E56" i="75"/>
  <c r="F53" i="74"/>
  <c r="G56" i="75" s="1"/>
  <c r="H56" i="75" s="1"/>
  <c r="B53" i="96"/>
  <c r="B53" i="74"/>
  <c r="B56" i="75"/>
  <c r="J56" i="75"/>
  <c r="O74" i="85"/>
  <c r="K56" i="75"/>
  <c r="L56" i="75" s="1"/>
  <c r="M56" i="75" s="1"/>
  <c r="H53" i="74"/>
  <c r="T56" i="75" s="1"/>
  <c r="U56" i="75" s="1"/>
  <c r="V56" i="75" s="1"/>
  <c r="P56" i="75"/>
  <c r="Q56" i="75" s="1"/>
  <c r="I53" i="74"/>
  <c r="S56" i="75"/>
  <c r="L53" i="74"/>
  <c r="W56" i="75" s="1"/>
  <c r="C57" i="75"/>
  <c r="D57" i="75"/>
  <c r="E57" i="75"/>
  <c r="F54" i="74"/>
  <c r="G57" i="75" s="1"/>
  <c r="H57" i="75" s="1"/>
  <c r="B54" i="96"/>
  <c r="B54" i="74"/>
  <c r="B57" i="75"/>
  <c r="J57" i="75"/>
  <c r="O75" i="85"/>
  <c r="K58" i="75" s="1"/>
  <c r="L58" i="75" s="1"/>
  <c r="M58" i="75" s="1"/>
  <c r="K57" i="75"/>
  <c r="L57" i="75" s="1"/>
  <c r="M57" i="75" s="1"/>
  <c r="H54" i="74"/>
  <c r="T57" i="75" s="1"/>
  <c r="U57" i="75" s="1"/>
  <c r="V57" i="75" s="1"/>
  <c r="I54" i="74"/>
  <c r="S57" i="75"/>
  <c r="L54" i="74"/>
  <c r="W57" i="75" s="1"/>
  <c r="X57" i="75"/>
  <c r="Y57" i="75" s="1"/>
  <c r="C58" i="75"/>
  <c r="D58" i="75"/>
  <c r="E58" i="75"/>
  <c r="F55" i="74"/>
  <c r="B55" i="96"/>
  <c r="B55" i="74"/>
  <c r="B58" i="75"/>
  <c r="J58" i="75"/>
  <c r="H55" i="74"/>
  <c r="P58" i="75" s="1"/>
  <c r="Q58" i="75" s="1"/>
  <c r="R58" i="75" s="1"/>
  <c r="O58" i="75"/>
  <c r="I55" i="74"/>
  <c r="S58" i="75" s="1"/>
  <c r="T58" i="75"/>
  <c r="U58" i="75" s="1"/>
  <c r="L55" i="74"/>
  <c r="X58" i="75" s="1"/>
  <c r="Y58" i="75" s="1"/>
  <c r="W58" i="75"/>
  <c r="C59" i="75"/>
  <c r="D59" i="75"/>
  <c r="E59" i="75"/>
  <c r="F56" i="74"/>
  <c r="F59" i="75"/>
  <c r="B56" i="96"/>
  <c r="B56" i="74"/>
  <c r="B59" i="75"/>
  <c r="G59" i="75"/>
  <c r="H59" i="75" s="1"/>
  <c r="I59" i="75"/>
  <c r="J59" i="75"/>
  <c r="O78" i="85"/>
  <c r="K59" i="75" s="1"/>
  <c r="L59" i="75" s="1"/>
  <c r="M59" i="75" s="1"/>
  <c r="H56" i="74"/>
  <c r="P59" i="75" s="1"/>
  <c r="Q59" i="75" s="1"/>
  <c r="R59" i="75" s="1"/>
  <c r="O59" i="75"/>
  <c r="I56" i="74"/>
  <c r="S59" i="75" s="1"/>
  <c r="L56" i="74"/>
  <c r="W59" i="75"/>
  <c r="X59" i="75"/>
  <c r="Y59" i="75"/>
  <c r="Z59" i="75" s="1"/>
  <c r="C60" i="75"/>
  <c r="D60" i="75"/>
  <c r="E60" i="75"/>
  <c r="F57" i="74"/>
  <c r="F60" i="75"/>
  <c r="B57" i="96"/>
  <c r="B57" i="74"/>
  <c r="B60" i="75"/>
  <c r="G60" i="75"/>
  <c r="H60" i="75" s="1"/>
  <c r="I60" i="75" s="1"/>
  <c r="J60" i="75"/>
  <c r="K60" i="75"/>
  <c r="L60" i="75" s="1"/>
  <c r="M60" i="75" s="1"/>
  <c r="H57" i="74"/>
  <c r="I57" i="74"/>
  <c r="S60" i="75"/>
  <c r="L57" i="74"/>
  <c r="W60" i="75" s="1"/>
  <c r="C61" i="75"/>
  <c r="D61" i="75"/>
  <c r="E61" i="75"/>
  <c r="F58" i="74"/>
  <c r="G61" i="75" s="1"/>
  <c r="H61" i="75" s="1"/>
  <c r="B58" i="96"/>
  <c r="B58" i="74"/>
  <c r="B61" i="75"/>
  <c r="J61" i="75"/>
  <c r="H58" i="74"/>
  <c r="O61" i="75"/>
  <c r="P61" i="75"/>
  <c r="Q61" i="75"/>
  <c r="R61" i="75" s="1"/>
  <c r="I58" i="74"/>
  <c r="S61" i="75" s="1"/>
  <c r="T61" i="75"/>
  <c r="U61" i="75" s="1"/>
  <c r="V61" i="75" s="1"/>
  <c r="AA61" i="75" s="1"/>
  <c r="L58" i="74"/>
  <c r="X61" i="75" s="1"/>
  <c r="Y61" i="75" s="1"/>
  <c r="Z61" i="75" s="1"/>
  <c r="W61" i="75"/>
  <c r="C62" i="75"/>
  <c r="D62" i="75"/>
  <c r="E62" i="75"/>
  <c r="F59" i="74"/>
  <c r="F62" i="75"/>
  <c r="B59" i="96"/>
  <c r="B59" i="74"/>
  <c r="B62" i="75"/>
  <c r="E5" i="98"/>
  <c r="G62" i="75"/>
  <c r="H62" i="75"/>
  <c r="I62" i="75" s="1"/>
  <c r="G59" i="74"/>
  <c r="F5" i="98"/>
  <c r="H59" i="74"/>
  <c r="P62" i="75" s="1"/>
  <c r="Q62" i="75" s="1"/>
  <c r="R62" i="75" s="1"/>
  <c r="O62" i="75"/>
  <c r="I59" i="74"/>
  <c r="S62" i="75" s="1"/>
  <c r="T62" i="75"/>
  <c r="U62" i="75" s="1"/>
  <c r="V62" i="75" s="1"/>
  <c r="L59" i="74"/>
  <c r="X62" i="75" s="1"/>
  <c r="Y62" i="75" s="1"/>
  <c r="Z62" i="75" s="1"/>
  <c r="W62" i="75"/>
  <c r="C63" i="75"/>
  <c r="D63" i="75"/>
  <c r="E63" i="75"/>
  <c r="F60" i="74"/>
  <c r="F63" i="75"/>
  <c r="B60" i="96"/>
  <c r="B60" i="74"/>
  <c r="B63" i="75"/>
  <c r="G63" i="75"/>
  <c r="H63" i="75" s="1"/>
  <c r="I63" i="75" s="1"/>
  <c r="G60" i="74"/>
  <c r="J63" i="75"/>
  <c r="O79" i="85"/>
  <c r="K63" i="75"/>
  <c r="L63" i="75" s="1"/>
  <c r="M63" i="75" s="1"/>
  <c r="H60" i="74"/>
  <c r="I60" i="74"/>
  <c r="S63" i="75"/>
  <c r="L60" i="74"/>
  <c r="W63" i="75" s="1"/>
  <c r="C64" i="75"/>
  <c r="D64" i="75"/>
  <c r="E64" i="75"/>
  <c r="F61" i="74"/>
  <c r="G64" i="75" s="1"/>
  <c r="H64" i="75" s="1"/>
  <c r="B61" i="96"/>
  <c r="B61" i="74"/>
  <c r="B64" i="75"/>
  <c r="J64" i="75"/>
  <c r="O80" i="85"/>
  <c r="K64" i="75"/>
  <c r="L64" i="75" s="1"/>
  <c r="M64" i="75"/>
  <c r="H61" i="74"/>
  <c r="T64" i="75" s="1"/>
  <c r="U64" i="75" s="1"/>
  <c r="P64" i="75"/>
  <c r="Q64" i="75" s="1"/>
  <c r="I61" i="74"/>
  <c r="S64" i="75"/>
  <c r="L61" i="74"/>
  <c r="W64" i="75" s="1"/>
  <c r="C65" i="75"/>
  <c r="D65" i="75"/>
  <c r="E65" i="75"/>
  <c r="F62" i="74"/>
  <c r="G65" i="75" s="1"/>
  <c r="H65" i="75" s="1"/>
  <c r="B62" i="96"/>
  <c r="B62" i="74"/>
  <c r="B65" i="75"/>
  <c r="J65" i="75"/>
  <c r="O81" i="85"/>
  <c r="K66" i="75" s="1"/>
  <c r="L66" i="75" s="1"/>
  <c r="M66" i="75" s="1"/>
  <c r="K65" i="75"/>
  <c r="L65" i="75" s="1"/>
  <c r="M65" i="75" s="1"/>
  <c r="H62" i="74"/>
  <c r="T65" i="75" s="1"/>
  <c r="U65" i="75" s="1"/>
  <c r="V65" i="75" s="1"/>
  <c r="I62" i="74"/>
  <c r="S65" i="75"/>
  <c r="L62" i="74"/>
  <c r="W65" i="75" s="1"/>
  <c r="X65" i="75"/>
  <c r="Y65" i="75" s="1"/>
  <c r="Z65" i="75" s="1"/>
  <c r="C66" i="75"/>
  <c r="D66" i="75"/>
  <c r="E66" i="75"/>
  <c r="F63" i="74"/>
  <c r="B63" i="96"/>
  <c r="B63" i="74"/>
  <c r="B66" i="75"/>
  <c r="J66" i="75"/>
  <c r="H63" i="74"/>
  <c r="P66" i="75" s="1"/>
  <c r="Q66" i="75" s="1"/>
  <c r="R66" i="75" s="1"/>
  <c r="O66" i="75"/>
  <c r="I63" i="74"/>
  <c r="S66" i="75" s="1"/>
  <c r="T66" i="75"/>
  <c r="U66" i="75" s="1"/>
  <c r="L63" i="74"/>
  <c r="X66" i="75" s="1"/>
  <c r="Y66" i="75" s="1"/>
  <c r="W66" i="75"/>
  <c r="C67" i="75"/>
  <c r="D67" i="75"/>
  <c r="E67" i="75"/>
  <c r="F64" i="74"/>
  <c r="F67" i="75"/>
  <c r="B64" i="96"/>
  <c r="B64" i="74"/>
  <c r="B67" i="75"/>
  <c r="G67" i="75"/>
  <c r="H67" i="75" s="1"/>
  <c r="I67" i="75"/>
  <c r="J67" i="75"/>
  <c r="K67" i="75"/>
  <c r="L67" i="75" s="1"/>
  <c r="M67" i="75" s="1"/>
  <c r="H64" i="74"/>
  <c r="T67" i="75" s="1"/>
  <c r="U67" i="75" s="1"/>
  <c r="V67" i="75" s="1"/>
  <c r="P67" i="75"/>
  <c r="Q67" i="75" s="1"/>
  <c r="I64" i="74"/>
  <c r="S67" i="75"/>
  <c r="L64" i="74"/>
  <c r="C68" i="75"/>
  <c r="D68" i="75"/>
  <c r="E68" i="75"/>
  <c r="F65" i="74"/>
  <c r="F68" i="75" s="1"/>
  <c r="B65" i="96"/>
  <c r="B65" i="74"/>
  <c r="B68" i="75"/>
  <c r="J68" i="75"/>
  <c r="O84" i="85"/>
  <c r="K68" i="75"/>
  <c r="L68" i="75" s="1"/>
  <c r="M68" i="75" s="1"/>
  <c r="H65" i="74"/>
  <c r="I65" i="74"/>
  <c r="S68" i="75"/>
  <c r="L65" i="74"/>
  <c r="W68" i="75" s="1"/>
  <c r="C69" i="75"/>
  <c r="D69" i="75"/>
  <c r="E69" i="75"/>
  <c r="F66" i="74"/>
  <c r="G69" i="75" s="1"/>
  <c r="H69" i="75" s="1"/>
  <c r="B66" i="96"/>
  <c r="B66" i="74"/>
  <c r="B69" i="75"/>
  <c r="J69" i="75"/>
  <c r="O87" i="85"/>
  <c r="K69" i="75"/>
  <c r="L69" i="75" s="1"/>
  <c r="M69" i="75"/>
  <c r="H66" i="74"/>
  <c r="T69" i="75" s="1"/>
  <c r="U69" i="75" s="1"/>
  <c r="V69" i="75" s="1"/>
  <c r="P69" i="75"/>
  <c r="Q69" i="75" s="1"/>
  <c r="I66" i="74"/>
  <c r="S69" i="75"/>
  <c r="L66" i="74"/>
  <c r="W69" i="75" s="1"/>
  <c r="C70" i="75"/>
  <c r="D70" i="75"/>
  <c r="E70" i="75"/>
  <c r="F67" i="74"/>
  <c r="G70" i="75" s="1"/>
  <c r="H70" i="75" s="1"/>
  <c r="B67" i="96"/>
  <c r="B67" i="74"/>
  <c r="B70" i="75"/>
  <c r="J70" i="75"/>
  <c r="O89" i="85"/>
  <c r="K71" i="75" s="1"/>
  <c r="L71" i="75" s="1"/>
  <c r="K70" i="75"/>
  <c r="L70" i="75" s="1"/>
  <c r="M70" i="75" s="1"/>
  <c r="H67" i="74"/>
  <c r="T70" i="75" s="1"/>
  <c r="U70" i="75" s="1"/>
  <c r="V70" i="75" s="1"/>
  <c r="I67" i="74"/>
  <c r="S70" i="75"/>
  <c r="L67" i="74"/>
  <c r="W70" i="75" s="1"/>
  <c r="X70" i="75"/>
  <c r="Y70" i="75" s="1"/>
  <c r="Z70" i="75" s="1"/>
  <c r="C71" i="75"/>
  <c r="D71" i="75"/>
  <c r="E71" i="75"/>
  <c r="F68" i="74"/>
  <c r="B68" i="96"/>
  <c r="B68" i="74"/>
  <c r="B71" i="75"/>
  <c r="J71" i="75"/>
  <c r="H68" i="74"/>
  <c r="P71" i="75" s="1"/>
  <c r="O71" i="75"/>
  <c r="Q71" i="75"/>
  <c r="R71" i="75" s="1"/>
  <c r="I68" i="74"/>
  <c r="S71" i="75" s="1"/>
  <c r="T71" i="75"/>
  <c r="U71" i="75" s="1"/>
  <c r="V71" i="75" s="1"/>
  <c r="L68" i="74"/>
  <c r="X71" i="75" s="1"/>
  <c r="Y71" i="75" s="1"/>
  <c r="W71" i="75"/>
  <c r="C72" i="75"/>
  <c r="D72" i="75"/>
  <c r="E72" i="75"/>
  <c r="F69" i="74"/>
  <c r="F72" i="75"/>
  <c r="B69" i="96"/>
  <c r="B69" i="74"/>
  <c r="B72" i="75"/>
  <c r="G72" i="75"/>
  <c r="H72" i="75" s="1"/>
  <c r="I72" i="75" s="1"/>
  <c r="J72" i="75"/>
  <c r="K72" i="75"/>
  <c r="L72" i="75" s="1"/>
  <c r="M72" i="75" s="1"/>
  <c r="H69" i="74"/>
  <c r="T72" i="75" s="1"/>
  <c r="U72" i="75" s="1"/>
  <c r="V72" i="75" s="1"/>
  <c r="P72" i="75"/>
  <c r="Q72" i="75" s="1"/>
  <c r="I69" i="74"/>
  <c r="S72" i="75"/>
  <c r="L69" i="74"/>
  <c r="C73" i="75"/>
  <c r="D73" i="75"/>
  <c r="E73" i="75"/>
  <c r="F70" i="74"/>
  <c r="F73" i="75" s="1"/>
  <c r="B70" i="96"/>
  <c r="B70" i="74"/>
  <c r="B73" i="75"/>
  <c r="J73" i="75"/>
  <c r="K73" i="75"/>
  <c r="L73" i="75"/>
  <c r="M73" i="75" s="1"/>
  <c r="H70" i="74"/>
  <c r="P73" i="75" s="1"/>
  <c r="Q73" i="75" s="1"/>
  <c r="O73" i="75"/>
  <c r="I70" i="74"/>
  <c r="S73" i="75" s="1"/>
  <c r="L70" i="74"/>
  <c r="W73" i="75"/>
  <c r="X73" i="75"/>
  <c r="Y73" i="75"/>
  <c r="Z73" i="75" s="1"/>
  <c r="C74" i="75"/>
  <c r="D74" i="75"/>
  <c r="E74" i="75"/>
  <c r="F71" i="74"/>
  <c r="F74" i="75"/>
  <c r="B71" i="96"/>
  <c r="B71" i="74"/>
  <c r="B74" i="75"/>
  <c r="G74" i="75"/>
  <c r="H74" i="75" s="1"/>
  <c r="I74" i="75" s="1"/>
  <c r="J74" i="75"/>
  <c r="O97" i="85"/>
  <c r="K74" i="75" s="1"/>
  <c r="L74" i="75" s="1"/>
  <c r="M74" i="75" s="1"/>
  <c r="N74" i="75" s="1"/>
  <c r="H71" i="74"/>
  <c r="O74" i="75"/>
  <c r="P74" i="75"/>
  <c r="Q74" i="75"/>
  <c r="R74" i="75" s="1"/>
  <c r="I71" i="74"/>
  <c r="S74" i="75" s="1"/>
  <c r="T74" i="75"/>
  <c r="U74" i="75" s="1"/>
  <c r="L71" i="74"/>
  <c r="X74" i="75" s="1"/>
  <c r="Y74" i="75" s="1"/>
  <c r="Z74" i="75" s="1"/>
  <c r="W74" i="75"/>
  <c r="C75" i="75"/>
  <c r="D75" i="75"/>
  <c r="E75" i="75"/>
  <c r="F72" i="74"/>
  <c r="F75" i="75"/>
  <c r="B72" i="96"/>
  <c r="B72" i="74"/>
  <c r="B75" i="75"/>
  <c r="G75" i="75"/>
  <c r="H75" i="75" s="1"/>
  <c r="I75" i="75" s="1"/>
  <c r="J75" i="75"/>
  <c r="H72" i="74"/>
  <c r="T75" i="75" s="1"/>
  <c r="U75" i="75" s="1"/>
  <c r="P75" i="75"/>
  <c r="Q75" i="75" s="1"/>
  <c r="I72" i="74"/>
  <c r="S75" i="75"/>
  <c r="L72" i="74"/>
  <c r="W75" i="75" s="1"/>
  <c r="C76" i="75"/>
  <c r="D76" i="75"/>
  <c r="E76" i="75"/>
  <c r="F73" i="74"/>
  <c r="G76" i="75" s="1"/>
  <c r="H76" i="75" s="1"/>
  <c r="B73" i="96"/>
  <c r="B73" i="74"/>
  <c r="B76" i="75"/>
  <c r="J76" i="75"/>
  <c r="H73" i="74"/>
  <c r="P76" i="75" s="1"/>
  <c r="Q76" i="75" s="1"/>
  <c r="R76" i="75" s="1"/>
  <c r="O76" i="75"/>
  <c r="I73" i="74"/>
  <c r="L73" i="74"/>
  <c r="X76" i="75" s="1"/>
  <c r="W76" i="75"/>
  <c r="Y76" i="75"/>
  <c r="Z76" i="75" s="1"/>
  <c r="C77" i="75"/>
  <c r="D77" i="75"/>
  <c r="E77" i="75"/>
  <c r="F74" i="74"/>
  <c r="F77" i="75"/>
  <c r="B74" i="96"/>
  <c r="B74" i="74"/>
  <c r="B77" i="75"/>
  <c r="G77" i="75"/>
  <c r="H77" i="75" s="1"/>
  <c r="J77" i="75"/>
  <c r="O98" i="85"/>
  <c r="K77" i="75" s="1"/>
  <c r="L77" i="75" s="1"/>
  <c r="M77" i="75" s="1"/>
  <c r="H74" i="74"/>
  <c r="P77" i="75" s="1"/>
  <c r="O77" i="75"/>
  <c r="Q77" i="75"/>
  <c r="R77" i="75" s="1"/>
  <c r="I74" i="74"/>
  <c r="S77" i="75" s="1"/>
  <c r="T77" i="75"/>
  <c r="U77" i="75" s="1"/>
  <c r="V77" i="75" s="1"/>
  <c r="L74" i="74"/>
  <c r="X77" i="75" s="1"/>
  <c r="Y77" i="75" s="1"/>
  <c r="W77" i="75"/>
  <c r="C78" i="75"/>
  <c r="D78" i="75"/>
  <c r="E78" i="75"/>
  <c r="F75" i="74"/>
  <c r="F78" i="75"/>
  <c r="B75" i="96"/>
  <c r="B75" i="74"/>
  <c r="B78" i="75"/>
  <c r="E11" i="98"/>
  <c r="G78" i="75"/>
  <c r="H78" i="75"/>
  <c r="I78" i="75" s="1"/>
  <c r="J78" i="75"/>
  <c r="F11" i="98"/>
  <c r="K78" i="75"/>
  <c r="L78" i="75" s="1"/>
  <c r="M78" i="75" s="1"/>
  <c r="N78" i="75" s="1"/>
  <c r="H75" i="74"/>
  <c r="I75" i="74"/>
  <c r="S78" i="75"/>
  <c r="L75" i="74"/>
  <c r="W78" i="75" s="1"/>
  <c r="C79" i="75"/>
  <c r="D79" i="75"/>
  <c r="E79" i="75"/>
  <c r="F76" i="74"/>
  <c r="G79" i="75" s="1"/>
  <c r="H79" i="75" s="1"/>
  <c r="B76" i="96"/>
  <c r="B76" i="74"/>
  <c r="B79" i="75"/>
  <c r="J79" i="75"/>
  <c r="O100" i="85"/>
  <c r="K80" i="75" s="1"/>
  <c r="K79" i="75"/>
  <c r="L79" i="75" s="1"/>
  <c r="M79" i="75" s="1"/>
  <c r="H76" i="74"/>
  <c r="T79" i="75" s="1"/>
  <c r="U79" i="75" s="1"/>
  <c r="V79" i="75" s="1"/>
  <c r="P79" i="75"/>
  <c r="Q79" i="75" s="1"/>
  <c r="I76" i="74"/>
  <c r="S79" i="75"/>
  <c r="L76" i="74"/>
  <c r="W79" i="75" s="1"/>
  <c r="C80" i="75"/>
  <c r="D80" i="75"/>
  <c r="E80" i="75"/>
  <c r="F77" i="74"/>
  <c r="G80" i="75" s="1"/>
  <c r="H80" i="75" s="1"/>
  <c r="B77" i="96"/>
  <c r="B77" i="74"/>
  <c r="B80" i="75"/>
  <c r="J80" i="75"/>
  <c r="L80" i="75"/>
  <c r="M80" i="75" s="1"/>
  <c r="H77" i="74"/>
  <c r="P80" i="75" s="1"/>
  <c r="Q80" i="75" s="1"/>
  <c r="R80" i="75" s="1"/>
  <c r="O80" i="75"/>
  <c r="I77" i="74"/>
  <c r="L77" i="74"/>
  <c r="X80" i="75" s="1"/>
  <c r="W80" i="75"/>
  <c r="Y80" i="75"/>
  <c r="Z80" i="75" s="1"/>
  <c r="C81" i="75"/>
  <c r="D81" i="75"/>
  <c r="E81" i="75"/>
  <c r="F78" i="74"/>
  <c r="F81" i="75"/>
  <c r="B78" i="96"/>
  <c r="B78" i="74"/>
  <c r="B81" i="75"/>
  <c r="G81" i="75"/>
  <c r="H81" i="75" s="1"/>
  <c r="J81" i="75"/>
  <c r="O104" i="85"/>
  <c r="K81" i="75" s="1"/>
  <c r="L81" i="75" s="1"/>
  <c r="M81" i="75" s="1"/>
  <c r="H78" i="74"/>
  <c r="P81" i="75" s="1"/>
  <c r="Q81" i="75" s="1"/>
  <c r="R81" i="75" s="1"/>
  <c r="O81" i="75"/>
  <c r="I78" i="74"/>
  <c r="S81" i="75" s="1"/>
  <c r="T81" i="75"/>
  <c r="U81" i="75" s="1"/>
  <c r="V81" i="75" s="1"/>
  <c r="L78" i="74"/>
  <c r="X81" i="75" s="1"/>
  <c r="Y81" i="75" s="1"/>
  <c r="W81" i="75"/>
  <c r="C82" i="75"/>
  <c r="D82" i="75"/>
  <c r="E82" i="75"/>
  <c r="F79" i="74"/>
  <c r="F82" i="75"/>
  <c r="B79" i="96"/>
  <c r="B79" i="74"/>
  <c r="B82" i="75"/>
  <c r="G82" i="75"/>
  <c r="H82" i="75" s="1"/>
  <c r="I82" i="75"/>
  <c r="J82" i="75"/>
  <c r="O105" i="85"/>
  <c r="K82" i="75" s="1"/>
  <c r="L82" i="75" s="1"/>
  <c r="M82" i="75" s="1"/>
  <c r="H79" i="74"/>
  <c r="P82" i="75" s="1"/>
  <c r="Q82" i="75" s="1"/>
  <c r="O82" i="75"/>
  <c r="I79" i="74"/>
  <c r="S82" i="75" s="1"/>
  <c r="L79" i="74"/>
  <c r="W82" i="75"/>
  <c r="X82" i="75"/>
  <c r="Y82" i="75"/>
  <c r="Z82" i="75" s="1"/>
  <c r="C83" i="75"/>
  <c r="D83" i="75"/>
  <c r="E83" i="75"/>
  <c r="F80" i="74"/>
  <c r="F83" i="75"/>
  <c r="B80" i="96"/>
  <c r="B80" i="74"/>
  <c r="B83" i="75"/>
  <c r="G83" i="75"/>
  <c r="H83" i="75" s="1"/>
  <c r="I83" i="75" s="1"/>
  <c r="J83" i="75"/>
  <c r="O108" i="85"/>
  <c r="K83" i="75" s="1"/>
  <c r="L83" i="75" s="1"/>
  <c r="M83" i="75" s="1"/>
  <c r="N83" i="75"/>
  <c r="H80" i="74"/>
  <c r="O83" i="75"/>
  <c r="P83" i="75"/>
  <c r="Q83" i="75"/>
  <c r="R83" i="75" s="1"/>
  <c r="I80" i="74"/>
  <c r="S83" i="75" s="1"/>
  <c r="T83" i="75"/>
  <c r="U83" i="75" s="1"/>
  <c r="V83" i="75" s="1"/>
  <c r="AA83" i="75" s="1"/>
  <c r="L80" i="74"/>
  <c r="X83" i="75" s="1"/>
  <c r="Y83" i="75" s="1"/>
  <c r="Z83" i="75" s="1"/>
  <c r="W83" i="75"/>
  <c r="C84" i="75"/>
  <c r="D84" i="75"/>
  <c r="E84" i="75"/>
  <c r="F81" i="74"/>
  <c r="F84" i="75"/>
  <c r="B81" i="96"/>
  <c r="B81" i="74"/>
  <c r="B84" i="75"/>
  <c r="G84" i="75"/>
  <c r="H84" i="75" s="1"/>
  <c r="I84" i="75" s="1"/>
  <c r="J84" i="75"/>
  <c r="O111" i="85"/>
  <c r="K84" i="75" s="1"/>
  <c r="L84" i="75"/>
  <c r="M84" i="75" s="1"/>
  <c r="H81" i="74"/>
  <c r="P84" i="75" s="1"/>
  <c r="Q84" i="75" s="1"/>
  <c r="R84" i="75" s="1"/>
  <c r="O84" i="75"/>
  <c r="I81" i="74"/>
  <c r="L81" i="74"/>
  <c r="X84" i="75" s="1"/>
  <c r="Y84" i="75" s="1"/>
  <c r="Z84" i="75" s="1"/>
  <c r="W84" i="75"/>
  <c r="C85" i="75"/>
  <c r="D85" i="75"/>
  <c r="E85" i="75"/>
  <c r="F82" i="74"/>
  <c r="F85" i="75"/>
  <c r="B82" i="96"/>
  <c r="B82" i="74"/>
  <c r="B85" i="75"/>
  <c r="G85" i="75"/>
  <c r="H85" i="75" s="1"/>
  <c r="I85" i="75" s="1"/>
  <c r="J85" i="75"/>
  <c r="K85" i="75"/>
  <c r="L85" i="75" s="1"/>
  <c r="M85" i="75" s="1"/>
  <c r="N85" i="75" s="1"/>
  <c r="H82" i="74"/>
  <c r="I82" i="74"/>
  <c r="S85" i="75"/>
  <c r="L82" i="74"/>
  <c r="W85" i="75" s="1"/>
  <c r="C86" i="75"/>
  <c r="D86" i="75"/>
  <c r="E86" i="75"/>
  <c r="F83" i="74"/>
  <c r="B83" i="96"/>
  <c r="B83" i="74"/>
  <c r="B86" i="75"/>
  <c r="G83" i="74"/>
  <c r="O113" i="85"/>
  <c r="H83" i="74"/>
  <c r="P86" i="75" s="1"/>
  <c r="Q86" i="75" s="1"/>
  <c r="R86" i="75" s="1"/>
  <c r="O86" i="75"/>
  <c r="I83" i="74"/>
  <c r="S86" i="75" s="1"/>
  <c r="T86" i="75"/>
  <c r="U86" i="75" s="1"/>
  <c r="V86" i="75"/>
  <c r="L83" i="74"/>
  <c r="W86" i="75"/>
  <c r="X86" i="75"/>
  <c r="Y86" i="75"/>
  <c r="Z86" i="75" s="1"/>
  <c r="C87" i="75"/>
  <c r="D87" i="75"/>
  <c r="E87" i="75"/>
  <c r="F84" i="74"/>
  <c r="F87" i="75"/>
  <c r="B84" i="96"/>
  <c r="B84" i="74"/>
  <c r="B87" i="75"/>
  <c r="G87" i="75"/>
  <c r="H87" i="75" s="1"/>
  <c r="I87" i="75" s="1"/>
  <c r="G84" i="74"/>
  <c r="K87" i="75" s="1"/>
  <c r="L87" i="75" s="1"/>
  <c r="J87" i="75"/>
  <c r="H84" i="74"/>
  <c r="O87" i="75"/>
  <c r="P87" i="75"/>
  <c r="Q87" i="75"/>
  <c r="R87" i="75" s="1"/>
  <c r="I84" i="74"/>
  <c r="S87" i="75" s="1"/>
  <c r="T87" i="75"/>
  <c r="U87" i="75" s="1"/>
  <c r="L84" i="74"/>
  <c r="X87" i="75" s="1"/>
  <c r="Y87" i="75" s="1"/>
  <c r="W87" i="75"/>
  <c r="C88" i="75"/>
  <c r="D88" i="75"/>
  <c r="E88" i="75"/>
  <c r="F85" i="74"/>
  <c r="F88" i="75"/>
  <c r="B85" i="96"/>
  <c r="B85" i="74"/>
  <c r="B88" i="75"/>
  <c r="G88" i="75"/>
  <c r="H88" i="75" s="1"/>
  <c r="I88" i="75" s="1"/>
  <c r="G85" i="74"/>
  <c r="K88" i="75" s="1"/>
  <c r="L88" i="75" s="1"/>
  <c r="M88" i="75" s="1"/>
  <c r="J88" i="75"/>
  <c r="H85" i="74"/>
  <c r="P88" i="75" s="1"/>
  <c r="Q88" i="75" s="1"/>
  <c r="O88" i="75"/>
  <c r="I85" i="74"/>
  <c r="L85" i="74"/>
  <c r="X88" i="75" s="1"/>
  <c r="W88" i="75"/>
  <c r="Y88" i="75"/>
  <c r="Z88" i="75" s="1"/>
  <c r="C89" i="75"/>
  <c r="D89" i="75"/>
  <c r="E89" i="75"/>
  <c r="F86" i="74"/>
  <c r="F89" i="75"/>
  <c r="B86" i="96"/>
  <c r="B86" i="74"/>
  <c r="B89" i="75"/>
  <c r="G89" i="75"/>
  <c r="H89" i="75" s="1"/>
  <c r="J89" i="75"/>
  <c r="K89" i="75"/>
  <c r="L89" i="75" s="1"/>
  <c r="M89" i="75" s="1"/>
  <c r="H86" i="74"/>
  <c r="I86" i="74"/>
  <c r="S89" i="75"/>
  <c r="L86" i="74"/>
  <c r="W89" i="75" s="1"/>
  <c r="C90" i="75"/>
  <c r="D90" i="75"/>
  <c r="E90" i="75"/>
  <c r="F87" i="74"/>
  <c r="B87" i="96"/>
  <c r="B87" i="74"/>
  <c r="B90" i="75"/>
  <c r="G87" i="74"/>
  <c r="O118" i="85"/>
  <c r="H87" i="74"/>
  <c r="P90" i="75" s="1"/>
  <c r="Q90" i="75" s="1"/>
  <c r="O90" i="75"/>
  <c r="I87" i="74"/>
  <c r="S90" i="75" s="1"/>
  <c r="T90" i="75"/>
  <c r="U90" i="75" s="1"/>
  <c r="V90" i="75" s="1"/>
  <c r="AA90" i="75" s="1"/>
  <c r="L87" i="74"/>
  <c r="W90" i="75"/>
  <c r="X90" i="75"/>
  <c r="Y90" i="75"/>
  <c r="Z90" i="75" s="1"/>
  <c r="C91" i="75"/>
  <c r="D91" i="75"/>
  <c r="E91" i="75"/>
  <c r="F88" i="74"/>
  <c r="F91" i="75"/>
  <c r="B88" i="96"/>
  <c r="B88" i="74"/>
  <c r="B91" i="75"/>
  <c r="G91" i="75"/>
  <c r="H91" i="75" s="1"/>
  <c r="I91" i="75" s="1"/>
  <c r="J91" i="75"/>
  <c r="O119" i="85"/>
  <c r="H88" i="74"/>
  <c r="O91" i="75"/>
  <c r="P91" i="75"/>
  <c r="Q91" i="75"/>
  <c r="R91" i="75" s="1"/>
  <c r="I88" i="74"/>
  <c r="S91" i="75" s="1"/>
  <c r="T91" i="75"/>
  <c r="U91" i="75" s="1"/>
  <c r="L88" i="74"/>
  <c r="X91" i="75" s="1"/>
  <c r="Y91" i="75" s="1"/>
  <c r="Z91" i="75" s="1"/>
  <c r="W91" i="75"/>
  <c r="C92" i="75"/>
  <c r="D92" i="75"/>
  <c r="E92" i="75"/>
  <c r="F89" i="74"/>
  <c r="F92" i="75"/>
  <c r="B89" i="96"/>
  <c r="B89" i="74"/>
  <c r="B92" i="75"/>
  <c r="G92" i="75"/>
  <c r="H92" i="75" s="1"/>
  <c r="I92" i="75"/>
  <c r="J92" i="75"/>
  <c r="H89" i="74"/>
  <c r="T92" i="75" s="1"/>
  <c r="U92" i="75" s="1"/>
  <c r="V92" i="75" s="1"/>
  <c r="P92" i="75"/>
  <c r="Q92" i="75" s="1"/>
  <c r="I89" i="74"/>
  <c r="S92" i="75"/>
  <c r="L89" i="74"/>
  <c r="C93" i="75"/>
  <c r="D93" i="75"/>
  <c r="E93" i="75"/>
  <c r="F90" i="74"/>
  <c r="G93" i="75" s="1"/>
  <c r="B90" i="96"/>
  <c r="B90" i="74"/>
  <c r="B93" i="75"/>
  <c r="H93" i="75"/>
  <c r="J93" i="75"/>
  <c r="H90" i="74"/>
  <c r="P93" i="75" s="1"/>
  <c r="Q93" i="75" s="1"/>
  <c r="R93" i="75" s="1"/>
  <c r="O93" i="75"/>
  <c r="I90" i="74"/>
  <c r="L90" i="74"/>
  <c r="X93" i="75" s="1"/>
  <c r="Y93" i="75" s="1"/>
  <c r="Z93" i="75" s="1"/>
  <c r="W93" i="75"/>
  <c r="C94" i="75"/>
  <c r="D94" i="75"/>
  <c r="E94" i="75"/>
  <c r="F91" i="74"/>
  <c r="F94" i="75"/>
  <c r="B91" i="96"/>
  <c r="B91" i="74"/>
  <c r="B94" i="75"/>
  <c r="G94" i="75"/>
  <c r="H94" i="75" s="1"/>
  <c r="I94" i="75" s="1"/>
  <c r="J94" i="75"/>
  <c r="O120" i="85"/>
  <c r="H91" i="74"/>
  <c r="P94" i="75" s="1"/>
  <c r="O94" i="75"/>
  <c r="Q94" i="75"/>
  <c r="R94" i="75" s="1"/>
  <c r="AB94" i="75" s="1"/>
  <c r="I91" i="74"/>
  <c r="S94" i="75" s="1"/>
  <c r="T94" i="75"/>
  <c r="U94" i="75" s="1"/>
  <c r="V94" i="75" s="1"/>
  <c r="AA94" i="75" s="1"/>
  <c r="L91" i="74"/>
  <c r="X94" i="75" s="1"/>
  <c r="Y94" i="75" s="1"/>
  <c r="Z94" i="75" s="1"/>
  <c r="W94" i="75"/>
  <c r="C95" i="75"/>
  <c r="D95" i="75"/>
  <c r="E95" i="75"/>
  <c r="F92" i="74"/>
  <c r="F95" i="75"/>
  <c r="B92" i="96"/>
  <c r="B92" i="74"/>
  <c r="B95" i="75"/>
  <c r="G95" i="75"/>
  <c r="H95" i="75" s="1"/>
  <c r="I95" i="75" s="1"/>
  <c r="J95" i="75"/>
  <c r="H92" i="74"/>
  <c r="T95" i="75" s="1"/>
  <c r="U95" i="75" s="1"/>
  <c r="V95" i="75" s="1"/>
  <c r="P95" i="75"/>
  <c r="Q95" i="75" s="1"/>
  <c r="I92" i="74"/>
  <c r="S95" i="75"/>
  <c r="L92" i="74"/>
  <c r="C96" i="75"/>
  <c r="D96" i="75"/>
  <c r="E96" i="75"/>
  <c r="F93" i="74"/>
  <c r="F96" i="75" s="1"/>
  <c r="B93" i="96"/>
  <c r="B93" i="74"/>
  <c r="B96" i="75"/>
  <c r="J96" i="75"/>
  <c r="H93" i="74"/>
  <c r="P96" i="75" s="1"/>
  <c r="Q96" i="75" s="1"/>
  <c r="R96" i="75" s="1"/>
  <c r="O96" i="75"/>
  <c r="I93" i="74"/>
  <c r="L93" i="74"/>
  <c r="W96" i="75"/>
  <c r="X96" i="75"/>
  <c r="Y96" i="75"/>
  <c r="Z96" i="75" s="1"/>
  <c r="C97" i="75"/>
  <c r="D97" i="75"/>
  <c r="E97" i="75"/>
  <c r="F94" i="74"/>
  <c r="F97" i="75"/>
  <c r="B94" i="96"/>
  <c r="B94" i="74"/>
  <c r="B97" i="75"/>
  <c r="G97" i="75"/>
  <c r="H97" i="75" s="1"/>
  <c r="I97" i="75" s="1"/>
  <c r="J97" i="75"/>
  <c r="O121" i="85"/>
  <c r="K97" i="75" s="1"/>
  <c r="L97" i="75" s="1"/>
  <c r="M97" i="75" s="1"/>
  <c r="N97" i="75" s="1"/>
  <c r="H94" i="74"/>
  <c r="O97" i="75"/>
  <c r="P97" i="75"/>
  <c r="Q97" i="75"/>
  <c r="R97" i="75" s="1"/>
  <c r="I94" i="74"/>
  <c r="S97" i="75" s="1"/>
  <c r="T97" i="75"/>
  <c r="U97" i="75" s="1"/>
  <c r="L94" i="74"/>
  <c r="X97" i="75" s="1"/>
  <c r="Y97" i="75" s="1"/>
  <c r="Z97" i="75" s="1"/>
  <c r="W97" i="75"/>
  <c r="C98" i="75"/>
  <c r="D98" i="75"/>
  <c r="E98" i="75"/>
  <c r="F95" i="74"/>
  <c r="F98" i="75"/>
  <c r="B95" i="96"/>
  <c r="B95" i="74"/>
  <c r="B98" i="75"/>
  <c r="G98" i="75"/>
  <c r="H98" i="75" s="1"/>
  <c r="I98" i="75"/>
  <c r="J98" i="75"/>
  <c r="O126" i="85"/>
  <c r="K98" i="75" s="1"/>
  <c r="L98" i="75" s="1"/>
  <c r="M98" i="75" s="1"/>
  <c r="N98" i="75" s="1"/>
  <c r="H95" i="74"/>
  <c r="P98" i="75" s="1"/>
  <c r="Q98" i="75" s="1"/>
  <c r="R98" i="75" s="1"/>
  <c r="O98" i="75"/>
  <c r="I95" i="74"/>
  <c r="L95" i="74"/>
  <c r="X98" i="75" s="1"/>
  <c r="Y98" i="75" s="1"/>
  <c r="Z98" i="75" s="1"/>
  <c r="W98" i="75"/>
  <c r="C99" i="75"/>
  <c r="D99" i="75"/>
  <c r="E99" i="75"/>
  <c r="F96" i="74"/>
  <c r="F99" i="75"/>
  <c r="B96" i="96"/>
  <c r="B96" i="74"/>
  <c r="B99" i="75"/>
  <c r="G99" i="75"/>
  <c r="H99" i="75" s="1"/>
  <c r="I99" i="75" s="1"/>
  <c r="J99" i="75"/>
  <c r="K99" i="75"/>
  <c r="L99" i="75" s="1"/>
  <c r="M99" i="75" s="1"/>
  <c r="H96" i="74"/>
  <c r="I96" i="74"/>
  <c r="S99" i="75"/>
  <c r="L96" i="74"/>
  <c r="W99" i="75" s="1"/>
  <c r="X99" i="75"/>
  <c r="Y99" i="75" s="1"/>
  <c r="Z99" i="75" s="1"/>
  <c r="C100" i="75"/>
  <c r="D100" i="75"/>
  <c r="E100" i="75"/>
  <c r="F97" i="74"/>
  <c r="B97" i="96"/>
  <c r="B97" i="74"/>
  <c r="B100" i="75"/>
  <c r="J100" i="75"/>
  <c r="O127" i="85"/>
  <c r="K100" i="75"/>
  <c r="L100" i="75" s="1"/>
  <c r="M100" i="75" s="1"/>
  <c r="H97" i="74"/>
  <c r="T100" i="75" s="1"/>
  <c r="U100" i="75" s="1"/>
  <c r="V100" i="75" s="1"/>
  <c r="P100" i="75"/>
  <c r="Q100" i="75" s="1"/>
  <c r="I97" i="74"/>
  <c r="S100" i="75"/>
  <c r="L97" i="74"/>
  <c r="W100" i="75" s="1"/>
  <c r="X100" i="75"/>
  <c r="Y100" i="75" s="1"/>
  <c r="Z100" i="75" s="1"/>
  <c r="C101" i="75"/>
  <c r="D101" i="75"/>
  <c r="E101" i="75"/>
  <c r="F98" i="74"/>
  <c r="B98" i="96"/>
  <c r="B98" i="74"/>
  <c r="B101" i="75"/>
  <c r="J101" i="75"/>
  <c r="K101" i="75"/>
  <c r="L101" i="75"/>
  <c r="H98" i="74"/>
  <c r="P101" i="75" s="1"/>
  <c r="O101" i="75"/>
  <c r="Q101" i="75"/>
  <c r="I98" i="74"/>
  <c r="L98" i="74"/>
  <c r="W101" i="75"/>
  <c r="X101" i="75"/>
  <c r="Y101" i="75"/>
  <c r="C102" i="75"/>
  <c r="D102" i="75"/>
  <c r="E102" i="75"/>
  <c r="F99" i="74"/>
  <c r="F102" i="75"/>
  <c r="B99" i="96"/>
  <c r="B99" i="74"/>
  <c r="B102" i="75"/>
  <c r="G102" i="75"/>
  <c r="H102" i="75" s="1"/>
  <c r="I102" i="75" s="1"/>
  <c r="J102" i="75"/>
  <c r="K102" i="75"/>
  <c r="L102" i="75" s="1"/>
  <c r="M102" i="75" s="1"/>
  <c r="H99" i="74"/>
  <c r="P102" i="75" s="1"/>
  <c r="Q102" i="75" s="1"/>
  <c r="I99" i="74"/>
  <c r="S102" i="75"/>
  <c r="L99" i="74"/>
  <c r="C103" i="75"/>
  <c r="D103" i="75"/>
  <c r="E103" i="75"/>
  <c r="F100" i="74"/>
  <c r="B100" i="96"/>
  <c r="B100" i="74"/>
  <c r="B103" i="75"/>
  <c r="J103" i="75"/>
  <c r="K103" i="75"/>
  <c r="L103" i="75"/>
  <c r="H100" i="74"/>
  <c r="O103" i="75"/>
  <c r="P103" i="75"/>
  <c r="Q103" i="75"/>
  <c r="I100" i="74"/>
  <c r="S103" i="75" s="1"/>
  <c r="T103" i="75"/>
  <c r="U103" i="75" s="1"/>
  <c r="V103" i="75" s="1"/>
  <c r="L100" i="74"/>
  <c r="X103" i="75" s="1"/>
  <c r="Y103" i="75" s="1"/>
  <c r="Z103" i="75" s="1"/>
  <c r="W103" i="75"/>
  <c r="AA103" i="75"/>
  <c r="C104" i="75"/>
  <c r="D104" i="75"/>
  <c r="E104" i="75"/>
  <c r="F101" i="74"/>
  <c r="F104" i="75"/>
  <c r="B101" i="96"/>
  <c r="B101" i="74"/>
  <c r="B104" i="75"/>
  <c r="G104" i="75"/>
  <c r="H104" i="75" s="1"/>
  <c r="I104" i="75"/>
  <c r="J104" i="75"/>
  <c r="K104" i="75"/>
  <c r="L104" i="75" s="1"/>
  <c r="M104" i="75" s="1"/>
  <c r="N104" i="75" s="1"/>
  <c r="H101" i="74"/>
  <c r="P104" i="75" s="1"/>
  <c r="Q104" i="75" s="1"/>
  <c r="I101" i="74"/>
  <c r="S104" i="75"/>
  <c r="L101" i="74"/>
  <c r="C105" i="75"/>
  <c r="D105" i="75"/>
  <c r="E105" i="75"/>
  <c r="F102" i="74"/>
  <c r="G105" i="75" s="1"/>
  <c r="B102" i="96"/>
  <c r="B102" i="74"/>
  <c r="B105" i="75"/>
  <c r="H105" i="75"/>
  <c r="J105" i="75"/>
  <c r="O128" i="85"/>
  <c r="K106" i="75" s="1"/>
  <c r="K105" i="75"/>
  <c r="L105" i="75" s="1"/>
  <c r="M105" i="75" s="1"/>
  <c r="H102" i="74"/>
  <c r="I102" i="74"/>
  <c r="S105" i="75"/>
  <c r="L102" i="74"/>
  <c r="W105" i="75" s="1"/>
  <c r="X105" i="75"/>
  <c r="Y105" i="75" s="1"/>
  <c r="Z105" i="75" s="1"/>
  <c r="C106" i="75"/>
  <c r="D106" i="75"/>
  <c r="E106" i="75"/>
  <c r="F103" i="74"/>
  <c r="B103" i="96"/>
  <c r="B103" i="74"/>
  <c r="B106" i="75"/>
  <c r="J106" i="75"/>
  <c r="L106" i="75"/>
  <c r="H103" i="74"/>
  <c r="O106" i="75"/>
  <c r="P106" i="75"/>
  <c r="Q106" i="75"/>
  <c r="R106" i="75" s="1"/>
  <c r="I103" i="74"/>
  <c r="S106" i="75" s="1"/>
  <c r="T106" i="75"/>
  <c r="U106" i="75" s="1"/>
  <c r="V106" i="75" s="1"/>
  <c r="L103" i="74"/>
  <c r="X106" i="75" s="1"/>
  <c r="Y106" i="75" s="1"/>
  <c r="Z106" i="75" s="1"/>
  <c r="W106" i="75"/>
  <c r="C107" i="75"/>
  <c r="D107" i="75"/>
  <c r="E107" i="75"/>
  <c r="F104" i="74"/>
  <c r="F107" i="75"/>
  <c r="B104" i="96"/>
  <c r="B104" i="74"/>
  <c r="B107" i="75"/>
  <c r="G107" i="75"/>
  <c r="H107" i="75" s="1"/>
  <c r="I107" i="75"/>
  <c r="J107" i="75"/>
  <c r="K107" i="75"/>
  <c r="L107" i="75" s="1"/>
  <c r="M107" i="75" s="1"/>
  <c r="H104" i="74"/>
  <c r="T107" i="75" s="1"/>
  <c r="U107" i="75" s="1"/>
  <c r="P107" i="75"/>
  <c r="Q107" i="75" s="1"/>
  <c r="I104" i="74"/>
  <c r="S107" i="75"/>
  <c r="L104" i="74"/>
  <c r="W107" i="75" s="1"/>
  <c r="X107" i="75"/>
  <c r="Y107" i="75" s="1"/>
  <c r="Z107" i="75" s="1"/>
  <c r="C108" i="75"/>
  <c r="D108" i="75"/>
  <c r="E108" i="75"/>
  <c r="F105" i="74"/>
  <c r="B105" i="96"/>
  <c r="B105" i="74"/>
  <c r="B108" i="75"/>
  <c r="J108" i="75"/>
  <c r="K108" i="75"/>
  <c r="L108" i="75"/>
  <c r="H105" i="74"/>
  <c r="P108" i="75" s="1"/>
  <c r="Q108" i="75" s="1"/>
  <c r="R108" i="75" s="1"/>
  <c r="O108" i="75"/>
  <c r="I105" i="74"/>
  <c r="L105" i="74"/>
  <c r="W108" i="75"/>
  <c r="X108" i="75"/>
  <c r="Y108" i="75"/>
  <c r="Z108" i="75" s="1"/>
  <c r="C109" i="75"/>
  <c r="D109" i="75"/>
  <c r="E109" i="75"/>
  <c r="F106" i="74"/>
  <c r="F109" i="75"/>
  <c r="B106" i="96"/>
  <c r="B106" i="74"/>
  <c r="B109" i="75"/>
  <c r="G109" i="75"/>
  <c r="H109" i="75" s="1"/>
  <c r="I109" i="75" s="1"/>
  <c r="J109" i="75"/>
  <c r="K109" i="75"/>
  <c r="L109" i="75" s="1"/>
  <c r="M109" i="75" s="1"/>
  <c r="H106" i="74"/>
  <c r="P109" i="75" s="1"/>
  <c r="Q109" i="75" s="1"/>
  <c r="I106" i="74"/>
  <c r="S109" i="75"/>
  <c r="L106" i="74"/>
  <c r="W109" i="75" s="1"/>
  <c r="C110" i="75"/>
  <c r="D110" i="75"/>
  <c r="E110" i="75"/>
  <c r="F107" i="74"/>
  <c r="B107" i="96"/>
  <c r="B107" i="74"/>
  <c r="B110" i="75"/>
  <c r="E3" i="98"/>
  <c r="J110" i="75"/>
  <c r="F3" i="98"/>
  <c r="K110" i="75" s="1"/>
  <c r="L110" i="75" s="1"/>
  <c r="M110" i="75" s="1"/>
  <c r="H107" i="74"/>
  <c r="P110" i="75" s="1"/>
  <c r="Q110" i="75" s="1"/>
  <c r="R110" i="75" s="1"/>
  <c r="O110" i="75"/>
  <c r="I107" i="74"/>
  <c r="S110" i="75" s="1"/>
  <c r="T110" i="75"/>
  <c r="U110" i="75" s="1"/>
  <c r="V110" i="75" s="1"/>
  <c r="L107" i="74"/>
  <c r="W110" i="75"/>
  <c r="C111" i="75"/>
  <c r="D111" i="75"/>
  <c r="E111" i="75"/>
  <c r="F108" i="74"/>
  <c r="F111" i="75"/>
  <c r="B108" i="96"/>
  <c r="B108" i="74"/>
  <c r="B111" i="75"/>
  <c r="G111" i="75"/>
  <c r="H111" i="75" s="1"/>
  <c r="J111" i="75"/>
  <c r="O131" i="85"/>
  <c r="H108" i="74"/>
  <c r="O111" i="75"/>
  <c r="P111" i="75"/>
  <c r="Q111" i="75"/>
  <c r="R111" i="75" s="1"/>
  <c r="I108" i="74"/>
  <c r="S111" i="75" s="1"/>
  <c r="T111" i="75"/>
  <c r="U111" i="75" s="1"/>
  <c r="V111" i="75" s="1"/>
  <c r="L108" i="74"/>
  <c r="X111" i="75" s="1"/>
  <c r="Y111" i="75" s="1"/>
  <c r="Z111" i="75" s="1"/>
  <c r="AA111" i="75" s="1"/>
  <c r="W111" i="75"/>
  <c r="C112" i="75"/>
  <c r="D112" i="75"/>
  <c r="E112" i="75"/>
  <c r="F109" i="74"/>
  <c r="F112" i="75"/>
  <c r="B109" i="96"/>
  <c r="B109" i="74"/>
  <c r="B112" i="75"/>
  <c r="G112" i="75"/>
  <c r="H112" i="75" s="1"/>
  <c r="I112" i="75" s="1"/>
  <c r="G109" i="74"/>
  <c r="J112" i="75"/>
  <c r="H109" i="74"/>
  <c r="P112" i="75" s="1"/>
  <c r="Q112" i="75" s="1"/>
  <c r="R112" i="75" s="1"/>
  <c r="O112" i="75"/>
  <c r="I109" i="74"/>
  <c r="S112" i="75" s="1"/>
  <c r="T112" i="75"/>
  <c r="U112" i="75" s="1"/>
  <c r="V112" i="75" s="1"/>
  <c r="L109" i="74"/>
  <c r="W112" i="75"/>
  <c r="X112" i="75"/>
  <c r="Y112" i="75"/>
  <c r="C113" i="75"/>
  <c r="D113" i="75"/>
  <c r="E113" i="75"/>
  <c r="F110" i="74"/>
  <c r="F113" i="75"/>
  <c r="B110" i="96"/>
  <c r="B110" i="74"/>
  <c r="B113" i="75"/>
  <c r="G113" i="75"/>
  <c r="H113" i="75" s="1"/>
  <c r="I113" i="75" s="1"/>
  <c r="J113" i="75"/>
  <c r="O133" i="85"/>
  <c r="K113" i="75" s="1"/>
  <c r="L113" i="75" s="1"/>
  <c r="M113" i="75" s="1"/>
  <c r="N113" i="75"/>
  <c r="H110" i="74"/>
  <c r="O113" i="75"/>
  <c r="P113" i="75"/>
  <c r="Q113" i="75"/>
  <c r="I110" i="74"/>
  <c r="S113" i="75" s="1"/>
  <c r="T113" i="75"/>
  <c r="U113" i="75" s="1"/>
  <c r="V113" i="75" s="1"/>
  <c r="L110" i="74"/>
  <c r="X113" i="75" s="1"/>
  <c r="Y113" i="75" s="1"/>
  <c r="Z113" i="75" s="1"/>
  <c r="W113" i="75"/>
  <c r="C114" i="75"/>
  <c r="D114" i="75"/>
  <c r="E114" i="75"/>
  <c r="F111" i="74"/>
  <c r="F114" i="75"/>
  <c r="B111" i="96"/>
  <c r="B111" i="74"/>
  <c r="B114" i="75"/>
  <c r="G114" i="75"/>
  <c r="H114" i="75" s="1"/>
  <c r="J114" i="75"/>
  <c r="O137" i="85"/>
  <c r="K114" i="75" s="1"/>
  <c r="L114" i="75"/>
  <c r="M114" i="75" s="1"/>
  <c r="H111" i="74"/>
  <c r="P114" i="75" s="1"/>
  <c r="Q114" i="75" s="1"/>
  <c r="R114" i="75" s="1"/>
  <c r="O114" i="75"/>
  <c r="I111" i="74"/>
  <c r="S114" i="75" s="1"/>
  <c r="T114" i="75"/>
  <c r="U114" i="75" s="1"/>
  <c r="V114" i="75" s="1"/>
  <c r="L111" i="74"/>
  <c r="W114" i="75"/>
  <c r="C115" i="75"/>
  <c r="D115" i="75"/>
  <c r="E115" i="75"/>
  <c r="F112" i="74"/>
  <c r="F115" i="75"/>
  <c r="B112" i="96"/>
  <c r="B112" i="74"/>
  <c r="B115" i="75"/>
  <c r="G115" i="75"/>
  <c r="H115" i="75" s="1"/>
  <c r="J115" i="75"/>
  <c r="O138" i="85"/>
  <c r="H112" i="74"/>
  <c r="O115" i="75"/>
  <c r="P115" i="75"/>
  <c r="Q115" i="75"/>
  <c r="I112" i="74"/>
  <c r="S115" i="75" s="1"/>
  <c r="L112" i="74"/>
  <c r="X115" i="75" s="1"/>
  <c r="W115" i="75"/>
  <c r="Y115" i="75"/>
  <c r="C116" i="75"/>
  <c r="D116" i="75"/>
  <c r="E116" i="75"/>
  <c r="F113" i="74"/>
  <c r="F116" i="75"/>
  <c r="B113" i="96"/>
  <c r="B113" i="74"/>
  <c r="B116" i="75"/>
  <c r="G116" i="75"/>
  <c r="H116" i="75" s="1"/>
  <c r="I116" i="75"/>
  <c r="J116" i="75"/>
  <c r="K116" i="75"/>
  <c r="L116" i="75" s="1"/>
  <c r="M116" i="75" s="1"/>
  <c r="N116" i="75" s="1"/>
  <c r="H113" i="74"/>
  <c r="P116" i="75" s="1"/>
  <c r="Q116" i="75" s="1"/>
  <c r="I113" i="74"/>
  <c r="S116" i="75"/>
  <c r="L113" i="74"/>
  <c r="C117" i="75"/>
  <c r="D117" i="75"/>
  <c r="E117" i="75"/>
  <c r="F114" i="74"/>
  <c r="B114" i="96"/>
  <c r="B114" i="74"/>
  <c r="B117" i="75"/>
  <c r="J117" i="75"/>
  <c r="H114" i="74"/>
  <c r="P117" i="75" s="1"/>
  <c r="Q117" i="75" s="1"/>
  <c r="R117" i="75" s="1"/>
  <c r="O117" i="75"/>
  <c r="I114" i="74"/>
  <c r="S117" i="75" s="1"/>
  <c r="L114" i="74"/>
  <c r="W117" i="75"/>
  <c r="X117" i="75"/>
  <c r="Y117" i="75"/>
  <c r="Z117" i="75" s="1"/>
  <c r="C118" i="75"/>
  <c r="D118" i="75"/>
  <c r="E118" i="75"/>
  <c r="F115" i="74"/>
  <c r="F118" i="75"/>
  <c r="B115" i="96"/>
  <c r="B115" i="74"/>
  <c r="B118" i="75"/>
  <c r="G118" i="75"/>
  <c r="H118" i="75" s="1"/>
  <c r="I118" i="75" s="1"/>
  <c r="J118" i="75"/>
  <c r="H115" i="74"/>
  <c r="P118" i="75"/>
  <c r="Q118" i="75" s="1"/>
  <c r="I115" i="74"/>
  <c r="S118" i="75"/>
  <c r="L115" i="74"/>
  <c r="W118" i="75" s="1"/>
  <c r="X118" i="75"/>
  <c r="Y118" i="75" s="1"/>
  <c r="Z118" i="75" s="1"/>
  <c r="C119" i="75"/>
  <c r="D119" i="75"/>
  <c r="E119" i="75"/>
  <c r="F116" i="74"/>
  <c r="B116" i="96"/>
  <c r="B116" i="74"/>
  <c r="B119" i="75"/>
  <c r="J119" i="75"/>
  <c r="O144" i="85"/>
  <c r="K119" i="75"/>
  <c r="L119" i="75" s="1"/>
  <c r="M119" i="75" s="1"/>
  <c r="H116" i="74"/>
  <c r="P119" i="75"/>
  <c r="Q119" i="75" s="1"/>
  <c r="I116" i="74"/>
  <c r="S119" i="75"/>
  <c r="L116" i="74"/>
  <c r="W119" i="75" s="1"/>
  <c r="C120" i="75"/>
  <c r="D120" i="75"/>
  <c r="E120" i="75"/>
  <c r="F117" i="74"/>
  <c r="B117" i="96"/>
  <c r="B117" i="74"/>
  <c r="B120" i="75"/>
  <c r="J120" i="75"/>
  <c r="O151" i="85"/>
  <c r="K120" i="75"/>
  <c r="L120" i="75" s="1"/>
  <c r="M120" i="75"/>
  <c r="H117" i="74"/>
  <c r="P120" i="75" s="1"/>
  <c r="Q120" i="75" s="1"/>
  <c r="I117" i="74"/>
  <c r="S120" i="75"/>
  <c r="L117" i="74"/>
  <c r="W120" i="75" s="1"/>
  <c r="X120" i="75"/>
  <c r="Y120" i="75" s="1"/>
  <c r="Z120" i="75" s="1"/>
  <c r="C121" i="75"/>
  <c r="D121" i="75"/>
  <c r="E121" i="75"/>
  <c r="F118" i="74"/>
  <c r="B118" i="96"/>
  <c r="B118" i="74"/>
  <c r="B121" i="75"/>
  <c r="J121" i="75"/>
  <c r="O159" i="85"/>
  <c r="K121" i="75"/>
  <c r="L121" i="75" s="1"/>
  <c r="M121" i="75"/>
  <c r="H118" i="74"/>
  <c r="P121" i="75"/>
  <c r="Q121" i="75" s="1"/>
  <c r="I118" i="74"/>
  <c r="S121" i="75"/>
  <c r="L118" i="74"/>
  <c r="W121" i="75" s="1"/>
  <c r="X121" i="75"/>
  <c r="Y121" i="75" s="1"/>
  <c r="Z121" i="75" s="1"/>
  <c r="C122" i="75"/>
  <c r="D122" i="75"/>
  <c r="E122" i="75"/>
  <c r="F119" i="74"/>
  <c r="B119" i="96"/>
  <c r="B119" i="74"/>
  <c r="B122" i="75"/>
  <c r="J122" i="75"/>
  <c r="K122" i="75"/>
  <c r="L122" i="75"/>
  <c r="H119" i="74"/>
  <c r="P122" i="75" s="1"/>
  <c r="Q122" i="75" s="1"/>
  <c r="O122" i="75"/>
  <c r="I119" i="74"/>
  <c r="S122" i="75" s="1"/>
  <c r="L119" i="74"/>
  <c r="W122" i="75"/>
  <c r="X122" i="75"/>
  <c r="Y122" i="75"/>
  <c r="Z122" i="75" s="1"/>
  <c r="C123" i="75"/>
  <c r="D123" i="75"/>
  <c r="E123" i="75"/>
  <c r="F120" i="74"/>
  <c r="F123" i="75"/>
  <c r="B120" i="96"/>
  <c r="B120" i="74"/>
  <c r="B123" i="75"/>
  <c r="G123" i="75"/>
  <c r="H123" i="75" s="1"/>
  <c r="I123" i="75" s="1"/>
  <c r="J123" i="75"/>
  <c r="K123" i="75"/>
  <c r="L123" i="75" s="1"/>
  <c r="M123" i="75"/>
  <c r="H120" i="74"/>
  <c r="P123" i="75"/>
  <c r="Q123" i="75" s="1"/>
  <c r="I120" i="74"/>
  <c r="S123" i="75"/>
  <c r="L120" i="74"/>
  <c r="W123" i="75" s="1"/>
  <c r="X123" i="75"/>
  <c r="Y123" i="75" s="1"/>
  <c r="Z123" i="75" s="1"/>
  <c r="C124" i="75"/>
  <c r="D124" i="75"/>
  <c r="E124" i="75"/>
  <c r="F121" i="74"/>
  <c r="B121" i="96"/>
  <c r="B121" i="74"/>
  <c r="B124" i="75"/>
  <c r="J124" i="75"/>
  <c r="O161" i="85"/>
  <c r="K124" i="75"/>
  <c r="L124" i="75" s="1"/>
  <c r="M124" i="75" s="1"/>
  <c r="H121" i="74"/>
  <c r="P124" i="75"/>
  <c r="Q124" i="75" s="1"/>
  <c r="I121" i="74"/>
  <c r="S124" i="75"/>
  <c r="L121" i="74"/>
  <c r="W124" i="75" s="1"/>
  <c r="C125" i="75"/>
  <c r="D125" i="75"/>
  <c r="E125" i="75"/>
  <c r="F122" i="74"/>
  <c r="B122" i="96"/>
  <c r="B122" i="74"/>
  <c r="B125" i="75"/>
  <c r="J125" i="75"/>
  <c r="O162" i="85"/>
  <c r="K125" i="75"/>
  <c r="L125" i="75" s="1"/>
  <c r="M125" i="75"/>
  <c r="H122" i="74"/>
  <c r="P125" i="75" s="1"/>
  <c r="Q125" i="75" s="1"/>
  <c r="I122" i="74"/>
  <c r="S125" i="75"/>
  <c r="L122" i="74"/>
  <c r="W125" i="75" s="1"/>
  <c r="X125" i="75"/>
  <c r="Y125" i="75" s="1"/>
  <c r="Z125" i="75" s="1"/>
  <c r="C126" i="75"/>
  <c r="D126" i="75"/>
  <c r="E126" i="75"/>
  <c r="F123" i="74"/>
  <c r="B123" i="96"/>
  <c r="B123" i="74"/>
  <c r="B126" i="75"/>
  <c r="J126" i="75"/>
  <c r="O164" i="85"/>
  <c r="K126" i="75"/>
  <c r="L126" i="75" s="1"/>
  <c r="M126" i="75"/>
  <c r="H123" i="74"/>
  <c r="P126" i="75"/>
  <c r="Q126" i="75" s="1"/>
  <c r="I123" i="74"/>
  <c r="S126" i="75"/>
  <c r="L123" i="74"/>
  <c r="W126" i="75" s="1"/>
  <c r="X126" i="75"/>
  <c r="Y126" i="75" s="1"/>
  <c r="Z126" i="75" s="1"/>
  <c r="C127" i="75"/>
  <c r="D127" i="75"/>
  <c r="E127" i="75"/>
  <c r="F124" i="74"/>
  <c r="B124" i="96"/>
  <c r="B124" i="74"/>
  <c r="B127" i="75"/>
  <c r="J127" i="75"/>
  <c r="K127" i="75"/>
  <c r="L127" i="75"/>
  <c r="H124" i="74"/>
  <c r="P127" i="75" s="1"/>
  <c r="Q127" i="75" s="1"/>
  <c r="O127" i="75"/>
  <c r="I124" i="74"/>
  <c r="S127" i="75" s="1"/>
  <c r="L124" i="74"/>
  <c r="W127" i="75"/>
  <c r="X127" i="75"/>
  <c r="Y127" i="75"/>
  <c r="Z127" i="75" s="1"/>
  <c r="C128" i="75"/>
  <c r="D128" i="75"/>
  <c r="E128" i="75"/>
  <c r="F125" i="74"/>
  <c r="F128" i="75"/>
  <c r="B125" i="96"/>
  <c r="B125" i="74"/>
  <c r="B128" i="75"/>
  <c r="G128" i="75"/>
  <c r="H128" i="75" s="1"/>
  <c r="I128" i="75" s="1"/>
  <c r="J128" i="75"/>
  <c r="K128" i="75"/>
  <c r="L128" i="75" s="1"/>
  <c r="M128" i="75"/>
  <c r="H125" i="74"/>
  <c r="P128" i="75"/>
  <c r="Q128" i="75" s="1"/>
  <c r="I125" i="74"/>
  <c r="S128" i="75"/>
  <c r="L125" i="74"/>
  <c r="W128" i="75" s="1"/>
  <c r="C129" i="75"/>
  <c r="D129" i="75"/>
  <c r="E129" i="75"/>
  <c r="F126" i="74"/>
  <c r="B126" i="96"/>
  <c r="B126" i="74"/>
  <c r="B129" i="75"/>
  <c r="J129" i="75"/>
  <c r="K129" i="75"/>
  <c r="L129" i="75"/>
  <c r="M129" i="75" s="1"/>
  <c r="H126" i="74"/>
  <c r="O129" i="75"/>
  <c r="P129" i="75"/>
  <c r="Q129" i="75"/>
  <c r="R129" i="75" s="1"/>
  <c r="I126" i="74"/>
  <c r="S129" i="75" s="1"/>
  <c r="T129" i="75"/>
  <c r="U129" i="75" s="1"/>
  <c r="V129" i="75" s="1"/>
  <c r="AA129" i="75" s="1"/>
  <c r="L126" i="74"/>
  <c r="X129" i="75" s="1"/>
  <c r="Y129" i="75" s="1"/>
  <c r="Z129" i="75" s="1"/>
  <c r="W129" i="75"/>
  <c r="C130" i="75"/>
  <c r="D130" i="75"/>
  <c r="E130" i="75"/>
  <c r="F127" i="74"/>
  <c r="F130" i="75"/>
  <c r="B127" i="96"/>
  <c r="B127" i="74"/>
  <c r="B130" i="75"/>
  <c r="G130" i="75"/>
  <c r="H130" i="75" s="1"/>
  <c r="I130" i="75" s="1"/>
  <c r="J130" i="75"/>
  <c r="O169" i="85"/>
  <c r="K130" i="75" s="1"/>
  <c r="L130" i="75" s="1"/>
  <c r="M130" i="75" s="1"/>
  <c r="N130" i="75" s="1"/>
  <c r="H127" i="74"/>
  <c r="P130" i="75" s="1"/>
  <c r="O130" i="75"/>
  <c r="Q130" i="75"/>
  <c r="R130" i="75" s="1"/>
  <c r="I127" i="74"/>
  <c r="S130" i="75" s="1"/>
  <c r="T130" i="75"/>
  <c r="U130" i="75" s="1"/>
  <c r="V130" i="75" s="1"/>
  <c r="L127" i="74"/>
  <c r="W130" i="75"/>
  <c r="C131" i="75"/>
  <c r="D131" i="75"/>
  <c r="E131" i="75"/>
  <c r="F128" i="74"/>
  <c r="G131" i="75" s="1"/>
  <c r="H131" i="75" s="1"/>
  <c r="I131" i="75" s="1"/>
  <c r="F131" i="75"/>
  <c r="B128" i="96"/>
  <c r="B128" i="74"/>
  <c r="B131" i="75"/>
  <c r="E9" i="98"/>
  <c r="J131" i="75"/>
  <c r="F9" i="98"/>
  <c r="K131" i="75"/>
  <c r="L131" i="75" s="1"/>
  <c r="M131" i="75" s="1"/>
  <c r="N131" i="75" s="1"/>
  <c r="H128" i="74"/>
  <c r="P131" i="75"/>
  <c r="Q131" i="75" s="1"/>
  <c r="I128" i="74"/>
  <c r="S131" i="75"/>
  <c r="L128" i="74"/>
  <c r="W131" i="75" s="1"/>
  <c r="C132" i="75"/>
  <c r="D132" i="75"/>
  <c r="E132" i="75"/>
  <c r="F129" i="74"/>
  <c r="B129" i="96"/>
  <c r="B129" i="74"/>
  <c r="B132" i="75"/>
  <c r="J132" i="75"/>
  <c r="O171" i="85"/>
  <c r="K132" i="75"/>
  <c r="L132" i="75" s="1"/>
  <c r="M132" i="75" s="1"/>
  <c r="H129" i="74"/>
  <c r="P132" i="75" s="1"/>
  <c r="Q132" i="75" s="1"/>
  <c r="I129" i="74"/>
  <c r="S132" i="75"/>
  <c r="L129" i="74"/>
  <c r="W132" i="75" s="1"/>
  <c r="C133" i="75"/>
  <c r="D133" i="75"/>
  <c r="E133" i="75"/>
  <c r="F130" i="74"/>
  <c r="B130" i="96"/>
  <c r="B130" i="74"/>
  <c r="B133" i="75"/>
  <c r="J133" i="75"/>
  <c r="O172" i="85"/>
  <c r="K133" i="75"/>
  <c r="L133" i="75" s="1"/>
  <c r="M133" i="75" s="1"/>
  <c r="H130" i="74"/>
  <c r="P133" i="75" s="1"/>
  <c r="Q133" i="75" s="1"/>
  <c r="I130" i="74"/>
  <c r="S133" i="75"/>
  <c r="L130" i="74"/>
  <c r="C134" i="75"/>
  <c r="D134" i="75"/>
  <c r="E134" i="75"/>
  <c r="F131" i="74"/>
  <c r="B131" i="96"/>
  <c r="B131" i="74"/>
  <c r="B134" i="75"/>
  <c r="G131" i="74"/>
  <c r="J134" i="75" s="1"/>
  <c r="H131" i="74"/>
  <c r="P134" i="75"/>
  <c r="Q134" i="75" s="1"/>
  <c r="I131" i="74"/>
  <c r="S134" i="75"/>
  <c r="L131" i="74"/>
  <c r="W134" i="75" s="1"/>
  <c r="C135" i="75"/>
  <c r="D135" i="75"/>
  <c r="E135" i="75"/>
  <c r="F132" i="74"/>
  <c r="B132" i="96"/>
  <c r="B132" i="74"/>
  <c r="B135" i="75"/>
  <c r="J135" i="75"/>
  <c r="K135" i="75"/>
  <c r="L135" i="75"/>
  <c r="M135" i="75" s="1"/>
  <c r="H132" i="74"/>
  <c r="P135" i="75" s="1"/>
  <c r="O135" i="75"/>
  <c r="Q135" i="75"/>
  <c r="R135" i="75" s="1"/>
  <c r="I132" i="74"/>
  <c r="L132" i="74"/>
  <c r="W135" i="75"/>
  <c r="X135" i="75"/>
  <c r="Y135" i="75"/>
  <c r="C136" i="75"/>
  <c r="D136" i="75"/>
  <c r="E136" i="75"/>
  <c r="F133" i="74"/>
  <c r="F136" i="75"/>
  <c r="B133" i="96"/>
  <c r="B133" i="74"/>
  <c r="B136" i="75"/>
  <c r="G136" i="75"/>
  <c r="H136" i="75" s="1"/>
  <c r="I136" i="75" s="1"/>
  <c r="J136" i="75"/>
  <c r="O177" i="85"/>
  <c r="K136" i="75" s="1"/>
  <c r="L136" i="75" s="1"/>
  <c r="M136" i="75" s="1"/>
  <c r="H133" i="74"/>
  <c r="O136" i="75"/>
  <c r="P136" i="75"/>
  <c r="Q136" i="75"/>
  <c r="I133" i="74"/>
  <c r="S136" i="75" s="1"/>
  <c r="T136" i="75"/>
  <c r="U136" i="75" s="1"/>
  <c r="V136" i="75" s="1"/>
  <c r="AA136" i="75" s="1"/>
  <c r="L133" i="74"/>
  <c r="W136" i="75"/>
  <c r="X136" i="75"/>
  <c r="Y136" i="75"/>
  <c r="Z136" i="75" s="1"/>
  <c r="C137" i="75"/>
  <c r="D137" i="75"/>
  <c r="E137" i="75"/>
  <c r="F134" i="74"/>
  <c r="F137" i="75"/>
  <c r="B134" i="96"/>
  <c r="B134" i="74"/>
  <c r="B137" i="75"/>
  <c r="G137" i="75"/>
  <c r="H137" i="75" s="1"/>
  <c r="I137" i="75" s="1"/>
  <c r="G134" i="74"/>
  <c r="J137" i="75"/>
  <c r="O178" i="85"/>
  <c r="K137" i="75"/>
  <c r="L137" i="75" s="1"/>
  <c r="M137" i="75"/>
  <c r="N137" i="75" s="1"/>
  <c r="H134" i="74"/>
  <c r="P137" i="75"/>
  <c r="Q137" i="75" s="1"/>
  <c r="I134" i="74"/>
  <c r="S137" i="75"/>
  <c r="L134" i="74"/>
  <c r="W137" i="75" s="1"/>
  <c r="X137" i="75"/>
  <c r="Y137" i="75" s="1"/>
  <c r="Z137" i="75" s="1"/>
  <c r="C138" i="75"/>
  <c r="D138" i="75"/>
  <c r="E138" i="75"/>
  <c r="F135" i="74"/>
  <c r="B135" i="96"/>
  <c r="B135" i="74"/>
  <c r="B138" i="75"/>
  <c r="J138" i="75"/>
  <c r="M138" i="75" s="1"/>
  <c r="O179" i="85"/>
  <c r="K138" i="75"/>
  <c r="L138" i="75" s="1"/>
  <c r="H135" i="74"/>
  <c r="P138" i="75"/>
  <c r="Q138" i="75" s="1"/>
  <c r="I135" i="74"/>
  <c r="S138" i="75"/>
  <c r="L135" i="74"/>
  <c r="W138" i="75" s="1"/>
  <c r="C139" i="75"/>
  <c r="D139" i="75"/>
  <c r="E139" i="75"/>
  <c r="F136" i="74"/>
  <c r="B136" i="96"/>
  <c r="B136" i="74"/>
  <c r="B139" i="75"/>
  <c r="J139" i="75"/>
  <c r="K139" i="75"/>
  <c r="L139" i="75"/>
  <c r="M139" i="75" s="1"/>
  <c r="H136" i="74"/>
  <c r="O139" i="75"/>
  <c r="P139" i="75"/>
  <c r="Q139" i="75"/>
  <c r="I136" i="74"/>
  <c r="T139" i="75" s="1"/>
  <c r="U139" i="75" s="1"/>
  <c r="V139" i="75" s="1"/>
  <c r="AA139" i="75" s="1"/>
  <c r="S139" i="75"/>
  <c r="L136" i="74"/>
  <c r="W139" i="75"/>
  <c r="X139" i="75"/>
  <c r="Y139" i="75"/>
  <c r="Z139" i="75"/>
  <c r="C140" i="75"/>
  <c r="D140" i="75"/>
  <c r="E140" i="75"/>
  <c r="F137" i="74"/>
  <c r="F140" i="75"/>
  <c r="B137" i="96"/>
  <c r="B137" i="74"/>
  <c r="B140" i="75"/>
  <c r="G140" i="75"/>
  <c r="H140" i="75" s="1"/>
  <c r="J140" i="75"/>
  <c r="K140" i="75"/>
  <c r="L140" i="75"/>
  <c r="M140" i="75" s="1"/>
  <c r="H137" i="74"/>
  <c r="P140" i="75" s="1"/>
  <c r="Q140" i="75" s="1"/>
  <c r="I137" i="74"/>
  <c r="S140" i="75"/>
  <c r="L137" i="74"/>
  <c r="C141" i="75"/>
  <c r="D141" i="75"/>
  <c r="E141" i="75"/>
  <c r="F138" i="74"/>
  <c r="B138" i="96"/>
  <c r="B138" i="74"/>
  <c r="B141" i="75"/>
  <c r="G138" i="74"/>
  <c r="J141" i="75"/>
  <c r="K141" i="75"/>
  <c r="L141" i="75" s="1"/>
  <c r="M141" i="75" s="1"/>
  <c r="H138" i="74"/>
  <c r="P141" i="75" s="1"/>
  <c r="Q141" i="75" s="1"/>
  <c r="I138" i="74"/>
  <c r="S141" i="75"/>
  <c r="L138" i="74"/>
  <c r="W141" i="75"/>
  <c r="C142" i="75"/>
  <c r="D142" i="75"/>
  <c r="E142" i="75"/>
  <c r="F139" i="74"/>
  <c r="F142" i="75" s="1"/>
  <c r="G142" i="75"/>
  <c r="H142" i="75" s="1"/>
  <c r="I142" i="75" s="1"/>
  <c r="G139" i="74"/>
  <c r="J142" i="75"/>
  <c r="K142" i="75"/>
  <c r="L142" i="75"/>
  <c r="M142" i="75" s="1"/>
  <c r="N142" i="75"/>
  <c r="H139" i="74"/>
  <c r="O142" i="75"/>
  <c r="P142" i="75"/>
  <c r="Q142" i="75"/>
  <c r="R142" i="75" s="1"/>
  <c r="I139" i="74"/>
  <c r="S142" i="75" s="1"/>
  <c r="T142" i="75"/>
  <c r="U142" i="75" s="1"/>
  <c r="V142" i="75"/>
  <c r="L139" i="74"/>
  <c r="W142" i="75"/>
  <c r="X142" i="75"/>
  <c r="Y142" i="75" s="1"/>
  <c r="Z142" i="75" s="1"/>
  <c r="C143" i="75"/>
  <c r="D143" i="75"/>
  <c r="E143" i="75"/>
  <c r="F140" i="74"/>
  <c r="F143" i="75"/>
  <c r="I143" i="75" s="1"/>
  <c r="B140" i="96"/>
  <c r="B140" i="74"/>
  <c r="B143" i="75"/>
  <c r="G143" i="75"/>
  <c r="H143" i="75" s="1"/>
  <c r="J143" i="75"/>
  <c r="O182" i="85"/>
  <c r="K143" i="75" s="1"/>
  <c r="L143" i="75"/>
  <c r="H140" i="74"/>
  <c r="O143" i="75"/>
  <c r="P143" i="75"/>
  <c r="Q143" i="75"/>
  <c r="R143" i="75" s="1"/>
  <c r="I140" i="74"/>
  <c r="L140" i="74"/>
  <c r="X143" i="75" s="1"/>
  <c r="Y143" i="75" s="1"/>
  <c r="C144" i="75"/>
  <c r="D144" i="75"/>
  <c r="E144" i="75"/>
  <c r="F141" i="74"/>
  <c r="F144" i="75"/>
  <c r="B141" i="96"/>
  <c r="B141" i="74"/>
  <c r="B144" i="75"/>
  <c r="G144" i="75"/>
  <c r="H144" i="75"/>
  <c r="I144" i="75" s="1"/>
  <c r="J144" i="75"/>
  <c r="K144" i="75"/>
  <c r="L144" i="75" s="1"/>
  <c r="M144" i="75" s="1"/>
  <c r="N144" i="75" s="1"/>
  <c r="H141" i="74"/>
  <c r="T144" i="75" s="1"/>
  <c r="O144" i="75"/>
  <c r="P144" i="75"/>
  <c r="Q144" i="75" s="1"/>
  <c r="R144" i="75"/>
  <c r="AB144" i="75" s="1"/>
  <c r="I141" i="74"/>
  <c r="S144" i="75"/>
  <c r="U144" i="75"/>
  <c r="V144" i="75" s="1"/>
  <c r="AA144" i="75" s="1"/>
  <c r="L141" i="74"/>
  <c r="W144" i="75" s="1"/>
  <c r="X144" i="75"/>
  <c r="Y144" i="75" s="1"/>
  <c r="Z144" i="75"/>
  <c r="C145" i="75"/>
  <c r="D145" i="75"/>
  <c r="E145" i="75"/>
  <c r="F142" i="74"/>
  <c r="F145" i="75" s="1"/>
  <c r="B142" i="96"/>
  <c r="B142" i="74"/>
  <c r="B145" i="75"/>
  <c r="G145" i="75"/>
  <c r="H145" i="75" s="1"/>
  <c r="I145" i="75" s="1"/>
  <c r="J145" i="75"/>
  <c r="O183" i="85"/>
  <c r="K145" i="75"/>
  <c r="L145" i="75" s="1"/>
  <c r="M145" i="75" s="1"/>
  <c r="N145" i="75" s="1"/>
  <c r="H142" i="74"/>
  <c r="O145" i="75" s="1"/>
  <c r="P145" i="75"/>
  <c r="Q145" i="75" s="1"/>
  <c r="R145" i="75" s="1"/>
  <c r="I142" i="74"/>
  <c r="S145" i="75"/>
  <c r="L142" i="74"/>
  <c r="W145" i="75" s="1"/>
  <c r="X145" i="75"/>
  <c r="Y145" i="75" s="1"/>
  <c r="Z145" i="75"/>
  <c r="C146" i="75"/>
  <c r="D146" i="75"/>
  <c r="E146" i="75"/>
  <c r="F143" i="74"/>
  <c r="B143" i="96"/>
  <c r="B143" i="74"/>
  <c r="B146" i="75"/>
  <c r="J146" i="75"/>
  <c r="M146" i="75" s="1"/>
  <c r="O189" i="85"/>
  <c r="K146" i="75"/>
  <c r="L146" i="75"/>
  <c r="H143" i="74"/>
  <c r="I143" i="74"/>
  <c r="S146" i="75" s="1"/>
  <c r="L143" i="74"/>
  <c r="W146" i="75" s="1"/>
  <c r="C147" i="75"/>
  <c r="D147" i="75"/>
  <c r="E147" i="75"/>
  <c r="F144" i="74"/>
  <c r="G147" i="75" s="1"/>
  <c r="F147" i="75"/>
  <c r="B144" i="96"/>
  <c r="B144" i="74"/>
  <c r="B147" i="75"/>
  <c r="H147" i="75"/>
  <c r="I147" i="75" s="1"/>
  <c r="J147" i="75"/>
  <c r="O190" i="85"/>
  <c r="K147" i="75"/>
  <c r="L147" i="75" s="1"/>
  <c r="M147" i="75"/>
  <c r="H144" i="74"/>
  <c r="I144" i="74"/>
  <c r="S147" i="75"/>
  <c r="L144" i="74"/>
  <c r="W147" i="75"/>
  <c r="C148" i="75"/>
  <c r="D148" i="75"/>
  <c r="E148" i="75"/>
  <c r="F145" i="74"/>
  <c r="F148" i="75" s="1"/>
  <c r="B145" i="96"/>
  <c r="B145" i="74"/>
  <c r="B148" i="75"/>
  <c r="E4" i="98"/>
  <c r="J148" i="75"/>
  <c r="F4" i="98"/>
  <c r="K148" i="75" s="1"/>
  <c r="L148" i="75" s="1"/>
  <c r="M148" i="75" s="1"/>
  <c r="H145" i="74"/>
  <c r="O148" i="75" s="1"/>
  <c r="I145" i="74"/>
  <c r="S148" i="75" s="1"/>
  <c r="L145" i="74"/>
  <c r="W148" i="75"/>
  <c r="C149" i="75"/>
  <c r="D149" i="75"/>
  <c r="E149" i="75"/>
  <c r="F146" i="74"/>
  <c r="F149" i="75"/>
  <c r="B146" i="96"/>
  <c r="B146" i="74"/>
  <c r="B149" i="75"/>
  <c r="G149" i="75"/>
  <c r="H149" i="75" s="1"/>
  <c r="I149" i="75"/>
  <c r="J149" i="75"/>
  <c r="O191" i="85"/>
  <c r="K149" i="75" s="1"/>
  <c r="L149" i="75" s="1"/>
  <c r="M149" i="75" s="1"/>
  <c r="N149" i="75" s="1"/>
  <c r="H146" i="74"/>
  <c r="O149" i="75"/>
  <c r="P149" i="75"/>
  <c r="Q149" i="75"/>
  <c r="R149" i="75"/>
  <c r="I146" i="74"/>
  <c r="S149" i="75" s="1"/>
  <c r="L146" i="74"/>
  <c r="W149" i="75"/>
  <c r="X149" i="75"/>
  <c r="Y149" i="75"/>
  <c r="C150" i="75"/>
  <c r="D150" i="75"/>
  <c r="E150" i="75"/>
  <c r="F147" i="74"/>
  <c r="B147" i="96"/>
  <c r="B147" i="74"/>
  <c r="B150" i="75"/>
  <c r="J150" i="75"/>
  <c r="O192" i="85"/>
  <c r="H147" i="74"/>
  <c r="O150" i="75"/>
  <c r="P150" i="75"/>
  <c r="Q150" i="75"/>
  <c r="R150" i="75"/>
  <c r="I147" i="74"/>
  <c r="S150" i="75" s="1"/>
  <c r="T150" i="75"/>
  <c r="U150" i="75" s="1"/>
  <c r="V150" i="75" s="1"/>
  <c r="L147" i="74"/>
  <c r="W150" i="75" s="1"/>
  <c r="X150" i="75"/>
  <c r="Y150" i="75"/>
  <c r="C151" i="75"/>
  <c r="D151" i="75"/>
  <c r="E151" i="75"/>
  <c r="F148" i="74"/>
  <c r="G151" i="75" s="1"/>
  <c r="H151" i="75" s="1"/>
  <c r="B148" i="96"/>
  <c r="B148" i="74"/>
  <c r="B151" i="75"/>
  <c r="J151" i="75"/>
  <c r="H148" i="74"/>
  <c r="T151" i="75" s="1"/>
  <c r="U151" i="75" s="1"/>
  <c r="V151" i="75" s="1"/>
  <c r="O151" i="75"/>
  <c r="I148" i="74"/>
  <c r="S151" i="75"/>
  <c r="L148" i="74"/>
  <c r="C152" i="75"/>
  <c r="D152" i="75"/>
  <c r="E152" i="75"/>
  <c r="F149" i="74"/>
  <c r="B149" i="96"/>
  <c r="B149" i="74"/>
  <c r="B152" i="75"/>
  <c r="J152" i="75"/>
  <c r="O193" i="85"/>
  <c r="K152" i="75"/>
  <c r="L152" i="75" s="1"/>
  <c r="M152" i="75"/>
  <c r="H149" i="74"/>
  <c r="O152" i="75" s="1"/>
  <c r="R152" i="75" s="1"/>
  <c r="P152" i="75"/>
  <c r="Q152" i="75" s="1"/>
  <c r="I149" i="74"/>
  <c r="S152" i="75"/>
  <c r="T152" i="75"/>
  <c r="U152" i="75" s="1"/>
  <c r="V152" i="75" s="1"/>
  <c r="L149" i="74"/>
  <c r="W152" i="75" s="1"/>
  <c r="X152" i="75"/>
  <c r="Y152" i="75" s="1"/>
  <c r="Z152" i="75"/>
  <c r="AA152" i="75"/>
  <c r="C153" i="75"/>
  <c r="D153" i="75"/>
  <c r="E153" i="75"/>
  <c r="F150" i="74"/>
  <c r="F153" i="75" s="1"/>
  <c r="B150" i="96"/>
  <c r="B150" i="74"/>
  <c r="B153" i="75"/>
  <c r="J153" i="75"/>
  <c r="O194" i="85"/>
  <c r="K153" i="75"/>
  <c r="L153" i="75" s="1"/>
  <c r="M153" i="75" s="1"/>
  <c r="H150" i="74"/>
  <c r="O153" i="75" s="1"/>
  <c r="P153" i="75"/>
  <c r="Q153" i="75" s="1"/>
  <c r="R153" i="75" s="1"/>
  <c r="I150" i="74"/>
  <c r="S153" i="75" s="1"/>
  <c r="T153" i="75"/>
  <c r="U153" i="75"/>
  <c r="V153" i="75" s="1"/>
  <c r="L150" i="74"/>
  <c r="W153" i="75" s="1"/>
  <c r="Y33" i="4"/>
  <c r="Z33" i="4"/>
  <c r="Y30" i="74"/>
  <c r="AA33" i="4"/>
  <c r="Z30" i="74"/>
  <c r="AB33" i="4" s="1"/>
  <c r="AA30" i="74"/>
  <c r="AC33" i="4" s="1"/>
  <c r="AB30" i="74"/>
  <c r="AD33" i="4"/>
  <c r="AC30" i="74"/>
  <c r="AF33" i="4"/>
  <c r="AH33" i="4" s="1"/>
  <c r="AD30" i="74"/>
  <c r="AG33" i="4"/>
  <c r="AE30" i="74"/>
  <c r="AI33" i="4"/>
  <c r="AF30" i="74"/>
  <c r="AJ33" i="4"/>
  <c r="AG30" i="74"/>
  <c r="AK33" i="4" s="1"/>
  <c r="AL33" i="4" s="1"/>
  <c r="C28" i="4"/>
  <c r="C29" i="4"/>
  <c r="C30" i="4"/>
  <c r="C31" i="4"/>
  <c r="D6" i="4"/>
  <c r="E6" i="4"/>
  <c r="B6" i="4"/>
  <c r="F6" i="4"/>
  <c r="H6" i="4" s="1"/>
  <c r="G6" i="4"/>
  <c r="I6" i="4"/>
  <c r="J6" i="4"/>
  <c r="L6" i="4"/>
  <c r="N6" i="4" s="1"/>
  <c r="M6" i="4"/>
  <c r="P6" i="4"/>
  <c r="R6" i="4" s="1"/>
  <c r="J4" i="85"/>
  <c r="Q6" i="4"/>
  <c r="S6" i="4"/>
  <c r="W6" i="4" s="1"/>
  <c r="T6" i="4"/>
  <c r="U6" i="4"/>
  <c r="V6" i="4"/>
  <c r="Y6" i="4"/>
  <c r="Z6" i="4" s="1"/>
  <c r="Y3" i="74"/>
  <c r="AA6" i="4" s="1"/>
  <c r="Z3" i="74"/>
  <c r="AB6" i="4"/>
  <c r="AA3" i="74"/>
  <c r="AC6" i="4"/>
  <c r="AB3" i="74"/>
  <c r="AD6" i="4" s="1"/>
  <c r="AC3" i="74"/>
  <c r="AF6" i="4" s="1"/>
  <c r="AD3" i="74"/>
  <c r="AG6" i="4" s="1"/>
  <c r="AE3" i="74"/>
  <c r="AI6" i="4" s="1"/>
  <c r="AL6" i="4" s="1"/>
  <c r="AF3" i="74"/>
  <c r="AJ6" i="4" s="1"/>
  <c r="AG3" i="74"/>
  <c r="AK6" i="4"/>
  <c r="D7" i="4"/>
  <c r="E7" i="4"/>
  <c r="B7" i="4"/>
  <c r="F7" i="4"/>
  <c r="H7" i="4" s="1"/>
  <c r="G7" i="4"/>
  <c r="I7" i="4"/>
  <c r="J7" i="4"/>
  <c r="L7" i="4"/>
  <c r="N7" i="4" s="1"/>
  <c r="M7" i="4"/>
  <c r="P7" i="4"/>
  <c r="Q7" i="4"/>
  <c r="R7" i="4"/>
  <c r="S7" i="4"/>
  <c r="T7" i="4"/>
  <c r="W7" i="4" s="1"/>
  <c r="U7" i="4"/>
  <c r="V7" i="4"/>
  <c r="Y7" i="4"/>
  <c r="Z7" i="4"/>
  <c r="Y4" i="74"/>
  <c r="AA7" i="4"/>
  <c r="AE7" i="4" s="1"/>
  <c r="Z4" i="74"/>
  <c r="AB7" i="4" s="1"/>
  <c r="AA4" i="74"/>
  <c r="AC7" i="4" s="1"/>
  <c r="AB4" i="74"/>
  <c r="AD7" i="4"/>
  <c r="AC4" i="74"/>
  <c r="AF7" i="4" s="1"/>
  <c r="AH7" i="4" s="1"/>
  <c r="AD4" i="74"/>
  <c r="AG7" i="4"/>
  <c r="AE4" i="74"/>
  <c r="AI7" i="4"/>
  <c r="AL7" i="4" s="1"/>
  <c r="AF4" i="74"/>
  <c r="AJ7" i="4"/>
  <c r="AG4" i="74"/>
  <c r="AK7" i="4" s="1"/>
  <c r="D8" i="4"/>
  <c r="E8" i="4"/>
  <c r="B8" i="4"/>
  <c r="F8" i="4"/>
  <c r="H8" i="4" s="1"/>
  <c r="O8" i="4" s="1"/>
  <c r="X8" i="4" s="1"/>
  <c r="G8" i="4"/>
  <c r="I8" i="4"/>
  <c r="J8" i="4"/>
  <c r="K8" i="4"/>
  <c r="L8" i="4"/>
  <c r="M8" i="4"/>
  <c r="N8" i="4" s="1"/>
  <c r="P8" i="4"/>
  <c r="Q8" i="4"/>
  <c r="R8" i="4"/>
  <c r="S8" i="4"/>
  <c r="W8" i="4" s="1"/>
  <c r="T8" i="4"/>
  <c r="U8" i="4"/>
  <c r="V8" i="4"/>
  <c r="Y8" i="4"/>
  <c r="Z8" i="4"/>
  <c r="Y5" i="74"/>
  <c r="AA8" i="4" s="1"/>
  <c r="Z5" i="74"/>
  <c r="AB8" i="4" s="1"/>
  <c r="AA5" i="74"/>
  <c r="AC8" i="4" s="1"/>
  <c r="AB5" i="74"/>
  <c r="AD8" i="4"/>
  <c r="AC5" i="74"/>
  <c r="AF8" i="4"/>
  <c r="AD5" i="74"/>
  <c r="AG8" i="4" s="1"/>
  <c r="AE5" i="74"/>
  <c r="AI8" i="4"/>
  <c r="AF5" i="74"/>
  <c r="AJ8" i="4" s="1"/>
  <c r="AG5" i="74"/>
  <c r="AK8" i="4" s="1"/>
  <c r="D9" i="4"/>
  <c r="D10" i="4"/>
  <c r="E10" i="4"/>
  <c r="B7" i="96"/>
  <c r="B7" i="74"/>
  <c r="B10" i="4"/>
  <c r="H7" i="98"/>
  <c r="F10" i="4"/>
  <c r="J7" i="98"/>
  <c r="G10" i="4"/>
  <c r="G7" i="98"/>
  <c r="I10" i="4"/>
  <c r="K10" i="4" s="1"/>
  <c r="I7" i="98"/>
  <c r="J10" i="4"/>
  <c r="K7" i="98"/>
  <c r="L10" i="4"/>
  <c r="N10" i="4" s="1"/>
  <c r="L7" i="98"/>
  <c r="M10" i="4"/>
  <c r="M7" i="98"/>
  <c r="P10" i="4"/>
  <c r="R10" i="4" s="1"/>
  <c r="N7" i="98"/>
  <c r="Q10" i="4"/>
  <c r="R7" i="98"/>
  <c r="S10" i="4"/>
  <c r="O7" i="98"/>
  <c r="T10" i="4"/>
  <c r="P7" i="98"/>
  <c r="U10" i="4"/>
  <c r="Q7" i="98"/>
  <c r="V10" i="4"/>
  <c r="W10" i="4"/>
  <c r="Y10" i="4"/>
  <c r="Z10" i="4"/>
  <c r="Y7" i="74"/>
  <c r="AA10" i="4"/>
  <c r="Z7" i="74"/>
  <c r="AB10" i="4" s="1"/>
  <c r="AA7" i="74"/>
  <c r="AC10" i="4" s="1"/>
  <c r="AB7" i="74"/>
  <c r="AD10" i="4"/>
  <c r="AC7" i="74"/>
  <c r="AF10" i="4"/>
  <c r="AH10" i="4" s="1"/>
  <c r="AD7" i="74"/>
  <c r="AG10" i="4"/>
  <c r="AE7" i="74"/>
  <c r="AI10" i="4"/>
  <c r="AF7" i="74"/>
  <c r="AJ10" i="4"/>
  <c r="AG7" i="74"/>
  <c r="AK10" i="4" s="1"/>
  <c r="AL10" i="4" s="1"/>
  <c r="D11" i="4"/>
  <c r="E11" i="4"/>
  <c r="B8" i="96"/>
  <c r="B8" i="74"/>
  <c r="B11" i="4"/>
  <c r="H8" i="98"/>
  <c r="F11" i="4"/>
  <c r="H11" i="4" s="1"/>
  <c r="J8" i="98"/>
  <c r="G11" i="4"/>
  <c r="G8" i="98"/>
  <c r="I11" i="4"/>
  <c r="K11" i="4" s="1"/>
  <c r="I8" i="98"/>
  <c r="J11" i="4"/>
  <c r="K8" i="98"/>
  <c r="L11" i="4"/>
  <c r="L8" i="98"/>
  <c r="M11" i="4"/>
  <c r="N11" i="4"/>
  <c r="M8" i="98"/>
  <c r="P11" i="4"/>
  <c r="R11" i="4" s="1"/>
  <c r="N8" i="98"/>
  <c r="Q11" i="4"/>
  <c r="R8" i="98"/>
  <c r="S11" i="4"/>
  <c r="W11" i="4" s="1"/>
  <c r="O8" i="98"/>
  <c r="T11" i="4"/>
  <c r="P8" i="98"/>
  <c r="U11" i="4"/>
  <c r="Q8" i="98"/>
  <c r="V11" i="4"/>
  <c r="Y11" i="4"/>
  <c r="Z11" i="4"/>
  <c r="Y8" i="74"/>
  <c r="AA11" i="4" s="1"/>
  <c r="Z8" i="74"/>
  <c r="AB11" i="4" s="1"/>
  <c r="AA8" i="74"/>
  <c r="AC11" i="4"/>
  <c r="AB8" i="74"/>
  <c r="AD11" i="4"/>
  <c r="AC8" i="74"/>
  <c r="AF11" i="4"/>
  <c r="AD8" i="74"/>
  <c r="AG11" i="4"/>
  <c r="AH11" i="4"/>
  <c r="AE8" i="74"/>
  <c r="AI11" i="4"/>
  <c r="AF8" i="74"/>
  <c r="AJ11" i="4" s="1"/>
  <c r="AG8" i="74"/>
  <c r="AK11" i="4" s="1"/>
  <c r="D12" i="4"/>
  <c r="D13" i="4"/>
  <c r="E13" i="4"/>
  <c r="B13" i="4"/>
  <c r="H12" i="98"/>
  <c r="F13" i="4"/>
  <c r="J12" i="98"/>
  <c r="G13" i="4"/>
  <c r="H13" i="4"/>
  <c r="G12" i="98"/>
  <c r="I13" i="4"/>
  <c r="I12" i="98"/>
  <c r="J13" i="4"/>
  <c r="K13" i="4"/>
  <c r="K12" i="98"/>
  <c r="L13" i="4"/>
  <c r="L12" i="98"/>
  <c r="M13" i="4"/>
  <c r="N13" i="4" s="1"/>
  <c r="M12" i="98"/>
  <c r="P13" i="4"/>
  <c r="N12" i="98"/>
  <c r="Q13" i="4" s="1"/>
  <c r="R13" i="4" s="1"/>
  <c r="R12" i="98"/>
  <c r="S13" i="4"/>
  <c r="O12" i="98"/>
  <c r="T13" i="4"/>
  <c r="P12" i="98"/>
  <c r="U13" i="4"/>
  <c r="Q12" i="98"/>
  <c r="V13" i="4"/>
  <c r="Y13" i="4"/>
  <c r="Z13" i="4" s="1"/>
  <c r="Y10" i="74"/>
  <c r="AA13" i="4"/>
  <c r="Z10" i="74"/>
  <c r="AB13" i="4"/>
  <c r="AA10" i="74"/>
  <c r="AC13" i="4" s="1"/>
  <c r="AB10" i="74"/>
  <c r="AD13" i="4" s="1"/>
  <c r="AC10" i="74"/>
  <c r="AF13" i="4" s="1"/>
  <c r="AH13" i="4" s="1"/>
  <c r="AD10" i="74"/>
  <c r="AG13" i="4" s="1"/>
  <c r="AE10" i="74"/>
  <c r="AI13" i="4" s="1"/>
  <c r="AF10" i="74"/>
  <c r="AJ13" i="4"/>
  <c r="AG10" i="74"/>
  <c r="AK13" i="4"/>
  <c r="D14" i="4"/>
  <c r="D15" i="4"/>
  <c r="D16" i="4"/>
  <c r="E16" i="4"/>
  <c r="B16" i="4"/>
  <c r="H6" i="98"/>
  <c r="F16" i="4"/>
  <c r="J6" i="98"/>
  <c r="G16" i="4"/>
  <c r="H16" i="4"/>
  <c r="G6" i="98"/>
  <c r="I16" i="4"/>
  <c r="I6" i="98"/>
  <c r="J16" i="4"/>
  <c r="K16" i="4" s="1"/>
  <c r="K6" i="98"/>
  <c r="L16" i="4"/>
  <c r="N16" i="4" s="1"/>
  <c r="L6" i="98"/>
  <c r="M16" i="4"/>
  <c r="M6" i="98"/>
  <c r="P16" i="4"/>
  <c r="N6" i="98"/>
  <c r="Q16" i="4"/>
  <c r="R16" i="4"/>
  <c r="R6" i="98"/>
  <c r="S16" i="4"/>
  <c r="O6" i="98"/>
  <c r="T16" i="4"/>
  <c r="P6" i="98"/>
  <c r="U16" i="4"/>
  <c r="Q6" i="98"/>
  <c r="V16" i="4"/>
  <c r="W16" i="4"/>
  <c r="Y16" i="4"/>
  <c r="Z16" i="4" s="1"/>
  <c r="Y13" i="74"/>
  <c r="AA16" i="4"/>
  <c r="Z13" i="74"/>
  <c r="AB16" i="4"/>
  <c r="AA13" i="74"/>
  <c r="AC16" i="4" s="1"/>
  <c r="AB13" i="74"/>
  <c r="AD16" i="4" s="1"/>
  <c r="AC13" i="74"/>
  <c r="AF16" i="4"/>
  <c r="AD13" i="74"/>
  <c r="AG16" i="4"/>
  <c r="AE13" i="74"/>
  <c r="AI16" i="4" s="1"/>
  <c r="AL16" i="4" s="1"/>
  <c r="AF13" i="74"/>
  <c r="AJ16" i="4"/>
  <c r="AG13" i="74"/>
  <c r="AK16" i="4"/>
  <c r="D17" i="4"/>
  <c r="D18" i="4"/>
  <c r="E18" i="4"/>
  <c r="B18" i="4"/>
  <c r="F18" i="4"/>
  <c r="G18" i="4"/>
  <c r="I18" i="4"/>
  <c r="K18" i="4" s="1"/>
  <c r="J18" i="4"/>
  <c r="L18" i="4"/>
  <c r="M18" i="4"/>
  <c r="N18" i="4"/>
  <c r="P18" i="4"/>
  <c r="Q18" i="4"/>
  <c r="R18" i="4" s="1"/>
  <c r="S18" i="4"/>
  <c r="T18" i="4"/>
  <c r="U18" i="4"/>
  <c r="V18" i="4"/>
  <c r="W18" i="4"/>
  <c r="Y18" i="4"/>
  <c r="Z18" i="4" s="1"/>
  <c r="Y15" i="74"/>
  <c r="AA18" i="4"/>
  <c r="Z15" i="74"/>
  <c r="AB18" i="4"/>
  <c r="AA15" i="74"/>
  <c r="AC18" i="4" s="1"/>
  <c r="AB15" i="74"/>
  <c r="AD18" i="4" s="1"/>
  <c r="AC15" i="74"/>
  <c r="AF18" i="4"/>
  <c r="AD15" i="74"/>
  <c r="AG18" i="4"/>
  <c r="AE15" i="74"/>
  <c r="AI18" i="4" s="1"/>
  <c r="AL18" i="4" s="1"/>
  <c r="AF15" i="74"/>
  <c r="AJ18" i="4"/>
  <c r="AG15" i="74"/>
  <c r="AK18" i="4"/>
  <c r="D19" i="4"/>
  <c r="E19" i="4"/>
  <c r="B19" i="4"/>
  <c r="F19" i="4"/>
  <c r="G19" i="4"/>
  <c r="H19" i="4"/>
  <c r="O19" i="4" s="1"/>
  <c r="I19" i="4"/>
  <c r="J19" i="4"/>
  <c r="K19" i="4" s="1"/>
  <c r="L19" i="4"/>
  <c r="M19" i="4"/>
  <c r="N19" i="4"/>
  <c r="P19" i="4"/>
  <c r="R19" i="4" s="1"/>
  <c r="Q19" i="4"/>
  <c r="S19" i="4"/>
  <c r="W19" i="4" s="1"/>
  <c r="T19" i="4"/>
  <c r="U19" i="4"/>
  <c r="V19" i="4"/>
  <c r="X19" i="4"/>
  <c r="Y19" i="4"/>
  <c r="Z19" i="4"/>
  <c r="Y16" i="74"/>
  <c r="AA19" i="4" s="1"/>
  <c r="AE19" i="4" s="1"/>
  <c r="Z16" i="74"/>
  <c r="AB19" i="4"/>
  <c r="AA16" i="74"/>
  <c r="AC19" i="4"/>
  <c r="AB16" i="74"/>
  <c r="AD19" i="4"/>
  <c r="AC16" i="74"/>
  <c r="AF19" i="4"/>
  <c r="AD16" i="74"/>
  <c r="AG19" i="4"/>
  <c r="AH19" i="4"/>
  <c r="AE16" i="74"/>
  <c r="AI19" i="4"/>
  <c r="AF16" i="74"/>
  <c r="AJ19" i="4" s="1"/>
  <c r="AG16" i="74"/>
  <c r="AK19" i="4"/>
  <c r="D20" i="4"/>
  <c r="D21" i="4"/>
  <c r="D22" i="4"/>
  <c r="D23" i="4"/>
  <c r="E23" i="4"/>
  <c r="B23" i="4"/>
  <c r="F23" i="4"/>
  <c r="H23" i="4" s="1"/>
  <c r="G23" i="4"/>
  <c r="I23" i="4"/>
  <c r="K23" i="4" s="1"/>
  <c r="J23" i="4"/>
  <c r="L23" i="4"/>
  <c r="M23" i="4"/>
  <c r="N23" i="4"/>
  <c r="P23" i="4"/>
  <c r="R23" i="4" s="1"/>
  <c r="Q23" i="4"/>
  <c r="S23" i="4"/>
  <c r="W23" i="4" s="1"/>
  <c r="T23" i="4"/>
  <c r="U23" i="4"/>
  <c r="V23" i="4"/>
  <c r="Y23" i="4"/>
  <c r="Z23" i="4" s="1"/>
  <c r="Y20" i="74"/>
  <c r="AA23" i="4"/>
  <c r="Z20" i="74"/>
  <c r="AB23" i="4"/>
  <c r="AA20" i="74"/>
  <c r="AC23" i="4"/>
  <c r="AB20" i="74"/>
  <c r="AD23" i="4" s="1"/>
  <c r="AC20" i="74"/>
  <c r="AF23" i="4"/>
  <c r="AD20" i="74"/>
  <c r="AG23" i="4" s="1"/>
  <c r="AH23" i="4" s="1"/>
  <c r="AE20" i="74"/>
  <c r="AI23" i="4" s="1"/>
  <c r="AL23" i="4" s="1"/>
  <c r="AF20" i="74"/>
  <c r="AJ23" i="4"/>
  <c r="AG20" i="74"/>
  <c r="AK23" i="4"/>
  <c r="D24" i="4"/>
  <c r="E24" i="4"/>
  <c r="B24" i="4"/>
  <c r="F24" i="4"/>
  <c r="H24" i="4" s="1"/>
  <c r="O24" i="4" s="1"/>
  <c r="G24" i="4"/>
  <c r="I24" i="4"/>
  <c r="K24" i="4" s="1"/>
  <c r="J24" i="4"/>
  <c r="L24" i="4"/>
  <c r="M24" i="4"/>
  <c r="N24" i="4"/>
  <c r="P24" i="4"/>
  <c r="Q24" i="4"/>
  <c r="R24" i="4" s="1"/>
  <c r="S24" i="4"/>
  <c r="T24" i="4"/>
  <c r="U24" i="4"/>
  <c r="V24" i="4"/>
  <c r="W24" i="4"/>
  <c r="Y24" i="4"/>
  <c r="Z24" i="4" s="1"/>
  <c r="Y21" i="74"/>
  <c r="AA24" i="4"/>
  <c r="Z21" i="74"/>
  <c r="AB24" i="4"/>
  <c r="AA21" i="74"/>
  <c r="AC24" i="4" s="1"/>
  <c r="AB21" i="74"/>
  <c r="AD24" i="4" s="1"/>
  <c r="AC21" i="74"/>
  <c r="AF24" i="4"/>
  <c r="AD21" i="74"/>
  <c r="AG24" i="4"/>
  <c r="AE21" i="74"/>
  <c r="AI24" i="4" s="1"/>
  <c r="AF21" i="74"/>
  <c r="AJ24" i="4"/>
  <c r="AG21" i="74"/>
  <c r="AK24" i="4"/>
  <c r="AL24" i="4"/>
  <c r="D25" i="4"/>
  <c r="E25" i="4"/>
  <c r="B25" i="4"/>
  <c r="F25" i="4"/>
  <c r="G25" i="4"/>
  <c r="H25" i="4"/>
  <c r="O25" i="4" s="1"/>
  <c r="X25" i="4" s="1"/>
  <c r="I25" i="4"/>
  <c r="J25" i="4"/>
  <c r="K25" i="4" s="1"/>
  <c r="L25" i="4"/>
  <c r="M25" i="4"/>
  <c r="N25" i="4"/>
  <c r="P25" i="4"/>
  <c r="R25" i="4" s="1"/>
  <c r="Q25" i="4"/>
  <c r="S25" i="4"/>
  <c r="W25" i="4" s="1"/>
  <c r="T25" i="4"/>
  <c r="U25" i="4"/>
  <c r="V25" i="4"/>
  <c r="Y25" i="4"/>
  <c r="Z25" i="4"/>
  <c r="Y22" i="74"/>
  <c r="AA25" i="4" s="1"/>
  <c r="Z22" i="74"/>
  <c r="AB25" i="4"/>
  <c r="AA22" i="74"/>
  <c r="AC25" i="4"/>
  <c r="AB22" i="74"/>
  <c r="AD25" i="4"/>
  <c r="AC22" i="74"/>
  <c r="AF25" i="4"/>
  <c r="AD22" i="74"/>
  <c r="AG25" i="4" s="1"/>
  <c r="AH25" i="4"/>
  <c r="AE22" i="74"/>
  <c r="AI25" i="4"/>
  <c r="AL25" i="4" s="1"/>
  <c r="AF22" i="74"/>
  <c r="AJ25" i="4" s="1"/>
  <c r="AG22" i="74"/>
  <c r="AK25" i="4"/>
  <c r="D26" i="4"/>
  <c r="D27" i="4"/>
  <c r="D28" i="4"/>
  <c r="E28" i="4"/>
  <c r="B28" i="4"/>
  <c r="F28" i="4"/>
  <c r="G28" i="4"/>
  <c r="I28" i="4"/>
  <c r="K28" i="4" s="1"/>
  <c r="J28" i="4"/>
  <c r="L28" i="4"/>
  <c r="M28" i="4"/>
  <c r="N28" i="4" s="1"/>
  <c r="P28" i="4"/>
  <c r="Q28" i="4"/>
  <c r="R28" i="4" s="1"/>
  <c r="S28" i="4"/>
  <c r="T28" i="4"/>
  <c r="U28" i="4"/>
  <c r="V28" i="4"/>
  <c r="W28" i="4"/>
  <c r="Y28" i="4"/>
  <c r="Z28" i="4" s="1"/>
  <c r="Y25" i="74"/>
  <c r="AA28" i="4"/>
  <c r="Z25" i="74"/>
  <c r="AB28" i="4" s="1"/>
  <c r="AA25" i="74"/>
  <c r="AC28" i="4" s="1"/>
  <c r="AB25" i="74"/>
  <c r="AD28" i="4" s="1"/>
  <c r="AC25" i="74"/>
  <c r="AF28" i="4"/>
  <c r="AD25" i="74"/>
  <c r="AG28" i="4"/>
  <c r="AE25" i="74"/>
  <c r="AI28" i="4" s="1"/>
  <c r="AF25" i="74"/>
  <c r="AJ28" i="4"/>
  <c r="AG25" i="74"/>
  <c r="AK28" i="4" s="1"/>
  <c r="AL28" i="4"/>
  <c r="D29" i="4"/>
  <c r="E29" i="4"/>
  <c r="B29" i="4"/>
  <c r="F29" i="4"/>
  <c r="G29" i="4"/>
  <c r="H29" i="4"/>
  <c r="I29" i="4"/>
  <c r="J29" i="4"/>
  <c r="K29" i="4" s="1"/>
  <c r="L29" i="4"/>
  <c r="M29" i="4"/>
  <c r="N29" i="4"/>
  <c r="P29" i="4"/>
  <c r="R29" i="4" s="1"/>
  <c r="Q29" i="4"/>
  <c r="S29" i="4"/>
  <c r="W29" i="4" s="1"/>
  <c r="T29" i="4"/>
  <c r="U29" i="4"/>
  <c r="V29" i="4"/>
  <c r="Y29" i="4"/>
  <c r="Z29" i="4"/>
  <c r="Y26" i="74"/>
  <c r="AA29" i="4" s="1"/>
  <c r="AE29" i="4" s="1"/>
  <c r="Z26" i="74"/>
  <c r="AB29" i="4"/>
  <c r="AA26" i="74"/>
  <c r="AC29" i="4"/>
  <c r="AB26" i="74"/>
  <c r="AD29" i="4"/>
  <c r="AC26" i="74"/>
  <c r="AF29" i="4"/>
  <c r="AD26" i="74"/>
  <c r="AG29" i="4" s="1"/>
  <c r="AH29" i="4"/>
  <c r="AE26" i="74"/>
  <c r="AI29" i="4"/>
  <c r="AF26" i="74"/>
  <c r="AJ29" i="4" s="1"/>
  <c r="AG26" i="74"/>
  <c r="AK29" i="4"/>
  <c r="D30" i="4"/>
  <c r="E30" i="4"/>
  <c r="B30" i="4"/>
  <c r="F30" i="4"/>
  <c r="G30" i="4"/>
  <c r="H30" i="4" s="1"/>
  <c r="O30" i="4" s="1"/>
  <c r="I30" i="4"/>
  <c r="K30" i="4" s="1"/>
  <c r="J30" i="4"/>
  <c r="L30" i="4"/>
  <c r="N30" i="4" s="1"/>
  <c r="M30" i="4"/>
  <c r="P30" i="4"/>
  <c r="Q30" i="4"/>
  <c r="S30" i="4"/>
  <c r="W30" i="4" s="1"/>
  <c r="T30" i="4"/>
  <c r="U30" i="4"/>
  <c r="V30" i="4"/>
  <c r="Y30" i="4"/>
  <c r="Z30" i="4" s="1"/>
  <c r="Y27" i="74"/>
  <c r="AA30" i="4" s="1"/>
  <c r="Z27" i="74"/>
  <c r="AB30" i="4"/>
  <c r="AA27" i="74"/>
  <c r="AC30" i="4" s="1"/>
  <c r="AB27" i="74"/>
  <c r="AD30" i="4" s="1"/>
  <c r="AC27" i="74"/>
  <c r="AF30" i="4" s="1"/>
  <c r="AH30" i="4" s="1"/>
  <c r="AD27" i="74"/>
  <c r="AG30" i="4"/>
  <c r="AE27" i="74"/>
  <c r="AI30" i="4" s="1"/>
  <c r="AF27" i="74"/>
  <c r="AJ30" i="4" s="1"/>
  <c r="AG27" i="74"/>
  <c r="AK30" i="4"/>
  <c r="D31" i="4"/>
  <c r="E31" i="4"/>
  <c r="B31" i="4"/>
  <c r="F31" i="4"/>
  <c r="G31" i="4"/>
  <c r="H31" i="4"/>
  <c r="I31" i="4"/>
  <c r="J31" i="4"/>
  <c r="L31" i="4"/>
  <c r="N31" i="4" s="1"/>
  <c r="M31" i="4"/>
  <c r="P31" i="4"/>
  <c r="Q31" i="4"/>
  <c r="R31" i="4"/>
  <c r="S31" i="4"/>
  <c r="T31" i="4"/>
  <c r="U31" i="4"/>
  <c r="V31" i="4"/>
  <c r="W31" i="4" s="1"/>
  <c r="Y31" i="4"/>
  <c r="Z31" i="4"/>
  <c r="Y28" i="74"/>
  <c r="AA31" i="4"/>
  <c r="Z28" i="74"/>
  <c r="AB31" i="4" s="1"/>
  <c r="AA28" i="74"/>
  <c r="AC31" i="4"/>
  <c r="AB28" i="74"/>
  <c r="AD31" i="4"/>
  <c r="AC28" i="74"/>
  <c r="AF31" i="4" s="1"/>
  <c r="AH31" i="4" s="1"/>
  <c r="AD28" i="74"/>
  <c r="AG31" i="4" s="1"/>
  <c r="AE28" i="74"/>
  <c r="AI31" i="4"/>
  <c r="AL31" i="4" s="1"/>
  <c r="AF28" i="74"/>
  <c r="AJ31" i="4"/>
  <c r="AG28" i="74"/>
  <c r="AK31" i="4" s="1"/>
  <c r="C32" i="4"/>
  <c r="D32" i="4"/>
  <c r="E32" i="4"/>
  <c r="B32" i="4"/>
  <c r="F32" i="4"/>
  <c r="G32" i="4"/>
  <c r="H32" i="4"/>
  <c r="O32" i="4" s="1"/>
  <c r="X32" i="4" s="1"/>
  <c r="I32" i="4"/>
  <c r="K32" i="4" s="1"/>
  <c r="J32" i="4"/>
  <c r="L32" i="4"/>
  <c r="N32" i="4" s="1"/>
  <c r="M32" i="4"/>
  <c r="P32" i="4"/>
  <c r="Q32" i="4"/>
  <c r="R32" i="4"/>
  <c r="S32" i="4"/>
  <c r="T32" i="4"/>
  <c r="U32" i="4"/>
  <c r="V32" i="4"/>
  <c r="W32" i="4" s="1"/>
  <c r="Y32" i="4"/>
  <c r="Z32" i="4"/>
  <c r="Y29" i="74"/>
  <c r="AA32" i="4"/>
  <c r="Z29" i="74"/>
  <c r="AB32" i="4" s="1"/>
  <c r="AA29" i="74"/>
  <c r="AC32" i="4"/>
  <c r="AB29" i="74"/>
  <c r="AD32" i="4"/>
  <c r="AC29" i="74"/>
  <c r="AF32" i="4" s="1"/>
  <c r="AD29" i="74"/>
  <c r="AG32" i="4" s="1"/>
  <c r="AE29" i="74"/>
  <c r="AI32" i="4"/>
  <c r="AL32" i="4" s="1"/>
  <c r="AF29" i="74"/>
  <c r="AJ32" i="4"/>
  <c r="AG29" i="74"/>
  <c r="AK32" i="4" s="1"/>
  <c r="C33" i="4"/>
  <c r="D33" i="4"/>
  <c r="E33" i="4"/>
  <c r="B33" i="4"/>
  <c r="F33" i="4"/>
  <c r="H33" i="4" s="1"/>
  <c r="G33" i="4"/>
  <c r="I33" i="4"/>
  <c r="J33" i="4"/>
  <c r="L33" i="4"/>
  <c r="N33" i="4" s="1"/>
  <c r="M33" i="4"/>
  <c r="P33" i="4"/>
  <c r="R33" i="4" s="1"/>
  <c r="J39" i="85"/>
  <c r="Q33" i="4"/>
  <c r="S33" i="4"/>
  <c r="W33" i="4" s="1"/>
  <c r="T33" i="4"/>
  <c r="U33" i="4"/>
  <c r="V33" i="4"/>
  <c r="C34" i="4"/>
  <c r="D34" i="4"/>
  <c r="E34" i="4"/>
  <c r="B34" i="4"/>
  <c r="F34" i="4"/>
  <c r="H34" i="4" s="1"/>
  <c r="G34" i="4"/>
  <c r="I34" i="4"/>
  <c r="K34" i="4" s="1"/>
  <c r="J34" i="4"/>
  <c r="L34" i="4"/>
  <c r="N34" i="4" s="1"/>
  <c r="M34" i="4"/>
  <c r="P34" i="4"/>
  <c r="Q34" i="4"/>
  <c r="R34" i="4"/>
  <c r="S34" i="4"/>
  <c r="T34" i="4"/>
  <c r="U34" i="4"/>
  <c r="V34" i="4"/>
  <c r="W34" i="4" s="1"/>
  <c r="Y34" i="4"/>
  <c r="Z34" i="4"/>
  <c r="Y31" i="74"/>
  <c r="AA34" i="4"/>
  <c r="Z31" i="74"/>
  <c r="AB34" i="4" s="1"/>
  <c r="AA31" i="74"/>
  <c r="AC34" i="4" s="1"/>
  <c r="AB31" i="74"/>
  <c r="AD34" i="4"/>
  <c r="AC31" i="74"/>
  <c r="AF34" i="4" s="1"/>
  <c r="AH34" i="4" s="1"/>
  <c r="AD31" i="74"/>
  <c r="AG34" i="4" s="1"/>
  <c r="AE31" i="74"/>
  <c r="AI34" i="4"/>
  <c r="AL34" i="4" s="1"/>
  <c r="AF31" i="74"/>
  <c r="AJ34" i="4"/>
  <c r="AG31" i="74"/>
  <c r="AK34" i="4" s="1"/>
  <c r="C35" i="4"/>
  <c r="D35" i="4"/>
  <c r="E35" i="4"/>
  <c r="B35" i="4"/>
  <c r="F35" i="4"/>
  <c r="H35" i="4" s="1"/>
  <c r="G35" i="4"/>
  <c r="I35" i="4"/>
  <c r="K35" i="4" s="1"/>
  <c r="J35" i="4"/>
  <c r="L35" i="4"/>
  <c r="N35" i="4" s="1"/>
  <c r="M35" i="4"/>
  <c r="P35" i="4"/>
  <c r="Q35" i="4"/>
  <c r="R35" i="4"/>
  <c r="S35" i="4"/>
  <c r="T35" i="4"/>
  <c r="U35" i="4"/>
  <c r="V35" i="4"/>
  <c r="W35" i="4" s="1"/>
  <c r="Y35" i="4"/>
  <c r="Z35" i="4"/>
  <c r="Y32" i="74"/>
  <c r="AA35" i="4"/>
  <c r="Z32" i="74"/>
  <c r="AB35" i="4" s="1"/>
  <c r="AA32" i="74"/>
  <c r="AC35" i="4" s="1"/>
  <c r="AB32" i="74"/>
  <c r="AD35" i="4"/>
  <c r="AC32" i="74"/>
  <c r="AF35" i="4" s="1"/>
  <c r="AH35" i="4" s="1"/>
  <c r="AD32" i="74"/>
  <c r="AG35" i="4" s="1"/>
  <c r="AE32" i="74"/>
  <c r="AI35" i="4"/>
  <c r="AL35" i="4" s="1"/>
  <c r="AF32" i="74"/>
  <c r="AJ35" i="4"/>
  <c r="AG32" i="74"/>
  <c r="AK35" i="4" s="1"/>
  <c r="C36" i="4"/>
  <c r="D36" i="4"/>
  <c r="E36" i="4"/>
  <c r="B36" i="4"/>
  <c r="F36" i="4"/>
  <c r="H36" i="4" s="1"/>
  <c r="G36" i="4"/>
  <c r="I36" i="4"/>
  <c r="J36" i="4"/>
  <c r="L36" i="4"/>
  <c r="N36" i="4" s="1"/>
  <c r="M36" i="4"/>
  <c r="P36" i="4"/>
  <c r="J41" i="85"/>
  <c r="Q36" i="4"/>
  <c r="S36" i="4"/>
  <c r="W36" i="4" s="1"/>
  <c r="T36" i="4"/>
  <c r="U36" i="4"/>
  <c r="V36" i="4"/>
  <c r="Y36" i="4"/>
  <c r="Z36" i="4" s="1"/>
  <c r="Y33" i="74"/>
  <c r="AA36" i="4" s="1"/>
  <c r="Z33" i="74"/>
  <c r="AB36" i="4" s="1"/>
  <c r="AA33" i="74"/>
  <c r="AC36" i="4"/>
  <c r="AB33" i="74"/>
  <c r="AD36" i="4" s="1"/>
  <c r="AC33" i="74"/>
  <c r="AF36" i="4" s="1"/>
  <c r="AD33" i="74"/>
  <c r="AG36" i="4" s="1"/>
  <c r="AE33" i="74"/>
  <c r="AI36" i="4" s="1"/>
  <c r="AL36" i="4" s="1"/>
  <c r="AF33" i="74"/>
  <c r="AJ36" i="4" s="1"/>
  <c r="AG33" i="74"/>
  <c r="AK36" i="4" s="1"/>
  <c r="C37" i="4"/>
  <c r="D37" i="4"/>
  <c r="E37" i="4"/>
  <c r="B37" i="4"/>
  <c r="F37" i="4"/>
  <c r="G37" i="4"/>
  <c r="H37" i="4"/>
  <c r="O37" i="4" s="1"/>
  <c r="I37" i="4"/>
  <c r="K37" i="4" s="1"/>
  <c r="J37" i="4"/>
  <c r="L37" i="4"/>
  <c r="N37" i="4" s="1"/>
  <c r="M37" i="4"/>
  <c r="P37" i="4"/>
  <c r="J43" i="85"/>
  <c r="Q37" i="4" s="1"/>
  <c r="R37" i="4" s="1"/>
  <c r="S37" i="4"/>
  <c r="W37" i="4" s="1"/>
  <c r="T37" i="4"/>
  <c r="U37" i="4"/>
  <c r="V37" i="4"/>
  <c r="Y37" i="4"/>
  <c r="Z37" i="4"/>
  <c r="Y34" i="74"/>
  <c r="AA37" i="4" s="1"/>
  <c r="Z34" i="74"/>
  <c r="AB37" i="4" s="1"/>
  <c r="AA34" i="74"/>
  <c r="AC37" i="4"/>
  <c r="AB34" i="74"/>
  <c r="AD37" i="4"/>
  <c r="AC34" i="74"/>
  <c r="AF37" i="4" s="1"/>
  <c r="AH37" i="4" s="1"/>
  <c r="AD34" i="74"/>
  <c r="AG37" i="4"/>
  <c r="AE34" i="74"/>
  <c r="AI37" i="4"/>
  <c r="AL37" i="4" s="1"/>
  <c r="AF34" i="74"/>
  <c r="AJ37" i="4" s="1"/>
  <c r="AG34" i="74"/>
  <c r="AK37" i="4" s="1"/>
  <c r="C38" i="4"/>
  <c r="D38" i="4"/>
  <c r="E38" i="4"/>
  <c r="B38" i="4"/>
  <c r="F38" i="4"/>
  <c r="G38" i="4"/>
  <c r="H38" i="4"/>
  <c r="O38" i="4" s="1"/>
  <c r="I38" i="4"/>
  <c r="J38" i="4"/>
  <c r="K38" i="4"/>
  <c r="L38" i="4"/>
  <c r="N38" i="4" s="1"/>
  <c r="M38" i="4"/>
  <c r="P38" i="4"/>
  <c r="R38" i="4" s="1"/>
  <c r="J50" i="85"/>
  <c r="Q38" i="4"/>
  <c r="S38" i="4"/>
  <c r="T38" i="4"/>
  <c r="U38" i="4"/>
  <c r="V38" i="4"/>
  <c r="W38" i="4"/>
  <c r="Y38" i="4"/>
  <c r="Z38" i="4" s="1"/>
  <c r="Y35" i="74"/>
  <c r="AA38" i="4" s="1"/>
  <c r="Z35" i="74"/>
  <c r="AB38" i="4"/>
  <c r="AA35" i="74"/>
  <c r="AC38" i="4" s="1"/>
  <c r="AB35" i="74"/>
  <c r="AD38" i="4" s="1"/>
  <c r="AC35" i="74"/>
  <c r="AF38" i="4" s="1"/>
  <c r="AD35" i="74"/>
  <c r="AG38" i="4"/>
  <c r="AE35" i="74"/>
  <c r="AI38" i="4" s="1"/>
  <c r="AF35" i="74"/>
  <c r="AJ38" i="4" s="1"/>
  <c r="AG35" i="74"/>
  <c r="AK38" i="4"/>
  <c r="AL38" i="4"/>
  <c r="C39" i="4"/>
  <c r="D39" i="4"/>
  <c r="E39" i="4"/>
  <c r="B39" i="4"/>
  <c r="F39" i="4"/>
  <c r="G39" i="4"/>
  <c r="I39" i="4"/>
  <c r="K39" i="4" s="1"/>
  <c r="J39" i="4"/>
  <c r="L39" i="4"/>
  <c r="M39" i="4"/>
  <c r="N39" i="4"/>
  <c r="P39" i="4"/>
  <c r="Q39" i="4"/>
  <c r="R39" i="4" s="1"/>
  <c r="S39" i="4"/>
  <c r="T39" i="4"/>
  <c r="U39" i="4"/>
  <c r="V39" i="4"/>
  <c r="W39" i="4"/>
  <c r="Y39" i="4"/>
  <c r="Z39" i="4" s="1"/>
  <c r="Y36" i="74"/>
  <c r="AA39" i="4" s="1"/>
  <c r="Z36" i="74"/>
  <c r="AB39" i="4"/>
  <c r="AA36" i="74"/>
  <c r="AC39" i="4" s="1"/>
  <c r="AB36" i="74"/>
  <c r="AD39" i="4" s="1"/>
  <c r="AC36" i="74"/>
  <c r="AF39" i="4" s="1"/>
  <c r="AH39" i="4" s="1"/>
  <c r="AD36" i="74"/>
  <c r="AG39" i="4"/>
  <c r="AE36" i="74"/>
  <c r="AI39" i="4" s="1"/>
  <c r="AL39" i="4" s="1"/>
  <c r="AF36" i="74"/>
  <c r="AJ39" i="4" s="1"/>
  <c r="AG36" i="74"/>
  <c r="AK39" i="4"/>
  <c r="C40" i="4"/>
  <c r="D40" i="4"/>
  <c r="E40" i="4"/>
  <c r="B40" i="4"/>
  <c r="F40" i="4"/>
  <c r="G40" i="4"/>
  <c r="I40" i="4"/>
  <c r="K40" i="4" s="1"/>
  <c r="J40" i="4"/>
  <c r="L40" i="4"/>
  <c r="M40" i="4"/>
  <c r="N40" i="4"/>
  <c r="P40" i="4"/>
  <c r="Q40" i="4"/>
  <c r="R40" i="4" s="1"/>
  <c r="S40" i="4"/>
  <c r="T40" i="4"/>
  <c r="U40" i="4"/>
  <c r="V40" i="4"/>
  <c r="W40" i="4"/>
  <c r="Y40" i="4"/>
  <c r="Z40" i="4" s="1"/>
  <c r="Y37" i="74"/>
  <c r="AA40" i="4" s="1"/>
  <c r="Z37" i="74"/>
  <c r="AB40" i="4"/>
  <c r="AA37" i="74"/>
  <c r="AC40" i="4" s="1"/>
  <c r="AB37" i="74"/>
  <c r="AD40" i="4" s="1"/>
  <c r="AC37" i="74"/>
  <c r="AF40" i="4" s="1"/>
  <c r="AH40" i="4" s="1"/>
  <c r="AD37" i="74"/>
  <c r="AG40" i="4"/>
  <c r="AE37" i="74"/>
  <c r="AI40" i="4" s="1"/>
  <c r="AF37" i="74"/>
  <c r="AJ40" i="4" s="1"/>
  <c r="AL40" i="4" s="1"/>
  <c r="AG37" i="74"/>
  <c r="AK40" i="4"/>
  <c r="C41" i="4"/>
  <c r="D41" i="4"/>
  <c r="E41" i="4"/>
  <c r="B41" i="4"/>
  <c r="F41" i="4"/>
  <c r="H41" i="4" s="1"/>
  <c r="O41" i="4" s="1"/>
  <c r="X41" i="4" s="1"/>
  <c r="G41" i="4"/>
  <c r="I41" i="4"/>
  <c r="K41" i="4" s="1"/>
  <c r="J41" i="4"/>
  <c r="L41" i="4"/>
  <c r="M41" i="4"/>
  <c r="N41" i="4"/>
  <c r="P41" i="4"/>
  <c r="J91" i="85"/>
  <c r="Q41" i="4"/>
  <c r="R41" i="4" s="1"/>
  <c r="S41" i="4"/>
  <c r="W41" i="4" s="1"/>
  <c r="T41" i="4"/>
  <c r="U41" i="4"/>
  <c r="V41" i="4"/>
  <c r="Y41" i="4"/>
  <c r="Z41" i="4" s="1"/>
  <c r="Y38" i="74"/>
  <c r="AA41" i="4"/>
  <c r="Z38" i="74"/>
  <c r="AB41" i="4" s="1"/>
  <c r="AA38" i="74"/>
  <c r="AC41" i="4"/>
  <c r="AB38" i="74"/>
  <c r="AD41" i="4" s="1"/>
  <c r="AC38" i="74"/>
  <c r="AF41" i="4"/>
  <c r="AD38" i="74"/>
  <c r="AG41" i="4" s="1"/>
  <c r="AH41" i="4" s="1"/>
  <c r="AE38" i="74"/>
  <c r="AI41" i="4" s="1"/>
  <c r="AF38" i="74"/>
  <c r="AJ41" i="4"/>
  <c r="AG38" i="74"/>
  <c r="AK41" i="4"/>
  <c r="C42" i="4"/>
  <c r="D42" i="4"/>
  <c r="E42" i="4"/>
  <c r="B42" i="4"/>
  <c r="F42" i="4"/>
  <c r="H42" i="4" s="1"/>
  <c r="O42" i="4" s="1"/>
  <c r="G42" i="4"/>
  <c r="I42" i="4"/>
  <c r="K42" i="4" s="1"/>
  <c r="J42" i="4"/>
  <c r="L42" i="4"/>
  <c r="M42" i="4"/>
  <c r="N42" i="4"/>
  <c r="P42" i="4"/>
  <c r="J42" i="85"/>
  <c r="S42" i="4"/>
  <c r="T42" i="4"/>
  <c r="W42" i="4" s="1"/>
  <c r="U42" i="4"/>
  <c r="V42" i="4"/>
  <c r="Y42" i="4"/>
  <c r="Z42" i="4" s="1"/>
  <c r="Y39" i="74"/>
  <c r="AA42" i="4"/>
  <c r="Z39" i="74"/>
  <c r="AB42" i="4" s="1"/>
  <c r="AA39" i="74"/>
  <c r="AC42" i="4" s="1"/>
  <c r="AB39" i="74"/>
  <c r="AD42" i="4" s="1"/>
  <c r="AC39" i="74"/>
  <c r="AF42" i="4"/>
  <c r="AD39" i="74"/>
  <c r="AG42" i="4"/>
  <c r="AH42" i="4"/>
  <c r="AE39" i="74"/>
  <c r="AI42" i="4" s="1"/>
  <c r="AF39" i="74"/>
  <c r="AJ42" i="4"/>
  <c r="AG39" i="74"/>
  <c r="AK42" i="4" s="1"/>
  <c r="AL42" i="4"/>
  <c r="C43" i="4"/>
  <c r="D43" i="4"/>
  <c r="E43" i="4"/>
  <c r="B43" i="4"/>
  <c r="F43" i="4"/>
  <c r="G43" i="4"/>
  <c r="H43" i="4"/>
  <c r="I43" i="4"/>
  <c r="K43" i="4" s="1"/>
  <c r="J43" i="4"/>
  <c r="L43" i="4"/>
  <c r="N43" i="4" s="1"/>
  <c r="M43" i="4"/>
  <c r="P43" i="4"/>
  <c r="S43" i="4"/>
  <c r="T43" i="4"/>
  <c r="U43" i="4"/>
  <c r="W43" i="4" s="1"/>
  <c r="V43" i="4"/>
  <c r="Y43" i="4"/>
  <c r="Z43" i="4" s="1"/>
  <c r="Y40" i="74"/>
  <c r="AA43" i="4"/>
  <c r="Z40" i="74"/>
  <c r="AB43" i="4" s="1"/>
  <c r="AA40" i="74"/>
  <c r="AC43" i="4" s="1"/>
  <c r="AB40" i="74"/>
  <c r="AD43" i="4" s="1"/>
  <c r="AC40" i="74"/>
  <c r="AF43" i="4" s="1"/>
  <c r="AH43" i="4" s="1"/>
  <c r="AD40" i="74"/>
  <c r="AG43" i="4"/>
  <c r="AE40" i="74"/>
  <c r="AI43" i="4" s="1"/>
  <c r="AL43" i="4" s="1"/>
  <c r="AF40" i="74"/>
  <c r="AJ43" i="4"/>
  <c r="AG40" i="74"/>
  <c r="AK43" i="4" s="1"/>
  <c r="C44" i="4"/>
  <c r="D44" i="4"/>
  <c r="E44" i="4"/>
  <c r="B44" i="4"/>
  <c r="F44" i="4"/>
  <c r="G44" i="4"/>
  <c r="H44" i="4" s="1"/>
  <c r="I44" i="4"/>
  <c r="K44" i="4" s="1"/>
  <c r="J44" i="4"/>
  <c r="L44" i="4"/>
  <c r="M44" i="4"/>
  <c r="P44" i="4"/>
  <c r="R44" i="4" s="1"/>
  <c r="J53" i="85"/>
  <c r="Q44" i="4" s="1"/>
  <c r="S44" i="4"/>
  <c r="T44" i="4"/>
  <c r="U44" i="4"/>
  <c r="V44" i="4"/>
  <c r="W44" i="4"/>
  <c r="Y44" i="4"/>
  <c r="Z44" i="4"/>
  <c r="Y41" i="74"/>
  <c r="AA44" i="4" s="1"/>
  <c r="Z41" i="74"/>
  <c r="AB44" i="4"/>
  <c r="AA41" i="74"/>
  <c r="AC44" i="4" s="1"/>
  <c r="AB41" i="74"/>
  <c r="AD44" i="4"/>
  <c r="AC41" i="74"/>
  <c r="AF44" i="4" s="1"/>
  <c r="AH44" i="4" s="1"/>
  <c r="AD41" i="74"/>
  <c r="AG44" i="4"/>
  <c r="AE41" i="74"/>
  <c r="AI44" i="4"/>
  <c r="AF41" i="74"/>
  <c r="AJ44" i="4" s="1"/>
  <c r="AL44" i="4" s="1"/>
  <c r="AG41" i="74"/>
  <c r="AK44" i="4"/>
  <c r="C45" i="4"/>
  <c r="D45" i="4"/>
  <c r="E45" i="4"/>
  <c r="B45" i="4"/>
  <c r="F45" i="4"/>
  <c r="G45" i="4"/>
  <c r="H45" i="4" s="1"/>
  <c r="I45" i="4"/>
  <c r="J45" i="4"/>
  <c r="K45" i="4"/>
  <c r="L45" i="4"/>
  <c r="N45" i="4" s="1"/>
  <c r="M45" i="4"/>
  <c r="P45" i="4"/>
  <c r="R45" i="4" s="1"/>
  <c r="J54" i="85"/>
  <c r="Q45" i="4"/>
  <c r="S45" i="4"/>
  <c r="W45" i="4" s="1"/>
  <c r="T45" i="4"/>
  <c r="U45" i="4"/>
  <c r="V45" i="4"/>
  <c r="Y45" i="4"/>
  <c r="Z45" i="4"/>
  <c r="Y42" i="74"/>
  <c r="AA45" i="4" s="1"/>
  <c r="Z42" i="74"/>
  <c r="AB45" i="4"/>
  <c r="AA42" i="74"/>
  <c r="AC45" i="4" s="1"/>
  <c r="AB42" i="74"/>
  <c r="AD45" i="4"/>
  <c r="AC42" i="74"/>
  <c r="AF45" i="4"/>
  <c r="AD42" i="74"/>
  <c r="AG45" i="4"/>
  <c r="AE42" i="74"/>
  <c r="AI45" i="4"/>
  <c r="AL45" i="4" s="1"/>
  <c r="AF42" i="74"/>
  <c r="AJ45" i="4" s="1"/>
  <c r="AG42" i="74"/>
  <c r="AK45" i="4"/>
  <c r="C46" i="4"/>
  <c r="D46" i="4"/>
  <c r="E46" i="4"/>
  <c r="B46" i="4"/>
  <c r="F46" i="4"/>
  <c r="G46" i="4"/>
  <c r="I46" i="4"/>
  <c r="J46" i="4"/>
  <c r="K46" i="4"/>
  <c r="L46" i="4"/>
  <c r="M46" i="4"/>
  <c r="N46" i="4" s="1"/>
  <c r="P46" i="4"/>
  <c r="J55" i="85"/>
  <c r="Q46" i="4"/>
  <c r="R46" i="4"/>
  <c r="S46" i="4"/>
  <c r="T46" i="4"/>
  <c r="U46" i="4"/>
  <c r="V46" i="4"/>
  <c r="Y46" i="4"/>
  <c r="Z46" i="4"/>
  <c r="Y43" i="74"/>
  <c r="AA46" i="4"/>
  <c r="Z43" i="74"/>
  <c r="AB46" i="4" s="1"/>
  <c r="AA43" i="74"/>
  <c r="AC46" i="4"/>
  <c r="AB43" i="74"/>
  <c r="AD46" i="4"/>
  <c r="AC43" i="74"/>
  <c r="AF46" i="4" s="1"/>
  <c r="AH46" i="4" s="1"/>
  <c r="AD43" i="74"/>
  <c r="AG46" i="4" s="1"/>
  <c r="AE43" i="74"/>
  <c r="AI46" i="4"/>
  <c r="AF43" i="74"/>
  <c r="AJ46" i="4"/>
  <c r="AG43" i="74"/>
  <c r="AK46" i="4" s="1"/>
  <c r="C47" i="4"/>
  <c r="D47" i="4"/>
  <c r="E47" i="4"/>
  <c r="B47" i="4"/>
  <c r="F47" i="4"/>
  <c r="H47" i="4" s="1"/>
  <c r="O47" i="4" s="1"/>
  <c r="X47" i="4" s="1"/>
  <c r="G47" i="4"/>
  <c r="I47" i="4"/>
  <c r="K47" i="4" s="1"/>
  <c r="J47" i="4"/>
  <c r="L47" i="4"/>
  <c r="M47" i="4"/>
  <c r="N47" i="4"/>
  <c r="P47" i="4"/>
  <c r="R47" i="4" s="1"/>
  <c r="J57" i="85"/>
  <c r="Q47" i="4"/>
  <c r="S47" i="4"/>
  <c r="T47" i="4"/>
  <c r="U47" i="4"/>
  <c r="V47" i="4"/>
  <c r="W47" i="4"/>
  <c r="Y47" i="4"/>
  <c r="Z47" i="4" s="1"/>
  <c r="Y44" i="74"/>
  <c r="AA47" i="4" s="1"/>
  <c r="Z44" i="74"/>
  <c r="AB47" i="4"/>
  <c r="AA44" i="74"/>
  <c r="AC47" i="4"/>
  <c r="AB44" i="74"/>
  <c r="AD47" i="4" s="1"/>
  <c r="AC44" i="74"/>
  <c r="AF47" i="4" s="1"/>
  <c r="AH47" i="4" s="1"/>
  <c r="AD44" i="74"/>
  <c r="AG47" i="4"/>
  <c r="AE44" i="74"/>
  <c r="AI47" i="4" s="1"/>
  <c r="AL47" i="4" s="1"/>
  <c r="AF44" i="74"/>
  <c r="AJ47" i="4" s="1"/>
  <c r="AG44" i="74"/>
  <c r="AK47" i="4" s="1"/>
  <c r="C48" i="4"/>
  <c r="D48" i="4"/>
  <c r="E48" i="4"/>
  <c r="B48" i="4"/>
  <c r="F48" i="4"/>
  <c r="H48" i="4" s="1"/>
  <c r="O48" i="4" s="1"/>
  <c r="G48" i="4"/>
  <c r="I48" i="4"/>
  <c r="J48" i="4"/>
  <c r="K48" i="4"/>
  <c r="L48" i="4"/>
  <c r="M48" i="4"/>
  <c r="N48" i="4" s="1"/>
  <c r="P48" i="4"/>
  <c r="J166" i="85"/>
  <c r="Q48" i="4" s="1"/>
  <c r="R48" i="4"/>
  <c r="S48" i="4"/>
  <c r="W48" i="4" s="1"/>
  <c r="T48" i="4"/>
  <c r="U48" i="4"/>
  <c r="V48" i="4"/>
  <c r="Y48" i="4"/>
  <c r="Z48" i="4"/>
  <c r="Y45" i="74"/>
  <c r="AA48" i="4" s="1"/>
  <c r="Z45" i="74"/>
  <c r="AB48" i="4" s="1"/>
  <c r="AE48" i="4" s="1"/>
  <c r="AA45" i="74"/>
  <c r="AC48" i="4" s="1"/>
  <c r="AB45" i="74"/>
  <c r="AD48" i="4"/>
  <c r="AC45" i="74"/>
  <c r="AF48" i="4"/>
  <c r="AH48" i="4" s="1"/>
  <c r="AD45" i="74"/>
  <c r="AG48" i="4" s="1"/>
  <c r="AE45" i="74"/>
  <c r="AI48" i="4"/>
  <c r="AL48" i="4" s="1"/>
  <c r="AF45" i="74"/>
  <c r="AJ48" i="4" s="1"/>
  <c r="AG45" i="74"/>
  <c r="AK48" i="4" s="1"/>
  <c r="C49" i="4"/>
  <c r="D49" i="4"/>
  <c r="E49" i="4"/>
  <c r="B49" i="4"/>
  <c r="F49" i="4"/>
  <c r="H49" i="4" s="1"/>
  <c r="O49" i="4" s="1"/>
  <c r="X49" i="4" s="1"/>
  <c r="G49" i="4"/>
  <c r="I49" i="4"/>
  <c r="J49" i="4"/>
  <c r="K49" i="4"/>
  <c r="L49" i="4"/>
  <c r="N49" i="4" s="1"/>
  <c r="M49" i="4"/>
  <c r="P49" i="4"/>
  <c r="J59" i="85"/>
  <c r="Q49" i="4"/>
  <c r="R49" i="4"/>
  <c r="S49" i="4"/>
  <c r="W49" i="4" s="1"/>
  <c r="T49" i="4"/>
  <c r="U49" i="4"/>
  <c r="V49" i="4"/>
  <c r="Y49" i="4"/>
  <c r="Z49" i="4"/>
  <c r="Y46" i="74"/>
  <c r="AA49" i="4" s="1"/>
  <c r="AE49" i="4" s="1"/>
  <c r="Z46" i="74"/>
  <c r="AB49" i="4" s="1"/>
  <c r="AA46" i="74"/>
  <c r="AC49" i="4" s="1"/>
  <c r="AB46" i="74"/>
  <c r="AD49" i="4"/>
  <c r="AC46" i="74"/>
  <c r="AF49" i="4"/>
  <c r="AH49" i="4" s="1"/>
  <c r="AD46" i="74"/>
  <c r="AG49" i="4" s="1"/>
  <c r="AE46" i="74"/>
  <c r="AI49" i="4"/>
  <c r="AF46" i="74"/>
  <c r="AJ49" i="4" s="1"/>
  <c r="AG46" i="74"/>
  <c r="AK49" i="4" s="1"/>
  <c r="C50" i="4"/>
  <c r="D50" i="4"/>
  <c r="E50" i="4"/>
  <c r="B50" i="4"/>
  <c r="F50" i="4"/>
  <c r="H50" i="4" s="1"/>
  <c r="G50" i="4"/>
  <c r="I50" i="4"/>
  <c r="J50" i="4"/>
  <c r="K50" i="4"/>
  <c r="L50" i="4"/>
  <c r="M50" i="4"/>
  <c r="N50" i="4" s="1"/>
  <c r="P50" i="4"/>
  <c r="Q50" i="4"/>
  <c r="R50" i="4"/>
  <c r="S50" i="4"/>
  <c r="W50" i="4" s="1"/>
  <c r="T50" i="4"/>
  <c r="U50" i="4"/>
  <c r="V50" i="4"/>
  <c r="Y50" i="4"/>
  <c r="Z50" i="4"/>
  <c r="Y47" i="74"/>
  <c r="AA50" i="4" s="1"/>
  <c r="Z47" i="74"/>
  <c r="AB50" i="4" s="1"/>
  <c r="AE50" i="4" s="1"/>
  <c r="AA47" i="74"/>
  <c r="AC50" i="4" s="1"/>
  <c r="AB47" i="74"/>
  <c r="AD50" i="4"/>
  <c r="AC47" i="74"/>
  <c r="AF50" i="4"/>
  <c r="AH50" i="4" s="1"/>
  <c r="AD47" i="74"/>
  <c r="AG50" i="4" s="1"/>
  <c r="AE47" i="74"/>
  <c r="AI50" i="4"/>
  <c r="AL50" i="4" s="1"/>
  <c r="AF47" i="74"/>
  <c r="AJ50" i="4" s="1"/>
  <c r="AG47" i="74"/>
  <c r="AK50" i="4" s="1"/>
  <c r="C51" i="4"/>
  <c r="D51" i="4"/>
  <c r="E51" i="4"/>
  <c r="B51" i="4"/>
  <c r="F51" i="4"/>
  <c r="H51" i="4" s="1"/>
  <c r="G51" i="4"/>
  <c r="I51" i="4"/>
  <c r="J51" i="4"/>
  <c r="K51" i="4"/>
  <c r="L51" i="4"/>
  <c r="M51" i="4"/>
  <c r="N51" i="4" s="1"/>
  <c r="P51" i="4"/>
  <c r="Q51" i="4"/>
  <c r="R51" i="4"/>
  <c r="S51" i="4"/>
  <c r="W51" i="4" s="1"/>
  <c r="T51" i="4"/>
  <c r="U51" i="4"/>
  <c r="V51" i="4"/>
  <c r="Y51" i="4"/>
  <c r="Z51" i="4"/>
  <c r="Y48" i="74"/>
  <c r="AA51" i="4" s="1"/>
  <c r="Z48" i="74"/>
  <c r="AB51" i="4" s="1"/>
  <c r="AA48" i="74"/>
  <c r="AC51" i="4" s="1"/>
  <c r="AB48" i="74"/>
  <c r="AD51" i="4"/>
  <c r="AE51" i="4"/>
  <c r="AC48" i="74"/>
  <c r="AF51" i="4"/>
  <c r="AD48" i="74"/>
  <c r="AG51" i="4" s="1"/>
  <c r="AE48" i="74"/>
  <c r="AI51" i="4"/>
  <c r="AL51" i="4" s="1"/>
  <c r="AF48" i="74"/>
  <c r="AJ51" i="4" s="1"/>
  <c r="AG48" i="74"/>
  <c r="AK51" i="4" s="1"/>
  <c r="C52" i="4"/>
  <c r="D52" i="4"/>
  <c r="E52" i="4"/>
  <c r="B52" i="4"/>
  <c r="F52" i="4"/>
  <c r="H52" i="4" s="1"/>
  <c r="G52" i="4"/>
  <c r="I52" i="4"/>
  <c r="J52" i="4"/>
  <c r="K52" i="4"/>
  <c r="L52" i="4"/>
  <c r="M52" i="4"/>
  <c r="N52" i="4" s="1"/>
  <c r="P52" i="4"/>
  <c r="Q52" i="4"/>
  <c r="R52" i="4" s="1"/>
  <c r="S52" i="4"/>
  <c r="W52" i="4" s="1"/>
  <c r="T52" i="4"/>
  <c r="U52" i="4"/>
  <c r="V52" i="4"/>
  <c r="Y52" i="4"/>
  <c r="Z52" i="4" s="1"/>
  <c r="Y49" i="74"/>
  <c r="AA52" i="4" s="1"/>
  <c r="Z49" i="74"/>
  <c r="AB52" i="4" s="1"/>
  <c r="AE52" i="4" s="1"/>
  <c r="AA49" i="74"/>
  <c r="AC52" i="4" s="1"/>
  <c r="AB49" i="74"/>
  <c r="AD52" i="4" s="1"/>
  <c r="AC49" i="74"/>
  <c r="AF52" i="4"/>
  <c r="AH52" i="4" s="1"/>
  <c r="AD49" i="74"/>
  <c r="AG52" i="4" s="1"/>
  <c r="AE49" i="74"/>
  <c r="AI52" i="4" s="1"/>
  <c r="AF49" i="74"/>
  <c r="AJ52" i="4" s="1"/>
  <c r="AG49" i="74"/>
  <c r="AK52" i="4" s="1"/>
  <c r="C53" i="4"/>
  <c r="D53" i="4"/>
  <c r="E53" i="4"/>
  <c r="B53" i="4"/>
  <c r="F53" i="4"/>
  <c r="H53" i="4" s="1"/>
  <c r="G53" i="4"/>
  <c r="I53" i="4"/>
  <c r="J53" i="4"/>
  <c r="K53" i="4"/>
  <c r="L53" i="4"/>
  <c r="M53" i="4"/>
  <c r="N53" i="4" s="1"/>
  <c r="P53" i="4"/>
  <c r="J68" i="85"/>
  <c r="Q53" i="4" s="1"/>
  <c r="R53" i="4" s="1"/>
  <c r="S53" i="4"/>
  <c r="W53" i="4" s="1"/>
  <c r="T53" i="4"/>
  <c r="U53" i="4"/>
  <c r="V53" i="4"/>
  <c r="Y53" i="4"/>
  <c r="Z53" i="4"/>
  <c r="Y50" i="74"/>
  <c r="AA53" i="4"/>
  <c r="Z50" i="74"/>
  <c r="AB53" i="4" s="1"/>
  <c r="AA50" i="74"/>
  <c r="AC53" i="4"/>
  <c r="AB50" i="74"/>
  <c r="AD53" i="4"/>
  <c r="AC50" i="74"/>
  <c r="AF53" i="4" s="1"/>
  <c r="AH53" i="4" s="1"/>
  <c r="AD50" i="74"/>
  <c r="AG53" i="4" s="1"/>
  <c r="AE50" i="74"/>
  <c r="AI53" i="4"/>
  <c r="AL53" i="4" s="1"/>
  <c r="AF50" i="74"/>
  <c r="AJ53" i="4"/>
  <c r="AG50" i="74"/>
  <c r="AK53" i="4" s="1"/>
  <c r="C54" i="4"/>
  <c r="D54" i="4"/>
  <c r="E54" i="4"/>
  <c r="B54" i="4"/>
  <c r="F54" i="4"/>
  <c r="G54" i="4"/>
  <c r="H54" i="4"/>
  <c r="I54" i="4"/>
  <c r="J54" i="4"/>
  <c r="L54" i="4"/>
  <c r="N54" i="4" s="1"/>
  <c r="M54" i="4"/>
  <c r="P54" i="4"/>
  <c r="J70" i="85"/>
  <c r="Q54" i="4"/>
  <c r="S54" i="4"/>
  <c r="W54" i="4" s="1"/>
  <c r="T54" i="4"/>
  <c r="U54" i="4"/>
  <c r="V54" i="4"/>
  <c r="Y54" i="4"/>
  <c r="Z54" i="4" s="1"/>
  <c r="Y51" i="74"/>
  <c r="AA54" i="4" s="1"/>
  <c r="Z51" i="74"/>
  <c r="AB54" i="4" s="1"/>
  <c r="AA51" i="74"/>
  <c r="AC54" i="4"/>
  <c r="AB51" i="74"/>
  <c r="AD54" i="4" s="1"/>
  <c r="AC51" i="74"/>
  <c r="AF54" i="4" s="1"/>
  <c r="AH54" i="4" s="1"/>
  <c r="AD51" i="74"/>
  <c r="AG54" i="4"/>
  <c r="AE51" i="74"/>
  <c r="AI54" i="4" s="1"/>
  <c r="AF51" i="74"/>
  <c r="AJ54" i="4" s="1"/>
  <c r="AG51" i="74"/>
  <c r="AK54" i="4" s="1"/>
  <c r="C55" i="4"/>
  <c r="D55" i="4"/>
  <c r="E55" i="4"/>
  <c r="B55" i="4"/>
  <c r="F55" i="4"/>
  <c r="G55" i="4"/>
  <c r="H55" i="4" s="1"/>
  <c r="I55" i="4"/>
  <c r="K55" i="4" s="1"/>
  <c r="J55" i="4"/>
  <c r="L55" i="4"/>
  <c r="N55" i="4" s="1"/>
  <c r="M55" i="4"/>
  <c r="P55" i="4"/>
  <c r="R55" i="4" s="1"/>
  <c r="Q55" i="4"/>
  <c r="S55" i="4"/>
  <c r="W55" i="4" s="1"/>
  <c r="T55" i="4"/>
  <c r="U55" i="4"/>
  <c r="V55" i="4"/>
  <c r="Y55" i="4"/>
  <c r="Z55" i="4" s="1"/>
  <c r="Y52" i="74"/>
  <c r="AA55" i="4" s="1"/>
  <c r="Z52" i="74"/>
  <c r="AB55" i="4" s="1"/>
  <c r="AA52" i="74"/>
  <c r="AC55" i="4" s="1"/>
  <c r="AB52" i="74"/>
  <c r="AD55" i="4" s="1"/>
  <c r="AC52" i="74"/>
  <c r="AF55" i="4" s="1"/>
  <c r="AH55" i="4" s="1"/>
  <c r="AD52" i="74"/>
  <c r="AG55" i="4"/>
  <c r="AE52" i="74"/>
  <c r="AI55" i="4" s="1"/>
  <c r="AF52" i="74"/>
  <c r="AJ55" i="4" s="1"/>
  <c r="AG52" i="74"/>
  <c r="AK55" i="4" s="1"/>
  <c r="C56" i="4"/>
  <c r="D56" i="4"/>
  <c r="E56" i="4"/>
  <c r="B56" i="4"/>
  <c r="F56" i="4"/>
  <c r="G56" i="4"/>
  <c r="H56" i="4" s="1"/>
  <c r="I56" i="4"/>
  <c r="K56" i="4" s="1"/>
  <c r="J56" i="4"/>
  <c r="L56" i="4"/>
  <c r="N56" i="4" s="1"/>
  <c r="M56" i="4"/>
  <c r="P56" i="4"/>
  <c r="J74" i="85"/>
  <c r="Q56" i="4" s="1"/>
  <c r="R56" i="4" s="1"/>
  <c r="S56" i="4"/>
  <c r="W56" i="4" s="1"/>
  <c r="T56" i="4"/>
  <c r="U56" i="4"/>
  <c r="V56" i="4"/>
  <c r="Y56" i="4"/>
  <c r="Z56" i="4"/>
  <c r="Y53" i="74"/>
  <c r="AA56" i="4" s="1"/>
  <c r="AE56" i="4" s="1"/>
  <c r="Z53" i="74"/>
  <c r="AB56" i="4"/>
  <c r="AA53" i="74"/>
  <c r="AC56" i="4"/>
  <c r="AB53" i="74"/>
  <c r="AD56" i="4"/>
  <c r="AC53" i="74"/>
  <c r="AF56" i="4" s="1"/>
  <c r="AH56" i="4" s="1"/>
  <c r="AD53" i="74"/>
  <c r="AG56" i="4" s="1"/>
  <c r="AE53" i="74"/>
  <c r="AI56" i="4"/>
  <c r="AL56" i="4" s="1"/>
  <c r="AF53" i="74"/>
  <c r="AJ56" i="4" s="1"/>
  <c r="AG53" i="74"/>
  <c r="AK56" i="4"/>
  <c r="C57" i="4"/>
  <c r="D57" i="4"/>
  <c r="E57" i="4"/>
  <c r="B57" i="4"/>
  <c r="F57" i="4"/>
  <c r="G57" i="4"/>
  <c r="H57" i="4"/>
  <c r="I57" i="4"/>
  <c r="J57" i="4"/>
  <c r="K57" i="4" s="1"/>
  <c r="L57" i="4"/>
  <c r="M57" i="4"/>
  <c r="N57" i="4"/>
  <c r="P57" i="4"/>
  <c r="R57" i="4" s="1"/>
  <c r="J75" i="85"/>
  <c r="Q57" i="4"/>
  <c r="S57" i="4"/>
  <c r="T57" i="4"/>
  <c r="U57" i="4"/>
  <c r="V57" i="4"/>
  <c r="W57" i="4"/>
  <c r="Y57" i="4"/>
  <c r="Z57" i="4" s="1"/>
  <c r="Y54" i="74"/>
  <c r="AA57" i="4" s="1"/>
  <c r="Z54" i="74"/>
  <c r="AB57" i="4" s="1"/>
  <c r="AA54" i="74"/>
  <c r="AC57" i="4" s="1"/>
  <c r="AB54" i="74"/>
  <c r="AD57" i="4" s="1"/>
  <c r="AC54" i="74"/>
  <c r="AF57" i="4"/>
  <c r="AD54" i="74"/>
  <c r="AG57" i="4"/>
  <c r="AE54" i="74"/>
  <c r="AI57" i="4" s="1"/>
  <c r="AF54" i="74"/>
  <c r="AJ57" i="4" s="1"/>
  <c r="AG54" i="74"/>
  <c r="AK57" i="4" s="1"/>
  <c r="AL57" i="4"/>
  <c r="C58" i="4"/>
  <c r="D58" i="4"/>
  <c r="E58" i="4"/>
  <c r="B58" i="4"/>
  <c r="F58" i="4"/>
  <c r="G58" i="4"/>
  <c r="I58" i="4"/>
  <c r="K58" i="4" s="1"/>
  <c r="J58" i="4"/>
  <c r="L58" i="4"/>
  <c r="M58" i="4"/>
  <c r="N58" i="4" s="1"/>
  <c r="P58" i="4"/>
  <c r="Q58" i="4"/>
  <c r="R58" i="4" s="1"/>
  <c r="S58" i="4"/>
  <c r="T58" i="4"/>
  <c r="U58" i="4"/>
  <c r="V58" i="4"/>
  <c r="W58" i="4"/>
  <c r="Y58" i="4"/>
  <c r="Z58" i="4" s="1"/>
  <c r="Y55" i="74"/>
  <c r="AA58" i="4" s="1"/>
  <c r="Z55" i="74"/>
  <c r="AB58" i="4" s="1"/>
  <c r="AA55" i="74"/>
  <c r="AC58" i="4" s="1"/>
  <c r="AB55" i="74"/>
  <c r="AD58" i="4" s="1"/>
  <c r="AC55" i="74"/>
  <c r="AF58" i="4"/>
  <c r="AD55" i="74"/>
  <c r="AG58" i="4"/>
  <c r="AE55" i="74"/>
  <c r="AI58" i="4" s="1"/>
  <c r="AL58" i="4" s="1"/>
  <c r="AF55" i="74"/>
  <c r="AJ58" i="4" s="1"/>
  <c r="AG55" i="74"/>
  <c r="AK58" i="4" s="1"/>
  <c r="C59" i="4"/>
  <c r="D59" i="4"/>
  <c r="E59" i="4"/>
  <c r="B59" i="4"/>
  <c r="F59" i="4"/>
  <c r="H59" i="4" s="1"/>
  <c r="O59" i="4" s="1"/>
  <c r="X59" i="4" s="1"/>
  <c r="S58" i="97" s="1"/>
  <c r="G59" i="4"/>
  <c r="I59" i="4"/>
  <c r="K59" i="4" s="1"/>
  <c r="J59" i="4"/>
  <c r="L59" i="4"/>
  <c r="M59" i="4"/>
  <c r="N59" i="4" s="1"/>
  <c r="P59" i="4"/>
  <c r="R59" i="4" s="1"/>
  <c r="J78" i="85"/>
  <c r="Q59" i="4" s="1"/>
  <c r="S59" i="4"/>
  <c r="T59" i="4"/>
  <c r="U59" i="4"/>
  <c r="V59" i="4"/>
  <c r="W59" i="4" s="1"/>
  <c r="Y59" i="4"/>
  <c r="Z59" i="4" s="1"/>
  <c r="Y56" i="74"/>
  <c r="AA59" i="4"/>
  <c r="AE59" i="4" s="1"/>
  <c r="Z56" i="74"/>
  <c r="AB59" i="4"/>
  <c r="AA56" i="74"/>
  <c r="AC59" i="4"/>
  <c r="AB56" i="74"/>
  <c r="AD59" i="4" s="1"/>
  <c r="AC56" i="74"/>
  <c r="AF59" i="4" s="1"/>
  <c r="AD56" i="74"/>
  <c r="AG59" i="4" s="1"/>
  <c r="AE56" i="74"/>
  <c r="AI59" i="4" s="1"/>
  <c r="AL59" i="4" s="1"/>
  <c r="AF56" i="74"/>
  <c r="AJ59" i="4"/>
  <c r="AG56" i="74"/>
  <c r="AK59" i="4"/>
  <c r="C60" i="4"/>
  <c r="D60" i="4"/>
  <c r="E60" i="4"/>
  <c r="B60" i="4"/>
  <c r="F60" i="4"/>
  <c r="H60" i="4" s="1"/>
  <c r="O60" i="4" s="1"/>
  <c r="G60" i="4"/>
  <c r="I60" i="4"/>
  <c r="K60" i="4" s="1"/>
  <c r="J60" i="4"/>
  <c r="L60" i="4"/>
  <c r="M60" i="4"/>
  <c r="N60" i="4"/>
  <c r="P60" i="4"/>
  <c r="S60" i="4"/>
  <c r="T60" i="4"/>
  <c r="U60" i="4"/>
  <c r="V60" i="4"/>
  <c r="W60" i="4" s="1"/>
  <c r="Y60" i="4"/>
  <c r="Z60" i="4" s="1"/>
  <c r="Y57" i="74"/>
  <c r="AA60" i="4"/>
  <c r="Z57" i="74"/>
  <c r="AB60" i="4"/>
  <c r="AA57" i="74"/>
  <c r="AC60" i="4"/>
  <c r="AB57" i="74"/>
  <c r="AD60" i="4" s="1"/>
  <c r="AC57" i="74"/>
  <c r="AF60" i="4" s="1"/>
  <c r="AH60" i="4" s="1"/>
  <c r="AD57" i="74"/>
  <c r="AG60" i="4" s="1"/>
  <c r="AE57" i="74"/>
  <c r="AI60" i="4" s="1"/>
  <c r="AF57" i="74"/>
  <c r="AJ60" i="4"/>
  <c r="AG57" i="74"/>
  <c r="AK60" i="4"/>
  <c r="C61" i="4"/>
  <c r="D61" i="4"/>
  <c r="E61" i="4"/>
  <c r="B61" i="4"/>
  <c r="F61" i="4"/>
  <c r="H61" i="4" s="1"/>
  <c r="O61" i="4" s="1"/>
  <c r="G61" i="4"/>
  <c r="I61" i="4"/>
  <c r="K61" i="4" s="1"/>
  <c r="J61" i="4"/>
  <c r="L61" i="4"/>
  <c r="M61" i="4"/>
  <c r="N61" i="4"/>
  <c r="P61" i="4"/>
  <c r="S61" i="4"/>
  <c r="T61" i="4"/>
  <c r="U61" i="4"/>
  <c r="V61" i="4"/>
  <c r="W61" i="4" s="1"/>
  <c r="Y61" i="4"/>
  <c r="Z61" i="4" s="1"/>
  <c r="Y58" i="74"/>
  <c r="AA61" i="4"/>
  <c r="Z58" i="74"/>
  <c r="AB61" i="4"/>
  <c r="AA58" i="74"/>
  <c r="AC61" i="4"/>
  <c r="AB58" i="74"/>
  <c r="AD61" i="4" s="1"/>
  <c r="AC58" i="74"/>
  <c r="AF61" i="4" s="1"/>
  <c r="AD58" i="74"/>
  <c r="AG61" i="4" s="1"/>
  <c r="AE58" i="74"/>
  <c r="AI61" i="4" s="1"/>
  <c r="AF58" i="74"/>
  <c r="AJ61" i="4"/>
  <c r="AG58" i="74"/>
  <c r="AK61" i="4"/>
  <c r="C62" i="4"/>
  <c r="D62" i="4"/>
  <c r="E62" i="4"/>
  <c r="B62" i="4"/>
  <c r="H5" i="98"/>
  <c r="F62" i="4"/>
  <c r="H62" i="4" s="1"/>
  <c r="J5" i="98"/>
  <c r="G62" i="4"/>
  <c r="G5" i="98"/>
  <c r="I62" i="4"/>
  <c r="K62" i="4" s="1"/>
  <c r="I5" i="98"/>
  <c r="J62" i="4"/>
  <c r="K5" i="98"/>
  <c r="L62" i="4"/>
  <c r="N62" i="4" s="1"/>
  <c r="L5" i="98"/>
  <c r="M62" i="4"/>
  <c r="M5" i="98"/>
  <c r="P62" i="4"/>
  <c r="N5" i="98"/>
  <c r="Q62" i="4" s="1"/>
  <c r="R5" i="98"/>
  <c r="S62" i="4"/>
  <c r="O5" i="98"/>
  <c r="T62" i="4"/>
  <c r="P5" i="98"/>
  <c r="U62" i="4"/>
  <c r="Q5" i="98"/>
  <c r="V62" i="4"/>
  <c r="Y62" i="4"/>
  <c r="Z62" i="4"/>
  <c r="Y59" i="74"/>
  <c r="AA62" i="4"/>
  <c r="AE62" i="4" s="1"/>
  <c r="Z59" i="74"/>
  <c r="AB62" i="4" s="1"/>
  <c r="AA59" i="74"/>
  <c r="AC62" i="4"/>
  <c r="AB59" i="74"/>
  <c r="AD62" i="4"/>
  <c r="AC59" i="74"/>
  <c r="AF62" i="4" s="1"/>
  <c r="AD59" i="74"/>
  <c r="AG62" i="4" s="1"/>
  <c r="AE59" i="74"/>
  <c r="AI62" i="4"/>
  <c r="AF59" i="74"/>
  <c r="AJ62" i="4"/>
  <c r="AG59" i="74"/>
  <c r="AK62" i="4" s="1"/>
  <c r="C63" i="4"/>
  <c r="D63" i="4"/>
  <c r="E63" i="4"/>
  <c r="B63" i="4"/>
  <c r="F63" i="4"/>
  <c r="G63" i="4"/>
  <c r="H63" i="4"/>
  <c r="I63" i="4"/>
  <c r="K63" i="4" s="1"/>
  <c r="J63" i="4"/>
  <c r="L63" i="4"/>
  <c r="N63" i="4" s="1"/>
  <c r="M63" i="4"/>
  <c r="P63" i="4"/>
  <c r="R63" i="4" s="1"/>
  <c r="J79" i="85"/>
  <c r="Q63" i="4"/>
  <c r="S63" i="4"/>
  <c r="W63" i="4" s="1"/>
  <c r="T63" i="4"/>
  <c r="U63" i="4"/>
  <c r="V63" i="4"/>
  <c r="Y63" i="4"/>
  <c r="Z63" i="4" s="1"/>
  <c r="Y60" i="74"/>
  <c r="AA63" i="4" s="1"/>
  <c r="Z60" i="74"/>
  <c r="AB63" i="4" s="1"/>
  <c r="AA60" i="74"/>
  <c r="AC63" i="4" s="1"/>
  <c r="AB60" i="74"/>
  <c r="AD63" i="4" s="1"/>
  <c r="AC60" i="74"/>
  <c r="AF63" i="4" s="1"/>
  <c r="AH63" i="4" s="1"/>
  <c r="AD60" i="74"/>
  <c r="AG63" i="4"/>
  <c r="AE60" i="74"/>
  <c r="AI63" i="4" s="1"/>
  <c r="AL63" i="4" s="1"/>
  <c r="AF60" i="74"/>
  <c r="AJ63" i="4" s="1"/>
  <c r="AG60" i="74"/>
  <c r="AK63" i="4" s="1"/>
  <c r="C64" i="4"/>
  <c r="D64" i="4"/>
  <c r="E64" i="4"/>
  <c r="B64" i="4"/>
  <c r="F64" i="4"/>
  <c r="G64" i="4"/>
  <c r="H64" i="4" s="1"/>
  <c r="O64" i="4" s="1"/>
  <c r="X64" i="4" s="1"/>
  <c r="I64" i="4"/>
  <c r="K64" i="4" s="1"/>
  <c r="J64" i="4"/>
  <c r="L64" i="4"/>
  <c r="N64" i="4" s="1"/>
  <c r="M64" i="4"/>
  <c r="P64" i="4"/>
  <c r="J80" i="85"/>
  <c r="Q64" i="4" s="1"/>
  <c r="R64" i="4" s="1"/>
  <c r="S64" i="4"/>
  <c r="W64" i="4" s="1"/>
  <c r="T64" i="4"/>
  <c r="U64" i="4"/>
  <c r="V64" i="4"/>
  <c r="Y64" i="4"/>
  <c r="Z64" i="4"/>
  <c r="Y61" i="74"/>
  <c r="AA64" i="4" s="1"/>
  <c r="Z61" i="74"/>
  <c r="AB64" i="4"/>
  <c r="AA61" i="74"/>
  <c r="AC64" i="4"/>
  <c r="AB61" i="74"/>
  <c r="AD64" i="4"/>
  <c r="AC61" i="74"/>
  <c r="AF64" i="4" s="1"/>
  <c r="AD61" i="74"/>
  <c r="AG64" i="4" s="1"/>
  <c r="AH64" i="4"/>
  <c r="AE61" i="74"/>
  <c r="AI64" i="4"/>
  <c r="AF61" i="74"/>
  <c r="AJ64" i="4" s="1"/>
  <c r="AG61" i="74"/>
  <c r="AK64" i="4"/>
  <c r="C65" i="4"/>
  <c r="D65" i="4"/>
  <c r="E65" i="4"/>
  <c r="B65" i="4"/>
  <c r="F65" i="4"/>
  <c r="G65" i="4"/>
  <c r="H65" i="4"/>
  <c r="O65" i="4" s="1"/>
  <c r="X65" i="4" s="1"/>
  <c r="I65" i="4"/>
  <c r="J65" i="4"/>
  <c r="K65" i="4" s="1"/>
  <c r="L65" i="4"/>
  <c r="M65" i="4"/>
  <c r="N65" i="4"/>
  <c r="P65" i="4"/>
  <c r="R65" i="4" s="1"/>
  <c r="J81" i="85"/>
  <c r="Q65" i="4"/>
  <c r="S65" i="4"/>
  <c r="T65" i="4"/>
  <c r="U65" i="4"/>
  <c r="V65" i="4"/>
  <c r="W65" i="4"/>
  <c r="Y65" i="4"/>
  <c r="Z65" i="4" s="1"/>
  <c r="Y62" i="74"/>
  <c r="AA65" i="4" s="1"/>
  <c r="Z62" i="74"/>
  <c r="AB65" i="4" s="1"/>
  <c r="AA62" i="74"/>
  <c r="AC65" i="4" s="1"/>
  <c r="AB62" i="74"/>
  <c r="AD65" i="4" s="1"/>
  <c r="AC62" i="74"/>
  <c r="AF65" i="4"/>
  <c r="AH65" i="4" s="1"/>
  <c r="AD62" i="74"/>
  <c r="AG65" i="4"/>
  <c r="AE62" i="74"/>
  <c r="AI65" i="4" s="1"/>
  <c r="AL65" i="4" s="1"/>
  <c r="AF62" i="74"/>
  <c r="AJ65" i="4" s="1"/>
  <c r="AG62" i="74"/>
  <c r="AK65" i="4" s="1"/>
  <c r="C66" i="4"/>
  <c r="D66" i="4"/>
  <c r="E66" i="4"/>
  <c r="B66" i="4"/>
  <c r="F66" i="4"/>
  <c r="G66" i="4"/>
  <c r="I66" i="4"/>
  <c r="K66" i="4" s="1"/>
  <c r="J66" i="4"/>
  <c r="L66" i="4"/>
  <c r="M66" i="4"/>
  <c r="N66" i="4" s="1"/>
  <c r="P66" i="4"/>
  <c r="Q66" i="4"/>
  <c r="R66" i="4" s="1"/>
  <c r="S66" i="4"/>
  <c r="T66" i="4"/>
  <c r="U66" i="4"/>
  <c r="V66" i="4"/>
  <c r="W66" i="4"/>
  <c r="Y66" i="4"/>
  <c r="Z66" i="4" s="1"/>
  <c r="Y63" i="74"/>
  <c r="AA66" i="4" s="1"/>
  <c r="Z63" i="74"/>
  <c r="AB66" i="4" s="1"/>
  <c r="AA63" i="74"/>
  <c r="AC66" i="4" s="1"/>
  <c r="AB63" i="74"/>
  <c r="AD66" i="4" s="1"/>
  <c r="AC63" i="74"/>
  <c r="AF66" i="4"/>
  <c r="AH66" i="4" s="1"/>
  <c r="AD63" i="74"/>
  <c r="AG66" i="4"/>
  <c r="AE63" i="74"/>
  <c r="AI66" i="4" s="1"/>
  <c r="AL66" i="4" s="1"/>
  <c r="AF63" i="74"/>
  <c r="AJ66" i="4" s="1"/>
  <c r="AG63" i="74"/>
  <c r="AK66" i="4" s="1"/>
  <c r="C67" i="4"/>
  <c r="D67" i="4"/>
  <c r="E67" i="4"/>
  <c r="B67" i="4"/>
  <c r="F67" i="4"/>
  <c r="G67" i="4"/>
  <c r="I67" i="4"/>
  <c r="K67" i="4" s="1"/>
  <c r="J67" i="4"/>
  <c r="L67" i="4"/>
  <c r="M67" i="4"/>
  <c r="N67" i="4" s="1"/>
  <c r="P67" i="4"/>
  <c r="Q67" i="4"/>
  <c r="R67" i="4" s="1"/>
  <c r="S67" i="4"/>
  <c r="T67" i="4"/>
  <c r="U67" i="4"/>
  <c r="V67" i="4"/>
  <c r="W67" i="4"/>
  <c r="Y67" i="4"/>
  <c r="Z67" i="4" s="1"/>
  <c r="Y64" i="74"/>
  <c r="AA67" i="4" s="1"/>
  <c r="Z64" i="74"/>
  <c r="AB67" i="4" s="1"/>
  <c r="AA64" i="74"/>
  <c r="AC67" i="4" s="1"/>
  <c r="AB64" i="74"/>
  <c r="AD67" i="4" s="1"/>
  <c r="AC64" i="74"/>
  <c r="AF67" i="4"/>
  <c r="AD64" i="74"/>
  <c r="AG67" i="4"/>
  <c r="AE64" i="74"/>
  <c r="AI67" i="4" s="1"/>
  <c r="AF64" i="74"/>
  <c r="AJ67" i="4" s="1"/>
  <c r="AG64" i="74"/>
  <c r="AK67" i="4" s="1"/>
  <c r="AL67" i="4"/>
  <c r="C68" i="4"/>
  <c r="D68" i="4"/>
  <c r="E68" i="4"/>
  <c r="B68" i="4"/>
  <c r="F68" i="4"/>
  <c r="G68" i="4"/>
  <c r="I68" i="4"/>
  <c r="K68" i="4" s="1"/>
  <c r="J68" i="4"/>
  <c r="L68" i="4"/>
  <c r="M68" i="4"/>
  <c r="N68" i="4" s="1"/>
  <c r="P68" i="4"/>
  <c r="J84" i="85"/>
  <c r="Q68" i="4" s="1"/>
  <c r="R68" i="4" s="1"/>
  <c r="S68" i="4"/>
  <c r="W68" i="4" s="1"/>
  <c r="T68" i="4"/>
  <c r="U68" i="4"/>
  <c r="V68" i="4"/>
  <c r="Y68" i="4"/>
  <c r="Z68" i="4" s="1"/>
  <c r="Y65" i="74"/>
  <c r="AA68" i="4"/>
  <c r="AE68" i="4" s="1"/>
  <c r="Z65" i="74"/>
  <c r="AB68" i="4"/>
  <c r="AA65" i="74"/>
  <c r="AC68" i="4"/>
  <c r="AB65" i="74"/>
  <c r="AD68" i="4" s="1"/>
  <c r="AC65" i="74"/>
  <c r="AF68" i="4" s="1"/>
  <c r="AD65" i="74"/>
  <c r="AG68" i="4" s="1"/>
  <c r="AE65" i="74"/>
  <c r="AI68" i="4" s="1"/>
  <c r="AF65" i="74"/>
  <c r="AJ68" i="4"/>
  <c r="AG65" i="74"/>
  <c r="AK68" i="4"/>
  <c r="C69" i="4"/>
  <c r="D69" i="4"/>
  <c r="E69" i="4"/>
  <c r="B69" i="4"/>
  <c r="F69" i="4"/>
  <c r="H69" i="4" s="1"/>
  <c r="G69" i="4"/>
  <c r="I69" i="4"/>
  <c r="K69" i="4" s="1"/>
  <c r="J69" i="4"/>
  <c r="L69" i="4"/>
  <c r="M69" i="4"/>
  <c r="N69" i="4"/>
  <c r="P69" i="4"/>
  <c r="R69" i="4" s="1"/>
  <c r="J87" i="85"/>
  <c r="Q69" i="4" s="1"/>
  <c r="S69" i="4"/>
  <c r="T69" i="4"/>
  <c r="U69" i="4"/>
  <c r="W69" i="4" s="1"/>
  <c r="V69" i="4"/>
  <c r="Y69" i="4"/>
  <c r="Z69" i="4" s="1"/>
  <c r="Y66" i="74"/>
  <c r="AA69" i="4" s="1"/>
  <c r="Z66" i="74"/>
  <c r="AB69" i="4" s="1"/>
  <c r="AA66" i="74"/>
  <c r="AC69" i="4" s="1"/>
  <c r="AB66" i="74"/>
  <c r="AD69" i="4"/>
  <c r="AC66" i="74"/>
  <c r="AF69" i="4"/>
  <c r="AH69" i="4" s="1"/>
  <c r="AD66" i="74"/>
  <c r="AG69" i="4"/>
  <c r="AE66" i="74"/>
  <c r="AI69" i="4"/>
  <c r="AF66" i="74"/>
  <c r="AJ69" i="4" s="1"/>
  <c r="AG66" i="74"/>
  <c r="AK69" i="4" s="1"/>
  <c r="C70" i="4"/>
  <c r="D70" i="4"/>
  <c r="E70" i="4"/>
  <c r="B70" i="4"/>
  <c r="F70" i="4"/>
  <c r="G70" i="4"/>
  <c r="H70" i="4" s="1"/>
  <c r="I70" i="4"/>
  <c r="J70" i="4"/>
  <c r="K70" i="4"/>
  <c r="L70" i="4"/>
  <c r="M70" i="4"/>
  <c r="P70" i="4"/>
  <c r="J89" i="85"/>
  <c r="Q70" i="4" s="1"/>
  <c r="R70" i="4" s="1"/>
  <c r="S70" i="4"/>
  <c r="T70" i="4"/>
  <c r="U70" i="4"/>
  <c r="V70" i="4"/>
  <c r="W70" i="4" s="1"/>
  <c r="Y70" i="4"/>
  <c r="Z70" i="4"/>
  <c r="Y67" i="74"/>
  <c r="AA70" i="4"/>
  <c r="Z67" i="74"/>
  <c r="AB70" i="4"/>
  <c r="AA67" i="74"/>
  <c r="AC70" i="4" s="1"/>
  <c r="AB67" i="74"/>
  <c r="AD70" i="4"/>
  <c r="AC67" i="74"/>
  <c r="AF70" i="4" s="1"/>
  <c r="AD67" i="74"/>
  <c r="AG70" i="4" s="1"/>
  <c r="AE67" i="74"/>
  <c r="AI70" i="4"/>
  <c r="AF67" i="74"/>
  <c r="AJ70" i="4"/>
  <c r="AG67" i="74"/>
  <c r="AK70" i="4"/>
  <c r="C71" i="4"/>
  <c r="D71" i="4"/>
  <c r="E71" i="4"/>
  <c r="B71" i="4"/>
  <c r="F71" i="4"/>
  <c r="H71" i="4" s="1"/>
  <c r="O71" i="4" s="1"/>
  <c r="G71" i="4"/>
  <c r="I71" i="4"/>
  <c r="J71" i="4"/>
  <c r="K71" i="4" s="1"/>
  <c r="L71" i="4"/>
  <c r="N71" i="4" s="1"/>
  <c r="M71" i="4"/>
  <c r="P71" i="4"/>
  <c r="Q71" i="4"/>
  <c r="R71" i="4"/>
  <c r="S71" i="4"/>
  <c r="T71" i="4"/>
  <c r="U71" i="4"/>
  <c r="V71" i="4"/>
  <c r="Y71" i="4"/>
  <c r="Z71" i="4"/>
  <c r="Y68" i="74"/>
  <c r="AA71" i="4"/>
  <c r="Z68" i="74"/>
  <c r="AB71" i="4"/>
  <c r="AA68" i="74"/>
  <c r="AC71" i="4" s="1"/>
  <c r="AB68" i="74"/>
  <c r="AD71" i="4"/>
  <c r="AC68" i="74"/>
  <c r="AF71" i="4" s="1"/>
  <c r="AH71" i="4" s="1"/>
  <c r="AD68" i="74"/>
  <c r="AG71" i="4" s="1"/>
  <c r="AE68" i="74"/>
  <c r="AI71" i="4"/>
  <c r="AL71" i="4" s="1"/>
  <c r="AF68" i="74"/>
  <c r="AJ71" i="4"/>
  <c r="AG68" i="74"/>
  <c r="AK71" i="4"/>
  <c r="C72" i="4"/>
  <c r="D72" i="4"/>
  <c r="E72" i="4"/>
  <c r="B72" i="4"/>
  <c r="F72" i="4"/>
  <c r="H72" i="4" s="1"/>
  <c r="G72" i="4"/>
  <c r="I72" i="4"/>
  <c r="J72" i="4"/>
  <c r="K72" i="4" s="1"/>
  <c r="L72" i="4"/>
  <c r="N72" i="4" s="1"/>
  <c r="M72" i="4"/>
  <c r="P72" i="4"/>
  <c r="Q72" i="4"/>
  <c r="R72" i="4"/>
  <c r="S72" i="4"/>
  <c r="T72" i="4"/>
  <c r="U72" i="4"/>
  <c r="V72" i="4"/>
  <c r="W72" i="4" s="1"/>
  <c r="Y72" i="4"/>
  <c r="Z72" i="4"/>
  <c r="Y69" i="74"/>
  <c r="AA72" i="4"/>
  <c r="Z69" i="74"/>
  <c r="AB72" i="4"/>
  <c r="AA69" i="74"/>
  <c r="AC72" i="4" s="1"/>
  <c r="AB69" i="74"/>
  <c r="AD72" i="4"/>
  <c r="AC69" i="74"/>
  <c r="AF72" i="4" s="1"/>
  <c r="AH72" i="4" s="1"/>
  <c r="AD69" i="74"/>
  <c r="AG72" i="4" s="1"/>
  <c r="AE69" i="74"/>
  <c r="AI72" i="4"/>
  <c r="AF69" i="74"/>
  <c r="AJ72" i="4"/>
  <c r="AL72" i="4" s="1"/>
  <c r="AG69" i="74"/>
  <c r="AK72" i="4"/>
  <c r="C73" i="4"/>
  <c r="D73" i="4"/>
  <c r="E73" i="4"/>
  <c r="B73" i="4"/>
  <c r="F73" i="4"/>
  <c r="H73" i="4" s="1"/>
  <c r="G73" i="4"/>
  <c r="I73" i="4"/>
  <c r="J73" i="4"/>
  <c r="K73" i="4" s="1"/>
  <c r="L73" i="4"/>
  <c r="N73" i="4" s="1"/>
  <c r="M73" i="4"/>
  <c r="P73" i="4"/>
  <c r="Q73" i="4"/>
  <c r="R73" i="4"/>
  <c r="S73" i="4"/>
  <c r="T73" i="4"/>
  <c r="U73" i="4"/>
  <c r="V73" i="4"/>
  <c r="Y73" i="4"/>
  <c r="Z73" i="4"/>
  <c r="Y70" i="74"/>
  <c r="AA73" i="4"/>
  <c r="Z70" i="74"/>
  <c r="AB73" i="4"/>
  <c r="AA70" i="74"/>
  <c r="AC73" i="4" s="1"/>
  <c r="AB70" i="74"/>
  <c r="AD73" i="4"/>
  <c r="AC70" i="74"/>
  <c r="AF73" i="4" s="1"/>
  <c r="AH73" i="4" s="1"/>
  <c r="AD70" i="74"/>
  <c r="AG73" i="4" s="1"/>
  <c r="AE70" i="74"/>
  <c r="AI73" i="4"/>
  <c r="AF70" i="74"/>
  <c r="AJ73" i="4"/>
  <c r="AL73" i="4" s="1"/>
  <c r="AG70" i="74"/>
  <c r="AK73" i="4"/>
  <c r="C74" i="4"/>
  <c r="D74" i="4"/>
  <c r="E74" i="4"/>
  <c r="B74" i="4"/>
  <c r="F74" i="4"/>
  <c r="H74" i="4" s="1"/>
  <c r="G74" i="4"/>
  <c r="I74" i="4"/>
  <c r="J74" i="4"/>
  <c r="K74" i="4" s="1"/>
  <c r="L74" i="4"/>
  <c r="N74" i="4" s="1"/>
  <c r="M74" i="4"/>
  <c r="P74" i="4"/>
  <c r="J97" i="85"/>
  <c r="Q74" i="4"/>
  <c r="R74" i="4" s="1"/>
  <c r="S74" i="4"/>
  <c r="W74" i="4" s="1"/>
  <c r="T74" i="4"/>
  <c r="U74" i="4"/>
  <c r="V74" i="4"/>
  <c r="Y74" i="4"/>
  <c r="Z74" i="4" s="1"/>
  <c r="Y71" i="74"/>
  <c r="AA74" i="4" s="1"/>
  <c r="Z71" i="74"/>
  <c r="AB74" i="4" s="1"/>
  <c r="AA71" i="74"/>
  <c r="AC74" i="4"/>
  <c r="AB71" i="74"/>
  <c r="AD74" i="4" s="1"/>
  <c r="AC71" i="74"/>
  <c r="AF74" i="4"/>
  <c r="AD71" i="74"/>
  <c r="AG74" i="4" s="1"/>
  <c r="AE71" i="74"/>
  <c r="AI74" i="4" s="1"/>
  <c r="AL74" i="4" s="1"/>
  <c r="AF71" i="74"/>
  <c r="AJ74" i="4" s="1"/>
  <c r="AG71" i="74"/>
  <c r="AK74" i="4" s="1"/>
  <c r="C75" i="4"/>
  <c r="D75" i="4"/>
  <c r="E75" i="4"/>
  <c r="B75" i="4"/>
  <c r="F75" i="4"/>
  <c r="H75" i="4" s="1"/>
  <c r="G75" i="4"/>
  <c r="I75" i="4"/>
  <c r="J75" i="4"/>
  <c r="K75" i="4"/>
  <c r="L75" i="4"/>
  <c r="M75" i="4"/>
  <c r="N75" i="4" s="1"/>
  <c r="P75" i="4"/>
  <c r="Q75" i="4"/>
  <c r="R75" i="4" s="1"/>
  <c r="S75" i="4"/>
  <c r="W75" i="4" s="1"/>
  <c r="T75" i="4"/>
  <c r="U75" i="4"/>
  <c r="V75" i="4"/>
  <c r="Y75" i="4"/>
  <c r="Z75" i="4" s="1"/>
  <c r="Y72" i="74"/>
  <c r="AA75" i="4" s="1"/>
  <c r="Z72" i="74"/>
  <c r="AB75" i="4" s="1"/>
  <c r="AA72" i="74"/>
  <c r="AC75" i="4"/>
  <c r="AB72" i="74"/>
  <c r="AD75" i="4" s="1"/>
  <c r="AC72" i="74"/>
  <c r="AF75" i="4"/>
  <c r="AD72" i="74"/>
  <c r="AG75" i="4" s="1"/>
  <c r="AE72" i="74"/>
  <c r="AI75" i="4" s="1"/>
  <c r="AF72" i="74"/>
  <c r="AJ75" i="4" s="1"/>
  <c r="AG72" i="74"/>
  <c r="AK75" i="4" s="1"/>
  <c r="C76" i="4"/>
  <c r="D76" i="4"/>
  <c r="E76" i="4"/>
  <c r="B76" i="4"/>
  <c r="F76" i="4"/>
  <c r="H76" i="4" s="1"/>
  <c r="O76" i="4" s="1"/>
  <c r="G76" i="4"/>
  <c r="I76" i="4"/>
  <c r="J76" i="4"/>
  <c r="K76" i="4"/>
  <c r="L76" i="4"/>
  <c r="M76" i="4"/>
  <c r="N76" i="4" s="1"/>
  <c r="P76" i="4"/>
  <c r="Q76" i="4"/>
  <c r="R76" i="4" s="1"/>
  <c r="S76" i="4"/>
  <c r="W76" i="4" s="1"/>
  <c r="T76" i="4"/>
  <c r="U76" i="4"/>
  <c r="V76" i="4"/>
  <c r="Y76" i="4"/>
  <c r="Z76" i="4" s="1"/>
  <c r="Y73" i="74"/>
  <c r="AA76" i="4" s="1"/>
  <c r="Z73" i="74"/>
  <c r="AB76" i="4" s="1"/>
  <c r="AA73" i="74"/>
  <c r="AC76" i="4"/>
  <c r="AB73" i="74"/>
  <c r="AD76" i="4" s="1"/>
  <c r="AE76" i="4"/>
  <c r="AC73" i="74"/>
  <c r="AF76" i="4"/>
  <c r="AD73" i="74"/>
  <c r="AG76" i="4" s="1"/>
  <c r="AE73" i="74"/>
  <c r="AI76" i="4" s="1"/>
  <c r="AF73" i="74"/>
  <c r="AJ76" i="4" s="1"/>
  <c r="AG73" i="74"/>
  <c r="AK76" i="4" s="1"/>
  <c r="C77" i="4"/>
  <c r="D77" i="4"/>
  <c r="E77" i="4"/>
  <c r="B77" i="4"/>
  <c r="F77" i="4"/>
  <c r="H77" i="4" s="1"/>
  <c r="G77" i="4"/>
  <c r="I77" i="4"/>
  <c r="J77" i="4"/>
  <c r="K77" i="4"/>
  <c r="L77" i="4"/>
  <c r="M77" i="4"/>
  <c r="N77" i="4" s="1"/>
  <c r="P77" i="4"/>
  <c r="J98" i="85"/>
  <c r="Q77" i="4" s="1"/>
  <c r="R77" i="4" s="1"/>
  <c r="S77" i="4"/>
  <c r="W77" i="4" s="1"/>
  <c r="T77" i="4"/>
  <c r="U77" i="4"/>
  <c r="V77" i="4"/>
  <c r="Y77" i="4"/>
  <c r="Z77" i="4"/>
  <c r="Y74" i="74"/>
  <c r="AA77" i="4"/>
  <c r="Z74" i="74"/>
  <c r="AB77" i="4" s="1"/>
  <c r="AA74" i="74"/>
  <c r="AC77" i="4"/>
  <c r="AB74" i="74"/>
  <c r="AD77" i="4"/>
  <c r="AC74" i="74"/>
  <c r="AF77" i="4" s="1"/>
  <c r="AH77" i="4" s="1"/>
  <c r="AD74" i="74"/>
  <c r="AG77" i="4"/>
  <c r="AE74" i="74"/>
  <c r="AI77" i="4"/>
  <c r="AF74" i="74"/>
  <c r="AJ77" i="4"/>
  <c r="AG74" i="74"/>
  <c r="AK77" i="4" s="1"/>
  <c r="C78" i="4"/>
  <c r="D78" i="4"/>
  <c r="E78" i="4"/>
  <c r="B78" i="4"/>
  <c r="H11" i="98"/>
  <c r="F78" i="4"/>
  <c r="J11" i="98"/>
  <c r="G78" i="4"/>
  <c r="H78" i="4"/>
  <c r="O78" i="4" s="1"/>
  <c r="G11" i="98"/>
  <c r="I78" i="4"/>
  <c r="K78" i="4" s="1"/>
  <c r="I11" i="98"/>
  <c r="J78" i="4"/>
  <c r="K11" i="98"/>
  <c r="L78" i="4"/>
  <c r="L11" i="98"/>
  <c r="M78" i="4"/>
  <c r="N78" i="4"/>
  <c r="M11" i="98"/>
  <c r="P78" i="4"/>
  <c r="N11" i="98"/>
  <c r="Q78" i="4" s="1"/>
  <c r="R78" i="4"/>
  <c r="R11" i="98"/>
  <c r="S78" i="4"/>
  <c r="W78" i="4" s="1"/>
  <c r="O11" i="98"/>
  <c r="T78" i="4"/>
  <c r="P11" i="98"/>
  <c r="U78" i="4"/>
  <c r="Q11" i="98"/>
  <c r="V78" i="4"/>
  <c r="Y78" i="4"/>
  <c r="Z78" i="4" s="1"/>
  <c r="Y75" i="74"/>
  <c r="AA78" i="4"/>
  <c r="Z75" i="74"/>
  <c r="AB78" i="4"/>
  <c r="AA75" i="74"/>
  <c r="AC78" i="4"/>
  <c r="AB75" i="74"/>
  <c r="AD78" i="4" s="1"/>
  <c r="AC75" i="74"/>
  <c r="AF78" i="4" s="1"/>
  <c r="AH78" i="4" s="1"/>
  <c r="AD75" i="74"/>
  <c r="AG78" i="4" s="1"/>
  <c r="AE75" i="74"/>
  <c r="AI78" i="4" s="1"/>
  <c r="AL78" i="4" s="1"/>
  <c r="AF75" i="74"/>
  <c r="AJ78" i="4"/>
  <c r="AG75" i="74"/>
  <c r="AK78" i="4"/>
  <c r="C79" i="4"/>
  <c r="D79" i="4"/>
  <c r="E79" i="4"/>
  <c r="B79" i="4"/>
  <c r="F79" i="4"/>
  <c r="H79" i="4" s="1"/>
  <c r="G79" i="4"/>
  <c r="I79" i="4"/>
  <c r="K79" i="4" s="1"/>
  <c r="J79" i="4"/>
  <c r="L79" i="4"/>
  <c r="M79" i="4"/>
  <c r="N79" i="4"/>
  <c r="P79" i="4"/>
  <c r="J100" i="85"/>
  <c r="Q79" i="4" s="1"/>
  <c r="S79" i="4"/>
  <c r="T79" i="4"/>
  <c r="U79" i="4"/>
  <c r="W79" i="4" s="1"/>
  <c r="V79" i="4"/>
  <c r="Y79" i="4"/>
  <c r="Z79" i="4"/>
  <c r="Y76" i="74"/>
  <c r="AA79" i="4" s="1"/>
  <c r="Z76" i="74"/>
  <c r="AB79" i="4" s="1"/>
  <c r="AA76" i="74"/>
  <c r="AC79" i="4" s="1"/>
  <c r="AB76" i="74"/>
  <c r="AD79" i="4"/>
  <c r="AC76" i="74"/>
  <c r="AF79" i="4"/>
  <c r="AH79" i="4" s="1"/>
  <c r="AD76" i="74"/>
  <c r="AG79" i="4"/>
  <c r="AE76" i="74"/>
  <c r="AI79" i="4"/>
  <c r="AF76" i="74"/>
  <c r="AJ79" i="4" s="1"/>
  <c r="AL79" i="4" s="1"/>
  <c r="AG76" i="74"/>
  <c r="AK79" i="4" s="1"/>
  <c r="C80" i="4"/>
  <c r="D80" i="4"/>
  <c r="E80" i="4"/>
  <c r="B80" i="4"/>
  <c r="F80" i="4"/>
  <c r="G80" i="4"/>
  <c r="H80" i="4" s="1"/>
  <c r="I80" i="4"/>
  <c r="J80" i="4"/>
  <c r="K80" i="4"/>
  <c r="L80" i="4"/>
  <c r="N80" i="4" s="1"/>
  <c r="M80" i="4"/>
  <c r="P80" i="4"/>
  <c r="S80" i="4"/>
  <c r="T80" i="4"/>
  <c r="U80" i="4"/>
  <c r="W80" i="4" s="1"/>
  <c r="V80" i="4"/>
  <c r="Y80" i="4"/>
  <c r="Z80" i="4" s="1"/>
  <c r="Y77" i="74"/>
  <c r="AA80" i="4" s="1"/>
  <c r="Z77" i="74"/>
  <c r="AB80" i="4" s="1"/>
  <c r="AA77" i="74"/>
  <c r="AC80" i="4" s="1"/>
  <c r="AB77" i="74"/>
  <c r="AD80" i="4" s="1"/>
  <c r="AC77" i="74"/>
  <c r="AF80" i="4"/>
  <c r="AH80" i="4" s="1"/>
  <c r="AD77" i="74"/>
  <c r="AG80" i="4"/>
  <c r="AE77" i="74"/>
  <c r="AI80" i="4" s="1"/>
  <c r="AL80" i="4" s="1"/>
  <c r="AF77" i="74"/>
  <c r="AJ80" i="4" s="1"/>
  <c r="AG77" i="74"/>
  <c r="AK80" i="4" s="1"/>
  <c r="C81" i="4"/>
  <c r="D81" i="4"/>
  <c r="E81" i="4"/>
  <c r="B81" i="4"/>
  <c r="F81" i="4"/>
  <c r="G81" i="4"/>
  <c r="H81" i="4" s="1"/>
  <c r="I81" i="4"/>
  <c r="J81" i="4"/>
  <c r="K81" i="4"/>
  <c r="L81" i="4"/>
  <c r="M81" i="4"/>
  <c r="P81" i="4"/>
  <c r="J104" i="85"/>
  <c r="Q81" i="4" s="1"/>
  <c r="S81" i="4"/>
  <c r="T81" i="4"/>
  <c r="U81" i="4"/>
  <c r="V81" i="4"/>
  <c r="Y81" i="4"/>
  <c r="Z81" i="4"/>
  <c r="Y78" i="74"/>
  <c r="AA81" i="4"/>
  <c r="Z78" i="74"/>
  <c r="AB81" i="4"/>
  <c r="AA78" i="74"/>
  <c r="AC81" i="4" s="1"/>
  <c r="AB78" i="74"/>
  <c r="AD81" i="4"/>
  <c r="AC78" i="74"/>
  <c r="AF81" i="4" s="1"/>
  <c r="AH81" i="4" s="1"/>
  <c r="AD78" i="74"/>
  <c r="AG81" i="4" s="1"/>
  <c r="AE78" i="74"/>
  <c r="AI81" i="4"/>
  <c r="AF78" i="74"/>
  <c r="AJ81" i="4"/>
  <c r="AL81" i="4" s="1"/>
  <c r="AG78" i="74"/>
  <c r="AK81" i="4"/>
  <c r="C82" i="4"/>
  <c r="D82" i="4"/>
  <c r="E82" i="4"/>
  <c r="B82" i="4"/>
  <c r="F82" i="4"/>
  <c r="H82" i="4" s="1"/>
  <c r="G82" i="4"/>
  <c r="I82" i="4"/>
  <c r="J82" i="4"/>
  <c r="K82" i="4" s="1"/>
  <c r="L82" i="4"/>
  <c r="N82" i="4" s="1"/>
  <c r="M82" i="4"/>
  <c r="P82" i="4"/>
  <c r="J105" i="85"/>
  <c r="Q82" i="4"/>
  <c r="R82" i="4" s="1"/>
  <c r="S82" i="4"/>
  <c r="W82" i="4" s="1"/>
  <c r="T82" i="4"/>
  <c r="U82" i="4"/>
  <c r="V82" i="4"/>
  <c r="Y82" i="4"/>
  <c r="Z82" i="4" s="1"/>
  <c r="Y79" i="74"/>
  <c r="AA82" i="4" s="1"/>
  <c r="Z79" i="74"/>
  <c r="AB82" i="4" s="1"/>
  <c r="AA79" i="74"/>
  <c r="AC82" i="4"/>
  <c r="AB79" i="74"/>
  <c r="AD82" i="4" s="1"/>
  <c r="AC79" i="74"/>
  <c r="AF82" i="4"/>
  <c r="AD79" i="74"/>
  <c r="AG82" i="4" s="1"/>
  <c r="AE79" i="74"/>
  <c r="AI82" i="4" s="1"/>
  <c r="AL82" i="4" s="1"/>
  <c r="AF79" i="74"/>
  <c r="AJ82" i="4" s="1"/>
  <c r="AG79" i="74"/>
  <c r="AK82" i="4" s="1"/>
  <c r="C83" i="4"/>
  <c r="D83" i="4"/>
  <c r="E83" i="4"/>
  <c r="B83" i="4"/>
  <c r="F83" i="4"/>
  <c r="H83" i="4" s="1"/>
  <c r="G83" i="4"/>
  <c r="I83" i="4"/>
  <c r="J83" i="4"/>
  <c r="K83" i="4"/>
  <c r="L83" i="4"/>
  <c r="M83" i="4"/>
  <c r="N83" i="4" s="1"/>
  <c r="P83" i="4"/>
  <c r="J108" i="85"/>
  <c r="Q83" i="4" s="1"/>
  <c r="R83" i="4"/>
  <c r="S83" i="4"/>
  <c r="W83" i="4" s="1"/>
  <c r="T83" i="4"/>
  <c r="U83" i="4"/>
  <c r="V83" i="4"/>
  <c r="Y83" i="4"/>
  <c r="Z83" i="4"/>
  <c r="Y80" i="74"/>
  <c r="AA83" i="4"/>
  <c r="AE83" i="4" s="1"/>
  <c r="Z80" i="74"/>
  <c r="AB83" i="4" s="1"/>
  <c r="AA80" i="74"/>
  <c r="AC83" i="4"/>
  <c r="AB80" i="74"/>
  <c r="AD83" i="4"/>
  <c r="AC80" i="74"/>
  <c r="AF83" i="4" s="1"/>
  <c r="AD80" i="74"/>
  <c r="AG83" i="4" s="1"/>
  <c r="AE80" i="74"/>
  <c r="AI83" i="4"/>
  <c r="AL83" i="4" s="1"/>
  <c r="AF80" i="74"/>
  <c r="AJ83" i="4"/>
  <c r="AG80" i="74"/>
  <c r="AK83" i="4" s="1"/>
  <c r="C84" i="4"/>
  <c r="D84" i="4"/>
  <c r="E84" i="4"/>
  <c r="B84" i="4"/>
  <c r="F84" i="4"/>
  <c r="G84" i="4"/>
  <c r="H84" i="4"/>
  <c r="I84" i="4"/>
  <c r="J84" i="4"/>
  <c r="K84" i="4" s="1"/>
  <c r="L84" i="4"/>
  <c r="N84" i="4" s="1"/>
  <c r="M84" i="4"/>
  <c r="P84" i="4"/>
  <c r="R84" i="4" s="1"/>
  <c r="J111" i="85"/>
  <c r="Q84" i="4"/>
  <c r="S84" i="4"/>
  <c r="W84" i="4" s="1"/>
  <c r="T84" i="4"/>
  <c r="U84" i="4"/>
  <c r="V84" i="4"/>
  <c r="Y84" i="4"/>
  <c r="Z84" i="4" s="1"/>
  <c r="Y81" i="74"/>
  <c r="AA84" i="4" s="1"/>
  <c r="Z81" i="74"/>
  <c r="AB84" i="4" s="1"/>
  <c r="AA81" i="74"/>
  <c r="AC84" i="4" s="1"/>
  <c r="AB81" i="74"/>
  <c r="AD84" i="4" s="1"/>
  <c r="AC81" i="74"/>
  <c r="AF84" i="4" s="1"/>
  <c r="AH84" i="4" s="1"/>
  <c r="AD81" i="74"/>
  <c r="AG84" i="4"/>
  <c r="AE81" i="74"/>
  <c r="AI84" i="4" s="1"/>
  <c r="AF81" i="74"/>
  <c r="AJ84" i="4" s="1"/>
  <c r="AG81" i="74"/>
  <c r="AK84" i="4" s="1"/>
  <c r="C85" i="4"/>
  <c r="D85" i="4"/>
  <c r="E85" i="4"/>
  <c r="B85" i="4"/>
  <c r="F85" i="4"/>
  <c r="G85" i="4"/>
  <c r="H85" i="4" s="1"/>
  <c r="O85" i="4" s="1"/>
  <c r="X85" i="4" s="1"/>
  <c r="I85" i="4"/>
  <c r="K85" i="4" s="1"/>
  <c r="J85" i="4"/>
  <c r="L85" i="4"/>
  <c r="N85" i="4" s="1"/>
  <c r="M85" i="4"/>
  <c r="P85" i="4"/>
  <c r="Q85" i="4"/>
  <c r="R85" i="4" s="1"/>
  <c r="S85" i="4"/>
  <c r="W85" i="4" s="1"/>
  <c r="T85" i="4"/>
  <c r="U85" i="4"/>
  <c r="V85" i="4"/>
  <c r="Y85" i="4"/>
  <c r="Z85" i="4" s="1"/>
  <c r="Y82" i="74"/>
  <c r="AA85" i="4" s="1"/>
  <c r="Z82" i="74"/>
  <c r="AB85" i="4" s="1"/>
  <c r="AA82" i="74"/>
  <c r="AC85" i="4" s="1"/>
  <c r="AB82" i="74"/>
  <c r="AD85" i="4" s="1"/>
  <c r="AC82" i="74"/>
  <c r="AF85" i="4" s="1"/>
  <c r="AH85" i="4" s="1"/>
  <c r="AD82" i="74"/>
  <c r="AG85" i="4"/>
  <c r="AE82" i="74"/>
  <c r="AI85" i="4" s="1"/>
  <c r="AF82" i="74"/>
  <c r="AJ85" i="4" s="1"/>
  <c r="AG82" i="74"/>
  <c r="AK85" i="4" s="1"/>
  <c r="C86" i="4"/>
  <c r="D86" i="4"/>
  <c r="E86" i="4"/>
  <c r="B86" i="4"/>
  <c r="F86" i="4"/>
  <c r="G86" i="4"/>
  <c r="H86" i="4" s="1"/>
  <c r="I86" i="4"/>
  <c r="K86" i="4" s="1"/>
  <c r="J86" i="4"/>
  <c r="L86" i="4"/>
  <c r="N86" i="4" s="1"/>
  <c r="M86" i="4"/>
  <c r="P86" i="4"/>
  <c r="J113" i="85"/>
  <c r="S86" i="4"/>
  <c r="W86" i="4" s="1"/>
  <c r="T86" i="4"/>
  <c r="U86" i="4"/>
  <c r="V86" i="4"/>
  <c r="Y86" i="4"/>
  <c r="Z86" i="4"/>
  <c r="Y83" i="74"/>
  <c r="AA86" i="4" s="1"/>
  <c r="AE86" i="4" s="1"/>
  <c r="Z83" i="74"/>
  <c r="AB86" i="4"/>
  <c r="AA83" i="74"/>
  <c r="AC86" i="4"/>
  <c r="AB83" i="74"/>
  <c r="AD86" i="4"/>
  <c r="AC83" i="74"/>
  <c r="AF86" i="4" s="1"/>
  <c r="AH86" i="4" s="1"/>
  <c r="AM86" i="4" s="1"/>
  <c r="AD83" i="74"/>
  <c r="AG86" i="4" s="1"/>
  <c r="AE83" i="74"/>
  <c r="AI86" i="4"/>
  <c r="AL86" i="4" s="1"/>
  <c r="AF83" i="74"/>
  <c r="AJ86" i="4" s="1"/>
  <c r="AG83" i="74"/>
  <c r="AK86" i="4"/>
  <c r="C87" i="4"/>
  <c r="D87" i="4"/>
  <c r="E87" i="4"/>
  <c r="B87" i="4"/>
  <c r="F87" i="4"/>
  <c r="G87" i="4"/>
  <c r="H87" i="4"/>
  <c r="O87" i="4" s="1"/>
  <c r="I87" i="4"/>
  <c r="J87" i="4"/>
  <c r="K87" i="4" s="1"/>
  <c r="L87" i="4"/>
  <c r="M87" i="4"/>
  <c r="N87" i="4"/>
  <c r="P87" i="4"/>
  <c r="S87" i="4"/>
  <c r="W87" i="4" s="1"/>
  <c r="T87" i="4"/>
  <c r="U87" i="4"/>
  <c r="V87" i="4"/>
  <c r="Y87" i="4"/>
  <c r="Z87" i="4"/>
  <c r="Y84" i="74"/>
  <c r="AA87" i="4" s="1"/>
  <c r="Z84" i="74"/>
  <c r="AB87" i="4"/>
  <c r="AA84" i="74"/>
  <c r="AC87" i="4"/>
  <c r="AB84" i="74"/>
  <c r="AD87" i="4"/>
  <c r="AC84" i="74"/>
  <c r="AF87" i="4" s="1"/>
  <c r="AH87" i="4" s="1"/>
  <c r="AD84" i="74"/>
  <c r="AG87" i="4" s="1"/>
  <c r="AE84" i="74"/>
  <c r="AI87" i="4"/>
  <c r="AL87" i="4" s="1"/>
  <c r="AF84" i="74"/>
  <c r="AJ87" i="4" s="1"/>
  <c r="AG84" i="74"/>
  <c r="AK87" i="4"/>
  <c r="C88" i="4"/>
  <c r="D88" i="4"/>
  <c r="E88" i="4"/>
  <c r="B88" i="4"/>
  <c r="F88" i="4"/>
  <c r="G88" i="4"/>
  <c r="H88" i="4"/>
  <c r="I88" i="4"/>
  <c r="J88" i="4"/>
  <c r="K88" i="4" s="1"/>
  <c r="L88" i="4"/>
  <c r="M88" i="4"/>
  <c r="N88" i="4"/>
  <c r="P88" i="4"/>
  <c r="S88" i="4"/>
  <c r="W88" i="4" s="1"/>
  <c r="T88" i="4"/>
  <c r="U88" i="4"/>
  <c r="V88" i="4"/>
  <c r="Y88" i="4"/>
  <c r="Z88" i="4"/>
  <c r="Y85" i="74"/>
  <c r="AA88" i="4" s="1"/>
  <c r="AE88" i="4" s="1"/>
  <c r="Z85" i="74"/>
  <c r="AB88" i="4"/>
  <c r="AA85" i="74"/>
  <c r="AC88" i="4"/>
  <c r="AB85" i="74"/>
  <c r="AD88" i="4"/>
  <c r="AC85" i="74"/>
  <c r="AF88" i="4" s="1"/>
  <c r="AH88" i="4" s="1"/>
  <c r="AM88" i="4" s="1"/>
  <c r="AD85" i="74"/>
  <c r="AG88" i="4" s="1"/>
  <c r="AE85" i="74"/>
  <c r="AI88" i="4"/>
  <c r="AL88" i="4" s="1"/>
  <c r="AF85" i="74"/>
  <c r="AJ88" i="4" s="1"/>
  <c r="AG85" i="74"/>
  <c r="AK88" i="4"/>
  <c r="C89" i="4"/>
  <c r="D89" i="4"/>
  <c r="E89" i="4"/>
  <c r="B89" i="4"/>
  <c r="F89" i="4"/>
  <c r="G89" i="4"/>
  <c r="H89" i="4"/>
  <c r="O89" i="4" s="1"/>
  <c r="I89" i="4"/>
  <c r="J89" i="4"/>
  <c r="K89" i="4" s="1"/>
  <c r="L89" i="4"/>
  <c r="M89" i="4"/>
  <c r="N89" i="4"/>
  <c r="P89" i="4"/>
  <c r="S89" i="4"/>
  <c r="W89" i="4" s="1"/>
  <c r="T89" i="4"/>
  <c r="U89" i="4"/>
  <c r="V89" i="4"/>
  <c r="Y89" i="4"/>
  <c r="Z89" i="4"/>
  <c r="Y86" i="74"/>
  <c r="AA89" i="4" s="1"/>
  <c r="Z86" i="74"/>
  <c r="AB89" i="4"/>
  <c r="AA86" i="74"/>
  <c r="AC89" i="4"/>
  <c r="AB86" i="74"/>
  <c r="AD89" i="4"/>
  <c r="AC86" i="74"/>
  <c r="AF89" i="4" s="1"/>
  <c r="AH89" i="4" s="1"/>
  <c r="AD86" i="74"/>
  <c r="AG89" i="4" s="1"/>
  <c r="AE86" i="74"/>
  <c r="AI89" i="4"/>
  <c r="AL89" i="4" s="1"/>
  <c r="AF86" i="74"/>
  <c r="AJ89" i="4" s="1"/>
  <c r="AG86" i="74"/>
  <c r="AK89" i="4"/>
  <c r="C90" i="4"/>
  <c r="D90" i="4"/>
  <c r="E90" i="4"/>
  <c r="B90" i="4"/>
  <c r="F90" i="4"/>
  <c r="G90" i="4"/>
  <c r="H90" i="4"/>
  <c r="I90" i="4"/>
  <c r="J90" i="4"/>
  <c r="K90" i="4" s="1"/>
  <c r="L90" i="4"/>
  <c r="M90" i="4"/>
  <c r="N90" i="4"/>
  <c r="P90" i="4"/>
  <c r="R90" i="4" s="1"/>
  <c r="J118" i="85"/>
  <c r="Q90" i="4"/>
  <c r="S90" i="4"/>
  <c r="T90" i="4"/>
  <c r="U90" i="4"/>
  <c r="V90" i="4"/>
  <c r="W90" i="4"/>
  <c r="Y90" i="4"/>
  <c r="Z90" i="4" s="1"/>
  <c r="Y87" i="74"/>
  <c r="AA90" i="4" s="1"/>
  <c r="Z87" i="74"/>
  <c r="AB90" i="4" s="1"/>
  <c r="AA87" i="74"/>
  <c r="AC90" i="4" s="1"/>
  <c r="AB87" i="74"/>
  <c r="AD90" i="4" s="1"/>
  <c r="AC87" i="74"/>
  <c r="AF90" i="4"/>
  <c r="AH90" i="4" s="1"/>
  <c r="AD87" i="74"/>
  <c r="AG90" i="4"/>
  <c r="AE87" i="74"/>
  <c r="AI90" i="4" s="1"/>
  <c r="AL90" i="4" s="1"/>
  <c r="AF87" i="74"/>
  <c r="AJ90" i="4" s="1"/>
  <c r="AG87" i="74"/>
  <c r="AK90" i="4" s="1"/>
  <c r="C91" i="4"/>
  <c r="D91" i="4"/>
  <c r="E91" i="4"/>
  <c r="B91" i="4"/>
  <c r="F91" i="4"/>
  <c r="G91" i="4"/>
  <c r="H91" i="4" s="1"/>
  <c r="I91" i="4"/>
  <c r="K91" i="4" s="1"/>
  <c r="O91" i="4" s="1"/>
  <c r="J91" i="4"/>
  <c r="L91" i="4"/>
  <c r="M91" i="4"/>
  <c r="N91" i="4" s="1"/>
  <c r="P91" i="4"/>
  <c r="J119" i="85"/>
  <c r="Q91" i="4" s="1"/>
  <c r="S91" i="4"/>
  <c r="T91" i="4"/>
  <c r="U91" i="4"/>
  <c r="V91" i="4"/>
  <c r="W91" i="4" s="1"/>
  <c r="Y91" i="4"/>
  <c r="Z91" i="4" s="1"/>
  <c r="Y88" i="74"/>
  <c r="AA91" i="4"/>
  <c r="Z88" i="74"/>
  <c r="AB91" i="4"/>
  <c r="AA88" i="74"/>
  <c r="AC91" i="4"/>
  <c r="AB88" i="74"/>
  <c r="AD91" i="4" s="1"/>
  <c r="AC88" i="74"/>
  <c r="AF91" i="4" s="1"/>
  <c r="AH91" i="4" s="1"/>
  <c r="AD88" i="74"/>
  <c r="AG91" i="4" s="1"/>
  <c r="AE88" i="74"/>
  <c r="AI91" i="4" s="1"/>
  <c r="AL91" i="4" s="1"/>
  <c r="AF88" i="74"/>
  <c r="AJ91" i="4"/>
  <c r="AG88" i="74"/>
  <c r="AK91" i="4"/>
  <c r="C92" i="4"/>
  <c r="D92" i="4"/>
  <c r="E92" i="4"/>
  <c r="B92" i="4"/>
  <c r="F92" i="4"/>
  <c r="H92" i="4" s="1"/>
  <c r="G92" i="4"/>
  <c r="I92" i="4"/>
  <c r="K92" i="4" s="1"/>
  <c r="J92" i="4"/>
  <c r="L92" i="4"/>
  <c r="M92" i="4"/>
  <c r="N92" i="4"/>
  <c r="P92" i="4"/>
  <c r="S92" i="4"/>
  <c r="T92" i="4"/>
  <c r="U92" i="4"/>
  <c r="V92" i="4"/>
  <c r="W92" i="4" s="1"/>
  <c r="Y92" i="4"/>
  <c r="Z92" i="4" s="1"/>
  <c r="Y89" i="74"/>
  <c r="AA92" i="4"/>
  <c r="Z89" i="74"/>
  <c r="AB92" i="4"/>
  <c r="AA89" i="74"/>
  <c r="AC92" i="4"/>
  <c r="AB89" i="74"/>
  <c r="AD92" i="4" s="1"/>
  <c r="AC89" i="74"/>
  <c r="AF92" i="4" s="1"/>
  <c r="AD89" i="74"/>
  <c r="AG92" i="4" s="1"/>
  <c r="AE89" i="74"/>
  <c r="AI92" i="4" s="1"/>
  <c r="AF89" i="74"/>
  <c r="AJ92" i="4"/>
  <c r="AG89" i="74"/>
  <c r="AK92" i="4"/>
  <c r="C93" i="4"/>
  <c r="D93" i="4"/>
  <c r="E93" i="4"/>
  <c r="B93" i="4"/>
  <c r="F93" i="4"/>
  <c r="H93" i="4" s="1"/>
  <c r="G93" i="4"/>
  <c r="I93" i="4"/>
  <c r="K93" i="4" s="1"/>
  <c r="J93" i="4"/>
  <c r="L93" i="4"/>
  <c r="M93" i="4"/>
  <c r="N93" i="4"/>
  <c r="P93" i="4"/>
  <c r="R93" i="4" s="1"/>
  <c r="Q93" i="4"/>
  <c r="S93" i="4"/>
  <c r="T93" i="4"/>
  <c r="U93" i="4"/>
  <c r="V93" i="4"/>
  <c r="W93" i="4" s="1"/>
  <c r="Y93" i="4"/>
  <c r="Z93" i="4" s="1"/>
  <c r="Y90" i="74"/>
  <c r="AA93" i="4"/>
  <c r="Z90" i="74"/>
  <c r="AB93" i="4"/>
  <c r="AA90" i="74"/>
  <c r="AC93" i="4"/>
  <c r="AB90" i="74"/>
  <c r="AD93" i="4" s="1"/>
  <c r="AC90" i="74"/>
  <c r="AF93" i="4" s="1"/>
  <c r="AD90" i="74"/>
  <c r="AG93" i="4" s="1"/>
  <c r="AE90" i="74"/>
  <c r="AI93" i="4" s="1"/>
  <c r="AF90" i="74"/>
  <c r="AJ93" i="4"/>
  <c r="AG90" i="74"/>
  <c r="AK93" i="4"/>
  <c r="C94" i="4"/>
  <c r="D94" i="4"/>
  <c r="E94" i="4"/>
  <c r="B94" i="4"/>
  <c r="F94" i="4"/>
  <c r="H94" i="4" s="1"/>
  <c r="G94" i="4"/>
  <c r="I94" i="4"/>
  <c r="K94" i="4" s="1"/>
  <c r="J94" i="4"/>
  <c r="L94" i="4"/>
  <c r="M94" i="4"/>
  <c r="N94" i="4"/>
  <c r="P94" i="4"/>
  <c r="J120" i="85"/>
  <c r="Q94" i="4" s="1"/>
  <c r="S94" i="4"/>
  <c r="T94" i="4"/>
  <c r="U94" i="4"/>
  <c r="V94" i="4"/>
  <c r="Y94" i="4"/>
  <c r="Z94" i="4" s="1"/>
  <c r="Y91" i="74"/>
  <c r="AA94" i="4" s="1"/>
  <c r="Z91" i="74"/>
  <c r="AB94" i="4" s="1"/>
  <c r="AA91" i="74"/>
  <c r="AC94" i="4"/>
  <c r="AB91" i="74"/>
  <c r="AD94" i="4" s="1"/>
  <c r="AC91" i="74"/>
  <c r="AF94" i="4"/>
  <c r="AH94" i="4" s="1"/>
  <c r="AD91" i="74"/>
  <c r="AG94" i="4"/>
  <c r="AE91" i="74"/>
  <c r="AI94" i="4" s="1"/>
  <c r="AF91" i="74"/>
  <c r="AJ94" i="4" s="1"/>
  <c r="AG91" i="74"/>
  <c r="AK94" i="4" s="1"/>
  <c r="C95" i="4"/>
  <c r="D95" i="4"/>
  <c r="E95" i="4"/>
  <c r="B95" i="4"/>
  <c r="F95" i="4"/>
  <c r="G95" i="4"/>
  <c r="H95" i="4"/>
  <c r="I95" i="4"/>
  <c r="J95" i="4"/>
  <c r="K95" i="4"/>
  <c r="L95" i="4"/>
  <c r="M95" i="4"/>
  <c r="P95" i="4"/>
  <c r="S95" i="4"/>
  <c r="T95" i="4"/>
  <c r="U95" i="4"/>
  <c r="V95" i="4"/>
  <c r="Y95" i="4"/>
  <c r="Z95" i="4" s="1"/>
  <c r="Y92" i="74"/>
  <c r="AA95" i="4" s="1"/>
  <c r="Z92" i="74"/>
  <c r="AB95" i="4" s="1"/>
  <c r="AA92" i="74"/>
  <c r="AC95" i="4"/>
  <c r="AB92" i="74"/>
  <c r="AD95" i="4" s="1"/>
  <c r="AC92" i="74"/>
  <c r="AF95" i="4"/>
  <c r="AH95" i="4" s="1"/>
  <c r="AD92" i="74"/>
  <c r="AG95" i="4"/>
  <c r="AE92" i="74"/>
  <c r="AI95" i="4" s="1"/>
  <c r="AF92" i="74"/>
  <c r="AJ95" i="4" s="1"/>
  <c r="AG92" i="74"/>
  <c r="AK95" i="4" s="1"/>
  <c r="C96" i="4"/>
  <c r="D96" i="4"/>
  <c r="E96" i="4"/>
  <c r="B96" i="4"/>
  <c r="F96" i="4"/>
  <c r="G96" i="4"/>
  <c r="H96" i="4"/>
  <c r="I96" i="4"/>
  <c r="J96" i="4"/>
  <c r="K96" i="4"/>
  <c r="L96" i="4"/>
  <c r="M96" i="4"/>
  <c r="P96" i="4"/>
  <c r="S96" i="4"/>
  <c r="T96" i="4"/>
  <c r="U96" i="4"/>
  <c r="V96" i="4"/>
  <c r="Y96" i="4"/>
  <c r="Z96" i="4" s="1"/>
  <c r="Y93" i="74"/>
  <c r="AA96" i="4" s="1"/>
  <c r="Z93" i="74"/>
  <c r="AB96" i="4" s="1"/>
  <c r="AA93" i="74"/>
  <c r="AC96" i="4"/>
  <c r="AB93" i="74"/>
  <c r="AD96" i="4" s="1"/>
  <c r="AC93" i="74"/>
  <c r="AF96" i="4"/>
  <c r="AH96" i="4" s="1"/>
  <c r="AD93" i="74"/>
  <c r="AG96" i="4"/>
  <c r="AE93" i="74"/>
  <c r="AI96" i="4" s="1"/>
  <c r="AL96" i="4" s="1"/>
  <c r="AF93" i="74"/>
  <c r="AJ96" i="4" s="1"/>
  <c r="AG93" i="74"/>
  <c r="AK96" i="4" s="1"/>
  <c r="C97" i="4"/>
  <c r="D97" i="4"/>
  <c r="E97" i="4"/>
  <c r="B97" i="4"/>
  <c r="F97" i="4"/>
  <c r="G97" i="4"/>
  <c r="H97" i="4"/>
  <c r="I97" i="4"/>
  <c r="J97" i="4"/>
  <c r="K97" i="4"/>
  <c r="L97" i="4"/>
  <c r="M97" i="4"/>
  <c r="P97" i="4"/>
  <c r="J121" i="85"/>
  <c r="Q97" i="4" s="1"/>
  <c r="S97" i="4"/>
  <c r="T97" i="4"/>
  <c r="W97" i="4" s="1"/>
  <c r="U97" i="4"/>
  <c r="V97" i="4"/>
  <c r="Y97" i="4"/>
  <c r="Z97" i="4"/>
  <c r="Y94" i="74"/>
  <c r="AA97" i="4"/>
  <c r="Z94" i="74"/>
  <c r="AB97" i="4"/>
  <c r="AA94" i="74"/>
  <c r="AC97" i="4" s="1"/>
  <c r="AB94" i="74"/>
  <c r="AD97" i="4"/>
  <c r="AC94" i="74"/>
  <c r="AF97" i="4" s="1"/>
  <c r="AH97" i="4" s="1"/>
  <c r="AD94" i="74"/>
  <c r="AG97" i="4"/>
  <c r="AE94" i="74"/>
  <c r="AI97" i="4"/>
  <c r="AF94" i="74"/>
  <c r="AJ97" i="4"/>
  <c r="AL97" i="4" s="1"/>
  <c r="AG94" i="74"/>
  <c r="AK97" i="4"/>
  <c r="C98" i="4"/>
  <c r="D98" i="4"/>
  <c r="E98" i="4"/>
  <c r="B98" i="4"/>
  <c r="F98" i="4"/>
  <c r="H98" i="4" s="1"/>
  <c r="O98" i="4" s="1"/>
  <c r="G98" i="4"/>
  <c r="I98" i="4"/>
  <c r="J98" i="4"/>
  <c r="K98" i="4" s="1"/>
  <c r="L98" i="4"/>
  <c r="N98" i="4" s="1"/>
  <c r="M98" i="4"/>
  <c r="P98" i="4"/>
  <c r="J126" i="85"/>
  <c r="Q98" i="4"/>
  <c r="R98" i="4" s="1"/>
  <c r="S98" i="4"/>
  <c r="W98" i="4" s="1"/>
  <c r="T98" i="4"/>
  <c r="U98" i="4"/>
  <c r="V98" i="4"/>
  <c r="Y98" i="4"/>
  <c r="Z98" i="4" s="1"/>
  <c r="Y95" i="74"/>
  <c r="AA98" i="4" s="1"/>
  <c r="Z95" i="74"/>
  <c r="AB98" i="4"/>
  <c r="AA95" i="74"/>
  <c r="AC98" i="4" s="1"/>
  <c r="AB95" i="74"/>
  <c r="AD98" i="4" s="1"/>
  <c r="AE98" i="4"/>
  <c r="AC95" i="74"/>
  <c r="AF98" i="4"/>
  <c r="AH98" i="4" s="1"/>
  <c r="AD95" i="74"/>
  <c r="AG98" i="4" s="1"/>
  <c r="AE95" i="74"/>
  <c r="AI98" i="4" s="1"/>
  <c r="AF95" i="74"/>
  <c r="AJ98" i="4" s="1"/>
  <c r="AG95" i="74"/>
  <c r="AK98" i="4"/>
  <c r="C99" i="4"/>
  <c r="D99" i="4"/>
  <c r="E99" i="4"/>
  <c r="B99" i="4"/>
  <c r="F99" i="4"/>
  <c r="H99" i="4" s="1"/>
  <c r="G99" i="4"/>
  <c r="I99" i="4"/>
  <c r="J99" i="4"/>
  <c r="K99" i="4"/>
  <c r="L99" i="4"/>
  <c r="M99" i="4"/>
  <c r="N99" i="4"/>
  <c r="P99" i="4"/>
  <c r="Q99" i="4"/>
  <c r="R99" i="4" s="1"/>
  <c r="S99" i="4"/>
  <c r="W99" i="4" s="1"/>
  <c r="T99" i="4"/>
  <c r="U99" i="4"/>
  <c r="V99" i="4"/>
  <c r="Y99" i="4"/>
  <c r="Z99" i="4" s="1"/>
  <c r="Y96" i="74"/>
  <c r="AA99" i="4" s="1"/>
  <c r="Z96" i="74"/>
  <c r="AB99" i="4"/>
  <c r="AA96" i="74"/>
  <c r="AC99" i="4" s="1"/>
  <c r="AE99" i="4" s="1"/>
  <c r="AB96" i="74"/>
  <c r="AD99" i="4" s="1"/>
  <c r="AC96" i="74"/>
  <c r="AF99" i="4"/>
  <c r="AH99" i="4" s="1"/>
  <c r="AD96" i="74"/>
  <c r="AG99" i="4" s="1"/>
  <c r="AE96" i="74"/>
  <c r="AI99" i="4" s="1"/>
  <c r="AF96" i="74"/>
  <c r="AJ99" i="4" s="1"/>
  <c r="AG96" i="74"/>
  <c r="AK99" i="4"/>
  <c r="C100" i="4"/>
  <c r="D100" i="4"/>
  <c r="E100" i="4"/>
  <c r="B100" i="4"/>
  <c r="F100" i="4"/>
  <c r="H100" i="4" s="1"/>
  <c r="G100" i="4"/>
  <c r="I100" i="4"/>
  <c r="J100" i="4"/>
  <c r="K100" i="4"/>
  <c r="L100" i="4"/>
  <c r="M100" i="4"/>
  <c r="N100" i="4"/>
  <c r="P100" i="4"/>
  <c r="J127" i="85"/>
  <c r="Q100" i="4" s="1"/>
  <c r="R100" i="4" s="1"/>
  <c r="S100" i="4"/>
  <c r="W100" i="4" s="1"/>
  <c r="T100" i="4"/>
  <c r="U100" i="4"/>
  <c r="V100" i="4"/>
  <c r="Y100" i="4"/>
  <c r="Z100" i="4"/>
  <c r="Y97" i="74"/>
  <c r="AA100" i="4"/>
  <c r="AE100" i="4" s="1"/>
  <c r="Z97" i="74"/>
  <c r="AB100" i="4" s="1"/>
  <c r="AA97" i="74"/>
  <c r="AC100" i="4"/>
  <c r="AB97" i="74"/>
  <c r="AD100" i="4"/>
  <c r="AC97" i="74"/>
  <c r="AF100" i="4"/>
  <c r="AH100" i="4" s="1"/>
  <c r="AD97" i="74"/>
  <c r="AG100" i="4" s="1"/>
  <c r="AE97" i="74"/>
  <c r="AI100" i="4"/>
  <c r="AL100" i="4" s="1"/>
  <c r="AF97" i="74"/>
  <c r="AJ100" i="4"/>
  <c r="AG97" i="74"/>
  <c r="AK100" i="4" s="1"/>
  <c r="C101" i="4"/>
  <c r="D101" i="4"/>
  <c r="E101" i="4"/>
  <c r="B101" i="4"/>
  <c r="F101" i="4"/>
  <c r="G101" i="4"/>
  <c r="H101" i="4"/>
  <c r="I101" i="4"/>
  <c r="J101" i="4"/>
  <c r="K101" i="4" s="1"/>
  <c r="L101" i="4"/>
  <c r="N101" i="4" s="1"/>
  <c r="M101" i="4"/>
  <c r="P101" i="4"/>
  <c r="S101" i="4"/>
  <c r="W101" i="4" s="1"/>
  <c r="T101" i="4"/>
  <c r="U101" i="4"/>
  <c r="V101" i="4"/>
  <c r="Y101" i="4"/>
  <c r="Z101" i="4"/>
  <c r="Y98" i="74"/>
  <c r="AA101" i="4"/>
  <c r="Z98" i="74"/>
  <c r="AB101" i="4" s="1"/>
  <c r="AA98" i="74"/>
  <c r="AC101" i="4"/>
  <c r="AB98" i="74"/>
  <c r="AD101" i="4"/>
  <c r="AC98" i="74"/>
  <c r="AF101" i="4"/>
  <c r="AD98" i="74"/>
  <c r="AG101" i="4" s="1"/>
  <c r="AE98" i="74"/>
  <c r="AI101" i="4"/>
  <c r="AF98" i="74"/>
  <c r="AJ101" i="4"/>
  <c r="AG98" i="74"/>
  <c r="AK101" i="4" s="1"/>
  <c r="C102" i="4"/>
  <c r="D102" i="4"/>
  <c r="E102" i="4"/>
  <c r="B102" i="4"/>
  <c r="F102" i="4"/>
  <c r="G102" i="4"/>
  <c r="H102" i="4"/>
  <c r="I102" i="4"/>
  <c r="J102" i="4"/>
  <c r="K102" i="4" s="1"/>
  <c r="L102" i="4"/>
  <c r="N102" i="4" s="1"/>
  <c r="M102" i="4"/>
  <c r="P102" i="4"/>
  <c r="S102" i="4"/>
  <c r="W102" i="4" s="1"/>
  <c r="T102" i="4"/>
  <c r="U102" i="4"/>
  <c r="V102" i="4"/>
  <c r="Y102" i="4"/>
  <c r="Z102" i="4"/>
  <c r="Y99" i="74"/>
  <c r="AA102" i="4"/>
  <c r="AE102" i="4" s="1"/>
  <c r="Z99" i="74"/>
  <c r="AB102" i="4" s="1"/>
  <c r="AA99" i="74"/>
  <c r="AC102" i="4"/>
  <c r="AB99" i="74"/>
  <c r="AD102" i="4"/>
  <c r="AC99" i="74"/>
  <c r="AF102" i="4"/>
  <c r="AD99" i="74"/>
  <c r="AG102" i="4" s="1"/>
  <c r="AE99" i="74"/>
  <c r="AI102" i="4"/>
  <c r="AL102" i="4" s="1"/>
  <c r="AF99" i="74"/>
  <c r="AJ102" i="4"/>
  <c r="AG99" i="74"/>
  <c r="AK102" i="4" s="1"/>
  <c r="C103" i="4"/>
  <c r="D103" i="4"/>
  <c r="E103" i="4"/>
  <c r="B103" i="4"/>
  <c r="F103" i="4"/>
  <c r="G103" i="4"/>
  <c r="H103" i="4"/>
  <c r="O103" i="4" s="1"/>
  <c r="I103" i="4"/>
  <c r="J103" i="4"/>
  <c r="K103" i="4" s="1"/>
  <c r="L103" i="4"/>
  <c r="N103" i="4" s="1"/>
  <c r="M103" i="4"/>
  <c r="P103" i="4"/>
  <c r="S103" i="4"/>
  <c r="W103" i="4" s="1"/>
  <c r="T103" i="4"/>
  <c r="U103" i="4"/>
  <c r="V103" i="4"/>
  <c r="Y103" i="4"/>
  <c r="Z103" i="4"/>
  <c r="Y100" i="74"/>
  <c r="AA103" i="4"/>
  <c r="Z100" i="74"/>
  <c r="AB103" i="4" s="1"/>
  <c r="AA100" i="74"/>
  <c r="AC103" i="4"/>
  <c r="AB100" i="74"/>
  <c r="AD103" i="4"/>
  <c r="AC100" i="74"/>
  <c r="AF103" i="4"/>
  <c r="AD100" i="74"/>
  <c r="AG103" i="4" s="1"/>
  <c r="AE100" i="74"/>
  <c r="AI103" i="4"/>
  <c r="AL103" i="4" s="1"/>
  <c r="AF100" i="74"/>
  <c r="AJ103" i="4"/>
  <c r="AG100" i="74"/>
  <c r="AK103" i="4" s="1"/>
  <c r="C104" i="4"/>
  <c r="D104" i="4"/>
  <c r="E104" i="4"/>
  <c r="B104" i="4"/>
  <c r="F104" i="4"/>
  <c r="G104" i="4"/>
  <c r="H104" i="4"/>
  <c r="I104" i="4"/>
  <c r="J104" i="4"/>
  <c r="K104" i="4" s="1"/>
  <c r="L104" i="4"/>
  <c r="N104" i="4" s="1"/>
  <c r="M104" i="4"/>
  <c r="P104" i="4"/>
  <c r="S104" i="4"/>
  <c r="W104" i="4" s="1"/>
  <c r="T104" i="4"/>
  <c r="U104" i="4"/>
  <c r="V104" i="4"/>
  <c r="Y104" i="4"/>
  <c r="Z104" i="4"/>
  <c r="Y101" i="74"/>
  <c r="AA104" i="4"/>
  <c r="AE104" i="4" s="1"/>
  <c r="Z101" i="74"/>
  <c r="AB104" i="4" s="1"/>
  <c r="AA101" i="74"/>
  <c r="AC104" i="4"/>
  <c r="AB101" i="74"/>
  <c r="AD104" i="4"/>
  <c r="AC101" i="74"/>
  <c r="AF104" i="4"/>
  <c r="AH104" i="4" s="1"/>
  <c r="AD101" i="74"/>
  <c r="AG104" i="4" s="1"/>
  <c r="AE101" i="74"/>
  <c r="AI104" i="4"/>
  <c r="AL104" i="4" s="1"/>
  <c r="AF101" i="74"/>
  <c r="AJ104" i="4"/>
  <c r="AG101" i="74"/>
  <c r="AK104" i="4" s="1"/>
  <c r="C105" i="4"/>
  <c r="D105" i="4"/>
  <c r="E105" i="4"/>
  <c r="B105" i="4"/>
  <c r="F105" i="4"/>
  <c r="G105" i="4"/>
  <c r="H105" i="4"/>
  <c r="I105" i="4"/>
  <c r="J105" i="4"/>
  <c r="K105" i="4" s="1"/>
  <c r="L105" i="4"/>
  <c r="N105" i="4" s="1"/>
  <c r="M105" i="4"/>
  <c r="P105" i="4"/>
  <c r="R105" i="4" s="1"/>
  <c r="J128" i="85"/>
  <c r="Q105" i="4"/>
  <c r="S105" i="4"/>
  <c r="W105" i="4" s="1"/>
  <c r="T105" i="4"/>
  <c r="U105" i="4"/>
  <c r="V105" i="4"/>
  <c r="Y105" i="4"/>
  <c r="Z105" i="4" s="1"/>
  <c r="Y102" i="74"/>
  <c r="AA105" i="4"/>
  <c r="Z102" i="74"/>
  <c r="AB105" i="4" s="1"/>
  <c r="AA102" i="74"/>
  <c r="AC105" i="4" s="1"/>
  <c r="AB102" i="74"/>
  <c r="AD105" i="4" s="1"/>
  <c r="AC102" i="74"/>
  <c r="AF105" i="4" s="1"/>
  <c r="AH105" i="4" s="1"/>
  <c r="AD102" i="74"/>
  <c r="AG105" i="4"/>
  <c r="AE102" i="74"/>
  <c r="AI105" i="4" s="1"/>
  <c r="AF102" i="74"/>
  <c r="AJ105" i="4"/>
  <c r="AG102" i="74"/>
  <c r="AK105" i="4" s="1"/>
  <c r="C106" i="4"/>
  <c r="D106" i="4"/>
  <c r="E106" i="4"/>
  <c r="B106" i="4"/>
  <c r="F106" i="4"/>
  <c r="G106" i="4"/>
  <c r="H106" i="4" s="1"/>
  <c r="I106" i="4"/>
  <c r="K106" i="4" s="1"/>
  <c r="J106" i="4"/>
  <c r="L106" i="4"/>
  <c r="N106" i="4" s="1"/>
  <c r="M106" i="4"/>
  <c r="P106" i="4"/>
  <c r="Q106" i="4"/>
  <c r="R106" i="4" s="1"/>
  <c r="S106" i="4"/>
  <c r="W106" i="4" s="1"/>
  <c r="T106" i="4"/>
  <c r="U106" i="4"/>
  <c r="V106" i="4"/>
  <c r="Y106" i="4"/>
  <c r="Z106" i="4" s="1"/>
  <c r="Y103" i="74"/>
  <c r="AA106" i="4"/>
  <c r="AE106" i="4" s="1"/>
  <c r="Z103" i="74"/>
  <c r="AB106" i="4" s="1"/>
  <c r="AA103" i="74"/>
  <c r="AC106" i="4" s="1"/>
  <c r="AB103" i="74"/>
  <c r="AD106" i="4" s="1"/>
  <c r="AC103" i="74"/>
  <c r="AF106" i="4" s="1"/>
  <c r="AH106" i="4" s="1"/>
  <c r="AD103" i="74"/>
  <c r="AG106" i="4"/>
  <c r="AE103" i="74"/>
  <c r="AI106" i="4" s="1"/>
  <c r="AL106" i="4" s="1"/>
  <c r="AF103" i="74"/>
  <c r="AJ106" i="4"/>
  <c r="AG103" i="74"/>
  <c r="AK106" i="4" s="1"/>
  <c r="C107" i="4"/>
  <c r="D107" i="4"/>
  <c r="E107" i="4"/>
  <c r="B107" i="4"/>
  <c r="F107" i="4"/>
  <c r="G107" i="4"/>
  <c r="H107" i="4" s="1"/>
  <c r="I107" i="4"/>
  <c r="K107" i="4" s="1"/>
  <c r="J107" i="4"/>
  <c r="L107" i="4"/>
  <c r="N107" i="4" s="1"/>
  <c r="M107" i="4"/>
  <c r="P107" i="4"/>
  <c r="Q107" i="4"/>
  <c r="R107" i="4" s="1"/>
  <c r="S107" i="4"/>
  <c r="W107" i="4" s="1"/>
  <c r="T107" i="4"/>
  <c r="U107" i="4"/>
  <c r="V107" i="4"/>
  <c r="Y107" i="4"/>
  <c r="Z107" i="4" s="1"/>
  <c r="Y104" i="74"/>
  <c r="AA107" i="4"/>
  <c r="Z104" i="74"/>
  <c r="AB107" i="4" s="1"/>
  <c r="AA104" i="74"/>
  <c r="AC107" i="4" s="1"/>
  <c r="AB104" i="74"/>
  <c r="AD107" i="4" s="1"/>
  <c r="AC104" i="74"/>
  <c r="AF107" i="4" s="1"/>
  <c r="AH107" i="4" s="1"/>
  <c r="AD104" i="74"/>
  <c r="AG107" i="4"/>
  <c r="AE104" i="74"/>
  <c r="AI107" i="4" s="1"/>
  <c r="AF104" i="74"/>
  <c r="AJ107" i="4"/>
  <c r="AG104" i="74"/>
  <c r="AK107" i="4" s="1"/>
  <c r="C108" i="4"/>
  <c r="D108" i="4"/>
  <c r="E108" i="4"/>
  <c r="B108" i="4"/>
  <c r="F108" i="4"/>
  <c r="G108" i="4"/>
  <c r="H108" i="4" s="1"/>
  <c r="O108" i="4" s="1"/>
  <c r="X108" i="4" s="1"/>
  <c r="I108" i="4"/>
  <c r="K108" i="4" s="1"/>
  <c r="J108" i="4"/>
  <c r="L108" i="4"/>
  <c r="N108" i="4" s="1"/>
  <c r="M108" i="4"/>
  <c r="P108" i="4"/>
  <c r="Q108" i="4"/>
  <c r="R108" i="4" s="1"/>
  <c r="S108" i="4"/>
  <c r="W108" i="4" s="1"/>
  <c r="T108" i="4"/>
  <c r="U108" i="4"/>
  <c r="V108" i="4"/>
  <c r="Y108" i="4"/>
  <c r="Z108" i="4" s="1"/>
  <c r="Y105" i="74"/>
  <c r="AA108" i="4"/>
  <c r="Z105" i="74"/>
  <c r="AB108" i="4" s="1"/>
  <c r="AA105" i="74"/>
  <c r="AC108" i="4" s="1"/>
  <c r="AB105" i="74"/>
  <c r="AD108" i="4" s="1"/>
  <c r="AC105" i="74"/>
  <c r="AF108" i="4" s="1"/>
  <c r="AH108" i="4" s="1"/>
  <c r="AD105" i="74"/>
  <c r="AG108" i="4"/>
  <c r="AE105" i="74"/>
  <c r="AI108" i="4" s="1"/>
  <c r="AF105" i="74"/>
  <c r="AJ108" i="4"/>
  <c r="AG105" i="74"/>
  <c r="AK108" i="4" s="1"/>
  <c r="C109" i="4"/>
  <c r="D109" i="4"/>
  <c r="E109" i="4"/>
  <c r="B109" i="4"/>
  <c r="F109" i="4"/>
  <c r="G109" i="4"/>
  <c r="H109" i="4" s="1"/>
  <c r="I109" i="4"/>
  <c r="K109" i="4" s="1"/>
  <c r="J109" i="4"/>
  <c r="L109" i="4"/>
  <c r="N109" i="4" s="1"/>
  <c r="M109" i="4"/>
  <c r="P109" i="4"/>
  <c r="Q109" i="4"/>
  <c r="R109" i="4" s="1"/>
  <c r="S109" i="4"/>
  <c r="W109" i="4" s="1"/>
  <c r="T109" i="4"/>
  <c r="U109" i="4"/>
  <c r="V109" i="4"/>
  <c r="Y109" i="4"/>
  <c r="Z109" i="4" s="1"/>
  <c r="Y106" i="74"/>
  <c r="AA109" i="4"/>
  <c r="Z106" i="74"/>
  <c r="AB109" i="4" s="1"/>
  <c r="AA106" i="74"/>
  <c r="AC109" i="4" s="1"/>
  <c r="AB106" i="74"/>
  <c r="AD109" i="4" s="1"/>
  <c r="AC106" i="74"/>
  <c r="AF109" i="4" s="1"/>
  <c r="AH109" i="4" s="1"/>
  <c r="AD106" i="74"/>
  <c r="AG109" i="4"/>
  <c r="AE106" i="74"/>
  <c r="AI109" i="4" s="1"/>
  <c r="AF106" i="74"/>
  <c r="AJ109" i="4"/>
  <c r="AG106" i="74"/>
  <c r="AK109" i="4" s="1"/>
  <c r="C110" i="4"/>
  <c r="D110" i="4"/>
  <c r="E110" i="4"/>
  <c r="B110" i="4"/>
  <c r="H3" i="98"/>
  <c r="F110" i="4"/>
  <c r="J3" i="98"/>
  <c r="G110" i="4"/>
  <c r="G3" i="98"/>
  <c r="I110" i="4"/>
  <c r="K110" i="4" s="1"/>
  <c r="I3" i="98"/>
  <c r="J110" i="4"/>
  <c r="K3" i="98"/>
  <c r="L110" i="4"/>
  <c r="N110" i="4" s="1"/>
  <c r="L3" i="98"/>
  <c r="M110" i="4"/>
  <c r="M3" i="98"/>
  <c r="P110" i="4"/>
  <c r="R110" i="4" s="1"/>
  <c r="N3" i="98"/>
  <c r="Q110" i="4"/>
  <c r="R3" i="98"/>
  <c r="S110" i="4"/>
  <c r="W110" i="4" s="1"/>
  <c r="O3" i="98"/>
  <c r="T110" i="4"/>
  <c r="P3" i="98"/>
  <c r="U110" i="4"/>
  <c r="Q3" i="98"/>
  <c r="V110" i="4"/>
  <c r="Y110" i="4"/>
  <c r="Z110" i="4" s="1"/>
  <c r="Y107" i="74"/>
  <c r="AA110" i="4" s="1"/>
  <c r="Z107" i="74"/>
  <c r="AB110" i="4" s="1"/>
  <c r="AA107" i="74"/>
  <c r="AC110" i="4"/>
  <c r="AB107" i="74"/>
  <c r="AD110" i="4" s="1"/>
  <c r="AC107" i="74"/>
  <c r="AF110" i="4"/>
  <c r="AH110" i="4" s="1"/>
  <c r="AD107" i="74"/>
  <c r="AG110" i="4"/>
  <c r="AE107" i="74"/>
  <c r="AI110" i="4" s="1"/>
  <c r="AL110" i="4" s="1"/>
  <c r="AF107" i="74"/>
  <c r="AJ110" i="4" s="1"/>
  <c r="AG107" i="74"/>
  <c r="AK110" i="4" s="1"/>
  <c r="C111" i="4"/>
  <c r="D111" i="4"/>
  <c r="E111" i="4"/>
  <c r="B111" i="4"/>
  <c r="F111" i="4"/>
  <c r="G111" i="4"/>
  <c r="H111" i="4"/>
  <c r="I111" i="4"/>
  <c r="J111" i="4"/>
  <c r="K111" i="4"/>
  <c r="L111" i="4"/>
  <c r="M111" i="4"/>
  <c r="N111" i="4" s="1"/>
  <c r="P111" i="4"/>
  <c r="J131" i="85"/>
  <c r="Q111" i="4" s="1"/>
  <c r="S111" i="4"/>
  <c r="T111" i="4"/>
  <c r="W111" i="4" s="1"/>
  <c r="U111" i="4"/>
  <c r="V111" i="4"/>
  <c r="Y111" i="4"/>
  <c r="Z111" i="4"/>
  <c r="Y108" i="74"/>
  <c r="AA111" i="4"/>
  <c r="Z108" i="74"/>
  <c r="AB111" i="4"/>
  <c r="AA108" i="74"/>
  <c r="AC111" i="4" s="1"/>
  <c r="AB108" i="74"/>
  <c r="AD111" i="4"/>
  <c r="AC108" i="74"/>
  <c r="AF111" i="4" s="1"/>
  <c r="AH111" i="4" s="1"/>
  <c r="AD108" i="74"/>
  <c r="AG111" i="4"/>
  <c r="AE108" i="74"/>
  <c r="AI111" i="4"/>
  <c r="AF108" i="74"/>
  <c r="AJ111" i="4"/>
  <c r="AL111" i="4" s="1"/>
  <c r="AG108" i="74"/>
  <c r="AK111" i="4"/>
  <c r="C112" i="4"/>
  <c r="D112" i="4"/>
  <c r="E112" i="4"/>
  <c r="B112" i="4"/>
  <c r="F112" i="4"/>
  <c r="H112" i="4" s="1"/>
  <c r="O112" i="4" s="1"/>
  <c r="G112" i="4"/>
  <c r="I112" i="4"/>
  <c r="J112" i="4"/>
  <c r="K112" i="4" s="1"/>
  <c r="L112" i="4"/>
  <c r="N112" i="4" s="1"/>
  <c r="M112" i="4"/>
  <c r="P112" i="4"/>
  <c r="S112" i="4"/>
  <c r="T112" i="4"/>
  <c r="W112" i="4" s="1"/>
  <c r="U112" i="4"/>
  <c r="V112" i="4"/>
  <c r="Y112" i="4"/>
  <c r="Z112" i="4"/>
  <c r="Y109" i="74"/>
  <c r="AA112" i="4"/>
  <c r="Z109" i="74"/>
  <c r="AB112" i="4"/>
  <c r="AA109" i="74"/>
  <c r="AC112" i="4" s="1"/>
  <c r="AB109" i="74"/>
  <c r="AD112" i="4"/>
  <c r="AC109" i="74"/>
  <c r="AF112" i="4" s="1"/>
  <c r="AH112" i="4" s="1"/>
  <c r="AD109" i="74"/>
  <c r="AG112" i="4"/>
  <c r="AE109" i="74"/>
  <c r="AI112" i="4"/>
  <c r="AF109" i="74"/>
  <c r="AJ112" i="4"/>
  <c r="AL112" i="4" s="1"/>
  <c r="AG109" i="74"/>
  <c r="AK112" i="4"/>
  <c r="C113" i="4"/>
  <c r="D113" i="4"/>
  <c r="E113" i="4"/>
  <c r="B113" i="4"/>
  <c r="F113" i="4"/>
  <c r="H113" i="4" s="1"/>
  <c r="G113" i="4"/>
  <c r="I113" i="4"/>
  <c r="J113" i="4"/>
  <c r="K113" i="4" s="1"/>
  <c r="L113" i="4"/>
  <c r="N113" i="4" s="1"/>
  <c r="M113" i="4"/>
  <c r="P113" i="4"/>
  <c r="R113" i="4" s="1"/>
  <c r="J133" i="85"/>
  <c r="Q113" i="4"/>
  <c r="S113" i="4"/>
  <c r="W113" i="4" s="1"/>
  <c r="T113" i="4"/>
  <c r="U113" i="4"/>
  <c r="V113" i="4"/>
  <c r="Y113" i="4"/>
  <c r="Z113" i="4" s="1"/>
  <c r="Y110" i="74"/>
  <c r="AA113" i="4" s="1"/>
  <c r="Z110" i="74"/>
  <c r="AB113" i="4"/>
  <c r="AA110" i="74"/>
  <c r="AC113" i="4" s="1"/>
  <c r="AB110" i="74"/>
  <c r="AD113" i="4" s="1"/>
  <c r="AC110" i="74"/>
  <c r="AF113" i="4"/>
  <c r="AD110" i="74"/>
  <c r="AG113" i="4" s="1"/>
  <c r="AE110" i="74"/>
  <c r="AI113" i="4" s="1"/>
  <c r="AL113" i="4" s="1"/>
  <c r="AF110" i="74"/>
  <c r="AJ113" i="4" s="1"/>
  <c r="AG110" i="74"/>
  <c r="AK113" i="4"/>
  <c r="C114" i="4"/>
  <c r="D114" i="4"/>
  <c r="E114" i="4"/>
  <c r="B114" i="4"/>
  <c r="F114" i="4"/>
  <c r="H114" i="4" s="1"/>
  <c r="O114" i="4" s="1"/>
  <c r="G114" i="4"/>
  <c r="I114" i="4"/>
  <c r="J114" i="4"/>
  <c r="K114" i="4"/>
  <c r="L114" i="4"/>
  <c r="M114" i="4"/>
  <c r="N114" i="4"/>
  <c r="P114" i="4"/>
  <c r="J137" i="85"/>
  <c r="Q114" i="4" s="1"/>
  <c r="R114" i="4" s="1"/>
  <c r="S114" i="4"/>
  <c r="W114" i="4" s="1"/>
  <c r="T114" i="4"/>
  <c r="U114" i="4"/>
  <c r="V114" i="4"/>
  <c r="Y114" i="4"/>
  <c r="Z114" i="4"/>
  <c r="Y111" i="74"/>
  <c r="AA114" i="4"/>
  <c r="Z111" i="74"/>
  <c r="AB114" i="4" s="1"/>
  <c r="AA111" i="74"/>
  <c r="AC114" i="4"/>
  <c r="AB111" i="74"/>
  <c r="AD114" i="4"/>
  <c r="AC111" i="74"/>
  <c r="AF114" i="4"/>
  <c r="AH114" i="4" s="1"/>
  <c r="AD111" i="74"/>
  <c r="AG114" i="4" s="1"/>
  <c r="AE111" i="74"/>
  <c r="AI114" i="4"/>
  <c r="AF111" i="74"/>
  <c r="AJ114" i="4"/>
  <c r="AG111" i="74"/>
  <c r="AK114" i="4" s="1"/>
  <c r="C115" i="4"/>
  <c r="D115" i="4"/>
  <c r="E115" i="4"/>
  <c r="B115" i="4"/>
  <c r="F115" i="4"/>
  <c r="G115" i="4"/>
  <c r="H115" i="4"/>
  <c r="I115" i="4"/>
  <c r="J115" i="4"/>
  <c r="K115" i="4" s="1"/>
  <c r="L115" i="4"/>
  <c r="N115" i="4" s="1"/>
  <c r="M115" i="4"/>
  <c r="P115" i="4"/>
  <c r="J138" i="85"/>
  <c r="Q115" i="4"/>
  <c r="S115" i="4"/>
  <c r="W115" i="4" s="1"/>
  <c r="T115" i="4"/>
  <c r="U115" i="4"/>
  <c r="V115" i="4"/>
  <c r="Y115" i="4"/>
  <c r="Z115" i="4" s="1"/>
  <c r="Y112" i="74"/>
  <c r="AA115" i="4"/>
  <c r="Z112" i="74"/>
  <c r="AB115" i="4" s="1"/>
  <c r="AA112" i="74"/>
  <c r="AC115" i="4" s="1"/>
  <c r="AB112" i="74"/>
  <c r="AD115" i="4" s="1"/>
  <c r="AC112" i="74"/>
  <c r="AF115" i="4" s="1"/>
  <c r="AH115" i="4" s="1"/>
  <c r="AD112" i="74"/>
  <c r="AG115" i="4"/>
  <c r="AE112" i="74"/>
  <c r="AI115" i="4" s="1"/>
  <c r="AL115" i="4" s="1"/>
  <c r="AF112" i="74"/>
  <c r="AJ115" i="4"/>
  <c r="AG112" i="74"/>
  <c r="AK115" i="4" s="1"/>
  <c r="C116" i="4"/>
  <c r="D116" i="4"/>
  <c r="E116" i="4"/>
  <c r="B116" i="4"/>
  <c r="F116" i="4"/>
  <c r="G116" i="4"/>
  <c r="H116" i="4" s="1"/>
  <c r="I116" i="4"/>
  <c r="K116" i="4" s="1"/>
  <c r="J116" i="4"/>
  <c r="L116" i="4"/>
  <c r="N116" i="4" s="1"/>
  <c r="M116" i="4"/>
  <c r="P116" i="4"/>
  <c r="Q116" i="4"/>
  <c r="R116" i="4" s="1"/>
  <c r="S116" i="4"/>
  <c r="W116" i="4" s="1"/>
  <c r="T116" i="4"/>
  <c r="U116" i="4"/>
  <c r="V116" i="4"/>
  <c r="Y116" i="4"/>
  <c r="Z116" i="4" s="1"/>
  <c r="Y113" i="74"/>
  <c r="AA116" i="4"/>
  <c r="Z113" i="74"/>
  <c r="AB116" i="4" s="1"/>
  <c r="AA113" i="74"/>
  <c r="AC116" i="4" s="1"/>
  <c r="AB113" i="74"/>
  <c r="AD116" i="4" s="1"/>
  <c r="AC113" i="74"/>
  <c r="AF116" i="4" s="1"/>
  <c r="AH116" i="4" s="1"/>
  <c r="AD113" i="74"/>
  <c r="AG116" i="4"/>
  <c r="AE113" i="74"/>
  <c r="AI116" i="4" s="1"/>
  <c r="AL116" i="4" s="1"/>
  <c r="AF113" i="74"/>
  <c r="AJ116" i="4"/>
  <c r="AG113" i="74"/>
  <c r="AK116" i="4" s="1"/>
  <c r="C117" i="4"/>
  <c r="D117" i="4"/>
  <c r="E117" i="4"/>
  <c r="B117" i="4"/>
  <c r="F117" i="4"/>
  <c r="H117" i="4" s="1"/>
  <c r="O117" i="4" s="1"/>
  <c r="G117" i="4"/>
  <c r="I117" i="4"/>
  <c r="K117" i="4" s="1"/>
  <c r="J117" i="4"/>
  <c r="L117" i="4"/>
  <c r="N117" i="4" s="1"/>
  <c r="M117" i="4"/>
  <c r="P117" i="4"/>
  <c r="Q117" i="4"/>
  <c r="R117" i="4" s="1"/>
  <c r="S117" i="4"/>
  <c r="W117" i="4" s="1"/>
  <c r="T117" i="4"/>
  <c r="U117" i="4"/>
  <c r="V117" i="4"/>
  <c r="Y117" i="4"/>
  <c r="Z117" i="4" s="1"/>
  <c r="Y114" i="74"/>
  <c r="AA117" i="4"/>
  <c r="AE117" i="4" s="1"/>
  <c r="Z114" i="74"/>
  <c r="AB117" i="4" s="1"/>
  <c r="AA114" i="74"/>
  <c r="AC117" i="4" s="1"/>
  <c r="AB114" i="74"/>
  <c r="AD117" i="4" s="1"/>
  <c r="AC114" i="74"/>
  <c r="AF117" i="4" s="1"/>
  <c r="AH117" i="4" s="1"/>
  <c r="AD114" i="74"/>
  <c r="AG117" i="4"/>
  <c r="AE114" i="74"/>
  <c r="AI117" i="4" s="1"/>
  <c r="AL117" i="4" s="1"/>
  <c r="AF114" i="74"/>
  <c r="AJ117" i="4"/>
  <c r="AG114" i="74"/>
  <c r="AK117" i="4" s="1"/>
  <c r="C118" i="4"/>
  <c r="D118" i="4"/>
  <c r="E118" i="4"/>
  <c r="B118" i="4"/>
  <c r="F118" i="4"/>
  <c r="H118" i="4" s="1"/>
  <c r="O118" i="4" s="1"/>
  <c r="G118" i="4"/>
  <c r="I118" i="4"/>
  <c r="K118" i="4" s="1"/>
  <c r="J118" i="4"/>
  <c r="L118" i="4"/>
  <c r="N118" i="4" s="1"/>
  <c r="M118" i="4"/>
  <c r="P118" i="4"/>
  <c r="Q118" i="4"/>
  <c r="R118" i="4" s="1"/>
  <c r="S118" i="4"/>
  <c r="W118" i="4" s="1"/>
  <c r="T118" i="4"/>
  <c r="U118" i="4"/>
  <c r="V118" i="4"/>
  <c r="Y118" i="4"/>
  <c r="Z118" i="4" s="1"/>
  <c r="Y115" i="74"/>
  <c r="AA118" i="4"/>
  <c r="Z115" i="74"/>
  <c r="AB118" i="4" s="1"/>
  <c r="AA115" i="74"/>
  <c r="AC118" i="4" s="1"/>
  <c r="AB115" i="74"/>
  <c r="AD118" i="4" s="1"/>
  <c r="AC115" i="74"/>
  <c r="AF118" i="4" s="1"/>
  <c r="AH118" i="4" s="1"/>
  <c r="AD115" i="74"/>
  <c r="AG118" i="4"/>
  <c r="AE115" i="74"/>
  <c r="AI118" i="4" s="1"/>
  <c r="AF115" i="74"/>
  <c r="AJ118" i="4"/>
  <c r="AG115" i="74"/>
  <c r="AK118" i="4" s="1"/>
  <c r="C119" i="4"/>
  <c r="D119" i="4"/>
  <c r="E119" i="4"/>
  <c r="B119" i="4"/>
  <c r="F119" i="4"/>
  <c r="H119" i="4" s="1"/>
  <c r="G119" i="4"/>
  <c r="I119" i="4"/>
  <c r="K119" i="4" s="1"/>
  <c r="J119" i="4"/>
  <c r="L119" i="4"/>
  <c r="N119" i="4" s="1"/>
  <c r="M119" i="4"/>
  <c r="P119" i="4"/>
  <c r="J144" i="85"/>
  <c r="Q119" i="4" s="1"/>
  <c r="R119" i="4" s="1"/>
  <c r="S119" i="4"/>
  <c r="W119" i="4" s="1"/>
  <c r="T119" i="4"/>
  <c r="U119" i="4"/>
  <c r="V119" i="4"/>
  <c r="Y119" i="4"/>
  <c r="Z119" i="4"/>
  <c r="Y116" i="74"/>
  <c r="AA119" i="4" s="1"/>
  <c r="AE119" i="4" s="1"/>
  <c r="Z116" i="74"/>
  <c r="AB119" i="4"/>
  <c r="AA116" i="74"/>
  <c r="AC119" i="4"/>
  <c r="AB116" i="74"/>
  <c r="AD119" i="4"/>
  <c r="AC116" i="74"/>
  <c r="AF119" i="4" s="1"/>
  <c r="AH119" i="4" s="1"/>
  <c r="AD116" i="74"/>
  <c r="AG119" i="4" s="1"/>
  <c r="AE116" i="74"/>
  <c r="AI119" i="4"/>
  <c r="AL119" i="4" s="1"/>
  <c r="AF116" i="74"/>
  <c r="AJ119" i="4" s="1"/>
  <c r="AG116" i="74"/>
  <c r="AK119" i="4"/>
  <c r="C120" i="4"/>
  <c r="D120" i="4"/>
  <c r="E120" i="4"/>
  <c r="B120" i="4"/>
  <c r="F120" i="4"/>
  <c r="G120" i="4"/>
  <c r="H120" i="4"/>
  <c r="O120" i="4" s="1"/>
  <c r="I120" i="4"/>
  <c r="J120" i="4"/>
  <c r="K120" i="4"/>
  <c r="L120" i="4"/>
  <c r="N120" i="4" s="1"/>
  <c r="M120" i="4"/>
  <c r="P120" i="4"/>
  <c r="R120" i="4" s="1"/>
  <c r="J151" i="85"/>
  <c r="Q120" i="4"/>
  <c r="S120" i="4"/>
  <c r="T120" i="4"/>
  <c r="U120" i="4"/>
  <c r="V120" i="4"/>
  <c r="W120" i="4"/>
  <c r="Y120" i="4"/>
  <c r="Z120" i="4"/>
  <c r="Y117" i="74"/>
  <c r="AA120" i="4" s="1"/>
  <c r="Z117" i="74"/>
  <c r="AB120" i="4" s="1"/>
  <c r="AA117" i="74"/>
  <c r="AC120" i="4" s="1"/>
  <c r="AB117" i="74"/>
  <c r="AD120" i="4"/>
  <c r="AC117" i="74"/>
  <c r="AF120" i="4"/>
  <c r="AH120" i="4" s="1"/>
  <c r="AD117" i="74"/>
  <c r="AG120" i="4"/>
  <c r="AE117" i="74"/>
  <c r="AI120" i="4"/>
  <c r="AF117" i="74"/>
  <c r="AJ120" i="4" s="1"/>
  <c r="AG117" i="74"/>
  <c r="AK120" i="4" s="1"/>
  <c r="AL120" i="4"/>
  <c r="C121" i="4"/>
  <c r="D121" i="4"/>
  <c r="E121" i="4"/>
  <c r="B121" i="4"/>
  <c r="F121" i="4"/>
  <c r="G121" i="4"/>
  <c r="H121" i="4" s="1"/>
  <c r="I121" i="4"/>
  <c r="K121" i="4" s="1"/>
  <c r="J121" i="4"/>
  <c r="L121" i="4"/>
  <c r="N121" i="4" s="1"/>
  <c r="O121" i="4" s="1"/>
  <c r="X121" i="4" s="1"/>
  <c r="M121" i="4"/>
  <c r="P121" i="4"/>
  <c r="J159" i="85"/>
  <c r="Q121" i="4"/>
  <c r="R121" i="4" s="1"/>
  <c r="S121" i="4"/>
  <c r="W121" i="4" s="1"/>
  <c r="T121" i="4"/>
  <c r="U121" i="4"/>
  <c r="V121" i="4"/>
  <c r="Y121" i="4"/>
  <c r="Z121" i="4" s="1"/>
  <c r="Y118" i="74"/>
  <c r="AA121" i="4"/>
  <c r="AE121" i="4" s="1"/>
  <c r="Z118" i="74"/>
  <c r="AB121" i="4"/>
  <c r="AA118" i="74"/>
  <c r="AC121" i="4"/>
  <c r="AB118" i="74"/>
  <c r="AD121" i="4" s="1"/>
  <c r="AC118" i="74"/>
  <c r="AF121" i="4" s="1"/>
  <c r="AH121" i="4" s="1"/>
  <c r="AD118" i="74"/>
  <c r="AG121" i="4" s="1"/>
  <c r="AE118" i="74"/>
  <c r="AI121" i="4" s="1"/>
  <c r="AL121" i="4" s="1"/>
  <c r="AF118" i="74"/>
  <c r="AJ121" i="4"/>
  <c r="AG118" i="74"/>
  <c r="AK121" i="4"/>
  <c r="C122" i="4"/>
  <c r="D122" i="4"/>
  <c r="E122" i="4"/>
  <c r="B122" i="4"/>
  <c r="F122" i="4"/>
  <c r="H122" i="4" s="1"/>
  <c r="G122" i="4"/>
  <c r="I122" i="4"/>
  <c r="K122" i="4" s="1"/>
  <c r="J122" i="4"/>
  <c r="L122" i="4"/>
  <c r="M122" i="4"/>
  <c r="N122" i="4"/>
  <c r="P122" i="4"/>
  <c r="Q122" i="4"/>
  <c r="S122" i="4"/>
  <c r="W122" i="4" s="1"/>
  <c r="T122" i="4"/>
  <c r="U122" i="4"/>
  <c r="V122" i="4"/>
  <c r="Y122" i="4"/>
  <c r="Z122" i="4" s="1"/>
  <c r="Y119" i="74"/>
  <c r="AA122" i="4"/>
  <c r="Z119" i="74"/>
  <c r="AB122" i="4"/>
  <c r="AA119" i="74"/>
  <c r="AC122" i="4"/>
  <c r="AB119" i="74"/>
  <c r="AD122" i="4" s="1"/>
  <c r="AC119" i="74"/>
  <c r="AF122" i="4" s="1"/>
  <c r="AD119" i="74"/>
  <c r="AG122" i="4" s="1"/>
  <c r="AE119" i="74"/>
  <c r="AI122" i="4" s="1"/>
  <c r="AF119" i="74"/>
  <c r="AJ122" i="4"/>
  <c r="AG119" i="74"/>
  <c r="AK122" i="4"/>
  <c r="C123" i="4"/>
  <c r="D123" i="4"/>
  <c r="E123" i="4"/>
  <c r="B123" i="4"/>
  <c r="F123" i="4"/>
  <c r="H123" i="4" s="1"/>
  <c r="O123" i="4" s="1"/>
  <c r="G123" i="4"/>
  <c r="I123" i="4"/>
  <c r="K123" i="4" s="1"/>
  <c r="J123" i="4"/>
  <c r="L123" i="4"/>
  <c r="M123" i="4"/>
  <c r="N123" i="4"/>
  <c r="P123" i="4"/>
  <c r="Q123" i="4"/>
  <c r="S123" i="4"/>
  <c r="W123" i="4" s="1"/>
  <c r="T123" i="4"/>
  <c r="U123" i="4"/>
  <c r="V123" i="4"/>
  <c r="Y123" i="4"/>
  <c r="Z123" i="4" s="1"/>
  <c r="Y120" i="74"/>
  <c r="AA123" i="4"/>
  <c r="Z120" i="74"/>
  <c r="AB123" i="4"/>
  <c r="AA120" i="74"/>
  <c r="AC123" i="4"/>
  <c r="AB120" i="74"/>
  <c r="AD123" i="4" s="1"/>
  <c r="AC120" i="74"/>
  <c r="AF123" i="4" s="1"/>
  <c r="AH123" i="4" s="1"/>
  <c r="AD120" i="74"/>
  <c r="AG123" i="4" s="1"/>
  <c r="AE120" i="74"/>
  <c r="AI123" i="4" s="1"/>
  <c r="AF120" i="74"/>
  <c r="AJ123" i="4"/>
  <c r="AG120" i="74"/>
  <c r="AK123" i="4"/>
  <c r="C124" i="4"/>
  <c r="D124" i="4"/>
  <c r="E124" i="4"/>
  <c r="B124" i="4"/>
  <c r="F124" i="4"/>
  <c r="H124" i="4" s="1"/>
  <c r="O124" i="4" s="1"/>
  <c r="X124" i="4" s="1"/>
  <c r="G124" i="4"/>
  <c r="I124" i="4"/>
  <c r="K124" i="4" s="1"/>
  <c r="J124" i="4"/>
  <c r="L124" i="4"/>
  <c r="M124" i="4"/>
  <c r="N124" i="4"/>
  <c r="P124" i="4"/>
  <c r="R124" i="4" s="1"/>
  <c r="J161" i="85"/>
  <c r="Q124" i="4" s="1"/>
  <c r="S124" i="4"/>
  <c r="T124" i="4"/>
  <c r="U124" i="4"/>
  <c r="W124" i="4" s="1"/>
  <c r="V124" i="4"/>
  <c r="Y124" i="4"/>
  <c r="Z124" i="4" s="1"/>
  <c r="Y121" i="74"/>
  <c r="AA124" i="4" s="1"/>
  <c r="AE124" i="4" s="1"/>
  <c r="Z121" i="74"/>
  <c r="AB124" i="4" s="1"/>
  <c r="AA121" i="74"/>
  <c r="AC124" i="4"/>
  <c r="AB121" i="74"/>
  <c r="AD124" i="4" s="1"/>
  <c r="AC121" i="74"/>
  <c r="AF124" i="4"/>
  <c r="AD121" i="74"/>
  <c r="AG124" i="4"/>
  <c r="AH124" i="4"/>
  <c r="AE121" i="74"/>
  <c r="AI124" i="4" s="1"/>
  <c r="AF121" i="74"/>
  <c r="AJ124" i="4" s="1"/>
  <c r="AG121" i="74"/>
  <c r="AK124" i="4" s="1"/>
  <c r="C125" i="4"/>
  <c r="D125" i="4"/>
  <c r="E125" i="4"/>
  <c r="B125" i="4"/>
  <c r="F125" i="4"/>
  <c r="G125" i="4"/>
  <c r="H125" i="4"/>
  <c r="I125" i="4"/>
  <c r="K125" i="4" s="1"/>
  <c r="J125" i="4"/>
  <c r="L125" i="4"/>
  <c r="M125" i="4"/>
  <c r="N125" i="4" s="1"/>
  <c r="P125" i="4"/>
  <c r="R125" i="4" s="1"/>
  <c r="J162" i="85"/>
  <c r="Q125" i="4" s="1"/>
  <c r="S125" i="4"/>
  <c r="T125" i="4"/>
  <c r="U125" i="4"/>
  <c r="V125" i="4"/>
  <c r="W125" i="4"/>
  <c r="Y125" i="4"/>
  <c r="Z125" i="4"/>
  <c r="Y122" i="74"/>
  <c r="AA125" i="4"/>
  <c r="Z122" i="74"/>
  <c r="AB125" i="4"/>
  <c r="AA122" i="74"/>
  <c r="AC125" i="4" s="1"/>
  <c r="AB122" i="74"/>
  <c r="AD125" i="4"/>
  <c r="AC122" i="74"/>
  <c r="AF125" i="4" s="1"/>
  <c r="AH125" i="4" s="1"/>
  <c r="AD122" i="74"/>
  <c r="AG125" i="4"/>
  <c r="AE122" i="74"/>
  <c r="AI125" i="4"/>
  <c r="AF122" i="74"/>
  <c r="AJ125" i="4"/>
  <c r="AL125" i="4" s="1"/>
  <c r="AG122" i="74"/>
  <c r="AK125" i="4"/>
  <c r="C126" i="4"/>
  <c r="D126" i="4"/>
  <c r="E126" i="4"/>
  <c r="B126" i="4"/>
  <c r="F126" i="4"/>
  <c r="G126" i="4"/>
  <c r="I126" i="4"/>
  <c r="K126" i="4" s="1"/>
  <c r="J126" i="4"/>
  <c r="L126" i="4"/>
  <c r="N126" i="4" s="1"/>
  <c r="M126" i="4"/>
  <c r="P126" i="4"/>
  <c r="R126" i="4" s="1"/>
  <c r="J164" i="85"/>
  <c r="Q126" i="4"/>
  <c r="S126" i="4"/>
  <c r="W126" i="4" s="1"/>
  <c r="T126" i="4"/>
  <c r="U126" i="4"/>
  <c r="V126" i="4"/>
  <c r="Y126" i="4"/>
  <c r="Z126" i="4" s="1"/>
  <c r="Y123" i="74"/>
  <c r="AA126" i="4" s="1"/>
  <c r="Z123" i="74"/>
  <c r="AB126" i="4"/>
  <c r="AE126" i="4" s="1"/>
  <c r="AA123" i="74"/>
  <c r="AC126" i="4" s="1"/>
  <c r="AB123" i="74"/>
  <c r="AD126" i="4" s="1"/>
  <c r="AC123" i="74"/>
  <c r="AF126" i="4"/>
  <c r="AH126" i="4" s="1"/>
  <c r="AD123" i="74"/>
  <c r="AG126" i="4" s="1"/>
  <c r="AE123" i="74"/>
  <c r="AI126" i="4" s="1"/>
  <c r="AF123" i="74"/>
  <c r="AJ126" i="4" s="1"/>
  <c r="AG123" i="74"/>
  <c r="AK126" i="4"/>
  <c r="C127" i="4"/>
  <c r="D127" i="4"/>
  <c r="E127" i="4"/>
  <c r="B127" i="4"/>
  <c r="F127" i="4"/>
  <c r="H127" i="4" s="1"/>
  <c r="G127" i="4"/>
  <c r="I127" i="4"/>
  <c r="J127" i="4"/>
  <c r="K127" i="4"/>
  <c r="L127" i="4"/>
  <c r="M127" i="4"/>
  <c r="N127" i="4"/>
  <c r="P127" i="4"/>
  <c r="R127" i="4" s="1"/>
  <c r="Q127" i="4"/>
  <c r="S127" i="4"/>
  <c r="W127" i="4" s="1"/>
  <c r="T127" i="4"/>
  <c r="U127" i="4"/>
  <c r="V127" i="4"/>
  <c r="Y127" i="4"/>
  <c r="Z127" i="4" s="1"/>
  <c r="Y124" i="74"/>
  <c r="AA127" i="4" s="1"/>
  <c r="Z124" i="74"/>
  <c r="AB127" i="4"/>
  <c r="AE127" i="4" s="1"/>
  <c r="AA124" i="74"/>
  <c r="AC127" i="4" s="1"/>
  <c r="AB124" i="74"/>
  <c r="AD127" i="4" s="1"/>
  <c r="AC124" i="74"/>
  <c r="AF127" i="4"/>
  <c r="AH127" i="4" s="1"/>
  <c r="AD124" i="74"/>
  <c r="AG127" i="4" s="1"/>
  <c r="AE124" i="74"/>
  <c r="AI127" i="4" s="1"/>
  <c r="AF124" i="74"/>
  <c r="AJ127" i="4" s="1"/>
  <c r="AG124" i="74"/>
  <c r="AK127" i="4"/>
  <c r="C128" i="4"/>
  <c r="D128" i="4"/>
  <c r="E128" i="4"/>
  <c r="B128" i="4"/>
  <c r="F128" i="4"/>
  <c r="H128" i="4" s="1"/>
  <c r="G128" i="4"/>
  <c r="I128" i="4"/>
  <c r="J128" i="4"/>
  <c r="K128" i="4"/>
  <c r="L128" i="4"/>
  <c r="M128" i="4"/>
  <c r="N128" i="4"/>
  <c r="P128" i="4"/>
  <c r="R128" i="4" s="1"/>
  <c r="Q128" i="4"/>
  <c r="S128" i="4"/>
  <c r="W128" i="4" s="1"/>
  <c r="T128" i="4"/>
  <c r="U128" i="4"/>
  <c r="V128" i="4"/>
  <c r="Y128" i="4"/>
  <c r="Z128" i="4" s="1"/>
  <c r="Y125" i="74"/>
  <c r="AA128" i="4" s="1"/>
  <c r="Z125" i="74"/>
  <c r="AB128" i="4"/>
  <c r="AE128" i="4" s="1"/>
  <c r="AA125" i="74"/>
  <c r="AC128" i="4" s="1"/>
  <c r="AB125" i="74"/>
  <c r="AD128" i="4" s="1"/>
  <c r="AC125" i="74"/>
  <c r="AF128" i="4"/>
  <c r="AH128" i="4" s="1"/>
  <c r="AD125" i="74"/>
  <c r="AG128" i="4" s="1"/>
  <c r="AE125" i="74"/>
  <c r="AI128" i="4" s="1"/>
  <c r="AF125" i="74"/>
  <c r="AJ128" i="4" s="1"/>
  <c r="AG125" i="74"/>
  <c r="AK128" i="4"/>
  <c r="C129" i="4"/>
  <c r="D129" i="4"/>
  <c r="E129" i="4"/>
  <c r="B129" i="4"/>
  <c r="F129" i="4"/>
  <c r="H129" i="4" s="1"/>
  <c r="O129" i="4" s="1"/>
  <c r="G129" i="4"/>
  <c r="I129" i="4"/>
  <c r="J129" i="4"/>
  <c r="K129" i="4"/>
  <c r="L129" i="4"/>
  <c r="M129" i="4"/>
  <c r="N129" i="4"/>
  <c r="P129" i="4"/>
  <c r="R129" i="4" s="1"/>
  <c r="Q129" i="4"/>
  <c r="S129" i="4"/>
  <c r="W129" i="4" s="1"/>
  <c r="T129" i="4"/>
  <c r="U129" i="4"/>
  <c r="V129" i="4"/>
  <c r="Y129" i="4"/>
  <c r="Z129" i="4" s="1"/>
  <c r="Y126" i="74"/>
  <c r="AA129" i="4" s="1"/>
  <c r="Z126" i="74"/>
  <c r="AB129" i="4"/>
  <c r="AE129" i="4" s="1"/>
  <c r="AA126" i="74"/>
  <c r="AC129" i="4" s="1"/>
  <c r="AB126" i="74"/>
  <c r="AD129" i="4" s="1"/>
  <c r="AC126" i="74"/>
  <c r="AF129" i="4"/>
  <c r="AH129" i="4" s="1"/>
  <c r="AD126" i="74"/>
  <c r="AG129" i="4" s="1"/>
  <c r="AE126" i="74"/>
  <c r="AI129" i="4" s="1"/>
  <c r="AF126" i="74"/>
  <c r="AJ129" i="4" s="1"/>
  <c r="AG126" i="74"/>
  <c r="AK129" i="4"/>
  <c r="C130" i="4"/>
  <c r="D130" i="4"/>
  <c r="E130" i="4"/>
  <c r="B130" i="4"/>
  <c r="F130" i="4"/>
  <c r="H130" i="4" s="1"/>
  <c r="O130" i="4" s="1"/>
  <c r="G130" i="4"/>
  <c r="I130" i="4"/>
  <c r="J130" i="4"/>
  <c r="K130" i="4"/>
  <c r="L130" i="4"/>
  <c r="M130" i="4"/>
  <c r="N130" i="4"/>
  <c r="P130" i="4"/>
  <c r="J169" i="85"/>
  <c r="Q130" i="4" s="1"/>
  <c r="R130" i="4" s="1"/>
  <c r="S130" i="4"/>
  <c r="T130" i="4"/>
  <c r="U130" i="4"/>
  <c r="V130" i="4"/>
  <c r="Y130" i="4"/>
  <c r="Z130" i="4"/>
  <c r="Y127" i="74"/>
  <c r="AA130" i="4"/>
  <c r="AE130" i="4" s="1"/>
  <c r="Z127" i="74"/>
  <c r="AB130" i="4" s="1"/>
  <c r="AA127" i="74"/>
  <c r="AC130" i="4"/>
  <c r="AB127" i="74"/>
  <c r="AD130" i="4"/>
  <c r="AC127" i="74"/>
  <c r="AF130" i="4"/>
  <c r="AH130" i="4" s="1"/>
  <c r="AD127" i="74"/>
  <c r="AG130" i="4" s="1"/>
  <c r="AE127" i="74"/>
  <c r="AI130" i="4"/>
  <c r="AL130" i="4" s="1"/>
  <c r="AF127" i="74"/>
  <c r="AJ130" i="4"/>
  <c r="AG127" i="74"/>
  <c r="AK130" i="4" s="1"/>
  <c r="C131" i="4"/>
  <c r="D131" i="4"/>
  <c r="E131" i="4"/>
  <c r="B131" i="4"/>
  <c r="H9" i="98"/>
  <c r="F131" i="4"/>
  <c r="J9" i="98"/>
  <c r="G131" i="4"/>
  <c r="H131" i="4"/>
  <c r="G9" i="98"/>
  <c r="I131" i="4"/>
  <c r="K131" i="4" s="1"/>
  <c r="I9" i="98"/>
  <c r="J131" i="4"/>
  <c r="K9" i="98"/>
  <c r="L131" i="4"/>
  <c r="L9" i="98"/>
  <c r="M131" i="4"/>
  <c r="N131" i="4"/>
  <c r="O131" i="4"/>
  <c r="M9" i="98"/>
  <c r="P131" i="4"/>
  <c r="N9" i="98"/>
  <c r="Q131" i="4" s="1"/>
  <c r="R131" i="4" s="1"/>
  <c r="R9" i="98"/>
  <c r="S131" i="4"/>
  <c r="W131" i="4" s="1"/>
  <c r="O9" i="98"/>
  <c r="T131" i="4"/>
  <c r="P9" i="98"/>
  <c r="U131" i="4"/>
  <c r="Q9" i="98"/>
  <c r="V131" i="4"/>
  <c r="Y131" i="4"/>
  <c r="Z131" i="4" s="1"/>
  <c r="Y128" i="74"/>
  <c r="AA131" i="4"/>
  <c r="AE131" i="4" s="1"/>
  <c r="Z128" i="74"/>
  <c r="AB131" i="4"/>
  <c r="AA128" i="74"/>
  <c r="AC131" i="4"/>
  <c r="AB128" i="74"/>
  <c r="AD131" i="4" s="1"/>
  <c r="AC128" i="74"/>
  <c r="AF131" i="4" s="1"/>
  <c r="AD128" i="74"/>
  <c r="AG131" i="4" s="1"/>
  <c r="AE128" i="74"/>
  <c r="AI131" i="4" s="1"/>
  <c r="AL131" i="4" s="1"/>
  <c r="AF128" i="74"/>
  <c r="AJ131" i="4"/>
  <c r="AG128" i="74"/>
  <c r="AK131" i="4"/>
  <c r="C132" i="4"/>
  <c r="D132" i="4"/>
  <c r="E132" i="4"/>
  <c r="B132" i="4"/>
  <c r="F132" i="4"/>
  <c r="H132" i="4" s="1"/>
  <c r="G132" i="4"/>
  <c r="I132" i="4"/>
  <c r="K132" i="4" s="1"/>
  <c r="J132" i="4"/>
  <c r="L132" i="4"/>
  <c r="M132" i="4"/>
  <c r="N132" i="4"/>
  <c r="P132" i="4"/>
  <c r="R132" i="4" s="1"/>
  <c r="J171" i="85"/>
  <c r="Q132" i="4" s="1"/>
  <c r="S132" i="4"/>
  <c r="T132" i="4"/>
  <c r="U132" i="4"/>
  <c r="W132" i="4" s="1"/>
  <c r="V132" i="4"/>
  <c r="Y132" i="4"/>
  <c r="Z132" i="4" s="1"/>
  <c r="Y129" i="74"/>
  <c r="AA132" i="4" s="1"/>
  <c r="AE132" i="4" s="1"/>
  <c r="Z129" i="74"/>
  <c r="AB132" i="4" s="1"/>
  <c r="AA129" i="74"/>
  <c r="AC132" i="4"/>
  <c r="AB129" i="74"/>
  <c r="AD132" i="4" s="1"/>
  <c r="AC129" i="74"/>
  <c r="AF132" i="4"/>
  <c r="AH132" i="4" s="1"/>
  <c r="AD129" i="74"/>
  <c r="AG132" i="4"/>
  <c r="AE129" i="74"/>
  <c r="AI132" i="4" s="1"/>
  <c r="AF129" i="74"/>
  <c r="AJ132" i="4" s="1"/>
  <c r="AG129" i="74"/>
  <c r="AK132" i="4" s="1"/>
  <c r="C133" i="4"/>
  <c r="D133" i="4"/>
  <c r="E133" i="4"/>
  <c r="B133" i="4"/>
  <c r="F133" i="4"/>
  <c r="G133" i="4"/>
  <c r="H133" i="4"/>
  <c r="O133" i="4" s="1"/>
  <c r="I133" i="4"/>
  <c r="J133" i="4"/>
  <c r="K133" i="4"/>
  <c r="L133" i="4"/>
  <c r="M133" i="4"/>
  <c r="N133" i="4" s="1"/>
  <c r="P133" i="4"/>
  <c r="J172" i="85"/>
  <c r="Q133" i="4" s="1"/>
  <c r="S133" i="4"/>
  <c r="T133" i="4"/>
  <c r="U133" i="4"/>
  <c r="V133" i="4"/>
  <c r="W133" i="4"/>
  <c r="Y133" i="4"/>
  <c r="Z133" i="4"/>
  <c r="Y130" i="74"/>
  <c r="AA133" i="4"/>
  <c r="Z130" i="74"/>
  <c r="AB133" i="4"/>
  <c r="AA130" i="74"/>
  <c r="AC133" i="4" s="1"/>
  <c r="AB130" i="74"/>
  <c r="AD133" i="4"/>
  <c r="AC130" i="74"/>
  <c r="AF133" i="4" s="1"/>
  <c r="AD130" i="74"/>
  <c r="AG133" i="4"/>
  <c r="AE130" i="74"/>
  <c r="AI133" i="4"/>
  <c r="AF130" i="74"/>
  <c r="AJ133" i="4"/>
  <c r="AL133" i="4" s="1"/>
  <c r="AG130" i="74"/>
  <c r="AK133" i="4"/>
  <c r="C134" i="4"/>
  <c r="D134" i="4"/>
  <c r="E134" i="4"/>
  <c r="B134" i="4"/>
  <c r="F134" i="4"/>
  <c r="H134" i="4" s="1"/>
  <c r="O134" i="4" s="1"/>
  <c r="G134" i="4"/>
  <c r="I134" i="4"/>
  <c r="J134" i="4"/>
  <c r="K134" i="4" s="1"/>
  <c r="L134" i="4"/>
  <c r="N134" i="4" s="1"/>
  <c r="M134" i="4"/>
  <c r="P134" i="4"/>
  <c r="S134" i="4"/>
  <c r="T134" i="4"/>
  <c r="W134" i="4" s="1"/>
  <c r="U134" i="4"/>
  <c r="V134" i="4"/>
  <c r="Y134" i="4"/>
  <c r="Z134" i="4"/>
  <c r="Y131" i="74"/>
  <c r="AA134" i="4"/>
  <c r="Z131" i="74"/>
  <c r="AB134" i="4"/>
  <c r="AA131" i="74"/>
  <c r="AC134" i="4" s="1"/>
  <c r="AB131" i="74"/>
  <c r="AD134" i="4"/>
  <c r="AC131" i="74"/>
  <c r="AF134" i="4" s="1"/>
  <c r="AD131" i="74"/>
  <c r="AG134" i="4" s="1"/>
  <c r="AE131" i="74"/>
  <c r="AI134" i="4"/>
  <c r="AF131" i="74"/>
  <c r="AJ134" i="4"/>
  <c r="AG131" i="74"/>
  <c r="AK134" i="4"/>
  <c r="AL134" i="4"/>
  <c r="C135" i="4"/>
  <c r="D135" i="4"/>
  <c r="E135" i="4"/>
  <c r="B135" i="4"/>
  <c r="F135" i="4"/>
  <c r="H135" i="4" s="1"/>
  <c r="O135" i="4" s="1"/>
  <c r="G135" i="4"/>
  <c r="I135" i="4"/>
  <c r="J135" i="4"/>
  <c r="K135" i="4" s="1"/>
  <c r="L135" i="4"/>
  <c r="N135" i="4" s="1"/>
  <c r="M135" i="4"/>
  <c r="P135" i="4"/>
  <c r="S135" i="4"/>
  <c r="T135" i="4"/>
  <c r="U135" i="4"/>
  <c r="V135" i="4"/>
  <c r="W135" i="4" s="1"/>
  <c r="Y135" i="4"/>
  <c r="Z135" i="4"/>
  <c r="Y132" i="74"/>
  <c r="AA135" i="4"/>
  <c r="Z132" i="74"/>
  <c r="AB135" i="4"/>
  <c r="AA132" i="74"/>
  <c r="AC135" i="4" s="1"/>
  <c r="AB132" i="74"/>
  <c r="AD135" i="4"/>
  <c r="AC132" i="74"/>
  <c r="AF135" i="4" s="1"/>
  <c r="AD132" i="74"/>
  <c r="AG135" i="4" s="1"/>
  <c r="AE132" i="74"/>
  <c r="AI135" i="4"/>
  <c r="AF132" i="74"/>
  <c r="AJ135" i="4"/>
  <c r="AG132" i="74"/>
  <c r="AK135" i="4"/>
  <c r="AL135" i="4"/>
  <c r="C136" i="4"/>
  <c r="D136" i="4"/>
  <c r="E136" i="4"/>
  <c r="B136" i="4"/>
  <c r="F136" i="4"/>
  <c r="H136" i="4" s="1"/>
  <c r="G136" i="4"/>
  <c r="I136" i="4"/>
  <c r="J136" i="4"/>
  <c r="K136" i="4" s="1"/>
  <c r="L136" i="4"/>
  <c r="M136" i="4"/>
  <c r="N136" i="4"/>
  <c r="O136" i="4" s="1"/>
  <c r="P136" i="4"/>
  <c r="R136" i="4" s="1"/>
  <c r="J177" i="85"/>
  <c r="Q136" i="4"/>
  <c r="S136" i="4"/>
  <c r="T136" i="4"/>
  <c r="U136" i="4"/>
  <c r="V136" i="4"/>
  <c r="Y136" i="4"/>
  <c r="Z136" i="4" s="1"/>
  <c r="Y133" i="74"/>
  <c r="AA136" i="4" s="1"/>
  <c r="AE136" i="4" s="1"/>
  <c r="Z133" i="74"/>
  <c r="AB136" i="4"/>
  <c r="AA133" i="74"/>
  <c r="AC136" i="4" s="1"/>
  <c r="AB133" i="74"/>
  <c r="AD136" i="4" s="1"/>
  <c r="AC133" i="74"/>
  <c r="AF136" i="4"/>
  <c r="AH136" i="4" s="1"/>
  <c r="AD133" i="74"/>
  <c r="AG136" i="4" s="1"/>
  <c r="AE133" i="74"/>
  <c r="AI136" i="4" s="1"/>
  <c r="AF133" i="74"/>
  <c r="AJ136" i="4" s="1"/>
  <c r="AG133" i="74"/>
  <c r="AK136" i="4" s="1"/>
  <c r="C137" i="4"/>
  <c r="D137" i="4"/>
  <c r="E137" i="4"/>
  <c r="B137" i="4"/>
  <c r="F137" i="4"/>
  <c r="H137" i="4" s="1"/>
  <c r="G137" i="4"/>
  <c r="I137" i="4"/>
  <c r="J137" i="4"/>
  <c r="K137" i="4"/>
  <c r="L137" i="4"/>
  <c r="M137" i="4"/>
  <c r="N137" i="4" s="1"/>
  <c r="P137" i="4"/>
  <c r="J178" i="85"/>
  <c r="Q137" i="4" s="1"/>
  <c r="R137" i="4"/>
  <c r="S137" i="4"/>
  <c r="T137" i="4"/>
  <c r="U137" i="4"/>
  <c r="V137" i="4"/>
  <c r="Y137" i="4"/>
  <c r="Z137" i="4"/>
  <c r="Y134" i="74"/>
  <c r="AA137" i="4"/>
  <c r="Z134" i="74"/>
  <c r="AB137" i="4" s="1"/>
  <c r="AA134" i="74"/>
  <c r="AC137" i="4"/>
  <c r="AB134" i="74"/>
  <c r="AD137" i="4"/>
  <c r="AC134" i="74"/>
  <c r="AF137" i="4"/>
  <c r="AD134" i="74"/>
  <c r="AG137" i="4" s="1"/>
  <c r="AE134" i="74"/>
  <c r="AI137" i="4"/>
  <c r="AF134" i="74"/>
  <c r="AJ137" i="4"/>
  <c r="AG134" i="74"/>
  <c r="AK137" i="4" s="1"/>
  <c r="C138" i="4"/>
  <c r="D138" i="4"/>
  <c r="E138" i="4"/>
  <c r="B138" i="4"/>
  <c r="F138" i="4"/>
  <c r="G138" i="4"/>
  <c r="H138" i="4"/>
  <c r="I138" i="4"/>
  <c r="J138" i="4"/>
  <c r="K138" i="4" s="1"/>
  <c r="L138" i="4"/>
  <c r="M138" i="4"/>
  <c r="P138" i="4"/>
  <c r="J179" i="85"/>
  <c r="Q138" i="4"/>
  <c r="R138" i="4" s="1"/>
  <c r="S138" i="4"/>
  <c r="W138" i="4" s="1"/>
  <c r="T138" i="4"/>
  <c r="U138" i="4"/>
  <c r="V138" i="4"/>
  <c r="Y138" i="4"/>
  <c r="Z138" i="4" s="1"/>
  <c r="Y135" i="74"/>
  <c r="AA138" i="4"/>
  <c r="Z135" i="74"/>
  <c r="AB138" i="4" s="1"/>
  <c r="AA135" i="74"/>
  <c r="AC138" i="4" s="1"/>
  <c r="AB135" i="74"/>
  <c r="AD138" i="4" s="1"/>
  <c r="AC135" i="74"/>
  <c r="AF138" i="4" s="1"/>
  <c r="AH138" i="4" s="1"/>
  <c r="AD135" i="74"/>
  <c r="AG138" i="4"/>
  <c r="AE135" i="74"/>
  <c r="AI138" i="4" s="1"/>
  <c r="AF135" i="74"/>
  <c r="AJ138" i="4" s="1"/>
  <c r="AG135" i="74"/>
  <c r="AK138" i="4" s="1"/>
  <c r="C139" i="4"/>
  <c r="D139" i="4"/>
  <c r="E139" i="4"/>
  <c r="B139" i="4"/>
  <c r="F139" i="4"/>
  <c r="H139" i="4" s="1"/>
  <c r="G139" i="4"/>
  <c r="I139" i="4"/>
  <c r="K139" i="4" s="1"/>
  <c r="J139" i="4"/>
  <c r="L139" i="4"/>
  <c r="N139" i="4" s="1"/>
  <c r="M139" i="4"/>
  <c r="P139" i="4"/>
  <c r="Q139" i="4"/>
  <c r="R139" i="4" s="1"/>
  <c r="S139" i="4"/>
  <c r="W139" i="4" s="1"/>
  <c r="T139" i="4"/>
  <c r="U139" i="4"/>
  <c r="V139" i="4"/>
  <c r="Y139" i="4"/>
  <c r="Z139" i="4" s="1"/>
  <c r="Y136" i="74"/>
  <c r="AA139" i="4"/>
  <c r="Z136" i="74"/>
  <c r="AB139" i="4" s="1"/>
  <c r="AA136" i="74"/>
  <c r="AC139" i="4" s="1"/>
  <c r="AB136" i="74"/>
  <c r="AD139" i="4" s="1"/>
  <c r="AC136" i="74"/>
  <c r="AF139" i="4" s="1"/>
  <c r="AH139" i="4" s="1"/>
  <c r="AD136" i="74"/>
  <c r="AG139" i="4"/>
  <c r="AE136" i="74"/>
  <c r="AI139" i="4" s="1"/>
  <c r="AF136" i="74"/>
  <c r="AJ139" i="4" s="1"/>
  <c r="AG136" i="74"/>
  <c r="AK139" i="4" s="1"/>
  <c r="C140" i="4"/>
  <c r="D140" i="4"/>
  <c r="E140" i="4"/>
  <c r="B140" i="4"/>
  <c r="F140" i="4"/>
  <c r="H140" i="4" s="1"/>
  <c r="G140" i="4"/>
  <c r="I140" i="4"/>
  <c r="K140" i="4" s="1"/>
  <c r="J140" i="4"/>
  <c r="L140" i="4"/>
  <c r="N140" i="4" s="1"/>
  <c r="M140" i="4"/>
  <c r="P140" i="4"/>
  <c r="Q140" i="4"/>
  <c r="R140" i="4" s="1"/>
  <c r="S140" i="4"/>
  <c r="W140" i="4" s="1"/>
  <c r="T140" i="4"/>
  <c r="U140" i="4"/>
  <c r="V140" i="4"/>
  <c r="Y140" i="4"/>
  <c r="Z140" i="4"/>
  <c r="Y137" i="74"/>
  <c r="AA140" i="4" s="1"/>
  <c r="Z137" i="74"/>
  <c r="AB140" i="4" s="1"/>
  <c r="AA137" i="74"/>
  <c r="AC140" i="4" s="1"/>
  <c r="AB137" i="74"/>
  <c r="AD140" i="4"/>
  <c r="AC137" i="74"/>
  <c r="AF140" i="4" s="1"/>
  <c r="AH140" i="4" s="1"/>
  <c r="AD137" i="74"/>
  <c r="AG140" i="4"/>
  <c r="AE137" i="74"/>
  <c r="AI140" i="4" s="1"/>
  <c r="AL140" i="4" s="1"/>
  <c r="AF137" i="74"/>
  <c r="AJ140" i="4"/>
  <c r="AG137" i="74"/>
  <c r="AK140" i="4" s="1"/>
  <c r="C141" i="4"/>
  <c r="D141" i="4"/>
  <c r="E141" i="4"/>
  <c r="B141" i="4"/>
  <c r="F141" i="4"/>
  <c r="H141" i="4" s="1"/>
  <c r="O141" i="4" s="1"/>
  <c r="G141" i="4"/>
  <c r="I141" i="4"/>
  <c r="J141" i="4"/>
  <c r="K141" i="4"/>
  <c r="L141" i="4"/>
  <c r="N141" i="4" s="1"/>
  <c r="M141" i="4"/>
  <c r="P141" i="4"/>
  <c r="Q141" i="4"/>
  <c r="R141" i="4" s="1"/>
  <c r="S141" i="4"/>
  <c r="W141" i="4" s="1"/>
  <c r="T141" i="4"/>
  <c r="U141" i="4"/>
  <c r="V141" i="4"/>
  <c r="Y141" i="4"/>
  <c r="Z141" i="4"/>
  <c r="Y138" i="74"/>
  <c r="AA141" i="4"/>
  <c r="Z138" i="74"/>
  <c r="AB141" i="4" s="1"/>
  <c r="AA138" i="74"/>
  <c r="AC141" i="4" s="1"/>
  <c r="AB138" i="74"/>
  <c r="AD141" i="4" s="1"/>
  <c r="AC138" i="74"/>
  <c r="AF141" i="4" s="1"/>
  <c r="AH141" i="4" s="1"/>
  <c r="AD138" i="74"/>
  <c r="AG141" i="4"/>
  <c r="AE138" i="74"/>
  <c r="AI141" i="4" s="1"/>
  <c r="AF138" i="74"/>
  <c r="AJ141" i="4" s="1"/>
  <c r="AG138" i="74"/>
  <c r="AK141" i="4" s="1"/>
  <c r="C142" i="4"/>
  <c r="D142" i="4"/>
  <c r="E142" i="4"/>
  <c r="B139" i="96"/>
  <c r="B139" i="74"/>
  <c r="B142" i="4"/>
  <c r="H10" i="98"/>
  <c r="F142" i="4"/>
  <c r="J10" i="98"/>
  <c r="G142" i="4"/>
  <c r="H142" i="4" s="1"/>
  <c r="O142" i="4" s="1"/>
  <c r="X142" i="4" s="1"/>
  <c r="G10" i="98"/>
  <c r="I142" i="4"/>
  <c r="I10" i="98"/>
  <c r="J142" i="4"/>
  <c r="K142" i="4"/>
  <c r="K10" i="98"/>
  <c r="L142" i="4"/>
  <c r="N142" i="4" s="1"/>
  <c r="L10" i="98"/>
  <c r="M142" i="4"/>
  <c r="M10" i="98"/>
  <c r="P142" i="4"/>
  <c r="N10" i="98"/>
  <c r="Q142" i="4"/>
  <c r="R142" i="4"/>
  <c r="R10" i="98"/>
  <c r="S142" i="4"/>
  <c r="O10" i="98"/>
  <c r="T142" i="4"/>
  <c r="P10" i="98"/>
  <c r="U142" i="4"/>
  <c r="Q10" i="98"/>
  <c r="V142" i="4"/>
  <c r="W142" i="4" s="1"/>
  <c r="Y142" i="4"/>
  <c r="Z142" i="4" s="1"/>
  <c r="Y139" i="74"/>
  <c r="AA142" i="4"/>
  <c r="Z139" i="74"/>
  <c r="AB142" i="4" s="1"/>
  <c r="AE142" i="4" s="1"/>
  <c r="AA139" i="74"/>
  <c r="AC142" i="4" s="1"/>
  <c r="AB139" i="74"/>
  <c r="AD142" i="4" s="1"/>
  <c r="AC139" i="74"/>
  <c r="AF142" i="4" s="1"/>
  <c r="AH142" i="4" s="1"/>
  <c r="AD139" i="74"/>
  <c r="AG142" i="4"/>
  <c r="AE139" i="74"/>
  <c r="AI142" i="4" s="1"/>
  <c r="AF139" i="74"/>
  <c r="AJ142" i="4"/>
  <c r="AL142" i="4" s="1"/>
  <c r="AG139" i="74"/>
  <c r="AK142" i="4" s="1"/>
  <c r="C143" i="4"/>
  <c r="D143" i="4"/>
  <c r="E143" i="4"/>
  <c r="B143" i="4"/>
  <c r="F143" i="4"/>
  <c r="H143" i="4" s="1"/>
  <c r="G143" i="4"/>
  <c r="I143" i="4"/>
  <c r="J143" i="4"/>
  <c r="K143" i="4"/>
  <c r="L143" i="4"/>
  <c r="M143" i="4"/>
  <c r="N143" i="4"/>
  <c r="O143" i="4" s="1"/>
  <c r="P143" i="4"/>
  <c r="J182" i="85"/>
  <c r="S143" i="4"/>
  <c r="T143" i="4"/>
  <c r="U143" i="4"/>
  <c r="V143" i="4"/>
  <c r="Y143" i="4"/>
  <c r="Z143" i="4"/>
  <c r="Y140" i="74"/>
  <c r="AA143" i="4"/>
  <c r="AE143" i="4" s="1"/>
  <c r="Z140" i="74"/>
  <c r="AB143" i="4"/>
  <c r="AA140" i="74"/>
  <c r="AC143" i="4"/>
  <c r="AB140" i="74"/>
  <c r="AD143" i="4"/>
  <c r="AC140" i="74"/>
  <c r="AF143" i="4" s="1"/>
  <c r="AH143" i="4" s="1"/>
  <c r="AD140" i="74"/>
  <c r="AG143" i="4" s="1"/>
  <c r="AE140" i="74"/>
  <c r="AI143" i="4"/>
  <c r="AF140" i="74"/>
  <c r="AJ143" i="4" s="1"/>
  <c r="AG140" i="74"/>
  <c r="AK143" i="4" s="1"/>
  <c r="C144" i="4"/>
  <c r="D144" i="4"/>
  <c r="E144" i="4"/>
  <c r="B144" i="4"/>
  <c r="F144" i="4"/>
  <c r="H144" i="4" s="1"/>
  <c r="G144" i="4"/>
  <c r="I144" i="4"/>
  <c r="J144" i="4"/>
  <c r="K144" i="4" s="1"/>
  <c r="L144" i="4"/>
  <c r="N144" i="4" s="1"/>
  <c r="M144" i="4"/>
  <c r="P144" i="4"/>
  <c r="S144" i="4"/>
  <c r="T144" i="4"/>
  <c r="U144" i="4"/>
  <c r="V144" i="4"/>
  <c r="Y144" i="4"/>
  <c r="Z144" i="4"/>
  <c r="Y141" i="74"/>
  <c r="AA144" i="4"/>
  <c r="AE144" i="4" s="1"/>
  <c r="Z141" i="74"/>
  <c r="AB144" i="4" s="1"/>
  <c r="AA141" i="74"/>
  <c r="AC144" i="4"/>
  <c r="AB141" i="74"/>
  <c r="AD144" i="4"/>
  <c r="AC141" i="74"/>
  <c r="AF144" i="4"/>
  <c r="AH144" i="4" s="1"/>
  <c r="AD141" i="74"/>
  <c r="AG144" i="4" s="1"/>
  <c r="AE141" i="74"/>
  <c r="AI144" i="4"/>
  <c r="AF141" i="74"/>
  <c r="AJ144" i="4" s="1"/>
  <c r="AG141" i="74"/>
  <c r="AK144" i="4"/>
  <c r="C145" i="4"/>
  <c r="D145" i="4"/>
  <c r="E145" i="4"/>
  <c r="B145" i="4"/>
  <c r="F145" i="4"/>
  <c r="G145" i="4"/>
  <c r="H145" i="4"/>
  <c r="I145" i="4"/>
  <c r="J145" i="4"/>
  <c r="K145" i="4" s="1"/>
  <c r="L145" i="4"/>
  <c r="N145" i="4" s="1"/>
  <c r="M145" i="4"/>
  <c r="P145" i="4"/>
  <c r="J183" i="85"/>
  <c r="Q145" i="4"/>
  <c r="R145" i="4" s="1"/>
  <c r="S145" i="4"/>
  <c r="T145" i="4"/>
  <c r="U145" i="4"/>
  <c r="W145" i="4" s="1"/>
  <c r="V145" i="4"/>
  <c r="Y145" i="4"/>
  <c r="Z145" i="4" s="1"/>
  <c r="Y142" i="74"/>
  <c r="AA145" i="4" s="1"/>
  <c r="Z142" i="74"/>
  <c r="AB145" i="4" s="1"/>
  <c r="AA142" i="74"/>
  <c r="AC145" i="4" s="1"/>
  <c r="AB142" i="74"/>
  <c r="AD145" i="4"/>
  <c r="AC142" i="74"/>
  <c r="AF145" i="4" s="1"/>
  <c r="AH145" i="4" s="1"/>
  <c r="AD142" i="74"/>
  <c r="AG145" i="4"/>
  <c r="AE142" i="74"/>
  <c r="AI145" i="4" s="1"/>
  <c r="AL145" i="4" s="1"/>
  <c r="AF142" i="74"/>
  <c r="AJ145" i="4"/>
  <c r="AG142" i="74"/>
  <c r="AK145" i="4" s="1"/>
  <c r="C146" i="4"/>
  <c r="D146" i="4"/>
  <c r="E146" i="4"/>
  <c r="B146" i="4"/>
  <c r="F146" i="4"/>
  <c r="H146" i="4" s="1"/>
  <c r="G146" i="4"/>
  <c r="I146" i="4"/>
  <c r="K146" i="4" s="1"/>
  <c r="J146" i="4"/>
  <c r="L146" i="4"/>
  <c r="N146" i="4" s="1"/>
  <c r="M146" i="4"/>
  <c r="P146" i="4"/>
  <c r="J189" i="85"/>
  <c r="Q146" i="4" s="1"/>
  <c r="R146" i="4" s="1"/>
  <c r="S146" i="4"/>
  <c r="T146" i="4"/>
  <c r="U146" i="4"/>
  <c r="V146" i="4"/>
  <c r="Y146" i="4"/>
  <c r="Z146" i="4" s="1"/>
  <c r="Y143" i="74"/>
  <c r="AA146" i="4"/>
  <c r="AE146" i="4" s="1"/>
  <c r="Z143" i="74"/>
  <c r="AB146" i="4"/>
  <c r="AA143" i="74"/>
  <c r="AC146" i="4"/>
  <c r="AB143" i="74"/>
  <c r="AD146" i="4" s="1"/>
  <c r="AC143" i="74"/>
  <c r="AF146" i="4" s="1"/>
  <c r="AH146" i="4" s="1"/>
  <c r="AD143" i="74"/>
  <c r="AG146" i="4" s="1"/>
  <c r="AE143" i="74"/>
  <c r="AI146" i="4"/>
  <c r="AF143" i="74"/>
  <c r="AJ146" i="4" s="1"/>
  <c r="AG143" i="74"/>
  <c r="AK146" i="4"/>
  <c r="C147" i="4"/>
  <c r="D147" i="4"/>
  <c r="E147" i="4"/>
  <c r="B147" i="4"/>
  <c r="F147" i="4"/>
  <c r="G147" i="4"/>
  <c r="H147" i="4"/>
  <c r="I147" i="4"/>
  <c r="J147" i="4"/>
  <c r="K147" i="4"/>
  <c r="L147" i="4"/>
  <c r="N147" i="4" s="1"/>
  <c r="M147" i="4"/>
  <c r="P147" i="4"/>
  <c r="J190" i="85"/>
  <c r="Q147" i="4" s="1"/>
  <c r="R147" i="4" s="1"/>
  <c r="S147" i="4"/>
  <c r="W147" i="4" s="1"/>
  <c r="T147" i="4"/>
  <c r="U147" i="4"/>
  <c r="V147" i="4"/>
  <c r="Y147" i="4"/>
  <c r="Z147" i="4"/>
  <c r="Y144" i="74"/>
  <c r="AA147" i="4" s="1"/>
  <c r="Z144" i="74"/>
  <c r="AB147" i="4" s="1"/>
  <c r="AA144" i="74"/>
  <c r="AC147" i="4" s="1"/>
  <c r="AB144" i="74"/>
  <c r="AD147" i="4" s="1"/>
  <c r="AC144" i="74"/>
  <c r="AF147" i="4" s="1"/>
  <c r="AH147" i="4" s="1"/>
  <c r="AD144" i="74"/>
  <c r="AG147" i="4"/>
  <c r="AE144" i="74"/>
  <c r="AI147" i="4" s="1"/>
  <c r="AL147" i="4" s="1"/>
  <c r="AF144" i="74"/>
  <c r="AJ147" i="4"/>
  <c r="AG144" i="74"/>
  <c r="AK147" i="4" s="1"/>
  <c r="C148" i="4"/>
  <c r="D148" i="4"/>
  <c r="E148" i="4"/>
  <c r="B148" i="4"/>
  <c r="H4" i="98"/>
  <c r="F148" i="4"/>
  <c r="H148" i="4" s="1"/>
  <c r="O148" i="4" s="1"/>
  <c r="J4" i="98"/>
  <c r="G148" i="4"/>
  <c r="G4" i="98"/>
  <c r="I148" i="4"/>
  <c r="I4" i="98"/>
  <c r="J148" i="4"/>
  <c r="K148" i="4"/>
  <c r="K4" i="98"/>
  <c r="L148" i="4"/>
  <c r="L4" i="98"/>
  <c r="M148" i="4"/>
  <c r="N148" i="4"/>
  <c r="M4" i="98"/>
  <c r="P148" i="4"/>
  <c r="N4" i="98"/>
  <c r="Q148" i="4" s="1"/>
  <c r="R4" i="98"/>
  <c r="S148" i="4"/>
  <c r="W148" i="4" s="1"/>
  <c r="O4" i="98"/>
  <c r="T148" i="4"/>
  <c r="P4" i="98"/>
  <c r="U148" i="4"/>
  <c r="Q4" i="98"/>
  <c r="V148" i="4"/>
  <c r="Y148" i="4"/>
  <c r="Z148" i="4" s="1"/>
  <c r="Y145" i="74"/>
  <c r="AA148" i="4" s="1"/>
  <c r="Z145" i="74"/>
  <c r="AB148" i="4" s="1"/>
  <c r="AA145" i="74"/>
  <c r="AC148" i="4" s="1"/>
  <c r="AB145" i="74"/>
  <c r="AD148" i="4" s="1"/>
  <c r="AC145" i="74"/>
  <c r="AF148" i="4" s="1"/>
  <c r="AH148" i="4" s="1"/>
  <c r="AD145" i="74"/>
  <c r="AG148" i="4" s="1"/>
  <c r="AE145" i="74"/>
  <c r="AI148" i="4" s="1"/>
  <c r="AF145" i="74"/>
  <c r="AJ148" i="4"/>
  <c r="AL148" i="4" s="1"/>
  <c r="AG145" i="74"/>
  <c r="AK148" i="4" s="1"/>
  <c r="C149" i="4"/>
  <c r="D149" i="4"/>
  <c r="E149" i="4"/>
  <c r="B149" i="4"/>
  <c r="F149" i="4"/>
  <c r="H149" i="4" s="1"/>
  <c r="G149" i="4"/>
  <c r="I149" i="4"/>
  <c r="K149" i="4" s="1"/>
  <c r="J149" i="4"/>
  <c r="L149" i="4"/>
  <c r="N149" i="4" s="1"/>
  <c r="M149" i="4"/>
  <c r="P149" i="4"/>
  <c r="R149" i="4" s="1"/>
  <c r="J191" i="85"/>
  <c r="Q149" i="4" s="1"/>
  <c r="S149" i="4"/>
  <c r="W149" i="4" s="1"/>
  <c r="T149" i="4"/>
  <c r="U149" i="4"/>
  <c r="V149" i="4"/>
  <c r="Y149" i="4"/>
  <c r="Z149" i="4"/>
  <c r="Y146" i="74"/>
  <c r="AA149" i="4"/>
  <c r="Z146" i="74"/>
  <c r="AB149" i="4" s="1"/>
  <c r="AA146" i="74"/>
  <c r="AC149" i="4" s="1"/>
  <c r="AB146" i="74"/>
  <c r="AD149" i="4"/>
  <c r="AC146" i="74"/>
  <c r="AF149" i="4" s="1"/>
  <c r="AH149" i="4" s="1"/>
  <c r="AD146" i="74"/>
  <c r="AG149" i="4" s="1"/>
  <c r="AE146" i="74"/>
  <c r="AI149" i="4"/>
  <c r="AF146" i="74"/>
  <c r="AJ149" i="4"/>
  <c r="AL149" i="4" s="1"/>
  <c r="AG146" i="74"/>
  <c r="AK149" i="4" s="1"/>
  <c r="C150" i="4"/>
  <c r="D150" i="4"/>
  <c r="E150" i="4"/>
  <c r="B150" i="4"/>
  <c r="F150" i="4"/>
  <c r="H150" i="4" s="1"/>
  <c r="G150" i="4"/>
  <c r="I150" i="4"/>
  <c r="J150" i="4"/>
  <c r="K150" i="4" s="1"/>
  <c r="L150" i="4"/>
  <c r="M150" i="4"/>
  <c r="N150" i="4" s="1"/>
  <c r="P150" i="4"/>
  <c r="R150" i="4" s="1"/>
  <c r="J192" i="85"/>
  <c r="Q150" i="4"/>
  <c r="S150" i="4"/>
  <c r="W150" i="4" s="1"/>
  <c r="T150" i="4"/>
  <c r="U150" i="4"/>
  <c r="V150" i="4"/>
  <c r="Y150" i="4"/>
  <c r="Z150" i="4"/>
  <c r="Y147" i="74"/>
  <c r="AA150" i="4"/>
  <c r="Z147" i="74"/>
  <c r="AB150" i="4" s="1"/>
  <c r="AA147" i="74"/>
  <c r="AC150" i="4" s="1"/>
  <c r="AB147" i="74"/>
  <c r="AD150" i="4" s="1"/>
  <c r="AC147" i="74"/>
  <c r="AF150" i="4"/>
  <c r="AD147" i="74"/>
  <c r="AG150" i="4" s="1"/>
  <c r="AE147" i="74"/>
  <c r="AI150" i="4" s="1"/>
  <c r="AL150" i="4" s="1"/>
  <c r="AF147" i="74"/>
  <c r="AJ150" i="4"/>
  <c r="AG147" i="74"/>
  <c r="AK150" i="4"/>
  <c r="C151" i="4"/>
  <c r="D151" i="4"/>
  <c r="E151" i="4"/>
  <c r="B151" i="4"/>
  <c r="F151" i="4"/>
  <c r="G151" i="4"/>
  <c r="I151" i="4"/>
  <c r="K151" i="4" s="1"/>
  <c r="J151" i="4"/>
  <c r="L151" i="4"/>
  <c r="M151" i="4"/>
  <c r="N151" i="4"/>
  <c r="P151" i="4"/>
  <c r="Q151" i="4"/>
  <c r="R151" i="4" s="1"/>
  <c r="S151" i="4"/>
  <c r="W151" i="4" s="1"/>
  <c r="T151" i="4"/>
  <c r="U151" i="4"/>
  <c r="V151" i="4"/>
  <c r="Y151" i="4"/>
  <c r="Z151" i="4"/>
  <c r="Y148" i="74"/>
  <c r="AA151" i="4" s="1"/>
  <c r="Z148" i="74"/>
  <c r="AB151" i="4" s="1"/>
  <c r="AA148" i="74"/>
  <c r="AC151" i="4" s="1"/>
  <c r="AB148" i="74"/>
  <c r="AD151" i="4"/>
  <c r="AC148" i="74"/>
  <c r="AF151" i="4" s="1"/>
  <c r="AH151" i="4" s="1"/>
  <c r="AD148" i="74"/>
  <c r="AG151" i="4" s="1"/>
  <c r="AE148" i="74"/>
  <c r="AI151" i="4" s="1"/>
  <c r="AF148" i="74"/>
  <c r="AJ151" i="4"/>
  <c r="AG148" i="74"/>
  <c r="AK151" i="4" s="1"/>
  <c r="C152" i="4"/>
  <c r="D152" i="4"/>
  <c r="E152" i="4"/>
  <c r="B152" i="4"/>
  <c r="F152" i="4"/>
  <c r="H152" i="4" s="1"/>
  <c r="G152" i="4"/>
  <c r="I152" i="4"/>
  <c r="J152" i="4"/>
  <c r="K152" i="4"/>
  <c r="L152" i="4"/>
  <c r="M152" i="4"/>
  <c r="N152" i="4"/>
  <c r="O152" i="4" s="1"/>
  <c r="P152" i="4"/>
  <c r="J193" i="85"/>
  <c r="Q152" i="4" s="1"/>
  <c r="R152" i="4" s="1"/>
  <c r="S152" i="4"/>
  <c r="T152" i="4"/>
  <c r="U152" i="4"/>
  <c r="V152" i="4"/>
  <c r="Y152" i="4"/>
  <c r="Z152" i="4" s="1"/>
  <c r="Y149" i="74"/>
  <c r="AA152" i="4" s="1"/>
  <c r="Z149" i="74"/>
  <c r="AB152" i="4"/>
  <c r="AA149" i="74"/>
  <c r="AC152" i="4"/>
  <c r="AB149" i="74"/>
  <c r="AD152" i="4" s="1"/>
  <c r="AC149" i="74"/>
  <c r="AF152" i="4"/>
  <c r="AD149" i="74"/>
  <c r="AG152" i="4" s="1"/>
  <c r="AH152" i="4" s="1"/>
  <c r="AE149" i="74"/>
  <c r="AI152" i="4" s="1"/>
  <c r="AL152" i="4" s="1"/>
  <c r="AF149" i="74"/>
  <c r="AJ152" i="4"/>
  <c r="AG149" i="74"/>
  <c r="AK152" i="4"/>
  <c r="C153" i="4"/>
  <c r="D153" i="4"/>
  <c r="E153" i="4"/>
  <c r="B153" i="4"/>
  <c r="F153" i="4"/>
  <c r="G153" i="4"/>
  <c r="H153" i="4" s="1"/>
  <c r="I153" i="4"/>
  <c r="K153" i="4" s="1"/>
  <c r="J153" i="4"/>
  <c r="L153" i="4"/>
  <c r="M153" i="4"/>
  <c r="N153" i="4"/>
  <c r="P153" i="4"/>
  <c r="J194" i="85"/>
  <c r="Q153" i="4" s="1"/>
  <c r="S153" i="4"/>
  <c r="T153" i="4"/>
  <c r="U153" i="4"/>
  <c r="V153" i="4"/>
  <c r="W153" i="4" s="1"/>
  <c r="Y153" i="4"/>
  <c r="Z153" i="4" s="1"/>
  <c r="Y150" i="74"/>
  <c r="AA153" i="4" s="1"/>
  <c r="Z150" i="74"/>
  <c r="AB153" i="4"/>
  <c r="AA150" i="74"/>
  <c r="AC153" i="4" s="1"/>
  <c r="AB150" i="74"/>
  <c r="AD153" i="4" s="1"/>
  <c r="AC150" i="74"/>
  <c r="AF153" i="4"/>
  <c r="AD150" i="74"/>
  <c r="AG153" i="4" s="1"/>
  <c r="AH153" i="4" s="1"/>
  <c r="AE150" i="74"/>
  <c r="AI153" i="4" s="1"/>
  <c r="AL153" i="4" s="1"/>
  <c r="AF150" i="74"/>
  <c r="AJ153" i="4" s="1"/>
  <c r="AG150" i="74"/>
  <c r="AK153" i="4"/>
  <c r="A17" i="102" a="1"/>
  <c r="A17" i="102" s="1"/>
  <c r="A18" i="102" a="1"/>
  <c r="A18" i="102" s="1"/>
  <c r="A19" i="102" a="1"/>
  <c r="A19" i="102" s="1"/>
  <c r="M37" i="97"/>
  <c r="A20" i="102" a="1"/>
  <c r="A20" i="102" s="1"/>
  <c r="M40" i="97"/>
  <c r="S40" i="97"/>
  <c r="A21" i="102" a="1"/>
  <c r="A21" i="102" s="1"/>
  <c r="A22" i="102" a="1"/>
  <c r="A22" i="102" s="1"/>
  <c r="A23" i="102" a="1"/>
  <c r="A23" i="102" s="1"/>
  <c r="A24" i="102" a="1"/>
  <c r="A24" i="102" s="1"/>
  <c r="A25" i="102" a="1"/>
  <c r="A25" i="102" s="1"/>
  <c r="B25" i="102" s="1"/>
  <c r="S46" i="97"/>
  <c r="A26" i="102" a="1"/>
  <c r="A26" i="102" s="1"/>
  <c r="B26" i="102" s="1"/>
  <c r="A27" i="102" a="1"/>
  <c r="A27" i="102" s="1"/>
  <c r="B27" i="102" s="1"/>
  <c r="S48" i="97"/>
  <c r="A28" i="102" a="1"/>
  <c r="A28" i="102" s="1"/>
  <c r="D28" i="102" s="1"/>
  <c r="A29" i="102" a="1"/>
  <c r="A29" i="102" s="1"/>
  <c r="A30" i="102" a="1"/>
  <c r="A30" i="102" s="1"/>
  <c r="A31" i="102" a="1"/>
  <c r="A31" i="102" s="1"/>
  <c r="B31" i="102" s="1"/>
  <c r="U31" i="102" s="1"/>
  <c r="A32" i="102" a="1"/>
  <c r="A32" i="102" s="1"/>
  <c r="B32" i="102" s="1"/>
  <c r="U32" i="102" s="1"/>
  <c r="A33" i="102" a="1"/>
  <c r="A33" i="102" s="1"/>
  <c r="S63" i="97"/>
  <c r="A34" i="102" a="1"/>
  <c r="A34" i="102" s="1"/>
  <c r="S64" i="97"/>
  <c r="A35" i="102" a="1"/>
  <c r="A35" i="102" s="1"/>
  <c r="O67" i="97"/>
  <c r="A36" i="102" a="1"/>
  <c r="A36" i="102" s="1"/>
  <c r="A37" i="102" a="1"/>
  <c r="A37" i="102" s="1"/>
  <c r="D37" i="102" s="1"/>
  <c r="A38" i="102" a="1"/>
  <c r="A38" i="102" s="1"/>
  <c r="A39" i="102" a="1"/>
  <c r="A39" i="102" s="1"/>
  <c r="B39" i="102" s="1"/>
  <c r="A40" i="102" a="1"/>
  <c r="A40" i="102" s="1"/>
  <c r="B40" i="102" s="1"/>
  <c r="U40" i="102" s="1"/>
  <c r="A41" i="102" a="1"/>
  <c r="A41" i="102" s="1"/>
  <c r="E41" i="102" s="1"/>
  <c r="A42" i="102" a="1"/>
  <c r="A42" i="102" s="1"/>
  <c r="B42" i="102" s="1"/>
  <c r="U42" i="102" s="1"/>
  <c r="A43" i="102" a="1"/>
  <c r="A43" i="102" s="1"/>
  <c r="M82" i="97"/>
  <c r="A44" i="102" a="1"/>
  <c r="A44" i="102" s="1"/>
  <c r="D44" i="102" s="1"/>
  <c r="M84" i="97"/>
  <c r="S84" i="97"/>
  <c r="A45" i="102" a="1"/>
  <c r="A45" i="102" s="1"/>
  <c r="A46" i="102" a="1"/>
  <c r="A46" i="102" s="1"/>
  <c r="A47" i="102" a="1"/>
  <c r="A47" i="102" s="1"/>
  <c r="A48" i="102" a="1"/>
  <c r="A48" i="102" s="1"/>
  <c r="D48" i="102" s="1"/>
  <c r="N93" i="97"/>
  <c r="A49" i="102" a="1"/>
  <c r="A49" i="102" s="1"/>
  <c r="D49" i="102" s="1"/>
  <c r="M96" i="97"/>
  <c r="A50" i="102" a="1"/>
  <c r="A50" i="102" s="1"/>
  <c r="E50" i="102" s="1"/>
  <c r="M97" i="97"/>
  <c r="A51" i="102" a="1"/>
  <c r="A51" i="102" s="1"/>
  <c r="E51" i="102" s="1"/>
  <c r="A52" i="102" a="1"/>
  <c r="A52" i="102" s="1"/>
  <c r="A53" i="102" a="1"/>
  <c r="A53" i="102" s="1"/>
  <c r="D53" i="102" s="1"/>
  <c r="A54" i="102" a="1"/>
  <c r="A54" i="102" s="1"/>
  <c r="M112" i="97"/>
  <c r="A55" i="102" a="1"/>
  <c r="A55" i="102" s="1"/>
  <c r="A56" i="102" a="1"/>
  <c r="A56" i="102" s="1"/>
  <c r="E56" i="102" s="1"/>
  <c r="A57" i="102" a="1"/>
  <c r="A57" i="102" s="1"/>
  <c r="A58" i="102" a="1"/>
  <c r="A58" i="102" s="1"/>
  <c r="S120" i="97"/>
  <c r="A59" i="102" a="1"/>
  <c r="A59" i="102" s="1"/>
  <c r="B59" i="102" s="1"/>
  <c r="U59" i="102" s="1"/>
  <c r="S123" i="97"/>
  <c r="A60" i="102" a="1"/>
  <c r="A60" i="102" s="1"/>
  <c r="A61" i="102" a="1"/>
  <c r="A61" i="102" s="1"/>
  <c r="A62" i="102" a="1"/>
  <c r="A62" i="102" s="1"/>
  <c r="M129" i="97"/>
  <c r="A63" i="102" a="1"/>
  <c r="A63" i="102" s="1"/>
  <c r="D63" i="102" s="1"/>
  <c r="O131" i="97"/>
  <c r="A64" i="102" a="1"/>
  <c r="A64" i="102" s="1"/>
  <c r="E64" i="102" s="1"/>
  <c r="A65" i="102" a="1"/>
  <c r="A65" i="102" s="1"/>
  <c r="B65" i="102" s="1"/>
  <c r="A66" i="102" a="1"/>
  <c r="A66" i="102" s="1"/>
  <c r="O136" i="97"/>
  <c r="M136" i="97"/>
  <c r="A67" i="102" a="1"/>
  <c r="A67" i="102" s="1"/>
  <c r="E67" i="102" s="1"/>
  <c r="A68" i="102" a="1"/>
  <c r="A68" i="102" s="1"/>
  <c r="B68" i="102" s="1"/>
  <c r="U68" i="102" s="1"/>
  <c r="A69" i="102" a="1"/>
  <c r="A69" i="102" s="1"/>
  <c r="M144" i="97"/>
  <c r="A70" i="102" a="1"/>
  <c r="A70" i="102" s="1"/>
  <c r="B70" i="102" s="1"/>
  <c r="A71" i="102" a="1"/>
  <c r="A71" i="102" s="1"/>
  <c r="M148" i="97"/>
  <c r="A72" i="102" a="1"/>
  <c r="A72" i="102" s="1"/>
  <c r="D72" i="102" s="1"/>
  <c r="A73" i="102" a="1"/>
  <c r="A73" i="102" s="1"/>
  <c r="A74" i="102" a="1"/>
  <c r="A74" i="102" s="1"/>
  <c r="A5" i="102" a="1"/>
  <c r="A5" i="102"/>
  <c r="B5" i="102"/>
  <c r="T5" i="102"/>
  <c r="E5" i="102"/>
  <c r="D5" i="102"/>
  <c r="C5" i="102"/>
  <c r="A6" i="107" a="1"/>
  <c r="A6" i="107"/>
  <c r="B6" i="107"/>
  <c r="C6" i="107"/>
  <c r="D6" i="107"/>
  <c r="E6" i="107"/>
  <c r="L6" i="107"/>
  <c r="M6" i="97"/>
  <c r="T6" i="107"/>
  <c r="A7" i="107" a="1"/>
  <c r="A7" i="107"/>
  <c r="B7" i="107"/>
  <c r="C7" i="107"/>
  <c r="D7" i="107"/>
  <c r="E7" i="107"/>
  <c r="R7" i="107"/>
  <c r="S7" i="97"/>
  <c r="T7" i="107"/>
  <c r="A8" i="107" a="1"/>
  <c r="A8" i="107"/>
  <c r="B8" i="107"/>
  <c r="C8" i="107"/>
  <c r="D8" i="107"/>
  <c r="E8" i="107"/>
  <c r="N8" i="107"/>
  <c r="H8" i="107"/>
  <c r="O9" i="97"/>
  <c r="O8" i="107"/>
  <c r="P8" i="107"/>
  <c r="T8" i="107"/>
  <c r="A9" i="107" a="1"/>
  <c r="A9" i="107" s="1"/>
  <c r="O10" i="97"/>
  <c r="A10" i="107" a="1"/>
  <c r="A10" i="107" s="1"/>
  <c r="A11" i="107" a="1"/>
  <c r="A11" i="107" s="1"/>
  <c r="O12" i="97"/>
  <c r="A12" i="107" a="1"/>
  <c r="A12" i="107" s="1"/>
  <c r="A13" i="107" a="1"/>
  <c r="A13" i="107" s="1"/>
  <c r="A14" i="107" a="1"/>
  <c r="A14" i="107" s="1"/>
  <c r="A15" i="107" a="1"/>
  <c r="A15" i="107" s="1"/>
  <c r="A16" i="107" a="1"/>
  <c r="A16" i="107" s="1"/>
  <c r="M17" i="97"/>
  <c r="A17" i="107" a="1"/>
  <c r="A17" i="107" s="1"/>
  <c r="M18" i="97"/>
  <c r="S18" i="97"/>
  <c r="A18" i="107" a="1"/>
  <c r="A18" i="107" s="1"/>
  <c r="B18" i="107" s="1"/>
  <c r="U18" i="107" s="1"/>
  <c r="A19" i="107" a="1"/>
  <c r="A19" i="107" s="1"/>
  <c r="A20" i="107" a="1"/>
  <c r="A20" i="107" s="1"/>
  <c r="M23" i="97"/>
  <c r="A21" i="107" a="1"/>
  <c r="A21" i="107" s="1"/>
  <c r="M24" i="97"/>
  <c r="S24" i="97"/>
  <c r="A22" i="107" a="1"/>
  <c r="A22" i="107" s="1"/>
  <c r="A23" i="107" a="1"/>
  <c r="A23" i="107" s="1"/>
  <c r="A24" i="107" a="1"/>
  <c r="A24" i="107" s="1"/>
  <c r="A25" i="107" a="1"/>
  <c r="A25" i="107" s="1"/>
  <c r="A26" i="107" a="1"/>
  <c r="A26" i="107" s="1"/>
  <c r="S31" i="97"/>
  <c r="A27" i="107" a="1"/>
  <c r="A27" i="107" s="1"/>
  <c r="E27" i="107" s="1"/>
  <c r="A28" i="107" a="1"/>
  <c r="A28" i="107" s="1"/>
  <c r="M33" i="97"/>
  <c r="A29" i="107" a="1"/>
  <c r="A29" i="107" s="1"/>
  <c r="E29" i="107" s="1"/>
  <c r="M34" i="97"/>
  <c r="A30" i="107" a="1"/>
  <c r="A30" i="107" s="1"/>
  <c r="A31" i="107" a="1"/>
  <c r="A31" i="107" s="1"/>
  <c r="E31" i="107" s="1"/>
  <c r="A32" i="107" a="1"/>
  <c r="A32" i="107" s="1"/>
  <c r="A33" i="107" a="1"/>
  <c r="A33" i="107" s="1"/>
  <c r="E33" i="107" s="1"/>
  <c r="A34" i="107" a="1"/>
  <c r="A34" i="107" s="1"/>
  <c r="B34" i="107" s="1"/>
  <c r="A35" i="107" a="1"/>
  <c r="A35" i="107" s="1"/>
  <c r="E35" i="107" s="1"/>
  <c r="A36" i="107" a="1"/>
  <c r="A36" i="107" s="1"/>
  <c r="M42" i="97"/>
  <c r="A37" i="107" a="1"/>
  <c r="A37" i="107" s="1"/>
  <c r="E37" i="107" s="1"/>
  <c r="A38" i="107" a="1"/>
  <c r="A38" i="107" s="1"/>
  <c r="A39" i="107" a="1"/>
  <c r="A39" i="107" s="1"/>
  <c r="A40" i="107" a="1"/>
  <c r="A40" i="107" s="1"/>
  <c r="D40" i="107" s="1"/>
  <c r="A41" i="107" a="1"/>
  <c r="A41" i="107" s="1"/>
  <c r="E41" i="107" s="1"/>
  <c r="A42" i="107" a="1"/>
  <c r="A42" i="107" s="1"/>
  <c r="B42" i="107" s="1"/>
  <c r="U42" i="107" s="1"/>
  <c r="A43" i="107" a="1"/>
  <c r="A43" i="107" s="1"/>
  <c r="B43" i="107" s="1"/>
  <c r="A44" i="107" a="1"/>
  <c r="A44" i="107" s="1"/>
  <c r="D44" i="107" s="1"/>
  <c r="M50" i="97"/>
  <c r="A45" i="107" a="1"/>
  <c r="A45" i="107" s="1"/>
  <c r="A46" i="107" a="1"/>
  <c r="A46" i="107" s="1"/>
  <c r="A47" i="107" a="1"/>
  <c r="A47" i="107" s="1"/>
  <c r="A48" i="107" a="1"/>
  <c r="A48" i="107" s="1"/>
  <c r="M54" i="97"/>
  <c r="A49" i="107" a="1"/>
  <c r="A49" i="107" s="1"/>
  <c r="B49" i="107" s="1"/>
  <c r="U49" i="107" s="1"/>
  <c r="A50" i="107" a="1"/>
  <c r="A50" i="107" s="1"/>
  <c r="D50" i="107" s="1"/>
  <c r="A51" i="107" a="1"/>
  <c r="A51" i="107" s="1"/>
  <c r="A52" i="107" a="1"/>
  <c r="A52" i="107" s="1"/>
  <c r="D52" i="107" s="1"/>
  <c r="E52" i="107"/>
  <c r="O59" i="97"/>
  <c r="A53" i="107" a="1"/>
  <c r="A53" i="107" s="1"/>
  <c r="B53" i="107" s="1"/>
  <c r="U53" i="107" s="1"/>
  <c r="A54" i="107" a="1"/>
  <c r="A54" i="107" s="1"/>
  <c r="D54" i="107" s="1"/>
  <c r="A55" i="107" a="1"/>
  <c r="A55" i="107" s="1"/>
  <c r="A56" i="107" a="1"/>
  <c r="A56" i="107" s="1"/>
  <c r="A57" i="107" a="1"/>
  <c r="A57" i="107" s="1"/>
  <c r="D57" i="107" s="1"/>
  <c r="A58" i="107" a="1"/>
  <c r="A58" i="107" s="1"/>
  <c r="A59" i="107" a="1"/>
  <c r="A59" i="107" s="1"/>
  <c r="D59" i="107" s="1"/>
  <c r="A60" i="107" a="1"/>
  <c r="A60" i="107" s="1"/>
  <c r="E60" i="107" s="1"/>
  <c r="A61" i="107" a="1"/>
  <c r="A61" i="107" s="1"/>
  <c r="A62" i="107" a="1"/>
  <c r="A62" i="107" s="1"/>
  <c r="A63" i="107" a="1"/>
  <c r="A63" i="107" s="1"/>
  <c r="A64" i="107" a="1"/>
  <c r="A64" i="107" s="1"/>
  <c r="B64" i="107" s="1"/>
  <c r="U64" i="107" s="1"/>
  <c r="M73" i="97"/>
  <c r="A65" i="107" a="1"/>
  <c r="A65" i="107" s="1"/>
  <c r="B65" i="107" s="1"/>
  <c r="U65" i="107" s="1"/>
  <c r="A66" i="107" a="1"/>
  <c r="A66" i="107" s="1"/>
  <c r="D66" i="107" s="1"/>
  <c r="A67" i="107" a="1"/>
  <c r="A67" i="107" s="1"/>
  <c r="A68" i="107" a="1"/>
  <c r="A68" i="107" s="1"/>
  <c r="D68" i="107" s="1"/>
  <c r="M77" i="97"/>
  <c r="A69" i="107" a="1"/>
  <c r="A69" i="107" s="1"/>
  <c r="A70" i="107" a="1"/>
  <c r="A70" i="107" s="1"/>
  <c r="B70" i="107" s="1"/>
  <c r="U70" i="107" s="1"/>
  <c r="A71" i="107" a="1"/>
  <c r="A71" i="107" s="1"/>
  <c r="A72" i="107" a="1"/>
  <c r="A72" i="107" s="1"/>
  <c r="E72" i="107" s="1"/>
  <c r="A73" i="107" a="1"/>
  <c r="A73" i="107" s="1"/>
  <c r="E73" i="107" s="1"/>
  <c r="A74" i="107" a="1"/>
  <c r="A74" i="107" s="1"/>
  <c r="E74" i="107" s="1"/>
  <c r="A75" i="107" a="1"/>
  <c r="A75" i="107" s="1"/>
  <c r="B75" i="107" s="1"/>
  <c r="U75" i="107" s="1"/>
  <c r="A76" i="107" a="1"/>
  <c r="A76" i="107" s="1"/>
  <c r="A77" i="107" a="1"/>
  <c r="A77" i="107" s="1"/>
  <c r="B77" i="107" s="1"/>
  <c r="U77" i="107" s="1"/>
  <c r="A78" i="107" a="1"/>
  <c r="A78" i="107" s="1"/>
  <c r="A79" i="107" a="1"/>
  <c r="A79" i="107" s="1"/>
  <c r="A80" i="107" a="1"/>
  <c r="A80" i="107" s="1"/>
  <c r="A81" i="107" a="1"/>
  <c r="A81" i="107" s="1"/>
  <c r="A82" i="107" a="1"/>
  <c r="A82" i="107" s="1"/>
  <c r="A83" i="107" a="1"/>
  <c r="A83" i="107" s="1"/>
  <c r="A84" i="107" a="1"/>
  <c r="A84" i="107" s="1"/>
  <c r="B84" i="107" s="1"/>
  <c r="A85" i="107" a="1"/>
  <c r="A85" i="107" s="1"/>
  <c r="A86" i="107" a="1"/>
  <c r="A86" i="107" s="1"/>
  <c r="A87" i="107" a="1"/>
  <c r="A87" i="107" s="1"/>
  <c r="A88" i="107" a="1"/>
  <c r="A88" i="107" s="1"/>
  <c r="B88" i="107" s="1"/>
  <c r="A89" i="107" a="1"/>
  <c r="A89" i="107" s="1"/>
  <c r="B89" i="107" s="1"/>
  <c r="A90" i="107" a="1"/>
  <c r="A90" i="107" s="1"/>
  <c r="D90" i="107" s="1"/>
  <c r="M103" i="97"/>
  <c r="A91" i="107" a="1"/>
  <c r="A91" i="107" s="1"/>
  <c r="A92" i="107" a="1"/>
  <c r="A92" i="107" s="1"/>
  <c r="E92" i="107" s="1"/>
  <c r="A93" i="107" a="1"/>
  <c r="A93" i="107" s="1"/>
  <c r="A94" i="107" a="1"/>
  <c r="A94" i="107" s="1"/>
  <c r="B94" i="107" s="1"/>
  <c r="U94" i="107" s="1"/>
  <c r="S107" i="97"/>
  <c r="A95" i="107" a="1"/>
  <c r="A95" i="107" s="1"/>
  <c r="B95" i="107" s="1"/>
  <c r="U95" i="107" s="1"/>
  <c r="A96" i="107" a="1"/>
  <c r="A96" i="107" s="1"/>
  <c r="B96" i="107" s="1"/>
  <c r="U96" i="107" s="1"/>
  <c r="A97" i="107" a="1"/>
  <c r="A97" i="107" s="1"/>
  <c r="A98" i="107" a="1"/>
  <c r="A98" i="107" s="1"/>
  <c r="B98" i="107" s="1"/>
  <c r="O111" i="97"/>
  <c r="A99" i="107" a="1"/>
  <c r="A99" i="107" s="1"/>
  <c r="A100" i="107" a="1"/>
  <c r="A100" i="107" s="1"/>
  <c r="A101" i="107" a="1"/>
  <c r="A101" i="107" s="1"/>
  <c r="M115" i="97"/>
  <c r="A102" i="107" a="1"/>
  <c r="A102" i="107" s="1"/>
  <c r="O116" i="97"/>
  <c r="A103" i="107" a="1"/>
  <c r="A103" i="107" s="1"/>
  <c r="D103" i="107" s="1"/>
  <c r="A104" i="107" a="1"/>
  <c r="A104" i="107" s="1"/>
  <c r="A105" i="107" a="1"/>
  <c r="A105" i="107" s="1"/>
  <c r="O119" i="97"/>
  <c r="A106" i="107" a="1"/>
  <c r="A106" i="107" s="1"/>
  <c r="D106" i="107" s="1"/>
  <c r="A107" i="107" a="1"/>
  <c r="A107" i="107" s="1"/>
  <c r="B107" i="107" s="1"/>
  <c r="A108" i="107" a="1"/>
  <c r="A108" i="107" s="1"/>
  <c r="B108" i="107" s="1"/>
  <c r="U108" i="107" s="1"/>
  <c r="A109" i="107" a="1"/>
  <c r="A109" i="107" s="1"/>
  <c r="A110" i="107" a="1"/>
  <c r="A110" i="107" s="1"/>
  <c r="E110" i="107" s="1"/>
  <c r="A111" i="107" a="1"/>
  <c r="A111" i="107" s="1"/>
  <c r="D111" i="107" s="1"/>
  <c r="A112" i="107" a="1"/>
  <c r="A112" i="107" s="1"/>
  <c r="A113" i="107" a="1"/>
  <c r="A113" i="107" s="1"/>
  <c r="A114" i="107" a="1"/>
  <c r="A114" i="107" s="1"/>
  <c r="A115" i="107" a="1"/>
  <c r="A115" i="107" s="1"/>
  <c r="D115" i="107" s="1"/>
  <c r="A116" i="107" a="1"/>
  <c r="A116" i="107" s="1"/>
  <c r="D116" i="107" s="1"/>
  <c r="O130" i="97"/>
  <c r="M130" i="97"/>
  <c r="A117" i="107" a="1"/>
  <c r="A117" i="107" s="1"/>
  <c r="A118" i="107" a="1"/>
  <c r="A118" i="107" s="1"/>
  <c r="A119" i="107" a="1"/>
  <c r="A119" i="107" s="1"/>
  <c r="A120" i="107" a="1"/>
  <c r="A120" i="107" s="1"/>
  <c r="D120" i="107" s="1"/>
  <c r="A121" i="107" a="1"/>
  <c r="A121" i="107" s="1"/>
  <c r="A122" i="107" a="1"/>
  <c r="A122" i="107" s="1"/>
  <c r="D122" i="107" s="1"/>
  <c r="A123" i="107" a="1"/>
  <c r="A123" i="107" s="1"/>
  <c r="D123" i="107" s="1"/>
  <c r="A124" i="107" a="1"/>
  <c r="A124" i="107" s="1"/>
  <c r="O140" i="97"/>
  <c r="A125" i="107" a="1"/>
  <c r="A125" i="107" s="1"/>
  <c r="E125" i="107" s="1"/>
  <c r="M141" i="97"/>
  <c r="A126" i="107" a="1"/>
  <c r="A126" i="107" s="1"/>
  <c r="D126" i="107" s="1"/>
  <c r="N143" i="97"/>
  <c r="M143" i="97"/>
  <c r="L143" i="97"/>
  <c r="A127" i="107" a="1"/>
  <c r="A127" i="107" s="1"/>
  <c r="D127" i="107" s="1"/>
  <c r="A128" i="107" a="1"/>
  <c r="A128" i="107" s="1"/>
  <c r="D128" i="107" s="1"/>
  <c r="A129" i="107" a="1"/>
  <c r="A129" i="107" s="1"/>
  <c r="A130" i="107" a="1"/>
  <c r="A130" i="107" s="1"/>
  <c r="B130" i="107" s="1"/>
  <c r="A131" i="107" a="1"/>
  <c r="A131" i="107" s="1"/>
  <c r="E131" i="107" s="1"/>
  <c r="A132" i="107" a="1"/>
  <c r="A132" i="107" s="1"/>
  <c r="A133" i="107" a="1"/>
  <c r="A133" i="107" s="1"/>
  <c r="E133" i="107" s="1"/>
  <c r="A134" i="107" a="1"/>
  <c r="A134" i="107" s="1"/>
  <c r="A135" i="107" a="1"/>
  <c r="A135" i="107" s="1"/>
  <c r="A5" i="107" a="1"/>
  <c r="A5" i="107"/>
  <c r="E5" i="107"/>
  <c r="D5" i="107"/>
  <c r="B5" i="107"/>
  <c r="C5" i="107"/>
  <c r="T5" i="107"/>
  <c r="N129" i="105"/>
  <c r="K129" i="105"/>
  <c r="E5" i="97"/>
  <c r="F5" i="97"/>
  <c r="E6" i="97"/>
  <c r="F6" i="97"/>
  <c r="E7" i="97"/>
  <c r="F7" i="97"/>
  <c r="E8" i="97"/>
  <c r="F8" i="97"/>
  <c r="E9" i="97"/>
  <c r="F9" i="97"/>
  <c r="E10" i="97"/>
  <c r="F10" i="97"/>
  <c r="E11" i="97"/>
  <c r="F11" i="97"/>
  <c r="E12" i="97"/>
  <c r="F12" i="97"/>
  <c r="E13" i="97"/>
  <c r="F13" i="97"/>
  <c r="E14" i="97"/>
  <c r="F14" i="97"/>
  <c r="E15" i="97"/>
  <c r="F15" i="97"/>
  <c r="E16" i="97"/>
  <c r="F16" i="97"/>
  <c r="E17" i="97"/>
  <c r="F17" i="97"/>
  <c r="E18" i="97"/>
  <c r="F18" i="97"/>
  <c r="E19" i="97"/>
  <c r="F19" i="97"/>
  <c r="E20" i="97"/>
  <c r="F20" i="97"/>
  <c r="E21" i="97"/>
  <c r="F21" i="97"/>
  <c r="E22" i="97"/>
  <c r="F22" i="97"/>
  <c r="E23" i="97"/>
  <c r="F23" i="97"/>
  <c r="E24" i="97"/>
  <c r="F24" i="97"/>
  <c r="E25" i="97"/>
  <c r="F25" i="97"/>
  <c r="E26" i="97"/>
  <c r="F26" i="97"/>
  <c r="E27" i="97"/>
  <c r="F27" i="97"/>
  <c r="E28" i="97"/>
  <c r="F28" i="97"/>
  <c r="E29" i="97"/>
  <c r="F29" i="97"/>
  <c r="E30" i="97"/>
  <c r="F30" i="97"/>
  <c r="E31" i="97"/>
  <c r="F31" i="97"/>
  <c r="E32" i="97"/>
  <c r="F32" i="97"/>
  <c r="E33" i="97"/>
  <c r="F33" i="97"/>
  <c r="E34" i="97"/>
  <c r="F34" i="97"/>
  <c r="E35" i="97"/>
  <c r="F35" i="97"/>
  <c r="E36" i="97"/>
  <c r="F36" i="97"/>
  <c r="E37" i="97"/>
  <c r="F37" i="97"/>
  <c r="E38" i="97"/>
  <c r="F38" i="97"/>
  <c r="E39" i="97"/>
  <c r="F39" i="97"/>
  <c r="E40" i="97"/>
  <c r="F40" i="97"/>
  <c r="E41" i="97"/>
  <c r="F41" i="97"/>
  <c r="E42" i="97"/>
  <c r="F42" i="97"/>
  <c r="E43" i="97"/>
  <c r="F43" i="97"/>
  <c r="E44" i="97"/>
  <c r="F44" i="97"/>
  <c r="E45" i="97"/>
  <c r="F45" i="97"/>
  <c r="E46" i="97"/>
  <c r="F46" i="97"/>
  <c r="E47" i="97"/>
  <c r="F47" i="97"/>
  <c r="E48" i="97"/>
  <c r="F48" i="97"/>
  <c r="E49" i="97"/>
  <c r="F49" i="97"/>
  <c r="E50" i="97"/>
  <c r="F50" i="97"/>
  <c r="E51" i="97"/>
  <c r="F51" i="97"/>
  <c r="E52" i="97"/>
  <c r="F52" i="97"/>
  <c r="E53" i="97"/>
  <c r="F53" i="97"/>
  <c r="E54" i="97"/>
  <c r="F54" i="97"/>
  <c r="E55" i="97"/>
  <c r="F55" i="97"/>
  <c r="E56" i="97"/>
  <c r="F56" i="97"/>
  <c r="E57" i="97"/>
  <c r="F57" i="97"/>
  <c r="E58" i="97"/>
  <c r="F58" i="97"/>
  <c r="E59" i="97"/>
  <c r="F59" i="97"/>
  <c r="E60" i="97"/>
  <c r="F60" i="97"/>
  <c r="E61" i="97"/>
  <c r="F61" i="97"/>
  <c r="E62" i="97"/>
  <c r="F62" i="97"/>
  <c r="E63" i="97"/>
  <c r="F63" i="97"/>
  <c r="E64" i="97"/>
  <c r="F64" i="97"/>
  <c r="E65" i="97"/>
  <c r="F65" i="97"/>
  <c r="E66" i="97"/>
  <c r="F66" i="97"/>
  <c r="E67" i="97"/>
  <c r="F67" i="97"/>
  <c r="E68" i="97"/>
  <c r="F68" i="97"/>
  <c r="E69" i="97"/>
  <c r="F69" i="97"/>
  <c r="E70" i="97"/>
  <c r="F70" i="97"/>
  <c r="E71" i="97"/>
  <c r="F71" i="97"/>
  <c r="E72" i="97"/>
  <c r="F72" i="97"/>
  <c r="E73" i="97"/>
  <c r="F73" i="97"/>
  <c r="E74" i="97"/>
  <c r="F74" i="97"/>
  <c r="E75" i="97"/>
  <c r="F75" i="97"/>
  <c r="E76" i="97"/>
  <c r="F76" i="97"/>
  <c r="E77" i="97"/>
  <c r="F77" i="97"/>
  <c r="E78" i="97"/>
  <c r="F78" i="97"/>
  <c r="E79" i="97"/>
  <c r="F79" i="97"/>
  <c r="E80" i="97"/>
  <c r="F80" i="97"/>
  <c r="E81" i="97"/>
  <c r="F81" i="97"/>
  <c r="E82" i="97"/>
  <c r="F82" i="97"/>
  <c r="E83" i="97"/>
  <c r="F83" i="97"/>
  <c r="E84" i="97"/>
  <c r="F84" i="97"/>
  <c r="E85" i="97"/>
  <c r="F85" i="97"/>
  <c r="E86" i="97"/>
  <c r="F86" i="97"/>
  <c r="E87" i="97"/>
  <c r="F87" i="97"/>
  <c r="E88" i="97"/>
  <c r="F88" i="97"/>
  <c r="E89" i="97"/>
  <c r="F89" i="97"/>
  <c r="E90" i="97"/>
  <c r="F90" i="97"/>
  <c r="E91" i="97"/>
  <c r="F91" i="97"/>
  <c r="E92" i="97"/>
  <c r="F92" i="97"/>
  <c r="E93" i="97"/>
  <c r="F93" i="97"/>
  <c r="E94" i="97"/>
  <c r="F94" i="97"/>
  <c r="E95" i="97"/>
  <c r="F95" i="97"/>
  <c r="E96" i="97"/>
  <c r="F96" i="97"/>
  <c r="E97" i="97"/>
  <c r="F97" i="97"/>
  <c r="E98" i="97"/>
  <c r="F98" i="97"/>
  <c r="E99" i="97"/>
  <c r="F99" i="97"/>
  <c r="E100" i="97"/>
  <c r="F100" i="97"/>
  <c r="E101" i="97"/>
  <c r="F101" i="97"/>
  <c r="E102" i="97"/>
  <c r="F102" i="97"/>
  <c r="E103" i="97"/>
  <c r="F103" i="97"/>
  <c r="E104" i="97"/>
  <c r="F104" i="97"/>
  <c r="E105" i="97"/>
  <c r="F105" i="97"/>
  <c r="E106" i="97"/>
  <c r="F106" i="97"/>
  <c r="E107" i="97"/>
  <c r="F107" i="97"/>
  <c r="E108" i="97"/>
  <c r="F108" i="97"/>
  <c r="E109" i="97"/>
  <c r="F109" i="97"/>
  <c r="E110" i="97"/>
  <c r="F110" i="97"/>
  <c r="E111" i="97"/>
  <c r="F111" i="97"/>
  <c r="E112" i="97"/>
  <c r="F112" i="97"/>
  <c r="E113" i="97"/>
  <c r="F113" i="97"/>
  <c r="E114" i="97"/>
  <c r="F114" i="97"/>
  <c r="E115" i="97"/>
  <c r="F115" i="97"/>
  <c r="E116" i="97"/>
  <c r="F116" i="97"/>
  <c r="E117" i="97"/>
  <c r="F117" i="97"/>
  <c r="E118" i="97"/>
  <c r="F118" i="97"/>
  <c r="E119" i="97"/>
  <c r="F119" i="97"/>
  <c r="E120" i="97"/>
  <c r="F120" i="97"/>
  <c r="E121" i="97"/>
  <c r="F121" i="97"/>
  <c r="E122" i="97"/>
  <c r="F122" i="97"/>
  <c r="E123" i="97"/>
  <c r="F123" i="97"/>
  <c r="E124" i="97"/>
  <c r="F124" i="97"/>
  <c r="E125" i="97"/>
  <c r="F125" i="97"/>
  <c r="E126" i="97"/>
  <c r="F126" i="97"/>
  <c r="E127" i="97"/>
  <c r="F127" i="97"/>
  <c r="E128" i="97"/>
  <c r="F128" i="97"/>
  <c r="E129" i="97"/>
  <c r="F129" i="97"/>
  <c r="E130" i="97"/>
  <c r="F130" i="97"/>
  <c r="E131" i="97"/>
  <c r="F131" i="97"/>
  <c r="E132" i="97"/>
  <c r="F132" i="97"/>
  <c r="E133" i="97"/>
  <c r="F133" i="97"/>
  <c r="E134" i="97"/>
  <c r="F134" i="97"/>
  <c r="E135" i="97"/>
  <c r="F135" i="97"/>
  <c r="E136" i="97"/>
  <c r="F136" i="97"/>
  <c r="E137" i="97"/>
  <c r="F137" i="97"/>
  <c r="E138" i="97"/>
  <c r="F138" i="97"/>
  <c r="E139" i="97"/>
  <c r="F139" i="97"/>
  <c r="E140" i="97"/>
  <c r="F140" i="97"/>
  <c r="E141" i="97"/>
  <c r="F141" i="97"/>
  <c r="E142" i="97"/>
  <c r="F142" i="97"/>
  <c r="E143" i="97"/>
  <c r="F143" i="97"/>
  <c r="E144" i="97"/>
  <c r="F144" i="97"/>
  <c r="E145" i="97"/>
  <c r="F145" i="97"/>
  <c r="E146" i="97"/>
  <c r="F146" i="97"/>
  <c r="E147" i="97"/>
  <c r="F147" i="97"/>
  <c r="E148" i="97"/>
  <c r="F148" i="97"/>
  <c r="E149" i="97"/>
  <c r="F149" i="97"/>
  <c r="E150" i="97"/>
  <c r="F150" i="97"/>
  <c r="E151" i="97"/>
  <c r="F151" i="97"/>
  <c r="E152" i="97"/>
  <c r="F152" i="97"/>
  <c r="E153" i="97"/>
  <c r="F153" i="97"/>
  <c r="O153" i="97"/>
  <c r="N153" i="97"/>
  <c r="M153" i="97"/>
  <c r="L153" i="97"/>
  <c r="T153" i="97"/>
  <c r="S153" i="97"/>
  <c r="R153" i="97"/>
  <c r="G153" i="97"/>
  <c r="E154" i="97"/>
  <c r="F154" i="97"/>
  <c r="O154" i="97"/>
  <c r="N154" i="97"/>
  <c r="M154" i="97"/>
  <c r="L154" i="97"/>
  <c r="T154" i="97"/>
  <c r="S154" i="97"/>
  <c r="R154" i="97"/>
  <c r="G154" i="97"/>
  <c r="E155" i="97"/>
  <c r="F155" i="97"/>
  <c r="O155" i="97"/>
  <c r="N155" i="97"/>
  <c r="M155" i="97"/>
  <c r="L155" i="97"/>
  <c r="T155" i="97"/>
  <c r="S155" i="97"/>
  <c r="R155" i="97"/>
  <c r="G155" i="97"/>
  <c r="AB342" i="108"/>
  <c r="D342" i="108"/>
  <c r="AB4" i="108"/>
  <c r="AB5" i="108"/>
  <c r="D5" i="108" s="1"/>
  <c r="AB6" i="108"/>
  <c r="AB7" i="108"/>
  <c r="AB8" i="108"/>
  <c r="AB9" i="108"/>
  <c r="AB10" i="108"/>
  <c r="D10" i="108" s="1"/>
  <c r="AB11" i="108"/>
  <c r="D11" i="108" s="1"/>
  <c r="AB13" i="108"/>
  <c r="AB14" i="108"/>
  <c r="AB17" i="108"/>
  <c r="AB18" i="108"/>
  <c r="AB19" i="108"/>
  <c r="AB20" i="108"/>
  <c r="D20" i="108" s="1"/>
  <c r="AB24" i="108"/>
  <c r="D24" i="108" s="1"/>
  <c r="AB26" i="108"/>
  <c r="D26" i="108" s="1"/>
  <c r="AB27" i="108"/>
  <c r="AB28" i="108"/>
  <c r="AB29" i="108"/>
  <c r="AB30" i="108"/>
  <c r="AB31" i="108"/>
  <c r="AB32" i="108"/>
  <c r="D32" i="108" s="1"/>
  <c r="AB33" i="108"/>
  <c r="D33" i="108" s="1"/>
  <c r="AB34" i="108"/>
  <c r="D34" i="108" s="1"/>
  <c r="AB35" i="108"/>
  <c r="AB36" i="108"/>
  <c r="AB37" i="108"/>
  <c r="AB38" i="108"/>
  <c r="AB39" i="108"/>
  <c r="AB40" i="108"/>
  <c r="D40" i="108" s="1"/>
  <c r="AB42" i="108"/>
  <c r="D42" i="108" s="1"/>
  <c r="AB43" i="108"/>
  <c r="D43" i="108" s="1"/>
  <c r="AB44" i="108"/>
  <c r="AB45" i="108"/>
  <c r="AB47" i="108"/>
  <c r="AB48" i="108"/>
  <c r="AB49" i="108"/>
  <c r="D49" i="108" s="1"/>
  <c r="AB50" i="108"/>
  <c r="AB51" i="108"/>
  <c r="AB57" i="108"/>
  <c r="D57" i="108" s="1"/>
  <c r="AB59" i="108"/>
  <c r="D59" i="108" s="1"/>
  <c r="AB60" i="108"/>
  <c r="AB61" i="108"/>
  <c r="AB63" i="108"/>
  <c r="AB67" i="108"/>
  <c r="D67" i="108" s="1"/>
  <c r="AB68" i="108"/>
  <c r="AB69" i="108"/>
  <c r="AB70" i="108"/>
  <c r="AB72" i="108"/>
  <c r="AB73" i="108"/>
  <c r="D73" i="108" s="1"/>
  <c r="AB77" i="108"/>
  <c r="AB78" i="108"/>
  <c r="AB79" i="108"/>
  <c r="AB80" i="108"/>
  <c r="D80" i="108" s="1"/>
  <c r="AB84" i="108"/>
  <c r="D84" i="108" s="1"/>
  <c r="AB86" i="108"/>
  <c r="D86" i="108" s="1"/>
  <c r="AB89" i="108"/>
  <c r="D89" i="108" s="1"/>
  <c r="AB90" i="108"/>
  <c r="AB91" i="108"/>
  <c r="AB97" i="108"/>
  <c r="AB98" i="108"/>
  <c r="AB99" i="108"/>
  <c r="D99" i="108" s="1"/>
  <c r="AB100" i="108"/>
  <c r="D100" i="108" s="1"/>
  <c r="AB101" i="108"/>
  <c r="D101" i="108" s="1"/>
  <c r="AB102" i="108"/>
  <c r="AB103" i="108"/>
  <c r="AB104" i="108"/>
  <c r="AB105" i="108"/>
  <c r="AB106" i="108"/>
  <c r="AB108" i="108"/>
  <c r="D108" i="108" s="1"/>
  <c r="AB110" i="108"/>
  <c r="D110" i="108" s="1"/>
  <c r="AB112" i="108"/>
  <c r="D112" i="108" s="1"/>
  <c r="AB116" i="108"/>
  <c r="AB117" i="108"/>
  <c r="AB119" i="108"/>
  <c r="AB120" i="108"/>
  <c r="AB121" i="108"/>
  <c r="AB124" i="108"/>
  <c r="D124" i="108" s="1"/>
  <c r="AB125" i="108"/>
  <c r="D125" i="108" s="1"/>
  <c r="AB127" i="108"/>
  <c r="D127" i="108" s="1"/>
  <c r="AB128" i="108"/>
  <c r="AB129" i="108"/>
  <c r="AB134" i="108"/>
  <c r="AB136" i="108"/>
  <c r="AB137" i="108"/>
  <c r="D137" i="108" s="1"/>
  <c r="AB139" i="108"/>
  <c r="D139" i="108" s="1"/>
  <c r="AB140" i="108"/>
  <c r="AB144" i="108"/>
  <c r="D144" i="108" s="1"/>
  <c r="AB146" i="108"/>
  <c r="AB147" i="108"/>
  <c r="AB148" i="108"/>
  <c r="AB149" i="108"/>
  <c r="AB150" i="108"/>
  <c r="D150" i="108" s="1"/>
  <c r="AB151" i="108"/>
  <c r="D151" i="108" s="1"/>
  <c r="AB152" i="108"/>
  <c r="D152" i="108" s="1"/>
  <c r="AB153" i="108"/>
  <c r="D153" i="108" s="1"/>
  <c r="AB155" i="108"/>
  <c r="AB158" i="108"/>
  <c r="AB161" i="108"/>
  <c r="AB162" i="108"/>
  <c r="AB163" i="108"/>
  <c r="AB165" i="108"/>
  <c r="D165" i="108" s="1"/>
  <c r="AB167" i="108"/>
  <c r="D167" i="108" s="1"/>
  <c r="AB168" i="108"/>
  <c r="D168" i="108" s="1"/>
  <c r="AB170" i="108"/>
  <c r="AB171" i="108"/>
  <c r="AB172" i="108"/>
  <c r="AB173" i="108"/>
  <c r="AB178" i="108"/>
  <c r="D178" i="108" s="1"/>
  <c r="AB183" i="108"/>
  <c r="D183" i="108" s="1"/>
  <c r="AB184" i="108"/>
  <c r="D184" i="108" s="1"/>
  <c r="AB186" i="108"/>
  <c r="D186" i="108" s="1"/>
  <c r="AB187" i="108"/>
  <c r="AB189" i="108"/>
  <c r="AB191" i="108"/>
  <c r="D191" i="108" s="1"/>
  <c r="AB194" i="108"/>
  <c r="AB195" i="108"/>
  <c r="AB197" i="108"/>
  <c r="AB198" i="108"/>
  <c r="D198" i="108" s="1"/>
  <c r="AB199" i="108"/>
  <c r="D199" i="108" s="1"/>
  <c r="AB207" i="108"/>
  <c r="AB210" i="108"/>
  <c r="AB211" i="108"/>
  <c r="AB216" i="108"/>
  <c r="AB217" i="108"/>
  <c r="D217" i="108" s="1"/>
  <c r="AB218" i="108"/>
  <c r="AB219" i="108"/>
  <c r="D219" i="108" s="1"/>
  <c r="AB220" i="108"/>
  <c r="AB222" i="108"/>
  <c r="AB223" i="108"/>
  <c r="AB225" i="108"/>
  <c r="AB226" i="108"/>
  <c r="AB227" i="108"/>
  <c r="D227" i="108" s="1"/>
  <c r="AB230" i="108"/>
  <c r="D230" i="108" s="1"/>
  <c r="AB233" i="108"/>
  <c r="D233" i="108" s="1"/>
  <c r="AB234" i="108"/>
  <c r="D234" i="108" s="1"/>
  <c r="AB235" i="108"/>
  <c r="AB236" i="108"/>
  <c r="AB238" i="108"/>
  <c r="D238" i="108" s="1"/>
  <c r="AB239" i="108"/>
  <c r="AB240" i="108"/>
  <c r="AB241" i="108"/>
  <c r="AB243" i="108"/>
  <c r="D243" i="108" s="1"/>
  <c r="AB244" i="108"/>
  <c r="D244" i="108" s="1"/>
  <c r="AB246" i="108"/>
  <c r="AB247" i="108"/>
  <c r="AB252" i="108"/>
  <c r="AB256" i="108"/>
  <c r="AB257" i="108"/>
  <c r="D257" i="108" s="1"/>
  <c r="AB261" i="108"/>
  <c r="D261" i="108" s="1"/>
  <c r="AB262" i="108"/>
  <c r="AB263" i="108"/>
  <c r="D263" i="108" s="1"/>
  <c r="AB265" i="108"/>
  <c r="AB267" i="108"/>
  <c r="AB268" i="108"/>
  <c r="AB269" i="108"/>
  <c r="AB273" i="108"/>
  <c r="AB275" i="108"/>
  <c r="D275" i="108" s="1"/>
  <c r="AB276" i="108"/>
  <c r="D276" i="108" s="1"/>
  <c r="AB280" i="108"/>
  <c r="AB282" i="108"/>
  <c r="AB284" i="108"/>
  <c r="AB285" i="108"/>
  <c r="AB286" i="108"/>
  <c r="AB288" i="108"/>
  <c r="D288" i="108" s="1"/>
  <c r="AB291" i="108"/>
  <c r="D291" i="108" s="1"/>
  <c r="AB296" i="108"/>
  <c r="AB298" i="108"/>
  <c r="D298" i="108" s="1"/>
  <c r="AB302" i="108"/>
  <c r="AB303" i="108"/>
  <c r="D303" i="108" s="1"/>
  <c r="AB304" i="108"/>
  <c r="AB305" i="108"/>
  <c r="D305" i="108" s="1"/>
  <c r="AB306" i="108"/>
  <c r="AB307" i="108"/>
  <c r="D307" i="108" s="1"/>
  <c r="AB309" i="108"/>
  <c r="D309" i="108" s="1"/>
  <c r="AB315" i="108"/>
  <c r="AB316" i="108"/>
  <c r="AB319" i="108"/>
  <c r="AB320" i="108"/>
  <c r="AB321" i="108"/>
  <c r="AB323" i="108"/>
  <c r="D323" i="108" s="1"/>
  <c r="AB324" i="108"/>
  <c r="D324" i="108" s="1"/>
  <c r="AB326" i="108"/>
  <c r="D326" i="108" s="1"/>
  <c r="AB327" i="108"/>
  <c r="D327" i="108" s="1"/>
  <c r="AB328" i="108"/>
  <c r="AB330" i="108"/>
  <c r="AB332" i="108"/>
  <c r="AB334" i="108"/>
  <c r="D334" i="108" s="1"/>
  <c r="AB337" i="108"/>
  <c r="D337" i="108" s="1"/>
  <c r="AB338" i="108"/>
  <c r="D338" i="108" s="1"/>
  <c r="AB341" i="108"/>
  <c r="D341" i="108" s="1"/>
  <c r="K9" i="105"/>
  <c r="N3" i="105"/>
  <c r="N4" i="105"/>
  <c r="N5" i="105"/>
  <c r="N6" i="105"/>
  <c r="N7" i="105"/>
  <c r="N8" i="105"/>
  <c r="N9" i="105"/>
  <c r="N10" i="105"/>
  <c r="N11" i="105"/>
  <c r="N12" i="105"/>
  <c r="N13" i="105"/>
  <c r="N14" i="105"/>
  <c r="N15" i="105"/>
  <c r="N16" i="105"/>
  <c r="N17" i="105"/>
  <c r="N18" i="105"/>
  <c r="N19" i="105"/>
  <c r="N20" i="105"/>
  <c r="N21" i="105"/>
  <c r="N22" i="105"/>
  <c r="N23" i="105"/>
  <c r="N24" i="105"/>
  <c r="N25" i="105"/>
  <c r="N26" i="105"/>
  <c r="N27" i="105"/>
  <c r="N28" i="105"/>
  <c r="N29" i="105"/>
  <c r="N30" i="105"/>
  <c r="N31" i="105"/>
  <c r="N32" i="105"/>
  <c r="N33" i="105"/>
  <c r="N34" i="105"/>
  <c r="N35" i="105"/>
  <c r="N36" i="105"/>
  <c r="N37" i="105"/>
  <c r="N38" i="105"/>
  <c r="N39" i="105"/>
  <c r="N40" i="105"/>
  <c r="N41" i="105"/>
  <c r="N42" i="105"/>
  <c r="N43" i="105"/>
  <c r="N44" i="105"/>
  <c r="N45" i="105"/>
  <c r="N46" i="105"/>
  <c r="N47" i="105"/>
  <c r="N48" i="105"/>
  <c r="N49" i="105"/>
  <c r="N50" i="105"/>
  <c r="N51" i="105"/>
  <c r="N52" i="105"/>
  <c r="N53" i="105"/>
  <c r="N54" i="105"/>
  <c r="N55" i="105"/>
  <c r="N56" i="105"/>
  <c r="N57" i="105"/>
  <c r="N58" i="105"/>
  <c r="N59" i="105"/>
  <c r="N60" i="105"/>
  <c r="N61" i="105"/>
  <c r="N62" i="105"/>
  <c r="N63" i="105"/>
  <c r="N64" i="105"/>
  <c r="N65" i="105"/>
  <c r="N66" i="105"/>
  <c r="N67" i="105"/>
  <c r="N68" i="105"/>
  <c r="N69" i="105"/>
  <c r="N70" i="105"/>
  <c r="N71" i="105"/>
  <c r="N72" i="105"/>
  <c r="N73" i="105"/>
  <c r="N74" i="105"/>
  <c r="N75" i="105"/>
  <c r="N76" i="105"/>
  <c r="N77" i="105"/>
  <c r="N78" i="105"/>
  <c r="N79" i="105"/>
  <c r="N80" i="105"/>
  <c r="N81" i="105"/>
  <c r="N82" i="105"/>
  <c r="N83" i="105"/>
  <c r="N84" i="105"/>
  <c r="N85" i="105"/>
  <c r="N86" i="105"/>
  <c r="N87" i="105"/>
  <c r="N88" i="105"/>
  <c r="N89" i="105"/>
  <c r="N90" i="105"/>
  <c r="N91" i="105"/>
  <c r="N92" i="105"/>
  <c r="N93" i="105"/>
  <c r="N94" i="105"/>
  <c r="N95" i="105"/>
  <c r="N96" i="105"/>
  <c r="N97" i="105"/>
  <c r="N98" i="105"/>
  <c r="N99" i="105"/>
  <c r="N100" i="105"/>
  <c r="N101" i="105"/>
  <c r="N102" i="105"/>
  <c r="N103" i="105"/>
  <c r="N104" i="105"/>
  <c r="N105" i="105"/>
  <c r="N106" i="105"/>
  <c r="N107" i="105"/>
  <c r="N108" i="105"/>
  <c r="N109" i="105"/>
  <c r="N110" i="105"/>
  <c r="N111" i="105"/>
  <c r="N112" i="105"/>
  <c r="N113" i="105"/>
  <c r="N114" i="105"/>
  <c r="N115" i="105"/>
  <c r="N116" i="105"/>
  <c r="N117" i="105"/>
  <c r="N118" i="105"/>
  <c r="N119" i="105"/>
  <c r="N120" i="105"/>
  <c r="N121" i="105"/>
  <c r="N122" i="105"/>
  <c r="N123" i="105"/>
  <c r="N124" i="105"/>
  <c r="N125" i="105"/>
  <c r="N126" i="105"/>
  <c r="N127" i="105"/>
  <c r="N128" i="105"/>
  <c r="N130" i="105"/>
  <c r="N131" i="105"/>
  <c r="N132" i="105"/>
  <c r="N133" i="105"/>
  <c r="N134" i="105"/>
  <c r="N135" i="105"/>
  <c r="N136" i="105"/>
  <c r="N137" i="105"/>
  <c r="N138" i="105"/>
  <c r="N139" i="105"/>
  <c r="N140" i="105"/>
  <c r="N141" i="105"/>
  <c r="N142" i="105"/>
  <c r="N143" i="105"/>
  <c r="N144" i="105"/>
  <c r="N145" i="105"/>
  <c r="N146" i="105"/>
  <c r="N147" i="105"/>
  <c r="N148" i="105"/>
  <c r="N149" i="105"/>
  <c r="N150" i="105"/>
  <c r="N151" i="105"/>
  <c r="N152" i="105"/>
  <c r="N153" i="105"/>
  <c r="N154" i="105"/>
  <c r="N155" i="105"/>
  <c r="N156" i="105"/>
  <c r="K119" i="105"/>
  <c r="K89" i="105"/>
  <c r="K99" i="105"/>
  <c r="K58" i="105"/>
  <c r="K55" i="105"/>
  <c r="K52" i="105"/>
  <c r="K3" i="105"/>
  <c r="K4" i="105"/>
  <c r="K5" i="105"/>
  <c r="K35" i="105"/>
  <c r="B12" i="3"/>
  <c r="B16" i="3"/>
  <c r="B18" i="3"/>
  <c r="B19" i="3"/>
  <c r="B22" i="3"/>
  <c r="B25" i="3"/>
  <c r="B26" i="3"/>
  <c r="B30" i="3"/>
  <c r="B32" i="3"/>
  <c r="B35" i="3"/>
  <c r="B46" i="3"/>
  <c r="B50" i="3"/>
  <c r="B51" i="3"/>
  <c r="B56" i="3"/>
  <c r="B59" i="3"/>
  <c r="B62" i="3"/>
  <c r="B63" i="3"/>
  <c r="B68" i="3"/>
  <c r="B73" i="3"/>
  <c r="B74" i="3"/>
  <c r="B76" i="3"/>
  <c r="B77" i="3"/>
  <c r="B78" i="3"/>
  <c r="B80" i="3"/>
  <c r="B82" i="3"/>
  <c r="B83" i="3"/>
  <c r="B92" i="3"/>
  <c r="B93" i="3"/>
  <c r="B99" i="3"/>
  <c r="B101" i="3"/>
  <c r="B102" i="3"/>
  <c r="B104" i="3"/>
  <c r="B107" i="3"/>
  <c r="B111" i="3"/>
  <c r="B113" i="3"/>
  <c r="B116" i="3"/>
  <c r="B117" i="3"/>
  <c r="B126" i="3"/>
  <c r="B127" i="3"/>
  <c r="B128" i="3"/>
  <c r="B147" i="3"/>
  <c r="A149" i="103"/>
  <c r="A150" i="103"/>
  <c r="A151" i="103"/>
  <c r="A142" i="103"/>
  <c r="A143" i="103"/>
  <c r="A144" i="103"/>
  <c r="A145" i="103"/>
  <c r="A146" i="103"/>
  <c r="A147" i="103"/>
  <c r="A148" i="103"/>
  <c r="A145" i="104"/>
  <c r="A146" i="104"/>
  <c r="A147" i="104"/>
  <c r="A148" i="104"/>
  <c r="A149" i="104"/>
  <c r="A150" i="104"/>
  <c r="A151" i="104"/>
  <c r="A152" i="104"/>
  <c r="A153" i="104"/>
  <c r="A154" i="104"/>
  <c r="A155" i="104"/>
  <c r="A156" i="104"/>
  <c r="E156" i="104"/>
  <c r="F156" i="104"/>
  <c r="H156" i="104"/>
  <c r="I156" i="104"/>
  <c r="J156" i="104"/>
  <c r="N156" i="104"/>
  <c r="O156" i="104"/>
  <c r="P156" i="104"/>
  <c r="Q156" i="104"/>
  <c r="R156" i="104"/>
  <c r="W156" i="104"/>
  <c r="X156" i="104"/>
  <c r="T156" i="104"/>
  <c r="AA156" i="104"/>
  <c r="AC156" i="104"/>
  <c r="AD156" i="104"/>
  <c r="AE156" i="104"/>
  <c r="AF156" i="104"/>
  <c r="AH156" i="104"/>
  <c r="AI156" i="104"/>
  <c r="AK156" i="104"/>
  <c r="AL156" i="104"/>
  <c r="AM156" i="104"/>
  <c r="A157" i="104"/>
  <c r="E157" i="104"/>
  <c r="F157" i="104"/>
  <c r="H157" i="104"/>
  <c r="I157" i="104"/>
  <c r="J157" i="104"/>
  <c r="N157" i="104"/>
  <c r="O157" i="104"/>
  <c r="P157" i="104"/>
  <c r="Q157" i="104"/>
  <c r="R157" i="104"/>
  <c r="W157" i="104"/>
  <c r="X157" i="104"/>
  <c r="T157" i="104"/>
  <c r="AA157" i="104"/>
  <c r="AC157" i="104"/>
  <c r="AD157" i="104"/>
  <c r="AE157" i="104"/>
  <c r="AF157" i="104"/>
  <c r="AH157" i="104"/>
  <c r="AI157" i="104"/>
  <c r="AK157" i="104"/>
  <c r="AL157" i="104"/>
  <c r="AM157" i="104"/>
  <c r="A158" i="104"/>
  <c r="E158" i="104"/>
  <c r="F158" i="104"/>
  <c r="H158" i="104"/>
  <c r="I158" i="104"/>
  <c r="J158" i="104"/>
  <c r="N158" i="104"/>
  <c r="O158" i="104"/>
  <c r="P158" i="104"/>
  <c r="Q158" i="104"/>
  <c r="R158" i="104"/>
  <c r="W158" i="104"/>
  <c r="X158" i="104"/>
  <c r="T158" i="104"/>
  <c r="AA158" i="104"/>
  <c r="AC158" i="104"/>
  <c r="AD158" i="104"/>
  <c r="AE158" i="104"/>
  <c r="AF158" i="104"/>
  <c r="AH158" i="104"/>
  <c r="AI158" i="104"/>
  <c r="AK158" i="104"/>
  <c r="AL158" i="104"/>
  <c r="AM158" i="104"/>
  <c r="A159" i="104"/>
  <c r="E159" i="104"/>
  <c r="F159" i="104"/>
  <c r="H159" i="104"/>
  <c r="I159" i="104"/>
  <c r="J159" i="104"/>
  <c r="N159" i="104"/>
  <c r="O159" i="104"/>
  <c r="P159" i="104"/>
  <c r="Q159" i="104"/>
  <c r="R159" i="104"/>
  <c r="W159" i="104"/>
  <c r="X159" i="104"/>
  <c r="T159" i="104"/>
  <c r="AA159" i="104"/>
  <c r="AC159" i="104"/>
  <c r="AD159" i="104"/>
  <c r="AE159" i="104"/>
  <c r="AF159" i="104"/>
  <c r="AH159" i="104"/>
  <c r="AI159" i="104"/>
  <c r="AK159" i="104"/>
  <c r="AL159" i="104"/>
  <c r="AM159" i="104"/>
  <c r="A160" i="104"/>
  <c r="E160" i="104"/>
  <c r="F160" i="104"/>
  <c r="H160" i="104"/>
  <c r="I160" i="104"/>
  <c r="J160" i="104"/>
  <c r="N160" i="104"/>
  <c r="O160" i="104"/>
  <c r="P160" i="104"/>
  <c r="Q160" i="104"/>
  <c r="R160" i="104"/>
  <c r="W160" i="104"/>
  <c r="X160" i="104"/>
  <c r="T160" i="104"/>
  <c r="S160" i="104" s="1"/>
  <c r="B160" i="104" s="1"/>
  <c r="AA160" i="104"/>
  <c r="AC160" i="104"/>
  <c r="AD160" i="104"/>
  <c r="AE160" i="104"/>
  <c r="AF160" i="104"/>
  <c r="AH160" i="104"/>
  <c r="AI160" i="104"/>
  <c r="AK160" i="104"/>
  <c r="AL160" i="104"/>
  <c r="AM160" i="104"/>
  <c r="A161" i="104"/>
  <c r="E161" i="104"/>
  <c r="F161" i="104"/>
  <c r="H161" i="104"/>
  <c r="I161" i="104"/>
  <c r="J161" i="104"/>
  <c r="N161" i="104"/>
  <c r="O161" i="104"/>
  <c r="P161" i="104"/>
  <c r="Q161" i="104"/>
  <c r="R161" i="104"/>
  <c r="W161" i="104"/>
  <c r="X161" i="104"/>
  <c r="T161" i="104"/>
  <c r="AA161" i="104"/>
  <c r="AC161" i="104"/>
  <c r="AD161" i="104"/>
  <c r="AE161" i="104"/>
  <c r="AF161" i="104"/>
  <c r="AH161" i="104"/>
  <c r="AI161" i="104"/>
  <c r="AK161" i="104"/>
  <c r="AL161" i="104"/>
  <c r="AM161" i="104"/>
  <c r="AN161" i="104"/>
  <c r="A162" i="104"/>
  <c r="E162" i="104"/>
  <c r="F162" i="104"/>
  <c r="H162" i="104"/>
  <c r="I162" i="104"/>
  <c r="J162" i="104"/>
  <c r="N162" i="104"/>
  <c r="O162" i="104"/>
  <c r="P162" i="104"/>
  <c r="Q162" i="104"/>
  <c r="R162" i="104"/>
  <c r="W162" i="104"/>
  <c r="X162" i="104"/>
  <c r="T162" i="104"/>
  <c r="S162" i="104" s="1"/>
  <c r="B162" i="104" s="1"/>
  <c r="AA162" i="104"/>
  <c r="AC162" i="104"/>
  <c r="AD162" i="104"/>
  <c r="AE162" i="104"/>
  <c r="AF162" i="104"/>
  <c r="AH162" i="104"/>
  <c r="AI162" i="104"/>
  <c r="AK162" i="104"/>
  <c r="AL162" i="104"/>
  <c r="AM162" i="104"/>
  <c r="A163" i="104"/>
  <c r="E163" i="104"/>
  <c r="F163" i="104"/>
  <c r="H163" i="104"/>
  <c r="I163" i="104"/>
  <c r="J163" i="104"/>
  <c r="N163" i="104"/>
  <c r="O163" i="104"/>
  <c r="P163" i="104"/>
  <c r="Q163" i="104"/>
  <c r="R163" i="104"/>
  <c r="W163" i="104"/>
  <c r="X163" i="104"/>
  <c r="T163" i="104"/>
  <c r="S163" i="104" s="1"/>
  <c r="B163" i="104" s="1"/>
  <c r="AA163" i="104"/>
  <c r="AC163" i="104"/>
  <c r="AD163" i="104"/>
  <c r="AE163" i="104"/>
  <c r="AF163" i="104"/>
  <c r="AH163" i="104"/>
  <c r="AI163" i="104"/>
  <c r="AK163" i="104"/>
  <c r="AL163" i="104"/>
  <c r="AM163" i="104"/>
  <c r="A164" i="104"/>
  <c r="E164" i="104"/>
  <c r="F164" i="104"/>
  <c r="H164" i="104"/>
  <c r="I164" i="104"/>
  <c r="J164" i="104"/>
  <c r="N164" i="104"/>
  <c r="O164" i="104"/>
  <c r="P164" i="104"/>
  <c r="Q164" i="104"/>
  <c r="R164" i="104"/>
  <c r="M164" i="104"/>
  <c r="W164" i="104"/>
  <c r="X164" i="104"/>
  <c r="T164" i="104"/>
  <c r="AA164" i="104"/>
  <c r="AC164" i="104"/>
  <c r="AD164" i="104"/>
  <c r="AE164" i="104"/>
  <c r="AF164" i="104"/>
  <c r="AH164" i="104"/>
  <c r="AI164" i="104"/>
  <c r="AK164" i="104"/>
  <c r="AL164" i="104"/>
  <c r="AM164" i="104"/>
  <c r="A165" i="104"/>
  <c r="E165" i="104"/>
  <c r="F165" i="104"/>
  <c r="G165" i="104"/>
  <c r="H165" i="104"/>
  <c r="I165" i="104"/>
  <c r="J165" i="104"/>
  <c r="N165" i="104"/>
  <c r="O165" i="104"/>
  <c r="P165" i="104"/>
  <c r="Q165" i="104"/>
  <c r="R165" i="104"/>
  <c r="W165" i="104"/>
  <c r="X165" i="104"/>
  <c r="T165" i="104"/>
  <c r="AA165" i="104"/>
  <c r="AC165" i="104"/>
  <c r="AD165" i="104"/>
  <c r="AE165" i="104"/>
  <c r="AF165" i="104"/>
  <c r="AH165" i="104"/>
  <c r="AI165" i="104"/>
  <c r="AK165" i="104"/>
  <c r="AL165" i="104"/>
  <c r="AM165" i="104"/>
  <c r="A166" i="104"/>
  <c r="E166" i="104"/>
  <c r="F166" i="104"/>
  <c r="H166" i="104"/>
  <c r="J166" i="104"/>
  <c r="I166" i="104"/>
  <c r="N166" i="104"/>
  <c r="O166" i="104"/>
  <c r="P166" i="104"/>
  <c r="Q166" i="104"/>
  <c r="R166" i="104"/>
  <c r="W166" i="104"/>
  <c r="X166" i="104"/>
  <c r="T166" i="104"/>
  <c r="AA166" i="104"/>
  <c r="AC166" i="104"/>
  <c r="AD166" i="104"/>
  <c r="AE166" i="104"/>
  <c r="AF166" i="104"/>
  <c r="AH166" i="104"/>
  <c r="AI166" i="104"/>
  <c r="AK166" i="104"/>
  <c r="AL166" i="104"/>
  <c r="AM166" i="104"/>
  <c r="A167" i="104"/>
  <c r="E167" i="104"/>
  <c r="F167" i="104"/>
  <c r="H167" i="104"/>
  <c r="I167" i="104"/>
  <c r="J167" i="104"/>
  <c r="N167" i="104"/>
  <c r="O167" i="104"/>
  <c r="P167" i="104"/>
  <c r="Q167" i="104"/>
  <c r="R167" i="104"/>
  <c r="W167" i="104"/>
  <c r="X167" i="104"/>
  <c r="T167" i="104"/>
  <c r="AA167" i="104"/>
  <c r="AC167" i="104"/>
  <c r="AD167" i="104"/>
  <c r="AE167" i="104"/>
  <c r="AF167" i="104"/>
  <c r="AH167" i="104"/>
  <c r="AI167" i="104"/>
  <c r="AK167" i="104"/>
  <c r="AL167" i="104"/>
  <c r="AM167" i="104"/>
  <c r="A168" i="104"/>
  <c r="E168" i="104"/>
  <c r="F168" i="104"/>
  <c r="H168" i="104"/>
  <c r="I168" i="104"/>
  <c r="J168" i="104"/>
  <c r="N168" i="104"/>
  <c r="O168" i="104"/>
  <c r="P168" i="104"/>
  <c r="Q168" i="104"/>
  <c r="R168" i="104"/>
  <c r="W168" i="104"/>
  <c r="X168" i="104"/>
  <c r="T168" i="104"/>
  <c r="AA168" i="104"/>
  <c r="AC168" i="104"/>
  <c r="AD168" i="104"/>
  <c r="AE168" i="104"/>
  <c r="AF168" i="104"/>
  <c r="AH168" i="104"/>
  <c r="AI168" i="104"/>
  <c r="AK168" i="104"/>
  <c r="AL168" i="104"/>
  <c r="AM168" i="104"/>
  <c r="A169" i="104"/>
  <c r="E169" i="104"/>
  <c r="F169" i="104"/>
  <c r="H169" i="104"/>
  <c r="J169" i="104"/>
  <c r="I169" i="104"/>
  <c r="N169" i="104"/>
  <c r="O169" i="104"/>
  <c r="P169" i="104"/>
  <c r="Q169" i="104"/>
  <c r="R169" i="104"/>
  <c r="W169" i="104"/>
  <c r="X169" i="104"/>
  <c r="T169" i="104"/>
  <c r="S169" i="104" s="1"/>
  <c r="B169" i="104" s="1"/>
  <c r="AA169" i="104"/>
  <c r="AC169" i="104"/>
  <c r="AD169" i="104"/>
  <c r="AE169" i="104"/>
  <c r="AF169" i="104"/>
  <c r="AH169" i="104"/>
  <c r="AI169" i="104"/>
  <c r="AJ169" i="104"/>
  <c r="AK169" i="104"/>
  <c r="AL169" i="104"/>
  <c r="AM169" i="104"/>
  <c r="A170" i="104"/>
  <c r="E170" i="104"/>
  <c r="F170" i="104"/>
  <c r="H170" i="104"/>
  <c r="I170" i="104"/>
  <c r="J170" i="104"/>
  <c r="N170" i="104"/>
  <c r="O170" i="104"/>
  <c r="P170" i="104"/>
  <c r="Q170" i="104"/>
  <c r="R170" i="104"/>
  <c r="W170" i="104"/>
  <c r="X170" i="104"/>
  <c r="T170" i="104"/>
  <c r="S170" i="104" s="1"/>
  <c r="B170" i="104" s="1"/>
  <c r="AA170" i="104"/>
  <c r="AC170" i="104"/>
  <c r="AD170" i="104"/>
  <c r="AE170" i="104"/>
  <c r="AF170" i="104"/>
  <c r="AH170" i="104"/>
  <c r="AI170" i="104"/>
  <c r="AK170" i="104"/>
  <c r="AL170" i="104"/>
  <c r="AM170" i="104"/>
  <c r="A171" i="104"/>
  <c r="E171" i="104"/>
  <c r="F171" i="104"/>
  <c r="H171" i="104"/>
  <c r="I171" i="104"/>
  <c r="J171" i="104"/>
  <c r="N171" i="104"/>
  <c r="O171" i="104"/>
  <c r="P171" i="104"/>
  <c r="Q171" i="104"/>
  <c r="R171" i="104"/>
  <c r="W171" i="104"/>
  <c r="X171" i="104"/>
  <c r="T171" i="104"/>
  <c r="AA171" i="104"/>
  <c r="AC171" i="104"/>
  <c r="AD171" i="104"/>
  <c r="AE171" i="104"/>
  <c r="AF171" i="104"/>
  <c r="AH171" i="104"/>
  <c r="AI171" i="104"/>
  <c r="AK171" i="104"/>
  <c r="AL171" i="104"/>
  <c r="AM171" i="104"/>
  <c r="A172" i="104"/>
  <c r="E172" i="104"/>
  <c r="F172" i="104"/>
  <c r="H172" i="104"/>
  <c r="I172" i="104"/>
  <c r="J172" i="104"/>
  <c r="N172" i="104"/>
  <c r="O172" i="104"/>
  <c r="P172" i="104"/>
  <c r="Q172" i="104"/>
  <c r="R172" i="104"/>
  <c r="W172" i="104"/>
  <c r="X172" i="104"/>
  <c r="T172" i="104"/>
  <c r="AA172" i="104"/>
  <c r="AC172" i="104"/>
  <c r="AD172" i="104"/>
  <c r="AE172" i="104"/>
  <c r="AF172" i="104"/>
  <c r="AH172" i="104"/>
  <c r="AI172" i="104"/>
  <c r="AK172" i="104"/>
  <c r="AL172" i="104"/>
  <c r="AM172" i="104"/>
  <c r="A173" i="104"/>
  <c r="E173" i="104"/>
  <c r="F173" i="104"/>
  <c r="H173" i="104"/>
  <c r="I173" i="104"/>
  <c r="J173" i="104"/>
  <c r="N173" i="104"/>
  <c r="O173" i="104"/>
  <c r="P173" i="104"/>
  <c r="Q173" i="104"/>
  <c r="R173" i="104"/>
  <c r="W173" i="104"/>
  <c r="X173" i="104"/>
  <c r="T173" i="104"/>
  <c r="AA173" i="104"/>
  <c r="AC173" i="104"/>
  <c r="AD173" i="104"/>
  <c r="AE173" i="104"/>
  <c r="AF173" i="104"/>
  <c r="AH173" i="104"/>
  <c r="AI173" i="104"/>
  <c r="AK173" i="104"/>
  <c r="AL173" i="104"/>
  <c r="AM173" i="104"/>
  <c r="A174" i="104"/>
  <c r="E174" i="104"/>
  <c r="F174" i="104"/>
  <c r="H174" i="104"/>
  <c r="I174" i="104"/>
  <c r="J174" i="104"/>
  <c r="N174" i="104"/>
  <c r="O174" i="104"/>
  <c r="P174" i="104"/>
  <c r="Q174" i="104"/>
  <c r="R174" i="104"/>
  <c r="W174" i="104"/>
  <c r="X174" i="104"/>
  <c r="T174" i="104"/>
  <c r="AA174" i="104"/>
  <c r="AC174" i="104"/>
  <c r="AD174" i="104"/>
  <c r="AE174" i="104"/>
  <c r="AF174" i="104"/>
  <c r="AH174" i="104"/>
  <c r="AI174" i="104"/>
  <c r="AK174" i="104"/>
  <c r="AL174" i="104"/>
  <c r="AM174" i="104"/>
  <c r="A175" i="104"/>
  <c r="E175" i="104"/>
  <c r="F175" i="104"/>
  <c r="H175" i="104"/>
  <c r="I175" i="104"/>
  <c r="J175" i="104"/>
  <c r="N175" i="104"/>
  <c r="O175" i="104"/>
  <c r="P175" i="104"/>
  <c r="Q175" i="104"/>
  <c r="R175" i="104"/>
  <c r="W175" i="104"/>
  <c r="X175" i="104"/>
  <c r="T175" i="104"/>
  <c r="AA175" i="104"/>
  <c r="AC175" i="104"/>
  <c r="AD175" i="104"/>
  <c r="AE175" i="104"/>
  <c r="AF175" i="104"/>
  <c r="AH175" i="104"/>
  <c r="AI175" i="104"/>
  <c r="AK175" i="104"/>
  <c r="AL175" i="104"/>
  <c r="AM175" i="104"/>
  <c r="A176" i="104"/>
  <c r="E176" i="104"/>
  <c r="F176" i="104"/>
  <c r="H176" i="104"/>
  <c r="I176" i="104"/>
  <c r="J176" i="104"/>
  <c r="N176" i="104"/>
  <c r="O176" i="104"/>
  <c r="P176" i="104"/>
  <c r="Q176" i="104"/>
  <c r="R176" i="104"/>
  <c r="W176" i="104"/>
  <c r="X176" i="104"/>
  <c r="T176" i="104"/>
  <c r="AA176" i="104"/>
  <c r="AC176" i="104"/>
  <c r="AD176" i="104"/>
  <c r="AE176" i="104"/>
  <c r="AF176" i="104"/>
  <c r="AH176" i="104"/>
  <c r="AI176" i="104"/>
  <c r="AK176" i="104"/>
  <c r="AL176" i="104"/>
  <c r="AM176" i="104"/>
  <c r="A177" i="104"/>
  <c r="E177" i="104"/>
  <c r="F177" i="104"/>
  <c r="G177" i="104"/>
  <c r="H177" i="104"/>
  <c r="I177" i="104"/>
  <c r="J177" i="104"/>
  <c r="N177" i="104"/>
  <c r="O177" i="104"/>
  <c r="P177" i="104"/>
  <c r="Q177" i="104"/>
  <c r="R177" i="104"/>
  <c r="W177" i="104"/>
  <c r="X177" i="104"/>
  <c r="T177" i="104"/>
  <c r="S177" i="104" s="1"/>
  <c r="B177" i="104" s="1"/>
  <c r="AA177" i="104"/>
  <c r="AC177" i="104"/>
  <c r="AD177" i="104"/>
  <c r="AE177" i="104"/>
  <c r="AF177" i="104"/>
  <c r="AH177" i="104"/>
  <c r="AI177" i="104"/>
  <c r="AK177" i="104"/>
  <c r="AL177" i="104"/>
  <c r="AM177" i="104"/>
  <c r="A178" i="104"/>
  <c r="E178" i="104"/>
  <c r="F178" i="104"/>
  <c r="H178" i="104"/>
  <c r="I178" i="104"/>
  <c r="J178" i="104"/>
  <c r="N178" i="104"/>
  <c r="O178" i="104"/>
  <c r="P178" i="104"/>
  <c r="Q178" i="104"/>
  <c r="R178" i="104"/>
  <c r="W178" i="104"/>
  <c r="X178" i="104"/>
  <c r="T178" i="104"/>
  <c r="S178" i="104" s="1"/>
  <c r="B178" i="104" s="1"/>
  <c r="AA178" i="104"/>
  <c r="AC178" i="104"/>
  <c r="AD178" i="104"/>
  <c r="AE178" i="104"/>
  <c r="AF178" i="104"/>
  <c r="AH178" i="104"/>
  <c r="AI178" i="104"/>
  <c r="AK178" i="104"/>
  <c r="AL178" i="104"/>
  <c r="AM178" i="104"/>
  <c r="A179" i="104"/>
  <c r="E179" i="104"/>
  <c r="F179" i="104"/>
  <c r="H179" i="104"/>
  <c r="J179" i="104"/>
  <c r="I179" i="104"/>
  <c r="N179" i="104"/>
  <c r="O179" i="104"/>
  <c r="P179" i="104"/>
  <c r="Q179" i="104"/>
  <c r="R179" i="104"/>
  <c r="W179" i="104"/>
  <c r="X179" i="104"/>
  <c r="T179" i="104"/>
  <c r="S179" i="104" s="1"/>
  <c r="B179" i="104" s="1"/>
  <c r="AA179" i="104"/>
  <c r="AC179" i="104"/>
  <c r="AD179" i="104"/>
  <c r="AE179" i="104"/>
  <c r="AF179" i="104"/>
  <c r="AH179" i="104"/>
  <c r="AI179" i="104"/>
  <c r="AK179" i="104"/>
  <c r="AL179" i="104"/>
  <c r="AM179" i="104"/>
  <c r="A180" i="104"/>
  <c r="E180" i="104"/>
  <c r="F180" i="104"/>
  <c r="H180" i="104"/>
  <c r="I180" i="104"/>
  <c r="J180" i="104"/>
  <c r="N180" i="104"/>
  <c r="O180" i="104"/>
  <c r="P180" i="104"/>
  <c r="Q180" i="104"/>
  <c r="R180" i="104"/>
  <c r="W180" i="104"/>
  <c r="X180" i="104"/>
  <c r="T180" i="104"/>
  <c r="S180" i="104" s="1"/>
  <c r="B180" i="104" s="1"/>
  <c r="AA180" i="104"/>
  <c r="AC180" i="104"/>
  <c r="AD180" i="104"/>
  <c r="AE180" i="104"/>
  <c r="AF180" i="104"/>
  <c r="AH180" i="104"/>
  <c r="AI180" i="104"/>
  <c r="AK180" i="104"/>
  <c r="AL180" i="104"/>
  <c r="AM180" i="104"/>
  <c r="A181" i="104"/>
  <c r="E181" i="104"/>
  <c r="F181" i="104"/>
  <c r="H181" i="104"/>
  <c r="I181" i="104"/>
  <c r="J181" i="104"/>
  <c r="K181" i="104"/>
  <c r="L181" i="104"/>
  <c r="N181" i="104"/>
  <c r="O181" i="104"/>
  <c r="P181" i="104"/>
  <c r="Q181" i="104"/>
  <c r="R181" i="104"/>
  <c r="W181" i="104"/>
  <c r="X181" i="104"/>
  <c r="T181" i="104"/>
  <c r="S181" i="104" s="1"/>
  <c r="B181" i="104" s="1"/>
  <c r="AA181" i="104"/>
  <c r="AC181" i="104"/>
  <c r="AD181" i="104"/>
  <c r="AE181" i="104"/>
  <c r="AF181" i="104"/>
  <c r="AH181" i="104"/>
  <c r="AI181" i="104"/>
  <c r="AK181" i="104"/>
  <c r="AL181" i="104"/>
  <c r="AM181" i="104"/>
  <c r="A182" i="104"/>
  <c r="E182" i="104"/>
  <c r="F182" i="104"/>
  <c r="H182" i="104"/>
  <c r="I182" i="104"/>
  <c r="J182" i="104"/>
  <c r="N182" i="104"/>
  <c r="O182" i="104"/>
  <c r="P182" i="104"/>
  <c r="Q182" i="104"/>
  <c r="R182" i="104"/>
  <c r="W182" i="104"/>
  <c r="X182" i="104"/>
  <c r="T182" i="104"/>
  <c r="S182" i="104" s="1"/>
  <c r="B182" i="104" s="1"/>
  <c r="AA182" i="104"/>
  <c r="AC182" i="104"/>
  <c r="AD182" i="104"/>
  <c r="AE182" i="104"/>
  <c r="AF182" i="104"/>
  <c r="AH182" i="104"/>
  <c r="AI182" i="104"/>
  <c r="AK182" i="104"/>
  <c r="AL182" i="104"/>
  <c r="AM182" i="104"/>
  <c r="A183" i="104"/>
  <c r="E183" i="104"/>
  <c r="F183" i="104"/>
  <c r="H183" i="104"/>
  <c r="I183" i="104"/>
  <c r="J183" i="104"/>
  <c r="N183" i="104"/>
  <c r="O183" i="104"/>
  <c r="P183" i="104"/>
  <c r="Q183" i="104"/>
  <c r="R183" i="104"/>
  <c r="W183" i="104"/>
  <c r="X183" i="104"/>
  <c r="T183" i="104"/>
  <c r="AA183" i="104"/>
  <c r="AC183" i="104"/>
  <c r="AD183" i="104"/>
  <c r="AE183" i="104"/>
  <c r="AF183" i="104"/>
  <c r="AH183" i="104"/>
  <c r="AI183" i="104"/>
  <c r="AK183" i="104"/>
  <c r="AL183" i="104"/>
  <c r="AM183" i="104"/>
  <c r="A184" i="104"/>
  <c r="E184" i="104"/>
  <c r="F184" i="104"/>
  <c r="H184" i="104"/>
  <c r="I184" i="104"/>
  <c r="J184" i="104"/>
  <c r="N184" i="104"/>
  <c r="O184" i="104"/>
  <c r="P184" i="104"/>
  <c r="Q184" i="104"/>
  <c r="R184" i="104"/>
  <c r="W184" i="104"/>
  <c r="X184" i="104"/>
  <c r="T184" i="104"/>
  <c r="AA184" i="104"/>
  <c r="AC184" i="104"/>
  <c r="AD184" i="104"/>
  <c r="AE184" i="104"/>
  <c r="AF184" i="104"/>
  <c r="AH184" i="104"/>
  <c r="AI184" i="104"/>
  <c r="AK184" i="104"/>
  <c r="AL184" i="104"/>
  <c r="AM184" i="104"/>
  <c r="A185" i="104"/>
  <c r="E185" i="104"/>
  <c r="F185" i="104"/>
  <c r="G185" i="104"/>
  <c r="H185" i="104"/>
  <c r="J185" i="104"/>
  <c r="I185" i="104"/>
  <c r="N185" i="104"/>
  <c r="O185" i="104"/>
  <c r="P185" i="104"/>
  <c r="Q185" i="104"/>
  <c r="R185" i="104"/>
  <c r="W185" i="104"/>
  <c r="X185" i="104"/>
  <c r="T185" i="104"/>
  <c r="AA185" i="104"/>
  <c r="AC185" i="104"/>
  <c r="AD185" i="104"/>
  <c r="AE185" i="104"/>
  <c r="AF185" i="104"/>
  <c r="AH185" i="104"/>
  <c r="AI185" i="104"/>
  <c r="AK185" i="104"/>
  <c r="AL185" i="104"/>
  <c r="AM185" i="104"/>
  <c r="A186" i="104"/>
  <c r="E186" i="104"/>
  <c r="F186" i="104"/>
  <c r="H186" i="104"/>
  <c r="I186" i="104"/>
  <c r="J186" i="104"/>
  <c r="N186" i="104"/>
  <c r="O186" i="104"/>
  <c r="P186" i="104"/>
  <c r="Q186" i="104"/>
  <c r="R186" i="104"/>
  <c r="W186" i="104"/>
  <c r="X186" i="104"/>
  <c r="T186" i="104"/>
  <c r="S186" i="104" s="1"/>
  <c r="B186" i="104" s="1"/>
  <c r="AA186" i="104"/>
  <c r="AC186" i="104"/>
  <c r="AD186" i="104"/>
  <c r="AE186" i="104"/>
  <c r="AF186" i="104"/>
  <c r="AH186" i="104"/>
  <c r="AI186" i="104"/>
  <c r="AK186" i="104"/>
  <c r="AL186" i="104"/>
  <c r="AM186" i="104"/>
  <c r="A187" i="104"/>
  <c r="E187" i="104"/>
  <c r="F187" i="104"/>
  <c r="H187" i="104"/>
  <c r="I187" i="104"/>
  <c r="J187" i="104"/>
  <c r="N187" i="104"/>
  <c r="O187" i="104"/>
  <c r="P187" i="104"/>
  <c r="Q187" i="104"/>
  <c r="R187" i="104"/>
  <c r="W187" i="104"/>
  <c r="X187" i="104"/>
  <c r="T187" i="104"/>
  <c r="AA187" i="104"/>
  <c r="AC187" i="104"/>
  <c r="AD187" i="104"/>
  <c r="AE187" i="104"/>
  <c r="AF187" i="104"/>
  <c r="AH187" i="104"/>
  <c r="AI187" i="104"/>
  <c r="AK187" i="104"/>
  <c r="AL187" i="104"/>
  <c r="AM187" i="104"/>
  <c r="A188" i="104"/>
  <c r="E188" i="104"/>
  <c r="F188" i="104"/>
  <c r="H188" i="104"/>
  <c r="I188" i="104"/>
  <c r="J188" i="104"/>
  <c r="N188" i="104"/>
  <c r="O188" i="104"/>
  <c r="P188" i="104"/>
  <c r="Q188" i="104"/>
  <c r="R188" i="104"/>
  <c r="W188" i="104"/>
  <c r="X188" i="104"/>
  <c r="T188" i="104"/>
  <c r="AA188" i="104"/>
  <c r="AC188" i="104"/>
  <c r="AD188" i="104"/>
  <c r="AE188" i="104"/>
  <c r="AF188" i="104"/>
  <c r="AH188" i="104"/>
  <c r="AI188" i="104"/>
  <c r="AK188" i="104"/>
  <c r="AL188" i="104"/>
  <c r="AM188" i="104"/>
  <c r="A189" i="104"/>
  <c r="E189" i="104"/>
  <c r="F189" i="104"/>
  <c r="H189" i="104"/>
  <c r="I189" i="104"/>
  <c r="J189" i="104"/>
  <c r="N189" i="104"/>
  <c r="O189" i="104"/>
  <c r="P189" i="104"/>
  <c r="Q189" i="104"/>
  <c r="R189" i="104"/>
  <c r="W189" i="104"/>
  <c r="X189" i="104"/>
  <c r="T189" i="104"/>
  <c r="S189" i="104" s="1"/>
  <c r="B189" i="104" s="1"/>
  <c r="AA189" i="104"/>
  <c r="AC189" i="104"/>
  <c r="AD189" i="104"/>
  <c r="AE189" i="104"/>
  <c r="AF189" i="104"/>
  <c r="AH189" i="104"/>
  <c r="AI189" i="104"/>
  <c r="AK189" i="104"/>
  <c r="AL189" i="104"/>
  <c r="AM189" i="104"/>
  <c r="A190" i="104"/>
  <c r="E190" i="104"/>
  <c r="F190" i="104"/>
  <c r="H190" i="104"/>
  <c r="I190" i="104"/>
  <c r="J190" i="104"/>
  <c r="N190" i="104"/>
  <c r="O190" i="104"/>
  <c r="P190" i="104"/>
  <c r="Q190" i="104"/>
  <c r="R190" i="104"/>
  <c r="W190" i="104"/>
  <c r="X190" i="104"/>
  <c r="T190" i="104"/>
  <c r="AA190" i="104"/>
  <c r="AC190" i="104"/>
  <c r="AD190" i="104"/>
  <c r="AE190" i="104"/>
  <c r="AF190" i="104"/>
  <c r="AH190" i="104"/>
  <c r="AI190" i="104"/>
  <c r="AK190" i="104"/>
  <c r="AL190" i="104"/>
  <c r="AM190" i="104"/>
  <c r="A191" i="104"/>
  <c r="E191" i="104"/>
  <c r="F191" i="104"/>
  <c r="H191" i="104"/>
  <c r="I191" i="104"/>
  <c r="J191" i="104"/>
  <c r="N191" i="104"/>
  <c r="O191" i="104"/>
  <c r="P191" i="104"/>
  <c r="Q191" i="104"/>
  <c r="R191" i="104"/>
  <c r="W191" i="104"/>
  <c r="X191" i="104"/>
  <c r="T191" i="104"/>
  <c r="AA191" i="104"/>
  <c r="AC191" i="104"/>
  <c r="AD191" i="104"/>
  <c r="AE191" i="104"/>
  <c r="AF191" i="104"/>
  <c r="AH191" i="104"/>
  <c r="AI191" i="104"/>
  <c r="AK191" i="104"/>
  <c r="AL191" i="104"/>
  <c r="AM191" i="104"/>
  <c r="A192" i="104"/>
  <c r="E192" i="104"/>
  <c r="F192" i="104"/>
  <c r="H192" i="104"/>
  <c r="I192" i="104"/>
  <c r="J192" i="104"/>
  <c r="N192" i="104"/>
  <c r="O192" i="104"/>
  <c r="P192" i="104"/>
  <c r="Q192" i="104"/>
  <c r="R192" i="104"/>
  <c r="W192" i="104"/>
  <c r="X192" i="104"/>
  <c r="T192" i="104"/>
  <c r="AA192" i="104"/>
  <c r="AC192" i="104"/>
  <c r="AD192" i="104"/>
  <c r="AE192" i="104"/>
  <c r="AF192" i="104"/>
  <c r="AH192" i="104"/>
  <c r="AI192" i="104"/>
  <c r="AK192" i="104"/>
  <c r="AL192" i="104"/>
  <c r="AM192" i="104"/>
  <c r="A193" i="104"/>
  <c r="E193" i="104"/>
  <c r="F193" i="104"/>
  <c r="H193" i="104"/>
  <c r="I193" i="104"/>
  <c r="J193" i="104"/>
  <c r="K193" i="104"/>
  <c r="N193" i="104"/>
  <c r="O193" i="104"/>
  <c r="P193" i="104"/>
  <c r="Q193" i="104"/>
  <c r="R193" i="104"/>
  <c r="W193" i="104"/>
  <c r="X193" i="104"/>
  <c r="T193" i="104"/>
  <c r="S193" i="104" s="1"/>
  <c r="B193" i="104" s="1"/>
  <c r="AA193" i="104"/>
  <c r="AC193" i="104"/>
  <c r="AD193" i="104"/>
  <c r="AE193" i="104"/>
  <c r="AF193" i="104"/>
  <c r="AH193" i="104"/>
  <c r="AI193" i="104"/>
  <c r="AK193" i="104"/>
  <c r="AL193" i="104"/>
  <c r="AM193" i="104"/>
  <c r="A194" i="104"/>
  <c r="E194" i="104"/>
  <c r="F194" i="104"/>
  <c r="H194" i="104"/>
  <c r="I194" i="104"/>
  <c r="J194" i="104"/>
  <c r="K194" i="104"/>
  <c r="N194" i="104"/>
  <c r="O194" i="104"/>
  <c r="P194" i="104"/>
  <c r="Q194" i="104"/>
  <c r="R194" i="104"/>
  <c r="W194" i="104"/>
  <c r="X194" i="104"/>
  <c r="T194" i="104"/>
  <c r="AA194" i="104"/>
  <c r="AC194" i="104"/>
  <c r="AD194" i="104"/>
  <c r="AE194" i="104"/>
  <c r="AF194" i="104"/>
  <c r="AH194" i="104"/>
  <c r="AI194" i="104"/>
  <c r="AK194" i="104"/>
  <c r="AL194" i="104"/>
  <c r="AM194" i="104"/>
  <c r="A195" i="104"/>
  <c r="E195" i="104"/>
  <c r="F195" i="104"/>
  <c r="H195" i="104"/>
  <c r="I195" i="104"/>
  <c r="J195" i="104"/>
  <c r="N195" i="104"/>
  <c r="O195" i="104"/>
  <c r="P195" i="104"/>
  <c r="Q195" i="104"/>
  <c r="R195" i="104"/>
  <c r="W195" i="104"/>
  <c r="X195" i="104"/>
  <c r="T195" i="104"/>
  <c r="AA195" i="104"/>
  <c r="AC195" i="104"/>
  <c r="AD195" i="104"/>
  <c r="AE195" i="104"/>
  <c r="AF195" i="104"/>
  <c r="AH195" i="104"/>
  <c r="AI195" i="104"/>
  <c r="AK195" i="104"/>
  <c r="AL195" i="104"/>
  <c r="AM195" i="104"/>
  <c r="A196" i="104"/>
  <c r="E196" i="104"/>
  <c r="F196" i="104"/>
  <c r="H196" i="104"/>
  <c r="I196" i="104"/>
  <c r="J196" i="104"/>
  <c r="N196" i="104"/>
  <c r="O196" i="104"/>
  <c r="P196" i="104"/>
  <c r="Q196" i="104"/>
  <c r="R196" i="104"/>
  <c r="W196" i="104"/>
  <c r="X196" i="104"/>
  <c r="T196" i="104"/>
  <c r="AA196" i="104"/>
  <c r="AC196" i="104"/>
  <c r="AD196" i="104"/>
  <c r="AE196" i="104"/>
  <c r="AF196" i="104"/>
  <c r="AH196" i="104"/>
  <c r="AI196" i="104"/>
  <c r="AK196" i="104"/>
  <c r="AL196" i="104"/>
  <c r="AM196" i="104"/>
  <c r="A197" i="104"/>
  <c r="E197" i="104"/>
  <c r="F197" i="104"/>
  <c r="H197" i="104"/>
  <c r="I197" i="104"/>
  <c r="J197" i="104"/>
  <c r="N197" i="104"/>
  <c r="O197" i="104"/>
  <c r="P197" i="104"/>
  <c r="Q197" i="104"/>
  <c r="R197" i="104"/>
  <c r="W197" i="104"/>
  <c r="X197" i="104"/>
  <c r="T197" i="104"/>
  <c r="AA197" i="104"/>
  <c r="AC197" i="104"/>
  <c r="AD197" i="104"/>
  <c r="AE197" i="104"/>
  <c r="AF197" i="104"/>
  <c r="AH197" i="104"/>
  <c r="AI197" i="104"/>
  <c r="AK197" i="104"/>
  <c r="AL197" i="104"/>
  <c r="AM197" i="104"/>
  <c r="A198" i="104"/>
  <c r="E198" i="104"/>
  <c r="F198" i="104"/>
  <c r="H198" i="104"/>
  <c r="I198" i="104"/>
  <c r="J198" i="104"/>
  <c r="N198" i="104"/>
  <c r="O198" i="104"/>
  <c r="P198" i="104"/>
  <c r="Q198" i="104"/>
  <c r="R198" i="104"/>
  <c r="W198" i="104"/>
  <c r="X198" i="104"/>
  <c r="T198" i="104"/>
  <c r="AA198" i="104"/>
  <c r="AC198" i="104"/>
  <c r="AD198" i="104"/>
  <c r="AE198" i="104"/>
  <c r="AF198" i="104"/>
  <c r="AH198" i="104"/>
  <c r="AI198" i="104"/>
  <c r="AK198" i="104"/>
  <c r="AL198" i="104"/>
  <c r="AM198" i="104"/>
  <c r="A199" i="104"/>
  <c r="E199" i="104"/>
  <c r="F199" i="104"/>
  <c r="H199" i="104"/>
  <c r="I199" i="104"/>
  <c r="J199" i="104"/>
  <c r="N199" i="104"/>
  <c r="O199" i="104"/>
  <c r="P199" i="104"/>
  <c r="Q199" i="104"/>
  <c r="R199" i="104"/>
  <c r="W199" i="104"/>
  <c r="X199" i="104"/>
  <c r="T199" i="104"/>
  <c r="AA199" i="104"/>
  <c r="AC199" i="104"/>
  <c r="AD199" i="104"/>
  <c r="AE199" i="104"/>
  <c r="AF199" i="104"/>
  <c r="AH199" i="104"/>
  <c r="AI199" i="104"/>
  <c r="AK199" i="104"/>
  <c r="AL199" i="104"/>
  <c r="AM199" i="104"/>
  <c r="A200" i="104"/>
  <c r="E200" i="104"/>
  <c r="F200" i="104"/>
  <c r="H200" i="104"/>
  <c r="I200" i="104"/>
  <c r="J200" i="104"/>
  <c r="N200" i="104"/>
  <c r="O200" i="104"/>
  <c r="P200" i="104"/>
  <c r="Q200" i="104"/>
  <c r="R200" i="104"/>
  <c r="W200" i="104"/>
  <c r="X200" i="104"/>
  <c r="T200" i="104"/>
  <c r="AA200" i="104"/>
  <c r="AC200" i="104"/>
  <c r="AD200" i="104"/>
  <c r="AE200" i="104"/>
  <c r="AF200" i="104"/>
  <c r="AH200" i="104"/>
  <c r="AI200" i="104"/>
  <c r="AK200" i="104"/>
  <c r="AL200" i="104"/>
  <c r="AM200" i="104"/>
  <c r="A201" i="104"/>
  <c r="E201" i="104"/>
  <c r="F201" i="104"/>
  <c r="H201" i="104"/>
  <c r="I201" i="104"/>
  <c r="J201" i="104"/>
  <c r="N201" i="104"/>
  <c r="O201" i="104"/>
  <c r="P201" i="104"/>
  <c r="Q201" i="104"/>
  <c r="R201" i="104"/>
  <c r="W201" i="104"/>
  <c r="X201" i="104"/>
  <c r="T201" i="104"/>
  <c r="AA201" i="104"/>
  <c r="AC201" i="104"/>
  <c r="AD201" i="104"/>
  <c r="AE201" i="104"/>
  <c r="AF201" i="104"/>
  <c r="AH201" i="104"/>
  <c r="AI201" i="104"/>
  <c r="AK201" i="104"/>
  <c r="AL201" i="104"/>
  <c r="AM201" i="104"/>
  <c r="A202" i="104"/>
  <c r="E202" i="104"/>
  <c r="F202" i="104"/>
  <c r="H202" i="104"/>
  <c r="I202" i="104"/>
  <c r="J202" i="104"/>
  <c r="N202" i="104"/>
  <c r="O202" i="104"/>
  <c r="P202" i="104"/>
  <c r="Q202" i="104"/>
  <c r="R202" i="104"/>
  <c r="W202" i="104"/>
  <c r="X202" i="104"/>
  <c r="T202" i="104"/>
  <c r="AA202" i="104"/>
  <c r="AC202" i="104"/>
  <c r="AD202" i="104"/>
  <c r="AE202" i="104"/>
  <c r="AF202" i="104"/>
  <c r="AH202" i="104"/>
  <c r="AI202" i="104"/>
  <c r="AK202" i="104"/>
  <c r="AL202" i="104"/>
  <c r="AM202" i="104"/>
  <c r="A203" i="104"/>
  <c r="E203" i="104"/>
  <c r="F203" i="104"/>
  <c r="H203" i="104"/>
  <c r="I203" i="104"/>
  <c r="J203" i="104"/>
  <c r="N203" i="104"/>
  <c r="O203" i="104"/>
  <c r="P203" i="104"/>
  <c r="Q203" i="104"/>
  <c r="R203" i="104"/>
  <c r="W203" i="104"/>
  <c r="X203" i="104"/>
  <c r="T203" i="104"/>
  <c r="AA203" i="104"/>
  <c r="AC203" i="104"/>
  <c r="AD203" i="104"/>
  <c r="AE203" i="104"/>
  <c r="AF203" i="104"/>
  <c r="AH203" i="104"/>
  <c r="AI203" i="104"/>
  <c r="AK203" i="104"/>
  <c r="AL203" i="104"/>
  <c r="AM203" i="104"/>
  <c r="A204" i="104"/>
  <c r="E204" i="104"/>
  <c r="F204" i="104"/>
  <c r="H204" i="104"/>
  <c r="J204" i="104"/>
  <c r="I204" i="104"/>
  <c r="N204" i="104"/>
  <c r="O204" i="104"/>
  <c r="P204" i="104"/>
  <c r="Q204" i="104"/>
  <c r="R204" i="104"/>
  <c r="W204" i="104"/>
  <c r="X204" i="104"/>
  <c r="T204" i="104"/>
  <c r="AA204" i="104"/>
  <c r="AC204" i="104"/>
  <c r="AD204" i="104"/>
  <c r="AE204" i="104"/>
  <c r="AF204" i="104"/>
  <c r="AH204" i="104"/>
  <c r="AI204" i="104"/>
  <c r="AK204" i="104"/>
  <c r="AL204" i="104"/>
  <c r="AM204" i="104"/>
  <c r="A205" i="104"/>
  <c r="E205" i="104"/>
  <c r="F205" i="104"/>
  <c r="H205" i="104"/>
  <c r="I205" i="104"/>
  <c r="J205" i="104"/>
  <c r="N205" i="104"/>
  <c r="O205" i="104"/>
  <c r="P205" i="104"/>
  <c r="Q205" i="104"/>
  <c r="R205" i="104"/>
  <c r="W205" i="104"/>
  <c r="X205" i="104"/>
  <c r="T205" i="104"/>
  <c r="AA205" i="104"/>
  <c r="AC205" i="104"/>
  <c r="AD205" i="104"/>
  <c r="AE205" i="104"/>
  <c r="AF205" i="104"/>
  <c r="AH205" i="104"/>
  <c r="AI205" i="104"/>
  <c r="AK205" i="104"/>
  <c r="AL205" i="104"/>
  <c r="AM205" i="104"/>
  <c r="A206" i="104"/>
  <c r="E206" i="104"/>
  <c r="F206" i="104"/>
  <c r="H206" i="104"/>
  <c r="I206" i="104"/>
  <c r="J206" i="104"/>
  <c r="N206" i="104"/>
  <c r="O206" i="104"/>
  <c r="P206" i="104"/>
  <c r="Q206" i="104"/>
  <c r="R206" i="104"/>
  <c r="W206" i="104"/>
  <c r="X206" i="104"/>
  <c r="T206" i="104"/>
  <c r="AA206" i="104"/>
  <c r="AC206" i="104"/>
  <c r="AD206" i="104"/>
  <c r="AE206" i="104"/>
  <c r="AF206" i="104"/>
  <c r="AH206" i="104"/>
  <c r="AI206" i="104"/>
  <c r="AK206" i="104"/>
  <c r="AL206" i="104"/>
  <c r="AM206" i="104"/>
  <c r="A207" i="104"/>
  <c r="E207" i="104"/>
  <c r="F207" i="104"/>
  <c r="H207" i="104"/>
  <c r="I207" i="104"/>
  <c r="J207" i="104"/>
  <c r="N207" i="104"/>
  <c r="O207" i="104"/>
  <c r="P207" i="104"/>
  <c r="Q207" i="104"/>
  <c r="R207" i="104"/>
  <c r="W207" i="104"/>
  <c r="X207" i="104"/>
  <c r="T207" i="104"/>
  <c r="AA207" i="104"/>
  <c r="AC207" i="104"/>
  <c r="AD207" i="104"/>
  <c r="AE207" i="104"/>
  <c r="AF207" i="104"/>
  <c r="AH207" i="104"/>
  <c r="AI207" i="104"/>
  <c r="AK207" i="104"/>
  <c r="AL207" i="104"/>
  <c r="AM207" i="104"/>
  <c r="A208" i="104"/>
  <c r="E208" i="104"/>
  <c r="F208" i="104"/>
  <c r="H208" i="104"/>
  <c r="J208" i="104"/>
  <c r="I208" i="104"/>
  <c r="N208" i="104"/>
  <c r="O208" i="104"/>
  <c r="P208" i="104"/>
  <c r="Q208" i="104"/>
  <c r="R208" i="104"/>
  <c r="W208" i="104"/>
  <c r="X208" i="104"/>
  <c r="T208" i="104"/>
  <c r="AA208" i="104"/>
  <c r="AC208" i="104"/>
  <c r="AD208" i="104"/>
  <c r="AE208" i="104"/>
  <c r="AF208" i="104"/>
  <c r="AH208" i="104"/>
  <c r="AI208" i="104"/>
  <c r="AK208" i="104"/>
  <c r="AL208" i="104"/>
  <c r="AM208" i="104"/>
  <c r="A209" i="104"/>
  <c r="E209" i="104"/>
  <c r="F209" i="104"/>
  <c r="H209" i="104"/>
  <c r="I209" i="104"/>
  <c r="J209" i="104"/>
  <c r="N209" i="104"/>
  <c r="O209" i="104"/>
  <c r="P209" i="104"/>
  <c r="Q209" i="104"/>
  <c r="R209" i="104"/>
  <c r="W209" i="104"/>
  <c r="X209" i="104"/>
  <c r="T209" i="104"/>
  <c r="AA209" i="104"/>
  <c r="AC209" i="104"/>
  <c r="AD209" i="104"/>
  <c r="AE209" i="104"/>
  <c r="AF209" i="104"/>
  <c r="AH209" i="104"/>
  <c r="AI209" i="104"/>
  <c r="AK209" i="104"/>
  <c r="AL209" i="104"/>
  <c r="AM209" i="104"/>
  <c r="A210" i="104"/>
  <c r="E210" i="104"/>
  <c r="F210" i="104"/>
  <c r="H210" i="104"/>
  <c r="I210" i="104"/>
  <c r="J210" i="104"/>
  <c r="N210" i="104"/>
  <c r="O210" i="104"/>
  <c r="P210" i="104"/>
  <c r="Q210" i="104"/>
  <c r="R210" i="104"/>
  <c r="W210" i="104"/>
  <c r="X210" i="104"/>
  <c r="T210" i="104"/>
  <c r="AA210" i="104"/>
  <c r="AC210" i="104"/>
  <c r="AD210" i="104"/>
  <c r="AE210" i="104"/>
  <c r="AF210" i="104"/>
  <c r="AH210" i="104"/>
  <c r="AI210" i="104"/>
  <c r="AK210" i="104"/>
  <c r="AL210" i="104"/>
  <c r="AM210" i="104"/>
  <c r="A211" i="104"/>
  <c r="E211" i="104"/>
  <c r="F211" i="104"/>
  <c r="H211" i="104"/>
  <c r="I211" i="104"/>
  <c r="J211" i="104"/>
  <c r="N211" i="104"/>
  <c r="O211" i="104"/>
  <c r="P211" i="104"/>
  <c r="Q211" i="104"/>
  <c r="R211" i="104"/>
  <c r="W211" i="104"/>
  <c r="X211" i="104"/>
  <c r="T211" i="104"/>
  <c r="AA211" i="104"/>
  <c r="AC211" i="104"/>
  <c r="AD211" i="104"/>
  <c r="AE211" i="104"/>
  <c r="AF211" i="104"/>
  <c r="AH211" i="104"/>
  <c r="AI211" i="104"/>
  <c r="AK211" i="104"/>
  <c r="AL211" i="104"/>
  <c r="AM211" i="104"/>
  <c r="A212" i="104"/>
  <c r="E212" i="104"/>
  <c r="F212" i="104"/>
  <c r="H212" i="104"/>
  <c r="I212" i="104"/>
  <c r="J212" i="104"/>
  <c r="N212" i="104"/>
  <c r="O212" i="104"/>
  <c r="P212" i="104"/>
  <c r="Q212" i="104"/>
  <c r="R212" i="104"/>
  <c r="W212" i="104"/>
  <c r="X212" i="104"/>
  <c r="T212" i="104"/>
  <c r="AA212" i="104"/>
  <c r="AC212" i="104"/>
  <c r="AD212" i="104"/>
  <c r="AE212" i="104"/>
  <c r="AF212" i="104"/>
  <c r="AH212" i="104"/>
  <c r="AI212" i="104"/>
  <c r="AK212" i="104"/>
  <c r="AL212" i="104"/>
  <c r="AM212" i="104"/>
  <c r="A213" i="104"/>
  <c r="E213" i="104"/>
  <c r="F213" i="104"/>
  <c r="H213" i="104"/>
  <c r="I213" i="104"/>
  <c r="J213" i="104"/>
  <c r="N213" i="104"/>
  <c r="O213" i="104"/>
  <c r="P213" i="104"/>
  <c r="Q213" i="104"/>
  <c r="R213" i="104"/>
  <c r="W213" i="104"/>
  <c r="X213" i="104"/>
  <c r="T213" i="104"/>
  <c r="AA213" i="104"/>
  <c r="AC213" i="104"/>
  <c r="AD213" i="104"/>
  <c r="AE213" i="104"/>
  <c r="AF213" i="104"/>
  <c r="AH213" i="104"/>
  <c r="AI213" i="104"/>
  <c r="AJ213" i="104"/>
  <c r="AK213" i="104"/>
  <c r="AL213" i="104"/>
  <c r="AM213" i="104"/>
  <c r="A214" i="104"/>
  <c r="E214" i="104"/>
  <c r="F214" i="104"/>
  <c r="H214" i="104"/>
  <c r="J214" i="104"/>
  <c r="I214" i="104"/>
  <c r="N214" i="104"/>
  <c r="O214" i="104"/>
  <c r="P214" i="104"/>
  <c r="Q214" i="104"/>
  <c r="R214" i="104"/>
  <c r="W214" i="104"/>
  <c r="X214" i="104"/>
  <c r="T214" i="104"/>
  <c r="AA214" i="104"/>
  <c r="AC214" i="104"/>
  <c r="AD214" i="104"/>
  <c r="AE214" i="104"/>
  <c r="AF214" i="104"/>
  <c r="AH214" i="104"/>
  <c r="AI214" i="104"/>
  <c r="AK214" i="104"/>
  <c r="AL214" i="104"/>
  <c r="AM214" i="104"/>
  <c r="A215" i="104"/>
  <c r="E215" i="104"/>
  <c r="F215" i="104"/>
  <c r="H215" i="104"/>
  <c r="J215" i="104"/>
  <c r="I215" i="104"/>
  <c r="N215" i="104"/>
  <c r="O215" i="104"/>
  <c r="P215" i="104"/>
  <c r="Q215" i="104"/>
  <c r="R215" i="104"/>
  <c r="W215" i="104"/>
  <c r="X215" i="104"/>
  <c r="T215" i="104"/>
  <c r="S215" i="104" s="1"/>
  <c r="B215" i="104" s="1"/>
  <c r="AA215" i="104"/>
  <c r="AC215" i="104"/>
  <c r="AD215" i="104"/>
  <c r="AE215" i="104"/>
  <c r="AF215" i="104"/>
  <c r="AH215" i="104"/>
  <c r="AI215" i="104"/>
  <c r="AK215" i="104"/>
  <c r="AL215" i="104"/>
  <c r="AM215" i="104"/>
  <c r="A216" i="104"/>
  <c r="E216" i="104"/>
  <c r="F216" i="104"/>
  <c r="H216" i="104"/>
  <c r="I216" i="104"/>
  <c r="J216" i="104"/>
  <c r="N216" i="104"/>
  <c r="O216" i="104"/>
  <c r="P216" i="104"/>
  <c r="Q216" i="104"/>
  <c r="R216" i="104"/>
  <c r="W216" i="104"/>
  <c r="X216" i="104"/>
  <c r="T216" i="104"/>
  <c r="AA216" i="104"/>
  <c r="AC216" i="104"/>
  <c r="AD216" i="104"/>
  <c r="AE216" i="104"/>
  <c r="AF216" i="104"/>
  <c r="AH216" i="104"/>
  <c r="AI216" i="104"/>
  <c r="AK216" i="104"/>
  <c r="AL216" i="104"/>
  <c r="AM216" i="104"/>
  <c r="A217" i="104"/>
  <c r="E217" i="104"/>
  <c r="F217" i="104"/>
  <c r="H217" i="104"/>
  <c r="I217" i="104"/>
  <c r="J217" i="104"/>
  <c r="N217" i="104"/>
  <c r="O217" i="104"/>
  <c r="P217" i="104"/>
  <c r="Q217" i="104"/>
  <c r="R217" i="104"/>
  <c r="W217" i="104"/>
  <c r="X217" i="104"/>
  <c r="T217" i="104"/>
  <c r="S217" i="104" s="1"/>
  <c r="B217" i="104" s="1"/>
  <c r="AA217" i="104"/>
  <c r="AC217" i="104"/>
  <c r="AD217" i="104"/>
  <c r="AE217" i="104"/>
  <c r="AF217" i="104"/>
  <c r="AH217" i="104"/>
  <c r="AI217" i="104"/>
  <c r="AK217" i="104"/>
  <c r="AL217" i="104"/>
  <c r="AM217" i="104"/>
  <c r="A218" i="104"/>
  <c r="E218" i="104"/>
  <c r="F218" i="104"/>
  <c r="H218" i="104"/>
  <c r="J218" i="104"/>
  <c r="I218" i="104"/>
  <c r="N218" i="104"/>
  <c r="O218" i="104"/>
  <c r="P218" i="104"/>
  <c r="Q218" i="104"/>
  <c r="R218" i="104"/>
  <c r="W218" i="104"/>
  <c r="X218" i="104"/>
  <c r="T218" i="104"/>
  <c r="AA218" i="104"/>
  <c r="AC218" i="104"/>
  <c r="AD218" i="104"/>
  <c r="AE218" i="104"/>
  <c r="AF218" i="104"/>
  <c r="AH218" i="104"/>
  <c r="AI218" i="104"/>
  <c r="AK218" i="104"/>
  <c r="AL218" i="104"/>
  <c r="AM218" i="104"/>
  <c r="A219" i="104"/>
  <c r="E219" i="104"/>
  <c r="F219" i="104"/>
  <c r="H219" i="104"/>
  <c r="I219" i="104"/>
  <c r="J219" i="104"/>
  <c r="N219" i="104"/>
  <c r="O219" i="104"/>
  <c r="P219" i="104"/>
  <c r="Q219" i="104"/>
  <c r="R219" i="104"/>
  <c r="W219" i="104"/>
  <c r="X219" i="104"/>
  <c r="T219" i="104"/>
  <c r="AA219" i="104"/>
  <c r="AC219" i="104"/>
  <c r="AD219" i="104"/>
  <c r="AE219" i="104"/>
  <c r="AF219" i="104"/>
  <c r="AH219" i="104"/>
  <c r="AI219" i="104"/>
  <c r="AK219" i="104"/>
  <c r="AL219" i="104"/>
  <c r="AM219" i="104"/>
  <c r="A220" i="104"/>
  <c r="E220" i="104"/>
  <c r="F220" i="104"/>
  <c r="H220" i="104"/>
  <c r="I220" i="104"/>
  <c r="J220" i="104"/>
  <c r="N220" i="104"/>
  <c r="O220" i="104"/>
  <c r="P220" i="104"/>
  <c r="Q220" i="104"/>
  <c r="R220" i="104"/>
  <c r="W220" i="104"/>
  <c r="X220" i="104"/>
  <c r="T220" i="104"/>
  <c r="AA220" i="104"/>
  <c r="AC220" i="104"/>
  <c r="AD220" i="104"/>
  <c r="AE220" i="104"/>
  <c r="AF220" i="104"/>
  <c r="AH220" i="104"/>
  <c r="AI220" i="104"/>
  <c r="AK220" i="104"/>
  <c r="AL220" i="104"/>
  <c r="AM220" i="104"/>
  <c r="A221" i="104"/>
  <c r="E221" i="104"/>
  <c r="F221" i="104"/>
  <c r="G221" i="104"/>
  <c r="H221" i="104"/>
  <c r="I221" i="104"/>
  <c r="J221" i="104"/>
  <c r="N221" i="104"/>
  <c r="O221" i="104"/>
  <c r="P221" i="104"/>
  <c r="Q221" i="104"/>
  <c r="R221" i="104"/>
  <c r="W221" i="104"/>
  <c r="X221" i="104"/>
  <c r="T221" i="104"/>
  <c r="S221" i="104" s="1"/>
  <c r="B221" i="104" s="1"/>
  <c r="AA221" i="104"/>
  <c r="AC221" i="104"/>
  <c r="AD221" i="104"/>
  <c r="AE221" i="104"/>
  <c r="AF221" i="104"/>
  <c r="AH221" i="104"/>
  <c r="AI221" i="104"/>
  <c r="AK221" i="104"/>
  <c r="AL221" i="104"/>
  <c r="AM221" i="104"/>
  <c r="A222" i="104"/>
  <c r="E222" i="104"/>
  <c r="F222" i="104"/>
  <c r="H222" i="104"/>
  <c r="I222" i="104"/>
  <c r="J222" i="104"/>
  <c r="N222" i="104"/>
  <c r="O222" i="104"/>
  <c r="P222" i="104"/>
  <c r="Q222" i="104"/>
  <c r="R222" i="104"/>
  <c r="W222" i="104"/>
  <c r="X222" i="104"/>
  <c r="T222" i="104"/>
  <c r="S222" i="104" s="1"/>
  <c r="B222" i="104" s="1"/>
  <c r="AA222" i="104"/>
  <c r="AC222" i="104"/>
  <c r="AD222" i="104"/>
  <c r="AE222" i="104"/>
  <c r="AF222" i="104"/>
  <c r="AH222" i="104"/>
  <c r="AI222" i="104"/>
  <c r="AK222" i="104"/>
  <c r="AL222" i="104"/>
  <c r="AM222" i="104"/>
  <c r="A223" i="104"/>
  <c r="E223" i="104"/>
  <c r="F223" i="104"/>
  <c r="H223" i="104"/>
  <c r="J223" i="104"/>
  <c r="I223" i="104"/>
  <c r="N223" i="104"/>
  <c r="O223" i="104"/>
  <c r="P223" i="104"/>
  <c r="Q223" i="104"/>
  <c r="R223" i="104"/>
  <c r="W223" i="104"/>
  <c r="X223" i="104"/>
  <c r="T223" i="104"/>
  <c r="AA223" i="104"/>
  <c r="AC223" i="104"/>
  <c r="AD223" i="104"/>
  <c r="AE223" i="104"/>
  <c r="AF223" i="104"/>
  <c r="AH223" i="104"/>
  <c r="AI223" i="104"/>
  <c r="AK223" i="104"/>
  <c r="AL223" i="104"/>
  <c r="AM223" i="104"/>
  <c r="A224" i="104"/>
  <c r="E224" i="104"/>
  <c r="F224" i="104"/>
  <c r="H224" i="104"/>
  <c r="I224" i="104"/>
  <c r="J224" i="104"/>
  <c r="N224" i="104"/>
  <c r="O224" i="104"/>
  <c r="P224" i="104"/>
  <c r="Q224" i="104"/>
  <c r="R224" i="104"/>
  <c r="W224" i="104"/>
  <c r="X224" i="104"/>
  <c r="T224" i="104"/>
  <c r="AA224" i="104"/>
  <c r="AC224" i="104"/>
  <c r="AD224" i="104"/>
  <c r="AE224" i="104"/>
  <c r="AF224" i="104"/>
  <c r="AH224" i="104"/>
  <c r="AI224" i="104"/>
  <c r="AK224" i="104"/>
  <c r="AL224" i="104"/>
  <c r="AM224" i="104"/>
  <c r="A225" i="104"/>
  <c r="E225" i="104"/>
  <c r="F225" i="104"/>
  <c r="H225" i="104"/>
  <c r="I225" i="104"/>
  <c r="J225" i="104"/>
  <c r="N225" i="104"/>
  <c r="O225" i="104"/>
  <c r="P225" i="104"/>
  <c r="Q225" i="104"/>
  <c r="R225" i="104"/>
  <c r="W225" i="104"/>
  <c r="X225" i="104"/>
  <c r="T225" i="104"/>
  <c r="AA225" i="104"/>
  <c r="AC225" i="104"/>
  <c r="AD225" i="104"/>
  <c r="AE225" i="104"/>
  <c r="AF225" i="104"/>
  <c r="AH225" i="104"/>
  <c r="AI225" i="104"/>
  <c r="AK225" i="104"/>
  <c r="AL225" i="104"/>
  <c r="AM225" i="104"/>
  <c r="A226" i="104"/>
  <c r="E226" i="104"/>
  <c r="F226" i="104"/>
  <c r="H226" i="104"/>
  <c r="I226" i="104"/>
  <c r="J226" i="104"/>
  <c r="N226" i="104"/>
  <c r="O226" i="104"/>
  <c r="P226" i="104"/>
  <c r="Q226" i="104"/>
  <c r="R226" i="104"/>
  <c r="W226" i="104"/>
  <c r="X226" i="104"/>
  <c r="T226" i="104"/>
  <c r="S226" i="104" s="1"/>
  <c r="B226" i="104" s="1"/>
  <c r="AA226" i="104"/>
  <c r="AC226" i="104"/>
  <c r="AD226" i="104"/>
  <c r="AE226" i="104"/>
  <c r="AF226" i="104"/>
  <c r="AH226" i="104"/>
  <c r="AI226" i="104"/>
  <c r="AK226" i="104"/>
  <c r="AL226" i="104"/>
  <c r="AM226" i="104"/>
  <c r="A227" i="104"/>
  <c r="E227" i="104"/>
  <c r="F227" i="104"/>
  <c r="H227" i="104"/>
  <c r="I227" i="104"/>
  <c r="J227" i="104"/>
  <c r="N227" i="104"/>
  <c r="O227" i="104"/>
  <c r="P227" i="104"/>
  <c r="Q227" i="104"/>
  <c r="R227" i="104"/>
  <c r="W227" i="104"/>
  <c r="X227" i="104"/>
  <c r="T227" i="104"/>
  <c r="AA227" i="104"/>
  <c r="AC227" i="104"/>
  <c r="AD227" i="104"/>
  <c r="AE227" i="104"/>
  <c r="AF227" i="104"/>
  <c r="AH227" i="104"/>
  <c r="AI227" i="104"/>
  <c r="AK227" i="104"/>
  <c r="AL227" i="104"/>
  <c r="AM227" i="104"/>
  <c r="A228" i="104"/>
  <c r="E228" i="104"/>
  <c r="F228" i="104"/>
  <c r="H228" i="104"/>
  <c r="I228" i="104"/>
  <c r="J228" i="104"/>
  <c r="N228" i="104"/>
  <c r="O228" i="104"/>
  <c r="P228" i="104"/>
  <c r="Q228" i="104"/>
  <c r="R228" i="104"/>
  <c r="W228" i="104"/>
  <c r="X228" i="104"/>
  <c r="T228" i="104"/>
  <c r="AA228" i="104"/>
  <c r="AC228" i="104"/>
  <c r="AD228" i="104"/>
  <c r="AE228" i="104"/>
  <c r="AF228" i="104"/>
  <c r="AH228" i="104"/>
  <c r="AI228" i="104"/>
  <c r="AK228" i="104"/>
  <c r="AL228" i="104"/>
  <c r="AM228" i="104"/>
  <c r="A145" i="96"/>
  <c r="A145" i="74"/>
  <c r="A146" i="96"/>
  <c r="A146" i="74"/>
  <c r="A149" i="3"/>
  <c r="A147" i="96"/>
  <c r="A147" i="74"/>
  <c r="A148" i="96"/>
  <c r="A148" i="74"/>
  <c r="A151" i="3"/>
  <c r="A149" i="96"/>
  <c r="A149" i="74"/>
  <c r="A150" i="96"/>
  <c r="A150" i="74"/>
  <c r="K104" i="105"/>
  <c r="K31" i="105"/>
  <c r="K18" i="105"/>
  <c r="K13" i="105"/>
  <c r="A142" i="96"/>
  <c r="A142" i="74"/>
  <c r="A143" i="96"/>
  <c r="A143" i="74"/>
  <c r="A146" i="3"/>
  <c r="A144" i="96"/>
  <c r="A144" i="74"/>
  <c r="B144" i="97"/>
  <c r="B145" i="97"/>
  <c r="B146" i="97"/>
  <c r="B147" i="97"/>
  <c r="B148" i="97"/>
  <c r="B149" i="97"/>
  <c r="B150" i="97"/>
  <c r="B151" i="97"/>
  <c r="B152" i="97"/>
  <c r="B153" i="97"/>
  <c r="B154" i="97"/>
  <c r="B155" i="97"/>
  <c r="A140" i="107" a="1"/>
  <c r="A140" i="107"/>
  <c r="A141" i="107" a="1"/>
  <c r="A141" i="107"/>
  <c r="A142" i="107" a="1"/>
  <c r="A142" i="107"/>
  <c r="A143" i="107" a="1"/>
  <c r="A143" i="107"/>
  <c r="N2" i="105"/>
  <c r="A1" i="102"/>
  <c r="A1" i="107"/>
  <c r="A142" i="104"/>
  <c r="A143" i="104"/>
  <c r="A144" i="104"/>
  <c r="K6" i="105"/>
  <c r="K7" i="105"/>
  <c r="K8" i="105"/>
  <c r="K10" i="105"/>
  <c r="K11" i="105"/>
  <c r="K12" i="105"/>
  <c r="K14" i="105"/>
  <c r="K15" i="105"/>
  <c r="K16" i="105"/>
  <c r="K17" i="105"/>
  <c r="K20" i="105"/>
  <c r="K21" i="105"/>
  <c r="K22" i="105"/>
  <c r="K23" i="105"/>
  <c r="K24" i="105"/>
  <c r="K25" i="105"/>
  <c r="K26" i="105"/>
  <c r="K27" i="105"/>
  <c r="K28" i="105"/>
  <c r="K29" i="105"/>
  <c r="K30" i="105"/>
  <c r="K32" i="105"/>
  <c r="K33" i="105"/>
  <c r="K34" i="105"/>
  <c r="K36" i="105"/>
  <c r="K38" i="105"/>
  <c r="K39" i="105"/>
  <c r="K40" i="105"/>
  <c r="K41" i="105"/>
  <c r="K42" i="105"/>
  <c r="K43" i="105"/>
  <c r="K44" i="105"/>
  <c r="K45" i="105"/>
  <c r="K46" i="105"/>
  <c r="K47" i="105"/>
  <c r="K48" i="105"/>
  <c r="K49" i="105"/>
  <c r="K50" i="105"/>
  <c r="K51" i="105"/>
  <c r="K53" i="105"/>
  <c r="K54" i="105"/>
  <c r="K56" i="105"/>
  <c r="K57" i="105"/>
  <c r="K59" i="105"/>
  <c r="K60" i="105"/>
  <c r="K61" i="105"/>
  <c r="K62" i="105"/>
  <c r="K63" i="105"/>
  <c r="K64" i="105"/>
  <c r="K65" i="105"/>
  <c r="K66" i="105"/>
  <c r="K67" i="105"/>
  <c r="K68" i="105"/>
  <c r="K69" i="105"/>
  <c r="K70" i="105"/>
  <c r="K71" i="105"/>
  <c r="K72" i="105"/>
  <c r="K73" i="105"/>
  <c r="K74" i="105"/>
  <c r="K75" i="105"/>
  <c r="K76" i="105"/>
  <c r="K77" i="105"/>
  <c r="K78" i="105"/>
  <c r="K79" i="105"/>
  <c r="K80" i="105"/>
  <c r="K81" i="105"/>
  <c r="K82" i="105"/>
  <c r="K83" i="105"/>
  <c r="K84" i="105"/>
  <c r="K85" i="105"/>
  <c r="K86" i="105"/>
  <c r="K87" i="105"/>
  <c r="K88" i="105"/>
  <c r="K90" i="105"/>
  <c r="K91" i="105"/>
  <c r="K92" i="105"/>
  <c r="K93" i="105"/>
  <c r="K94" i="105"/>
  <c r="K95" i="105"/>
  <c r="K96" i="105"/>
  <c r="K97" i="105"/>
  <c r="K98" i="105"/>
  <c r="K100" i="105"/>
  <c r="K101" i="105"/>
  <c r="K102" i="105"/>
  <c r="K103" i="105"/>
  <c r="K105" i="105"/>
  <c r="K106" i="105"/>
  <c r="K107" i="105"/>
  <c r="K108" i="105"/>
  <c r="K109" i="105"/>
  <c r="K110" i="105"/>
  <c r="K111" i="105"/>
  <c r="K112" i="105"/>
  <c r="K113" i="105"/>
  <c r="K114" i="105"/>
  <c r="K115" i="105"/>
  <c r="K116" i="105"/>
  <c r="K117" i="105"/>
  <c r="K118" i="105"/>
  <c r="K120" i="105"/>
  <c r="K121" i="105"/>
  <c r="K122" i="105"/>
  <c r="K123" i="105"/>
  <c r="K124" i="105"/>
  <c r="K125" i="105"/>
  <c r="K126" i="105"/>
  <c r="K127" i="105"/>
  <c r="K128" i="105"/>
  <c r="K130" i="105"/>
  <c r="K131" i="105"/>
  <c r="K132" i="105"/>
  <c r="K133" i="105"/>
  <c r="K134" i="105"/>
  <c r="K135" i="105"/>
  <c r="K136" i="105"/>
  <c r="K137" i="105"/>
  <c r="K138" i="105"/>
  <c r="K139" i="105"/>
  <c r="K140" i="105"/>
  <c r="K141" i="105"/>
  <c r="K142" i="105"/>
  <c r="K143" i="105"/>
  <c r="K144" i="105"/>
  <c r="K145" i="105"/>
  <c r="K146" i="105"/>
  <c r="K147" i="105"/>
  <c r="K148" i="105"/>
  <c r="K149" i="105"/>
  <c r="K150" i="105"/>
  <c r="K152" i="105"/>
  <c r="K153" i="105"/>
  <c r="K154" i="105"/>
  <c r="K155" i="105"/>
  <c r="K156" i="105"/>
  <c r="K2" i="105"/>
  <c r="A141" i="104"/>
  <c r="A140" i="104"/>
  <c r="A139" i="104"/>
  <c r="A138" i="104"/>
  <c r="A137" i="104"/>
  <c r="A136" i="104"/>
  <c r="A135" i="104"/>
  <c r="A134" i="104"/>
  <c r="A133" i="104"/>
  <c r="A132" i="104"/>
  <c r="A131" i="104"/>
  <c r="A130" i="104"/>
  <c r="A129" i="104"/>
  <c r="A128" i="104"/>
  <c r="A127" i="104"/>
  <c r="A126" i="104"/>
  <c r="A125" i="104"/>
  <c r="A124" i="104"/>
  <c r="A123" i="104"/>
  <c r="A122" i="104"/>
  <c r="A121" i="104"/>
  <c r="A120" i="104"/>
  <c r="A119" i="104"/>
  <c r="A118" i="104"/>
  <c r="A117" i="104"/>
  <c r="A116" i="104"/>
  <c r="A115" i="104"/>
  <c r="A114" i="104"/>
  <c r="A113" i="104"/>
  <c r="A112" i="104"/>
  <c r="A111" i="104"/>
  <c r="A110" i="104"/>
  <c r="A109" i="104"/>
  <c r="A108" i="104"/>
  <c r="A107" i="104"/>
  <c r="A106" i="104"/>
  <c r="A105" i="104"/>
  <c r="A104" i="104"/>
  <c r="A103" i="104"/>
  <c r="A102" i="104"/>
  <c r="A101" i="104"/>
  <c r="A100" i="104"/>
  <c r="A99" i="104"/>
  <c r="A98" i="104"/>
  <c r="A97" i="104"/>
  <c r="A96" i="104"/>
  <c r="A95" i="104"/>
  <c r="A94" i="104"/>
  <c r="A93" i="104"/>
  <c r="A92" i="104"/>
  <c r="A91" i="104"/>
  <c r="A90" i="104"/>
  <c r="A89" i="104"/>
  <c r="A88" i="104"/>
  <c r="A87" i="104"/>
  <c r="A86" i="104"/>
  <c r="A85" i="104"/>
  <c r="A84" i="104"/>
  <c r="A83" i="104"/>
  <c r="A82" i="104"/>
  <c r="A81" i="104"/>
  <c r="A80" i="104"/>
  <c r="A79" i="104"/>
  <c r="A78" i="104"/>
  <c r="A77" i="104"/>
  <c r="A76" i="104"/>
  <c r="A75" i="104"/>
  <c r="A74" i="104"/>
  <c r="A73" i="104"/>
  <c r="A72" i="104"/>
  <c r="A71" i="104"/>
  <c r="A70" i="104"/>
  <c r="A69" i="104"/>
  <c r="A68" i="104"/>
  <c r="A67" i="104"/>
  <c r="A66" i="104"/>
  <c r="A65" i="104"/>
  <c r="A64" i="104"/>
  <c r="A63" i="104"/>
  <c r="A62" i="104"/>
  <c r="A61" i="104"/>
  <c r="A60" i="104"/>
  <c r="A59" i="104"/>
  <c r="A58" i="104"/>
  <c r="A57" i="104"/>
  <c r="A56" i="104"/>
  <c r="A55" i="104"/>
  <c r="A54" i="104"/>
  <c r="A53" i="104"/>
  <c r="A52" i="104"/>
  <c r="A51" i="104"/>
  <c r="A50" i="104"/>
  <c r="A49" i="104"/>
  <c r="A48" i="104"/>
  <c r="A47" i="104"/>
  <c r="A46" i="104"/>
  <c r="A45" i="104"/>
  <c r="A44" i="104"/>
  <c r="A43" i="104"/>
  <c r="A42" i="104"/>
  <c r="A41" i="104"/>
  <c r="A40" i="104"/>
  <c r="A39" i="104"/>
  <c r="A38" i="104"/>
  <c r="A37" i="104"/>
  <c r="A36" i="104"/>
  <c r="A35" i="104"/>
  <c r="A34" i="104"/>
  <c r="A33" i="104"/>
  <c r="A32" i="104"/>
  <c r="A31" i="104"/>
  <c r="A30" i="104"/>
  <c r="A29" i="104"/>
  <c r="A28" i="104"/>
  <c r="A27" i="104"/>
  <c r="A26" i="104"/>
  <c r="A25" i="104"/>
  <c r="A24" i="104"/>
  <c r="A23" i="104"/>
  <c r="A22" i="104"/>
  <c r="A21" i="104"/>
  <c r="A20" i="104"/>
  <c r="A19" i="104"/>
  <c r="A18" i="104"/>
  <c r="A17" i="104"/>
  <c r="A16" i="104"/>
  <c r="A15" i="104"/>
  <c r="A14" i="104"/>
  <c r="A13" i="104"/>
  <c r="A12" i="104"/>
  <c r="A11" i="104"/>
  <c r="A10" i="104"/>
  <c r="A9" i="104"/>
  <c r="A8" i="104"/>
  <c r="A7" i="104"/>
  <c r="A6" i="104"/>
  <c r="A5" i="104"/>
  <c r="A4" i="104"/>
  <c r="A3" i="104"/>
  <c r="A3" i="103"/>
  <c r="A4" i="103"/>
  <c r="A5" i="103"/>
  <c r="A6" i="103"/>
  <c r="A7" i="103"/>
  <c r="A8" i="103"/>
  <c r="A9" i="103"/>
  <c r="A10" i="103"/>
  <c r="A11" i="103"/>
  <c r="A12" i="103"/>
  <c r="A13" i="103"/>
  <c r="A14" i="103"/>
  <c r="A15" i="103"/>
  <c r="A16" i="103"/>
  <c r="A17" i="103"/>
  <c r="A18" i="103"/>
  <c r="A19" i="103"/>
  <c r="A20" i="103"/>
  <c r="A21" i="103"/>
  <c r="A22" i="103"/>
  <c r="A23" i="103"/>
  <c r="A24" i="103"/>
  <c r="A25" i="103"/>
  <c r="A26" i="103"/>
  <c r="A27" i="103"/>
  <c r="A28" i="103"/>
  <c r="A29" i="103"/>
  <c r="A30" i="103"/>
  <c r="A31" i="103"/>
  <c r="A32" i="103"/>
  <c r="A33" i="103"/>
  <c r="A34" i="103"/>
  <c r="A35" i="103"/>
  <c r="A36" i="103"/>
  <c r="A37" i="103"/>
  <c r="A38" i="103"/>
  <c r="A39" i="103"/>
  <c r="A40" i="103"/>
  <c r="A41" i="103"/>
  <c r="A42" i="103"/>
  <c r="A43" i="103"/>
  <c r="A44" i="103"/>
  <c r="A45" i="103"/>
  <c r="A46" i="103"/>
  <c r="A47" i="103"/>
  <c r="A48" i="103"/>
  <c r="A49" i="103"/>
  <c r="A50" i="103"/>
  <c r="A51" i="103"/>
  <c r="A52" i="103"/>
  <c r="A53" i="103"/>
  <c r="A54" i="103"/>
  <c r="A55" i="103"/>
  <c r="A56" i="103"/>
  <c r="A57" i="103"/>
  <c r="A58" i="103"/>
  <c r="A59" i="103"/>
  <c r="A60" i="103"/>
  <c r="A61" i="103"/>
  <c r="A62" i="103"/>
  <c r="A63" i="103"/>
  <c r="A64" i="103"/>
  <c r="A65" i="103"/>
  <c r="A66" i="103"/>
  <c r="A67" i="103"/>
  <c r="A68" i="103"/>
  <c r="A69" i="103"/>
  <c r="A70" i="103"/>
  <c r="A71" i="103"/>
  <c r="A72" i="103"/>
  <c r="A73" i="103"/>
  <c r="A74" i="103"/>
  <c r="A75" i="103"/>
  <c r="A76" i="103"/>
  <c r="A77" i="103"/>
  <c r="A78" i="103"/>
  <c r="A79" i="103"/>
  <c r="A80" i="103"/>
  <c r="A81" i="103"/>
  <c r="A82" i="103"/>
  <c r="A83" i="103"/>
  <c r="A84" i="103"/>
  <c r="A85" i="103"/>
  <c r="A86" i="103"/>
  <c r="A87" i="103"/>
  <c r="A88" i="103"/>
  <c r="A89" i="103"/>
  <c r="A90" i="103"/>
  <c r="A91" i="103"/>
  <c r="A92" i="103"/>
  <c r="A93" i="103"/>
  <c r="A94" i="103"/>
  <c r="A95" i="103"/>
  <c r="A96" i="103"/>
  <c r="A97" i="103"/>
  <c r="A98" i="103"/>
  <c r="A99" i="103"/>
  <c r="A100" i="103"/>
  <c r="A101" i="103"/>
  <c r="A102" i="103"/>
  <c r="A103" i="103"/>
  <c r="A104" i="103"/>
  <c r="A105" i="103"/>
  <c r="A106" i="103"/>
  <c r="A107" i="103"/>
  <c r="A108" i="103"/>
  <c r="A109" i="103"/>
  <c r="A110" i="103"/>
  <c r="A111" i="103"/>
  <c r="A112" i="103"/>
  <c r="A113" i="103"/>
  <c r="A114" i="103"/>
  <c r="A115" i="103"/>
  <c r="A116" i="103"/>
  <c r="A117" i="103"/>
  <c r="A118" i="103"/>
  <c r="A119" i="103"/>
  <c r="A120" i="103"/>
  <c r="A121" i="103"/>
  <c r="A122" i="103"/>
  <c r="A123" i="103"/>
  <c r="A124" i="103"/>
  <c r="A125" i="103"/>
  <c r="A126" i="103"/>
  <c r="A127" i="103"/>
  <c r="A128" i="103"/>
  <c r="A129" i="103"/>
  <c r="A130" i="103"/>
  <c r="A131" i="103"/>
  <c r="A132" i="103"/>
  <c r="A133" i="103"/>
  <c r="A134" i="103"/>
  <c r="A135" i="103"/>
  <c r="A136" i="103"/>
  <c r="A137" i="103"/>
  <c r="A138" i="103"/>
  <c r="A139" i="103"/>
  <c r="A140" i="103"/>
  <c r="A141" i="103"/>
  <c r="B26" i="97"/>
  <c r="B27" i="97"/>
  <c r="B28" i="97"/>
  <c r="B29" i="97"/>
  <c r="B30" i="97"/>
  <c r="B31" i="97"/>
  <c r="B32" i="97"/>
  <c r="B33" i="97"/>
  <c r="B34" i="97"/>
  <c r="B35" i="97"/>
  <c r="B36" i="97"/>
  <c r="B37" i="97"/>
  <c r="B38" i="97"/>
  <c r="B39" i="97"/>
  <c r="B40" i="97"/>
  <c r="B41" i="97"/>
  <c r="B42" i="97"/>
  <c r="B43" i="97"/>
  <c r="B44" i="97"/>
  <c r="B45" i="97"/>
  <c r="B46" i="97"/>
  <c r="B47" i="97"/>
  <c r="B48" i="97"/>
  <c r="B49" i="97"/>
  <c r="B50" i="97"/>
  <c r="B51" i="97"/>
  <c r="B52" i="97"/>
  <c r="B53" i="97"/>
  <c r="B54" i="97"/>
  <c r="B55" i="97"/>
  <c r="B56" i="97"/>
  <c r="B57" i="97"/>
  <c r="B58" i="97"/>
  <c r="B59" i="97"/>
  <c r="B60" i="97"/>
  <c r="B61" i="97"/>
  <c r="B62" i="97"/>
  <c r="B63" i="97"/>
  <c r="B64" i="97"/>
  <c r="B65" i="97"/>
  <c r="B66" i="97"/>
  <c r="B67" i="97"/>
  <c r="B68" i="97"/>
  <c r="B69" i="97"/>
  <c r="B70" i="97"/>
  <c r="B71" i="97"/>
  <c r="B72" i="97"/>
  <c r="B73" i="97"/>
  <c r="B74" i="97"/>
  <c r="B75" i="97"/>
  <c r="B76" i="97"/>
  <c r="B77" i="97"/>
  <c r="B78" i="97"/>
  <c r="B79" i="97"/>
  <c r="B80" i="97"/>
  <c r="B81" i="97"/>
  <c r="B82" i="97"/>
  <c r="B83" i="97"/>
  <c r="B84" i="97"/>
  <c r="B85" i="97"/>
  <c r="B86" i="97"/>
  <c r="B87" i="97"/>
  <c r="B88" i="97"/>
  <c r="B89" i="97"/>
  <c r="B90" i="97"/>
  <c r="B91" i="97"/>
  <c r="B92" i="97"/>
  <c r="B93" i="97"/>
  <c r="B94" i="97"/>
  <c r="B95" i="97"/>
  <c r="B96" i="97"/>
  <c r="B97" i="97"/>
  <c r="B98" i="97"/>
  <c r="B99" i="97"/>
  <c r="B100" i="97"/>
  <c r="B101" i="97"/>
  <c r="B102" i="97"/>
  <c r="B103" i="97"/>
  <c r="B104" i="97"/>
  <c r="B105" i="97"/>
  <c r="B106" i="97"/>
  <c r="B107" i="97"/>
  <c r="B108" i="97"/>
  <c r="B109" i="97"/>
  <c r="B110" i="97"/>
  <c r="B111" i="97"/>
  <c r="B112" i="97"/>
  <c r="B113" i="97"/>
  <c r="B114" i="97"/>
  <c r="B115" i="97"/>
  <c r="B116" i="97"/>
  <c r="B117" i="97"/>
  <c r="B118" i="97"/>
  <c r="B119" i="97"/>
  <c r="B120" i="97"/>
  <c r="B121" i="97"/>
  <c r="B122" i="97"/>
  <c r="B123" i="97"/>
  <c r="B124" i="97"/>
  <c r="B125" i="97"/>
  <c r="B126" i="97"/>
  <c r="B127" i="97"/>
  <c r="B128" i="97"/>
  <c r="B129" i="97"/>
  <c r="B130" i="97"/>
  <c r="B131" i="97"/>
  <c r="B132" i="97"/>
  <c r="B133" i="97"/>
  <c r="B134" i="97"/>
  <c r="B135" i="97"/>
  <c r="B136" i="97"/>
  <c r="B137" i="97"/>
  <c r="B138" i="97"/>
  <c r="B139" i="97"/>
  <c r="B140" i="97"/>
  <c r="B141" i="97"/>
  <c r="B142" i="97"/>
  <c r="B143" i="97"/>
  <c r="B11" i="97"/>
  <c r="B12" i="97"/>
  <c r="B13" i="97"/>
  <c r="B14" i="97"/>
  <c r="B15" i="97"/>
  <c r="B16" i="97"/>
  <c r="B17" i="97"/>
  <c r="B18" i="97"/>
  <c r="B19" i="97"/>
  <c r="B20" i="97"/>
  <c r="B21" i="97"/>
  <c r="B22" i="97"/>
  <c r="B23" i="97"/>
  <c r="B24" i="97"/>
  <c r="B25" i="97"/>
  <c r="B6" i="97"/>
  <c r="B7" i="97"/>
  <c r="B8" i="97"/>
  <c r="B9" i="97"/>
  <c r="B10" i="97"/>
  <c r="A116" i="96"/>
  <c r="A116" i="74"/>
  <c r="A117" i="96"/>
  <c r="A117" i="74"/>
  <c r="A120" i="75"/>
  <c r="A118" i="96"/>
  <c r="A118" i="74"/>
  <c r="A121" i="75"/>
  <c r="A119" i="96"/>
  <c r="A119" i="74"/>
  <c r="A120" i="96"/>
  <c r="A120" i="74"/>
  <c r="A121" i="96"/>
  <c r="A121" i="74"/>
  <c r="A123" i="97"/>
  <c r="A122" i="96"/>
  <c r="A122" i="74"/>
  <c r="A124" i="97"/>
  <c r="A123" i="96"/>
  <c r="A123" i="74"/>
  <c r="A125" i="97"/>
  <c r="B192" i="83"/>
  <c r="BA192" i="83"/>
  <c r="BB192" i="83"/>
  <c r="AZ192" i="83"/>
  <c r="AY192" i="83"/>
  <c r="AX192" i="83"/>
  <c r="AW192" i="83"/>
  <c r="AV192" i="83"/>
  <c r="AU192" i="83"/>
  <c r="AT192" i="83"/>
  <c r="AS192" i="83"/>
  <c r="AR192" i="83"/>
  <c r="AQ192" i="83"/>
  <c r="AP192" i="83"/>
  <c r="AO192" i="83"/>
  <c r="AN192" i="83"/>
  <c r="AM192" i="83"/>
  <c r="AL192" i="83"/>
  <c r="AK192" i="83"/>
  <c r="AJ192" i="83"/>
  <c r="AI192" i="83"/>
  <c r="AH192" i="83"/>
  <c r="AG192" i="83"/>
  <c r="AF192" i="83"/>
  <c r="AE192" i="83"/>
  <c r="AD192" i="83"/>
  <c r="AC192" i="83"/>
  <c r="AB192" i="83"/>
  <c r="AA192" i="83"/>
  <c r="Z192" i="83"/>
  <c r="Y192" i="83"/>
  <c r="X192" i="83"/>
  <c r="W192" i="83"/>
  <c r="V192" i="83"/>
  <c r="U192" i="83"/>
  <c r="T192" i="83"/>
  <c r="S192" i="83"/>
  <c r="R192" i="83"/>
  <c r="Q192" i="83"/>
  <c r="P192" i="83"/>
  <c r="O192" i="83"/>
  <c r="N192" i="83"/>
  <c r="M192" i="83"/>
  <c r="L192" i="83"/>
  <c r="K192" i="83"/>
  <c r="J192" i="83"/>
  <c r="I192" i="83"/>
  <c r="H192" i="83"/>
  <c r="G192" i="83"/>
  <c r="F192" i="83"/>
  <c r="E192" i="83"/>
  <c r="D192" i="83"/>
  <c r="C192" i="83"/>
  <c r="B191" i="83"/>
  <c r="BA191" i="83"/>
  <c r="BB191" i="83"/>
  <c r="AZ191" i="83"/>
  <c r="AY191" i="83"/>
  <c r="AX191" i="83"/>
  <c r="AW191" i="83"/>
  <c r="AV191" i="83"/>
  <c r="AU191" i="83"/>
  <c r="AT191" i="83"/>
  <c r="AS191" i="83"/>
  <c r="AR191" i="83"/>
  <c r="AQ191" i="83"/>
  <c r="AP191" i="83"/>
  <c r="AO191" i="83"/>
  <c r="AN191" i="83"/>
  <c r="AM191" i="83"/>
  <c r="AL191" i="83"/>
  <c r="AK191" i="83"/>
  <c r="AJ191" i="83"/>
  <c r="AI191" i="83"/>
  <c r="AH191" i="83"/>
  <c r="AG191" i="83"/>
  <c r="AF191" i="83"/>
  <c r="AE191" i="83"/>
  <c r="AD191" i="83"/>
  <c r="AC191" i="83"/>
  <c r="AB191" i="83"/>
  <c r="AA191" i="83"/>
  <c r="Z191" i="83"/>
  <c r="Y191" i="83"/>
  <c r="X191" i="83"/>
  <c r="W191" i="83"/>
  <c r="V191" i="83"/>
  <c r="U191" i="83"/>
  <c r="T191" i="83"/>
  <c r="S191" i="83"/>
  <c r="R191" i="83"/>
  <c r="Q191" i="83"/>
  <c r="P191" i="83"/>
  <c r="O191" i="83"/>
  <c r="N191" i="83"/>
  <c r="M191" i="83"/>
  <c r="L191" i="83"/>
  <c r="K191" i="83"/>
  <c r="J191" i="83"/>
  <c r="I191" i="83"/>
  <c r="H191" i="83"/>
  <c r="G191" i="83"/>
  <c r="F191" i="83"/>
  <c r="E191" i="83"/>
  <c r="D191" i="83"/>
  <c r="C191" i="83"/>
  <c r="B190" i="83"/>
  <c r="BA190" i="83"/>
  <c r="BB190" i="83"/>
  <c r="AZ190" i="83"/>
  <c r="AY190" i="83"/>
  <c r="AX190" i="83"/>
  <c r="AW190" i="83"/>
  <c r="AV190" i="83"/>
  <c r="AU190" i="83"/>
  <c r="AT190" i="83"/>
  <c r="AS190" i="83"/>
  <c r="AR190" i="83"/>
  <c r="AQ190" i="83"/>
  <c r="AP190" i="83"/>
  <c r="AO190" i="83"/>
  <c r="AN190" i="83"/>
  <c r="AM190" i="83"/>
  <c r="AL190" i="83"/>
  <c r="AK190" i="83"/>
  <c r="AJ190" i="83"/>
  <c r="AI190" i="83"/>
  <c r="AH190" i="83"/>
  <c r="AG190" i="83"/>
  <c r="AF190" i="83"/>
  <c r="AE190" i="83"/>
  <c r="AD190" i="83"/>
  <c r="AC190" i="83"/>
  <c r="AB190" i="83"/>
  <c r="AA190" i="83"/>
  <c r="Z190" i="83"/>
  <c r="Y190" i="83"/>
  <c r="X190" i="83"/>
  <c r="W190" i="83"/>
  <c r="V190" i="83"/>
  <c r="U190" i="83"/>
  <c r="T190" i="83"/>
  <c r="S190" i="83"/>
  <c r="R190" i="83"/>
  <c r="Q190" i="83"/>
  <c r="P190" i="83"/>
  <c r="O190" i="83"/>
  <c r="N190" i="83"/>
  <c r="M190" i="83"/>
  <c r="L190" i="83"/>
  <c r="K190" i="83"/>
  <c r="J190" i="83"/>
  <c r="I190" i="83"/>
  <c r="H190" i="83"/>
  <c r="G190" i="83"/>
  <c r="F190" i="83"/>
  <c r="E190" i="83"/>
  <c r="D190" i="83"/>
  <c r="C190" i="83"/>
  <c r="B189" i="83"/>
  <c r="BA189" i="83"/>
  <c r="BB189" i="83"/>
  <c r="AZ189" i="83"/>
  <c r="AY189" i="83"/>
  <c r="AX189" i="83"/>
  <c r="AW189" i="83"/>
  <c r="AV189" i="83"/>
  <c r="AU189" i="83"/>
  <c r="AT189" i="83"/>
  <c r="AS189" i="83"/>
  <c r="AR189" i="83"/>
  <c r="AQ189" i="83"/>
  <c r="AP189" i="83"/>
  <c r="AO189" i="83"/>
  <c r="AN189" i="83"/>
  <c r="AM189" i="83"/>
  <c r="AL189" i="83"/>
  <c r="AK189" i="83"/>
  <c r="AJ189" i="83"/>
  <c r="AI189" i="83"/>
  <c r="AH189" i="83"/>
  <c r="AG189" i="83"/>
  <c r="AF189" i="83"/>
  <c r="AE189" i="83"/>
  <c r="AD189" i="83"/>
  <c r="AC189" i="83"/>
  <c r="AB189" i="83"/>
  <c r="AA189" i="83"/>
  <c r="Z189" i="83"/>
  <c r="Y189" i="83"/>
  <c r="X189" i="83"/>
  <c r="W189" i="83"/>
  <c r="V189" i="83"/>
  <c r="U189" i="83"/>
  <c r="T189" i="83"/>
  <c r="S189" i="83"/>
  <c r="R189" i="83"/>
  <c r="Q189" i="83"/>
  <c r="P189" i="83"/>
  <c r="O189" i="83"/>
  <c r="N189" i="83"/>
  <c r="M189" i="83"/>
  <c r="L189" i="83"/>
  <c r="K189" i="83"/>
  <c r="J189" i="83"/>
  <c r="I189" i="83"/>
  <c r="H189" i="83"/>
  <c r="G189" i="83"/>
  <c r="F189" i="83"/>
  <c r="E189" i="83"/>
  <c r="D189" i="83"/>
  <c r="C189" i="83"/>
  <c r="B188" i="83"/>
  <c r="BA188" i="83"/>
  <c r="BB188" i="83"/>
  <c r="AZ188" i="83"/>
  <c r="AY188" i="83"/>
  <c r="AX188" i="83"/>
  <c r="AW188" i="83"/>
  <c r="AV188" i="83"/>
  <c r="AU188" i="83"/>
  <c r="AT188" i="83"/>
  <c r="AS188" i="83"/>
  <c r="AR188" i="83"/>
  <c r="AQ188" i="83"/>
  <c r="AP188" i="83"/>
  <c r="AO188" i="83"/>
  <c r="AN188" i="83"/>
  <c r="AM188" i="83"/>
  <c r="AL188" i="83"/>
  <c r="AK188" i="83"/>
  <c r="AJ188" i="83"/>
  <c r="AI188" i="83"/>
  <c r="AH188" i="83"/>
  <c r="AG188" i="83"/>
  <c r="AF188" i="83"/>
  <c r="AE188" i="83"/>
  <c r="AD188" i="83"/>
  <c r="AC188" i="83"/>
  <c r="AB188" i="83"/>
  <c r="AA188" i="83"/>
  <c r="Z188" i="83"/>
  <c r="Y188" i="83"/>
  <c r="X188" i="83"/>
  <c r="W188" i="83"/>
  <c r="V188" i="83"/>
  <c r="U188" i="83"/>
  <c r="T188" i="83"/>
  <c r="S188" i="83"/>
  <c r="R188" i="83"/>
  <c r="Q188" i="83"/>
  <c r="P188" i="83"/>
  <c r="O188" i="83"/>
  <c r="N188" i="83"/>
  <c r="M188" i="83"/>
  <c r="L188" i="83"/>
  <c r="K188" i="83"/>
  <c r="J188" i="83"/>
  <c r="I188" i="83"/>
  <c r="H188" i="83"/>
  <c r="G188" i="83"/>
  <c r="F188" i="83"/>
  <c r="E188" i="83"/>
  <c r="D188" i="83"/>
  <c r="C188" i="83"/>
  <c r="B187" i="83"/>
  <c r="BA187" i="83"/>
  <c r="BB187" i="83"/>
  <c r="AZ187" i="83"/>
  <c r="AY187" i="83"/>
  <c r="AX187" i="83"/>
  <c r="AW187" i="83"/>
  <c r="AV187" i="83"/>
  <c r="AU187" i="83"/>
  <c r="AT187" i="83"/>
  <c r="AS187" i="83"/>
  <c r="AR187" i="83"/>
  <c r="AQ187" i="83"/>
  <c r="AP187" i="83"/>
  <c r="AO187" i="83"/>
  <c r="AN187" i="83"/>
  <c r="AM187" i="83"/>
  <c r="AL187" i="83"/>
  <c r="AK187" i="83"/>
  <c r="AJ187" i="83"/>
  <c r="AI187" i="83"/>
  <c r="AH187" i="83"/>
  <c r="AG187" i="83"/>
  <c r="AF187" i="83"/>
  <c r="AE187" i="83"/>
  <c r="AD187" i="83"/>
  <c r="AC187" i="83"/>
  <c r="AB187" i="83"/>
  <c r="AA187" i="83"/>
  <c r="Z187" i="83"/>
  <c r="Y187" i="83"/>
  <c r="X187" i="83"/>
  <c r="W187" i="83"/>
  <c r="V187" i="83"/>
  <c r="U187" i="83"/>
  <c r="T187" i="83"/>
  <c r="S187" i="83"/>
  <c r="R187" i="83"/>
  <c r="Q187" i="83"/>
  <c r="P187" i="83"/>
  <c r="O187" i="83"/>
  <c r="N187" i="83"/>
  <c r="M187" i="83"/>
  <c r="L187" i="83"/>
  <c r="K187" i="83"/>
  <c r="J187" i="83"/>
  <c r="I187" i="83"/>
  <c r="H187" i="83"/>
  <c r="G187" i="83"/>
  <c r="F187" i="83"/>
  <c r="E187" i="83"/>
  <c r="D187" i="83"/>
  <c r="C187" i="83"/>
  <c r="B186" i="83"/>
  <c r="BA186" i="83"/>
  <c r="BB186" i="83"/>
  <c r="AZ186" i="83"/>
  <c r="AY186" i="83"/>
  <c r="AX186" i="83"/>
  <c r="AW186" i="83"/>
  <c r="AV186" i="83"/>
  <c r="AU186" i="83"/>
  <c r="AT186" i="83"/>
  <c r="AS186" i="83"/>
  <c r="AR186" i="83"/>
  <c r="AQ186" i="83"/>
  <c r="AP186" i="83"/>
  <c r="AO186" i="83"/>
  <c r="AN186" i="83"/>
  <c r="AM186" i="83"/>
  <c r="AL186" i="83"/>
  <c r="AK186" i="83"/>
  <c r="AJ186" i="83"/>
  <c r="AI186" i="83"/>
  <c r="AH186" i="83"/>
  <c r="AG186" i="83"/>
  <c r="AF186" i="83"/>
  <c r="AE186" i="83"/>
  <c r="AD186" i="83"/>
  <c r="AC186" i="83"/>
  <c r="AB186" i="83"/>
  <c r="AA186" i="83"/>
  <c r="Z186" i="83"/>
  <c r="Y186" i="83"/>
  <c r="X186" i="83"/>
  <c r="W186" i="83"/>
  <c r="V186" i="83"/>
  <c r="U186" i="83"/>
  <c r="T186" i="83"/>
  <c r="S186" i="83"/>
  <c r="R186" i="83"/>
  <c r="Q186" i="83"/>
  <c r="P186" i="83"/>
  <c r="O186" i="83"/>
  <c r="N186" i="83"/>
  <c r="M186" i="83"/>
  <c r="L186" i="83"/>
  <c r="K186" i="83"/>
  <c r="J186" i="83"/>
  <c r="I186" i="83"/>
  <c r="H186" i="83"/>
  <c r="G186" i="83"/>
  <c r="F186" i="83"/>
  <c r="E186" i="83"/>
  <c r="D186" i="83"/>
  <c r="C186" i="83"/>
  <c r="B185" i="83"/>
  <c r="BA185" i="83"/>
  <c r="BB185" i="83"/>
  <c r="AZ185" i="83"/>
  <c r="AY185" i="83"/>
  <c r="AX185" i="83"/>
  <c r="AW185" i="83"/>
  <c r="AV185" i="83"/>
  <c r="AU185" i="83"/>
  <c r="AT185" i="83"/>
  <c r="AS185" i="83"/>
  <c r="AR185" i="83"/>
  <c r="AQ185" i="83"/>
  <c r="AP185" i="83"/>
  <c r="AO185" i="83"/>
  <c r="AN185" i="83"/>
  <c r="AM185" i="83"/>
  <c r="AL185" i="83"/>
  <c r="AK185" i="83"/>
  <c r="AJ185" i="83"/>
  <c r="AI185" i="83"/>
  <c r="AH185" i="83"/>
  <c r="AG185" i="83"/>
  <c r="AF185" i="83"/>
  <c r="AE185" i="83"/>
  <c r="AD185" i="83"/>
  <c r="AC185" i="83"/>
  <c r="AB185" i="83"/>
  <c r="AA185" i="83"/>
  <c r="Z185" i="83"/>
  <c r="Y185" i="83"/>
  <c r="X185" i="83"/>
  <c r="W185" i="83"/>
  <c r="V185" i="83"/>
  <c r="U185" i="83"/>
  <c r="T185" i="83"/>
  <c r="S185" i="83"/>
  <c r="R185" i="83"/>
  <c r="Q185" i="83"/>
  <c r="P185" i="83"/>
  <c r="O185" i="83"/>
  <c r="N185" i="83"/>
  <c r="M185" i="83"/>
  <c r="L185" i="83"/>
  <c r="K185" i="83"/>
  <c r="J185" i="83"/>
  <c r="I185" i="83"/>
  <c r="H185" i="83"/>
  <c r="G185" i="83"/>
  <c r="F185" i="83"/>
  <c r="E185" i="83"/>
  <c r="D185" i="83"/>
  <c r="C185" i="83"/>
  <c r="B184" i="83"/>
  <c r="BA184" i="83"/>
  <c r="BB184" i="83"/>
  <c r="AZ184" i="83"/>
  <c r="AY184" i="83"/>
  <c r="AX184" i="83"/>
  <c r="AW184" i="83"/>
  <c r="AV184" i="83"/>
  <c r="AU184" i="83"/>
  <c r="AT184" i="83"/>
  <c r="AS184" i="83"/>
  <c r="AR184" i="83"/>
  <c r="AQ184" i="83"/>
  <c r="AP184" i="83"/>
  <c r="AO184" i="83"/>
  <c r="AN184" i="83"/>
  <c r="AM184" i="83"/>
  <c r="AL184" i="83"/>
  <c r="AK184" i="83"/>
  <c r="AJ184" i="83"/>
  <c r="AI184" i="83"/>
  <c r="AH184" i="83"/>
  <c r="AG184" i="83"/>
  <c r="AF184" i="83"/>
  <c r="AE184" i="83"/>
  <c r="AD184" i="83"/>
  <c r="AC184" i="83"/>
  <c r="AB184" i="83"/>
  <c r="AA184" i="83"/>
  <c r="Z184" i="83"/>
  <c r="Y184" i="83"/>
  <c r="X184" i="83"/>
  <c r="W184" i="83"/>
  <c r="V184" i="83"/>
  <c r="U184" i="83"/>
  <c r="T184" i="83"/>
  <c r="S184" i="83"/>
  <c r="R184" i="83"/>
  <c r="Q184" i="83"/>
  <c r="P184" i="83"/>
  <c r="O184" i="83"/>
  <c r="N184" i="83"/>
  <c r="M184" i="83"/>
  <c r="L184" i="83"/>
  <c r="K184" i="83"/>
  <c r="J184" i="83"/>
  <c r="I184" i="83"/>
  <c r="H184" i="83"/>
  <c r="G184" i="83"/>
  <c r="F184" i="83"/>
  <c r="E184" i="83"/>
  <c r="D184" i="83"/>
  <c r="C184" i="83"/>
  <c r="B183" i="83"/>
  <c r="BA183" i="83"/>
  <c r="BB183" i="83"/>
  <c r="AZ183" i="83"/>
  <c r="AY183" i="83"/>
  <c r="AX183" i="83"/>
  <c r="AW183" i="83"/>
  <c r="AV183" i="83"/>
  <c r="AU183" i="83"/>
  <c r="AT183" i="83"/>
  <c r="AS183" i="83"/>
  <c r="AR183" i="83"/>
  <c r="AQ183" i="83"/>
  <c r="AP183" i="83"/>
  <c r="AO183" i="83"/>
  <c r="AN183" i="83"/>
  <c r="AM183" i="83"/>
  <c r="AL183" i="83"/>
  <c r="AK183" i="83"/>
  <c r="AJ183" i="83"/>
  <c r="AI183" i="83"/>
  <c r="AH183" i="83"/>
  <c r="AG183" i="83"/>
  <c r="AF183" i="83"/>
  <c r="AE183" i="83"/>
  <c r="AD183" i="83"/>
  <c r="AC183" i="83"/>
  <c r="AB183" i="83"/>
  <c r="AA183" i="83"/>
  <c r="Z183" i="83"/>
  <c r="Y183" i="83"/>
  <c r="X183" i="83"/>
  <c r="W183" i="83"/>
  <c r="V183" i="83"/>
  <c r="U183" i="83"/>
  <c r="T183" i="83"/>
  <c r="S183" i="83"/>
  <c r="R183" i="83"/>
  <c r="Q183" i="83"/>
  <c r="P183" i="83"/>
  <c r="O183" i="83"/>
  <c r="N183" i="83"/>
  <c r="M183" i="83"/>
  <c r="L183" i="83"/>
  <c r="K183" i="83"/>
  <c r="J183" i="83"/>
  <c r="I183" i="83"/>
  <c r="H183" i="83"/>
  <c r="G183" i="83"/>
  <c r="F183" i="83"/>
  <c r="E183" i="83"/>
  <c r="D183" i="83"/>
  <c r="C183" i="83"/>
  <c r="B182" i="83"/>
  <c r="BA182" i="83"/>
  <c r="BB182" i="83"/>
  <c r="AZ182" i="83"/>
  <c r="AY182" i="83"/>
  <c r="AX182" i="83"/>
  <c r="AW182" i="83"/>
  <c r="AV182" i="83"/>
  <c r="AU182" i="83"/>
  <c r="AT182" i="83"/>
  <c r="AS182" i="83"/>
  <c r="AR182" i="83"/>
  <c r="AQ182" i="83"/>
  <c r="AP182" i="83"/>
  <c r="AO182" i="83"/>
  <c r="AN182" i="83"/>
  <c r="AM182" i="83"/>
  <c r="AL182" i="83"/>
  <c r="AK182" i="83"/>
  <c r="AJ182" i="83"/>
  <c r="AI182" i="83"/>
  <c r="AH182" i="83"/>
  <c r="AG182" i="83"/>
  <c r="AF182" i="83"/>
  <c r="AE182" i="83"/>
  <c r="AD182" i="83"/>
  <c r="AC182" i="83"/>
  <c r="AB182" i="83"/>
  <c r="AA182" i="83"/>
  <c r="Z182" i="83"/>
  <c r="Y182" i="83"/>
  <c r="X182" i="83"/>
  <c r="W182" i="83"/>
  <c r="V182" i="83"/>
  <c r="U182" i="83"/>
  <c r="T182" i="83"/>
  <c r="S182" i="83"/>
  <c r="R182" i="83"/>
  <c r="Q182" i="83"/>
  <c r="P182" i="83"/>
  <c r="O182" i="83"/>
  <c r="N182" i="83"/>
  <c r="M182" i="83"/>
  <c r="L182" i="83"/>
  <c r="K182" i="83"/>
  <c r="J182" i="83"/>
  <c r="I182" i="83"/>
  <c r="H182" i="83"/>
  <c r="G182" i="83"/>
  <c r="F182" i="83"/>
  <c r="E182" i="83"/>
  <c r="D182" i="83"/>
  <c r="C182" i="83"/>
  <c r="B181" i="83"/>
  <c r="BA181" i="83"/>
  <c r="BB181" i="83"/>
  <c r="AZ181" i="83"/>
  <c r="AY181" i="83"/>
  <c r="AX181" i="83"/>
  <c r="AW181" i="83"/>
  <c r="AV181" i="83"/>
  <c r="AU181" i="83"/>
  <c r="AT181" i="83"/>
  <c r="AS181" i="83"/>
  <c r="AR181" i="83"/>
  <c r="AQ181" i="83"/>
  <c r="AP181" i="83"/>
  <c r="AO181" i="83"/>
  <c r="AN181" i="83"/>
  <c r="AM181" i="83"/>
  <c r="AL181" i="83"/>
  <c r="AK181" i="83"/>
  <c r="AJ181" i="83"/>
  <c r="AI181" i="83"/>
  <c r="AH181" i="83"/>
  <c r="AG181" i="83"/>
  <c r="AF181" i="83"/>
  <c r="AE181" i="83"/>
  <c r="AD181" i="83"/>
  <c r="AC181" i="83"/>
  <c r="AB181" i="83"/>
  <c r="AA181" i="83"/>
  <c r="Z181" i="83"/>
  <c r="Y181" i="83"/>
  <c r="X181" i="83"/>
  <c r="W181" i="83"/>
  <c r="V181" i="83"/>
  <c r="U181" i="83"/>
  <c r="T181" i="83"/>
  <c r="S181" i="83"/>
  <c r="R181" i="83"/>
  <c r="Q181" i="83"/>
  <c r="P181" i="83"/>
  <c r="O181" i="83"/>
  <c r="N181" i="83"/>
  <c r="M181" i="83"/>
  <c r="L181" i="83"/>
  <c r="K181" i="83"/>
  <c r="J181" i="83"/>
  <c r="I181" i="83"/>
  <c r="H181" i="83"/>
  <c r="G181" i="83"/>
  <c r="F181" i="83"/>
  <c r="E181" i="83"/>
  <c r="D181" i="83"/>
  <c r="C181" i="83"/>
  <c r="B180" i="83"/>
  <c r="BA180" i="83"/>
  <c r="BB180" i="83"/>
  <c r="AZ180" i="83"/>
  <c r="AY180" i="83"/>
  <c r="AX180" i="83"/>
  <c r="AW180" i="83"/>
  <c r="AV180" i="83"/>
  <c r="AU180" i="83"/>
  <c r="AT180" i="83"/>
  <c r="AS180" i="83"/>
  <c r="AR180" i="83"/>
  <c r="AQ180" i="83"/>
  <c r="AP180" i="83"/>
  <c r="AO180" i="83"/>
  <c r="AN180" i="83"/>
  <c r="AM180" i="83"/>
  <c r="AL180" i="83"/>
  <c r="AK180" i="83"/>
  <c r="AJ180" i="83"/>
  <c r="AI180" i="83"/>
  <c r="AH180" i="83"/>
  <c r="AG180" i="83"/>
  <c r="AF180" i="83"/>
  <c r="AE180" i="83"/>
  <c r="AD180" i="83"/>
  <c r="AC180" i="83"/>
  <c r="AB180" i="83"/>
  <c r="AA180" i="83"/>
  <c r="Z180" i="83"/>
  <c r="Y180" i="83"/>
  <c r="X180" i="83"/>
  <c r="W180" i="83"/>
  <c r="V180" i="83"/>
  <c r="U180" i="83"/>
  <c r="T180" i="83"/>
  <c r="S180" i="83"/>
  <c r="R180" i="83"/>
  <c r="Q180" i="83"/>
  <c r="P180" i="83"/>
  <c r="O180" i="83"/>
  <c r="N180" i="83"/>
  <c r="M180" i="83"/>
  <c r="L180" i="83"/>
  <c r="K180" i="83"/>
  <c r="J180" i="83"/>
  <c r="I180" i="83"/>
  <c r="H180" i="83"/>
  <c r="G180" i="83"/>
  <c r="F180" i="83"/>
  <c r="E180" i="83"/>
  <c r="D180" i="83"/>
  <c r="C180" i="83"/>
  <c r="B179" i="83"/>
  <c r="BA179" i="83"/>
  <c r="BB179" i="83"/>
  <c r="AZ179" i="83"/>
  <c r="AY179" i="83"/>
  <c r="AX179" i="83"/>
  <c r="AW179" i="83"/>
  <c r="AV179" i="83"/>
  <c r="AU179" i="83"/>
  <c r="AT179" i="83"/>
  <c r="AS179" i="83"/>
  <c r="AR179" i="83"/>
  <c r="AQ179" i="83"/>
  <c r="AP179" i="83"/>
  <c r="AO179" i="83"/>
  <c r="AN179" i="83"/>
  <c r="AM179" i="83"/>
  <c r="AL179" i="83"/>
  <c r="AK179" i="83"/>
  <c r="AJ179" i="83"/>
  <c r="AI179" i="83"/>
  <c r="AH179" i="83"/>
  <c r="AG179" i="83"/>
  <c r="AF179" i="83"/>
  <c r="AE179" i="83"/>
  <c r="AD179" i="83"/>
  <c r="AC179" i="83"/>
  <c r="AB179" i="83"/>
  <c r="AA179" i="83"/>
  <c r="Z179" i="83"/>
  <c r="Y179" i="83"/>
  <c r="X179" i="83"/>
  <c r="W179" i="83"/>
  <c r="V179" i="83"/>
  <c r="U179" i="83"/>
  <c r="T179" i="83"/>
  <c r="S179" i="83"/>
  <c r="R179" i="83"/>
  <c r="Q179" i="83"/>
  <c r="P179" i="83"/>
  <c r="O179" i="83"/>
  <c r="N179" i="83"/>
  <c r="M179" i="83"/>
  <c r="L179" i="83"/>
  <c r="K179" i="83"/>
  <c r="J179" i="83"/>
  <c r="I179" i="83"/>
  <c r="H179" i="83"/>
  <c r="G179" i="83"/>
  <c r="F179" i="83"/>
  <c r="E179" i="83"/>
  <c r="D179" i="83"/>
  <c r="C179" i="83"/>
  <c r="B178" i="83"/>
  <c r="BA178" i="83"/>
  <c r="BB178" i="83"/>
  <c r="AZ178" i="83"/>
  <c r="AY178" i="83"/>
  <c r="AX178" i="83"/>
  <c r="AW178" i="83"/>
  <c r="AV178" i="83"/>
  <c r="AU178" i="83"/>
  <c r="AT178" i="83"/>
  <c r="AS178" i="83"/>
  <c r="AR178" i="83"/>
  <c r="AQ178" i="83"/>
  <c r="AP178" i="83"/>
  <c r="AO178" i="83"/>
  <c r="AN178" i="83"/>
  <c r="AM178" i="83"/>
  <c r="AL178" i="83"/>
  <c r="AK178" i="83"/>
  <c r="AJ178" i="83"/>
  <c r="AI178" i="83"/>
  <c r="AH178" i="83"/>
  <c r="AG178" i="83"/>
  <c r="AF178" i="83"/>
  <c r="AE178" i="83"/>
  <c r="AD178" i="83"/>
  <c r="AC178" i="83"/>
  <c r="AB178" i="83"/>
  <c r="AA178" i="83"/>
  <c r="Z178" i="83"/>
  <c r="Y178" i="83"/>
  <c r="X178" i="83"/>
  <c r="W178" i="83"/>
  <c r="V178" i="83"/>
  <c r="U178" i="83"/>
  <c r="T178" i="83"/>
  <c r="S178" i="83"/>
  <c r="R178" i="83"/>
  <c r="Q178" i="83"/>
  <c r="P178" i="83"/>
  <c r="O178" i="83"/>
  <c r="N178" i="83"/>
  <c r="M178" i="83"/>
  <c r="L178" i="83"/>
  <c r="K178" i="83"/>
  <c r="J178" i="83"/>
  <c r="I178" i="83"/>
  <c r="H178" i="83"/>
  <c r="G178" i="83"/>
  <c r="F178" i="83"/>
  <c r="E178" i="83"/>
  <c r="D178" i="83"/>
  <c r="C178" i="83"/>
  <c r="B177" i="83"/>
  <c r="BA177" i="83"/>
  <c r="BB177" i="83"/>
  <c r="AZ177" i="83"/>
  <c r="AY177" i="83"/>
  <c r="AX177" i="83"/>
  <c r="AW177" i="83"/>
  <c r="AV177" i="83"/>
  <c r="AU177" i="83"/>
  <c r="AT177" i="83"/>
  <c r="AS177" i="83"/>
  <c r="AR177" i="83"/>
  <c r="AQ177" i="83"/>
  <c r="AP177" i="83"/>
  <c r="AO177" i="83"/>
  <c r="AN177" i="83"/>
  <c r="AM177" i="83"/>
  <c r="AL177" i="83"/>
  <c r="AK177" i="83"/>
  <c r="AJ177" i="83"/>
  <c r="AI177" i="83"/>
  <c r="AH177" i="83"/>
  <c r="AG177" i="83"/>
  <c r="AF177" i="83"/>
  <c r="AE177" i="83"/>
  <c r="AD177" i="83"/>
  <c r="AC177" i="83"/>
  <c r="AB177" i="83"/>
  <c r="AA177" i="83"/>
  <c r="Z177" i="83"/>
  <c r="Y177" i="83"/>
  <c r="X177" i="83"/>
  <c r="W177" i="83"/>
  <c r="V177" i="83"/>
  <c r="U177" i="83"/>
  <c r="T177" i="83"/>
  <c r="S177" i="83"/>
  <c r="R177" i="83"/>
  <c r="Q177" i="83"/>
  <c r="P177" i="83"/>
  <c r="O177" i="83"/>
  <c r="N177" i="83"/>
  <c r="M177" i="83"/>
  <c r="L177" i="83"/>
  <c r="K177" i="83"/>
  <c r="J177" i="83"/>
  <c r="I177" i="83"/>
  <c r="H177" i="83"/>
  <c r="G177" i="83"/>
  <c r="F177" i="83"/>
  <c r="E177" i="83"/>
  <c r="D177" i="83"/>
  <c r="C177" i="83"/>
  <c r="B176" i="83"/>
  <c r="BA176" i="83"/>
  <c r="BB176" i="83"/>
  <c r="AZ176" i="83"/>
  <c r="AY176" i="83"/>
  <c r="AX176" i="83"/>
  <c r="AW176" i="83"/>
  <c r="AV176" i="83"/>
  <c r="AU176" i="83"/>
  <c r="AT176" i="83"/>
  <c r="AS176" i="83"/>
  <c r="AR176" i="83"/>
  <c r="AQ176" i="83"/>
  <c r="AP176" i="83"/>
  <c r="AO176" i="83"/>
  <c r="AN176" i="83"/>
  <c r="AM176" i="83"/>
  <c r="AL176" i="83"/>
  <c r="AK176" i="83"/>
  <c r="AJ176" i="83"/>
  <c r="AI176" i="83"/>
  <c r="AH176" i="83"/>
  <c r="AG176" i="83"/>
  <c r="AF176" i="83"/>
  <c r="AE176" i="83"/>
  <c r="AD176" i="83"/>
  <c r="AC176" i="83"/>
  <c r="AB176" i="83"/>
  <c r="AA176" i="83"/>
  <c r="Z176" i="83"/>
  <c r="Y176" i="83"/>
  <c r="X176" i="83"/>
  <c r="W176" i="83"/>
  <c r="V176" i="83"/>
  <c r="U176" i="83"/>
  <c r="T176" i="83"/>
  <c r="S176" i="83"/>
  <c r="R176" i="83"/>
  <c r="Q176" i="83"/>
  <c r="P176" i="83"/>
  <c r="O176" i="83"/>
  <c r="N176" i="83"/>
  <c r="M176" i="83"/>
  <c r="L176" i="83"/>
  <c r="K176" i="83"/>
  <c r="J176" i="83"/>
  <c r="I176" i="83"/>
  <c r="H176" i="83"/>
  <c r="G176" i="83"/>
  <c r="F176" i="83"/>
  <c r="E176" i="83"/>
  <c r="D176" i="83"/>
  <c r="C176" i="83"/>
  <c r="B175" i="83"/>
  <c r="BA175" i="83"/>
  <c r="BB175" i="83"/>
  <c r="AZ175" i="83"/>
  <c r="AY175" i="83"/>
  <c r="AX175" i="83"/>
  <c r="AW175" i="83"/>
  <c r="AV175" i="83"/>
  <c r="AU175" i="83"/>
  <c r="AT175" i="83"/>
  <c r="AS175" i="83"/>
  <c r="AR175" i="83"/>
  <c r="AQ175" i="83"/>
  <c r="AP175" i="83"/>
  <c r="AO175" i="83"/>
  <c r="AN175" i="83"/>
  <c r="AM175" i="83"/>
  <c r="AL175" i="83"/>
  <c r="AK175" i="83"/>
  <c r="AJ175" i="83"/>
  <c r="AI175" i="83"/>
  <c r="AH175" i="83"/>
  <c r="AG175" i="83"/>
  <c r="AF175" i="83"/>
  <c r="AE175" i="83"/>
  <c r="AD175" i="83"/>
  <c r="AC175" i="83"/>
  <c r="AB175" i="83"/>
  <c r="AA175" i="83"/>
  <c r="Z175" i="83"/>
  <c r="Y175" i="83"/>
  <c r="X175" i="83"/>
  <c r="W175" i="83"/>
  <c r="V175" i="83"/>
  <c r="U175" i="83"/>
  <c r="T175" i="83"/>
  <c r="S175" i="83"/>
  <c r="R175" i="83"/>
  <c r="Q175" i="83"/>
  <c r="P175" i="83"/>
  <c r="O175" i="83"/>
  <c r="N175" i="83"/>
  <c r="M175" i="83"/>
  <c r="L175" i="83"/>
  <c r="K175" i="83"/>
  <c r="J175" i="83"/>
  <c r="I175" i="83"/>
  <c r="H175" i="83"/>
  <c r="G175" i="83"/>
  <c r="F175" i="83"/>
  <c r="E175" i="83"/>
  <c r="D175" i="83"/>
  <c r="C175" i="83"/>
  <c r="B174" i="83"/>
  <c r="BA174" i="83"/>
  <c r="BB174" i="83"/>
  <c r="AZ174" i="83"/>
  <c r="AY174" i="83"/>
  <c r="AX174" i="83"/>
  <c r="AW174" i="83"/>
  <c r="AV174" i="83"/>
  <c r="AU174" i="83"/>
  <c r="AT174" i="83"/>
  <c r="AS174" i="83"/>
  <c r="AR174" i="83"/>
  <c r="AQ174" i="83"/>
  <c r="AP174" i="83"/>
  <c r="AO174" i="83"/>
  <c r="AN174" i="83"/>
  <c r="AM174" i="83"/>
  <c r="AL174" i="83"/>
  <c r="AK174" i="83"/>
  <c r="AJ174" i="83"/>
  <c r="AI174" i="83"/>
  <c r="AH174" i="83"/>
  <c r="AG174" i="83"/>
  <c r="AF174" i="83"/>
  <c r="AE174" i="83"/>
  <c r="AD174" i="83"/>
  <c r="AC174" i="83"/>
  <c r="AB174" i="83"/>
  <c r="AA174" i="83"/>
  <c r="Z174" i="83"/>
  <c r="Y174" i="83"/>
  <c r="X174" i="83"/>
  <c r="W174" i="83"/>
  <c r="V174" i="83"/>
  <c r="U174" i="83"/>
  <c r="T174" i="83"/>
  <c r="S174" i="83"/>
  <c r="R174" i="83"/>
  <c r="Q174" i="83"/>
  <c r="P174" i="83"/>
  <c r="O174" i="83"/>
  <c r="N174" i="83"/>
  <c r="M174" i="83"/>
  <c r="L174" i="83"/>
  <c r="K174" i="83"/>
  <c r="J174" i="83"/>
  <c r="I174" i="83"/>
  <c r="H174" i="83"/>
  <c r="G174" i="83"/>
  <c r="F174" i="83"/>
  <c r="E174" i="83"/>
  <c r="D174" i="83"/>
  <c r="C174" i="83"/>
  <c r="B173" i="83"/>
  <c r="BA173" i="83"/>
  <c r="BB173" i="83"/>
  <c r="AZ173" i="83"/>
  <c r="AY173" i="83"/>
  <c r="AX173" i="83"/>
  <c r="AW173" i="83"/>
  <c r="AV173" i="83"/>
  <c r="AU173" i="83"/>
  <c r="AT173" i="83"/>
  <c r="AS173" i="83"/>
  <c r="AR173" i="83"/>
  <c r="AQ173" i="83"/>
  <c r="AP173" i="83"/>
  <c r="AO173" i="83"/>
  <c r="AN173" i="83"/>
  <c r="AM173" i="83"/>
  <c r="AL173" i="83"/>
  <c r="AK173" i="83"/>
  <c r="AJ173" i="83"/>
  <c r="AI173" i="83"/>
  <c r="AH173" i="83"/>
  <c r="AG173" i="83"/>
  <c r="AF173" i="83"/>
  <c r="AE173" i="83"/>
  <c r="AD173" i="83"/>
  <c r="AC173" i="83"/>
  <c r="AB173" i="83"/>
  <c r="AA173" i="83"/>
  <c r="Z173" i="83"/>
  <c r="Y173" i="83"/>
  <c r="X173" i="83"/>
  <c r="W173" i="83"/>
  <c r="V173" i="83"/>
  <c r="U173" i="83"/>
  <c r="T173" i="83"/>
  <c r="S173" i="83"/>
  <c r="R173" i="83"/>
  <c r="Q173" i="83"/>
  <c r="P173" i="83"/>
  <c r="O173" i="83"/>
  <c r="N173" i="83"/>
  <c r="M173" i="83"/>
  <c r="L173" i="83"/>
  <c r="K173" i="83"/>
  <c r="J173" i="83"/>
  <c r="I173" i="83"/>
  <c r="H173" i="83"/>
  <c r="G173" i="83"/>
  <c r="F173" i="83"/>
  <c r="E173" i="83"/>
  <c r="D173" i="83"/>
  <c r="C173" i="83"/>
  <c r="B172" i="83"/>
  <c r="BA172" i="83"/>
  <c r="BB172" i="83"/>
  <c r="AZ172" i="83"/>
  <c r="AY172" i="83"/>
  <c r="AX172" i="83"/>
  <c r="AW172" i="83"/>
  <c r="AV172" i="83"/>
  <c r="AU172" i="83"/>
  <c r="AT172" i="83"/>
  <c r="AS172" i="83"/>
  <c r="AR172" i="83"/>
  <c r="AQ172" i="83"/>
  <c r="AP172" i="83"/>
  <c r="AO172" i="83"/>
  <c r="AN172" i="83"/>
  <c r="AM172" i="83"/>
  <c r="AL172" i="83"/>
  <c r="AK172" i="83"/>
  <c r="AJ172" i="83"/>
  <c r="AI172" i="83"/>
  <c r="AH172" i="83"/>
  <c r="AG172" i="83"/>
  <c r="AF172" i="83"/>
  <c r="AE172" i="83"/>
  <c r="AD172" i="83"/>
  <c r="AC172" i="83"/>
  <c r="AB172" i="83"/>
  <c r="AA172" i="83"/>
  <c r="Z172" i="83"/>
  <c r="Y172" i="83"/>
  <c r="X172" i="83"/>
  <c r="W172" i="83"/>
  <c r="V172" i="83"/>
  <c r="U172" i="83"/>
  <c r="T172" i="83"/>
  <c r="S172" i="83"/>
  <c r="R172" i="83"/>
  <c r="Q172" i="83"/>
  <c r="P172" i="83"/>
  <c r="O172" i="83"/>
  <c r="N172" i="83"/>
  <c r="M172" i="83"/>
  <c r="L172" i="83"/>
  <c r="K172" i="83"/>
  <c r="J172" i="83"/>
  <c r="I172" i="83"/>
  <c r="H172" i="83"/>
  <c r="G172" i="83"/>
  <c r="F172" i="83"/>
  <c r="E172" i="83"/>
  <c r="D172" i="83"/>
  <c r="C172" i="83"/>
  <c r="B171" i="83"/>
  <c r="BA171" i="83"/>
  <c r="BB171" i="83"/>
  <c r="AZ171" i="83"/>
  <c r="AY171" i="83"/>
  <c r="AX171" i="83"/>
  <c r="AW171" i="83"/>
  <c r="AV171" i="83"/>
  <c r="AU171" i="83"/>
  <c r="AT171" i="83"/>
  <c r="AS171" i="83"/>
  <c r="AR171" i="83"/>
  <c r="AQ171" i="83"/>
  <c r="AP171" i="83"/>
  <c r="AO171" i="83"/>
  <c r="AN171" i="83"/>
  <c r="AM171" i="83"/>
  <c r="AL171" i="83"/>
  <c r="AK171" i="83"/>
  <c r="AJ171" i="83"/>
  <c r="AI171" i="83"/>
  <c r="AH171" i="83"/>
  <c r="AG171" i="83"/>
  <c r="AF171" i="83"/>
  <c r="AE171" i="83"/>
  <c r="AD171" i="83"/>
  <c r="AC171" i="83"/>
  <c r="AB171" i="83"/>
  <c r="AA171" i="83"/>
  <c r="Z171" i="83"/>
  <c r="Y171" i="83"/>
  <c r="X171" i="83"/>
  <c r="W171" i="83"/>
  <c r="V171" i="83"/>
  <c r="U171" i="83"/>
  <c r="T171" i="83"/>
  <c r="S171" i="83"/>
  <c r="R171" i="83"/>
  <c r="Q171" i="83"/>
  <c r="P171" i="83"/>
  <c r="O171" i="83"/>
  <c r="N171" i="83"/>
  <c r="M171" i="83"/>
  <c r="L171" i="83"/>
  <c r="K171" i="83"/>
  <c r="J171" i="83"/>
  <c r="I171" i="83"/>
  <c r="H171" i="83"/>
  <c r="G171" i="83"/>
  <c r="F171" i="83"/>
  <c r="E171" i="83"/>
  <c r="D171" i="83"/>
  <c r="C171" i="83"/>
  <c r="B170" i="83"/>
  <c r="BA170" i="83"/>
  <c r="BB170" i="83"/>
  <c r="AZ170" i="83"/>
  <c r="AY170" i="83"/>
  <c r="AX170" i="83"/>
  <c r="AW170" i="83"/>
  <c r="AV170" i="83"/>
  <c r="AU170" i="83"/>
  <c r="AT170" i="83"/>
  <c r="AS170" i="83"/>
  <c r="AR170" i="83"/>
  <c r="AQ170" i="83"/>
  <c r="AP170" i="83"/>
  <c r="AO170" i="83"/>
  <c r="AN170" i="83"/>
  <c r="AM170" i="83"/>
  <c r="AL170" i="83"/>
  <c r="AK170" i="83"/>
  <c r="AJ170" i="83"/>
  <c r="AI170" i="83"/>
  <c r="AH170" i="83"/>
  <c r="AG170" i="83"/>
  <c r="AF170" i="83"/>
  <c r="AE170" i="83"/>
  <c r="AD170" i="83"/>
  <c r="AC170" i="83"/>
  <c r="AB170" i="83"/>
  <c r="AA170" i="83"/>
  <c r="Z170" i="83"/>
  <c r="Y170" i="83"/>
  <c r="X170" i="83"/>
  <c r="W170" i="83"/>
  <c r="V170" i="83"/>
  <c r="U170" i="83"/>
  <c r="T170" i="83"/>
  <c r="S170" i="83"/>
  <c r="R170" i="83"/>
  <c r="Q170" i="83"/>
  <c r="P170" i="83"/>
  <c r="O170" i="83"/>
  <c r="N170" i="83"/>
  <c r="M170" i="83"/>
  <c r="L170" i="83"/>
  <c r="K170" i="83"/>
  <c r="J170" i="83"/>
  <c r="I170" i="83"/>
  <c r="H170" i="83"/>
  <c r="G170" i="83"/>
  <c r="F170" i="83"/>
  <c r="E170" i="83"/>
  <c r="D170" i="83"/>
  <c r="C170" i="83"/>
  <c r="B169" i="83"/>
  <c r="BA169" i="83"/>
  <c r="BB169" i="83"/>
  <c r="AZ169" i="83"/>
  <c r="AY169" i="83"/>
  <c r="AX169" i="83"/>
  <c r="AW169" i="83"/>
  <c r="AV169" i="83"/>
  <c r="AU169" i="83"/>
  <c r="AT169" i="83"/>
  <c r="AS169" i="83"/>
  <c r="AR169" i="83"/>
  <c r="AQ169" i="83"/>
  <c r="AP169" i="83"/>
  <c r="AO169" i="83"/>
  <c r="AN169" i="83"/>
  <c r="AM169" i="83"/>
  <c r="AL169" i="83"/>
  <c r="AK169" i="83"/>
  <c r="AJ169" i="83"/>
  <c r="AI169" i="83"/>
  <c r="AH169" i="83"/>
  <c r="AG169" i="83"/>
  <c r="AF169" i="83"/>
  <c r="AE169" i="83"/>
  <c r="AD169" i="83"/>
  <c r="AC169" i="83"/>
  <c r="AB169" i="83"/>
  <c r="AA169" i="83"/>
  <c r="Z169" i="83"/>
  <c r="Y169" i="83"/>
  <c r="X169" i="83"/>
  <c r="W169" i="83"/>
  <c r="V169" i="83"/>
  <c r="U169" i="83"/>
  <c r="T169" i="83"/>
  <c r="S169" i="83"/>
  <c r="R169" i="83"/>
  <c r="Q169" i="83"/>
  <c r="P169" i="83"/>
  <c r="O169" i="83"/>
  <c r="N169" i="83"/>
  <c r="M169" i="83"/>
  <c r="L169" i="83"/>
  <c r="K169" i="83"/>
  <c r="J169" i="83"/>
  <c r="I169" i="83"/>
  <c r="H169" i="83"/>
  <c r="G169" i="83"/>
  <c r="F169" i="83"/>
  <c r="E169" i="83"/>
  <c r="D169" i="83"/>
  <c r="C169" i="83"/>
  <c r="B168" i="83"/>
  <c r="BA168" i="83"/>
  <c r="BB168" i="83"/>
  <c r="AZ168" i="83"/>
  <c r="AY168" i="83"/>
  <c r="AX168" i="83"/>
  <c r="AW168" i="83"/>
  <c r="AV168" i="83"/>
  <c r="AU168" i="83"/>
  <c r="AT168" i="83"/>
  <c r="AS168" i="83"/>
  <c r="AR168" i="83"/>
  <c r="AQ168" i="83"/>
  <c r="AP168" i="83"/>
  <c r="AO168" i="83"/>
  <c r="AN168" i="83"/>
  <c r="AM168" i="83"/>
  <c r="AL168" i="83"/>
  <c r="AK168" i="83"/>
  <c r="AJ168" i="83"/>
  <c r="AI168" i="83"/>
  <c r="AH168" i="83"/>
  <c r="AG168" i="83"/>
  <c r="AF168" i="83"/>
  <c r="AE168" i="83"/>
  <c r="AD168" i="83"/>
  <c r="AC168" i="83"/>
  <c r="AB168" i="83"/>
  <c r="AA168" i="83"/>
  <c r="Z168" i="83"/>
  <c r="Y168" i="83"/>
  <c r="X168" i="83"/>
  <c r="W168" i="83"/>
  <c r="V168" i="83"/>
  <c r="U168" i="83"/>
  <c r="T168" i="83"/>
  <c r="S168" i="83"/>
  <c r="R168" i="83"/>
  <c r="Q168" i="83"/>
  <c r="P168" i="83"/>
  <c r="O168" i="83"/>
  <c r="N168" i="83"/>
  <c r="M168" i="83"/>
  <c r="L168" i="83"/>
  <c r="K168" i="83"/>
  <c r="J168" i="83"/>
  <c r="I168" i="83"/>
  <c r="H168" i="83"/>
  <c r="G168" i="83"/>
  <c r="F168" i="83"/>
  <c r="E168" i="83"/>
  <c r="D168" i="83"/>
  <c r="C168" i="83"/>
  <c r="B167" i="83"/>
  <c r="BA167" i="83"/>
  <c r="BB167" i="83"/>
  <c r="AZ167" i="83"/>
  <c r="AY167" i="83"/>
  <c r="AX167" i="83"/>
  <c r="AW167" i="83"/>
  <c r="AV167" i="83"/>
  <c r="AU167" i="83"/>
  <c r="AT167" i="83"/>
  <c r="AS167" i="83"/>
  <c r="AR167" i="83"/>
  <c r="AQ167" i="83"/>
  <c r="AP167" i="83"/>
  <c r="AO167" i="83"/>
  <c r="AN167" i="83"/>
  <c r="AM167" i="83"/>
  <c r="AL167" i="83"/>
  <c r="AK167" i="83"/>
  <c r="AJ167" i="83"/>
  <c r="AI167" i="83"/>
  <c r="AH167" i="83"/>
  <c r="AG167" i="83"/>
  <c r="AF167" i="83"/>
  <c r="AE167" i="83"/>
  <c r="AD167" i="83"/>
  <c r="AC167" i="83"/>
  <c r="AB167" i="83"/>
  <c r="AA167" i="83"/>
  <c r="Z167" i="83"/>
  <c r="Y167" i="83"/>
  <c r="X167" i="83"/>
  <c r="W167" i="83"/>
  <c r="V167" i="83"/>
  <c r="U167" i="83"/>
  <c r="T167" i="83"/>
  <c r="S167" i="83"/>
  <c r="R167" i="83"/>
  <c r="Q167" i="83"/>
  <c r="P167" i="83"/>
  <c r="O167" i="83"/>
  <c r="N167" i="83"/>
  <c r="M167" i="83"/>
  <c r="L167" i="83"/>
  <c r="K167" i="83"/>
  <c r="J167" i="83"/>
  <c r="I167" i="83"/>
  <c r="H167" i="83"/>
  <c r="G167" i="83"/>
  <c r="F167" i="83"/>
  <c r="E167" i="83"/>
  <c r="D167" i="83"/>
  <c r="C167" i="83"/>
  <c r="B166" i="83"/>
  <c r="BA166" i="83"/>
  <c r="BB166" i="83"/>
  <c r="AZ166" i="83"/>
  <c r="AY166" i="83"/>
  <c r="AX166" i="83"/>
  <c r="AW166" i="83"/>
  <c r="AV166" i="83"/>
  <c r="AU166" i="83"/>
  <c r="AT166" i="83"/>
  <c r="AS166" i="83"/>
  <c r="AR166" i="83"/>
  <c r="AQ166" i="83"/>
  <c r="AP166" i="83"/>
  <c r="AO166" i="83"/>
  <c r="AN166" i="83"/>
  <c r="AM166" i="83"/>
  <c r="AL166" i="83"/>
  <c r="AK166" i="83"/>
  <c r="AJ166" i="83"/>
  <c r="AI166" i="83"/>
  <c r="AH166" i="83"/>
  <c r="AG166" i="83"/>
  <c r="AF166" i="83"/>
  <c r="AE166" i="83"/>
  <c r="AD166" i="83"/>
  <c r="AC166" i="83"/>
  <c r="AB166" i="83"/>
  <c r="AA166" i="83"/>
  <c r="Z166" i="83"/>
  <c r="Y166" i="83"/>
  <c r="X166" i="83"/>
  <c r="W166" i="83"/>
  <c r="V166" i="83"/>
  <c r="U166" i="83"/>
  <c r="T166" i="83"/>
  <c r="S166" i="83"/>
  <c r="R166" i="83"/>
  <c r="Q166" i="83"/>
  <c r="P166" i="83"/>
  <c r="O166" i="83"/>
  <c r="N166" i="83"/>
  <c r="M166" i="83"/>
  <c r="L166" i="83"/>
  <c r="K166" i="83"/>
  <c r="J166" i="83"/>
  <c r="I166" i="83"/>
  <c r="H166" i="83"/>
  <c r="G166" i="83"/>
  <c r="F166" i="83"/>
  <c r="E166" i="83"/>
  <c r="D166" i="83"/>
  <c r="C166" i="83"/>
  <c r="B165" i="83"/>
  <c r="BA165" i="83"/>
  <c r="BB165" i="83"/>
  <c r="AZ165" i="83"/>
  <c r="AY165" i="83"/>
  <c r="AX165" i="83"/>
  <c r="AW165" i="83"/>
  <c r="AV165" i="83"/>
  <c r="AU165" i="83"/>
  <c r="AT165" i="83"/>
  <c r="AS165" i="83"/>
  <c r="AR165" i="83"/>
  <c r="AQ165" i="83"/>
  <c r="AP165" i="83"/>
  <c r="AO165" i="83"/>
  <c r="AN165" i="83"/>
  <c r="AM165" i="83"/>
  <c r="AL165" i="83"/>
  <c r="AK165" i="83"/>
  <c r="AJ165" i="83"/>
  <c r="AI165" i="83"/>
  <c r="AH165" i="83"/>
  <c r="AG165" i="83"/>
  <c r="AF165" i="83"/>
  <c r="AE165" i="83"/>
  <c r="AD165" i="83"/>
  <c r="AC165" i="83"/>
  <c r="AB165" i="83"/>
  <c r="AA165" i="83"/>
  <c r="Z165" i="83"/>
  <c r="Y165" i="83"/>
  <c r="X165" i="83"/>
  <c r="W165" i="83"/>
  <c r="V165" i="83"/>
  <c r="U165" i="83"/>
  <c r="T165" i="83"/>
  <c r="S165" i="83"/>
  <c r="R165" i="83"/>
  <c r="Q165" i="83"/>
  <c r="P165" i="83"/>
  <c r="O165" i="83"/>
  <c r="N165" i="83"/>
  <c r="M165" i="83"/>
  <c r="L165" i="83"/>
  <c r="K165" i="83"/>
  <c r="J165" i="83"/>
  <c r="I165" i="83"/>
  <c r="H165" i="83"/>
  <c r="G165" i="83"/>
  <c r="F165" i="83"/>
  <c r="E165" i="83"/>
  <c r="D165" i="83"/>
  <c r="C165" i="83"/>
  <c r="B164" i="83"/>
  <c r="BA164" i="83"/>
  <c r="BB164" i="83"/>
  <c r="AZ164" i="83"/>
  <c r="AY164" i="83"/>
  <c r="AX164" i="83"/>
  <c r="AW164" i="83"/>
  <c r="AV164" i="83"/>
  <c r="AU164" i="83"/>
  <c r="AT164" i="83"/>
  <c r="AS164" i="83"/>
  <c r="AR164" i="83"/>
  <c r="AQ164" i="83"/>
  <c r="AP164" i="83"/>
  <c r="AO164" i="83"/>
  <c r="AN164" i="83"/>
  <c r="AM164" i="83"/>
  <c r="AL164" i="83"/>
  <c r="AK164" i="83"/>
  <c r="AJ164" i="83"/>
  <c r="AI164" i="83"/>
  <c r="AH164" i="83"/>
  <c r="AG164" i="83"/>
  <c r="AF164" i="83"/>
  <c r="AE164" i="83"/>
  <c r="AD164" i="83"/>
  <c r="AC164" i="83"/>
  <c r="AB164" i="83"/>
  <c r="AA164" i="83"/>
  <c r="Z164" i="83"/>
  <c r="Y164" i="83"/>
  <c r="X164" i="83"/>
  <c r="W164" i="83"/>
  <c r="V164" i="83"/>
  <c r="U164" i="83"/>
  <c r="T164" i="83"/>
  <c r="S164" i="83"/>
  <c r="R164" i="83"/>
  <c r="Q164" i="83"/>
  <c r="P164" i="83"/>
  <c r="O164" i="83"/>
  <c r="N164" i="83"/>
  <c r="M164" i="83"/>
  <c r="L164" i="83"/>
  <c r="K164" i="83"/>
  <c r="J164" i="83"/>
  <c r="I164" i="83"/>
  <c r="H164" i="83"/>
  <c r="G164" i="83"/>
  <c r="F164" i="83"/>
  <c r="E164" i="83"/>
  <c r="D164" i="83"/>
  <c r="C164" i="83"/>
  <c r="B163" i="83"/>
  <c r="BA163" i="83"/>
  <c r="BB163" i="83"/>
  <c r="AZ163" i="83"/>
  <c r="AY163" i="83"/>
  <c r="AX163" i="83"/>
  <c r="AW163" i="83"/>
  <c r="AV163" i="83"/>
  <c r="AU163" i="83"/>
  <c r="AT163" i="83"/>
  <c r="AS163" i="83"/>
  <c r="AR163" i="83"/>
  <c r="AQ163" i="83"/>
  <c r="AP163" i="83"/>
  <c r="AO163" i="83"/>
  <c r="AN163" i="83"/>
  <c r="AM163" i="83"/>
  <c r="AL163" i="83"/>
  <c r="AK163" i="83"/>
  <c r="AJ163" i="83"/>
  <c r="AI163" i="83"/>
  <c r="AH163" i="83"/>
  <c r="AG163" i="83"/>
  <c r="AF163" i="83"/>
  <c r="AE163" i="83"/>
  <c r="AD163" i="83"/>
  <c r="AC163" i="83"/>
  <c r="AB163" i="83"/>
  <c r="AA163" i="83"/>
  <c r="Z163" i="83"/>
  <c r="Y163" i="83"/>
  <c r="X163" i="83"/>
  <c r="W163" i="83"/>
  <c r="V163" i="83"/>
  <c r="U163" i="83"/>
  <c r="T163" i="83"/>
  <c r="S163" i="83"/>
  <c r="R163" i="83"/>
  <c r="Q163" i="83"/>
  <c r="P163" i="83"/>
  <c r="O163" i="83"/>
  <c r="N163" i="83"/>
  <c r="M163" i="83"/>
  <c r="L163" i="83"/>
  <c r="K163" i="83"/>
  <c r="J163" i="83"/>
  <c r="I163" i="83"/>
  <c r="H163" i="83"/>
  <c r="G163" i="83"/>
  <c r="F163" i="83"/>
  <c r="E163" i="83"/>
  <c r="D163" i="83"/>
  <c r="C163" i="83"/>
  <c r="B162" i="83"/>
  <c r="BA162" i="83"/>
  <c r="BB162" i="83"/>
  <c r="AZ162" i="83"/>
  <c r="AY162" i="83"/>
  <c r="AX162" i="83"/>
  <c r="AW162" i="83"/>
  <c r="AV162" i="83"/>
  <c r="AU162" i="83"/>
  <c r="AT162" i="83"/>
  <c r="AS162" i="83"/>
  <c r="AR162" i="83"/>
  <c r="AQ162" i="83"/>
  <c r="AP162" i="83"/>
  <c r="AO162" i="83"/>
  <c r="AN162" i="83"/>
  <c r="AM162" i="83"/>
  <c r="AL162" i="83"/>
  <c r="AK162" i="83"/>
  <c r="AJ162" i="83"/>
  <c r="AI162" i="83"/>
  <c r="AH162" i="83"/>
  <c r="AG162" i="83"/>
  <c r="AF162" i="83"/>
  <c r="AE162" i="83"/>
  <c r="AD162" i="83"/>
  <c r="AC162" i="83"/>
  <c r="AB162" i="83"/>
  <c r="AA162" i="83"/>
  <c r="Z162" i="83"/>
  <c r="Y162" i="83"/>
  <c r="X162" i="83"/>
  <c r="W162" i="83"/>
  <c r="V162" i="83"/>
  <c r="U162" i="83"/>
  <c r="T162" i="83"/>
  <c r="S162" i="83"/>
  <c r="R162" i="83"/>
  <c r="Q162" i="83"/>
  <c r="P162" i="83"/>
  <c r="O162" i="83"/>
  <c r="N162" i="83"/>
  <c r="M162" i="83"/>
  <c r="L162" i="83"/>
  <c r="K162" i="83"/>
  <c r="J162" i="83"/>
  <c r="I162" i="83"/>
  <c r="H162" i="83"/>
  <c r="G162" i="83"/>
  <c r="F162" i="83"/>
  <c r="E162" i="83"/>
  <c r="D162" i="83"/>
  <c r="C162" i="83"/>
  <c r="B161" i="83"/>
  <c r="BA161" i="83"/>
  <c r="BB161" i="83"/>
  <c r="AZ161" i="83"/>
  <c r="AY161" i="83"/>
  <c r="AX161" i="83"/>
  <c r="AW161" i="83"/>
  <c r="AV161" i="83"/>
  <c r="AU161" i="83"/>
  <c r="AT161" i="83"/>
  <c r="AS161" i="83"/>
  <c r="AR161" i="83"/>
  <c r="AQ161" i="83"/>
  <c r="AP161" i="83"/>
  <c r="AO161" i="83"/>
  <c r="AN161" i="83"/>
  <c r="AM161" i="83"/>
  <c r="AL161" i="83"/>
  <c r="AK161" i="83"/>
  <c r="AJ161" i="83"/>
  <c r="AI161" i="83"/>
  <c r="AH161" i="83"/>
  <c r="AG161" i="83"/>
  <c r="AF161" i="83"/>
  <c r="AE161" i="83"/>
  <c r="AD161" i="83"/>
  <c r="AC161" i="83"/>
  <c r="AB161" i="83"/>
  <c r="AA161" i="83"/>
  <c r="Z161" i="83"/>
  <c r="Y161" i="83"/>
  <c r="X161" i="83"/>
  <c r="W161" i="83"/>
  <c r="V161" i="83"/>
  <c r="U161" i="83"/>
  <c r="T161" i="83"/>
  <c r="S161" i="83"/>
  <c r="R161" i="83"/>
  <c r="Q161" i="83"/>
  <c r="P161" i="83"/>
  <c r="O161" i="83"/>
  <c r="N161" i="83"/>
  <c r="M161" i="83"/>
  <c r="L161" i="83"/>
  <c r="K161" i="83"/>
  <c r="J161" i="83"/>
  <c r="I161" i="83"/>
  <c r="H161" i="83"/>
  <c r="G161" i="83"/>
  <c r="F161" i="83"/>
  <c r="E161" i="83"/>
  <c r="D161" i="83"/>
  <c r="C161" i="83"/>
  <c r="B160" i="83"/>
  <c r="BA160" i="83"/>
  <c r="BB160" i="83"/>
  <c r="AZ160" i="83"/>
  <c r="AY160" i="83"/>
  <c r="AX160" i="83"/>
  <c r="AW160" i="83"/>
  <c r="AV160" i="83"/>
  <c r="AU160" i="83"/>
  <c r="AT160" i="83"/>
  <c r="AS160" i="83"/>
  <c r="AR160" i="83"/>
  <c r="AQ160" i="83"/>
  <c r="AP160" i="83"/>
  <c r="AO160" i="83"/>
  <c r="AN160" i="83"/>
  <c r="AM160" i="83"/>
  <c r="AL160" i="83"/>
  <c r="AK160" i="83"/>
  <c r="AJ160" i="83"/>
  <c r="AI160" i="83"/>
  <c r="AH160" i="83"/>
  <c r="AG160" i="83"/>
  <c r="AF160" i="83"/>
  <c r="AE160" i="83"/>
  <c r="AD160" i="83"/>
  <c r="AC160" i="83"/>
  <c r="AB160" i="83"/>
  <c r="AA160" i="83"/>
  <c r="Z160" i="83"/>
  <c r="Y160" i="83"/>
  <c r="X160" i="83"/>
  <c r="W160" i="83"/>
  <c r="V160" i="83"/>
  <c r="U160" i="83"/>
  <c r="T160" i="83"/>
  <c r="S160" i="83"/>
  <c r="R160" i="83"/>
  <c r="Q160" i="83"/>
  <c r="P160" i="83"/>
  <c r="O160" i="83"/>
  <c r="N160" i="83"/>
  <c r="M160" i="83"/>
  <c r="L160" i="83"/>
  <c r="K160" i="83"/>
  <c r="J160" i="83"/>
  <c r="I160" i="83"/>
  <c r="H160" i="83"/>
  <c r="G160" i="83"/>
  <c r="F160" i="83"/>
  <c r="E160" i="83"/>
  <c r="D160" i="83"/>
  <c r="C160" i="83"/>
  <c r="B159" i="83"/>
  <c r="BA159" i="83"/>
  <c r="BB159" i="83"/>
  <c r="AZ159" i="83"/>
  <c r="AY159" i="83"/>
  <c r="AX159" i="83"/>
  <c r="AW159" i="83"/>
  <c r="AV159" i="83"/>
  <c r="AU159" i="83"/>
  <c r="AT159" i="83"/>
  <c r="AS159" i="83"/>
  <c r="AR159" i="83"/>
  <c r="AQ159" i="83"/>
  <c r="AP159" i="83"/>
  <c r="AO159" i="83"/>
  <c r="AN159" i="83"/>
  <c r="AM159" i="83"/>
  <c r="AL159" i="83"/>
  <c r="AK159" i="83"/>
  <c r="AJ159" i="83"/>
  <c r="AI159" i="83"/>
  <c r="AH159" i="83"/>
  <c r="AG159" i="83"/>
  <c r="AF159" i="83"/>
  <c r="AE159" i="83"/>
  <c r="AD159" i="83"/>
  <c r="AC159" i="83"/>
  <c r="AB159" i="83"/>
  <c r="AA159" i="83"/>
  <c r="Z159" i="83"/>
  <c r="Y159" i="83"/>
  <c r="X159" i="83"/>
  <c r="W159" i="83"/>
  <c r="V159" i="83"/>
  <c r="U159" i="83"/>
  <c r="T159" i="83"/>
  <c r="S159" i="83"/>
  <c r="R159" i="83"/>
  <c r="Q159" i="83"/>
  <c r="P159" i="83"/>
  <c r="O159" i="83"/>
  <c r="N159" i="83"/>
  <c r="M159" i="83"/>
  <c r="L159" i="83"/>
  <c r="K159" i="83"/>
  <c r="J159" i="83"/>
  <c r="I159" i="83"/>
  <c r="H159" i="83"/>
  <c r="G159" i="83"/>
  <c r="F159" i="83"/>
  <c r="E159" i="83"/>
  <c r="D159" i="83"/>
  <c r="C159" i="83"/>
  <c r="B158" i="83"/>
  <c r="BA158" i="83"/>
  <c r="BB158" i="83"/>
  <c r="AZ158" i="83"/>
  <c r="AY158" i="83"/>
  <c r="AX158" i="83"/>
  <c r="AW158" i="83"/>
  <c r="AV158" i="83"/>
  <c r="AU158" i="83"/>
  <c r="AT158" i="83"/>
  <c r="AS158" i="83"/>
  <c r="AR158" i="83"/>
  <c r="AQ158" i="83"/>
  <c r="AP158" i="83"/>
  <c r="AO158" i="83"/>
  <c r="AN158" i="83"/>
  <c r="AM158" i="83"/>
  <c r="AL158" i="83"/>
  <c r="AK158" i="83"/>
  <c r="AJ158" i="83"/>
  <c r="AI158" i="83"/>
  <c r="AH158" i="83"/>
  <c r="AG158" i="83"/>
  <c r="AF158" i="83"/>
  <c r="AE158" i="83"/>
  <c r="AD158" i="83"/>
  <c r="AC158" i="83"/>
  <c r="AB158" i="83"/>
  <c r="AA158" i="83"/>
  <c r="Z158" i="83"/>
  <c r="Y158" i="83"/>
  <c r="X158" i="83"/>
  <c r="W158" i="83"/>
  <c r="V158" i="83"/>
  <c r="U158" i="83"/>
  <c r="T158" i="83"/>
  <c r="S158" i="83"/>
  <c r="R158" i="83"/>
  <c r="Q158" i="83"/>
  <c r="P158" i="83"/>
  <c r="O158" i="83"/>
  <c r="N158" i="83"/>
  <c r="M158" i="83"/>
  <c r="L158" i="83"/>
  <c r="K158" i="83"/>
  <c r="J158" i="83"/>
  <c r="I158" i="83"/>
  <c r="H158" i="83"/>
  <c r="G158" i="83"/>
  <c r="F158" i="83"/>
  <c r="E158" i="83"/>
  <c r="D158" i="83"/>
  <c r="C158" i="83"/>
  <c r="B157" i="83"/>
  <c r="BA157" i="83"/>
  <c r="BB157" i="83"/>
  <c r="AZ157" i="83"/>
  <c r="AY157" i="83"/>
  <c r="AX157" i="83"/>
  <c r="AW157" i="83"/>
  <c r="AV157" i="83"/>
  <c r="AU157" i="83"/>
  <c r="AT157" i="83"/>
  <c r="AS157" i="83"/>
  <c r="AR157" i="83"/>
  <c r="AQ157" i="83"/>
  <c r="AP157" i="83"/>
  <c r="AO157" i="83"/>
  <c r="AN157" i="83"/>
  <c r="AM157" i="83"/>
  <c r="AL157" i="83"/>
  <c r="AK157" i="83"/>
  <c r="AJ157" i="83"/>
  <c r="AI157" i="83"/>
  <c r="AH157" i="83"/>
  <c r="AG157" i="83"/>
  <c r="AF157" i="83"/>
  <c r="AE157" i="83"/>
  <c r="AD157" i="83"/>
  <c r="AC157" i="83"/>
  <c r="AB157" i="83"/>
  <c r="AA157" i="83"/>
  <c r="Z157" i="83"/>
  <c r="Y157" i="83"/>
  <c r="X157" i="83"/>
  <c r="W157" i="83"/>
  <c r="V157" i="83"/>
  <c r="U157" i="83"/>
  <c r="T157" i="83"/>
  <c r="S157" i="83"/>
  <c r="R157" i="83"/>
  <c r="Q157" i="83"/>
  <c r="P157" i="83"/>
  <c r="O157" i="83"/>
  <c r="N157" i="83"/>
  <c r="M157" i="83"/>
  <c r="L157" i="83"/>
  <c r="K157" i="83"/>
  <c r="J157" i="83"/>
  <c r="I157" i="83"/>
  <c r="H157" i="83"/>
  <c r="G157" i="83"/>
  <c r="F157" i="83"/>
  <c r="E157" i="83"/>
  <c r="D157" i="83"/>
  <c r="C157" i="83"/>
  <c r="B156" i="83"/>
  <c r="BA156" i="83"/>
  <c r="BB156" i="83"/>
  <c r="AZ156" i="83"/>
  <c r="AY156" i="83"/>
  <c r="AX156" i="83"/>
  <c r="AW156" i="83"/>
  <c r="AV156" i="83"/>
  <c r="AU156" i="83"/>
  <c r="AT156" i="83"/>
  <c r="AS156" i="83"/>
  <c r="AR156" i="83"/>
  <c r="AQ156" i="83"/>
  <c r="AP156" i="83"/>
  <c r="AO156" i="83"/>
  <c r="AN156" i="83"/>
  <c r="AM156" i="83"/>
  <c r="AL156" i="83"/>
  <c r="AK156" i="83"/>
  <c r="AJ156" i="83"/>
  <c r="AI156" i="83"/>
  <c r="AH156" i="83"/>
  <c r="AG156" i="83"/>
  <c r="AF156" i="83"/>
  <c r="AE156" i="83"/>
  <c r="AD156" i="83"/>
  <c r="AC156" i="83"/>
  <c r="AB156" i="83"/>
  <c r="AA156" i="83"/>
  <c r="Z156" i="83"/>
  <c r="Y156" i="83"/>
  <c r="X156" i="83"/>
  <c r="W156" i="83"/>
  <c r="V156" i="83"/>
  <c r="U156" i="83"/>
  <c r="T156" i="83"/>
  <c r="S156" i="83"/>
  <c r="R156" i="83"/>
  <c r="Q156" i="83"/>
  <c r="P156" i="83"/>
  <c r="O156" i="83"/>
  <c r="N156" i="83"/>
  <c r="M156" i="83"/>
  <c r="L156" i="83"/>
  <c r="K156" i="83"/>
  <c r="J156" i="83"/>
  <c r="I156" i="83"/>
  <c r="H156" i="83"/>
  <c r="G156" i="83"/>
  <c r="F156" i="83"/>
  <c r="E156" i="83"/>
  <c r="D156" i="83"/>
  <c r="C156" i="83"/>
  <c r="B155" i="83"/>
  <c r="BA155" i="83"/>
  <c r="BB155" i="83"/>
  <c r="AZ155" i="83"/>
  <c r="AY155" i="83"/>
  <c r="AX155" i="83"/>
  <c r="AW155" i="83"/>
  <c r="AV155" i="83"/>
  <c r="AU155" i="83"/>
  <c r="AT155" i="83"/>
  <c r="AS155" i="83"/>
  <c r="AR155" i="83"/>
  <c r="AQ155" i="83"/>
  <c r="AP155" i="83"/>
  <c r="AO155" i="83"/>
  <c r="AN155" i="83"/>
  <c r="AM155" i="83"/>
  <c r="AL155" i="83"/>
  <c r="AK155" i="83"/>
  <c r="AJ155" i="83"/>
  <c r="AI155" i="83"/>
  <c r="AH155" i="83"/>
  <c r="AG155" i="83"/>
  <c r="AF155" i="83"/>
  <c r="AE155" i="83"/>
  <c r="AD155" i="83"/>
  <c r="AC155" i="83"/>
  <c r="AB155" i="83"/>
  <c r="AA155" i="83"/>
  <c r="Z155" i="83"/>
  <c r="Y155" i="83"/>
  <c r="X155" i="83"/>
  <c r="W155" i="83"/>
  <c r="V155" i="83"/>
  <c r="U155" i="83"/>
  <c r="T155" i="83"/>
  <c r="S155" i="83"/>
  <c r="R155" i="83"/>
  <c r="Q155" i="83"/>
  <c r="P155" i="83"/>
  <c r="O155" i="83"/>
  <c r="N155" i="83"/>
  <c r="M155" i="83"/>
  <c r="L155" i="83"/>
  <c r="K155" i="83"/>
  <c r="J155" i="83"/>
  <c r="I155" i="83"/>
  <c r="H155" i="83"/>
  <c r="G155" i="83"/>
  <c r="F155" i="83"/>
  <c r="E155" i="83"/>
  <c r="D155" i="83"/>
  <c r="C155" i="83"/>
  <c r="B154" i="83"/>
  <c r="BA154" i="83"/>
  <c r="BB154" i="83"/>
  <c r="AZ154" i="83"/>
  <c r="AY154" i="83"/>
  <c r="AX154" i="83"/>
  <c r="AW154" i="83"/>
  <c r="AV154" i="83"/>
  <c r="AU154" i="83"/>
  <c r="AT154" i="83"/>
  <c r="AS154" i="83"/>
  <c r="AR154" i="83"/>
  <c r="AQ154" i="83"/>
  <c r="AP154" i="83"/>
  <c r="AO154" i="83"/>
  <c r="AN154" i="83"/>
  <c r="AM154" i="83"/>
  <c r="AL154" i="83"/>
  <c r="AK154" i="83"/>
  <c r="AJ154" i="83"/>
  <c r="AI154" i="83"/>
  <c r="AH154" i="83"/>
  <c r="AG154" i="83"/>
  <c r="AF154" i="83"/>
  <c r="AE154" i="83"/>
  <c r="AD154" i="83"/>
  <c r="AC154" i="83"/>
  <c r="AB154" i="83"/>
  <c r="AA154" i="83"/>
  <c r="Z154" i="83"/>
  <c r="Y154" i="83"/>
  <c r="X154" i="83"/>
  <c r="W154" i="83"/>
  <c r="V154" i="83"/>
  <c r="U154" i="83"/>
  <c r="T154" i="83"/>
  <c r="S154" i="83"/>
  <c r="R154" i="83"/>
  <c r="Q154" i="83"/>
  <c r="P154" i="83"/>
  <c r="O154" i="83"/>
  <c r="N154" i="83"/>
  <c r="M154" i="83"/>
  <c r="L154" i="83"/>
  <c r="K154" i="83"/>
  <c r="J154" i="83"/>
  <c r="I154" i="83"/>
  <c r="H154" i="83"/>
  <c r="G154" i="83"/>
  <c r="F154" i="83"/>
  <c r="E154" i="83"/>
  <c r="D154" i="83"/>
  <c r="C154" i="83"/>
  <c r="B153" i="83"/>
  <c r="BA153" i="83"/>
  <c r="BB153" i="83"/>
  <c r="AZ153" i="83"/>
  <c r="AY153" i="83"/>
  <c r="AX153" i="83"/>
  <c r="AW153" i="83"/>
  <c r="AV153" i="83"/>
  <c r="AU153" i="83"/>
  <c r="AT153" i="83"/>
  <c r="AS153" i="83"/>
  <c r="AR153" i="83"/>
  <c r="AQ153" i="83"/>
  <c r="AP153" i="83"/>
  <c r="AO153" i="83"/>
  <c r="AN153" i="83"/>
  <c r="AM153" i="83"/>
  <c r="AL153" i="83"/>
  <c r="AK153" i="83"/>
  <c r="AJ153" i="83"/>
  <c r="AI153" i="83"/>
  <c r="AH153" i="83"/>
  <c r="AG153" i="83"/>
  <c r="AF153" i="83"/>
  <c r="AE153" i="83"/>
  <c r="AD153" i="83"/>
  <c r="AC153" i="83"/>
  <c r="AB153" i="83"/>
  <c r="AA153" i="83"/>
  <c r="Z153" i="83"/>
  <c r="Y153" i="83"/>
  <c r="X153" i="83"/>
  <c r="W153" i="83"/>
  <c r="V153" i="83"/>
  <c r="U153" i="83"/>
  <c r="T153" i="83"/>
  <c r="S153" i="83"/>
  <c r="R153" i="83"/>
  <c r="Q153" i="83"/>
  <c r="P153" i="83"/>
  <c r="O153" i="83"/>
  <c r="N153" i="83"/>
  <c r="M153" i="83"/>
  <c r="L153" i="83"/>
  <c r="K153" i="83"/>
  <c r="J153" i="83"/>
  <c r="I153" i="83"/>
  <c r="H153" i="83"/>
  <c r="G153" i="83"/>
  <c r="F153" i="83"/>
  <c r="E153" i="83"/>
  <c r="D153" i="83"/>
  <c r="C153" i="83"/>
  <c r="B152" i="83"/>
  <c r="BA152" i="83"/>
  <c r="BB152" i="83"/>
  <c r="AZ152" i="83"/>
  <c r="AY152" i="83"/>
  <c r="AX152" i="83"/>
  <c r="AW152" i="83"/>
  <c r="AV152" i="83"/>
  <c r="AU152" i="83"/>
  <c r="AT152" i="83"/>
  <c r="AS152" i="83"/>
  <c r="AR152" i="83"/>
  <c r="AQ152" i="83"/>
  <c r="AP152" i="83"/>
  <c r="AO152" i="83"/>
  <c r="AN152" i="83"/>
  <c r="AM152" i="83"/>
  <c r="AL152" i="83"/>
  <c r="AK152" i="83"/>
  <c r="AJ152" i="83"/>
  <c r="AI152" i="83"/>
  <c r="AH152" i="83"/>
  <c r="AG152" i="83"/>
  <c r="AF152" i="83"/>
  <c r="AE152" i="83"/>
  <c r="AD152" i="83"/>
  <c r="AC152" i="83"/>
  <c r="AB152" i="83"/>
  <c r="AA152" i="83"/>
  <c r="Z152" i="83"/>
  <c r="Y152" i="83"/>
  <c r="X152" i="83"/>
  <c r="W152" i="83"/>
  <c r="V152" i="83"/>
  <c r="U152" i="83"/>
  <c r="T152" i="83"/>
  <c r="S152" i="83"/>
  <c r="R152" i="83"/>
  <c r="Q152" i="83"/>
  <c r="P152" i="83"/>
  <c r="O152" i="83"/>
  <c r="N152" i="83"/>
  <c r="M152" i="83"/>
  <c r="L152" i="83"/>
  <c r="K152" i="83"/>
  <c r="J152" i="83"/>
  <c r="I152" i="83"/>
  <c r="H152" i="83"/>
  <c r="G152" i="83"/>
  <c r="F152" i="83"/>
  <c r="E152" i="83"/>
  <c r="D152" i="83"/>
  <c r="C152" i="83"/>
  <c r="B151" i="83"/>
  <c r="BA151" i="83"/>
  <c r="BB151" i="83"/>
  <c r="AZ151" i="83"/>
  <c r="AY151" i="83"/>
  <c r="AX151" i="83"/>
  <c r="AW151" i="83"/>
  <c r="AV151" i="83"/>
  <c r="AU151" i="83"/>
  <c r="AT151" i="83"/>
  <c r="AS151" i="83"/>
  <c r="AR151" i="83"/>
  <c r="AQ151" i="83"/>
  <c r="AP151" i="83"/>
  <c r="AO151" i="83"/>
  <c r="AN151" i="83"/>
  <c r="AM151" i="83"/>
  <c r="AL151" i="83"/>
  <c r="AK151" i="83"/>
  <c r="AJ151" i="83"/>
  <c r="AI151" i="83"/>
  <c r="AH151" i="83"/>
  <c r="AG151" i="83"/>
  <c r="AF151" i="83"/>
  <c r="AE151" i="83"/>
  <c r="AD151" i="83"/>
  <c r="AC151" i="83"/>
  <c r="AB151" i="83"/>
  <c r="AA151" i="83"/>
  <c r="Z151" i="83"/>
  <c r="Y151" i="83"/>
  <c r="X151" i="83"/>
  <c r="W151" i="83"/>
  <c r="V151" i="83"/>
  <c r="U151" i="83"/>
  <c r="T151" i="83"/>
  <c r="S151" i="83"/>
  <c r="R151" i="83"/>
  <c r="Q151" i="83"/>
  <c r="P151" i="83"/>
  <c r="O151" i="83"/>
  <c r="N151" i="83"/>
  <c r="M151" i="83"/>
  <c r="L151" i="83"/>
  <c r="K151" i="83"/>
  <c r="J151" i="83"/>
  <c r="I151" i="83"/>
  <c r="H151" i="83"/>
  <c r="G151" i="83"/>
  <c r="F151" i="83"/>
  <c r="E151" i="83"/>
  <c r="D151" i="83"/>
  <c r="C151" i="83"/>
  <c r="B150" i="83"/>
  <c r="BA150" i="83"/>
  <c r="BB150" i="83"/>
  <c r="AZ150" i="83"/>
  <c r="AY150" i="83"/>
  <c r="AX150" i="83"/>
  <c r="AW150" i="83"/>
  <c r="AV150" i="83"/>
  <c r="AU150" i="83"/>
  <c r="AT150" i="83"/>
  <c r="AS150" i="83"/>
  <c r="AR150" i="83"/>
  <c r="AQ150" i="83"/>
  <c r="AP150" i="83"/>
  <c r="AO150" i="83"/>
  <c r="AN150" i="83"/>
  <c r="AM150" i="83"/>
  <c r="AL150" i="83"/>
  <c r="AK150" i="83"/>
  <c r="AJ150" i="83"/>
  <c r="AI150" i="83"/>
  <c r="AH150" i="83"/>
  <c r="AG150" i="83"/>
  <c r="AF150" i="83"/>
  <c r="AE150" i="83"/>
  <c r="AD150" i="83"/>
  <c r="AC150" i="83"/>
  <c r="AB150" i="83"/>
  <c r="AA150" i="83"/>
  <c r="Z150" i="83"/>
  <c r="Y150" i="83"/>
  <c r="X150" i="83"/>
  <c r="W150" i="83"/>
  <c r="V150" i="83"/>
  <c r="U150" i="83"/>
  <c r="T150" i="83"/>
  <c r="S150" i="83"/>
  <c r="R150" i="83"/>
  <c r="Q150" i="83"/>
  <c r="P150" i="83"/>
  <c r="O150" i="83"/>
  <c r="N150" i="83"/>
  <c r="M150" i="83"/>
  <c r="L150" i="83"/>
  <c r="K150" i="83"/>
  <c r="J150" i="83"/>
  <c r="I150" i="83"/>
  <c r="H150" i="83"/>
  <c r="G150" i="83"/>
  <c r="F150" i="83"/>
  <c r="E150" i="83"/>
  <c r="D150" i="83"/>
  <c r="C150" i="83"/>
  <c r="B149" i="83"/>
  <c r="BA149" i="83"/>
  <c r="BB149" i="83"/>
  <c r="AZ149" i="83"/>
  <c r="AY149" i="83"/>
  <c r="AX149" i="83"/>
  <c r="AW149" i="83"/>
  <c r="AV149" i="83"/>
  <c r="AU149" i="83"/>
  <c r="AT149" i="83"/>
  <c r="AS149" i="83"/>
  <c r="AR149" i="83"/>
  <c r="AQ149" i="83"/>
  <c r="AP149" i="83"/>
  <c r="AO149" i="83"/>
  <c r="AN149" i="83"/>
  <c r="AM149" i="83"/>
  <c r="AL149" i="83"/>
  <c r="AK149" i="83"/>
  <c r="AJ149" i="83"/>
  <c r="AI149" i="83"/>
  <c r="AH149" i="83"/>
  <c r="AG149" i="83"/>
  <c r="AF149" i="83"/>
  <c r="AE149" i="83"/>
  <c r="AD149" i="83"/>
  <c r="AC149" i="83"/>
  <c r="AB149" i="83"/>
  <c r="AA149" i="83"/>
  <c r="Z149" i="83"/>
  <c r="Y149" i="83"/>
  <c r="X149" i="83"/>
  <c r="W149" i="83"/>
  <c r="V149" i="83"/>
  <c r="U149" i="83"/>
  <c r="T149" i="83"/>
  <c r="S149" i="83"/>
  <c r="R149" i="83"/>
  <c r="Q149" i="83"/>
  <c r="P149" i="83"/>
  <c r="O149" i="83"/>
  <c r="N149" i="83"/>
  <c r="M149" i="83"/>
  <c r="L149" i="83"/>
  <c r="K149" i="83"/>
  <c r="J149" i="83"/>
  <c r="I149" i="83"/>
  <c r="H149" i="83"/>
  <c r="G149" i="83"/>
  <c r="F149" i="83"/>
  <c r="E149" i="83"/>
  <c r="D149" i="83"/>
  <c r="C149" i="83"/>
  <c r="B148" i="83"/>
  <c r="BA148" i="83"/>
  <c r="BB148" i="83"/>
  <c r="AZ148" i="83"/>
  <c r="AY148" i="83"/>
  <c r="AX148" i="83"/>
  <c r="AW148" i="83"/>
  <c r="AV148" i="83"/>
  <c r="AU148" i="83"/>
  <c r="AT148" i="83"/>
  <c r="AS148" i="83"/>
  <c r="AR148" i="83"/>
  <c r="AQ148" i="83"/>
  <c r="AP148" i="83"/>
  <c r="AO148" i="83"/>
  <c r="AN148" i="83"/>
  <c r="AM148" i="83"/>
  <c r="AL148" i="83"/>
  <c r="AK148" i="83"/>
  <c r="AJ148" i="83"/>
  <c r="AI148" i="83"/>
  <c r="AH148" i="83"/>
  <c r="AG148" i="83"/>
  <c r="AF148" i="83"/>
  <c r="AE148" i="83"/>
  <c r="AD148" i="83"/>
  <c r="AC148" i="83"/>
  <c r="AB148" i="83"/>
  <c r="AA148" i="83"/>
  <c r="Z148" i="83"/>
  <c r="Y148" i="83"/>
  <c r="X148" i="83"/>
  <c r="W148" i="83"/>
  <c r="V148" i="83"/>
  <c r="U148" i="83"/>
  <c r="T148" i="83"/>
  <c r="S148" i="83"/>
  <c r="R148" i="83"/>
  <c r="Q148" i="83"/>
  <c r="P148" i="83"/>
  <c r="O148" i="83"/>
  <c r="N148" i="83"/>
  <c r="M148" i="83"/>
  <c r="L148" i="83"/>
  <c r="K148" i="83"/>
  <c r="J148" i="83"/>
  <c r="I148" i="83"/>
  <c r="H148" i="83"/>
  <c r="G148" i="83"/>
  <c r="F148" i="83"/>
  <c r="E148" i="83"/>
  <c r="D148" i="83"/>
  <c r="C148" i="83"/>
  <c r="B147" i="83"/>
  <c r="BA147" i="83"/>
  <c r="BB147" i="83"/>
  <c r="AZ147" i="83"/>
  <c r="AY147" i="83"/>
  <c r="AX147" i="83"/>
  <c r="AW147" i="83"/>
  <c r="AV147" i="83"/>
  <c r="AU147" i="83"/>
  <c r="AT147" i="83"/>
  <c r="AS147" i="83"/>
  <c r="AR147" i="83"/>
  <c r="AQ147" i="83"/>
  <c r="AP147" i="83"/>
  <c r="AO147" i="83"/>
  <c r="AN147" i="83"/>
  <c r="AM147" i="83"/>
  <c r="AL147" i="83"/>
  <c r="AK147" i="83"/>
  <c r="AJ147" i="83"/>
  <c r="AI147" i="83"/>
  <c r="AH147" i="83"/>
  <c r="AG147" i="83"/>
  <c r="AF147" i="83"/>
  <c r="AE147" i="83"/>
  <c r="AD147" i="83"/>
  <c r="AC147" i="83"/>
  <c r="AB147" i="83"/>
  <c r="AA147" i="83"/>
  <c r="Z147" i="83"/>
  <c r="Y147" i="83"/>
  <c r="X147" i="83"/>
  <c r="W147" i="83"/>
  <c r="V147" i="83"/>
  <c r="U147" i="83"/>
  <c r="T147" i="83"/>
  <c r="S147" i="83"/>
  <c r="R147" i="83"/>
  <c r="Q147" i="83"/>
  <c r="P147" i="83"/>
  <c r="O147" i="83"/>
  <c r="N147" i="83"/>
  <c r="M147" i="83"/>
  <c r="L147" i="83"/>
  <c r="K147" i="83"/>
  <c r="J147" i="83"/>
  <c r="I147" i="83"/>
  <c r="H147" i="83"/>
  <c r="G147" i="83"/>
  <c r="F147" i="83"/>
  <c r="E147" i="83"/>
  <c r="D147" i="83"/>
  <c r="C147" i="83"/>
  <c r="B146" i="83"/>
  <c r="BA146" i="83"/>
  <c r="BB146" i="83"/>
  <c r="AZ146" i="83"/>
  <c r="AY146" i="83"/>
  <c r="AX146" i="83"/>
  <c r="AW146" i="83"/>
  <c r="AV146" i="83"/>
  <c r="AU146" i="83"/>
  <c r="AT146" i="83"/>
  <c r="AS146" i="83"/>
  <c r="AR146" i="83"/>
  <c r="AQ146" i="83"/>
  <c r="AP146" i="83"/>
  <c r="AO146" i="83"/>
  <c r="AN146" i="83"/>
  <c r="AM146" i="83"/>
  <c r="AL146" i="83"/>
  <c r="AK146" i="83"/>
  <c r="AJ146" i="83"/>
  <c r="AI146" i="83"/>
  <c r="AH146" i="83"/>
  <c r="AG146" i="83"/>
  <c r="AF146" i="83"/>
  <c r="AE146" i="83"/>
  <c r="AD146" i="83"/>
  <c r="AC146" i="83"/>
  <c r="AB146" i="83"/>
  <c r="AA146" i="83"/>
  <c r="Z146" i="83"/>
  <c r="Y146" i="83"/>
  <c r="X146" i="83"/>
  <c r="W146" i="83"/>
  <c r="V146" i="83"/>
  <c r="U146" i="83"/>
  <c r="T146" i="83"/>
  <c r="S146" i="83"/>
  <c r="R146" i="83"/>
  <c r="Q146" i="83"/>
  <c r="P146" i="83"/>
  <c r="O146" i="83"/>
  <c r="N146" i="83"/>
  <c r="M146" i="83"/>
  <c r="L146" i="83"/>
  <c r="K146" i="83"/>
  <c r="J146" i="83"/>
  <c r="I146" i="83"/>
  <c r="H146" i="83"/>
  <c r="G146" i="83"/>
  <c r="F146" i="83"/>
  <c r="E146" i="83"/>
  <c r="D146" i="83"/>
  <c r="C146" i="83"/>
  <c r="B145" i="83"/>
  <c r="BA145" i="83"/>
  <c r="BB145" i="83"/>
  <c r="AZ145" i="83"/>
  <c r="AY145" i="83"/>
  <c r="AX145" i="83"/>
  <c r="AW145" i="83"/>
  <c r="AV145" i="83"/>
  <c r="AU145" i="83"/>
  <c r="AT145" i="83"/>
  <c r="AS145" i="83"/>
  <c r="AR145" i="83"/>
  <c r="AQ145" i="83"/>
  <c r="AP145" i="83"/>
  <c r="AO145" i="83"/>
  <c r="AN145" i="83"/>
  <c r="AM145" i="83"/>
  <c r="AL145" i="83"/>
  <c r="AK145" i="83"/>
  <c r="AJ145" i="83"/>
  <c r="AI145" i="83"/>
  <c r="AH145" i="83"/>
  <c r="AG145" i="83"/>
  <c r="AF145" i="83"/>
  <c r="AE145" i="83"/>
  <c r="AD145" i="83"/>
  <c r="AC145" i="83"/>
  <c r="AB145" i="83"/>
  <c r="AA145" i="83"/>
  <c r="Z145" i="83"/>
  <c r="Y145" i="83"/>
  <c r="X145" i="83"/>
  <c r="W145" i="83"/>
  <c r="V145" i="83"/>
  <c r="U145" i="83"/>
  <c r="T145" i="83"/>
  <c r="S145" i="83"/>
  <c r="R145" i="83"/>
  <c r="Q145" i="83"/>
  <c r="P145" i="83"/>
  <c r="O145" i="83"/>
  <c r="N145" i="83"/>
  <c r="M145" i="83"/>
  <c r="L145" i="83"/>
  <c r="K145" i="83"/>
  <c r="J145" i="83"/>
  <c r="I145" i="83"/>
  <c r="H145" i="83"/>
  <c r="G145" i="83"/>
  <c r="F145" i="83"/>
  <c r="E145" i="83"/>
  <c r="D145" i="83"/>
  <c r="C145" i="83"/>
  <c r="B144" i="83"/>
  <c r="BA144" i="83"/>
  <c r="BB144" i="83"/>
  <c r="AZ144" i="83"/>
  <c r="AY144" i="83"/>
  <c r="AX144" i="83"/>
  <c r="AW144" i="83"/>
  <c r="AV144" i="83"/>
  <c r="AU144" i="83"/>
  <c r="AT144" i="83"/>
  <c r="AS144" i="83"/>
  <c r="AR144" i="83"/>
  <c r="AQ144" i="83"/>
  <c r="AP144" i="83"/>
  <c r="AO144" i="83"/>
  <c r="AN144" i="83"/>
  <c r="AM144" i="83"/>
  <c r="AL144" i="83"/>
  <c r="AK144" i="83"/>
  <c r="AJ144" i="83"/>
  <c r="AI144" i="83"/>
  <c r="AH144" i="83"/>
  <c r="AG144" i="83"/>
  <c r="AF144" i="83"/>
  <c r="AE144" i="83"/>
  <c r="AD144" i="83"/>
  <c r="AC144" i="83"/>
  <c r="AB144" i="83"/>
  <c r="AA144" i="83"/>
  <c r="Z144" i="83"/>
  <c r="Y144" i="83"/>
  <c r="X144" i="83"/>
  <c r="W144" i="83"/>
  <c r="V144" i="83"/>
  <c r="U144" i="83"/>
  <c r="T144" i="83"/>
  <c r="S144" i="83"/>
  <c r="R144" i="83"/>
  <c r="Q144" i="83"/>
  <c r="P144" i="83"/>
  <c r="O144" i="83"/>
  <c r="N144" i="83"/>
  <c r="M144" i="83"/>
  <c r="L144" i="83"/>
  <c r="K144" i="83"/>
  <c r="J144" i="83"/>
  <c r="I144" i="83"/>
  <c r="H144" i="83"/>
  <c r="G144" i="83"/>
  <c r="F144" i="83"/>
  <c r="E144" i="83"/>
  <c r="D144" i="83"/>
  <c r="C144" i="83"/>
  <c r="B143" i="83"/>
  <c r="BA143" i="83"/>
  <c r="BB143" i="83"/>
  <c r="AZ143" i="83"/>
  <c r="AY143" i="83"/>
  <c r="AX143" i="83"/>
  <c r="AW143" i="83"/>
  <c r="AV143" i="83"/>
  <c r="AU143" i="83"/>
  <c r="AT143" i="83"/>
  <c r="AS143" i="83"/>
  <c r="AR143" i="83"/>
  <c r="AQ143" i="83"/>
  <c r="AP143" i="83"/>
  <c r="AO143" i="83"/>
  <c r="AN143" i="83"/>
  <c r="AM143" i="83"/>
  <c r="AL143" i="83"/>
  <c r="AK143" i="83"/>
  <c r="AJ143" i="83"/>
  <c r="AI143" i="83"/>
  <c r="AH143" i="83"/>
  <c r="AG143" i="83"/>
  <c r="AF143" i="83"/>
  <c r="AE143" i="83"/>
  <c r="AD143" i="83"/>
  <c r="AC143" i="83"/>
  <c r="AB143" i="83"/>
  <c r="AA143" i="83"/>
  <c r="Z143" i="83"/>
  <c r="Y143" i="83"/>
  <c r="X143" i="83"/>
  <c r="W143" i="83"/>
  <c r="V143" i="83"/>
  <c r="U143" i="83"/>
  <c r="T143" i="83"/>
  <c r="S143" i="83"/>
  <c r="R143" i="83"/>
  <c r="Q143" i="83"/>
  <c r="P143" i="83"/>
  <c r="O143" i="83"/>
  <c r="N143" i="83"/>
  <c r="M143" i="83"/>
  <c r="L143" i="83"/>
  <c r="K143" i="83"/>
  <c r="J143" i="83"/>
  <c r="I143" i="83"/>
  <c r="H143" i="83"/>
  <c r="G143" i="83"/>
  <c r="F143" i="83"/>
  <c r="E143" i="83"/>
  <c r="D143" i="83"/>
  <c r="C143" i="83"/>
  <c r="B142" i="83"/>
  <c r="BA142" i="83"/>
  <c r="BB142" i="83"/>
  <c r="AZ142" i="83"/>
  <c r="AY142" i="83"/>
  <c r="AX142" i="83"/>
  <c r="AW142" i="83"/>
  <c r="AV142" i="83"/>
  <c r="AU142" i="83"/>
  <c r="AT142" i="83"/>
  <c r="AS142" i="83"/>
  <c r="AR142" i="83"/>
  <c r="AQ142" i="83"/>
  <c r="AP142" i="83"/>
  <c r="AO142" i="83"/>
  <c r="AN142" i="83"/>
  <c r="AM142" i="83"/>
  <c r="AL142" i="83"/>
  <c r="AK142" i="83"/>
  <c r="AJ142" i="83"/>
  <c r="AI142" i="83"/>
  <c r="AH142" i="83"/>
  <c r="AG142" i="83"/>
  <c r="AF142" i="83"/>
  <c r="AE142" i="83"/>
  <c r="AD142" i="83"/>
  <c r="AC142" i="83"/>
  <c r="AB142" i="83"/>
  <c r="AA142" i="83"/>
  <c r="Z142" i="83"/>
  <c r="Y142" i="83"/>
  <c r="X142" i="83"/>
  <c r="W142" i="83"/>
  <c r="V142" i="83"/>
  <c r="U142" i="83"/>
  <c r="T142" i="83"/>
  <c r="S142" i="83"/>
  <c r="R142" i="83"/>
  <c r="Q142" i="83"/>
  <c r="P142" i="83"/>
  <c r="O142" i="83"/>
  <c r="N142" i="83"/>
  <c r="M142" i="83"/>
  <c r="L142" i="83"/>
  <c r="K142" i="83"/>
  <c r="J142" i="83"/>
  <c r="I142" i="83"/>
  <c r="H142" i="83"/>
  <c r="G142" i="83"/>
  <c r="F142" i="83"/>
  <c r="E142" i="83"/>
  <c r="D142" i="83"/>
  <c r="C142" i="83"/>
  <c r="B141" i="83"/>
  <c r="BA141" i="83"/>
  <c r="BB141" i="83"/>
  <c r="AZ141" i="83"/>
  <c r="AY141" i="83"/>
  <c r="AX141" i="83"/>
  <c r="AW141" i="83"/>
  <c r="AV141" i="83"/>
  <c r="AU141" i="83"/>
  <c r="AT141" i="83"/>
  <c r="AS141" i="83"/>
  <c r="AR141" i="83"/>
  <c r="AQ141" i="83"/>
  <c r="AP141" i="83"/>
  <c r="AO141" i="83"/>
  <c r="AN141" i="83"/>
  <c r="AM141" i="83"/>
  <c r="AL141" i="83"/>
  <c r="AK141" i="83"/>
  <c r="AJ141" i="83"/>
  <c r="AI141" i="83"/>
  <c r="AH141" i="83"/>
  <c r="AG141" i="83"/>
  <c r="AF141" i="83"/>
  <c r="AE141" i="83"/>
  <c r="AD141" i="83"/>
  <c r="AC141" i="83"/>
  <c r="AB141" i="83"/>
  <c r="AA141" i="83"/>
  <c r="Z141" i="83"/>
  <c r="Y141" i="83"/>
  <c r="X141" i="83"/>
  <c r="W141" i="83"/>
  <c r="V141" i="83"/>
  <c r="U141" i="83"/>
  <c r="T141" i="83"/>
  <c r="S141" i="83"/>
  <c r="R141" i="83"/>
  <c r="Q141" i="83"/>
  <c r="P141" i="83"/>
  <c r="O141" i="83"/>
  <c r="N141" i="83"/>
  <c r="M141" i="83"/>
  <c r="L141" i="83"/>
  <c r="K141" i="83"/>
  <c r="J141" i="83"/>
  <c r="I141" i="83"/>
  <c r="H141" i="83"/>
  <c r="G141" i="83"/>
  <c r="F141" i="83"/>
  <c r="E141" i="83"/>
  <c r="D141" i="83"/>
  <c r="C141" i="83"/>
  <c r="B140" i="83"/>
  <c r="BA140" i="83"/>
  <c r="BB140" i="83"/>
  <c r="AZ140" i="83"/>
  <c r="AY140" i="83"/>
  <c r="AX140" i="83"/>
  <c r="AW140" i="83"/>
  <c r="AV140" i="83"/>
  <c r="AU140" i="83"/>
  <c r="AT140" i="83"/>
  <c r="AS140" i="83"/>
  <c r="AR140" i="83"/>
  <c r="AQ140" i="83"/>
  <c r="AP140" i="83"/>
  <c r="AO140" i="83"/>
  <c r="AN140" i="83"/>
  <c r="AM140" i="83"/>
  <c r="AL140" i="83"/>
  <c r="AK140" i="83"/>
  <c r="AJ140" i="83"/>
  <c r="AI140" i="83"/>
  <c r="AH140" i="83"/>
  <c r="AG140" i="83"/>
  <c r="AF140" i="83"/>
  <c r="AE140" i="83"/>
  <c r="AD140" i="83"/>
  <c r="AC140" i="83"/>
  <c r="AB140" i="83"/>
  <c r="AA140" i="83"/>
  <c r="Z140" i="83"/>
  <c r="Y140" i="83"/>
  <c r="X140" i="83"/>
  <c r="W140" i="83"/>
  <c r="V140" i="83"/>
  <c r="U140" i="83"/>
  <c r="T140" i="83"/>
  <c r="S140" i="83"/>
  <c r="R140" i="83"/>
  <c r="Q140" i="83"/>
  <c r="P140" i="83"/>
  <c r="O140" i="83"/>
  <c r="N140" i="83"/>
  <c r="M140" i="83"/>
  <c r="L140" i="83"/>
  <c r="K140" i="83"/>
  <c r="J140" i="83"/>
  <c r="I140" i="83"/>
  <c r="H140" i="83"/>
  <c r="G140" i="83"/>
  <c r="F140" i="83"/>
  <c r="E140" i="83"/>
  <c r="D140" i="83"/>
  <c r="C140" i="83"/>
  <c r="B139" i="83"/>
  <c r="BA139" i="83"/>
  <c r="BB139" i="83"/>
  <c r="AZ139" i="83"/>
  <c r="AY139" i="83"/>
  <c r="AX139" i="83"/>
  <c r="AW139" i="83"/>
  <c r="AV139" i="83"/>
  <c r="AU139" i="83"/>
  <c r="AT139" i="83"/>
  <c r="AS139" i="83"/>
  <c r="AR139" i="83"/>
  <c r="AQ139" i="83"/>
  <c r="AP139" i="83"/>
  <c r="AO139" i="83"/>
  <c r="AN139" i="83"/>
  <c r="AM139" i="83"/>
  <c r="AL139" i="83"/>
  <c r="AK139" i="83"/>
  <c r="AJ139" i="83"/>
  <c r="AI139" i="83"/>
  <c r="AH139" i="83"/>
  <c r="AG139" i="83"/>
  <c r="AF139" i="83"/>
  <c r="AE139" i="83"/>
  <c r="AD139" i="83"/>
  <c r="AC139" i="83"/>
  <c r="AB139" i="83"/>
  <c r="AA139" i="83"/>
  <c r="Z139" i="83"/>
  <c r="Y139" i="83"/>
  <c r="X139" i="83"/>
  <c r="W139" i="83"/>
  <c r="V139" i="83"/>
  <c r="U139" i="83"/>
  <c r="T139" i="83"/>
  <c r="S139" i="83"/>
  <c r="R139" i="83"/>
  <c r="Q139" i="83"/>
  <c r="P139" i="83"/>
  <c r="O139" i="83"/>
  <c r="N139" i="83"/>
  <c r="M139" i="83"/>
  <c r="L139" i="83"/>
  <c r="K139" i="83"/>
  <c r="J139" i="83"/>
  <c r="I139" i="83"/>
  <c r="H139" i="83"/>
  <c r="G139" i="83"/>
  <c r="F139" i="83"/>
  <c r="E139" i="83"/>
  <c r="D139" i="83"/>
  <c r="C139" i="83"/>
  <c r="B138" i="83"/>
  <c r="BA138" i="83"/>
  <c r="BB138" i="83"/>
  <c r="AZ138" i="83"/>
  <c r="AY138" i="83"/>
  <c r="AX138" i="83"/>
  <c r="AW138" i="83"/>
  <c r="AV138" i="83"/>
  <c r="AU138" i="83"/>
  <c r="AT138" i="83"/>
  <c r="AS138" i="83"/>
  <c r="AR138" i="83"/>
  <c r="AQ138" i="83"/>
  <c r="AP138" i="83"/>
  <c r="AO138" i="83"/>
  <c r="AN138" i="83"/>
  <c r="AM138" i="83"/>
  <c r="AL138" i="83"/>
  <c r="AK138" i="83"/>
  <c r="AJ138" i="83"/>
  <c r="AI138" i="83"/>
  <c r="AH138" i="83"/>
  <c r="AG138" i="83"/>
  <c r="AF138" i="83"/>
  <c r="AE138" i="83"/>
  <c r="AD138" i="83"/>
  <c r="AC138" i="83"/>
  <c r="AB138" i="83"/>
  <c r="AA138" i="83"/>
  <c r="Z138" i="83"/>
  <c r="Y138" i="83"/>
  <c r="X138" i="83"/>
  <c r="W138" i="83"/>
  <c r="V138" i="83"/>
  <c r="U138" i="83"/>
  <c r="T138" i="83"/>
  <c r="S138" i="83"/>
  <c r="R138" i="83"/>
  <c r="Q138" i="83"/>
  <c r="P138" i="83"/>
  <c r="O138" i="83"/>
  <c r="N138" i="83"/>
  <c r="M138" i="83"/>
  <c r="L138" i="83"/>
  <c r="K138" i="83"/>
  <c r="J138" i="83"/>
  <c r="I138" i="83"/>
  <c r="H138" i="83"/>
  <c r="G138" i="83"/>
  <c r="F138" i="83"/>
  <c r="E138" i="83"/>
  <c r="D138" i="83"/>
  <c r="C138" i="83"/>
  <c r="B137" i="83"/>
  <c r="BA137" i="83"/>
  <c r="BB137" i="83"/>
  <c r="AZ137" i="83"/>
  <c r="AY137" i="83"/>
  <c r="AX137" i="83"/>
  <c r="AW137" i="83"/>
  <c r="AV137" i="83"/>
  <c r="AU137" i="83"/>
  <c r="AT137" i="83"/>
  <c r="AS137" i="83"/>
  <c r="AR137" i="83"/>
  <c r="AQ137" i="83"/>
  <c r="AP137" i="83"/>
  <c r="AO137" i="83"/>
  <c r="AN137" i="83"/>
  <c r="AM137" i="83"/>
  <c r="AL137" i="83"/>
  <c r="AK137" i="83"/>
  <c r="AJ137" i="83"/>
  <c r="AI137" i="83"/>
  <c r="AH137" i="83"/>
  <c r="AG137" i="83"/>
  <c r="AF137" i="83"/>
  <c r="AE137" i="83"/>
  <c r="AD137" i="83"/>
  <c r="AC137" i="83"/>
  <c r="AB137" i="83"/>
  <c r="AA137" i="83"/>
  <c r="Z137" i="83"/>
  <c r="Y137" i="83"/>
  <c r="X137" i="83"/>
  <c r="W137" i="83"/>
  <c r="V137" i="83"/>
  <c r="U137" i="83"/>
  <c r="T137" i="83"/>
  <c r="S137" i="83"/>
  <c r="R137" i="83"/>
  <c r="Q137" i="83"/>
  <c r="P137" i="83"/>
  <c r="O137" i="83"/>
  <c r="N137" i="83"/>
  <c r="M137" i="83"/>
  <c r="L137" i="83"/>
  <c r="K137" i="83"/>
  <c r="J137" i="83"/>
  <c r="I137" i="83"/>
  <c r="H137" i="83"/>
  <c r="G137" i="83"/>
  <c r="F137" i="83"/>
  <c r="E137" i="83"/>
  <c r="D137" i="83"/>
  <c r="C137" i="83"/>
  <c r="B136" i="83"/>
  <c r="BA136" i="83"/>
  <c r="BB136" i="83"/>
  <c r="AZ136" i="83"/>
  <c r="AY136" i="83"/>
  <c r="AX136" i="83"/>
  <c r="AW136" i="83"/>
  <c r="AV136" i="83"/>
  <c r="AU136" i="83"/>
  <c r="AT136" i="83"/>
  <c r="AS136" i="83"/>
  <c r="AR136" i="83"/>
  <c r="AQ136" i="83"/>
  <c r="AP136" i="83"/>
  <c r="AO136" i="83"/>
  <c r="AN136" i="83"/>
  <c r="AM136" i="83"/>
  <c r="AL136" i="83"/>
  <c r="AK136" i="83"/>
  <c r="AJ136" i="83"/>
  <c r="AI136" i="83"/>
  <c r="AH136" i="83"/>
  <c r="AG136" i="83"/>
  <c r="AF136" i="83"/>
  <c r="AE136" i="83"/>
  <c r="AD136" i="83"/>
  <c r="AC136" i="83"/>
  <c r="AB136" i="83"/>
  <c r="AA136" i="83"/>
  <c r="Z136" i="83"/>
  <c r="Y136" i="83"/>
  <c r="X136" i="83"/>
  <c r="W136" i="83"/>
  <c r="V136" i="83"/>
  <c r="U136" i="83"/>
  <c r="T136" i="83"/>
  <c r="S136" i="83"/>
  <c r="R136" i="83"/>
  <c r="Q136" i="83"/>
  <c r="P136" i="83"/>
  <c r="O136" i="83"/>
  <c r="N136" i="83"/>
  <c r="M136" i="83"/>
  <c r="L136" i="83"/>
  <c r="K136" i="83"/>
  <c r="J136" i="83"/>
  <c r="I136" i="83"/>
  <c r="H136" i="83"/>
  <c r="G136" i="83"/>
  <c r="F136" i="83"/>
  <c r="E136" i="83"/>
  <c r="D136" i="83"/>
  <c r="C136" i="83"/>
  <c r="B135" i="83"/>
  <c r="BA135" i="83"/>
  <c r="BB135" i="83"/>
  <c r="AZ135" i="83"/>
  <c r="AY135" i="83"/>
  <c r="AX135" i="83"/>
  <c r="AW135" i="83"/>
  <c r="AV135" i="83"/>
  <c r="AU135" i="83"/>
  <c r="AT135" i="83"/>
  <c r="AS135" i="83"/>
  <c r="AR135" i="83"/>
  <c r="AQ135" i="83"/>
  <c r="AP135" i="83"/>
  <c r="AO135" i="83"/>
  <c r="AN135" i="83"/>
  <c r="AM135" i="83"/>
  <c r="AL135" i="83"/>
  <c r="AK135" i="83"/>
  <c r="AJ135" i="83"/>
  <c r="AI135" i="83"/>
  <c r="AH135" i="83"/>
  <c r="AG135" i="83"/>
  <c r="AF135" i="83"/>
  <c r="AE135" i="83"/>
  <c r="AD135" i="83"/>
  <c r="AC135" i="83"/>
  <c r="AB135" i="83"/>
  <c r="AA135" i="83"/>
  <c r="Z135" i="83"/>
  <c r="Y135" i="83"/>
  <c r="X135" i="83"/>
  <c r="W135" i="83"/>
  <c r="V135" i="83"/>
  <c r="U135" i="83"/>
  <c r="T135" i="83"/>
  <c r="S135" i="83"/>
  <c r="R135" i="83"/>
  <c r="Q135" i="83"/>
  <c r="P135" i="83"/>
  <c r="O135" i="83"/>
  <c r="N135" i="83"/>
  <c r="M135" i="83"/>
  <c r="L135" i="83"/>
  <c r="K135" i="83"/>
  <c r="J135" i="83"/>
  <c r="I135" i="83"/>
  <c r="H135" i="83"/>
  <c r="G135" i="83"/>
  <c r="F135" i="83"/>
  <c r="E135" i="83"/>
  <c r="D135" i="83"/>
  <c r="C135" i="83"/>
  <c r="B134" i="83"/>
  <c r="BA134" i="83"/>
  <c r="BB134" i="83"/>
  <c r="AZ134" i="83"/>
  <c r="AY134" i="83"/>
  <c r="AX134" i="83"/>
  <c r="AW134" i="83"/>
  <c r="AV134" i="83"/>
  <c r="AU134" i="83"/>
  <c r="AT134" i="83"/>
  <c r="AS134" i="83"/>
  <c r="AR134" i="83"/>
  <c r="AQ134" i="83"/>
  <c r="AP134" i="83"/>
  <c r="AO134" i="83"/>
  <c r="AN134" i="83"/>
  <c r="AM134" i="83"/>
  <c r="AL134" i="83"/>
  <c r="AK134" i="83"/>
  <c r="AJ134" i="83"/>
  <c r="AI134" i="83"/>
  <c r="AH134" i="83"/>
  <c r="AG134" i="83"/>
  <c r="AF134" i="83"/>
  <c r="AE134" i="83"/>
  <c r="AD134" i="83"/>
  <c r="AC134" i="83"/>
  <c r="AB134" i="83"/>
  <c r="AA134" i="83"/>
  <c r="Z134" i="83"/>
  <c r="Y134" i="83"/>
  <c r="X134" i="83"/>
  <c r="W134" i="83"/>
  <c r="V134" i="83"/>
  <c r="U134" i="83"/>
  <c r="T134" i="83"/>
  <c r="S134" i="83"/>
  <c r="R134" i="83"/>
  <c r="Q134" i="83"/>
  <c r="P134" i="83"/>
  <c r="O134" i="83"/>
  <c r="N134" i="83"/>
  <c r="M134" i="83"/>
  <c r="L134" i="83"/>
  <c r="K134" i="83"/>
  <c r="J134" i="83"/>
  <c r="I134" i="83"/>
  <c r="H134" i="83"/>
  <c r="G134" i="83"/>
  <c r="F134" i="83"/>
  <c r="E134" i="83"/>
  <c r="D134" i="83"/>
  <c r="C134" i="83"/>
  <c r="B133" i="83"/>
  <c r="BA133" i="83"/>
  <c r="BB133" i="83"/>
  <c r="AZ133" i="83"/>
  <c r="AY133" i="83"/>
  <c r="AX133" i="83"/>
  <c r="AW133" i="83"/>
  <c r="AV133" i="83"/>
  <c r="AU133" i="83"/>
  <c r="AT133" i="83"/>
  <c r="AS133" i="83"/>
  <c r="AR133" i="83"/>
  <c r="AQ133" i="83"/>
  <c r="AP133" i="83"/>
  <c r="AO133" i="83"/>
  <c r="AN133" i="83"/>
  <c r="AM133" i="83"/>
  <c r="AL133" i="83"/>
  <c r="AK133" i="83"/>
  <c r="AJ133" i="83"/>
  <c r="AI133" i="83"/>
  <c r="AH133" i="83"/>
  <c r="AG133" i="83"/>
  <c r="AF133" i="83"/>
  <c r="AE133" i="83"/>
  <c r="AD133" i="83"/>
  <c r="AC133" i="83"/>
  <c r="AB133" i="83"/>
  <c r="AA133" i="83"/>
  <c r="Z133" i="83"/>
  <c r="Y133" i="83"/>
  <c r="X133" i="83"/>
  <c r="W133" i="83"/>
  <c r="V133" i="83"/>
  <c r="U133" i="83"/>
  <c r="T133" i="83"/>
  <c r="S133" i="83"/>
  <c r="R133" i="83"/>
  <c r="Q133" i="83"/>
  <c r="P133" i="83"/>
  <c r="O133" i="83"/>
  <c r="N133" i="83"/>
  <c r="M133" i="83"/>
  <c r="L133" i="83"/>
  <c r="K133" i="83"/>
  <c r="J133" i="83"/>
  <c r="I133" i="83"/>
  <c r="H133" i="83"/>
  <c r="G133" i="83"/>
  <c r="F133" i="83"/>
  <c r="E133" i="83"/>
  <c r="D133" i="83"/>
  <c r="C133" i="83"/>
  <c r="B132" i="83"/>
  <c r="BA132" i="83"/>
  <c r="BB132" i="83"/>
  <c r="AZ132" i="83"/>
  <c r="AY132" i="83"/>
  <c r="AX132" i="83"/>
  <c r="AW132" i="83"/>
  <c r="AV132" i="83"/>
  <c r="AU132" i="83"/>
  <c r="AT132" i="83"/>
  <c r="AS132" i="83"/>
  <c r="AR132" i="83"/>
  <c r="AQ132" i="83"/>
  <c r="AP132" i="83"/>
  <c r="AO132" i="83"/>
  <c r="AN132" i="83"/>
  <c r="AM132" i="83"/>
  <c r="AL132" i="83"/>
  <c r="AK132" i="83"/>
  <c r="AJ132" i="83"/>
  <c r="AI132" i="83"/>
  <c r="AH132" i="83"/>
  <c r="AG132" i="83"/>
  <c r="AF132" i="83"/>
  <c r="AE132" i="83"/>
  <c r="AD132" i="83"/>
  <c r="AC132" i="83"/>
  <c r="AB132" i="83"/>
  <c r="AA132" i="83"/>
  <c r="Z132" i="83"/>
  <c r="Y132" i="83"/>
  <c r="X132" i="83"/>
  <c r="W132" i="83"/>
  <c r="V132" i="83"/>
  <c r="U132" i="83"/>
  <c r="T132" i="83"/>
  <c r="S132" i="83"/>
  <c r="R132" i="83"/>
  <c r="Q132" i="83"/>
  <c r="P132" i="83"/>
  <c r="O132" i="83"/>
  <c r="N132" i="83"/>
  <c r="M132" i="83"/>
  <c r="L132" i="83"/>
  <c r="K132" i="83"/>
  <c r="J132" i="83"/>
  <c r="I132" i="83"/>
  <c r="H132" i="83"/>
  <c r="G132" i="83"/>
  <c r="F132" i="83"/>
  <c r="E132" i="83"/>
  <c r="D132" i="83"/>
  <c r="C132" i="83"/>
  <c r="B131" i="83"/>
  <c r="BA131" i="83"/>
  <c r="BB131" i="83"/>
  <c r="AZ131" i="83"/>
  <c r="AY131" i="83"/>
  <c r="AX131" i="83"/>
  <c r="AW131" i="83"/>
  <c r="AV131" i="83"/>
  <c r="AU131" i="83"/>
  <c r="AT131" i="83"/>
  <c r="AS131" i="83"/>
  <c r="AR131" i="83"/>
  <c r="AQ131" i="83"/>
  <c r="AP131" i="83"/>
  <c r="AO131" i="83"/>
  <c r="AN131" i="83"/>
  <c r="AM131" i="83"/>
  <c r="AL131" i="83"/>
  <c r="AK131" i="83"/>
  <c r="AJ131" i="83"/>
  <c r="AI131" i="83"/>
  <c r="AH131" i="83"/>
  <c r="AG131" i="83"/>
  <c r="AF131" i="83"/>
  <c r="AE131" i="83"/>
  <c r="AD131" i="83"/>
  <c r="AC131" i="83"/>
  <c r="AB131" i="83"/>
  <c r="AA131" i="83"/>
  <c r="Z131" i="83"/>
  <c r="Y131" i="83"/>
  <c r="X131" i="83"/>
  <c r="W131" i="83"/>
  <c r="V131" i="83"/>
  <c r="U131" i="83"/>
  <c r="T131" i="83"/>
  <c r="S131" i="83"/>
  <c r="R131" i="83"/>
  <c r="Q131" i="83"/>
  <c r="P131" i="83"/>
  <c r="O131" i="83"/>
  <c r="N131" i="83"/>
  <c r="M131" i="83"/>
  <c r="L131" i="83"/>
  <c r="K131" i="83"/>
  <c r="J131" i="83"/>
  <c r="I131" i="83"/>
  <c r="H131" i="83"/>
  <c r="G131" i="83"/>
  <c r="F131" i="83"/>
  <c r="E131" i="83"/>
  <c r="D131" i="83"/>
  <c r="C131" i="83"/>
  <c r="B130" i="83"/>
  <c r="BA130" i="83"/>
  <c r="BB130" i="83"/>
  <c r="AZ130" i="83"/>
  <c r="AY130" i="83"/>
  <c r="AX130" i="83"/>
  <c r="AW130" i="83"/>
  <c r="AV130" i="83"/>
  <c r="AU130" i="83"/>
  <c r="AT130" i="83"/>
  <c r="AS130" i="83"/>
  <c r="AR130" i="83"/>
  <c r="AQ130" i="83"/>
  <c r="AP130" i="83"/>
  <c r="AO130" i="83"/>
  <c r="AN130" i="83"/>
  <c r="AM130" i="83"/>
  <c r="AL130" i="83"/>
  <c r="AK130" i="83"/>
  <c r="AJ130" i="83"/>
  <c r="AI130" i="83"/>
  <c r="AH130" i="83"/>
  <c r="AG130" i="83"/>
  <c r="AF130" i="83"/>
  <c r="AE130" i="83"/>
  <c r="AD130" i="83"/>
  <c r="AC130" i="83"/>
  <c r="AB130" i="83"/>
  <c r="AA130" i="83"/>
  <c r="Z130" i="83"/>
  <c r="Y130" i="83"/>
  <c r="X130" i="83"/>
  <c r="W130" i="83"/>
  <c r="V130" i="83"/>
  <c r="U130" i="83"/>
  <c r="T130" i="83"/>
  <c r="S130" i="83"/>
  <c r="R130" i="83"/>
  <c r="Q130" i="83"/>
  <c r="P130" i="83"/>
  <c r="O130" i="83"/>
  <c r="N130" i="83"/>
  <c r="M130" i="83"/>
  <c r="L130" i="83"/>
  <c r="K130" i="83"/>
  <c r="J130" i="83"/>
  <c r="I130" i="83"/>
  <c r="H130" i="83"/>
  <c r="G130" i="83"/>
  <c r="F130" i="83"/>
  <c r="E130" i="83"/>
  <c r="D130" i="83"/>
  <c r="C130" i="83"/>
  <c r="B129" i="83"/>
  <c r="BA129" i="83"/>
  <c r="BB129" i="83"/>
  <c r="AZ129" i="83"/>
  <c r="AY129" i="83"/>
  <c r="AX129" i="83"/>
  <c r="AW129" i="83"/>
  <c r="AV129" i="83"/>
  <c r="AU129" i="83"/>
  <c r="AT129" i="83"/>
  <c r="AS129" i="83"/>
  <c r="AR129" i="83"/>
  <c r="AQ129" i="83"/>
  <c r="AP129" i="83"/>
  <c r="AO129" i="83"/>
  <c r="AN129" i="83"/>
  <c r="AM129" i="83"/>
  <c r="AL129" i="83"/>
  <c r="AK129" i="83"/>
  <c r="AJ129" i="83"/>
  <c r="AI129" i="83"/>
  <c r="AH129" i="83"/>
  <c r="AG129" i="83"/>
  <c r="AF129" i="83"/>
  <c r="AE129" i="83"/>
  <c r="AD129" i="83"/>
  <c r="AC129" i="83"/>
  <c r="AB129" i="83"/>
  <c r="AA129" i="83"/>
  <c r="Z129" i="83"/>
  <c r="Y129" i="83"/>
  <c r="X129" i="83"/>
  <c r="W129" i="83"/>
  <c r="V129" i="83"/>
  <c r="U129" i="83"/>
  <c r="T129" i="83"/>
  <c r="S129" i="83"/>
  <c r="R129" i="83"/>
  <c r="Q129" i="83"/>
  <c r="P129" i="83"/>
  <c r="O129" i="83"/>
  <c r="N129" i="83"/>
  <c r="M129" i="83"/>
  <c r="L129" i="83"/>
  <c r="K129" i="83"/>
  <c r="J129" i="83"/>
  <c r="I129" i="83"/>
  <c r="H129" i="83"/>
  <c r="G129" i="83"/>
  <c r="F129" i="83"/>
  <c r="E129" i="83"/>
  <c r="D129" i="83"/>
  <c r="C129" i="83"/>
  <c r="B128" i="83"/>
  <c r="BA128" i="83"/>
  <c r="BB128" i="83"/>
  <c r="AZ128" i="83"/>
  <c r="AY128" i="83"/>
  <c r="AX128" i="83"/>
  <c r="AW128" i="83"/>
  <c r="AV128" i="83"/>
  <c r="AU128" i="83"/>
  <c r="AT128" i="83"/>
  <c r="AS128" i="83"/>
  <c r="AR128" i="83"/>
  <c r="AQ128" i="83"/>
  <c r="AP128" i="83"/>
  <c r="AO128" i="83"/>
  <c r="AN128" i="83"/>
  <c r="AM128" i="83"/>
  <c r="AL128" i="83"/>
  <c r="AK128" i="83"/>
  <c r="AJ128" i="83"/>
  <c r="AI128" i="83"/>
  <c r="AH128" i="83"/>
  <c r="AG128" i="83"/>
  <c r="AF128" i="83"/>
  <c r="AE128" i="83"/>
  <c r="AD128" i="83"/>
  <c r="AC128" i="83"/>
  <c r="AB128" i="83"/>
  <c r="AA128" i="83"/>
  <c r="Z128" i="83"/>
  <c r="Y128" i="83"/>
  <c r="X128" i="83"/>
  <c r="W128" i="83"/>
  <c r="V128" i="83"/>
  <c r="U128" i="83"/>
  <c r="T128" i="83"/>
  <c r="S128" i="83"/>
  <c r="R128" i="83"/>
  <c r="Q128" i="83"/>
  <c r="P128" i="83"/>
  <c r="O128" i="83"/>
  <c r="N128" i="83"/>
  <c r="M128" i="83"/>
  <c r="L128" i="83"/>
  <c r="K128" i="83"/>
  <c r="J128" i="83"/>
  <c r="I128" i="83"/>
  <c r="H128" i="83"/>
  <c r="G128" i="83"/>
  <c r="F128" i="83"/>
  <c r="E128" i="83"/>
  <c r="D128" i="83"/>
  <c r="C128" i="83"/>
  <c r="B127" i="83"/>
  <c r="BA127" i="83"/>
  <c r="BB127" i="83"/>
  <c r="AZ127" i="83"/>
  <c r="AY127" i="83"/>
  <c r="AX127" i="83"/>
  <c r="AW127" i="83"/>
  <c r="AV127" i="83"/>
  <c r="AU127" i="83"/>
  <c r="AT127" i="83"/>
  <c r="AS127" i="83"/>
  <c r="AR127" i="83"/>
  <c r="AQ127" i="83"/>
  <c r="AP127" i="83"/>
  <c r="AO127" i="83"/>
  <c r="AN127" i="83"/>
  <c r="AM127" i="83"/>
  <c r="AL127" i="83"/>
  <c r="AK127" i="83"/>
  <c r="AJ127" i="83"/>
  <c r="AI127" i="83"/>
  <c r="AH127" i="83"/>
  <c r="AG127" i="83"/>
  <c r="AF127" i="83"/>
  <c r="AE127" i="83"/>
  <c r="AD127" i="83"/>
  <c r="AC127" i="83"/>
  <c r="AB127" i="83"/>
  <c r="AA127" i="83"/>
  <c r="Z127" i="83"/>
  <c r="Y127" i="83"/>
  <c r="X127" i="83"/>
  <c r="W127" i="83"/>
  <c r="V127" i="83"/>
  <c r="U127" i="83"/>
  <c r="T127" i="83"/>
  <c r="S127" i="83"/>
  <c r="R127" i="83"/>
  <c r="Q127" i="83"/>
  <c r="P127" i="83"/>
  <c r="O127" i="83"/>
  <c r="N127" i="83"/>
  <c r="M127" i="83"/>
  <c r="L127" i="83"/>
  <c r="K127" i="83"/>
  <c r="J127" i="83"/>
  <c r="I127" i="83"/>
  <c r="H127" i="83"/>
  <c r="G127" i="83"/>
  <c r="F127" i="83"/>
  <c r="E127" i="83"/>
  <c r="D127" i="83"/>
  <c r="C127" i="83"/>
  <c r="B126" i="83"/>
  <c r="BA126" i="83"/>
  <c r="BB126" i="83"/>
  <c r="AZ126" i="83"/>
  <c r="AY126" i="83"/>
  <c r="AX126" i="83"/>
  <c r="AW126" i="83"/>
  <c r="AV126" i="83"/>
  <c r="AU126" i="83"/>
  <c r="AT126" i="83"/>
  <c r="AS126" i="83"/>
  <c r="AR126" i="83"/>
  <c r="AQ126" i="83"/>
  <c r="AP126" i="83"/>
  <c r="AO126" i="83"/>
  <c r="AN126" i="83"/>
  <c r="AM126" i="83"/>
  <c r="AL126" i="83"/>
  <c r="AK126" i="83"/>
  <c r="AJ126" i="83"/>
  <c r="AI126" i="83"/>
  <c r="AH126" i="83"/>
  <c r="AG126" i="83"/>
  <c r="AF126" i="83"/>
  <c r="AE126" i="83"/>
  <c r="AD126" i="83"/>
  <c r="AC126" i="83"/>
  <c r="AB126" i="83"/>
  <c r="AA126" i="83"/>
  <c r="Z126" i="83"/>
  <c r="Y126" i="83"/>
  <c r="X126" i="83"/>
  <c r="W126" i="83"/>
  <c r="V126" i="83"/>
  <c r="U126" i="83"/>
  <c r="T126" i="83"/>
  <c r="S126" i="83"/>
  <c r="R126" i="83"/>
  <c r="Q126" i="83"/>
  <c r="P126" i="83"/>
  <c r="O126" i="83"/>
  <c r="N126" i="83"/>
  <c r="M126" i="83"/>
  <c r="L126" i="83"/>
  <c r="K126" i="83"/>
  <c r="J126" i="83"/>
  <c r="I126" i="83"/>
  <c r="H126" i="83"/>
  <c r="G126" i="83"/>
  <c r="F126" i="83"/>
  <c r="E126" i="83"/>
  <c r="D126" i="83"/>
  <c r="C126" i="83"/>
  <c r="B125" i="83"/>
  <c r="BA125" i="83"/>
  <c r="BB125" i="83"/>
  <c r="AZ125" i="83"/>
  <c r="AY125" i="83"/>
  <c r="AX125" i="83"/>
  <c r="AW125" i="83"/>
  <c r="AV125" i="83"/>
  <c r="AU125" i="83"/>
  <c r="AT125" i="83"/>
  <c r="AS125" i="83"/>
  <c r="AR125" i="83"/>
  <c r="AQ125" i="83"/>
  <c r="AP125" i="83"/>
  <c r="AO125" i="83"/>
  <c r="AN125" i="83"/>
  <c r="AM125" i="83"/>
  <c r="AL125" i="83"/>
  <c r="AK125" i="83"/>
  <c r="AJ125" i="83"/>
  <c r="AI125" i="83"/>
  <c r="AH125" i="83"/>
  <c r="AG125" i="83"/>
  <c r="AF125" i="83"/>
  <c r="AE125" i="83"/>
  <c r="AD125" i="83"/>
  <c r="AC125" i="83"/>
  <c r="AB125" i="83"/>
  <c r="AA125" i="83"/>
  <c r="Z125" i="83"/>
  <c r="Y125" i="83"/>
  <c r="X125" i="83"/>
  <c r="W125" i="83"/>
  <c r="V125" i="83"/>
  <c r="U125" i="83"/>
  <c r="T125" i="83"/>
  <c r="S125" i="83"/>
  <c r="R125" i="83"/>
  <c r="Q125" i="83"/>
  <c r="P125" i="83"/>
  <c r="O125" i="83"/>
  <c r="N125" i="83"/>
  <c r="M125" i="83"/>
  <c r="L125" i="83"/>
  <c r="K125" i="83"/>
  <c r="J125" i="83"/>
  <c r="I125" i="83"/>
  <c r="H125" i="83"/>
  <c r="G125" i="83"/>
  <c r="F125" i="83"/>
  <c r="E125" i="83"/>
  <c r="D125" i="83"/>
  <c r="C125" i="83"/>
  <c r="B124" i="83"/>
  <c r="BA124" i="83"/>
  <c r="BB124" i="83"/>
  <c r="AZ124" i="83"/>
  <c r="AY124" i="83"/>
  <c r="AX124" i="83"/>
  <c r="AW124" i="83"/>
  <c r="AV124" i="83"/>
  <c r="AU124" i="83"/>
  <c r="AT124" i="83"/>
  <c r="AS124" i="83"/>
  <c r="AR124" i="83"/>
  <c r="AQ124" i="83"/>
  <c r="AP124" i="83"/>
  <c r="AO124" i="83"/>
  <c r="AN124" i="83"/>
  <c r="AM124" i="83"/>
  <c r="AL124" i="83"/>
  <c r="AK124" i="83"/>
  <c r="AJ124" i="83"/>
  <c r="AI124" i="83"/>
  <c r="AH124" i="83"/>
  <c r="AG124" i="83"/>
  <c r="AF124" i="83"/>
  <c r="AE124" i="83"/>
  <c r="AD124" i="83"/>
  <c r="AC124" i="83"/>
  <c r="AB124" i="83"/>
  <c r="AA124" i="83"/>
  <c r="Z124" i="83"/>
  <c r="Y124" i="83"/>
  <c r="X124" i="83"/>
  <c r="W124" i="83"/>
  <c r="V124" i="83"/>
  <c r="U124" i="83"/>
  <c r="T124" i="83"/>
  <c r="S124" i="83"/>
  <c r="R124" i="83"/>
  <c r="Q124" i="83"/>
  <c r="P124" i="83"/>
  <c r="O124" i="83"/>
  <c r="N124" i="83"/>
  <c r="M124" i="83"/>
  <c r="L124" i="83"/>
  <c r="K124" i="83"/>
  <c r="J124" i="83"/>
  <c r="I124" i="83"/>
  <c r="H124" i="83"/>
  <c r="G124" i="83"/>
  <c r="F124" i="83"/>
  <c r="E124" i="83"/>
  <c r="D124" i="83"/>
  <c r="C124" i="83"/>
  <c r="B123" i="83"/>
  <c r="BA123" i="83"/>
  <c r="BB123" i="83"/>
  <c r="AZ123" i="83"/>
  <c r="AY123" i="83"/>
  <c r="AX123" i="83"/>
  <c r="AW123" i="83"/>
  <c r="AV123" i="83"/>
  <c r="AU123" i="83"/>
  <c r="AT123" i="83"/>
  <c r="AS123" i="83"/>
  <c r="AR123" i="83"/>
  <c r="AQ123" i="83"/>
  <c r="AP123" i="83"/>
  <c r="AO123" i="83"/>
  <c r="AN123" i="83"/>
  <c r="AM123" i="83"/>
  <c r="AL123" i="83"/>
  <c r="AK123" i="83"/>
  <c r="AJ123" i="83"/>
  <c r="AI123" i="83"/>
  <c r="AH123" i="83"/>
  <c r="AG123" i="83"/>
  <c r="AF123" i="83"/>
  <c r="AE123" i="83"/>
  <c r="AD123" i="83"/>
  <c r="AC123" i="83"/>
  <c r="AB123" i="83"/>
  <c r="AA123" i="83"/>
  <c r="Z123" i="83"/>
  <c r="Y123" i="83"/>
  <c r="X123" i="83"/>
  <c r="W123" i="83"/>
  <c r="V123" i="83"/>
  <c r="U123" i="83"/>
  <c r="T123" i="83"/>
  <c r="S123" i="83"/>
  <c r="R123" i="83"/>
  <c r="Q123" i="83"/>
  <c r="P123" i="83"/>
  <c r="O123" i="83"/>
  <c r="N123" i="83"/>
  <c r="M123" i="83"/>
  <c r="L123" i="83"/>
  <c r="K123" i="83"/>
  <c r="J123" i="83"/>
  <c r="I123" i="83"/>
  <c r="H123" i="83"/>
  <c r="G123" i="83"/>
  <c r="F123" i="83"/>
  <c r="E123" i="83"/>
  <c r="D123" i="83"/>
  <c r="C123" i="83"/>
  <c r="B122" i="83"/>
  <c r="BA122" i="83"/>
  <c r="BB122" i="83"/>
  <c r="AZ122" i="83"/>
  <c r="AY122" i="83"/>
  <c r="AX122" i="83"/>
  <c r="AW122" i="83"/>
  <c r="AV122" i="83"/>
  <c r="AU122" i="83"/>
  <c r="AT122" i="83"/>
  <c r="AS122" i="83"/>
  <c r="AR122" i="83"/>
  <c r="AQ122" i="83"/>
  <c r="AP122" i="83"/>
  <c r="AO122" i="83"/>
  <c r="AN122" i="83"/>
  <c r="AM122" i="83"/>
  <c r="AL122" i="83"/>
  <c r="AK122" i="83"/>
  <c r="AJ122" i="83"/>
  <c r="AI122" i="83"/>
  <c r="AH122" i="83"/>
  <c r="AG122" i="83"/>
  <c r="AF122" i="83"/>
  <c r="AE122" i="83"/>
  <c r="AD122" i="83"/>
  <c r="AC122" i="83"/>
  <c r="AB122" i="83"/>
  <c r="AA122" i="83"/>
  <c r="Z122" i="83"/>
  <c r="Y122" i="83"/>
  <c r="X122" i="83"/>
  <c r="W122" i="83"/>
  <c r="V122" i="83"/>
  <c r="U122" i="83"/>
  <c r="T122" i="83"/>
  <c r="S122" i="83"/>
  <c r="R122" i="83"/>
  <c r="Q122" i="83"/>
  <c r="P122" i="83"/>
  <c r="O122" i="83"/>
  <c r="N122" i="83"/>
  <c r="M122" i="83"/>
  <c r="L122" i="83"/>
  <c r="K122" i="83"/>
  <c r="J122" i="83"/>
  <c r="I122" i="83"/>
  <c r="H122" i="83"/>
  <c r="G122" i="83"/>
  <c r="F122" i="83"/>
  <c r="E122" i="83"/>
  <c r="D122" i="83"/>
  <c r="C122" i="83"/>
  <c r="B121" i="83"/>
  <c r="BA121" i="83"/>
  <c r="BB121" i="83"/>
  <c r="AZ121" i="83"/>
  <c r="AY121" i="83"/>
  <c r="AX121" i="83"/>
  <c r="AW121" i="83"/>
  <c r="AV121" i="83"/>
  <c r="AU121" i="83"/>
  <c r="AT121" i="83"/>
  <c r="AS121" i="83"/>
  <c r="AR121" i="83"/>
  <c r="AQ121" i="83"/>
  <c r="AP121" i="83"/>
  <c r="AO121" i="83"/>
  <c r="AN121" i="83"/>
  <c r="AM121" i="83"/>
  <c r="AL121" i="83"/>
  <c r="AK121" i="83"/>
  <c r="AJ121" i="83"/>
  <c r="AI121" i="83"/>
  <c r="AH121" i="83"/>
  <c r="AG121" i="83"/>
  <c r="AF121" i="83"/>
  <c r="AE121" i="83"/>
  <c r="AD121" i="83"/>
  <c r="AC121" i="83"/>
  <c r="AB121" i="83"/>
  <c r="AA121" i="83"/>
  <c r="Z121" i="83"/>
  <c r="Y121" i="83"/>
  <c r="X121" i="83"/>
  <c r="W121" i="83"/>
  <c r="V121" i="83"/>
  <c r="U121" i="83"/>
  <c r="T121" i="83"/>
  <c r="S121" i="83"/>
  <c r="R121" i="83"/>
  <c r="Q121" i="83"/>
  <c r="P121" i="83"/>
  <c r="O121" i="83"/>
  <c r="N121" i="83"/>
  <c r="M121" i="83"/>
  <c r="L121" i="83"/>
  <c r="K121" i="83"/>
  <c r="J121" i="83"/>
  <c r="I121" i="83"/>
  <c r="H121" i="83"/>
  <c r="G121" i="83"/>
  <c r="F121" i="83"/>
  <c r="E121" i="83"/>
  <c r="D121" i="83"/>
  <c r="C121" i="83"/>
  <c r="B120" i="83"/>
  <c r="BA120" i="83"/>
  <c r="BB120" i="83"/>
  <c r="AZ120" i="83"/>
  <c r="AY120" i="83"/>
  <c r="AX120" i="83"/>
  <c r="AW120" i="83"/>
  <c r="AV120" i="83"/>
  <c r="AU120" i="83"/>
  <c r="AT120" i="83"/>
  <c r="AS120" i="83"/>
  <c r="AR120" i="83"/>
  <c r="AQ120" i="83"/>
  <c r="AP120" i="83"/>
  <c r="AO120" i="83"/>
  <c r="AN120" i="83"/>
  <c r="AM120" i="83"/>
  <c r="AL120" i="83"/>
  <c r="AK120" i="83"/>
  <c r="AJ120" i="83"/>
  <c r="AI120" i="83"/>
  <c r="AH120" i="83"/>
  <c r="AG120" i="83"/>
  <c r="AF120" i="83"/>
  <c r="AE120" i="83"/>
  <c r="AD120" i="83"/>
  <c r="AC120" i="83"/>
  <c r="AB120" i="83"/>
  <c r="AA120" i="83"/>
  <c r="Z120" i="83"/>
  <c r="Y120" i="83"/>
  <c r="X120" i="83"/>
  <c r="W120" i="83"/>
  <c r="V120" i="83"/>
  <c r="U120" i="83"/>
  <c r="T120" i="83"/>
  <c r="S120" i="83"/>
  <c r="R120" i="83"/>
  <c r="Q120" i="83"/>
  <c r="P120" i="83"/>
  <c r="O120" i="83"/>
  <c r="N120" i="83"/>
  <c r="M120" i="83"/>
  <c r="L120" i="83"/>
  <c r="K120" i="83"/>
  <c r="J120" i="83"/>
  <c r="I120" i="83"/>
  <c r="H120" i="83"/>
  <c r="G120" i="83"/>
  <c r="F120" i="83"/>
  <c r="E120" i="83"/>
  <c r="D120" i="83"/>
  <c r="C120" i="83"/>
  <c r="B119" i="83"/>
  <c r="BA119" i="83"/>
  <c r="BB119" i="83"/>
  <c r="AZ119" i="83"/>
  <c r="AY119" i="83"/>
  <c r="AX119" i="83"/>
  <c r="AW119" i="83"/>
  <c r="AV119" i="83"/>
  <c r="AU119" i="83"/>
  <c r="AT119" i="83"/>
  <c r="AS119" i="83"/>
  <c r="AR119" i="83"/>
  <c r="AQ119" i="83"/>
  <c r="AP119" i="83"/>
  <c r="AO119" i="83"/>
  <c r="AN119" i="83"/>
  <c r="AM119" i="83"/>
  <c r="AL119" i="83"/>
  <c r="AK119" i="83"/>
  <c r="AJ119" i="83"/>
  <c r="AI119" i="83"/>
  <c r="AH119" i="83"/>
  <c r="AG119" i="83"/>
  <c r="AF119" i="83"/>
  <c r="AE119" i="83"/>
  <c r="AD119" i="83"/>
  <c r="AC119" i="83"/>
  <c r="AB119" i="83"/>
  <c r="AA119" i="83"/>
  <c r="Z119" i="83"/>
  <c r="Y119" i="83"/>
  <c r="X119" i="83"/>
  <c r="W119" i="83"/>
  <c r="V119" i="83"/>
  <c r="U119" i="83"/>
  <c r="T119" i="83"/>
  <c r="S119" i="83"/>
  <c r="R119" i="83"/>
  <c r="Q119" i="83"/>
  <c r="P119" i="83"/>
  <c r="O119" i="83"/>
  <c r="N119" i="83"/>
  <c r="M119" i="83"/>
  <c r="L119" i="83"/>
  <c r="K119" i="83"/>
  <c r="J119" i="83"/>
  <c r="I119" i="83"/>
  <c r="H119" i="83"/>
  <c r="G119" i="83"/>
  <c r="F119" i="83"/>
  <c r="E119" i="83"/>
  <c r="D119" i="83"/>
  <c r="C119" i="83"/>
  <c r="B118" i="83"/>
  <c r="BA118" i="83"/>
  <c r="BB118" i="83"/>
  <c r="AZ118" i="83"/>
  <c r="AY118" i="83"/>
  <c r="AX118" i="83"/>
  <c r="AW118" i="83"/>
  <c r="AV118" i="83"/>
  <c r="AU118" i="83"/>
  <c r="AT118" i="83"/>
  <c r="AS118" i="83"/>
  <c r="AR118" i="83"/>
  <c r="AQ118" i="83"/>
  <c r="AP118" i="83"/>
  <c r="AO118" i="83"/>
  <c r="AN118" i="83"/>
  <c r="AM118" i="83"/>
  <c r="AL118" i="83"/>
  <c r="AK118" i="83"/>
  <c r="AJ118" i="83"/>
  <c r="AI118" i="83"/>
  <c r="AH118" i="83"/>
  <c r="AG118" i="83"/>
  <c r="AF118" i="83"/>
  <c r="AE118" i="83"/>
  <c r="AD118" i="83"/>
  <c r="AC118" i="83"/>
  <c r="AB118" i="83"/>
  <c r="AA118" i="83"/>
  <c r="Z118" i="83"/>
  <c r="Y118" i="83"/>
  <c r="X118" i="83"/>
  <c r="W118" i="83"/>
  <c r="V118" i="83"/>
  <c r="U118" i="83"/>
  <c r="T118" i="83"/>
  <c r="S118" i="83"/>
  <c r="R118" i="83"/>
  <c r="Q118" i="83"/>
  <c r="P118" i="83"/>
  <c r="O118" i="83"/>
  <c r="N118" i="83"/>
  <c r="M118" i="83"/>
  <c r="L118" i="83"/>
  <c r="K118" i="83"/>
  <c r="J118" i="83"/>
  <c r="I118" i="83"/>
  <c r="H118" i="83"/>
  <c r="G118" i="83"/>
  <c r="F118" i="83"/>
  <c r="E118" i="83"/>
  <c r="D118" i="83"/>
  <c r="C118" i="83"/>
  <c r="B117" i="83"/>
  <c r="BA117" i="83"/>
  <c r="BB117" i="83"/>
  <c r="AZ117" i="83"/>
  <c r="AY117" i="83"/>
  <c r="AX117" i="83"/>
  <c r="AW117" i="83"/>
  <c r="AV117" i="83"/>
  <c r="AU117" i="83"/>
  <c r="AT117" i="83"/>
  <c r="AS117" i="83"/>
  <c r="AR117" i="83"/>
  <c r="AQ117" i="83"/>
  <c r="AP117" i="83"/>
  <c r="AO117" i="83"/>
  <c r="AN117" i="83"/>
  <c r="AM117" i="83"/>
  <c r="AL117" i="83"/>
  <c r="AK117" i="83"/>
  <c r="AJ117" i="83"/>
  <c r="AI117" i="83"/>
  <c r="AH117" i="83"/>
  <c r="AG117" i="83"/>
  <c r="AF117" i="83"/>
  <c r="AE117" i="83"/>
  <c r="AD117" i="83"/>
  <c r="AC117" i="83"/>
  <c r="AB117" i="83"/>
  <c r="AA117" i="83"/>
  <c r="Z117" i="83"/>
  <c r="Y117" i="83"/>
  <c r="X117" i="83"/>
  <c r="W117" i="83"/>
  <c r="V117" i="83"/>
  <c r="U117" i="83"/>
  <c r="T117" i="83"/>
  <c r="S117" i="83"/>
  <c r="R117" i="83"/>
  <c r="Q117" i="83"/>
  <c r="P117" i="83"/>
  <c r="O117" i="83"/>
  <c r="N117" i="83"/>
  <c r="M117" i="83"/>
  <c r="L117" i="83"/>
  <c r="K117" i="83"/>
  <c r="J117" i="83"/>
  <c r="I117" i="83"/>
  <c r="H117" i="83"/>
  <c r="G117" i="83"/>
  <c r="F117" i="83"/>
  <c r="E117" i="83"/>
  <c r="D117" i="83"/>
  <c r="C117" i="83"/>
  <c r="B116" i="83"/>
  <c r="BA116" i="83"/>
  <c r="BB116" i="83"/>
  <c r="AZ116" i="83"/>
  <c r="AY116" i="83"/>
  <c r="AX116" i="83"/>
  <c r="AW116" i="83"/>
  <c r="AV116" i="83"/>
  <c r="AU116" i="83"/>
  <c r="AT116" i="83"/>
  <c r="AS116" i="83"/>
  <c r="AR116" i="83"/>
  <c r="AQ116" i="83"/>
  <c r="AP116" i="83"/>
  <c r="AO116" i="83"/>
  <c r="AN116" i="83"/>
  <c r="AM116" i="83"/>
  <c r="AL116" i="83"/>
  <c r="AK116" i="83"/>
  <c r="AJ116" i="83"/>
  <c r="AI116" i="83"/>
  <c r="AH116" i="83"/>
  <c r="AG116" i="83"/>
  <c r="AF116" i="83"/>
  <c r="AE116" i="83"/>
  <c r="AD116" i="83"/>
  <c r="AC116" i="83"/>
  <c r="AB116" i="83"/>
  <c r="AA116" i="83"/>
  <c r="Z116" i="83"/>
  <c r="Y116" i="83"/>
  <c r="X116" i="83"/>
  <c r="W116" i="83"/>
  <c r="V116" i="83"/>
  <c r="U116" i="83"/>
  <c r="T116" i="83"/>
  <c r="S116" i="83"/>
  <c r="R116" i="83"/>
  <c r="Q116" i="83"/>
  <c r="P116" i="83"/>
  <c r="O116" i="83"/>
  <c r="N116" i="83"/>
  <c r="M116" i="83"/>
  <c r="L116" i="83"/>
  <c r="K116" i="83"/>
  <c r="J116" i="83"/>
  <c r="I116" i="83"/>
  <c r="H116" i="83"/>
  <c r="G116" i="83"/>
  <c r="F116" i="83"/>
  <c r="E116" i="83"/>
  <c r="D116" i="83"/>
  <c r="C116" i="83"/>
  <c r="B115" i="83"/>
  <c r="BA115" i="83"/>
  <c r="BB115" i="83"/>
  <c r="AZ115" i="83"/>
  <c r="AY115" i="83"/>
  <c r="AX115" i="83"/>
  <c r="AW115" i="83"/>
  <c r="AV115" i="83"/>
  <c r="AU115" i="83"/>
  <c r="AT115" i="83"/>
  <c r="AS115" i="83"/>
  <c r="AR115" i="83"/>
  <c r="AQ115" i="83"/>
  <c r="AP115" i="83"/>
  <c r="AO115" i="83"/>
  <c r="AN115" i="83"/>
  <c r="AM115" i="83"/>
  <c r="AL115" i="83"/>
  <c r="AK115" i="83"/>
  <c r="AJ115" i="83"/>
  <c r="AI115" i="83"/>
  <c r="AH115" i="83"/>
  <c r="AG115" i="83"/>
  <c r="AF115" i="83"/>
  <c r="AE115" i="83"/>
  <c r="AD115" i="83"/>
  <c r="AC115" i="83"/>
  <c r="AB115" i="83"/>
  <c r="AA115" i="83"/>
  <c r="Z115" i="83"/>
  <c r="Y115" i="83"/>
  <c r="X115" i="83"/>
  <c r="W115" i="83"/>
  <c r="V115" i="83"/>
  <c r="U115" i="83"/>
  <c r="T115" i="83"/>
  <c r="S115" i="83"/>
  <c r="R115" i="83"/>
  <c r="Q115" i="83"/>
  <c r="P115" i="83"/>
  <c r="O115" i="83"/>
  <c r="N115" i="83"/>
  <c r="M115" i="83"/>
  <c r="L115" i="83"/>
  <c r="K115" i="83"/>
  <c r="J115" i="83"/>
  <c r="I115" i="83"/>
  <c r="H115" i="83"/>
  <c r="G115" i="83"/>
  <c r="F115" i="83"/>
  <c r="E115" i="83"/>
  <c r="D115" i="83"/>
  <c r="C115" i="83"/>
  <c r="B114" i="83"/>
  <c r="BA114" i="83"/>
  <c r="BB114" i="83"/>
  <c r="AZ114" i="83"/>
  <c r="AY114" i="83"/>
  <c r="AX114" i="83"/>
  <c r="AW114" i="83"/>
  <c r="AV114" i="83"/>
  <c r="AU114" i="83"/>
  <c r="AT114" i="83"/>
  <c r="AS114" i="83"/>
  <c r="AR114" i="83"/>
  <c r="AQ114" i="83"/>
  <c r="AP114" i="83"/>
  <c r="AO114" i="83"/>
  <c r="AN114" i="83"/>
  <c r="AM114" i="83"/>
  <c r="AL114" i="83"/>
  <c r="AK114" i="83"/>
  <c r="AJ114" i="83"/>
  <c r="AI114" i="83"/>
  <c r="AH114" i="83"/>
  <c r="AG114" i="83"/>
  <c r="AF114" i="83"/>
  <c r="AE114" i="83"/>
  <c r="AD114" i="83"/>
  <c r="AC114" i="83"/>
  <c r="AB114" i="83"/>
  <c r="AA114" i="83"/>
  <c r="Z114" i="83"/>
  <c r="Y114" i="83"/>
  <c r="X114" i="83"/>
  <c r="W114" i="83"/>
  <c r="V114" i="83"/>
  <c r="U114" i="83"/>
  <c r="T114" i="83"/>
  <c r="S114" i="83"/>
  <c r="R114" i="83"/>
  <c r="Q114" i="83"/>
  <c r="P114" i="83"/>
  <c r="O114" i="83"/>
  <c r="N114" i="83"/>
  <c r="M114" i="83"/>
  <c r="L114" i="83"/>
  <c r="K114" i="83"/>
  <c r="J114" i="83"/>
  <c r="I114" i="83"/>
  <c r="H114" i="83"/>
  <c r="G114" i="83"/>
  <c r="F114" i="83"/>
  <c r="E114" i="83"/>
  <c r="D114" i="83"/>
  <c r="C114" i="83"/>
  <c r="B113" i="83"/>
  <c r="BA113" i="83"/>
  <c r="BB113" i="83"/>
  <c r="AZ113" i="83"/>
  <c r="AY113" i="83"/>
  <c r="AX113" i="83"/>
  <c r="AW113" i="83"/>
  <c r="AV113" i="83"/>
  <c r="AU113" i="83"/>
  <c r="AT113" i="83"/>
  <c r="AS113" i="83"/>
  <c r="AR113" i="83"/>
  <c r="AQ113" i="83"/>
  <c r="AP113" i="83"/>
  <c r="AO113" i="83"/>
  <c r="AN113" i="83"/>
  <c r="AM113" i="83"/>
  <c r="AL113" i="83"/>
  <c r="AK113" i="83"/>
  <c r="AJ113" i="83"/>
  <c r="AI113" i="83"/>
  <c r="AH113" i="83"/>
  <c r="AG113" i="83"/>
  <c r="AF113" i="83"/>
  <c r="AE113" i="83"/>
  <c r="AD113" i="83"/>
  <c r="AC113" i="83"/>
  <c r="AB113" i="83"/>
  <c r="AA113" i="83"/>
  <c r="Z113" i="83"/>
  <c r="Y113" i="83"/>
  <c r="X113" i="83"/>
  <c r="W113" i="83"/>
  <c r="V113" i="83"/>
  <c r="U113" i="83"/>
  <c r="T113" i="83"/>
  <c r="S113" i="83"/>
  <c r="R113" i="83"/>
  <c r="Q113" i="83"/>
  <c r="P113" i="83"/>
  <c r="O113" i="83"/>
  <c r="N113" i="83"/>
  <c r="M113" i="83"/>
  <c r="L113" i="83"/>
  <c r="K113" i="83"/>
  <c r="J113" i="83"/>
  <c r="I113" i="83"/>
  <c r="H113" i="83"/>
  <c r="G113" i="83"/>
  <c r="F113" i="83"/>
  <c r="E113" i="83"/>
  <c r="D113" i="83"/>
  <c r="C113" i="83"/>
  <c r="B112" i="83"/>
  <c r="BA112" i="83"/>
  <c r="BB112" i="83"/>
  <c r="AZ112" i="83"/>
  <c r="AY112" i="83"/>
  <c r="AX112" i="83"/>
  <c r="AW112" i="83"/>
  <c r="AV112" i="83"/>
  <c r="AU112" i="83"/>
  <c r="AT112" i="83"/>
  <c r="AS112" i="83"/>
  <c r="AR112" i="83"/>
  <c r="AQ112" i="83"/>
  <c r="AP112" i="83"/>
  <c r="AO112" i="83"/>
  <c r="AN112" i="83"/>
  <c r="AM112" i="83"/>
  <c r="AL112" i="83"/>
  <c r="AK112" i="83"/>
  <c r="AJ112" i="83"/>
  <c r="AI112" i="83"/>
  <c r="AH112" i="83"/>
  <c r="AG112" i="83"/>
  <c r="AF112" i="83"/>
  <c r="AE112" i="83"/>
  <c r="AD112" i="83"/>
  <c r="AC112" i="83"/>
  <c r="AB112" i="83"/>
  <c r="AA112" i="83"/>
  <c r="Z112" i="83"/>
  <c r="Y112" i="83"/>
  <c r="X112" i="83"/>
  <c r="W112" i="83"/>
  <c r="V112" i="83"/>
  <c r="U112" i="83"/>
  <c r="T112" i="83"/>
  <c r="S112" i="83"/>
  <c r="R112" i="83"/>
  <c r="Q112" i="83"/>
  <c r="P112" i="83"/>
  <c r="O112" i="83"/>
  <c r="N112" i="83"/>
  <c r="M112" i="83"/>
  <c r="L112" i="83"/>
  <c r="K112" i="83"/>
  <c r="J112" i="83"/>
  <c r="I112" i="83"/>
  <c r="H112" i="83"/>
  <c r="G112" i="83"/>
  <c r="F112" i="83"/>
  <c r="E112" i="83"/>
  <c r="D112" i="83"/>
  <c r="C112" i="83"/>
  <c r="B111" i="83"/>
  <c r="BA111" i="83"/>
  <c r="BB111" i="83"/>
  <c r="AZ111" i="83"/>
  <c r="AY111" i="83"/>
  <c r="AX111" i="83"/>
  <c r="AW111" i="83"/>
  <c r="AV111" i="83"/>
  <c r="AU111" i="83"/>
  <c r="AT111" i="83"/>
  <c r="AS111" i="83"/>
  <c r="AR111" i="83"/>
  <c r="AQ111" i="83"/>
  <c r="AP111" i="83"/>
  <c r="AO111" i="83"/>
  <c r="AN111" i="83"/>
  <c r="AM111" i="83"/>
  <c r="AL111" i="83"/>
  <c r="AK111" i="83"/>
  <c r="AJ111" i="83"/>
  <c r="AI111" i="83"/>
  <c r="AH111" i="83"/>
  <c r="AG111" i="83"/>
  <c r="AF111" i="83"/>
  <c r="AE111" i="83"/>
  <c r="AD111" i="83"/>
  <c r="AC111" i="83"/>
  <c r="AB111" i="83"/>
  <c r="AA111" i="83"/>
  <c r="Z111" i="83"/>
  <c r="Y111" i="83"/>
  <c r="X111" i="83"/>
  <c r="W111" i="83"/>
  <c r="V111" i="83"/>
  <c r="U111" i="83"/>
  <c r="T111" i="83"/>
  <c r="S111" i="83"/>
  <c r="R111" i="83"/>
  <c r="Q111" i="83"/>
  <c r="P111" i="83"/>
  <c r="O111" i="83"/>
  <c r="N111" i="83"/>
  <c r="M111" i="83"/>
  <c r="L111" i="83"/>
  <c r="K111" i="83"/>
  <c r="J111" i="83"/>
  <c r="I111" i="83"/>
  <c r="H111" i="83"/>
  <c r="G111" i="83"/>
  <c r="F111" i="83"/>
  <c r="E111" i="83"/>
  <c r="D111" i="83"/>
  <c r="C111" i="83"/>
  <c r="B110" i="83"/>
  <c r="BA110" i="83"/>
  <c r="BB110" i="83"/>
  <c r="AZ110" i="83"/>
  <c r="AY110" i="83"/>
  <c r="AX110" i="83"/>
  <c r="AW110" i="83"/>
  <c r="AV110" i="83"/>
  <c r="AU110" i="83"/>
  <c r="AT110" i="83"/>
  <c r="AS110" i="83"/>
  <c r="AR110" i="83"/>
  <c r="AQ110" i="83"/>
  <c r="AP110" i="83"/>
  <c r="AO110" i="83"/>
  <c r="AN110" i="83"/>
  <c r="AM110" i="83"/>
  <c r="AL110" i="83"/>
  <c r="AK110" i="83"/>
  <c r="AJ110" i="83"/>
  <c r="AI110" i="83"/>
  <c r="AH110" i="83"/>
  <c r="AG110" i="83"/>
  <c r="AF110" i="83"/>
  <c r="AE110" i="83"/>
  <c r="AD110" i="83"/>
  <c r="AC110" i="83"/>
  <c r="AB110" i="83"/>
  <c r="AA110" i="83"/>
  <c r="Z110" i="83"/>
  <c r="Y110" i="83"/>
  <c r="X110" i="83"/>
  <c r="W110" i="83"/>
  <c r="V110" i="83"/>
  <c r="U110" i="83"/>
  <c r="T110" i="83"/>
  <c r="S110" i="83"/>
  <c r="R110" i="83"/>
  <c r="Q110" i="83"/>
  <c r="P110" i="83"/>
  <c r="O110" i="83"/>
  <c r="N110" i="83"/>
  <c r="M110" i="83"/>
  <c r="L110" i="83"/>
  <c r="K110" i="83"/>
  <c r="J110" i="83"/>
  <c r="I110" i="83"/>
  <c r="H110" i="83"/>
  <c r="G110" i="83"/>
  <c r="F110" i="83"/>
  <c r="E110" i="83"/>
  <c r="D110" i="83"/>
  <c r="C110" i="83"/>
  <c r="B109" i="83"/>
  <c r="BA109" i="83"/>
  <c r="BB109" i="83"/>
  <c r="AZ109" i="83"/>
  <c r="AY109" i="83"/>
  <c r="AX109" i="83"/>
  <c r="AW109" i="83"/>
  <c r="AV109" i="83"/>
  <c r="AU109" i="83"/>
  <c r="AT109" i="83"/>
  <c r="AS109" i="83"/>
  <c r="AR109" i="83"/>
  <c r="AQ109" i="83"/>
  <c r="AP109" i="83"/>
  <c r="AO109" i="83"/>
  <c r="AN109" i="83"/>
  <c r="AM109" i="83"/>
  <c r="AL109" i="83"/>
  <c r="AK109" i="83"/>
  <c r="AJ109" i="83"/>
  <c r="AI109" i="83"/>
  <c r="AH109" i="83"/>
  <c r="AG109" i="83"/>
  <c r="AF109" i="83"/>
  <c r="AE109" i="83"/>
  <c r="AD109" i="83"/>
  <c r="AC109" i="83"/>
  <c r="AB109" i="83"/>
  <c r="AA109" i="83"/>
  <c r="Z109" i="83"/>
  <c r="Y109" i="83"/>
  <c r="X109" i="83"/>
  <c r="W109" i="83"/>
  <c r="V109" i="83"/>
  <c r="U109" i="83"/>
  <c r="T109" i="83"/>
  <c r="S109" i="83"/>
  <c r="R109" i="83"/>
  <c r="Q109" i="83"/>
  <c r="P109" i="83"/>
  <c r="O109" i="83"/>
  <c r="N109" i="83"/>
  <c r="M109" i="83"/>
  <c r="L109" i="83"/>
  <c r="K109" i="83"/>
  <c r="J109" i="83"/>
  <c r="I109" i="83"/>
  <c r="H109" i="83"/>
  <c r="G109" i="83"/>
  <c r="F109" i="83"/>
  <c r="E109" i="83"/>
  <c r="D109" i="83"/>
  <c r="C109" i="83"/>
  <c r="B108" i="83"/>
  <c r="BA108" i="83"/>
  <c r="BB108" i="83"/>
  <c r="AZ108" i="83"/>
  <c r="AY108" i="83"/>
  <c r="AX108" i="83"/>
  <c r="AW108" i="83"/>
  <c r="AV108" i="83"/>
  <c r="AU108" i="83"/>
  <c r="AT108" i="83"/>
  <c r="AS108" i="83"/>
  <c r="AR108" i="83"/>
  <c r="AQ108" i="83"/>
  <c r="AP108" i="83"/>
  <c r="AO108" i="83"/>
  <c r="AN108" i="83"/>
  <c r="AM108" i="83"/>
  <c r="AL108" i="83"/>
  <c r="AK108" i="83"/>
  <c r="AJ108" i="83"/>
  <c r="AI108" i="83"/>
  <c r="AH108" i="83"/>
  <c r="AG108" i="83"/>
  <c r="AF108" i="83"/>
  <c r="AE108" i="83"/>
  <c r="AD108" i="83"/>
  <c r="AC108" i="83"/>
  <c r="AB108" i="83"/>
  <c r="AA108" i="83"/>
  <c r="Z108" i="83"/>
  <c r="Y108" i="83"/>
  <c r="X108" i="83"/>
  <c r="W108" i="83"/>
  <c r="V108" i="83"/>
  <c r="U108" i="83"/>
  <c r="T108" i="83"/>
  <c r="S108" i="83"/>
  <c r="R108" i="83"/>
  <c r="Q108" i="83"/>
  <c r="P108" i="83"/>
  <c r="O108" i="83"/>
  <c r="N108" i="83"/>
  <c r="M108" i="83"/>
  <c r="L108" i="83"/>
  <c r="K108" i="83"/>
  <c r="J108" i="83"/>
  <c r="I108" i="83"/>
  <c r="H108" i="83"/>
  <c r="G108" i="83"/>
  <c r="F108" i="83"/>
  <c r="E108" i="83"/>
  <c r="D108" i="83"/>
  <c r="C108" i="83"/>
  <c r="B107" i="83"/>
  <c r="BA107" i="83"/>
  <c r="BB107" i="83"/>
  <c r="AZ107" i="83"/>
  <c r="AY107" i="83"/>
  <c r="AX107" i="83"/>
  <c r="AW107" i="83"/>
  <c r="AV107" i="83"/>
  <c r="AU107" i="83"/>
  <c r="AT107" i="83"/>
  <c r="AS107" i="83"/>
  <c r="AR107" i="83"/>
  <c r="AQ107" i="83"/>
  <c r="AP107" i="83"/>
  <c r="AO107" i="83"/>
  <c r="AN107" i="83"/>
  <c r="AM107" i="83"/>
  <c r="AL107" i="83"/>
  <c r="AK107" i="83"/>
  <c r="AJ107" i="83"/>
  <c r="AI107" i="83"/>
  <c r="AH107" i="83"/>
  <c r="AG107" i="83"/>
  <c r="AF107" i="83"/>
  <c r="AE107" i="83"/>
  <c r="AD107" i="83"/>
  <c r="AC107" i="83"/>
  <c r="AB107" i="83"/>
  <c r="AA107" i="83"/>
  <c r="Z107" i="83"/>
  <c r="Y107" i="83"/>
  <c r="X107" i="83"/>
  <c r="W107" i="83"/>
  <c r="V107" i="83"/>
  <c r="U107" i="83"/>
  <c r="T107" i="83"/>
  <c r="S107" i="83"/>
  <c r="R107" i="83"/>
  <c r="Q107" i="83"/>
  <c r="P107" i="83"/>
  <c r="O107" i="83"/>
  <c r="N107" i="83"/>
  <c r="M107" i="83"/>
  <c r="L107" i="83"/>
  <c r="K107" i="83"/>
  <c r="J107" i="83"/>
  <c r="I107" i="83"/>
  <c r="H107" i="83"/>
  <c r="G107" i="83"/>
  <c r="F107" i="83"/>
  <c r="E107" i="83"/>
  <c r="D107" i="83"/>
  <c r="C107" i="83"/>
  <c r="B106" i="83"/>
  <c r="BA106" i="83"/>
  <c r="BB106" i="83"/>
  <c r="AZ106" i="83"/>
  <c r="AY106" i="83"/>
  <c r="AX106" i="83"/>
  <c r="AW106" i="83"/>
  <c r="AV106" i="83"/>
  <c r="AU106" i="83"/>
  <c r="AT106" i="83"/>
  <c r="AS106" i="83"/>
  <c r="AR106" i="83"/>
  <c r="AQ106" i="83"/>
  <c r="AP106" i="83"/>
  <c r="AO106" i="83"/>
  <c r="AN106" i="83"/>
  <c r="AM106" i="83"/>
  <c r="AL106" i="83"/>
  <c r="AK106" i="83"/>
  <c r="AJ106" i="83"/>
  <c r="AI106" i="83"/>
  <c r="AH106" i="83"/>
  <c r="AG106" i="83"/>
  <c r="AF106" i="83"/>
  <c r="AE106" i="83"/>
  <c r="AD106" i="83"/>
  <c r="AC106" i="83"/>
  <c r="AB106" i="83"/>
  <c r="AA106" i="83"/>
  <c r="Z106" i="83"/>
  <c r="Y106" i="83"/>
  <c r="X106" i="83"/>
  <c r="W106" i="83"/>
  <c r="V106" i="83"/>
  <c r="U106" i="83"/>
  <c r="T106" i="83"/>
  <c r="S106" i="83"/>
  <c r="R106" i="83"/>
  <c r="Q106" i="83"/>
  <c r="P106" i="83"/>
  <c r="O106" i="83"/>
  <c r="N106" i="83"/>
  <c r="M106" i="83"/>
  <c r="L106" i="83"/>
  <c r="K106" i="83"/>
  <c r="J106" i="83"/>
  <c r="I106" i="83"/>
  <c r="H106" i="83"/>
  <c r="G106" i="83"/>
  <c r="F106" i="83"/>
  <c r="E106" i="83"/>
  <c r="D106" i="83"/>
  <c r="C106" i="83"/>
  <c r="B105" i="83"/>
  <c r="BA105" i="83"/>
  <c r="BB105" i="83"/>
  <c r="AZ105" i="83"/>
  <c r="AY105" i="83"/>
  <c r="AX105" i="83"/>
  <c r="AW105" i="83"/>
  <c r="AV105" i="83"/>
  <c r="AU105" i="83"/>
  <c r="AT105" i="83"/>
  <c r="AS105" i="83"/>
  <c r="AR105" i="83"/>
  <c r="AQ105" i="83"/>
  <c r="AP105" i="83"/>
  <c r="AO105" i="83"/>
  <c r="AN105" i="83"/>
  <c r="AM105" i="83"/>
  <c r="AL105" i="83"/>
  <c r="AK105" i="83"/>
  <c r="AJ105" i="83"/>
  <c r="AI105" i="83"/>
  <c r="AH105" i="83"/>
  <c r="AG105" i="83"/>
  <c r="AF105" i="83"/>
  <c r="AE105" i="83"/>
  <c r="AD105" i="83"/>
  <c r="AC105" i="83"/>
  <c r="AB105" i="83"/>
  <c r="AA105" i="83"/>
  <c r="Z105" i="83"/>
  <c r="Y105" i="83"/>
  <c r="X105" i="83"/>
  <c r="W105" i="83"/>
  <c r="V105" i="83"/>
  <c r="U105" i="83"/>
  <c r="T105" i="83"/>
  <c r="S105" i="83"/>
  <c r="R105" i="83"/>
  <c r="Q105" i="83"/>
  <c r="P105" i="83"/>
  <c r="O105" i="83"/>
  <c r="N105" i="83"/>
  <c r="M105" i="83"/>
  <c r="L105" i="83"/>
  <c r="K105" i="83"/>
  <c r="J105" i="83"/>
  <c r="I105" i="83"/>
  <c r="H105" i="83"/>
  <c r="G105" i="83"/>
  <c r="F105" i="83"/>
  <c r="E105" i="83"/>
  <c r="D105" i="83"/>
  <c r="C105" i="83"/>
  <c r="B104" i="83"/>
  <c r="BA104" i="83"/>
  <c r="BB104" i="83"/>
  <c r="AZ104" i="83"/>
  <c r="AY104" i="83"/>
  <c r="AX104" i="83"/>
  <c r="AW104" i="83"/>
  <c r="AV104" i="83"/>
  <c r="AU104" i="83"/>
  <c r="AT104" i="83"/>
  <c r="AS104" i="83"/>
  <c r="AR104" i="83"/>
  <c r="AQ104" i="83"/>
  <c r="AP104" i="83"/>
  <c r="AO104" i="83"/>
  <c r="AN104" i="83"/>
  <c r="AM104" i="83"/>
  <c r="AL104" i="83"/>
  <c r="AK104" i="83"/>
  <c r="AJ104" i="83"/>
  <c r="AI104" i="83"/>
  <c r="AH104" i="83"/>
  <c r="AG104" i="83"/>
  <c r="AF104" i="83"/>
  <c r="AE104" i="83"/>
  <c r="AD104" i="83"/>
  <c r="AC104" i="83"/>
  <c r="AB104" i="83"/>
  <c r="AA104" i="83"/>
  <c r="Z104" i="83"/>
  <c r="Y104" i="83"/>
  <c r="X104" i="83"/>
  <c r="W104" i="83"/>
  <c r="V104" i="83"/>
  <c r="U104" i="83"/>
  <c r="T104" i="83"/>
  <c r="S104" i="83"/>
  <c r="R104" i="83"/>
  <c r="Q104" i="83"/>
  <c r="P104" i="83"/>
  <c r="O104" i="83"/>
  <c r="N104" i="83"/>
  <c r="M104" i="83"/>
  <c r="L104" i="83"/>
  <c r="K104" i="83"/>
  <c r="J104" i="83"/>
  <c r="I104" i="83"/>
  <c r="H104" i="83"/>
  <c r="G104" i="83"/>
  <c r="F104" i="83"/>
  <c r="E104" i="83"/>
  <c r="D104" i="83"/>
  <c r="C104" i="83"/>
  <c r="B103" i="83"/>
  <c r="BA103" i="83"/>
  <c r="BB103" i="83"/>
  <c r="AZ103" i="83"/>
  <c r="AY103" i="83"/>
  <c r="AX103" i="83"/>
  <c r="AW103" i="83"/>
  <c r="AV103" i="83"/>
  <c r="AU103" i="83"/>
  <c r="AT103" i="83"/>
  <c r="AS103" i="83"/>
  <c r="AR103" i="83"/>
  <c r="AQ103" i="83"/>
  <c r="AP103" i="83"/>
  <c r="AO103" i="83"/>
  <c r="AN103" i="83"/>
  <c r="AM103" i="83"/>
  <c r="AL103" i="83"/>
  <c r="AK103" i="83"/>
  <c r="AJ103" i="83"/>
  <c r="AI103" i="83"/>
  <c r="AH103" i="83"/>
  <c r="AG103" i="83"/>
  <c r="AF103" i="83"/>
  <c r="AE103" i="83"/>
  <c r="AD103" i="83"/>
  <c r="AC103" i="83"/>
  <c r="AB103" i="83"/>
  <c r="AA103" i="83"/>
  <c r="Z103" i="83"/>
  <c r="Y103" i="83"/>
  <c r="X103" i="83"/>
  <c r="W103" i="83"/>
  <c r="V103" i="83"/>
  <c r="U103" i="83"/>
  <c r="T103" i="83"/>
  <c r="S103" i="83"/>
  <c r="R103" i="83"/>
  <c r="Q103" i="83"/>
  <c r="P103" i="83"/>
  <c r="O103" i="83"/>
  <c r="N103" i="83"/>
  <c r="M103" i="83"/>
  <c r="L103" i="83"/>
  <c r="K103" i="83"/>
  <c r="J103" i="83"/>
  <c r="I103" i="83"/>
  <c r="H103" i="83"/>
  <c r="G103" i="83"/>
  <c r="F103" i="83"/>
  <c r="E103" i="83"/>
  <c r="D103" i="83"/>
  <c r="C103" i="83"/>
  <c r="B102" i="83"/>
  <c r="BA102" i="83"/>
  <c r="BB102" i="83"/>
  <c r="AZ102" i="83"/>
  <c r="AY102" i="83"/>
  <c r="AX102" i="83"/>
  <c r="AW102" i="83"/>
  <c r="AV102" i="83"/>
  <c r="AU102" i="83"/>
  <c r="AT102" i="83"/>
  <c r="AS102" i="83"/>
  <c r="AR102" i="83"/>
  <c r="AQ102" i="83"/>
  <c r="AP102" i="83"/>
  <c r="AO102" i="83"/>
  <c r="AN102" i="83"/>
  <c r="AM102" i="83"/>
  <c r="AL102" i="83"/>
  <c r="AK102" i="83"/>
  <c r="AJ102" i="83"/>
  <c r="AI102" i="83"/>
  <c r="AH102" i="83"/>
  <c r="AG102" i="83"/>
  <c r="AF102" i="83"/>
  <c r="AE102" i="83"/>
  <c r="AD102" i="83"/>
  <c r="AC102" i="83"/>
  <c r="AB102" i="83"/>
  <c r="AA102" i="83"/>
  <c r="Z102" i="83"/>
  <c r="Y102" i="83"/>
  <c r="X102" i="83"/>
  <c r="W102" i="83"/>
  <c r="V102" i="83"/>
  <c r="U102" i="83"/>
  <c r="T102" i="83"/>
  <c r="S102" i="83"/>
  <c r="R102" i="83"/>
  <c r="Q102" i="83"/>
  <c r="P102" i="83"/>
  <c r="O102" i="83"/>
  <c r="N102" i="83"/>
  <c r="M102" i="83"/>
  <c r="L102" i="83"/>
  <c r="K102" i="83"/>
  <c r="J102" i="83"/>
  <c r="I102" i="83"/>
  <c r="H102" i="83"/>
  <c r="G102" i="83"/>
  <c r="F102" i="83"/>
  <c r="E102" i="83"/>
  <c r="D102" i="83"/>
  <c r="C102" i="83"/>
  <c r="B101" i="83"/>
  <c r="BA101" i="83"/>
  <c r="BB101" i="83"/>
  <c r="AZ101" i="83"/>
  <c r="AY101" i="83"/>
  <c r="AX101" i="83"/>
  <c r="AW101" i="83"/>
  <c r="AV101" i="83"/>
  <c r="AU101" i="83"/>
  <c r="AT101" i="83"/>
  <c r="AS101" i="83"/>
  <c r="AR101" i="83"/>
  <c r="AQ101" i="83"/>
  <c r="AP101" i="83"/>
  <c r="AO101" i="83"/>
  <c r="AN101" i="83"/>
  <c r="AM101" i="83"/>
  <c r="AL101" i="83"/>
  <c r="AK101" i="83"/>
  <c r="AJ101" i="83"/>
  <c r="AI101" i="83"/>
  <c r="AH101" i="83"/>
  <c r="AG101" i="83"/>
  <c r="AF101" i="83"/>
  <c r="AE101" i="83"/>
  <c r="AD101" i="83"/>
  <c r="AC101" i="83"/>
  <c r="AB101" i="83"/>
  <c r="AA101" i="83"/>
  <c r="Z101" i="83"/>
  <c r="Y101" i="83"/>
  <c r="X101" i="83"/>
  <c r="W101" i="83"/>
  <c r="V101" i="83"/>
  <c r="U101" i="83"/>
  <c r="T101" i="83"/>
  <c r="S101" i="83"/>
  <c r="R101" i="83"/>
  <c r="Q101" i="83"/>
  <c r="P101" i="83"/>
  <c r="O101" i="83"/>
  <c r="N101" i="83"/>
  <c r="M101" i="83"/>
  <c r="L101" i="83"/>
  <c r="K101" i="83"/>
  <c r="J101" i="83"/>
  <c r="I101" i="83"/>
  <c r="H101" i="83"/>
  <c r="G101" i="83"/>
  <c r="F101" i="83"/>
  <c r="E101" i="83"/>
  <c r="D101" i="83"/>
  <c r="C101" i="83"/>
  <c r="B100" i="83"/>
  <c r="BA100" i="83"/>
  <c r="BB100" i="83"/>
  <c r="AZ100" i="83"/>
  <c r="AY100" i="83"/>
  <c r="AX100" i="83"/>
  <c r="AW100" i="83"/>
  <c r="AV100" i="83"/>
  <c r="AU100" i="83"/>
  <c r="AT100" i="83"/>
  <c r="AS100" i="83"/>
  <c r="AR100" i="83"/>
  <c r="AQ100" i="83"/>
  <c r="AP100" i="83"/>
  <c r="AO100" i="83"/>
  <c r="AN100" i="83"/>
  <c r="AM100" i="83"/>
  <c r="AL100" i="83"/>
  <c r="AK100" i="83"/>
  <c r="AJ100" i="83"/>
  <c r="AI100" i="83"/>
  <c r="AH100" i="83"/>
  <c r="AG100" i="83"/>
  <c r="AF100" i="83"/>
  <c r="AE100" i="83"/>
  <c r="AD100" i="83"/>
  <c r="AC100" i="83"/>
  <c r="AB100" i="83"/>
  <c r="AA100" i="83"/>
  <c r="Z100" i="83"/>
  <c r="Y100" i="83"/>
  <c r="X100" i="83"/>
  <c r="W100" i="83"/>
  <c r="V100" i="83"/>
  <c r="U100" i="83"/>
  <c r="T100" i="83"/>
  <c r="S100" i="83"/>
  <c r="R100" i="83"/>
  <c r="Q100" i="83"/>
  <c r="P100" i="83"/>
  <c r="O100" i="83"/>
  <c r="N100" i="83"/>
  <c r="M100" i="83"/>
  <c r="L100" i="83"/>
  <c r="K100" i="83"/>
  <c r="J100" i="83"/>
  <c r="I100" i="83"/>
  <c r="H100" i="83"/>
  <c r="G100" i="83"/>
  <c r="F100" i="83"/>
  <c r="E100" i="83"/>
  <c r="D100" i="83"/>
  <c r="C100" i="83"/>
  <c r="B99" i="83"/>
  <c r="BA99" i="83"/>
  <c r="BB99" i="83"/>
  <c r="AZ99" i="83"/>
  <c r="AY99" i="83"/>
  <c r="AX99" i="83"/>
  <c r="AW99" i="83"/>
  <c r="AV99" i="83"/>
  <c r="AU99" i="83"/>
  <c r="AT99" i="83"/>
  <c r="AS99" i="83"/>
  <c r="AR99" i="83"/>
  <c r="AQ99" i="83"/>
  <c r="AP99" i="83"/>
  <c r="AO99" i="83"/>
  <c r="AN99" i="83"/>
  <c r="AM99" i="83"/>
  <c r="AL99" i="83"/>
  <c r="AK99" i="83"/>
  <c r="AJ99" i="83"/>
  <c r="AI99" i="83"/>
  <c r="AH99" i="83"/>
  <c r="AG99" i="83"/>
  <c r="AF99" i="83"/>
  <c r="AE99" i="83"/>
  <c r="AD99" i="83"/>
  <c r="AC99" i="83"/>
  <c r="AB99" i="83"/>
  <c r="AA99" i="83"/>
  <c r="Z99" i="83"/>
  <c r="Y99" i="83"/>
  <c r="X99" i="83"/>
  <c r="W99" i="83"/>
  <c r="V99" i="83"/>
  <c r="U99" i="83"/>
  <c r="T99" i="83"/>
  <c r="S99" i="83"/>
  <c r="R99" i="83"/>
  <c r="Q99" i="83"/>
  <c r="P99" i="83"/>
  <c r="O99" i="83"/>
  <c r="N99" i="83"/>
  <c r="M99" i="83"/>
  <c r="L99" i="83"/>
  <c r="K99" i="83"/>
  <c r="J99" i="83"/>
  <c r="I99" i="83"/>
  <c r="H99" i="83"/>
  <c r="G99" i="83"/>
  <c r="F99" i="83"/>
  <c r="E99" i="83"/>
  <c r="D99" i="83"/>
  <c r="C99" i="83"/>
  <c r="B98" i="83"/>
  <c r="BA98" i="83"/>
  <c r="BB98" i="83"/>
  <c r="AZ98" i="83"/>
  <c r="AY98" i="83"/>
  <c r="AX98" i="83"/>
  <c r="AW98" i="83"/>
  <c r="AV98" i="83"/>
  <c r="AU98" i="83"/>
  <c r="AT98" i="83"/>
  <c r="AS98" i="83"/>
  <c r="AR98" i="83"/>
  <c r="AQ98" i="83"/>
  <c r="AP98" i="83"/>
  <c r="AO98" i="83"/>
  <c r="AN98" i="83"/>
  <c r="AM98" i="83"/>
  <c r="AL98" i="83"/>
  <c r="AK98" i="83"/>
  <c r="AJ98" i="83"/>
  <c r="AI98" i="83"/>
  <c r="AH98" i="83"/>
  <c r="AG98" i="83"/>
  <c r="AF98" i="83"/>
  <c r="AE98" i="83"/>
  <c r="AD98" i="83"/>
  <c r="AC98" i="83"/>
  <c r="AB98" i="83"/>
  <c r="AA98" i="83"/>
  <c r="Z98" i="83"/>
  <c r="Y98" i="83"/>
  <c r="X98" i="83"/>
  <c r="W98" i="83"/>
  <c r="V98" i="83"/>
  <c r="U98" i="83"/>
  <c r="T98" i="83"/>
  <c r="S98" i="83"/>
  <c r="R98" i="83"/>
  <c r="Q98" i="83"/>
  <c r="P98" i="83"/>
  <c r="O98" i="83"/>
  <c r="N98" i="83"/>
  <c r="M98" i="83"/>
  <c r="L98" i="83"/>
  <c r="K98" i="83"/>
  <c r="J98" i="83"/>
  <c r="I98" i="83"/>
  <c r="H98" i="83"/>
  <c r="G98" i="83"/>
  <c r="F98" i="83"/>
  <c r="E98" i="83"/>
  <c r="D98" i="83"/>
  <c r="C98" i="83"/>
  <c r="B97" i="83"/>
  <c r="BA97" i="83"/>
  <c r="BB97" i="83"/>
  <c r="AZ97" i="83"/>
  <c r="AY97" i="83"/>
  <c r="AX97" i="83"/>
  <c r="AW97" i="83"/>
  <c r="AV97" i="83"/>
  <c r="AU97" i="83"/>
  <c r="AT97" i="83"/>
  <c r="AS97" i="83"/>
  <c r="AR97" i="83"/>
  <c r="AQ97" i="83"/>
  <c r="AP97" i="83"/>
  <c r="AO97" i="83"/>
  <c r="AN97" i="83"/>
  <c r="AM97" i="83"/>
  <c r="AL97" i="83"/>
  <c r="AK97" i="83"/>
  <c r="AJ97" i="83"/>
  <c r="AI97" i="83"/>
  <c r="AH97" i="83"/>
  <c r="AG97" i="83"/>
  <c r="AF97" i="83"/>
  <c r="AE97" i="83"/>
  <c r="AD97" i="83"/>
  <c r="AC97" i="83"/>
  <c r="AB97" i="83"/>
  <c r="AA97" i="83"/>
  <c r="Z97" i="83"/>
  <c r="Y97" i="83"/>
  <c r="X97" i="83"/>
  <c r="W97" i="83"/>
  <c r="V97" i="83"/>
  <c r="U97" i="83"/>
  <c r="T97" i="83"/>
  <c r="S97" i="83"/>
  <c r="R97" i="83"/>
  <c r="Q97" i="83"/>
  <c r="P97" i="83"/>
  <c r="O97" i="83"/>
  <c r="N97" i="83"/>
  <c r="M97" i="83"/>
  <c r="L97" i="83"/>
  <c r="K97" i="83"/>
  <c r="J97" i="83"/>
  <c r="I97" i="83"/>
  <c r="H97" i="83"/>
  <c r="G97" i="83"/>
  <c r="F97" i="83"/>
  <c r="E97" i="83"/>
  <c r="D97" i="83"/>
  <c r="C97" i="83"/>
  <c r="B96" i="83"/>
  <c r="BA96" i="83"/>
  <c r="BB96" i="83"/>
  <c r="AZ96" i="83"/>
  <c r="AY96" i="83"/>
  <c r="AX96" i="83"/>
  <c r="AW96" i="83"/>
  <c r="AV96" i="83"/>
  <c r="AU96" i="83"/>
  <c r="AT96" i="83"/>
  <c r="AS96" i="83"/>
  <c r="AR96" i="83"/>
  <c r="AQ96" i="83"/>
  <c r="AP96" i="83"/>
  <c r="AO96" i="83"/>
  <c r="AN96" i="83"/>
  <c r="AM96" i="83"/>
  <c r="AL96" i="83"/>
  <c r="AK96" i="83"/>
  <c r="AJ96" i="83"/>
  <c r="AI96" i="83"/>
  <c r="AH96" i="83"/>
  <c r="AG96" i="83"/>
  <c r="AF96" i="83"/>
  <c r="AE96" i="83"/>
  <c r="AD96" i="83"/>
  <c r="AC96" i="83"/>
  <c r="AB96" i="83"/>
  <c r="AA96" i="83"/>
  <c r="Z96" i="83"/>
  <c r="Y96" i="83"/>
  <c r="X96" i="83"/>
  <c r="W96" i="83"/>
  <c r="V96" i="83"/>
  <c r="U96" i="83"/>
  <c r="T96" i="83"/>
  <c r="S96" i="83"/>
  <c r="R96" i="83"/>
  <c r="Q96" i="83"/>
  <c r="P96" i="83"/>
  <c r="O96" i="83"/>
  <c r="N96" i="83"/>
  <c r="M96" i="83"/>
  <c r="L96" i="83"/>
  <c r="K96" i="83"/>
  <c r="J96" i="83"/>
  <c r="I96" i="83"/>
  <c r="H96" i="83"/>
  <c r="G96" i="83"/>
  <c r="F96" i="83"/>
  <c r="E96" i="83"/>
  <c r="D96" i="83"/>
  <c r="C96" i="83"/>
  <c r="B95" i="83"/>
  <c r="BA95" i="83"/>
  <c r="BB95" i="83"/>
  <c r="AZ95" i="83"/>
  <c r="AY95" i="83"/>
  <c r="AX95" i="83"/>
  <c r="AW95" i="83"/>
  <c r="AV95" i="83"/>
  <c r="AU95" i="83"/>
  <c r="AT95" i="83"/>
  <c r="AS95" i="83"/>
  <c r="AR95" i="83"/>
  <c r="AQ95" i="83"/>
  <c r="AP95" i="83"/>
  <c r="AO95" i="83"/>
  <c r="AN95" i="83"/>
  <c r="AM95" i="83"/>
  <c r="AL95" i="83"/>
  <c r="AK95" i="83"/>
  <c r="AJ95" i="83"/>
  <c r="AI95" i="83"/>
  <c r="AH95" i="83"/>
  <c r="AG95" i="83"/>
  <c r="AF95" i="83"/>
  <c r="AE95" i="83"/>
  <c r="AD95" i="83"/>
  <c r="AC95" i="83"/>
  <c r="AB95" i="83"/>
  <c r="AA95" i="83"/>
  <c r="Z95" i="83"/>
  <c r="Y95" i="83"/>
  <c r="X95" i="83"/>
  <c r="W95" i="83"/>
  <c r="V95" i="83"/>
  <c r="U95" i="83"/>
  <c r="T95" i="83"/>
  <c r="S95" i="83"/>
  <c r="R95" i="83"/>
  <c r="Q95" i="83"/>
  <c r="P95" i="83"/>
  <c r="O95" i="83"/>
  <c r="N95" i="83"/>
  <c r="M95" i="83"/>
  <c r="L95" i="83"/>
  <c r="K95" i="83"/>
  <c r="J95" i="83"/>
  <c r="I95" i="83"/>
  <c r="H95" i="83"/>
  <c r="G95" i="83"/>
  <c r="F95" i="83"/>
  <c r="E95" i="83"/>
  <c r="D95" i="83"/>
  <c r="C95" i="83"/>
  <c r="B94" i="83"/>
  <c r="BA94" i="83"/>
  <c r="BB94" i="83"/>
  <c r="AZ94" i="83"/>
  <c r="AY94" i="83"/>
  <c r="AX94" i="83"/>
  <c r="AW94" i="83"/>
  <c r="AV94" i="83"/>
  <c r="AU94" i="83"/>
  <c r="AT94" i="83"/>
  <c r="AS94" i="83"/>
  <c r="AR94" i="83"/>
  <c r="AQ94" i="83"/>
  <c r="AP94" i="83"/>
  <c r="AO94" i="83"/>
  <c r="AN94" i="83"/>
  <c r="AM94" i="83"/>
  <c r="AL94" i="83"/>
  <c r="AK94" i="83"/>
  <c r="AJ94" i="83"/>
  <c r="AI94" i="83"/>
  <c r="AH94" i="83"/>
  <c r="AG94" i="83"/>
  <c r="AF94" i="83"/>
  <c r="AE94" i="83"/>
  <c r="AD94" i="83"/>
  <c r="AC94" i="83"/>
  <c r="AB94" i="83"/>
  <c r="AA94" i="83"/>
  <c r="Z94" i="83"/>
  <c r="Y94" i="83"/>
  <c r="X94" i="83"/>
  <c r="W94" i="83"/>
  <c r="V94" i="83"/>
  <c r="U94" i="83"/>
  <c r="T94" i="83"/>
  <c r="S94" i="83"/>
  <c r="R94" i="83"/>
  <c r="Q94" i="83"/>
  <c r="P94" i="83"/>
  <c r="O94" i="83"/>
  <c r="N94" i="83"/>
  <c r="M94" i="83"/>
  <c r="L94" i="83"/>
  <c r="K94" i="83"/>
  <c r="J94" i="83"/>
  <c r="I94" i="83"/>
  <c r="H94" i="83"/>
  <c r="G94" i="83"/>
  <c r="F94" i="83"/>
  <c r="E94" i="83"/>
  <c r="D94" i="83"/>
  <c r="C94" i="83"/>
  <c r="B93" i="83"/>
  <c r="BA93" i="83"/>
  <c r="BB93" i="83"/>
  <c r="AZ93" i="83"/>
  <c r="AY93" i="83"/>
  <c r="AX93" i="83"/>
  <c r="AW93" i="83"/>
  <c r="AV93" i="83"/>
  <c r="AU93" i="83"/>
  <c r="AT93" i="83"/>
  <c r="AS93" i="83"/>
  <c r="AR93" i="83"/>
  <c r="AQ93" i="83"/>
  <c r="AP93" i="83"/>
  <c r="AO93" i="83"/>
  <c r="AN93" i="83"/>
  <c r="AM93" i="83"/>
  <c r="AL93" i="83"/>
  <c r="AK93" i="83"/>
  <c r="AJ93" i="83"/>
  <c r="AI93" i="83"/>
  <c r="AH93" i="83"/>
  <c r="AG93" i="83"/>
  <c r="AF93" i="83"/>
  <c r="AE93" i="83"/>
  <c r="AD93" i="83"/>
  <c r="AC93" i="83"/>
  <c r="AB93" i="83"/>
  <c r="AA93" i="83"/>
  <c r="Z93" i="83"/>
  <c r="Y93" i="83"/>
  <c r="X93" i="83"/>
  <c r="W93" i="83"/>
  <c r="V93" i="83"/>
  <c r="U93" i="83"/>
  <c r="T93" i="83"/>
  <c r="S93" i="83"/>
  <c r="R93" i="83"/>
  <c r="Q93" i="83"/>
  <c r="P93" i="83"/>
  <c r="O93" i="83"/>
  <c r="N93" i="83"/>
  <c r="M93" i="83"/>
  <c r="L93" i="83"/>
  <c r="K93" i="83"/>
  <c r="J93" i="83"/>
  <c r="I93" i="83"/>
  <c r="H93" i="83"/>
  <c r="G93" i="83"/>
  <c r="F93" i="83"/>
  <c r="E93" i="83"/>
  <c r="D93" i="83"/>
  <c r="C93" i="83"/>
  <c r="B92" i="83"/>
  <c r="BA92" i="83"/>
  <c r="BB92" i="83"/>
  <c r="AZ92" i="83"/>
  <c r="AY92" i="83"/>
  <c r="AX92" i="83"/>
  <c r="AW92" i="83"/>
  <c r="AV92" i="83"/>
  <c r="AU92" i="83"/>
  <c r="AT92" i="83"/>
  <c r="AS92" i="83"/>
  <c r="AR92" i="83"/>
  <c r="AQ92" i="83"/>
  <c r="AP92" i="83"/>
  <c r="AO92" i="83"/>
  <c r="AN92" i="83"/>
  <c r="AM92" i="83"/>
  <c r="AL92" i="83"/>
  <c r="AK92" i="83"/>
  <c r="AJ92" i="83"/>
  <c r="AI92" i="83"/>
  <c r="AH92" i="83"/>
  <c r="AG92" i="83"/>
  <c r="AF92" i="83"/>
  <c r="AE92" i="83"/>
  <c r="AD92" i="83"/>
  <c r="AC92" i="83"/>
  <c r="AB92" i="83"/>
  <c r="AA92" i="83"/>
  <c r="Z92" i="83"/>
  <c r="Y92" i="83"/>
  <c r="X92" i="83"/>
  <c r="W92" i="83"/>
  <c r="V92" i="83"/>
  <c r="U92" i="83"/>
  <c r="T92" i="83"/>
  <c r="S92" i="83"/>
  <c r="R92" i="83"/>
  <c r="Q92" i="83"/>
  <c r="P92" i="83"/>
  <c r="O92" i="83"/>
  <c r="N92" i="83"/>
  <c r="M92" i="83"/>
  <c r="L92" i="83"/>
  <c r="K92" i="83"/>
  <c r="J92" i="83"/>
  <c r="I92" i="83"/>
  <c r="H92" i="83"/>
  <c r="G92" i="83"/>
  <c r="F92" i="83"/>
  <c r="E92" i="83"/>
  <c r="D92" i="83"/>
  <c r="C92" i="83"/>
  <c r="B91" i="83"/>
  <c r="BA91" i="83"/>
  <c r="BB91" i="83"/>
  <c r="AZ91" i="83"/>
  <c r="AY91" i="83"/>
  <c r="AX91" i="83"/>
  <c r="AW91" i="83"/>
  <c r="AV91" i="83"/>
  <c r="AU91" i="83"/>
  <c r="AT91" i="83"/>
  <c r="AS91" i="83"/>
  <c r="AR91" i="83"/>
  <c r="AQ91" i="83"/>
  <c r="AP91" i="83"/>
  <c r="AO91" i="83"/>
  <c r="AN91" i="83"/>
  <c r="AM91" i="83"/>
  <c r="AL91" i="83"/>
  <c r="AK91" i="83"/>
  <c r="AJ91" i="83"/>
  <c r="AI91" i="83"/>
  <c r="AH91" i="83"/>
  <c r="AG91" i="83"/>
  <c r="AF91" i="83"/>
  <c r="AE91" i="83"/>
  <c r="AD91" i="83"/>
  <c r="AC91" i="83"/>
  <c r="AB91" i="83"/>
  <c r="AA91" i="83"/>
  <c r="Z91" i="83"/>
  <c r="Y91" i="83"/>
  <c r="X91" i="83"/>
  <c r="W91" i="83"/>
  <c r="V91" i="83"/>
  <c r="U91" i="83"/>
  <c r="T91" i="83"/>
  <c r="S91" i="83"/>
  <c r="R91" i="83"/>
  <c r="Q91" i="83"/>
  <c r="P91" i="83"/>
  <c r="O91" i="83"/>
  <c r="N91" i="83"/>
  <c r="M91" i="83"/>
  <c r="L91" i="83"/>
  <c r="K91" i="83"/>
  <c r="J91" i="83"/>
  <c r="I91" i="83"/>
  <c r="H91" i="83"/>
  <c r="G91" i="83"/>
  <c r="F91" i="83"/>
  <c r="E91" i="83"/>
  <c r="D91" i="83"/>
  <c r="C91" i="83"/>
  <c r="B90" i="83"/>
  <c r="BA90" i="83"/>
  <c r="BB90" i="83"/>
  <c r="AZ90" i="83"/>
  <c r="AY90" i="83"/>
  <c r="AX90" i="83"/>
  <c r="AW90" i="83"/>
  <c r="AV90" i="83"/>
  <c r="AU90" i="83"/>
  <c r="AT90" i="83"/>
  <c r="AS90" i="83"/>
  <c r="AR90" i="83"/>
  <c r="AQ90" i="83"/>
  <c r="AP90" i="83"/>
  <c r="AO90" i="83"/>
  <c r="AN90" i="83"/>
  <c r="AM90" i="83"/>
  <c r="AL90" i="83"/>
  <c r="AK90" i="83"/>
  <c r="AJ90" i="83"/>
  <c r="AI90" i="83"/>
  <c r="AH90" i="83"/>
  <c r="AG90" i="83"/>
  <c r="AF90" i="83"/>
  <c r="AE90" i="83"/>
  <c r="AD90" i="83"/>
  <c r="AC90" i="83"/>
  <c r="AB90" i="83"/>
  <c r="AA90" i="83"/>
  <c r="Z90" i="83"/>
  <c r="Y90" i="83"/>
  <c r="X90" i="83"/>
  <c r="W90" i="83"/>
  <c r="V90" i="83"/>
  <c r="U90" i="83"/>
  <c r="T90" i="83"/>
  <c r="S90" i="83"/>
  <c r="R90" i="83"/>
  <c r="Q90" i="83"/>
  <c r="P90" i="83"/>
  <c r="O90" i="83"/>
  <c r="N90" i="83"/>
  <c r="M90" i="83"/>
  <c r="L90" i="83"/>
  <c r="K90" i="83"/>
  <c r="J90" i="83"/>
  <c r="I90" i="83"/>
  <c r="H90" i="83"/>
  <c r="G90" i="83"/>
  <c r="F90" i="83"/>
  <c r="E90" i="83"/>
  <c r="D90" i="83"/>
  <c r="C90" i="83"/>
  <c r="B89" i="83"/>
  <c r="BA89" i="83"/>
  <c r="BB89" i="83"/>
  <c r="AZ89" i="83"/>
  <c r="AY89" i="83"/>
  <c r="AX89" i="83"/>
  <c r="AW89" i="83"/>
  <c r="AV89" i="83"/>
  <c r="AU89" i="83"/>
  <c r="AT89" i="83"/>
  <c r="AS89" i="83"/>
  <c r="AR89" i="83"/>
  <c r="AQ89" i="83"/>
  <c r="AP89" i="83"/>
  <c r="AO89" i="83"/>
  <c r="AN89" i="83"/>
  <c r="AM89" i="83"/>
  <c r="AL89" i="83"/>
  <c r="AK89" i="83"/>
  <c r="AJ89" i="83"/>
  <c r="AI89" i="83"/>
  <c r="AH89" i="83"/>
  <c r="AG89" i="83"/>
  <c r="AF89" i="83"/>
  <c r="AE89" i="83"/>
  <c r="AD89" i="83"/>
  <c r="AC89" i="83"/>
  <c r="AB89" i="83"/>
  <c r="AA89" i="83"/>
  <c r="Z89" i="83"/>
  <c r="Y89" i="83"/>
  <c r="X89" i="83"/>
  <c r="W89" i="83"/>
  <c r="V89" i="83"/>
  <c r="U89" i="83"/>
  <c r="T89" i="83"/>
  <c r="S89" i="83"/>
  <c r="R89" i="83"/>
  <c r="Q89" i="83"/>
  <c r="P89" i="83"/>
  <c r="O89" i="83"/>
  <c r="N89" i="83"/>
  <c r="M89" i="83"/>
  <c r="L89" i="83"/>
  <c r="K89" i="83"/>
  <c r="J89" i="83"/>
  <c r="I89" i="83"/>
  <c r="H89" i="83"/>
  <c r="G89" i="83"/>
  <c r="F89" i="83"/>
  <c r="E89" i="83"/>
  <c r="D89" i="83"/>
  <c r="C89" i="83"/>
  <c r="B88" i="83"/>
  <c r="BA88" i="83"/>
  <c r="BB88" i="83"/>
  <c r="AZ88" i="83"/>
  <c r="AY88" i="83"/>
  <c r="AX88" i="83"/>
  <c r="AW88" i="83"/>
  <c r="AV88" i="83"/>
  <c r="AU88" i="83"/>
  <c r="AT88" i="83"/>
  <c r="AS88" i="83"/>
  <c r="AR88" i="83"/>
  <c r="AQ88" i="83"/>
  <c r="AP88" i="83"/>
  <c r="AO88" i="83"/>
  <c r="AN88" i="83"/>
  <c r="AM88" i="83"/>
  <c r="AL88" i="83"/>
  <c r="AK88" i="83"/>
  <c r="AJ88" i="83"/>
  <c r="AI88" i="83"/>
  <c r="AH88" i="83"/>
  <c r="AG88" i="83"/>
  <c r="AF88" i="83"/>
  <c r="AE88" i="83"/>
  <c r="AD88" i="83"/>
  <c r="AC88" i="83"/>
  <c r="AB88" i="83"/>
  <c r="AA88" i="83"/>
  <c r="Z88" i="83"/>
  <c r="Y88" i="83"/>
  <c r="X88" i="83"/>
  <c r="W88" i="83"/>
  <c r="V88" i="83"/>
  <c r="U88" i="83"/>
  <c r="T88" i="83"/>
  <c r="S88" i="83"/>
  <c r="R88" i="83"/>
  <c r="Q88" i="83"/>
  <c r="P88" i="83"/>
  <c r="O88" i="83"/>
  <c r="N88" i="83"/>
  <c r="M88" i="83"/>
  <c r="L88" i="83"/>
  <c r="K88" i="83"/>
  <c r="J88" i="83"/>
  <c r="I88" i="83"/>
  <c r="H88" i="83"/>
  <c r="G88" i="83"/>
  <c r="F88" i="83"/>
  <c r="E88" i="83"/>
  <c r="D88" i="83"/>
  <c r="C88" i="83"/>
  <c r="B87" i="83"/>
  <c r="BA87" i="83"/>
  <c r="BB87" i="83"/>
  <c r="AZ87" i="83"/>
  <c r="AY87" i="83"/>
  <c r="AX87" i="83"/>
  <c r="AW87" i="83"/>
  <c r="AV87" i="83"/>
  <c r="AU87" i="83"/>
  <c r="AT87" i="83"/>
  <c r="AS87" i="83"/>
  <c r="AR87" i="83"/>
  <c r="AQ87" i="83"/>
  <c r="AP87" i="83"/>
  <c r="AO87" i="83"/>
  <c r="AN87" i="83"/>
  <c r="AM87" i="83"/>
  <c r="AL87" i="83"/>
  <c r="AK87" i="83"/>
  <c r="AJ87" i="83"/>
  <c r="AI87" i="83"/>
  <c r="AH87" i="83"/>
  <c r="AG87" i="83"/>
  <c r="AF87" i="83"/>
  <c r="AE87" i="83"/>
  <c r="AD87" i="83"/>
  <c r="AC87" i="83"/>
  <c r="AB87" i="83"/>
  <c r="AA87" i="83"/>
  <c r="Z87" i="83"/>
  <c r="Y87" i="83"/>
  <c r="X87" i="83"/>
  <c r="W87" i="83"/>
  <c r="V87" i="83"/>
  <c r="U87" i="83"/>
  <c r="T87" i="83"/>
  <c r="S87" i="83"/>
  <c r="R87" i="83"/>
  <c r="Q87" i="83"/>
  <c r="P87" i="83"/>
  <c r="O87" i="83"/>
  <c r="N87" i="83"/>
  <c r="M87" i="83"/>
  <c r="L87" i="83"/>
  <c r="K87" i="83"/>
  <c r="J87" i="83"/>
  <c r="I87" i="83"/>
  <c r="H87" i="83"/>
  <c r="G87" i="83"/>
  <c r="F87" i="83"/>
  <c r="E87" i="83"/>
  <c r="D87" i="83"/>
  <c r="C87" i="83"/>
  <c r="B86" i="83"/>
  <c r="BA86" i="83"/>
  <c r="BB86" i="83"/>
  <c r="AZ86" i="83"/>
  <c r="AY86" i="83"/>
  <c r="AX86" i="83"/>
  <c r="AW86" i="83"/>
  <c r="AV86" i="83"/>
  <c r="AU86" i="83"/>
  <c r="AT86" i="83"/>
  <c r="AS86" i="83"/>
  <c r="AR86" i="83"/>
  <c r="AQ86" i="83"/>
  <c r="AP86" i="83"/>
  <c r="AO86" i="83"/>
  <c r="AN86" i="83"/>
  <c r="AM86" i="83"/>
  <c r="AL86" i="83"/>
  <c r="AK86" i="83"/>
  <c r="AJ86" i="83"/>
  <c r="AI86" i="83"/>
  <c r="AH86" i="83"/>
  <c r="AG86" i="83"/>
  <c r="AF86" i="83"/>
  <c r="AE86" i="83"/>
  <c r="AD86" i="83"/>
  <c r="AC86" i="83"/>
  <c r="AB86" i="83"/>
  <c r="AA86" i="83"/>
  <c r="Z86" i="83"/>
  <c r="Y86" i="83"/>
  <c r="X86" i="83"/>
  <c r="W86" i="83"/>
  <c r="V86" i="83"/>
  <c r="U86" i="83"/>
  <c r="T86" i="83"/>
  <c r="S86" i="83"/>
  <c r="R86" i="83"/>
  <c r="Q86" i="83"/>
  <c r="P86" i="83"/>
  <c r="O86" i="83"/>
  <c r="N86" i="83"/>
  <c r="M86" i="83"/>
  <c r="L86" i="83"/>
  <c r="K86" i="83"/>
  <c r="J86" i="83"/>
  <c r="I86" i="83"/>
  <c r="H86" i="83"/>
  <c r="G86" i="83"/>
  <c r="F86" i="83"/>
  <c r="E86" i="83"/>
  <c r="D86" i="83"/>
  <c r="C86" i="83"/>
  <c r="B85" i="83"/>
  <c r="BA85" i="83"/>
  <c r="BB85" i="83"/>
  <c r="AZ85" i="83"/>
  <c r="AY85" i="83"/>
  <c r="AX85" i="83"/>
  <c r="AW85" i="83"/>
  <c r="AV85" i="83"/>
  <c r="AU85" i="83"/>
  <c r="AT85" i="83"/>
  <c r="AS85" i="83"/>
  <c r="AR85" i="83"/>
  <c r="AQ85" i="83"/>
  <c r="AP85" i="83"/>
  <c r="AO85" i="83"/>
  <c r="AN85" i="83"/>
  <c r="AM85" i="83"/>
  <c r="AL85" i="83"/>
  <c r="AK85" i="83"/>
  <c r="AJ85" i="83"/>
  <c r="AI85" i="83"/>
  <c r="AH85" i="83"/>
  <c r="AG85" i="83"/>
  <c r="AF85" i="83"/>
  <c r="AE85" i="83"/>
  <c r="AD85" i="83"/>
  <c r="AC85" i="83"/>
  <c r="AB85" i="83"/>
  <c r="AA85" i="83"/>
  <c r="Z85" i="83"/>
  <c r="Y85" i="83"/>
  <c r="X85" i="83"/>
  <c r="W85" i="83"/>
  <c r="V85" i="83"/>
  <c r="U85" i="83"/>
  <c r="T85" i="83"/>
  <c r="S85" i="83"/>
  <c r="R85" i="83"/>
  <c r="Q85" i="83"/>
  <c r="P85" i="83"/>
  <c r="O85" i="83"/>
  <c r="N85" i="83"/>
  <c r="M85" i="83"/>
  <c r="L85" i="83"/>
  <c r="K85" i="83"/>
  <c r="J85" i="83"/>
  <c r="I85" i="83"/>
  <c r="H85" i="83"/>
  <c r="G85" i="83"/>
  <c r="F85" i="83"/>
  <c r="E85" i="83"/>
  <c r="D85" i="83"/>
  <c r="C85" i="83"/>
  <c r="B84" i="83"/>
  <c r="BA84" i="83"/>
  <c r="BB84" i="83"/>
  <c r="AZ84" i="83"/>
  <c r="AY84" i="83"/>
  <c r="AX84" i="83"/>
  <c r="AW84" i="83"/>
  <c r="AV84" i="83"/>
  <c r="AU84" i="83"/>
  <c r="AT84" i="83"/>
  <c r="AS84" i="83"/>
  <c r="AR84" i="83"/>
  <c r="AQ84" i="83"/>
  <c r="AP84" i="83"/>
  <c r="AO84" i="83"/>
  <c r="AN84" i="83"/>
  <c r="AM84" i="83"/>
  <c r="AL84" i="83"/>
  <c r="AK84" i="83"/>
  <c r="AJ84" i="83"/>
  <c r="AI84" i="83"/>
  <c r="AH84" i="83"/>
  <c r="AG84" i="83"/>
  <c r="AF84" i="83"/>
  <c r="AE84" i="83"/>
  <c r="AD84" i="83"/>
  <c r="AC84" i="83"/>
  <c r="AB84" i="83"/>
  <c r="AA84" i="83"/>
  <c r="Z84" i="83"/>
  <c r="Y84" i="83"/>
  <c r="X84" i="83"/>
  <c r="W84" i="83"/>
  <c r="V84" i="83"/>
  <c r="U84" i="83"/>
  <c r="T84" i="83"/>
  <c r="S84" i="83"/>
  <c r="R84" i="83"/>
  <c r="Q84" i="83"/>
  <c r="P84" i="83"/>
  <c r="O84" i="83"/>
  <c r="N84" i="83"/>
  <c r="M84" i="83"/>
  <c r="L84" i="83"/>
  <c r="K84" i="83"/>
  <c r="J84" i="83"/>
  <c r="I84" i="83"/>
  <c r="H84" i="83"/>
  <c r="G84" i="83"/>
  <c r="F84" i="83"/>
  <c r="E84" i="83"/>
  <c r="D84" i="83"/>
  <c r="C84" i="83"/>
  <c r="B83" i="83"/>
  <c r="BA83" i="83"/>
  <c r="BB83" i="83"/>
  <c r="AZ83" i="83"/>
  <c r="AY83" i="83"/>
  <c r="AX83" i="83"/>
  <c r="AW83" i="83"/>
  <c r="AV83" i="83"/>
  <c r="AU83" i="83"/>
  <c r="AT83" i="83"/>
  <c r="AS83" i="83"/>
  <c r="AR83" i="83"/>
  <c r="AQ83" i="83"/>
  <c r="AP83" i="83"/>
  <c r="AO83" i="83"/>
  <c r="AN83" i="83"/>
  <c r="AM83" i="83"/>
  <c r="AL83" i="83"/>
  <c r="AK83" i="83"/>
  <c r="AJ83" i="83"/>
  <c r="AI83" i="83"/>
  <c r="AH83" i="83"/>
  <c r="AG83" i="83"/>
  <c r="AF83" i="83"/>
  <c r="AE83" i="83"/>
  <c r="AD83" i="83"/>
  <c r="AC83" i="83"/>
  <c r="AB83" i="83"/>
  <c r="AA83" i="83"/>
  <c r="Z83" i="83"/>
  <c r="Y83" i="83"/>
  <c r="X83" i="83"/>
  <c r="W83" i="83"/>
  <c r="V83" i="83"/>
  <c r="U83" i="83"/>
  <c r="T83" i="83"/>
  <c r="S83" i="83"/>
  <c r="R83" i="83"/>
  <c r="Q83" i="83"/>
  <c r="P83" i="83"/>
  <c r="O83" i="83"/>
  <c r="N83" i="83"/>
  <c r="M83" i="83"/>
  <c r="L83" i="83"/>
  <c r="K83" i="83"/>
  <c r="J83" i="83"/>
  <c r="I83" i="83"/>
  <c r="H83" i="83"/>
  <c r="G83" i="83"/>
  <c r="F83" i="83"/>
  <c r="E83" i="83"/>
  <c r="D83" i="83"/>
  <c r="C83" i="83"/>
  <c r="B82" i="83"/>
  <c r="BA82" i="83"/>
  <c r="BB82" i="83"/>
  <c r="AZ82" i="83"/>
  <c r="AY82" i="83"/>
  <c r="AX82" i="83"/>
  <c r="AW82" i="83"/>
  <c r="AV82" i="83"/>
  <c r="AU82" i="83"/>
  <c r="AT82" i="83"/>
  <c r="AS82" i="83"/>
  <c r="AR82" i="83"/>
  <c r="AQ82" i="83"/>
  <c r="AP82" i="83"/>
  <c r="AO82" i="83"/>
  <c r="AN82" i="83"/>
  <c r="AM82" i="83"/>
  <c r="AL82" i="83"/>
  <c r="AK82" i="83"/>
  <c r="AJ82" i="83"/>
  <c r="AI82" i="83"/>
  <c r="AH82" i="83"/>
  <c r="AG82" i="83"/>
  <c r="AF82" i="83"/>
  <c r="AE82" i="83"/>
  <c r="AD82" i="83"/>
  <c r="AC82" i="83"/>
  <c r="AB82" i="83"/>
  <c r="AA82" i="83"/>
  <c r="Z82" i="83"/>
  <c r="Y82" i="83"/>
  <c r="X82" i="83"/>
  <c r="W82" i="83"/>
  <c r="V82" i="83"/>
  <c r="U82" i="83"/>
  <c r="T82" i="83"/>
  <c r="S82" i="83"/>
  <c r="R82" i="83"/>
  <c r="Q82" i="83"/>
  <c r="P82" i="83"/>
  <c r="O82" i="83"/>
  <c r="N82" i="83"/>
  <c r="M82" i="83"/>
  <c r="L82" i="83"/>
  <c r="K82" i="83"/>
  <c r="J82" i="83"/>
  <c r="I82" i="83"/>
  <c r="H82" i="83"/>
  <c r="G82" i="83"/>
  <c r="F82" i="83"/>
  <c r="E82" i="83"/>
  <c r="D82" i="83"/>
  <c r="C82" i="83"/>
  <c r="B81" i="83"/>
  <c r="BA81" i="83"/>
  <c r="BB81" i="83"/>
  <c r="AZ81" i="83"/>
  <c r="AY81" i="83"/>
  <c r="AX81" i="83"/>
  <c r="AW81" i="83"/>
  <c r="AV81" i="83"/>
  <c r="AU81" i="83"/>
  <c r="AT81" i="83"/>
  <c r="AS81" i="83"/>
  <c r="AR81" i="83"/>
  <c r="AQ81" i="83"/>
  <c r="AP81" i="83"/>
  <c r="AO81" i="83"/>
  <c r="AN81" i="83"/>
  <c r="AM81" i="83"/>
  <c r="AL81" i="83"/>
  <c r="AK81" i="83"/>
  <c r="AJ81" i="83"/>
  <c r="AI81" i="83"/>
  <c r="AH81" i="83"/>
  <c r="AG81" i="83"/>
  <c r="AF81" i="83"/>
  <c r="AE81" i="83"/>
  <c r="AD81" i="83"/>
  <c r="AC81" i="83"/>
  <c r="AB81" i="83"/>
  <c r="AA81" i="83"/>
  <c r="Z81" i="83"/>
  <c r="Y81" i="83"/>
  <c r="X81" i="83"/>
  <c r="W81" i="83"/>
  <c r="V81" i="83"/>
  <c r="U81" i="83"/>
  <c r="T81" i="83"/>
  <c r="S81" i="83"/>
  <c r="R81" i="83"/>
  <c r="Q81" i="83"/>
  <c r="P81" i="83"/>
  <c r="O81" i="83"/>
  <c r="N81" i="83"/>
  <c r="M81" i="83"/>
  <c r="L81" i="83"/>
  <c r="K81" i="83"/>
  <c r="J81" i="83"/>
  <c r="I81" i="83"/>
  <c r="H81" i="83"/>
  <c r="G81" i="83"/>
  <c r="F81" i="83"/>
  <c r="E81" i="83"/>
  <c r="D81" i="83"/>
  <c r="C81" i="83"/>
  <c r="B80" i="83"/>
  <c r="BA80" i="83"/>
  <c r="BB80" i="83"/>
  <c r="AZ80" i="83"/>
  <c r="AY80" i="83"/>
  <c r="AX80" i="83"/>
  <c r="AW80" i="83"/>
  <c r="AV80" i="83"/>
  <c r="AU80" i="83"/>
  <c r="AT80" i="83"/>
  <c r="AS80" i="83"/>
  <c r="AR80" i="83"/>
  <c r="AQ80" i="83"/>
  <c r="AP80" i="83"/>
  <c r="AO80" i="83"/>
  <c r="AN80" i="83"/>
  <c r="AM80" i="83"/>
  <c r="AL80" i="83"/>
  <c r="AK80" i="83"/>
  <c r="AJ80" i="83"/>
  <c r="AI80" i="83"/>
  <c r="AH80" i="83"/>
  <c r="AG80" i="83"/>
  <c r="AF80" i="83"/>
  <c r="AE80" i="83"/>
  <c r="AD80" i="83"/>
  <c r="AC80" i="83"/>
  <c r="AB80" i="83"/>
  <c r="AA80" i="83"/>
  <c r="Z80" i="83"/>
  <c r="Y80" i="83"/>
  <c r="X80" i="83"/>
  <c r="W80" i="83"/>
  <c r="V80" i="83"/>
  <c r="U80" i="83"/>
  <c r="T80" i="83"/>
  <c r="S80" i="83"/>
  <c r="R80" i="83"/>
  <c r="Q80" i="83"/>
  <c r="P80" i="83"/>
  <c r="O80" i="83"/>
  <c r="N80" i="83"/>
  <c r="M80" i="83"/>
  <c r="L80" i="83"/>
  <c r="K80" i="83"/>
  <c r="J80" i="83"/>
  <c r="I80" i="83"/>
  <c r="H80" i="83"/>
  <c r="G80" i="83"/>
  <c r="F80" i="83"/>
  <c r="E80" i="83"/>
  <c r="D80" i="83"/>
  <c r="C80" i="83"/>
  <c r="B79" i="83"/>
  <c r="BA79" i="83"/>
  <c r="BB79" i="83"/>
  <c r="AZ79" i="83"/>
  <c r="AY79" i="83"/>
  <c r="AX79" i="83"/>
  <c r="AW79" i="83"/>
  <c r="AV79" i="83"/>
  <c r="AU79" i="83"/>
  <c r="AT79" i="83"/>
  <c r="AS79" i="83"/>
  <c r="AR79" i="83"/>
  <c r="AQ79" i="83"/>
  <c r="AP79" i="83"/>
  <c r="AO79" i="83"/>
  <c r="AN79" i="83"/>
  <c r="AM79" i="83"/>
  <c r="AL79" i="83"/>
  <c r="AK79" i="83"/>
  <c r="AJ79" i="83"/>
  <c r="AI79" i="83"/>
  <c r="AH79" i="83"/>
  <c r="AG79" i="83"/>
  <c r="AF79" i="83"/>
  <c r="AE79" i="83"/>
  <c r="AD79" i="83"/>
  <c r="AC79" i="83"/>
  <c r="AB79" i="83"/>
  <c r="AA79" i="83"/>
  <c r="Z79" i="83"/>
  <c r="Y79" i="83"/>
  <c r="X79" i="83"/>
  <c r="W79" i="83"/>
  <c r="V79" i="83"/>
  <c r="U79" i="83"/>
  <c r="T79" i="83"/>
  <c r="S79" i="83"/>
  <c r="R79" i="83"/>
  <c r="Q79" i="83"/>
  <c r="P79" i="83"/>
  <c r="O79" i="83"/>
  <c r="N79" i="83"/>
  <c r="M79" i="83"/>
  <c r="L79" i="83"/>
  <c r="K79" i="83"/>
  <c r="J79" i="83"/>
  <c r="I79" i="83"/>
  <c r="H79" i="83"/>
  <c r="G79" i="83"/>
  <c r="F79" i="83"/>
  <c r="E79" i="83"/>
  <c r="D79" i="83"/>
  <c r="C79" i="83"/>
  <c r="B78" i="83"/>
  <c r="BA78" i="83"/>
  <c r="BB78" i="83"/>
  <c r="AZ78" i="83"/>
  <c r="AY78" i="83"/>
  <c r="AX78" i="83"/>
  <c r="AW78" i="83"/>
  <c r="AV78" i="83"/>
  <c r="AU78" i="83"/>
  <c r="AT78" i="83"/>
  <c r="AS78" i="83"/>
  <c r="AR78" i="83"/>
  <c r="AQ78" i="83"/>
  <c r="AP78" i="83"/>
  <c r="AO78" i="83"/>
  <c r="AN78" i="83"/>
  <c r="AM78" i="83"/>
  <c r="AL78" i="83"/>
  <c r="AK78" i="83"/>
  <c r="AJ78" i="83"/>
  <c r="AI78" i="83"/>
  <c r="AH78" i="83"/>
  <c r="AG78" i="83"/>
  <c r="AF78" i="83"/>
  <c r="AE78" i="83"/>
  <c r="AD78" i="83"/>
  <c r="AC78" i="83"/>
  <c r="AB78" i="83"/>
  <c r="AA78" i="83"/>
  <c r="Z78" i="83"/>
  <c r="Y78" i="83"/>
  <c r="X78" i="83"/>
  <c r="W78" i="83"/>
  <c r="V78" i="83"/>
  <c r="U78" i="83"/>
  <c r="T78" i="83"/>
  <c r="S78" i="83"/>
  <c r="R78" i="83"/>
  <c r="Q78" i="83"/>
  <c r="P78" i="83"/>
  <c r="O78" i="83"/>
  <c r="N78" i="83"/>
  <c r="M78" i="83"/>
  <c r="L78" i="83"/>
  <c r="K78" i="83"/>
  <c r="J78" i="83"/>
  <c r="I78" i="83"/>
  <c r="H78" i="83"/>
  <c r="G78" i="83"/>
  <c r="F78" i="83"/>
  <c r="E78" i="83"/>
  <c r="D78" i="83"/>
  <c r="C78" i="83"/>
  <c r="B77" i="83"/>
  <c r="BA77" i="83"/>
  <c r="BB77" i="83"/>
  <c r="AZ77" i="83"/>
  <c r="AY77" i="83"/>
  <c r="AX77" i="83"/>
  <c r="AW77" i="83"/>
  <c r="AV77" i="83"/>
  <c r="AU77" i="83"/>
  <c r="AT77" i="83"/>
  <c r="AS77" i="83"/>
  <c r="AR77" i="83"/>
  <c r="AQ77" i="83"/>
  <c r="AP77" i="83"/>
  <c r="AO77" i="83"/>
  <c r="AN77" i="83"/>
  <c r="AM77" i="83"/>
  <c r="AL77" i="83"/>
  <c r="AK77" i="83"/>
  <c r="AJ77" i="83"/>
  <c r="AI77" i="83"/>
  <c r="AH77" i="83"/>
  <c r="AG77" i="83"/>
  <c r="AF77" i="83"/>
  <c r="AE77" i="83"/>
  <c r="AD77" i="83"/>
  <c r="AC77" i="83"/>
  <c r="AB77" i="83"/>
  <c r="AA77" i="83"/>
  <c r="Z77" i="83"/>
  <c r="Y77" i="83"/>
  <c r="X77" i="83"/>
  <c r="W77" i="83"/>
  <c r="V77" i="83"/>
  <c r="U77" i="83"/>
  <c r="T77" i="83"/>
  <c r="S77" i="83"/>
  <c r="R77" i="83"/>
  <c r="Q77" i="83"/>
  <c r="P77" i="83"/>
  <c r="O77" i="83"/>
  <c r="N77" i="83"/>
  <c r="M77" i="83"/>
  <c r="L77" i="83"/>
  <c r="K77" i="83"/>
  <c r="J77" i="83"/>
  <c r="I77" i="83"/>
  <c r="H77" i="83"/>
  <c r="G77" i="83"/>
  <c r="F77" i="83"/>
  <c r="E77" i="83"/>
  <c r="D77" i="83"/>
  <c r="C77" i="83"/>
  <c r="B76" i="83"/>
  <c r="BA76" i="83"/>
  <c r="BB76" i="83"/>
  <c r="AZ76" i="83"/>
  <c r="AY76" i="83"/>
  <c r="AX76" i="83"/>
  <c r="AW76" i="83"/>
  <c r="AV76" i="83"/>
  <c r="AU76" i="83"/>
  <c r="AT76" i="83"/>
  <c r="AS76" i="83"/>
  <c r="AR76" i="83"/>
  <c r="AQ76" i="83"/>
  <c r="AP76" i="83"/>
  <c r="AO76" i="83"/>
  <c r="AN76" i="83"/>
  <c r="AM76" i="83"/>
  <c r="AL76" i="83"/>
  <c r="AK76" i="83"/>
  <c r="AJ76" i="83"/>
  <c r="AI76" i="83"/>
  <c r="AH76" i="83"/>
  <c r="AG76" i="83"/>
  <c r="AF76" i="83"/>
  <c r="AE76" i="83"/>
  <c r="AD76" i="83"/>
  <c r="AC76" i="83"/>
  <c r="AB76" i="83"/>
  <c r="AA76" i="83"/>
  <c r="Z76" i="83"/>
  <c r="Y76" i="83"/>
  <c r="X76" i="83"/>
  <c r="W76" i="83"/>
  <c r="V76" i="83"/>
  <c r="U76" i="83"/>
  <c r="T76" i="83"/>
  <c r="S76" i="83"/>
  <c r="R76" i="83"/>
  <c r="Q76" i="83"/>
  <c r="P76" i="83"/>
  <c r="O76" i="83"/>
  <c r="N76" i="83"/>
  <c r="M76" i="83"/>
  <c r="L76" i="83"/>
  <c r="K76" i="83"/>
  <c r="J76" i="83"/>
  <c r="I76" i="83"/>
  <c r="H76" i="83"/>
  <c r="G76" i="83"/>
  <c r="F76" i="83"/>
  <c r="E76" i="83"/>
  <c r="D76" i="83"/>
  <c r="C76" i="83"/>
  <c r="B75" i="83"/>
  <c r="BA75" i="83"/>
  <c r="BB75" i="83"/>
  <c r="AZ75" i="83"/>
  <c r="AY75" i="83"/>
  <c r="AX75" i="83"/>
  <c r="AW75" i="83"/>
  <c r="AV75" i="83"/>
  <c r="AU75" i="83"/>
  <c r="AT75" i="83"/>
  <c r="AS75" i="83"/>
  <c r="AR75" i="83"/>
  <c r="AQ75" i="83"/>
  <c r="AP75" i="83"/>
  <c r="AO75" i="83"/>
  <c r="AN75" i="83"/>
  <c r="AM75" i="83"/>
  <c r="AL75" i="83"/>
  <c r="AK75" i="83"/>
  <c r="AJ75" i="83"/>
  <c r="AI75" i="83"/>
  <c r="AH75" i="83"/>
  <c r="AG75" i="83"/>
  <c r="AF75" i="83"/>
  <c r="AE75" i="83"/>
  <c r="AD75" i="83"/>
  <c r="AC75" i="83"/>
  <c r="AB75" i="83"/>
  <c r="AA75" i="83"/>
  <c r="Z75" i="83"/>
  <c r="Y75" i="83"/>
  <c r="X75" i="83"/>
  <c r="W75" i="83"/>
  <c r="V75" i="83"/>
  <c r="U75" i="83"/>
  <c r="T75" i="83"/>
  <c r="S75" i="83"/>
  <c r="R75" i="83"/>
  <c r="Q75" i="83"/>
  <c r="P75" i="83"/>
  <c r="O75" i="83"/>
  <c r="N75" i="83"/>
  <c r="M75" i="83"/>
  <c r="L75" i="83"/>
  <c r="K75" i="83"/>
  <c r="J75" i="83"/>
  <c r="I75" i="83"/>
  <c r="H75" i="83"/>
  <c r="G75" i="83"/>
  <c r="F75" i="83"/>
  <c r="E75" i="83"/>
  <c r="D75" i="83"/>
  <c r="C75" i="83"/>
  <c r="B74" i="83"/>
  <c r="BA74" i="83"/>
  <c r="BB74" i="83"/>
  <c r="AZ74" i="83"/>
  <c r="AY74" i="83"/>
  <c r="AX74" i="83"/>
  <c r="AW74" i="83"/>
  <c r="AV74" i="83"/>
  <c r="AU74" i="83"/>
  <c r="AT74" i="83"/>
  <c r="AS74" i="83"/>
  <c r="AR74" i="83"/>
  <c r="AQ74" i="83"/>
  <c r="AP74" i="83"/>
  <c r="AO74" i="83"/>
  <c r="AN74" i="83"/>
  <c r="AM74" i="83"/>
  <c r="AL74" i="83"/>
  <c r="AK74" i="83"/>
  <c r="AJ74" i="83"/>
  <c r="AI74" i="83"/>
  <c r="AH74" i="83"/>
  <c r="AG74" i="83"/>
  <c r="AF74" i="83"/>
  <c r="AE74" i="83"/>
  <c r="AD74" i="83"/>
  <c r="AC74" i="83"/>
  <c r="AB74" i="83"/>
  <c r="AA74" i="83"/>
  <c r="Z74" i="83"/>
  <c r="Y74" i="83"/>
  <c r="X74" i="83"/>
  <c r="W74" i="83"/>
  <c r="V74" i="83"/>
  <c r="U74" i="83"/>
  <c r="T74" i="83"/>
  <c r="S74" i="83"/>
  <c r="R74" i="83"/>
  <c r="Q74" i="83"/>
  <c r="P74" i="83"/>
  <c r="O74" i="83"/>
  <c r="N74" i="83"/>
  <c r="M74" i="83"/>
  <c r="L74" i="83"/>
  <c r="K74" i="83"/>
  <c r="J74" i="83"/>
  <c r="I74" i="83"/>
  <c r="H74" i="83"/>
  <c r="G74" i="83"/>
  <c r="F74" i="83"/>
  <c r="E74" i="83"/>
  <c r="D74" i="83"/>
  <c r="C74" i="83"/>
  <c r="B73" i="83"/>
  <c r="BA73" i="83"/>
  <c r="BB73" i="83"/>
  <c r="AZ73" i="83"/>
  <c r="AY73" i="83"/>
  <c r="AX73" i="83"/>
  <c r="AW73" i="83"/>
  <c r="AV73" i="83"/>
  <c r="AU73" i="83"/>
  <c r="AT73" i="83"/>
  <c r="AS73" i="83"/>
  <c r="AR73" i="83"/>
  <c r="AQ73" i="83"/>
  <c r="AP73" i="83"/>
  <c r="AO73" i="83"/>
  <c r="AN73" i="83"/>
  <c r="AM73" i="83"/>
  <c r="AL73" i="83"/>
  <c r="AK73" i="83"/>
  <c r="AJ73" i="83"/>
  <c r="AI73" i="83"/>
  <c r="AH73" i="83"/>
  <c r="AG73" i="83"/>
  <c r="AF73" i="83"/>
  <c r="AE73" i="83"/>
  <c r="AD73" i="83"/>
  <c r="AC73" i="83"/>
  <c r="AB73" i="83"/>
  <c r="AA73" i="83"/>
  <c r="Z73" i="83"/>
  <c r="Y73" i="83"/>
  <c r="X73" i="83"/>
  <c r="W73" i="83"/>
  <c r="V73" i="83"/>
  <c r="U73" i="83"/>
  <c r="T73" i="83"/>
  <c r="S73" i="83"/>
  <c r="R73" i="83"/>
  <c r="Q73" i="83"/>
  <c r="P73" i="83"/>
  <c r="O73" i="83"/>
  <c r="N73" i="83"/>
  <c r="M73" i="83"/>
  <c r="L73" i="83"/>
  <c r="K73" i="83"/>
  <c r="J73" i="83"/>
  <c r="I73" i="83"/>
  <c r="H73" i="83"/>
  <c r="G73" i="83"/>
  <c r="F73" i="83"/>
  <c r="E73" i="83"/>
  <c r="D73" i="83"/>
  <c r="C73" i="83"/>
  <c r="B72" i="83"/>
  <c r="BA72" i="83"/>
  <c r="BB72" i="83"/>
  <c r="AZ72" i="83"/>
  <c r="AY72" i="83"/>
  <c r="AX72" i="83"/>
  <c r="AW72" i="83"/>
  <c r="AV72" i="83"/>
  <c r="AU72" i="83"/>
  <c r="AT72" i="83"/>
  <c r="AS72" i="83"/>
  <c r="AR72" i="83"/>
  <c r="AQ72" i="83"/>
  <c r="AP72" i="83"/>
  <c r="AO72" i="83"/>
  <c r="AN72" i="83"/>
  <c r="AM72" i="83"/>
  <c r="AL72" i="83"/>
  <c r="AK72" i="83"/>
  <c r="AJ72" i="83"/>
  <c r="AI72" i="83"/>
  <c r="AH72" i="83"/>
  <c r="AG72" i="83"/>
  <c r="AF72" i="83"/>
  <c r="AE72" i="83"/>
  <c r="AD72" i="83"/>
  <c r="AC72" i="83"/>
  <c r="AB72" i="83"/>
  <c r="AA72" i="83"/>
  <c r="Z72" i="83"/>
  <c r="Y72" i="83"/>
  <c r="X72" i="83"/>
  <c r="W72" i="83"/>
  <c r="V72" i="83"/>
  <c r="U72" i="83"/>
  <c r="T72" i="83"/>
  <c r="S72" i="83"/>
  <c r="R72" i="83"/>
  <c r="Q72" i="83"/>
  <c r="P72" i="83"/>
  <c r="O72" i="83"/>
  <c r="N72" i="83"/>
  <c r="M72" i="83"/>
  <c r="L72" i="83"/>
  <c r="K72" i="83"/>
  <c r="J72" i="83"/>
  <c r="I72" i="83"/>
  <c r="H72" i="83"/>
  <c r="G72" i="83"/>
  <c r="F72" i="83"/>
  <c r="E72" i="83"/>
  <c r="D72" i="83"/>
  <c r="C72" i="83"/>
  <c r="B71" i="83"/>
  <c r="BA71" i="83"/>
  <c r="BB71" i="83"/>
  <c r="AZ71" i="83"/>
  <c r="AY71" i="83"/>
  <c r="AX71" i="83"/>
  <c r="AW71" i="83"/>
  <c r="AV71" i="83"/>
  <c r="AU71" i="83"/>
  <c r="AT71" i="83"/>
  <c r="AS71" i="83"/>
  <c r="AR71" i="83"/>
  <c r="AQ71" i="83"/>
  <c r="AP71" i="83"/>
  <c r="AO71" i="83"/>
  <c r="AN71" i="83"/>
  <c r="AM71" i="83"/>
  <c r="AL71" i="83"/>
  <c r="AK71" i="83"/>
  <c r="AJ71" i="83"/>
  <c r="AI71" i="83"/>
  <c r="AH71" i="83"/>
  <c r="AG71" i="83"/>
  <c r="AF71" i="83"/>
  <c r="AE71" i="83"/>
  <c r="AD71" i="83"/>
  <c r="AC71" i="83"/>
  <c r="AB71" i="83"/>
  <c r="AA71" i="83"/>
  <c r="Z71" i="83"/>
  <c r="Y71" i="83"/>
  <c r="X71" i="83"/>
  <c r="W71" i="83"/>
  <c r="V71" i="83"/>
  <c r="U71" i="83"/>
  <c r="T71" i="83"/>
  <c r="S71" i="83"/>
  <c r="R71" i="83"/>
  <c r="Q71" i="83"/>
  <c r="P71" i="83"/>
  <c r="O71" i="83"/>
  <c r="N71" i="83"/>
  <c r="M71" i="83"/>
  <c r="L71" i="83"/>
  <c r="K71" i="83"/>
  <c r="J71" i="83"/>
  <c r="I71" i="83"/>
  <c r="H71" i="83"/>
  <c r="G71" i="83"/>
  <c r="F71" i="83"/>
  <c r="E71" i="83"/>
  <c r="D71" i="83"/>
  <c r="C71" i="83"/>
  <c r="B70" i="83"/>
  <c r="BA70" i="83"/>
  <c r="BB70" i="83"/>
  <c r="AZ70" i="83"/>
  <c r="AY70" i="83"/>
  <c r="AX70" i="83"/>
  <c r="AW70" i="83"/>
  <c r="AV70" i="83"/>
  <c r="AU70" i="83"/>
  <c r="AT70" i="83"/>
  <c r="AS70" i="83"/>
  <c r="AR70" i="83"/>
  <c r="AQ70" i="83"/>
  <c r="AP70" i="83"/>
  <c r="AO70" i="83"/>
  <c r="AN70" i="83"/>
  <c r="AM70" i="83"/>
  <c r="AL70" i="83"/>
  <c r="AK70" i="83"/>
  <c r="AJ70" i="83"/>
  <c r="AI70" i="83"/>
  <c r="AH70" i="83"/>
  <c r="AG70" i="83"/>
  <c r="AF70" i="83"/>
  <c r="AE70" i="83"/>
  <c r="AD70" i="83"/>
  <c r="AC70" i="83"/>
  <c r="AB70" i="83"/>
  <c r="AA70" i="83"/>
  <c r="Z70" i="83"/>
  <c r="Y70" i="83"/>
  <c r="X70" i="83"/>
  <c r="W70" i="83"/>
  <c r="V70" i="83"/>
  <c r="U70" i="83"/>
  <c r="T70" i="83"/>
  <c r="S70" i="83"/>
  <c r="R70" i="83"/>
  <c r="Q70" i="83"/>
  <c r="P70" i="83"/>
  <c r="O70" i="83"/>
  <c r="N70" i="83"/>
  <c r="M70" i="83"/>
  <c r="L70" i="83"/>
  <c r="K70" i="83"/>
  <c r="J70" i="83"/>
  <c r="I70" i="83"/>
  <c r="H70" i="83"/>
  <c r="G70" i="83"/>
  <c r="F70" i="83"/>
  <c r="E70" i="83"/>
  <c r="D70" i="83"/>
  <c r="C70" i="83"/>
  <c r="B69" i="83"/>
  <c r="BA69" i="83"/>
  <c r="BB69" i="83"/>
  <c r="AZ69" i="83"/>
  <c r="AY69" i="83"/>
  <c r="AX69" i="83"/>
  <c r="AW69" i="83"/>
  <c r="AV69" i="83"/>
  <c r="AU69" i="83"/>
  <c r="AT69" i="83"/>
  <c r="AS69" i="83"/>
  <c r="AR69" i="83"/>
  <c r="AQ69" i="83"/>
  <c r="AP69" i="83"/>
  <c r="AO69" i="83"/>
  <c r="AN69" i="83"/>
  <c r="AM69" i="83"/>
  <c r="AL69" i="83"/>
  <c r="AK69" i="83"/>
  <c r="AJ69" i="83"/>
  <c r="AI69" i="83"/>
  <c r="AH69" i="83"/>
  <c r="AG69" i="83"/>
  <c r="AF69" i="83"/>
  <c r="AE69" i="83"/>
  <c r="AD69" i="83"/>
  <c r="AC69" i="83"/>
  <c r="AB69" i="83"/>
  <c r="AA69" i="83"/>
  <c r="Z69" i="83"/>
  <c r="Y69" i="83"/>
  <c r="X69" i="83"/>
  <c r="W69" i="83"/>
  <c r="V69" i="83"/>
  <c r="U69" i="83"/>
  <c r="T69" i="83"/>
  <c r="S69" i="83"/>
  <c r="R69" i="83"/>
  <c r="Q69" i="83"/>
  <c r="P69" i="83"/>
  <c r="O69" i="83"/>
  <c r="N69" i="83"/>
  <c r="M69" i="83"/>
  <c r="L69" i="83"/>
  <c r="K69" i="83"/>
  <c r="J69" i="83"/>
  <c r="I69" i="83"/>
  <c r="H69" i="83"/>
  <c r="G69" i="83"/>
  <c r="F69" i="83"/>
  <c r="E69" i="83"/>
  <c r="D69" i="83"/>
  <c r="C69" i="83"/>
  <c r="B68" i="83"/>
  <c r="BA68" i="83"/>
  <c r="BB68" i="83"/>
  <c r="AZ68" i="83"/>
  <c r="AY68" i="83"/>
  <c r="AX68" i="83"/>
  <c r="AW68" i="83"/>
  <c r="AV68" i="83"/>
  <c r="AU68" i="83"/>
  <c r="AT68" i="83"/>
  <c r="AS68" i="83"/>
  <c r="AR68" i="83"/>
  <c r="AQ68" i="83"/>
  <c r="AP68" i="83"/>
  <c r="AO68" i="83"/>
  <c r="AN68" i="83"/>
  <c r="AM68" i="83"/>
  <c r="AL68" i="83"/>
  <c r="AK68" i="83"/>
  <c r="AJ68" i="83"/>
  <c r="AI68" i="83"/>
  <c r="AH68" i="83"/>
  <c r="AG68" i="83"/>
  <c r="AF68" i="83"/>
  <c r="AE68" i="83"/>
  <c r="AD68" i="83"/>
  <c r="AC68" i="83"/>
  <c r="AB68" i="83"/>
  <c r="AA68" i="83"/>
  <c r="Z68" i="83"/>
  <c r="Y68" i="83"/>
  <c r="X68" i="83"/>
  <c r="W68" i="83"/>
  <c r="V68" i="83"/>
  <c r="U68" i="83"/>
  <c r="T68" i="83"/>
  <c r="S68" i="83"/>
  <c r="R68" i="83"/>
  <c r="Q68" i="83"/>
  <c r="P68" i="83"/>
  <c r="O68" i="83"/>
  <c r="N68" i="83"/>
  <c r="M68" i="83"/>
  <c r="L68" i="83"/>
  <c r="K68" i="83"/>
  <c r="J68" i="83"/>
  <c r="I68" i="83"/>
  <c r="H68" i="83"/>
  <c r="G68" i="83"/>
  <c r="F68" i="83"/>
  <c r="E68" i="83"/>
  <c r="D68" i="83"/>
  <c r="C68" i="83"/>
  <c r="B67" i="83"/>
  <c r="BA67" i="83"/>
  <c r="BB67" i="83"/>
  <c r="AZ67" i="83"/>
  <c r="AY67" i="83"/>
  <c r="AX67" i="83"/>
  <c r="AW67" i="83"/>
  <c r="AV67" i="83"/>
  <c r="AU67" i="83"/>
  <c r="AT67" i="83"/>
  <c r="AS67" i="83"/>
  <c r="AR67" i="83"/>
  <c r="AQ67" i="83"/>
  <c r="AP67" i="83"/>
  <c r="AO67" i="83"/>
  <c r="AN67" i="83"/>
  <c r="AM67" i="83"/>
  <c r="AL67" i="83"/>
  <c r="AK67" i="83"/>
  <c r="AJ67" i="83"/>
  <c r="AI67" i="83"/>
  <c r="AH67" i="83"/>
  <c r="AG67" i="83"/>
  <c r="AF67" i="83"/>
  <c r="AE67" i="83"/>
  <c r="AD67" i="83"/>
  <c r="AC67" i="83"/>
  <c r="AB67" i="83"/>
  <c r="AA67" i="83"/>
  <c r="Z67" i="83"/>
  <c r="Y67" i="83"/>
  <c r="X67" i="83"/>
  <c r="W67" i="83"/>
  <c r="V67" i="83"/>
  <c r="U67" i="83"/>
  <c r="T67" i="83"/>
  <c r="S67" i="83"/>
  <c r="R67" i="83"/>
  <c r="Q67" i="83"/>
  <c r="P67" i="83"/>
  <c r="O67" i="83"/>
  <c r="N67" i="83"/>
  <c r="M67" i="83"/>
  <c r="L67" i="83"/>
  <c r="K67" i="83"/>
  <c r="J67" i="83"/>
  <c r="I67" i="83"/>
  <c r="H67" i="83"/>
  <c r="G67" i="83"/>
  <c r="F67" i="83"/>
  <c r="E67" i="83"/>
  <c r="D67" i="83"/>
  <c r="C67" i="83"/>
  <c r="B66" i="83"/>
  <c r="BA66" i="83"/>
  <c r="BB66" i="83"/>
  <c r="AZ66" i="83"/>
  <c r="AY66" i="83"/>
  <c r="AX66" i="83"/>
  <c r="AW66" i="83"/>
  <c r="AV66" i="83"/>
  <c r="AU66" i="83"/>
  <c r="AT66" i="83"/>
  <c r="AS66" i="83"/>
  <c r="AR66" i="83"/>
  <c r="AQ66" i="83"/>
  <c r="AP66" i="83"/>
  <c r="AO66" i="83"/>
  <c r="AN66" i="83"/>
  <c r="AM66" i="83"/>
  <c r="AL66" i="83"/>
  <c r="AK66" i="83"/>
  <c r="AJ66" i="83"/>
  <c r="AI66" i="83"/>
  <c r="AH66" i="83"/>
  <c r="AG66" i="83"/>
  <c r="AF66" i="83"/>
  <c r="AE66" i="83"/>
  <c r="AD66" i="83"/>
  <c r="AC66" i="83"/>
  <c r="AB66" i="83"/>
  <c r="AA66" i="83"/>
  <c r="Z66" i="83"/>
  <c r="Y66" i="83"/>
  <c r="X66" i="83"/>
  <c r="W66" i="83"/>
  <c r="V66" i="83"/>
  <c r="U66" i="83"/>
  <c r="T66" i="83"/>
  <c r="S66" i="83"/>
  <c r="R66" i="83"/>
  <c r="Q66" i="83"/>
  <c r="P66" i="83"/>
  <c r="O66" i="83"/>
  <c r="N66" i="83"/>
  <c r="M66" i="83"/>
  <c r="L66" i="83"/>
  <c r="K66" i="83"/>
  <c r="J66" i="83"/>
  <c r="I66" i="83"/>
  <c r="H66" i="83"/>
  <c r="G66" i="83"/>
  <c r="F66" i="83"/>
  <c r="E66" i="83"/>
  <c r="D66" i="83"/>
  <c r="C66" i="83"/>
  <c r="B65" i="83"/>
  <c r="BA65" i="83"/>
  <c r="BB65" i="83"/>
  <c r="AZ65" i="83"/>
  <c r="AY65" i="83"/>
  <c r="AX65" i="83"/>
  <c r="AW65" i="83"/>
  <c r="AV65" i="83"/>
  <c r="AU65" i="83"/>
  <c r="AT65" i="83"/>
  <c r="AS65" i="83"/>
  <c r="AR65" i="83"/>
  <c r="AQ65" i="83"/>
  <c r="AP65" i="83"/>
  <c r="AO65" i="83"/>
  <c r="AN65" i="83"/>
  <c r="AM65" i="83"/>
  <c r="AL65" i="83"/>
  <c r="AK65" i="83"/>
  <c r="AJ65" i="83"/>
  <c r="AI65" i="83"/>
  <c r="AH65" i="83"/>
  <c r="AG65" i="83"/>
  <c r="AF65" i="83"/>
  <c r="AE65" i="83"/>
  <c r="AD65" i="83"/>
  <c r="AC65" i="83"/>
  <c r="AB65" i="83"/>
  <c r="AA65" i="83"/>
  <c r="Z65" i="83"/>
  <c r="Y65" i="83"/>
  <c r="X65" i="83"/>
  <c r="W65" i="83"/>
  <c r="V65" i="83"/>
  <c r="U65" i="83"/>
  <c r="T65" i="83"/>
  <c r="S65" i="83"/>
  <c r="R65" i="83"/>
  <c r="Q65" i="83"/>
  <c r="P65" i="83"/>
  <c r="O65" i="83"/>
  <c r="N65" i="83"/>
  <c r="M65" i="83"/>
  <c r="L65" i="83"/>
  <c r="K65" i="83"/>
  <c r="J65" i="83"/>
  <c r="I65" i="83"/>
  <c r="H65" i="83"/>
  <c r="G65" i="83"/>
  <c r="F65" i="83"/>
  <c r="E65" i="83"/>
  <c r="D65" i="83"/>
  <c r="C65" i="83"/>
  <c r="B64" i="83"/>
  <c r="BA64" i="83"/>
  <c r="BB64" i="83"/>
  <c r="AZ64" i="83"/>
  <c r="AY64" i="83"/>
  <c r="AX64" i="83"/>
  <c r="AW64" i="83"/>
  <c r="AV64" i="83"/>
  <c r="AU64" i="83"/>
  <c r="AT64" i="83"/>
  <c r="AS64" i="83"/>
  <c r="AR64" i="83"/>
  <c r="AQ64" i="83"/>
  <c r="AP64" i="83"/>
  <c r="AO64" i="83"/>
  <c r="AN64" i="83"/>
  <c r="AM64" i="83"/>
  <c r="AL64" i="83"/>
  <c r="AK64" i="83"/>
  <c r="AJ64" i="83"/>
  <c r="AI64" i="83"/>
  <c r="AH64" i="83"/>
  <c r="AG64" i="83"/>
  <c r="AF64" i="83"/>
  <c r="AE64" i="83"/>
  <c r="AD64" i="83"/>
  <c r="AC64" i="83"/>
  <c r="AB64" i="83"/>
  <c r="AA64" i="83"/>
  <c r="Z64" i="83"/>
  <c r="Y64" i="83"/>
  <c r="X64" i="83"/>
  <c r="W64" i="83"/>
  <c r="V64" i="83"/>
  <c r="U64" i="83"/>
  <c r="T64" i="83"/>
  <c r="S64" i="83"/>
  <c r="R64" i="83"/>
  <c r="Q64" i="83"/>
  <c r="P64" i="83"/>
  <c r="O64" i="83"/>
  <c r="N64" i="83"/>
  <c r="M64" i="83"/>
  <c r="L64" i="83"/>
  <c r="K64" i="83"/>
  <c r="J64" i="83"/>
  <c r="I64" i="83"/>
  <c r="H64" i="83"/>
  <c r="G64" i="83"/>
  <c r="F64" i="83"/>
  <c r="E64" i="83"/>
  <c r="D64" i="83"/>
  <c r="C64" i="83"/>
  <c r="B63" i="83"/>
  <c r="BA63" i="83"/>
  <c r="BB63" i="83"/>
  <c r="AZ63" i="83"/>
  <c r="AY63" i="83"/>
  <c r="AX63" i="83"/>
  <c r="AW63" i="83"/>
  <c r="AV63" i="83"/>
  <c r="AU63" i="83"/>
  <c r="AT63" i="83"/>
  <c r="AS63" i="83"/>
  <c r="AR63" i="83"/>
  <c r="AQ63" i="83"/>
  <c r="AP63" i="83"/>
  <c r="AO63" i="83"/>
  <c r="AN63" i="83"/>
  <c r="AM63" i="83"/>
  <c r="AL63" i="83"/>
  <c r="AK63" i="83"/>
  <c r="AJ63" i="83"/>
  <c r="AI63" i="83"/>
  <c r="AH63" i="83"/>
  <c r="AG63" i="83"/>
  <c r="AF63" i="83"/>
  <c r="AE63" i="83"/>
  <c r="AD63" i="83"/>
  <c r="AC63" i="83"/>
  <c r="AB63" i="83"/>
  <c r="AA63" i="83"/>
  <c r="Z63" i="83"/>
  <c r="Y63" i="83"/>
  <c r="X63" i="83"/>
  <c r="W63" i="83"/>
  <c r="V63" i="83"/>
  <c r="U63" i="83"/>
  <c r="T63" i="83"/>
  <c r="S63" i="83"/>
  <c r="R63" i="83"/>
  <c r="Q63" i="83"/>
  <c r="P63" i="83"/>
  <c r="O63" i="83"/>
  <c r="N63" i="83"/>
  <c r="M63" i="83"/>
  <c r="L63" i="83"/>
  <c r="K63" i="83"/>
  <c r="J63" i="83"/>
  <c r="I63" i="83"/>
  <c r="H63" i="83"/>
  <c r="G63" i="83"/>
  <c r="F63" i="83"/>
  <c r="E63" i="83"/>
  <c r="D63" i="83"/>
  <c r="C63" i="83"/>
  <c r="B62" i="83"/>
  <c r="BA62" i="83"/>
  <c r="BB62" i="83"/>
  <c r="AZ62" i="83"/>
  <c r="AY62" i="83"/>
  <c r="AX62" i="83"/>
  <c r="AW62" i="83"/>
  <c r="AV62" i="83"/>
  <c r="AU62" i="83"/>
  <c r="AT62" i="83"/>
  <c r="AS62" i="83"/>
  <c r="AR62" i="83"/>
  <c r="AQ62" i="83"/>
  <c r="AP62" i="83"/>
  <c r="AO62" i="83"/>
  <c r="AN62" i="83"/>
  <c r="AM62" i="83"/>
  <c r="AL62" i="83"/>
  <c r="AK62" i="83"/>
  <c r="AJ62" i="83"/>
  <c r="AI62" i="83"/>
  <c r="AH62" i="83"/>
  <c r="AG62" i="83"/>
  <c r="AF62" i="83"/>
  <c r="AE62" i="83"/>
  <c r="AD62" i="83"/>
  <c r="AC62" i="83"/>
  <c r="AB62" i="83"/>
  <c r="AA62" i="83"/>
  <c r="Z62" i="83"/>
  <c r="Y62" i="83"/>
  <c r="X62" i="83"/>
  <c r="W62" i="83"/>
  <c r="V62" i="83"/>
  <c r="U62" i="83"/>
  <c r="T62" i="83"/>
  <c r="S62" i="83"/>
  <c r="R62" i="83"/>
  <c r="Q62" i="83"/>
  <c r="P62" i="83"/>
  <c r="O62" i="83"/>
  <c r="N62" i="83"/>
  <c r="M62" i="83"/>
  <c r="L62" i="83"/>
  <c r="K62" i="83"/>
  <c r="J62" i="83"/>
  <c r="I62" i="83"/>
  <c r="H62" i="83"/>
  <c r="G62" i="83"/>
  <c r="F62" i="83"/>
  <c r="E62" i="83"/>
  <c r="D62" i="83"/>
  <c r="C62" i="83"/>
  <c r="B61" i="83"/>
  <c r="BA61" i="83"/>
  <c r="BB61" i="83"/>
  <c r="AZ61" i="83"/>
  <c r="AY61" i="83"/>
  <c r="AX61" i="83"/>
  <c r="AW61" i="83"/>
  <c r="AV61" i="83"/>
  <c r="AU61" i="83"/>
  <c r="AT61" i="83"/>
  <c r="AS61" i="83"/>
  <c r="AR61" i="83"/>
  <c r="AQ61" i="83"/>
  <c r="AP61" i="83"/>
  <c r="AO61" i="83"/>
  <c r="AN61" i="83"/>
  <c r="AM61" i="83"/>
  <c r="AL61" i="83"/>
  <c r="AK61" i="83"/>
  <c r="AJ61" i="83"/>
  <c r="AI61" i="83"/>
  <c r="AH61" i="83"/>
  <c r="AG61" i="83"/>
  <c r="AF61" i="83"/>
  <c r="AE61" i="83"/>
  <c r="AD61" i="83"/>
  <c r="AC61" i="83"/>
  <c r="AB61" i="83"/>
  <c r="AA61" i="83"/>
  <c r="Z61" i="83"/>
  <c r="Y61" i="83"/>
  <c r="X61" i="83"/>
  <c r="W61" i="83"/>
  <c r="V61" i="83"/>
  <c r="U61" i="83"/>
  <c r="T61" i="83"/>
  <c r="S61" i="83"/>
  <c r="R61" i="83"/>
  <c r="Q61" i="83"/>
  <c r="P61" i="83"/>
  <c r="O61" i="83"/>
  <c r="N61" i="83"/>
  <c r="M61" i="83"/>
  <c r="L61" i="83"/>
  <c r="K61" i="83"/>
  <c r="J61" i="83"/>
  <c r="I61" i="83"/>
  <c r="H61" i="83"/>
  <c r="G61" i="83"/>
  <c r="F61" i="83"/>
  <c r="E61" i="83"/>
  <c r="D61" i="83"/>
  <c r="C61" i="83"/>
  <c r="B60" i="83"/>
  <c r="BA60" i="83"/>
  <c r="BB60" i="83"/>
  <c r="AZ60" i="83"/>
  <c r="AY60" i="83"/>
  <c r="AX60" i="83"/>
  <c r="AW60" i="83"/>
  <c r="AV60" i="83"/>
  <c r="AU60" i="83"/>
  <c r="AT60" i="83"/>
  <c r="AS60" i="83"/>
  <c r="AR60" i="83"/>
  <c r="AQ60" i="83"/>
  <c r="AP60" i="83"/>
  <c r="AO60" i="83"/>
  <c r="AN60" i="83"/>
  <c r="AM60" i="83"/>
  <c r="AL60" i="83"/>
  <c r="AK60" i="83"/>
  <c r="AJ60" i="83"/>
  <c r="AI60" i="83"/>
  <c r="AH60" i="83"/>
  <c r="AG60" i="83"/>
  <c r="AF60" i="83"/>
  <c r="AE60" i="83"/>
  <c r="AD60" i="83"/>
  <c r="AC60" i="83"/>
  <c r="AB60" i="83"/>
  <c r="AA60" i="83"/>
  <c r="Z60" i="83"/>
  <c r="Y60" i="83"/>
  <c r="X60" i="83"/>
  <c r="W60" i="83"/>
  <c r="V60" i="83"/>
  <c r="U60" i="83"/>
  <c r="T60" i="83"/>
  <c r="S60" i="83"/>
  <c r="R60" i="83"/>
  <c r="Q60" i="83"/>
  <c r="P60" i="83"/>
  <c r="O60" i="83"/>
  <c r="N60" i="83"/>
  <c r="M60" i="83"/>
  <c r="L60" i="83"/>
  <c r="K60" i="83"/>
  <c r="J60" i="83"/>
  <c r="I60" i="83"/>
  <c r="H60" i="83"/>
  <c r="G60" i="83"/>
  <c r="F60" i="83"/>
  <c r="E60" i="83"/>
  <c r="D60" i="83"/>
  <c r="C60" i="83"/>
  <c r="B59" i="83"/>
  <c r="BA59" i="83"/>
  <c r="BB59" i="83"/>
  <c r="AZ59" i="83"/>
  <c r="AY59" i="83"/>
  <c r="AX59" i="83"/>
  <c r="AW59" i="83"/>
  <c r="AV59" i="83"/>
  <c r="AU59" i="83"/>
  <c r="AT59" i="83"/>
  <c r="AS59" i="83"/>
  <c r="AR59" i="83"/>
  <c r="AQ59" i="83"/>
  <c r="AP59" i="83"/>
  <c r="AO59" i="83"/>
  <c r="AN59" i="83"/>
  <c r="AM59" i="83"/>
  <c r="AL59" i="83"/>
  <c r="AK59" i="83"/>
  <c r="AJ59" i="83"/>
  <c r="AI59" i="83"/>
  <c r="AH59" i="83"/>
  <c r="AG59" i="83"/>
  <c r="AF59" i="83"/>
  <c r="AE59" i="83"/>
  <c r="AD59" i="83"/>
  <c r="AC59" i="83"/>
  <c r="AB59" i="83"/>
  <c r="AA59" i="83"/>
  <c r="Z59" i="83"/>
  <c r="Y59" i="83"/>
  <c r="X59" i="83"/>
  <c r="W59" i="83"/>
  <c r="V59" i="83"/>
  <c r="U59" i="83"/>
  <c r="T59" i="83"/>
  <c r="S59" i="83"/>
  <c r="R59" i="83"/>
  <c r="Q59" i="83"/>
  <c r="P59" i="83"/>
  <c r="O59" i="83"/>
  <c r="N59" i="83"/>
  <c r="M59" i="83"/>
  <c r="L59" i="83"/>
  <c r="K59" i="83"/>
  <c r="J59" i="83"/>
  <c r="I59" i="83"/>
  <c r="H59" i="83"/>
  <c r="G59" i="83"/>
  <c r="F59" i="83"/>
  <c r="E59" i="83"/>
  <c r="D59" i="83"/>
  <c r="C59" i="83"/>
  <c r="B58" i="83"/>
  <c r="BA58" i="83"/>
  <c r="BB58" i="83"/>
  <c r="AZ58" i="83"/>
  <c r="AY58" i="83"/>
  <c r="AX58" i="83"/>
  <c r="AW58" i="83"/>
  <c r="AV58" i="83"/>
  <c r="AU58" i="83"/>
  <c r="AT58" i="83"/>
  <c r="AS58" i="83"/>
  <c r="AR58" i="83"/>
  <c r="AQ58" i="83"/>
  <c r="AP58" i="83"/>
  <c r="AO58" i="83"/>
  <c r="AN58" i="83"/>
  <c r="AM58" i="83"/>
  <c r="AL58" i="83"/>
  <c r="AK58" i="83"/>
  <c r="AJ58" i="83"/>
  <c r="AI58" i="83"/>
  <c r="AH58" i="83"/>
  <c r="AG58" i="83"/>
  <c r="AF58" i="83"/>
  <c r="AE58" i="83"/>
  <c r="AD58" i="83"/>
  <c r="AC58" i="83"/>
  <c r="AB58" i="83"/>
  <c r="AA58" i="83"/>
  <c r="Z58" i="83"/>
  <c r="Y58" i="83"/>
  <c r="X58" i="83"/>
  <c r="W58" i="83"/>
  <c r="V58" i="83"/>
  <c r="U58" i="83"/>
  <c r="T58" i="83"/>
  <c r="S58" i="83"/>
  <c r="R58" i="83"/>
  <c r="Q58" i="83"/>
  <c r="P58" i="83"/>
  <c r="O58" i="83"/>
  <c r="N58" i="83"/>
  <c r="M58" i="83"/>
  <c r="L58" i="83"/>
  <c r="K58" i="83"/>
  <c r="J58" i="83"/>
  <c r="I58" i="83"/>
  <c r="H58" i="83"/>
  <c r="G58" i="83"/>
  <c r="F58" i="83"/>
  <c r="E58" i="83"/>
  <c r="D58" i="83"/>
  <c r="C58" i="83"/>
  <c r="B57" i="83"/>
  <c r="BA57" i="83"/>
  <c r="BB57" i="83"/>
  <c r="AZ57" i="83"/>
  <c r="AY57" i="83"/>
  <c r="AX57" i="83"/>
  <c r="AW57" i="83"/>
  <c r="AV57" i="83"/>
  <c r="AU57" i="83"/>
  <c r="AT57" i="83"/>
  <c r="AS57" i="83"/>
  <c r="AR57" i="83"/>
  <c r="AQ57" i="83"/>
  <c r="AP57" i="83"/>
  <c r="AO57" i="83"/>
  <c r="AN57" i="83"/>
  <c r="AM57" i="83"/>
  <c r="AL57" i="83"/>
  <c r="AK57" i="83"/>
  <c r="AJ57" i="83"/>
  <c r="AI57" i="83"/>
  <c r="AH57" i="83"/>
  <c r="AG57" i="83"/>
  <c r="AF57" i="83"/>
  <c r="AE57" i="83"/>
  <c r="AD57" i="83"/>
  <c r="AC57" i="83"/>
  <c r="AB57" i="83"/>
  <c r="AA57" i="83"/>
  <c r="Z57" i="83"/>
  <c r="Y57" i="83"/>
  <c r="X57" i="83"/>
  <c r="W57" i="83"/>
  <c r="V57" i="83"/>
  <c r="U57" i="83"/>
  <c r="T57" i="83"/>
  <c r="S57" i="83"/>
  <c r="R57" i="83"/>
  <c r="Q57" i="83"/>
  <c r="P57" i="83"/>
  <c r="O57" i="83"/>
  <c r="N57" i="83"/>
  <c r="M57" i="83"/>
  <c r="L57" i="83"/>
  <c r="K57" i="83"/>
  <c r="J57" i="83"/>
  <c r="I57" i="83"/>
  <c r="H57" i="83"/>
  <c r="G57" i="83"/>
  <c r="F57" i="83"/>
  <c r="E57" i="83"/>
  <c r="D57" i="83"/>
  <c r="C57" i="83"/>
  <c r="B56" i="83"/>
  <c r="BA56" i="83"/>
  <c r="BB56" i="83"/>
  <c r="AZ56" i="83"/>
  <c r="AY56" i="83"/>
  <c r="AX56" i="83"/>
  <c r="AW56" i="83"/>
  <c r="AV56" i="83"/>
  <c r="AU56" i="83"/>
  <c r="AT56" i="83"/>
  <c r="AS56" i="83"/>
  <c r="AR56" i="83"/>
  <c r="AQ56" i="83"/>
  <c r="AP56" i="83"/>
  <c r="AO56" i="83"/>
  <c r="AN56" i="83"/>
  <c r="AM56" i="83"/>
  <c r="AL56" i="83"/>
  <c r="AK56" i="83"/>
  <c r="AJ56" i="83"/>
  <c r="AI56" i="83"/>
  <c r="AH56" i="83"/>
  <c r="AG56" i="83"/>
  <c r="AF56" i="83"/>
  <c r="AE56" i="83"/>
  <c r="AD56" i="83"/>
  <c r="AC56" i="83"/>
  <c r="AB56" i="83"/>
  <c r="AA56" i="83"/>
  <c r="Z56" i="83"/>
  <c r="Y56" i="83"/>
  <c r="X56" i="83"/>
  <c r="W56" i="83"/>
  <c r="V56" i="83"/>
  <c r="U56" i="83"/>
  <c r="T56" i="83"/>
  <c r="S56" i="83"/>
  <c r="R56" i="83"/>
  <c r="Q56" i="83"/>
  <c r="P56" i="83"/>
  <c r="O56" i="83"/>
  <c r="N56" i="83"/>
  <c r="M56" i="83"/>
  <c r="L56" i="83"/>
  <c r="K56" i="83"/>
  <c r="J56" i="83"/>
  <c r="I56" i="83"/>
  <c r="H56" i="83"/>
  <c r="G56" i="83"/>
  <c r="F56" i="83"/>
  <c r="E56" i="83"/>
  <c r="D56" i="83"/>
  <c r="C56" i="83"/>
  <c r="B55" i="83"/>
  <c r="BA55" i="83"/>
  <c r="BB55" i="83"/>
  <c r="AZ55" i="83"/>
  <c r="AY55" i="83"/>
  <c r="AX55" i="83"/>
  <c r="AW55" i="83"/>
  <c r="AV55" i="83"/>
  <c r="AU55" i="83"/>
  <c r="AT55" i="83"/>
  <c r="AS55" i="83"/>
  <c r="AR55" i="83"/>
  <c r="AQ55" i="83"/>
  <c r="AP55" i="83"/>
  <c r="AO55" i="83"/>
  <c r="AN55" i="83"/>
  <c r="AM55" i="83"/>
  <c r="AL55" i="83"/>
  <c r="AK55" i="83"/>
  <c r="AJ55" i="83"/>
  <c r="AI55" i="83"/>
  <c r="AH55" i="83"/>
  <c r="AG55" i="83"/>
  <c r="AF55" i="83"/>
  <c r="AE55" i="83"/>
  <c r="AD55" i="83"/>
  <c r="AC55" i="83"/>
  <c r="AB55" i="83"/>
  <c r="AA55" i="83"/>
  <c r="Z55" i="83"/>
  <c r="Y55" i="83"/>
  <c r="X55" i="83"/>
  <c r="W55" i="83"/>
  <c r="V55" i="83"/>
  <c r="U55" i="83"/>
  <c r="T55" i="83"/>
  <c r="S55" i="83"/>
  <c r="R55" i="83"/>
  <c r="Q55" i="83"/>
  <c r="P55" i="83"/>
  <c r="O55" i="83"/>
  <c r="N55" i="83"/>
  <c r="M55" i="83"/>
  <c r="L55" i="83"/>
  <c r="K55" i="83"/>
  <c r="J55" i="83"/>
  <c r="I55" i="83"/>
  <c r="H55" i="83"/>
  <c r="G55" i="83"/>
  <c r="F55" i="83"/>
  <c r="E55" i="83"/>
  <c r="D55" i="83"/>
  <c r="C55" i="83"/>
  <c r="B54" i="83"/>
  <c r="BA54" i="83"/>
  <c r="BB54" i="83"/>
  <c r="AZ54" i="83"/>
  <c r="AY54" i="83"/>
  <c r="AX54" i="83"/>
  <c r="AW54" i="83"/>
  <c r="AV54" i="83"/>
  <c r="AU54" i="83"/>
  <c r="AT54" i="83"/>
  <c r="AS54" i="83"/>
  <c r="AR54" i="83"/>
  <c r="AQ54" i="83"/>
  <c r="AP54" i="83"/>
  <c r="AO54" i="83"/>
  <c r="AN54" i="83"/>
  <c r="AM54" i="83"/>
  <c r="AL54" i="83"/>
  <c r="AK54" i="83"/>
  <c r="AJ54" i="83"/>
  <c r="AI54" i="83"/>
  <c r="AH54" i="83"/>
  <c r="AG54" i="83"/>
  <c r="AF54" i="83"/>
  <c r="AE54" i="83"/>
  <c r="AD54" i="83"/>
  <c r="AC54" i="83"/>
  <c r="AB54" i="83"/>
  <c r="AA54" i="83"/>
  <c r="Z54" i="83"/>
  <c r="Y54" i="83"/>
  <c r="X54" i="83"/>
  <c r="W54" i="83"/>
  <c r="V54" i="83"/>
  <c r="U54" i="83"/>
  <c r="T54" i="83"/>
  <c r="S54" i="83"/>
  <c r="R54" i="83"/>
  <c r="Q54" i="83"/>
  <c r="P54" i="83"/>
  <c r="O54" i="83"/>
  <c r="N54" i="83"/>
  <c r="M54" i="83"/>
  <c r="L54" i="83"/>
  <c r="K54" i="83"/>
  <c r="J54" i="83"/>
  <c r="I54" i="83"/>
  <c r="H54" i="83"/>
  <c r="G54" i="83"/>
  <c r="F54" i="83"/>
  <c r="E54" i="83"/>
  <c r="D54" i="83"/>
  <c r="C54" i="83"/>
  <c r="B53" i="83"/>
  <c r="BA53" i="83"/>
  <c r="BB53" i="83"/>
  <c r="AZ53" i="83"/>
  <c r="AY53" i="83"/>
  <c r="AX53" i="83"/>
  <c r="AW53" i="83"/>
  <c r="AV53" i="83"/>
  <c r="AU53" i="83"/>
  <c r="AT53" i="83"/>
  <c r="AS53" i="83"/>
  <c r="AR53" i="83"/>
  <c r="AQ53" i="83"/>
  <c r="AP53" i="83"/>
  <c r="AO53" i="83"/>
  <c r="AN53" i="83"/>
  <c r="AM53" i="83"/>
  <c r="AL53" i="83"/>
  <c r="AK53" i="83"/>
  <c r="AJ53" i="83"/>
  <c r="AI53" i="83"/>
  <c r="AH53" i="83"/>
  <c r="AG53" i="83"/>
  <c r="AF53" i="83"/>
  <c r="AE53" i="83"/>
  <c r="AD53" i="83"/>
  <c r="AC53" i="83"/>
  <c r="AB53" i="83"/>
  <c r="AA53" i="83"/>
  <c r="Z53" i="83"/>
  <c r="Y53" i="83"/>
  <c r="X53" i="83"/>
  <c r="W53" i="83"/>
  <c r="V53" i="83"/>
  <c r="U53" i="83"/>
  <c r="T53" i="83"/>
  <c r="S53" i="83"/>
  <c r="R53" i="83"/>
  <c r="Q53" i="83"/>
  <c r="P53" i="83"/>
  <c r="O53" i="83"/>
  <c r="N53" i="83"/>
  <c r="M53" i="83"/>
  <c r="L53" i="83"/>
  <c r="K53" i="83"/>
  <c r="J53" i="83"/>
  <c r="I53" i="83"/>
  <c r="H53" i="83"/>
  <c r="G53" i="83"/>
  <c r="F53" i="83"/>
  <c r="E53" i="83"/>
  <c r="D53" i="83"/>
  <c r="C53" i="83"/>
  <c r="B52" i="83"/>
  <c r="BA52" i="83"/>
  <c r="BB52" i="83"/>
  <c r="AZ52" i="83"/>
  <c r="AY52" i="83"/>
  <c r="AX52" i="83"/>
  <c r="AW52" i="83"/>
  <c r="AV52" i="83"/>
  <c r="AU52" i="83"/>
  <c r="AT52" i="83"/>
  <c r="AS52" i="83"/>
  <c r="AR52" i="83"/>
  <c r="AQ52" i="83"/>
  <c r="AP52" i="83"/>
  <c r="AO52" i="83"/>
  <c r="AN52" i="83"/>
  <c r="AM52" i="83"/>
  <c r="AL52" i="83"/>
  <c r="AK52" i="83"/>
  <c r="AJ52" i="83"/>
  <c r="AI52" i="83"/>
  <c r="AH52" i="83"/>
  <c r="AG52" i="83"/>
  <c r="AF52" i="83"/>
  <c r="AE52" i="83"/>
  <c r="AD52" i="83"/>
  <c r="AC52" i="83"/>
  <c r="AB52" i="83"/>
  <c r="AA52" i="83"/>
  <c r="Z52" i="83"/>
  <c r="Y52" i="83"/>
  <c r="X52" i="83"/>
  <c r="W52" i="83"/>
  <c r="V52" i="83"/>
  <c r="U52" i="83"/>
  <c r="T52" i="83"/>
  <c r="S52" i="83"/>
  <c r="R52" i="83"/>
  <c r="Q52" i="83"/>
  <c r="P52" i="83"/>
  <c r="O52" i="83"/>
  <c r="N52" i="83"/>
  <c r="M52" i="83"/>
  <c r="L52" i="83"/>
  <c r="K52" i="83"/>
  <c r="J52" i="83"/>
  <c r="I52" i="83"/>
  <c r="H52" i="83"/>
  <c r="G52" i="83"/>
  <c r="F52" i="83"/>
  <c r="E52" i="83"/>
  <c r="D52" i="83"/>
  <c r="C52" i="83"/>
  <c r="B51" i="83"/>
  <c r="BA51" i="83"/>
  <c r="BB51" i="83"/>
  <c r="AZ51" i="83"/>
  <c r="AY51" i="83"/>
  <c r="AX51" i="83"/>
  <c r="AW51" i="83"/>
  <c r="AV51" i="83"/>
  <c r="AU51" i="83"/>
  <c r="AT51" i="83"/>
  <c r="AS51" i="83"/>
  <c r="AR51" i="83"/>
  <c r="AQ51" i="83"/>
  <c r="AP51" i="83"/>
  <c r="AO51" i="83"/>
  <c r="AN51" i="83"/>
  <c r="AM51" i="83"/>
  <c r="AL51" i="83"/>
  <c r="AK51" i="83"/>
  <c r="AJ51" i="83"/>
  <c r="AI51" i="83"/>
  <c r="AH51" i="83"/>
  <c r="AG51" i="83"/>
  <c r="AF51" i="83"/>
  <c r="AE51" i="83"/>
  <c r="AD51" i="83"/>
  <c r="AC51" i="83"/>
  <c r="AB51" i="83"/>
  <c r="AA51" i="83"/>
  <c r="Z51" i="83"/>
  <c r="Y51" i="83"/>
  <c r="X51" i="83"/>
  <c r="W51" i="83"/>
  <c r="V51" i="83"/>
  <c r="U51" i="83"/>
  <c r="T51" i="83"/>
  <c r="S51" i="83"/>
  <c r="R51" i="83"/>
  <c r="Q51" i="83"/>
  <c r="P51" i="83"/>
  <c r="O51" i="83"/>
  <c r="N51" i="83"/>
  <c r="M51" i="83"/>
  <c r="L51" i="83"/>
  <c r="K51" i="83"/>
  <c r="J51" i="83"/>
  <c r="I51" i="83"/>
  <c r="H51" i="83"/>
  <c r="G51" i="83"/>
  <c r="F51" i="83"/>
  <c r="E51" i="83"/>
  <c r="D51" i="83"/>
  <c r="C51" i="83"/>
  <c r="B50" i="83"/>
  <c r="BA50" i="83"/>
  <c r="BB50" i="83"/>
  <c r="AZ50" i="83"/>
  <c r="AY50" i="83"/>
  <c r="AX50" i="83"/>
  <c r="AW50" i="83"/>
  <c r="AV50" i="83"/>
  <c r="AU50" i="83"/>
  <c r="AT50" i="83"/>
  <c r="AS50" i="83"/>
  <c r="AR50" i="83"/>
  <c r="AQ50" i="83"/>
  <c r="AP50" i="83"/>
  <c r="AO50" i="83"/>
  <c r="AN50" i="83"/>
  <c r="AM50" i="83"/>
  <c r="AL50" i="83"/>
  <c r="AK50" i="83"/>
  <c r="AJ50" i="83"/>
  <c r="AI50" i="83"/>
  <c r="AH50" i="83"/>
  <c r="AG50" i="83"/>
  <c r="AF50" i="83"/>
  <c r="AE50" i="83"/>
  <c r="AD50" i="83"/>
  <c r="AC50" i="83"/>
  <c r="AB50" i="83"/>
  <c r="AA50" i="83"/>
  <c r="Z50" i="83"/>
  <c r="Y50" i="83"/>
  <c r="X50" i="83"/>
  <c r="W50" i="83"/>
  <c r="V50" i="83"/>
  <c r="U50" i="83"/>
  <c r="T50" i="83"/>
  <c r="S50" i="83"/>
  <c r="R50" i="83"/>
  <c r="Q50" i="83"/>
  <c r="P50" i="83"/>
  <c r="O50" i="83"/>
  <c r="N50" i="83"/>
  <c r="M50" i="83"/>
  <c r="L50" i="83"/>
  <c r="K50" i="83"/>
  <c r="J50" i="83"/>
  <c r="I50" i="83"/>
  <c r="H50" i="83"/>
  <c r="G50" i="83"/>
  <c r="F50" i="83"/>
  <c r="E50" i="83"/>
  <c r="D50" i="83"/>
  <c r="C50" i="83"/>
  <c r="B49" i="83"/>
  <c r="BA49" i="83"/>
  <c r="BB49" i="83"/>
  <c r="AZ49" i="83"/>
  <c r="AY49" i="83"/>
  <c r="AX49" i="83"/>
  <c r="AW49" i="83"/>
  <c r="AV49" i="83"/>
  <c r="AU49" i="83"/>
  <c r="AT49" i="83"/>
  <c r="AS49" i="83"/>
  <c r="AR49" i="83"/>
  <c r="AQ49" i="83"/>
  <c r="AP49" i="83"/>
  <c r="AO49" i="83"/>
  <c r="AN49" i="83"/>
  <c r="AM49" i="83"/>
  <c r="AL49" i="83"/>
  <c r="AK49" i="83"/>
  <c r="AJ49" i="83"/>
  <c r="AI49" i="83"/>
  <c r="AH49" i="83"/>
  <c r="AG49" i="83"/>
  <c r="AF49" i="83"/>
  <c r="AE49" i="83"/>
  <c r="AD49" i="83"/>
  <c r="AC49" i="83"/>
  <c r="AB49" i="83"/>
  <c r="AA49" i="83"/>
  <c r="Z49" i="83"/>
  <c r="Y49" i="83"/>
  <c r="X49" i="83"/>
  <c r="W49" i="83"/>
  <c r="V49" i="83"/>
  <c r="U49" i="83"/>
  <c r="T49" i="83"/>
  <c r="S49" i="83"/>
  <c r="R49" i="83"/>
  <c r="Q49" i="83"/>
  <c r="P49" i="83"/>
  <c r="O49" i="83"/>
  <c r="N49" i="83"/>
  <c r="M49" i="83"/>
  <c r="L49" i="83"/>
  <c r="K49" i="83"/>
  <c r="J49" i="83"/>
  <c r="I49" i="83"/>
  <c r="H49" i="83"/>
  <c r="G49" i="83"/>
  <c r="F49" i="83"/>
  <c r="E49" i="83"/>
  <c r="D49" i="83"/>
  <c r="C49" i="83"/>
  <c r="B48" i="83"/>
  <c r="BA48" i="83"/>
  <c r="BB48" i="83"/>
  <c r="AZ48" i="83"/>
  <c r="AY48" i="83"/>
  <c r="AX48" i="83"/>
  <c r="AW48" i="83"/>
  <c r="AV48" i="83"/>
  <c r="AU48" i="83"/>
  <c r="AT48" i="83"/>
  <c r="AS48" i="83"/>
  <c r="AR48" i="83"/>
  <c r="AQ48" i="83"/>
  <c r="AP48" i="83"/>
  <c r="AO48" i="83"/>
  <c r="AN48" i="83"/>
  <c r="AM48" i="83"/>
  <c r="AL48" i="83"/>
  <c r="AK48" i="83"/>
  <c r="AJ48" i="83"/>
  <c r="AI48" i="83"/>
  <c r="AH48" i="83"/>
  <c r="AG48" i="83"/>
  <c r="AF48" i="83"/>
  <c r="AE48" i="83"/>
  <c r="AD48" i="83"/>
  <c r="AC48" i="83"/>
  <c r="AB48" i="83"/>
  <c r="AA48" i="83"/>
  <c r="Z48" i="83"/>
  <c r="Y48" i="83"/>
  <c r="X48" i="83"/>
  <c r="W48" i="83"/>
  <c r="V48" i="83"/>
  <c r="U48" i="83"/>
  <c r="T48" i="83"/>
  <c r="S48" i="83"/>
  <c r="R48" i="83"/>
  <c r="Q48" i="83"/>
  <c r="P48" i="83"/>
  <c r="O48" i="83"/>
  <c r="N48" i="83"/>
  <c r="M48" i="83"/>
  <c r="L48" i="83"/>
  <c r="K48" i="83"/>
  <c r="J48" i="83"/>
  <c r="I48" i="83"/>
  <c r="H48" i="83"/>
  <c r="G48" i="83"/>
  <c r="F48" i="83"/>
  <c r="E48" i="83"/>
  <c r="D48" i="83"/>
  <c r="C48" i="83"/>
  <c r="B47" i="83"/>
  <c r="BA47" i="83"/>
  <c r="BB47" i="83"/>
  <c r="AZ47" i="83"/>
  <c r="AY47" i="83"/>
  <c r="AX47" i="83"/>
  <c r="AW47" i="83"/>
  <c r="AV47" i="83"/>
  <c r="AU47" i="83"/>
  <c r="AT47" i="83"/>
  <c r="AS47" i="83"/>
  <c r="AR47" i="83"/>
  <c r="AQ47" i="83"/>
  <c r="AP47" i="83"/>
  <c r="AO47" i="83"/>
  <c r="AN47" i="83"/>
  <c r="AM47" i="83"/>
  <c r="AL47" i="83"/>
  <c r="AK47" i="83"/>
  <c r="AJ47" i="83"/>
  <c r="AI47" i="83"/>
  <c r="AH47" i="83"/>
  <c r="AG47" i="83"/>
  <c r="AF47" i="83"/>
  <c r="AE47" i="83"/>
  <c r="AD47" i="83"/>
  <c r="AC47" i="83"/>
  <c r="AB47" i="83"/>
  <c r="AA47" i="83"/>
  <c r="Z47" i="83"/>
  <c r="Y47" i="83"/>
  <c r="X47" i="83"/>
  <c r="W47" i="83"/>
  <c r="V47" i="83"/>
  <c r="U47" i="83"/>
  <c r="T47" i="83"/>
  <c r="S47" i="83"/>
  <c r="R47" i="83"/>
  <c r="Q47" i="83"/>
  <c r="P47" i="83"/>
  <c r="O47" i="83"/>
  <c r="N47" i="83"/>
  <c r="M47" i="83"/>
  <c r="L47" i="83"/>
  <c r="K47" i="83"/>
  <c r="J47" i="83"/>
  <c r="I47" i="83"/>
  <c r="H47" i="83"/>
  <c r="G47" i="83"/>
  <c r="F47" i="83"/>
  <c r="E47" i="83"/>
  <c r="D47" i="83"/>
  <c r="C47" i="83"/>
  <c r="B46" i="83"/>
  <c r="BA46" i="83"/>
  <c r="BB46" i="83"/>
  <c r="AZ46" i="83"/>
  <c r="AY46" i="83"/>
  <c r="AX46" i="83"/>
  <c r="AW46" i="83"/>
  <c r="AV46" i="83"/>
  <c r="AU46" i="83"/>
  <c r="AT46" i="83"/>
  <c r="AS46" i="83"/>
  <c r="AR46" i="83"/>
  <c r="AQ46" i="83"/>
  <c r="AP46" i="83"/>
  <c r="AO46" i="83"/>
  <c r="AN46" i="83"/>
  <c r="AM46" i="83"/>
  <c r="AL46" i="83"/>
  <c r="AK46" i="83"/>
  <c r="AJ46" i="83"/>
  <c r="AI46" i="83"/>
  <c r="AH46" i="83"/>
  <c r="AG46" i="83"/>
  <c r="AF46" i="83"/>
  <c r="AE46" i="83"/>
  <c r="AD46" i="83"/>
  <c r="AC46" i="83"/>
  <c r="AB46" i="83"/>
  <c r="AA46" i="83"/>
  <c r="Z46" i="83"/>
  <c r="Y46" i="83"/>
  <c r="X46" i="83"/>
  <c r="W46" i="83"/>
  <c r="V46" i="83"/>
  <c r="U46" i="83"/>
  <c r="T46" i="83"/>
  <c r="S46" i="83"/>
  <c r="R46" i="83"/>
  <c r="Q46" i="83"/>
  <c r="P46" i="83"/>
  <c r="O46" i="83"/>
  <c r="N46" i="83"/>
  <c r="M46" i="83"/>
  <c r="L46" i="83"/>
  <c r="K46" i="83"/>
  <c r="J46" i="83"/>
  <c r="I46" i="83"/>
  <c r="H46" i="83"/>
  <c r="G46" i="83"/>
  <c r="F46" i="83"/>
  <c r="E46" i="83"/>
  <c r="D46" i="83"/>
  <c r="C46" i="83"/>
  <c r="B45" i="83"/>
  <c r="BA45" i="83"/>
  <c r="BB45" i="83"/>
  <c r="AZ45" i="83"/>
  <c r="AY45" i="83"/>
  <c r="AX45" i="83"/>
  <c r="AW45" i="83"/>
  <c r="AV45" i="83"/>
  <c r="AU45" i="83"/>
  <c r="AT45" i="83"/>
  <c r="AS45" i="83"/>
  <c r="AR45" i="83"/>
  <c r="AQ45" i="83"/>
  <c r="AP45" i="83"/>
  <c r="AO45" i="83"/>
  <c r="AN45" i="83"/>
  <c r="AM45" i="83"/>
  <c r="AL45" i="83"/>
  <c r="AK45" i="83"/>
  <c r="AJ45" i="83"/>
  <c r="AI45" i="83"/>
  <c r="AH45" i="83"/>
  <c r="AG45" i="83"/>
  <c r="AF45" i="83"/>
  <c r="AE45" i="83"/>
  <c r="AD45" i="83"/>
  <c r="AC45" i="83"/>
  <c r="AB45" i="83"/>
  <c r="AA45" i="83"/>
  <c r="Z45" i="83"/>
  <c r="Y45" i="83"/>
  <c r="X45" i="83"/>
  <c r="W45" i="83"/>
  <c r="V45" i="83"/>
  <c r="U45" i="83"/>
  <c r="T45" i="83"/>
  <c r="S45" i="83"/>
  <c r="R45" i="83"/>
  <c r="Q45" i="83"/>
  <c r="P45" i="83"/>
  <c r="O45" i="83"/>
  <c r="N45" i="83"/>
  <c r="M45" i="83"/>
  <c r="L45" i="83"/>
  <c r="K45" i="83"/>
  <c r="J45" i="83"/>
  <c r="I45" i="83"/>
  <c r="H45" i="83"/>
  <c r="G45" i="83"/>
  <c r="F45" i="83"/>
  <c r="E45" i="83"/>
  <c r="D45" i="83"/>
  <c r="C45" i="83"/>
  <c r="B44" i="83"/>
  <c r="BA44" i="83"/>
  <c r="BB44" i="83"/>
  <c r="AZ44" i="83"/>
  <c r="AY44" i="83"/>
  <c r="AX44" i="83"/>
  <c r="AW44" i="83"/>
  <c r="AV44" i="83"/>
  <c r="AU44" i="83"/>
  <c r="AT44" i="83"/>
  <c r="AS44" i="83"/>
  <c r="AR44" i="83"/>
  <c r="AQ44" i="83"/>
  <c r="AP44" i="83"/>
  <c r="AO44" i="83"/>
  <c r="AN44" i="83"/>
  <c r="AM44" i="83"/>
  <c r="AL44" i="83"/>
  <c r="AK44" i="83"/>
  <c r="AJ44" i="83"/>
  <c r="AI44" i="83"/>
  <c r="AH44" i="83"/>
  <c r="AG44" i="83"/>
  <c r="AF44" i="83"/>
  <c r="AE44" i="83"/>
  <c r="AD44" i="83"/>
  <c r="AC44" i="83"/>
  <c r="AB44" i="83"/>
  <c r="AA44" i="83"/>
  <c r="Z44" i="83"/>
  <c r="Y44" i="83"/>
  <c r="X44" i="83"/>
  <c r="W44" i="83"/>
  <c r="V44" i="83"/>
  <c r="U44" i="83"/>
  <c r="T44" i="83"/>
  <c r="S44" i="83"/>
  <c r="R44" i="83"/>
  <c r="Q44" i="83"/>
  <c r="P44" i="83"/>
  <c r="O44" i="83"/>
  <c r="N44" i="83"/>
  <c r="M44" i="83"/>
  <c r="L44" i="83"/>
  <c r="K44" i="83"/>
  <c r="J44" i="83"/>
  <c r="I44" i="83"/>
  <c r="H44" i="83"/>
  <c r="G44" i="83"/>
  <c r="F44" i="83"/>
  <c r="E44" i="83"/>
  <c r="D44" i="83"/>
  <c r="C44" i="83"/>
  <c r="B43" i="83"/>
  <c r="BA43" i="83"/>
  <c r="BB43" i="83"/>
  <c r="AZ43" i="83"/>
  <c r="AY43" i="83"/>
  <c r="AX43" i="83"/>
  <c r="AW43" i="83"/>
  <c r="AV43" i="83"/>
  <c r="AU43" i="83"/>
  <c r="AT43" i="83"/>
  <c r="AS43" i="83"/>
  <c r="AR43" i="83"/>
  <c r="AQ43" i="83"/>
  <c r="AP43" i="83"/>
  <c r="AO43" i="83"/>
  <c r="AN43" i="83"/>
  <c r="AM43" i="83"/>
  <c r="AL43" i="83"/>
  <c r="AK43" i="83"/>
  <c r="AJ43" i="83"/>
  <c r="AI43" i="83"/>
  <c r="AH43" i="83"/>
  <c r="AG43" i="83"/>
  <c r="AF43" i="83"/>
  <c r="AE43" i="83"/>
  <c r="AD43" i="83"/>
  <c r="AC43" i="83"/>
  <c r="AB43" i="83"/>
  <c r="AA43" i="83"/>
  <c r="Z43" i="83"/>
  <c r="Y43" i="83"/>
  <c r="X43" i="83"/>
  <c r="W43" i="83"/>
  <c r="V43" i="83"/>
  <c r="U43" i="83"/>
  <c r="T43" i="83"/>
  <c r="S43" i="83"/>
  <c r="R43" i="83"/>
  <c r="Q43" i="83"/>
  <c r="P43" i="83"/>
  <c r="O43" i="83"/>
  <c r="N43" i="83"/>
  <c r="M43" i="83"/>
  <c r="L43" i="83"/>
  <c r="K43" i="83"/>
  <c r="J43" i="83"/>
  <c r="I43" i="83"/>
  <c r="H43" i="83"/>
  <c r="G43" i="83"/>
  <c r="F43" i="83"/>
  <c r="E43" i="83"/>
  <c r="D43" i="83"/>
  <c r="C43" i="83"/>
  <c r="B42" i="83"/>
  <c r="BA42" i="83"/>
  <c r="BB42" i="83"/>
  <c r="AZ42" i="83"/>
  <c r="AY42" i="83"/>
  <c r="AX42" i="83"/>
  <c r="AW42" i="83"/>
  <c r="AV42" i="83"/>
  <c r="AU42" i="83"/>
  <c r="AT42" i="83"/>
  <c r="AS42" i="83"/>
  <c r="AR42" i="83"/>
  <c r="AQ42" i="83"/>
  <c r="AP42" i="83"/>
  <c r="AO42" i="83"/>
  <c r="AN42" i="83"/>
  <c r="AM42" i="83"/>
  <c r="AL42" i="83"/>
  <c r="AK42" i="83"/>
  <c r="AJ42" i="83"/>
  <c r="AI42" i="83"/>
  <c r="AH42" i="83"/>
  <c r="AG42" i="83"/>
  <c r="AF42" i="83"/>
  <c r="AE42" i="83"/>
  <c r="AD42" i="83"/>
  <c r="AC42" i="83"/>
  <c r="AB42" i="83"/>
  <c r="AA42" i="83"/>
  <c r="Z42" i="83"/>
  <c r="Y42" i="83"/>
  <c r="X42" i="83"/>
  <c r="W42" i="83"/>
  <c r="V42" i="83"/>
  <c r="U42" i="83"/>
  <c r="T42" i="83"/>
  <c r="S42" i="83"/>
  <c r="R42" i="83"/>
  <c r="Q42" i="83"/>
  <c r="P42" i="83"/>
  <c r="O42" i="83"/>
  <c r="N42" i="83"/>
  <c r="M42" i="83"/>
  <c r="L42" i="83"/>
  <c r="K42" i="83"/>
  <c r="J42" i="83"/>
  <c r="I42" i="83"/>
  <c r="H42" i="83"/>
  <c r="G42" i="83"/>
  <c r="F42" i="83"/>
  <c r="E42" i="83"/>
  <c r="D42" i="83"/>
  <c r="C42" i="83"/>
  <c r="B41" i="83"/>
  <c r="BA41" i="83"/>
  <c r="BB41" i="83"/>
  <c r="AZ41" i="83"/>
  <c r="AY41" i="83"/>
  <c r="AX41" i="83"/>
  <c r="AW41" i="83"/>
  <c r="AV41" i="83"/>
  <c r="AU41" i="83"/>
  <c r="AT41" i="83"/>
  <c r="AS41" i="83"/>
  <c r="AR41" i="83"/>
  <c r="AQ41" i="83"/>
  <c r="AP41" i="83"/>
  <c r="AO41" i="83"/>
  <c r="AN41" i="83"/>
  <c r="AM41" i="83"/>
  <c r="AL41" i="83"/>
  <c r="AK41" i="83"/>
  <c r="AJ41" i="83"/>
  <c r="AI41" i="83"/>
  <c r="AH41" i="83"/>
  <c r="AG41" i="83"/>
  <c r="AF41" i="83"/>
  <c r="AE41" i="83"/>
  <c r="AD41" i="83"/>
  <c r="AC41" i="83"/>
  <c r="AB41" i="83"/>
  <c r="AA41" i="83"/>
  <c r="Z41" i="83"/>
  <c r="Y41" i="83"/>
  <c r="X41" i="83"/>
  <c r="W41" i="83"/>
  <c r="V41" i="83"/>
  <c r="U41" i="83"/>
  <c r="T41" i="83"/>
  <c r="S41" i="83"/>
  <c r="R41" i="83"/>
  <c r="Q41" i="83"/>
  <c r="P41" i="83"/>
  <c r="O41" i="83"/>
  <c r="N41" i="83"/>
  <c r="M41" i="83"/>
  <c r="L41" i="83"/>
  <c r="K41" i="83"/>
  <c r="J41" i="83"/>
  <c r="I41" i="83"/>
  <c r="H41" i="83"/>
  <c r="G41" i="83"/>
  <c r="F41" i="83"/>
  <c r="E41" i="83"/>
  <c r="D41" i="83"/>
  <c r="C41" i="83"/>
  <c r="B40" i="83"/>
  <c r="BA40" i="83"/>
  <c r="BB40" i="83"/>
  <c r="AZ40" i="83"/>
  <c r="AY40" i="83"/>
  <c r="AX40" i="83"/>
  <c r="AW40" i="83"/>
  <c r="AV40" i="83"/>
  <c r="AU40" i="83"/>
  <c r="AT40" i="83"/>
  <c r="AS40" i="83"/>
  <c r="AR40" i="83"/>
  <c r="AQ40" i="83"/>
  <c r="AP40" i="83"/>
  <c r="AO40" i="83"/>
  <c r="AN40" i="83"/>
  <c r="AM40" i="83"/>
  <c r="AL40" i="83"/>
  <c r="AK40" i="83"/>
  <c r="AJ40" i="83"/>
  <c r="AI40" i="83"/>
  <c r="AH40" i="83"/>
  <c r="AG40" i="83"/>
  <c r="AF40" i="83"/>
  <c r="AE40" i="83"/>
  <c r="AD40" i="83"/>
  <c r="AC40" i="83"/>
  <c r="AB40" i="83"/>
  <c r="AA40" i="83"/>
  <c r="Z40" i="83"/>
  <c r="Y40" i="83"/>
  <c r="X40" i="83"/>
  <c r="W40" i="83"/>
  <c r="V40" i="83"/>
  <c r="U40" i="83"/>
  <c r="T40" i="83"/>
  <c r="S40" i="83"/>
  <c r="R40" i="83"/>
  <c r="Q40" i="83"/>
  <c r="P40" i="83"/>
  <c r="O40" i="83"/>
  <c r="N40" i="83"/>
  <c r="M40" i="83"/>
  <c r="L40" i="83"/>
  <c r="K40" i="83"/>
  <c r="J40" i="83"/>
  <c r="I40" i="83"/>
  <c r="H40" i="83"/>
  <c r="G40" i="83"/>
  <c r="F40" i="83"/>
  <c r="E40" i="83"/>
  <c r="D40" i="83"/>
  <c r="C40" i="83"/>
  <c r="B39" i="83"/>
  <c r="BA39" i="83"/>
  <c r="BB39" i="83"/>
  <c r="AZ39" i="83"/>
  <c r="AY39" i="83"/>
  <c r="AX39" i="83"/>
  <c r="AW39" i="83"/>
  <c r="AV39" i="83"/>
  <c r="AU39" i="83"/>
  <c r="AT39" i="83"/>
  <c r="AS39" i="83"/>
  <c r="AR39" i="83"/>
  <c r="AQ39" i="83"/>
  <c r="AP39" i="83"/>
  <c r="AO39" i="83"/>
  <c r="AN39" i="83"/>
  <c r="AM39" i="83"/>
  <c r="AL39" i="83"/>
  <c r="AK39" i="83"/>
  <c r="AJ39" i="83"/>
  <c r="AI39" i="83"/>
  <c r="AH39" i="83"/>
  <c r="AG39" i="83"/>
  <c r="AF39" i="83"/>
  <c r="AE39" i="83"/>
  <c r="AD39" i="83"/>
  <c r="AC39" i="83"/>
  <c r="AB39" i="83"/>
  <c r="AA39" i="83"/>
  <c r="Z39" i="83"/>
  <c r="Y39" i="83"/>
  <c r="X39" i="83"/>
  <c r="W39" i="83"/>
  <c r="V39" i="83"/>
  <c r="U39" i="83"/>
  <c r="T39" i="83"/>
  <c r="S39" i="83"/>
  <c r="R39" i="83"/>
  <c r="Q39" i="83"/>
  <c r="P39" i="83"/>
  <c r="O39" i="83"/>
  <c r="N39" i="83"/>
  <c r="M39" i="83"/>
  <c r="L39" i="83"/>
  <c r="K39" i="83"/>
  <c r="J39" i="83"/>
  <c r="I39" i="83"/>
  <c r="H39" i="83"/>
  <c r="G39" i="83"/>
  <c r="F39" i="83"/>
  <c r="E39" i="83"/>
  <c r="D39" i="83"/>
  <c r="C39" i="83"/>
  <c r="B38" i="83"/>
  <c r="BA38" i="83"/>
  <c r="BB38" i="83"/>
  <c r="AZ38" i="83"/>
  <c r="AY38" i="83"/>
  <c r="AX38" i="83"/>
  <c r="AW38" i="83"/>
  <c r="AV38" i="83"/>
  <c r="AU38" i="83"/>
  <c r="AT38" i="83"/>
  <c r="AS38" i="83"/>
  <c r="AR38" i="83"/>
  <c r="AQ38" i="83"/>
  <c r="AP38" i="83"/>
  <c r="AO38" i="83"/>
  <c r="AN38" i="83"/>
  <c r="AM38" i="83"/>
  <c r="AL38" i="83"/>
  <c r="AK38" i="83"/>
  <c r="AJ38" i="83"/>
  <c r="AI38" i="83"/>
  <c r="AH38" i="83"/>
  <c r="AG38" i="83"/>
  <c r="AF38" i="83"/>
  <c r="AE38" i="83"/>
  <c r="AD38" i="83"/>
  <c r="AC38" i="83"/>
  <c r="AB38" i="83"/>
  <c r="AA38" i="83"/>
  <c r="Z38" i="83"/>
  <c r="Y38" i="83"/>
  <c r="X38" i="83"/>
  <c r="W38" i="83"/>
  <c r="V38" i="83"/>
  <c r="U38" i="83"/>
  <c r="T38" i="83"/>
  <c r="S38" i="83"/>
  <c r="R38" i="83"/>
  <c r="Q38" i="83"/>
  <c r="P38" i="83"/>
  <c r="O38" i="83"/>
  <c r="N38" i="83"/>
  <c r="M38" i="83"/>
  <c r="L38" i="83"/>
  <c r="K38" i="83"/>
  <c r="J38" i="83"/>
  <c r="I38" i="83"/>
  <c r="H38" i="83"/>
  <c r="G38" i="83"/>
  <c r="F38" i="83"/>
  <c r="E38" i="83"/>
  <c r="D38" i="83"/>
  <c r="C38" i="83"/>
  <c r="B37" i="83"/>
  <c r="BA37" i="83"/>
  <c r="BB37" i="83"/>
  <c r="AZ37" i="83"/>
  <c r="AY37" i="83"/>
  <c r="AX37" i="83"/>
  <c r="AW37" i="83"/>
  <c r="AV37" i="83"/>
  <c r="AU37" i="83"/>
  <c r="AT37" i="83"/>
  <c r="AS37" i="83"/>
  <c r="AR37" i="83"/>
  <c r="AQ37" i="83"/>
  <c r="AP37" i="83"/>
  <c r="AO37" i="83"/>
  <c r="AN37" i="83"/>
  <c r="AM37" i="83"/>
  <c r="AL37" i="83"/>
  <c r="AK37" i="83"/>
  <c r="AJ37" i="83"/>
  <c r="AI37" i="83"/>
  <c r="AH37" i="83"/>
  <c r="AG37" i="83"/>
  <c r="AF37" i="83"/>
  <c r="AE37" i="83"/>
  <c r="AD37" i="83"/>
  <c r="AC37" i="83"/>
  <c r="AB37" i="83"/>
  <c r="AA37" i="83"/>
  <c r="Z37" i="83"/>
  <c r="Y37" i="83"/>
  <c r="X37" i="83"/>
  <c r="W37" i="83"/>
  <c r="V37" i="83"/>
  <c r="U37" i="83"/>
  <c r="T37" i="83"/>
  <c r="S37" i="83"/>
  <c r="R37" i="83"/>
  <c r="Q37" i="83"/>
  <c r="P37" i="83"/>
  <c r="O37" i="83"/>
  <c r="N37" i="83"/>
  <c r="M37" i="83"/>
  <c r="L37" i="83"/>
  <c r="K37" i="83"/>
  <c r="J37" i="83"/>
  <c r="I37" i="83"/>
  <c r="H37" i="83"/>
  <c r="G37" i="83"/>
  <c r="F37" i="83"/>
  <c r="E37" i="83"/>
  <c r="D37" i="83"/>
  <c r="C37" i="83"/>
  <c r="B36" i="83"/>
  <c r="BA36" i="83"/>
  <c r="BB36" i="83"/>
  <c r="AZ36" i="83"/>
  <c r="AY36" i="83"/>
  <c r="AX36" i="83"/>
  <c r="AW36" i="83"/>
  <c r="AV36" i="83"/>
  <c r="AU36" i="83"/>
  <c r="AT36" i="83"/>
  <c r="AS36" i="83"/>
  <c r="AR36" i="83"/>
  <c r="AQ36" i="83"/>
  <c r="AP36" i="83"/>
  <c r="AO36" i="83"/>
  <c r="AN36" i="83"/>
  <c r="AM36" i="83"/>
  <c r="AL36" i="83"/>
  <c r="AK36" i="83"/>
  <c r="AJ36" i="83"/>
  <c r="AI36" i="83"/>
  <c r="AH36" i="83"/>
  <c r="AG36" i="83"/>
  <c r="AF36" i="83"/>
  <c r="AE36" i="83"/>
  <c r="AD36" i="83"/>
  <c r="AC36" i="83"/>
  <c r="AB36" i="83"/>
  <c r="AA36" i="83"/>
  <c r="Z36" i="83"/>
  <c r="Y36" i="83"/>
  <c r="X36" i="83"/>
  <c r="W36" i="83"/>
  <c r="V36" i="83"/>
  <c r="U36" i="83"/>
  <c r="T36" i="83"/>
  <c r="S36" i="83"/>
  <c r="R36" i="83"/>
  <c r="Q36" i="83"/>
  <c r="P36" i="83"/>
  <c r="O36" i="83"/>
  <c r="N36" i="83"/>
  <c r="M36" i="83"/>
  <c r="L36" i="83"/>
  <c r="K36" i="83"/>
  <c r="J36" i="83"/>
  <c r="I36" i="83"/>
  <c r="H36" i="83"/>
  <c r="G36" i="83"/>
  <c r="F36" i="83"/>
  <c r="E36" i="83"/>
  <c r="D36" i="83"/>
  <c r="C36" i="83"/>
  <c r="B35" i="83"/>
  <c r="BA35" i="83"/>
  <c r="BB35" i="83"/>
  <c r="AZ35" i="83"/>
  <c r="AY35" i="83"/>
  <c r="AX35" i="83"/>
  <c r="AW35" i="83"/>
  <c r="AV35" i="83"/>
  <c r="AU35" i="83"/>
  <c r="AT35" i="83"/>
  <c r="AS35" i="83"/>
  <c r="AR35" i="83"/>
  <c r="AQ35" i="83"/>
  <c r="AP35" i="83"/>
  <c r="AO35" i="83"/>
  <c r="AN35" i="83"/>
  <c r="AM35" i="83"/>
  <c r="AL35" i="83"/>
  <c r="AK35" i="83"/>
  <c r="AJ35" i="83"/>
  <c r="AI35" i="83"/>
  <c r="AH35" i="83"/>
  <c r="AG35" i="83"/>
  <c r="AF35" i="83"/>
  <c r="AE35" i="83"/>
  <c r="AD35" i="83"/>
  <c r="AC35" i="83"/>
  <c r="AB35" i="83"/>
  <c r="AA35" i="83"/>
  <c r="Z35" i="83"/>
  <c r="Y35" i="83"/>
  <c r="X35" i="83"/>
  <c r="W35" i="83"/>
  <c r="V35" i="83"/>
  <c r="U35" i="83"/>
  <c r="T35" i="83"/>
  <c r="S35" i="83"/>
  <c r="R35" i="83"/>
  <c r="Q35" i="83"/>
  <c r="P35" i="83"/>
  <c r="O35" i="83"/>
  <c r="N35" i="83"/>
  <c r="M35" i="83"/>
  <c r="L35" i="83"/>
  <c r="K35" i="83"/>
  <c r="J35" i="83"/>
  <c r="I35" i="83"/>
  <c r="H35" i="83"/>
  <c r="G35" i="83"/>
  <c r="F35" i="83"/>
  <c r="E35" i="83"/>
  <c r="D35" i="83"/>
  <c r="C35" i="83"/>
  <c r="B34" i="83"/>
  <c r="BA34" i="83"/>
  <c r="BB34" i="83"/>
  <c r="AZ34" i="83"/>
  <c r="AY34" i="83"/>
  <c r="AX34" i="83"/>
  <c r="AW34" i="83"/>
  <c r="AV34" i="83"/>
  <c r="AU34" i="83"/>
  <c r="AT34" i="83"/>
  <c r="AS34" i="83"/>
  <c r="AR34" i="83"/>
  <c r="AQ34" i="83"/>
  <c r="AP34" i="83"/>
  <c r="AO34" i="83"/>
  <c r="AN34" i="83"/>
  <c r="AM34" i="83"/>
  <c r="AL34" i="83"/>
  <c r="AK34" i="83"/>
  <c r="AJ34" i="83"/>
  <c r="AI34" i="83"/>
  <c r="AH34" i="83"/>
  <c r="AG34" i="83"/>
  <c r="AF34" i="83"/>
  <c r="AE34" i="83"/>
  <c r="AD34" i="83"/>
  <c r="AC34" i="83"/>
  <c r="AB34" i="83"/>
  <c r="AA34" i="83"/>
  <c r="Z34" i="83"/>
  <c r="Y34" i="83"/>
  <c r="X34" i="83"/>
  <c r="W34" i="83"/>
  <c r="V34" i="83"/>
  <c r="U34" i="83"/>
  <c r="T34" i="83"/>
  <c r="S34" i="83"/>
  <c r="R34" i="83"/>
  <c r="Q34" i="83"/>
  <c r="P34" i="83"/>
  <c r="O34" i="83"/>
  <c r="N34" i="83"/>
  <c r="M34" i="83"/>
  <c r="L34" i="83"/>
  <c r="K34" i="83"/>
  <c r="J34" i="83"/>
  <c r="I34" i="83"/>
  <c r="H34" i="83"/>
  <c r="G34" i="83"/>
  <c r="F34" i="83"/>
  <c r="E34" i="83"/>
  <c r="D34" i="83"/>
  <c r="C34" i="83"/>
  <c r="B33" i="83"/>
  <c r="BA33" i="83"/>
  <c r="BB33" i="83"/>
  <c r="AZ33" i="83"/>
  <c r="AY33" i="83"/>
  <c r="AX33" i="83"/>
  <c r="AW33" i="83"/>
  <c r="AV33" i="83"/>
  <c r="AU33" i="83"/>
  <c r="AT33" i="83"/>
  <c r="AS33" i="83"/>
  <c r="AR33" i="83"/>
  <c r="AQ33" i="83"/>
  <c r="AP33" i="83"/>
  <c r="AO33" i="83"/>
  <c r="AN33" i="83"/>
  <c r="AM33" i="83"/>
  <c r="AL33" i="83"/>
  <c r="AK33" i="83"/>
  <c r="AJ33" i="83"/>
  <c r="AI33" i="83"/>
  <c r="AH33" i="83"/>
  <c r="AG33" i="83"/>
  <c r="AF33" i="83"/>
  <c r="AE33" i="83"/>
  <c r="AD33" i="83"/>
  <c r="AC33" i="83"/>
  <c r="AB33" i="83"/>
  <c r="AA33" i="83"/>
  <c r="Z33" i="83"/>
  <c r="Y33" i="83"/>
  <c r="X33" i="83"/>
  <c r="W33" i="83"/>
  <c r="V33" i="83"/>
  <c r="U33" i="83"/>
  <c r="T33" i="83"/>
  <c r="S33" i="83"/>
  <c r="R33" i="83"/>
  <c r="Q33" i="83"/>
  <c r="P33" i="83"/>
  <c r="O33" i="83"/>
  <c r="N33" i="83"/>
  <c r="M33" i="83"/>
  <c r="L33" i="83"/>
  <c r="K33" i="83"/>
  <c r="J33" i="83"/>
  <c r="I33" i="83"/>
  <c r="H33" i="83"/>
  <c r="G33" i="83"/>
  <c r="F33" i="83"/>
  <c r="E33" i="83"/>
  <c r="D33" i="83"/>
  <c r="C33" i="83"/>
  <c r="B32" i="83"/>
  <c r="BA32" i="83"/>
  <c r="BB32" i="83"/>
  <c r="AZ32" i="83"/>
  <c r="AY32" i="83"/>
  <c r="AX32" i="83"/>
  <c r="AW32" i="83"/>
  <c r="AV32" i="83"/>
  <c r="AU32" i="83"/>
  <c r="AT32" i="83"/>
  <c r="AS32" i="83"/>
  <c r="AR32" i="83"/>
  <c r="AQ32" i="83"/>
  <c r="AP32" i="83"/>
  <c r="AO32" i="83"/>
  <c r="AN32" i="83"/>
  <c r="AM32" i="83"/>
  <c r="AL32" i="83"/>
  <c r="AK32" i="83"/>
  <c r="AJ32" i="83"/>
  <c r="AI32" i="83"/>
  <c r="AH32" i="83"/>
  <c r="AG32" i="83"/>
  <c r="AF32" i="83"/>
  <c r="AE32" i="83"/>
  <c r="AD32" i="83"/>
  <c r="AC32" i="83"/>
  <c r="AB32" i="83"/>
  <c r="AA32" i="83"/>
  <c r="Z32" i="83"/>
  <c r="Y32" i="83"/>
  <c r="X32" i="83"/>
  <c r="W32" i="83"/>
  <c r="V32" i="83"/>
  <c r="U32" i="83"/>
  <c r="T32" i="83"/>
  <c r="S32" i="83"/>
  <c r="R32" i="83"/>
  <c r="Q32" i="83"/>
  <c r="P32" i="83"/>
  <c r="O32" i="83"/>
  <c r="N32" i="83"/>
  <c r="M32" i="83"/>
  <c r="L32" i="83"/>
  <c r="K32" i="83"/>
  <c r="J32" i="83"/>
  <c r="I32" i="83"/>
  <c r="H32" i="83"/>
  <c r="G32" i="83"/>
  <c r="F32" i="83"/>
  <c r="E32" i="83"/>
  <c r="D32" i="83"/>
  <c r="C32" i="83"/>
  <c r="B31" i="83"/>
  <c r="BA31" i="83"/>
  <c r="BB31" i="83"/>
  <c r="AZ31" i="83"/>
  <c r="AY31" i="83"/>
  <c r="AX31" i="83"/>
  <c r="AW31" i="83"/>
  <c r="AV31" i="83"/>
  <c r="AU31" i="83"/>
  <c r="AT31" i="83"/>
  <c r="AS31" i="83"/>
  <c r="AR31" i="83"/>
  <c r="AQ31" i="83"/>
  <c r="AP31" i="83"/>
  <c r="AO31" i="83"/>
  <c r="AN31" i="83"/>
  <c r="AM31" i="83"/>
  <c r="AL31" i="83"/>
  <c r="AK31" i="83"/>
  <c r="AJ31" i="83"/>
  <c r="AI31" i="83"/>
  <c r="AH31" i="83"/>
  <c r="AG31" i="83"/>
  <c r="AF31" i="83"/>
  <c r="AE31" i="83"/>
  <c r="AD31" i="83"/>
  <c r="AC31" i="83"/>
  <c r="AB31" i="83"/>
  <c r="AA31" i="83"/>
  <c r="Z31" i="83"/>
  <c r="Y31" i="83"/>
  <c r="X31" i="83"/>
  <c r="W31" i="83"/>
  <c r="V31" i="83"/>
  <c r="U31" i="83"/>
  <c r="T31" i="83"/>
  <c r="S31" i="83"/>
  <c r="R31" i="83"/>
  <c r="Q31" i="83"/>
  <c r="P31" i="83"/>
  <c r="O31" i="83"/>
  <c r="N31" i="83"/>
  <c r="M31" i="83"/>
  <c r="L31" i="83"/>
  <c r="K31" i="83"/>
  <c r="J31" i="83"/>
  <c r="I31" i="83"/>
  <c r="H31" i="83"/>
  <c r="G31" i="83"/>
  <c r="F31" i="83"/>
  <c r="E31" i="83"/>
  <c r="D31" i="83"/>
  <c r="C31" i="83"/>
  <c r="B30" i="83"/>
  <c r="BA30" i="83"/>
  <c r="BB30" i="83"/>
  <c r="AZ30" i="83"/>
  <c r="AY30" i="83"/>
  <c r="AX30" i="83"/>
  <c r="AW30" i="83"/>
  <c r="AV30" i="83"/>
  <c r="AU30" i="83"/>
  <c r="AT30" i="83"/>
  <c r="AS30" i="83"/>
  <c r="AR30" i="83"/>
  <c r="AQ30" i="83"/>
  <c r="AP30" i="83"/>
  <c r="AO30" i="83"/>
  <c r="AN30" i="83"/>
  <c r="AM30" i="83"/>
  <c r="AL30" i="83"/>
  <c r="AK30" i="83"/>
  <c r="AJ30" i="83"/>
  <c r="AI30" i="83"/>
  <c r="AH30" i="83"/>
  <c r="AG30" i="83"/>
  <c r="AF30" i="83"/>
  <c r="AE30" i="83"/>
  <c r="AD30" i="83"/>
  <c r="AC30" i="83"/>
  <c r="AB30" i="83"/>
  <c r="AA30" i="83"/>
  <c r="Z30" i="83"/>
  <c r="Y30" i="83"/>
  <c r="X30" i="83"/>
  <c r="W30" i="83"/>
  <c r="V30" i="83"/>
  <c r="U30" i="83"/>
  <c r="T30" i="83"/>
  <c r="S30" i="83"/>
  <c r="R30" i="83"/>
  <c r="Q30" i="83"/>
  <c r="P30" i="83"/>
  <c r="O30" i="83"/>
  <c r="N30" i="83"/>
  <c r="M30" i="83"/>
  <c r="L30" i="83"/>
  <c r="K30" i="83"/>
  <c r="J30" i="83"/>
  <c r="I30" i="83"/>
  <c r="H30" i="83"/>
  <c r="G30" i="83"/>
  <c r="F30" i="83"/>
  <c r="E30" i="83"/>
  <c r="D30" i="83"/>
  <c r="C30" i="83"/>
  <c r="B29" i="83"/>
  <c r="BA29" i="83"/>
  <c r="BB29" i="83"/>
  <c r="AZ29" i="83"/>
  <c r="AY29" i="83"/>
  <c r="AX29" i="83"/>
  <c r="AW29" i="83"/>
  <c r="AV29" i="83"/>
  <c r="AU29" i="83"/>
  <c r="AT29" i="83"/>
  <c r="AS29" i="83"/>
  <c r="AR29" i="83"/>
  <c r="AQ29" i="83"/>
  <c r="AP29" i="83"/>
  <c r="AO29" i="83"/>
  <c r="AN29" i="83"/>
  <c r="AM29" i="83"/>
  <c r="AL29" i="83"/>
  <c r="AK29" i="83"/>
  <c r="AJ29" i="83"/>
  <c r="AI29" i="83"/>
  <c r="AH29" i="83"/>
  <c r="AG29" i="83"/>
  <c r="AF29" i="83"/>
  <c r="AE29" i="83"/>
  <c r="AD29" i="83"/>
  <c r="AC29" i="83"/>
  <c r="AB29" i="83"/>
  <c r="AA29" i="83"/>
  <c r="Z29" i="83"/>
  <c r="Y29" i="83"/>
  <c r="X29" i="83"/>
  <c r="W29" i="83"/>
  <c r="V29" i="83"/>
  <c r="U29" i="83"/>
  <c r="T29" i="83"/>
  <c r="S29" i="83"/>
  <c r="R29" i="83"/>
  <c r="Q29" i="83"/>
  <c r="P29" i="83"/>
  <c r="O29" i="83"/>
  <c r="N29" i="83"/>
  <c r="M29" i="83"/>
  <c r="L29" i="83"/>
  <c r="K29" i="83"/>
  <c r="J29" i="83"/>
  <c r="I29" i="83"/>
  <c r="H29" i="83"/>
  <c r="G29" i="83"/>
  <c r="F29" i="83"/>
  <c r="E29" i="83"/>
  <c r="D29" i="83"/>
  <c r="C29" i="83"/>
  <c r="B28" i="83"/>
  <c r="BA28" i="83"/>
  <c r="BB28" i="83"/>
  <c r="AZ28" i="83"/>
  <c r="AY28" i="83"/>
  <c r="AX28" i="83"/>
  <c r="AW28" i="83"/>
  <c r="AV28" i="83"/>
  <c r="AU28" i="83"/>
  <c r="AT28" i="83"/>
  <c r="AS28" i="83"/>
  <c r="AR28" i="83"/>
  <c r="AQ28" i="83"/>
  <c r="AP28" i="83"/>
  <c r="AO28" i="83"/>
  <c r="AN28" i="83"/>
  <c r="AM28" i="83"/>
  <c r="AL28" i="83"/>
  <c r="AK28" i="83"/>
  <c r="AJ28" i="83"/>
  <c r="AI28" i="83"/>
  <c r="AH28" i="83"/>
  <c r="AG28" i="83"/>
  <c r="AF28" i="83"/>
  <c r="AE28" i="83"/>
  <c r="AD28" i="83"/>
  <c r="AC28" i="83"/>
  <c r="AB28" i="83"/>
  <c r="AA28" i="83"/>
  <c r="Z28" i="83"/>
  <c r="Y28" i="83"/>
  <c r="X28" i="83"/>
  <c r="W28" i="83"/>
  <c r="V28" i="83"/>
  <c r="U28" i="83"/>
  <c r="T28" i="83"/>
  <c r="S28" i="83"/>
  <c r="R28" i="83"/>
  <c r="Q28" i="83"/>
  <c r="P28" i="83"/>
  <c r="O28" i="83"/>
  <c r="N28" i="83"/>
  <c r="M28" i="83"/>
  <c r="L28" i="83"/>
  <c r="K28" i="83"/>
  <c r="J28" i="83"/>
  <c r="I28" i="83"/>
  <c r="H28" i="83"/>
  <c r="G28" i="83"/>
  <c r="F28" i="83"/>
  <c r="E28" i="83"/>
  <c r="D28" i="83"/>
  <c r="C28" i="83"/>
  <c r="B27" i="83"/>
  <c r="BA27" i="83"/>
  <c r="BB27" i="83"/>
  <c r="AZ27" i="83"/>
  <c r="AY27" i="83"/>
  <c r="AX27" i="83"/>
  <c r="AW27" i="83"/>
  <c r="AV27" i="83"/>
  <c r="AU27" i="83"/>
  <c r="AT27" i="83"/>
  <c r="AS27" i="83"/>
  <c r="AR27" i="83"/>
  <c r="AQ27" i="83"/>
  <c r="AP27" i="83"/>
  <c r="AO27" i="83"/>
  <c r="AN27" i="83"/>
  <c r="AM27" i="83"/>
  <c r="AL27" i="83"/>
  <c r="AK27" i="83"/>
  <c r="AJ27" i="83"/>
  <c r="AI27" i="83"/>
  <c r="AH27" i="83"/>
  <c r="AG27" i="83"/>
  <c r="AF27" i="83"/>
  <c r="AE27" i="83"/>
  <c r="AD27" i="83"/>
  <c r="AC27" i="83"/>
  <c r="AB27" i="83"/>
  <c r="AA27" i="83"/>
  <c r="Z27" i="83"/>
  <c r="Y27" i="83"/>
  <c r="X27" i="83"/>
  <c r="W27" i="83"/>
  <c r="V27" i="83"/>
  <c r="U27" i="83"/>
  <c r="T27" i="83"/>
  <c r="S27" i="83"/>
  <c r="R27" i="83"/>
  <c r="Q27" i="83"/>
  <c r="P27" i="83"/>
  <c r="O27" i="83"/>
  <c r="N27" i="83"/>
  <c r="M27" i="83"/>
  <c r="L27" i="83"/>
  <c r="K27" i="83"/>
  <c r="J27" i="83"/>
  <c r="I27" i="83"/>
  <c r="H27" i="83"/>
  <c r="G27" i="83"/>
  <c r="F27" i="83"/>
  <c r="E27" i="83"/>
  <c r="D27" i="83"/>
  <c r="C27" i="83"/>
  <c r="B26" i="83"/>
  <c r="BA26" i="83"/>
  <c r="BB26" i="83"/>
  <c r="AZ26" i="83"/>
  <c r="AY26" i="83"/>
  <c r="AX26" i="83"/>
  <c r="AW26" i="83"/>
  <c r="AV26" i="83"/>
  <c r="AU26" i="83"/>
  <c r="AT26" i="83"/>
  <c r="AS26" i="83"/>
  <c r="AR26" i="83"/>
  <c r="AQ26" i="83"/>
  <c r="AP26" i="83"/>
  <c r="AO26" i="83"/>
  <c r="AN26" i="83"/>
  <c r="AM26" i="83"/>
  <c r="AL26" i="83"/>
  <c r="AK26" i="83"/>
  <c r="AJ26" i="83"/>
  <c r="AI26" i="83"/>
  <c r="AH26" i="83"/>
  <c r="AG26" i="83"/>
  <c r="AF26" i="83"/>
  <c r="AE26" i="83"/>
  <c r="AD26" i="83"/>
  <c r="AC26" i="83"/>
  <c r="AB26" i="83"/>
  <c r="AA26" i="83"/>
  <c r="Z26" i="83"/>
  <c r="Y26" i="83"/>
  <c r="X26" i="83"/>
  <c r="W26" i="83"/>
  <c r="V26" i="83"/>
  <c r="U26" i="83"/>
  <c r="T26" i="83"/>
  <c r="S26" i="83"/>
  <c r="R26" i="83"/>
  <c r="Q26" i="83"/>
  <c r="P26" i="83"/>
  <c r="O26" i="83"/>
  <c r="N26" i="83"/>
  <c r="M26" i="83"/>
  <c r="L26" i="83"/>
  <c r="K26" i="83"/>
  <c r="J26" i="83"/>
  <c r="I26" i="83"/>
  <c r="H26" i="83"/>
  <c r="G26" i="83"/>
  <c r="F26" i="83"/>
  <c r="E26" i="83"/>
  <c r="D26" i="83"/>
  <c r="C26" i="83"/>
  <c r="B25" i="83"/>
  <c r="BA25" i="83"/>
  <c r="BB25" i="83"/>
  <c r="AZ25" i="83"/>
  <c r="AY25" i="83"/>
  <c r="AX25" i="83"/>
  <c r="AW25" i="83"/>
  <c r="AV25" i="83"/>
  <c r="AU25" i="83"/>
  <c r="AT25" i="83"/>
  <c r="AS25" i="83"/>
  <c r="AR25" i="83"/>
  <c r="AQ25" i="83"/>
  <c r="AP25" i="83"/>
  <c r="AO25" i="83"/>
  <c r="AN25" i="83"/>
  <c r="AM25" i="83"/>
  <c r="AL25" i="83"/>
  <c r="AK25" i="83"/>
  <c r="AJ25" i="83"/>
  <c r="AI25" i="83"/>
  <c r="AH25" i="83"/>
  <c r="AG25" i="83"/>
  <c r="AF25" i="83"/>
  <c r="AE25" i="83"/>
  <c r="AD25" i="83"/>
  <c r="AC25" i="83"/>
  <c r="AB25" i="83"/>
  <c r="AA25" i="83"/>
  <c r="Z25" i="83"/>
  <c r="Y25" i="83"/>
  <c r="X25" i="83"/>
  <c r="W25" i="83"/>
  <c r="V25" i="83"/>
  <c r="U25" i="83"/>
  <c r="T25" i="83"/>
  <c r="S25" i="83"/>
  <c r="R25" i="83"/>
  <c r="Q25" i="83"/>
  <c r="P25" i="83"/>
  <c r="O25" i="83"/>
  <c r="N25" i="83"/>
  <c r="M25" i="83"/>
  <c r="L25" i="83"/>
  <c r="K25" i="83"/>
  <c r="J25" i="83"/>
  <c r="I25" i="83"/>
  <c r="H25" i="83"/>
  <c r="G25" i="83"/>
  <c r="F25" i="83"/>
  <c r="E25" i="83"/>
  <c r="D25" i="83"/>
  <c r="C25" i="83"/>
  <c r="B24" i="83"/>
  <c r="BA24" i="83"/>
  <c r="BB24" i="83"/>
  <c r="AZ24" i="83"/>
  <c r="AY24" i="83"/>
  <c r="AX24" i="83"/>
  <c r="AW24" i="83"/>
  <c r="AV24" i="83"/>
  <c r="AU24" i="83"/>
  <c r="AT24" i="83"/>
  <c r="AS24" i="83"/>
  <c r="AR24" i="83"/>
  <c r="AQ24" i="83"/>
  <c r="AP24" i="83"/>
  <c r="AO24" i="83"/>
  <c r="AN24" i="83"/>
  <c r="AM24" i="83"/>
  <c r="AL24" i="83"/>
  <c r="AK24" i="83"/>
  <c r="AJ24" i="83"/>
  <c r="AI24" i="83"/>
  <c r="AH24" i="83"/>
  <c r="AG24" i="83"/>
  <c r="AF24" i="83"/>
  <c r="AE24" i="83"/>
  <c r="AD24" i="83"/>
  <c r="AC24" i="83"/>
  <c r="AB24" i="83"/>
  <c r="AA24" i="83"/>
  <c r="Z24" i="83"/>
  <c r="Y24" i="83"/>
  <c r="X24" i="83"/>
  <c r="W24" i="83"/>
  <c r="V24" i="83"/>
  <c r="U24" i="83"/>
  <c r="T24" i="83"/>
  <c r="S24" i="83"/>
  <c r="R24" i="83"/>
  <c r="Q24" i="83"/>
  <c r="P24" i="83"/>
  <c r="O24" i="83"/>
  <c r="N24" i="83"/>
  <c r="M24" i="83"/>
  <c r="L24" i="83"/>
  <c r="K24" i="83"/>
  <c r="J24" i="83"/>
  <c r="I24" i="83"/>
  <c r="H24" i="83"/>
  <c r="G24" i="83"/>
  <c r="F24" i="83"/>
  <c r="E24" i="83"/>
  <c r="D24" i="83"/>
  <c r="C24" i="83"/>
  <c r="B23" i="83"/>
  <c r="BA23" i="83"/>
  <c r="BB23" i="83"/>
  <c r="AZ23" i="83"/>
  <c r="AY23" i="83"/>
  <c r="AX23" i="83"/>
  <c r="AW23" i="83"/>
  <c r="AV23" i="83"/>
  <c r="AU23" i="83"/>
  <c r="AT23" i="83"/>
  <c r="AS23" i="83"/>
  <c r="AR23" i="83"/>
  <c r="AQ23" i="83"/>
  <c r="AP23" i="83"/>
  <c r="AO23" i="83"/>
  <c r="AN23" i="83"/>
  <c r="AM23" i="83"/>
  <c r="AL23" i="83"/>
  <c r="AK23" i="83"/>
  <c r="AJ23" i="83"/>
  <c r="AI23" i="83"/>
  <c r="AH23" i="83"/>
  <c r="AG23" i="83"/>
  <c r="AF23" i="83"/>
  <c r="AE23" i="83"/>
  <c r="AD23" i="83"/>
  <c r="AC23" i="83"/>
  <c r="AB23" i="83"/>
  <c r="AA23" i="83"/>
  <c r="Z23" i="83"/>
  <c r="Y23" i="83"/>
  <c r="X23" i="83"/>
  <c r="W23" i="83"/>
  <c r="V23" i="83"/>
  <c r="U23" i="83"/>
  <c r="T23" i="83"/>
  <c r="S23" i="83"/>
  <c r="R23" i="83"/>
  <c r="Q23" i="83"/>
  <c r="P23" i="83"/>
  <c r="O23" i="83"/>
  <c r="N23" i="83"/>
  <c r="M23" i="83"/>
  <c r="L23" i="83"/>
  <c r="K23" i="83"/>
  <c r="J23" i="83"/>
  <c r="I23" i="83"/>
  <c r="H23" i="83"/>
  <c r="G23" i="83"/>
  <c r="F23" i="83"/>
  <c r="E23" i="83"/>
  <c r="D23" i="83"/>
  <c r="C23" i="83"/>
  <c r="B22" i="83"/>
  <c r="BA22" i="83"/>
  <c r="BB22" i="83"/>
  <c r="AZ22" i="83"/>
  <c r="AY22" i="83"/>
  <c r="AX22" i="83"/>
  <c r="AW22" i="83"/>
  <c r="AV22" i="83"/>
  <c r="AU22" i="83"/>
  <c r="AT22" i="83"/>
  <c r="AS22" i="83"/>
  <c r="AR22" i="83"/>
  <c r="AQ22" i="83"/>
  <c r="AP22" i="83"/>
  <c r="AO22" i="83"/>
  <c r="AN22" i="83"/>
  <c r="AM22" i="83"/>
  <c r="AL22" i="83"/>
  <c r="AK22" i="83"/>
  <c r="AJ22" i="83"/>
  <c r="AI22" i="83"/>
  <c r="AH22" i="83"/>
  <c r="AG22" i="83"/>
  <c r="AF22" i="83"/>
  <c r="AE22" i="83"/>
  <c r="AD22" i="83"/>
  <c r="AC22" i="83"/>
  <c r="AB22" i="83"/>
  <c r="AA22" i="83"/>
  <c r="Z22" i="83"/>
  <c r="Y22" i="83"/>
  <c r="X22" i="83"/>
  <c r="W22" i="83"/>
  <c r="V22" i="83"/>
  <c r="U22" i="83"/>
  <c r="T22" i="83"/>
  <c r="S22" i="83"/>
  <c r="R22" i="83"/>
  <c r="Q22" i="83"/>
  <c r="P22" i="83"/>
  <c r="O22" i="83"/>
  <c r="N22" i="83"/>
  <c r="M22" i="83"/>
  <c r="L22" i="83"/>
  <c r="K22" i="83"/>
  <c r="J22" i="83"/>
  <c r="I22" i="83"/>
  <c r="H22" i="83"/>
  <c r="G22" i="83"/>
  <c r="F22" i="83"/>
  <c r="E22" i="83"/>
  <c r="D22" i="83"/>
  <c r="C22" i="83"/>
  <c r="B21" i="83"/>
  <c r="BA21" i="83"/>
  <c r="BB21" i="83"/>
  <c r="AZ21" i="83"/>
  <c r="AY21" i="83"/>
  <c r="AX21" i="83"/>
  <c r="AW21" i="83"/>
  <c r="AV21" i="83"/>
  <c r="AU21" i="83"/>
  <c r="AT21" i="83"/>
  <c r="AS21" i="83"/>
  <c r="AR21" i="83"/>
  <c r="AQ21" i="83"/>
  <c r="AP21" i="83"/>
  <c r="AO21" i="83"/>
  <c r="AN21" i="83"/>
  <c r="AM21" i="83"/>
  <c r="AL21" i="83"/>
  <c r="AK21" i="83"/>
  <c r="AJ21" i="83"/>
  <c r="AI21" i="83"/>
  <c r="AH21" i="83"/>
  <c r="AG21" i="83"/>
  <c r="AF21" i="83"/>
  <c r="AE21" i="83"/>
  <c r="AD21" i="83"/>
  <c r="AC21" i="83"/>
  <c r="AB21" i="83"/>
  <c r="AA21" i="83"/>
  <c r="Z21" i="83"/>
  <c r="Y21" i="83"/>
  <c r="X21" i="83"/>
  <c r="W21" i="83"/>
  <c r="V21" i="83"/>
  <c r="U21" i="83"/>
  <c r="T21" i="83"/>
  <c r="S21" i="83"/>
  <c r="R21" i="83"/>
  <c r="Q21" i="83"/>
  <c r="P21" i="83"/>
  <c r="O21" i="83"/>
  <c r="N21" i="83"/>
  <c r="M21" i="83"/>
  <c r="L21" i="83"/>
  <c r="K21" i="83"/>
  <c r="J21" i="83"/>
  <c r="I21" i="83"/>
  <c r="H21" i="83"/>
  <c r="G21" i="83"/>
  <c r="F21" i="83"/>
  <c r="E21" i="83"/>
  <c r="D21" i="83"/>
  <c r="C21" i="83"/>
  <c r="B20" i="83"/>
  <c r="BA20" i="83"/>
  <c r="BB20" i="83"/>
  <c r="AZ20" i="83"/>
  <c r="AY20" i="83"/>
  <c r="AX20" i="83"/>
  <c r="AW20" i="83"/>
  <c r="AV20" i="83"/>
  <c r="AU20" i="83"/>
  <c r="AT20" i="83"/>
  <c r="AS20" i="83"/>
  <c r="AR20" i="83"/>
  <c r="AQ20" i="83"/>
  <c r="AP20" i="83"/>
  <c r="AO20" i="83"/>
  <c r="AN20" i="83"/>
  <c r="AM20" i="83"/>
  <c r="AL20" i="83"/>
  <c r="AK20" i="83"/>
  <c r="AJ20" i="83"/>
  <c r="AI20" i="83"/>
  <c r="AH20" i="83"/>
  <c r="AG20" i="83"/>
  <c r="AF20" i="83"/>
  <c r="AE20" i="83"/>
  <c r="AD20" i="83"/>
  <c r="AC20" i="83"/>
  <c r="AB20" i="83"/>
  <c r="AA20" i="83"/>
  <c r="Z20" i="83"/>
  <c r="Y20" i="83"/>
  <c r="X20" i="83"/>
  <c r="W20" i="83"/>
  <c r="V20" i="83"/>
  <c r="U20" i="83"/>
  <c r="T20" i="83"/>
  <c r="S20" i="83"/>
  <c r="R20" i="83"/>
  <c r="Q20" i="83"/>
  <c r="P20" i="83"/>
  <c r="O20" i="83"/>
  <c r="N20" i="83"/>
  <c r="M20" i="83"/>
  <c r="L20" i="83"/>
  <c r="K20" i="83"/>
  <c r="J20" i="83"/>
  <c r="I20" i="83"/>
  <c r="H20" i="83"/>
  <c r="G20" i="83"/>
  <c r="F20" i="83"/>
  <c r="E20" i="83"/>
  <c r="D20" i="83"/>
  <c r="C20" i="83"/>
  <c r="B19" i="83"/>
  <c r="BA19" i="83"/>
  <c r="BB19" i="83"/>
  <c r="AZ19" i="83"/>
  <c r="AY19" i="83"/>
  <c r="AX19" i="83"/>
  <c r="AW19" i="83"/>
  <c r="AV19" i="83"/>
  <c r="AU19" i="83"/>
  <c r="AT19" i="83"/>
  <c r="AS19" i="83"/>
  <c r="AR19" i="83"/>
  <c r="AQ19" i="83"/>
  <c r="AP19" i="83"/>
  <c r="AO19" i="83"/>
  <c r="AN19" i="83"/>
  <c r="AM19" i="83"/>
  <c r="AL19" i="83"/>
  <c r="AK19" i="83"/>
  <c r="AJ19" i="83"/>
  <c r="AI19" i="83"/>
  <c r="AH19" i="83"/>
  <c r="AG19" i="83"/>
  <c r="AF19" i="83"/>
  <c r="AE19" i="83"/>
  <c r="AD19" i="83"/>
  <c r="AC19" i="83"/>
  <c r="AB19" i="83"/>
  <c r="AA19" i="83"/>
  <c r="Z19" i="83"/>
  <c r="Y19" i="83"/>
  <c r="X19" i="83"/>
  <c r="W19" i="83"/>
  <c r="V19" i="83"/>
  <c r="U19" i="83"/>
  <c r="T19" i="83"/>
  <c r="S19" i="83"/>
  <c r="R19" i="83"/>
  <c r="Q19" i="83"/>
  <c r="P19" i="83"/>
  <c r="O19" i="83"/>
  <c r="N19" i="83"/>
  <c r="M19" i="83"/>
  <c r="L19" i="83"/>
  <c r="K19" i="83"/>
  <c r="J19" i="83"/>
  <c r="I19" i="83"/>
  <c r="H19" i="83"/>
  <c r="G19" i="83"/>
  <c r="F19" i="83"/>
  <c r="E19" i="83"/>
  <c r="D19" i="83"/>
  <c r="C19" i="83"/>
  <c r="B18" i="83"/>
  <c r="BA18" i="83"/>
  <c r="BB18" i="83"/>
  <c r="AZ18" i="83"/>
  <c r="AY18" i="83"/>
  <c r="AX18" i="83"/>
  <c r="AW18" i="83"/>
  <c r="AV18" i="83"/>
  <c r="AU18" i="83"/>
  <c r="AT18" i="83"/>
  <c r="AS18" i="83"/>
  <c r="AR18" i="83"/>
  <c r="AQ18" i="83"/>
  <c r="AP18" i="83"/>
  <c r="AO18" i="83"/>
  <c r="AN18" i="83"/>
  <c r="AM18" i="83"/>
  <c r="AL18" i="83"/>
  <c r="AK18" i="83"/>
  <c r="AJ18" i="83"/>
  <c r="AI18" i="83"/>
  <c r="AH18" i="83"/>
  <c r="AG18" i="83"/>
  <c r="AF18" i="83"/>
  <c r="AE18" i="83"/>
  <c r="AD18" i="83"/>
  <c r="AC18" i="83"/>
  <c r="AB18" i="83"/>
  <c r="AA18" i="83"/>
  <c r="Z18" i="83"/>
  <c r="Y18" i="83"/>
  <c r="X18" i="83"/>
  <c r="W18" i="83"/>
  <c r="V18" i="83"/>
  <c r="U18" i="83"/>
  <c r="T18" i="83"/>
  <c r="S18" i="83"/>
  <c r="R18" i="83"/>
  <c r="Q18" i="83"/>
  <c r="P18" i="83"/>
  <c r="O18" i="83"/>
  <c r="N18" i="83"/>
  <c r="M18" i="83"/>
  <c r="L18" i="83"/>
  <c r="K18" i="83"/>
  <c r="J18" i="83"/>
  <c r="I18" i="83"/>
  <c r="H18" i="83"/>
  <c r="G18" i="83"/>
  <c r="F18" i="83"/>
  <c r="E18" i="83"/>
  <c r="D18" i="83"/>
  <c r="C18" i="83"/>
  <c r="B17" i="83"/>
  <c r="BA17" i="83"/>
  <c r="BB17" i="83"/>
  <c r="AZ17" i="83"/>
  <c r="AY17" i="83"/>
  <c r="AX17" i="83"/>
  <c r="AW17" i="83"/>
  <c r="AV17" i="83"/>
  <c r="AU17" i="83"/>
  <c r="AT17" i="83"/>
  <c r="AS17" i="83"/>
  <c r="AR17" i="83"/>
  <c r="AQ17" i="83"/>
  <c r="AP17" i="83"/>
  <c r="AO17" i="83"/>
  <c r="AN17" i="83"/>
  <c r="AM17" i="83"/>
  <c r="AL17" i="83"/>
  <c r="AK17" i="83"/>
  <c r="AJ17" i="83"/>
  <c r="AI17" i="83"/>
  <c r="AH17" i="83"/>
  <c r="AG17" i="83"/>
  <c r="AF17" i="83"/>
  <c r="AE17" i="83"/>
  <c r="AD17" i="83"/>
  <c r="AC17" i="83"/>
  <c r="AB17" i="83"/>
  <c r="AA17" i="83"/>
  <c r="Z17" i="83"/>
  <c r="Y17" i="83"/>
  <c r="X17" i="83"/>
  <c r="W17" i="83"/>
  <c r="V17" i="83"/>
  <c r="U17" i="83"/>
  <c r="T17" i="83"/>
  <c r="S17" i="83"/>
  <c r="R17" i="83"/>
  <c r="Q17" i="83"/>
  <c r="P17" i="83"/>
  <c r="O17" i="83"/>
  <c r="N17" i="83"/>
  <c r="M17" i="83"/>
  <c r="L17" i="83"/>
  <c r="K17" i="83"/>
  <c r="J17" i="83"/>
  <c r="I17" i="83"/>
  <c r="H17" i="83"/>
  <c r="G17" i="83"/>
  <c r="F17" i="83"/>
  <c r="E17" i="83"/>
  <c r="D17" i="83"/>
  <c r="C17" i="83"/>
  <c r="B16" i="83"/>
  <c r="BA16" i="83"/>
  <c r="BB16" i="83"/>
  <c r="AZ16" i="83"/>
  <c r="AY16" i="83"/>
  <c r="AX16" i="83"/>
  <c r="AW16" i="83"/>
  <c r="AV16" i="83"/>
  <c r="AU16" i="83"/>
  <c r="AT16" i="83"/>
  <c r="AS16" i="83"/>
  <c r="AR16" i="83"/>
  <c r="AQ16" i="83"/>
  <c r="AP16" i="83"/>
  <c r="AO16" i="83"/>
  <c r="AN16" i="83"/>
  <c r="AM16" i="83"/>
  <c r="AL16" i="83"/>
  <c r="AK16" i="83"/>
  <c r="AJ16" i="83"/>
  <c r="AI16" i="83"/>
  <c r="AH16" i="83"/>
  <c r="AG16" i="83"/>
  <c r="AF16" i="83"/>
  <c r="AE16" i="83"/>
  <c r="AD16" i="83"/>
  <c r="AC16" i="83"/>
  <c r="AB16" i="83"/>
  <c r="AA16" i="83"/>
  <c r="Z16" i="83"/>
  <c r="Y16" i="83"/>
  <c r="X16" i="83"/>
  <c r="W16" i="83"/>
  <c r="V16" i="83"/>
  <c r="U16" i="83"/>
  <c r="T16" i="83"/>
  <c r="S16" i="83"/>
  <c r="R16" i="83"/>
  <c r="Q16" i="83"/>
  <c r="P16" i="83"/>
  <c r="O16" i="83"/>
  <c r="N16" i="83"/>
  <c r="M16" i="83"/>
  <c r="L16" i="83"/>
  <c r="K16" i="83"/>
  <c r="J16" i="83"/>
  <c r="I16" i="83"/>
  <c r="H16" i="83"/>
  <c r="G16" i="83"/>
  <c r="F16" i="83"/>
  <c r="E16" i="83"/>
  <c r="D16" i="83"/>
  <c r="C16" i="83"/>
  <c r="B15" i="83"/>
  <c r="BA15" i="83"/>
  <c r="BB15" i="83"/>
  <c r="AZ15" i="83"/>
  <c r="AY15" i="83"/>
  <c r="AX15" i="83"/>
  <c r="AW15" i="83"/>
  <c r="AV15" i="83"/>
  <c r="AU15" i="83"/>
  <c r="AT15" i="83"/>
  <c r="AS15" i="83"/>
  <c r="AR15" i="83"/>
  <c r="AQ15" i="83"/>
  <c r="AP15" i="83"/>
  <c r="AO15" i="83"/>
  <c r="AN15" i="83"/>
  <c r="AM15" i="83"/>
  <c r="AL15" i="83"/>
  <c r="AK15" i="83"/>
  <c r="AJ15" i="83"/>
  <c r="AI15" i="83"/>
  <c r="AH15" i="83"/>
  <c r="AG15" i="83"/>
  <c r="AF15" i="83"/>
  <c r="AE15" i="83"/>
  <c r="AD15" i="83"/>
  <c r="AC15" i="83"/>
  <c r="AB15" i="83"/>
  <c r="AA15" i="83"/>
  <c r="Z15" i="83"/>
  <c r="Y15" i="83"/>
  <c r="X15" i="83"/>
  <c r="W15" i="83"/>
  <c r="V15" i="83"/>
  <c r="U15" i="83"/>
  <c r="T15" i="83"/>
  <c r="S15" i="83"/>
  <c r="R15" i="83"/>
  <c r="Q15" i="83"/>
  <c r="P15" i="83"/>
  <c r="O15" i="83"/>
  <c r="N15" i="83"/>
  <c r="M15" i="83"/>
  <c r="L15" i="83"/>
  <c r="K15" i="83"/>
  <c r="J15" i="83"/>
  <c r="I15" i="83"/>
  <c r="H15" i="83"/>
  <c r="G15" i="83"/>
  <c r="F15" i="83"/>
  <c r="E15" i="83"/>
  <c r="D15" i="83"/>
  <c r="C15" i="83"/>
  <c r="B14" i="83"/>
  <c r="BA14" i="83"/>
  <c r="BB14" i="83"/>
  <c r="AZ14" i="83"/>
  <c r="AY14" i="83"/>
  <c r="AX14" i="83"/>
  <c r="AW14" i="83"/>
  <c r="AV14" i="83"/>
  <c r="AU14" i="83"/>
  <c r="AT14" i="83"/>
  <c r="AS14" i="83"/>
  <c r="AR14" i="83"/>
  <c r="AQ14" i="83"/>
  <c r="AP14" i="83"/>
  <c r="AO14" i="83"/>
  <c r="AN14" i="83"/>
  <c r="AM14" i="83"/>
  <c r="AL14" i="83"/>
  <c r="AK14" i="83"/>
  <c r="AJ14" i="83"/>
  <c r="AI14" i="83"/>
  <c r="AH14" i="83"/>
  <c r="AG14" i="83"/>
  <c r="AF14" i="83"/>
  <c r="AE14" i="83"/>
  <c r="AD14" i="83"/>
  <c r="AC14" i="83"/>
  <c r="AB14" i="83"/>
  <c r="AA14" i="83"/>
  <c r="Z14" i="83"/>
  <c r="Y14" i="83"/>
  <c r="X14" i="83"/>
  <c r="W14" i="83"/>
  <c r="V14" i="83"/>
  <c r="U14" i="83"/>
  <c r="T14" i="83"/>
  <c r="S14" i="83"/>
  <c r="R14" i="83"/>
  <c r="Q14" i="83"/>
  <c r="P14" i="83"/>
  <c r="O14" i="83"/>
  <c r="N14" i="83"/>
  <c r="M14" i="83"/>
  <c r="L14" i="83"/>
  <c r="K14" i="83"/>
  <c r="J14" i="83"/>
  <c r="I14" i="83"/>
  <c r="H14" i="83"/>
  <c r="G14" i="83"/>
  <c r="F14" i="83"/>
  <c r="E14" i="83"/>
  <c r="D14" i="83"/>
  <c r="C14" i="83"/>
  <c r="B13" i="83"/>
  <c r="BA13" i="83"/>
  <c r="BB13" i="83"/>
  <c r="AZ13" i="83"/>
  <c r="AY13" i="83"/>
  <c r="AX13" i="83"/>
  <c r="AW13" i="83"/>
  <c r="AV13" i="83"/>
  <c r="AU13" i="83"/>
  <c r="AT13" i="83"/>
  <c r="AS13" i="83"/>
  <c r="AR13" i="83"/>
  <c r="AQ13" i="83"/>
  <c r="AP13" i="83"/>
  <c r="AO13" i="83"/>
  <c r="AN13" i="83"/>
  <c r="AM13" i="83"/>
  <c r="AL13" i="83"/>
  <c r="AK13" i="83"/>
  <c r="AJ13" i="83"/>
  <c r="AI13" i="83"/>
  <c r="AH13" i="83"/>
  <c r="AG13" i="83"/>
  <c r="AF13" i="83"/>
  <c r="AE13" i="83"/>
  <c r="AD13" i="83"/>
  <c r="AC13" i="83"/>
  <c r="AB13" i="83"/>
  <c r="AA13" i="83"/>
  <c r="Z13" i="83"/>
  <c r="Y13" i="83"/>
  <c r="X13" i="83"/>
  <c r="W13" i="83"/>
  <c r="V13" i="83"/>
  <c r="U13" i="83"/>
  <c r="T13" i="83"/>
  <c r="S13" i="83"/>
  <c r="R13" i="83"/>
  <c r="Q13" i="83"/>
  <c r="P13" i="83"/>
  <c r="O13" i="83"/>
  <c r="N13" i="83"/>
  <c r="M13" i="83"/>
  <c r="L13" i="83"/>
  <c r="K13" i="83"/>
  <c r="J13" i="83"/>
  <c r="I13" i="83"/>
  <c r="H13" i="83"/>
  <c r="G13" i="83"/>
  <c r="F13" i="83"/>
  <c r="E13" i="83"/>
  <c r="D13" i="83"/>
  <c r="C13" i="83"/>
  <c r="B12" i="83"/>
  <c r="BA12" i="83"/>
  <c r="BB12" i="83"/>
  <c r="AZ12" i="83"/>
  <c r="AY12" i="83"/>
  <c r="AX12" i="83"/>
  <c r="AW12" i="83"/>
  <c r="AV12" i="83"/>
  <c r="AU12" i="83"/>
  <c r="AT12" i="83"/>
  <c r="AS12" i="83"/>
  <c r="AR12" i="83"/>
  <c r="AQ12" i="83"/>
  <c r="AP12" i="83"/>
  <c r="AO12" i="83"/>
  <c r="AN12" i="83"/>
  <c r="AM12" i="83"/>
  <c r="AL12" i="83"/>
  <c r="AK12" i="83"/>
  <c r="AJ12" i="83"/>
  <c r="AI12" i="83"/>
  <c r="AH12" i="83"/>
  <c r="AG12" i="83"/>
  <c r="AF12" i="83"/>
  <c r="AE12" i="83"/>
  <c r="AD12" i="83"/>
  <c r="AC12" i="83"/>
  <c r="AB12" i="83"/>
  <c r="AA12" i="83"/>
  <c r="Z12" i="83"/>
  <c r="Y12" i="83"/>
  <c r="X12" i="83"/>
  <c r="W12" i="83"/>
  <c r="V12" i="83"/>
  <c r="U12" i="83"/>
  <c r="T12" i="83"/>
  <c r="S12" i="83"/>
  <c r="R12" i="83"/>
  <c r="Q12" i="83"/>
  <c r="P12" i="83"/>
  <c r="O12" i="83"/>
  <c r="N12" i="83"/>
  <c r="M12" i="83"/>
  <c r="L12" i="83"/>
  <c r="K12" i="83"/>
  <c r="J12" i="83"/>
  <c r="I12" i="83"/>
  <c r="H12" i="83"/>
  <c r="G12" i="83"/>
  <c r="F12" i="83"/>
  <c r="E12" i="83"/>
  <c r="D12" i="83"/>
  <c r="C12" i="83"/>
  <c r="B11" i="83"/>
  <c r="BA11" i="83"/>
  <c r="BB11" i="83"/>
  <c r="AZ11" i="83"/>
  <c r="AY11" i="83"/>
  <c r="AX11" i="83"/>
  <c r="AW11" i="83"/>
  <c r="AV11" i="83"/>
  <c r="AU11" i="83"/>
  <c r="AT11" i="83"/>
  <c r="AS11" i="83"/>
  <c r="AR11" i="83"/>
  <c r="AQ11" i="83"/>
  <c r="AP11" i="83"/>
  <c r="AO11" i="83"/>
  <c r="AN11" i="83"/>
  <c r="AM11" i="83"/>
  <c r="AL11" i="83"/>
  <c r="AK11" i="83"/>
  <c r="AJ11" i="83"/>
  <c r="AI11" i="83"/>
  <c r="AH11" i="83"/>
  <c r="AG11" i="83"/>
  <c r="AF11" i="83"/>
  <c r="AE11" i="83"/>
  <c r="AD11" i="83"/>
  <c r="AC11" i="83"/>
  <c r="AB11" i="83"/>
  <c r="AA11" i="83"/>
  <c r="Z11" i="83"/>
  <c r="Y11" i="83"/>
  <c r="X11" i="83"/>
  <c r="W11" i="83"/>
  <c r="V11" i="83"/>
  <c r="U11" i="83"/>
  <c r="T11" i="83"/>
  <c r="S11" i="83"/>
  <c r="R11" i="83"/>
  <c r="Q11" i="83"/>
  <c r="P11" i="83"/>
  <c r="O11" i="83"/>
  <c r="N11" i="83"/>
  <c r="M11" i="83"/>
  <c r="L11" i="83"/>
  <c r="K11" i="83"/>
  <c r="J11" i="83"/>
  <c r="I11" i="83"/>
  <c r="H11" i="83"/>
  <c r="G11" i="83"/>
  <c r="F11" i="83"/>
  <c r="E11" i="83"/>
  <c r="D11" i="83"/>
  <c r="C11" i="83"/>
  <c r="B10" i="83"/>
  <c r="BA10" i="83"/>
  <c r="BB10" i="83"/>
  <c r="AZ10" i="83"/>
  <c r="AY10" i="83"/>
  <c r="AX10" i="83"/>
  <c r="AW10" i="83"/>
  <c r="AV10" i="83"/>
  <c r="AU10" i="83"/>
  <c r="AT10" i="83"/>
  <c r="AS10" i="83"/>
  <c r="AR10" i="83"/>
  <c r="AQ10" i="83"/>
  <c r="AP10" i="83"/>
  <c r="AO10" i="83"/>
  <c r="AN10" i="83"/>
  <c r="AM10" i="83"/>
  <c r="AL10" i="83"/>
  <c r="AK10" i="83"/>
  <c r="AJ10" i="83"/>
  <c r="AI10" i="83"/>
  <c r="AH10" i="83"/>
  <c r="AG10" i="83"/>
  <c r="AF10" i="83"/>
  <c r="AE10" i="83"/>
  <c r="AD10" i="83"/>
  <c r="AC10" i="83"/>
  <c r="AB10" i="83"/>
  <c r="AA10" i="83"/>
  <c r="Z10" i="83"/>
  <c r="Y10" i="83"/>
  <c r="X10" i="83"/>
  <c r="W10" i="83"/>
  <c r="V10" i="83"/>
  <c r="U10" i="83"/>
  <c r="T10" i="83"/>
  <c r="S10" i="83"/>
  <c r="R10" i="83"/>
  <c r="Q10" i="83"/>
  <c r="P10" i="83"/>
  <c r="O10" i="83"/>
  <c r="N10" i="83"/>
  <c r="M10" i="83"/>
  <c r="L10" i="83"/>
  <c r="K10" i="83"/>
  <c r="J10" i="83"/>
  <c r="I10" i="83"/>
  <c r="H10" i="83"/>
  <c r="G10" i="83"/>
  <c r="F10" i="83"/>
  <c r="E10" i="83"/>
  <c r="D10" i="83"/>
  <c r="C10" i="83"/>
  <c r="B9" i="83"/>
  <c r="BA9" i="83"/>
  <c r="BB9" i="83"/>
  <c r="AZ9" i="83"/>
  <c r="AY9" i="83"/>
  <c r="AX9" i="83"/>
  <c r="AW9" i="83"/>
  <c r="AV9" i="83"/>
  <c r="AU9" i="83"/>
  <c r="AT9" i="83"/>
  <c r="AS9" i="83"/>
  <c r="AR9" i="83"/>
  <c r="AQ9" i="83"/>
  <c r="AP9" i="83"/>
  <c r="AO9" i="83"/>
  <c r="AN9" i="83"/>
  <c r="AM9" i="83"/>
  <c r="AL9" i="83"/>
  <c r="AK9" i="83"/>
  <c r="AJ9" i="83"/>
  <c r="AI9" i="83"/>
  <c r="AH9" i="83"/>
  <c r="AG9" i="83"/>
  <c r="AF9" i="83"/>
  <c r="AE9" i="83"/>
  <c r="AD9" i="83"/>
  <c r="AC9" i="83"/>
  <c r="AB9" i="83"/>
  <c r="AA9" i="83"/>
  <c r="Z9" i="83"/>
  <c r="Y9" i="83"/>
  <c r="X9" i="83"/>
  <c r="W9" i="83"/>
  <c r="V9" i="83"/>
  <c r="U9" i="83"/>
  <c r="T9" i="83"/>
  <c r="S9" i="83"/>
  <c r="R9" i="83"/>
  <c r="Q9" i="83"/>
  <c r="P9" i="83"/>
  <c r="O9" i="83"/>
  <c r="N9" i="83"/>
  <c r="M9" i="83"/>
  <c r="L9" i="83"/>
  <c r="K9" i="83"/>
  <c r="J9" i="83"/>
  <c r="I9" i="83"/>
  <c r="H9" i="83"/>
  <c r="G9" i="83"/>
  <c r="F9" i="83"/>
  <c r="E9" i="83"/>
  <c r="D9" i="83"/>
  <c r="C9" i="83"/>
  <c r="B8" i="83"/>
  <c r="BA8" i="83"/>
  <c r="BB8" i="83"/>
  <c r="AZ8" i="83"/>
  <c r="AY8" i="83"/>
  <c r="AX8" i="83"/>
  <c r="AW8" i="83"/>
  <c r="AV8" i="83"/>
  <c r="AU8" i="83"/>
  <c r="AT8" i="83"/>
  <c r="AS8" i="83"/>
  <c r="AR8" i="83"/>
  <c r="AQ8" i="83"/>
  <c r="AP8" i="83"/>
  <c r="AO8" i="83"/>
  <c r="AN8" i="83"/>
  <c r="AM8" i="83"/>
  <c r="AL8" i="83"/>
  <c r="AK8" i="83"/>
  <c r="AJ8" i="83"/>
  <c r="AI8" i="83"/>
  <c r="AH8" i="83"/>
  <c r="AG8" i="83"/>
  <c r="AF8" i="83"/>
  <c r="AE8" i="83"/>
  <c r="AD8" i="83"/>
  <c r="AC8" i="83"/>
  <c r="AB8" i="83"/>
  <c r="AA8" i="83"/>
  <c r="Z8" i="83"/>
  <c r="Y8" i="83"/>
  <c r="X8" i="83"/>
  <c r="W8" i="83"/>
  <c r="V8" i="83"/>
  <c r="U8" i="83"/>
  <c r="T8" i="83"/>
  <c r="S8" i="83"/>
  <c r="R8" i="83"/>
  <c r="Q8" i="83"/>
  <c r="P8" i="83"/>
  <c r="O8" i="83"/>
  <c r="N8" i="83"/>
  <c r="M8" i="83"/>
  <c r="L8" i="83"/>
  <c r="K8" i="83"/>
  <c r="J8" i="83"/>
  <c r="I8" i="83"/>
  <c r="H8" i="83"/>
  <c r="G8" i="83"/>
  <c r="F8" i="83"/>
  <c r="E8" i="83"/>
  <c r="D8" i="83"/>
  <c r="C8" i="83"/>
  <c r="B7" i="83"/>
  <c r="BA7" i="83"/>
  <c r="BB7" i="83"/>
  <c r="AZ7" i="83"/>
  <c r="AY7" i="83"/>
  <c r="AX7" i="83"/>
  <c r="AW7" i="83"/>
  <c r="AV7" i="83"/>
  <c r="AU7" i="83"/>
  <c r="AT7" i="83"/>
  <c r="AS7" i="83"/>
  <c r="AR7" i="83"/>
  <c r="AQ7" i="83"/>
  <c r="AP7" i="83"/>
  <c r="AO7" i="83"/>
  <c r="AN7" i="83"/>
  <c r="AM7" i="83"/>
  <c r="AL7" i="83"/>
  <c r="AK7" i="83"/>
  <c r="AJ7" i="83"/>
  <c r="AI7" i="83"/>
  <c r="AH7" i="83"/>
  <c r="AG7" i="83"/>
  <c r="AF7" i="83"/>
  <c r="AE7" i="83"/>
  <c r="AD7" i="83"/>
  <c r="AC7" i="83"/>
  <c r="AB7" i="83"/>
  <c r="AA7" i="83"/>
  <c r="Z7" i="83"/>
  <c r="Y7" i="83"/>
  <c r="X7" i="83"/>
  <c r="W7" i="83"/>
  <c r="V7" i="83"/>
  <c r="U7" i="83"/>
  <c r="T7" i="83"/>
  <c r="S7" i="83"/>
  <c r="R7" i="83"/>
  <c r="Q7" i="83"/>
  <c r="P7" i="83"/>
  <c r="O7" i="83"/>
  <c r="N7" i="83"/>
  <c r="M7" i="83"/>
  <c r="L7" i="83"/>
  <c r="K7" i="83"/>
  <c r="J7" i="83"/>
  <c r="I7" i="83"/>
  <c r="H7" i="83"/>
  <c r="G7" i="83"/>
  <c r="F7" i="83"/>
  <c r="E7" i="83"/>
  <c r="D7" i="83"/>
  <c r="C7" i="83"/>
  <c r="B6" i="83"/>
  <c r="BA6" i="83"/>
  <c r="BB6" i="83"/>
  <c r="AZ6" i="83"/>
  <c r="AY6" i="83"/>
  <c r="AX6" i="83"/>
  <c r="AW6" i="83"/>
  <c r="AV6" i="83"/>
  <c r="AU6" i="83"/>
  <c r="AT6" i="83"/>
  <c r="AS6" i="83"/>
  <c r="AR6" i="83"/>
  <c r="AQ6" i="83"/>
  <c r="AP6" i="83"/>
  <c r="AO6" i="83"/>
  <c r="AN6" i="83"/>
  <c r="AM6" i="83"/>
  <c r="AL6" i="83"/>
  <c r="AK6" i="83"/>
  <c r="AJ6" i="83"/>
  <c r="AI6" i="83"/>
  <c r="AH6" i="83"/>
  <c r="AG6" i="83"/>
  <c r="AF6" i="83"/>
  <c r="AE6" i="83"/>
  <c r="AD6" i="83"/>
  <c r="AC6" i="83"/>
  <c r="AB6" i="83"/>
  <c r="AA6" i="83"/>
  <c r="Z6" i="83"/>
  <c r="Y6" i="83"/>
  <c r="X6" i="83"/>
  <c r="W6" i="83"/>
  <c r="V6" i="83"/>
  <c r="U6" i="83"/>
  <c r="T6" i="83"/>
  <c r="S6" i="83"/>
  <c r="R6" i="83"/>
  <c r="Q6" i="83"/>
  <c r="P6" i="83"/>
  <c r="O6" i="83"/>
  <c r="N6" i="83"/>
  <c r="M6" i="83"/>
  <c r="L6" i="83"/>
  <c r="K6" i="83"/>
  <c r="J6" i="83"/>
  <c r="I6" i="83"/>
  <c r="H6" i="83"/>
  <c r="G6" i="83"/>
  <c r="F6" i="83"/>
  <c r="E6" i="83"/>
  <c r="D6" i="83"/>
  <c r="C6" i="83"/>
  <c r="B5" i="83"/>
  <c r="BA5" i="83"/>
  <c r="BB5" i="83"/>
  <c r="AZ5" i="83"/>
  <c r="AY5" i="83"/>
  <c r="AX5" i="83"/>
  <c r="AW5" i="83"/>
  <c r="AV5" i="83"/>
  <c r="AU5" i="83"/>
  <c r="AT5" i="83"/>
  <c r="AS5" i="83"/>
  <c r="AR5" i="83"/>
  <c r="AQ5" i="83"/>
  <c r="AP5" i="83"/>
  <c r="AO5" i="83"/>
  <c r="AN5" i="83"/>
  <c r="AM5" i="83"/>
  <c r="AL5" i="83"/>
  <c r="AK5" i="83"/>
  <c r="AJ5" i="83"/>
  <c r="AI5" i="83"/>
  <c r="AH5" i="83"/>
  <c r="AG5" i="83"/>
  <c r="AF5" i="83"/>
  <c r="AE5" i="83"/>
  <c r="AD5" i="83"/>
  <c r="AC5" i="83"/>
  <c r="AB5" i="83"/>
  <c r="AA5" i="83"/>
  <c r="Z5" i="83"/>
  <c r="Y5" i="83"/>
  <c r="X5" i="83"/>
  <c r="W5" i="83"/>
  <c r="V5" i="83"/>
  <c r="U5" i="83"/>
  <c r="T5" i="83"/>
  <c r="S5" i="83"/>
  <c r="R5" i="83"/>
  <c r="Q5" i="83"/>
  <c r="P5" i="83"/>
  <c r="O5" i="83"/>
  <c r="N5" i="83"/>
  <c r="M5" i="83"/>
  <c r="L5" i="83"/>
  <c r="K5" i="83"/>
  <c r="J5" i="83"/>
  <c r="I5" i="83"/>
  <c r="H5" i="83"/>
  <c r="G5" i="83"/>
  <c r="F5" i="83"/>
  <c r="E5" i="83"/>
  <c r="D5" i="83"/>
  <c r="C5" i="83"/>
  <c r="B4" i="83"/>
  <c r="BA4" i="83"/>
  <c r="BB4" i="83"/>
  <c r="AZ4" i="83"/>
  <c r="AY4" i="83"/>
  <c r="AX4" i="83"/>
  <c r="AW4" i="83"/>
  <c r="AV4" i="83"/>
  <c r="AU4" i="83"/>
  <c r="AT4" i="83"/>
  <c r="AS4" i="83"/>
  <c r="AR4" i="83"/>
  <c r="AQ4" i="83"/>
  <c r="AP4" i="83"/>
  <c r="AO4" i="83"/>
  <c r="AN4" i="83"/>
  <c r="AM4" i="83"/>
  <c r="AL4" i="83"/>
  <c r="AK4" i="83"/>
  <c r="AJ4" i="83"/>
  <c r="AI4" i="83"/>
  <c r="AH4" i="83"/>
  <c r="AG4" i="83"/>
  <c r="AF4" i="83"/>
  <c r="AE4" i="83"/>
  <c r="AD4" i="83"/>
  <c r="AC4" i="83"/>
  <c r="AB4" i="83"/>
  <c r="AA4" i="83"/>
  <c r="Z4" i="83"/>
  <c r="Y4" i="83"/>
  <c r="X4" i="83"/>
  <c r="W4" i="83"/>
  <c r="V4" i="83"/>
  <c r="U4" i="83"/>
  <c r="T4" i="83"/>
  <c r="S4" i="83"/>
  <c r="R4" i="83"/>
  <c r="Q4" i="83"/>
  <c r="P4" i="83"/>
  <c r="O4" i="83"/>
  <c r="N4" i="83"/>
  <c r="M4" i="83"/>
  <c r="L4" i="83"/>
  <c r="K4" i="83"/>
  <c r="J4" i="83"/>
  <c r="I4" i="83"/>
  <c r="H4" i="83"/>
  <c r="G4" i="83"/>
  <c r="F4" i="83"/>
  <c r="E4" i="83"/>
  <c r="D4" i="83"/>
  <c r="C4" i="83"/>
  <c r="B3" i="83"/>
  <c r="BA3" i="83"/>
  <c r="BB3" i="83"/>
  <c r="AZ3" i="83"/>
  <c r="AY3" i="83"/>
  <c r="AX3" i="83"/>
  <c r="AW3" i="83"/>
  <c r="AV3" i="83"/>
  <c r="AU3" i="83"/>
  <c r="AT3" i="83"/>
  <c r="AS3" i="83"/>
  <c r="AR3" i="83"/>
  <c r="AQ3" i="83"/>
  <c r="AP3" i="83"/>
  <c r="AO3" i="83"/>
  <c r="AN3" i="83"/>
  <c r="AM3" i="83"/>
  <c r="AL3" i="83"/>
  <c r="AK3" i="83"/>
  <c r="AJ3" i="83"/>
  <c r="AI3" i="83"/>
  <c r="AH3" i="83"/>
  <c r="AG3" i="83"/>
  <c r="AF3" i="83"/>
  <c r="AE3" i="83"/>
  <c r="AD3" i="83"/>
  <c r="AC3" i="83"/>
  <c r="AB3" i="83"/>
  <c r="AA3" i="83"/>
  <c r="Z3" i="83"/>
  <c r="Y3" i="83"/>
  <c r="X3" i="83"/>
  <c r="W3" i="83"/>
  <c r="V3" i="83"/>
  <c r="U3" i="83"/>
  <c r="T3" i="83"/>
  <c r="S3" i="83"/>
  <c r="R3" i="83"/>
  <c r="Q3" i="83"/>
  <c r="P3" i="83"/>
  <c r="O3" i="83"/>
  <c r="N3" i="83"/>
  <c r="M3" i="83"/>
  <c r="L3" i="83"/>
  <c r="K3" i="83"/>
  <c r="J3" i="83"/>
  <c r="I3" i="83"/>
  <c r="H3" i="83"/>
  <c r="G3" i="83"/>
  <c r="F3" i="83"/>
  <c r="E3" i="83"/>
  <c r="D3" i="83"/>
  <c r="C3" i="83"/>
  <c r="B2" i="83"/>
  <c r="BA2" i="83"/>
  <c r="BB2" i="83"/>
  <c r="AZ2" i="83"/>
  <c r="AY2" i="83"/>
  <c r="AX2" i="83"/>
  <c r="AW2" i="83"/>
  <c r="AV2" i="83"/>
  <c r="AU2" i="83"/>
  <c r="AT2" i="83"/>
  <c r="AS2" i="83"/>
  <c r="AR2" i="83"/>
  <c r="AQ2" i="83"/>
  <c r="AP2" i="83"/>
  <c r="AO2" i="83"/>
  <c r="AN2" i="83"/>
  <c r="AM2" i="83"/>
  <c r="AL2" i="83"/>
  <c r="AK2" i="83"/>
  <c r="AJ2" i="83"/>
  <c r="AI2" i="83"/>
  <c r="AH2" i="83"/>
  <c r="AG2" i="83"/>
  <c r="AF2" i="83"/>
  <c r="AE2" i="83"/>
  <c r="AD2" i="83"/>
  <c r="AC2" i="83"/>
  <c r="AB2" i="83"/>
  <c r="AA2" i="83"/>
  <c r="Z2" i="83"/>
  <c r="Y2" i="83"/>
  <c r="X2" i="83"/>
  <c r="W2" i="83"/>
  <c r="V2" i="83"/>
  <c r="U2" i="83"/>
  <c r="T2" i="83"/>
  <c r="S2" i="83"/>
  <c r="R2" i="83"/>
  <c r="Q2" i="83"/>
  <c r="P2" i="83"/>
  <c r="O2" i="83"/>
  <c r="N2" i="83"/>
  <c r="M2" i="83"/>
  <c r="L2" i="83"/>
  <c r="K2" i="83"/>
  <c r="J2" i="83"/>
  <c r="I2" i="83"/>
  <c r="H2" i="83"/>
  <c r="G2" i="83"/>
  <c r="F2" i="83"/>
  <c r="E2" i="83"/>
  <c r="D2" i="83"/>
  <c r="C2" i="83"/>
  <c r="B193" i="82"/>
  <c r="C193" i="82"/>
  <c r="D193" i="82"/>
  <c r="E193" i="82"/>
  <c r="F193" i="82"/>
  <c r="G193" i="82"/>
  <c r="H193" i="82"/>
  <c r="I193" i="82"/>
  <c r="J193" i="82"/>
  <c r="K193" i="82"/>
  <c r="L193" i="82"/>
  <c r="M193" i="82"/>
  <c r="N193" i="82"/>
  <c r="O193" i="82"/>
  <c r="P193" i="82"/>
  <c r="Q193" i="82"/>
  <c r="R193" i="82"/>
  <c r="S193" i="82"/>
  <c r="T193" i="82"/>
  <c r="U193" i="82"/>
  <c r="V193" i="82"/>
  <c r="W193" i="82"/>
  <c r="X193" i="82"/>
  <c r="Y193" i="82"/>
  <c r="Z193" i="82"/>
  <c r="AA193" i="82"/>
  <c r="AB193" i="82"/>
  <c r="AC193" i="82"/>
  <c r="AD193" i="82"/>
  <c r="AE193" i="82"/>
  <c r="AF193" i="82"/>
  <c r="AG193" i="82"/>
  <c r="AH193" i="82"/>
  <c r="AI193" i="82"/>
  <c r="AJ193" i="82"/>
  <c r="AK193" i="82"/>
  <c r="AL193" i="82"/>
  <c r="AM193" i="82"/>
  <c r="AN193" i="82"/>
  <c r="AO193" i="82"/>
  <c r="AP193" i="82"/>
  <c r="AQ193" i="82"/>
  <c r="AR193" i="82"/>
  <c r="AS193" i="82"/>
  <c r="AT193" i="82"/>
  <c r="AU193" i="82"/>
  <c r="AV193" i="82"/>
  <c r="AW193" i="82"/>
  <c r="AX193" i="82"/>
  <c r="AY193" i="82"/>
  <c r="AZ193" i="82"/>
  <c r="B192" i="82"/>
  <c r="C192" i="82"/>
  <c r="D192" i="82"/>
  <c r="E192" i="82"/>
  <c r="F192" i="82"/>
  <c r="G192" i="82"/>
  <c r="H192" i="82"/>
  <c r="I192" i="82"/>
  <c r="J192" i="82"/>
  <c r="K192" i="82"/>
  <c r="L192" i="82"/>
  <c r="M192" i="82"/>
  <c r="N192" i="82"/>
  <c r="O192" i="82"/>
  <c r="P192" i="82"/>
  <c r="Q192" i="82"/>
  <c r="R192" i="82"/>
  <c r="S192" i="82"/>
  <c r="T192" i="82"/>
  <c r="U192" i="82"/>
  <c r="V192" i="82"/>
  <c r="W192" i="82"/>
  <c r="X192" i="82"/>
  <c r="Y192" i="82"/>
  <c r="Z192" i="82"/>
  <c r="AA192" i="82"/>
  <c r="AB192" i="82"/>
  <c r="AC192" i="82"/>
  <c r="AD192" i="82"/>
  <c r="AE192" i="82"/>
  <c r="AF192" i="82"/>
  <c r="AG192" i="82"/>
  <c r="AH192" i="82"/>
  <c r="AI192" i="82"/>
  <c r="AJ192" i="82"/>
  <c r="AK192" i="82"/>
  <c r="AL192" i="82"/>
  <c r="AM192" i="82"/>
  <c r="AN192" i="82"/>
  <c r="AO192" i="82"/>
  <c r="AP192" i="82"/>
  <c r="AQ192" i="82"/>
  <c r="AR192" i="82"/>
  <c r="AS192" i="82"/>
  <c r="AT192" i="82"/>
  <c r="AU192" i="82"/>
  <c r="AV192" i="82"/>
  <c r="AW192" i="82"/>
  <c r="AX192" i="82"/>
  <c r="AY192" i="82"/>
  <c r="AZ192" i="82"/>
  <c r="B191" i="82"/>
  <c r="C191" i="82"/>
  <c r="D191" i="82"/>
  <c r="E191" i="82"/>
  <c r="F191" i="82"/>
  <c r="G191" i="82"/>
  <c r="H191" i="82"/>
  <c r="I191" i="82"/>
  <c r="J191" i="82"/>
  <c r="K191" i="82"/>
  <c r="L191" i="82"/>
  <c r="M191" i="82"/>
  <c r="N191" i="82"/>
  <c r="O191" i="82"/>
  <c r="P191" i="82"/>
  <c r="Q191" i="82"/>
  <c r="R191" i="82"/>
  <c r="S191" i="82"/>
  <c r="T191" i="82"/>
  <c r="U191" i="82"/>
  <c r="V191" i="82"/>
  <c r="W191" i="82"/>
  <c r="X191" i="82"/>
  <c r="Y191" i="82"/>
  <c r="Z191" i="82"/>
  <c r="AA191" i="82"/>
  <c r="AB191" i="82"/>
  <c r="AC191" i="82"/>
  <c r="AD191" i="82"/>
  <c r="AE191" i="82"/>
  <c r="AF191" i="82"/>
  <c r="AG191" i="82"/>
  <c r="AH191" i="82"/>
  <c r="AI191" i="82"/>
  <c r="AJ191" i="82"/>
  <c r="AK191" i="82"/>
  <c r="AL191" i="82"/>
  <c r="AM191" i="82"/>
  <c r="AN191" i="82"/>
  <c r="AO191" i="82"/>
  <c r="AP191" i="82"/>
  <c r="AQ191" i="82"/>
  <c r="AR191" i="82"/>
  <c r="AS191" i="82"/>
  <c r="AT191" i="82"/>
  <c r="AU191" i="82"/>
  <c r="AV191" i="82"/>
  <c r="AW191" i="82"/>
  <c r="AX191" i="82"/>
  <c r="AY191" i="82"/>
  <c r="AZ191" i="82"/>
  <c r="B190" i="82"/>
  <c r="C190" i="82"/>
  <c r="D190" i="82"/>
  <c r="E190" i="82"/>
  <c r="F190" i="82"/>
  <c r="G190" i="82"/>
  <c r="H190" i="82"/>
  <c r="I190" i="82"/>
  <c r="J190" i="82"/>
  <c r="K190" i="82"/>
  <c r="L190" i="82"/>
  <c r="M190" i="82"/>
  <c r="N190" i="82"/>
  <c r="O190" i="82"/>
  <c r="P190" i="82"/>
  <c r="Q190" i="82"/>
  <c r="R190" i="82"/>
  <c r="S190" i="82"/>
  <c r="T190" i="82"/>
  <c r="U190" i="82"/>
  <c r="V190" i="82"/>
  <c r="W190" i="82"/>
  <c r="X190" i="82"/>
  <c r="Y190" i="82"/>
  <c r="Z190" i="82"/>
  <c r="AA190" i="82"/>
  <c r="AB190" i="82"/>
  <c r="AC190" i="82"/>
  <c r="AD190" i="82"/>
  <c r="AE190" i="82"/>
  <c r="AF190" i="82"/>
  <c r="AG190" i="82"/>
  <c r="AH190" i="82"/>
  <c r="AI190" i="82"/>
  <c r="AJ190" i="82"/>
  <c r="AK190" i="82"/>
  <c r="AL190" i="82"/>
  <c r="AM190" i="82"/>
  <c r="AN190" i="82"/>
  <c r="AO190" i="82"/>
  <c r="AP190" i="82"/>
  <c r="AQ190" i="82"/>
  <c r="AR190" i="82"/>
  <c r="AS190" i="82"/>
  <c r="AT190" i="82"/>
  <c r="AU190" i="82"/>
  <c r="AV190" i="82"/>
  <c r="AW190" i="82"/>
  <c r="AX190" i="82"/>
  <c r="AY190" i="82"/>
  <c r="AZ190" i="82"/>
  <c r="B189" i="82"/>
  <c r="C189" i="82"/>
  <c r="D189" i="82"/>
  <c r="E189" i="82"/>
  <c r="F189" i="82"/>
  <c r="G189" i="82"/>
  <c r="H189" i="82"/>
  <c r="I189" i="82"/>
  <c r="J189" i="82"/>
  <c r="K189" i="82"/>
  <c r="L189" i="82"/>
  <c r="M189" i="82"/>
  <c r="N189" i="82"/>
  <c r="O189" i="82"/>
  <c r="P189" i="82"/>
  <c r="Q189" i="82"/>
  <c r="R189" i="82"/>
  <c r="S189" i="82"/>
  <c r="T189" i="82"/>
  <c r="U189" i="82"/>
  <c r="V189" i="82"/>
  <c r="W189" i="82"/>
  <c r="X189" i="82"/>
  <c r="Y189" i="82"/>
  <c r="Z189" i="82"/>
  <c r="AA189" i="82"/>
  <c r="AB189" i="82"/>
  <c r="AC189" i="82"/>
  <c r="AD189" i="82"/>
  <c r="AE189" i="82"/>
  <c r="AF189" i="82"/>
  <c r="AG189" i="82"/>
  <c r="AH189" i="82"/>
  <c r="AI189" i="82"/>
  <c r="AJ189" i="82"/>
  <c r="AK189" i="82"/>
  <c r="AL189" i="82"/>
  <c r="AM189" i="82"/>
  <c r="AN189" i="82"/>
  <c r="AO189" i="82"/>
  <c r="AP189" i="82"/>
  <c r="AQ189" i="82"/>
  <c r="AR189" i="82"/>
  <c r="AS189" i="82"/>
  <c r="AT189" i="82"/>
  <c r="AU189" i="82"/>
  <c r="AV189" i="82"/>
  <c r="AW189" i="82"/>
  <c r="AX189" i="82"/>
  <c r="AY189" i="82"/>
  <c r="AZ189" i="82"/>
  <c r="B188" i="82"/>
  <c r="C188" i="82"/>
  <c r="D188" i="82"/>
  <c r="E188" i="82"/>
  <c r="F188" i="82"/>
  <c r="G188" i="82"/>
  <c r="H188" i="82"/>
  <c r="I188" i="82"/>
  <c r="J188" i="82"/>
  <c r="K188" i="82"/>
  <c r="L188" i="82"/>
  <c r="M188" i="82"/>
  <c r="N188" i="82"/>
  <c r="O188" i="82"/>
  <c r="P188" i="82"/>
  <c r="Q188" i="82"/>
  <c r="R188" i="82"/>
  <c r="S188" i="82"/>
  <c r="T188" i="82"/>
  <c r="U188" i="82"/>
  <c r="V188" i="82"/>
  <c r="W188" i="82"/>
  <c r="X188" i="82"/>
  <c r="Y188" i="82"/>
  <c r="Z188" i="82"/>
  <c r="AA188" i="82"/>
  <c r="AB188" i="82"/>
  <c r="AC188" i="82"/>
  <c r="AD188" i="82"/>
  <c r="AE188" i="82"/>
  <c r="AF188" i="82"/>
  <c r="AG188" i="82"/>
  <c r="AH188" i="82"/>
  <c r="AI188" i="82"/>
  <c r="AJ188" i="82"/>
  <c r="AK188" i="82"/>
  <c r="AL188" i="82"/>
  <c r="AM188" i="82"/>
  <c r="AN188" i="82"/>
  <c r="AO188" i="82"/>
  <c r="AP188" i="82"/>
  <c r="AQ188" i="82"/>
  <c r="AR188" i="82"/>
  <c r="AS188" i="82"/>
  <c r="AT188" i="82"/>
  <c r="AU188" i="82"/>
  <c r="AV188" i="82"/>
  <c r="AW188" i="82"/>
  <c r="AX188" i="82"/>
  <c r="AY188" i="82"/>
  <c r="AZ188" i="82"/>
  <c r="B187" i="82"/>
  <c r="C187" i="82"/>
  <c r="D187" i="82"/>
  <c r="E187" i="82"/>
  <c r="F187" i="82"/>
  <c r="G187" i="82"/>
  <c r="H187" i="82"/>
  <c r="I187" i="82"/>
  <c r="J187" i="82"/>
  <c r="K187" i="82"/>
  <c r="L187" i="82"/>
  <c r="M187" i="82"/>
  <c r="N187" i="82"/>
  <c r="O187" i="82"/>
  <c r="P187" i="82"/>
  <c r="Q187" i="82"/>
  <c r="R187" i="82"/>
  <c r="S187" i="82"/>
  <c r="T187" i="82"/>
  <c r="U187" i="82"/>
  <c r="V187" i="82"/>
  <c r="W187" i="82"/>
  <c r="X187" i="82"/>
  <c r="Y187" i="82"/>
  <c r="Z187" i="82"/>
  <c r="AA187" i="82"/>
  <c r="AB187" i="82"/>
  <c r="AC187" i="82"/>
  <c r="AD187" i="82"/>
  <c r="AE187" i="82"/>
  <c r="AF187" i="82"/>
  <c r="AG187" i="82"/>
  <c r="AH187" i="82"/>
  <c r="AI187" i="82"/>
  <c r="AJ187" i="82"/>
  <c r="AK187" i="82"/>
  <c r="AL187" i="82"/>
  <c r="AM187" i="82"/>
  <c r="AN187" i="82"/>
  <c r="AO187" i="82"/>
  <c r="AP187" i="82"/>
  <c r="AQ187" i="82"/>
  <c r="AR187" i="82"/>
  <c r="AS187" i="82"/>
  <c r="AT187" i="82"/>
  <c r="AU187" i="82"/>
  <c r="AV187" i="82"/>
  <c r="AW187" i="82"/>
  <c r="AX187" i="82"/>
  <c r="AY187" i="82"/>
  <c r="AZ187" i="82"/>
  <c r="B186" i="82"/>
  <c r="C186" i="82"/>
  <c r="D186" i="82"/>
  <c r="E186" i="82"/>
  <c r="F186" i="82"/>
  <c r="G186" i="82"/>
  <c r="H186" i="82"/>
  <c r="I186" i="82"/>
  <c r="J186" i="82"/>
  <c r="K186" i="82"/>
  <c r="L186" i="82"/>
  <c r="M186" i="82"/>
  <c r="N186" i="82"/>
  <c r="O186" i="82"/>
  <c r="P186" i="82"/>
  <c r="Q186" i="82"/>
  <c r="R186" i="82"/>
  <c r="S186" i="82"/>
  <c r="T186" i="82"/>
  <c r="U186" i="82"/>
  <c r="V186" i="82"/>
  <c r="W186" i="82"/>
  <c r="X186" i="82"/>
  <c r="Y186" i="82"/>
  <c r="Z186" i="82"/>
  <c r="AA186" i="82"/>
  <c r="AB186" i="82"/>
  <c r="AC186" i="82"/>
  <c r="AD186" i="82"/>
  <c r="AE186" i="82"/>
  <c r="AF186" i="82"/>
  <c r="AG186" i="82"/>
  <c r="AH186" i="82"/>
  <c r="AI186" i="82"/>
  <c r="AJ186" i="82"/>
  <c r="AK186" i="82"/>
  <c r="AL186" i="82"/>
  <c r="AM186" i="82"/>
  <c r="AN186" i="82"/>
  <c r="AO186" i="82"/>
  <c r="AP186" i="82"/>
  <c r="AQ186" i="82"/>
  <c r="AR186" i="82"/>
  <c r="AS186" i="82"/>
  <c r="AT186" i="82"/>
  <c r="AU186" i="82"/>
  <c r="AV186" i="82"/>
  <c r="AW186" i="82"/>
  <c r="AX186" i="82"/>
  <c r="AY186" i="82"/>
  <c r="AZ186" i="82"/>
  <c r="B185" i="82"/>
  <c r="C185" i="82"/>
  <c r="D185" i="82"/>
  <c r="E185" i="82"/>
  <c r="F185" i="82"/>
  <c r="G185" i="82"/>
  <c r="H185" i="82"/>
  <c r="I185" i="82"/>
  <c r="J185" i="82"/>
  <c r="K185" i="82"/>
  <c r="L185" i="82"/>
  <c r="M185" i="82"/>
  <c r="N185" i="82"/>
  <c r="O185" i="82"/>
  <c r="P185" i="82"/>
  <c r="Q185" i="82"/>
  <c r="R185" i="82"/>
  <c r="S185" i="82"/>
  <c r="T185" i="82"/>
  <c r="U185" i="82"/>
  <c r="V185" i="82"/>
  <c r="W185" i="82"/>
  <c r="X185" i="82"/>
  <c r="Y185" i="82"/>
  <c r="Z185" i="82"/>
  <c r="AA185" i="82"/>
  <c r="AB185" i="82"/>
  <c r="AC185" i="82"/>
  <c r="AD185" i="82"/>
  <c r="AE185" i="82"/>
  <c r="AF185" i="82"/>
  <c r="AG185" i="82"/>
  <c r="AH185" i="82"/>
  <c r="AI185" i="82"/>
  <c r="AJ185" i="82"/>
  <c r="AK185" i="82"/>
  <c r="AL185" i="82"/>
  <c r="AM185" i="82"/>
  <c r="AN185" i="82"/>
  <c r="AO185" i="82"/>
  <c r="AP185" i="82"/>
  <c r="AQ185" i="82"/>
  <c r="AR185" i="82"/>
  <c r="AS185" i="82"/>
  <c r="AT185" i="82"/>
  <c r="AU185" i="82"/>
  <c r="AV185" i="82"/>
  <c r="AW185" i="82"/>
  <c r="AX185" i="82"/>
  <c r="AY185" i="82"/>
  <c r="AZ185" i="82"/>
  <c r="B184" i="82"/>
  <c r="C184" i="82"/>
  <c r="D184" i="82"/>
  <c r="E184" i="82"/>
  <c r="F184" i="82"/>
  <c r="G184" i="82"/>
  <c r="H184" i="82"/>
  <c r="I184" i="82"/>
  <c r="J184" i="82"/>
  <c r="K184" i="82"/>
  <c r="L184" i="82"/>
  <c r="M184" i="82"/>
  <c r="N184" i="82"/>
  <c r="O184" i="82"/>
  <c r="P184" i="82"/>
  <c r="Q184" i="82"/>
  <c r="R184" i="82"/>
  <c r="S184" i="82"/>
  <c r="T184" i="82"/>
  <c r="U184" i="82"/>
  <c r="V184" i="82"/>
  <c r="W184" i="82"/>
  <c r="X184" i="82"/>
  <c r="Y184" i="82"/>
  <c r="Z184" i="82"/>
  <c r="AA184" i="82"/>
  <c r="AB184" i="82"/>
  <c r="AC184" i="82"/>
  <c r="AD184" i="82"/>
  <c r="AE184" i="82"/>
  <c r="AF184" i="82"/>
  <c r="AG184" i="82"/>
  <c r="AH184" i="82"/>
  <c r="AI184" i="82"/>
  <c r="AJ184" i="82"/>
  <c r="AK184" i="82"/>
  <c r="AL184" i="82"/>
  <c r="AM184" i="82"/>
  <c r="AN184" i="82"/>
  <c r="AO184" i="82"/>
  <c r="AP184" i="82"/>
  <c r="AQ184" i="82"/>
  <c r="AR184" i="82"/>
  <c r="AS184" i="82"/>
  <c r="AT184" i="82"/>
  <c r="AU184" i="82"/>
  <c r="AV184" i="82"/>
  <c r="AW184" i="82"/>
  <c r="AX184" i="82"/>
  <c r="AY184" i="82"/>
  <c r="AZ184" i="82"/>
  <c r="B183" i="82"/>
  <c r="C183" i="82"/>
  <c r="D183" i="82"/>
  <c r="E183" i="82"/>
  <c r="F183" i="82"/>
  <c r="G183" i="82"/>
  <c r="H183" i="82"/>
  <c r="I183" i="82"/>
  <c r="J183" i="82"/>
  <c r="K183" i="82"/>
  <c r="L183" i="82"/>
  <c r="M183" i="82"/>
  <c r="N183" i="82"/>
  <c r="O183" i="82"/>
  <c r="P183" i="82"/>
  <c r="Q183" i="82"/>
  <c r="R183" i="82"/>
  <c r="S183" i="82"/>
  <c r="T183" i="82"/>
  <c r="U183" i="82"/>
  <c r="V183" i="82"/>
  <c r="W183" i="82"/>
  <c r="X183" i="82"/>
  <c r="Y183" i="82"/>
  <c r="Z183" i="82"/>
  <c r="AA183" i="82"/>
  <c r="AB183" i="82"/>
  <c r="AC183" i="82"/>
  <c r="AD183" i="82"/>
  <c r="AE183" i="82"/>
  <c r="AF183" i="82"/>
  <c r="AG183" i="82"/>
  <c r="AH183" i="82"/>
  <c r="AI183" i="82"/>
  <c r="AJ183" i="82"/>
  <c r="AK183" i="82"/>
  <c r="AL183" i="82"/>
  <c r="AM183" i="82"/>
  <c r="AN183" i="82"/>
  <c r="AO183" i="82"/>
  <c r="AP183" i="82"/>
  <c r="AQ183" i="82"/>
  <c r="AR183" i="82"/>
  <c r="AS183" i="82"/>
  <c r="AT183" i="82"/>
  <c r="AU183" i="82"/>
  <c r="AV183" i="82"/>
  <c r="AW183" i="82"/>
  <c r="AX183" i="82"/>
  <c r="AY183" i="82"/>
  <c r="AZ183" i="82"/>
  <c r="B182" i="82"/>
  <c r="C182" i="82"/>
  <c r="D182" i="82"/>
  <c r="E182" i="82"/>
  <c r="F182" i="82"/>
  <c r="G182" i="82"/>
  <c r="H182" i="82"/>
  <c r="I182" i="82"/>
  <c r="J182" i="82"/>
  <c r="K182" i="82"/>
  <c r="L182" i="82"/>
  <c r="M182" i="82"/>
  <c r="N182" i="82"/>
  <c r="O182" i="82"/>
  <c r="P182" i="82"/>
  <c r="Q182" i="82"/>
  <c r="R182" i="82"/>
  <c r="S182" i="82"/>
  <c r="T182" i="82"/>
  <c r="U182" i="82"/>
  <c r="V182" i="82"/>
  <c r="W182" i="82"/>
  <c r="X182" i="82"/>
  <c r="Y182" i="82"/>
  <c r="Z182" i="82"/>
  <c r="AA182" i="82"/>
  <c r="AB182" i="82"/>
  <c r="AC182" i="82"/>
  <c r="AD182" i="82"/>
  <c r="AE182" i="82"/>
  <c r="AF182" i="82"/>
  <c r="AG182" i="82"/>
  <c r="AH182" i="82"/>
  <c r="AI182" i="82"/>
  <c r="AJ182" i="82"/>
  <c r="AK182" i="82"/>
  <c r="AL182" i="82"/>
  <c r="AM182" i="82"/>
  <c r="AN182" i="82"/>
  <c r="AO182" i="82"/>
  <c r="AP182" i="82"/>
  <c r="AQ182" i="82"/>
  <c r="AR182" i="82"/>
  <c r="AS182" i="82"/>
  <c r="AT182" i="82"/>
  <c r="AU182" i="82"/>
  <c r="AV182" i="82"/>
  <c r="AW182" i="82"/>
  <c r="AX182" i="82"/>
  <c r="AY182" i="82"/>
  <c r="AZ182" i="82"/>
  <c r="B181" i="82"/>
  <c r="C181" i="82"/>
  <c r="D181" i="82"/>
  <c r="E181" i="82"/>
  <c r="F181" i="82"/>
  <c r="G181" i="82"/>
  <c r="H181" i="82"/>
  <c r="I181" i="82"/>
  <c r="J181" i="82"/>
  <c r="K181" i="82"/>
  <c r="L181" i="82"/>
  <c r="M181" i="82"/>
  <c r="N181" i="82"/>
  <c r="O181" i="82"/>
  <c r="P181" i="82"/>
  <c r="Q181" i="82"/>
  <c r="R181" i="82"/>
  <c r="S181" i="82"/>
  <c r="T181" i="82"/>
  <c r="U181" i="82"/>
  <c r="V181" i="82"/>
  <c r="W181" i="82"/>
  <c r="X181" i="82"/>
  <c r="Y181" i="82"/>
  <c r="Z181" i="82"/>
  <c r="AA181" i="82"/>
  <c r="AB181" i="82"/>
  <c r="AC181" i="82"/>
  <c r="AD181" i="82"/>
  <c r="AE181" i="82"/>
  <c r="AF181" i="82"/>
  <c r="AG181" i="82"/>
  <c r="AH181" i="82"/>
  <c r="AI181" i="82"/>
  <c r="AJ181" i="82"/>
  <c r="AK181" i="82"/>
  <c r="AL181" i="82"/>
  <c r="AM181" i="82"/>
  <c r="AN181" i="82"/>
  <c r="AO181" i="82"/>
  <c r="AP181" i="82"/>
  <c r="AQ181" i="82"/>
  <c r="AR181" i="82"/>
  <c r="AS181" i="82"/>
  <c r="AT181" i="82"/>
  <c r="AU181" i="82"/>
  <c r="AV181" i="82"/>
  <c r="AW181" i="82"/>
  <c r="AX181" i="82"/>
  <c r="AY181" i="82"/>
  <c r="AZ181" i="82"/>
  <c r="B180" i="82"/>
  <c r="C180" i="82"/>
  <c r="D180" i="82"/>
  <c r="E180" i="82"/>
  <c r="F180" i="82"/>
  <c r="G180" i="82"/>
  <c r="H180" i="82"/>
  <c r="I180" i="82"/>
  <c r="J180" i="82"/>
  <c r="K180" i="82"/>
  <c r="L180" i="82"/>
  <c r="M180" i="82"/>
  <c r="N180" i="82"/>
  <c r="O180" i="82"/>
  <c r="P180" i="82"/>
  <c r="Q180" i="82"/>
  <c r="R180" i="82"/>
  <c r="S180" i="82"/>
  <c r="T180" i="82"/>
  <c r="U180" i="82"/>
  <c r="V180" i="82"/>
  <c r="W180" i="82"/>
  <c r="X180" i="82"/>
  <c r="Y180" i="82"/>
  <c r="Z180" i="82"/>
  <c r="AA180" i="82"/>
  <c r="AB180" i="82"/>
  <c r="AC180" i="82"/>
  <c r="AD180" i="82"/>
  <c r="AE180" i="82"/>
  <c r="AF180" i="82"/>
  <c r="AG180" i="82"/>
  <c r="AH180" i="82"/>
  <c r="AI180" i="82"/>
  <c r="AJ180" i="82"/>
  <c r="AK180" i="82"/>
  <c r="AL180" i="82"/>
  <c r="AM180" i="82"/>
  <c r="AN180" i="82"/>
  <c r="AO180" i="82"/>
  <c r="AP180" i="82"/>
  <c r="AQ180" i="82"/>
  <c r="AR180" i="82"/>
  <c r="AS180" i="82"/>
  <c r="AT180" i="82"/>
  <c r="AU180" i="82"/>
  <c r="AV180" i="82"/>
  <c r="AW180" i="82"/>
  <c r="AX180" i="82"/>
  <c r="AY180" i="82"/>
  <c r="AZ180" i="82"/>
  <c r="B179" i="82"/>
  <c r="C179" i="82"/>
  <c r="D179" i="82"/>
  <c r="E179" i="82"/>
  <c r="F179" i="82"/>
  <c r="G179" i="82"/>
  <c r="H179" i="82"/>
  <c r="I179" i="82"/>
  <c r="J179" i="82"/>
  <c r="K179" i="82"/>
  <c r="L179" i="82"/>
  <c r="M179" i="82"/>
  <c r="N179" i="82"/>
  <c r="O179" i="82"/>
  <c r="P179" i="82"/>
  <c r="Q179" i="82"/>
  <c r="R179" i="82"/>
  <c r="S179" i="82"/>
  <c r="T179" i="82"/>
  <c r="U179" i="82"/>
  <c r="V179" i="82"/>
  <c r="W179" i="82"/>
  <c r="X179" i="82"/>
  <c r="Y179" i="82"/>
  <c r="Z179" i="82"/>
  <c r="AA179" i="82"/>
  <c r="AB179" i="82"/>
  <c r="AC179" i="82"/>
  <c r="AD179" i="82"/>
  <c r="AE179" i="82"/>
  <c r="AF179" i="82"/>
  <c r="AG179" i="82"/>
  <c r="AH179" i="82"/>
  <c r="AI179" i="82"/>
  <c r="AJ179" i="82"/>
  <c r="AK179" i="82"/>
  <c r="AL179" i="82"/>
  <c r="AM179" i="82"/>
  <c r="AN179" i="82"/>
  <c r="AO179" i="82"/>
  <c r="AP179" i="82"/>
  <c r="AQ179" i="82"/>
  <c r="AR179" i="82"/>
  <c r="AS179" i="82"/>
  <c r="AT179" i="82"/>
  <c r="AU179" i="82"/>
  <c r="AV179" i="82"/>
  <c r="AW179" i="82"/>
  <c r="AX179" i="82"/>
  <c r="AY179" i="82"/>
  <c r="AZ179" i="82"/>
  <c r="B178" i="82"/>
  <c r="C178" i="82"/>
  <c r="D178" i="82"/>
  <c r="E178" i="82"/>
  <c r="F178" i="82"/>
  <c r="G178" i="82"/>
  <c r="H178" i="82"/>
  <c r="I178" i="82"/>
  <c r="J178" i="82"/>
  <c r="K178" i="82"/>
  <c r="L178" i="82"/>
  <c r="M178" i="82"/>
  <c r="N178" i="82"/>
  <c r="O178" i="82"/>
  <c r="P178" i="82"/>
  <c r="Q178" i="82"/>
  <c r="R178" i="82"/>
  <c r="S178" i="82"/>
  <c r="T178" i="82"/>
  <c r="U178" i="82"/>
  <c r="V178" i="82"/>
  <c r="W178" i="82"/>
  <c r="X178" i="82"/>
  <c r="Y178" i="82"/>
  <c r="Z178" i="82"/>
  <c r="AA178" i="82"/>
  <c r="AB178" i="82"/>
  <c r="AC178" i="82"/>
  <c r="AD178" i="82"/>
  <c r="AE178" i="82"/>
  <c r="AF178" i="82"/>
  <c r="AG178" i="82"/>
  <c r="AH178" i="82"/>
  <c r="AI178" i="82"/>
  <c r="AJ178" i="82"/>
  <c r="AK178" i="82"/>
  <c r="AL178" i="82"/>
  <c r="AM178" i="82"/>
  <c r="AN178" i="82"/>
  <c r="AO178" i="82"/>
  <c r="AP178" i="82"/>
  <c r="AQ178" i="82"/>
  <c r="AR178" i="82"/>
  <c r="AS178" i="82"/>
  <c r="AT178" i="82"/>
  <c r="AU178" i="82"/>
  <c r="AV178" i="82"/>
  <c r="AW178" i="82"/>
  <c r="AX178" i="82"/>
  <c r="AY178" i="82"/>
  <c r="AZ178" i="82"/>
  <c r="B177" i="82"/>
  <c r="C177" i="82"/>
  <c r="D177" i="82"/>
  <c r="E177" i="82"/>
  <c r="F177" i="82"/>
  <c r="G177" i="82"/>
  <c r="H177" i="82"/>
  <c r="I177" i="82"/>
  <c r="J177" i="82"/>
  <c r="K177" i="82"/>
  <c r="L177" i="82"/>
  <c r="M177" i="82"/>
  <c r="N177" i="82"/>
  <c r="O177" i="82"/>
  <c r="P177" i="82"/>
  <c r="Q177" i="82"/>
  <c r="R177" i="82"/>
  <c r="S177" i="82"/>
  <c r="T177" i="82"/>
  <c r="U177" i="82"/>
  <c r="V177" i="82"/>
  <c r="W177" i="82"/>
  <c r="X177" i="82"/>
  <c r="Y177" i="82"/>
  <c r="Z177" i="82"/>
  <c r="AA177" i="82"/>
  <c r="AB177" i="82"/>
  <c r="AC177" i="82"/>
  <c r="AD177" i="82"/>
  <c r="AE177" i="82"/>
  <c r="AF177" i="82"/>
  <c r="AG177" i="82"/>
  <c r="AH177" i="82"/>
  <c r="AI177" i="82"/>
  <c r="AJ177" i="82"/>
  <c r="AK177" i="82"/>
  <c r="AL177" i="82"/>
  <c r="AM177" i="82"/>
  <c r="AN177" i="82"/>
  <c r="AO177" i="82"/>
  <c r="AP177" i="82"/>
  <c r="AQ177" i="82"/>
  <c r="AR177" i="82"/>
  <c r="AS177" i="82"/>
  <c r="AT177" i="82"/>
  <c r="AU177" i="82"/>
  <c r="AV177" i="82"/>
  <c r="AW177" i="82"/>
  <c r="AX177" i="82"/>
  <c r="AY177" i="82"/>
  <c r="AZ177" i="82"/>
  <c r="B176" i="82"/>
  <c r="C176" i="82"/>
  <c r="D176" i="82"/>
  <c r="E176" i="82"/>
  <c r="F176" i="82"/>
  <c r="G176" i="82"/>
  <c r="H176" i="82"/>
  <c r="I176" i="82"/>
  <c r="J176" i="82"/>
  <c r="K176" i="82"/>
  <c r="L176" i="82"/>
  <c r="M176" i="82"/>
  <c r="N176" i="82"/>
  <c r="O176" i="82"/>
  <c r="P176" i="82"/>
  <c r="Q176" i="82"/>
  <c r="R176" i="82"/>
  <c r="S176" i="82"/>
  <c r="T176" i="82"/>
  <c r="U176" i="82"/>
  <c r="V176" i="82"/>
  <c r="W176" i="82"/>
  <c r="X176" i="82"/>
  <c r="Y176" i="82"/>
  <c r="Z176" i="82"/>
  <c r="AA176" i="82"/>
  <c r="AB176" i="82"/>
  <c r="AC176" i="82"/>
  <c r="AD176" i="82"/>
  <c r="AE176" i="82"/>
  <c r="AF176" i="82"/>
  <c r="AG176" i="82"/>
  <c r="AH176" i="82"/>
  <c r="AI176" i="82"/>
  <c r="AJ176" i="82"/>
  <c r="AK176" i="82"/>
  <c r="AL176" i="82"/>
  <c r="AM176" i="82"/>
  <c r="AN176" i="82"/>
  <c r="AO176" i="82"/>
  <c r="AP176" i="82"/>
  <c r="AQ176" i="82"/>
  <c r="AR176" i="82"/>
  <c r="AS176" i="82"/>
  <c r="AT176" i="82"/>
  <c r="AU176" i="82"/>
  <c r="AV176" i="82"/>
  <c r="AW176" i="82"/>
  <c r="AX176" i="82"/>
  <c r="AY176" i="82"/>
  <c r="AZ176" i="82"/>
  <c r="B175" i="82"/>
  <c r="C175" i="82"/>
  <c r="D175" i="82"/>
  <c r="E175" i="82"/>
  <c r="F175" i="82"/>
  <c r="G175" i="82"/>
  <c r="H175" i="82"/>
  <c r="I175" i="82"/>
  <c r="J175" i="82"/>
  <c r="K175" i="82"/>
  <c r="L175" i="82"/>
  <c r="M175" i="82"/>
  <c r="N175" i="82"/>
  <c r="O175" i="82"/>
  <c r="P175" i="82"/>
  <c r="Q175" i="82"/>
  <c r="R175" i="82"/>
  <c r="S175" i="82"/>
  <c r="T175" i="82"/>
  <c r="U175" i="82"/>
  <c r="V175" i="82"/>
  <c r="W175" i="82"/>
  <c r="X175" i="82"/>
  <c r="Y175" i="82"/>
  <c r="Z175" i="82"/>
  <c r="AA175" i="82"/>
  <c r="AB175" i="82"/>
  <c r="AC175" i="82"/>
  <c r="AD175" i="82"/>
  <c r="AE175" i="82"/>
  <c r="AF175" i="82"/>
  <c r="AG175" i="82"/>
  <c r="AH175" i="82"/>
  <c r="AI175" i="82"/>
  <c r="AJ175" i="82"/>
  <c r="AK175" i="82"/>
  <c r="AL175" i="82"/>
  <c r="AM175" i="82"/>
  <c r="AN175" i="82"/>
  <c r="AO175" i="82"/>
  <c r="AP175" i="82"/>
  <c r="AQ175" i="82"/>
  <c r="AR175" i="82"/>
  <c r="AS175" i="82"/>
  <c r="AT175" i="82"/>
  <c r="AU175" i="82"/>
  <c r="AV175" i="82"/>
  <c r="AW175" i="82"/>
  <c r="AX175" i="82"/>
  <c r="AY175" i="82"/>
  <c r="AZ175" i="82"/>
  <c r="B174" i="82"/>
  <c r="C174" i="82"/>
  <c r="D174" i="82"/>
  <c r="E174" i="82"/>
  <c r="F174" i="82"/>
  <c r="G174" i="82"/>
  <c r="H174" i="82"/>
  <c r="I174" i="82"/>
  <c r="J174" i="82"/>
  <c r="K174" i="82"/>
  <c r="L174" i="82"/>
  <c r="M174" i="82"/>
  <c r="N174" i="82"/>
  <c r="O174" i="82"/>
  <c r="P174" i="82"/>
  <c r="Q174" i="82"/>
  <c r="R174" i="82"/>
  <c r="S174" i="82"/>
  <c r="T174" i="82"/>
  <c r="U174" i="82"/>
  <c r="V174" i="82"/>
  <c r="W174" i="82"/>
  <c r="X174" i="82"/>
  <c r="Y174" i="82"/>
  <c r="Z174" i="82"/>
  <c r="AA174" i="82"/>
  <c r="AB174" i="82"/>
  <c r="AC174" i="82"/>
  <c r="AD174" i="82"/>
  <c r="AE174" i="82"/>
  <c r="AF174" i="82"/>
  <c r="AG174" i="82"/>
  <c r="AH174" i="82"/>
  <c r="AI174" i="82"/>
  <c r="AJ174" i="82"/>
  <c r="AK174" i="82"/>
  <c r="AL174" i="82"/>
  <c r="AM174" i="82"/>
  <c r="AN174" i="82"/>
  <c r="AO174" i="82"/>
  <c r="AP174" i="82"/>
  <c r="AQ174" i="82"/>
  <c r="AR174" i="82"/>
  <c r="AS174" i="82"/>
  <c r="AT174" i="82"/>
  <c r="AU174" i="82"/>
  <c r="AV174" i="82"/>
  <c r="AW174" i="82"/>
  <c r="AX174" i="82"/>
  <c r="AY174" i="82"/>
  <c r="AZ174" i="82"/>
  <c r="B173" i="82"/>
  <c r="C173" i="82"/>
  <c r="D173" i="82"/>
  <c r="E173" i="82"/>
  <c r="F173" i="82"/>
  <c r="G173" i="82"/>
  <c r="H173" i="82"/>
  <c r="I173" i="82"/>
  <c r="J173" i="82"/>
  <c r="K173" i="82"/>
  <c r="L173" i="82"/>
  <c r="M173" i="82"/>
  <c r="N173" i="82"/>
  <c r="O173" i="82"/>
  <c r="P173" i="82"/>
  <c r="Q173" i="82"/>
  <c r="R173" i="82"/>
  <c r="S173" i="82"/>
  <c r="T173" i="82"/>
  <c r="U173" i="82"/>
  <c r="V173" i="82"/>
  <c r="W173" i="82"/>
  <c r="X173" i="82"/>
  <c r="Y173" i="82"/>
  <c r="Z173" i="82"/>
  <c r="AA173" i="82"/>
  <c r="AB173" i="82"/>
  <c r="AC173" i="82"/>
  <c r="AD173" i="82"/>
  <c r="AE173" i="82"/>
  <c r="AF173" i="82"/>
  <c r="AG173" i="82"/>
  <c r="AH173" i="82"/>
  <c r="AI173" i="82"/>
  <c r="AJ173" i="82"/>
  <c r="AK173" i="82"/>
  <c r="AL173" i="82"/>
  <c r="AM173" i="82"/>
  <c r="AN173" i="82"/>
  <c r="AO173" i="82"/>
  <c r="AP173" i="82"/>
  <c r="AQ173" i="82"/>
  <c r="AR173" i="82"/>
  <c r="AS173" i="82"/>
  <c r="AT173" i="82"/>
  <c r="AU173" i="82"/>
  <c r="AV173" i="82"/>
  <c r="AW173" i="82"/>
  <c r="AX173" i="82"/>
  <c r="AY173" i="82"/>
  <c r="AZ173" i="82"/>
  <c r="B172" i="82"/>
  <c r="C172" i="82"/>
  <c r="D172" i="82"/>
  <c r="E172" i="82"/>
  <c r="F172" i="82"/>
  <c r="G172" i="82"/>
  <c r="H172" i="82"/>
  <c r="I172" i="82"/>
  <c r="J172" i="82"/>
  <c r="K172" i="82"/>
  <c r="L172" i="82"/>
  <c r="M172" i="82"/>
  <c r="N172" i="82"/>
  <c r="O172" i="82"/>
  <c r="P172" i="82"/>
  <c r="Q172" i="82"/>
  <c r="R172" i="82"/>
  <c r="S172" i="82"/>
  <c r="T172" i="82"/>
  <c r="U172" i="82"/>
  <c r="V172" i="82"/>
  <c r="W172" i="82"/>
  <c r="X172" i="82"/>
  <c r="Y172" i="82"/>
  <c r="Z172" i="82"/>
  <c r="AA172" i="82"/>
  <c r="AB172" i="82"/>
  <c r="AC172" i="82"/>
  <c r="AD172" i="82"/>
  <c r="AE172" i="82"/>
  <c r="AF172" i="82"/>
  <c r="AG172" i="82"/>
  <c r="AH172" i="82"/>
  <c r="AI172" i="82"/>
  <c r="AJ172" i="82"/>
  <c r="AK172" i="82"/>
  <c r="AL172" i="82"/>
  <c r="AM172" i="82"/>
  <c r="AN172" i="82"/>
  <c r="AO172" i="82"/>
  <c r="AP172" i="82"/>
  <c r="AQ172" i="82"/>
  <c r="AR172" i="82"/>
  <c r="AS172" i="82"/>
  <c r="AT172" i="82"/>
  <c r="AU172" i="82"/>
  <c r="AV172" i="82"/>
  <c r="AW172" i="82"/>
  <c r="AX172" i="82"/>
  <c r="AY172" i="82"/>
  <c r="AZ172" i="82"/>
  <c r="B171" i="82"/>
  <c r="C171" i="82"/>
  <c r="D171" i="82"/>
  <c r="E171" i="82"/>
  <c r="F171" i="82"/>
  <c r="G171" i="82"/>
  <c r="H171" i="82"/>
  <c r="I171" i="82"/>
  <c r="J171" i="82"/>
  <c r="K171" i="82"/>
  <c r="L171" i="82"/>
  <c r="M171" i="82"/>
  <c r="N171" i="82"/>
  <c r="O171" i="82"/>
  <c r="P171" i="82"/>
  <c r="Q171" i="82"/>
  <c r="R171" i="82"/>
  <c r="S171" i="82"/>
  <c r="T171" i="82"/>
  <c r="U171" i="82"/>
  <c r="V171" i="82"/>
  <c r="W171" i="82"/>
  <c r="X171" i="82"/>
  <c r="Y171" i="82"/>
  <c r="Z171" i="82"/>
  <c r="AA171" i="82"/>
  <c r="AB171" i="82"/>
  <c r="AC171" i="82"/>
  <c r="AD171" i="82"/>
  <c r="AE171" i="82"/>
  <c r="AF171" i="82"/>
  <c r="AG171" i="82"/>
  <c r="AH171" i="82"/>
  <c r="AI171" i="82"/>
  <c r="AJ171" i="82"/>
  <c r="AK171" i="82"/>
  <c r="AL171" i="82"/>
  <c r="AM171" i="82"/>
  <c r="AN171" i="82"/>
  <c r="AO171" i="82"/>
  <c r="AP171" i="82"/>
  <c r="AQ171" i="82"/>
  <c r="AR171" i="82"/>
  <c r="AS171" i="82"/>
  <c r="AT171" i="82"/>
  <c r="AU171" i="82"/>
  <c r="AV171" i="82"/>
  <c r="AW171" i="82"/>
  <c r="AX171" i="82"/>
  <c r="AY171" i="82"/>
  <c r="AZ171" i="82"/>
  <c r="B170" i="82"/>
  <c r="C170" i="82"/>
  <c r="D170" i="82"/>
  <c r="E170" i="82"/>
  <c r="F170" i="82"/>
  <c r="G170" i="82"/>
  <c r="H170" i="82"/>
  <c r="I170" i="82"/>
  <c r="J170" i="82"/>
  <c r="K170" i="82"/>
  <c r="L170" i="82"/>
  <c r="M170" i="82"/>
  <c r="N170" i="82"/>
  <c r="O170" i="82"/>
  <c r="P170" i="82"/>
  <c r="Q170" i="82"/>
  <c r="R170" i="82"/>
  <c r="S170" i="82"/>
  <c r="T170" i="82"/>
  <c r="U170" i="82"/>
  <c r="V170" i="82"/>
  <c r="W170" i="82"/>
  <c r="X170" i="82"/>
  <c r="Y170" i="82"/>
  <c r="Z170" i="82"/>
  <c r="AA170" i="82"/>
  <c r="AB170" i="82"/>
  <c r="AC170" i="82"/>
  <c r="AD170" i="82"/>
  <c r="AE170" i="82"/>
  <c r="AF170" i="82"/>
  <c r="AG170" i="82"/>
  <c r="AH170" i="82"/>
  <c r="AI170" i="82"/>
  <c r="AJ170" i="82"/>
  <c r="AK170" i="82"/>
  <c r="AL170" i="82"/>
  <c r="AM170" i="82"/>
  <c r="AN170" i="82"/>
  <c r="AO170" i="82"/>
  <c r="AP170" i="82"/>
  <c r="AQ170" i="82"/>
  <c r="AR170" i="82"/>
  <c r="AS170" i="82"/>
  <c r="AT170" i="82"/>
  <c r="AU170" i="82"/>
  <c r="AV170" i="82"/>
  <c r="AW170" i="82"/>
  <c r="AX170" i="82"/>
  <c r="AY170" i="82"/>
  <c r="AZ170" i="82"/>
  <c r="B169" i="82"/>
  <c r="C169" i="82"/>
  <c r="D169" i="82"/>
  <c r="E169" i="82"/>
  <c r="F169" i="82"/>
  <c r="G169" i="82"/>
  <c r="H169" i="82"/>
  <c r="I169" i="82"/>
  <c r="J169" i="82"/>
  <c r="K169" i="82"/>
  <c r="L169" i="82"/>
  <c r="M169" i="82"/>
  <c r="N169" i="82"/>
  <c r="O169" i="82"/>
  <c r="P169" i="82"/>
  <c r="Q169" i="82"/>
  <c r="R169" i="82"/>
  <c r="S169" i="82"/>
  <c r="T169" i="82"/>
  <c r="U169" i="82"/>
  <c r="V169" i="82"/>
  <c r="W169" i="82"/>
  <c r="X169" i="82"/>
  <c r="Y169" i="82"/>
  <c r="Z169" i="82"/>
  <c r="AA169" i="82"/>
  <c r="AB169" i="82"/>
  <c r="AC169" i="82"/>
  <c r="AD169" i="82"/>
  <c r="AE169" i="82"/>
  <c r="AF169" i="82"/>
  <c r="AG169" i="82"/>
  <c r="AH169" i="82"/>
  <c r="AI169" i="82"/>
  <c r="AJ169" i="82"/>
  <c r="AK169" i="82"/>
  <c r="AL169" i="82"/>
  <c r="AM169" i="82"/>
  <c r="AN169" i="82"/>
  <c r="AO169" i="82"/>
  <c r="AP169" i="82"/>
  <c r="AQ169" i="82"/>
  <c r="AR169" i="82"/>
  <c r="AS169" i="82"/>
  <c r="AT169" i="82"/>
  <c r="AU169" i="82"/>
  <c r="AV169" i="82"/>
  <c r="AW169" i="82"/>
  <c r="AX169" i="82"/>
  <c r="AY169" i="82"/>
  <c r="AZ169" i="82"/>
  <c r="B168" i="82"/>
  <c r="C168" i="82"/>
  <c r="D168" i="82"/>
  <c r="E168" i="82"/>
  <c r="F168" i="82"/>
  <c r="G168" i="82"/>
  <c r="H168" i="82"/>
  <c r="I168" i="82"/>
  <c r="J168" i="82"/>
  <c r="K168" i="82"/>
  <c r="L168" i="82"/>
  <c r="M168" i="82"/>
  <c r="N168" i="82"/>
  <c r="O168" i="82"/>
  <c r="P168" i="82"/>
  <c r="Q168" i="82"/>
  <c r="R168" i="82"/>
  <c r="S168" i="82"/>
  <c r="T168" i="82"/>
  <c r="U168" i="82"/>
  <c r="V168" i="82"/>
  <c r="W168" i="82"/>
  <c r="X168" i="82"/>
  <c r="Y168" i="82"/>
  <c r="Z168" i="82"/>
  <c r="AA168" i="82"/>
  <c r="AB168" i="82"/>
  <c r="AC168" i="82"/>
  <c r="AD168" i="82"/>
  <c r="AE168" i="82"/>
  <c r="AF168" i="82"/>
  <c r="AG168" i="82"/>
  <c r="AH168" i="82"/>
  <c r="AI168" i="82"/>
  <c r="AJ168" i="82"/>
  <c r="AK168" i="82"/>
  <c r="AL168" i="82"/>
  <c r="AM168" i="82"/>
  <c r="AN168" i="82"/>
  <c r="AO168" i="82"/>
  <c r="AP168" i="82"/>
  <c r="AQ168" i="82"/>
  <c r="AR168" i="82"/>
  <c r="AS168" i="82"/>
  <c r="AT168" i="82"/>
  <c r="AU168" i="82"/>
  <c r="AV168" i="82"/>
  <c r="AW168" i="82"/>
  <c r="AX168" i="82"/>
  <c r="AY168" i="82"/>
  <c r="AZ168" i="82"/>
  <c r="B167" i="82"/>
  <c r="C167" i="82"/>
  <c r="D167" i="82"/>
  <c r="E167" i="82"/>
  <c r="F167" i="82"/>
  <c r="G167" i="82"/>
  <c r="H167" i="82"/>
  <c r="I167" i="82"/>
  <c r="J167" i="82"/>
  <c r="K167" i="82"/>
  <c r="L167" i="82"/>
  <c r="M167" i="82"/>
  <c r="N167" i="82"/>
  <c r="O167" i="82"/>
  <c r="P167" i="82"/>
  <c r="Q167" i="82"/>
  <c r="R167" i="82"/>
  <c r="S167" i="82"/>
  <c r="T167" i="82"/>
  <c r="U167" i="82"/>
  <c r="V167" i="82"/>
  <c r="W167" i="82"/>
  <c r="X167" i="82"/>
  <c r="Y167" i="82"/>
  <c r="Z167" i="82"/>
  <c r="AA167" i="82"/>
  <c r="AB167" i="82"/>
  <c r="AC167" i="82"/>
  <c r="AD167" i="82"/>
  <c r="AE167" i="82"/>
  <c r="AF167" i="82"/>
  <c r="AG167" i="82"/>
  <c r="AH167" i="82"/>
  <c r="AI167" i="82"/>
  <c r="AJ167" i="82"/>
  <c r="AK167" i="82"/>
  <c r="AL167" i="82"/>
  <c r="AM167" i="82"/>
  <c r="AN167" i="82"/>
  <c r="AO167" i="82"/>
  <c r="AP167" i="82"/>
  <c r="AQ167" i="82"/>
  <c r="AR167" i="82"/>
  <c r="AS167" i="82"/>
  <c r="AT167" i="82"/>
  <c r="AU167" i="82"/>
  <c r="AV167" i="82"/>
  <c r="AW167" i="82"/>
  <c r="AX167" i="82"/>
  <c r="AY167" i="82"/>
  <c r="AZ167" i="82"/>
  <c r="B166" i="82"/>
  <c r="C166" i="82"/>
  <c r="D166" i="82"/>
  <c r="E166" i="82"/>
  <c r="F166" i="82"/>
  <c r="G166" i="82"/>
  <c r="H166" i="82"/>
  <c r="I166" i="82"/>
  <c r="J166" i="82"/>
  <c r="K166" i="82"/>
  <c r="L166" i="82"/>
  <c r="M166" i="82"/>
  <c r="N166" i="82"/>
  <c r="O166" i="82"/>
  <c r="P166" i="82"/>
  <c r="Q166" i="82"/>
  <c r="R166" i="82"/>
  <c r="S166" i="82"/>
  <c r="T166" i="82"/>
  <c r="U166" i="82"/>
  <c r="V166" i="82"/>
  <c r="W166" i="82"/>
  <c r="X166" i="82"/>
  <c r="Y166" i="82"/>
  <c r="Z166" i="82"/>
  <c r="AA166" i="82"/>
  <c r="AB166" i="82"/>
  <c r="AC166" i="82"/>
  <c r="AD166" i="82"/>
  <c r="AE166" i="82"/>
  <c r="AF166" i="82"/>
  <c r="AG166" i="82"/>
  <c r="AH166" i="82"/>
  <c r="AI166" i="82"/>
  <c r="AJ166" i="82"/>
  <c r="AK166" i="82"/>
  <c r="AL166" i="82"/>
  <c r="AM166" i="82"/>
  <c r="AN166" i="82"/>
  <c r="AO166" i="82"/>
  <c r="AP166" i="82"/>
  <c r="AQ166" i="82"/>
  <c r="AR166" i="82"/>
  <c r="AS166" i="82"/>
  <c r="AT166" i="82"/>
  <c r="AU166" i="82"/>
  <c r="AV166" i="82"/>
  <c r="AW166" i="82"/>
  <c r="AX166" i="82"/>
  <c r="AY166" i="82"/>
  <c r="AZ166" i="82"/>
  <c r="B165" i="82"/>
  <c r="C165" i="82"/>
  <c r="D165" i="82"/>
  <c r="E165" i="82"/>
  <c r="F165" i="82"/>
  <c r="G165" i="82"/>
  <c r="H165" i="82"/>
  <c r="I165" i="82"/>
  <c r="J165" i="82"/>
  <c r="K165" i="82"/>
  <c r="L165" i="82"/>
  <c r="M165" i="82"/>
  <c r="N165" i="82"/>
  <c r="O165" i="82"/>
  <c r="P165" i="82"/>
  <c r="Q165" i="82"/>
  <c r="R165" i="82"/>
  <c r="S165" i="82"/>
  <c r="T165" i="82"/>
  <c r="U165" i="82"/>
  <c r="V165" i="82"/>
  <c r="W165" i="82"/>
  <c r="X165" i="82"/>
  <c r="Y165" i="82"/>
  <c r="Z165" i="82"/>
  <c r="AA165" i="82"/>
  <c r="AB165" i="82"/>
  <c r="AC165" i="82"/>
  <c r="AD165" i="82"/>
  <c r="AE165" i="82"/>
  <c r="AF165" i="82"/>
  <c r="AG165" i="82"/>
  <c r="AH165" i="82"/>
  <c r="AI165" i="82"/>
  <c r="AJ165" i="82"/>
  <c r="AK165" i="82"/>
  <c r="AL165" i="82"/>
  <c r="AM165" i="82"/>
  <c r="AN165" i="82"/>
  <c r="AO165" i="82"/>
  <c r="AP165" i="82"/>
  <c r="AQ165" i="82"/>
  <c r="AR165" i="82"/>
  <c r="AS165" i="82"/>
  <c r="AT165" i="82"/>
  <c r="AU165" i="82"/>
  <c r="AV165" i="82"/>
  <c r="AW165" i="82"/>
  <c r="AX165" i="82"/>
  <c r="AY165" i="82"/>
  <c r="AZ165" i="82"/>
  <c r="B164" i="82"/>
  <c r="C164" i="82"/>
  <c r="D164" i="82"/>
  <c r="E164" i="82"/>
  <c r="F164" i="82"/>
  <c r="G164" i="82"/>
  <c r="H164" i="82"/>
  <c r="I164" i="82"/>
  <c r="J164" i="82"/>
  <c r="K164" i="82"/>
  <c r="L164" i="82"/>
  <c r="M164" i="82"/>
  <c r="N164" i="82"/>
  <c r="O164" i="82"/>
  <c r="P164" i="82"/>
  <c r="Q164" i="82"/>
  <c r="R164" i="82"/>
  <c r="S164" i="82"/>
  <c r="T164" i="82"/>
  <c r="U164" i="82"/>
  <c r="V164" i="82"/>
  <c r="W164" i="82"/>
  <c r="X164" i="82"/>
  <c r="Y164" i="82"/>
  <c r="Z164" i="82"/>
  <c r="AA164" i="82"/>
  <c r="AB164" i="82"/>
  <c r="AC164" i="82"/>
  <c r="AD164" i="82"/>
  <c r="AE164" i="82"/>
  <c r="AF164" i="82"/>
  <c r="AG164" i="82"/>
  <c r="AH164" i="82"/>
  <c r="AI164" i="82"/>
  <c r="AJ164" i="82"/>
  <c r="AK164" i="82"/>
  <c r="AL164" i="82"/>
  <c r="AM164" i="82"/>
  <c r="AN164" i="82"/>
  <c r="AO164" i="82"/>
  <c r="AP164" i="82"/>
  <c r="AQ164" i="82"/>
  <c r="AR164" i="82"/>
  <c r="AS164" i="82"/>
  <c r="AT164" i="82"/>
  <c r="AU164" i="82"/>
  <c r="AV164" i="82"/>
  <c r="AW164" i="82"/>
  <c r="AX164" i="82"/>
  <c r="AY164" i="82"/>
  <c r="AZ164" i="82"/>
  <c r="B163" i="82"/>
  <c r="C163" i="82"/>
  <c r="D163" i="82"/>
  <c r="E163" i="82"/>
  <c r="F163" i="82"/>
  <c r="G163" i="82"/>
  <c r="H163" i="82"/>
  <c r="I163" i="82"/>
  <c r="J163" i="82"/>
  <c r="K163" i="82"/>
  <c r="L163" i="82"/>
  <c r="M163" i="82"/>
  <c r="N163" i="82"/>
  <c r="O163" i="82"/>
  <c r="P163" i="82"/>
  <c r="Q163" i="82"/>
  <c r="R163" i="82"/>
  <c r="S163" i="82"/>
  <c r="T163" i="82"/>
  <c r="U163" i="82"/>
  <c r="V163" i="82"/>
  <c r="W163" i="82"/>
  <c r="X163" i="82"/>
  <c r="Y163" i="82"/>
  <c r="Z163" i="82"/>
  <c r="AA163" i="82"/>
  <c r="AB163" i="82"/>
  <c r="AC163" i="82"/>
  <c r="AD163" i="82"/>
  <c r="AE163" i="82"/>
  <c r="AF163" i="82"/>
  <c r="AG163" i="82"/>
  <c r="AH163" i="82"/>
  <c r="AI163" i="82"/>
  <c r="AJ163" i="82"/>
  <c r="AK163" i="82"/>
  <c r="AL163" i="82"/>
  <c r="AM163" i="82"/>
  <c r="AN163" i="82"/>
  <c r="AO163" i="82"/>
  <c r="AP163" i="82"/>
  <c r="AQ163" i="82"/>
  <c r="AR163" i="82"/>
  <c r="AS163" i="82"/>
  <c r="AT163" i="82"/>
  <c r="AU163" i="82"/>
  <c r="AV163" i="82"/>
  <c r="AW163" i="82"/>
  <c r="AX163" i="82"/>
  <c r="AY163" i="82"/>
  <c r="AZ163" i="82"/>
  <c r="B162" i="82"/>
  <c r="C162" i="82"/>
  <c r="D162" i="82"/>
  <c r="E162" i="82"/>
  <c r="F162" i="82"/>
  <c r="G162" i="82"/>
  <c r="H162" i="82"/>
  <c r="I162" i="82"/>
  <c r="J162" i="82"/>
  <c r="K162" i="82"/>
  <c r="L162" i="82"/>
  <c r="M162" i="82"/>
  <c r="N162" i="82"/>
  <c r="O162" i="82"/>
  <c r="P162" i="82"/>
  <c r="Q162" i="82"/>
  <c r="R162" i="82"/>
  <c r="S162" i="82"/>
  <c r="T162" i="82"/>
  <c r="U162" i="82"/>
  <c r="V162" i="82"/>
  <c r="W162" i="82"/>
  <c r="X162" i="82"/>
  <c r="Y162" i="82"/>
  <c r="Z162" i="82"/>
  <c r="AA162" i="82"/>
  <c r="AB162" i="82"/>
  <c r="AC162" i="82"/>
  <c r="AD162" i="82"/>
  <c r="AE162" i="82"/>
  <c r="AF162" i="82"/>
  <c r="AG162" i="82"/>
  <c r="AH162" i="82"/>
  <c r="AI162" i="82"/>
  <c r="AJ162" i="82"/>
  <c r="AK162" i="82"/>
  <c r="AL162" i="82"/>
  <c r="AM162" i="82"/>
  <c r="AN162" i="82"/>
  <c r="AO162" i="82"/>
  <c r="AP162" i="82"/>
  <c r="AQ162" i="82"/>
  <c r="AR162" i="82"/>
  <c r="AS162" i="82"/>
  <c r="AT162" i="82"/>
  <c r="AU162" i="82"/>
  <c r="AV162" i="82"/>
  <c r="AW162" i="82"/>
  <c r="AX162" i="82"/>
  <c r="AY162" i="82"/>
  <c r="AZ162" i="82"/>
  <c r="B161" i="82"/>
  <c r="C161" i="82"/>
  <c r="D161" i="82"/>
  <c r="E161" i="82"/>
  <c r="F161" i="82"/>
  <c r="G161" i="82"/>
  <c r="H161" i="82"/>
  <c r="I161" i="82"/>
  <c r="J161" i="82"/>
  <c r="K161" i="82"/>
  <c r="L161" i="82"/>
  <c r="M161" i="82"/>
  <c r="N161" i="82"/>
  <c r="O161" i="82"/>
  <c r="P161" i="82"/>
  <c r="Q161" i="82"/>
  <c r="R161" i="82"/>
  <c r="S161" i="82"/>
  <c r="T161" i="82"/>
  <c r="U161" i="82"/>
  <c r="V161" i="82"/>
  <c r="W161" i="82"/>
  <c r="X161" i="82"/>
  <c r="Y161" i="82"/>
  <c r="Z161" i="82"/>
  <c r="AA161" i="82"/>
  <c r="AB161" i="82"/>
  <c r="AC161" i="82"/>
  <c r="AD161" i="82"/>
  <c r="AE161" i="82"/>
  <c r="AF161" i="82"/>
  <c r="AG161" i="82"/>
  <c r="AH161" i="82"/>
  <c r="AI161" i="82"/>
  <c r="AJ161" i="82"/>
  <c r="AK161" i="82"/>
  <c r="AL161" i="82"/>
  <c r="AM161" i="82"/>
  <c r="AN161" i="82"/>
  <c r="AO161" i="82"/>
  <c r="AP161" i="82"/>
  <c r="AQ161" i="82"/>
  <c r="AR161" i="82"/>
  <c r="AS161" i="82"/>
  <c r="AT161" i="82"/>
  <c r="AU161" i="82"/>
  <c r="AV161" i="82"/>
  <c r="AW161" i="82"/>
  <c r="AX161" i="82"/>
  <c r="AY161" i="82"/>
  <c r="AZ161" i="82"/>
  <c r="B160" i="82"/>
  <c r="C160" i="82"/>
  <c r="D160" i="82"/>
  <c r="E160" i="82"/>
  <c r="F160" i="82"/>
  <c r="G160" i="82"/>
  <c r="H160" i="82"/>
  <c r="I160" i="82"/>
  <c r="J160" i="82"/>
  <c r="K160" i="82"/>
  <c r="L160" i="82"/>
  <c r="M160" i="82"/>
  <c r="N160" i="82"/>
  <c r="O160" i="82"/>
  <c r="P160" i="82"/>
  <c r="Q160" i="82"/>
  <c r="R160" i="82"/>
  <c r="S160" i="82"/>
  <c r="T160" i="82"/>
  <c r="U160" i="82"/>
  <c r="V160" i="82"/>
  <c r="W160" i="82"/>
  <c r="X160" i="82"/>
  <c r="Y160" i="82"/>
  <c r="Z160" i="82"/>
  <c r="AA160" i="82"/>
  <c r="AB160" i="82"/>
  <c r="AC160" i="82"/>
  <c r="AD160" i="82"/>
  <c r="AE160" i="82"/>
  <c r="AF160" i="82"/>
  <c r="AG160" i="82"/>
  <c r="AH160" i="82"/>
  <c r="AI160" i="82"/>
  <c r="AJ160" i="82"/>
  <c r="AK160" i="82"/>
  <c r="AL160" i="82"/>
  <c r="AM160" i="82"/>
  <c r="AN160" i="82"/>
  <c r="AO160" i="82"/>
  <c r="AP160" i="82"/>
  <c r="AQ160" i="82"/>
  <c r="AR160" i="82"/>
  <c r="AS160" i="82"/>
  <c r="AT160" i="82"/>
  <c r="AU160" i="82"/>
  <c r="AV160" i="82"/>
  <c r="AW160" i="82"/>
  <c r="AX160" i="82"/>
  <c r="AY160" i="82"/>
  <c r="AZ160" i="82"/>
  <c r="B159" i="82"/>
  <c r="C159" i="82"/>
  <c r="D159" i="82"/>
  <c r="E159" i="82"/>
  <c r="F159" i="82"/>
  <c r="G159" i="82"/>
  <c r="H159" i="82"/>
  <c r="I159" i="82"/>
  <c r="J159" i="82"/>
  <c r="K159" i="82"/>
  <c r="L159" i="82"/>
  <c r="M159" i="82"/>
  <c r="N159" i="82"/>
  <c r="O159" i="82"/>
  <c r="P159" i="82"/>
  <c r="Q159" i="82"/>
  <c r="R159" i="82"/>
  <c r="S159" i="82"/>
  <c r="T159" i="82"/>
  <c r="U159" i="82"/>
  <c r="V159" i="82"/>
  <c r="W159" i="82"/>
  <c r="X159" i="82"/>
  <c r="Y159" i="82"/>
  <c r="Z159" i="82"/>
  <c r="AA159" i="82"/>
  <c r="AB159" i="82"/>
  <c r="AC159" i="82"/>
  <c r="AD159" i="82"/>
  <c r="AE159" i="82"/>
  <c r="AF159" i="82"/>
  <c r="AG159" i="82"/>
  <c r="AH159" i="82"/>
  <c r="AI159" i="82"/>
  <c r="AJ159" i="82"/>
  <c r="AK159" i="82"/>
  <c r="AL159" i="82"/>
  <c r="AM159" i="82"/>
  <c r="AN159" i="82"/>
  <c r="AO159" i="82"/>
  <c r="AP159" i="82"/>
  <c r="AQ159" i="82"/>
  <c r="AR159" i="82"/>
  <c r="AS159" i="82"/>
  <c r="AT159" i="82"/>
  <c r="AU159" i="82"/>
  <c r="AV159" i="82"/>
  <c r="AW159" i="82"/>
  <c r="AX159" i="82"/>
  <c r="AY159" i="82"/>
  <c r="AZ159" i="82"/>
  <c r="B158" i="82"/>
  <c r="C158" i="82"/>
  <c r="D158" i="82"/>
  <c r="E158" i="82"/>
  <c r="F158" i="82"/>
  <c r="G158" i="82"/>
  <c r="H158" i="82"/>
  <c r="I158" i="82"/>
  <c r="J158" i="82"/>
  <c r="K158" i="82"/>
  <c r="L158" i="82"/>
  <c r="M158" i="82"/>
  <c r="N158" i="82"/>
  <c r="O158" i="82"/>
  <c r="P158" i="82"/>
  <c r="Q158" i="82"/>
  <c r="R158" i="82"/>
  <c r="S158" i="82"/>
  <c r="T158" i="82"/>
  <c r="U158" i="82"/>
  <c r="V158" i="82"/>
  <c r="W158" i="82"/>
  <c r="X158" i="82"/>
  <c r="Y158" i="82"/>
  <c r="Z158" i="82"/>
  <c r="AA158" i="82"/>
  <c r="AB158" i="82"/>
  <c r="AC158" i="82"/>
  <c r="AD158" i="82"/>
  <c r="AE158" i="82"/>
  <c r="AF158" i="82"/>
  <c r="AG158" i="82"/>
  <c r="AH158" i="82"/>
  <c r="AI158" i="82"/>
  <c r="AJ158" i="82"/>
  <c r="AK158" i="82"/>
  <c r="AL158" i="82"/>
  <c r="AM158" i="82"/>
  <c r="AN158" i="82"/>
  <c r="AO158" i="82"/>
  <c r="AP158" i="82"/>
  <c r="AQ158" i="82"/>
  <c r="AR158" i="82"/>
  <c r="AS158" i="82"/>
  <c r="AT158" i="82"/>
  <c r="AU158" i="82"/>
  <c r="AV158" i="82"/>
  <c r="AW158" i="82"/>
  <c r="AX158" i="82"/>
  <c r="AY158" i="82"/>
  <c r="AZ158" i="82"/>
  <c r="B157" i="82"/>
  <c r="C157" i="82"/>
  <c r="D157" i="82"/>
  <c r="E157" i="82"/>
  <c r="F157" i="82"/>
  <c r="G157" i="82"/>
  <c r="H157" i="82"/>
  <c r="I157" i="82"/>
  <c r="J157" i="82"/>
  <c r="K157" i="82"/>
  <c r="L157" i="82"/>
  <c r="M157" i="82"/>
  <c r="N157" i="82"/>
  <c r="O157" i="82"/>
  <c r="P157" i="82"/>
  <c r="Q157" i="82"/>
  <c r="R157" i="82"/>
  <c r="S157" i="82"/>
  <c r="T157" i="82"/>
  <c r="U157" i="82"/>
  <c r="V157" i="82"/>
  <c r="W157" i="82"/>
  <c r="X157" i="82"/>
  <c r="Y157" i="82"/>
  <c r="Z157" i="82"/>
  <c r="AA157" i="82"/>
  <c r="AB157" i="82"/>
  <c r="AC157" i="82"/>
  <c r="AD157" i="82"/>
  <c r="AE157" i="82"/>
  <c r="AF157" i="82"/>
  <c r="AG157" i="82"/>
  <c r="AH157" i="82"/>
  <c r="AI157" i="82"/>
  <c r="AJ157" i="82"/>
  <c r="AK157" i="82"/>
  <c r="AL157" i="82"/>
  <c r="AM157" i="82"/>
  <c r="AN157" i="82"/>
  <c r="AO157" i="82"/>
  <c r="AP157" i="82"/>
  <c r="AQ157" i="82"/>
  <c r="AR157" i="82"/>
  <c r="AS157" i="82"/>
  <c r="AT157" i="82"/>
  <c r="AU157" i="82"/>
  <c r="AV157" i="82"/>
  <c r="AW157" i="82"/>
  <c r="AX157" i="82"/>
  <c r="AY157" i="82"/>
  <c r="AZ157" i="82"/>
  <c r="B156" i="82"/>
  <c r="C156" i="82"/>
  <c r="D156" i="82"/>
  <c r="E156" i="82"/>
  <c r="F156" i="82"/>
  <c r="G156" i="82"/>
  <c r="H156" i="82"/>
  <c r="I156" i="82"/>
  <c r="J156" i="82"/>
  <c r="K156" i="82"/>
  <c r="L156" i="82"/>
  <c r="M156" i="82"/>
  <c r="N156" i="82"/>
  <c r="O156" i="82"/>
  <c r="P156" i="82"/>
  <c r="Q156" i="82"/>
  <c r="R156" i="82"/>
  <c r="S156" i="82"/>
  <c r="T156" i="82"/>
  <c r="U156" i="82"/>
  <c r="V156" i="82"/>
  <c r="W156" i="82"/>
  <c r="X156" i="82"/>
  <c r="Y156" i="82"/>
  <c r="Z156" i="82"/>
  <c r="AA156" i="82"/>
  <c r="AB156" i="82"/>
  <c r="AC156" i="82"/>
  <c r="AD156" i="82"/>
  <c r="AE156" i="82"/>
  <c r="AF156" i="82"/>
  <c r="AG156" i="82"/>
  <c r="AH156" i="82"/>
  <c r="AI156" i="82"/>
  <c r="AJ156" i="82"/>
  <c r="AK156" i="82"/>
  <c r="AL156" i="82"/>
  <c r="AM156" i="82"/>
  <c r="AN156" i="82"/>
  <c r="AO156" i="82"/>
  <c r="AP156" i="82"/>
  <c r="AQ156" i="82"/>
  <c r="AR156" i="82"/>
  <c r="AS156" i="82"/>
  <c r="AT156" i="82"/>
  <c r="AU156" i="82"/>
  <c r="AV156" i="82"/>
  <c r="AW156" i="82"/>
  <c r="AX156" i="82"/>
  <c r="AY156" i="82"/>
  <c r="AZ156" i="82"/>
  <c r="B155" i="82"/>
  <c r="C155" i="82"/>
  <c r="D155" i="82"/>
  <c r="E155" i="82"/>
  <c r="F155" i="82"/>
  <c r="G155" i="82"/>
  <c r="H155" i="82"/>
  <c r="I155" i="82"/>
  <c r="J155" i="82"/>
  <c r="K155" i="82"/>
  <c r="L155" i="82"/>
  <c r="M155" i="82"/>
  <c r="N155" i="82"/>
  <c r="O155" i="82"/>
  <c r="P155" i="82"/>
  <c r="Q155" i="82"/>
  <c r="R155" i="82"/>
  <c r="S155" i="82"/>
  <c r="T155" i="82"/>
  <c r="U155" i="82"/>
  <c r="V155" i="82"/>
  <c r="W155" i="82"/>
  <c r="X155" i="82"/>
  <c r="Y155" i="82"/>
  <c r="Z155" i="82"/>
  <c r="AA155" i="82"/>
  <c r="AB155" i="82"/>
  <c r="AC155" i="82"/>
  <c r="AD155" i="82"/>
  <c r="AE155" i="82"/>
  <c r="AF155" i="82"/>
  <c r="AG155" i="82"/>
  <c r="AH155" i="82"/>
  <c r="AI155" i="82"/>
  <c r="AJ155" i="82"/>
  <c r="AK155" i="82"/>
  <c r="AL155" i="82"/>
  <c r="AM155" i="82"/>
  <c r="AN155" i="82"/>
  <c r="AO155" i="82"/>
  <c r="AP155" i="82"/>
  <c r="AQ155" i="82"/>
  <c r="AR155" i="82"/>
  <c r="AS155" i="82"/>
  <c r="AT155" i="82"/>
  <c r="AU155" i="82"/>
  <c r="AV155" i="82"/>
  <c r="AW155" i="82"/>
  <c r="AX155" i="82"/>
  <c r="AY155" i="82"/>
  <c r="AZ155" i="82"/>
  <c r="B154" i="82"/>
  <c r="C154" i="82"/>
  <c r="D154" i="82"/>
  <c r="E154" i="82"/>
  <c r="F154" i="82"/>
  <c r="G154" i="82"/>
  <c r="H154" i="82"/>
  <c r="I154" i="82"/>
  <c r="J154" i="82"/>
  <c r="K154" i="82"/>
  <c r="L154" i="82"/>
  <c r="M154" i="82"/>
  <c r="N154" i="82"/>
  <c r="O154" i="82"/>
  <c r="P154" i="82"/>
  <c r="Q154" i="82"/>
  <c r="R154" i="82"/>
  <c r="S154" i="82"/>
  <c r="T154" i="82"/>
  <c r="U154" i="82"/>
  <c r="V154" i="82"/>
  <c r="W154" i="82"/>
  <c r="X154" i="82"/>
  <c r="Y154" i="82"/>
  <c r="Z154" i="82"/>
  <c r="AA154" i="82"/>
  <c r="AB154" i="82"/>
  <c r="AC154" i="82"/>
  <c r="AD154" i="82"/>
  <c r="AE154" i="82"/>
  <c r="AF154" i="82"/>
  <c r="AG154" i="82"/>
  <c r="AH154" i="82"/>
  <c r="AI154" i="82"/>
  <c r="AJ154" i="82"/>
  <c r="AK154" i="82"/>
  <c r="AL154" i="82"/>
  <c r="AM154" i="82"/>
  <c r="AN154" i="82"/>
  <c r="AO154" i="82"/>
  <c r="AP154" i="82"/>
  <c r="AQ154" i="82"/>
  <c r="AR154" i="82"/>
  <c r="AS154" i="82"/>
  <c r="AT154" i="82"/>
  <c r="AU154" i="82"/>
  <c r="AV154" i="82"/>
  <c r="AW154" i="82"/>
  <c r="AX154" i="82"/>
  <c r="AY154" i="82"/>
  <c r="AZ154" i="82"/>
  <c r="B153" i="82"/>
  <c r="C153" i="82"/>
  <c r="D153" i="82"/>
  <c r="E153" i="82"/>
  <c r="F153" i="82"/>
  <c r="G153" i="82"/>
  <c r="H153" i="82"/>
  <c r="I153" i="82"/>
  <c r="J153" i="82"/>
  <c r="K153" i="82"/>
  <c r="L153" i="82"/>
  <c r="M153" i="82"/>
  <c r="N153" i="82"/>
  <c r="O153" i="82"/>
  <c r="P153" i="82"/>
  <c r="Q153" i="82"/>
  <c r="R153" i="82"/>
  <c r="S153" i="82"/>
  <c r="T153" i="82"/>
  <c r="U153" i="82"/>
  <c r="V153" i="82"/>
  <c r="W153" i="82"/>
  <c r="X153" i="82"/>
  <c r="Y153" i="82"/>
  <c r="Z153" i="82"/>
  <c r="AA153" i="82"/>
  <c r="AB153" i="82"/>
  <c r="AC153" i="82"/>
  <c r="AD153" i="82"/>
  <c r="AE153" i="82"/>
  <c r="AF153" i="82"/>
  <c r="AG153" i="82"/>
  <c r="AH153" i="82"/>
  <c r="AI153" i="82"/>
  <c r="AJ153" i="82"/>
  <c r="AK153" i="82"/>
  <c r="AL153" i="82"/>
  <c r="AM153" i="82"/>
  <c r="AN153" i="82"/>
  <c r="AO153" i="82"/>
  <c r="AP153" i="82"/>
  <c r="AQ153" i="82"/>
  <c r="AR153" i="82"/>
  <c r="AS153" i="82"/>
  <c r="AT153" i="82"/>
  <c r="AU153" i="82"/>
  <c r="AV153" i="82"/>
  <c r="AW153" i="82"/>
  <c r="AX153" i="82"/>
  <c r="AY153" i="82"/>
  <c r="AZ153" i="82"/>
  <c r="B152" i="82"/>
  <c r="C152" i="82"/>
  <c r="D152" i="82"/>
  <c r="E152" i="82"/>
  <c r="F152" i="82"/>
  <c r="G152" i="82"/>
  <c r="H152" i="82"/>
  <c r="I152" i="82"/>
  <c r="J152" i="82"/>
  <c r="K152" i="82"/>
  <c r="L152" i="82"/>
  <c r="M152" i="82"/>
  <c r="N152" i="82"/>
  <c r="O152" i="82"/>
  <c r="P152" i="82"/>
  <c r="Q152" i="82"/>
  <c r="R152" i="82"/>
  <c r="S152" i="82"/>
  <c r="T152" i="82"/>
  <c r="U152" i="82"/>
  <c r="V152" i="82"/>
  <c r="W152" i="82"/>
  <c r="X152" i="82"/>
  <c r="Y152" i="82"/>
  <c r="Z152" i="82"/>
  <c r="AA152" i="82"/>
  <c r="AB152" i="82"/>
  <c r="AC152" i="82"/>
  <c r="AD152" i="82"/>
  <c r="AE152" i="82"/>
  <c r="AF152" i="82"/>
  <c r="AG152" i="82"/>
  <c r="AH152" i="82"/>
  <c r="AI152" i="82"/>
  <c r="AJ152" i="82"/>
  <c r="AK152" i="82"/>
  <c r="AL152" i="82"/>
  <c r="AM152" i="82"/>
  <c r="AN152" i="82"/>
  <c r="AO152" i="82"/>
  <c r="AP152" i="82"/>
  <c r="AQ152" i="82"/>
  <c r="AR152" i="82"/>
  <c r="AS152" i="82"/>
  <c r="AT152" i="82"/>
  <c r="AU152" i="82"/>
  <c r="AV152" i="82"/>
  <c r="AW152" i="82"/>
  <c r="AX152" i="82"/>
  <c r="AY152" i="82"/>
  <c r="AZ152" i="82"/>
  <c r="B151" i="82"/>
  <c r="C151" i="82"/>
  <c r="D151" i="82"/>
  <c r="E151" i="82"/>
  <c r="F151" i="82"/>
  <c r="G151" i="82"/>
  <c r="H151" i="82"/>
  <c r="I151" i="82"/>
  <c r="J151" i="82"/>
  <c r="K151" i="82"/>
  <c r="L151" i="82"/>
  <c r="M151" i="82"/>
  <c r="N151" i="82"/>
  <c r="O151" i="82"/>
  <c r="P151" i="82"/>
  <c r="Q151" i="82"/>
  <c r="R151" i="82"/>
  <c r="S151" i="82"/>
  <c r="T151" i="82"/>
  <c r="U151" i="82"/>
  <c r="V151" i="82"/>
  <c r="W151" i="82"/>
  <c r="X151" i="82"/>
  <c r="Y151" i="82"/>
  <c r="Z151" i="82"/>
  <c r="AA151" i="82"/>
  <c r="AB151" i="82"/>
  <c r="AC151" i="82"/>
  <c r="AD151" i="82"/>
  <c r="AE151" i="82"/>
  <c r="AF151" i="82"/>
  <c r="AG151" i="82"/>
  <c r="AH151" i="82"/>
  <c r="AI151" i="82"/>
  <c r="AJ151" i="82"/>
  <c r="AK151" i="82"/>
  <c r="AL151" i="82"/>
  <c r="AM151" i="82"/>
  <c r="AN151" i="82"/>
  <c r="AO151" i="82"/>
  <c r="AP151" i="82"/>
  <c r="AQ151" i="82"/>
  <c r="AR151" i="82"/>
  <c r="AS151" i="82"/>
  <c r="AT151" i="82"/>
  <c r="AU151" i="82"/>
  <c r="AV151" i="82"/>
  <c r="AW151" i="82"/>
  <c r="AX151" i="82"/>
  <c r="AY151" i="82"/>
  <c r="AZ151" i="82"/>
  <c r="B150" i="82"/>
  <c r="C150" i="82"/>
  <c r="D150" i="82"/>
  <c r="E150" i="82"/>
  <c r="F150" i="82"/>
  <c r="G150" i="82"/>
  <c r="H150" i="82"/>
  <c r="I150" i="82"/>
  <c r="J150" i="82"/>
  <c r="K150" i="82"/>
  <c r="L150" i="82"/>
  <c r="M150" i="82"/>
  <c r="N150" i="82"/>
  <c r="O150" i="82"/>
  <c r="P150" i="82"/>
  <c r="Q150" i="82"/>
  <c r="R150" i="82"/>
  <c r="S150" i="82"/>
  <c r="T150" i="82"/>
  <c r="U150" i="82"/>
  <c r="V150" i="82"/>
  <c r="W150" i="82"/>
  <c r="X150" i="82"/>
  <c r="Y150" i="82"/>
  <c r="Z150" i="82"/>
  <c r="AA150" i="82"/>
  <c r="AB150" i="82"/>
  <c r="AC150" i="82"/>
  <c r="AD150" i="82"/>
  <c r="AE150" i="82"/>
  <c r="AF150" i="82"/>
  <c r="AG150" i="82"/>
  <c r="AH150" i="82"/>
  <c r="AI150" i="82"/>
  <c r="AJ150" i="82"/>
  <c r="AK150" i="82"/>
  <c r="AL150" i="82"/>
  <c r="AM150" i="82"/>
  <c r="AN150" i="82"/>
  <c r="AO150" i="82"/>
  <c r="AP150" i="82"/>
  <c r="AQ150" i="82"/>
  <c r="AR150" i="82"/>
  <c r="AS150" i="82"/>
  <c r="AT150" i="82"/>
  <c r="AU150" i="82"/>
  <c r="AV150" i="82"/>
  <c r="AW150" i="82"/>
  <c r="AX150" i="82"/>
  <c r="AY150" i="82"/>
  <c r="AZ150" i="82"/>
  <c r="B149" i="82"/>
  <c r="C149" i="82"/>
  <c r="D149" i="82"/>
  <c r="E149" i="82"/>
  <c r="F149" i="82"/>
  <c r="G149" i="82"/>
  <c r="H149" i="82"/>
  <c r="I149" i="82"/>
  <c r="J149" i="82"/>
  <c r="K149" i="82"/>
  <c r="L149" i="82"/>
  <c r="M149" i="82"/>
  <c r="N149" i="82"/>
  <c r="O149" i="82"/>
  <c r="P149" i="82"/>
  <c r="Q149" i="82"/>
  <c r="R149" i="82"/>
  <c r="S149" i="82"/>
  <c r="T149" i="82"/>
  <c r="U149" i="82"/>
  <c r="V149" i="82"/>
  <c r="W149" i="82"/>
  <c r="X149" i="82"/>
  <c r="Y149" i="82"/>
  <c r="Z149" i="82"/>
  <c r="AA149" i="82"/>
  <c r="AB149" i="82"/>
  <c r="AC149" i="82"/>
  <c r="AD149" i="82"/>
  <c r="AE149" i="82"/>
  <c r="AF149" i="82"/>
  <c r="AG149" i="82"/>
  <c r="AH149" i="82"/>
  <c r="AI149" i="82"/>
  <c r="AJ149" i="82"/>
  <c r="AK149" i="82"/>
  <c r="AL149" i="82"/>
  <c r="AM149" i="82"/>
  <c r="AN149" i="82"/>
  <c r="AO149" i="82"/>
  <c r="AP149" i="82"/>
  <c r="AQ149" i="82"/>
  <c r="AR149" i="82"/>
  <c r="AS149" i="82"/>
  <c r="AT149" i="82"/>
  <c r="AU149" i="82"/>
  <c r="AV149" i="82"/>
  <c r="AW149" i="82"/>
  <c r="AX149" i="82"/>
  <c r="AY149" i="82"/>
  <c r="AZ149" i="82"/>
  <c r="B148" i="82"/>
  <c r="C148" i="82"/>
  <c r="D148" i="82"/>
  <c r="E148" i="82"/>
  <c r="F148" i="82"/>
  <c r="G148" i="82"/>
  <c r="H148" i="82"/>
  <c r="I148" i="82"/>
  <c r="J148" i="82"/>
  <c r="K148" i="82"/>
  <c r="L148" i="82"/>
  <c r="M148" i="82"/>
  <c r="N148" i="82"/>
  <c r="O148" i="82"/>
  <c r="P148" i="82"/>
  <c r="Q148" i="82"/>
  <c r="R148" i="82"/>
  <c r="S148" i="82"/>
  <c r="T148" i="82"/>
  <c r="U148" i="82"/>
  <c r="V148" i="82"/>
  <c r="W148" i="82"/>
  <c r="X148" i="82"/>
  <c r="Y148" i="82"/>
  <c r="Z148" i="82"/>
  <c r="AA148" i="82"/>
  <c r="AB148" i="82"/>
  <c r="AC148" i="82"/>
  <c r="AD148" i="82"/>
  <c r="AE148" i="82"/>
  <c r="AF148" i="82"/>
  <c r="AG148" i="82"/>
  <c r="AH148" i="82"/>
  <c r="AI148" i="82"/>
  <c r="AJ148" i="82"/>
  <c r="AK148" i="82"/>
  <c r="AL148" i="82"/>
  <c r="AM148" i="82"/>
  <c r="AN148" i="82"/>
  <c r="AO148" i="82"/>
  <c r="AP148" i="82"/>
  <c r="AQ148" i="82"/>
  <c r="AR148" i="82"/>
  <c r="AS148" i="82"/>
  <c r="AT148" i="82"/>
  <c r="AU148" i="82"/>
  <c r="AV148" i="82"/>
  <c r="AW148" i="82"/>
  <c r="AX148" i="82"/>
  <c r="AY148" i="82"/>
  <c r="AZ148" i="82"/>
  <c r="B147" i="82"/>
  <c r="C147" i="82"/>
  <c r="D147" i="82"/>
  <c r="E147" i="82"/>
  <c r="F147" i="82"/>
  <c r="G147" i="82"/>
  <c r="H147" i="82"/>
  <c r="I147" i="82"/>
  <c r="J147" i="82"/>
  <c r="K147" i="82"/>
  <c r="L147" i="82"/>
  <c r="M147" i="82"/>
  <c r="N147" i="82"/>
  <c r="O147" i="82"/>
  <c r="P147" i="82"/>
  <c r="Q147" i="82"/>
  <c r="R147" i="82"/>
  <c r="S147" i="82"/>
  <c r="T147" i="82"/>
  <c r="U147" i="82"/>
  <c r="V147" i="82"/>
  <c r="W147" i="82"/>
  <c r="X147" i="82"/>
  <c r="Y147" i="82"/>
  <c r="Z147" i="82"/>
  <c r="AA147" i="82"/>
  <c r="AB147" i="82"/>
  <c r="AC147" i="82"/>
  <c r="AD147" i="82"/>
  <c r="AE147" i="82"/>
  <c r="AF147" i="82"/>
  <c r="AG147" i="82"/>
  <c r="AH147" i="82"/>
  <c r="AI147" i="82"/>
  <c r="AJ147" i="82"/>
  <c r="AK147" i="82"/>
  <c r="AL147" i="82"/>
  <c r="AM147" i="82"/>
  <c r="AN147" i="82"/>
  <c r="AO147" i="82"/>
  <c r="AP147" i="82"/>
  <c r="AQ147" i="82"/>
  <c r="AR147" i="82"/>
  <c r="AS147" i="82"/>
  <c r="AT147" i="82"/>
  <c r="AU147" i="82"/>
  <c r="AV147" i="82"/>
  <c r="AW147" i="82"/>
  <c r="AX147" i="82"/>
  <c r="AY147" i="82"/>
  <c r="AZ147" i="82"/>
  <c r="B146" i="82"/>
  <c r="C146" i="82"/>
  <c r="D146" i="82"/>
  <c r="E146" i="82"/>
  <c r="F146" i="82"/>
  <c r="G146" i="82"/>
  <c r="H146" i="82"/>
  <c r="I146" i="82"/>
  <c r="J146" i="82"/>
  <c r="K146" i="82"/>
  <c r="L146" i="82"/>
  <c r="M146" i="82"/>
  <c r="N146" i="82"/>
  <c r="O146" i="82"/>
  <c r="P146" i="82"/>
  <c r="Q146" i="82"/>
  <c r="R146" i="82"/>
  <c r="S146" i="82"/>
  <c r="T146" i="82"/>
  <c r="U146" i="82"/>
  <c r="V146" i="82"/>
  <c r="W146" i="82"/>
  <c r="X146" i="82"/>
  <c r="Y146" i="82"/>
  <c r="Z146" i="82"/>
  <c r="AA146" i="82"/>
  <c r="AB146" i="82"/>
  <c r="AC146" i="82"/>
  <c r="AD146" i="82"/>
  <c r="AE146" i="82"/>
  <c r="AF146" i="82"/>
  <c r="AG146" i="82"/>
  <c r="AH146" i="82"/>
  <c r="AI146" i="82"/>
  <c r="AJ146" i="82"/>
  <c r="AK146" i="82"/>
  <c r="AL146" i="82"/>
  <c r="AM146" i="82"/>
  <c r="AN146" i="82"/>
  <c r="AO146" i="82"/>
  <c r="AP146" i="82"/>
  <c r="AQ146" i="82"/>
  <c r="AR146" i="82"/>
  <c r="AS146" i="82"/>
  <c r="AT146" i="82"/>
  <c r="AU146" i="82"/>
  <c r="AV146" i="82"/>
  <c r="AW146" i="82"/>
  <c r="AX146" i="82"/>
  <c r="AY146" i="82"/>
  <c r="AZ146" i="82"/>
  <c r="B145" i="82"/>
  <c r="C145" i="82"/>
  <c r="D145" i="82"/>
  <c r="E145" i="82"/>
  <c r="F145" i="82"/>
  <c r="G145" i="82"/>
  <c r="H145" i="82"/>
  <c r="I145" i="82"/>
  <c r="J145" i="82"/>
  <c r="K145" i="82"/>
  <c r="L145" i="82"/>
  <c r="M145" i="82"/>
  <c r="N145" i="82"/>
  <c r="O145" i="82"/>
  <c r="P145" i="82"/>
  <c r="Q145" i="82"/>
  <c r="R145" i="82"/>
  <c r="S145" i="82"/>
  <c r="T145" i="82"/>
  <c r="U145" i="82"/>
  <c r="V145" i="82"/>
  <c r="W145" i="82"/>
  <c r="X145" i="82"/>
  <c r="Y145" i="82"/>
  <c r="Z145" i="82"/>
  <c r="AA145" i="82"/>
  <c r="AB145" i="82"/>
  <c r="AC145" i="82"/>
  <c r="AD145" i="82"/>
  <c r="AE145" i="82"/>
  <c r="AF145" i="82"/>
  <c r="AG145" i="82"/>
  <c r="AH145" i="82"/>
  <c r="AI145" i="82"/>
  <c r="AJ145" i="82"/>
  <c r="AK145" i="82"/>
  <c r="AL145" i="82"/>
  <c r="AM145" i="82"/>
  <c r="AN145" i="82"/>
  <c r="AO145" i="82"/>
  <c r="AP145" i="82"/>
  <c r="AQ145" i="82"/>
  <c r="AR145" i="82"/>
  <c r="AS145" i="82"/>
  <c r="AT145" i="82"/>
  <c r="AU145" i="82"/>
  <c r="AV145" i="82"/>
  <c r="AW145" i="82"/>
  <c r="AX145" i="82"/>
  <c r="AY145" i="82"/>
  <c r="AZ145" i="82"/>
  <c r="B144" i="82"/>
  <c r="C144" i="82"/>
  <c r="D144" i="82"/>
  <c r="E144" i="82"/>
  <c r="F144" i="82"/>
  <c r="G144" i="82"/>
  <c r="H144" i="82"/>
  <c r="I144" i="82"/>
  <c r="J144" i="82"/>
  <c r="K144" i="82"/>
  <c r="L144" i="82"/>
  <c r="M144" i="82"/>
  <c r="N144" i="82"/>
  <c r="O144" i="82"/>
  <c r="P144" i="82"/>
  <c r="Q144" i="82"/>
  <c r="R144" i="82"/>
  <c r="S144" i="82"/>
  <c r="T144" i="82"/>
  <c r="U144" i="82"/>
  <c r="V144" i="82"/>
  <c r="W144" i="82"/>
  <c r="X144" i="82"/>
  <c r="Y144" i="82"/>
  <c r="Z144" i="82"/>
  <c r="AA144" i="82"/>
  <c r="AB144" i="82"/>
  <c r="AC144" i="82"/>
  <c r="AD144" i="82"/>
  <c r="AE144" i="82"/>
  <c r="AF144" i="82"/>
  <c r="AG144" i="82"/>
  <c r="AH144" i="82"/>
  <c r="AI144" i="82"/>
  <c r="AJ144" i="82"/>
  <c r="AK144" i="82"/>
  <c r="AL144" i="82"/>
  <c r="AM144" i="82"/>
  <c r="AN144" i="82"/>
  <c r="AO144" i="82"/>
  <c r="AP144" i="82"/>
  <c r="AQ144" i="82"/>
  <c r="AR144" i="82"/>
  <c r="AS144" i="82"/>
  <c r="AT144" i="82"/>
  <c r="AU144" i="82"/>
  <c r="AV144" i="82"/>
  <c r="AW144" i="82"/>
  <c r="AX144" i="82"/>
  <c r="AY144" i="82"/>
  <c r="AZ144" i="82"/>
  <c r="B143" i="82"/>
  <c r="C143" i="82"/>
  <c r="D143" i="82"/>
  <c r="E143" i="82"/>
  <c r="F143" i="82"/>
  <c r="G143" i="82"/>
  <c r="H143" i="82"/>
  <c r="I143" i="82"/>
  <c r="J143" i="82"/>
  <c r="K143" i="82"/>
  <c r="L143" i="82"/>
  <c r="M143" i="82"/>
  <c r="N143" i="82"/>
  <c r="O143" i="82"/>
  <c r="P143" i="82"/>
  <c r="Q143" i="82"/>
  <c r="R143" i="82"/>
  <c r="S143" i="82"/>
  <c r="T143" i="82"/>
  <c r="U143" i="82"/>
  <c r="V143" i="82"/>
  <c r="W143" i="82"/>
  <c r="X143" i="82"/>
  <c r="Y143" i="82"/>
  <c r="Z143" i="82"/>
  <c r="AA143" i="82"/>
  <c r="AB143" i="82"/>
  <c r="AC143" i="82"/>
  <c r="AD143" i="82"/>
  <c r="AE143" i="82"/>
  <c r="AF143" i="82"/>
  <c r="AG143" i="82"/>
  <c r="AH143" i="82"/>
  <c r="AI143" i="82"/>
  <c r="AJ143" i="82"/>
  <c r="AK143" i="82"/>
  <c r="AL143" i="82"/>
  <c r="AM143" i="82"/>
  <c r="AN143" i="82"/>
  <c r="AO143" i="82"/>
  <c r="AP143" i="82"/>
  <c r="AQ143" i="82"/>
  <c r="AR143" i="82"/>
  <c r="AS143" i="82"/>
  <c r="AT143" i="82"/>
  <c r="AU143" i="82"/>
  <c r="AV143" i="82"/>
  <c r="AW143" i="82"/>
  <c r="AX143" i="82"/>
  <c r="AY143" i="82"/>
  <c r="AZ143" i="82"/>
  <c r="B142" i="82"/>
  <c r="C142" i="82"/>
  <c r="D142" i="82"/>
  <c r="E142" i="82"/>
  <c r="F142" i="82"/>
  <c r="G142" i="82"/>
  <c r="H142" i="82"/>
  <c r="I142" i="82"/>
  <c r="J142" i="82"/>
  <c r="K142" i="82"/>
  <c r="L142" i="82"/>
  <c r="M142" i="82"/>
  <c r="N142" i="82"/>
  <c r="O142" i="82"/>
  <c r="P142" i="82"/>
  <c r="Q142" i="82"/>
  <c r="R142" i="82"/>
  <c r="S142" i="82"/>
  <c r="T142" i="82"/>
  <c r="U142" i="82"/>
  <c r="V142" i="82"/>
  <c r="W142" i="82"/>
  <c r="X142" i="82"/>
  <c r="Y142" i="82"/>
  <c r="Z142" i="82"/>
  <c r="AA142" i="82"/>
  <c r="AB142" i="82"/>
  <c r="AC142" i="82"/>
  <c r="AD142" i="82"/>
  <c r="AE142" i="82"/>
  <c r="AF142" i="82"/>
  <c r="AG142" i="82"/>
  <c r="AH142" i="82"/>
  <c r="AI142" i="82"/>
  <c r="AJ142" i="82"/>
  <c r="AK142" i="82"/>
  <c r="AL142" i="82"/>
  <c r="AM142" i="82"/>
  <c r="AN142" i="82"/>
  <c r="AO142" i="82"/>
  <c r="AP142" i="82"/>
  <c r="AQ142" i="82"/>
  <c r="AR142" i="82"/>
  <c r="AS142" i="82"/>
  <c r="AT142" i="82"/>
  <c r="AU142" i="82"/>
  <c r="AV142" i="82"/>
  <c r="AW142" i="82"/>
  <c r="AX142" i="82"/>
  <c r="AY142" i="82"/>
  <c r="AZ142" i="82"/>
  <c r="B141" i="82"/>
  <c r="C141" i="82"/>
  <c r="D141" i="82"/>
  <c r="E141" i="82"/>
  <c r="F141" i="82"/>
  <c r="G141" i="82"/>
  <c r="H141" i="82"/>
  <c r="I141" i="82"/>
  <c r="J141" i="82"/>
  <c r="K141" i="82"/>
  <c r="L141" i="82"/>
  <c r="M141" i="82"/>
  <c r="N141" i="82"/>
  <c r="O141" i="82"/>
  <c r="P141" i="82"/>
  <c r="Q141" i="82"/>
  <c r="R141" i="82"/>
  <c r="S141" i="82"/>
  <c r="T141" i="82"/>
  <c r="U141" i="82"/>
  <c r="V141" i="82"/>
  <c r="W141" i="82"/>
  <c r="X141" i="82"/>
  <c r="Y141" i="82"/>
  <c r="Z141" i="82"/>
  <c r="AA141" i="82"/>
  <c r="AB141" i="82"/>
  <c r="AC141" i="82"/>
  <c r="AD141" i="82"/>
  <c r="AE141" i="82"/>
  <c r="AF141" i="82"/>
  <c r="AG141" i="82"/>
  <c r="AH141" i="82"/>
  <c r="AI141" i="82"/>
  <c r="AJ141" i="82"/>
  <c r="AK141" i="82"/>
  <c r="AL141" i="82"/>
  <c r="AM141" i="82"/>
  <c r="AN141" i="82"/>
  <c r="AO141" i="82"/>
  <c r="AP141" i="82"/>
  <c r="AQ141" i="82"/>
  <c r="AR141" i="82"/>
  <c r="AS141" i="82"/>
  <c r="AT141" i="82"/>
  <c r="AU141" i="82"/>
  <c r="AV141" i="82"/>
  <c r="AW141" i="82"/>
  <c r="AX141" i="82"/>
  <c r="AY141" i="82"/>
  <c r="AZ141" i="82"/>
  <c r="B140" i="82"/>
  <c r="C140" i="82"/>
  <c r="D140" i="82"/>
  <c r="E140" i="82"/>
  <c r="F140" i="82"/>
  <c r="G140" i="82"/>
  <c r="H140" i="82"/>
  <c r="I140" i="82"/>
  <c r="J140" i="82"/>
  <c r="K140" i="82"/>
  <c r="L140" i="82"/>
  <c r="M140" i="82"/>
  <c r="N140" i="82"/>
  <c r="O140" i="82"/>
  <c r="P140" i="82"/>
  <c r="Q140" i="82"/>
  <c r="R140" i="82"/>
  <c r="S140" i="82"/>
  <c r="T140" i="82"/>
  <c r="U140" i="82"/>
  <c r="V140" i="82"/>
  <c r="W140" i="82"/>
  <c r="X140" i="82"/>
  <c r="Y140" i="82"/>
  <c r="Z140" i="82"/>
  <c r="AA140" i="82"/>
  <c r="AB140" i="82"/>
  <c r="AC140" i="82"/>
  <c r="AD140" i="82"/>
  <c r="AE140" i="82"/>
  <c r="AF140" i="82"/>
  <c r="AG140" i="82"/>
  <c r="AH140" i="82"/>
  <c r="AI140" i="82"/>
  <c r="AJ140" i="82"/>
  <c r="AK140" i="82"/>
  <c r="AL140" i="82"/>
  <c r="AM140" i="82"/>
  <c r="AN140" i="82"/>
  <c r="AO140" i="82"/>
  <c r="AP140" i="82"/>
  <c r="AQ140" i="82"/>
  <c r="AR140" i="82"/>
  <c r="AS140" i="82"/>
  <c r="AT140" i="82"/>
  <c r="AU140" i="82"/>
  <c r="AV140" i="82"/>
  <c r="AW140" i="82"/>
  <c r="AX140" i="82"/>
  <c r="AY140" i="82"/>
  <c r="AZ140" i="82"/>
  <c r="B139" i="82"/>
  <c r="C139" i="82"/>
  <c r="D139" i="82"/>
  <c r="E139" i="82"/>
  <c r="F139" i="82"/>
  <c r="G139" i="82"/>
  <c r="H139" i="82"/>
  <c r="I139" i="82"/>
  <c r="J139" i="82"/>
  <c r="K139" i="82"/>
  <c r="L139" i="82"/>
  <c r="M139" i="82"/>
  <c r="N139" i="82"/>
  <c r="O139" i="82"/>
  <c r="P139" i="82"/>
  <c r="Q139" i="82"/>
  <c r="R139" i="82"/>
  <c r="S139" i="82"/>
  <c r="T139" i="82"/>
  <c r="U139" i="82"/>
  <c r="V139" i="82"/>
  <c r="W139" i="82"/>
  <c r="X139" i="82"/>
  <c r="Y139" i="82"/>
  <c r="Z139" i="82"/>
  <c r="AA139" i="82"/>
  <c r="AB139" i="82"/>
  <c r="AC139" i="82"/>
  <c r="AD139" i="82"/>
  <c r="AE139" i="82"/>
  <c r="AF139" i="82"/>
  <c r="AG139" i="82"/>
  <c r="AH139" i="82"/>
  <c r="AI139" i="82"/>
  <c r="AJ139" i="82"/>
  <c r="AK139" i="82"/>
  <c r="AL139" i="82"/>
  <c r="AM139" i="82"/>
  <c r="AN139" i="82"/>
  <c r="AO139" i="82"/>
  <c r="AP139" i="82"/>
  <c r="AQ139" i="82"/>
  <c r="AR139" i="82"/>
  <c r="AS139" i="82"/>
  <c r="AT139" i="82"/>
  <c r="AU139" i="82"/>
  <c r="AV139" i="82"/>
  <c r="AW139" i="82"/>
  <c r="AX139" i="82"/>
  <c r="AY139" i="82"/>
  <c r="AZ139" i="82"/>
  <c r="B138" i="82"/>
  <c r="C138" i="82"/>
  <c r="D138" i="82"/>
  <c r="E138" i="82"/>
  <c r="F138" i="82"/>
  <c r="G138" i="82"/>
  <c r="H138" i="82"/>
  <c r="I138" i="82"/>
  <c r="J138" i="82"/>
  <c r="K138" i="82"/>
  <c r="L138" i="82"/>
  <c r="M138" i="82"/>
  <c r="N138" i="82"/>
  <c r="O138" i="82"/>
  <c r="P138" i="82"/>
  <c r="Q138" i="82"/>
  <c r="R138" i="82"/>
  <c r="S138" i="82"/>
  <c r="T138" i="82"/>
  <c r="U138" i="82"/>
  <c r="V138" i="82"/>
  <c r="W138" i="82"/>
  <c r="X138" i="82"/>
  <c r="Y138" i="82"/>
  <c r="Z138" i="82"/>
  <c r="AA138" i="82"/>
  <c r="AB138" i="82"/>
  <c r="AC138" i="82"/>
  <c r="AD138" i="82"/>
  <c r="AE138" i="82"/>
  <c r="AF138" i="82"/>
  <c r="AG138" i="82"/>
  <c r="AH138" i="82"/>
  <c r="AI138" i="82"/>
  <c r="AJ138" i="82"/>
  <c r="AK138" i="82"/>
  <c r="AL138" i="82"/>
  <c r="AM138" i="82"/>
  <c r="AN138" i="82"/>
  <c r="AO138" i="82"/>
  <c r="AP138" i="82"/>
  <c r="AQ138" i="82"/>
  <c r="AR138" i="82"/>
  <c r="AS138" i="82"/>
  <c r="AT138" i="82"/>
  <c r="AU138" i="82"/>
  <c r="AV138" i="82"/>
  <c r="AW138" i="82"/>
  <c r="AX138" i="82"/>
  <c r="AY138" i="82"/>
  <c r="AZ138" i="82"/>
  <c r="B137" i="82"/>
  <c r="C137" i="82"/>
  <c r="D137" i="82"/>
  <c r="E137" i="82"/>
  <c r="F137" i="82"/>
  <c r="G137" i="82"/>
  <c r="H137" i="82"/>
  <c r="I137" i="82"/>
  <c r="J137" i="82"/>
  <c r="K137" i="82"/>
  <c r="L137" i="82"/>
  <c r="M137" i="82"/>
  <c r="N137" i="82"/>
  <c r="O137" i="82"/>
  <c r="P137" i="82"/>
  <c r="Q137" i="82"/>
  <c r="R137" i="82"/>
  <c r="S137" i="82"/>
  <c r="T137" i="82"/>
  <c r="U137" i="82"/>
  <c r="V137" i="82"/>
  <c r="W137" i="82"/>
  <c r="X137" i="82"/>
  <c r="Y137" i="82"/>
  <c r="Z137" i="82"/>
  <c r="AA137" i="82"/>
  <c r="AB137" i="82"/>
  <c r="AC137" i="82"/>
  <c r="AD137" i="82"/>
  <c r="AE137" i="82"/>
  <c r="AF137" i="82"/>
  <c r="AG137" i="82"/>
  <c r="AH137" i="82"/>
  <c r="AI137" i="82"/>
  <c r="AJ137" i="82"/>
  <c r="AK137" i="82"/>
  <c r="AL137" i="82"/>
  <c r="AM137" i="82"/>
  <c r="AN137" i="82"/>
  <c r="AO137" i="82"/>
  <c r="AP137" i="82"/>
  <c r="AQ137" i="82"/>
  <c r="AR137" i="82"/>
  <c r="AS137" i="82"/>
  <c r="AT137" i="82"/>
  <c r="AU137" i="82"/>
  <c r="AV137" i="82"/>
  <c r="AW137" i="82"/>
  <c r="AX137" i="82"/>
  <c r="AY137" i="82"/>
  <c r="AZ137" i="82"/>
  <c r="B136" i="82"/>
  <c r="C136" i="82"/>
  <c r="D136" i="82"/>
  <c r="E136" i="82"/>
  <c r="F136" i="82"/>
  <c r="G136" i="82"/>
  <c r="H136" i="82"/>
  <c r="I136" i="82"/>
  <c r="J136" i="82"/>
  <c r="K136" i="82"/>
  <c r="L136" i="82"/>
  <c r="M136" i="82"/>
  <c r="N136" i="82"/>
  <c r="O136" i="82"/>
  <c r="P136" i="82"/>
  <c r="Q136" i="82"/>
  <c r="R136" i="82"/>
  <c r="S136" i="82"/>
  <c r="T136" i="82"/>
  <c r="U136" i="82"/>
  <c r="V136" i="82"/>
  <c r="W136" i="82"/>
  <c r="X136" i="82"/>
  <c r="Y136" i="82"/>
  <c r="Z136" i="82"/>
  <c r="AA136" i="82"/>
  <c r="AB136" i="82"/>
  <c r="AC136" i="82"/>
  <c r="AD136" i="82"/>
  <c r="AE136" i="82"/>
  <c r="AF136" i="82"/>
  <c r="AG136" i="82"/>
  <c r="AH136" i="82"/>
  <c r="AI136" i="82"/>
  <c r="AJ136" i="82"/>
  <c r="AK136" i="82"/>
  <c r="AL136" i="82"/>
  <c r="AM136" i="82"/>
  <c r="AN136" i="82"/>
  <c r="AO136" i="82"/>
  <c r="AP136" i="82"/>
  <c r="AQ136" i="82"/>
  <c r="AR136" i="82"/>
  <c r="AS136" i="82"/>
  <c r="AT136" i="82"/>
  <c r="AU136" i="82"/>
  <c r="AV136" i="82"/>
  <c r="AW136" i="82"/>
  <c r="AX136" i="82"/>
  <c r="AY136" i="82"/>
  <c r="AZ136" i="82"/>
  <c r="B135" i="82"/>
  <c r="C135" i="82"/>
  <c r="D135" i="82"/>
  <c r="E135" i="82"/>
  <c r="F135" i="82"/>
  <c r="G135" i="82"/>
  <c r="H135" i="82"/>
  <c r="I135" i="82"/>
  <c r="J135" i="82"/>
  <c r="K135" i="82"/>
  <c r="L135" i="82"/>
  <c r="M135" i="82"/>
  <c r="N135" i="82"/>
  <c r="O135" i="82"/>
  <c r="P135" i="82"/>
  <c r="Q135" i="82"/>
  <c r="R135" i="82"/>
  <c r="S135" i="82"/>
  <c r="T135" i="82"/>
  <c r="U135" i="82"/>
  <c r="V135" i="82"/>
  <c r="W135" i="82"/>
  <c r="X135" i="82"/>
  <c r="Y135" i="82"/>
  <c r="Z135" i="82"/>
  <c r="AA135" i="82"/>
  <c r="AB135" i="82"/>
  <c r="AC135" i="82"/>
  <c r="AD135" i="82"/>
  <c r="AE135" i="82"/>
  <c r="AF135" i="82"/>
  <c r="AG135" i="82"/>
  <c r="AH135" i="82"/>
  <c r="AI135" i="82"/>
  <c r="AJ135" i="82"/>
  <c r="AK135" i="82"/>
  <c r="AL135" i="82"/>
  <c r="AM135" i="82"/>
  <c r="AN135" i="82"/>
  <c r="AO135" i="82"/>
  <c r="AP135" i="82"/>
  <c r="AQ135" i="82"/>
  <c r="AR135" i="82"/>
  <c r="AS135" i="82"/>
  <c r="AT135" i="82"/>
  <c r="AU135" i="82"/>
  <c r="AV135" i="82"/>
  <c r="AW135" i="82"/>
  <c r="AX135" i="82"/>
  <c r="AY135" i="82"/>
  <c r="AZ135" i="82"/>
  <c r="B134" i="82"/>
  <c r="C134" i="82"/>
  <c r="D134" i="82"/>
  <c r="E134" i="82"/>
  <c r="F134" i="82"/>
  <c r="G134" i="82"/>
  <c r="H134" i="82"/>
  <c r="I134" i="82"/>
  <c r="J134" i="82"/>
  <c r="K134" i="82"/>
  <c r="L134" i="82"/>
  <c r="M134" i="82"/>
  <c r="N134" i="82"/>
  <c r="O134" i="82"/>
  <c r="P134" i="82"/>
  <c r="Q134" i="82"/>
  <c r="R134" i="82"/>
  <c r="S134" i="82"/>
  <c r="T134" i="82"/>
  <c r="U134" i="82"/>
  <c r="V134" i="82"/>
  <c r="W134" i="82"/>
  <c r="X134" i="82"/>
  <c r="Y134" i="82"/>
  <c r="Z134" i="82"/>
  <c r="AA134" i="82"/>
  <c r="AB134" i="82"/>
  <c r="AC134" i="82"/>
  <c r="AD134" i="82"/>
  <c r="AE134" i="82"/>
  <c r="AF134" i="82"/>
  <c r="AG134" i="82"/>
  <c r="AH134" i="82"/>
  <c r="AI134" i="82"/>
  <c r="AJ134" i="82"/>
  <c r="AK134" i="82"/>
  <c r="AL134" i="82"/>
  <c r="AM134" i="82"/>
  <c r="AN134" i="82"/>
  <c r="AO134" i="82"/>
  <c r="AP134" i="82"/>
  <c r="AQ134" i="82"/>
  <c r="AR134" i="82"/>
  <c r="AS134" i="82"/>
  <c r="AT134" i="82"/>
  <c r="AU134" i="82"/>
  <c r="AV134" i="82"/>
  <c r="AW134" i="82"/>
  <c r="AX134" i="82"/>
  <c r="AY134" i="82"/>
  <c r="AZ134" i="82"/>
  <c r="B133" i="82"/>
  <c r="C133" i="82"/>
  <c r="D133" i="82"/>
  <c r="E133" i="82"/>
  <c r="F133" i="82"/>
  <c r="G133" i="82"/>
  <c r="H133" i="82"/>
  <c r="I133" i="82"/>
  <c r="J133" i="82"/>
  <c r="K133" i="82"/>
  <c r="L133" i="82"/>
  <c r="M133" i="82"/>
  <c r="N133" i="82"/>
  <c r="O133" i="82"/>
  <c r="P133" i="82"/>
  <c r="Q133" i="82"/>
  <c r="R133" i="82"/>
  <c r="S133" i="82"/>
  <c r="T133" i="82"/>
  <c r="U133" i="82"/>
  <c r="V133" i="82"/>
  <c r="W133" i="82"/>
  <c r="X133" i="82"/>
  <c r="Y133" i="82"/>
  <c r="Z133" i="82"/>
  <c r="AA133" i="82"/>
  <c r="AB133" i="82"/>
  <c r="AC133" i="82"/>
  <c r="AD133" i="82"/>
  <c r="AE133" i="82"/>
  <c r="AF133" i="82"/>
  <c r="AG133" i="82"/>
  <c r="AH133" i="82"/>
  <c r="AI133" i="82"/>
  <c r="AJ133" i="82"/>
  <c r="AK133" i="82"/>
  <c r="AL133" i="82"/>
  <c r="AM133" i="82"/>
  <c r="AN133" i="82"/>
  <c r="AO133" i="82"/>
  <c r="AP133" i="82"/>
  <c r="AQ133" i="82"/>
  <c r="AR133" i="82"/>
  <c r="AS133" i="82"/>
  <c r="AT133" i="82"/>
  <c r="AU133" i="82"/>
  <c r="AV133" i="82"/>
  <c r="AW133" i="82"/>
  <c r="AX133" i="82"/>
  <c r="AY133" i="82"/>
  <c r="AZ133" i="82"/>
  <c r="B132" i="82"/>
  <c r="C132" i="82"/>
  <c r="D132" i="82"/>
  <c r="E132" i="82"/>
  <c r="F132" i="82"/>
  <c r="G132" i="82"/>
  <c r="H132" i="82"/>
  <c r="I132" i="82"/>
  <c r="J132" i="82"/>
  <c r="K132" i="82"/>
  <c r="L132" i="82"/>
  <c r="M132" i="82"/>
  <c r="N132" i="82"/>
  <c r="O132" i="82"/>
  <c r="P132" i="82"/>
  <c r="Q132" i="82"/>
  <c r="R132" i="82"/>
  <c r="S132" i="82"/>
  <c r="T132" i="82"/>
  <c r="U132" i="82"/>
  <c r="V132" i="82"/>
  <c r="W132" i="82"/>
  <c r="X132" i="82"/>
  <c r="Y132" i="82"/>
  <c r="Z132" i="82"/>
  <c r="AA132" i="82"/>
  <c r="AB132" i="82"/>
  <c r="AC132" i="82"/>
  <c r="AD132" i="82"/>
  <c r="AE132" i="82"/>
  <c r="AF132" i="82"/>
  <c r="AG132" i="82"/>
  <c r="AH132" i="82"/>
  <c r="AI132" i="82"/>
  <c r="AJ132" i="82"/>
  <c r="AK132" i="82"/>
  <c r="AL132" i="82"/>
  <c r="AM132" i="82"/>
  <c r="AN132" i="82"/>
  <c r="AO132" i="82"/>
  <c r="AP132" i="82"/>
  <c r="AQ132" i="82"/>
  <c r="AR132" i="82"/>
  <c r="AS132" i="82"/>
  <c r="AT132" i="82"/>
  <c r="AU132" i="82"/>
  <c r="AV132" i="82"/>
  <c r="AW132" i="82"/>
  <c r="AX132" i="82"/>
  <c r="AY132" i="82"/>
  <c r="AZ132" i="82"/>
  <c r="B131" i="82"/>
  <c r="C131" i="82"/>
  <c r="D131" i="82"/>
  <c r="E131" i="82"/>
  <c r="F131" i="82"/>
  <c r="G131" i="82"/>
  <c r="H131" i="82"/>
  <c r="I131" i="82"/>
  <c r="J131" i="82"/>
  <c r="K131" i="82"/>
  <c r="L131" i="82"/>
  <c r="M131" i="82"/>
  <c r="N131" i="82"/>
  <c r="O131" i="82"/>
  <c r="P131" i="82"/>
  <c r="Q131" i="82"/>
  <c r="R131" i="82"/>
  <c r="S131" i="82"/>
  <c r="T131" i="82"/>
  <c r="U131" i="82"/>
  <c r="V131" i="82"/>
  <c r="W131" i="82"/>
  <c r="X131" i="82"/>
  <c r="Y131" i="82"/>
  <c r="Z131" i="82"/>
  <c r="AA131" i="82"/>
  <c r="AB131" i="82"/>
  <c r="AC131" i="82"/>
  <c r="AD131" i="82"/>
  <c r="AE131" i="82"/>
  <c r="AF131" i="82"/>
  <c r="AG131" i="82"/>
  <c r="AH131" i="82"/>
  <c r="AI131" i="82"/>
  <c r="AJ131" i="82"/>
  <c r="AK131" i="82"/>
  <c r="AL131" i="82"/>
  <c r="AM131" i="82"/>
  <c r="AN131" i="82"/>
  <c r="AO131" i="82"/>
  <c r="AP131" i="82"/>
  <c r="AQ131" i="82"/>
  <c r="AR131" i="82"/>
  <c r="AS131" i="82"/>
  <c r="AT131" i="82"/>
  <c r="AU131" i="82"/>
  <c r="AV131" i="82"/>
  <c r="AW131" i="82"/>
  <c r="AX131" i="82"/>
  <c r="AY131" i="82"/>
  <c r="AZ131" i="82"/>
  <c r="B130" i="82"/>
  <c r="C130" i="82"/>
  <c r="D130" i="82"/>
  <c r="E130" i="82"/>
  <c r="F130" i="82"/>
  <c r="G130" i="82"/>
  <c r="H130" i="82"/>
  <c r="I130" i="82"/>
  <c r="J130" i="82"/>
  <c r="K130" i="82"/>
  <c r="L130" i="82"/>
  <c r="M130" i="82"/>
  <c r="N130" i="82"/>
  <c r="O130" i="82"/>
  <c r="P130" i="82"/>
  <c r="Q130" i="82"/>
  <c r="R130" i="82"/>
  <c r="S130" i="82"/>
  <c r="T130" i="82"/>
  <c r="U130" i="82"/>
  <c r="V130" i="82"/>
  <c r="W130" i="82"/>
  <c r="X130" i="82"/>
  <c r="Y130" i="82"/>
  <c r="Z130" i="82"/>
  <c r="AA130" i="82"/>
  <c r="AB130" i="82"/>
  <c r="AC130" i="82"/>
  <c r="AD130" i="82"/>
  <c r="AE130" i="82"/>
  <c r="AF130" i="82"/>
  <c r="AG130" i="82"/>
  <c r="AH130" i="82"/>
  <c r="AI130" i="82"/>
  <c r="AJ130" i="82"/>
  <c r="AK130" i="82"/>
  <c r="AL130" i="82"/>
  <c r="AM130" i="82"/>
  <c r="AN130" i="82"/>
  <c r="AO130" i="82"/>
  <c r="AP130" i="82"/>
  <c r="AQ130" i="82"/>
  <c r="AR130" i="82"/>
  <c r="AS130" i="82"/>
  <c r="AT130" i="82"/>
  <c r="AU130" i="82"/>
  <c r="AV130" i="82"/>
  <c r="AW130" i="82"/>
  <c r="AX130" i="82"/>
  <c r="AY130" i="82"/>
  <c r="AZ130" i="82"/>
  <c r="B129" i="82"/>
  <c r="C129" i="82"/>
  <c r="D129" i="82"/>
  <c r="E129" i="82"/>
  <c r="F129" i="82"/>
  <c r="G129" i="82"/>
  <c r="H129" i="82"/>
  <c r="I129" i="82"/>
  <c r="J129" i="82"/>
  <c r="K129" i="82"/>
  <c r="L129" i="82"/>
  <c r="M129" i="82"/>
  <c r="N129" i="82"/>
  <c r="O129" i="82"/>
  <c r="P129" i="82"/>
  <c r="Q129" i="82"/>
  <c r="R129" i="82"/>
  <c r="S129" i="82"/>
  <c r="T129" i="82"/>
  <c r="U129" i="82"/>
  <c r="V129" i="82"/>
  <c r="W129" i="82"/>
  <c r="X129" i="82"/>
  <c r="Y129" i="82"/>
  <c r="Z129" i="82"/>
  <c r="AA129" i="82"/>
  <c r="AB129" i="82"/>
  <c r="AC129" i="82"/>
  <c r="AD129" i="82"/>
  <c r="AE129" i="82"/>
  <c r="AF129" i="82"/>
  <c r="AG129" i="82"/>
  <c r="AH129" i="82"/>
  <c r="AI129" i="82"/>
  <c r="AJ129" i="82"/>
  <c r="AK129" i="82"/>
  <c r="AL129" i="82"/>
  <c r="AM129" i="82"/>
  <c r="AN129" i="82"/>
  <c r="AO129" i="82"/>
  <c r="AP129" i="82"/>
  <c r="AQ129" i="82"/>
  <c r="AR129" i="82"/>
  <c r="AS129" i="82"/>
  <c r="AT129" i="82"/>
  <c r="AU129" i="82"/>
  <c r="AV129" i="82"/>
  <c r="AW129" i="82"/>
  <c r="AX129" i="82"/>
  <c r="AY129" i="82"/>
  <c r="AZ129" i="82"/>
  <c r="B128" i="82"/>
  <c r="C128" i="82"/>
  <c r="D128" i="82"/>
  <c r="E128" i="82"/>
  <c r="F128" i="82"/>
  <c r="G128" i="82"/>
  <c r="H128" i="82"/>
  <c r="I128" i="82"/>
  <c r="J128" i="82"/>
  <c r="K128" i="82"/>
  <c r="L128" i="82"/>
  <c r="M128" i="82"/>
  <c r="N128" i="82"/>
  <c r="O128" i="82"/>
  <c r="P128" i="82"/>
  <c r="Q128" i="82"/>
  <c r="R128" i="82"/>
  <c r="S128" i="82"/>
  <c r="T128" i="82"/>
  <c r="U128" i="82"/>
  <c r="V128" i="82"/>
  <c r="W128" i="82"/>
  <c r="X128" i="82"/>
  <c r="Y128" i="82"/>
  <c r="Z128" i="82"/>
  <c r="AA128" i="82"/>
  <c r="AB128" i="82"/>
  <c r="AC128" i="82"/>
  <c r="AD128" i="82"/>
  <c r="AE128" i="82"/>
  <c r="AF128" i="82"/>
  <c r="AG128" i="82"/>
  <c r="AH128" i="82"/>
  <c r="AI128" i="82"/>
  <c r="AJ128" i="82"/>
  <c r="AK128" i="82"/>
  <c r="AL128" i="82"/>
  <c r="AM128" i="82"/>
  <c r="AN128" i="82"/>
  <c r="AO128" i="82"/>
  <c r="AP128" i="82"/>
  <c r="AQ128" i="82"/>
  <c r="AR128" i="82"/>
  <c r="AS128" i="82"/>
  <c r="AT128" i="82"/>
  <c r="AU128" i="82"/>
  <c r="AV128" i="82"/>
  <c r="AW128" i="82"/>
  <c r="AX128" i="82"/>
  <c r="AY128" i="82"/>
  <c r="AZ128" i="82"/>
  <c r="B127" i="82"/>
  <c r="C127" i="82"/>
  <c r="D127" i="82"/>
  <c r="E127" i="82"/>
  <c r="F127" i="82"/>
  <c r="G127" i="82"/>
  <c r="H127" i="82"/>
  <c r="I127" i="82"/>
  <c r="J127" i="82"/>
  <c r="K127" i="82"/>
  <c r="L127" i="82"/>
  <c r="M127" i="82"/>
  <c r="N127" i="82"/>
  <c r="O127" i="82"/>
  <c r="P127" i="82"/>
  <c r="Q127" i="82"/>
  <c r="R127" i="82"/>
  <c r="S127" i="82"/>
  <c r="T127" i="82"/>
  <c r="U127" i="82"/>
  <c r="V127" i="82"/>
  <c r="W127" i="82"/>
  <c r="X127" i="82"/>
  <c r="Y127" i="82"/>
  <c r="Z127" i="82"/>
  <c r="AA127" i="82"/>
  <c r="AB127" i="82"/>
  <c r="AC127" i="82"/>
  <c r="AD127" i="82"/>
  <c r="AE127" i="82"/>
  <c r="AF127" i="82"/>
  <c r="AG127" i="82"/>
  <c r="AH127" i="82"/>
  <c r="AI127" i="82"/>
  <c r="AJ127" i="82"/>
  <c r="AK127" i="82"/>
  <c r="AL127" i="82"/>
  <c r="AM127" i="82"/>
  <c r="AN127" i="82"/>
  <c r="AO127" i="82"/>
  <c r="AP127" i="82"/>
  <c r="AQ127" i="82"/>
  <c r="AR127" i="82"/>
  <c r="AS127" i="82"/>
  <c r="AT127" i="82"/>
  <c r="AU127" i="82"/>
  <c r="AV127" i="82"/>
  <c r="AW127" i="82"/>
  <c r="AX127" i="82"/>
  <c r="AY127" i="82"/>
  <c r="AZ127" i="82"/>
  <c r="B126" i="82"/>
  <c r="C126" i="82"/>
  <c r="D126" i="82"/>
  <c r="E126" i="82"/>
  <c r="F126" i="82"/>
  <c r="G126" i="82"/>
  <c r="H126" i="82"/>
  <c r="I126" i="82"/>
  <c r="J126" i="82"/>
  <c r="K126" i="82"/>
  <c r="L126" i="82"/>
  <c r="M126" i="82"/>
  <c r="N126" i="82"/>
  <c r="O126" i="82"/>
  <c r="P126" i="82"/>
  <c r="Q126" i="82"/>
  <c r="R126" i="82"/>
  <c r="S126" i="82"/>
  <c r="T126" i="82"/>
  <c r="U126" i="82"/>
  <c r="V126" i="82"/>
  <c r="W126" i="82"/>
  <c r="X126" i="82"/>
  <c r="Y126" i="82"/>
  <c r="Z126" i="82"/>
  <c r="AA126" i="82"/>
  <c r="AB126" i="82"/>
  <c r="AC126" i="82"/>
  <c r="AD126" i="82"/>
  <c r="AE126" i="82"/>
  <c r="AF126" i="82"/>
  <c r="AG126" i="82"/>
  <c r="AH126" i="82"/>
  <c r="AI126" i="82"/>
  <c r="AJ126" i="82"/>
  <c r="AK126" i="82"/>
  <c r="AL126" i="82"/>
  <c r="AM126" i="82"/>
  <c r="AN126" i="82"/>
  <c r="AO126" i="82"/>
  <c r="AP126" i="82"/>
  <c r="AQ126" i="82"/>
  <c r="AR126" i="82"/>
  <c r="AS126" i="82"/>
  <c r="AT126" i="82"/>
  <c r="AU126" i="82"/>
  <c r="AV126" i="82"/>
  <c r="AW126" i="82"/>
  <c r="AX126" i="82"/>
  <c r="AY126" i="82"/>
  <c r="AZ126" i="82"/>
  <c r="B125" i="82"/>
  <c r="C125" i="82"/>
  <c r="D125" i="82"/>
  <c r="E125" i="82"/>
  <c r="F125" i="82"/>
  <c r="G125" i="82"/>
  <c r="H125" i="82"/>
  <c r="I125" i="82"/>
  <c r="J125" i="82"/>
  <c r="K125" i="82"/>
  <c r="L125" i="82"/>
  <c r="M125" i="82"/>
  <c r="N125" i="82"/>
  <c r="O125" i="82"/>
  <c r="P125" i="82"/>
  <c r="Q125" i="82"/>
  <c r="R125" i="82"/>
  <c r="S125" i="82"/>
  <c r="T125" i="82"/>
  <c r="U125" i="82"/>
  <c r="V125" i="82"/>
  <c r="W125" i="82"/>
  <c r="X125" i="82"/>
  <c r="Y125" i="82"/>
  <c r="Z125" i="82"/>
  <c r="AA125" i="82"/>
  <c r="AB125" i="82"/>
  <c r="AC125" i="82"/>
  <c r="AD125" i="82"/>
  <c r="AE125" i="82"/>
  <c r="AF125" i="82"/>
  <c r="AG125" i="82"/>
  <c r="AH125" i="82"/>
  <c r="AI125" i="82"/>
  <c r="AJ125" i="82"/>
  <c r="AK125" i="82"/>
  <c r="AL125" i="82"/>
  <c r="AM125" i="82"/>
  <c r="AN125" i="82"/>
  <c r="AO125" i="82"/>
  <c r="AP125" i="82"/>
  <c r="AQ125" i="82"/>
  <c r="AR125" i="82"/>
  <c r="AS125" i="82"/>
  <c r="AT125" i="82"/>
  <c r="AU125" i="82"/>
  <c r="AV125" i="82"/>
  <c r="AW125" i="82"/>
  <c r="AX125" i="82"/>
  <c r="AY125" i="82"/>
  <c r="AZ125" i="82"/>
  <c r="B124" i="82"/>
  <c r="C124" i="82"/>
  <c r="D124" i="82"/>
  <c r="E124" i="82"/>
  <c r="F124" i="82"/>
  <c r="G124" i="82"/>
  <c r="H124" i="82"/>
  <c r="I124" i="82"/>
  <c r="J124" i="82"/>
  <c r="K124" i="82"/>
  <c r="L124" i="82"/>
  <c r="M124" i="82"/>
  <c r="N124" i="82"/>
  <c r="O124" i="82"/>
  <c r="P124" i="82"/>
  <c r="Q124" i="82"/>
  <c r="R124" i="82"/>
  <c r="S124" i="82"/>
  <c r="T124" i="82"/>
  <c r="U124" i="82"/>
  <c r="V124" i="82"/>
  <c r="W124" i="82"/>
  <c r="X124" i="82"/>
  <c r="Y124" i="82"/>
  <c r="Z124" i="82"/>
  <c r="AA124" i="82"/>
  <c r="AB124" i="82"/>
  <c r="AC124" i="82"/>
  <c r="AD124" i="82"/>
  <c r="AE124" i="82"/>
  <c r="AF124" i="82"/>
  <c r="AG124" i="82"/>
  <c r="AH124" i="82"/>
  <c r="AI124" i="82"/>
  <c r="AJ124" i="82"/>
  <c r="AK124" i="82"/>
  <c r="AL124" i="82"/>
  <c r="AM124" i="82"/>
  <c r="AN124" i="82"/>
  <c r="AO124" i="82"/>
  <c r="AP124" i="82"/>
  <c r="AQ124" i="82"/>
  <c r="AR124" i="82"/>
  <c r="AS124" i="82"/>
  <c r="AT124" i="82"/>
  <c r="AU124" i="82"/>
  <c r="AV124" i="82"/>
  <c r="AW124" i="82"/>
  <c r="AX124" i="82"/>
  <c r="AY124" i="82"/>
  <c r="AZ124" i="82"/>
  <c r="B123" i="82"/>
  <c r="C123" i="82"/>
  <c r="D123" i="82"/>
  <c r="E123" i="82"/>
  <c r="F123" i="82"/>
  <c r="G123" i="82"/>
  <c r="H123" i="82"/>
  <c r="I123" i="82"/>
  <c r="J123" i="82"/>
  <c r="K123" i="82"/>
  <c r="L123" i="82"/>
  <c r="M123" i="82"/>
  <c r="N123" i="82"/>
  <c r="O123" i="82"/>
  <c r="P123" i="82"/>
  <c r="Q123" i="82"/>
  <c r="R123" i="82"/>
  <c r="S123" i="82"/>
  <c r="T123" i="82"/>
  <c r="U123" i="82"/>
  <c r="V123" i="82"/>
  <c r="W123" i="82"/>
  <c r="X123" i="82"/>
  <c r="Y123" i="82"/>
  <c r="Z123" i="82"/>
  <c r="AA123" i="82"/>
  <c r="AB123" i="82"/>
  <c r="AC123" i="82"/>
  <c r="AD123" i="82"/>
  <c r="AE123" i="82"/>
  <c r="AF123" i="82"/>
  <c r="AG123" i="82"/>
  <c r="AH123" i="82"/>
  <c r="AI123" i="82"/>
  <c r="AJ123" i="82"/>
  <c r="AK123" i="82"/>
  <c r="AL123" i="82"/>
  <c r="AM123" i="82"/>
  <c r="AN123" i="82"/>
  <c r="AO123" i="82"/>
  <c r="AP123" i="82"/>
  <c r="AQ123" i="82"/>
  <c r="AR123" i="82"/>
  <c r="AS123" i="82"/>
  <c r="AT123" i="82"/>
  <c r="AU123" i="82"/>
  <c r="AV123" i="82"/>
  <c r="AW123" i="82"/>
  <c r="AX123" i="82"/>
  <c r="AY123" i="82"/>
  <c r="AZ123" i="82"/>
  <c r="B122" i="82"/>
  <c r="C122" i="82"/>
  <c r="D122" i="82"/>
  <c r="E122" i="82"/>
  <c r="F122" i="82"/>
  <c r="G122" i="82"/>
  <c r="H122" i="82"/>
  <c r="I122" i="82"/>
  <c r="J122" i="82"/>
  <c r="K122" i="82"/>
  <c r="L122" i="82"/>
  <c r="M122" i="82"/>
  <c r="N122" i="82"/>
  <c r="O122" i="82"/>
  <c r="P122" i="82"/>
  <c r="Q122" i="82"/>
  <c r="R122" i="82"/>
  <c r="S122" i="82"/>
  <c r="T122" i="82"/>
  <c r="U122" i="82"/>
  <c r="V122" i="82"/>
  <c r="W122" i="82"/>
  <c r="X122" i="82"/>
  <c r="Y122" i="82"/>
  <c r="Z122" i="82"/>
  <c r="AA122" i="82"/>
  <c r="AB122" i="82"/>
  <c r="AC122" i="82"/>
  <c r="AD122" i="82"/>
  <c r="AE122" i="82"/>
  <c r="AF122" i="82"/>
  <c r="AG122" i="82"/>
  <c r="AH122" i="82"/>
  <c r="AI122" i="82"/>
  <c r="AJ122" i="82"/>
  <c r="AK122" i="82"/>
  <c r="AL122" i="82"/>
  <c r="AM122" i="82"/>
  <c r="AN122" i="82"/>
  <c r="AO122" i="82"/>
  <c r="AP122" i="82"/>
  <c r="AQ122" i="82"/>
  <c r="AR122" i="82"/>
  <c r="AS122" i="82"/>
  <c r="AT122" i="82"/>
  <c r="AU122" i="82"/>
  <c r="AV122" i="82"/>
  <c r="AW122" i="82"/>
  <c r="AX122" i="82"/>
  <c r="AY122" i="82"/>
  <c r="AZ122" i="82"/>
  <c r="B121" i="82"/>
  <c r="C121" i="82"/>
  <c r="D121" i="82"/>
  <c r="E121" i="82"/>
  <c r="F121" i="82"/>
  <c r="G121" i="82"/>
  <c r="H121" i="82"/>
  <c r="I121" i="82"/>
  <c r="J121" i="82"/>
  <c r="K121" i="82"/>
  <c r="L121" i="82"/>
  <c r="M121" i="82"/>
  <c r="N121" i="82"/>
  <c r="O121" i="82"/>
  <c r="P121" i="82"/>
  <c r="Q121" i="82"/>
  <c r="R121" i="82"/>
  <c r="S121" i="82"/>
  <c r="T121" i="82"/>
  <c r="U121" i="82"/>
  <c r="V121" i="82"/>
  <c r="W121" i="82"/>
  <c r="X121" i="82"/>
  <c r="Y121" i="82"/>
  <c r="Z121" i="82"/>
  <c r="AA121" i="82"/>
  <c r="AB121" i="82"/>
  <c r="AC121" i="82"/>
  <c r="AD121" i="82"/>
  <c r="AE121" i="82"/>
  <c r="AF121" i="82"/>
  <c r="AG121" i="82"/>
  <c r="AH121" i="82"/>
  <c r="AI121" i="82"/>
  <c r="AJ121" i="82"/>
  <c r="AK121" i="82"/>
  <c r="AL121" i="82"/>
  <c r="AM121" i="82"/>
  <c r="AN121" i="82"/>
  <c r="AO121" i="82"/>
  <c r="AP121" i="82"/>
  <c r="AQ121" i="82"/>
  <c r="AR121" i="82"/>
  <c r="AS121" i="82"/>
  <c r="AT121" i="82"/>
  <c r="AU121" i="82"/>
  <c r="AV121" i="82"/>
  <c r="AW121" i="82"/>
  <c r="AX121" i="82"/>
  <c r="AY121" i="82"/>
  <c r="AZ121" i="82"/>
  <c r="B120" i="82"/>
  <c r="C120" i="82"/>
  <c r="D120" i="82"/>
  <c r="E120" i="82"/>
  <c r="F120" i="82"/>
  <c r="G120" i="82"/>
  <c r="H120" i="82"/>
  <c r="I120" i="82"/>
  <c r="J120" i="82"/>
  <c r="K120" i="82"/>
  <c r="L120" i="82"/>
  <c r="M120" i="82"/>
  <c r="N120" i="82"/>
  <c r="O120" i="82"/>
  <c r="P120" i="82"/>
  <c r="Q120" i="82"/>
  <c r="R120" i="82"/>
  <c r="S120" i="82"/>
  <c r="T120" i="82"/>
  <c r="U120" i="82"/>
  <c r="V120" i="82"/>
  <c r="W120" i="82"/>
  <c r="X120" i="82"/>
  <c r="Y120" i="82"/>
  <c r="Z120" i="82"/>
  <c r="AA120" i="82"/>
  <c r="AB120" i="82"/>
  <c r="AC120" i="82"/>
  <c r="AD120" i="82"/>
  <c r="AE120" i="82"/>
  <c r="AF120" i="82"/>
  <c r="AG120" i="82"/>
  <c r="AH120" i="82"/>
  <c r="AI120" i="82"/>
  <c r="AJ120" i="82"/>
  <c r="AK120" i="82"/>
  <c r="AL120" i="82"/>
  <c r="AM120" i="82"/>
  <c r="AN120" i="82"/>
  <c r="AO120" i="82"/>
  <c r="AP120" i="82"/>
  <c r="AQ120" i="82"/>
  <c r="AR120" i="82"/>
  <c r="AS120" i="82"/>
  <c r="AT120" i="82"/>
  <c r="AU120" i="82"/>
  <c r="AV120" i="82"/>
  <c r="AW120" i="82"/>
  <c r="AX120" i="82"/>
  <c r="AY120" i="82"/>
  <c r="AZ120" i="82"/>
  <c r="B119" i="82"/>
  <c r="C119" i="82"/>
  <c r="D119" i="82"/>
  <c r="E119" i="82"/>
  <c r="F119" i="82"/>
  <c r="G119" i="82"/>
  <c r="H119" i="82"/>
  <c r="I119" i="82"/>
  <c r="J119" i="82"/>
  <c r="K119" i="82"/>
  <c r="L119" i="82"/>
  <c r="M119" i="82"/>
  <c r="N119" i="82"/>
  <c r="O119" i="82"/>
  <c r="P119" i="82"/>
  <c r="Q119" i="82"/>
  <c r="R119" i="82"/>
  <c r="S119" i="82"/>
  <c r="T119" i="82"/>
  <c r="U119" i="82"/>
  <c r="V119" i="82"/>
  <c r="W119" i="82"/>
  <c r="X119" i="82"/>
  <c r="Y119" i="82"/>
  <c r="Z119" i="82"/>
  <c r="AA119" i="82"/>
  <c r="AB119" i="82"/>
  <c r="AC119" i="82"/>
  <c r="AD119" i="82"/>
  <c r="AE119" i="82"/>
  <c r="AF119" i="82"/>
  <c r="AG119" i="82"/>
  <c r="AH119" i="82"/>
  <c r="AI119" i="82"/>
  <c r="AJ119" i="82"/>
  <c r="AK119" i="82"/>
  <c r="AL119" i="82"/>
  <c r="AM119" i="82"/>
  <c r="AN119" i="82"/>
  <c r="AO119" i="82"/>
  <c r="AP119" i="82"/>
  <c r="AQ119" i="82"/>
  <c r="AR119" i="82"/>
  <c r="AS119" i="82"/>
  <c r="AT119" i="82"/>
  <c r="AU119" i="82"/>
  <c r="AV119" i="82"/>
  <c r="AW119" i="82"/>
  <c r="AX119" i="82"/>
  <c r="AY119" i="82"/>
  <c r="AZ119" i="82"/>
  <c r="B118" i="82"/>
  <c r="C118" i="82"/>
  <c r="D118" i="82"/>
  <c r="E118" i="82"/>
  <c r="F118" i="82"/>
  <c r="G118" i="82"/>
  <c r="H118" i="82"/>
  <c r="I118" i="82"/>
  <c r="J118" i="82"/>
  <c r="K118" i="82"/>
  <c r="L118" i="82"/>
  <c r="M118" i="82"/>
  <c r="N118" i="82"/>
  <c r="O118" i="82"/>
  <c r="P118" i="82"/>
  <c r="Q118" i="82"/>
  <c r="R118" i="82"/>
  <c r="S118" i="82"/>
  <c r="T118" i="82"/>
  <c r="U118" i="82"/>
  <c r="V118" i="82"/>
  <c r="W118" i="82"/>
  <c r="X118" i="82"/>
  <c r="Y118" i="82"/>
  <c r="Z118" i="82"/>
  <c r="AA118" i="82"/>
  <c r="AB118" i="82"/>
  <c r="AC118" i="82"/>
  <c r="AD118" i="82"/>
  <c r="AE118" i="82"/>
  <c r="AF118" i="82"/>
  <c r="AG118" i="82"/>
  <c r="AH118" i="82"/>
  <c r="AI118" i="82"/>
  <c r="AJ118" i="82"/>
  <c r="AK118" i="82"/>
  <c r="AL118" i="82"/>
  <c r="AM118" i="82"/>
  <c r="AN118" i="82"/>
  <c r="AO118" i="82"/>
  <c r="AP118" i="82"/>
  <c r="AQ118" i="82"/>
  <c r="AR118" i="82"/>
  <c r="AS118" i="82"/>
  <c r="AT118" i="82"/>
  <c r="AU118" i="82"/>
  <c r="AV118" i="82"/>
  <c r="AW118" i="82"/>
  <c r="AX118" i="82"/>
  <c r="AY118" i="82"/>
  <c r="AZ118" i="82"/>
  <c r="B117" i="82"/>
  <c r="C117" i="82"/>
  <c r="D117" i="82"/>
  <c r="E117" i="82"/>
  <c r="F117" i="82"/>
  <c r="G117" i="82"/>
  <c r="H117" i="82"/>
  <c r="I117" i="82"/>
  <c r="J117" i="82"/>
  <c r="K117" i="82"/>
  <c r="L117" i="82"/>
  <c r="M117" i="82"/>
  <c r="N117" i="82"/>
  <c r="O117" i="82"/>
  <c r="P117" i="82"/>
  <c r="Q117" i="82"/>
  <c r="R117" i="82"/>
  <c r="S117" i="82"/>
  <c r="T117" i="82"/>
  <c r="U117" i="82"/>
  <c r="V117" i="82"/>
  <c r="W117" i="82"/>
  <c r="X117" i="82"/>
  <c r="Y117" i="82"/>
  <c r="Z117" i="82"/>
  <c r="AA117" i="82"/>
  <c r="AB117" i="82"/>
  <c r="AC117" i="82"/>
  <c r="AD117" i="82"/>
  <c r="AE117" i="82"/>
  <c r="AF117" i="82"/>
  <c r="AG117" i="82"/>
  <c r="AH117" i="82"/>
  <c r="AI117" i="82"/>
  <c r="AJ117" i="82"/>
  <c r="AK117" i="82"/>
  <c r="AL117" i="82"/>
  <c r="AM117" i="82"/>
  <c r="AN117" i="82"/>
  <c r="AO117" i="82"/>
  <c r="AP117" i="82"/>
  <c r="AQ117" i="82"/>
  <c r="AR117" i="82"/>
  <c r="AS117" i="82"/>
  <c r="AT117" i="82"/>
  <c r="AU117" i="82"/>
  <c r="AV117" i="82"/>
  <c r="AW117" i="82"/>
  <c r="AX117" i="82"/>
  <c r="AY117" i="82"/>
  <c r="AZ117" i="82"/>
  <c r="B116" i="82"/>
  <c r="C116" i="82"/>
  <c r="D116" i="82"/>
  <c r="E116" i="82"/>
  <c r="F116" i="82"/>
  <c r="G116" i="82"/>
  <c r="H116" i="82"/>
  <c r="I116" i="82"/>
  <c r="J116" i="82"/>
  <c r="K116" i="82"/>
  <c r="L116" i="82"/>
  <c r="M116" i="82"/>
  <c r="N116" i="82"/>
  <c r="O116" i="82"/>
  <c r="P116" i="82"/>
  <c r="Q116" i="82"/>
  <c r="R116" i="82"/>
  <c r="S116" i="82"/>
  <c r="T116" i="82"/>
  <c r="U116" i="82"/>
  <c r="V116" i="82"/>
  <c r="W116" i="82"/>
  <c r="X116" i="82"/>
  <c r="Y116" i="82"/>
  <c r="Z116" i="82"/>
  <c r="AA116" i="82"/>
  <c r="AB116" i="82"/>
  <c r="AC116" i="82"/>
  <c r="AD116" i="82"/>
  <c r="AE116" i="82"/>
  <c r="AF116" i="82"/>
  <c r="AG116" i="82"/>
  <c r="AH116" i="82"/>
  <c r="AI116" i="82"/>
  <c r="AJ116" i="82"/>
  <c r="AK116" i="82"/>
  <c r="AL116" i="82"/>
  <c r="AM116" i="82"/>
  <c r="AN116" i="82"/>
  <c r="AO116" i="82"/>
  <c r="AP116" i="82"/>
  <c r="AQ116" i="82"/>
  <c r="AR116" i="82"/>
  <c r="AS116" i="82"/>
  <c r="AT116" i="82"/>
  <c r="AU116" i="82"/>
  <c r="AV116" i="82"/>
  <c r="AW116" i="82"/>
  <c r="AX116" i="82"/>
  <c r="AY116" i="82"/>
  <c r="AZ116" i="82"/>
  <c r="B115" i="82"/>
  <c r="C115" i="82"/>
  <c r="D115" i="82"/>
  <c r="E115" i="82"/>
  <c r="F115" i="82"/>
  <c r="G115" i="82"/>
  <c r="H115" i="82"/>
  <c r="I115" i="82"/>
  <c r="J115" i="82"/>
  <c r="K115" i="82"/>
  <c r="L115" i="82"/>
  <c r="M115" i="82"/>
  <c r="N115" i="82"/>
  <c r="O115" i="82"/>
  <c r="P115" i="82"/>
  <c r="Q115" i="82"/>
  <c r="R115" i="82"/>
  <c r="S115" i="82"/>
  <c r="T115" i="82"/>
  <c r="U115" i="82"/>
  <c r="V115" i="82"/>
  <c r="W115" i="82"/>
  <c r="X115" i="82"/>
  <c r="Y115" i="82"/>
  <c r="Z115" i="82"/>
  <c r="AA115" i="82"/>
  <c r="AB115" i="82"/>
  <c r="AC115" i="82"/>
  <c r="AD115" i="82"/>
  <c r="AE115" i="82"/>
  <c r="AF115" i="82"/>
  <c r="AG115" i="82"/>
  <c r="AH115" i="82"/>
  <c r="AI115" i="82"/>
  <c r="AJ115" i="82"/>
  <c r="AK115" i="82"/>
  <c r="AL115" i="82"/>
  <c r="AM115" i="82"/>
  <c r="AN115" i="82"/>
  <c r="AO115" i="82"/>
  <c r="AP115" i="82"/>
  <c r="AQ115" i="82"/>
  <c r="AR115" i="82"/>
  <c r="AS115" i="82"/>
  <c r="AT115" i="82"/>
  <c r="AU115" i="82"/>
  <c r="AV115" i="82"/>
  <c r="AW115" i="82"/>
  <c r="AX115" i="82"/>
  <c r="AY115" i="82"/>
  <c r="AZ115" i="82"/>
  <c r="B114" i="82"/>
  <c r="C114" i="82"/>
  <c r="D114" i="82"/>
  <c r="E114" i="82"/>
  <c r="F114" i="82"/>
  <c r="G114" i="82"/>
  <c r="H114" i="82"/>
  <c r="I114" i="82"/>
  <c r="J114" i="82"/>
  <c r="K114" i="82"/>
  <c r="L114" i="82"/>
  <c r="M114" i="82"/>
  <c r="N114" i="82"/>
  <c r="O114" i="82"/>
  <c r="P114" i="82"/>
  <c r="Q114" i="82"/>
  <c r="R114" i="82"/>
  <c r="S114" i="82"/>
  <c r="T114" i="82"/>
  <c r="U114" i="82"/>
  <c r="V114" i="82"/>
  <c r="W114" i="82"/>
  <c r="X114" i="82"/>
  <c r="Y114" i="82"/>
  <c r="Z114" i="82"/>
  <c r="AA114" i="82"/>
  <c r="AB114" i="82"/>
  <c r="AC114" i="82"/>
  <c r="AD114" i="82"/>
  <c r="AE114" i="82"/>
  <c r="AF114" i="82"/>
  <c r="AG114" i="82"/>
  <c r="AH114" i="82"/>
  <c r="AI114" i="82"/>
  <c r="AJ114" i="82"/>
  <c r="AK114" i="82"/>
  <c r="AL114" i="82"/>
  <c r="AM114" i="82"/>
  <c r="AN114" i="82"/>
  <c r="AO114" i="82"/>
  <c r="AP114" i="82"/>
  <c r="AQ114" i="82"/>
  <c r="AR114" i="82"/>
  <c r="AS114" i="82"/>
  <c r="AT114" i="82"/>
  <c r="AU114" i="82"/>
  <c r="AV114" i="82"/>
  <c r="AW114" i="82"/>
  <c r="AX114" i="82"/>
  <c r="AY114" i="82"/>
  <c r="AZ114" i="82"/>
  <c r="B113" i="82"/>
  <c r="C113" i="82"/>
  <c r="D113" i="82"/>
  <c r="E113" i="82"/>
  <c r="F113" i="82"/>
  <c r="G113" i="82"/>
  <c r="H113" i="82"/>
  <c r="I113" i="82"/>
  <c r="J113" i="82"/>
  <c r="K113" i="82"/>
  <c r="L113" i="82"/>
  <c r="M113" i="82"/>
  <c r="N113" i="82"/>
  <c r="O113" i="82"/>
  <c r="P113" i="82"/>
  <c r="Q113" i="82"/>
  <c r="R113" i="82"/>
  <c r="S113" i="82"/>
  <c r="T113" i="82"/>
  <c r="U113" i="82"/>
  <c r="V113" i="82"/>
  <c r="W113" i="82"/>
  <c r="X113" i="82"/>
  <c r="Y113" i="82"/>
  <c r="Z113" i="82"/>
  <c r="AA113" i="82"/>
  <c r="AB113" i="82"/>
  <c r="AC113" i="82"/>
  <c r="AD113" i="82"/>
  <c r="AE113" i="82"/>
  <c r="AF113" i="82"/>
  <c r="AG113" i="82"/>
  <c r="AH113" i="82"/>
  <c r="AI113" i="82"/>
  <c r="AJ113" i="82"/>
  <c r="AK113" i="82"/>
  <c r="AL113" i="82"/>
  <c r="AM113" i="82"/>
  <c r="AN113" i="82"/>
  <c r="AO113" i="82"/>
  <c r="AP113" i="82"/>
  <c r="AQ113" i="82"/>
  <c r="AR113" i="82"/>
  <c r="AS113" i="82"/>
  <c r="AT113" i="82"/>
  <c r="AU113" i="82"/>
  <c r="AV113" i="82"/>
  <c r="AW113" i="82"/>
  <c r="AX113" i="82"/>
  <c r="AY113" i="82"/>
  <c r="AZ113" i="82"/>
  <c r="B112" i="82"/>
  <c r="C112" i="82"/>
  <c r="D112" i="82"/>
  <c r="E112" i="82"/>
  <c r="F112" i="82"/>
  <c r="G112" i="82"/>
  <c r="H112" i="82"/>
  <c r="I112" i="82"/>
  <c r="J112" i="82"/>
  <c r="K112" i="82"/>
  <c r="L112" i="82"/>
  <c r="M112" i="82"/>
  <c r="N112" i="82"/>
  <c r="O112" i="82"/>
  <c r="P112" i="82"/>
  <c r="Q112" i="82"/>
  <c r="R112" i="82"/>
  <c r="S112" i="82"/>
  <c r="T112" i="82"/>
  <c r="U112" i="82"/>
  <c r="V112" i="82"/>
  <c r="W112" i="82"/>
  <c r="X112" i="82"/>
  <c r="Y112" i="82"/>
  <c r="Z112" i="82"/>
  <c r="AA112" i="82"/>
  <c r="AB112" i="82"/>
  <c r="AC112" i="82"/>
  <c r="AD112" i="82"/>
  <c r="AE112" i="82"/>
  <c r="AF112" i="82"/>
  <c r="AG112" i="82"/>
  <c r="AH112" i="82"/>
  <c r="AI112" i="82"/>
  <c r="AJ112" i="82"/>
  <c r="AK112" i="82"/>
  <c r="AL112" i="82"/>
  <c r="AM112" i="82"/>
  <c r="AN112" i="82"/>
  <c r="AO112" i="82"/>
  <c r="AP112" i="82"/>
  <c r="AQ112" i="82"/>
  <c r="AR112" i="82"/>
  <c r="AS112" i="82"/>
  <c r="AT112" i="82"/>
  <c r="AU112" i="82"/>
  <c r="AV112" i="82"/>
  <c r="AW112" i="82"/>
  <c r="AX112" i="82"/>
  <c r="AY112" i="82"/>
  <c r="AZ112" i="82"/>
  <c r="B111" i="82"/>
  <c r="C111" i="82"/>
  <c r="D111" i="82"/>
  <c r="E111" i="82"/>
  <c r="F111" i="82"/>
  <c r="G111" i="82"/>
  <c r="H111" i="82"/>
  <c r="I111" i="82"/>
  <c r="J111" i="82"/>
  <c r="K111" i="82"/>
  <c r="L111" i="82"/>
  <c r="M111" i="82"/>
  <c r="N111" i="82"/>
  <c r="O111" i="82"/>
  <c r="P111" i="82"/>
  <c r="Q111" i="82"/>
  <c r="R111" i="82"/>
  <c r="S111" i="82"/>
  <c r="T111" i="82"/>
  <c r="U111" i="82"/>
  <c r="V111" i="82"/>
  <c r="W111" i="82"/>
  <c r="X111" i="82"/>
  <c r="Y111" i="82"/>
  <c r="Z111" i="82"/>
  <c r="AA111" i="82"/>
  <c r="AB111" i="82"/>
  <c r="AC111" i="82"/>
  <c r="AD111" i="82"/>
  <c r="AE111" i="82"/>
  <c r="AF111" i="82"/>
  <c r="AG111" i="82"/>
  <c r="AH111" i="82"/>
  <c r="AI111" i="82"/>
  <c r="AJ111" i="82"/>
  <c r="AK111" i="82"/>
  <c r="AL111" i="82"/>
  <c r="AM111" i="82"/>
  <c r="AN111" i="82"/>
  <c r="AO111" i="82"/>
  <c r="AP111" i="82"/>
  <c r="AQ111" i="82"/>
  <c r="AR111" i="82"/>
  <c r="AS111" i="82"/>
  <c r="AT111" i="82"/>
  <c r="AU111" i="82"/>
  <c r="AV111" i="82"/>
  <c r="AW111" i="82"/>
  <c r="AX111" i="82"/>
  <c r="AY111" i="82"/>
  <c r="AZ111" i="82"/>
  <c r="B110" i="82"/>
  <c r="C110" i="82"/>
  <c r="D110" i="82"/>
  <c r="E110" i="82"/>
  <c r="F110" i="82"/>
  <c r="G110" i="82"/>
  <c r="H110" i="82"/>
  <c r="I110" i="82"/>
  <c r="J110" i="82"/>
  <c r="K110" i="82"/>
  <c r="L110" i="82"/>
  <c r="M110" i="82"/>
  <c r="N110" i="82"/>
  <c r="O110" i="82"/>
  <c r="P110" i="82"/>
  <c r="Q110" i="82"/>
  <c r="R110" i="82"/>
  <c r="S110" i="82"/>
  <c r="T110" i="82"/>
  <c r="U110" i="82"/>
  <c r="V110" i="82"/>
  <c r="W110" i="82"/>
  <c r="X110" i="82"/>
  <c r="Y110" i="82"/>
  <c r="Z110" i="82"/>
  <c r="AA110" i="82"/>
  <c r="AB110" i="82"/>
  <c r="AC110" i="82"/>
  <c r="AD110" i="82"/>
  <c r="AE110" i="82"/>
  <c r="AF110" i="82"/>
  <c r="AG110" i="82"/>
  <c r="AH110" i="82"/>
  <c r="AI110" i="82"/>
  <c r="AJ110" i="82"/>
  <c r="AK110" i="82"/>
  <c r="AL110" i="82"/>
  <c r="AM110" i="82"/>
  <c r="AN110" i="82"/>
  <c r="AO110" i="82"/>
  <c r="AP110" i="82"/>
  <c r="AQ110" i="82"/>
  <c r="AR110" i="82"/>
  <c r="AS110" i="82"/>
  <c r="AT110" i="82"/>
  <c r="AU110" i="82"/>
  <c r="AV110" i="82"/>
  <c r="AW110" i="82"/>
  <c r="AX110" i="82"/>
  <c r="AY110" i="82"/>
  <c r="AZ110" i="82"/>
  <c r="B109" i="82"/>
  <c r="C109" i="82"/>
  <c r="D109" i="82"/>
  <c r="E109" i="82"/>
  <c r="F109" i="82"/>
  <c r="G109" i="82"/>
  <c r="H109" i="82"/>
  <c r="I109" i="82"/>
  <c r="J109" i="82"/>
  <c r="K109" i="82"/>
  <c r="L109" i="82"/>
  <c r="M109" i="82"/>
  <c r="N109" i="82"/>
  <c r="O109" i="82"/>
  <c r="P109" i="82"/>
  <c r="Q109" i="82"/>
  <c r="R109" i="82"/>
  <c r="S109" i="82"/>
  <c r="T109" i="82"/>
  <c r="U109" i="82"/>
  <c r="V109" i="82"/>
  <c r="W109" i="82"/>
  <c r="X109" i="82"/>
  <c r="Y109" i="82"/>
  <c r="Z109" i="82"/>
  <c r="AA109" i="82"/>
  <c r="AB109" i="82"/>
  <c r="AC109" i="82"/>
  <c r="AD109" i="82"/>
  <c r="AE109" i="82"/>
  <c r="AF109" i="82"/>
  <c r="AG109" i="82"/>
  <c r="AH109" i="82"/>
  <c r="AI109" i="82"/>
  <c r="AJ109" i="82"/>
  <c r="AK109" i="82"/>
  <c r="AL109" i="82"/>
  <c r="AM109" i="82"/>
  <c r="AN109" i="82"/>
  <c r="AO109" i="82"/>
  <c r="AP109" i="82"/>
  <c r="AQ109" i="82"/>
  <c r="AR109" i="82"/>
  <c r="AS109" i="82"/>
  <c r="AT109" i="82"/>
  <c r="AU109" i="82"/>
  <c r="AV109" i="82"/>
  <c r="AW109" i="82"/>
  <c r="AX109" i="82"/>
  <c r="AY109" i="82"/>
  <c r="AZ109" i="82"/>
  <c r="B108" i="82"/>
  <c r="C108" i="82"/>
  <c r="D108" i="82"/>
  <c r="E108" i="82"/>
  <c r="F108" i="82"/>
  <c r="G108" i="82"/>
  <c r="H108" i="82"/>
  <c r="I108" i="82"/>
  <c r="J108" i="82"/>
  <c r="K108" i="82"/>
  <c r="L108" i="82"/>
  <c r="M108" i="82"/>
  <c r="N108" i="82"/>
  <c r="O108" i="82"/>
  <c r="P108" i="82"/>
  <c r="Q108" i="82"/>
  <c r="R108" i="82"/>
  <c r="S108" i="82"/>
  <c r="T108" i="82"/>
  <c r="U108" i="82"/>
  <c r="V108" i="82"/>
  <c r="W108" i="82"/>
  <c r="X108" i="82"/>
  <c r="Y108" i="82"/>
  <c r="Z108" i="82"/>
  <c r="AA108" i="82"/>
  <c r="AB108" i="82"/>
  <c r="AC108" i="82"/>
  <c r="AD108" i="82"/>
  <c r="AE108" i="82"/>
  <c r="AF108" i="82"/>
  <c r="AG108" i="82"/>
  <c r="AH108" i="82"/>
  <c r="AI108" i="82"/>
  <c r="AJ108" i="82"/>
  <c r="AK108" i="82"/>
  <c r="AL108" i="82"/>
  <c r="AM108" i="82"/>
  <c r="AN108" i="82"/>
  <c r="AO108" i="82"/>
  <c r="AP108" i="82"/>
  <c r="AQ108" i="82"/>
  <c r="AR108" i="82"/>
  <c r="AS108" i="82"/>
  <c r="AT108" i="82"/>
  <c r="AU108" i="82"/>
  <c r="AV108" i="82"/>
  <c r="AW108" i="82"/>
  <c r="AX108" i="82"/>
  <c r="AY108" i="82"/>
  <c r="AZ108" i="82"/>
  <c r="B107" i="82"/>
  <c r="C107" i="82"/>
  <c r="D107" i="82"/>
  <c r="E107" i="82"/>
  <c r="F107" i="82"/>
  <c r="G107" i="82"/>
  <c r="H107" i="82"/>
  <c r="I107" i="82"/>
  <c r="J107" i="82"/>
  <c r="K107" i="82"/>
  <c r="L107" i="82"/>
  <c r="M107" i="82"/>
  <c r="N107" i="82"/>
  <c r="O107" i="82"/>
  <c r="P107" i="82"/>
  <c r="Q107" i="82"/>
  <c r="R107" i="82"/>
  <c r="S107" i="82"/>
  <c r="T107" i="82"/>
  <c r="U107" i="82"/>
  <c r="V107" i="82"/>
  <c r="W107" i="82"/>
  <c r="X107" i="82"/>
  <c r="Y107" i="82"/>
  <c r="Z107" i="82"/>
  <c r="AA107" i="82"/>
  <c r="AB107" i="82"/>
  <c r="AC107" i="82"/>
  <c r="AD107" i="82"/>
  <c r="AE107" i="82"/>
  <c r="AF107" i="82"/>
  <c r="AG107" i="82"/>
  <c r="AH107" i="82"/>
  <c r="AI107" i="82"/>
  <c r="AJ107" i="82"/>
  <c r="AK107" i="82"/>
  <c r="AL107" i="82"/>
  <c r="AM107" i="82"/>
  <c r="AN107" i="82"/>
  <c r="AO107" i="82"/>
  <c r="AP107" i="82"/>
  <c r="AQ107" i="82"/>
  <c r="AR107" i="82"/>
  <c r="AS107" i="82"/>
  <c r="AT107" i="82"/>
  <c r="AU107" i="82"/>
  <c r="AV107" i="82"/>
  <c r="AW107" i="82"/>
  <c r="AX107" i="82"/>
  <c r="AY107" i="82"/>
  <c r="AZ107" i="82"/>
  <c r="B106" i="82"/>
  <c r="C106" i="82"/>
  <c r="D106" i="82"/>
  <c r="E106" i="82"/>
  <c r="F106" i="82"/>
  <c r="G106" i="82"/>
  <c r="H106" i="82"/>
  <c r="I106" i="82"/>
  <c r="J106" i="82"/>
  <c r="K106" i="82"/>
  <c r="L106" i="82"/>
  <c r="M106" i="82"/>
  <c r="N106" i="82"/>
  <c r="O106" i="82"/>
  <c r="P106" i="82"/>
  <c r="Q106" i="82"/>
  <c r="R106" i="82"/>
  <c r="S106" i="82"/>
  <c r="T106" i="82"/>
  <c r="U106" i="82"/>
  <c r="V106" i="82"/>
  <c r="W106" i="82"/>
  <c r="X106" i="82"/>
  <c r="Y106" i="82"/>
  <c r="Z106" i="82"/>
  <c r="AA106" i="82"/>
  <c r="AB106" i="82"/>
  <c r="AC106" i="82"/>
  <c r="AD106" i="82"/>
  <c r="AE106" i="82"/>
  <c r="AF106" i="82"/>
  <c r="AG106" i="82"/>
  <c r="AH106" i="82"/>
  <c r="AI106" i="82"/>
  <c r="AJ106" i="82"/>
  <c r="AK106" i="82"/>
  <c r="AL106" i="82"/>
  <c r="AM106" i="82"/>
  <c r="AN106" i="82"/>
  <c r="AO106" i="82"/>
  <c r="AP106" i="82"/>
  <c r="AQ106" i="82"/>
  <c r="AR106" i="82"/>
  <c r="AS106" i="82"/>
  <c r="AT106" i="82"/>
  <c r="AU106" i="82"/>
  <c r="AV106" i="82"/>
  <c r="AW106" i="82"/>
  <c r="AX106" i="82"/>
  <c r="AY106" i="82"/>
  <c r="AZ106" i="82"/>
  <c r="B105" i="82"/>
  <c r="C105" i="82"/>
  <c r="D105" i="82"/>
  <c r="E105" i="82"/>
  <c r="F105" i="82"/>
  <c r="G105" i="82"/>
  <c r="H105" i="82"/>
  <c r="I105" i="82"/>
  <c r="J105" i="82"/>
  <c r="K105" i="82"/>
  <c r="L105" i="82"/>
  <c r="M105" i="82"/>
  <c r="N105" i="82"/>
  <c r="O105" i="82"/>
  <c r="P105" i="82"/>
  <c r="Q105" i="82"/>
  <c r="R105" i="82"/>
  <c r="S105" i="82"/>
  <c r="T105" i="82"/>
  <c r="U105" i="82"/>
  <c r="V105" i="82"/>
  <c r="W105" i="82"/>
  <c r="X105" i="82"/>
  <c r="Y105" i="82"/>
  <c r="Z105" i="82"/>
  <c r="AA105" i="82"/>
  <c r="AB105" i="82"/>
  <c r="AC105" i="82"/>
  <c r="AD105" i="82"/>
  <c r="AE105" i="82"/>
  <c r="AF105" i="82"/>
  <c r="AG105" i="82"/>
  <c r="AH105" i="82"/>
  <c r="AI105" i="82"/>
  <c r="AJ105" i="82"/>
  <c r="AK105" i="82"/>
  <c r="AL105" i="82"/>
  <c r="AM105" i="82"/>
  <c r="AN105" i="82"/>
  <c r="AO105" i="82"/>
  <c r="AP105" i="82"/>
  <c r="AQ105" i="82"/>
  <c r="AR105" i="82"/>
  <c r="AS105" i="82"/>
  <c r="AT105" i="82"/>
  <c r="AU105" i="82"/>
  <c r="AV105" i="82"/>
  <c r="AW105" i="82"/>
  <c r="AX105" i="82"/>
  <c r="AY105" i="82"/>
  <c r="AZ105" i="82"/>
  <c r="B104" i="82"/>
  <c r="C104" i="82"/>
  <c r="D104" i="82"/>
  <c r="E104" i="82"/>
  <c r="F104" i="82"/>
  <c r="G104" i="82"/>
  <c r="H104" i="82"/>
  <c r="I104" i="82"/>
  <c r="J104" i="82"/>
  <c r="K104" i="82"/>
  <c r="L104" i="82"/>
  <c r="M104" i="82"/>
  <c r="N104" i="82"/>
  <c r="O104" i="82"/>
  <c r="P104" i="82"/>
  <c r="Q104" i="82"/>
  <c r="R104" i="82"/>
  <c r="S104" i="82"/>
  <c r="T104" i="82"/>
  <c r="U104" i="82"/>
  <c r="V104" i="82"/>
  <c r="W104" i="82"/>
  <c r="X104" i="82"/>
  <c r="Y104" i="82"/>
  <c r="Z104" i="82"/>
  <c r="AA104" i="82"/>
  <c r="AB104" i="82"/>
  <c r="AC104" i="82"/>
  <c r="AD104" i="82"/>
  <c r="AE104" i="82"/>
  <c r="AF104" i="82"/>
  <c r="AG104" i="82"/>
  <c r="AH104" i="82"/>
  <c r="AI104" i="82"/>
  <c r="AJ104" i="82"/>
  <c r="AK104" i="82"/>
  <c r="AL104" i="82"/>
  <c r="AM104" i="82"/>
  <c r="AN104" i="82"/>
  <c r="AO104" i="82"/>
  <c r="AP104" i="82"/>
  <c r="AQ104" i="82"/>
  <c r="AR104" i="82"/>
  <c r="AS104" i="82"/>
  <c r="AT104" i="82"/>
  <c r="AU104" i="82"/>
  <c r="AV104" i="82"/>
  <c r="AW104" i="82"/>
  <c r="AX104" i="82"/>
  <c r="AY104" i="82"/>
  <c r="AZ104" i="82"/>
  <c r="B103" i="82"/>
  <c r="C103" i="82"/>
  <c r="D103" i="82"/>
  <c r="E103" i="82"/>
  <c r="F103" i="82"/>
  <c r="G103" i="82"/>
  <c r="H103" i="82"/>
  <c r="I103" i="82"/>
  <c r="J103" i="82"/>
  <c r="K103" i="82"/>
  <c r="L103" i="82"/>
  <c r="M103" i="82"/>
  <c r="N103" i="82"/>
  <c r="O103" i="82"/>
  <c r="P103" i="82"/>
  <c r="Q103" i="82"/>
  <c r="R103" i="82"/>
  <c r="S103" i="82"/>
  <c r="T103" i="82"/>
  <c r="U103" i="82"/>
  <c r="V103" i="82"/>
  <c r="W103" i="82"/>
  <c r="X103" i="82"/>
  <c r="Y103" i="82"/>
  <c r="Z103" i="82"/>
  <c r="AA103" i="82"/>
  <c r="AB103" i="82"/>
  <c r="AC103" i="82"/>
  <c r="AD103" i="82"/>
  <c r="AE103" i="82"/>
  <c r="AF103" i="82"/>
  <c r="AG103" i="82"/>
  <c r="AH103" i="82"/>
  <c r="AI103" i="82"/>
  <c r="AJ103" i="82"/>
  <c r="AK103" i="82"/>
  <c r="AL103" i="82"/>
  <c r="AM103" i="82"/>
  <c r="AN103" i="82"/>
  <c r="AO103" i="82"/>
  <c r="AP103" i="82"/>
  <c r="AQ103" i="82"/>
  <c r="AR103" i="82"/>
  <c r="AS103" i="82"/>
  <c r="AT103" i="82"/>
  <c r="AU103" i="82"/>
  <c r="AV103" i="82"/>
  <c r="AW103" i="82"/>
  <c r="AX103" i="82"/>
  <c r="AY103" i="82"/>
  <c r="AZ103" i="82"/>
  <c r="B102" i="82"/>
  <c r="C102" i="82"/>
  <c r="D102" i="82"/>
  <c r="E102" i="82"/>
  <c r="F102" i="82"/>
  <c r="G102" i="82"/>
  <c r="H102" i="82"/>
  <c r="I102" i="82"/>
  <c r="J102" i="82"/>
  <c r="K102" i="82"/>
  <c r="L102" i="82"/>
  <c r="M102" i="82"/>
  <c r="N102" i="82"/>
  <c r="O102" i="82"/>
  <c r="P102" i="82"/>
  <c r="Q102" i="82"/>
  <c r="R102" i="82"/>
  <c r="S102" i="82"/>
  <c r="T102" i="82"/>
  <c r="U102" i="82"/>
  <c r="V102" i="82"/>
  <c r="W102" i="82"/>
  <c r="X102" i="82"/>
  <c r="Y102" i="82"/>
  <c r="Z102" i="82"/>
  <c r="AA102" i="82"/>
  <c r="AB102" i="82"/>
  <c r="AC102" i="82"/>
  <c r="AD102" i="82"/>
  <c r="AE102" i="82"/>
  <c r="AF102" i="82"/>
  <c r="AG102" i="82"/>
  <c r="AH102" i="82"/>
  <c r="AI102" i="82"/>
  <c r="AJ102" i="82"/>
  <c r="AK102" i="82"/>
  <c r="AL102" i="82"/>
  <c r="AM102" i="82"/>
  <c r="AN102" i="82"/>
  <c r="AO102" i="82"/>
  <c r="AP102" i="82"/>
  <c r="AQ102" i="82"/>
  <c r="AR102" i="82"/>
  <c r="AS102" i="82"/>
  <c r="AT102" i="82"/>
  <c r="AU102" i="82"/>
  <c r="AV102" i="82"/>
  <c r="AW102" i="82"/>
  <c r="AX102" i="82"/>
  <c r="AY102" i="82"/>
  <c r="AZ102" i="82"/>
  <c r="B101" i="82"/>
  <c r="C101" i="82"/>
  <c r="D101" i="82"/>
  <c r="E101" i="82"/>
  <c r="F101" i="82"/>
  <c r="G101" i="82"/>
  <c r="H101" i="82"/>
  <c r="I101" i="82"/>
  <c r="J101" i="82"/>
  <c r="K101" i="82"/>
  <c r="L101" i="82"/>
  <c r="M101" i="82"/>
  <c r="N101" i="82"/>
  <c r="O101" i="82"/>
  <c r="P101" i="82"/>
  <c r="Q101" i="82"/>
  <c r="R101" i="82"/>
  <c r="S101" i="82"/>
  <c r="T101" i="82"/>
  <c r="U101" i="82"/>
  <c r="V101" i="82"/>
  <c r="W101" i="82"/>
  <c r="X101" i="82"/>
  <c r="Y101" i="82"/>
  <c r="Z101" i="82"/>
  <c r="AA101" i="82"/>
  <c r="AB101" i="82"/>
  <c r="AC101" i="82"/>
  <c r="AD101" i="82"/>
  <c r="AE101" i="82"/>
  <c r="AF101" i="82"/>
  <c r="AG101" i="82"/>
  <c r="AH101" i="82"/>
  <c r="AI101" i="82"/>
  <c r="AJ101" i="82"/>
  <c r="AK101" i="82"/>
  <c r="AL101" i="82"/>
  <c r="AM101" i="82"/>
  <c r="AN101" i="82"/>
  <c r="AO101" i="82"/>
  <c r="AP101" i="82"/>
  <c r="AQ101" i="82"/>
  <c r="AR101" i="82"/>
  <c r="AS101" i="82"/>
  <c r="AT101" i="82"/>
  <c r="AU101" i="82"/>
  <c r="AV101" i="82"/>
  <c r="AW101" i="82"/>
  <c r="AX101" i="82"/>
  <c r="AY101" i="82"/>
  <c r="AZ101" i="82"/>
  <c r="B100" i="82"/>
  <c r="C100" i="82"/>
  <c r="D100" i="82"/>
  <c r="E100" i="82"/>
  <c r="F100" i="82"/>
  <c r="G100" i="82"/>
  <c r="H100" i="82"/>
  <c r="I100" i="82"/>
  <c r="J100" i="82"/>
  <c r="K100" i="82"/>
  <c r="L100" i="82"/>
  <c r="M100" i="82"/>
  <c r="N100" i="82"/>
  <c r="O100" i="82"/>
  <c r="P100" i="82"/>
  <c r="Q100" i="82"/>
  <c r="R100" i="82"/>
  <c r="S100" i="82"/>
  <c r="T100" i="82"/>
  <c r="U100" i="82"/>
  <c r="V100" i="82"/>
  <c r="W100" i="82"/>
  <c r="X100" i="82"/>
  <c r="Y100" i="82"/>
  <c r="Z100" i="82"/>
  <c r="AA100" i="82"/>
  <c r="AB100" i="82"/>
  <c r="AC100" i="82"/>
  <c r="AD100" i="82"/>
  <c r="AE100" i="82"/>
  <c r="AF100" i="82"/>
  <c r="AG100" i="82"/>
  <c r="AH100" i="82"/>
  <c r="AI100" i="82"/>
  <c r="AJ100" i="82"/>
  <c r="AK100" i="82"/>
  <c r="AL100" i="82"/>
  <c r="AM100" i="82"/>
  <c r="AN100" i="82"/>
  <c r="AO100" i="82"/>
  <c r="AP100" i="82"/>
  <c r="AQ100" i="82"/>
  <c r="AR100" i="82"/>
  <c r="AS100" i="82"/>
  <c r="AT100" i="82"/>
  <c r="AU100" i="82"/>
  <c r="AV100" i="82"/>
  <c r="AW100" i="82"/>
  <c r="AX100" i="82"/>
  <c r="AY100" i="82"/>
  <c r="AZ100" i="82"/>
  <c r="B99" i="82"/>
  <c r="C99" i="82"/>
  <c r="D99" i="82"/>
  <c r="E99" i="82"/>
  <c r="F99" i="82"/>
  <c r="G99" i="82"/>
  <c r="H99" i="82"/>
  <c r="I99" i="82"/>
  <c r="J99" i="82"/>
  <c r="K99" i="82"/>
  <c r="L99" i="82"/>
  <c r="M99" i="82"/>
  <c r="N99" i="82"/>
  <c r="O99" i="82"/>
  <c r="P99" i="82"/>
  <c r="Q99" i="82"/>
  <c r="R99" i="82"/>
  <c r="S99" i="82"/>
  <c r="T99" i="82"/>
  <c r="U99" i="82"/>
  <c r="V99" i="82"/>
  <c r="W99" i="82"/>
  <c r="X99" i="82"/>
  <c r="Y99" i="82"/>
  <c r="Z99" i="82"/>
  <c r="AA99" i="82"/>
  <c r="AB99" i="82"/>
  <c r="AC99" i="82"/>
  <c r="AD99" i="82"/>
  <c r="AE99" i="82"/>
  <c r="AF99" i="82"/>
  <c r="AG99" i="82"/>
  <c r="AH99" i="82"/>
  <c r="AI99" i="82"/>
  <c r="AJ99" i="82"/>
  <c r="AK99" i="82"/>
  <c r="AL99" i="82"/>
  <c r="AM99" i="82"/>
  <c r="AN99" i="82"/>
  <c r="AO99" i="82"/>
  <c r="AP99" i="82"/>
  <c r="AQ99" i="82"/>
  <c r="AR99" i="82"/>
  <c r="AS99" i="82"/>
  <c r="AT99" i="82"/>
  <c r="AU99" i="82"/>
  <c r="AV99" i="82"/>
  <c r="AW99" i="82"/>
  <c r="AX99" i="82"/>
  <c r="AY99" i="82"/>
  <c r="AZ99" i="82"/>
  <c r="B98" i="82"/>
  <c r="C98" i="82"/>
  <c r="D98" i="82"/>
  <c r="E98" i="82"/>
  <c r="F98" i="82"/>
  <c r="G98" i="82"/>
  <c r="H98" i="82"/>
  <c r="I98" i="82"/>
  <c r="J98" i="82"/>
  <c r="K98" i="82"/>
  <c r="L98" i="82"/>
  <c r="M98" i="82"/>
  <c r="N98" i="82"/>
  <c r="O98" i="82"/>
  <c r="P98" i="82"/>
  <c r="Q98" i="82"/>
  <c r="R98" i="82"/>
  <c r="S98" i="82"/>
  <c r="T98" i="82"/>
  <c r="U98" i="82"/>
  <c r="V98" i="82"/>
  <c r="W98" i="82"/>
  <c r="X98" i="82"/>
  <c r="Y98" i="82"/>
  <c r="Z98" i="82"/>
  <c r="AA98" i="82"/>
  <c r="AB98" i="82"/>
  <c r="AC98" i="82"/>
  <c r="AD98" i="82"/>
  <c r="AE98" i="82"/>
  <c r="AF98" i="82"/>
  <c r="AG98" i="82"/>
  <c r="AH98" i="82"/>
  <c r="AI98" i="82"/>
  <c r="AJ98" i="82"/>
  <c r="AK98" i="82"/>
  <c r="AL98" i="82"/>
  <c r="AM98" i="82"/>
  <c r="AN98" i="82"/>
  <c r="AO98" i="82"/>
  <c r="AP98" i="82"/>
  <c r="AQ98" i="82"/>
  <c r="AR98" i="82"/>
  <c r="AS98" i="82"/>
  <c r="AT98" i="82"/>
  <c r="AU98" i="82"/>
  <c r="AV98" i="82"/>
  <c r="AW98" i="82"/>
  <c r="AX98" i="82"/>
  <c r="AY98" i="82"/>
  <c r="AZ98" i="82"/>
  <c r="B97" i="82"/>
  <c r="C97" i="82"/>
  <c r="D97" i="82"/>
  <c r="E97" i="82"/>
  <c r="F97" i="82"/>
  <c r="G97" i="82"/>
  <c r="H97" i="82"/>
  <c r="I97" i="82"/>
  <c r="J97" i="82"/>
  <c r="K97" i="82"/>
  <c r="L97" i="82"/>
  <c r="M97" i="82"/>
  <c r="N97" i="82"/>
  <c r="O97" i="82"/>
  <c r="P97" i="82"/>
  <c r="Q97" i="82"/>
  <c r="R97" i="82"/>
  <c r="S97" i="82"/>
  <c r="T97" i="82"/>
  <c r="U97" i="82"/>
  <c r="V97" i="82"/>
  <c r="W97" i="82"/>
  <c r="X97" i="82"/>
  <c r="Y97" i="82"/>
  <c r="Z97" i="82"/>
  <c r="AA97" i="82"/>
  <c r="AB97" i="82"/>
  <c r="AC97" i="82"/>
  <c r="AD97" i="82"/>
  <c r="AE97" i="82"/>
  <c r="AF97" i="82"/>
  <c r="AG97" i="82"/>
  <c r="AH97" i="82"/>
  <c r="AI97" i="82"/>
  <c r="AJ97" i="82"/>
  <c r="AK97" i="82"/>
  <c r="AL97" i="82"/>
  <c r="AM97" i="82"/>
  <c r="AN97" i="82"/>
  <c r="AO97" i="82"/>
  <c r="AP97" i="82"/>
  <c r="AQ97" i="82"/>
  <c r="AR97" i="82"/>
  <c r="AS97" i="82"/>
  <c r="AT97" i="82"/>
  <c r="AU97" i="82"/>
  <c r="AV97" i="82"/>
  <c r="AW97" i="82"/>
  <c r="AX97" i="82"/>
  <c r="AY97" i="82"/>
  <c r="AZ97" i="82"/>
  <c r="B96" i="82"/>
  <c r="C96" i="82"/>
  <c r="D96" i="82"/>
  <c r="E96" i="82"/>
  <c r="F96" i="82"/>
  <c r="G96" i="82"/>
  <c r="H96" i="82"/>
  <c r="I96" i="82"/>
  <c r="J96" i="82"/>
  <c r="K96" i="82"/>
  <c r="L96" i="82"/>
  <c r="M96" i="82"/>
  <c r="N96" i="82"/>
  <c r="O96" i="82"/>
  <c r="P96" i="82"/>
  <c r="Q96" i="82"/>
  <c r="R96" i="82"/>
  <c r="S96" i="82"/>
  <c r="T96" i="82"/>
  <c r="U96" i="82"/>
  <c r="V96" i="82"/>
  <c r="W96" i="82"/>
  <c r="X96" i="82"/>
  <c r="Y96" i="82"/>
  <c r="Z96" i="82"/>
  <c r="AA96" i="82"/>
  <c r="AB96" i="82"/>
  <c r="AC96" i="82"/>
  <c r="AD96" i="82"/>
  <c r="AE96" i="82"/>
  <c r="AF96" i="82"/>
  <c r="AG96" i="82"/>
  <c r="AH96" i="82"/>
  <c r="AI96" i="82"/>
  <c r="AJ96" i="82"/>
  <c r="AK96" i="82"/>
  <c r="AL96" i="82"/>
  <c r="AM96" i="82"/>
  <c r="AN96" i="82"/>
  <c r="AO96" i="82"/>
  <c r="AP96" i="82"/>
  <c r="AQ96" i="82"/>
  <c r="AR96" i="82"/>
  <c r="AS96" i="82"/>
  <c r="AT96" i="82"/>
  <c r="AU96" i="82"/>
  <c r="AV96" i="82"/>
  <c r="AW96" i="82"/>
  <c r="AX96" i="82"/>
  <c r="AY96" i="82"/>
  <c r="AZ96" i="82"/>
  <c r="B95" i="82"/>
  <c r="C95" i="82"/>
  <c r="D95" i="82"/>
  <c r="E95" i="82"/>
  <c r="F95" i="82"/>
  <c r="G95" i="82"/>
  <c r="H95" i="82"/>
  <c r="I95" i="82"/>
  <c r="J95" i="82"/>
  <c r="K95" i="82"/>
  <c r="L95" i="82"/>
  <c r="M95" i="82"/>
  <c r="N95" i="82"/>
  <c r="O95" i="82"/>
  <c r="P95" i="82"/>
  <c r="Q95" i="82"/>
  <c r="R95" i="82"/>
  <c r="S95" i="82"/>
  <c r="T95" i="82"/>
  <c r="U95" i="82"/>
  <c r="V95" i="82"/>
  <c r="W95" i="82"/>
  <c r="X95" i="82"/>
  <c r="Y95" i="82"/>
  <c r="Z95" i="82"/>
  <c r="AA95" i="82"/>
  <c r="AB95" i="82"/>
  <c r="AC95" i="82"/>
  <c r="AD95" i="82"/>
  <c r="AE95" i="82"/>
  <c r="AF95" i="82"/>
  <c r="AG95" i="82"/>
  <c r="AH95" i="82"/>
  <c r="AI95" i="82"/>
  <c r="AJ95" i="82"/>
  <c r="AK95" i="82"/>
  <c r="AL95" i="82"/>
  <c r="AM95" i="82"/>
  <c r="AN95" i="82"/>
  <c r="AO95" i="82"/>
  <c r="AP95" i="82"/>
  <c r="AQ95" i="82"/>
  <c r="AR95" i="82"/>
  <c r="AS95" i="82"/>
  <c r="AT95" i="82"/>
  <c r="AU95" i="82"/>
  <c r="AV95" i="82"/>
  <c r="AW95" i="82"/>
  <c r="AX95" i="82"/>
  <c r="AY95" i="82"/>
  <c r="AZ95" i="82"/>
  <c r="B94" i="82"/>
  <c r="C94" i="82"/>
  <c r="D94" i="82"/>
  <c r="E94" i="82"/>
  <c r="F94" i="82"/>
  <c r="G94" i="82"/>
  <c r="H94" i="82"/>
  <c r="I94" i="82"/>
  <c r="J94" i="82"/>
  <c r="K94" i="82"/>
  <c r="L94" i="82"/>
  <c r="M94" i="82"/>
  <c r="N94" i="82"/>
  <c r="O94" i="82"/>
  <c r="P94" i="82"/>
  <c r="Q94" i="82"/>
  <c r="R94" i="82"/>
  <c r="S94" i="82"/>
  <c r="T94" i="82"/>
  <c r="U94" i="82"/>
  <c r="V94" i="82"/>
  <c r="W94" i="82"/>
  <c r="X94" i="82"/>
  <c r="Y94" i="82"/>
  <c r="Z94" i="82"/>
  <c r="AA94" i="82"/>
  <c r="AB94" i="82"/>
  <c r="AC94" i="82"/>
  <c r="AD94" i="82"/>
  <c r="AE94" i="82"/>
  <c r="AF94" i="82"/>
  <c r="AG94" i="82"/>
  <c r="AH94" i="82"/>
  <c r="AI94" i="82"/>
  <c r="AJ94" i="82"/>
  <c r="AK94" i="82"/>
  <c r="AL94" i="82"/>
  <c r="AM94" i="82"/>
  <c r="AN94" i="82"/>
  <c r="AO94" i="82"/>
  <c r="AP94" i="82"/>
  <c r="AQ94" i="82"/>
  <c r="AR94" i="82"/>
  <c r="AS94" i="82"/>
  <c r="AT94" i="82"/>
  <c r="AU94" i="82"/>
  <c r="AV94" i="82"/>
  <c r="AW94" i="82"/>
  <c r="AX94" i="82"/>
  <c r="AY94" i="82"/>
  <c r="AZ94" i="82"/>
  <c r="B93" i="82"/>
  <c r="C93" i="82"/>
  <c r="D93" i="82"/>
  <c r="E93" i="82"/>
  <c r="F93" i="82"/>
  <c r="G93" i="82"/>
  <c r="H93" i="82"/>
  <c r="I93" i="82"/>
  <c r="J93" i="82"/>
  <c r="K93" i="82"/>
  <c r="L93" i="82"/>
  <c r="M93" i="82"/>
  <c r="N93" i="82"/>
  <c r="O93" i="82"/>
  <c r="P93" i="82"/>
  <c r="Q93" i="82"/>
  <c r="R93" i="82"/>
  <c r="S93" i="82"/>
  <c r="T93" i="82"/>
  <c r="U93" i="82"/>
  <c r="V93" i="82"/>
  <c r="W93" i="82"/>
  <c r="X93" i="82"/>
  <c r="Y93" i="82"/>
  <c r="Z93" i="82"/>
  <c r="AA93" i="82"/>
  <c r="AB93" i="82"/>
  <c r="AC93" i="82"/>
  <c r="AD93" i="82"/>
  <c r="AE93" i="82"/>
  <c r="AF93" i="82"/>
  <c r="AG93" i="82"/>
  <c r="AH93" i="82"/>
  <c r="AI93" i="82"/>
  <c r="AJ93" i="82"/>
  <c r="AK93" i="82"/>
  <c r="AL93" i="82"/>
  <c r="AM93" i="82"/>
  <c r="AN93" i="82"/>
  <c r="AO93" i="82"/>
  <c r="AP93" i="82"/>
  <c r="AQ93" i="82"/>
  <c r="AR93" i="82"/>
  <c r="AS93" i="82"/>
  <c r="AT93" i="82"/>
  <c r="AU93" i="82"/>
  <c r="AV93" i="82"/>
  <c r="AW93" i="82"/>
  <c r="AX93" i="82"/>
  <c r="AY93" i="82"/>
  <c r="AZ93" i="82"/>
  <c r="B92" i="82"/>
  <c r="C92" i="82"/>
  <c r="D92" i="82"/>
  <c r="E92" i="82"/>
  <c r="F92" i="82"/>
  <c r="G92" i="82"/>
  <c r="H92" i="82"/>
  <c r="I92" i="82"/>
  <c r="J92" i="82"/>
  <c r="K92" i="82"/>
  <c r="L92" i="82"/>
  <c r="M92" i="82"/>
  <c r="N92" i="82"/>
  <c r="O92" i="82"/>
  <c r="P92" i="82"/>
  <c r="Q92" i="82"/>
  <c r="R92" i="82"/>
  <c r="S92" i="82"/>
  <c r="T92" i="82"/>
  <c r="U92" i="82"/>
  <c r="V92" i="82"/>
  <c r="W92" i="82"/>
  <c r="X92" i="82"/>
  <c r="Y92" i="82"/>
  <c r="Z92" i="82"/>
  <c r="AA92" i="82"/>
  <c r="AB92" i="82"/>
  <c r="AC92" i="82"/>
  <c r="AD92" i="82"/>
  <c r="AE92" i="82"/>
  <c r="AF92" i="82"/>
  <c r="AG92" i="82"/>
  <c r="AH92" i="82"/>
  <c r="AI92" i="82"/>
  <c r="AJ92" i="82"/>
  <c r="AK92" i="82"/>
  <c r="AL92" i="82"/>
  <c r="AM92" i="82"/>
  <c r="AN92" i="82"/>
  <c r="AO92" i="82"/>
  <c r="AP92" i="82"/>
  <c r="AQ92" i="82"/>
  <c r="AR92" i="82"/>
  <c r="AS92" i="82"/>
  <c r="AT92" i="82"/>
  <c r="AU92" i="82"/>
  <c r="AV92" i="82"/>
  <c r="AW92" i="82"/>
  <c r="AX92" i="82"/>
  <c r="AY92" i="82"/>
  <c r="AZ92" i="82"/>
  <c r="B91" i="82"/>
  <c r="C91" i="82"/>
  <c r="D91" i="82"/>
  <c r="E91" i="82"/>
  <c r="F91" i="82"/>
  <c r="G91" i="82"/>
  <c r="H91" i="82"/>
  <c r="I91" i="82"/>
  <c r="J91" i="82"/>
  <c r="K91" i="82"/>
  <c r="L91" i="82"/>
  <c r="M91" i="82"/>
  <c r="N91" i="82"/>
  <c r="O91" i="82"/>
  <c r="P91" i="82"/>
  <c r="Q91" i="82"/>
  <c r="R91" i="82"/>
  <c r="S91" i="82"/>
  <c r="T91" i="82"/>
  <c r="U91" i="82"/>
  <c r="V91" i="82"/>
  <c r="W91" i="82"/>
  <c r="X91" i="82"/>
  <c r="Y91" i="82"/>
  <c r="Z91" i="82"/>
  <c r="AA91" i="82"/>
  <c r="AB91" i="82"/>
  <c r="AC91" i="82"/>
  <c r="AD91" i="82"/>
  <c r="AE91" i="82"/>
  <c r="AF91" i="82"/>
  <c r="AG91" i="82"/>
  <c r="AH91" i="82"/>
  <c r="AI91" i="82"/>
  <c r="AJ91" i="82"/>
  <c r="AK91" i="82"/>
  <c r="AL91" i="82"/>
  <c r="AM91" i="82"/>
  <c r="AN91" i="82"/>
  <c r="AO91" i="82"/>
  <c r="AP91" i="82"/>
  <c r="AQ91" i="82"/>
  <c r="AR91" i="82"/>
  <c r="AS91" i="82"/>
  <c r="AT91" i="82"/>
  <c r="AU91" i="82"/>
  <c r="AV91" i="82"/>
  <c r="AW91" i="82"/>
  <c r="AX91" i="82"/>
  <c r="AY91" i="82"/>
  <c r="AZ91" i="82"/>
  <c r="B90" i="82"/>
  <c r="C90" i="82"/>
  <c r="D90" i="82"/>
  <c r="E90" i="82"/>
  <c r="F90" i="82"/>
  <c r="G90" i="82"/>
  <c r="H90" i="82"/>
  <c r="I90" i="82"/>
  <c r="J90" i="82"/>
  <c r="K90" i="82"/>
  <c r="L90" i="82"/>
  <c r="M90" i="82"/>
  <c r="N90" i="82"/>
  <c r="O90" i="82"/>
  <c r="P90" i="82"/>
  <c r="Q90" i="82"/>
  <c r="R90" i="82"/>
  <c r="S90" i="82"/>
  <c r="T90" i="82"/>
  <c r="U90" i="82"/>
  <c r="V90" i="82"/>
  <c r="W90" i="82"/>
  <c r="X90" i="82"/>
  <c r="Y90" i="82"/>
  <c r="Z90" i="82"/>
  <c r="AA90" i="82"/>
  <c r="AB90" i="82"/>
  <c r="AC90" i="82"/>
  <c r="AD90" i="82"/>
  <c r="AE90" i="82"/>
  <c r="AF90" i="82"/>
  <c r="AG90" i="82"/>
  <c r="AH90" i="82"/>
  <c r="AI90" i="82"/>
  <c r="AJ90" i="82"/>
  <c r="AK90" i="82"/>
  <c r="AL90" i="82"/>
  <c r="AM90" i="82"/>
  <c r="AN90" i="82"/>
  <c r="AO90" i="82"/>
  <c r="AP90" i="82"/>
  <c r="AQ90" i="82"/>
  <c r="AR90" i="82"/>
  <c r="AS90" i="82"/>
  <c r="AT90" i="82"/>
  <c r="AU90" i="82"/>
  <c r="AV90" i="82"/>
  <c r="AW90" i="82"/>
  <c r="AX90" i="82"/>
  <c r="AY90" i="82"/>
  <c r="AZ90" i="82"/>
  <c r="B89" i="82"/>
  <c r="C89" i="82"/>
  <c r="D89" i="82"/>
  <c r="E89" i="82"/>
  <c r="F89" i="82"/>
  <c r="G89" i="82"/>
  <c r="H89" i="82"/>
  <c r="I89" i="82"/>
  <c r="J89" i="82"/>
  <c r="K89" i="82"/>
  <c r="L89" i="82"/>
  <c r="M89" i="82"/>
  <c r="N89" i="82"/>
  <c r="O89" i="82"/>
  <c r="P89" i="82"/>
  <c r="Q89" i="82"/>
  <c r="R89" i="82"/>
  <c r="S89" i="82"/>
  <c r="T89" i="82"/>
  <c r="U89" i="82"/>
  <c r="V89" i="82"/>
  <c r="W89" i="82"/>
  <c r="X89" i="82"/>
  <c r="Y89" i="82"/>
  <c r="Z89" i="82"/>
  <c r="AA89" i="82"/>
  <c r="AB89" i="82"/>
  <c r="AC89" i="82"/>
  <c r="AD89" i="82"/>
  <c r="AE89" i="82"/>
  <c r="AF89" i="82"/>
  <c r="AG89" i="82"/>
  <c r="AH89" i="82"/>
  <c r="AI89" i="82"/>
  <c r="AJ89" i="82"/>
  <c r="AK89" i="82"/>
  <c r="AL89" i="82"/>
  <c r="AM89" i="82"/>
  <c r="AN89" i="82"/>
  <c r="AO89" i="82"/>
  <c r="AP89" i="82"/>
  <c r="AQ89" i="82"/>
  <c r="AR89" i="82"/>
  <c r="AS89" i="82"/>
  <c r="AT89" i="82"/>
  <c r="AU89" i="82"/>
  <c r="AV89" i="82"/>
  <c r="AW89" i="82"/>
  <c r="AX89" i="82"/>
  <c r="AY89" i="82"/>
  <c r="AZ89" i="82"/>
  <c r="B88" i="82"/>
  <c r="C88" i="82"/>
  <c r="D88" i="82"/>
  <c r="E88" i="82"/>
  <c r="F88" i="82"/>
  <c r="G88" i="82"/>
  <c r="H88" i="82"/>
  <c r="I88" i="82"/>
  <c r="J88" i="82"/>
  <c r="K88" i="82"/>
  <c r="L88" i="82"/>
  <c r="M88" i="82"/>
  <c r="N88" i="82"/>
  <c r="O88" i="82"/>
  <c r="P88" i="82"/>
  <c r="Q88" i="82"/>
  <c r="R88" i="82"/>
  <c r="S88" i="82"/>
  <c r="T88" i="82"/>
  <c r="U88" i="82"/>
  <c r="V88" i="82"/>
  <c r="W88" i="82"/>
  <c r="X88" i="82"/>
  <c r="Y88" i="82"/>
  <c r="Z88" i="82"/>
  <c r="AA88" i="82"/>
  <c r="AB88" i="82"/>
  <c r="AC88" i="82"/>
  <c r="AD88" i="82"/>
  <c r="AE88" i="82"/>
  <c r="AF88" i="82"/>
  <c r="AG88" i="82"/>
  <c r="AH88" i="82"/>
  <c r="AI88" i="82"/>
  <c r="AJ88" i="82"/>
  <c r="AK88" i="82"/>
  <c r="AL88" i="82"/>
  <c r="AM88" i="82"/>
  <c r="AN88" i="82"/>
  <c r="AO88" i="82"/>
  <c r="AP88" i="82"/>
  <c r="AQ88" i="82"/>
  <c r="AR88" i="82"/>
  <c r="AS88" i="82"/>
  <c r="AT88" i="82"/>
  <c r="AU88" i="82"/>
  <c r="AV88" i="82"/>
  <c r="AW88" i="82"/>
  <c r="AX88" i="82"/>
  <c r="AY88" i="82"/>
  <c r="AZ88" i="82"/>
  <c r="B87" i="82"/>
  <c r="C87" i="82"/>
  <c r="D87" i="82"/>
  <c r="E87" i="82"/>
  <c r="F87" i="82"/>
  <c r="G87" i="82"/>
  <c r="H87" i="82"/>
  <c r="I87" i="82"/>
  <c r="J87" i="82"/>
  <c r="K87" i="82"/>
  <c r="L87" i="82"/>
  <c r="M87" i="82"/>
  <c r="N87" i="82"/>
  <c r="O87" i="82"/>
  <c r="P87" i="82"/>
  <c r="Q87" i="82"/>
  <c r="R87" i="82"/>
  <c r="S87" i="82"/>
  <c r="T87" i="82"/>
  <c r="U87" i="82"/>
  <c r="V87" i="82"/>
  <c r="W87" i="82"/>
  <c r="X87" i="82"/>
  <c r="Y87" i="82"/>
  <c r="Z87" i="82"/>
  <c r="AA87" i="82"/>
  <c r="AB87" i="82"/>
  <c r="AC87" i="82"/>
  <c r="AD87" i="82"/>
  <c r="AE87" i="82"/>
  <c r="AF87" i="82"/>
  <c r="AG87" i="82"/>
  <c r="AH87" i="82"/>
  <c r="AI87" i="82"/>
  <c r="AJ87" i="82"/>
  <c r="AK87" i="82"/>
  <c r="AL87" i="82"/>
  <c r="AM87" i="82"/>
  <c r="AN87" i="82"/>
  <c r="AO87" i="82"/>
  <c r="AP87" i="82"/>
  <c r="AQ87" i="82"/>
  <c r="AR87" i="82"/>
  <c r="AS87" i="82"/>
  <c r="AT87" i="82"/>
  <c r="AU87" i="82"/>
  <c r="AV87" i="82"/>
  <c r="AW87" i="82"/>
  <c r="AX87" i="82"/>
  <c r="AY87" i="82"/>
  <c r="AZ87" i="82"/>
  <c r="B86" i="82"/>
  <c r="C86" i="82"/>
  <c r="D86" i="82"/>
  <c r="E86" i="82"/>
  <c r="F86" i="82"/>
  <c r="G86" i="82"/>
  <c r="H86" i="82"/>
  <c r="I86" i="82"/>
  <c r="J86" i="82"/>
  <c r="K86" i="82"/>
  <c r="L86" i="82"/>
  <c r="M86" i="82"/>
  <c r="N86" i="82"/>
  <c r="O86" i="82"/>
  <c r="P86" i="82"/>
  <c r="Q86" i="82"/>
  <c r="R86" i="82"/>
  <c r="S86" i="82"/>
  <c r="T86" i="82"/>
  <c r="U86" i="82"/>
  <c r="V86" i="82"/>
  <c r="W86" i="82"/>
  <c r="X86" i="82"/>
  <c r="Y86" i="82"/>
  <c r="Z86" i="82"/>
  <c r="AA86" i="82"/>
  <c r="AB86" i="82"/>
  <c r="AC86" i="82"/>
  <c r="AD86" i="82"/>
  <c r="AE86" i="82"/>
  <c r="AF86" i="82"/>
  <c r="AG86" i="82"/>
  <c r="AH86" i="82"/>
  <c r="AI86" i="82"/>
  <c r="AJ86" i="82"/>
  <c r="AK86" i="82"/>
  <c r="AL86" i="82"/>
  <c r="AM86" i="82"/>
  <c r="AN86" i="82"/>
  <c r="AO86" i="82"/>
  <c r="AP86" i="82"/>
  <c r="AQ86" i="82"/>
  <c r="AR86" i="82"/>
  <c r="AS86" i="82"/>
  <c r="AT86" i="82"/>
  <c r="AU86" i="82"/>
  <c r="AV86" i="82"/>
  <c r="AW86" i="82"/>
  <c r="AX86" i="82"/>
  <c r="AY86" i="82"/>
  <c r="AZ86" i="82"/>
  <c r="B85" i="82"/>
  <c r="C85" i="82"/>
  <c r="D85" i="82"/>
  <c r="E85" i="82"/>
  <c r="F85" i="82"/>
  <c r="G85" i="82"/>
  <c r="H85" i="82"/>
  <c r="I85" i="82"/>
  <c r="J85" i="82"/>
  <c r="K85" i="82"/>
  <c r="L85" i="82"/>
  <c r="M85" i="82"/>
  <c r="N85" i="82"/>
  <c r="O85" i="82"/>
  <c r="P85" i="82"/>
  <c r="Q85" i="82"/>
  <c r="R85" i="82"/>
  <c r="S85" i="82"/>
  <c r="T85" i="82"/>
  <c r="U85" i="82"/>
  <c r="V85" i="82"/>
  <c r="W85" i="82"/>
  <c r="X85" i="82"/>
  <c r="Y85" i="82"/>
  <c r="Z85" i="82"/>
  <c r="AA85" i="82"/>
  <c r="AB85" i="82"/>
  <c r="AC85" i="82"/>
  <c r="AD85" i="82"/>
  <c r="AE85" i="82"/>
  <c r="AF85" i="82"/>
  <c r="AG85" i="82"/>
  <c r="AH85" i="82"/>
  <c r="AI85" i="82"/>
  <c r="AJ85" i="82"/>
  <c r="AK85" i="82"/>
  <c r="AL85" i="82"/>
  <c r="AM85" i="82"/>
  <c r="AN85" i="82"/>
  <c r="AO85" i="82"/>
  <c r="AP85" i="82"/>
  <c r="AQ85" i="82"/>
  <c r="AR85" i="82"/>
  <c r="AS85" i="82"/>
  <c r="AT85" i="82"/>
  <c r="AU85" i="82"/>
  <c r="AV85" i="82"/>
  <c r="AW85" i="82"/>
  <c r="AX85" i="82"/>
  <c r="AY85" i="82"/>
  <c r="AZ85" i="82"/>
  <c r="B84" i="82"/>
  <c r="C84" i="82"/>
  <c r="D84" i="82"/>
  <c r="E84" i="82"/>
  <c r="F84" i="82"/>
  <c r="G84" i="82"/>
  <c r="H84" i="82"/>
  <c r="I84" i="82"/>
  <c r="J84" i="82"/>
  <c r="K84" i="82"/>
  <c r="L84" i="82"/>
  <c r="M84" i="82"/>
  <c r="N84" i="82"/>
  <c r="O84" i="82"/>
  <c r="P84" i="82"/>
  <c r="Q84" i="82"/>
  <c r="R84" i="82"/>
  <c r="S84" i="82"/>
  <c r="T84" i="82"/>
  <c r="U84" i="82"/>
  <c r="V84" i="82"/>
  <c r="W84" i="82"/>
  <c r="X84" i="82"/>
  <c r="Y84" i="82"/>
  <c r="Z84" i="82"/>
  <c r="AA84" i="82"/>
  <c r="AB84" i="82"/>
  <c r="AC84" i="82"/>
  <c r="AD84" i="82"/>
  <c r="AE84" i="82"/>
  <c r="AF84" i="82"/>
  <c r="AG84" i="82"/>
  <c r="AH84" i="82"/>
  <c r="AI84" i="82"/>
  <c r="AJ84" i="82"/>
  <c r="AK84" i="82"/>
  <c r="AL84" i="82"/>
  <c r="AM84" i="82"/>
  <c r="AN84" i="82"/>
  <c r="AO84" i="82"/>
  <c r="AP84" i="82"/>
  <c r="AQ84" i="82"/>
  <c r="AR84" i="82"/>
  <c r="AS84" i="82"/>
  <c r="AT84" i="82"/>
  <c r="AU84" i="82"/>
  <c r="AV84" i="82"/>
  <c r="AW84" i="82"/>
  <c r="AX84" i="82"/>
  <c r="AY84" i="82"/>
  <c r="AZ84" i="82"/>
  <c r="B83" i="82"/>
  <c r="C83" i="82"/>
  <c r="D83" i="82"/>
  <c r="E83" i="82"/>
  <c r="F83" i="82"/>
  <c r="G83" i="82"/>
  <c r="H83" i="82"/>
  <c r="I83" i="82"/>
  <c r="J83" i="82"/>
  <c r="K83" i="82"/>
  <c r="L83" i="82"/>
  <c r="M83" i="82"/>
  <c r="N83" i="82"/>
  <c r="O83" i="82"/>
  <c r="P83" i="82"/>
  <c r="Q83" i="82"/>
  <c r="R83" i="82"/>
  <c r="S83" i="82"/>
  <c r="T83" i="82"/>
  <c r="U83" i="82"/>
  <c r="V83" i="82"/>
  <c r="W83" i="82"/>
  <c r="X83" i="82"/>
  <c r="Y83" i="82"/>
  <c r="Z83" i="82"/>
  <c r="AA83" i="82"/>
  <c r="AB83" i="82"/>
  <c r="AC83" i="82"/>
  <c r="AD83" i="82"/>
  <c r="AE83" i="82"/>
  <c r="AF83" i="82"/>
  <c r="AG83" i="82"/>
  <c r="AH83" i="82"/>
  <c r="AI83" i="82"/>
  <c r="AJ83" i="82"/>
  <c r="AK83" i="82"/>
  <c r="AL83" i="82"/>
  <c r="AM83" i="82"/>
  <c r="AN83" i="82"/>
  <c r="AO83" i="82"/>
  <c r="AP83" i="82"/>
  <c r="AQ83" i="82"/>
  <c r="AR83" i="82"/>
  <c r="AS83" i="82"/>
  <c r="AT83" i="82"/>
  <c r="AU83" i="82"/>
  <c r="AV83" i="82"/>
  <c r="AW83" i="82"/>
  <c r="AX83" i="82"/>
  <c r="AY83" i="82"/>
  <c r="AZ83" i="82"/>
  <c r="B82" i="82"/>
  <c r="C82" i="82"/>
  <c r="D82" i="82"/>
  <c r="E82" i="82"/>
  <c r="F82" i="82"/>
  <c r="G82" i="82"/>
  <c r="H82" i="82"/>
  <c r="I82" i="82"/>
  <c r="J82" i="82"/>
  <c r="K82" i="82"/>
  <c r="L82" i="82"/>
  <c r="M82" i="82"/>
  <c r="N82" i="82"/>
  <c r="O82" i="82"/>
  <c r="P82" i="82"/>
  <c r="Q82" i="82"/>
  <c r="R82" i="82"/>
  <c r="S82" i="82"/>
  <c r="T82" i="82"/>
  <c r="U82" i="82"/>
  <c r="V82" i="82"/>
  <c r="W82" i="82"/>
  <c r="X82" i="82"/>
  <c r="Y82" i="82"/>
  <c r="Z82" i="82"/>
  <c r="AA82" i="82"/>
  <c r="AB82" i="82"/>
  <c r="AC82" i="82"/>
  <c r="AD82" i="82"/>
  <c r="AE82" i="82"/>
  <c r="AF82" i="82"/>
  <c r="AG82" i="82"/>
  <c r="AH82" i="82"/>
  <c r="AI82" i="82"/>
  <c r="AJ82" i="82"/>
  <c r="AK82" i="82"/>
  <c r="AL82" i="82"/>
  <c r="AM82" i="82"/>
  <c r="AN82" i="82"/>
  <c r="AO82" i="82"/>
  <c r="AP82" i="82"/>
  <c r="AQ82" i="82"/>
  <c r="AR82" i="82"/>
  <c r="AS82" i="82"/>
  <c r="AT82" i="82"/>
  <c r="AU82" i="82"/>
  <c r="AV82" i="82"/>
  <c r="AW82" i="82"/>
  <c r="AX82" i="82"/>
  <c r="AY82" i="82"/>
  <c r="AZ82" i="82"/>
  <c r="B81" i="82"/>
  <c r="C81" i="82"/>
  <c r="D81" i="82"/>
  <c r="E81" i="82"/>
  <c r="F81" i="82"/>
  <c r="G81" i="82"/>
  <c r="H81" i="82"/>
  <c r="I81" i="82"/>
  <c r="J81" i="82"/>
  <c r="K81" i="82"/>
  <c r="L81" i="82"/>
  <c r="M81" i="82"/>
  <c r="N81" i="82"/>
  <c r="O81" i="82"/>
  <c r="P81" i="82"/>
  <c r="Q81" i="82"/>
  <c r="R81" i="82"/>
  <c r="S81" i="82"/>
  <c r="T81" i="82"/>
  <c r="U81" i="82"/>
  <c r="V81" i="82"/>
  <c r="W81" i="82"/>
  <c r="X81" i="82"/>
  <c r="Y81" i="82"/>
  <c r="Z81" i="82"/>
  <c r="AA81" i="82"/>
  <c r="AB81" i="82"/>
  <c r="AC81" i="82"/>
  <c r="AD81" i="82"/>
  <c r="AE81" i="82"/>
  <c r="AF81" i="82"/>
  <c r="AG81" i="82"/>
  <c r="AH81" i="82"/>
  <c r="AI81" i="82"/>
  <c r="AJ81" i="82"/>
  <c r="AK81" i="82"/>
  <c r="AL81" i="82"/>
  <c r="AM81" i="82"/>
  <c r="AN81" i="82"/>
  <c r="AO81" i="82"/>
  <c r="AP81" i="82"/>
  <c r="AQ81" i="82"/>
  <c r="AR81" i="82"/>
  <c r="AS81" i="82"/>
  <c r="AT81" i="82"/>
  <c r="AU81" i="82"/>
  <c r="AV81" i="82"/>
  <c r="AW81" i="82"/>
  <c r="AX81" i="82"/>
  <c r="AY81" i="82"/>
  <c r="AZ81" i="82"/>
  <c r="B80" i="82"/>
  <c r="C80" i="82"/>
  <c r="D80" i="82"/>
  <c r="E80" i="82"/>
  <c r="F80" i="82"/>
  <c r="G80" i="82"/>
  <c r="H80" i="82"/>
  <c r="I80" i="82"/>
  <c r="J80" i="82"/>
  <c r="K80" i="82"/>
  <c r="L80" i="82"/>
  <c r="M80" i="82"/>
  <c r="N80" i="82"/>
  <c r="O80" i="82"/>
  <c r="P80" i="82"/>
  <c r="Q80" i="82"/>
  <c r="R80" i="82"/>
  <c r="S80" i="82"/>
  <c r="T80" i="82"/>
  <c r="U80" i="82"/>
  <c r="V80" i="82"/>
  <c r="W80" i="82"/>
  <c r="X80" i="82"/>
  <c r="Y80" i="82"/>
  <c r="Z80" i="82"/>
  <c r="AA80" i="82"/>
  <c r="AB80" i="82"/>
  <c r="AC80" i="82"/>
  <c r="AD80" i="82"/>
  <c r="AE80" i="82"/>
  <c r="AF80" i="82"/>
  <c r="AG80" i="82"/>
  <c r="AH80" i="82"/>
  <c r="AI80" i="82"/>
  <c r="AJ80" i="82"/>
  <c r="AK80" i="82"/>
  <c r="AL80" i="82"/>
  <c r="AM80" i="82"/>
  <c r="AN80" i="82"/>
  <c r="AO80" i="82"/>
  <c r="AP80" i="82"/>
  <c r="AQ80" i="82"/>
  <c r="AR80" i="82"/>
  <c r="AS80" i="82"/>
  <c r="AT80" i="82"/>
  <c r="AU80" i="82"/>
  <c r="AV80" i="82"/>
  <c r="AW80" i="82"/>
  <c r="AX80" i="82"/>
  <c r="AY80" i="82"/>
  <c r="AZ80" i="82"/>
  <c r="B79" i="82"/>
  <c r="C79" i="82"/>
  <c r="D79" i="82"/>
  <c r="E79" i="82"/>
  <c r="F79" i="82"/>
  <c r="G79" i="82"/>
  <c r="H79" i="82"/>
  <c r="I79" i="82"/>
  <c r="J79" i="82"/>
  <c r="K79" i="82"/>
  <c r="L79" i="82"/>
  <c r="M79" i="82"/>
  <c r="N79" i="82"/>
  <c r="O79" i="82"/>
  <c r="P79" i="82"/>
  <c r="Q79" i="82"/>
  <c r="R79" i="82"/>
  <c r="S79" i="82"/>
  <c r="T79" i="82"/>
  <c r="U79" i="82"/>
  <c r="V79" i="82"/>
  <c r="W79" i="82"/>
  <c r="X79" i="82"/>
  <c r="Y79" i="82"/>
  <c r="Z79" i="82"/>
  <c r="AA79" i="82"/>
  <c r="AB79" i="82"/>
  <c r="AC79" i="82"/>
  <c r="AD79" i="82"/>
  <c r="AE79" i="82"/>
  <c r="AF79" i="82"/>
  <c r="AG79" i="82"/>
  <c r="AH79" i="82"/>
  <c r="AI79" i="82"/>
  <c r="AJ79" i="82"/>
  <c r="AK79" i="82"/>
  <c r="AL79" i="82"/>
  <c r="AM79" i="82"/>
  <c r="AN79" i="82"/>
  <c r="AO79" i="82"/>
  <c r="AP79" i="82"/>
  <c r="AQ79" i="82"/>
  <c r="AR79" i="82"/>
  <c r="AS79" i="82"/>
  <c r="AT79" i="82"/>
  <c r="AU79" i="82"/>
  <c r="AV79" i="82"/>
  <c r="AW79" i="82"/>
  <c r="AX79" i="82"/>
  <c r="AY79" i="82"/>
  <c r="AZ79" i="82"/>
  <c r="B78" i="82"/>
  <c r="C78" i="82"/>
  <c r="D78" i="82"/>
  <c r="E78" i="82"/>
  <c r="F78" i="82"/>
  <c r="G78" i="82"/>
  <c r="H78" i="82"/>
  <c r="I78" i="82"/>
  <c r="J78" i="82"/>
  <c r="K78" i="82"/>
  <c r="L78" i="82"/>
  <c r="M78" i="82"/>
  <c r="N78" i="82"/>
  <c r="O78" i="82"/>
  <c r="P78" i="82"/>
  <c r="Q78" i="82"/>
  <c r="R78" i="82"/>
  <c r="S78" i="82"/>
  <c r="T78" i="82"/>
  <c r="U78" i="82"/>
  <c r="V78" i="82"/>
  <c r="W78" i="82"/>
  <c r="X78" i="82"/>
  <c r="Y78" i="82"/>
  <c r="Z78" i="82"/>
  <c r="AA78" i="82"/>
  <c r="AB78" i="82"/>
  <c r="AC78" i="82"/>
  <c r="AD78" i="82"/>
  <c r="AE78" i="82"/>
  <c r="AF78" i="82"/>
  <c r="AG78" i="82"/>
  <c r="AH78" i="82"/>
  <c r="AI78" i="82"/>
  <c r="AJ78" i="82"/>
  <c r="AK78" i="82"/>
  <c r="AL78" i="82"/>
  <c r="AM78" i="82"/>
  <c r="AN78" i="82"/>
  <c r="AO78" i="82"/>
  <c r="AP78" i="82"/>
  <c r="AQ78" i="82"/>
  <c r="AR78" i="82"/>
  <c r="AS78" i="82"/>
  <c r="AT78" i="82"/>
  <c r="AU78" i="82"/>
  <c r="AV78" i="82"/>
  <c r="AW78" i="82"/>
  <c r="AX78" i="82"/>
  <c r="AY78" i="82"/>
  <c r="AZ78" i="82"/>
  <c r="B77" i="82"/>
  <c r="C77" i="82"/>
  <c r="D77" i="82"/>
  <c r="E77" i="82"/>
  <c r="F77" i="82"/>
  <c r="G77" i="82"/>
  <c r="H77" i="82"/>
  <c r="I77" i="82"/>
  <c r="J77" i="82"/>
  <c r="K77" i="82"/>
  <c r="L77" i="82"/>
  <c r="M77" i="82"/>
  <c r="N77" i="82"/>
  <c r="O77" i="82"/>
  <c r="P77" i="82"/>
  <c r="Q77" i="82"/>
  <c r="R77" i="82"/>
  <c r="S77" i="82"/>
  <c r="T77" i="82"/>
  <c r="U77" i="82"/>
  <c r="V77" i="82"/>
  <c r="W77" i="82"/>
  <c r="X77" i="82"/>
  <c r="Y77" i="82"/>
  <c r="Z77" i="82"/>
  <c r="AA77" i="82"/>
  <c r="AB77" i="82"/>
  <c r="AC77" i="82"/>
  <c r="AD77" i="82"/>
  <c r="AE77" i="82"/>
  <c r="AF77" i="82"/>
  <c r="AG77" i="82"/>
  <c r="AH77" i="82"/>
  <c r="AI77" i="82"/>
  <c r="AJ77" i="82"/>
  <c r="AK77" i="82"/>
  <c r="AL77" i="82"/>
  <c r="AM77" i="82"/>
  <c r="AN77" i="82"/>
  <c r="AO77" i="82"/>
  <c r="AP77" i="82"/>
  <c r="AQ77" i="82"/>
  <c r="AR77" i="82"/>
  <c r="AS77" i="82"/>
  <c r="AT77" i="82"/>
  <c r="AU77" i="82"/>
  <c r="AV77" i="82"/>
  <c r="AW77" i="82"/>
  <c r="AX77" i="82"/>
  <c r="AY77" i="82"/>
  <c r="AZ77" i="82"/>
  <c r="B76" i="82"/>
  <c r="C76" i="82"/>
  <c r="D76" i="82"/>
  <c r="E76" i="82"/>
  <c r="F76" i="82"/>
  <c r="G76" i="82"/>
  <c r="H76" i="82"/>
  <c r="I76" i="82"/>
  <c r="J76" i="82"/>
  <c r="K76" i="82"/>
  <c r="L76" i="82"/>
  <c r="M76" i="82"/>
  <c r="N76" i="82"/>
  <c r="O76" i="82"/>
  <c r="P76" i="82"/>
  <c r="Q76" i="82"/>
  <c r="R76" i="82"/>
  <c r="S76" i="82"/>
  <c r="T76" i="82"/>
  <c r="U76" i="82"/>
  <c r="V76" i="82"/>
  <c r="W76" i="82"/>
  <c r="X76" i="82"/>
  <c r="Y76" i="82"/>
  <c r="Z76" i="82"/>
  <c r="AA76" i="82"/>
  <c r="AB76" i="82"/>
  <c r="AC76" i="82"/>
  <c r="AD76" i="82"/>
  <c r="AE76" i="82"/>
  <c r="AF76" i="82"/>
  <c r="AG76" i="82"/>
  <c r="AH76" i="82"/>
  <c r="AI76" i="82"/>
  <c r="AJ76" i="82"/>
  <c r="AK76" i="82"/>
  <c r="AL76" i="82"/>
  <c r="AM76" i="82"/>
  <c r="AN76" i="82"/>
  <c r="AO76" i="82"/>
  <c r="AP76" i="82"/>
  <c r="AQ76" i="82"/>
  <c r="AR76" i="82"/>
  <c r="AS76" i="82"/>
  <c r="AT76" i="82"/>
  <c r="AU76" i="82"/>
  <c r="AV76" i="82"/>
  <c r="AW76" i="82"/>
  <c r="AX76" i="82"/>
  <c r="AY76" i="82"/>
  <c r="AZ76" i="82"/>
  <c r="B75" i="82"/>
  <c r="C75" i="82"/>
  <c r="D75" i="82"/>
  <c r="E75" i="82"/>
  <c r="F75" i="82"/>
  <c r="G75" i="82"/>
  <c r="H75" i="82"/>
  <c r="I75" i="82"/>
  <c r="J75" i="82"/>
  <c r="K75" i="82"/>
  <c r="L75" i="82"/>
  <c r="M75" i="82"/>
  <c r="N75" i="82"/>
  <c r="O75" i="82"/>
  <c r="P75" i="82"/>
  <c r="Q75" i="82"/>
  <c r="R75" i="82"/>
  <c r="S75" i="82"/>
  <c r="T75" i="82"/>
  <c r="U75" i="82"/>
  <c r="V75" i="82"/>
  <c r="W75" i="82"/>
  <c r="X75" i="82"/>
  <c r="Y75" i="82"/>
  <c r="Z75" i="82"/>
  <c r="AA75" i="82"/>
  <c r="AB75" i="82"/>
  <c r="AC75" i="82"/>
  <c r="AD75" i="82"/>
  <c r="AE75" i="82"/>
  <c r="AF75" i="82"/>
  <c r="AG75" i="82"/>
  <c r="AH75" i="82"/>
  <c r="AI75" i="82"/>
  <c r="AJ75" i="82"/>
  <c r="AK75" i="82"/>
  <c r="AL75" i="82"/>
  <c r="AM75" i="82"/>
  <c r="AN75" i="82"/>
  <c r="AO75" i="82"/>
  <c r="AP75" i="82"/>
  <c r="AQ75" i="82"/>
  <c r="AR75" i="82"/>
  <c r="AS75" i="82"/>
  <c r="AT75" i="82"/>
  <c r="AU75" i="82"/>
  <c r="AV75" i="82"/>
  <c r="AW75" i="82"/>
  <c r="AX75" i="82"/>
  <c r="AY75" i="82"/>
  <c r="AZ75" i="82"/>
  <c r="B74" i="82"/>
  <c r="C74" i="82"/>
  <c r="D74" i="82"/>
  <c r="E74" i="82"/>
  <c r="F74" i="82"/>
  <c r="G74" i="82"/>
  <c r="H74" i="82"/>
  <c r="I74" i="82"/>
  <c r="J74" i="82"/>
  <c r="K74" i="82"/>
  <c r="L74" i="82"/>
  <c r="M74" i="82"/>
  <c r="N74" i="82"/>
  <c r="O74" i="82"/>
  <c r="P74" i="82"/>
  <c r="Q74" i="82"/>
  <c r="R74" i="82"/>
  <c r="S74" i="82"/>
  <c r="T74" i="82"/>
  <c r="U74" i="82"/>
  <c r="V74" i="82"/>
  <c r="W74" i="82"/>
  <c r="X74" i="82"/>
  <c r="Y74" i="82"/>
  <c r="Z74" i="82"/>
  <c r="AA74" i="82"/>
  <c r="AB74" i="82"/>
  <c r="AC74" i="82"/>
  <c r="AD74" i="82"/>
  <c r="AE74" i="82"/>
  <c r="AF74" i="82"/>
  <c r="AG74" i="82"/>
  <c r="AH74" i="82"/>
  <c r="AI74" i="82"/>
  <c r="AJ74" i="82"/>
  <c r="AK74" i="82"/>
  <c r="AL74" i="82"/>
  <c r="AM74" i="82"/>
  <c r="AN74" i="82"/>
  <c r="AO74" i="82"/>
  <c r="AP74" i="82"/>
  <c r="AQ74" i="82"/>
  <c r="AR74" i="82"/>
  <c r="AS74" i="82"/>
  <c r="AT74" i="82"/>
  <c r="AU74" i="82"/>
  <c r="AV74" i="82"/>
  <c r="AW74" i="82"/>
  <c r="AX74" i="82"/>
  <c r="AY74" i="82"/>
  <c r="AZ74" i="82"/>
  <c r="B73" i="82"/>
  <c r="C73" i="82"/>
  <c r="D73" i="82"/>
  <c r="E73" i="82"/>
  <c r="F73" i="82"/>
  <c r="G73" i="82"/>
  <c r="H73" i="82"/>
  <c r="I73" i="82"/>
  <c r="J73" i="82"/>
  <c r="K73" i="82"/>
  <c r="L73" i="82"/>
  <c r="M73" i="82"/>
  <c r="N73" i="82"/>
  <c r="O73" i="82"/>
  <c r="P73" i="82"/>
  <c r="Q73" i="82"/>
  <c r="R73" i="82"/>
  <c r="S73" i="82"/>
  <c r="T73" i="82"/>
  <c r="U73" i="82"/>
  <c r="V73" i="82"/>
  <c r="W73" i="82"/>
  <c r="X73" i="82"/>
  <c r="Y73" i="82"/>
  <c r="Z73" i="82"/>
  <c r="AA73" i="82"/>
  <c r="AB73" i="82"/>
  <c r="AC73" i="82"/>
  <c r="AD73" i="82"/>
  <c r="AE73" i="82"/>
  <c r="AF73" i="82"/>
  <c r="AG73" i="82"/>
  <c r="AH73" i="82"/>
  <c r="AI73" i="82"/>
  <c r="AJ73" i="82"/>
  <c r="AK73" i="82"/>
  <c r="AL73" i="82"/>
  <c r="AM73" i="82"/>
  <c r="AN73" i="82"/>
  <c r="AO73" i="82"/>
  <c r="AP73" i="82"/>
  <c r="AQ73" i="82"/>
  <c r="AR73" i="82"/>
  <c r="AS73" i="82"/>
  <c r="AT73" i="82"/>
  <c r="AU73" i="82"/>
  <c r="AV73" i="82"/>
  <c r="AW73" i="82"/>
  <c r="AX73" i="82"/>
  <c r="AY73" i="82"/>
  <c r="AZ73" i="82"/>
  <c r="B72" i="82"/>
  <c r="C72" i="82"/>
  <c r="D72" i="82"/>
  <c r="E72" i="82"/>
  <c r="F72" i="82"/>
  <c r="G72" i="82"/>
  <c r="H72" i="82"/>
  <c r="I72" i="82"/>
  <c r="J72" i="82"/>
  <c r="K72" i="82"/>
  <c r="L72" i="82"/>
  <c r="M72" i="82"/>
  <c r="N72" i="82"/>
  <c r="O72" i="82"/>
  <c r="P72" i="82"/>
  <c r="Q72" i="82"/>
  <c r="R72" i="82"/>
  <c r="S72" i="82"/>
  <c r="T72" i="82"/>
  <c r="U72" i="82"/>
  <c r="V72" i="82"/>
  <c r="W72" i="82"/>
  <c r="X72" i="82"/>
  <c r="Y72" i="82"/>
  <c r="Z72" i="82"/>
  <c r="AA72" i="82"/>
  <c r="AB72" i="82"/>
  <c r="AC72" i="82"/>
  <c r="AD72" i="82"/>
  <c r="AE72" i="82"/>
  <c r="AF72" i="82"/>
  <c r="AG72" i="82"/>
  <c r="AH72" i="82"/>
  <c r="AI72" i="82"/>
  <c r="AJ72" i="82"/>
  <c r="AK72" i="82"/>
  <c r="AL72" i="82"/>
  <c r="AM72" i="82"/>
  <c r="AN72" i="82"/>
  <c r="AO72" i="82"/>
  <c r="AP72" i="82"/>
  <c r="AQ72" i="82"/>
  <c r="AR72" i="82"/>
  <c r="AS72" i="82"/>
  <c r="AT72" i="82"/>
  <c r="AU72" i="82"/>
  <c r="AV72" i="82"/>
  <c r="AW72" i="82"/>
  <c r="AX72" i="82"/>
  <c r="AY72" i="82"/>
  <c r="AZ72" i="82"/>
  <c r="B71" i="82"/>
  <c r="C71" i="82"/>
  <c r="D71" i="82"/>
  <c r="E71" i="82"/>
  <c r="F71" i="82"/>
  <c r="G71" i="82"/>
  <c r="H71" i="82"/>
  <c r="I71" i="82"/>
  <c r="J71" i="82"/>
  <c r="K71" i="82"/>
  <c r="L71" i="82"/>
  <c r="M71" i="82"/>
  <c r="N71" i="82"/>
  <c r="O71" i="82"/>
  <c r="P71" i="82"/>
  <c r="Q71" i="82"/>
  <c r="R71" i="82"/>
  <c r="S71" i="82"/>
  <c r="T71" i="82"/>
  <c r="U71" i="82"/>
  <c r="V71" i="82"/>
  <c r="W71" i="82"/>
  <c r="X71" i="82"/>
  <c r="Y71" i="82"/>
  <c r="Z71" i="82"/>
  <c r="AA71" i="82"/>
  <c r="AB71" i="82"/>
  <c r="AC71" i="82"/>
  <c r="AD71" i="82"/>
  <c r="AE71" i="82"/>
  <c r="AF71" i="82"/>
  <c r="AG71" i="82"/>
  <c r="AH71" i="82"/>
  <c r="AI71" i="82"/>
  <c r="AJ71" i="82"/>
  <c r="AK71" i="82"/>
  <c r="AL71" i="82"/>
  <c r="AM71" i="82"/>
  <c r="AN71" i="82"/>
  <c r="AO71" i="82"/>
  <c r="AP71" i="82"/>
  <c r="AQ71" i="82"/>
  <c r="AR71" i="82"/>
  <c r="AS71" i="82"/>
  <c r="AT71" i="82"/>
  <c r="AU71" i="82"/>
  <c r="AV71" i="82"/>
  <c r="AW71" i="82"/>
  <c r="AX71" i="82"/>
  <c r="AY71" i="82"/>
  <c r="AZ71" i="82"/>
  <c r="B70" i="82"/>
  <c r="C70" i="82"/>
  <c r="D70" i="82"/>
  <c r="E70" i="82"/>
  <c r="F70" i="82"/>
  <c r="G70" i="82"/>
  <c r="H70" i="82"/>
  <c r="I70" i="82"/>
  <c r="J70" i="82"/>
  <c r="K70" i="82"/>
  <c r="L70" i="82"/>
  <c r="M70" i="82"/>
  <c r="N70" i="82"/>
  <c r="O70" i="82"/>
  <c r="P70" i="82"/>
  <c r="Q70" i="82"/>
  <c r="R70" i="82"/>
  <c r="S70" i="82"/>
  <c r="T70" i="82"/>
  <c r="U70" i="82"/>
  <c r="V70" i="82"/>
  <c r="W70" i="82"/>
  <c r="X70" i="82"/>
  <c r="Y70" i="82"/>
  <c r="Z70" i="82"/>
  <c r="AA70" i="82"/>
  <c r="AB70" i="82"/>
  <c r="AC70" i="82"/>
  <c r="AD70" i="82"/>
  <c r="AE70" i="82"/>
  <c r="AF70" i="82"/>
  <c r="AG70" i="82"/>
  <c r="AH70" i="82"/>
  <c r="AI70" i="82"/>
  <c r="AJ70" i="82"/>
  <c r="AK70" i="82"/>
  <c r="AL70" i="82"/>
  <c r="AM70" i="82"/>
  <c r="AN70" i="82"/>
  <c r="AO70" i="82"/>
  <c r="AP70" i="82"/>
  <c r="AQ70" i="82"/>
  <c r="AR70" i="82"/>
  <c r="AS70" i="82"/>
  <c r="AT70" i="82"/>
  <c r="AU70" i="82"/>
  <c r="AV70" i="82"/>
  <c r="AW70" i="82"/>
  <c r="AX70" i="82"/>
  <c r="AY70" i="82"/>
  <c r="AZ70" i="82"/>
  <c r="B69" i="82"/>
  <c r="C69" i="82"/>
  <c r="D69" i="82"/>
  <c r="E69" i="82"/>
  <c r="F69" i="82"/>
  <c r="G69" i="82"/>
  <c r="H69" i="82"/>
  <c r="I69" i="82"/>
  <c r="J69" i="82"/>
  <c r="K69" i="82"/>
  <c r="L69" i="82"/>
  <c r="M69" i="82"/>
  <c r="N69" i="82"/>
  <c r="O69" i="82"/>
  <c r="P69" i="82"/>
  <c r="Q69" i="82"/>
  <c r="R69" i="82"/>
  <c r="S69" i="82"/>
  <c r="T69" i="82"/>
  <c r="U69" i="82"/>
  <c r="V69" i="82"/>
  <c r="W69" i="82"/>
  <c r="X69" i="82"/>
  <c r="Y69" i="82"/>
  <c r="Z69" i="82"/>
  <c r="AA69" i="82"/>
  <c r="AB69" i="82"/>
  <c r="AC69" i="82"/>
  <c r="AD69" i="82"/>
  <c r="AE69" i="82"/>
  <c r="AF69" i="82"/>
  <c r="AG69" i="82"/>
  <c r="AH69" i="82"/>
  <c r="AI69" i="82"/>
  <c r="AJ69" i="82"/>
  <c r="AK69" i="82"/>
  <c r="AL69" i="82"/>
  <c r="AM69" i="82"/>
  <c r="AN69" i="82"/>
  <c r="AO69" i="82"/>
  <c r="AP69" i="82"/>
  <c r="AQ69" i="82"/>
  <c r="AR69" i="82"/>
  <c r="AS69" i="82"/>
  <c r="AT69" i="82"/>
  <c r="AU69" i="82"/>
  <c r="AV69" i="82"/>
  <c r="AW69" i="82"/>
  <c r="AX69" i="82"/>
  <c r="AY69" i="82"/>
  <c r="AZ69" i="82"/>
  <c r="B68" i="82"/>
  <c r="C68" i="82"/>
  <c r="D68" i="82"/>
  <c r="E68" i="82"/>
  <c r="F68" i="82"/>
  <c r="G68" i="82"/>
  <c r="H68" i="82"/>
  <c r="I68" i="82"/>
  <c r="J68" i="82"/>
  <c r="K68" i="82"/>
  <c r="L68" i="82"/>
  <c r="M68" i="82"/>
  <c r="N68" i="82"/>
  <c r="O68" i="82"/>
  <c r="P68" i="82"/>
  <c r="Q68" i="82"/>
  <c r="R68" i="82"/>
  <c r="S68" i="82"/>
  <c r="T68" i="82"/>
  <c r="U68" i="82"/>
  <c r="V68" i="82"/>
  <c r="W68" i="82"/>
  <c r="X68" i="82"/>
  <c r="Y68" i="82"/>
  <c r="Z68" i="82"/>
  <c r="AA68" i="82"/>
  <c r="AB68" i="82"/>
  <c r="AC68" i="82"/>
  <c r="AD68" i="82"/>
  <c r="AE68" i="82"/>
  <c r="AF68" i="82"/>
  <c r="AG68" i="82"/>
  <c r="AH68" i="82"/>
  <c r="AI68" i="82"/>
  <c r="AJ68" i="82"/>
  <c r="AK68" i="82"/>
  <c r="AL68" i="82"/>
  <c r="AM68" i="82"/>
  <c r="AN68" i="82"/>
  <c r="AO68" i="82"/>
  <c r="AP68" i="82"/>
  <c r="AQ68" i="82"/>
  <c r="AR68" i="82"/>
  <c r="AS68" i="82"/>
  <c r="AT68" i="82"/>
  <c r="AU68" i="82"/>
  <c r="AV68" i="82"/>
  <c r="AW68" i="82"/>
  <c r="AX68" i="82"/>
  <c r="AY68" i="82"/>
  <c r="AZ68" i="82"/>
  <c r="B67" i="82"/>
  <c r="C67" i="82"/>
  <c r="D67" i="82"/>
  <c r="E67" i="82"/>
  <c r="F67" i="82"/>
  <c r="G67" i="82"/>
  <c r="H67" i="82"/>
  <c r="I67" i="82"/>
  <c r="J67" i="82"/>
  <c r="K67" i="82"/>
  <c r="L67" i="82"/>
  <c r="M67" i="82"/>
  <c r="N67" i="82"/>
  <c r="O67" i="82"/>
  <c r="P67" i="82"/>
  <c r="Q67" i="82"/>
  <c r="R67" i="82"/>
  <c r="S67" i="82"/>
  <c r="T67" i="82"/>
  <c r="U67" i="82"/>
  <c r="V67" i="82"/>
  <c r="W67" i="82"/>
  <c r="X67" i="82"/>
  <c r="Y67" i="82"/>
  <c r="Z67" i="82"/>
  <c r="AA67" i="82"/>
  <c r="AB67" i="82"/>
  <c r="AC67" i="82"/>
  <c r="AD67" i="82"/>
  <c r="AE67" i="82"/>
  <c r="AF67" i="82"/>
  <c r="AG67" i="82"/>
  <c r="AH67" i="82"/>
  <c r="AI67" i="82"/>
  <c r="AJ67" i="82"/>
  <c r="AK67" i="82"/>
  <c r="AL67" i="82"/>
  <c r="AM67" i="82"/>
  <c r="AN67" i="82"/>
  <c r="AO67" i="82"/>
  <c r="AP67" i="82"/>
  <c r="AQ67" i="82"/>
  <c r="AR67" i="82"/>
  <c r="AS67" i="82"/>
  <c r="AT67" i="82"/>
  <c r="AU67" i="82"/>
  <c r="AV67" i="82"/>
  <c r="AW67" i="82"/>
  <c r="AX67" i="82"/>
  <c r="AY67" i="82"/>
  <c r="AZ67" i="82"/>
  <c r="B66" i="82"/>
  <c r="C66" i="82"/>
  <c r="D66" i="82"/>
  <c r="E66" i="82"/>
  <c r="F66" i="82"/>
  <c r="G66" i="82"/>
  <c r="H66" i="82"/>
  <c r="I66" i="82"/>
  <c r="J66" i="82"/>
  <c r="K66" i="82"/>
  <c r="L66" i="82"/>
  <c r="M66" i="82"/>
  <c r="N66" i="82"/>
  <c r="O66" i="82"/>
  <c r="P66" i="82"/>
  <c r="Q66" i="82"/>
  <c r="R66" i="82"/>
  <c r="S66" i="82"/>
  <c r="T66" i="82"/>
  <c r="U66" i="82"/>
  <c r="V66" i="82"/>
  <c r="W66" i="82"/>
  <c r="X66" i="82"/>
  <c r="Y66" i="82"/>
  <c r="Z66" i="82"/>
  <c r="AA66" i="82"/>
  <c r="AB66" i="82"/>
  <c r="AC66" i="82"/>
  <c r="AD66" i="82"/>
  <c r="AE66" i="82"/>
  <c r="AF66" i="82"/>
  <c r="AG66" i="82"/>
  <c r="AH66" i="82"/>
  <c r="AI66" i="82"/>
  <c r="AJ66" i="82"/>
  <c r="AK66" i="82"/>
  <c r="AL66" i="82"/>
  <c r="AM66" i="82"/>
  <c r="AN66" i="82"/>
  <c r="AO66" i="82"/>
  <c r="AP66" i="82"/>
  <c r="AQ66" i="82"/>
  <c r="AR66" i="82"/>
  <c r="AS66" i="82"/>
  <c r="AT66" i="82"/>
  <c r="AU66" i="82"/>
  <c r="AV66" i="82"/>
  <c r="AW66" i="82"/>
  <c r="AX66" i="82"/>
  <c r="AY66" i="82"/>
  <c r="AZ66" i="82"/>
  <c r="B65" i="82"/>
  <c r="C65" i="82"/>
  <c r="D65" i="82"/>
  <c r="E65" i="82"/>
  <c r="F65" i="82"/>
  <c r="G65" i="82"/>
  <c r="H65" i="82"/>
  <c r="I65" i="82"/>
  <c r="J65" i="82"/>
  <c r="K65" i="82"/>
  <c r="L65" i="82"/>
  <c r="M65" i="82"/>
  <c r="N65" i="82"/>
  <c r="O65" i="82"/>
  <c r="P65" i="82"/>
  <c r="Q65" i="82"/>
  <c r="R65" i="82"/>
  <c r="S65" i="82"/>
  <c r="T65" i="82"/>
  <c r="U65" i="82"/>
  <c r="V65" i="82"/>
  <c r="W65" i="82"/>
  <c r="X65" i="82"/>
  <c r="Y65" i="82"/>
  <c r="Z65" i="82"/>
  <c r="AA65" i="82"/>
  <c r="AB65" i="82"/>
  <c r="AC65" i="82"/>
  <c r="AD65" i="82"/>
  <c r="AE65" i="82"/>
  <c r="AF65" i="82"/>
  <c r="AG65" i="82"/>
  <c r="AH65" i="82"/>
  <c r="AI65" i="82"/>
  <c r="AJ65" i="82"/>
  <c r="AK65" i="82"/>
  <c r="AL65" i="82"/>
  <c r="AM65" i="82"/>
  <c r="AN65" i="82"/>
  <c r="AO65" i="82"/>
  <c r="AP65" i="82"/>
  <c r="AQ65" i="82"/>
  <c r="AR65" i="82"/>
  <c r="AS65" i="82"/>
  <c r="AT65" i="82"/>
  <c r="AU65" i="82"/>
  <c r="AV65" i="82"/>
  <c r="AW65" i="82"/>
  <c r="AX65" i="82"/>
  <c r="AY65" i="82"/>
  <c r="AZ65" i="82"/>
  <c r="B64" i="82"/>
  <c r="C64" i="82"/>
  <c r="D64" i="82"/>
  <c r="E64" i="82"/>
  <c r="F64" i="82"/>
  <c r="G64" i="82"/>
  <c r="H64" i="82"/>
  <c r="I64" i="82"/>
  <c r="J64" i="82"/>
  <c r="K64" i="82"/>
  <c r="L64" i="82"/>
  <c r="M64" i="82"/>
  <c r="N64" i="82"/>
  <c r="O64" i="82"/>
  <c r="P64" i="82"/>
  <c r="Q64" i="82"/>
  <c r="R64" i="82"/>
  <c r="S64" i="82"/>
  <c r="T64" i="82"/>
  <c r="U64" i="82"/>
  <c r="V64" i="82"/>
  <c r="W64" i="82"/>
  <c r="X64" i="82"/>
  <c r="Y64" i="82"/>
  <c r="Z64" i="82"/>
  <c r="AA64" i="82"/>
  <c r="AB64" i="82"/>
  <c r="AC64" i="82"/>
  <c r="AD64" i="82"/>
  <c r="AE64" i="82"/>
  <c r="AF64" i="82"/>
  <c r="AG64" i="82"/>
  <c r="AH64" i="82"/>
  <c r="AI64" i="82"/>
  <c r="AJ64" i="82"/>
  <c r="AK64" i="82"/>
  <c r="AL64" i="82"/>
  <c r="AM64" i="82"/>
  <c r="AN64" i="82"/>
  <c r="AO64" i="82"/>
  <c r="AP64" i="82"/>
  <c r="AQ64" i="82"/>
  <c r="AR64" i="82"/>
  <c r="AS64" i="82"/>
  <c r="AT64" i="82"/>
  <c r="AU64" i="82"/>
  <c r="AV64" i="82"/>
  <c r="AW64" i="82"/>
  <c r="AX64" i="82"/>
  <c r="AY64" i="82"/>
  <c r="AZ64" i="82"/>
  <c r="B63" i="82"/>
  <c r="C63" i="82"/>
  <c r="D63" i="82"/>
  <c r="E63" i="82"/>
  <c r="F63" i="82"/>
  <c r="G63" i="82"/>
  <c r="H63" i="82"/>
  <c r="I63" i="82"/>
  <c r="J63" i="82"/>
  <c r="K63" i="82"/>
  <c r="L63" i="82"/>
  <c r="M63" i="82"/>
  <c r="N63" i="82"/>
  <c r="O63" i="82"/>
  <c r="P63" i="82"/>
  <c r="Q63" i="82"/>
  <c r="R63" i="82"/>
  <c r="S63" i="82"/>
  <c r="T63" i="82"/>
  <c r="U63" i="82"/>
  <c r="V63" i="82"/>
  <c r="W63" i="82"/>
  <c r="X63" i="82"/>
  <c r="Y63" i="82"/>
  <c r="Z63" i="82"/>
  <c r="AA63" i="82"/>
  <c r="AB63" i="82"/>
  <c r="AC63" i="82"/>
  <c r="AD63" i="82"/>
  <c r="AE63" i="82"/>
  <c r="AF63" i="82"/>
  <c r="AG63" i="82"/>
  <c r="AH63" i="82"/>
  <c r="AI63" i="82"/>
  <c r="AJ63" i="82"/>
  <c r="AK63" i="82"/>
  <c r="AL63" i="82"/>
  <c r="AM63" i="82"/>
  <c r="AN63" i="82"/>
  <c r="AO63" i="82"/>
  <c r="AP63" i="82"/>
  <c r="AQ63" i="82"/>
  <c r="AR63" i="82"/>
  <c r="AS63" i="82"/>
  <c r="AT63" i="82"/>
  <c r="AU63" i="82"/>
  <c r="AV63" i="82"/>
  <c r="AW63" i="82"/>
  <c r="AX63" i="82"/>
  <c r="AY63" i="82"/>
  <c r="AZ63" i="82"/>
  <c r="B62" i="82"/>
  <c r="C62" i="82"/>
  <c r="D62" i="82"/>
  <c r="E62" i="82"/>
  <c r="F62" i="82"/>
  <c r="G62" i="82"/>
  <c r="H62" i="82"/>
  <c r="I62" i="82"/>
  <c r="J62" i="82"/>
  <c r="K62" i="82"/>
  <c r="L62" i="82"/>
  <c r="M62" i="82"/>
  <c r="N62" i="82"/>
  <c r="O62" i="82"/>
  <c r="P62" i="82"/>
  <c r="Q62" i="82"/>
  <c r="R62" i="82"/>
  <c r="S62" i="82"/>
  <c r="T62" i="82"/>
  <c r="U62" i="82"/>
  <c r="V62" i="82"/>
  <c r="W62" i="82"/>
  <c r="X62" i="82"/>
  <c r="Y62" i="82"/>
  <c r="Z62" i="82"/>
  <c r="AA62" i="82"/>
  <c r="AB62" i="82"/>
  <c r="AC62" i="82"/>
  <c r="AD62" i="82"/>
  <c r="AE62" i="82"/>
  <c r="AF62" i="82"/>
  <c r="AG62" i="82"/>
  <c r="AH62" i="82"/>
  <c r="AI62" i="82"/>
  <c r="AJ62" i="82"/>
  <c r="AK62" i="82"/>
  <c r="AL62" i="82"/>
  <c r="AM62" i="82"/>
  <c r="AN62" i="82"/>
  <c r="AO62" i="82"/>
  <c r="AP62" i="82"/>
  <c r="AQ62" i="82"/>
  <c r="AR62" i="82"/>
  <c r="AS62" i="82"/>
  <c r="AT62" i="82"/>
  <c r="AU62" i="82"/>
  <c r="AV62" i="82"/>
  <c r="AW62" i="82"/>
  <c r="AX62" i="82"/>
  <c r="AY62" i="82"/>
  <c r="AZ62" i="82"/>
  <c r="B61" i="82"/>
  <c r="C61" i="82"/>
  <c r="D61" i="82"/>
  <c r="E61" i="82"/>
  <c r="F61" i="82"/>
  <c r="G61" i="82"/>
  <c r="H61" i="82"/>
  <c r="I61" i="82"/>
  <c r="J61" i="82"/>
  <c r="K61" i="82"/>
  <c r="L61" i="82"/>
  <c r="M61" i="82"/>
  <c r="N61" i="82"/>
  <c r="O61" i="82"/>
  <c r="P61" i="82"/>
  <c r="Q61" i="82"/>
  <c r="R61" i="82"/>
  <c r="S61" i="82"/>
  <c r="T61" i="82"/>
  <c r="U61" i="82"/>
  <c r="V61" i="82"/>
  <c r="W61" i="82"/>
  <c r="X61" i="82"/>
  <c r="Y61" i="82"/>
  <c r="Z61" i="82"/>
  <c r="AA61" i="82"/>
  <c r="AB61" i="82"/>
  <c r="AC61" i="82"/>
  <c r="AD61" i="82"/>
  <c r="AE61" i="82"/>
  <c r="AF61" i="82"/>
  <c r="AG61" i="82"/>
  <c r="AH61" i="82"/>
  <c r="AI61" i="82"/>
  <c r="AJ61" i="82"/>
  <c r="AK61" i="82"/>
  <c r="AL61" i="82"/>
  <c r="AM61" i="82"/>
  <c r="AN61" i="82"/>
  <c r="AO61" i="82"/>
  <c r="AP61" i="82"/>
  <c r="AQ61" i="82"/>
  <c r="AR61" i="82"/>
  <c r="AS61" i="82"/>
  <c r="AT61" i="82"/>
  <c r="AU61" i="82"/>
  <c r="AV61" i="82"/>
  <c r="AW61" i="82"/>
  <c r="AX61" i="82"/>
  <c r="AY61" i="82"/>
  <c r="AZ61" i="82"/>
  <c r="B60" i="82"/>
  <c r="C60" i="82"/>
  <c r="D60" i="82"/>
  <c r="E60" i="82"/>
  <c r="F60" i="82"/>
  <c r="G60" i="82"/>
  <c r="H60" i="82"/>
  <c r="I60" i="82"/>
  <c r="J60" i="82"/>
  <c r="K60" i="82"/>
  <c r="L60" i="82"/>
  <c r="M60" i="82"/>
  <c r="N60" i="82"/>
  <c r="O60" i="82"/>
  <c r="P60" i="82"/>
  <c r="Q60" i="82"/>
  <c r="R60" i="82"/>
  <c r="S60" i="82"/>
  <c r="T60" i="82"/>
  <c r="U60" i="82"/>
  <c r="V60" i="82"/>
  <c r="W60" i="82"/>
  <c r="X60" i="82"/>
  <c r="Y60" i="82"/>
  <c r="Z60" i="82"/>
  <c r="AA60" i="82"/>
  <c r="AB60" i="82"/>
  <c r="AC60" i="82"/>
  <c r="AD60" i="82"/>
  <c r="AE60" i="82"/>
  <c r="AF60" i="82"/>
  <c r="AG60" i="82"/>
  <c r="AH60" i="82"/>
  <c r="AI60" i="82"/>
  <c r="AJ60" i="82"/>
  <c r="AK60" i="82"/>
  <c r="AL60" i="82"/>
  <c r="AM60" i="82"/>
  <c r="AN60" i="82"/>
  <c r="AO60" i="82"/>
  <c r="AP60" i="82"/>
  <c r="AQ60" i="82"/>
  <c r="AR60" i="82"/>
  <c r="AS60" i="82"/>
  <c r="AT60" i="82"/>
  <c r="AU60" i="82"/>
  <c r="AV60" i="82"/>
  <c r="AW60" i="82"/>
  <c r="AX60" i="82"/>
  <c r="AY60" i="82"/>
  <c r="AZ60" i="82"/>
  <c r="B59" i="82"/>
  <c r="C59" i="82"/>
  <c r="D59" i="82"/>
  <c r="E59" i="82"/>
  <c r="F59" i="82"/>
  <c r="G59" i="82"/>
  <c r="H59" i="82"/>
  <c r="I59" i="82"/>
  <c r="J59" i="82"/>
  <c r="K59" i="82"/>
  <c r="L59" i="82"/>
  <c r="M59" i="82"/>
  <c r="N59" i="82"/>
  <c r="O59" i="82"/>
  <c r="P59" i="82"/>
  <c r="Q59" i="82"/>
  <c r="R59" i="82"/>
  <c r="S59" i="82"/>
  <c r="T59" i="82"/>
  <c r="U59" i="82"/>
  <c r="V59" i="82"/>
  <c r="W59" i="82"/>
  <c r="X59" i="82"/>
  <c r="Y59" i="82"/>
  <c r="Z59" i="82"/>
  <c r="AA59" i="82"/>
  <c r="AB59" i="82"/>
  <c r="AC59" i="82"/>
  <c r="AD59" i="82"/>
  <c r="AE59" i="82"/>
  <c r="AF59" i="82"/>
  <c r="AG59" i="82"/>
  <c r="AH59" i="82"/>
  <c r="AI59" i="82"/>
  <c r="AJ59" i="82"/>
  <c r="AK59" i="82"/>
  <c r="AL59" i="82"/>
  <c r="AM59" i="82"/>
  <c r="AN59" i="82"/>
  <c r="AO59" i="82"/>
  <c r="AP59" i="82"/>
  <c r="AQ59" i="82"/>
  <c r="AR59" i="82"/>
  <c r="AS59" i="82"/>
  <c r="AT59" i="82"/>
  <c r="AU59" i="82"/>
  <c r="AV59" i="82"/>
  <c r="AW59" i="82"/>
  <c r="AX59" i="82"/>
  <c r="AY59" i="82"/>
  <c r="AZ59" i="82"/>
  <c r="B58" i="82"/>
  <c r="C58" i="82"/>
  <c r="D58" i="82"/>
  <c r="E58" i="82"/>
  <c r="F58" i="82"/>
  <c r="G58" i="82"/>
  <c r="H58" i="82"/>
  <c r="I58" i="82"/>
  <c r="J58" i="82"/>
  <c r="K58" i="82"/>
  <c r="L58" i="82"/>
  <c r="M58" i="82"/>
  <c r="N58" i="82"/>
  <c r="O58" i="82"/>
  <c r="P58" i="82"/>
  <c r="Q58" i="82"/>
  <c r="R58" i="82"/>
  <c r="S58" i="82"/>
  <c r="T58" i="82"/>
  <c r="U58" i="82"/>
  <c r="V58" i="82"/>
  <c r="W58" i="82"/>
  <c r="X58" i="82"/>
  <c r="Y58" i="82"/>
  <c r="Z58" i="82"/>
  <c r="AA58" i="82"/>
  <c r="AB58" i="82"/>
  <c r="AC58" i="82"/>
  <c r="AD58" i="82"/>
  <c r="AE58" i="82"/>
  <c r="AF58" i="82"/>
  <c r="AG58" i="82"/>
  <c r="AH58" i="82"/>
  <c r="AI58" i="82"/>
  <c r="AJ58" i="82"/>
  <c r="AK58" i="82"/>
  <c r="AL58" i="82"/>
  <c r="AM58" i="82"/>
  <c r="AN58" i="82"/>
  <c r="AO58" i="82"/>
  <c r="AP58" i="82"/>
  <c r="AQ58" i="82"/>
  <c r="AR58" i="82"/>
  <c r="AS58" i="82"/>
  <c r="AT58" i="82"/>
  <c r="AU58" i="82"/>
  <c r="AV58" i="82"/>
  <c r="AW58" i="82"/>
  <c r="AX58" i="82"/>
  <c r="AY58" i="82"/>
  <c r="AZ58" i="82"/>
  <c r="B57" i="82"/>
  <c r="C57" i="82"/>
  <c r="D57" i="82"/>
  <c r="E57" i="82"/>
  <c r="F57" i="82"/>
  <c r="G57" i="82"/>
  <c r="H57" i="82"/>
  <c r="I57" i="82"/>
  <c r="J57" i="82"/>
  <c r="K57" i="82"/>
  <c r="L57" i="82"/>
  <c r="M57" i="82"/>
  <c r="N57" i="82"/>
  <c r="O57" i="82"/>
  <c r="P57" i="82"/>
  <c r="Q57" i="82"/>
  <c r="R57" i="82"/>
  <c r="S57" i="82"/>
  <c r="T57" i="82"/>
  <c r="U57" i="82"/>
  <c r="V57" i="82"/>
  <c r="W57" i="82"/>
  <c r="X57" i="82"/>
  <c r="Y57" i="82"/>
  <c r="Z57" i="82"/>
  <c r="AA57" i="82"/>
  <c r="AB57" i="82"/>
  <c r="AC57" i="82"/>
  <c r="AD57" i="82"/>
  <c r="AE57" i="82"/>
  <c r="AF57" i="82"/>
  <c r="AG57" i="82"/>
  <c r="AH57" i="82"/>
  <c r="AI57" i="82"/>
  <c r="AJ57" i="82"/>
  <c r="AK57" i="82"/>
  <c r="AL57" i="82"/>
  <c r="AM57" i="82"/>
  <c r="AN57" i="82"/>
  <c r="AO57" i="82"/>
  <c r="AP57" i="82"/>
  <c r="AQ57" i="82"/>
  <c r="AR57" i="82"/>
  <c r="AS57" i="82"/>
  <c r="AT57" i="82"/>
  <c r="AU57" i="82"/>
  <c r="AV57" i="82"/>
  <c r="AW57" i="82"/>
  <c r="AX57" i="82"/>
  <c r="AY57" i="82"/>
  <c r="AZ57" i="82"/>
  <c r="B56" i="82"/>
  <c r="C56" i="82"/>
  <c r="D56" i="82"/>
  <c r="E56" i="82"/>
  <c r="F56" i="82"/>
  <c r="G56" i="82"/>
  <c r="H56" i="82"/>
  <c r="I56" i="82"/>
  <c r="J56" i="82"/>
  <c r="K56" i="82"/>
  <c r="L56" i="82"/>
  <c r="M56" i="82"/>
  <c r="N56" i="82"/>
  <c r="O56" i="82"/>
  <c r="P56" i="82"/>
  <c r="Q56" i="82"/>
  <c r="R56" i="82"/>
  <c r="S56" i="82"/>
  <c r="T56" i="82"/>
  <c r="U56" i="82"/>
  <c r="V56" i="82"/>
  <c r="W56" i="82"/>
  <c r="X56" i="82"/>
  <c r="Y56" i="82"/>
  <c r="Z56" i="82"/>
  <c r="AA56" i="82"/>
  <c r="AB56" i="82"/>
  <c r="AC56" i="82"/>
  <c r="AD56" i="82"/>
  <c r="AE56" i="82"/>
  <c r="AF56" i="82"/>
  <c r="AG56" i="82"/>
  <c r="AH56" i="82"/>
  <c r="AI56" i="82"/>
  <c r="AJ56" i="82"/>
  <c r="AK56" i="82"/>
  <c r="AL56" i="82"/>
  <c r="AM56" i="82"/>
  <c r="AN56" i="82"/>
  <c r="AO56" i="82"/>
  <c r="AP56" i="82"/>
  <c r="AQ56" i="82"/>
  <c r="AR56" i="82"/>
  <c r="AS56" i="82"/>
  <c r="AT56" i="82"/>
  <c r="AU56" i="82"/>
  <c r="AV56" i="82"/>
  <c r="AW56" i="82"/>
  <c r="AX56" i="82"/>
  <c r="AY56" i="82"/>
  <c r="AZ56" i="82"/>
  <c r="B55" i="82"/>
  <c r="C55" i="82"/>
  <c r="D55" i="82"/>
  <c r="E55" i="82"/>
  <c r="F55" i="82"/>
  <c r="G55" i="82"/>
  <c r="H55" i="82"/>
  <c r="I55" i="82"/>
  <c r="J55" i="82"/>
  <c r="K55" i="82"/>
  <c r="L55" i="82"/>
  <c r="M55" i="82"/>
  <c r="N55" i="82"/>
  <c r="O55" i="82"/>
  <c r="P55" i="82"/>
  <c r="Q55" i="82"/>
  <c r="R55" i="82"/>
  <c r="S55" i="82"/>
  <c r="T55" i="82"/>
  <c r="U55" i="82"/>
  <c r="V55" i="82"/>
  <c r="W55" i="82"/>
  <c r="X55" i="82"/>
  <c r="Y55" i="82"/>
  <c r="Z55" i="82"/>
  <c r="AA55" i="82"/>
  <c r="AB55" i="82"/>
  <c r="AC55" i="82"/>
  <c r="AD55" i="82"/>
  <c r="AE55" i="82"/>
  <c r="AF55" i="82"/>
  <c r="AG55" i="82"/>
  <c r="AH55" i="82"/>
  <c r="AI55" i="82"/>
  <c r="AJ55" i="82"/>
  <c r="AK55" i="82"/>
  <c r="AL55" i="82"/>
  <c r="AM55" i="82"/>
  <c r="AN55" i="82"/>
  <c r="AO55" i="82"/>
  <c r="AP55" i="82"/>
  <c r="AQ55" i="82"/>
  <c r="AR55" i="82"/>
  <c r="AS55" i="82"/>
  <c r="AT55" i="82"/>
  <c r="AU55" i="82"/>
  <c r="AV55" i="82"/>
  <c r="AW55" i="82"/>
  <c r="AX55" i="82"/>
  <c r="AY55" i="82"/>
  <c r="AZ55" i="82"/>
  <c r="B54" i="82"/>
  <c r="C54" i="82"/>
  <c r="D54" i="82"/>
  <c r="E54" i="82"/>
  <c r="F54" i="82"/>
  <c r="G54" i="82"/>
  <c r="H54" i="82"/>
  <c r="I54" i="82"/>
  <c r="J54" i="82"/>
  <c r="K54" i="82"/>
  <c r="L54" i="82"/>
  <c r="M54" i="82"/>
  <c r="N54" i="82"/>
  <c r="O54" i="82"/>
  <c r="P54" i="82"/>
  <c r="Q54" i="82"/>
  <c r="R54" i="82"/>
  <c r="S54" i="82"/>
  <c r="T54" i="82"/>
  <c r="U54" i="82"/>
  <c r="V54" i="82"/>
  <c r="W54" i="82"/>
  <c r="X54" i="82"/>
  <c r="Y54" i="82"/>
  <c r="Z54" i="82"/>
  <c r="AA54" i="82"/>
  <c r="AB54" i="82"/>
  <c r="AC54" i="82"/>
  <c r="AD54" i="82"/>
  <c r="AE54" i="82"/>
  <c r="AF54" i="82"/>
  <c r="AG54" i="82"/>
  <c r="AH54" i="82"/>
  <c r="AI54" i="82"/>
  <c r="AJ54" i="82"/>
  <c r="AK54" i="82"/>
  <c r="AL54" i="82"/>
  <c r="AM54" i="82"/>
  <c r="AN54" i="82"/>
  <c r="AO54" i="82"/>
  <c r="AP54" i="82"/>
  <c r="AQ54" i="82"/>
  <c r="AR54" i="82"/>
  <c r="AS54" i="82"/>
  <c r="AT54" i="82"/>
  <c r="AU54" i="82"/>
  <c r="AV54" i="82"/>
  <c r="AW54" i="82"/>
  <c r="AX54" i="82"/>
  <c r="AY54" i="82"/>
  <c r="AZ54" i="82"/>
  <c r="B53" i="82"/>
  <c r="C53" i="82"/>
  <c r="D53" i="82"/>
  <c r="E53" i="82"/>
  <c r="F53" i="82"/>
  <c r="G53" i="82"/>
  <c r="H53" i="82"/>
  <c r="I53" i="82"/>
  <c r="J53" i="82"/>
  <c r="K53" i="82"/>
  <c r="L53" i="82"/>
  <c r="M53" i="82"/>
  <c r="N53" i="82"/>
  <c r="O53" i="82"/>
  <c r="P53" i="82"/>
  <c r="Q53" i="82"/>
  <c r="R53" i="82"/>
  <c r="S53" i="82"/>
  <c r="T53" i="82"/>
  <c r="U53" i="82"/>
  <c r="V53" i="82"/>
  <c r="W53" i="82"/>
  <c r="X53" i="82"/>
  <c r="Y53" i="82"/>
  <c r="Z53" i="82"/>
  <c r="AA53" i="82"/>
  <c r="AB53" i="82"/>
  <c r="AC53" i="82"/>
  <c r="AD53" i="82"/>
  <c r="AE53" i="82"/>
  <c r="AF53" i="82"/>
  <c r="AG53" i="82"/>
  <c r="AH53" i="82"/>
  <c r="AI53" i="82"/>
  <c r="AJ53" i="82"/>
  <c r="AK53" i="82"/>
  <c r="AL53" i="82"/>
  <c r="AM53" i="82"/>
  <c r="AN53" i="82"/>
  <c r="AO53" i="82"/>
  <c r="AP53" i="82"/>
  <c r="AQ53" i="82"/>
  <c r="AR53" i="82"/>
  <c r="AS53" i="82"/>
  <c r="AT53" i="82"/>
  <c r="AU53" i="82"/>
  <c r="AV53" i="82"/>
  <c r="AW53" i="82"/>
  <c r="AX53" i="82"/>
  <c r="AY53" i="82"/>
  <c r="AZ53" i="82"/>
  <c r="B52" i="82"/>
  <c r="C52" i="82"/>
  <c r="D52" i="82"/>
  <c r="E52" i="82"/>
  <c r="F52" i="82"/>
  <c r="G52" i="82"/>
  <c r="H52" i="82"/>
  <c r="I52" i="82"/>
  <c r="J52" i="82"/>
  <c r="K52" i="82"/>
  <c r="L52" i="82"/>
  <c r="M52" i="82"/>
  <c r="N52" i="82"/>
  <c r="O52" i="82"/>
  <c r="P52" i="82"/>
  <c r="Q52" i="82"/>
  <c r="R52" i="82"/>
  <c r="S52" i="82"/>
  <c r="T52" i="82"/>
  <c r="U52" i="82"/>
  <c r="V52" i="82"/>
  <c r="W52" i="82"/>
  <c r="X52" i="82"/>
  <c r="Y52" i="82"/>
  <c r="Z52" i="82"/>
  <c r="AA52" i="82"/>
  <c r="AB52" i="82"/>
  <c r="AC52" i="82"/>
  <c r="AD52" i="82"/>
  <c r="AE52" i="82"/>
  <c r="AF52" i="82"/>
  <c r="AG52" i="82"/>
  <c r="AH52" i="82"/>
  <c r="AI52" i="82"/>
  <c r="AJ52" i="82"/>
  <c r="AK52" i="82"/>
  <c r="AL52" i="82"/>
  <c r="AM52" i="82"/>
  <c r="AN52" i="82"/>
  <c r="AO52" i="82"/>
  <c r="AP52" i="82"/>
  <c r="AQ52" i="82"/>
  <c r="AR52" i="82"/>
  <c r="AS52" i="82"/>
  <c r="AT52" i="82"/>
  <c r="AU52" i="82"/>
  <c r="AV52" i="82"/>
  <c r="AW52" i="82"/>
  <c r="AX52" i="82"/>
  <c r="AY52" i="82"/>
  <c r="AZ52" i="82"/>
  <c r="B51" i="82"/>
  <c r="C51" i="82"/>
  <c r="D51" i="82"/>
  <c r="E51" i="82"/>
  <c r="F51" i="82"/>
  <c r="G51" i="82"/>
  <c r="H51" i="82"/>
  <c r="I51" i="82"/>
  <c r="J51" i="82"/>
  <c r="K51" i="82"/>
  <c r="L51" i="82"/>
  <c r="M51" i="82"/>
  <c r="N51" i="82"/>
  <c r="O51" i="82"/>
  <c r="P51" i="82"/>
  <c r="Q51" i="82"/>
  <c r="R51" i="82"/>
  <c r="S51" i="82"/>
  <c r="T51" i="82"/>
  <c r="U51" i="82"/>
  <c r="V51" i="82"/>
  <c r="W51" i="82"/>
  <c r="X51" i="82"/>
  <c r="Y51" i="82"/>
  <c r="Z51" i="82"/>
  <c r="AA51" i="82"/>
  <c r="AB51" i="82"/>
  <c r="AC51" i="82"/>
  <c r="AD51" i="82"/>
  <c r="AE51" i="82"/>
  <c r="AF51" i="82"/>
  <c r="AG51" i="82"/>
  <c r="AH51" i="82"/>
  <c r="AI51" i="82"/>
  <c r="AJ51" i="82"/>
  <c r="AK51" i="82"/>
  <c r="AL51" i="82"/>
  <c r="AM51" i="82"/>
  <c r="AN51" i="82"/>
  <c r="AO51" i="82"/>
  <c r="AP51" i="82"/>
  <c r="AQ51" i="82"/>
  <c r="AR51" i="82"/>
  <c r="AS51" i="82"/>
  <c r="AT51" i="82"/>
  <c r="AU51" i="82"/>
  <c r="AV51" i="82"/>
  <c r="AW51" i="82"/>
  <c r="AX51" i="82"/>
  <c r="AY51" i="82"/>
  <c r="AZ51" i="82"/>
  <c r="B50" i="82"/>
  <c r="C50" i="82"/>
  <c r="D50" i="82"/>
  <c r="E50" i="82"/>
  <c r="F50" i="82"/>
  <c r="G50" i="82"/>
  <c r="H50" i="82"/>
  <c r="I50" i="82"/>
  <c r="J50" i="82"/>
  <c r="K50" i="82"/>
  <c r="L50" i="82"/>
  <c r="M50" i="82"/>
  <c r="N50" i="82"/>
  <c r="O50" i="82"/>
  <c r="P50" i="82"/>
  <c r="Q50" i="82"/>
  <c r="R50" i="82"/>
  <c r="S50" i="82"/>
  <c r="T50" i="82"/>
  <c r="U50" i="82"/>
  <c r="V50" i="82"/>
  <c r="W50" i="82"/>
  <c r="X50" i="82"/>
  <c r="Y50" i="82"/>
  <c r="Z50" i="82"/>
  <c r="AA50" i="82"/>
  <c r="AB50" i="82"/>
  <c r="AC50" i="82"/>
  <c r="AD50" i="82"/>
  <c r="AE50" i="82"/>
  <c r="AF50" i="82"/>
  <c r="AG50" i="82"/>
  <c r="AH50" i="82"/>
  <c r="AI50" i="82"/>
  <c r="AJ50" i="82"/>
  <c r="AK50" i="82"/>
  <c r="AL50" i="82"/>
  <c r="AM50" i="82"/>
  <c r="AN50" i="82"/>
  <c r="AO50" i="82"/>
  <c r="AP50" i="82"/>
  <c r="AQ50" i="82"/>
  <c r="AR50" i="82"/>
  <c r="AS50" i="82"/>
  <c r="AT50" i="82"/>
  <c r="AU50" i="82"/>
  <c r="AV50" i="82"/>
  <c r="AW50" i="82"/>
  <c r="AX50" i="82"/>
  <c r="AY50" i="82"/>
  <c r="AZ50" i="82"/>
  <c r="B49" i="82"/>
  <c r="C49" i="82"/>
  <c r="D49" i="82"/>
  <c r="E49" i="82"/>
  <c r="F49" i="82"/>
  <c r="G49" i="82"/>
  <c r="H49" i="82"/>
  <c r="I49" i="82"/>
  <c r="J49" i="82"/>
  <c r="K49" i="82"/>
  <c r="L49" i="82"/>
  <c r="M49" i="82"/>
  <c r="N49" i="82"/>
  <c r="O49" i="82"/>
  <c r="P49" i="82"/>
  <c r="Q49" i="82"/>
  <c r="R49" i="82"/>
  <c r="S49" i="82"/>
  <c r="T49" i="82"/>
  <c r="U49" i="82"/>
  <c r="V49" i="82"/>
  <c r="W49" i="82"/>
  <c r="X49" i="82"/>
  <c r="Y49" i="82"/>
  <c r="Z49" i="82"/>
  <c r="AA49" i="82"/>
  <c r="AB49" i="82"/>
  <c r="AC49" i="82"/>
  <c r="AD49" i="82"/>
  <c r="AE49" i="82"/>
  <c r="AF49" i="82"/>
  <c r="AG49" i="82"/>
  <c r="AH49" i="82"/>
  <c r="AI49" i="82"/>
  <c r="AJ49" i="82"/>
  <c r="AK49" i="82"/>
  <c r="AL49" i="82"/>
  <c r="AM49" i="82"/>
  <c r="AN49" i="82"/>
  <c r="AO49" i="82"/>
  <c r="AP49" i="82"/>
  <c r="AQ49" i="82"/>
  <c r="AR49" i="82"/>
  <c r="AS49" i="82"/>
  <c r="AT49" i="82"/>
  <c r="AU49" i="82"/>
  <c r="AV49" i="82"/>
  <c r="AW49" i="82"/>
  <c r="AX49" i="82"/>
  <c r="AY49" i="82"/>
  <c r="AZ49" i="82"/>
  <c r="B48" i="82"/>
  <c r="C48" i="82"/>
  <c r="D48" i="82"/>
  <c r="E48" i="82"/>
  <c r="F48" i="82"/>
  <c r="G48" i="82"/>
  <c r="H48" i="82"/>
  <c r="I48" i="82"/>
  <c r="J48" i="82"/>
  <c r="K48" i="82"/>
  <c r="L48" i="82"/>
  <c r="M48" i="82"/>
  <c r="N48" i="82"/>
  <c r="O48" i="82"/>
  <c r="P48" i="82"/>
  <c r="Q48" i="82"/>
  <c r="R48" i="82"/>
  <c r="S48" i="82"/>
  <c r="T48" i="82"/>
  <c r="U48" i="82"/>
  <c r="V48" i="82"/>
  <c r="W48" i="82"/>
  <c r="X48" i="82"/>
  <c r="Y48" i="82"/>
  <c r="Z48" i="82"/>
  <c r="AA48" i="82"/>
  <c r="AB48" i="82"/>
  <c r="AC48" i="82"/>
  <c r="AD48" i="82"/>
  <c r="AE48" i="82"/>
  <c r="AF48" i="82"/>
  <c r="AG48" i="82"/>
  <c r="AH48" i="82"/>
  <c r="AI48" i="82"/>
  <c r="AJ48" i="82"/>
  <c r="AK48" i="82"/>
  <c r="AL48" i="82"/>
  <c r="AM48" i="82"/>
  <c r="AN48" i="82"/>
  <c r="AO48" i="82"/>
  <c r="AP48" i="82"/>
  <c r="AQ48" i="82"/>
  <c r="AR48" i="82"/>
  <c r="AS48" i="82"/>
  <c r="AT48" i="82"/>
  <c r="AU48" i="82"/>
  <c r="AV48" i="82"/>
  <c r="AW48" i="82"/>
  <c r="AX48" i="82"/>
  <c r="AY48" i="82"/>
  <c r="AZ48" i="82"/>
  <c r="B47" i="82"/>
  <c r="C47" i="82"/>
  <c r="D47" i="82"/>
  <c r="E47" i="82"/>
  <c r="F47" i="82"/>
  <c r="G47" i="82"/>
  <c r="H47" i="82"/>
  <c r="I47" i="82"/>
  <c r="J47" i="82"/>
  <c r="K47" i="82"/>
  <c r="L47" i="82"/>
  <c r="M47" i="82"/>
  <c r="N47" i="82"/>
  <c r="O47" i="82"/>
  <c r="P47" i="82"/>
  <c r="Q47" i="82"/>
  <c r="R47" i="82"/>
  <c r="S47" i="82"/>
  <c r="T47" i="82"/>
  <c r="U47" i="82"/>
  <c r="V47" i="82"/>
  <c r="W47" i="82"/>
  <c r="X47" i="82"/>
  <c r="Y47" i="82"/>
  <c r="Z47" i="82"/>
  <c r="AA47" i="82"/>
  <c r="AB47" i="82"/>
  <c r="AC47" i="82"/>
  <c r="AD47" i="82"/>
  <c r="AE47" i="82"/>
  <c r="AF47" i="82"/>
  <c r="AG47" i="82"/>
  <c r="AH47" i="82"/>
  <c r="AI47" i="82"/>
  <c r="AJ47" i="82"/>
  <c r="AK47" i="82"/>
  <c r="AL47" i="82"/>
  <c r="AM47" i="82"/>
  <c r="AN47" i="82"/>
  <c r="AO47" i="82"/>
  <c r="AP47" i="82"/>
  <c r="AQ47" i="82"/>
  <c r="AR47" i="82"/>
  <c r="AS47" i="82"/>
  <c r="AT47" i="82"/>
  <c r="AU47" i="82"/>
  <c r="AV47" i="82"/>
  <c r="AW47" i="82"/>
  <c r="AX47" i="82"/>
  <c r="AY47" i="82"/>
  <c r="AZ47" i="82"/>
  <c r="B46" i="82"/>
  <c r="C46" i="82"/>
  <c r="D46" i="82"/>
  <c r="E46" i="82"/>
  <c r="F46" i="82"/>
  <c r="G46" i="82"/>
  <c r="H46" i="82"/>
  <c r="I46" i="82"/>
  <c r="J46" i="82"/>
  <c r="K46" i="82"/>
  <c r="L46" i="82"/>
  <c r="M46" i="82"/>
  <c r="N46" i="82"/>
  <c r="O46" i="82"/>
  <c r="P46" i="82"/>
  <c r="Q46" i="82"/>
  <c r="R46" i="82"/>
  <c r="S46" i="82"/>
  <c r="T46" i="82"/>
  <c r="U46" i="82"/>
  <c r="V46" i="82"/>
  <c r="W46" i="82"/>
  <c r="X46" i="82"/>
  <c r="Y46" i="82"/>
  <c r="Z46" i="82"/>
  <c r="AA46" i="82"/>
  <c r="AB46" i="82"/>
  <c r="AC46" i="82"/>
  <c r="AD46" i="82"/>
  <c r="AE46" i="82"/>
  <c r="AF46" i="82"/>
  <c r="AG46" i="82"/>
  <c r="AH46" i="82"/>
  <c r="AI46" i="82"/>
  <c r="AJ46" i="82"/>
  <c r="AK46" i="82"/>
  <c r="AL46" i="82"/>
  <c r="AM46" i="82"/>
  <c r="AN46" i="82"/>
  <c r="AO46" i="82"/>
  <c r="AP46" i="82"/>
  <c r="AQ46" i="82"/>
  <c r="AR46" i="82"/>
  <c r="AS46" i="82"/>
  <c r="AT46" i="82"/>
  <c r="AU46" i="82"/>
  <c r="AV46" i="82"/>
  <c r="AW46" i="82"/>
  <c r="AX46" i="82"/>
  <c r="AY46" i="82"/>
  <c r="AZ46" i="82"/>
  <c r="B45" i="82"/>
  <c r="C45" i="82"/>
  <c r="D45" i="82"/>
  <c r="E45" i="82"/>
  <c r="F45" i="82"/>
  <c r="G45" i="82"/>
  <c r="H45" i="82"/>
  <c r="I45" i="82"/>
  <c r="J45" i="82"/>
  <c r="K45" i="82"/>
  <c r="L45" i="82"/>
  <c r="M45" i="82"/>
  <c r="N45" i="82"/>
  <c r="O45" i="82"/>
  <c r="P45" i="82"/>
  <c r="Q45" i="82"/>
  <c r="R45" i="82"/>
  <c r="S45" i="82"/>
  <c r="T45" i="82"/>
  <c r="U45" i="82"/>
  <c r="V45" i="82"/>
  <c r="W45" i="82"/>
  <c r="X45" i="82"/>
  <c r="Y45" i="82"/>
  <c r="Z45" i="82"/>
  <c r="AA45" i="82"/>
  <c r="AB45" i="82"/>
  <c r="AC45" i="82"/>
  <c r="AD45" i="82"/>
  <c r="AE45" i="82"/>
  <c r="AF45" i="82"/>
  <c r="AG45" i="82"/>
  <c r="AH45" i="82"/>
  <c r="AI45" i="82"/>
  <c r="AJ45" i="82"/>
  <c r="AK45" i="82"/>
  <c r="AL45" i="82"/>
  <c r="AM45" i="82"/>
  <c r="AN45" i="82"/>
  <c r="AO45" i="82"/>
  <c r="AP45" i="82"/>
  <c r="AQ45" i="82"/>
  <c r="AR45" i="82"/>
  <c r="AS45" i="82"/>
  <c r="AT45" i="82"/>
  <c r="AU45" i="82"/>
  <c r="AV45" i="82"/>
  <c r="AW45" i="82"/>
  <c r="AX45" i="82"/>
  <c r="AY45" i="82"/>
  <c r="AZ45" i="82"/>
  <c r="B44" i="82"/>
  <c r="C44" i="82"/>
  <c r="D44" i="82"/>
  <c r="E44" i="82"/>
  <c r="F44" i="82"/>
  <c r="G44" i="82"/>
  <c r="H44" i="82"/>
  <c r="I44" i="82"/>
  <c r="J44" i="82"/>
  <c r="K44" i="82"/>
  <c r="L44" i="82"/>
  <c r="M44" i="82"/>
  <c r="N44" i="82"/>
  <c r="O44" i="82"/>
  <c r="P44" i="82"/>
  <c r="Q44" i="82"/>
  <c r="R44" i="82"/>
  <c r="S44" i="82"/>
  <c r="T44" i="82"/>
  <c r="U44" i="82"/>
  <c r="V44" i="82"/>
  <c r="W44" i="82"/>
  <c r="X44" i="82"/>
  <c r="Y44" i="82"/>
  <c r="Z44" i="82"/>
  <c r="AA44" i="82"/>
  <c r="AB44" i="82"/>
  <c r="AC44" i="82"/>
  <c r="AD44" i="82"/>
  <c r="AE44" i="82"/>
  <c r="AF44" i="82"/>
  <c r="AG44" i="82"/>
  <c r="AH44" i="82"/>
  <c r="AI44" i="82"/>
  <c r="AJ44" i="82"/>
  <c r="AK44" i="82"/>
  <c r="AL44" i="82"/>
  <c r="AM44" i="82"/>
  <c r="AN44" i="82"/>
  <c r="AO44" i="82"/>
  <c r="AP44" i="82"/>
  <c r="AQ44" i="82"/>
  <c r="AR44" i="82"/>
  <c r="AS44" i="82"/>
  <c r="AT44" i="82"/>
  <c r="AU44" i="82"/>
  <c r="AV44" i="82"/>
  <c r="AW44" i="82"/>
  <c r="AX44" i="82"/>
  <c r="AY44" i="82"/>
  <c r="AZ44" i="82"/>
  <c r="B43" i="82"/>
  <c r="C43" i="82"/>
  <c r="D43" i="82"/>
  <c r="E43" i="82"/>
  <c r="F43" i="82"/>
  <c r="G43" i="82"/>
  <c r="H43" i="82"/>
  <c r="I43" i="82"/>
  <c r="J43" i="82"/>
  <c r="K43" i="82"/>
  <c r="L43" i="82"/>
  <c r="M43" i="82"/>
  <c r="N43" i="82"/>
  <c r="O43" i="82"/>
  <c r="P43" i="82"/>
  <c r="Q43" i="82"/>
  <c r="R43" i="82"/>
  <c r="S43" i="82"/>
  <c r="T43" i="82"/>
  <c r="U43" i="82"/>
  <c r="V43" i="82"/>
  <c r="W43" i="82"/>
  <c r="X43" i="82"/>
  <c r="Y43" i="82"/>
  <c r="Z43" i="82"/>
  <c r="AA43" i="82"/>
  <c r="AB43" i="82"/>
  <c r="AC43" i="82"/>
  <c r="AD43" i="82"/>
  <c r="AE43" i="82"/>
  <c r="AF43" i="82"/>
  <c r="AG43" i="82"/>
  <c r="AH43" i="82"/>
  <c r="AI43" i="82"/>
  <c r="AJ43" i="82"/>
  <c r="AK43" i="82"/>
  <c r="AL43" i="82"/>
  <c r="AM43" i="82"/>
  <c r="AN43" i="82"/>
  <c r="AO43" i="82"/>
  <c r="AP43" i="82"/>
  <c r="AQ43" i="82"/>
  <c r="AR43" i="82"/>
  <c r="AS43" i="82"/>
  <c r="AT43" i="82"/>
  <c r="AU43" i="82"/>
  <c r="AV43" i="82"/>
  <c r="AW43" i="82"/>
  <c r="AX43" i="82"/>
  <c r="AY43" i="82"/>
  <c r="AZ43" i="82"/>
  <c r="B42" i="82"/>
  <c r="C42" i="82"/>
  <c r="D42" i="82"/>
  <c r="E42" i="82"/>
  <c r="F42" i="82"/>
  <c r="G42" i="82"/>
  <c r="H42" i="82"/>
  <c r="I42" i="82"/>
  <c r="J42" i="82"/>
  <c r="K42" i="82"/>
  <c r="L42" i="82"/>
  <c r="M42" i="82"/>
  <c r="N42" i="82"/>
  <c r="O42" i="82"/>
  <c r="P42" i="82"/>
  <c r="Q42" i="82"/>
  <c r="R42" i="82"/>
  <c r="S42" i="82"/>
  <c r="T42" i="82"/>
  <c r="U42" i="82"/>
  <c r="V42" i="82"/>
  <c r="W42" i="82"/>
  <c r="X42" i="82"/>
  <c r="Y42" i="82"/>
  <c r="Z42" i="82"/>
  <c r="AA42" i="82"/>
  <c r="AB42" i="82"/>
  <c r="AC42" i="82"/>
  <c r="AD42" i="82"/>
  <c r="AE42" i="82"/>
  <c r="AF42" i="82"/>
  <c r="AG42" i="82"/>
  <c r="AH42" i="82"/>
  <c r="AI42" i="82"/>
  <c r="AJ42" i="82"/>
  <c r="AK42" i="82"/>
  <c r="AL42" i="82"/>
  <c r="AM42" i="82"/>
  <c r="AN42" i="82"/>
  <c r="AO42" i="82"/>
  <c r="AP42" i="82"/>
  <c r="AQ42" i="82"/>
  <c r="AR42" i="82"/>
  <c r="AS42" i="82"/>
  <c r="AT42" i="82"/>
  <c r="AU42" i="82"/>
  <c r="AV42" i="82"/>
  <c r="AW42" i="82"/>
  <c r="AX42" i="82"/>
  <c r="AY42" i="82"/>
  <c r="AZ42" i="82"/>
  <c r="B41" i="82"/>
  <c r="C41" i="82"/>
  <c r="D41" i="82"/>
  <c r="E41" i="82"/>
  <c r="F41" i="82"/>
  <c r="G41" i="82"/>
  <c r="H41" i="82"/>
  <c r="I41" i="82"/>
  <c r="J41" i="82"/>
  <c r="K41" i="82"/>
  <c r="L41" i="82"/>
  <c r="M41" i="82"/>
  <c r="N41" i="82"/>
  <c r="O41" i="82"/>
  <c r="P41" i="82"/>
  <c r="Q41" i="82"/>
  <c r="R41" i="82"/>
  <c r="S41" i="82"/>
  <c r="T41" i="82"/>
  <c r="U41" i="82"/>
  <c r="V41" i="82"/>
  <c r="W41" i="82"/>
  <c r="X41" i="82"/>
  <c r="Y41" i="82"/>
  <c r="Z41" i="82"/>
  <c r="AA41" i="82"/>
  <c r="AB41" i="82"/>
  <c r="AC41" i="82"/>
  <c r="AD41" i="82"/>
  <c r="AE41" i="82"/>
  <c r="AF41" i="82"/>
  <c r="AG41" i="82"/>
  <c r="AH41" i="82"/>
  <c r="AI41" i="82"/>
  <c r="AJ41" i="82"/>
  <c r="AK41" i="82"/>
  <c r="AL41" i="82"/>
  <c r="AM41" i="82"/>
  <c r="AN41" i="82"/>
  <c r="AO41" i="82"/>
  <c r="AP41" i="82"/>
  <c r="AQ41" i="82"/>
  <c r="AR41" i="82"/>
  <c r="AS41" i="82"/>
  <c r="AT41" i="82"/>
  <c r="AU41" i="82"/>
  <c r="AV41" i="82"/>
  <c r="AW41" i="82"/>
  <c r="AX41" i="82"/>
  <c r="AY41" i="82"/>
  <c r="AZ41" i="82"/>
  <c r="B40" i="82"/>
  <c r="C40" i="82"/>
  <c r="D40" i="82"/>
  <c r="E40" i="82"/>
  <c r="F40" i="82"/>
  <c r="G40" i="82"/>
  <c r="H40" i="82"/>
  <c r="I40" i="82"/>
  <c r="J40" i="82"/>
  <c r="K40" i="82"/>
  <c r="L40" i="82"/>
  <c r="M40" i="82"/>
  <c r="N40" i="82"/>
  <c r="O40" i="82"/>
  <c r="P40" i="82"/>
  <c r="Q40" i="82"/>
  <c r="R40" i="82"/>
  <c r="S40" i="82"/>
  <c r="T40" i="82"/>
  <c r="U40" i="82"/>
  <c r="V40" i="82"/>
  <c r="W40" i="82"/>
  <c r="X40" i="82"/>
  <c r="Y40" i="82"/>
  <c r="Z40" i="82"/>
  <c r="AA40" i="82"/>
  <c r="AB40" i="82"/>
  <c r="AC40" i="82"/>
  <c r="AD40" i="82"/>
  <c r="AE40" i="82"/>
  <c r="AF40" i="82"/>
  <c r="AG40" i="82"/>
  <c r="AH40" i="82"/>
  <c r="AI40" i="82"/>
  <c r="AJ40" i="82"/>
  <c r="AK40" i="82"/>
  <c r="AL40" i="82"/>
  <c r="AM40" i="82"/>
  <c r="AN40" i="82"/>
  <c r="AO40" i="82"/>
  <c r="AP40" i="82"/>
  <c r="AQ40" i="82"/>
  <c r="AR40" i="82"/>
  <c r="AS40" i="82"/>
  <c r="AT40" i="82"/>
  <c r="AU40" i="82"/>
  <c r="AV40" i="82"/>
  <c r="AW40" i="82"/>
  <c r="AX40" i="82"/>
  <c r="AY40" i="82"/>
  <c r="AZ40" i="82"/>
  <c r="B39" i="82"/>
  <c r="C39" i="82"/>
  <c r="D39" i="82"/>
  <c r="E39" i="82"/>
  <c r="F39" i="82"/>
  <c r="G39" i="82"/>
  <c r="H39" i="82"/>
  <c r="I39" i="82"/>
  <c r="J39" i="82"/>
  <c r="K39" i="82"/>
  <c r="L39" i="82"/>
  <c r="M39" i="82"/>
  <c r="N39" i="82"/>
  <c r="O39" i="82"/>
  <c r="P39" i="82"/>
  <c r="Q39" i="82"/>
  <c r="R39" i="82"/>
  <c r="S39" i="82"/>
  <c r="T39" i="82"/>
  <c r="U39" i="82"/>
  <c r="V39" i="82"/>
  <c r="W39" i="82"/>
  <c r="X39" i="82"/>
  <c r="Y39" i="82"/>
  <c r="Z39" i="82"/>
  <c r="AA39" i="82"/>
  <c r="AB39" i="82"/>
  <c r="AC39" i="82"/>
  <c r="AD39" i="82"/>
  <c r="AE39" i="82"/>
  <c r="AF39" i="82"/>
  <c r="AG39" i="82"/>
  <c r="AH39" i="82"/>
  <c r="AI39" i="82"/>
  <c r="AJ39" i="82"/>
  <c r="AK39" i="82"/>
  <c r="AL39" i="82"/>
  <c r="AM39" i="82"/>
  <c r="AN39" i="82"/>
  <c r="AO39" i="82"/>
  <c r="AP39" i="82"/>
  <c r="AQ39" i="82"/>
  <c r="AR39" i="82"/>
  <c r="AS39" i="82"/>
  <c r="AT39" i="82"/>
  <c r="AU39" i="82"/>
  <c r="AV39" i="82"/>
  <c r="AW39" i="82"/>
  <c r="AX39" i="82"/>
  <c r="AY39" i="82"/>
  <c r="AZ39" i="82"/>
  <c r="B38" i="82"/>
  <c r="C38" i="82"/>
  <c r="D38" i="82"/>
  <c r="E38" i="82"/>
  <c r="F38" i="82"/>
  <c r="G38" i="82"/>
  <c r="H38" i="82"/>
  <c r="I38" i="82"/>
  <c r="J38" i="82"/>
  <c r="K38" i="82"/>
  <c r="L38" i="82"/>
  <c r="M38" i="82"/>
  <c r="N38" i="82"/>
  <c r="O38" i="82"/>
  <c r="P38" i="82"/>
  <c r="Q38" i="82"/>
  <c r="R38" i="82"/>
  <c r="S38" i="82"/>
  <c r="T38" i="82"/>
  <c r="U38" i="82"/>
  <c r="V38" i="82"/>
  <c r="W38" i="82"/>
  <c r="X38" i="82"/>
  <c r="Y38" i="82"/>
  <c r="Z38" i="82"/>
  <c r="AA38" i="82"/>
  <c r="AB38" i="82"/>
  <c r="AC38" i="82"/>
  <c r="AD38" i="82"/>
  <c r="AE38" i="82"/>
  <c r="AF38" i="82"/>
  <c r="AG38" i="82"/>
  <c r="AH38" i="82"/>
  <c r="AI38" i="82"/>
  <c r="AJ38" i="82"/>
  <c r="AK38" i="82"/>
  <c r="AL38" i="82"/>
  <c r="AM38" i="82"/>
  <c r="AN38" i="82"/>
  <c r="AO38" i="82"/>
  <c r="AP38" i="82"/>
  <c r="AQ38" i="82"/>
  <c r="AR38" i="82"/>
  <c r="AS38" i="82"/>
  <c r="AT38" i="82"/>
  <c r="AU38" i="82"/>
  <c r="AV38" i="82"/>
  <c r="AW38" i="82"/>
  <c r="AX38" i="82"/>
  <c r="AY38" i="82"/>
  <c r="AZ38" i="82"/>
  <c r="B37" i="82"/>
  <c r="C37" i="82"/>
  <c r="D37" i="82"/>
  <c r="E37" i="82"/>
  <c r="F37" i="82"/>
  <c r="G37" i="82"/>
  <c r="H37" i="82"/>
  <c r="I37" i="82"/>
  <c r="J37" i="82"/>
  <c r="K37" i="82"/>
  <c r="L37" i="82"/>
  <c r="M37" i="82"/>
  <c r="N37" i="82"/>
  <c r="O37" i="82"/>
  <c r="P37" i="82"/>
  <c r="Q37" i="82"/>
  <c r="R37" i="82"/>
  <c r="S37" i="82"/>
  <c r="T37" i="82"/>
  <c r="U37" i="82"/>
  <c r="V37" i="82"/>
  <c r="W37" i="82"/>
  <c r="X37" i="82"/>
  <c r="Y37" i="82"/>
  <c r="Z37" i="82"/>
  <c r="AA37" i="82"/>
  <c r="AB37" i="82"/>
  <c r="AC37" i="82"/>
  <c r="AD37" i="82"/>
  <c r="AE37" i="82"/>
  <c r="AF37" i="82"/>
  <c r="AG37" i="82"/>
  <c r="AH37" i="82"/>
  <c r="AI37" i="82"/>
  <c r="AJ37" i="82"/>
  <c r="AK37" i="82"/>
  <c r="AL37" i="82"/>
  <c r="AM37" i="82"/>
  <c r="AN37" i="82"/>
  <c r="AO37" i="82"/>
  <c r="AP37" i="82"/>
  <c r="AQ37" i="82"/>
  <c r="AR37" i="82"/>
  <c r="AS37" i="82"/>
  <c r="AT37" i="82"/>
  <c r="AU37" i="82"/>
  <c r="AV37" i="82"/>
  <c r="AW37" i="82"/>
  <c r="AX37" i="82"/>
  <c r="AY37" i="82"/>
  <c r="AZ37" i="82"/>
  <c r="B36" i="82"/>
  <c r="C36" i="82"/>
  <c r="D36" i="82"/>
  <c r="E36" i="82"/>
  <c r="F36" i="82"/>
  <c r="G36" i="82"/>
  <c r="H36" i="82"/>
  <c r="I36" i="82"/>
  <c r="J36" i="82"/>
  <c r="K36" i="82"/>
  <c r="L36" i="82"/>
  <c r="M36" i="82"/>
  <c r="N36" i="82"/>
  <c r="O36" i="82"/>
  <c r="P36" i="82"/>
  <c r="Q36" i="82"/>
  <c r="R36" i="82"/>
  <c r="S36" i="82"/>
  <c r="T36" i="82"/>
  <c r="U36" i="82"/>
  <c r="V36" i="82"/>
  <c r="W36" i="82"/>
  <c r="X36" i="82"/>
  <c r="Y36" i="82"/>
  <c r="Z36" i="82"/>
  <c r="AA36" i="82"/>
  <c r="AB36" i="82"/>
  <c r="AC36" i="82"/>
  <c r="AD36" i="82"/>
  <c r="AE36" i="82"/>
  <c r="AF36" i="82"/>
  <c r="AG36" i="82"/>
  <c r="AH36" i="82"/>
  <c r="AI36" i="82"/>
  <c r="AJ36" i="82"/>
  <c r="AK36" i="82"/>
  <c r="AL36" i="82"/>
  <c r="AM36" i="82"/>
  <c r="AN36" i="82"/>
  <c r="AO36" i="82"/>
  <c r="AP36" i="82"/>
  <c r="AQ36" i="82"/>
  <c r="AR36" i="82"/>
  <c r="AS36" i="82"/>
  <c r="AT36" i="82"/>
  <c r="AU36" i="82"/>
  <c r="AV36" i="82"/>
  <c r="AW36" i="82"/>
  <c r="AX36" i="82"/>
  <c r="AY36" i="82"/>
  <c r="AZ36" i="82"/>
  <c r="B35" i="82"/>
  <c r="C35" i="82"/>
  <c r="D35" i="82"/>
  <c r="E35" i="82"/>
  <c r="F35" i="82"/>
  <c r="G35" i="82"/>
  <c r="H35" i="82"/>
  <c r="I35" i="82"/>
  <c r="J35" i="82"/>
  <c r="K35" i="82"/>
  <c r="L35" i="82"/>
  <c r="M35" i="82"/>
  <c r="N35" i="82"/>
  <c r="O35" i="82"/>
  <c r="P35" i="82"/>
  <c r="Q35" i="82"/>
  <c r="R35" i="82"/>
  <c r="S35" i="82"/>
  <c r="T35" i="82"/>
  <c r="U35" i="82"/>
  <c r="V35" i="82"/>
  <c r="W35" i="82"/>
  <c r="X35" i="82"/>
  <c r="Y35" i="82"/>
  <c r="Z35" i="82"/>
  <c r="AA35" i="82"/>
  <c r="AB35" i="82"/>
  <c r="AC35" i="82"/>
  <c r="AD35" i="82"/>
  <c r="AE35" i="82"/>
  <c r="AF35" i="82"/>
  <c r="AG35" i="82"/>
  <c r="AH35" i="82"/>
  <c r="AI35" i="82"/>
  <c r="AJ35" i="82"/>
  <c r="AK35" i="82"/>
  <c r="AL35" i="82"/>
  <c r="AM35" i="82"/>
  <c r="AN35" i="82"/>
  <c r="AO35" i="82"/>
  <c r="AP35" i="82"/>
  <c r="AQ35" i="82"/>
  <c r="AR35" i="82"/>
  <c r="AS35" i="82"/>
  <c r="AT35" i="82"/>
  <c r="AU35" i="82"/>
  <c r="AV35" i="82"/>
  <c r="AW35" i="82"/>
  <c r="AX35" i="82"/>
  <c r="AY35" i="82"/>
  <c r="AZ35" i="82"/>
  <c r="B34" i="82"/>
  <c r="C34" i="82"/>
  <c r="D34" i="82"/>
  <c r="E34" i="82"/>
  <c r="F34" i="82"/>
  <c r="G34" i="82"/>
  <c r="H34" i="82"/>
  <c r="I34" i="82"/>
  <c r="J34" i="82"/>
  <c r="K34" i="82"/>
  <c r="L34" i="82"/>
  <c r="M34" i="82"/>
  <c r="N34" i="82"/>
  <c r="O34" i="82"/>
  <c r="P34" i="82"/>
  <c r="Q34" i="82"/>
  <c r="R34" i="82"/>
  <c r="S34" i="82"/>
  <c r="T34" i="82"/>
  <c r="U34" i="82"/>
  <c r="V34" i="82"/>
  <c r="W34" i="82"/>
  <c r="X34" i="82"/>
  <c r="Y34" i="82"/>
  <c r="Z34" i="82"/>
  <c r="AA34" i="82"/>
  <c r="AB34" i="82"/>
  <c r="AC34" i="82"/>
  <c r="AD34" i="82"/>
  <c r="AE34" i="82"/>
  <c r="AF34" i="82"/>
  <c r="AG34" i="82"/>
  <c r="AH34" i="82"/>
  <c r="AI34" i="82"/>
  <c r="AJ34" i="82"/>
  <c r="AK34" i="82"/>
  <c r="AL34" i="82"/>
  <c r="AM34" i="82"/>
  <c r="AN34" i="82"/>
  <c r="AO34" i="82"/>
  <c r="AP34" i="82"/>
  <c r="AQ34" i="82"/>
  <c r="AR34" i="82"/>
  <c r="AS34" i="82"/>
  <c r="AT34" i="82"/>
  <c r="AU34" i="82"/>
  <c r="AV34" i="82"/>
  <c r="AW34" i="82"/>
  <c r="AX34" i="82"/>
  <c r="AY34" i="82"/>
  <c r="AZ34" i="82"/>
  <c r="B33" i="82"/>
  <c r="C33" i="82"/>
  <c r="D33" i="82"/>
  <c r="E33" i="82"/>
  <c r="F33" i="82"/>
  <c r="G33" i="82"/>
  <c r="H33" i="82"/>
  <c r="I33" i="82"/>
  <c r="J33" i="82"/>
  <c r="K33" i="82"/>
  <c r="L33" i="82"/>
  <c r="M33" i="82"/>
  <c r="N33" i="82"/>
  <c r="O33" i="82"/>
  <c r="P33" i="82"/>
  <c r="Q33" i="82"/>
  <c r="R33" i="82"/>
  <c r="S33" i="82"/>
  <c r="T33" i="82"/>
  <c r="U33" i="82"/>
  <c r="V33" i="82"/>
  <c r="W33" i="82"/>
  <c r="X33" i="82"/>
  <c r="Y33" i="82"/>
  <c r="Z33" i="82"/>
  <c r="AA33" i="82"/>
  <c r="AB33" i="82"/>
  <c r="AC33" i="82"/>
  <c r="AD33" i="82"/>
  <c r="AE33" i="82"/>
  <c r="AF33" i="82"/>
  <c r="AG33" i="82"/>
  <c r="AH33" i="82"/>
  <c r="AI33" i="82"/>
  <c r="AJ33" i="82"/>
  <c r="AK33" i="82"/>
  <c r="AL33" i="82"/>
  <c r="AM33" i="82"/>
  <c r="AN33" i="82"/>
  <c r="AO33" i="82"/>
  <c r="AP33" i="82"/>
  <c r="AQ33" i="82"/>
  <c r="AR33" i="82"/>
  <c r="AS33" i="82"/>
  <c r="AT33" i="82"/>
  <c r="AU33" i="82"/>
  <c r="AV33" i="82"/>
  <c r="AW33" i="82"/>
  <c r="AX33" i="82"/>
  <c r="AY33" i="82"/>
  <c r="AZ33" i="82"/>
  <c r="B32" i="82"/>
  <c r="C32" i="82"/>
  <c r="D32" i="82"/>
  <c r="E32" i="82"/>
  <c r="F32" i="82"/>
  <c r="G32" i="82"/>
  <c r="H32" i="82"/>
  <c r="I32" i="82"/>
  <c r="J32" i="82"/>
  <c r="K32" i="82"/>
  <c r="L32" i="82"/>
  <c r="M32" i="82"/>
  <c r="N32" i="82"/>
  <c r="O32" i="82"/>
  <c r="P32" i="82"/>
  <c r="Q32" i="82"/>
  <c r="R32" i="82"/>
  <c r="S32" i="82"/>
  <c r="T32" i="82"/>
  <c r="U32" i="82"/>
  <c r="V32" i="82"/>
  <c r="W32" i="82"/>
  <c r="X32" i="82"/>
  <c r="Y32" i="82"/>
  <c r="Z32" i="82"/>
  <c r="AA32" i="82"/>
  <c r="AB32" i="82"/>
  <c r="AC32" i="82"/>
  <c r="AD32" i="82"/>
  <c r="AE32" i="82"/>
  <c r="AF32" i="82"/>
  <c r="AG32" i="82"/>
  <c r="AH32" i="82"/>
  <c r="AI32" i="82"/>
  <c r="AJ32" i="82"/>
  <c r="AK32" i="82"/>
  <c r="AL32" i="82"/>
  <c r="AM32" i="82"/>
  <c r="AN32" i="82"/>
  <c r="AO32" i="82"/>
  <c r="AP32" i="82"/>
  <c r="AQ32" i="82"/>
  <c r="AR32" i="82"/>
  <c r="AS32" i="82"/>
  <c r="AT32" i="82"/>
  <c r="AU32" i="82"/>
  <c r="AV32" i="82"/>
  <c r="AW32" i="82"/>
  <c r="AX32" i="82"/>
  <c r="AY32" i="82"/>
  <c r="AZ32" i="82"/>
  <c r="B31" i="82"/>
  <c r="C31" i="82"/>
  <c r="D31" i="82"/>
  <c r="E31" i="82"/>
  <c r="F31" i="82"/>
  <c r="G31" i="82"/>
  <c r="H31" i="82"/>
  <c r="I31" i="82"/>
  <c r="J31" i="82"/>
  <c r="K31" i="82"/>
  <c r="L31" i="82"/>
  <c r="M31" i="82"/>
  <c r="N31" i="82"/>
  <c r="O31" i="82"/>
  <c r="P31" i="82"/>
  <c r="Q31" i="82"/>
  <c r="R31" i="82"/>
  <c r="S31" i="82"/>
  <c r="T31" i="82"/>
  <c r="U31" i="82"/>
  <c r="V31" i="82"/>
  <c r="W31" i="82"/>
  <c r="X31" i="82"/>
  <c r="Y31" i="82"/>
  <c r="Z31" i="82"/>
  <c r="AA31" i="82"/>
  <c r="AB31" i="82"/>
  <c r="AC31" i="82"/>
  <c r="AD31" i="82"/>
  <c r="AE31" i="82"/>
  <c r="AF31" i="82"/>
  <c r="AG31" i="82"/>
  <c r="AH31" i="82"/>
  <c r="AI31" i="82"/>
  <c r="AJ31" i="82"/>
  <c r="AK31" i="82"/>
  <c r="AL31" i="82"/>
  <c r="AM31" i="82"/>
  <c r="AN31" i="82"/>
  <c r="AO31" i="82"/>
  <c r="AP31" i="82"/>
  <c r="AQ31" i="82"/>
  <c r="AR31" i="82"/>
  <c r="AS31" i="82"/>
  <c r="AT31" i="82"/>
  <c r="AU31" i="82"/>
  <c r="AV31" i="82"/>
  <c r="AW31" i="82"/>
  <c r="AX31" i="82"/>
  <c r="AY31" i="82"/>
  <c r="AZ31" i="82"/>
  <c r="B30" i="82"/>
  <c r="C30" i="82"/>
  <c r="D30" i="82"/>
  <c r="E30" i="82"/>
  <c r="F30" i="82"/>
  <c r="G30" i="82"/>
  <c r="H30" i="82"/>
  <c r="I30" i="82"/>
  <c r="J30" i="82"/>
  <c r="K30" i="82"/>
  <c r="L30" i="82"/>
  <c r="M30" i="82"/>
  <c r="N30" i="82"/>
  <c r="O30" i="82"/>
  <c r="P30" i="82"/>
  <c r="Q30" i="82"/>
  <c r="R30" i="82"/>
  <c r="S30" i="82"/>
  <c r="T30" i="82"/>
  <c r="U30" i="82"/>
  <c r="V30" i="82"/>
  <c r="W30" i="82"/>
  <c r="X30" i="82"/>
  <c r="Y30" i="82"/>
  <c r="Z30" i="82"/>
  <c r="AA30" i="82"/>
  <c r="AB30" i="82"/>
  <c r="AC30" i="82"/>
  <c r="AD30" i="82"/>
  <c r="AE30" i="82"/>
  <c r="AF30" i="82"/>
  <c r="AG30" i="82"/>
  <c r="AH30" i="82"/>
  <c r="AI30" i="82"/>
  <c r="AJ30" i="82"/>
  <c r="AK30" i="82"/>
  <c r="AL30" i="82"/>
  <c r="AM30" i="82"/>
  <c r="AN30" i="82"/>
  <c r="AO30" i="82"/>
  <c r="AP30" i="82"/>
  <c r="AQ30" i="82"/>
  <c r="AR30" i="82"/>
  <c r="AS30" i="82"/>
  <c r="AT30" i="82"/>
  <c r="AU30" i="82"/>
  <c r="AV30" i="82"/>
  <c r="AW30" i="82"/>
  <c r="AX30" i="82"/>
  <c r="AY30" i="82"/>
  <c r="AZ30" i="82"/>
  <c r="B29" i="82"/>
  <c r="C29" i="82"/>
  <c r="D29" i="82"/>
  <c r="E29" i="82"/>
  <c r="F29" i="82"/>
  <c r="G29" i="82"/>
  <c r="H29" i="82"/>
  <c r="I29" i="82"/>
  <c r="J29" i="82"/>
  <c r="K29" i="82"/>
  <c r="L29" i="82"/>
  <c r="M29" i="82"/>
  <c r="N29" i="82"/>
  <c r="O29" i="82"/>
  <c r="P29" i="82"/>
  <c r="Q29" i="82"/>
  <c r="R29" i="82"/>
  <c r="S29" i="82"/>
  <c r="T29" i="82"/>
  <c r="U29" i="82"/>
  <c r="V29" i="82"/>
  <c r="W29" i="82"/>
  <c r="X29" i="82"/>
  <c r="Y29" i="82"/>
  <c r="Z29" i="82"/>
  <c r="AA29" i="82"/>
  <c r="AB29" i="82"/>
  <c r="AC29" i="82"/>
  <c r="AD29" i="82"/>
  <c r="AE29" i="82"/>
  <c r="AF29" i="82"/>
  <c r="AG29" i="82"/>
  <c r="AH29" i="82"/>
  <c r="AI29" i="82"/>
  <c r="AJ29" i="82"/>
  <c r="AK29" i="82"/>
  <c r="AL29" i="82"/>
  <c r="AM29" i="82"/>
  <c r="AN29" i="82"/>
  <c r="AO29" i="82"/>
  <c r="AP29" i="82"/>
  <c r="AQ29" i="82"/>
  <c r="AR29" i="82"/>
  <c r="AS29" i="82"/>
  <c r="AT29" i="82"/>
  <c r="AU29" i="82"/>
  <c r="AV29" i="82"/>
  <c r="AW29" i="82"/>
  <c r="AX29" i="82"/>
  <c r="AY29" i="82"/>
  <c r="AZ29" i="82"/>
  <c r="B28" i="82"/>
  <c r="C28" i="82"/>
  <c r="D28" i="82"/>
  <c r="E28" i="82"/>
  <c r="F28" i="82"/>
  <c r="G28" i="82"/>
  <c r="H28" i="82"/>
  <c r="I28" i="82"/>
  <c r="J28" i="82"/>
  <c r="K28" i="82"/>
  <c r="L28" i="82"/>
  <c r="M28" i="82"/>
  <c r="N28" i="82"/>
  <c r="O28" i="82"/>
  <c r="P28" i="82"/>
  <c r="Q28" i="82"/>
  <c r="R28" i="82"/>
  <c r="S28" i="82"/>
  <c r="T28" i="82"/>
  <c r="U28" i="82"/>
  <c r="V28" i="82"/>
  <c r="W28" i="82"/>
  <c r="X28" i="82"/>
  <c r="Y28" i="82"/>
  <c r="Z28" i="82"/>
  <c r="AA28" i="82"/>
  <c r="AB28" i="82"/>
  <c r="AC28" i="82"/>
  <c r="AD28" i="82"/>
  <c r="AE28" i="82"/>
  <c r="AF28" i="82"/>
  <c r="AG28" i="82"/>
  <c r="AH28" i="82"/>
  <c r="AI28" i="82"/>
  <c r="AJ28" i="82"/>
  <c r="AK28" i="82"/>
  <c r="AL28" i="82"/>
  <c r="AM28" i="82"/>
  <c r="AN28" i="82"/>
  <c r="AO28" i="82"/>
  <c r="AP28" i="82"/>
  <c r="AQ28" i="82"/>
  <c r="AR28" i="82"/>
  <c r="AS28" i="82"/>
  <c r="AT28" i="82"/>
  <c r="AU28" i="82"/>
  <c r="AV28" i="82"/>
  <c r="AW28" i="82"/>
  <c r="AX28" i="82"/>
  <c r="AY28" i="82"/>
  <c r="AZ28" i="82"/>
  <c r="B27" i="82"/>
  <c r="C27" i="82"/>
  <c r="D27" i="82"/>
  <c r="E27" i="82"/>
  <c r="F27" i="82"/>
  <c r="G27" i="82"/>
  <c r="H27" i="82"/>
  <c r="I27" i="82"/>
  <c r="J27" i="82"/>
  <c r="K27" i="82"/>
  <c r="L27" i="82"/>
  <c r="M27" i="82"/>
  <c r="N27" i="82"/>
  <c r="O27" i="82"/>
  <c r="P27" i="82"/>
  <c r="Q27" i="82"/>
  <c r="R27" i="82"/>
  <c r="S27" i="82"/>
  <c r="T27" i="82"/>
  <c r="U27" i="82"/>
  <c r="V27" i="82"/>
  <c r="W27" i="82"/>
  <c r="X27" i="82"/>
  <c r="Y27" i="82"/>
  <c r="Z27" i="82"/>
  <c r="AA27" i="82"/>
  <c r="AB27" i="82"/>
  <c r="AC27" i="82"/>
  <c r="AD27" i="82"/>
  <c r="AE27" i="82"/>
  <c r="AF27" i="82"/>
  <c r="AG27" i="82"/>
  <c r="AH27" i="82"/>
  <c r="AI27" i="82"/>
  <c r="AJ27" i="82"/>
  <c r="AK27" i="82"/>
  <c r="AL27" i="82"/>
  <c r="AM27" i="82"/>
  <c r="AN27" i="82"/>
  <c r="AO27" i="82"/>
  <c r="AP27" i="82"/>
  <c r="AQ27" i="82"/>
  <c r="AR27" i="82"/>
  <c r="AS27" i="82"/>
  <c r="AT27" i="82"/>
  <c r="AU27" i="82"/>
  <c r="AV27" i="82"/>
  <c r="AW27" i="82"/>
  <c r="AX27" i="82"/>
  <c r="AY27" i="82"/>
  <c r="AZ27" i="82"/>
  <c r="B26" i="82"/>
  <c r="C26" i="82"/>
  <c r="D26" i="82"/>
  <c r="E26" i="82"/>
  <c r="F26" i="82"/>
  <c r="G26" i="82"/>
  <c r="H26" i="82"/>
  <c r="I26" i="82"/>
  <c r="J26" i="82"/>
  <c r="K26" i="82"/>
  <c r="L26" i="82"/>
  <c r="M26" i="82"/>
  <c r="N26" i="82"/>
  <c r="O26" i="82"/>
  <c r="P26" i="82"/>
  <c r="Q26" i="82"/>
  <c r="R26" i="82"/>
  <c r="S26" i="82"/>
  <c r="T26" i="82"/>
  <c r="U26" i="82"/>
  <c r="V26" i="82"/>
  <c r="W26" i="82"/>
  <c r="X26" i="82"/>
  <c r="Y26" i="82"/>
  <c r="Z26" i="82"/>
  <c r="AA26" i="82"/>
  <c r="AB26" i="82"/>
  <c r="AC26" i="82"/>
  <c r="AD26" i="82"/>
  <c r="AE26" i="82"/>
  <c r="AF26" i="82"/>
  <c r="AG26" i="82"/>
  <c r="AH26" i="82"/>
  <c r="AI26" i="82"/>
  <c r="AJ26" i="82"/>
  <c r="AK26" i="82"/>
  <c r="AL26" i="82"/>
  <c r="AM26" i="82"/>
  <c r="AN26" i="82"/>
  <c r="AO26" i="82"/>
  <c r="AP26" i="82"/>
  <c r="AQ26" i="82"/>
  <c r="AR26" i="82"/>
  <c r="AS26" i="82"/>
  <c r="AT26" i="82"/>
  <c r="AU26" i="82"/>
  <c r="AV26" i="82"/>
  <c r="AW26" i="82"/>
  <c r="AX26" i="82"/>
  <c r="AY26" i="82"/>
  <c r="AZ26" i="82"/>
  <c r="B25" i="82"/>
  <c r="C25" i="82"/>
  <c r="D25" i="82"/>
  <c r="E25" i="82"/>
  <c r="F25" i="82"/>
  <c r="G25" i="82"/>
  <c r="H25" i="82"/>
  <c r="I25" i="82"/>
  <c r="J25" i="82"/>
  <c r="K25" i="82"/>
  <c r="L25" i="82"/>
  <c r="M25" i="82"/>
  <c r="N25" i="82"/>
  <c r="O25" i="82"/>
  <c r="P25" i="82"/>
  <c r="Q25" i="82"/>
  <c r="R25" i="82"/>
  <c r="S25" i="82"/>
  <c r="T25" i="82"/>
  <c r="U25" i="82"/>
  <c r="V25" i="82"/>
  <c r="W25" i="82"/>
  <c r="X25" i="82"/>
  <c r="Y25" i="82"/>
  <c r="Z25" i="82"/>
  <c r="AA25" i="82"/>
  <c r="AB25" i="82"/>
  <c r="AC25" i="82"/>
  <c r="AD25" i="82"/>
  <c r="AE25" i="82"/>
  <c r="AF25" i="82"/>
  <c r="AG25" i="82"/>
  <c r="AH25" i="82"/>
  <c r="AI25" i="82"/>
  <c r="AJ25" i="82"/>
  <c r="AK25" i="82"/>
  <c r="AL25" i="82"/>
  <c r="AM25" i="82"/>
  <c r="AN25" i="82"/>
  <c r="AO25" i="82"/>
  <c r="AP25" i="82"/>
  <c r="AQ25" i="82"/>
  <c r="AR25" i="82"/>
  <c r="AS25" i="82"/>
  <c r="AT25" i="82"/>
  <c r="AU25" i="82"/>
  <c r="AV25" i="82"/>
  <c r="AW25" i="82"/>
  <c r="AX25" i="82"/>
  <c r="AY25" i="82"/>
  <c r="AZ25" i="82"/>
  <c r="B24" i="82"/>
  <c r="C24" i="82"/>
  <c r="D24" i="82"/>
  <c r="E24" i="82"/>
  <c r="F24" i="82"/>
  <c r="G24" i="82"/>
  <c r="H24" i="82"/>
  <c r="I24" i="82"/>
  <c r="J24" i="82"/>
  <c r="K24" i="82"/>
  <c r="L24" i="82"/>
  <c r="M24" i="82"/>
  <c r="N24" i="82"/>
  <c r="O24" i="82"/>
  <c r="P24" i="82"/>
  <c r="Q24" i="82"/>
  <c r="R24" i="82"/>
  <c r="S24" i="82"/>
  <c r="T24" i="82"/>
  <c r="U24" i="82"/>
  <c r="V24" i="82"/>
  <c r="W24" i="82"/>
  <c r="X24" i="82"/>
  <c r="Y24" i="82"/>
  <c r="Z24" i="82"/>
  <c r="AA24" i="82"/>
  <c r="AB24" i="82"/>
  <c r="AC24" i="82"/>
  <c r="AD24" i="82"/>
  <c r="AE24" i="82"/>
  <c r="AF24" i="82"/>
  <c r="AG24" i="82"/>
  <c r="AH24" i="82"/>
  <c r="AI24" i="82"/>
  <c r="AJ24" i="82"/>
  <c r="AK24" i="82"/>
  <c r="AL24" i="82"/>
  <c r="AM24" i="82"/>
  <c r="AN24" i="82"/>
  <c r="AO24" i="82"/>
  <c r="AP24" i="82"/>
  <c r="AQ24" i="82"/>
  <c r="AR24" i="82"/>
  <c r="AS24" i="82"/>
  <c r="AT24" i="82"/>
  <c r="AU24" i="82"/>
  <c r="AV24" i="82"/>
  <c r="AW24" i="82"/>
  <c r="AX24" i="82"/>
  <c r="AY24" i="82"/>
  <c r="AZ24" i="82"/>
  <c r="B23" i="82"/>
  <c r="C23" i="82"/>
  <c r="D23" i="82"/>
  <c r="E23" i="82"/>
  <c r="F23" i="82"/>
  <c r="G23" i="82"/>
  <c r="H23" i="82"/>
  <c r="I23" i="82"/>
  <c r="J23" i="82"/>
  <c r="K23" i="82"/>
  <c r="L23" i="82"/>
  <c r="M23" i="82"/>
  <c r="N23" i="82"/>
  <c r="O23" i="82"/>
  <c r="P23" i="82"/>
  <c r="Q23" i="82"/>
  <c r="R23" i="82"/>
  <c r="S23" i="82"/>
  <c r="T23" i="82"/>
  <c r="U23" i="82"/>
  <c r="V23" i="82"/>
  <c r="W23" i="82"/>
  <c r="X23" i="82"/>
  <c r="Y23" i="82"/>
  <c r="Z23" i="82"/>
  <c r="AA23" i="82"/>
  <c r="AB23" i="82"/>
  <c r="AC23" i="82"/>
  <c r="AD23" i="82"/>
  <c r="AE23" i="82"/>
  <c r="AF23" i="82"/>
  <c r="AG23" i="82"/>
  <c r="AH23" i="82"/>
  <c r="AI23" i="82"/>
  <c r="AJ23" i="82"/>
  <c r="AK23" i="82"/>
  <c r="AL23" i="82"/>
  <c r="AM23" i="82"/>
  <c r="AN23" i="82"/>
  <c r="AO23" i="82"/>
  <c r="AP23" i="82"/>
  <c r="AQ23" i="82"/>
  <c r="AR23" i="82"/>
  <c r="AS23" i="82"/>
  <c r="AT23" i="82"/>
  <c r="AU23" i="82"/>
  <c r="AV23" i="82"/>
  <c r="AW23" i="82"/>
  <c r="AX23" i="82"/>
  <c r="AY23" i="82"/>
  <c r="AZ23" i="82"/>
  <c r="B22" i="82"/>
  <c r="C22" i="82"/>
  <c r="D22" i="82"/>
  <c r="E22" i="82"/>
  <c r="F22" i="82"/>
  <c r="G22" i="82"/>
  <c r="H22" i="82"/>
  <c r="I22" i="82"/>
  <c r="J22" i="82"/>
  <c r="K22" i="82"/>
  <c r="L22" i="82"/>
  <c r="M22" i="82"/>
  <c r="N22" i="82"/>
  <c r="O22" i="82"/>
  <c r="P22" i="82"/>
  <c r="Q22" i="82"/>
  <c r="R22" i="82"/>
  <c r="S22" i="82"/>
  <c r="T22" i="82"/>
  <c r="U22" i="82"/>
  <c r="V22" i="82"/>
  <c r="W22" i="82"/>
  <c r="X22" i="82"/>
  <c r="Y22" i="82"/>
  <c r="Z22" i="82"/>
  <c r="AA22" i="82"/>
  <c r="AB22" i="82"/>
  <c r="AC22" i="82"/>
  <c r="AD22" i="82"/>
  <c r="AE22" i="82"/>
  <c r="AF22" i="82"/>
  <c r="AG22" i="82"/>
  <c r="AH22" i="82"/>
  <c r="AI22" i="82"/>
  <c r="AJ22" i="82"/>
  <c r="AK22" i="82"/>
  <c r="AL22" i="82"/>
  <c r="AM22" i="82"/>
  <c r="AN22" i="82"/>
  <c r="AO22" i="82"/>
  <c r="AP22" i="82"/>
  <c r="AQ22" i="82"/>
  <c r="AR22" i="82"/>
  <c r="AS22" i="82"/>
  <c r="AT22" i="82"/>
  <c r="AU22" i="82"/>
  <c r="AV22" i="82"/>
  <c r="AW22" i="82"/>
  <c r="AX22" i="82"/>
  <c r="AY22" i="82"/>
  <c r="AZ22" i="82"/>
  <c r="B21" i="82"/>
  <c r="C21" i="82"/>
  <c r="D21" i="82"/>
  <c r="E21" i="82"/>
  <c r="F21" i="82"/>
  <c r="G21" i="82"/>
  <c r="H21" i="82"/>
  <c r="I21" i="82"/>
  <c r="J21" i="82"/>
  <c r="K21" i="82"/>
  <c r="L21" i="82"/>
  <c r="M21" i="82"/>
  <c r="N21" i="82"/>
  <c r="O21" i="82"/>
  <c r="P21" i="82"/>
  <c r="Q21" i="82"/>
  <c r="R21" i="82"/>
  <c r="S21" i="82"/>
  <c r="T21" i="82"/>
  <c r="U21" i="82"/>
  <c r="V21" i="82"/>
  <c r="W21" i="82"/>
  <c r="X21" i="82"/>
  <c r="Y21" i="82"/>
  <c r="Z21" i="82"/>
  <c r="AA21" i="82"/>
  <c r="AB21" i="82"/>
  <c r="AC21" i="82"/>
  <c r="AD21" i="82"/>
  <c r="AE21" i="82"/>
  <c r="AF21" i="82"/>
  <c r="AG21" i="82"/>
  <c r="AH21" i="82"/>
  <c r="AI21" i="82"/>
  <c r="AJ21" i="82"/>
  <c r="AK21" i="82"/>
  <c r="AL21" i="82"/>
  <c r="AM21" i="82"/>
  <c r="AN21" i="82"/>
  <c r="AO21" i="82"/>
  <c r="AP21" i="82"/>
  <c r="AQ21" i="82"/>
  <c r="AR21" i="82"/>
  <c r="AS21" i="82"/>
  <c r="AT21" i="82"/>
  <c r="AU21" i="82"/>
  <c r="AV21" i="82"/>
  <c r="AW21" i="82"/>
  <c r="AX21" i="82"/>
  <c r="AY21" i="82"/>
  <c r="AZ21" i="82"/>
  <c r="B20" i="82"/>
  <c r="C20" i="82"/>
  <c r="D20" i="82"/>
  <c r="E20" i="82"/>
  <c r="F20" i="82"/>
  <c r="G20" i="82"/>
  <c r="H20" i="82"/>
  <c r="I20" i="82"/>
  <c r="J20" i="82"/>
  <c r="K20" i="82"/>
  <c r="L20" i="82"/>
  <c r="M20" i="82"/>
  <c r="N20" i="82"/>
  <c r="O20" i="82"/>
  <c r="P20" i="82"/>
  <c r="Q20" i="82"/>
  <c r="R20" i="82"/>
  <c r="S20" i="82"/>
  <c r="T20" i="82"/>
  <c r="U20" i="82"/>
  <c r="V20" i="82"/>
  <c r="W20" i="82"/>
  <c r="X20" i="82"/>
  <c r="Y20" i="82"/>
  <c r="Z20" i="82"/>
  <c r="AA20" i="82"/>
  <c r="AB20" i="82"/>
  <c r="AC20" i="82"/>
  <c r="AD20" i="82"/>
  <c r="AE20" i="82"/>
  <c r="AF20" i="82"/>
  <c r="AG20" i="82"/>
  <c r="AH20" i="82"/>
  <c r="AI20" i="82"/>
  <c r="AJ20" i="82"/>
  <c r="AK20" i="82"/>
  <c r="AL20" i="82"/>
  <c r="AM20" i="82"/>
  <c r="AN20" i="82"/>
  <c r="AO20" i="82"/>
  <c r="AP20" i="82"/>
  <c r="AQ20" i="82"/>
  <c r="AR20" i="82"/>
  <c r="AS20" i="82"/>
  <c r="AT20" i="82"/>
  <c r="AU20" i="82"/>
  <c r="AV20" i="82"/>
  <c r="AW20" i="82"/>
  <c r="AX20" i="82"/>
  <c r="AY20" i="82"/>
  <c r="AZ20" i="82"/>
  <c r="B19" i="82"/>
  <c r="C19" i="82"/>
  <c r="D19" i="82"/>
  <c r="E19" i="82"/>
  <c r="F19" i="82"/>
  <c r="G19" i="82"/>
  <c r="H19" i="82"/>
  <c r="I19" i="82"/>
  <c r="J19" i="82"/>
  <c r="K19" i="82"/>
  <c r="L19" i="82"/>
  <c r="M19" i="82"/>
  <c r="N19" i="82"/>
  <c r="O19" i="82"/>
  <c r="P19" i="82"/>
  <c r="Q19" i="82"/>
  <c r="R19" i="82"/>
  <c r="S19" i="82"/>
  <c r="T19" i="82"/>
  <c r="U19" i="82"/>
  <c r="V19" i="82"/>
  <c r="W19" i="82"/>
  <c r="X19" i="82"/>
  <c r="Y19" i="82"/>
  <c r="Z19" i="82"/>
  <c r="AA19" i="82"/>
  <c r="AB19" i="82"/>
  <c r="AC19" i="82"/>
  <c r="AD19" i="82"/>
  <c r="AE19" i="82"/>
  <c r="AF19" i="82"/>
  <c r="AG19" i="82"/>
  <c r="AH19" i="82"/>
  <c r="AI19" i="82"/>
  <c r="AJ19" i="82"/>
  <c r="AK19" i="82"/>
  <c r="AL19" i="82"/>
  <c r="AM19" i="82"/>
  <c r="AN19" i="82"/>
  <c r="AO19" i="82"/>
  <c r="AP19" i="82"/>
  <c r="AQ19" i="82"/>
  <c r="AR19" i="82"/>
  <c r="AS19" i="82"/>
  <c r="AT19" i="82"/>
  <c r="AU19" i="82"/>
  <c r="AV19" i="82"/>
  <c r="AW19" i="82"/>
  <c r="AX19" i="82"/>
  <c r="AY19" i="82"/>
  <c r="AZ19" i="82"/>
  <c r="B18" i="82"/>
  <c r="C18" i="82"/>
  <c r="D18" i="82"/>
  <c r="E18" i="82"/>
  <c r="F18" i="82"/>
  <c r="G18" i="82"/>
  <c r="H18" i="82"/>
  <c r="I18" i="82"/>
  <c r="J18" i="82"/>
  <c r="K18" i="82"/>
  <c r="L18" i="82"/>
  <c r="M18" i="82"/>
  <c r="N18" i="82"/>
  <c r="O18" i="82"/>
  <c r="P18" i="82"/>
  <c r="Q18" i="82"/>
  <c r="R18" i="82"/>
  <c r="S18" i="82"/>
  <c r="T18" i="82"/>
  <c r="U18" i="82"/>
  <c r="V18" i="82"/>
  <c r="W18" i="82"/>
  <c r="X18" i="82"/>
  <c r="Y18" i="82"/>
  <c r="Z18" i="82"/>
  <c r="AA18" i="82"/>
  <c r="AB18" i="82"/>
  <c r="AC18" i="82"/>
  <c r="AD18" i="82"/>
  <c r="AE18" i="82"/>
  <c r="AF18" i="82"/>
  <c r="AG18" i="82"/>
  <c r="AH18" i="82"/>
  <c r="AI18" i="82"/>
  <c r="AJ18" i="82"/>
  <c r="AK18" i="82"/>
  <c r="AL18" i="82"/>
  <c r="AM18" i="82"/>
  <c r="AN18" i="82"/>
  <c r="AO18" i="82"/>
  <c r="AP18" i="82"/>
  <c r="AQ18" i="82"/>
  <c r="AR18" i="82"/>
  <c r="AS18" i="82"/>
  <c r="AT18" i="82"/>
  <c r="AU18" i="82"/>
  <c r="AV18" i="82"/>
  <c r="AW18" i="82"/>
  <c r="AX18" i="82"/>
  <c r="AY18" i="82"/>
  <c r="AZ18" i="82"/>
  <c r="B17" i="82"/>
  <c r="C17" i="82"/>
  <c r="D17" i="82"/>
  <c r="E17" i="82"/>
  <c r="F17" i="82"/>
  <c r="G17" i="82"/>
  <c r="H17" i="82"/>
  <c r="I17" i="82"/>
  <c r="J17" i="82"/>
  <c r="K17" i="82"/>
  <c r="L17" i="82"/>
  <c r="M17" i="82"/>
  <c r="N17" i="82"/>
  <c r="O17" i="82"/>
  <c r="P17" i="82"/>
  <c r="Q17" i="82"/>
  <c r="R17" i="82"/>
  <c r="S17" i="82"/>
  <c r="T17" i="82"/>
  <c r="U17" i="82"/>
  <c r="V17" i="82"/>
  <c r="W17" i="82"/>
  <c r="X17" i="82"/>
  <c r="Y17" i="82"/>
  <c r="Z17" i="82"/>
  <c r="AA17" i="82"/>
  <c r="AB17" i="82"/>
  <c r="AC17" i="82"/>
  <c r="AD17" i="82"/>
  <c r="AE17" i="82"/>
  <c r="AF17" i="82"/>
  <c r="AG17" i="82"/>
  <c r="AH17" i="82"/>
  <c r="AI17" i="82"/>
  <c r="AJ17" i="82"/>
  <c r="AK17" i="82"/>
  <c r="AL17" i="82"/>
  <c r="AM17" i="82"/>
  <c r="AN17" i="82"/>
  <c r="AO17" i="82"/>
  <c r="AP17" i="82"/>
  <c r="AQ17" i="82"/>
  <c r="AR17" i="82"/>
  <c r="AS17" i="82"/>
  <c r="AT17" i="82"/>
  <c r="AU17" i="82"/>
  <c r="AV17" i="82"/>
  <c r="AW17" i="82"/>
  <c r="AX17" i="82"/>
  <c r="AY17" i="82"/>
  <c r="AZ17" i="82"/>
  <c r="B16" i="82"/>
  <c r="C16" i="82"/>
  <c r="D16" i="82"/>
  <c r="E16" i="82"/>
  <c r="F16" i="82"/>
  <c r="G16" i="82"/>
  <c r="H16" i="82"/>
  <c r="I16" i="82"/>
  <c r="J16" i="82"/>
  <c r="K16" i="82"/>
  <c r="L16" i="82"/>
  <c r="M16" i="82"/>
  <c r="N16" i="82"/>
  <c r="O16" i="82"/>
  <c r="P16" i="82"/>
  <c r="Q16" i="82"/>
  <c r="R16" i="82"/>
  <c r="S16" i="82"/>
  <c r="T16" i="82"/>
  <c r="U16" i="82"/>
  <c r="V16" i="82"/>
  <c r="W16" i="82"/>
  <c r="X16" i="82"/>
  <c r="Y16" i="82"/>
  <c r="Z16" i="82"/>
  <c r="AA16" i="82"/>
  <c r="AB16" i="82"/>
  <c r="AC16" i="82"/>
  <c r="AD16" i="82"/>
  <c r="AE16" i="82"/>
  <c r="AF16" i="82"/>
  <c r="AG16" i="82"/>
  <c r="AH16" i="82"/>
  <c r="AI16" i="82"/>
  <c r="AJ16" i="82"/>
  <c r="AK16" i="82"/>
  <c r="AL16" i="82"/>
  <c r="AM16" i="82"/>
  <c r="AN16" i="82"/>
  <c r="AO16" i="82"/>
  <c r="AP16" i="82"/>
  <c r="AQ16" i="82"/>
  <c r="AR16" i="82"/>
  <c r="AS16" i="82"/>
  <c r="AT16" i="82"/>
  <c r="AU16" i="82"/>
  <c r="AV16" i="82"/>
  <c r="AW16" i="82"/>
  <c r="AX16" i="82"/>
  <c r="AY16" i="82"/>
  <c r="AZ16" i="82"/>
  <c r="B15" i="82"/>
  <c r="C15" i="82"/>
  <c r="D15" i="82"/>
  <c r="E15" i="82"/>
  <c r="F15" i="82"/>
  <c r="G15" i="82"/>
  <c r="H15" i="82"/>
  <c r="I15" i="82"/>
  <c r="J15" i="82"/>
  <c r="K15" i="82"/>
  <c r="L15" i="82"/>
  <c r="M15" i="82"/>
  <c r="N15" i="82"/>
  <c r="O15" i="82"/>
  <c r="P15" i="82"/>
  <c r="Q15" i="82"/>
  <c r="R15" i="82"/>
  <c r="S15" i="82"/>
  <c r="T15" i="82"/>
  <c r="U15" i="82"/>
  <c r="V15" i="82"/>
  <c r="W15" i="82"/>
  <c r="X15" i="82"/>
  <c r="Y15" i="82"/>
  <c r="Z15" i="82"/>
  <c r="AA15" i="82"/>
  <c r="AB15" i="82"/>
  <c r="AC15" i="82"/>
  <c r="AD15" i="82"/>
  <c r="AE15" i="82"/>
  <c r="AF15" i="82"/>
  <c r="AG15" i="82"/>
  <c r="AH15" i="82"/>
  <c r="AI15" i="82"/>
  <c r="AJ15" i="82"/>
  <c r="AK15" i="82"/>
  <c r="AL15" i="82"/>
  <c r="AM15" i="82"/>
  <c r="AN15" i="82"/>
  <c r="AO15" i="82"/>
  <c r="AP15" i="82"/>
  <c r="AQ15" i="82"/>
  <c r="AR15" i="82"/>
  <c r="AS15" i="82"/>
  <c r="AT15" i="82"/>
  <c r="AU15" i="82"/>
  <c r="AV15" i="82"/>
  <c r="AW15" i="82"/>
  <c r="AX15" i="82"/>
  <c r="AY15" i="82"/>
  <c r="AZ15" i="82"/>
  <c r="B14" i="82"/>
  <c r="C14" i="82"/>
  <c r="D14" i="82"/>
  <c r="E14" i="82"/>
  <c r="F14" i="82"/>
  <c r="G14" i="82"/>
  <c r="H14" i="82"/>
  <c r="I14" i="82"/>
  <c r="J14" i="82"/>
  <c r="K14" i="82"/>
  <c r="L14" i="82"/>
  <c r="M14" i="82"/>
  <c r="N14" i="82"/>
  <c r="O14" i="82"/>
  <c r="P14" i="82"/>
  <c r="Q14" i="82"/>
  <c r="R14" i="82"/>
  <c r="S14" i="82"/>
  <c r="T14" i="82"/>
  <c r="U14" i="82"/>
  <c r="V14" i="82"/>
  <c r="W14" i="82"/>
  <c r="X14" i="82"/>
  <c r="Y14" i="82"/>
  <c r="Z14" i="82"/>
  <c r="AA14" i="82"/>
  <c r="AB14" i="82"/>
  <c r="AC14" i="82"/>
  <c r="AD14" i="82"/>
  <c r="AE14" i="82"/>
  <c r="AF14" i="82"/>
  <c r="AG14" i="82"/>
  <c r="AH14" i="82"/>
  <c r="AI14" i="82"/>
  <c r="AJ14" i="82"/>
  <c r="AK14" i="82"/>
  <c r="AL14" i="82"/>
  <c r="AM14" i="82"/>
  <c r="AN14" i="82"/>
  <c r="AO14" i="82"/>
  <c r="AP14" i="82"/>
  <c r="AQ14" i="82"/>
  <c r="AR14" i="82"/>
  <c r="AS14" i="82"/>
  <c r="AT14" i="82"/>
  <c r="AU14" i="82"/>
  <c r="AV14" i="82"/>
  <c r="AW14" i="82"/>
  <c r="AX14" i="82"/>
  <c r="AY14" i="82"/>
  <c r="AZ14" i="82"/>
  <c r="B13" i="82"/>
  <c r="C13" i="82"/>
  <c r="D13" i="82"/>
  <c r="E13" i="82"/>
  <c r="F13" i="82"/>
  <c r="G13" i="82"/>
  <c r="H13" i="82"/>
  <c r="I13" i="82"/>
  <c r="J13" i="82"/>
  <c r="K13" i="82"/>
  <c r="L13" i="82"/>
  <c r="M13" i="82"/>
  <c r="N13" i="82"/>
  <c r="O13" i="82"/>
  <c r="P13" i="82"/>
  <c r="Q13" i="82"/>
  <c r="R13" i="82"/>
  <c r="S13" i="82"/>
  <c r="T13" i="82"/>
  <c r="U13" i="82"/>
  <c r="V13" i="82"/>
  <c r="W13" i="82"/>
  <c r="X13" i="82"/>
  <c r="Y13" i="82"/>
  <c r="Z13" i="82"/>
  <c r="AA13" i="82"/>
  <c r="AB13" i="82"/>
  <c r="AC13" i="82"/>
  <c r="AD13" i="82"/>
  <c r="AE13" i="82"/>
  <c r="AF13" i="82"/>
  <c r="AG13" i="82"/>
  <c r="AH13" i="82"/>
  <c r="AI13" i="82"/>
  <c r="AJ13" i="82"/>
  <c r="AK13" i="82"/>
  <c r="AL13" i="82"/>
  <c r="AM13" i="82"/>
  <c r="AN13" i="82"/>
  <c r="AO13" i="82"/>
  <c r="AP13" i="82"/>
  <c r="AQ13" i="82"/>
  <c r="AR13" i="82"/>
  <c r="AS13" i="82"/>
  <c r="AT13" i="82"/>
  <c r="AU13" i="82"/>
  <c r="AV13" i="82"/>
  <c r="AW13" i="82"/>
  <c r="AX13" i="82"/>
  <c r="AY13" i="82"/>
  <c r="AZ13" i="82"/>
  <c r="B12" i="82"/>
  <c r="C12" i="82"/>
  <c r="D12" i="82"/>
  <c r="E12" i="82"/>
  <c r="F12" i="82"/>
  <c r="G12" i="82"/>
  <c r="H12" i="82"/>
  <c r="I12" i="82"/>
  <c r="J12" i="82"/>
  <c r="K12" i="82"/>
  <c r="L12" i="82"/>
  <c r="M12" i="82"/>
  <c r="N12" i="82"/>
  <c r="O12" i="82"/>
  <c r="P12" i="82"/>
  <c r="Q12" i="82"/>
  <c r="R12" i="82"/>
  <c r="S12" i="82"/>
  <c r="T12" i="82"/>
  <c r="U12" i="82"/>
  <c r="V12" i="82"/>
  <c r="W12" i="82"/>
  <c r="X12" i="82"/>
  <c r="Y12" i="82"/>
  <c r="Z12" i="82"/>
  <c r="AA12" i="82"/>
  <c r="AB12" i="82"/>
  <c r="AC12" i="82"/>
  <c r="AD12" i="82"/>
  <c r="AE12" i="82"/>
  <c r="AF12" i="82"/>
  <c r="AG12" i="82"/>
  <c r="AH12" i="82"/>
  <c r="AI12" i="82"/>
  <c r="AJ12" i="82"/>
  <c r="AK12" i="82"/>
  <c r="AL12" i="82"/>
  <c r="AM12" i="82"/>
  <c r="AN12" i="82"/>
  <c r="AO12" i="82"/>
  <c r="AP12" i="82"/>
  <c r="AQ12" i="82"/>
  <c r="AR12" i="82"/>
  <c r="AS12" i="82"/>
  <c r="AT12" i="82"/>
  <c r="AU12" i="82"/>
  <c r="AV12" i="82"/>
  <c r="AW12" i="82"/>
  <c r="AX12" i="82"/>
  <c r="AY12" i="82"/>
  <c r="AZ12" i="82"/>
  <c r="B11" i="82"/>
  <c r="C11" i="82"/>
  <c r="D11" i="82"/>
  <c r="E11" i="82"/>
  <c r="F11" i="82"/>
  <c r="G11" i="82"/>
  <c r="H11" i="82"/>
  <c r="I11" i="82"/>
  <c r="J11" i="82"/>
  <c r="K11" i="82"/>
  <c r="L11" i="82"/>
  <c r="M11" i="82"/>
  <c r="N11" i="82"/>
  <c r="O11" i="82"/>
  <c r="P11" i="82"/>
  <c r="Q11" i="82"/>
  <c r="R11" i="82"/>
  <c r="S11" i="82"/>
  <c r="T11" i="82"/>
  <c r="U11" i="82"/>
  <c r="V11" i="82"/>
  <c r="W11" i="82"/>
  <c r="X11" i="82"/>
  <c r="Y11" i="82"/>
  <c r="Z11" i="82"/>
  <c r="AA11" i="82"/>
  <c r="AB11" i="82"/>
  <c r="AC11" i="82"/>
  <c r="AD11" i="82"/>
  <c r="AE11" i="82"/>
  <c r="AF11" i="82"/>
  <c r="AG11" i="82"/>
  <c r="AH11" i="82"/>
  <c r="AI11" i="82"/>
  <c r="AJ11" i="82"/>
  <c r="AK11" i="82"/>
  <c r="AL11" i="82"/>
  <c r="AM11" i="82"/>
  <c r="AN11" i="82"/>
  <c r="AO11" i="82"/>
  <c r="AP11" i="82"/>
  <c r="AQ11" i="82"/>
  <c r="AR11" i="82"/>
  <c r="AS11" i="82"/>
  <c r="AT11" i="82"/>
  <c r="AU11" i="82"/>
  <c r="AV11" i="82"/>
  <c r="AW11" i="82"/>
  <c r="AX11" i="82"/>
  <c r="AY11" i="82"/>
  <c r="AZ11" i="82"/>
  <c r="B10" i="82"/>
  <c r="C10" i="82"/>
  <c r="D10" i="82"/>
  <c r="E10" i="82"/>
  <c r="F10" i="82"/>
  <c r="G10" i="82"/>
  <c r="H10" i="82"/>
  <c r="I10" i="82"/>
  <c r="J10" i="82"/>
  <c r="K10" i="82"/>
  <c r="L10" i="82"/>
  <c r="M10" i="82"/>
  <c r="N10" i="82"/>
  <c r="O10" i="82"/>
  <c r="P10" i="82"/>
  <c r="Q10" i="82"/>
  <c r="R10" i="82"/>
  <c r="S10" i="82"/>
  <c r="T10" i="82"/>
  <c r="U10" i="82"/>
  <c r="V10" i="82"/>
  <c r="W10" i="82"/>
  <c r="X10" i="82"/>
  <c r="Y10" i="82"/>
  <c r="Z10" i="82"/>
  <c r="AA10" i="82"/>
  <c r="AB10" i="82"/>
  <c r="AC10" i="82"/>
  <c r="AD10" i="82"/>
  <c r="AE10" i="82"/>
  <c r="AF10" i="82"/>
  <c r="AG10" i="82"/>
  <c r="AH10" i="82"/>
  <c r="AI10" i="82"/>
  <c r="AJ10" i="82"/>
  <c r="AK10" i="82"/>
  <c r="AL10" i="82"/>
  <c r="AM10" i="82"/>
  <c r="AN10" i="82"/>
  <c r="AO10" i="82"/>
  <c r="AP10" i="82"/>
  <c r="AQ10" i="82"/>
  <c r="AR10" i="82"/>
  <c r="AS10" i="82"/>
  <c r="AT10" i="82"/>
  <c r="AU10" i="82"/>
  <c r="AV10" i="82"/>
  <c r="AW10" i="82"/>
  <c r="AX10" i="82"/>
  <c r="AY10" i="82"/>
  <c r="AZ10" i="82"/>
  <c r="B9" i="82"/>
  <c r="C9" i="82"/>
  <c r="D9" i="82"/>
  <c r="E9" i="82"/>
  <c r="F9" i="82"/>
  <c r="G9" i="82"/>
  <c r="H9" i="82"/>
  <c r="I9" i="82"/>
  <c r="J9" i="82"/>
  <c r="K9" i="82"/>
  <c r="L9" i="82"/>
  <c r="M9" i="82"/>
  <c r="N9" i="82"/>
  <c r="O9" i="82"/>
  <c r="P9" i="82"/>
  <c r="Q9" i="82"/>
  <c r="R9" i="82"/>
  <c r="S9" i="82"/>
  <c r="T9" i="82"/>
  <c r="U9" i="82"/>
  <c r="V9" i="82"/>
  <c r="W9" i="82"/>
  <c r="X9" i="82"/>
  <c r="Y9" i="82"/>
  <c r="Z9" i="82"/>
  <c r="AA9" i="82"/>
  <c r="AB9" i="82"/>
  <c r="AC9" i="82"/>
  <c r="AD9" i="82"/>
  <c r="AE9" i="82"/>
  <c r="AF9" i="82"/>
  <c r="AG9" i="82"/>
  <c r="AH9" i="82"/>
  <c r="AI9" i="82"/>
  <c r="AJ9" i="82"/>
  <c r="AK9" i="82"/>
  <c r="AL9" i="82"/>
  <c r="AM9" i="82"/>
  <c r="AN9" i="82"/>
  <c r="AO9" i="82"/>
  <c r="AP9" i="82"/>
  <c r="AQ9" i="82"/>
  <c r="AR9" i="82"/>
  <c r="AS9" i="82"/>
  <c r="AT9" i="82"/>
  <c r="AU9" i="82"/>
  <c r="AV9" i="82"/>
  <c r="AW9" i="82"/>
  <c r="AX9" i="82"/>
  <c r="AY9" i="82"/>
  <c r="AZ9" i="82"/>
  <c r="B8" i="82"/>
  <c r="C8" i="82"/>
  <c r="D8" i="82"/>
  <c r="E8" i="82"/>
  <c r="F8" i="82"/>
  <c r="G8" i="82"/>
  <c r="H8" i="82"/>
  <c r="I8" i="82"/>
  <c r="J8" i="82"/>
  <c r="K8" i="82"/>
  <c r="L8" i="82"/>
  <c r="M8" i="82"/>
  <c r="N8" i="82"/>
  <c r="O8" i="82"/>
  <c r="P8" i="82"/>
  <c r="Q8" i="82"/>
  <c r="R8" i="82"/>
  <c r="S8" i="82"/>
  <c r="T8" i="82"/>
  <c r="U8" i="82"/>
  <c r="V8" i="82"/>
  <c r="W8" i="82"/>
  <c r="X8" i="82"/>
  <c r="Y8" i="82"/>
  <c r="Z8" i="82"/>
  <c r="AA8" i="82"/>
  <c r="AB8" i="82"/>
  <c r="AC8" i="82"/>
  <c r="AD8" i="82"/>
  <c r="AE8" i="82"/>
  <c r="AF8" i="82"/>
  <c r="AG8" i="82"/>
  <c r="AH8" i="82"/>
  <c r="AI8" i="82"/>
  <c r="AJ8" i="82"/>
  <c r="AK8" i="82"/>
  <c r="AL8" i="82"/>
  <c r="AM8" i="82"/>
  <c r="AN8" i="82"/>
  <c r="AO8" i="82"/>
  <c r="AP8" i="82"/>
  <c r="AQ8" i="82"/>
  <c r="AR8" i="82"/>
  <c r="AS8" i="82"/>
  <c r="AT8" i="82"/>
  <c r="AU8" i="82"/>
  <c r="AV8" i="82"/>
  <c r="AW8" i="82"/>
  <c r="AX8" i="82"/>
  <c r="AY8" i="82"/>
  <c r="AZ8" i="82"/>
  <c r="B7" i="82"/>
  <c r="C7" i="82"/>
  <c r="D7" i="82"/>
  <c r="E7" i="82"/>
  <c r="F7" i="82"/>
  <c r="G7" i="82"/>
  <c r="H7" i="82"/>
  <c r="I7" i="82"/>
  <c r="J7" i="82"/>
  <c r="K7" i="82"/>
  <c r="L7" i="82"/>
  <c r="M7" i="82"/>
  <c r="N7" i="82"/>
  <c r="O7" i="82"/>
  <c r="P7" i="82"/>
  <c r="Q7" i="82"/>
  <c r="R7" i="82"/>
  <c r="S7" i="82"/>
  <c r="T7" i="82"/>
  <c r="U7" i="82"/>
  <c r="V7" i="82"/>
  <c r="W7" i="82"/>
  <c r="X7" i="82"/>
  <c r="Y7" i="82"/>
  <c r="Z7" i="82"/>
  <c r="AA7" i="82"/>
  <c r="AB7" i="82"/>
  <c r="AC7" i="82"/>
  <c r="AD7" i="82"/>
  <c r="AE7" i="82"/>
  <c r="AF7" i="82"/>
  <c r="AG7" i="82"/>
  <c r="AH7" i="82"/>
  <c r="AI7" i="82"/>
  <c r="AJ7" i="82"/>
  <c r="AK7" i="82"/>
  <c r="AL7" i="82"/>
  <c r="AM7" i="82"/>
  <c r="AN7" i="82"/>
  <c r="AO7" i="82"/>
  <c r="AP7" i="82"/>
  <c r="AQ7" i="82"/>
  <c r="AR7" i="82"/>
  <c r="AS7" i="82"/>
  <c r="AT7" i="82"/>
  <c r="AU7" i="82"/>
  <c r="AV7" i="82"/>
  <c r="AW7" i="82"/>
  <c r="AX7" i="82"/>
  <c r="AY7" i="82"/>
  <c r="AZ7" i="82"/>
  <c r="B6" i="82"/>
  <c r="C6" i="82"/>
  <c r="D6" i="82"/>
  <c r="E6" i="82"/>
  <c r="F6" i="82"/>
  <c r="G6" i="82"/>
  <c r="H6" i="82"/>
  <c r="I6" i="82"/>
  <c r="J6" i="82"/>
  <c r="K6" i="82"/>
  <c r="L6" i="82"/>
  <c r="M6" i="82"/>
  <c r="N6" i="82"/>
  <c r="O6" i="82"/>
  <c r="P6" i="82"/>
  <c r="Q6" i="82"/>
  <c r="R6" i="82"/>
  <c r="S6" i="82"/>
  <c r="T6" i="82"/>
  <c r="U6" i="82"/>
  <c r="V6" i="82"/>
  <c r="W6" i="82"/>
  <c r="X6" i="82"/>
  <c r="Y6" i="82"/>
  <c r="Z6" i="82"/>
  <c r="AA6" i="82"/>
  <c r="AB6" i="82"/>
  <c r="AC6" i="82"/>
  <c r="AD6" i="82"/>
  <c r="AE6" i="82"/>
  <c r="AF6" i="82"/>
  <c r="AG6" i="82"/>
  <c r="AH6" i="82"/>
  <c r="AI6" i="82"/>
  <c r="AJ6" i="82"/>
  <c r="AK6" i="82"/>
  <c r="AL6" i="82"/>
  <c r="AM6" i="82"/>
  <c r="AN6" i="82"/>
  <c r="AO6" i="82"/>
  <c r="AP6" i="82"/>
  <c r="AQ6" i="82"/>
  <c r="AR6" i="82"/>
  <c r="AS6" i="82"/>
  <c r="AT6" i="82"/>
  <c r="AU6" i="82"/>
  <c r="AV6" i="82"/>
  <c r="AW6" i="82"/>
  <c r="AX6" i="82"/>
  <c r="AY6" i="82"/>
  <c r="AZ6" i="82"/>
  <c r="B5" i="82"/>
  <c r="C5" i="82"/>
  <c r="D5" i="82"/>
  <c r="E5" i="82"/>
  <c r="F5" i="82"/>
  <c r="G5" i="82"/>
  <c r="H5" i="82"/>
  <c r="I5" i="82"/>
  <c r="J5" i="82"/>
  <c r="K5" i="82"/>
  <c r="L5" i="82"/>
  <c r="M5" i="82"/>
  <c r="N5" i="82"/>
  <c r="O5" i="82"/>
  <c r="P5" i="82"/>
  <c r="Q5" i="82"/>
  <c r="R5" i="82"/>
  <c r="S5" i="82"/>
  <c r="T5" i="82"/>
  <c r="U5" i="82"/>
  <c r="V5" i="82"/>
  <c r="W5" i="82"/>
  <c r="X5" i="82"/>
  <c r="Y5" i="82"/>
  <c r="Z5" i="82"/>
  <c r="AA5" i="82"/>
  <c r="AB5" i="82"/>
  <c r="AC5" i="82"/>
  <c r="AD5" i="82"/>
  <c r="AE5" i="82"/>
  <c r="AF5" i="82"/>
  <c r="AG5" i="82"/>
  <c r="AH5" i="82"/>
  <c r="AI5" i="82"/>
  <c r="AJ5" i="82"/>
  <c r="AK5" i="82"/>
  <c r="AL5" i="82"/>
  <c r="AM5" i="82"/>
  <c r="AN5" i="82"/>
  <c r="AO5" i="82"/>
  <c r="AP5" i="82"/>
  <c r="AQ5" i="82"/>
  <c r="AR5" i="82"/>
  <c r="AS5" i="82"/>
  <c r="AT5" i="82"/>
  <c r="AU5" i="82"/>
  <c r="AV5" i="82"/>
  <c r="AW5" i="82"/>
  <c r="AX5" i="82"/>
  <c r="AY5" i="82"/>
  <c r="AZ5" i="82"/>
  <c r="B4" i="82"/>
  <c r="C4" i="82"/>
  <c r="D4" i="82"/>
  <c r="E4" i="82"/>
  <c r="F4" i="82"/>
  <c r="G4" i="82"/>
  <c r="H4" i="82"/>
  <c r="I4" i="82"/>
  <c r="J4" i="82"/>
  <c r="K4" i="82"/>
  <c r="L4" i="82"/>
  <c r="M4" i="82"/>
  <c r="N4" i="82"/>
  <c r="O4" i="82"/>
  <c r="P4" i="82"/>
  <c r="Q4" i="82"/>
  <c r="R4" i="82"/>
  <c r="S4" i="82"/>
  <c r="T4" i="82"/>
  <c r="U4" i="82"/>
  <c r="V4" i="82"/>
  <c r="W4" i="82"/>
  <c r="X4" i="82"/>
  <c r="Y4" i="82"/>
  <c r="Z4" i="82"/>
  <c r="AA4" i="82"/>
  <c r="AB4" i="82"/>
  <c r="AC4" i="82"/>
  <c r="AD4" i="82"/>
  <c r="AE4" i="82"/>
  <c r="AF4" i="82"/>
  <c r="AG4" i="82"/>
  <c r="AH4" i="82"/>
  <c r="AI4" i="82"/>
  <c r="AJ4" i="82"/>
  <c r="AK4" i="82"/>
  <c r="AL4" i="82"/>
  <c r="AM4" i="82"/>
  <c r="AN4" i="82"/>
  <c r="AO4" i="82"/>
  <c r="AP4" i="82"/>
  <c r="AQ4" i="82"/>
  <c r="AR4" i="82"/>
  <c r="AS4" i="82"/>
  <c r="AT4" i="82"/>
  <c r="AU4" i="82"/>
  <c r="AV4" i="82"/>
  <c r="AW4" i="82"/>
  <c r="AX4" i="82"/>
  <c r="AY4" i="82"/>
  <c r="AZ4" i="82"/>
  <c r="B3" i="82"/>
  <c r="C3" i="82"/>
  <c r="D3" i="82"/>
  <c r="E3" i="82"/>
  <c r="F3" i="82"/>
  <c r="G3" i="82"/>
  <c r="H3" i="82"/>
  <c r="I3" i="82"/>
  <c r="J3" i="82"/>
  <c r="K3" i="82"/>
  <c r="L3" i="82"/>
  <c r="M3" i="82"/>
  <c r="N3" i="82"/>
  <c r="O3" i="82"/>
  <c r="P3" i="82"/>
  <c r="Q3" i="82"/>
  <c r="R3" i="82"/>
  <c r="S3" i="82"/>
  <c r="T3" i="82"/>
  <c r="U3" i="82"/>
  <c r="V3" i="82"/>
  <c r="W3" i="82"/>
  <c r="X3" i="82"/>
  <c r="Y3" i="82"/>
  <c r="Z3" i="82"/>
  <c r="AA3" i="82"/>
  <c r="AB3" i="82"/>
  <c r="AC3" i="82"/>
  <c r="AD3" i="82"/>
  <c r="AE3" i="82"/>
  <c r="AF3" i="82"/>
  <c r="AG3" i="82"/>
  <c r="AH3" i="82"/>
  <c r="AI3" i="82"/>
  <c r="AJ3" i="82"/>
  <c r="AK3" i="82"/>
  <c r="AL3" i="82"/>
  <c r="AM3" i="82"/>
  <c r="AN3" i="82"/>
  <c r="AO3" i="82"/>
  <c r="AP3" i="82"/>
  <c r="AQ3" i="82"/>
  <c r="AR3" i="82"/>
  <c r="AS3" i="82"/>
  <c r="AT3" i="82"/>
  <c r="AU3" i="82"/>
  <c r="AV3" i="82"/>
  <c r="AW3" i="82"/>
  <c r="AX3" i="82"/>
  <c r="AY3" i="82"/>
  <c r="AZ3" i="82"/>
  <c r="E10" i="98"/>
  <c r="E8" i="98"/>
  <c r="E7" i="98"/>
  <c r="A141" i="96"/>
  <c r="A141" i="74"/>
  <c r="A143" i="97"/>
  <c r="A140" i="96"/>
  <c r="A140" i="74"/>
  <c r="A139" i="96"/>
  <c r="A139" i="74"/>
  <c r="A138" i="96"/>
  <c r="A138" i="74"/>
  <c r="A141" i="75"/>
  <c r="A137" i="96"/>
  <c r="A137" i="74"/>
  <c r="A140" i="3"/>
  <c r="A136" i="96"/>
  <c r="A136" i="74"/>
  <c r="A139" i="3"/>
  <c r="A135" i="96"/>
  <c r="A135" i="74"/>
  <c r="A138" i="4"/>
  <c r="A134" i="96"/>
  <c r="A134" i="74"/>
  <c r="A133" i="96"/>
  <c r="A133" i="74"/>
  <c r="A132" i="96"/>
  <c r="A132" i="74"/>
  <c r="A135" i="3"/>
  <c r="A131" i="96"/>
  <c r="A131" i="74"/>
  <c r="A134" i="3"/>
  <c r="A130" i="96"/>
  <c r="A130" i="74"/>
  <c r="A129" i="96"/>
  <c r="A129" i="74"/>
  <c r="A128" i="96"/>
  <c r="A128" i="74"/>
  <c r="A127" i="96"/>
  <c r="A127" i="74"/>
  <c r="A126" i="96"/>
  <c r="A126" i="74"/>
  <c r="A128" i="97"/>
  <c r="A125" i="96"/>
  <c r="A125" i="74"/>
  <c r="A128" i="4"/>
  <c r="A124" i="96"/>
  <c r="A124" i="74"/>
  <c r="A127" i="75"/>
  <c r="A115" i="96"/>
  <c r="A115" i="74"/>
  <c r="A118" i="75"/>
  <c r="A114" i="96"/>
  <c r="A114" i="74"/>
  <c r="A113" i="96"/>
  <c r="A113" i="74"/>
  <c r="A112" i="96"/>
  <c r="A112" i="74"/>
  <c r="A111" i="96"/>
  <c r="A111" i="74"/>
  <c r="A110" i="96"/>
  <c r="A110" i="74"/>
  <c r="A109" i="96"/>
  <c r="A109" i="74"/>
  <c r="A108" i="96"/>
  <c r="A108" i="74"/>
  <c r="A111" i="3"/>
  <c r="A107" i="96"/>
  <c r="A107" i="74"/>
  <c r="A106" i="96"/>
  <c r="A106" i="74"/>
  <c r="A108" i="97"/>
  <c r="A105" i="96"/>
  <c r="A105" i="74"/>
  <c r="A108" i="4"/>
  <c r="A104" i="96"/>
  <c r="A104" i="74"/>
  <c r="A103" i="96"/>
  <c r="A103" i="74"/>
  <c r="A102" i="96"/>
  <c r="A102" i="74"/>
  <c r="A101" i="96"/>
  <c r="A101" i="74"/>
  <c r="A104" i="3"/>
  <c r="A100" i="96"/>
  <c r="A100" i="74"/>
  <c r="A99" i="96"/>
  <c r="A99" i="74"/>
  <c r="A102" i="75"/>
  <c r="A98" i="96"/>
  <c r="A98" i="74"/>
  <c r="A101" i="3"/>
  <c r="A97" i="96"/>
  <c r="A97" i="74"/>
  <c r="A100" i="3"/>
  <c r="A96" i="96"/>
  <c r="A96" i="74"/>
  <c r="A99" i="4"/>
  <c r="A95" i="96"/>
  <c r="A95" i="74"/>
  <c r="A98" i="75"/>
  <c r="A94" i="96"/>
  <c r="A94" i="74"/>
  <c r="A97" i="3"/>
  <c r="A93" i="96"/>
  <c r="A93" i="74"/>
  <c r="A96" i="4"/>
  <c r="A92" i="96"/>
  <c r="A92" i="74"/>
  <c r="A95" i="4"/>
  <c r="A91" i="96"/>
  <c r="A91" i="74"/>
  <c r="A90" i="96"/>
  <c r="A90" i="74"/>
  <c r="A89" i="96"/>
  <c r="A89" i="74"/>
  <c r="A88" i="96"/>
  <c r="A88" i="74"/>
  <c r="A91" i="4"/>
  <c r="A87" i="96"/>
  <c r="A87" i="74"/>
  <c r="A86" i="96"/>
  <c r="A86" i="74"/>
  <c r="A89" i="4"/>
  <c r="A85" i="96"/>
  <c r="A85" i="74"/>
  <c r="A88" i="4"/>
  <c r="A84" i="96"/>
  <c r="A84" i="74"/>
  <c r="A87" i="4"/>
  <c r="A83" i="96"/>
  <c r="A83" i="74"/>
  <c r="A85" i="97"/>
  <c r="A82" i="96"/>
  <c r="A82" i="74"/>
  <c r="A84" i="97"/>
  <c r="A81" i="96"/>
  <c r="A81" i="74"/>
  <c r="A80" i="96"/>
  <c r="A80" i="74"/>
  <c r="A82" i="97"/>
  <c r="A79" i="96"/>
  <c r="A79" i="74"/>
  <c r="A81" i="97"/>
  <c r="A78" i="96"/>
  <c r="A78" i="74"/>
  <c r="A81" i="4"/>
  <c r="A77" i="96"/>
  <c r="A77" i="74"/>
  <c r="A76" i="96"/>
  <c r="A76" i="74"/>
  <c r="A79" i="75"/>
  <c r="A75" i="96"/>
  <c r="A75" i="74"/>
  <c r="A74" i="96"/>
  <c r="A74" i="74"/>
  <c r="A73" i="96"/>
  <c r="A73" i="74"/>
  <c r="A76" i="3"/>
  <c r="A72" i="96"/>
  <c r="A72" i="74"/>
  <c r="A71" i="96"/>
  <c r="A71" i="74"/>
  <c r="A70" i="96"/>
  <c r="A70" i="74"/>
  <c r="A69" i="96"/>
  <c r="A69" i="74"/>
  <c r="A72" i="3"/>
  <c r="A68" i="96"/>
  <c r="A68" i="74"/>
  <c r="A71" i="3"/>
  <c r="A67" i="96"/>
  <c r="A67" i="74"/>
  <c r="A69" i="97"/>
  <c r="A66" i="96"/>
  <c r="A66" i="74"/>
  <c r="A65" i="96"/>
  <c r="A65" i="74"/>
  <c r="A64" i="96"/>
  <c r="A64" i="74"/>
  <c r="A66" i="97"/>
  <c r="A63" i="96"/>
  <c r="A63" i="74"/>
  <c r="A66" i="4"/>
  <c r="A62" i="96"/>
  <c r="A62" i="74"/>
  <c r="A64" i="97"/>
  <c r="A61" i="96"/>
  <c r="A61" i="74"/>
  <c r="A60" i="96"/>
  <c r="A60" i="74"/>
  <c r="A59" i="96"/>
  <c r="A59" i="74"/>
  <c r="A62" i="3"/>
  <c r="A58" i="96"/>
  <c r="A58" i="74"/>
  <c r="A57" i="96"/>
  <c r="A57" i="74"/>
  <c r="A60" i="75"/>
  <c r="A56" i="96"/>
  <c r="A56" i="74"/>
  <c r="A59" i="3"/>
  <c r="A55" i="96"/>
  <c r="A55" i="74"/>
  <c r="A54" i="96"/>
  <c r="A54" i="74"/>
  <c r="A57" i="75"/>
  <c r="A53" i="96"/>
  <c r="A53" i="74"/>
  <c r="A52" i="96"/>
  <c r="A52" i="74"/>
  <c r="A51" i="96"/>
  <c r="A51" i="74"/>
  <c r="A54" i="75"/>
  <c r="A50" i="96"/>
  <c r="A50" i="74"/>
  <c r="A49" i="96"/>
  <c r="A49" i="74"/>
  <c r="A48" i="96"/>
  <c r="A48" i="74"/>
  <c r="A51" i="3"/>
  <c r="A47" i="96"/>
  <c r="A47" i="74"/>
  <c r="A46" i="96"/>
  <c r="A46" i="74"/>
  <c r="A45" i="96"/>
  <c r="A45" i="74"/>
  <c r="A44" i="96"/>
  <c r="A44" i="74"/>
  <c r="A43" i="96"/>
  <c r="A43" i="74"/>
  <c r="A46" i="75"/>
  <c r="A42" i="96"/>
  <c r="A42" i="74"/>
  <c r="A41" i="96"/>
  <c r="A41" i="74"/>
  <c r="A44" i="4"/>
  <c r="A40" i="96"/>
  <c r="A40" i="74"/>
  <c r="A43" i="3"/>
  <c r="A39" i="96"/>
  <c r="A39" i="74"/>
  <c r="A38" i="96"/>
  <c r="A38" i="74"/>
  <c r="A37" i="96"/>
  <c r="A37" i="74"/>
  <c r="A40" i="4"/>
  <c r="A36" i="96"/>
  <c r="A36" i="74"/>
  <c r="A38" i="97"/>
  <c r="A35" i="96"/>
  <c r="A35" i="74"/>
  <c r="A38" i="75"/>
  <c r="A34" i="96"/>
  <c r="A34" i="74"/>
  <c r="A33" i="96"/>
  <c r="A33" i="74"/>
  <c r="A32" i="96"/>
  <c r="A32" i="74"/>
  <c r="A31" i="96"/>
  <c r="A31" i="74"/>
  <c r="A30" i="96"/>
  <c r="A30" i="74"/>
  <c r="A29" i="96"/>
  <c r="A29" i="74"/>
  <c r="A28" i="96"/>
  <c r="A28" i="74"/>
  <c r="A27" i="96"/>
  <c r="A27" i="74"/>
  <c r="A29" i="97"/>
  <c r="A26" i="96"/>
  <c r="A26" i="74"/>
  <c r="A25" i="96"/>
  <c r="A25" i="74"/>
  <c r="A24" i="96"/>
  <c r="A24" i="74"/>
  <c r="A23" i="96"/>
  <c r="A23" i="74"/>
  <c r="A22" i="96"/>
  <c r="A22" i="74"/>
  <c r="A25" i="3"/>
  <c r="A21" i="96"/>
  <c r="A21" i="74"/>
  <c r="A20" i="96"/>
  <c r="A20" i="74"/>
  <c r="A19" i="96"/>
  <c r="A19" i="74"/>
  <c r="A22" i="3"/>
  <c r="A18" i="96"/>
  <c r="A18" i="74"/>
  <c r="A17" i="96"/>
  <c r="A17" i="74"/>
  <c r="A16" i="96"/>
  <c r="A16" i="74"/>
  <c r="A15" i="96"/>
  <c r="A15" i="74"/>
  <c r="A14" i="96"/>
  <c r="A14" i="74"/>
  <c r="A16" i="97"/>
  <c r="A13" i="96"/>
  <c r="A13" i="74"/>
  <c r="A12" i="96"/>
  <c r="A12" i="74"/>
  <c r="A11" i="96"/>
  <c r="A11" i="74"/>
  <c r="A14" i="4"/>
  <c r="A10" i="96"/>
  <c r="A10" i="74"/>
  <c r="A9" i="96"/>
  <c r="A9" i="74"/>
  <c r="A8" i="96"/>
  <c r="A8" i="74"/>
  <c r="A11" i="4"/>
  <c r="A7" i="96"/>
  <c r="A7" i="74"/>
  <c r="A9" i="97"/>
  <c r="A6" i="96"/>
  <c r="A6" i="74"/>
  <c r="A9" i="75"/>
  <c r="A5" i="96"/>
  <c r="A5" i="74"/>
  <c r="A8" i="4"/>
  <c r="A4" i="96"/>
  <c r="A4" i="74"/>
  <c r="A3" i="96"/>
  <c r="A3" i="74"/>
  <c r="A2" i="96"/>
  <c r="A2" i="74"/>
  <c r="A1" i="96"/>
  <c r="A1" i="74"/>
  <c r="E2" i="96"/>
  <c r="C2" i="96"/>
  <c r="E1" i="96"/>
  <c r="B5" i="97"/>
  <c r="AJ202" i="104"/>
  <c r="G192" i="104"/>
  <c r="G160" i="104"/>
  <c r="G220" i="104"/>
  <c r="B17" i="3"/>
  <c r="G196" i="104"/>
  <c r="G180" i="104"/>
  <c r="B67" i="3"/>
  <c r="A145" i="97"/>
  <c r="K174" i="104"/>
  <c r="G174" i="104"/>
  <c r="AN221" i="104"/>
  <c r="K221" i="104"/>
  <c r="L221" i="104"/>
  <c r="K198" i="104"/>
  <c r="AJ198" i="104"/>
  <c r="G172" i="104"/>
  <c r="AJ220" i="104"/>
  <c r="B61" i="3"/>
  <c r="AJ192" i="104"/>
  <c r="AJ204" i="104"/>
  <c r="AJ168" i="104"/>
  <c r="G164" i="104"/>
  <c r="G208" i="104"/>
  <c r="G200" i="104"/>
  <c r="B151" i="3"/>
  <c r="B150" i="3"/>
  <c r="B31" i="3"/>
  <c r="B21" i="3"/>
  <c r="Q134" i="103"/>
  <c r="N135" i="74"/>
  <c r="U134" i="103"/>
  <c r="T134" i="103"/>
  <c r="J132" i="74"/>
  <c r="N126" i="103"/>
  <c r="U129" i="103"/>
  <c r="P129" i="103"/>
  <c r="O126" i="103"/>
  <c r="P146" i="74"/>
  <c r="N129" i="103"/>
  <c r="P57" i="103"/>
  <c r="Q55" i="103"/>
  <c r="N57" i="103"/>
  <c r="O55" i="103"/>
  <c r="U58" i="103"/>
  <c r="O82" i="103"/>
  <c r="T151" i="103"/>
  <c r="U133" i="103"/>
  <c r="Q58" i="103"/>
  <c r="U151" i="103"/>
  <c r="T82" i="103"/>
  <c r="P55" i="103"/>
  <c r="O45" i="103"/>
  <c r="N106" i="103"/>
  <c r="O150" i="74"/>
  <c r="R82" i="103"/>
  <c r="U38" i="103"/>
  <c r="S147" i="103"/>
  <c r="T112" i="103"/>
  <c r="T126" i="103"/>
  <c r="R55" i="103"/>
  <c r="R148" i="103"/>
  <c r="P40" i="103"/>
  <c r="U33" i="103"/>
  <c r="S57" i="103"/>
  <c r="Q137" i="103"/>
  <c r="U57" i="103"/>
  <c r="N137" i="103"/>
  <c r="B42" i="103"/>
  <c r="P37" i="74"/>
  <c r="R7" i="104"/>
  <c r="O7" i="103"/>
  <c r="M7" i="74"/>
  <c r="S9" i="103"/>
  <c r="P9" i="74"/>
  <c r="J11" i="74"/>
  <c r="W72" i="74"/>
  <c r="P39" i="74"/>
  <c r="J3" i="74"/>
  <c r="Q7" i="104"/>
  <c r="P7" i="103"/>
  <c r="K7" i="74"/>
  <c r="P9" i="103"/>
  <c r="P13" i="74"/>
  <c r="J149" i="74"/>
  <c r="W79" i="74"/>
  <c r="W60" i="74"/>
  <c r="K42" i="74"/>
  <c r="J125" i="74"/>
  <c r="W57" i="74"/>
  <c r="J78" i="74"/>
  <c r="W42" i="74"/>
  <c r="M28" i="74"/>
  <c r="X78" i="74"/>
  <c r="W54" i="74"/>
  <c r="N142" i="74"/>
  <c r="M44" i="74"/>
  <c r="W44" i="74"/>
  <c r="W63" i="74"/>
  <c r="W120" i="74"/>
  <c r="X117" i="74"/>
  <c r="O102" i="74"/>
  <c r="P88" i="74"/>
  <c r="O44" i="74"/>
  <c r="J44" i="74"/>
  <c r="M56" i="74"/>
  <c r="C39" i="103"/>
  <c r="K117" i="74"/>
  <c r="O14" i="85"/>
  <c r="O85" i="104"/>
  <c r="P119" i="74"/>
  <c r="P117" i="74"/>
  <c r="Q133" i="103"/>
  <c r="N149" i="74"/>
  <c r="B21" i="103"/>
  <c r="P112" i="103"/>
  <c r="N148" i="103"/>
  <c r="U112" i="103"/>
  <c r="V82" i="74"/>
  <c r="V58" i="74"/>
  <c r="B139" i="3"/>
  <c r="A25" i="75"/>
  <c r="A137" i="75"/>
  <c r="A141" i="97"/>
  <c r="A93" i="97"/>
  <c r="A110" i="3"/>
  <c r="A78" i="75"/>
  <c r="A110" i="4"/>
  <c r="A78" i="3"/>
  <c r="A120" i="3"/>
  <c r="A81" i="75"/>
  <c r="A56" i="97"/>
  <c r="A142" i="75"/>
  <c r="A81" i="3"/>
  <c r="A46" i="3"/>
  <c r="A106" i="97"/>
  <c r="A11" i="75"/>
  <c r="A18" i="97"/>
  <c r="A137" i="4"/>
  <c r="A57" i="3"/>
  <c r="D221" i="104"/>
  <c r="K113" i="74"/>
  <c r="X113" i="74"/>
  <c r="N111" i="74"/>
  <c r="J99" i="74"/>
  <c r="K86" i="74"/>
  <c r="P84" i="103"/>
  <c r="O77" i="74"/>
  <c r="J42" i="74"/>
  <c r="M36" i="74"/>
  <c r="W36" i="74"/>
  <c r="B29" i="3"/>
  <c r="J146" i="85"/>
  <c r="AJ211" i="104"/>
  <c r="AG157" i="104"/>
  <c r="AG213" i="104"/>
  <c r="AN208" i="104"/>
  <c r="AG204" i="104"/>
  <c r="M204" i="104"/>
  <c r="AN182" i="104"/>
  <c r="M174" i="104"/>
  <c r="M214" i="104"/>
  <c r="AJ208" i="104"/>
  <c r="G207" i="104"/>
  <c r="AN225" i="104"/>
  <c r="G199" i="104"/>
  <c r="AN168" i="104"/>
  <c r="AG165" i="104"/>
  <c r="K165" i="104"/>
  <c r="L165" i="104"/>
  <c r="D165" i="104"/>
  <c r="M219" i="104"/>
  <c r="M206" i="104"/>
  <c r="M161" i="104"/>
  <c r="L193" i="104"/>
  <c r="AG227" i="104"/>
  <c r="AN197" i="104"/>
  <c r="M194" i="104"/>
  <c r="AN188" i="104"/>
  <c r="AG185" i="104"/>
  <c r="M163" i="104"/>
  <c r="M220" i="104"/>
  <c r="AG178" i="104"/>
  <c r="AG156" i="104"/>
  <c r="A155" i="97"/>
  <c r="B15" i="3"/>
  <c r="B41" i="3"/>
  <c r="A80" i="4"/>
  <c r="A80" i="75"/>
  <c r="B131" i="3"/>
  <c r="G224" i="104"/>
  <c r="AG218" i="104"/>
  <c r="AN194" i="104"/>
  <c r="K188" i="104"/>
  <c r="L188" i="104"/>
  <c r="G206" i="104"/>
  <c r="M201" i="104"/>
  <c r="M179" i="104"/>
  <c r="AG223" i="104"/>
  <c r="AG184" i="104"/>
  <c r="AG183" i="104"/>
  <c r="M171" i="104"/>
  <c r="AG190" i="104"/>
  <c r="M185" i="104"/>
  <c r="K177" i="104"/>
  <c r="L177" i="104"/>
  <c r="D177" i="104"/>
  <c r="M166" i="104"/>
  <c r="K164" i="104"/>
  <c r="L164" i="104"/>
  <c r="D164" i="104"/>
  <c r="BE15" i="82"/>
  <c r="BE87" i="82"/>
  <c r="BA103" i="82"/>
  <c r="BB103" i="82"/>
  <c r="BC142" i="82"/>
  <c r="BC148" i="82"/>
  <c r="BD160" i="82"/>
  <c r="BE189" i="82"/>
  <c r="M227" i="104"/>
  <c r="K226" i="104"/>
  <c r="L226" i="104"/>
  <c r="K220" i="104"/>
  <c r="L220" i="104"/>
  <c r="D220" i="104"/>
  <c r="G201" i="104"/>
  <c r="M200" i="104"/>
  <c r="M199" i="104"/>
  <c r="AJ196" i="104"/>
  <c r="M196" i="104"/>
  <c r="M181" i="104"/>
  <c r="AJ176" i="104"/>
  <c r="AG175" i="104"/>
  <c r="K173" i="104"/>
  <c r="L173" i="104"/>
  <c r="M167" i="104"/>
  <c r="AJ163" i="104"/>
  <c r="G163" i="104"/>
  <c r="AG161" i="104"/>
  <c r="M158" i="104"/>
  <c r="AJ191" i="104"/>
  <c r="T58" i="103"/>
  <c r="A37" i="97"/>
  <c r="A38" i="3"/>
  <c r="A38" i="4"/>
  <c r="A97" i="4"/>
  <c r="A96" i="97"/>
  <c r="A18" i="4"/>
  <c r="A18" i="75"/>
  <c r="A18" i="3"/>
  <c r="A17" i="97"/>
  <c r="A64" i="4"/>
  <c r="A64" i="75"/>
  <c r="A115" i="3"/>
  <c r="A115" i="75"/>
  <c r="A114" i="97"/>
  <c r="A115" i="4"/>
  <c r="A52" i="3"/>
  <c r="A51" i="97"/>
  <c r="A53" i="3"/>
  <c r="A53" i="75"/>
  <c r="A73" i="97"/>
  <c r="A74" i="75"/>
  <c r="A117" i="75"/>
  <c r="A117" i="3"/>
  <c r="A116" i="97"/>
  <c r="A117" i="4"/>
  <c r="A77" i="75"/>
  <c r="M12" i="74"/>
  <c r="B100" i="3"/>
  <c r="B53" i="3"/>
  <c r="B42" i="3"/>
  <c r="A109" i="3"/>
  <c r="A109" i="75"/>
  <c r="A147" i="75"/>
  <c r="A146" i="97"/>
  <c r="A147" i="3"/>
  <c r="A147" i="4"/>
  <c r="B110" i="3"/>
  <c r="B47" i="3"/>
  <c r="A137" i="97"/>
  <c r="A138" i="75"/>
  <c r="A124" i="4"/>
  <c r="A124" i="3"/>
  <c r="B133" i="3"/>
  <c r="A27" i="4"/>
  <c r="A27" i="75"/>
  <c r="A27" i="3"/>
  <c r="A26" i="97"/>
  <c r="B72" i="3"/>
  <c r="B20" i="3"/>
  <c r="A141" i="4"/>
  <c r="A141" i="3"/>
  <c r="A140" i="97"/>
  <c r="B143" i="3"/>
  <c r="A16" i="4"/>
  <c r="K66" i="74"/>
  <c r="J135" i="85"/>
  <c r="Q6" i="104"/>
  <c r="J90" i="74"/>
  <c r="O6" i="104"/>
  <c r="A23" i="4"/>
  <c r="A23" i="75"/>
  <c r="A23" i="3"/>
  <c r="A22" i="97"/>
  <c r="A30" i="4"/>
  <c r="A30" i="75"/>
  <c r="A30" i="3"/>
  <c r="A31" i="3"/>
  <c r="A31" i="75"/>
  <c r="A30" i="97"/>
  <c r="A31" i="4"/>
  <c r="A33" i="3"/>
  <c r="A33" i="4"/>
  <c r="A39" i="97"/>
  <c r="A40" i="75"/>
  <c r="A49" i="75"/>
  <c r="A49" i="4"/>
  <c r="A48" i="97"/>
  <c r="A49" i="3"/>
  <c r="A51" i="75"/>
  <c r="A50" i="97"/>
  <c r="A51" i="4"/>
  <c r="A58" i="75"/>
  <c r="A58" i="3"/>
  <c r="A62" i="75"/>
  <c r="A62" i="4"/>
  <c r="A61" i="97"/>
  <c r="A85" i="75"/>
  <c r="A85" i="3"/>
  <c r="A91" i="3"/>
  <c r="A91" i="75"/>
  <c r="A93" i="4"/>
  <c r="A93" i="3"/>
  <c r="A101" i="4"/>
  <c r="A100" i="97"/>
  <c r="A101" i="75"/>
  <c r="A127" i="4"/>
  <c r="A127" i="3"/>
  <c r="A126" i="97"/>
  <c r="A140" i="75"/>
  <c r="A140" i="4"/>
  <c r="A139" i="97"/>
  <c r="A143" i="3"/>
  <c r="A142" i="97"/>
  <c r="A143" i="4"/>
  <c r="A143" i="75"/>
  <c r="B142" i="3"/>
  <c r="B137" i="3"/>
  <c r="B130" i="3"/>
  <c r="B124" i="3"/>
  <c r="B120" i="3"/>
  <c r="B119" i="3"/>
  <c r="B115" i="3"/>
  <c r="B112" i="3"/>
  <c r="B98" i="3"/>
  <c r="B90" i="3"/>
  <c r="B60" i="3"/>
  <c r="B58" i="3"/>
  <c r="B55" i="3"/>
  <c r="B54" i="3"/>
  <c r="B52" i="3"/>
  <c r="B37" i="3"/>
  <c r="B28" i="3"/>
  <c r="A98" i="97"/>
  <c r="A80" i="3"/>
  <c r="A99" i="75"/>
  <c r="A99" i="3"/>
  <c r="A79" i="97"/>
  <c r="A66" i="75"/>
  <c r="J22" i="74"/>
  <c r="K40" i="74"/>
  <c r="P86" i="74"/>
  <c r="N88" i="74"/>
  <c r="P99" i="74"/>
  <c r="O22" i="74"/>
  <c r="P40" i="74"/>
  <c r="N84" i="74"/>
  <c r="M88" i="74"/>
  <c r="P113" i="74"/>
  <c r="N138" i="74"/>
  <c r="X8" i="104"/>
  <c r="T8" i="104"/>
  <c r="W8" i="74"/>
  <c r="K44" i="74"/>
  <c r="W61" i="74"/>
  <c r="M84" i="74"/>
  <c r="K97" i="74"/>
  <c r="P122" i="74"/>
  <c r="X36" i="74"/>
  <c r="X38" i="74"/>
  <c r="M61" i="74"/>
  <c r="S84" i="103"/>
  <c r="W84" i="74"/>
  <c r="N86" i="74"/>
  <c r="K88" i="74"/>
  <c r="W97" i="74"/>
  <c r="K99" i="74"/>
  <c r="P111" i="74"/>
  <c r="N8" i="103"/>
  <c r="P38" i="74"/>
  <c r="J40" i="74"/>
  <c r="K84" i="74"/>
  <c r="O97" i="74"/>
  <c r="X111" i="74"/>
  <c r="W113" i="74"/>
  <c r="O36" i="74"/>
  <c r="X88" i="74"/>
  <c r="X97" i="74"/>
  <c r="X99" i="74"/>
  <c r="T8" i="103"/>
  <c r="X8" i="74"/>
  <c r="P36" i="74"/>
  <c r="X42" i="74"/>
  <c r="R84" i="103"/>
  <c r="X84" i="74"/>
  <c r="N99" i="74"/>
  <c r="K138" i="74"/>
  <c r="P8" i="74"/>
  <c r="O8" i="74"/>
  <c r="N61" i="74"/>
  <c r="O84" i="104"/>
  <c r="X86" i="74"/>
  <c r="W88" i="74"/>
  <c r="M99" i="74"/>
  <c r="R147" i="103"/>
  <c r="A103" i="4"/>
  <c r="A103" i="3"/>
  <c r="A103" i="75"/>
  <c r="A102" i="97"/>
  <c r="A89" i="75"/>
  <c r="A89" i="3"/>
  <c r="X72" i="74"/>
  <c r="A112" i="97"/>
  <c r="A113" i="3"/>
  <c r="A113" i="4"/>
  <c r="A113" i="75"/>
  <c r="B6" i="3"/>
  <c r="BA46" i="82"/>
  <c r="BB46" i="82"/>
  <c r="BA13" i="82"/>
  <c r="BB13" i="82"/>
  <c r="BD20" i="82"/>
  <c r="BA34" i="82"/>
  <c r="BB34" i="82"/>
  <c r="BE152" i="82"/>
  <c r="BE6" i="82"/>
  <c r="BA5" i="82"/>
  <c r="BB5" i="82"/>
  <c r="BA44" i="82"/>
  <c r="BB44" i="82"/>
  <c r="BE29" i="82"/>
  <c r="BA17" i="82"/>
  <c r="BB17" i="82"/>
  <c r="A122" i="97"/>
  <c r="A138" i="97"/>
  <c r="BE16" i="82"/>
  <c r="BA22" i="82"/>
  <c r="BB22" i="82"/>
  <c r="BE157" i="82"/>
  <c r="BE154" i="82"/>
  <c r="B11" i="3"/>
  <c r="A129" i="75"/>
  <c r="BE30" i="82"/>
  <c r="A41" i="75"/>
  <c r="A13" i="4"/>
  <c r="A90" i="97"/>
  <c r="A77" i="3"/>
  <c r="B8" i="3"/>
  <c r="BC139" i="82"/>
  <c r="B153" i="3"/>
  <c r="BA49" i="82"/>
  <c r="BB49" i="82"/>
  <c r="BE183" i="82"/>
  <c r="B141" i="3"/>
  <c r="J109" i="85"/>
  <c r="A147" i="97"/>
  <c r="A148" i="3"/>
  <c r="B43" i="3"/>
  <c r="A131" i="97"/>
  <c r="O11" i="85"/>
  <c r="P46" i="74"/>
  <c r="A148" i="4"/>
  <c r="O27" i="85"/>
  <c r="J139" i="85"/>
  <c r="G227" i="104"/>
  <c r="AJ223" i="104"/>
  <c r="AJ215" i="104"/>
  <c r="K208" i="104"/>
  <c r="L208" i="104"/>
  <c r="D208" i="104"/>
  <c r="K204" i="104"/>
  <c r="L204" i="104"/>
  <c r="M195" i="104"/>
  <c r="AG189" i="104"/>
  <c r="AJ183" i="104"/>
  <c r="K180" i="104"/>
  <c r="L180" i="104"/>
  <c r="D180" i="104"/>
  <c r="M178" i="104"/>
  <c r="G167" i="104"/>
  <c r="O154" i="85"/>
  <c r="W48" i="74"/>
  <c r="N44" i="74"/>
  <c r="AN226" i="104"/>
  <c r="AG219" i="104"/>
  <c r="AN218" i="104"/>
  <c r="G217" i="104"/>
  <c r="G213" i="104"/>
  <c r="AN206" i="104"/>
  <c r="AJ205" i="104"/>
  <c r="G205" i="104"/>
  <c r="AJ201" i="104"/>
  <c r="AN198" i="104"/>
  <c r="AJ197" i="104"/>
  <c r="AJ193" i="104"/>
  <c r="AJ189" i="104"/>
  <c r="G181" i="104"/>
  <c r="G173" i="104"/>
  <c r="B135" i="3"/>
  <c r="K43" i="74"/>
  <c r="X49" i="74"/>
  <c r="P43" i="74"/>
  <c r="X28" i="74"/>
  <c r="O45" i="85"/>
  <c r="O83" i="85"/>
  <c r="O156" i="85"/>
  <c r="O107" i="85"/>
  <c r="J168" i="85"/>
  <c r="J186" i="85"/>
  <c r="A40" i="3"/>
  <c r="J157" i="85"/>
  <c r="J93" i="85"/>
  <c r="O63" i="85"/>
  <c r="J23" i="85"/>
  <c r="J22" i="85"/>
  <c r="O94" i="85"/>
  <c r="O72" i="85"/>
  <c r="O124" i="85"/>
  <c r="J160" i="85"/>
  <c r="J107" i="85"/>
  <c r="J103" i="85"/>
  <c r="J18" i="85"/>
  <c r="J64" i="85"/>
  <c r="O136" i="85"/>
  <c r="O20" i="85"/>
  <c r="O86" i="85"/>
  <c r="O163" i="85"/>
  <c r="J77" i="85"/>
  <c r="J167" i="85"/>
  <c r="O76" i="85"/>
  <c r="O168" i="85"/>
  <c r="O37" i="85"/>
  <c r="O85" i="85"/>
  <c r="A148" i="97"/>
  <c r="O173" i="85"/>
  <c r="O77" i="85"/>
  <c r="J28" i="85"/>
  <c r="O40" i="85"/>
  <c r="O122" i="85"/>
  <c r="J49" i="85"/>
  <c r="O46" i="85"/>
  <c r="J102" i="85"/>
  <c r="J20" i="85"/>
  <c r="O12" i="85"/>
  <c r="J145" i="85"/>
  <c r="O44" i="85"/>
  <c r="X51" i="74"/>
  <c r="K29" i="74"/>
  <c r="AG196" i="104"/>
  <c r="M192" i="104"/>
  <c r="M188" i="104"/>
  <c r="AN166" i="104"/>
  <c r="AJ165" i="104"/>
  <c r="J123" i="85"/>
  <c r="J149" i="85"/>
  <c r="O56" i="85"/>
  <c r="O99" i="85"/>
  <c r="J176" i="85"/>
  <c r="O140" i="85"/>
  <c r="O101" i="85"/>
  <c r="J114" i="85"/>
  <c r="O142" i="85"/>
  <c r="O139" i="85"/>
  <c r="J62" i="85"/>
  <c r="O22" i="85"/>
  <c r="J51" i="85"/>
  <c r="P57" i="74"/>
  <c r="X45" i="74"/>
  <c r="M47" i="74"/>
  <c r="X41" i="74"/>
  <c r="A149" i="4"/>
  <c r="O145" i="85"/>
  <c r="J24" i="85"/>
  <c r="O9" i="85"/>
  <c r="O129" i="85"/>
  <c r="O130" i="85"/>
  <c r="J170" i="85"/>
  <c r="J21" i="85"/>
  <c r="O25" i="85"/>
  <c r="J61" i="85"/>
  <c r="P12" i="74"/>
  <c r="A127" i="97"/>
  <c r="O60" i="85"/>
  <c r="O155" i="85"/>
  <c r="O49" i="85"/>
  <c r="O152" i="85"/>
  <c r="J63" i="85"/>
  <c r="J72" i="85"/>
  <c r="J142" i="85"/>
  <c r="J19" i="85"/>
  <c r="B118" i="3"/>
  <c r="N12" i="74"/>
  <c r="M207" i="104"/>
  <c r="M175" i="104"/>
  <c r="M165" i="104"/>
  <c r="M157" i="104"/>
  <c r="BC75" i="82"/>
  <c r="J48" i="74"/>
  <c r="W38" i="74"/>
  <c r="J46" i="74"/>
  <c r="K32" i="74"/>
  <c r="BD33" i="82"/>
  <c r="BA138" i="82"/>
  <c r="BB138" i="82"/>
  <c r="A82" i="3"/>
  <c r="A83" i="3"/>
  <c r="A59" i="4"/>
  <c r="A149" i="75"/>
  <c r="A90" i="4"/>
  <c r="B71" i="3"/>
  <c r="B65" i="3"/>
  <c r="A118" i="97"/>
  <c r="N56" i="74"/>
  <c r="BD110" i="82"/>
  <c r="K228" i="104"/>
  <c r="K216" i="104"/>
  <c r="L216" i="104"/>
  <c r="K200" i="104"/>
  <c r="L200" i="104"/>
  <c r="D200" i="104"/>
  <c r="K176" i="104"/>
  <c r="B69" i="3"/>
  <c r="AG226" i="104"/>
  <c r="K225" i="104"/>
  <c r="L225" i="104"/>
  <c r="M223" i="104"/>
  <c r="AN213" i="104"/>
  <c r="AG210" i="104"/>
  <c r="AN209" i="104"/>
  <c r="AJ207" i="104"/>
  <c r="K205" i="104"/>
  <c r="L205" i="104"/>
  <c r="AN204" i="104"/>
  <c r="AB204" i="104"/>
  <c r="Z204" i="104"/>
  <c r="AJ199" i="104"/>
  <c r="K197" i="104"/>
  <c r="L197" i="104"/>
  <c r="AG194" i="104"/>
  <c r="AN193" i="104"/>
  <c r="G191" i="104"/>
  <c r="AN189" i="104"/>
  <c r="K189" i="104"/>
  <c r="L189" i="104"/>
  <c r="G187" i="104"/>
  <c r="AG186" i="104"/>
  <c r="K185" i="104"/>
  <c r="L185" i="104"/>
  <c r="D185" i="104"/>
  <c r="AG177" i="104"/>
  <c r="AJ175" i="104"/>
  <c r="AG174" i="104"/>
  <c r="AN173" i="104"/>
  <c r="G171" i="104"/>
  <c r="AG170" i="104"/>
  <c r="AG169" i="104"/>
  <c r="AJ159" i="104"/>
  <c r="BD3" i="82"/>
  <c r="BC74" i="82"/>
  <c r="BC5" i="82"/>
  <c r="BC11" i="82"/>
  <c r="BE13" i="82"/>
  <c r="BE26" i="82"/>
  <c r="BA37" i="82"/>
  <c r="BB37" i="82"/>
  <c r="BC51" i="82"/>
  <c r="BA83" i="82"/>
  <c r="BB83" i="82"/>
  <c r="BD84" i="82"/>
  <c r="BC98" i="82"/>
  <c r="BD128" i="82"/>
  <c r="BE140" i="82"/>
  <c r="BE147" i="82"/>
  <c r="BE160" i="82"/>
  <c r="BA168" i="82"/>
  <c r="BB168" i="82"/>
  <c r="BA179" i="82"/>
  <c r="BB179" i="82"/>
  <c r="BD188" i="82"/>
  <c r="BC192" i="82"/>
  <c r="AJ181" i="104"/>
  <c r="AJ177" i="104"/>
  <c r="AJ173" i="104"/>
  <c r="G169" i="104"/>
  <c r="K167" i="104"/>
  <c r="AJ161" i="104"/>
  <c r="AB161" i="104"/>
  <c r="Z161" i="104"/>
  <c r="AJ178" i="104"/>
  <c r="AJ170" i="104"/>
  <c r="AJ166" i="104"/>
  <c r="AJ162" i="104"/>
  <c r="G158" i="104"/>
  <c r="A71" i="75"/>
  <c r="O8" i="104"/>
  <c r="X55" i="74"/>
  <c r="O59" i="74"/>
  <c r="K56" i="74"/>
  <c r="M63" i="74"/>
  <c r="O57" i="74"/>
  <c r="N48" i="74"/>
  <c r="O42" i="74"/>
  <c r="J8" i="74"/>
  <c r="K55" i="74"/>
  <c r="M57" i="74"/>
  <c r="J56" i="74"/>
  <c r="P54" i="74"/>
  <c r="J54" i="74"/>
  <c r="W56" i="74"/>
  <c r="P84" i="74"/>
  <c r="U84" i="103"/>
  <c r="J138" i="74"/>
  <c r="J122" i="74"/>
  <c r="K8" i="74"/>
  <c r="P61" i="74"/>
  <c r="O84" i="103"/>
  <c r="X22" i="74"/>
  <c r="P8" i="103"/>
  <c r="BD97" i="82"/>
  <c r="BE102" i="82"/>
  <c r="BE105" i="82"/>
  <c r="BC110" i="82"/>
  <c r="BE156" i="82"/>
  <c r="BD174" i="82"/>
  <c r="BA188" i="82"/>
  <c r="BB188" i="82"/>
  <c r="AN205" i="104"/>
  <c r="O146" i="85"/>
  <c r="A148" i="75"/>
  <c r="J165" i="85"/>
  <c r="J152" i="85"/>
  <c r="O82" i="85"/>
  <c r="O132" i="85"/>
  <c r="J25" i="85"/>
  <c r="J150" i="85"/>
  <c r="O174" i="85"/>
  <c r="J66" i="85"/>
  <c r="J27" i="85"/>
  <c r="J174" i="85"/>
  <c r="O73" i="85"/>
  <c r="J45" i="85"/>
  <c r="O38" i="85"/>
  <c r="J147" i="85"/>
  <c r="O123" i="85"/>
  <c r="O188" i="85"/>
  <c r="J173" i="85"/>
  <c r="O135" i="85"/>
  <c r="J83" i="85"/>
  <c r="O32" i="85"/>
  <c r="BE47" i="82"/>
  <c r="BA95" i="82"/>
  <c r="BB95" i="82"/>
  <c r="O48" i="85"/>
  <c r="O150" i="85"/>
  <c r="O114" i="85"/>
  <c r="O102" i="85"/>
  <c r="O8" i="85"/>
  <c r="J99" i="85"/>
  <c r="O115" i="85"/>
  <c r="J163" i="85"/>
  <c r="O61" i="85"/>
  <c r="O15" i="85"/>
  <c r="O184" i="85"/>
  <c r="O62" i="85"/>
  <c r="J71" i="85"/>
  <c r="O165" i="85"/>
  <c r="O176" i="85"/>
  <c r="O141" i="85"/>
  <c r="J60" i="85"/>
  <c r="O92" i="85"/>
  <c r="J143" i="85"/>
  <c r="BA58" i="82"/>
  <c r="BB58" i="82"/>
  <c r="BC115" i="82"/>
  <c r="BD141" i="82"/>
  <c r="BD171" i="82"/>
  <c r="M180" i="104"/>
  <c r="AG179" i="104"/>
  <c r="AG163" i="104"/>
  <c r="AN162" i="104"/>
  <c r="AG159" i="104"/>
  <c r="J56" i="85"/>
  <c r="O147" i="85"/>
  <c r="A86" i="75"/>
  <c r="J8" i="85"/>
  <c r="O160" i="85"/>
  <c r="J116" i="85"/>
  <c r="J148" i="85"/>
  <c r="O112" i="85"/>
  <c r="O157" i="85"/>
  <c r="J122" i="85"/>
  <c r="O19" i="85"/>
  <c r="J185" i="85"/>
  <c r="J181" i="85"/>
  <c r="J76" i="85"/>
  <c r="A22" i="4"/>
  <c r="O106" i="85"/>
  <c r="O186" i="85"/>
  <c r="J101" i="85"/>
  <c r="J46" i="85"/>
  <c r="J5" i="85"/>
  <c r="O96" i="85"/>
  <c r="J15" i="85"/>
  <c r="O17" i="85"/>
  <c r="J73" i="85"/>
  <c r="A14" i="75"/>
  <c r="O47" i="85"/>
  <c r="J184" i="85"/>
  <c r="A86" i="3"/>
  <c r="J140" i="85"/>
  <c r="O18" i="85"/>
  <c r="J44" i="85"/>
  <c r="O103" i="85"/>
  <c r="J130" i="85"/>
  <c r="J31" i="85"/>
  <c r="J82" i="85"/>
  <c r="O143" i="85"/>
  <c r="O66" i="85"/>
  <c r="J180" i="85"/>
  <c r="O187" i="85"/>
  <c r="J92" i="85"/>
  <c r="O5" i="85"/>
  <c r="J85" i="85"/>
  <c r="O67" i="85"/>
  <c r="O149" i="85"/>
  <c r="O181" i="85"/>
  <c r="O90" i="85"/>
  <c r="O21" i="85"/>
  <c r="J7" i="85"/>
  <c r="J136" i="85"/>
  <c r="AN220" i="104"/>
  <c r="AN212" i="104"/>
  <c r="M186" i="104"/>
  <c r="AG181" i="104"/>
  <c r="AN180" i="104"/>
  <c r="L176" i="104"/>
  <c r="AG172" i="104"/>
  <c r="M170" i="104"/>
  <c r="AN164" i="104"/>
  <c r="AG164" i="104"/>
  <c r="M162" i="104"/>
  <c r="AN156" i="104"/>
  <c r="A119" i="4"/>
  <c r="J112" i="85"/>
  <c r="J38" i="85"/>
  <c r="O65" i="85"/>
  <c r="J67" i="85"/>
  <c r="O180" i="85"/>
  <c r="J11" i="85"/>
  <c r="O125" i="85"/>
  <c r="O58" i="85"/>
  <c r="O167" i="85"/>
  <c r="B97" i="3"/>
  <c r="B91" i="3"/>
  <c r="O64" i="74"/>
  <c r="N64" i="74"/>
  <c r="N58" i="74"/>
  <c r="V9" i="74"/>
  <c r="K46" i="74"/>
  <c r="K62" i="74"/>
  <c r="J5" i="74"/>
  <c r="O60" i="74"/>
  <c r="N43" i="74"/>
  <c r="P51" i="74"/>
  <c r="X57" i="74"/>
  <c r="J53" i="74"/>
  <c r="K51" i="74"/>
  <c r="K45" i="74"/>
  <c r="P50" i="74"/>
  <c r="O56" i="74"/>
  <c r="J58" i="74"/>
  <c r="N45" i="74"/>
  <c r="P52" i="74"/>
  <c r="N47" i="74"/>
  <c r="O58" i="74"/>
  <c r="M46" i="74"/>
  <c r="O46" i="74"/>
  <c r="P64" i="74"/>
  <c r="M58" i="74"/>
  <c r="X62" i="74"/>
  <c r="W53" i="74"/>
  <c r="P56" i="74"/>
  <c r="K19" i="74"/>
  <c r="J60" i="74"/>
  <c r="P60" i="74"/>
  <c r="A88" i="75"/>
  <c r="A128" i="3"/>
  <c r="S8" i="103"/>
  <c r="Q8" i="103"/>
  <c r="P42" i="74"/>
  <c r="O84" i="74"/>
  <c r="N84" i="103"/>
  <c r="K122" i="74"/>
  <c r="R8" i="103"/>
  <c r="P22" i="74"/>
  <c r="J36" i="74"/>
  <c r="W40" i="74"/>
  <c r="K61" i="74"/>
  <c r="Q84" i="104"/>
  <c r="J88" i="74"/>
  <c r="N97" i="74"/>
  <c r="O111" i="74"/>
  <c r="M138" i="74"/>
  <c r="K18" i="74"/>
  <c r="Q4" i="103"/>
  <c r="J61" i="74"/>
  <c r="X138" i="74"/>
  <c r="T84" i="103"/>
  <c r="N77" i="74"/>
  <c r="O8" i="103"/>
  <c r="N8" i="74"/>
  <c r="N40" i="74"/>
  <c r="J97" i="74"/>
  <c r="Q9" i="103"/>
  <c r="P6" i="103"/>
  <c r="U6" i="103"/>
  <c r="O6" i="103"/>
  <c r="K60" i="74"/>
  <c r="M5" i="74"/>
  <c r="S10" i="103"/>
  <c r="O58" i="103"/>
  <c r="P20" i="74"/>
  <c r="W64" i="74"/>
  <c r="X44" i="74"/>
  <c r="X10" i="74"/>
  <c r="O5" i="74"/>
  <c r="N5" i="74"/>
  <c r="O122" i="74"/>
  <c r="J63" i="74"/>
  <c r="X58" i="74"/>
  <c r="X56" i="74"/>
  <c r="P6" i="74"/>
  <c r="M6" i="74"/>
  <c r="X59" i="74"/>
  <c r="W5" i="74"/>
  <c r="N57" i="74"/>
  <c r="K58" i="74"/>
  <c r="M14" i="74"/>
  <c r="A128" i="75"/>
  <c r="B66" i="3"/>
  <c r="B79" i="3"/>
  <c r="B70" i="3"/>
  <c r="B84" i="3"/>
  <c r="J12" i="74"/>
  <c r="Q6" i="103"/>
  <c r="S6" i="103"/>
  <c r="O6" i="74"/>
  <c r="M10" i="74"/>
  <c r="K5" i="74"/>
  <c r="W19" i="74"/>
  <c r="T4" i="103"/>
  <c r="BA7" i="82"/>
  <c r="BB7" i="82"/>
  <c r="BC23" i="82"/>
  <c r="BA39" i="82"/>
  <c r="BB39" i="82"/>
  <c r="BE191" i="82"/>
  <c r="K224" i="104"/>
  <c r="L224" i="104"/>
  <c r="D224" i="104"/>
  <c r="A70" i="3"/>
  <c r="A13" i="97"/>
  <c r="A82" i="4"/>
  <c r="A90" i="3"/>
  <c r="A88" i="97"/>
  <c r="AN190" i="104"/>
  <c r="A14" i="3"/>
  <c r="A82" i="75"/>
  <c r="A105" i="3"/>
  <c r="BE46" i="82"/>
  <c r="BA134" i="82"/>
  <c r="BB134" i="82"/>
  <c r="AG180" i="104"/>
  <c r="AG176" i="104"/>
  <c r="AN171" i="104"/>
  <c r="AN167" i="104"/>
  <c r="L167" i="104"/>
  <c r="D167" i="104"/>
  <c r="AG160" i="104"/>
  <c r="BC17" i="82"/>
  <c r="BD28" i="82"/>
  <c r="BD32" i="82"/>
  <c r="BA41" i="82"/>
  <c r="BB41" i="82"/>
  <c r="BA50" i="82"/>
  <c r="BB50" i="82"/>
  <c r="BA52" i="82"/>
  <c r="BB52" i="82"/>
  <c r="BC59" i="82"/>
  <c r="BE66" i="82"/>
  <c r="BA73" i="82"/>
  <c r="BB73" i="82"/>
  <c r="BA77" i="82"/>
  <c r="BB77" i="82"/>
  <c r="BE82" i="82"/>
  <c r="BA88" i="82"/>
  <c r="BB88" i="82"/>
  <c r="BC96" i="82"/>
  <c r="BC103" i="82"/>
  <c r="BD117" i="82"/>
  <c r="BE125" i="82"/>
  <c r="BA131" i="82"/>
  <c r="BB131" i="82"/>
  <c r="BA141" i="82"/>
  <c r="BB141" i="82"/>
  <c r="BD144" i="82"/>
  <c r="BD151" i="82"/>
  <c r="BD158" i="82"/>
  <c r="BA160" i="82"/>
  <c r="BB160" i="82"/>
  <c r="BA162" i="82"/>
  <c r="BB162" i="82"/>
  <c r="BC164" i="82"/>
  <c r="BC169" i="82"/>
  <c r="BD175" i="82"/>
  <c r="BE179" i="82"/>
  <c r="BD186" i="82"/>
  <c r="BE188" i="82"/>
  <c r="BD193" i="82"/>
  <c r="G226" i="104"/>
  <c r="AG225" i="104"/>
  <c r="M224" i="104"/>
  <c r="K223" i="104"/>
  <c r="L223" i="104"/>
  <c r="M221" i="104"/>
  <c r="K219" i="104"/>
  <c r="AJ218" i="104"/>
  <c r="AB218" i="104"/>
  <c r="Z218" i="104"/>
  <c r="G218" i="104"/>
  <c r="AN215" i="104"/>
  <c r="K215" i="104"/>
  <c r="M212" i="104"/>
  <c r="K211" i="104"/>
  <c r="L211" i="104"/>
  <c r="AJ210" i="104"/>
  <c r="M210" i="104"/>
  <c r="G210" i="104"/>
  <c r="AG209" i="104"/>
  <c r="AJ206" i="104"/>
  <c r="M205" i="104"/>
  <c r="AN203" i="104"/>
  <c r="G202" i="104"/>
  <c r="AG201" i="104"/>
  <c r="G198" i="104"/>
  <c r="AG197" i="104"/>
  <c r="AB197" i="104"/>
  <c r="Z197" i="104"/>
  <c r="AG188" i="104"/>
  <c r="K12" i="74"/>
  <c r="J6" i="74"/>
  <c r="J141" i="74"/>
  <c r="M17" i="74"/>
  <c r="R6" i="103"/>
  <c r="M9" i="74"/>
  <c r="P10" i="103"/>
  <c r="O10" i="104"/>
  <c r="N17" i="74"/>
  <c r="N6" i="103"/>
  <c r="T148" i="103"/>
  <c r="Q4" i="104"/>
  <c r="O9" i="103"/>
  <c r="X33" i="74"/>
  <c r="N14" i="74"/>
  <c r="N6" i="74"/>
  <c r="J14" i="74"/>
  <c r="O12" i="74"/>
  <c r="X5" i="74"/>
  <c r="Q10" i="104"/>
  <c r="X37" i="74"/>
  <c r="J113" i="74"/>
  <c r="W39" i="74"/>
  <c r="K184" i="104"/>
  <c r="L184" i="104"/>
  <c r="AJ182" i="104"/>
  <c r="K179" i="104"/>
  <c r="L179" i="104"/>
  <c r="AJ174" i="104"/>
  <c r="G170" i="104"/>
  <c r="BE73" i="82"/>
  <c r="A97" i="75"/>
  <c r="A45" i="97"/>
  <c r="BE130" i="82"/>
  <c r="BE131" i="82"/>
  <c r="Q7" i="103"/>
  <c r="A151" i="75"/>
  <c r="BC21" i="82"/>
  <c r="BA115" i="82"/>
  <c r="BB115" i="82"/>
  <c r="G179" i="104"/>
  <c r="AN176" i="104"/>
  <c r="AJ171" i="104"/>
  <c r="BE77" i="82"/>
  <c r="BC175" i="82"/>
  <c r="A86" i="4"/>
  <c r="L174" i="104"/>
  <c r="A117" i="97"/>
  <c r="K218" i="104"/>
  <c r="L218" i="104"/>
  <c r="K214" i="104"/>
  <c r="L214" i="104"/>
  <c r="K210" i="104"/>
  <c r="AJ156" i="104"/>
  <c r="AB156" i="104"/>
  <c r="Z156" i="104"/>
  <c r="BA102" i="82"/>
  <c r="BB102" i="82"/>
  <c r="AN223" i="104"/>
  <c r="AB223" i="104"/>
  <c r="Z223" i="104"/>
  <c r="N9" i="74"/>
  <c r="BC130" i="82"/>
  <c r="A118" i="4"/>
  <c r="BC24" i="82"/>
  <c r="BA57" i="82"/>
  <c r="BB57" i="82"/>
  <c r="BE69" i="82"/>
  <c r="BC83" i="82"/>
  <c r="BA155" i="82"/>
  <c r="BB155" i="82"/>
  <c r="BC155" i="82"/>
  <c r="BD181" i="82"/>
  <c r="A118" i="3"/>
  <c r="A43" i="4"/>
  <c r="A101" i="97"/>
  <c r="A70" i="75"/>
  <c r="A43" i="75"/>
  <c r="A9" i="4"/>
  <c r="A9" i="3"/>
  <c r="A20" i="97"/>
  <c r="A21" i="4"/>
  <c r="A65" i="97"/>
  <c r="A66" i="3"/>
  <c r="A94" i="4"/>
  <c r="A94" i="75"/>
  <c r="A113" i="97"/>
  <c r="A114" i="3"/>
  <c r="BC12" i="82"/>
  <c r="BD15" i="82"/>
  <c r="BC34" i="82"/>
  <c r="BD58" i="82"/>
  <c r="BA74" i="82"/>
  <c r="BB74" i="82"/>
  <c r="BA100" i="82"/>
  <c r="BB100" i="82"/>
  <c r="BD114" i="82"/>
  <c r="BC118" i="82"/>
  <c r="BE123" i="82"/>
  <c r="BA124" i="82"/>
  <c r="BB124" i="82"/>
  <c r="BC131" i="82"/>
  <c r="BC134" i="82"/>
  <c r="BE138" i="82"/>
  <c r="BD140" i="82"/>
  <c r="BA140" i="82"/>
  <c r="BB140" i="82"/>
  <c r="M172" i="104"/>
  <c r="K217" i="104"/>
  <c r="L217" i="104"/>
  <c r="D217" i="104"/>
  <c r="K213" i="104"/>
  <c r="L213" i="104"/>
  <c r="D213" i="104"/>
  <c r="G212" i="104"/>
  <c r="M211" i="104"/>
  <c r="AG206" i="104"/>
  <c r="AG205" i="104"/>
  <c r="G203" i="104"/>
  <c r="AN201" i="104"/>
  <c r="AN200" i="104"/>
  <c r="AN196" i="104"/>
  <c r="AB196" i="104"/>
  <c r="Z196" i="104"/>
  <c r="AJ195" i="104"/>
  <c r="G195" i="104"/>
  <c r="K192" i="104"/>
  <c r="L192" i="104"/>
  <c r="D192" i="104"/>
  <c r="M190" i="104"/>
  <c r="AJ187" i="104"/>
  <c r="M187" i="104"/>
  <c r="AN184" i="104"/>
  <c r="G159" i="104"/>
  <c r="BA163" i="82"/>
  <c r="BB163" i="82"/>
  <c r="BE164" i="82"/>
  <c r="BC182" i="82"/>
  <c r="BD184" i="82"/>
  <c r="BD185" i="82"/>
  <c r="BC189" i="82"/>
  <c r="M228" i="104"/>
  <c r="G223" i="104"/>
  <c r="M222" i="104"/>
  <c r="AJ219" i="104"/>
  <c r="M218" i="104"/>
  <c r="AN216" i="104"/>
  <c r="AN214" i="104"/>
  <c r="M213" i="104"/>
  <c r="AN210" i="104"/>
  <c r="AJ209" i="104"/>
  <c r="K206" i="104"/>
  <c r="L206" i="104"/>
  <c r="K202" i="104"/>
  <c r="L202" i="104"/>
  <c r="G194" i="104"/>
  <c r="M184" i="104"/>
  <c r="M176" i="104"/>
  <c r="AN175" i="104"/>
  <c r="AB175" i="104"/>
  <c r="Z175" i="104"/>
  <c r="K175" i="104"/>
  <c r="L175" i="104"/>
  <c r="AG173" i="104"/>
  <c r="K171" i="104"/>
  <c r="AN169" i="104"/>
  <c r="AB169" i="104"/>
  <c r="Z169" i="104"/>
  <c r="K163" i="104"/>
  <c r="L163" i="104"/>
  <c r="D163" i="104"/>
  <c r="K159" i="104"/>
  <c r="L159" i="104"/>
  <c r="AJ157" i="104"/>
  <c r="G157" i="104"/>
  <c r="J37" i="74"/>
  <c r="W9" i="74"/>
  <c r="P31" i="74"/>
  <c r="R7" i="103"/>
  <c r="R9" i="103"/>
  <c r="X6" i="104"/>
  <c r="T6" i="104"/>
  <c r="U9" i="103"/>
  <c r="O72" i="74"/>
  <c r="N7" i="74"/>
  <c r="X9" i="104"/>
  <c r="T9" i="104"/>
  <c r="X95" i="104"/>
  <c r="T95" i="104" s="1"/>
  <c r="Q9" i="104"/>
  <c r="X9" i="74"/>
  <c r="V10" i="74"/>
  <c r="X7" i="74"/>
  <c r="O7" i="104"/>
  <c r="T9" i="103"/>
  <c r="T7" i="103"/>
  <c r="O9" i="74"/>
  <c r="R9" i="104"/>
  <c r="J33" i="74"/>
  <c r="X35" i="74"/>
  <c r="N9" i="103"/>
  <c r="W86" i="74"/>
  <c r="O113" i="74"/>
  <c r="U8" i="103"/>
  <c r="P44" i="74"/>
  <c r="A50" i="3"/>
  <c r="A50" i="4"/>
  <c r="A49" i="97"/>
  <c r="N31" i="74"/>
  <c r="A103" i="97"/>
  <c r="BD34" i="82"/>
  <c r="O185" i="85"/>
  <c r="J141" i="85"/>
  <c r="O170" i="85"/>
  <c r="O34" i="85"/>
  <c r="O93" i="85"/>
  <c r="A15" i="4"/>
  <c r="A15" i="75"/>
  <c r="AG222" i="104"/>
  <c r="A153" i="4"/>
  <c r="A153" i="75"/>
  <c r="AG207" i="104"/>
  <c r="X146" i="74"/>
  <c r="AJ221" i="104"/>
  <c r="O117" i="85"/>
  <c r="O52" i="85"/>
  <c r="J37" i="85"/>
  <c r="A67" i="4"/>
  <c r="J175" i="85"/>
  <c r="BA6" i="82"/>
  <c r="BB6" i="82"/>
  <c r="BE9" i="82"/>
  <c r="BD16" i="82"/>
  <c r="BA19" i="82"/>
  <c r="BB19" i="82"/>
  <c r="BE20" i="82"/>
  <c r="BE21" i="82"/>
  <c r="BC22" i="82"/>
  <c r="BE25" i="82"/>
  <c r="BD27" i="82"/>
  <c r="BA30" i="82"/>
  <c r="BB30" i="82"/>
  <c r="BA32" i="82"/>
  <c r="BB32" i="82"/>
  <c r="BE36" i="82"/>
  <c r="BE44" i="82"/>
  <c r="BC45" i="82"/>
  <c r="BD47" i="82"/>
  <c r="BD51" i="82"/>
  <c r="BC53" i="82"/>
  <c r="BA55" i="82"/>
  <c r="BB55" i="82"/>
  <c r="BC63" i="82"/>
  <c r="BC66" i="82"/>
  <c r="BD74" i="82"/>
  <c r="BC79" i="82"/>
  <c r="BA84" i="82"/>
  <c r="BB84" i="82"/>
  <c r="BC89" i="82"/>
  <c r="BE93" i="82"/>
  <c r="BC97" i="82"/>
  <c r="BA105" i="82"/>
  <c r="BB105" i="82"/>
  <c r="BD108" i="82"/>
  <c r="BA111" i="82"/>
  <c r="BB111" i="82"/>
  <c r="BA114" i="82"/>
  <c r="BB114" i="82"/>
  <c r="BA118" i="82"/>
  <c r="BB118" i="82"/>
  <c r="BC120" i="82"/>
  <c r="BA121" i="82"/>
  <c r="BB121" i="82"/>
  <c r="BD124" i="82"/>
  <c r="BA125" i="82"/>
  <c r="BB125" i="82"/>
  <c r="BC128" i="82"/>
  <c r="BD130" i="82"/>
  <c r="BC132" i="82"/>
  <c r="BD136" i="82"/>
  <c r="BE143" i="82"/>
  <c r="BE145" i="82"/>
  <c r="BD146" i="82"/>
  <c r="BD147" i="82"/>
  <c r="BE148" i="82"/>
  <c r="BA153" i="82"/>
  <c r="BB153" i="82"/>
  <c r="BA154" i="82"/>
  <c r="BB154" i="82"/>
  <c r="BD156" i="82"/>
  <c r="BE158" i="82"/>
  <c r="BE159" i="82"/>
  <c r="BC161" i="82"/>
  <c r="BD165" i="82"/>
  <c r="BD167" i="82"/>
  <c r="BC168" i="82"/>
  <c r="BE170" i="82"/>
  <c r="BA171" i="82"/>
  <c r="BB171" i="82"/>
  <c r="BC172" i="82"/>
  <c r="BA176" i="82"/>
  <c r="BB176" i="82"/>
  <c r="BC179" i="82"/>
  <c r="BD180" i="82"/>
  <c r="BD182" i="82"/>
  <c r="BA183" i="82"/>
  <c r="BB183" i="82"/>
  <c r="BE184" i="82"/>
  <c r="BA185" i="82"/>
  <c r="BB185" i="82"/>
  <c r="BC186" i="82"/>
  <c r="BA187" i="82"/>
  <c r="BB187" i="82"/>
  <c r="BA190" i="82"/>
  <c r="BB190" i="82"/>
  <c r="BD191" i="82"/>
  <c r="BE193" i="82"/>
  <c r="A150" i="97"/>
  <c r="A151" i="4"/>
  <c r="A21" i="75"/>
  <c r="J32" i="85"/>
  <c r="J134" i="85"/>
  <c r="J124" i="85"/>
  <c r="A106" i="75"/>
  <c r="A105" i="97"/>
  <c r="AG212" i="104"/>
  <c r="M183" i="104"/>
  <c r="K158" i="104"/>
  <c r="L158" i="104"/>
  <c r="D158" i="104"/>
  <c r="O153" i="85"/>
  <c r="O158" i="85"/>
  <c r="J188" i="85"/>
  <c r="J158" i="85"/>
  <c r="J52" i="85"/>
  <c r="J94" i="85"/>
  <c r="O134" i="85"/>
  <c r="J9" i="85"/>
  <c r="J69" i="85"/>
  <c r="J90" i="85"/>
  <c r="J96" i="85"/>
  <c r="O110" i="85"/>
  <c r="J129" i="85"/>
  <c r="D181" i="104"/>
  <c r="BE39" i="82"/>
  <c r="BD10" i="82"/>
  <c r="BE90" i="82"/>
  <c r="K196" i="104"/>
  <c r="L196" i="104"/>
  <c r="D196" i="104"/>
  <c r="AN195" i="104"/>
  <c r="AJ194" i="104"/>
  <c r="AB194" i="104"/>
  <c r="Z194" i="104"/>
  <c r="AN183" i="104"/>
  <c r="AB183" i="104"/>
  <c r="Z183" i="104"/>
  <c r="W35" i="74"/>
  <c r="J39" i="74"/>
  <c r="K31" i="74"/>
  <c r="BD45" i="82"/>
  <c r="BD125" i="82"/>
  <c r="BA157" i="82"/>
  <c r="BB157" i="82"/>
  <c r="BD189" i="82"/>
  <c r="B95" i="3"/>
  <c r="L215" i="104"/>
  <c r="BE174" i="82"/>
  <c r="K227" i="104"/>
  <c r="L227" i="104"/>
  <c r="D227" i="104"/>
  <c r="M225" i="104"/>
  <c r="AN163" i="104"/>
  <c r="AB163" i="104"/>
  <c r="Z163" i="104"/>
  <c r="AN159" i="104"/>
  <c r="AB159" i="104"/>
  <c r="Z159" i="104"/>
  <c r="B27" i="3"/>
  <c r="AG220" i="104"/>
  <c r="AB220" i="104"/>
  <c r="Z220" i="104"/>
  <c r="S220" i="104"/>
  <c r="B220" i="104"/>
  <c r="K207" i="104"/>
  <c r="L207" i="104"/>
  <c r="D207" i="104"/>
  <c r="B122" i="3"/>
  <c r="B64" i="3"/>
  <c r="L228" i="104"/>
  <c r="BD8" i="82"/>
  <c r="BE11" i="82"/>
  <c r="BD22" i="82"/>
  <c r="BD72" i="82"/>
  <c r="BA75" i="82"/>
  <c r="BB75" i="82"/>
  <c r="BC112" i="82"/>
  <c r="BA192" i="82"/>
  <c r="BB192" i="82"/>
  <c r="AN224" i="104"/>
  <c r="AG187" i="104"/>
  <c r="K161" i="104"/>
  <c r="L161" i="104"/>
  <c r="B114" i="3"/>
  <c r="A135" i="97"/>
  <c r="A136" i="3"/>
  <c r="A136" i="75"/>
  <c r="A136" i="4"/>
  <c r="A122" i="3"/>
  <c r="A122" i="4"/>
  <c r="A121" i="97"/>
  <c r="A122" i="75"/>
  <c r="A93" i="75"/>
  <c r="A92" i="97"/>
  <c r="A116" i="75"/>
  <c r="A116" i="4"/>
  <c r="A115" i="97"/>
  <c r="A116" i="3"/>
  <c r="A133" i="75"/>
  <c r="A133" i="4"/>
  <c r="A132" i="97"/>
  <c r="A133" i="3"/>
  <c r="B103" i="3"/>
  <c r="J7" i="74"/>
  <c r="N33" i="74"/>
  <c r="BD190" i="82"/>
  <c r="BA79" i="82"/>
  <c r="BB79" i="82"/>
  <c r="A21" i="3"/>
  <c r="BC47" i="82"/>
  <c r="BD183" i="82"/>
  <c r="A107" i="97"/>
  <c r="BC10" i="82"/>
  <c r="BD87" i="82"/>
  <c r="BD90" i="82"/>
  <c r="BE98" i="82"/>
  <c r="BD109" i="82"/>
  <c r="BC114" i="82"/>
  <c r="BE141" i="82"/>
  <c r="BE146" i="82"/>
  <c r="BA149" i="82"/>
  <c r="BB149" i="82"/>
  <c r="BC151" i="82"/>
  <c r="BA170" i="82"/>
  <c r="BB170" i="82"/>
  <c r="BA181" i="82"/>
  <c r="BB181" i="82"/>
  <c r="BA186" i="82"/>
  <c r="BB186" i="82"/>
  <c r="BA189" i="82"/>
  <c r="BB189" i="82"/>
  <c r="AN228" i="104"/>
  <c r="M216" i="104"/>
  <c r="M203" i="104"/>
  <c r="AN202" i="104"/>
  <c r="AN158" i="104"/>
  <c r="M156" i="104"/>
  <c r="BD176" i="82"/>
  <c r="BD168" i="82"/>
  <c r="A67" i="75"/>
  <c r="BA193" i="82"/>
  <c r="BB193" i="82"/>
  <c r="BE176" i="82"/>
  <c r="BA165" i="82"/>
  <c r="BB165" i="82"/>
  <c r="BD170" i="82"/>
  <c r="A94" i="97"/>
  <c r="BA158" i="82"/>
  <c r="BB158" i="82"/>
  <c r="BD111" i="82"/>
  <c r="BE111" i="82"/>
  <c r="BA182" i="82"/>
  <c r="BB182" i="82"/>
  <c r="A67" i="3"/>
  <c r="BD159" i="82"/>
  <c r="A59" i="97"/>
  <c r="G184" i="104"/>
  <c r="M173" i="104"/>
  <c r="BC125" i="82"/>
  <c r="BA191" i="82"/>
  <c r="BB191" i="82"/>
  <c r="BA146" i="82"/>
  <c r="BB146" i="82"/>
  <c r="BD161" i="82"/>
  <c r="BD120" i="82"/>
  <c r="BC191" i="82"/>
  <c r="B81" i="3"/>
  <c r="BA9" i="82"/>
  <c r="BB9" i="82"/>
  <c r="BA159" i="82"/>
  <c r="BB159" i="82"/>
  <c r="A138" i="3"/>
  <c r="BC44" i="82"/>
  <c r="BC153" i="82"/>
  <c r="A108" i="3"/>
  <c r="A144" i="4"/>
  <c r="BD123" i="82"/>
  <c r="BC171" i="82"/>
  <c r="BD179" i="82"/>
  <c r="BC187" i="82"/>
  <c r="A146" i="4"/>
  <c r="A146" i="75"/>
  <c r="BC9" i="82"/>
  <c r="A17" i="75"/>
  <c r="A59" i="75"/>
  <c r="A87" i="3"/>
  <c r="O95" i="85"/>
  <c r="J17" i="85"/>
  <c r="O71" i="85"/>
  <c r="J95" i="85"/>
  <c r="J132" i="85"/>
  <c r="J155" i="85"/>
  <c r="L219" i="104"/>
  <c r="A144" i="3"/>
  <c r="BA14" i="82"/>
  <c r="BB14" i="82"/>
  <c r="AJ216" i="104"/>
  <c r="K209" i="104"/>
  <c r="L209" i="104"/>
  <c r="AG167" i="104"/>
  <c r="BC28" i="82"/>
  <c r="BE52" i="82"/>
  <c r="BE89" i="82"/>
  <c r="BE129" i="82"/>
  <c r="AG224" i="104"/>
  <c r="AJ217" i="104"/>
  <c r="AJ212" i="104"/>
  <c r="K201" i="104"/>
  <c r="L201" i="104"/>
  <c r="D201" i="104"/>
  <c r="M198" i="104"/>
  <c r="AN191" i="104"/>
  <c r="K191" i="104"/>
  <c r="L191" i="104"/>
  <c r="G189" i="104"/>
  <c r="AG182" i="104"/>
  <c r="AN181" i="104"/>
  <c r="AB181" i="104"/>
  <c r="Z181" i="104"/>
  <c r="K160" i="104"/>
  <c r="L160" i="104"/>
  <c r="D160" i="104"/>
  <c r="AG198" i="104"/>
  <c r="AB198" i="104"/>
  <c r="Z198" i="104"/>
  <c r="G190" i="104"/>
  <c r="AN178" i="104"/>
  <c r="AB178" i="104"/>
  <c r="Z178" i="104"/>
  <c r="G219" i="104"/>
  <c r="G225" i="104"/>
  <c r="K222" i="104"/>
  <c r="L222" i="104"/>
  <c r="G182" i="104"/>
  <c r="AN179" i="104"/>
  <c r="AG158" i="104"/>
  <c r="V67" i="74"/>
  <c r="D206" i="104"/>
  <c r="A54" i="4"/>
  <c r="A53" i="97"/>
  <c r="A100" i="4"/>
  <c r="A99" i="97"/>
  <c r="O37" i="74"/>
  <c r="BC117" i="82"/>
  <c r="BC173" i="82"/>
  <c r="A87" i="97"/>
  <c r="A88" i="3"/>
  <c r="BE8" i="82"/>
  <c r="BD48" i="82"/>
  <c r="BE56" i="82"/>
  <c r="BA64" i="82"/>
  <c r="BB64" i="82"/>
  <c r="BC80" i="82"/>
  <c r="BD88" i="82"/>
  <c r="BD96" i="82"/>
  <c r="BD104" i="82"/>
  <c r="BE144" i="82"/>
  <c r="BD148" i="82"/>
  <c r="BC149" i="82"/>
  <c r="BE151" i="82"/>
  <c r="BA152" i="82"/>
  <c r="BB152" i="82"/>
  <c r="BD162" i="82"/>
  <c r="BD164" i="82"/>
  <c r="BE175" i="82"/>
  <c r="BE182" i="82"/>
  <c r="BD192" i="82"/>
  <c r="A104" i="75"/>
  <c r="A104" i="4"/>
  <c r="A137" i="3"/>
  <c r="A136" i="97"/>
  <c r="O33" i="74"/>
  <c r="A100" i="75"/>
  <c r="A54" i="3"/>
  <c r="A44" i="75"/>
  <c r="A44" i="3"/>
  <c r="BC4" i="82"/>
  <c r="BE7" i="82"/>
  <c r="BC8" i="82"/>
  <c r="BD12" i="82"/>
  <c r="BD14" i="82"/>
  <c r="BA18" i="82"/>
  <c r="BB18" i="82"/>
  <c r="BA20" i="82"/>
  <c r="BB20" i="82"/>
  <c r="BA21" i="82"/>
  <c r="BB21" i="82"/>
  <c r="BE23" i="82"/>
  <c r="BE27" i="82"/>
  <c r="BD60" i="82"/>
  <c r="BE68" i="82"/>
  <c r="BE94" i="82"/>
  <c r="BD102" i="82"/>
  <c r="BE118" i="82"/>
  <c r="BD137" i="82"/>
  <c r="BE150" i="82"/>
  <c r="BD166" i="82"/>
  <c r="BE172" i="82"/>
  <c r="BC174" i="82"/>
  <c r="BA177" i="82"/>
  <c r="BB177" i="82"/>
  <c r="BC180" i="82"/>
  <c r="BA180" i="82"/>
  <c r="BB180" i="82"/>
  <c r="BC185" i="82"/>
  <c r="BE190" i="82"/>
  <c r="BC190" i="82"/>
  <c r="O7" i="74"/>
  <c r="AB209" i="104"/>
  <c r="Z209" i="104"/>
  <c r="S209" i="104"/>
  <c r="AB189" i="104"/>
  <c r="Z189" i="104"/>
  <c r="BC87" i="82"/>
  <c r="A111" i="4"/>
  <c r="BC183" i="82"/>
  <c r="A20" i="75"/>
  <c r="A42" i="97"/>
  <c r="A20" i="4"/>
  <c r="J125" i="85"/>
  <c r="J58" i="85"/>
  <c r="O69" i="85"/>
  <c r="O24" i="85"/>
  <c r="O23" i="85"/>
  <c r="J88" i="85"/>
  <c r="J117" i="85"/>
  <c r="A110" i="97"/>
  <c r="BE50" i="82"/>
  <c r="BE53" i="82"/>
  <c r="BE76" i="82"/>
  <c r="BD79" i="82"/>
  <c r="BC82" i="82"/>
  <c r="BC92" i="82"/>
  <c r="BC93" i="82"/>
  <c r="BD103" i="82"/>
  <c r="BA133" i="82"/>
  <c r="BB133" i="82"/>
  <c r="BC140" i="82"/>
  <c r="BD172" i="82"/>
  <c r="M202" i="104"/>
  <c r="G178" i="104"/>
  <c r="K166" i="104"/>
  <c r="L166" i="104"/>
  <c r="BD26" i="82"/>
  <c r="AN222" i="104"/>
  <c r="G209" i="104"/>
  <c r="B123" i="3"/>
  <c r="AG228" i="104"/>
  <c r="AJ225" i="104"/>
  <c r="AB225" i="104"/>
  <c r="Z225" i="104"/>
  <c r="AN211" i="104"/>
  <c r="G175" i="104"/>
  <c r="BD29" i="82"/>
  <c r="BD30" i="82"/>
  <c r="BA31" i="82"/>
  <c r="BB31" i="82"/>
  <c r="BE32" i="82"/>
  <c r="BE35" i="82"/>
  <c r="BD37" i="82"/>
  <c r="BD40" i="82"/>
  <c r="BC41" i="82"/>
  <c r="BD42" i="82"/>
  <c r="BC43" i="82"/>
  <c r="BA45" i="82"/>
  <c r="BB45" i="82"/>
  <c r="BE51" i="82"/>
  <c r="BD53" i="82"/>
  <c r="BA54" i="82"/>
  <c r="BB54" i="82"/>
  <c r="BD55" i="82"/>
  <c r="BA56" i="82"/>
  <c r="BB56" i="82"/>
  <c r="BD57" i="82"/>
  <c r="BD59" i="82"/>
  <c r="BC60" i="82"/>
  <c r="BC61" i="82"/>
  <c r="BD62" i="82"/>
  <c r="BA63" i="82"/>
  <c r="BB63" i="82"/>
  <c r="BD64" i="82"/>
  <c r="BD65" i="82"/>
  <c r="BA66" i="82"/>
  <c r="BB66" i="82"/>
  <c r="BA68" i="82"/>
  <c r="BB68" i="82"/>
  <c r="BA69" i="82"/>
  <c r="BB69" i="82"/>
  <c r="BA72" i="82"/>
  <c r="BB72" i="82"/>
  <c r="BD73" i="82"/>
  <c r="BE75" i="82"/>
  <c r="BD78" i="82"/>
  <c r="BD80" i="82"/>
  <c r="BC81" i="82"/>
  <c r="BE85" i="82"/>
  <c r="BA86" i="82"/>
  <c r="BB86" i="82"/>
  <c r="BE88" i="82"/>
  <c r="BD89" i="82"/>
  <c r="BC91" i="82"/>
  <c r="BE92" i="82"/>
  <c r="BD93" i="82"/>
  <c r="BE97" i="82"/>
  <c r="BE99" i="82"/>
  <c r="BD101" i="82"/>
  <c r="BE104" i="82"/>
  <c r="BA106" i="82"/>
  <c r="BB106" i="82"/>
  <c r="BA109" i="82"/>
  <c r="BB109" i="82"/>
  <c r="BA110" i="82"/>
  <c r="BB110" i="82"/>
  <c r="BA112" i="82"/>
  <c r="BB112" i="82"/>
  <c r="BD113" i="82"/>
  <c r="BD115" i="82"/>
  <c r="BD116" i="82"/>
  <c r="BD118" i="82"/>
  <c r="BC119" i="82"/>
  <c r="BE120" i="82"/>
  <c r="BC123" i="82"/>
  <c r="BC124" i="82"/>
  <c r="BD126" i="82"/>
  <c r="BD129" i="82"/>
  <c r="BD134" i="82"/>
  <c r="BA135" i="82"/>
  <c r="BB135" i="82"/>
  <c r="K199" i="104"/>
  <c r="L199" i="104"/>
  <c r="D199" i="104"/>
  <c r="AG193" i="104"/>
  <c r="AB193" i="104"/>
  <c r="Z193" i="104"/>
  <c r="M193" i="104"/>
  <c r="AN192" i="104"/>
  <c r="AG192" i="104"/>
  <c r="K182" i="104"/>
  <c r="L182" i="104"/>
  <c r="AN177" i="104"/>
  <c r="AB177" i="104"/>
  <c r="Z177" i="104"/>
  <c r="AN172" i="104"/>
  <c r="K168" i="104"/>
  <c r="L168" i="104"/>
  <c r="AG166" i="104"/>
  <c r="AB166" i="104"/>
  <c r="Z166" i="104"/>
  <c r="G162" i="104"/>
  <c r="AJ226" i="104"/>
  <c r="AG208" i="104"/>
  <c r="AB208" i="104"/>
  <c r="Z208" i="104"/>
  <c r="M177" i="104"/>
  <c r="AN174" i="104"/>
  <c r="AB174" i="104"/>
  <c r="Z174" i="104"/>
  <c r="BA11" i="82"/>
  <c r="BB11" i="82"/>
  <c r="AJ227" i="104"/>
  <c r="AJ222" i="104"/>
  <c r="AN217" i="104"/>
  <c r="AG191" i="104"/>
  <c r="M191" i="104"/>
  <c r="K190" i="104"/>
  <c r="L190" i="104"/>
  <c r="K186" i="104"/>
  <c r="L186" i="104"/>
  <c r="G183" i="104"/>
  <c r="M182" i="104"/>
  <c r="V100" i="74"/>
  <c r="G204" i="104"/>
  <c r="K187" i="104"/>
  <c r="L187" i="104"/>
  <c r="D187" i="104"/>
  <c r="AJ186" i="104"/>
  <c r="AJ179" i="104"/>
  <c r="AN170" i="104"/>
  <c r="AB170" i="104"/>
  <c r="Z170" i="104"/>
  <c r="C170" i="104"/>
  <c r="M159" i="104"/>
  <c r="A91" i="97"/>
  <c r="A92" i="4"/>
  <c r="W33" i="74"/>
  <c r="N39" i="74"/>
  <c r="W7" i="74"/>
  <c r="S7" i="103"/>
  <c r="A130" i="4"/>
  <c r="A129" i="97"/>
  <c r="A130" i="3"/>
  <c r="BE72" i="82"/>
  <c r="BC88" i="82"/>
  <c r="BE96" i="82"/>
  <c r="BA104" i="82"/>
  <c r="BB104" i="82"/>
  <c r="BD112" i="82"/>
  <c r="BA128" i="82"/>
  <c r="BB128" i="82"/>
  <c r="BD131" i="82"/>
  <c r="BE134" i="82"/>
  <c r="BC136" i="82"/>
  <c r="BD142" i="82"/>
  <c r="BC158" i="82"/>
  <c r="BD163" i="82"/>
  <c r="BE171" i="82"/>
  <c r="BC176" i="82"/>
  <c r="BA184" i="82"/>
  <c r="BB184" i="82"/>
  <c r="BD6" i="82"/>
  <c r="BC15" i="82"/>
  <c r="BE17" i="82"/>
  <c r="BD25" i="82"/>
  <c r="BE28" i="82"/>
  <c r="BD38" i="82"/>
  <c r="BE67" i="82"/>
  <c r="BC70" i="82"/>
  <c r="BE83" i="82"/>
  <c r="BC90" i="82"/>
  <c r="BA96" i="82"/>
  <c r="BB96" i="82"/>
  <c r="BC105" i="82"/>
  <c r="BA107" i="82"/>
  <c r="BB107" i="82"/>
  <c r="BD122" i="82"/>
  <c r="BD127" i="82"/>
  <c r="BA139" i="82"/>
  <c r="BB139" i="82"/>
  <c r="A123" i="4"/>
  <c r="A123" i="75"/>
  <c r="BD92" i="82"/>
  <c r="BE127" i="82"/>
  <c r="BD99" i="82"/>
  <c r="BC54" i="82"/>
  <c r="BE113" i="82"/>
  <c r="BD68" i="82"/>
  <c r="BC104" i="82"/>
  <c r="BC18" i="82"/>
  <c r="BC109" i="82"/>
  <c r="BC40" i="82"/>
  <c r="BC135" i="82"/>
  <c r="A75" i="4"/>
  <c r="A75" i="3"/>
  <c r="BA28" i="82"/>
  <c r="BB28" i="82"/>
  <c r="BD70" i="82"/>
  <c r="BD119" i="82"/>
  <c r="BA90" i="82"/>
  <c r="BB90" i="82"/>
  <c r="BA40" i="82"/>
  <c r="BB40" i="82"/>
  <c r="BD75" i="82"/>
  <c r="BD83" i="82"/>
  <c r="BD82" i="82"/>
  <c r="A102" i="4"/>
  <c r="A144" i="75"/>
  <c r="BC162" i="82"/>
  <c r="BA164" i="82"/>
  <c r="BB164" i="82"/>
  <c r="BE169" i="82"/>
  <c r="BA172" i="82"/>
  <c r="BB172" i="82"/>
  <c r="A149" i="97"/>
  <c r="A150" i="75"/>
  <c r="BE18" i="82"/>
  <c r="BA23" i="82"/>
  <c r="BB23" i="82"/>
  <c r="BD39" i="82"/>
  <c r="BC55" i="82"/>
  <c r="BE58" i="82"/>
  <c r="BE60" i="82"/>
  <c r="BA61" i="82"/>
  <c r="BB61" i="82"/>
  <c r="BA62" i="82"/>
  <c r="BB62" i="82"/>
  <c r="BD63" i="82"/>
  <c r="BC68" i="82"/>
  <c r="BA70" i="82"/>
  <c r="BB70" i="82"/>
  <c r="BC71" i="82"/>
  <c r="BE74" i="82"/>
  <c r="BE84" i="82"/>
  <c r="BD95" i="82"/>
  <c r="BE95" i="82"/>
  <c r="BE101" i="82"/>
  <c r="BD132" i="82"/>
  <c r="BC138" i="82"/>
  <c r="D174" i="104"/>
  <c r="A130" i="97"/>
  <c r="A131" i="4"/>
  <c r="BC16" i="82"/>
  <c r="A126" i="4"/>
  <c r="A126" i="3"/>
  <c r="A126" i="75"/>
  <c r="A119" i="97"/>
  <c r="A120" i="4"/>
  <c r="BC99" i="82"/>
  <c r="BA101" i="82"/>
  <c r="BB101" i="82"/>
  <c r="BE63" i="82"/>
  <c r="A95" i="97"/>
  <c r="A102" i="3"/>
  <c r="A85" i="4"/>
  <c r="BE112" i="82"/>
  <c r="A135" i="75"/>
  <c r="A150" i="3"/>
  <c r="A142" i="3"/>
  <c r="A142" i="4"/>
  <c r="BE162" i="82"/>
  <c r="BC170" i="82"/>
  <c r="BD139" i="82"/>
  <c r="A70" i="4"/>
  <c r="A8" i="97"/>
  <c r="BE139" i="82"/>
  <c r="BE91" i="82"/>
  <c r="A123" i="3"/>
  <c r="BD169" i="82"/>
  <c r="A150" i="4"/>
  <c r="BE61" i="82"/>
  <c r="BD85" i="82"/>
  <c r="BC141" i="82"/>
  <c r="BD157" i="82"/>
  <c r="BC181" i="82"/>
  <c r="BE192" i="82"/>
  <c r="B145" i="3"/>
  <c r="A154" i="97"/>
  <c r="AN199" i="104"/>
  <c r="B134" i="3"/>
  <c r="A129" i="4"/>
  <c r="A129" i="3"/>
  <c r="BC29" i="82"/>
  <c r="BE37" i="82"/>
  <c r="BA47" i="82"/>
  <c r="BB47" i="82"/>
  <c r="BC50" i="82"/>
  <c r="BA51" i="82"/>
  <c r="BB51" i="82"/>
  <c r="BA87" i="82"/>
  <c r="BB87" i="82"/>
  <c r="BC95" i="82"/>
  <c r="BD98" i="82"/>
  <c r="BC101" i="82"/>
  <c r="BE103" i="82"/>
  <c r="BE106" i="82"/>
  <c r="BE109" i="82"/>
  <c r="BC111" i="82"/>
  <c r="BE114" i="82"/>
  <c r="BA117" i="82"/>
  <c r="BB117" i="82"/>
  <c r="BA119" i="82"/>
  <c r="BB119" i="82"/>
  <c r="BA120" i="82"/>
  <c r="BB120" i="82"/>
  <c r="BD135" i="82"/>
  <c r="BC178" i="82"/>
  <c r="BE180" i="82"/>
  <c r="BE181" i="82"/>
  <c r="BC184" i="82"/>
  <c r="BE186" i="82"/>
  <c r="BC188" i="82"/>
  <c r="M217" i="104"/>
  <c r="AJ158" i="104"/>
  <c r="J48" i="85"/>
  <c r="O88" i="85"/>
  <c r="J187" i="85"/>
  <c r="J40" i="85"/>
  <c r="O148" i="85"/>
  <c r="J34" i="85"/>
  <c r="O116" i="85"/>
  <c r="J115" i="85"/>
  <c r="J154" i="85"/>
  <c r="J47" i="85"/>
  <c r="B125" i="3"/>
  <c r="BC32" i="82"/>
  <c r="BE34" i="82"/>
  <c r="BA42" i="82"/>
  <c r="BB42" i="82"/>
  <c r="BD50" i="82"/>
  <c r="BC58" i="82"/>
  <c r="BA98" i="82"/>
  <c r="BB98" i="82"/>
  <c r="BE122" i="82"/>
  <c r="BA175" i="82"/>
  <c r="BB175" i="82"/>
  <c r="AG195" i="104"/>
  <c r="AN187" i="104"/>
  <c r="AN165" i="104"/>
  <c r="AB165" i="104"/>
  <c r="Z165" i="104"/>
  <c r="BE3" i="82"/>
  <c r="BD11" i="82"/>
  <c r="BD13" i="82"/>
  <c r="BC133" i="82"/>
  <c r="BA178" i="82"/>
  <c r="BB178" i="82"/>
  <c r="G222" i="104"/>
  <c r="M208" i="104"/>
  <c r="M189" i="104"/>
  <c r="AG162" i="104"/>
  <c r="AB162" i="104"/>
  <c r="Z162" i="104"/>
  <c r="C162" i="104"/>
  <c r="K162" i="104"/>
  <c r="L162" i="104"/>
  <c r="G211" i="104"/>
  <c r="BC7" i="82"/>
  <c r="BD17" i="82"/>
  <c r="BC33" i="82"/>
  <c r="BC46" i="82"/>
  <c r="BA81" i="82"/>
  <c r="BB81" i="82"/>
  <c r="BC84" i="82"/>
  <c r="BA89" i="82"/>
  <c r="BB89" i="82"/>
  <c r="BA92" i="82"/>
  <c r="BB92" i="82"/>
  <c r="BC94" i="82"/>
  <c r="BE100" i="82"/>
  <c r="BD105" i="82"/>
  <c r="BA108" i="82"/>
  <c r="BB108" i="82"/>
  <c r="BE110" i="82"/>
  <c r="BC113" i="82"/>
  <c r="BC116" i="82"/>
  <c r="BE121" i="82"/>
  <c r="BC143" i="82"/>
  <c r="BC145" i="82"/>
  <c r="BC147" i="82"/>
  <c r="BD149" i="82"/>
  <c r="BE153" i="82"/>
  <c r="BE155" i="82"/>
  <c r="BA167" i="82"/>
  <c r="BB167" i="82"/>
  <c r="BE185" i="82"/>
  <c r="AN219" i="104"/>
  <c r="AB219" i="104"/>
  <c r="Z219" i="104"/>
  <c r="M215" i="104"/>
  <c r="M197" i="104"/>
  <c r="G188" i="104"/>
  <c r="D188" i="104"/>
  <c r="K172" i="104"/>
  <c r="L172" i="104"/>
  <c r="D172" i="104"/>
  <c r="AG168" i="104"/>
  <c r="AB168" i="104"/>
  <c r="Z168" i="104"/>
  <c r="AN157" i="104"/>
  <c r="AB157" i="104"/>
  <c r="Z157" i="104"/>
  <c r="C157" i="104"/>
  <c r="G228" i="104"/>
  <c r="D228" i="104"/>
  <c r="M209" i="104"/>
  <c r="AJ203" i="104"/>
  <c r="G186" i="104"/>
  <c r="AN160" i="104"/>
  <c r="G215" i="104"/>
  <c r="K212" i="104"/>
  <c r="L212" i="104"/>
  <c r="D212" i="104"/>
  <c r="AG200" i="104"/>
  <c r="AJ188" i="104"/>
  <c r="AB188" i="104"/>
  <c r="Z188" i="104"/>
  <c r="C188" i="104"/>
  <c r="BE41" i="82"/>
  <c r="BE165" i="82"/>
  <c r="BA174" i="82"/>
  <c r="BB174" i="82"/>
  <c r="AJ224" i="104"/>
  <c r="AG221" i="104"/>
  <c r="AJ172" i="104"/>
  <c r="AJ167" i="104"/>
  <c r="G161" i="104"/>
  <c r="K203" i="104"/>
  <c r="L203" i="104"/>
  <c r="D203" i="104"/>
  <c r="AG199" i="104"/>
  <c r="AN186" i="104"/>
  <c r="M169" i="104"/>
  <c r="K156" i="104"/>
  <c r="L156" i="104"/>
  <c r="C220" i="104"/>
  <c r="V7" i="74"/>
  <c r="U7" i="103"/>
  <c r="J9" i="74"/>
  <c r="J14" i="85"/>
  <c r="BE5" i="82"/>
  <c r="BC13" i="82"/>
  <c r="BC30" i="82"/>
  <c r="BE31" i="82"/>
  <c r="BA76" i="82"/>
  <c r="BB76" i="82"/>
  <c r="BA78" i="82"/>
  <c r="BB78" i="82"/>
  <c r="BE78" i="82"/>
  <c r="BC78" i="82"/>
  <c r="BC154" i="82"/>
  <c r="A125" i="4"/>
  <c r="A125" i="3"/>
  <c r="A125" i="75"/>
  <c r="A120" i="97"/>
  <c r="A121" i="3"/>
  <c r="BE81" i="82"/>
  <c r="A108" i="75"/>
  <c r="A47" i="75"/>
  <c r="A47" i="4"/>
  <c r="A87" i="75"/>
  <c r="A86" i="97"/>
  <c r="BE14" i="82"/>
  <c r="BA36" i="82"/>
  <c r="BB36" i="82"/>
  <c r="BD44" i="82"/>
  <c r="BC52" i="82"/>
  <c r="BE55" i="82"/>
  <c r="BE57" i="82"/>
  <c r="BC57" i="82"/>
  <c r="BE59" i="82"/>
  <c r="BA60" i="82"/>
  <c r="BB60" i="82"/>
  <c r="BE64" i="82"/>
  <c r="BA65" i="82"/>
  <c r="BB65" i="82"/>
  <c r="BC65" i="82"/>
  <c r="BE65" i="82"/>
  <c r="BD66" i="82"/>
  <c r="BD67" i="82"/>
  <c r="BD69" i="82"/>
  <c r="BE70" i="82"/>
  <c r="BD71" i="82"/>
  <c r="BA71" i="82"/>
  <c r="BB71" i="82"/>
  <c r="BC73" i="82"/>
  <c r="BD76" i="82"/>
  <c r="BD77" i="82"/>
  <c r="BE79" i="82"/>
  <c r="BE80" i="82"/>
  <c r="BA82" i="82"/>
  <c r="BB82" i="82"/>
  <c r="BA130" i="82"/>
  <c r="BB130" i="82"/>
  <c r="BE132" i="82"/>
  <c r="BE135" i="82"/>
  <c r="BA137" i="82"/>
  <c r="BB137" i="82"/>
  <c r="BA144" i="82"/>
  <c r="BB144" i="82"/>
  <c r="BD152" i="82"/>
  <c r="BC152" i="82"/>
  <c r="BD153" i="82"/>
  <c r="BD155" i="82"/>
  <c r="BC160" i="82"/>
  <c r="BE168" i="82"/>
  <c r="A13" i="3"/>
  <c r="A13" i="75"/>
  <c r="A12" i="97"/>
  <c r="A96" i="3"/>
  <c r="A96" i="75"/>
  <c r="A107" i="4"/>
  <c r="A107" i="3"/>
  <c r="A107" i="75"/>
  <c r="A112" i="3"/>
  <c r="A112" i="75"/>
  <c r="A112" i="4"/>
  <c r="A134" i="75"/>
  <c r="A133" i="97"/>
  <c r="A134" i="4"/>
  <c r="BA48" i="82"/>
  <c r="BB48" i="82"/>
  <c r="BC48" i="82"/>
  <c r="BE49" i="82"/>
  <c r="BC144" i="82"/>
  <c r="BA147" i="82"/>
  <c r="BB147" i="82"/>
  <c r="BC166" i="82"/>
  <c r="A111" i="97"/>
  <c r="A78" i="4"/>
  <c r="A77" i="97"/>
  <c r="A83" i="4"/>
  <c r="A83" i="75"/>
  <c r="A139" i="4"/>
  <c r="A139" i="75"/>
  <c r="BA12" i="82"/>
  <c r="BB12" i="82"/>
  <c r="BE12" i="82"/>
  <c r="BD24" i="82"/>
  <c r="BA24" i="82"/>
  <c r="BB24" i="82"/>
  <c r="BE45" i="82"/>
  <c r="BE142" i="82"/>
  <c r="BA148" i="82"/>
  <c r="BB148" i="82"/>
  <c r="BA150" i="82"/>
  <c r="BB150" i="82"/>
  <c r="BE163" i="82"/>
  <c r="BC165" i="82"/>
  <c r="BE166" i="82"/>
  <c r="BE48" i="82"/>
  <c r="A83" i="97"/>
  <c r="A84" i="3"/>
  <c r="A84" i="4"/>
  <c r="A84" i="75"/>
  <c r="A114" i="4"/>
  <c r="A114" i="75"/>
  <c r="BD19" i="82"/>
  <c r="BD41" i="82"/>
  <c r="BD43" i="82"/>
  <c r="BA43" i="82"/>
  <c r="BB43" i="82"/>
  <c r="BA156" i="82"/>
  <c r="BB156" i="82"/>
  <c r="BE161" i="82"/>
  <c r="BA161" i="82"/>
  <c r="BB161" i="82"/>
  <c r="BD5" i="82"/>
  <c r="BC31" i="82"/>
  <c r="BE149" i="82"/>
  <c r="A17" i="4"/>
  <c r="A121" i="4"/>
  <c r="A98" i="3"/>
  <c r="A97" i="97"/>
  <c r="A98" i="4"/>
  <c r="BA4" i="82"/>
  <c r="BB4" i="82"/>
  <c r="BE22" i="82"/>
  <c r="BC27" i="82"/>
  <c r="BE40" i="82"/>
  <c r="BE43" i="82"/>
  <c r="BA53" i="82"/>
  <c r="BB53" i="82"/>
  <c r="BD54" i="82"/>
  <c r="BC56" i="82"/>
  <c r="BD61" i="82"/>
  <c r="BA129" i="82"/>
  <c r="BB129" i="82"/>
  <c r="BC129" i="82"/>
  <c r="BA132" i="82"/>
  <c r="BB132" i="82"/>
  <c r="BE133" i="82"/>
  <c r="BD133" i="82"/>
  <c r="BE136" i="82"/>
  <c r="BE24" i="82"/>
  <c r="BA142" i="82"/>
  <c r="BB142" i="82"/>
  <c r="A74" i="4"/>
  <c r="A74" i="3"/>
  <c r="BD7" i="82"/>
  <c r="BA8" i="82"/>
  <c r="BB8" i="82"/>
  <c r="BA10" i="82"/>
  <c r="BB10" i="82"/>
  <c r="BE10" i="82"/>
  <c r="BA25" i="82"/>
  <c r="BB25" i="82"/>
  <c r="BC26" i="82"/>
  <c r="BC35" i="82"/>
  <c r="BD35" i="82"/>
  <c r="BA35" i="82"/>
  <c r="BB35" i="82"/>
  <c r="BC36" i="82"/>
  <c r="BD46" i="82"/>
  <c r="BD49" i="82"/>
  <c r="BA143" i="82"/>
  <c r="BB143" i="82"/>
  <c r="BA151" i="82"/>
  <c r="BB151" i="82"/>
  <c r="BC159" i="82"/>
  <c r="BE167" i="82"/>
  <c r="A44" i="97"/>
  <c r="A45" i="75"/>
  <c r="A109" i="97"/>
  <c r="A110" i="75"/>
  <c r="BA15" i="82"/>
  <c r="BB15" i="82"/>
  <c r="BE33" i="82"/>
  <c r="BD36" i="82"/>
  <c r="BA91" i="82"/>
  <c r="BB91" i="82"/>
  <c r="BD91" i="82"/>
  <c r="BA93" i="82"/>
  <c r="BB93" i="82"/>
  <c r="BD94" i="82"/>
  <c r="BA94" i="82"/>
  <c r="BB94" i="82"/>
  <c r="BA99" i="82"/>
  <c r="BB99" i="82"/>
  <c r="BC102" i="82"/>
  <c r="BC106" i="82"/>
  <c r="BE107" i="82"/>
  <c r="BC107" i="82"/>
  <c r="BD107" i="82"/>
  <c r="BC108" i="82"/>
  <c r="BA113" i="82"/>
  <c r="BB113" i="82"/>
  <c r="BE115" i="82"/>
  <c r="BE117" i="82"/>
  <c r="BC121" i="82"/>
  <c r="BC122" i="82"/>
  <c r="BA123" i="82"/>
  <c r="BB123" i="82"/>
  <c r="BC146" i="82"/>
  <c r="BC163" i="82"/>
  <c r="A80" i="97"/>
  <c r="A12" i="3"/>
  <c r="A12" i="75"/>
  <c r="A60" i="4"/>
  <c r="A60" i="3"/>
  <c r="BC20" i="82"/>
  <c r="BD23" i="82"/>
  <c r="BC25" i="82"/>
  <c r="BA27" i="82"/>
  <c r="BB27" i="82"/>
  <c r="BA33" i="82"/>
  <c r="BB33" i="82"/>
  <c r="BD81" i="82"/>
  <c r="BC86" i="82"/>
  <c r="BA126" i="82"/>
  <c r="BB126" i="82"/>
  <c r="BA169" i="82"/>
  <c r="BB169" i="82"/>
  <c r="BE173" i="82"/>
  <c r="BC177" i="82"/>
  <c r="BD177" i="82"/>
  <c r="BE187" i="82"/>
  <c r="BE178" i="82"/>
  <c r="BA29" i="82"/>
  <c r="BB29" i="82"/>
  <c r="BC76" i="82"/>
  <c r="BC39" i="82"/>
  <c r="A94" i="3"/>
  <c r="BA67" i="82"/>
  <c r="BB67" i="82"/>
  <c r="BE119" i="82"/>
  <c r="BA116" i="82"/>
  <c r="BB116" i="82"/>
  <c r="A8" i="3"/>
  <c r="BE42" i="82"/>
  <c r="BE71" i="82"/>
  <c r="BC150" i="82"/>
  <c r="A130" i="75"/>
  <c r="BD100" i="82"/>
  <c r="BC157" i="82"/>
  <c r="BC67" i="82"/>
  <c r="BD56" i="82"/>
  <c r="A92" i="75"/>
  <c r="A109" i="4"/>
  <c r="A95" i="75"/>
  <c r="BC14" i="82"/>
  <c r="BD18" i="82"/>
  <c r="BD31" i="82"/>
  <c r="BA97" i="82"/>
  <c r="BB97" i="82"/>
  <c r="BC100" i="82"/>
  <c r="BD121" i="82"/>
  <c r="BE124" i="82"/>
  <c r="BA145" i="82"/>
  <c r="BB145" i="82"/>
  <c r="BD145" i="82"/>
  <c r="L171" i="104"/>
  <c r="D171" i="104"/>
  <c r="BA38" i="82"/>
  <c r="BB38" i="82"/>
  <c r="A79" i="3"/>
  <c r="BE128" i="82"/>
  <c r="BE108" i="82"/>
  <c r="BE38" i="82"/>
  <c r="BD150" i="82"/>
  <c r="BE86" i="82"/>
  <c r="A92" i="3"/>
  <c r="A95" i="3"/>
  <c r="A50" i="75"/>
  <c r="A131" i="3"/>
  <c r="A131" i="75"/>
  <c r="BA16" i="82"/>
  <c r="BB16" i="82"/>
  <c r="BC69" i="82"/>
  <c r="BC193" i="82"/>
  <c r="AG216" i="104"/>
  <c r="K183" i="104"/>
  <c r="L183" i="104"/>
  <c r="A28" i="75"/>
  <c r="A28" i="3"/>
  <c r="BC6" i="82"/>
  <c r="BD21" i="82"/>
  <c r="BA127" i="82"/>
  <c r="BB127" i="82"/>
  <c r="BE137" i="82"/>
  <c r="BD143" i="82"/>
  <c r="BC167" i="82"/>
  <c r="BC38" i="82"/>
  <c r="BE4" i="82"/>
  <c r="BE126" i="82"/>
  <c r="BA26" i="82"/>
  <c r="BB26" i="82"/>
  <c r="BD86" i="82"/>
  <c r="BC3" i="82"/>
  <c r="BA166" i="82"/>
  <c r="BB166" i="82"/>
  <c r="BC126" i="82"/>
  <c r="BD52" i="82"/>
  <c r="A132" i="4"/>
  <c r="BD187" i="82"/>
  <c r="A134" i="97"/>
  <c r="A135" i="4"/>
  <c r="BE116" i="82"/>
  <c r="A8" i="75"/>
  <c r="BA136" i="82"/>
  <c r="BB136" i="82"/>
  <c r="BD4" i="82"/>
  <c r="BA173" i="82"/>
  <c r="BB173" i="82"/>
  <c r="BC137" i="82"/>
  <c r="A10" i="75"/>
  <c r="BC64" i="82"/>
  <c r="BC72" i="82"/>
  <c r="BC77" i="82"/>
  <c r="BD106" i="82"/>
  <c r="BA122" i="82"/>
  <c r="BB122" i="82"/>
  <c r="BC156" i="82"/>
  <c r="AN207" i="104"/>
  <c r="AB207" i="104"/>
  <c r="Z207" i="104"/>
  <c r="C207" i="104"/>
  <c r="AG202" i="104"/>
  <c r="J86" i="85"/>
  <c r="B146" i="3"/>
  <c r="A111" i="75"/>
  <c r="A124" i="75"/>
  <c r="BA3" i="82"/>
  <c r="BB3" i="82"/>
  <c r="BD9" i="82"/>
  <c r="BC19" i="82"/>
  <c r="BE19" i="82"/>
  <c r="BC37" i="82"/>
  <c r="BA59" i="82"/>
  <c r="BB59" i="82"/>
  <c r="BA80" i="82"/>
  <c r="BB80" i="82"/>
  <c r="BA85" i="82"/>
  <c r="BB85" i="82"/>
  <c r="BC85" i="82"/>
  <c r="BD173" i="82"/>
  <c r="BE177" i="82"/>
  <c r="BD178" i="82"/>
  <c r="M226" i="104"/>
  <c r="M168" i="104"/>
  <c r="BC49" i="82"/>
  <c r="BC127" i="82"/>
  <c r="BC42" i="82"/>
  <c r="BE54" i="82"/>
  <c r="BC62" i="82"/>
  <c r="BE62" i="82"/>
  <c r="BD138" i="82"/>
  <c r="BD154" i="82"/>
  <c r="L210" i="104"/>
  <c r="D210" i="104"/>
  <c r="M160" i="104"/>
  <c r="B144" i="3"/>
  <c r="AG217" i="104"/>
  <c r="B129" i="3"/>
  <c r="B142" i="75"/>
  <c r="O51" i="85"/>
  <c r="J156" i="85"/>
  <c r="J65" i="85"/>
  <c r="J12" i="85"/>
  <c r="O109" i="85"/>
  <c r="O175" i="85"/>
  <c r="J106" i="85"/>
  <c r="J110" i="85"/>
  <c r="O64" i="85"/>
  <c r="AJ214" i="104"/>
  <c r="AJ160" i="104"/>
  <c r="V133" i="74"/>
  <c r="A55" i="75"/>
  <c r="A55" i="3"/>
  <c r="A55" i="4"/>
  <c r="A54" i="97"/>
  <c r="A69" i="75"/>
  <c r="A68" i="97"/>
  <c r="A69" i="4"/>
  <c r="A69" i="3"/>
  <c r="A34" i="75"/>
  <c r="A33" i="97"/>
  <c r="A34" i="3"/>
  <c r="A56" i="75"/>
  <c r="A55" i="97"/>
  <c r="A56" i="3"/>
  <c r="A56" i="4"/>
  <c r="A63" i="3"/>
  <c r="A63" i="75"/>
  <c r="A62" i="97"/>
  <c r="A63" i="4"/>
  <c r="A29" i="4"/>
  <c r="A29" i="3"/>
  <c r="A41" i="4"/>
  <c r="A41" i="3"/>
  <c r="A70" i="97"/>
  <c r="A71" i="4"/>
  <c r="A72" i="75"/>
  <c r="A71" i="97"/>
  <c r="A72" i="4"/>
  <c r="A6" i="4"/>
  <c r="A5" i="97"/>
  <c r="A6" i="3"/>
  <c r="A6" i="75"/>
  <c r="A24" i="75"/>
  <c r="A24" i="4"/>
  <c r="A24" i="3"/>
  <c r="A23" i="97"/>
  <c r="A36" i="97"/>
  <c r="A37" i="75"/>
  <c r="A52" i="4"/>
  <c r="A52" i="75"/>
  <c r="A73" i="3"/>
  <c r="A73" i="75"/>
  <c r="A72" i="97"/>
  <c r="A73" i="4"/>
  <c r="A24" i="97"/>
  <c r="A25" i="4"/>
  <c r="A53" i="4"/>
  <c r="A52" i="97"/>
  <c r="A47" i="3"/>
  <c r="A58" i="97"/>
  <c r="A79" i="4"/>
  <c r="A11" i="3"/>
  <c r="A10" i="97"/>
  <c r="A46" i="4"/>
  <c r="A28" i="4"/>
  <c r="A17" i="3"/>
  <c r="A74" i="97"/>
  <c r="A78" i="97"/>
  <c r="A27" i="97"/>
  <c r="A46" i="97"/>
  <c r="A43" i="97"/>
  <c r="J72" i="74"/>
  <c r="N37" i="74"/>
  <c r="K39" i="74"/>
  <c r="X7" i="104"/>
  <c r="T7" i="104"/>
  <c r="A65" i="3"/>
  <c r="A65" i="4"/>
  <c r="A65" i="75"/>
  <c r="K9" i="74"/>
  <c r="A19" i="4"/>
  <c r="A19" i="75"/>
  <c r="A19" i="3"/>
  <c r="A35" i="4"/>
  <c r="A35" i="75"/>
  <c r="A35" i="3"/>
  <c r="A34" i="97"/>
  <c r="W37" i="74"/>
  <c r="X3" i="74"/>
  <c r="A36" i="4"/>
  <c r="A36" i="75"/>
  <c r="A35" i="97"/>
  <c r="A36" i="3"/>
  <c r="A48" i="4"/>
  <c r="A47" i="97"/>
  <c r="A48" i="75"/>
  <c r="A48" i="3"/>
  <c r="A61" i="4"/>
  <c r="A60" i="97"/>
  <c r="A61" i="75"/>
  <c r="A61" i="3"/>
  <c r="J31" i="74"/>
  <c r="J35" i="74"/>
  <c r="P7" i="74"/>
  <c r="A26" i="75"/>
  <c r="A25" i="97"/>
  <c r="A26" i="3"/>
  <c r="A26" i="4"/>
  <c r="A68" i="75"/>
  <c r="A68" i="4"/>
  <c r="A68" i="3"/>
  <c r="A67" i="97"/>
  <c r="W31" i="74"/>
  <c r="N7" i="103"/>
  <c r="A15" i="97"/>
  <c r="A16" i="3"/>
  <c r="A16" i="75"/>
  <c r="A22" i="75"/>
  <c r="A21" i="97"/>
  <c r="A32" i="75"/>
  <c r="A32" i="3"/>
  <c r="A31" i="97"/>
  <c r="A32" i="4"/>
  <c r="A77" i="4"/>
  <c r="A76" i="97"/>
  <c r="O31" i="74"/>
  <c r="A42" i="4"/>
  <c r="A42" i="3"/>
  <c r="A42" i="75"/>
  <c r="A41" i="97"/>
  <c r="O9" i="104"/>
  <c r="A7" i="75"/>
  <c r="A6" i="97"/>
  <c r="A7" i="4"/>
  <c r="A7" i="3"/>
  <c r="A63" i="97"/>
  <c r="A64" i="3"/>
  <c r="A10" i="4"/>
  <c r="A7" i="97"/>
  <c r="A10" i="3"/>
  <c r="A28" i="97"/>
  <c r="A37" i="3"/>
  <c r="A37" i="4"/>
  <c r="A75" i="75"/>
  <c r="A39" i="3"/>
  <c r="A57" i="4"/>
  <c r="A29" i="75"/>
  <c r="A45" i="4"/>
  <c r="A39" i="4"/>
  <c r="A39" i="75"/>
  <c r="A34" i="4"/>
  <c r="A45" i="3"/>
  <c r="A14" i="97"/>
  <c r="A15" i="3"/>
  <c r="A40" i="97"/>
  <c r="S204" i="104"/>
  <c r="C204" i="104"/>
  <c r="P129" i="74"/>
  <c r="R133" i="103"/>
  <c r="J150" i="74"/>
  <c r="T55" i="103"/>
  <c r="X114" i="74"/>
  <c r="X85" i="74"/>
  <c r="W91" i="74"/>
  <c r="O95" i="103"/>
  <c r="K57" i="74"/>
  <c r="J144" i="74"/>
  <c r="M125" i="74"/>
  <c r="O133" i="103"/>
  <c r="O120" i="74"/>
  <c r="X118" i="74"/>
  <c r="O129" i="74"/>
  <c r="J148" i="74"/>
  <c r="K144" i="74"/>
  <c r="N114" i="74"/>
  <c r="N122" i="74"/>
  <c r="O57" i="103"/>
  <c r="W73" i="74"/>
  <c r="O85" i="74"/>
  <c r="S91" i="103"/>
  <c r="N101" i="74"/>
  <c r="U116" i="103"/>
  <c r="C144" i="103"/>
  <c r="Q150" i="103"/>
  <c r="X39" i="74"/>
  <c r="K116" i="74"/>
  <c r="J142" i="74"/>
  <c r="O116" i="74"/>
  <c r="N118" i="74"/>
  <c r="M146" i="74"/>
  <c r="X141" i="74"/>
  <c r="W148" i="74"/>
  <c r="N144" i="74"/>
  <c r="U73" i="103"/>
  <c r="O93" i="103"/>
  <c r="W101" i="74"/>
  <c r="N110" i="74"/>
  <c r="J118" i="74"/>
  <c r="N129" i="74"/>
  <c r="M139" i="74"/>
  <c r="W146" i="74"/>
  <c r="S150" i="103"/>
  <c r="C6" i="103"/>
  <c r="M133" i="74"/>
  <c r="P148" i="74"/>
  <c r="K131" i="74"/>
  <c r="W114" i="74"/>
  <c r="N133" i="103"/>
  <c r="W125" i="74"/>
  <c r="J114" i="74"/>
  <c r="R10" i="104"/>
  <c r="N79" i="74"/>
  <c r="X87" i="74"/>
  <c r="M93" i="74"/>
  <c r="K129" i="74"/>
  <c r="W139" i="74"/>
  <c r="T150" i="103"/>
  <c r="W118" i="74"/>
  <c r="X120" i="74"/>
  <c r="N116" i="74"/>
  <c r="Q57" i="103"/>
  <c r="K135" i="74"/>
  <c r="X122" i="74"/>
  <c r="O114" i="74"/>
  <c r="O137" i="103"/>
  <c r="X148" i="74"/>
  <c r="M141" i="74"/>
  <c r="O118" i="74"/>
  <c r="P148" i="103"/>
  <c r="P144" i="74"/>
  <c r="N112" i="74"/>
  <c r="C79" i="103"/>
  <c r="M87" i="74"/>
  <c r="N103" i="74"/>
  <c r="N55" i="103"/>
  <c r="R112" i="103"/>
  <c r="K125" i="74"/>
  <c r="K139" i="74"/>
  <c r="P150" i="103"/>
  <c r="U55" i="103"/>
  <c r="O125" i="74"/>
  <c r="N120" i="74"/>
  <c r="M116" i="74"/>
  <c r="Q112" i="103"/>
  <c r="W129" i="74"/>
  <c r="M150" i="74"/>
  <c r="P83" i="74"/>
  <c r="X95" i="74"/>
  <c r="S55" i="103"/>
  <c r="C112" i="103"/>
  <c r="X131" i="104"/>
  <c r="T131" i="104"/>
  <c r="P141" i="74"/>
  <c r="N148" i="74"/>
  <c r="J127" i="74"/>
  <c r="M144" i="74"/>
  <c r="O127" i="74"/>
  <c r="X125" i="74"/>
  <c r="T57" i="103"/>
  <c r="X133" i="74"/>
  <c r="O129" i="103"/>
  <c r="P89" i="74"/>
  <c r="W95" i="74"/>
  <c r="P114" i="74"/>
  <c r="M127" i="74"/>
  <c r="P131" i="74"/>
  <c r="O141" i="74"/>
  <c r="W49" i="74"/>
  <c r="O112" i="74"/>
  <c r="J146" i="74"/>
  <c r="X112" i="74"/>
  <c r="M112" i="74"/>
  <c r="P118" i="74"/>
  <c r="R57" i="103"/>
  <c r="J135" i="74"/>
  <c r="K114" i="74"/>
  <c r="Q129" i="103"/>
  <c r="R85" i="103"/>
  <c r="O47" i="74"/>
  <c r="P106" i="103"/>
  <c r="M41" i="74"/>
  <c r="J21" i="74"/>
  <c r="P27" i="74"/>
  <c r="W27" i="74"/>
  <c r="N45" i="103"/>
  <c r="W47" i="74"/>
  <c r="X21" i="74"/>
  <c r="J17" i="74"/>
  <c r="X12" i="74"/>
  <c r="P45" i="103"/>
  <c r="M27" i="74"/>
  <c r="J29" i="74"/>
  <c r="U106" i="103"/>
  <c r="P14" i="74"/>
  <c r="Q106" i="103"/>
  <c r="K14" i="74"/>
  <c r="P29" i="74"/>
  <c r="W14" i="74"/>
  <c r="J25" i="74"/>
  <c r="J27" i="74"/>
  <c r="X27" i="74"/>
  <c r="J43" i="74"/>
  <c r="M35" i="74"/>
  <c r="W17" i="74"/>
  <c r="J41" i="74"/>
  <c r="W29" i="74"/>
  <c r="S45" i="103"/>
  <c r="T106" i="103"/>
  <c r="N23" i="74"/>
  <c r="N108" i="74"/>
  <c r="O106" i="103"/>
  <c r="X53" i="74"/>
  <c r="K23" i="74"/>
  <c r="M51" i="74"/>
  <c r="M25" i="74"/>
  <c r="P49" i="74"/>
  <c r="W108" i="74"/>
  <c r="M21" i="74"/>
  <c r="K17" i="74"/>
  <c r="K106" i="74"/>
  <c r="O108" i="74"/>
  <c r="AB167" i="104"/>
  <c r="Z167" i="104"/>
  <c r="W51" i="74"/>
  <c r="X14" i="74"/>
  <c r="X29" i="74"/>
  <c r="N41" i="74"/>
  <c r="X23" i="74"/>
  <c r="J49" i="74"/>
  <c r="N25" i="74"/>
  <c r="O14" i="74"/>
  <c r="W23" i="74"/>
  <c r="O19" i="74"/>
  <c r="N29" i="74"/>
  <c r="X108" i="74"/>
  <c r="P45" i="74"/>
  <c r="P41" i="74"/>
  <c r="M106" i="74"/>
  <c r="K37" i="74"/>
  <c r="O49" i="74"/>
  <c r="X17" i="74"/>
  <c r="M29" i="74"/>
  <c r="M37" i="74"/>
  <c r="J19" i="74"/>
  <c r="K27" i="74"/>
  <c r="X106" i="74"/>
  <c r="K41" i="74"/>
  <c r="K108" i="74"/>
  <c r="K47" i="74"/>
  <c r="T45" i="103"/>
  <c r="K21" i="74"/>
  <c r="M53" i="74"/>
  <c r="X25" i="74"/>
  <c r="P106" i="74"/>
  <c r="P33" i="74"/>
  <c r="P17" i="74"/>
  <c r="P23" i="74"/>
  <c r="P35" i="74"/>
  <c r="X47" i="74"/>
  <c r="M19" i="74"/>
  <c r="M43" i="74"/>
  <c r="R45" i="103"/>
  <c r="N21" i="74"/>
  <c r="O25" i="74"/>
  <c r="O39" i="74"/>
  <c r="M31" i="74"/>
  <c r="O21" i="74"/>
  <c r="X31" i="74"/>
  <c r="W25" i="74"/>
  <c r="N35" i="74"/>
  <c r="S106" i="103"/>
  <c r="K33" i="74"/>
  <c r="O106" i="74"/>
  <c r="J47" i="74"/>
  <c r="W45" i="74"/>
  <c r="R106" i="103"/>
  <c r="J45" i="74"/>
  <c r="J108" i="74"/>
  <c r="J23" i="74"/>
  <c r="P21" i="74"/>
  <c r="J106" i="74"/>
  <c r="U45" i="103"/>
  <c r="W43" i="74"/>
  <c r="N49" i="74"/>
  <c r="Q45" i="103"/>
  <c r="AB212" i="104"/>
  <c r="Z212" i="104"/>
  <c r="AB187" i="104"/>
  <c r="Z187" i="104"/>
  <c r="Q110" i="103"/>
  <c r="AB224" i="104"/>
  <c r="Z224" i="104"/>
  <c r="S224" i="104"/>
  <c r="AB176" i="104"/>
  <c r="Z176" i="104"/>
  <c r="P132" i="74"/>
  <c r="AB158" i="104"/>
  <c r="Z158" i="104"/>
  <c r="C158" i="104"/>
  <c r="O83" i="104"/>
  <c r="C87" i="103"/>
  <c r="N54" i="103"/>
  <c r="S80" i="103"/>
  <c r="P139" i="103"/>
  <c r="O144" i="74"/>
  <c r="B80" i="103"/>
  <c r="N93" i="103"/>
  <c r="R109" i="103"/>
  <c r="AB172" i="104"/>
  <c r="Z172" i="104"/>
  <c r="N100" i="103"/>
  <c r="U47" i="103"/>
  <c r="N111" i="103"/>
  <c r="S157" i="104"/>
  <c r="B157" i="104" s="1"/>
  <c r="Q94" i="103"/>
  <c r="T94" i="103"/>
  <c r="AB160" i="104"/>
  <c r="Z160" i="104"/>
  <c r="U111" i="103"/>
  <c r="AB191" i="104"/>
  <c r="Z191" i="104"/>
  <c r="U59" i="103"/>
  <c r="S34" i="103"/>
  <c r="B98" i="103"/>
  <c r="R15" i="103"/>
  <c r="V137" i="74"/>
  <c r="P41" i="103"/>
  <c r="P107" i="103"/>
  <c r="S71" i="103"/>
  <c r="Q80" i="103"/>
  <c r="C98" i="103"/>
  <c r="B94" i="103"/>
  <c r="T105" i="103"/>
  <c r="R18" i="103"/>
  <c r="C80" i="103"/>
  <c r="R121" i="103"/>
  <c r="S98" i="103"/>
  <c r="U107" i="103"/>
  <c r="R114" i="103"/>
  <c r="S138" i="103"/>
  <c r="O94" i="103"/>
  <c r="S105" i="103"/>
  <c r="B114" i="103"/>
  <c r="U72" i="103"/>
  <c r="C105" i="103"/>
  <c r="P124" i="103"/>
  <c r="N144" i="103"/>
  <c r="U37" i="103"/>
  <c r="B141" i="103"/>
  <c r="O17" i="103"/>
  <c r="O105" i="103"/>
  <c r="C111" i="103"/>
  <c r="U127" i="103"/>
  <c r="Q88" i="103"/>
  <c r="N110" i="103"/>
  <c r="T144" i="103"/>
  <c r="N130" i="103"/>
  <c r="N37" i="103"/>
  <c r="C94" i="103"/>
  <c r="V112" i="74"/>
  <c r="V6" i="74"/>
  <c r="S117" i="103"/>
  <c r="R89" i="103"/>
  <c r="N5" i="103"/>
  <c r="C137" i="103"/>
  <c r="C140" i="103"/>
  <c r="P126" i="74"/>
  <c r="C119" i="103"/>
  <c r="W136" i="74"/>
  <c r="X145" i="74"/>
  <c r="D219" i="104"/>
  <c r="O5" i="103"/>
  <c r="R122" i="103"/>
  <c r="O100" i="103"/>
  <c r="O67" i="103"/>
  <c r="S107" i="103"/>
  <c r="C7" i="103"/>
  <c r="N96" i="74"/>
  <c r="K126" i="74"/>
  <c r="M119" i="74"/>
  <c r="J136" i="74"/>
  <c r="K145" i="74"/>
  <c r="AB217" i="104"/>
  <c r="Z217" i="104"/>
  <c r="B6" i="103"/>
  <c r="U94" i="103"/>
  <c r="B124" i="103"/>
  <c r="S109" i="103"/>
  <c r="T124" i="103"/>
  <c r="K91" i="74"/>
  <c r="T10" i="103"/>
  <c r="S140" i="103"/>
  <c r="X126" i="74"/>
  <c r="J119" i="74"/>
  <c r="P136" i="74"/>
  <c r="P145" i="74"/>
  <c r="AB179" i="104"/>
  <c r="Z179" i="104"/>
  <c r="R124" i="103"/>
  <c r="N80" i="103"/>
  <c r="O28" i="103"/>
  <c r="K120" i="74"/>
  <c r="X60" i="74"/>
  <c r="O140" i="103"/>
  <c r="W119" i="74"/>
  <c r="S119" i="103"/>
  <c r="X136" i="74"/>
  <c r="W145" i="74"/>
  <c r="O37" i="103"/>
  <c r="S86" i="103"/>
  <c r="P141" i="103"/>
  <c r="C5" i="103"/>
  <c r="T5" i="103"/>
  <c r="R94" i="103"/>
  <c r="T130" i="103"/>
  <c r="P53" i="103"/>
  <c r="X137" i="74"/>
  <c r="R126" i="103"/>
  <c r="R119" i="103"/>
  <c r="W138" i="74"/>
  <c r="O145" i="74"/>
  <c r="Q5" i="103"/>
  <c r="R5" i="103"/>
  <c r="S89" i="103"/>
  <c r="P109" i="74"/>
  <c r="B5" i="103"/>
  <c r="S39" i="103"/>
  <c r="P98" i="103"/>
  <c r="B144" i="103"/>
  <c r="B71" i="103"/>
  <c r="J123" i="74"/>
  <c r="N10" i="74"/>
  <c r="J145" i="74"/>
  <c r="P109" i="103"/>
  <c r="N94" i="103"/>
  <c r="S5" i="103"/>
  <c r="B29" i="103"/>
  <c r="O53" i="74"/>
  <c r="O29" i="74"/>
  <c r="P137" i="74"/>
  <c r="B138" i="103"/>
  <c r="C89" i="103"/>
  <c r="Q116" i="103"/>
  <c r="N87" i="103"/>
  <c r="S100" i="103"/>
  <c r="P91" i="103"/>
  <c r="U5" i="103"/>
  <c r="O54" i="103"/>
  <c r="T140" i="103"/>
  <c r="P94" i="103"/>
  <c r="C114" i="103"/>
  <c r="Q139" i="103"/>
  <c r="Q12" i="103"/>
  <c r="C49" i="103"/>
  <c r="C110" i="103"/>
  <c r="U28" i="103"/>
  <c r="R53" i="103"/>
  <c r="O124" i="103"/>
  <c r="V95" i="74"/>
  <c r="P135" i="74"/>
  <c r="T23" i="103"/>
  <c r="N113" i="103"/>
  <c r="S124" i="103"/>
  <c r="N109" i="103"/>
  <c r="P114" i="103"/>
  <c r="T35" i="103"/>
  <c r="U86" i="103"/>
  <c r="T107" i="103"/>
  <c r="B112" i="103"/>
  <c r="N127" i="103"/>
  <c r="S43" i="103"/>
  <c r="P110" i="103"/>
  <c r="N53" i="103"/>
  <c r="B107" i="103"/>
  <c r="R36" i="103"/>
  <c r="Q149" i="103"/>
  <c r="J143" i="74"/>
  <c r="R115" i="103"/>
  <c r="C23" i="103"/>
  <c r="B127" i="103"/>
  <c r="R139" i="104"/>
  <c r="B35" i="103"/>
  <c r="B86" i="103"/>
  <c r="P48" i="103"/>
  <c r="S78" i="103"/>
  <c r="N119" i="103"/>
  <c r="Q43" i="103"/>
  <c r="R78" i="103"/>
  <c r="S135" i="103"/>
  <c r="P149" i="74"/>
  <c r="Q143" i="103"/>
  <c r="O144" i="103"/>
  <c r="U13" i="103"/>
  <c r="V94" i="74"/>
  <c r="S38" i="103"/>
  <c r="R107" i="103"/>
  <c r="B16" i="103"/>
  <c r="C102" i="103"/>
  <c r="P21" i="103"/>
  <c r="B100" i="103"/>
  <c r="S127" i="103"/>
  <c r="N102" i="74"/>
  <c r="N43" i="103"/>
  <c r="P102" i="103"/>
  <c r="C135" i="103"/>
  <c r="R149" i="103"/>
  <c r="K134" i="74"/>
  <c r="AB222" i="104"/>
  <c r="Z222" i="104"/>
  <c r="T37" i="103"/>
  <c r="T50" i="103"/>
  <c r="S144" i="103"/>
  <c r="Q114" i="103"/>
  <c r="S22" i="103"/>
  <c r="O78" i="103"/>
  <c r="O102" i="103"/>
  <c r="C81" i="103"/>
  <c r="T102" i="103"/>
  <c r="N124" i="103"/>
  <c r="B135" i="103"/>
  <c r="V114" i="74"/>
  <c r="N115" i="74"/>
  <c r="AB186" i="104"/>
  <c r="Z186" i="104"/>
  <c r="T54" i="103"/>
  <c r="R50" i="103"/>
  <c r="T100" i="103"/>
  <c r="P145" i="103"/>
  <c r="U100" i="103"/>
  <c r="N22" i="103"/>
  <c r="C104" i="103"/>
  <c r="O127" i="103"/>
  <c r="Q81" i="103"/>
  <c r="C127" i="103"/>
  <c r="C53" i="103"/>
  <c r="U102" i="103"/>
  <c r="O119" i="103"/>
  <c r="O130" i="103"/>
  <c r="S36" i="103"/>
  <c r="B134" i="103"/>
  <c r="O115" i="74"/>
  <c r="M136" i="74"/>
  <c r="B54" i="103"/>
  <c r="P79" i="103"/>
  <c r="N102" i="103"/>
  <c r="C22" i="103"/>
  <c r="R100" i="103"/>
  <c r="T104" i="103"/>
  <c r="B83" i="103"/>
  <c r="U114" i="103"/>
  <c r="Q127" i="103"/>
  <c r="U53" i="103"/>
  <c r="C138" i="103"/>
  <c r="J131" i="74"/>
  <c r="C115" i="103"/>
  <c r="AB192" i="104"/>
  <c r="Z192" i="104"/>
  <c r="R101" i="103"/>
  <c r="N120" i="103"/>
  <c r="Q139" i="104"/>
  <c r="P113" i="103"/>
  <c r="Q104" i="103"/>
  <c r="Q28" i="103"/>
  <c r="B36" i="103"/>
  <c r="C128" i="103"/>
  <c r="C28" i="103"/>
  <c r="B140" i="103"/>
  <c r="U14" i="103"/>
  <c r="S136" i="103"/>
  <c r="U35" i="103"/>
  <c r="P78" i="103"/>
  <c r="U61" i="103"/>
  <c r="N35" i="103"/>
  <c r="T78" i="103"/>
  <c r="N101" i="103"/>
  <c r="T108" i="103"/>
  <c r="O97" i="103"/>
  <c r="R105" i="103"/>
  <c r="P115" i="103"/>
  <c r="T127" i="103"/>
  <c r="T97" i="103"/>
  <c r="P142" i="74"/>
  <c r="Q49" i="103"/>
  <c r="S16" i="103"/>
  <c r="S68" i="103"/>
  <c r="O80" i="103"/>
  <c r="O24" i="103"/>
  <c r="R12" i="103"/>
  <c r="U52" i="103"/>
  <c r="Q59" i="103"/>
  <c r="S35" i="103"/>
  <c r="R113" i="103"/>
  <c r="Q115" i="103"/>
  <c r="Q95" i="104"/>
  <c r="T111" i="103"/>
  <c r="C126" i="103"/>
  <c r="B130" i="103"/>
  <c r="P130" i="103"/>
  <c r="U123" i="103"/>
  <c r="R61" i="103"/>
  <c r="C36" i="103"/>
  <c r="N72" i="103"/>
  <c r="T80" i="103"/>
  <c r="R35" i="103"/>
  <c r="N107" i="103"/>
  <c r="P119" i="103"/>
  <c r="C122" i="103"/>
  <c r="C95" i="103"/>
  <c r="Q100" i="103"/>
  <c r="T115" i="103"/>
  <c r="S95" i="103"/>
  <c r="C130" i="103"/>
  <c r="U22" i="103"/>
  <c r="O36" i="103"/>
  <c r="U36" i="103"/>
  <c r="C71" i="103"/>
  <c r="B10" i="103"/>
  <c r="O71" i="103"/>
  <c r="R86" i="103"/>
  <c r="P71" i="103"/>
  <c r="O115" i="103"/>
  <c r="Q101" i="103"/>
  <c r="U120" i="103"/>
  <c r="P97" i="103"/>
  <c r="P122" i="103"/>
  <c r="T139" i="103"/>
  <c r="R95" i="104"/>
  <c r="P127" i="103"/>
  <c r="P123" i="103"/>
  <c r="U71" i="103"/>
  <c r="U24" i="103"/>
  <c r="N39" i="103"/>
  <c r="S73" i="103"/>
  <c r="B75" i="103"/>
  <c r="P101" i="103"/>
  <c r="S120" i="103"/>
  <c r="S104" i="103"/>
  <c r="O99" i="103"/>
  <c r="Q97" i="103"/>
  <c r="Q107" i="103"/>
  <c r="U119" i="103"/>
  <c r="B129" i="103"/>
  <c r="R97" i="103"/>
  <c r="N142" i="103"/>
  <c r="AB199" i="104"/>
  <c r="Z199" i="104"/>
  <c r="C199" i="104"/>
  <c r="N24" i="103"/>
  <c r="B28" i="103"/>
  <c r="O86" i="103"/>
  <c r="C24" i="103"/>
  <c r="C43" i="103"/>
  <c r="C78" i="103"/>
  <c r="O122" i="103"/>
  <c r="S113" i="103"/>
  <c r="C85" i="103"/>
  <c r="Q111" i="103"/>
  <c r="R140" i="103"/>
  <c r="U97" i="103"/>
  <c r="B115" i="103"/>
  <c r="W142" i="74"/>
  <c r="R130" i="103"/>
  <c r="T28" i="103"/>
  <c r="R49" i="103"/>
  <c r="P24" i="103"/>
  <c r="S29" i="103"/>
  <c r="T89" i="103"/>
  <c r="N28" i="103"/>
  <c r="B78" i="103"/>
  <c r="N78" i="103"/>
  <c r="V86" i="74"/>
  <c r="B113" i="103"/>
  <c r="T96" i="103"/>
  <c r="U101" i="103"/>
  <c r="T122" i="103"/>
  <c r="U115" i="103"/>
  <c r="C177" i="104"/>
  <c r="B123" i="103"/>
  <c r="R131" i="103"/>
  <c r="T71" i="103"/>
  <c r="C29" i="103"/>
  <c r="Q78" i="103"/>
  <c r="U68" i="103"/>
  <c r="T29" i="103"/>
  <c r="P51" i="103"/>
  <c r="U78" i="103"/>
  <c r="Q15" i="103"/>
  <c r="P95" i="103"/>
  <c r="P105" i="103"/>
  <c r="F7" i="98"/>
  <c r="S114" i="103"/>
  <c r="B82" i="103"/>
  <c r="U113" i="103"/>
  <c r="Q130" i="103"/>
  <c r="S188" i="104"/>
  <c r="C165" i="104"/>
  <c r="S165" i="104"/>
  <c r="B165" i="104" s="1"/>
  <c r="Q41" i="103"/>
  <c r="U40" i="103"/>
  <c r="Q54" i="103"/>
  <c r="O107" i="103"/>
  <c r="T12" i="103"/>
  <c r="B11" i="103"/>
  <c r="O15" i="103"/>
  <c r="N29" i="103"/>
  <c r="O12" i="103"/>
  <c r="B87" i="103"/>
  <c r="O104" i="103"/>
  <c r="U88" i="103"/>
  <c r="O139" i="104"/>
  <c r="R110" i="103"/>
  <c r="U139" i="103"/>
  <c r="C209" i="104"/>
  <c r="Q125" i="103"/>
  <c r="N140" i="103"/>
  <c r="T24" i="103"/>
  <c r="R41" i="103"/>
  <c r="S76" i="103"/>
  <c r="V71" i="74"/>
  <c r="Q51" i="103"/>
  <c r="R14" i="103"/>
  <c r="Q29" i="103"/>
  <c r="P77" i="103"/>
  <c r="U87" i="103"/>
  <c r="Q91" i="103"/>
  <c r="B101" i="103"/>
  <c r="U91" i="97"/>
  <c r="B99" i="103"/>
  <c r="B88" i="103"/>
  <c r="Q102" i="103"/>
  <c r="T125" i="103"/>
  <c r="P144" i="103"/>
  <c r="Q142" i="103"/>
  <c r="C129" i="103"/>
  <c r="C108" i="103"/>
  <c r="B142" i="103"/>
  <c r="B110" i="103"/>
  <c r="B118" i="103"/>
  <c r="T128" i="103"/>
  <c r="N145" i="103"/>
  <c r="S12" i="103"/>
  <c r="U47" i="97"/>
  <c r="N114" i="103"/>
  <c r="B34" i="103"/>
  <c r="N12" i="103"/>
  <c r="P34" i="103"/>
  <c r="Q89" i="103"/>
  <c r="T101" i="103"/>
  <c r="S101" i="103"/>
  <c r="R102" i="103"/>
  <c r="S111" i="103"/>
  <c r="T88" i="103"/>
  <c r="B102" i="103"/>
  <c r="N99" i="103"/>
  <c r="U103" i="103"/>
  <c r="O138" i="103"/>
  <c r="B117" i="103"/>
  <c r="P125" i="103"/>
  <c r="O142" i="74"/>
  <c r="B125" i="103"/>
  <c r="T142" i="103"/>
  <c r="Q118" i="103"/>
  <c r="P142" i="103"/>
  <c r="C125" i="103"/>
  <c r="S145" i="103"/>
  <c r="Q145" i="103"/>
  <c r="B13" i="103"/>
  <c r="U29" i="103"/>
  <c r="T114" i="103"/>
  <c r="U12" i="103"/>
  <c r="O59" i="103"/>
  <c r="O34" i="103"/>
  <c r="P17" i="103"/>
  <c r="P15" i="103"/>
  <c r="C34" i="103"/>
  <c r="R95" i="103"/>
  <c r="V107" i="74"/>
  <c r="Q119" i="103"/>
  <c r="R127" i="103"/>
  <c r="R99" i="103"/>
  <c r="B103" i="103"/>
  <c r="S115" i="103"/>
  <c r="S102" i="103"/>
  <c r="O117" i="103"/>
  <c r="O123" i="103"/>
  <c r="S130" i="103"/>
  <c r="P117" i="103"/>
  <c r="O132" i="103"/>
  <c r="O142" i="103"/>
  <c r="M142" i="74"/>
  <c r="U142" i="103"/>
  <c r="U141" i="103"/>
  <c r="S128" i="103"/>
  <c r="R142" i="103"/>
  <c r="N117" i="103"/>
  <c r="O131" i="103"/>
  <c r="O145" i="103"/>
  <c r="S199" i="104"/>
  <c r="R76" i="103"/>
  <c r="B15" i="103"/>
  <c r="U70" i="103"/>
  <c r="R80" i="103"/>
  <c r="N105" i="103"/>
  <c r="O38" i="103"/>
  <c r="P13" i="103"/>
  <c r="C13" i="103"/>
  <c r="R34" i="103"/>
  <c r="U67" i="103"/>
  <c r="P81" i="103"/>
  <c r="R87" i="103"/>
  <c r="P89" i="103"/>
  <c r="R104" i="103"/>
  <c r="Q113" i="103"/>
  <c r="C103" i="103"/>
  <c r="U99" i="97"/>
  <c r="S122" i="103"/>
  <c r="C123" i="103"/>
  <c r="Q132" i="103"/>
  <c r="U108" i="103"/>
  <c r="O110" i="103"/>
  <c r="C132" i="103"/>
  <c r="N118" i="103"/>
  <c r="C134" i="103"/>
  <c r="U34" i="103"/>
  <c r="U15" i="103"/>
  <c r="O47" i="103"/>
  <c r="U81" i="103"/>
  <c r="C97" i="103"/>
  <c r="U105" i="103"/>
  <c r="N59" i="103"/>
  <c r="T13" i="103"/>
  <c r="U17" i="103"/>
  <c r="P80" i="103"/>
  <c r="O87" i="103"/>
  <c r="N89" i="103"/>
  <c r="B89" i="103"/>
  <c r="S121" i="103"/>
  <c r="O101" i="103"/>
  <c r="N104" i="103"/>
  <c r="R88" i="103"/>
  <c r="O103" i="103"/>
  <c r="T99" i="103"/>
  <c r="U107" i="97"/>
  <c r="B122" i="103"/>
  <c r="S123" i="103"/>
  <c r="R138" i="103"/>
  <c r="C224" i="104"/>
  <c r="B224" i="104"/>
  <c r="X139" i="104"/>
  <c r="T139" i="104"/>
  <c r="S108" i="103"/>
  <c r="P128" i="103"/>
  <c r="R145" i="103"/>
  <c r="S158" i="104"/>
  <c r="B158" i="104"/>
  <c r="B17" i="103"/>
  <c r="R37" i="103"/>
  <c r="C48" i="103"/>
  <c r="C82" i="103"/>
  <c r="C107" i="103"/>
  <c r="C12" i="103"/>
  <c r="C17" i="103"/>
  <c r="V48" i="74"/>
  <c r="O14" i="103"/>
  <c r="B37" i="103"/>
  <c r="V39" i="74"/>
  <c r="U80" i="103"/>
  <c r="S97" i="103"/>
  <c r="R103" i="103"/>
  <c r="O87" i="104"/>
  <c r="U89" i="103"/>
  <c r="Q99" i="103"/>
  <c r="P104" i="103"/>
  <c r="T113" i="103"/>
  <c r="U99" i="103"/>
  <c r="N115" i="103"/>
  <c r="S118" i="103"/>
  <c r="Q122" i="103"/>
  <c r="U130" i="103"/>
  <c r="S125" i="103"/>
  <c r="R144" i="103"/>
  <c r="P108" i="103"/>
  <c r="N125" i="103"/>
  <c r="Q144" i="103"/>
  <c r="P140" i="103"/>
  <c r="U144" i="103"/>
  <c r="S219" i="104"/>
  <c r="B219" i="104" s="1"/>
  <c r="C219" i="104"/>
  <c r="B145" i="103"/>
  <c r="N40" i="103"/>
  <c r="Q23" i="103"/>
  <c r="Q71" i="103"/>
  <c r="N97" i="103"/>
  <c r="B12" i="103"/>
  <c r="N17" i="103"/>
  <c r="T48" i="103"/>
  <c r="T19" i="103"/>
  <c r="N71" i="103"/>
  <c r="N81" i="103"/>
  <c r="V98" i="74"/>
  <c r="B91" i="103"/>
  <c r="C124" i="103"/>
  <c r="C101" i="103"/>
  <c r="C113" i="103"/>
  <c r="N103" i="103"/>
  <c r="P99" i="103"/>
  <c r="S131" i="103"/>
  <c r="S142" i="103"/>
  <c r="O146" i="103"/>
  <c r="B108" i="103"/>
  <c r="B133" i="103"/>
  <c r="S110" i="103"/>
  <c r="B131" i="103"/>
  <c r="C145" i="103"/>
  <c r="U145" i="103"/>
  <c r="S17" i="103"/>
  <c r="B22" i="103"/>
  <c r="V29" i="74"/>
  <c r="N50" i="103"/>
  <c r="R20" i="103"/>
  <c r="P29" i="103"/>
  <c r="C21" i="103"/>
  <c r="R67" i="103"/>
  <c r="O89" i="103"/>
  <c r="U76" i="103"/>
  <c r="X59" i="104"/>
  <c r="T59" i="104"/>
  <c r="O52" i="103"/>
  <c r="Q72" i="103"/>
  <c r="P72" i="103"/>
  <c r="T87" i="103"/>
  <c r="U89" i="97"/>
  <c r="N88" i="103"/>
  <c r="O79" i="103"/>
  <c r="N79" i="103"/>
  <c r="R91" i="103"/>
  <c r="Q98" i="103"/>
  <c r="N95" i="103"/>
  <c r="C100" i="103"/>
  <c r="B92" i="103"/>
  <c r="N90" i="103"/>
  <c r="B95" i="103"/>
  <c r="S92" i="103"/>
  <c r="R96" i="103"/>
  <c r="O92" i="103"/>
  <c r="C90" i="103"/>
  <c r="T103" i="103"/>
  <c r="B111" i="103"/>
  <c r="U121" i="103"/>
  <c r="C120" i="103"/>
  <c r="O139" i="103"/>
  <c r="N121" i="103"/>
  <c r="P116" i="103"/>
  <c r="U118" i="103"/>
  <c r="C121" i="103"/>
  <c r="N128" i="103"/>
  <c r="B136" i="103"/>
  <c r="N136" i="103"/>
  <c r="U135" i="103"/>
  <c r="T131" i="103"/>
  <c r="B132" i="103"/>
  <c r="B147" i="103"/>
  <c r="O148" i="103"/>
  <c r="B149" i="103"/>
  <c r="B150" i="103"/>
  <c r="R13" i="103"/>
  <c r="R24" i="103"/>
  <c r="Q19" i="103"/>
  <c r="O19" i="103"/>
  <c r="Q37" i="103"/>
  <c r="T40" i="103"/>
  <c r="Q22" i="103"/>
  <c r="U74" i="103"/>
  <c r="N49" i="103"/>
  <c r="O59" i="104"/>
  <c r="N44" i="103"/>
  <c r="Q86" i="103"/>
  <c r="Q87" i="103"/>
  <c r="N75" i="103"/>
  <c r="O95" i="104"/>
  <c r="U104" i="103"/>
  <c r="Q95" i="103"/>
  <c r="C99" i="103"/>
  <c r="P96" i="103"/>
  <c r="C93" i="103"/>
  <c r="U90" i="103"/>
  <c r="Q92" i="103"/>
  <c r="P103" i="103"/>
  <c r="C106" i="103"/>
  <c r="C117" i="103"/>
  <c r="U110" i="103"/>
  <c r="U122" i="103"/>
  <c r="O125" i="103"/>
  <c r="C133" i="103"/>
  <c r="S139" i="103"/>
  <c r="R118" i="103"/>
  <c r="U111" i="97"/>
  <c r="R128" i="103"/>
  <c r="U123" i="97"/>
  <c r="Q135" i="103"/>
  <c r="R131" i="104"/>
  <c r="C141" i="103"/>
  <c r="O148" i="74"/>
  <c r="U143" i="103"/>
  <c r="R143" i="103"/>
  <c r="O143" i="103"/>
  <c r="K150" i="74"/>
  <c r="C18" i="103"/>
  <c r="O29" i="103"/>
  <c r="P38" i="103"/>
  <c r="S54" i="103"/>
  <c r="T21" i="103"/>
  <c r="U14" i="97"/>
  <c r="C55" i="103"/>
  <c r="U73" i="97"/>
  <c r="S49" i="103"/>
  <c r="T76" i="103"/>
  <c r="Q59" i="104"/>
  <c r="R73" i="103"/>
  <c r="C83" i="103"/>
  <c r="C72" i="103"/>
  <c r="R81" i="103"/>
  <c r="N86" i="103"/>
  <c r="S75" i="103"/>
  <c r="C88" i="103"/>
  <c r="T95" i="103"/>
  <c r="B104" i="103"/>
  <c r="U96" i="103"/>
  <c r="U109" i="103"/>
  <c r="O113" i="103"/>
  <c r="U117" i="103"/>
  <c r="T118" i="103"/>
  <c r="R120" i="103"/>
  <c r="R125" i="103"/>
  <c r="Q140" i="103"/>
  <c r="R116" i="103"/>
  <c r="O118" i="103"/>
  <c r="T141" i="103"/>
  <c r="U136" i="103"/>
  <c r="C131" i="103"/>
  <c r="T132" i="103"/>
  <c r="U143" i="97"/>
  <c r="R146" i="103"/>
  <c r="C149" i="103"/>
  <c r="P143" i="103"/>
  <c r="B143" i="103"/>
  <c r="R150" i="103"/>
  <c r="C167" i="104"/>
  <c r="S167" i="104"/>
  <c r="B167" i="104"/>
  <c r="O13" i="103"/>
  <c r="U18" i="103"/>
  <c r="Q39" i="103"/>
  <c r="V36" i="74"/>
  <c r="P18" i="103"/>
  <c r="S18" i="103"/>
  <c r="C59" i="103"/>
  <c r="B76" i="103"/>
  <c r="C73" i="103"/>
  <c r="P47" i="103"/>
  <c r="T86" i="103"/>
  <c r="P88" i="103"/>
  <c r="R79" i="103"/>
  <c r="S79" i="103"/>
  <c r="C84" i="103"/>
  <c r="U98" i="103"/>
  <c r="T90" i="103"/>
  <c r="N98" i="103"/>
  <c r="U92" i="103"/>
  <c r="N96" i="103"/>
  <c r="U91" i="103"/>
  <c r="S103" i="103"/>
  <c r="N108" i="103"/>
  <c r="O114" i="103"/>
  <c r="U103" i="97"/>
  <c r="R108" i="103"/>
  <c r="U101" i="97"/>
  <c r="O111" i="103"/>
  <c r="P138" i="103"/>
  <c r="U125" i="103"/>
  <c r="Q138" i="103"/>
  <c r="U140" i="103"/>
  <c r="U117" i="97"/>
  <c r="O121" i="103"/>
  <c r="N116" i="103"/>
  <c r="O120" i="103"/>
  <c r="Q124" i="103"/>
  <c r="Q131" i="104"/>
  <c r="Q136" i="103"/>
  <c r="O136" i="103"/>
  <c r="Q131" i="103"/>
  <c r="R141" i="103"/>
  <c r="O151" i="103"/>
  <c r="C143" i="103"/>
  <c r="U146" i="103"/>
  <c r="N146" i="103"/>
  <c r="U150" i="103"/>
  <c r="C186" i="104"/>
  <c r="V24" i="74"/>
  <c r="C19" i="103"/>
  <c r="B39" i="103"/>
  <c r="R71" i="103"/>
  <c r="T22" i="103"/>
  <c r="O50" i="103"/>
  <c r="S64" i="103"/>
  <c r="S69" i="103"/>
  <c r="O72" i="103"/>
  <c r="C86" i="103"/>
  <c r="S87" i="103"/>
  <c r="Q75" i="103"/>
  <c r="B84" i="103"/>
  <c r="B79" i="103"/>
  <c r="R98" i="103"/>
  <c r="B93" i="103"/>
  <c r="P92" i="103"/>
  <c r="R90" i="103"/>
  <c r="T109" i="103"/>
  <c r="Q109" i="103"/>
  <c r="Q108" i="103"/>
  <c r="Q117" i="103"/>
  <c r="O108" i="103"/>
  <c r="R111" i="103"/>
  <c r="B119" i="103"/>
  <c r="Q120" i="103"/>
  <c r="Q123" i="103"/>
  <c r="T138" i="103"/>
  <c r="U138" i="103"/>
  <c r="B121" i="103"/>
  <c r="U113" i="97"/>
  <c r="S116" i="103"/>
  <c r="B120" i="103"/>
  <c r="C118" i="103"/>
  <c r="U125" i="97"/>
  <c r="U124" i="103"/>
  <c r="N131" i="103"/>
  <c r="R135" i="103"/>
  <c r="O131" i="104"/>
  <c r="N141" i="103"/>
  <c r="C160" i="104"/>
  <c r="K147" i="74"/>
  <c r="B151" i="103"/>
  <c r="T143" i="103"/>
  <c r="S143" i="103"/>
  <c r="P146" i="103"/>
  <c r="C150" i="103"/>
  <c r="N13" i="103"/>
  <c r="U19" i="103"/>
  <c r="P27" i="103"/>
  <c r="V37" i="74"/>
  <c r="N19" i="103"/>
  <c r="S40" i="103"/>
  <c r="O23" i="103"/>
  <c r="U20" i="103"/>
  <c r="N73" i="103"/>
  <c r="R59" i="103"/>
  <c r="T81" i="103"/>
  <c r="T72" i="103"/>
  <c r="S81" i="103"/>
  <c r="P87" i="103"/>
  <c r="O91" i="103"/>
  <c r="P100" i="103"/>
  <c r="O98" i="103"/>
  <c r="C92" i="103"/>
  <c r="O96" i="103"/>
  <c r="Q90" i="103"/>
  <c r="B90" i="103"/>
  <c r="Q96" i="103"/>
  <c r="Q103" i="103"/>
  <c r="T110" i="103"/>
  <c r="T117" i="103"/>
  <c r="O109" i="103"/>
  <c r="P118" i="103"/>
  <c r="N123" i="103"/>
  <c r="C139" i="103"/>
  <c r="O116" i="103"/>
  <c r="C116" i="103"/>
  <c r="T145" i="103"/>
  <c r="C136" i="103"/>
  <c r="N135" i="103"/>
  <c r="T135" i="103"/>
  <c r="Q141" i="103"/>
  <c r="R132" i="103"/>
  <c r="B148" i="103"/>
  <c r="C151" i="103"/>
  <c r="B146" i="103"/>
  <c r="C8" i="103"/>
  <c r="B19" i="103"/>
  <c r="O22" i="103"/>
  <c r="S46" i="103"/>
  <c r="B18" i="103"/>
  <c r="B43" i="103"/>
  <c r="C20" i="103"/>
  <c r="B55" i="103"/>
  <c r="B85" i="103"/>
  <c r="O51" i="103"/>
  <c r="B70" i="103"/>
  <c r="B59" i="103"/>
  <c r="C47" i="103"/>
  <c r="T79" i="103"/>
  <c r="O81" i="103"/>
  <c r="P86" i="103"/>
  <c r="Q87" i="104"/>
  <c r="O88" i="103"/>
  <c r="Q79" i="103"/>
  <c r="T91" i="103"/>
  <c r="S96" i="103"/>
  <c r="S99" i="103"/>
  <c r="T92" i="103"/>
  <c r="B96" i="103"/>
  <c r="S90" i="103"/>
  <c r="B109" i="103"/>
  <c r="P121" i="103"/>
  <c r="N139" i="103"/>
  <c r="Q121" i="103"/>
  <c r="R123" i="103"/>
  <c r="B116" i="103"/>
  <c r="Q128" i="103"/>
  <c r="T123" i="103"/>
  <c r="B126" i="103"/>
  <c r="T136" i="103"/>
  <c r="U129" i="97"/>
  <c r="P135" i="103"/>
  <c r="U131" i="103"/>
  <c r="U132" i="103"/>
  <c r="S132" i="103"/>
  <c r="B137" i="103"/>
  <c r="S141" i="103"/>
  <c r="S146" i="103"/>
  <c r="C147" i="103"/>
  <c r="N143" i="103"/>
  <c r="C146" i="103"/>
  <c r="T146" i="103"/>
  <c r="S19" i="103"/>
  <c r="S24" i="103"/>
  <c r="U38" i="97"/>
  <c r="P19" i="103"/>
  <c r="T39" i="103"/>
  <c r="V15" i="74"/>
  <c r="B69" i="103"/>
  <c r="C52" i="103"/>
  <c r="P73" i="103"/>
  <c r="R59" i="104"/>
  <c r="T73" i="103"/>
  <c r="O69" i="103"/>
  <c r="B72" i="103"/>
  <c r="B81" i="103"/>
  <c r="R87" i="104"/>
  <c r="S88" i="103"/>
  <c r="U79" i="103"/>
  <c r="C91" i="103"/>
  <c r="N91" i="103"/>
  <c r="T98" i="103"/>
  <c r="U95" i="103"/>
  <c r="Q105" i="103"/>
  <c r="R92" i="103"/>
  <c r="C96" i="103"/>
  <c r="P90" i="103"/>
  <c r="P111" i="103"/>
  <c r="B106" i="103"/>
  <c r="T119" i="103"/>
  <c r="B128" i="103"/>
  <c r="R139" i="103"/>
  <c r="B139" i="103"/>
  <c r="T121" i="103"/>
  <c r="T116" i="103"/>
  <c r="P120" i="103"/>
  <c r="U128" i="103"/>
  <c r="T120" i="103"/>
  <c r="U126" i="97"/>
  <c r="R136" i="103"/>
  <c r="P136" i="103"/>
  <c r="P131" i="103"/>
  <c r="N132" i="103"/>
  <c r="P132" i="103"/>
  <c r="O141" i="103"/>
  <c r="O135" i="103"/>
  <c r="C148" i="103"/>
  <c r="Q151" i="103"/>
  <c r="M143" i="74"/>
  <c r="Q146" i="103"/>
  <c r="O146" i="74"/>
  <c r="R29" i="103"/>
  <c r="U41" i="97"/>
  <c r="P49" i="103"/>
  <c r="R30" i="103"/>
  <c r="C46" i="103"/>
  <c r="U49" i="103"/>
  <c r="P70" i="103"/>
  <c r="B40" i="103"/>
  <c r="O46" i="103"/>
  <c r="B26" i="103"/>
  <c r="S37" i="103"/>
  <c r="P43" i="103"/>
  <c r="B45" i="103"/>
  <c r="N31" i="103"/>
  <c r="O31" i="103"/>
  <c r="U50" i="103"/>
  <c r="P74" i="103"/>
  <c r="R64" i="103"/>
  <c r="C76" i="103"/>
  <c r="C61" i="103"/>
  <c r="C68" i="103"/>
  <c r="Q73" i="103"/>
  <c r="O76" i="103"/>
  <c r="B67" i="103"/>
  <c r="Q53" i="103"/>
  <c r="B8" i="103"/>
  <c r="Q31" i="103"/>
  <c r="U44" i="103"/>
  <c r="T51" i="103"/>
  <c r="C32" i="103"/>
  <c r="P37" i="103"/>
  <c r="C50" i="103"/>
  <c r="B64" i="103"/>
  <c r="P69" i="103"/>
  <c r="N76" i="103"/>
  <c r="S61" i="103"/>
  <c r="N68" i="103"/>
  <c r="B73" i="103"/>
  <c r="T53" i="103"/>
  <c r="Q60" i="103"/>
  <c r="V5" i="74"/>
  <c r="V12" i="74"/>
  <c r="U19" i="97"/>
  <c r="B49" i="103"/>
  <c r="N41" i="103"/>
  <c r="S47" i="103"/>
  <c r="B32" i="103"/>
  <c r="U26" i="103"/>
  <c r="U43" i="103"/>
  <c r="R31" i="103"/>
  <c r="C31" i="103"/>
  <c r="S50" i="103"/>
  <c r="C64" i="103"/>
  <c r="T69" i="103"/>
  <c r="Q69" i="103"/>
  <c r="C67" i="103"/>
  <c r="Q74" i="103"/>
  <c r="O53" i="103"/>
  <c r="O77" i="103"/>
  <c r="C45" i="103"/>
  <c r="O40" i="103"/>
  <c r="T59" i="103"/>
  <c r="C26" i="103"/>
  <c r="N33" i="103"/>
  <c r="B31" i="103"/>
  <c r="V13" i="74"/>
  <c r="B50" i="103"/>
  <c r="U49" i="97"/>
  <c r="B61" i="103"/>
  <c r="U69" i="103"/>
  <c r="T61" i="103"/>
  <c r="Q61" i="103"/>
  <c r="S66" i="103"/>
  <c r="N69" i="103"/>
  <c r="N67" i="103"/>
  <c r="B74" i="103"/>
  <c r="S53" i="103"/>
  <c r="B53" i="103"/>
  <c r="S67" i="103"/>
  <c r="O60" i="104"/>
  <c r="Q13" i="103"/>
  <c r="R17" i="103"/>
  <c r="S28" i="103"/>
  <c r="Q17" i="103"/>
  <c r="Q21" i="103"/>
  <c r="P28" i="103"/>
  <c r="R51" i="103"/>
  <c r="V46" i="74"/>
  <c r="P59" i="103"/>
  <c r="R40" i="103"/>
  <c r="R47" i="103"/>
  <c r="T33" i="103"/>
  <c r="S26" i="103"/>
  <c r="C37" i="103"/>
  <c r="Q50" i="103"/>
  <c r="P50" i="103"/>
  <c r="O73" i="103"/>
  <c r="P61" i="103"/>
  <c r="R69" i="103"/>
  <c r="B58" i="103"/>
  <c r="C74" i="103"/>
  <c r="R60" i="103"/>
  <c r="P39" i="103"/>
  <c r="P31" i="103"/>
  <c r="U46" i="103"/>
  <c r="Q44" i="103"/>
  <c r="S31" i="103"/>
  <c r="R42" i="103"/>
  <c r="O33" i="103"/>
  <c r="R26" i="103"/>
  <c r="N61" i="103"/>
  <c r="R62" i="103"/>
  <c r="Q67" i="103"/>
  <c r="U76" i="97"/>
  <c r="S60" i="103"/>
  <c r="T17" i="103"/>
  <c r="N21" i="103"/>
  <c r="N15" i="103"/>
  <c r="C44" i="103"/>
  <c r="R33" i="103"/>
  <c r="C40" i="103"/>
  <c r="O26" i="103"/>
  <c r="P26" i="103"/>
  <c r="R46" i="103"/>
  <c r="U31" i="97"/>
  <c r="P64" i="103"/>
  <c r="T74" i="103"/>
  <c r="O61" i="103"/>
  <c r="T68" i="103"/>
  <c r="O74" i="103"/>
  <c r="T15" i="103"/>
  <c r="R19" i="103"/>
  <c r="S21" i="103"/>
  <c r="S15" i="103"/>
  <c r="T49" i="103"/>
  <c r="P46" i="103"/>
  <c r="Q33" i="103"/>
  <c r="Q40" i="103"/>
  <c r="T41" i="103"/>
  <c r="P32" i="103"/>
  <c r="T31" i="103"/>
  <c r="U31" i="103"/>
  <c r="U64" i="103"/>
  <c r="T75" i="103"/>
  <c r="C69" i="103"/>
  <c r="C62" i="103"/>
  <c r="T67" i="103"/>
  <c r="C10" i="103"/>
  <c r="T16" i="103"/>
  <c r="T27" i="103"/>
  <c r="Q25" i="103"/>
  <c r="U48" i="103"/>
  <c r="N38" i="103"/>
  <c r="C41" i="103"/>
  <c r="C51" i="103"/>
  <c r="R44" i="103"/>
  <c r="U50" i="97"/>
  <c r="U45" i="97"/>
  <c r="Q64" i="103"/>
  <c r="P54" i="103"/>
  <c r="P9" i="97"/>
  <c r="U26" i="97"/>
  <c r="P36" i="103"/>
  <c r="N30" i="103"/>
  <c r="P35" i="103"/>
  <c r="Q32" i="103"/>
  <c r="B46" i="103"/>
  <c r="S48" i="103"/>
  <c r="B52" i="103"/>
  <c r="U56" i="103"/>
  <c r="V56" i="74"/>
  <c r="B56" i="103"/>
  <c r="U62" i="103"/>
  <c r="U66" i="103"/>
  <c r="P65" i="103"/>
  <c r="R70" i="103"/>
  <c r="C77" i="103"/>
  <c r="N63" i="103"/>
  <c r="C63" i="103"/>
  <c r="S65" i="103"/>
  <c r="Q70" i="103"/>
  <c r="S77" i="103"/>
  <c r="N60" i="103"/>
  <c r="P60" i="103"/>
  <c r="P12" i="103"/>
  <c r="P16" i="103"/>
  <c r="P14" i="103"/>
  <c r="S14" i="103"/>
  <c r="B20" i="103"/>
  <c r="P20" i="103"/>
  <c r="R23" i="103"/>
  <c r="B25" i="103"/>
  <c r="O25" i="103"/>
  <c r="N26" i="103"/>
  <c r="O39" i="103"/>
  <c r="T25" i="103"/>
  <c r="U28" i="97"/>
  <c r="C35" i="103"/>
  <c r="R48" i="103"/>
  <c r="P30" i="103"/>
  <c r="S33" i="103"/>
  <c r="B48" i="103"/>
  <c r="T32" i="103"/>
  <c r="R38" i="103"/>
  <c r="O42" i="103"/>
  <c r="Q46" i="103"/>
  <c r="N51" i="103"/>
  <c r="B51" i="103"/>
  <c r="V52" i="74"/>
  <c r="N64" i="103"/>
  <c r="T52" i="103"/>
  <c r="O56" i="103"/>
  <c r="S62" i="103"/>
  <c r="T62" i="103"/>
  <c r="P66" i="103"/>
  <c r="B66" i="103"/>
  <c r="O66" i="103"/>
  <c r="N65" i="103"/>
  <c r="R74" i="103"/>
  <c r="Q56" i="103"/>
  <c r="B65" i="103"/>
  <c r="U12" i="97"/>
  <c r="Q16" i="103"/>
  <c r="C11" i="103"/>
  <c r="B9" i="103"/>
  <c r="T14" i="103"/>
  <c r="B14" i="103"/>
  <c r="U22" i="97"/>
  <c r="Q27" i="103"/>
  <c r="U16" i="97"/>
  <c r="B23" i="103"/>
  <c r="U27" i="103"/>
  <c r="N25" i="103"/>
  <c r="Q30" i="103"/>
  <c r="B30" i="103"/>
  <c r="Q38" i="103"/>
  <c r="N32" i="103"/>
  <c r="C42" i="103"/>
  <c r="N48" i="103"/>
  <c r="T64" i="103"/>
  <c r="U56" i="97"/>
  <c r="S70" i="103"/>
  <c r="N56" i="103"/>
  <c r="Q68" i="103"/>
  <c r="P75" i="103"/>
  <c r="T70" i="103"/>
  <c r="P63" i="103"/>
  <c r="O63" i="103"/>
  <c r="O65" i="103"/>
  <c r="U75" i="103"/>
  <c r="T60" i="103"/>
  <c r="B63" i="103"/>
  <c r="B7" i="103"/>
  <c r="U20" i="97"/>
  <c r="C16" i="103"/>
  <c r="U15" i="97"/>
  <c r="R25" i="103"/>
  <c r="B24" i="103"/>
  <c r="Q26" i="103"/>
  <c r="R39" i="103"/>
  <c r="P42" i="103"/>
  <c r="O48" i="103"/>
  <c r="U32" i="97"/>
  <c r="R43" i="103"/>
  <c r="Q48" i="103"/>
  <c r="P33" i="103"/>
  <c r="S42" i="103"/>
  <c r="U51" i="103"/>
  <c r="B44" i="103"/>
  <c r="S52" i="103"/>
  <c r="U35" i="97"/>
  <c r="Q52" i="103"/>
  <c r="O60" i="103"/>
  <c r="R56" i="103"/>
  <c r="C56" i="103"/>
  <c r="O62" i="103"/>
  <c r="Q62" i="103"/>
  <c r="Q66" i="103"/>
  <c r="V65" i="74"/>
  <c r="B60" i="103"/>
  <c r="Q65" i="103"/>
  <c r="V74" i="74"/>
  <c r="N16" i="103"/>
  <c r="C9" i="103"/>
  <c r="Q14" i="103"/>
  <c r="T18" i="103"/>
  <c r="P23" i="103"/>
  <c r="N20" i="103"/>
  <c r="N27" i="103"/>
  <c r="C27" i="103"/>
  <c r="S27" i="103"/>
  <c r="T36" i="103"/>
  <c r="R27" i="103"/>
  <c r="U23" i="103"/>
  <c r="B38" i="103"/>
  <c r="N47" i="103"/>
  <c r="U25" i="97"/>
  <c r="T30" i="103"/>
  <c r="T38" i="103"/>
  <c r="V49" i="74"/>
  <c r="S32" i="103"/>
  <c r="B41" i="103"/>
  <c r="Q35" i="103"/>
  <c r="U41" i="103"/>
  <c r="R52" i="103"/>
  <c r="P44" i="103"/>
  <c r="P52" i="103"/>
  <c r="N70" i="103"/>
  <c r="T56" i="103"/>
  <c r="S56" i="103"/>
  <c r="C65" i="103"/>
  <c r="O68" i="103"/>
  <c r="T63" i="103"/>
  <c r="R63" i="103"/>
  <c r="R65" i="103"/>
  <c r="R75" i="103"/>
  <c r="B77" i="103"/>
  <c r="X60" i="104"/>
  <c r="T60" i="104" s="1"/>
  <c r="R60" i="104"/>
  <c r="C14" i="103"/>
  <c r="R21" i="103"/>
  <c r="N18" i="103"/>
  <c r="R16" i="103"/>
  <c r="T20" i="103"/>
  <c r="B27" i="103"/>
  <c r="N36" i="103"/>
  <c r="U27" i="97"/>
  <c r="Q34" i="103"/>
  <c r="R32" i="103"/>
  <c r="T47" i="103"/>
  <c r="S41" i="103"/>
  <c r="O43" i="103"/>
  <c r="Q42" i="103"/>
  <c r="T44" i="103"/>
  <c r="R77" i="103"/>
  <c r="C60" i="103"/>
  <c r="P62" i="103"/>
  <c r="T65" i="103"/>
  <c r="S63" i="103"/>
  <c r="S72" i="103"/>
  <c r="S74" i="103"/>
  <c r="Q77" i="103"/>
  <c r="Q63" i="103"/>
  <c r="B57" i="103"/>
  <c r="R66" i="103"/>
  <c r="C75" i="103"/>
  <c r="P76" i="103"/>
  <c r="Q60" i="104"/>
  <c r="P68" i="103"/>
  <c r="O21" i="103"/>
  <c r="U18" i="97"/>
  <c r="O16" i="103"/>
  <c r="S20" i="103"/>
  <c r="P25" i="103"/>
  <c r="S25" i="103"/>
  <c r="P22" i="103"/>
  <c r="U25" i="103"/>
  <c r="Q24" i="103"/>
  <c r="T26" i="103"/>
  <c r="N34" i="103"/>
  <c r="U39" i="103"/>
  <c r="U29" i="97"/>
  <c r="O32" i="103"/>
  <c r="V30" i="74"/>
  <c r="B33" i="103"/>
  <c r="V38" i="74"/>
  <c r="O49" i="103"/>
  <c r="O30" i="103"/>
  <c r="U42" i="103"/>
  <c r="B47" i="103"/>
  <c r="T42" i="103"/>
  <c r="S44" i="103"/>
  <c r="C54" i="103"/>
  <c r="V64" i="74"/>
  <c r="N52" i="103"/>
  <c r="N66" i="103"/>
  <c r="P56" i="103"/>
  <c r="N62" i="103"/>
  <c r="N74" i="103"/>
  <c r="N77" i="103"/>
  <c r="V14" i="74"/>
  <c r="U21" i="103"/>
  <c r="N14" i="103"/>
  <c r="Q18" i="103"/>
  <c r="U16" i="103"/>
  <c r="Q20" i="103"/>
  <c r="S23" i="103"/>
  <c r="Q36" i="103"/>
  <c r="C25" i="103"/>
  <c r="O27" i="103"/>
  <c r="T34" i="103"/>
  <c r="N23" i="103"/>
  <c r="U32" i="103"/>
  <c r="Q47" i="103"/>
  <c r="C30" i="103"/>
  <c r="S30" i="103"/>
  <c r="C33" i="103"/>
  <c r="C38" i="103"/>
  <c r="T46" i="103"/>
  <c r="O35" i="103"/>
  <c r="O41" i="103"/>
  <c r="T43" i="103"/>
  <c r="N42" i="103"/>
  <c r="O44" i="103"/>
  <c r="U43" i="97"/>
  <c r="R54" i="103"/>
  <c r="U53" i="97"/>
  <c r="U77" i="103"/>
  <c r="U54" i="97"/>
  <c r="B68" i="103"/>
  <c r="T77" i="103"/>
  <c r="U63" i="103"/>
  <c r="U65" i="103"/>
  <c r="C57" i="103"/>
  <c r="R72" i="103"/>
  <c r="O75" i="103"/>
  <c r="P60" i="104"/>
  <c r="C66" i="103"/>
  <c r="V68" i="74"/>
  <c r="C70" i="103"/>
  <c r="P83" i="104"/>
  <c r="V129" i="74"/>
  <c r="V57" i="74"/>
  <c r="U154" i="97"/>
  <c r="P87" i="104"/>
  <c r="V55" i="74"/>
  <c r="V106" i="74"/>
  <c r="U39" i="97"/>
  <c r="U109" i="97"/>
  <c r="P6" i="104"/>
  <c r="U121" i="97"/>
  <c r="U108" i="97"/>
  <c r="P7" i="104"/>
  <c r="V131" i="74"/>
  <c r="P8" i="104"/>
  <c r="U141" i="97"/>
  <c r="U96" i="97"/>
  <c r="U104" i="97"/>
  <c r="V104" i="74"/>
  <c r="U146" i="97"/>
  <c r="V115" i="74"/>
  <c r="P131" i="97"/>
  <c r="U55" i="97"/>
  <c r="U116" i="97"/>
  <c r="U136" i="97"/>
  <c r="V127" i="74"/>
  <c r="U84" i="97"/>
  <c r="V97" i="74"/>
  <c r="U124" i="97"/>
  <c r="U83" i="97"/>
  <c r="V105" i="74"/>
  <c r="U30" i="97"/>
  <c r="V87" i="74"/>
  <c r="U37" i="97"/>
  <c r="V113" i="74"/>
  <c r="V123" i="74"/>
  <c r="V140" i="74"/>
  <c r="U78" i="97"/>
  <c r="V124" i="74"/>
  <c r="P124" i="97"/>
  <c r="V80" i="74"/>
  <c r="P95" i="104"/>
  <c r="V117" i="74"/>
  <c r="U115" i="97"/>
  <c r="V76" i="74"/>
  <c r="V108" i="74"/>
  <c r="P139" i="104"/>
  <c r="V142" i="74"/>
  <c r="U131" i="97"/>
  <c r="U127" i="97"/>
  <c r="U119" i="97"/>
  <c r="V102" i="74"/>
  <c r="V139" i="74"/>
  <c r="V144" i="74"/>
  <c r="V88" i="74"/>
  <c r="U142" i="97"/>
  <c r="U144" i="97"/>
  <c r="V110" i="74"/>
  <c r="V128" i="74"/>
  <c r="U86" i="97"/>
  <c r="V45" i="74"/>
  <c r="V118" i="74"/>
  <c r="U155" i="97"/>
  <c r="V138" i="74"/>
  <c r="U23" i="97"/>
  <c r="U94" i="97"/>
  <c r="V81" i="74"/>
  <c r="U61" i="97"/>
  <c r="U93" i="97"/>
  <c r="U138" i="97"/>
  <c r="U140" i="97"/>
  <c r="V120" i="74"/>
  <c r="V146" i="74"/>
  <c r="U135" i="97"/>
  <c r="V96" i="74"/>
  <c r="U152" i="97"/>
  <c r="P9" i="104"/>
  <c r="U120" i="97"/>
  <c r="V103" i="74"/>
  <c r="U130" i="97"/>
  <c r="V91" i="74"/>
  <c r="P131" i="104"/>
  <c r="V90" i="74"/>
  <c r="V63" i="74"/>
  <c r="U139" i="97"/>
  <c r="U122" i="97"/>
  <c r="U97" i="97"/>
  <c r="P134" i="97"/>
  <c r="U88" i="97"/>
  <c r="U57" i="97"/>
  <c r="V79" i="74"/>
  <c r="U153" i="97"/>
  <c r="U149" i="97"/>
  <c r="V122" i="74"/>
  <c r="U105" i="97"/>
  <c r="U72" i="97"/>
  <c r="V116" i="74"/>
  <c r="U148" i="97"/>
  <c r="U110" i="97"/>
  <c r="U92" i="97"/>
  <c r="U85" i="97"/>
  <c r="V78" i="74"/>
  <c r="U133" i="97"/>
  <c r="U95" i="97"/>
  <c r="U81" i="97"/>
  <c r="V143" i="74"/>
  <c r="U11" i="97"/>
  <c r="U87" i="97"/>
  <c r="U118" i="97"/>
  <c r="U145" i="97"/>
  <c r="V132" i="74"/>
  <c r="U80" i="97"/>
  <c r="V99" i="74"/>
  <c r="U112" i="97"/>
  <c r="U90" i="97"/>
  <c r="P154" i="97"/>
  <c r="P145" i="97"/>
  <c r="U21" i="97"/>
  <c r="U137" i="97"/>
  <c r="U128" i="97"/>
  <c r="V101" i="74"/>
  <c r="V92" i="74"/>
  <c r="U147" i="97"/>
  <c r="P85" i="104"/>
  <c r="V135" i="74"/>
  <c r="U150" i="97"/>
  <c r="U9" i="97"/>
  <c r="U134" i="97"/>
  <c r="V141" i="74"/>
  <c r="P84" i="104"/>
  <c r="U151" i="97"/>
  <c r="V72" i="74"/>
  <c r="V121" i="74"/>
  <c r="U114" i="97"/>
  <c r="U82" i="97"/>
  <c r="V136" i="74"/>
  <c r="V130" i="74"/>
  <c r="U33" i="97"/>
  <c r="V47" i="74"/>
  <c r="V41" i="74"/>
  <c r="U44" i="97"/>
  <c r="V25" i="74"/>
  <c r="V50" i="74"/>
  <c r="V21" i="74"/>
  <c r="V53" i="74"/>
  <c r="V43" i="74"/>
  <c r="U69" i="97"/>
  <c r="U63" i="97"/>
  <c r="U60" i="97"/>
  <c r="V73" i="74"/>
  <c r="U52" i="97"/>
  <c r="V59" i="74"/>
  <c r="U51" i="97"/>
  <c r="U17" i="97"/>
  <c r="U48" i="97"/>
  <c r="V61" i="74"/>
  <c r="V31" i="74"/>
  <c r="P59" i="104"/>
  <c r="V69" i="74"/>
  <c r="U5" i="97"/>
  <c r="V26" i="74"/>
  <c r="P12" i="97"/>
  <c r="U13" i="97"/>
  <c r="U62" i="97"/>
  <c r="U34" i="97"/>
  <c r="V44" i="74"/>
  <c r="U65" i="97"/>
  <c r="U46" i="97"/>
  <c r="U59" i="97"/>
  <c r="U70" i="97"/>
  <c r="V75" i="74"/>
  <c r="U79" i="97"/>
  <c r="V70" i="74"/>
  <c r="V40" i="74"/>
  <c r="V28" i="74"/>
  <c r="U42" i="97"/>
  <c r="V77" i="74"/>
  <c r="P10" i="104"/>
  <c r="U40" i="97"/>
  <c r="U74" i="97"/>
  <c r="V23" i="74"/>
  <c r="V20" i="74"/>
  <c r="U64" i="97"/>
  <c r="U10" i="97"/>
  <c r="V42" i="74"/>
  <c r="V16" i="74"/>
  <c r="S207" i="104"/>
  <c r="B207" i="104" s="1"/>
  <c r="V33" i="74"/>
  <c r="K110" i="74"/>
  <c r="K115" i="74"/>
  <c r="N139" i="74"/>
  <c r="K124" i="74"/>
  <c r="K128" i="74"/>
  <c r="K130" i="74"/>
  <c r="K54" i="74"/>
  <c r="W116" i="74"/>
  <c r="W130" i="74"/>
  <c r="X143" i="74"/>
  <c r="P5" i="74"/>
  <c r="O94" i="74"/>
  <c r="M129" i="74"/>
  <c r="P134" i="74"/>
  <c r="W140" i="74"/>
  <c r="N126" i="74"/>
  <c r="J76" i="74"/>
  <c r="M137" i="74"/>
  <c r="W76" i="74"/>
  <c r="K85" i="74"/>
  <c r="N112" i="103"/>
  <c r="M110" i="74"/>
  <c r="N125" i="74"/>
  <c r="M54" i="74"/>
  <c r="P69" i="74"/>
  <c r="P125" i="74"/>
  <c r="J117" i="74"/>
  <c r="N145" i="74"/>
  <c r="N119" i="74"/>
  <c r="M111" i="74"/>
  <c r="K127" i="74"/>
  <c r="M128" i="74"/>
  <c r="N133" i="74"/>
  <c r="M122" i="74"/>
  <c r="X96" i="74"/>
  <c r="P10" i="74"/>
  <c r="J75" i="74"/>
  <c r="O17" i="74"/>
  <c r="O121" i="74"/>
  <c r="K142" i="74"/>
  <c r="M126" i="74"/>
  <c r="W110" i="74"/>
  <c r="X130" i="74"/>
  <c r="X132" i="74"/>
  <c r="M131" i="74"/>
  <c r="J57" i="74"/>
  <c r="P94" i="74"/>
  <c r="M62" i="74"/>
  <c r="O96" i="74"/>
  <c r="J103" i="74"/>
  <c r="X127" i="74"/>
  <c r="N130" i="74"/>
  <c r="K137" i="74"/>
  <c r="W127" i="74"/>
  <c r="K78" i="74"/>
  <c r="N65" i="74"/>
  <c r="N68" i="74"/>
  <c r="M65" i="74"/>
  <c r="Q148" i="103"/>
  <c r="X128" i="74"/>
  <c r="M130" i="74"/>
  <c r="M115" i="74"/>
  <c r="W131" i="74"/>
  <c r="W144" i="74"/>
  <c r="N150" i="74"/>
  <c r="N19" i="74"/>
  <c r="O62" i="74"/>
  <c r="W150" i="74"/>
  <c r="R137" i="103"/>
  <c r="J124" i="74"/>
  <c r="K136" i="74"/>
  <c r="J129" i="74"/>
  <c r="K109" i="74"/>
  <c r="J137" i="74"/>
  <c r="X144" i="74"/>
  <c r="X94" i="74"/>
  <c r="W62" i="74"/>
  <c r="V111" i="74"/>
  <c r="AJ164" i="104"/>
  <c r="AB164" i="104"/>
  <c r="Z164" i="104"/>
  <c r="D218" i="104"/>
  <c r="AB210" i="104"/>
  <c r="Z210" i="104"/>
  <c r="J96" i="74"/>
  <c r="X123" i="74"/>
  <c r="N90" i="74"/>
  <c r="M104" i="74"/>
  <c r="O103" i="74"/>
  <c r="O98" i="74"/>
  <c r="M123" i="74"/>
  <c r="W100" i="74"/>
  <c r="O133" i="74"/>
  <c r="N107" i="74"/>
  <c r="M121" i="74"/>
  <c r="O131" i="74"/>
  <c r="O147" i="74"/>
  <c r="M74" i="74"/>
  <c r="M103" i="74"/>
  <c r="O137" i="74"/>
  <c r="X121" i="74"/>
  <c r="N106" i="74"/>
  <c r="X150" i="74"/>
  <c r="W106" i="74"/>
  <c r="J104" i="74"/>
  <c r="P105" i="74"/>
  <c r="W107" i="74"/>
  <c r="X119" i="74"/>
  <c r="K101" i="74"/>
  <c r="O136" i="74"/>
  <c r="X129" i="74"/>
  <c r="N94" i="74"/>
  <c r="X76" i="74"/>
  <c r="W94" i="74"/>
  <c r="X124" i="74"/>
  <c r="O135" i="74"/>
  <c r="O109" i="74"/>
  <c r="O132" i="74"/>
  <c r="O130" i="74"/>
  <c r="K195" i="104"/>
  <c r="L195" i="104"/>
  <c r="D195" i="104"/>
  <c r="AG171" i="104"/>
  <c r="AB171" i="104"/>
  <c r="Z171" i="104"/>
  <c r="U58" i="97"/>
  <c r="V22" i="74"/>
  <c r="V60" i="74"/>
  <c r="D191" i="104"/>
  <c r="K35" i="74"/>
  <c r="X19" i="74"/>
  <c r="K49" i="74"/>
  <c r="O38" i="74"/>
  <c r="Q8" i="104"/>
  <c r="AB173" i="104"/>
  <c r="Z173" i="104"/>
  <c r="W12" i="74"/>
  <c r="W109" i="74"/>
  <c r="O105" i="74"/>
  <c r="K105" i="74"/>
  <c r="X115" i="74"/>
  <c r="K107" i="74"/>
  <c r="P115" i="74"/>
  <c r="M107" i="74"/>
  <c r="N66" i="74"/>
  <c r="M101" i="74"/>
  <c r="J101" i="74"/>
  <c r="W98" i="74"/>
  <c r="M102" i="74"/>
  <c r="M68" i="74"/>
  <c r="O99" i="74"/>
  <c r="O100" i="74"/>
  <c r="N117" i="74"/>
  <c r="X90" i="74"/>
  <c r="P101" i="74"/>
  <c r="N100" i="74"/>
  <c r="J116" i="74"/>
  <c r="W123" i="74"/>
  <c r="M100" i="74"/>
  <c r="P120" i="74"/>
  <c r="X98" i="74"/>
  <c r="W121" i="74"/>
  <c r="W99" i="74"/>
  <c r="M117" i="74"/>
  <c r="J115" i="74"/>
  <c r="N124" i="74"/>
  <c r="X107" i="74"/>
  <c r="X68" i="74"/>
  <c r="W117" i="74"/>
  <c r="X73" i="74"/>
  <c r="X110" i="74"/>
  <c r="J98" i="74"/>
  <c r="K118" i="74"/>
  <c r="W115" i="74"/>
  <c r="M108" i="74"/>
  <c r="O70" i="74"/>
  <c r="X100" i="74"/>
  <c r="W96" i="74"/>
  <c r="M97" i="74"/>
  <c r="N98" i="74"/>
  <c r="J105" i="74"/>
  <c r="N121" i="74"/>
  <c r="J110" i="74"/>
  <c r="P107" i="74"/>
  <c r="P112" i="74"/>
  <c r="K67" i="74"/>
  <c r="M73" i="74"/>
  <c r="O35" i="74"/>
  <c r="O86" i="74"/>
  <c r="AB226" i="104"/>
  <c r="Z226" i="104"/>
  <c r="W55" i="74"/>
  <c r="AB213" i="104"/>
  <c r="Z213" i="104"/>
  <c r="M22" i="74"/>
  <c r="Q84" i="103"/>
  <c r="K157" i="104"/>
  <c r="L157" i="104"/>
  <c r="D157" i="104"/>
  <c r="O80" i="74"/>
  <c r="W93" i="74"/>
  <c r="P135" i="97"/>
  <c r="V51" i="74"/>
  <c r="V27" i="74"/>
  <c r="AB201" i="104"/>
  <c r="Z201" i="104"/>
  <c r="D202" i="104"/>
  <c r="D162" i="104"/>
  <c r="P100" i="74"/>
  <c r="P71" i="74"/>
  <c r="W87" i="74"/>
  <c r="B40" i="3"/>
  <c r="O107" i="74"/>
  <c r="O89" i="74"/>
  <c r="X102" i="74"/>
  <c r="M109" i="74"/>
  <c r="X105" i="74"/>
  <c r="K104" i="74"/>
  <c r="K103" i="74"/>
  <c r="M124" i="74"/>
  <c r="J68" i="74"/>
  <c r="W71" i="74"/>
  <c r="X71" i="74"/>
  <c r="X104" i="74"/>
  <c r="J100" i="74"/>
  <c r="P124" i="74"/>
  <c r="J67" i="74"/>
  <c r="K92" i="74"/>
  <c r="O104" i="74"/>
  <c r="W90" i="74"/>
  <c r="O67" i="74"/>
  <c r="K98" i="74"/>
  <c r="W104" i="74"/>
  <c r="P96" i="74"/>
  <c r="L198" i="104"/>
  <c r="D198" i="104"/>
  <c r="M92" i="74"/>
  <c r="AG211" i="104"/>
  <c r="AB211" i="104"/>
  <c r="Z211" i="104"/>
  <c r="G197" i="104"/>
  <c r="D197" i="104"/>
  <c r="L194" i="104"/>
  <c r="D194" i="104"/>
  <c r="G193" i="104"/>
  <c r="D193" i="104"/>
  <c r="AJ185" i="104"/>
  <c r="V34" i="74"/>
  <c r="V18" i="74"/>
  <c r="X20" i="74"/>
  <c r="W67" i="74"/>
  <c r="W65" i="74"/>
  <c r="J91" i="74"/>
  <c r="W105" i="74"/>
  <c r="P80" i="74"/>
  <c r="N70" i="74"/>
  <c r="M105" i="74"/>
  <c r="T85" i="103"/>
  <c r="P90" i="74"/>
  <c r="W89" i="74"/>
  <c r="J70" i="74"/>
  <c r="X70" i="74"/>
  <c r="M89" i="74"/>
  <c r="N74" i="74"/>
  <c r="M98" i="74"/>
  <c r="N93" i="74"/>
  <c r="W70" i="74"/>
  <c r="K90" i="74"/>
  <c r="M95" i="74"/>
  <c r="W66" i="74"/>
  <c r="X89" i="74"/>
  <c r="X93" i="74"/>
  <c r="X103" i="74"/>
  <c r="N24" i="74"/>
  <c r="N71" i="74"/>
  <c r="J109" i="74"/>
  <c r="X80" i="74"/>
  <c r="P73" i="74"/>
  <c r="P70" i="74"/>
  <c r="W103" i="74"/>
  <c r="J102" i="74"/>
  <c r="O92" i="74"/>
  <c r="J71" i="74"/>
  <c r="K87" i="74"/>
  <c r="N123" i="74"/>
  <c r="P102" i="74"/>
  <c r="O74" i="74"/>
  <c r="X79" i="74"/>
  <c r="M67" i="74"/>
  <c r="P92" i="74"/>
  <c r="N89" i="74"/>
  <c r="X101" i="74"/>
  <c r="O81" i="74"/>
  <c r="M70" i="74"/>
  <c r="O69" i="74"/>
  <c r="K89" i="74"/>
  <c r="O75" i="74"/>
  <c r="J83" i="74"/>
  <c r="P66" i="74"/>
  <c r="M71" i="74"/>
  <c r="X66" i="74"/>
  <c r="W75" i="74"/>
  <c r="M77" i="74"/>
  <c r="P74" i="74"/>
  <c r="M66" i="74"/>
  <c r="O66" i="74"/>
  <c r="K71" i="74"/>
  <c r="P104" i="74"/>
  <c r="J84" i="74"/>
  <c r="P79" i="74"/>
  <c r="O70" i="103"/>
  <c r="N105" i="74"/>
  <c r="J66" i="74"/>
  <c r="N104" i="74"/>
  <c r="W80" i="74"/>
  <c r="M94" i="74"/>
  <c r="X92" i="74"/>
  <c r="W92" i="74"/>
  <c r="K100" i="74"/>
  <c r="J73" i="74"/>
  <c r="X77" i="74"/>
  <c r="W74" i="74"/>
  <c r="O90" i="74"/>
  <c r="N85" i="103"/>
  <c r="W77" i="74"/>
  <c r="J153" i="85"/>
  <c r="V109" i="74"/>
  <c r="V125" i="74"/>
  <c r="C172" i="104"/>
  <c r="S172" i="104"/>
  <c r="B172" i="104" s="1"/>
  <c r="X43" i="74"/>
  <c r="D161" i="104"/>
  <c r="R85" i="104"/>
  <c r="D186" i="104"/>
  <c r="D190" i="104"/>
  <c r="P25" i="74"/>
  <c r="N83" i="74"/>
  <c r="K83" i="74"/>
  <c r="X74" i="74"/>
  <c r="U85" i="103"/>
  <c r="M76" i="74"/>
  <c r="P76" i="74"/>
  <c r="M83" i="74"/>
  <c r="N92" i="74"/>
  <c r="J34" i="74"/>
  <c r="M75" i="74"/>
  <c r="O26" i="74"/>
  <c r="N72" i="74"/>
  <c r="J82" i="74"/>
  <c r="N76" i="74"/>
  <c r="O23" i="74"/>
  <c r="P91" i="74"/>
  <c r="P72" i="74"/>
  <c r="J79" i="74"/>
  <c r="K25" i="74"/>
  <c r="P81" i="74"/>
  <c r="M85" i="74"/>
  <c r="W83" i="74"/>
  <c r="O79" i="74"/>
  <c r="K74" i="74"/>
  <c r="J92" i="74"/>
  <c r="P108" i="74"/>
  <c r="K70" i="74"/>
  <c r="W78" i="74"/>
  <c r="K79" i="74"/>
  <c r="P82" i="74"/>
  <c r="N26" i="74"/>
  <c r="O24" i="74"/>
  <c r="O71" i="74"/>
  <c r="N78" i="74"/>
  <c r="J81" i="74"/>
  <c r="N75" i="74"/>
  <c r="M34" i="74"/>
  <c r="M80" i="74"/>
  <c r="N80" i="74"/>
  <c r="W81" i="74"/>
  <c r="S85" i="103"/>
  <c r="O78" i="74"/>
  <c r="K73" i="74"/>
  <c r="N87" i="74"/>
  <c r="P103" i="74"/>
  <c r="W82" i="74"/>
  <c r="X75" i="74"/>
  <c r="K75" i="74"/>
  <c r="M79" i="74"/>
  <c r="W22" i="74"/>
  <c r="K94" i="74"/>
  <c r="X91" i="74"/>
  <c r="O73" i="74"/>
  <c r="X82" i="74"/>
  <c r="J77" i="74"/>
  <c r="K80" i="74"/>
  <c r="N28" i="74"/>
  <c r="O28" i="74"/>
  <c r="N73" i="74"/>
  <c r="W69" i="74"/>
  <c r="X81" i="74"/>
  <c r="P75" i="74"/>
  <c r="O83" i="74"/>
  <c r="M23" i="74"/>
  <c r="P24" i="74"/>
  <c r="M81" i="74"/>
  <c r="W85" i="74"/>
  <c r="M78" i="74"/>
  <c r="AJ228" i="104"/>
  <c r="AB228" i="104"/>
  <c r="Z228" i="104"/>
  <c r="K169" i="104"/>
  <c r="L169" i="104"/>
  <c r="D169" i="104"/>
  <c r="G156" i="104"/>
  <c r="D156" i="104"/>
  <c r="AN227" i="104"/>
  <c r="AB227" i="104"/>
  <c r="Z227" i="104"/>
  <c r="U36" i="97"/>
  <c r="V89" i="74"/>
  <c r="S159" i="104"/>
  <c r="C159" i="104"/>
  <c r="D182" i="104"/>
  <c r="A105" i="75"/>
  <c r="A104" i="97"/>
  <c r="A105" i="4"/>
  <c r="D159" i="104"/>
  <c r="K36" i="74"/>
  <c r="N53" i="74"/>
  <c r="O7" i="85"/>
  <c r="O28" i="85"/>
  <c r="O31" i="85"/>
  <c r="M26" i="74"/>
  <c r="K26" i="74"/>
  <c r="K170" i="104"/>
  <c r="L170" i="104"/>
  <c r="D170" i="104"/>
  <c r="AJ190" i="104"/>
  <c r="AB190" i="104"/>
  <c r="Z190" i="104"/>
  <c r="C187" i="104"/>
  <c r="S187" i="104"/>
  <c r="C218" i="104"/>
  <c r="S218" i="104"/>
  <c r="B218" i="104"/>
  <c r="S176" i="104"/>
  <c r="B176" i="104" s="1"/>
  <c r="C176" i="104"/>
  <c r="R84" i="104"/>
  <c r="A151" i="97"/>
  <c r="A152" i="4"/>
  <c r="A152" i="75"/>
  <c r="A152" i="3"/>
  <c r="D183" i="104"/>
  <c r="P53" i="74"/>
  <c r="J24" i="74"/>
  <c r="W41" i="74"/>
  <c r="M49" i="74"/>
  <c r="P55" i="74"/>
  <c r="W21" i="74"/>
  <c r="J32" i="74"/>
  <c r="K77" i="74"/>
  <c r="N82" i="74"/>
  <c r="O27" i="74"/>
  <c r="N81" i="74"/>
  <c r="J74" i="74"/>
  <c r="J80" i="74"/>
  <c r="O82" i="74"/>
  <c r="O32" i="74"/>
  <c r="J85" i="74"/>
  <c r="X83" i="74"/>
  <c r="M82" i="74"/>
  <c r="AG214" i="104"/>
  <c r="AB214" i="104"/>
  <c r="Z214" i="104"/>
  <c r="AJ200" i="104"/>
  <c r="AB200" i="104"/>
  <c r="Z200" i="104"/>
  <c r="AN185" i="104"/>
  <c r="AB185" i="104"/>
  <c r="Z185" i="104"/>
  <c r="AG215" i="104"/>
  <c r="AB215" i="104"/>
  <c r="Z215" i="104"/>
  <c r="G214" i="104"/>
  <c r="D214" i="104"/>
  <c r="K178" i="104"/>
  <c r="L178" i="104"/>
  <c r="D178" i="104"/>
  <c r="G176" i="104"/>
  <c r="D176" i="104"/>
  <c r="V66" i="74"/>
  <c r="V35" i="74"/>
  <c r="P66" i="97"/>
  <c r="C226" i="104"/>
  <c r="C179" i="104"/>
  <c r="C168" i="104"/>
  <c r="S168" i="104"/>
  <c r="B168" i="104" s="1"/>
  <c r="S192" i="104"/>
  <c r="C192" i="104"/>
  <c r="C217" i="104"/>
  <c r="P15" i="97"/>
  <c r="U24" i="97"/>
  <c r="S174" i="104"/>
  <c r="B174" i="104"/>
  <c r="C174" i="104"/>
  <c r="V19" i="74"/>
  <c r="C208" i="104"/>
  <c r="S208" i="104"/>
  <c r="B208" i="104"/>
  <c r="C189" i="104"/>
  <c r="D222" i="104"/>
  <c r="B187" i="104"/>
  <c r="AB216" i="104"/>
  <c r="Z216" i="104"/>
  <c r="D175" i="104"/>
  <c r="AB195" i="104"/>
  <c r="Z195" i="104"/>
  <c r="S195" i="104"/>
  <c r="B195" i="104"/>
  <c r="D215" i="104"/>
  <c r="O55" i="74"/>
  <c r="B88" i="3"/>
  <c r="B33" i="3"/>
  <c r="D204" i="104"/>
  <c r="B204" i="104"/>
  <c r="D226" i="104"/>
  <c r="A106" i="4"/>
  <c r="A106" i="3"/>
  <c r="B138" i="3"/>
  <c r="B3" i="103"/>
  <c r="N51" i="74"/>
  <c r="D205" i="104"/>
  <c r="D225" i="104"/>
  <c r="B136" i="3"/>
  <c r="D179" i="104"/>
  <c r="D211" i="104"/>
  <c r="B44" i="3"/>
  <c r="AB182" i="104"/>
  <c r="Z182" i="104"/>
  <c r="AB221" i="104"/>
  <c r="Z221" i="104"/>
  <c r="D184" i="104"/>
  <c r="D223" i="104"/>
  <c r="AB205" i="104"/>
  <c r="Z205" i="104"/>
  <c r="D173" i="104"/>
  <c r="B85" i="3"/>
  <c r="AB202" i="104"/>
  <c r="Z202" i="104"/>
  <c r="D209" i="104"/>
  <c r="B209" i="104"/>
  <c r="AB206" i="104"/>
  <c r="Z206" i="104"/>
  <c r="S206" i="104"/>
  <c r="B206" i="104"/>
  <c r="D189" i="104"/>
  <c r="G216" i="104"/>
  <c r="D216" i="104"/>
  <c r="AJ180" i="104"/>
  <c r="AB180" i="104"/>
  <c r="Z180" i="104"/>
  <c r="G168" i="104"/>
  <c r="D168" i="104"/>
  <c r="AJ184" i="104"/>
  <c r="AB184" i="104"/>
  <c r="Z184" i="104"/>
  <c r="B75" i="3"/>
  <c r="AG203" i="104"/>
  <c r="AB203" i="104"/>
  <c r="Z203" i="104"/>
  <c r="G166" i="104"/>
  <c r="D166" i="104"/>
  <c r="J55" i="74"/>
  <c r="O45" i="74"/>
  <c r="O41" i="74"/>
  <c r="P47" i="74"/>
  <c r="M39" i="74"/>
  <c r="A152" i="97"/>
  <c r="A153" i="3"/>
  <c r="B152" i="3"/>
  <c r="B140" i="3"/>
  <c r="B132" i="3"/>
  <c r="B108" i="3"/>
  <c r="B105" i="3"/>
  <c r="B96" i="3"/>
  <c r="B89" i="3"/>
  <c r="B86" i="3"/>
  <c r="B57" i="3"/>
  <c r="B34" i="3"/>
  <c r="B11" i="75"/>
  <c r="B9" i="3"/>
  <c r="N36" i="74"/>
  <c r="N22" i="74"/>
  <c r="W34" i="74"/>
  <c r="M40" i="74"/>
  <c r="O34" i="74"/>
  <c r="W32" i="74"/>
  <c r="M42" i="74"/>
  <c r="W28" i="74"/>
  <c r="O30" i="74"/>
  <c r="N27" i="74"/>
  <c r="K30" i="74"/>
  <c r="V62" i="74"/>
  <c r="V32" i="74"/>
  <c r="P116" i="97"/>
  <c r="V17" i="74"/>
  <c r="P119" i="97"/>
  <c r="V145" i="74"/>
  <c r="P117" i="97"/>
  <c r="S212" i="104"/>
  <c r="B212" i="104"/>
  <c r="C212" i="104"/>
  <c r="C173" i="104"/>
  <c r="S173" i="104"/>
  <c r="B173" i="104"/>
  <c r="B192" i="104"/>
  <c r="C205" i="104"/>
  <c r="S205" i="104"/>
  <c r="B205" i="104"/>
  <c r="V54" i="74"/>
  <c r="C183" i="104"/>
  <c r="S183" i="104"/>
  <c r="B183" i="104" s="1"/>
  <c r="C206" i="104"/>
  <c r="C223" i="104"/>
  <c r="S223" i="104"/>
  <c r="B223" i="104" s="1"/>
  <c r="C197" i="104"/>
  <c r="S197" i="104"/>
  <c r="S166" i="104"/>
  <c r="C166" i="104"/>
  <c r="C225" i="104"/>
  <c r="S225" i="104"/>
  <c r="C163" i="104"/>
  <c r="S175" i="104"/>
  <c r="C175" i="104"/>
  <c r="B188" i="104"/>
  <c r="C178" i="104"/>
  <c r="C194" i="104"/>
  <c r="S194" i="104"/>
  <c r="B194" i="104" s="1"/>
  <c r="C196" i="104"/>
  <c r="S196" i="104"/>
  <c r="B196" i="104"/>
  <c r="C181" i="104"/>
  <c r="S191" i="104"/>
  <c r="B191" i="104"/>
  <c r="C191" i="104"/>
  <c r="C193" i="104"/>
  <c r="C169" i="104"/>
  <c r="S161" i="104"/>
  <c r="B161" i="104"/>
  <c r="C161" i="104"/>
  <c r="C222" i="104"/>
  <c r="B199" i="104"/>
  <c r="C198" i="104"/>
  <c r="S198" i="104"/>
  <c r="B198" i="104"/>
  <c r="S156" i="104"/>
  <c r="B156" i="104" s="1"/>
  <c r="C156" i="104"/>
  <c r="A119" i="3"/>
  <c r="A119" i="75"/>
  <c r="B48" i="3"/>
  <c r="B38" i="3"/>
  <c r="B106" i="3"/>
  <c r="J51" i="74"/>
  <c r="K53" i="74"/>
  <c r="A20" i="3"/>
  <c r="A19" i="97"/>
  <c r="A90" i="75"/>
  <c r="A89" i="97"/>
  <c r="B121" i="3"/>
  <c r="B94" i="3"/>
  <c r="B87" i="3"/>
  <c r="B49" i="3"/>
  <c r="B45" i="3"/>
  <c r="B36" i="3"/>
  <c r="B13" i="3"/>
  <c r="M55" i="74"/>
  <c r="W111" i="74"/>
  <c r="J38" i="74"/>
  <c r="P97" i="74"/>
  <c r="N38" i="74"/>
  <c r="P77" i="74"/>
  <c r="A57" i="97"/>
  <c r="A58" i="4"/>
  <c r="B148" i="3"/>
  <c r="B39" i="3"/>
  <c r="A11" i="97"/>
  <c r="A12" i="4"/>
  <c r="A145" i="4"/>
  <c r="A144" i="97"/>
  <c r="A145" i="3"/>
  <c r="A145" i="75"/>
  <c r="B23" i="3"/>
  <c r="B14" i="3"/>
  <c r="A76" i="4"/>
  <c r="A75" i="97"/>
  <c r="A76" i="75"/>
  <c r="B10" i="3"/>
  <c r="B10" i="75"/>
  <c r="O43" i="74"/>
  <c r="A32" i="97"/>
  <c r="A33" i="75"/>
  <c r="A132" i="75"/>
  <c r="A132" i="3"/>
  <c r="A153" i="97"/>
  <c r="B7" i="3"/>
  <c r="B149" i="3"/>
  <c r="B109" i="3"/>
  <c r="B24" i="3"/>
  <c r="P146" i="97"/>
  <c r="X48" i="74"/>
  <c r="X46" i="74"/>
  <c r="K38" i="74"/>
  <c r="M45" i="74"/>
  <c r="P34" i="74"/>
  <c r="N32" i="74"/>
  <c r="X26" i="74"/>
  <c r="P26" i="74"/>
  <c r="M30" i="74"/>
  <c r="X24" i="74"/>
  <c r="N55" i="74"/>
  <c r="N46" i="74"/>
  <c r="N46" i="103"/>
  <c r="W24" i="74"/>
  <c r="N34" i="74"/>
  <c r="K22" i="74"/>
  <c r="W20" i="74"/>
  <c r="X34" i="74"/>
  <c r="W26" i="74"/>
  <c r="K52" i="74"/>
  <c r="O48" i="74"/>
  <c r="X40" i="74"/>
  <c r="J50" i="74"/>
  <c r="N42" i="74"/>
  <c r="W46" i="74"/>
  <c r="K34" i="74"/>
  <c r="P30" i="74"/>
  <c r="O40" i="74"/>
  <c r="X32" i="74"/>
  <c r="M32" i="74"/>
  <c r="K48" i="74"/>
  <c r="M38" i="74"/>
  <c r="M50" i="74"/>
  <c r="J30" i="74"/>
  <c r="P32" i="74"/>
  <c r="O123" i="74"/>
  <c r="W124" i="74"/>
  <c r="V150" i="74"/>
  <c r="S164" i="104"/>
  <c r="B164" i="104" s="1"/>
  <c r="C164" i="104"/>
  <c r="C182" i="104"/>
  <c r="B225" i="104"/>
  <c r="C171" i="104"/>
  <c r="S171" i="104"/>
  <c r="B171" i="104"/>
  <c r="K3" i="74"/>
  <c r="O51" i="74"/>
  <c r="P58" i="103"/>
  <c r="K59" i="74"/>
  <c r="U60" i="103"/>
  <c r="B62" i="103"/>
  <c r="M64" i="74"/>
  <c r="O64" i="103"/>
  <c r="O65" i="74"/>
  <c r="K68" i="74"/>
  <c r="N69" i="74"/>
  <c r="O76" i="74"/>
  <c r="Q82" i="103"/>
  <c r="M86" i="74"/>
  <c r="O90" i="103"/>
  <c r="P98" i="74"/>
  <c r="X109" i="74"/>
  <c r="J111" i="74"/>
  <c r="S112" i="103"/>
  <c r="O112" i="103"/>
  <c r="O117" i="74"/>
  <c r="M118" i="74"/>
  <c r="S126" i="103"/>
  <c r="P127" i="74"/>
  <c r="T129" i="103"/>
  <c r="N132" i="74"/>
  <c r="S133" i="103"/>
  <c r="T133" i="103"/>
  <c r="W133" i="74"/>
  <c r="O134" i="103"/>
  <c r="S134" i="103"/>
  <c r="W135" i="74"/>
  <c r="N136" i="74"/>
  <c r="W137" i="74"/>
  <c r="K146" i="74"/>
  <c r="M148" i="74"/>
  <c r="S148" i="103"/>
  <c r="N150" i="103"/>
  <c r="P150" i="74"/>
  <c r="M3" i="74"/>
  <c r="W50" i="74"/>
  <c r="C210" i="104"/>
  <c r="S210" i="104"/>
  <c r="B210" i="104"/>
  <c r="S51" i="103"/>
  <c r="S58" i="103"/>
  <c r="P58" i="74"/>
  <c r="N62" i="74"/>
  <c r="N63" i="74"/>
  <c r="K64" i="74"/>
  <c r="T66" i="103"/>
  <c r="P68" i="74"/>
  <c r="M72" i="74"/>
  <c r="K82" i="74"/>
  <c r="N82" i="103"/>
  <c r="X84" i="104"/>
  <c r="T84" i="104" s="1"/>
  <c r="M90" i="74"/>
  <c r="N92" i="103"/>
  <c r="S94" i="103"/>
  <c r="M96" i="74"/>
  <c r="O101" i="74"/>
  <c r="N109" i="74"/>
  <c r="C109" i="103"/>
  <c r="O110" i="74"/>
  <c r="J112" i="74"/>
  <c r="N113" i="74"/>
  <c r="P116" i="74"/>
  <c r="R117" i="103"/>
  <c r="O119" i="74"/>
  <c r="J120" i="74"/>
  <c r="W122" i="74"/>
  <c r="N127" i="74"/>
  <c r="P130" i="74"/>
  <c r="M132" i="74"/>
  <c r="P133" i="74"/>
  <c r="P133" i="103"/>
  <c r="W134" i="74"/>
  <c r="X135" i="74"/>
  <c r="T137" i="103"/>
  <c r="P137" i="103"/>
  <c r="N146" i="74"/>
  <c r="O150" i="103"/>
  <c r="O3" i="74"/>
  <c r="N50" i="74"/>
  <c r="O50" i="74"/>
  <c r="N58" i="103"/>
  <c r="C58" i="103"/>
  <c r="M60" i="74"/>
  <c r="P62" i="74"/>
  <c r="P63" i="74"/>
  <c r="X64" i="74"/>
  <c r="W68" i="74"/>
  <c r="O68" i="74"/>
  <c r="M69" i="74"/>
  <c r="K72" i="74"/>
  <c r="K76" i="74"/>
  <c r="Q76" i="103"/>
  <c r="S82" i="103"/>
  <c r="O88" i="74"/>
  <c r="W102" i="74"/>
  <c r="M113" i="74"/>
  <c r="X116" i="74"/>
  <c r="N122" i="103"/>
  <c r="Q126" i="103"/>
  <c r="N131" i="74"/>
  <c r="K133" i="74"/>
  <c r="P134" i="103"/>
  <c r="J134" i="74"/>
  <c r="M135" i="74"/>
  <c r="S137" i="103"/>
  <c r="U137" i="103"/>
  <c r="X142" i="74"/>
  <c r="K148" i="74"/>
  <c r="M149" i="74"/>
  <c r="W3" i="74"/>
  <c r="K50" i="74"/>
  <c r="N3" i="74"/>
  <c r="W58" i="74"/>
  <c r="R58" i="103"/>
  <c r="N60" i="74"/>
  <c r="O61" i="74"/>
  <c r="J62" i="74"/>
  <c r="K63" i="74"/>
  <c r="J64" i="74"/>
  <c r="R68" i="103"/>
  <c r="X69" i="74"/>
  <c r="P78" i="74"/>
  <c r="P82" i="103"/>
  <c r="U82" i="103"/>
  <c r="X83" i="104"/>
  <c r="T83" i="104" s="1"/>
  <c r="J86" i="74"/>
  <c r="J94" i="74"/>
  <c r="K96" i="74"/>
  <c r="K102" i="74"/>
  <c r="J107" i="74"/>
  <c r="P110" i="74"/>
  <c r="K111" i="74"/>
  <c r="W112" i="74"/>
  <c r="K112" i="74"/>
  <c r="M114" i="74"/>
  <c r="K119" i="74"/>
  <c r="M120" i="74"/>
  <c r="P126" i="103"/>
  <c r="R129" i="103"/>
  <c r="S129" i="103"/>
  <c r="J130" i="74"/>
  <c r="X131" i="74"/>
  <c r="W132" i="74"/>
  <c r="J133" i="74"/>
  <c r="M134" i="74"/>
  <c r="N134" i="74"/>
  <c r="N137" i="74"/>
  <c r="C142" i="103"/>
  <c r="T147" i="103"/>
  <c r="U148" i="103"/>
  <c r="P3" i="74"/>
  <c r="X50" i="74"/>
  <c r="X6" i="74"/>
  <c r="O134" i="74"/>
  <c r="P19" i="74"/>
  <c r="N134" i="103"/>
  <c r="J28" i="74"/>
  <c r="P123" i="74"/>
  <c r="S213" i="104"/>
  <c r="B213" i="104" s="1"/>
  <c r="C213" i="104"/>
  <c r="U75" i="97"/>
  <c r="C195" i="104"/>
  <c r="R134" i="103"/>
  <c r="T6" i="103"/>
  <c r="P121" i="74"/>
  <c r="U54" i="103"/>
  <c r="B159" i="104"/>
  <c r="X134" i="74"/>
  <c r="K6" i="74"/>
  <c r="O124" i="74"/>
  <c r="R6" i="104"/>
  <c r="K123" i="74"/>
  <c r="K132" i="74"/>
  <c r="J121" i="74"/>
  <c r="U126" i="103"/>
  <c r="K121" i="74"/>
  <c r="M48" i="74"/>
  <c r="W6" i="74"/>
  <c r="M33" i="74"/>
  <c r="S211" i="104"/>
  <c r="B211" i="104"/>
  <c r="C211" i="104"/>
  <c r="S201" i="104"/>
  <c r="B201" i="104"/>
  <c r="C201" i="104"/>
  <c r="V85" i="74"/>
  <c r="B197" i="104"/>
  <c r="B175" i="104"/>
  <c r="O3" i="103"/>
  <c r="P3" i="103"/>
  <c r="X11" i="104"/>
  <c r="T11" i="104" s="1"/>
  <c r="R4" i="103"/>
  <c r="P4" i="103"/>
  <c r="P4" i="74"/>
  <c r="X4" i="74"/>
  <c r="W4" i="74"/>
  <c r="U4" i="103"/>
  <c r="N4" i="103"/>
  <c r="O4" i="103"/>
  <c r="K4" i="74"/>
  <c r="S4" i="103"/>
  <c r="O4" i="104"/>
  <c r="J4" i="74"/>
  <c r="O4" i="74"/>
  <c r="M4" i="74"/>
  <c r="N4" i="74"/>
  <c r="R4" i="104"/>
  <c r="J52" i="74"/>
  <c r="W52" i="74"/>
  <c r="M52" i="74"/>
  <c r="X52" i="74"/>
  <c r="N52" i="74"/>
  <c r="O52" i="74"/>
  <c r="M16" i="74"/>
  <c r="R11" i="104"/>
  <c r="K81" i="74"/>
  <c r="U83" i="103"/>
  <c r="O83" i="103"/>
  <c r="S83" i="103"/>
  <c r="Q83" i="103"/>
  <c r="P83" i="103"/>
  <c r="Q83" i="104"/>
  <c r="R83" i="103"/>
  <c r="N83" i="103"/>
  <c r="T83" i="103"/>
  <c r="R83" i="104"/>
  <c r="P85" i="74"/>
  <c r="Q85" i="104"/>
  <c r="P85" i="103"/>
  <c r="Q85" i="103"/>
  <c r="N85" i="74"/>
  <c r="X85" i="104"/>
  <c r="T85" i="104"/>
  <c r="O85" i="103"/>
  <c r="J87" i="74"/>
  <c r="O87" i="74"/>
  <c r="P87" i="74"/>
  <c r="J89" i="74"/>
  <c r="N91" i="74"/>
  <c r="M91" i="74"/>
  <c r="O91" i="74"/>
  <c r="U93" i="103"/>
  <c r="O93" i="74"/>
  <c r="J93" i="74"/>
  <c r="P93" i="103"/>
  <c r="Q93" i="103"/>
  <c r="R93" i="103"/>
  <c r="T93" i="103"/>
  <c r="S93" i="103"/>
  <c r="P93" i="74"/>
  <c r="K93" i="74"/>
  <c r="N95" i="74"/>
  <c r="K95" i="74"/>
  <c r="J95" i="74"/>
  <c r="P95" i="74"/>
  <c r="O95" i="74"/>
  <c r="B97" i="103"/>
  <c r="O138" i="74"/>
  <c r="P138" i="74"/>
  <c r="N138" i="103"/>
  <c r="K140" i="74"/>
  <c r="J140" i="74"/>
  <c r="O140" i="74"/>
  <c r="P140" i="74"/>
  <c r="X140" i="74"/>
  <c r="N140" i="74"/>
  <c r="M140" i="74"/>
  <c r="W143" i="74"/>
  <c r="O143" i="74"/>
  <c r="K143" i="74"/>
  <c r="N143" i="74"/>
  <c r="P143" i="74"/>
  <c r="M145" i="74"/>
  <c r="M147" i="74"/>
  <c r="W147" i="74"/>
  <c r="U147" i="103"/>
  <c r="X147" i="74"/>
  <c r="P147" i="74"/>
  <c r="P147" i="103"/>
  <c r="Q147" i="103"/>
  <c r="N147" i="74"/>
  <c r="N147" i="103"/>
  <c r="O147" i="103"/>
  <c r="J147" i="74"/>
  <c r="S149" i="103"/>
  <c r="W149" i="74"/>
  <c r="P149" i="103"/>
  <c r="K149" i="74"/>
  <c r="O149" i="103"/>
  <c r="U149" i="103"/>
  <c r="N149" i="103"/>
  <c r="X149" i="74"/>
  <c r="T149" i="103"/>
  <c r="O149" i="74"/>
  <c r="O15" i="74"/>
  <c r="K11" i="74"/>
  <c r="N11" i="103"/>
  <c r="S11" i="103"/>
  <c r="P11" i="103"/>
  <c r="T11" i="103"/>
  <c r="O11" i="74"/>
  <c r="P11" i="74"/>
  <c r="R11" i="103"/>
  <c r="N11" i="74"/>
  <c r="U11" i="103"/>
  <c r="M11" i="74"/>
  <c r="O11" i="103"/>
  <c r="Q11" i="103"/>
  <c r="X11" i="74"/>
  <c r="Q11" i="104"/>
  <c r="W11" i="74"/>
  <c r="O11" i="104"/>
  <c r="X13" i="74"/>
  <c r="W13" i="74"/>
  <c r="N13" i="74"/>
  <c r="K13" i="74"/>
  <c r="O13" i="74"/>
  <c r="J13" i="74"/>
  <c r="M13" i="74"/>
  <c r="S13" i="103"/>
  <c r="W15" i="74"/>
  <c r="X15" i="74"/>
  <c r="K15" i="74"/>
  <c r="P15" i="74"/>
  <c r="M15" i="74"/>
  <c r="J15" i="74"/>
  <c r="N15" i="74"/>
  <c r="C15" i="103"/>
  <c r="X16" i="74"/>
  <c r="N16" i="74"/>
  <c r="J16" i="74"/>
  <c r="P16" i="74"/>
  <c r="O16" i="74"/>
  <c r="W16" i="74"/>
  <c r="K16" i="74"/>
  <c r="O18" i="74"/>
  <c r="M18" i="74"/>
  <c r="P18" i="74"/>
  <c r="W18" i="74"/>
  <c r="X18" i="74"/>
  <c r="J18" i="74"/>
  <c r="N18" i="74"/>
  <c r="O18" i="103"/>
  <c r="K20" i="74"/>
  <c r="J20" i="74"/>
  <c r="N20" i="74"/>
  <c r="O20" i="74"/>
  <c r="M20" i="74"/>
  <c r="O20" i="103"/>
  <c r="R22" i="103"/>
  <c r="C227" i="104"/>
  <c r="S227" i="104"/>
  <c r="B227" i="104"/>
  <c r="S228" i="104"/>
  <c r="B228" i="104"/>
  <c r="C228" i="104"/>
  <c r="C190" i="104"/>
  <c r="S190" i="104"/>
  <c r="B190" i="104"/>
  <c r="P151" i="103"/>
  <c r="N30" i="74"/>
  <c r="N141" i="74"/>
  <c r="X10" i="104"/>
  <c r="T10" i="104" s="1"/>
  <c r="M59" i="74"/>
  <c r="X63" i="74"/>
  <c r="O126" i="74"/>
  <c r="P128" i="74"/>
  <c r="S151" i="103"/>
  <c r="J26" i="74"/>
  <c r="K28" i="74"/>
  <c r="K141" i="74"/>
  <c r="Q10" i="103"/>
  <c r="J10" i="74"/>
  <c r="W59" i="74"/>
  <c r="O63" i="74"/>
  <c r="N67" i="74"/>
  <c r="W126" i="74"/>
  <c r="P5" i="103"/>
  <c r="P28" i="74"/>
  <c r="W30" i="74"/>
  <c r="O139" i="74"/>
  <c r="O10" i="103"/>
  <c r="R10" i="103"/>
  <c r="P59" i="74"/>
  <c r="X67" i="74"/>
  <c r="J126" i="74"/>
  <c r="R151" i="103"/>
  <c r="U30" i="103"/>
  <c r="J139" i="74"/>
  <c r="K10" i="74"/>
  <c r="O10" i="74"/>
  <c r="N59" i="74"/>
  <c r="P65" i="74"/>
  <c r="P67" i="74"/>
  <c r="O128" i="103"/>
  <c r="C3" i="103"/>
  <c r="N54" i="74"/>
  <c r="N151" i="103"/>
  <c r="K24" i="74"/>
  <c r="P139" i="74"/>
  <c r="M8" i="74"/>
  <c r="W10" i="74"/>
  <c r="J59" i="74"/>
  <c r="K65" i="74"/>
  <c r="P67" i="103"/>
  <c r="J128" i="74"/>
  <c r="O54" i="74"/>
  <c r="X139" i="74"/>
  <c r="S59" i="103"/>
  <c r="X65" i="74"/>
  <c r="N128" i="74"/>
  <c r="X4" i="104"/>
  <c r="T4" i="104" s="1"/>
  <c r="R28" i="103"/>
  <c r="R8" i="104"/>
  <c r="U10" i="103"/>
  <c r="X61" i="74"/>
  <c r="J65" i="74"/>
  <c r="J69" i="74"/>
  <c r="O128" i="74"/>
  <c r="U66" i="97"/>
  <c r="U3" i="103"/>
  <c r="M24" i="74"/>
  <c r="X30" i="74"/>
  <c r="W141" i="74"/>
  <c r="N10" i="103"/>
  <c r="D45" i="108"/>
  <c r="K69" i="74"/>
  <c r="W128" i="74"/>
  <c r="C215" i="104"/>
  <c r="S185" i="104"/>
  <c r="B185" i="104" s="1"/>
  <c r="C185" i="104"/>
  <c r="S214" i="104"/>
  <c r="B214" i="104"/>
  <c r="C214" i="104"/>
  <c r="S200" i="104"/>
  <c r="B200" i="104"/>
  <c r="C200" i="104"/>
  <c r="B4" i="103"/>
  <c r="C4" i="103"/>
  <c r="C180" i="104"/>
  <c r="R3" i="103"/>
  <c r="X54" i="74"/>
  <c r="S3" i="103"/>
  <c r="S203" i="104"/>
  <c r="B203" i="104"/>
  <c r="C203" i="104"/>
  <c r="Q3" i="103"/>
  <c r="V84" i="74"/>
  <c r="C221" i="104"/>
  <c r="S202" i="104"/>
  <c r="B202" i="104" s="1"/>
  <c r="C202" i="104"/>
  <c r="S216" i="104"/>
  <c r="B216" i="104"/>
  <c r="C216" i="104"/>
  <c r="B166" i="104"/>
  <c r="S184" i="104"/>
  <c r="B184" i="104"/>
  <c r="C184" i="104"/>
  <c r="N3" i="103"/>
  <c r="U106" i="97"/>
  <c r="T3" i="103"/>
  <c r="B105" i="103"/>
  <c r="P48" i="74"/>
  <c r="U8" i="97"/>
  <c r="U77" i="97"/>
  <c r="U7" i="97"/>
  <c r="D134" i="108"/>
  <c r="D13" i="108"/>
  <c r="D47" i="108"/>
  <c r="D140" i="108"/>
  <c r="D211" i="108"/>
  <c r="D225" i="108"/>
  <c r="D148" i="108"/>
  <c r="D72" i="108"/>
  <c r="D246" i="108"/>
  <c r="D197" i="108"/>
  <c r="D269" i="108"/>
  <c r="D51" i="108"/>
  <c r="U68" i="97"/>
  <c r="P130" i="97"/>
  <c r="P16" i="97"/>
  <c r="P65" i="97"/>
  <c r="P118" i="97"/>
  <c r="P67" i="97"/>
  <c r="P59" i="97"/>
  <c r="D116" i="108"/>
  <c r="D187" i="108"/>
  <c r="D147" i="108"/>
  <c r="D146" i="108"/>
  <c r="F10" i="98"/>
  <c r="F8" i="98"/>
  <c r="D104" i="108"/>
  <c r="D223" i="108"/>
  <c r="D38" i="108"/>
  <c r="D4" i="108"/>
  <c r="D302" i="108"/>
  <c r="Q116" i="97"/>
  <c r="U102" i="97"/>
  <c r="U98" i="97"/>
  <c r="U100" i="97"/>
  <c r="V126" i="74"/>
  <c r="V119" i="74"/>
  <c r="S141" i="97"/>
  <c r="V134" i="74"/>
  <c r="V148" i="74"/>
  <c r="U132" i="97"/>
  <c r="D306" i="108"/>
  <c r="D7" i="108"/>
  <c r="D6" i="108"/>
  <c r="D170" i="108"/>
  <c r="D63" i="108"/>
  <c r="D103" i="108"/>
  <c r="D155" i="108"/>
  <c r="D79" i="108"/>
  <c r="D236" i="108"/>
  <c r="D241" i="108"/>
  <c r="D106" i="108"/>
  <c r="D222" i="108"/>
  <c r="D161" i="108"/>
  <c r="D90" i="108"/>
  <c r="D189" i="108"/>
  <c r="D61" i="108"/>
  <c r="D19" i="108"/>
  <c r="D149" i="108"/>
  <c r="D50" i="108"/>
  <c r="D315" i="108"/>
  <c r="D216" i="108"/>
  <c r="D39" i="108"/>
  <c r="D119" i="108"/>
  <c r="D105" i="108"/>
  <c r="D27" i="108"/>
  <c r="D28" i="108"/>
  <c r="D78" i="108"/>
  <c r="D194" i="108"/>
  <c r="D218" i="108"/>
  <c r="D210" i="108"/>
  <c r="D37" i="108"/>
  <c r="D18" i="108"/>
  <c r="D29" i="108"/>
  <c r="D256" i="108"/>
  <c r="D252" i="108"/>
  <c r="D120" i="108"/>
  <c r="D304" i="108"/>
  <c r="D163" i="108"/>
  <c r="D195" i="108"/>
  <c r="D35" i="108"/>
  <c r="D60" i="108"/>
  <c r="D121" i="108"/>
  <c r="D284" i="108"/>
  <c r="D17" i="108"/>
  <c r="D8" i="108"/>
  <c r="D173" i="108"/>
  <c r="D207" i="108"/>
  <c r="D77" i="108"/>
  <c r="D240" i="108"/>
  <c r="D69" i="108"/>
  <c r="D285" i="108"/>
  <c r="D48" i="108"/>
  <c r="D102" i="108"/>
  <c r="D31" i="108"/>
  <c r="D226" i="108"/>
  <c r="D9" i="108"/>
  <c r="D136" i="108"/>
  <c r="D98" i="108"/>
  <c r="D319" i="108"/>
  <c r="D30" i="108"/>
  <c r="D158" i="108"/>
  <c r="D128" i="108"/>
  <c r="D267" i="108"/>
  <c r="D36" i="108"/>
  <c r="D268" i="108"/>
  <c r="D262" i="108"/>
  <c r="D220" i="108"/>
  <c r="D247" i="108"/>
  <c r="D91" i="108"/>
  <c r="D162" i="108"/>
  <c r="D235" i="108"/>
  <c r="D239" i="108"/>
  <c r="D97" i="108"/>
  <c r="D129" i="108"/>
  <c r="D14" i="108"/>
  <c r="D68" i="108"/>
  <c r="D44" i="108"/>
  <c r="D320" i="108"/>
  <c r="D117" i="108"/>
  <c r="D265" i="108"/>
  <c r="D70" i="108"/>
  <c r="V147" i="74"/>
  <c r="P11" i="104"/>
  <c r="X87" i="104"/>
  <c r="T87" i="104"/>
  <c r="V11" i="74"/>
  <c r="V93" i="74"/>
  <c r="V149" i="74"/>
  <c r="V83" i="74"/>
  <c r="U6" i="97"/>
  <c r="V4" i="74"/>
  <c r="Q33" i="97"/>
  <c r="U67" i="97"/>
  <c r="V8" i="74"/>
  <c r="U71" i="97"/>
  <c r="P4" i="104"/>
  <c r="Q140" i="97"/>
  <c r="Q119" i="97"/>
  <c r="Q57" i="97"/>
  <c r="Q154" i="97"/>
  <c r="V3" i="74"/>
  <c r="Q59" i="97"/>
  <c r="Q118" i="97"/>
  <c r="Q8" i="97"/>
  <c r="P153" i="97"/>
  <c r="Q124" i="97"/>
  <c r="P155" i="97"/>
  <c r="Q47" i="97"/>
  <c r="Q51" i="97"/>
  <c r="P149" i="97"/>
  <c r="Q125" i="97"/>
  <c r="Q45" i="97"/>
  <c r="Q10" i="97"/>
  <c r="Q35" i="97"/>
  <c r="Q9" i="97"/>
  <c r="Q130" i="97"/>
  <c r="Q39" i="97"/>
  <c r="Q55" i="97"/>
  <c r="Q12" i="97"/>
  <c r="Q136" i="97"/>
  <c r="Q131" i="97"/>
  <c r="Q41" i="97"/>
  <c r="Q67" i="97"/>
  <c r="D273" i="108"/>
  <c r="I59" i="97"/>
  <c r="P8" i="97"/>
  <c r="P136" i="97"/>
  <c r="P13" i="97"/>
  <c r="Q155" i="97"/>
  <c r="H153" i="97"/>
  <c r="I153" i="97"/>
  <c r="Q153" i="97"/>
  <c r="P10" i="97"/>
  <c r="H154" i="97"/>
  <c r="I154" i="97"/>
  <c r="I140" i="97"/>
  <c r="P111" i="97"/>
  <c r="Q111" i="97"/>
  <c r="D296" i="108"/>
  <c r="I136" i="97"/>
  <c r="D171" i="108"/>
  <c r="I12" i="97"/>
  <c r="H155" i="97"/>
  <c r="I155" i="97"/>
  <c r="J155" i="97"/>
  <c r="D286" i="108"/>
  <c r="I67" i="97"/>
  <c r="D172" i="108"/>
  <c r="D280" i="108"/>
  <c r="D330" i="108"/>
  <c r="D321" i="108"/>
  <c r="I9" i="97"/>
  <c r="I10" i="97"/>
  <c r="J153" i="97"/>
  <c r="D282" i="108"/>
  <c r="D328" i="108"/>
  <c r="D332" i="108"/>
  <c r="D316" i="108"/>
  <c r="J154" i="97"/>
  <c r="I111" i="97"/>
  <c r="K153" i="97" l="1"/>
  <c r="I151" i="99"/>
  <c r="B152" i="99"/>
  <c r="E90" i="107"/>
  <c r="D75" i="107"/>
  <c r="U43" i="107"/>
  <c r="T43" i="107"/>
  <c r="E68" i="107"/>
  <c r="T75" i="107"/>
  <c r="D64" i="107"/>
  <c r="D43" i="107"/>
  <c r="C107" i="107"/>
  <c r="U107" i="107"/>
  <c r="D100" i="107"/>
  <c r="E100" i="107"/>
  <c r="D131" i="107"/>
  <c r="B110" i="107"/>
  <c r="U110" i="107" s="1"/>
  <c r="C75" i="107"/>
  <c r="E64" i="107"/>
  <c r="E43" i="107"/>
  <c r="B131" i="107"/>
  <c r="U131" i="107" s="1"/>
  <c r="L34" i="107"/>
  <c r="U34" i="107"/>
  <c r="B90" i="107"/>
  <c r="U90" i="107" s="1"/>
  <c r="L84" i="107"/>
  <c r="U84" i="107"/>
  <c r="D74" i="107"/>
  <c r="C130" i="107"/>
  <c r="U130" i="107"/>
  <c r="T89" i="107"/>
  <c r="U89" i="107"/>
  <c r="T88" i="107"/>
  <c r="U88" i="107"/>
  <c r="P98" i="107"/>
  <c r="U98" i="107"/>
  <c r="E75" i="107"/>
  <c r="U70" i="102"/>
  <c r="T70" i="102"/>
  <c r="D55" i="102"/>
  <c r="B55" i="102"/>
  <c r="U55" i="102" s="1"/>
  <c r="E39" i="102"/>
  <c r="T25" i="102"/>
  <c r="U25" i="102"/>
  <c r="O65" i="102"/>
  <c r="U65" i="102"/>
  <c r="D39" i="102"/>
  <c r="B28" i="102"/>
  <c r="O28" i="102" s="1"/>
  <c r="T39" i="102"/>
  <c r="U39" i="102"/>
  <c r="E40" i="102"/>
  <c r="D40" i="102"/>
  <c r="C27" i="102"/>
  <c r="U27" i="102"/>
  <c r="P26" i="102"/>
  <c r="U26" i="102"/>
  <c r="B45" i="102"/>
  <c r="U45" i="102" s="1"/>
  <c r="E45" i="102"/>
  <c r="B37" i="102"/>
  <c r="U37" i="102" s="1"/>
  <c r="D125" i="107"/>
  <c r="B125" i="107"/>
  <c r="D89" i="107"/>
  <c r="D133" i="107"/>
  <c r="B133" i="107"/>
  <c r="T133" i="107" s="1"/>
  <c r="B91" i="107"/>
  <c r="U91" i="107" s="1"/>
  <c r="D91" i="107"/>
  <c r="E91" i="107"/>
  <c r="B17" i="107"/>
  <c r="U17" i="107" s="1"/>
  <c r="D17" i="107"/>
  <c r="E17" i="107"/>
  <c r="D74" i="102"/>
  <c r="B74" i="102"/>
  <c r="U74" i="102" s="1"/>
  <c r="B58" i="102"/>
  <c r="U58" i="102" s="1"/>
  <c r="D58" i="102"/>
  <c r="E58" i="102"/>
  <c r="B18" i="102"/>
  <c r="U18" i="102" s="1"/>
  <c r="D18" i="102"/>
  <c r="E18" i="102"/>
  <c r="B129" i="107"/>
  <c r="D129" i="107"/>
  <c r="T96" i="107"/>
  <c r="B63" i="107"/>
  <c r="U63" i="107" s="1"/>
  <c r="E63" i="107"/>
  <c r="B66" i="102"/>
  <c r="U66" i="102" s="1"/>
  <c r="E66" i="102"/>
  <c r="D66" i="102"/>
  <c r="B121" i="107"/>
  <c r="D121" i="107"/>
  <c r="E121" i="107"/>
  <c r="D38" i="107"/>
  <c r="B38" i="107"/>
  <c r="U38" i="107" s="1"/>
  <c r="D28" i="107"/>
  <c r="B28" i="107"/>
  <c r="U28" i="107" s="1"/>
  <c r="B19" i="107"/>
  <c r="U19" i="107" s="1"/>
  <c r="D19" i="107"/>
  <c r="E19" i="107"/>
  <c r="B15" i="107"/>
  <c r="U15" i="107" s="1"/>
  <c r="D15" i="107"/>
  <c r="E15" i="107"/>
  <c r="B69" i="102"/>
  <c r="U69" i="102" s="1"/>
  <c r="D69" i="102"/>
  <c r="E69" i="102"/>
  <c r="D60" i="102"/>
  <c r="E60" i="102"/>
  <c r="B29" i="102"/>
  <c r="U29" i="102" s="1"/>
  <c r="D29" i="102"/>
  <c r="E29" i="102"/>
  <c r="B105" i="107"/>
  <c r="D105" i="107"/>
  <c r="E105" i="107"/>
  <c r="B67" i="107"/>
  <c r="U67" i="107" s="1"/>
  <c r="D67" i="107"/>
  <c r="E67" i="107"/>
  <c r="B47" i="107"/>
  <c r="U47" i="107" s="1"/>
  <c r="E47" i="107"/>
  <c r="B21" i="102"/>
  <c r="U21" i="102" s="1"/>
  <c r="D21" i="102"/>
  <c r="E21" i="102"/>
  <c r="T65" i="107"/>
  <c r="B38" i="102"/>
  <c r="U38" i="102" s="1"/>
  <c r="D38" i="102"/>
  <c r="E38" i="102"/>
  <c r="B119" i="107"/>
  <c r="D119" i="107"/>
  <c r="E119" i="107"/>
  <c r="E99" i="107"/>
  <c r="B99" i="107"/>
  <c r="U99" i="107" s="1"/>
  <c r="D99" i="107"/>
  <c r="D32" i="107"/>
  <c r="B32" i="107"/>
  <c r="U32" i="107" s="1"/>
  <c r="B13" i="107"/>
  <c r="U13" i="107" s="1"/>
  <c r="D13" i="107"/>
  <c r="B20" i="102"/>
  <c r="U20" i="102" s="1"/>
  <c r="D20" i="102"/>
  <c r="E20" i="102"/>
  <c r="B93" i="107"/>
  <c r="U93" i="107" s="1"/>
  <c r="D93" i="107"/>
  <c r="E93" i="107"/>
  <c r="B69" i="107"/>
  <c r="D69" i="107"/>
  <c r="E69" i="107"/>
  <c r="D71" i="102"/>
  <c r="B71" i="102"/>
  <c r="U71" i="102" s="1"/>
  <c r="D24" i="102"/>
  <c r="B24" i="102"/>
  <c r="U24" i="102" s="1"/>
  <c r="E135" i="107"/>
  <c r="B135" i="107"/>
  <c r="D112" i="107"/>
  <c r="B112" i="107"/>
  <c r="E112" i="107"/>
  <c r="D36" i="107"/>
  <c r="B36" i="107"/>
  <c r="U36" i="107" s="1"/>
  <c r="D26" i="107"/>
  <c r="B26" i="107"/>
  <c r="U26" i="107" s="1"/>
  <c r="C125" i="107"/>
  <c r="B100" i="107"/>
  <c r="U100" i="107" s="1"/>
  <c r="C89" i="107"/>
  <c r="B74" i="107"/>
  <c r="U74" i="107" s="1"/>
  <c r="B68" i="107"/>
  <c r="B66" i="107"/>
  <c r="T66" i="107" s="1"/>
  <c r="D16" i="102"/>
  <c r="E14" i="102"/>
  <c r="T34" i="107"/>
  <c r="E26" i="102"/>
  <c r="B16" i="102"/>
  <c r="U16" i="102" s="1"/>
  <c r="B14" i="102"/>
  <c r="U14" i="102" s="1"/>
  <c r="E116" i="107"/>
  <c r="D88" i="107"/>
  <c r="B72" i="107"/>
  <c r="U72" i="107" s="1"/>
  <c r="E50" i="107"/>
  <c r="R27" i="102"/>
  <c r="D26" i="102"/>
  <c r="E127" i="107"/>
  <c r="E84" i="107"/>
  <c r="E44" i="107"/>
  <c r="E34" i="107"/>
  <c r="E44" i="102"/>
  <c r="E27" i="102"/>
  <c r="B127" i="107"/>
  <c r="U127" i="107" s="1"/>
  <c r="E123" i="107"/>
  <c r="D84" i="107"/>
  <c r="B50" i="107"/>
  <c r="T50" i="107" s="1"/>
  <c r="D34" i="107"/>
  <c r="E65" i="102"/>
  <c r="D27" i="102"/>
  <c r="B123" i="107"/>
  <c r="T123" i="107" s="1"/>
  <c r="E89" i="107"/>
  <c r="D65" i="102"/>
  <c r="B63" i="102"/>
  <c r="U63" i="102" s="1"/>
  <c r="E25" i="102"/>
  <c r="D132" i="107"/>
  <c r="E132" i="107"/>
  <c r="B132" i="107"/>
  <c r="U132" i="107" s="1"/>
  <c r="B124" i="107"/>
  <c r="U124" i="107" s="1"/>
  <c r="D124" i="107"/>
  <c r="E124" i="107"/>
  <c r="P99" i="107"/>
  <c r="B87" i="107"/>
  <c r="U87" i="107" s="1"/>
  <c r="D87" i="107"/>
  <c r="E87" i="107"/>
  <c r="E80" i="107"/>
  <c r="B80" i="107"/>
  <c r="U80" i="107" s="1"/>
  <c r="D80" i="107"/>
  <c r="O70" i="107"/>
  <c r="T70" i="107"/>
  <c r="C70" i="107"/>
  <c r="E118" i="107"/>
  <c r="B118" i="107"/>
  <c r="U118" i="107" s="1"/>
  <c r="D118" i="107"/>
  <c r="P94" i="107"/>
  <c r="T94" i="107"/>
  <c r="C94" i="107"/>
  <c r="R94" i="107"/>
  <c r="P77" i="107"/>
  <c r="T77" i="107"/>
  <c r="C77" i="107"/>
  <c r="R125" i="107"/>
  <c r="O123" i="107"/>
  <c r="E117" i="107"/>
  <c r="B117" i="107"/>
  <c r="U117" i="107" s="1"/>
  <c r="D117" i="107"/>
  <c r="O110" i="107"/>
  <c r="R110" i="107"/>
  <c r="C110" i="107"/>
  <c r="T110" i="107"/>
  <c r="D109" i="107"/>
  <c r="E109" i="107"/>
  <c r="B109" i="107"/>
  <c r="U109" i="107" s="1"/>
  <c r="C131" i="107"/>
  <c r="R131" i="107"/>
  <c r="P131" i="107"/>
  <c r="L131" i="107"/>
  <c r="T131" i="107"/>
  <c r="E108" i="107"/>
  <c r="D108" i="107"/>
  <c r="B83" i="107"/>
  <c r="U83" i="107" s="1"/>
  <c r="D83" i="107"/>
  <c r="E83" i="107"/>
  <c r="D49" i="107"/>
  <c r="E49" i="107"/>
  <c r="P125" i="107"/>
  <c r="E120" i="107"/>
  <c r="P135" i="107"/>
  <c r="E128" i="107"/>
  <c r="B126" i="107"/>
  <c r="U126" i="107" s="1"/>
  <c r="O125" i="107"/>
  <c r="B120" i="107"/>
  <c r="U120" i="107" s="1"/>
  <c r="P110" i="107"/>
  <c r="E94" i="107"/>
  <c r="D94" i="107"/>
  <c r="B85" i="107"/>
  <c r="U85" i="107" s="1"/>
  <c r="D85" i="107"/>
  <c r="E85" i="107"/>
  <c r="L68" i="107"/>
  <c r="P68" i="107"/>
  <c r="R68" i="107"/>
  <c r="T68" i="107"/>
  <c r="R65" i="107"/>
  <c r="C65" i="107"/>
  <c r="E46" i="107"/>
  <c r="B46" i="107"/>
  <c r="U46" i="107" s="1"/>
  <c r="D46" i="107"/>
  <c r="B76" i="107"/>
  <c r="U76" i="107" s="1"/>
  <c r="D76" i="107"/>
  <c r="E76" i="107"/>
  <c r="B73" i="107"/>
  <c r="U73" i="107" s="1"/>
  <c r="D73" i="107"/>
  <c r="E70" i="107"/>
  <c r="D70" i="107"/>
  <c r="B45" i="107"/>
  <c r="U45" i="107" s="1"/>
  <c r="D45" i="107"/>
  <c r="E45" i="107"/>
  <c r="N121" i="107"/>
  <c r="O121" i="107"/>
  <c r="B102" i="107"/>
  <c r="U102" i="107" s="1"/>
  <c r="D102" i="107"/>
  <c r="O129" i="107"/>
  <c r="E114" i="107"/>
  <c r="B114" i="107"/>
  <c r="U114" i="107" s="1"/>
  <c r="C99" i="107"/>
  <c r="T99" i="107"/>
  <c r="L99" i="107"/>
  <c r="D135" i="107"/>
  <c r="C119" i="107"/>
  <c r="T119" i="107"/>
  <c r="T107" i="107"/>
  <c r="R107" i="107"/>
  <c r="T130" i="107"/>
  <c r="E129" i="107"/>
  <c r="B128" i="107"/>
  <c r="U128" i="107" s="1"/>
  <c r="E115" i="107"/>
  <c r="B115" i="107"/>
  <c r="U115" i="107" s="1"/>
  <c r="D114" i="107"/>
  <c r="B113" i="107"/>
  <c r="U113" i="107" s="1"/>
  <c r="E113" i="107"/>
  <c r="D113" i="107"/>
  <c r="D107" i="107"/>
  <c r="E107" i="107"/>
  <c r="E102" i="107"/>
  <c r="D72" i="107"/>
  <c r="D48" i="107"/>
  <c r="B48" i="107"/>
  <c r="U48" i="107" s="1"/>
  <c r="E48" i="107"/>
  <c r="D86" i="107"/>
  <c r="E86" i="107"/>
  <c r="B86" i="107"/>
  <c r="U86" i="107" s="1"/>
  <c r="D77" i="107"/>
  <c r="E77" i="107"/>
  <c r="T72" i="107"/>
  <c r="D58" i="107"/>
  <c r="B58" i="107"/>
  <c r="U58" i="107" s="1"/>
  <c r="E58" i="107"/>
  <c r="D79" i="107"/>
  <c r="E79" i="107"/>
  <c r="B79" i="107"/>
  <c r="U79" i="107" s="1"/>
  <c r="C67" i="107"/>
  <c r="T67" i="107"/>
  <c r="D134" i="107"/>
  <c r="B134" i="107"/>
  <c r="U134" i="107" s="1"/>
  <c r="E134" i="107"/>
  <c r="B97" i="107"/>
  <c r="U97" i="107" s="1"/>
  <c r="D97" i="107"/>
  <c r="E97" i="107"/>
  <c r="O130" i="107"/>
  <c r="L125" i="107"/>
  <c r="O112" i="107"/>
  <c r="T112" i="107"/>
  <c r="C98" i="107"/>
  <c r="T98" i="107"/>
  <c r="O98" i="107"/>
  <c r="N98" i="107"/>
  <c r="D130" i="107"/>
  <c r="E130" i="107"/>
  <c r="E101" i="107"/>
  <c r="B101" i="107"/>
  <c r="U101" i="107" s="1"/>
  <c r="D101" i="107"/>
  <c r="P95" i="107"/>
  <c r="T95" i="107"/>
  <c r="C95" i="107"/>
  <c r="E126" i="107"/>
  <c r="B116" i="107"/>
  <c r="U116" i="107" s="1"/>
  <c r="E111" i="107"/>
  <c r="B111" i="107"/>
  <c r="U111" i="107" s="1"/>
  <c r="T108" i="107"/>
  <c r="C108" i="107"/>
  <c r="E104" i="107"/>
  <c r="D104" i="107"/>
  <c r="B104" i="107"/>
  <c r="U104" i="107" s="1"/>
  <c r="D95" i="107"/>
  <c r="E95" i="107"/>
  <c r="D82" i="107"/>
  <c r="E82" i="107"/>
  <c r="B82" i="107"/>
  <c r="U82" i="107" s="1"/>
  <c r="B71" i="107"/>
  <c r="U71" i="107" s="1"/>
  <c r="E71" i="107"/>
  <c r="D71" i="107"/>
  <c r="C49" i="107"/>
  <c r="R49" i="107"/>
  <c r="P49" i="107"/>
  <c r="T49" i="107"/>
  <c r="S49" i="107"/>
  <c r="O49" i="107"/>
  <c r="E106" i="107"/>
  <c r="B106" i="107"/>
  <c r="U106" i="107" s="1"/>
  <c r="C96" i="107"/>
  <c r="R96" i="107"/>
  <c r="O96" i="107"/>
  <c r="D81" i="107"/>
  <c r="E81" i="107"/>
  <c r="B81" i="107"/>
  <c r="U81" i="107" s="1"/>
  <c r="D78" i="107"/>
  <c r="E78" i="107"/>
  <c r="D110" i="107"/>
  <c r="D96" i="107"/>
  <c r="E96" i="107"/>
  <c r="B92" i="107"/>
  <c r="U92" i="107" s="1"/>
  <c r="D92" i="107"/>
  <c r="T42" i="107"/>
  <c r="R42" i="107"/>
  <c r="C32" i="107"/>
  <c r="O32" i="107"/>
  <c r="T32" i="107"/>
  <c r="B51" i="107"/>
  <c r="U51" i="107" s="1"/>
  <c r="E51" i="107"/>
  <c r="D51" i="107"/>
  <c r="E11" i="107"/>
  <c r="B11" i="107"/>
  <c r="U11" i="107" s="1"/>
  <c r="D11" i="107"/>
  <c r="B122" i="107"/>
  <c r="U122" i="107" s="1"/>
  <c r="E122" i="107"/>
  <c r="E103" i="107"/>
  <c r="B103" i="107"/>
  <c r="U103" i="107" s="1"/>
  <c r="D98" i="107"/>
  <c r="E98" i="107"/>
  <c r="D65" i="107"/>
  <c r="E65" i="107"/>
  <c r="D60" i="107"/>
  <c r="B60" i="107"/>
  <c r="U60" i="107" s="1"/>
  <c r="D21" i="107"/>
  <c r="B21" i="107"/>
  <c r="U21" i="107" s="1"/>
  <c r="E21" i="107"/>
  <c r="D41" i="107"/>
  <c r="B41" i="107"/>
  <c r="U41" i="107" s="1"/>
  <c r="D23" i="107"/>
  <c r="B23" i="107"/>
  <c r="U23" i="107" s="1"/>
  <c r="E23" i="107"/>
  <c r="C17" i="107"/>
  <c r="E61" i="107"/>
  <c r="B61" i="107"/>
  <c r="U61" i="107" s="1"/>
  <c r="D61" i="107"/>
  <c r="P42" i="107"/>
  <c r="B78" i="107"/>
  <c r="U78" i="107" s="1"/>
  <c r="D62" i="107"/>
  <c r="E62" i="107"/>
  <c r="B62" i="107"/>
  <c r="U62" i="107" s="1"/>
  <c r="E59" i="107"/>
  <c r="B59" i="107"/>
  <c r="U59" i="107" s="1"/>
  <c r="B30" i="107"/>
  <c r="U30" i="107" s="1"/>
  <c r="E30" i="107"/>
  <c r="D30" i="107"/>
  <c r="E22" i="107"/>
  <c r="B22" i="107"/>
  <c r="U22" i="107" s="1"/>
  <c r="D22" i="107"/>
  <c r="R50" i="107"/>
  <c r="C42" i="107"/>
  <c r="E88" i="107"/>
  <c r="C84" i="107"/>
  <c r="P84" i="107"/>
  <c r="D56" i="107"/>
  <c r="E56" i="107"/>
  <c r="B56" i="107"/>
  <c r="U56" i="107" s="1"/>
  <c r="S43" i="107"/>
  <c r="C43" i="107"/>
  <c r="D42" i="107"/>
  <c r="E42" i="107"/>
  <c r="O18" i="107"/>
  <c r="B9" i="107"/>
  <c r="U9" i="107" s="1"/>
  <c r="D9" i="107"/>
  <c r="E9" i="107"/>
  <c r="B57" i="102"/>
  <c r="U57" i="102" s="1"/>
  <c r="D57" i="102"/>
  <c r="E57" i="102"/>
  <c r="T69" i="107"/>
  <c r="E66" i="107"/>
  <c r="L64" i="107"/>
  <c r="E57" i="107"/>
  <c r="B57" i="107"/>
  <c r="U57" i="107" s="1"/>
  <c r="B37" i="107"/>
  <c r="U37" i="107" s="1"/>
  <c r="D37" i="107"/>
  <c r="R13" i="107"/>
  <c r="D46" i="102"/>
  <c r="E46" i="102"/>
  <c r="B46" i="102"/>
  <c r="U46" i="102" s="1"/>
  <c r="C88" i="107"/>
  <c r="R88" i="107"/>
  <c r="B55" i="107"/>
  <c r="U55" i="107" s="1"/>
  <c r="D55" i="107"/>
  <c r="E55" i="107"/>
  <c r="P47" i="107"/>
  <c r="B35" i="107"/>
  <c r="U35" i="107" s="1"/>
  <c r="D35" i="107"/>
  <c r="L18" i="107"/>
  <c r="T18" i="107"/>
  <c r="C18" i="107"/>
  <c r="D10" i="107"/>
  <c r="E10" i="107"/>
  <c r="B10" i="107"/>
  <c r="U10" i="107" s="1"/>
  <c r="E68" i="102"/>
  <c r="D20" i="107"/>
  <c r="E20" i="107"/>
  <c r="B20" i="107"/>
  <c r="U20" i="107" s="1"/>
  <c r="D18" i="107"/>
  <c r="E18" i="107"/>
  <c r="B14" i="107"/>
  <c r="U14" i="107" s="1"/>
  <c r="D14" i="107"/>
  <c r="E14" i="107"/>
  <c r="E72" i="102"/>
  <c r="B72" i="102"/>
  <c r="U72" i="102" s="1"/>
  <c r="L70" i="102"/>
  <c r="O70" i="102"/>
  <c r="P70" i="102"/>
  <c r="C70" i="102"/>
  <c r="D68" i="102"/>
  <c r="C68" i="102"/>
  <c r="R68" i="102"/>
  <c r="T68" i="102"/>
  <c r="L68" i="102"/>
  <c r="T84" i="107"/>
  <c r="R64" i="107"/>
  <c r="T64" i="107"/>
  <c r="C64" i="107"/>
  <c r="E40" i="107"/>
  <c r="B40" i="107"/>
  <c r="U40" i="107" s="1"/>
  <c r="B16" i="107"/>
  <c r="U16" i="107" s="1"/>
  <c r="D16" i="107"/>
  <c r="E16" i="107"/>
  <c r="E61" i="102"/>
  <c r="B61" i="102"/>
  <c r="U61" i="102" s="1"/>
  <c r="D61" i="102"/>
  <c r="R59" i="102"/>
  <c r="T59" i="102"/>
  <c r="C59" i="102"/>
  <c r="R26" i="107"/>
  <c r="L26" i="107"/>
  <c r="E24" i="107"/>
  <c r="B24" i="107"/>
  <c r="U24" i="107" s="1"/>
  <c r="D24" i="107"/>
  <c r="D12" i="107"/>
  <c r="E12" i="107"/>
  <c r="B12" i="107"/>
  <c r="U12" i="107" s="1"/>
  <c r="B52" i="102"/>
  <c r="U52" i="102" s="1"/>
  <c r="D52" i="102"/>
  <c r="E52" i="102"/>
  <c r="D47" i="102"/>
  <c r="B47" i="102"/>
  <c r="U47" i="102" s="1"/>
  <c r="E47" i="102"/>
  <c r="C34" i="107"/>
  <c r="R34" i="107"/>
  <c r="P34" i="107"/>
  <c r="C28" i="107"/>
  <c r="R28" i="107"/>
  <c r="O28" i="107"/>
  <c r="P28" i="107"/>
  <c r="L28" i="107"/>
  <c r="D25" i="107"/>
  <c r="E25" i="107"/>
  <c r="B25" i="107"/>
  <c r="U25" i="107" s="1"/>
  <c r="C65" i="102"/>
  <c r="T65" i="102"/>
  <c r="D54" i="102"/>
  <c r="E54" i="102"/>
  <c r="B54" i="102"/>
  <c r="U54" i="102" s="1"/>
  <c r="P42" i="102"/>
  <c r="T42" i="102"/>
  <c r="C42" i="102"/>
  <c r="D63" i="107"/>
  <c r="E53" i="107"/>
  <c r="D47" i="107"/>
  <c r="B44" i="107"/>
  <c r="U44" i="107" s="1"/>
  <c r="E71" i="102"/>
  <c r="D70" i="102"/>
  <c r="E70" i="102"/>
  <c r="C63" i="102"/>
  <c r="R63" i="102"/>
  <c r="O63" i="102"/>
  <c r="P63" i="102"/>
  <c r="D62" i="102"/>
  <c r="E62" i="102"/>
  <c r="B62" i="102"/>
  <c r="U62" i="102" s="1"/>
  <c r="B60" i="102"/>
  <c r="U60" i="102" s="1"/>
  <c r="D59" i="102"/>
  <c r="E59" i="102"/>
  <c r="D51" i="102"/>
  <c r="E42" i="102"/>
  <c r="D42" i="102"/>
  <c r="B54" i="107"/>
  <c r="U54" i="107" s="1"/>
  <c r="E54" i="107"/>
  <c r="D53" i="107"/>
  <c r="B52" i="107"/>
  <c r="U52" i="107" s="1"/>
  <c r="D39" i="107"/>
  <c r="E39" i="107"/>
  <c r="B39" i="107"/>
  <c r="U39" i="107" s="1"/>
  <c r="C38" i="107"/>
  <c r="T38" i="107"/>
  <c r="B29" i="107"/>
  <c r="U29" i="107" s="1"/>
  <c r="D29" i="107"/>
  <c r="B27" i="107"/>
  <c r="U27" i="107" s="1"/>
  <c r="D27" i="107"/>
  <c r="L19" i="107"/>
  <c r="D73" i="102"/>
  <c r="E73" i="102"/>
  <c r="B73" i="102"/>
  <c r="U73" i="102" s="1"/>
  <c r="T71" i="102"/>
  <c r="L71" i="102"/>
  <c r="C71" i="102"/>
  <c r="R71" i="102"/>
  <c r="O71" i="102"/>
  <c r="B67" i="102"/>
  <c r="U67" i="102" s="1"/>
  <c r="D67" i="102"/>
  <c r="B56" i="102"/>
  <c r="U56" i="102" s="1"/>
  <c r="D56" i="102"/>
  <c r="B51" i="102"/>
  <c r="U51" i="102" s="1"/>
  <c r="B49" i="102"/>
  <c r="U49" i="102" s="1"/>
  <c r="E49" i="102"/>
  <c r="C53" i="107"/>
  <c r="T53" i="107"/>
  <c r="B33" i="107"/>
  <c r="U33" i="107" s="1"/>
  <c r="D33" i="107"/>
  <c r="B31" i="107"/>
  <c r="U31" i="107" s="1"/>
  <c r="D31" i="107"/>
  <c r="B64" i="102"/>
  <c r="U64" i="102" s="1"/>
  <c r="D64" i="102"/>
  <c r="E53" i="102"/>
  <c r="B53" i="102"/>
  <c r="U53" i="102" s="1"/>
  <c r="P65" i="102"/>
  <c r="D43" i="102"/>
  <c r="E43" i="102"/>
  <c r="B43" i="102"/>
  <c r="U43" i="102" s="1"/>
  <c r="B36" i="102"/>
  <c r="U36" i="102" s="1"/>
  <c r="D36" i="102"/>
  <c r="E36" i="102"/>
  <c r="B50" i="102"/>
  <c r="U50" i="102" s="1"/>
  <c r="D50" i="102"/>
  <c r="E48" i="102"/>
  <c r="B48" i="102"/>
  <c r="U48" i="102" s="1"/>
  <c r="O40" i="102"/>
  <c r="P40" i="102"/>
  <c r="T40" i="102"/>
  <c r="C40" i="102"/>
  <c r="S45" i="102"/>
  <c r="B35" i="102"/>
  <c r="U35" i="102" s="1"/>
  <c r="D35" i="102"/>
  <c r="E35" i="102"/>
  <c r="L32" i="102"/>
  <c r="C32" i="102"/>
  <c r="R32" i="102"/>
  <c r="O32" i="102"/>
  <c r="T32" i="102"/>
  <c r="E13" i="107"/>
  <c r="B41" i="102"/>
  <c r="U41" i="102" s="1"/>
  <c r="D41" i="102"/>
  <c r="R39" i="102"/>
  <c r="C39" i="102"/>
  <c r="B33" i="102"/>
  <c r="U33" i="102" s="1"/>
  <c r="D33" i="102"/>
  <c r="E33" i="102"/>
  <c r="B34" i="102"/>
  <c r="U34" i="102" s="1"/>
  <c r="D34" i="102"/>
  <c r="E34" i="102"/>
  <c r="P29" i="102"/>
  <c r="E38" i="107"/>
  <c r="E36" i="107"/>
  <c r="E32" i="107"/>
  <c r="E28" i="107"/>
  <c r="E26" i="107"/>
  <c r="E74" i="102"/>
  <c r="E63" i="102"/>
  <c r="E55" i="102"/>
  <c r="B44" i="102"/>
  <c r="U44" i="102" s="1"/>
  <c r="P37" i="102"/>
  <c r="B30" i="102"/>
  <c r="U30" i="102" s="1"/>
  <c r="E30" i="102"/>
  <c r="D30" i="102"/>
  <c r="E19" i="102"/>
  <c r="B19" i="102"/>
  <c r="U19" i="102" s="1"/>
  <c r="D19" i="102"/>
  <c r="C37" i="102"/>
  <c r="R37" i="102"/>
  <c r="O37" i="102"/>
  <c r="D45" i="102"/>
  <c r="T31" i="102"/>
  <c r="R31" i="102"/>
  <c r="C31" i="102"/>
  <c r="S25" i="102"/>
  <c r="C25" i="102"/>
  <c r="R25" i="102"/>
  <c r="O25" i="102"/>
  <c r="AM151" i="4"/>
  <c r="AN151" i="4" s="1"/>
  <c r="AE151" i="4"/>
  <c r="AN146" i="4"/>
  <c r="T145" i="97" s="1"/>
  <c r="R145" i="97" s="1"/>
  <c r="X141" i="4"/>
  <c r="S140" i="97" s="1"/>
  <c r="AE140" i="4"/>
  <c r="AM140" i="4" s="1"/>
  <c r="AN140" i="4" s="1"/>
  <c r="D32" i="102"/>
  <c r="E32" i="102"/>
  <c r="B23" i="102"/>
  <c r="U23" i="102" s="1"/>
  <c r="D23" i="102"/>
  <c r="E23" i="102"/>
  <c r="R153" i="4"/>
  <c r="AL151" i="4"/>
  <c r="AL141" i="4"/>
  <c r="AM141" i="4" s="1"/>
  <c r="AN141" i="4" s="1"/>
  <c r="T140" i="97" s="1"/>
  <c r="R140" i="97" s="1"/>
  <c r="AN63" i="4"/>
  <c r="T62" i="97" s="1"/>
  <c r="R62" i="97" s="1"/>
  <c r="AM153" i="4"/>
  <c r="AN153" i="4" s="1"/>
  <c r="S135" i="107" s="1"/>
  <c r="AE153" i="4"/>
  <c r="AM152" i="4"/>
  <c r="AE152" i="4"/>
  <c r="X135" i="4"/>
  <c r="D31" i="102"/>
  <c r="E31" i="102"/>
  <c r="E28" i="102"/>
  <c r="AN152" i="4"/>
  <c r="T151" i="97" s="1"/>
  <c r="O144" i="4"/>
  <c r="X136" i="4"/>
  <c r="X134" i="4"/>
  <c r="S133" i="97" s="1"/>
  <c r="AN116" i="4"/>
  <c r="T115" i="97" s="1"/>
  <c r="R115" i="97" s="1"/>
  <c r="B17" i="102"/>
  <c r="U17" i="102" s="1"/>
  <c r="D17" i="102"/>
  <c r="E17" i="102"/>
  <c r="AE148" i="4"/>
  <c r="AM148" i="4" s="1"/>
  <c r="AN148" i="4" s="1"/>
  <c r="O146" i="4"/>
  <c r="X146" i="4" s="1"/>
  <c r="S145" i="97" s="1"/>
  <c r="AE145" i="4"/>
  <c r="AM145" i="4" s="1"/>
  <c r="AN145" i="4" s="1"/>
  <c r="M28" i="102"/>
  <c r="P27" i="102"/>
  <c r="B22" i="102"/>
  <c r="U22" i="102" s="1"/>
  <c r="D22" i="102"/>
  <c r="E22" i="102"/>
  <c r="X148" i="4"/>
  <c r="S147" i="97" s="1"/>
  <c r="AE147" i="4"/>
  <c r="AM147" i="4" s="1"/>
  <c r="AM144" i="4"/>
  <c r="AN144" i="4" s="1"/>
  <c r="T143" i="97" s="1"/>
  <c r="AN106" i="4"/>
  <c r="T105" i="97" s="1"/>
  <c r="R105" i="97" s="1"/>
  <c r="E37" i="102"/>
  <c r="AE150" i="4"/>
  <c r="O149" i="4"/>
  <c r="X149" i="4" s="1"/>
  <c r="S148" i="97" s="1"/>
  <c r="AN147" i="4"/>
  <c r="AN142" i="4"/>
  <c r="AN84" i="4"/>
  <c r="T83" i="97" s="1"/>
  <c r="R83" i="97" s="1"/>
  <c r="T27" i="102"/>
  <c r="T26" i="102"/>
  <c r="L26" i="102"/>
  <c r="C26" i="102"/>
  <c r="R26" i="102"/>
  <c r="O153" i="4"/>
  <c r="O150" i="4"/>
  <c r="X150" i="4" s="1"/>
  <c r="S149" i="97" s="1"/>
  <c r="R148" i="4"/>
  <c r="AN121" i="4"/>
  <c r="X91" i="4"/>
  <c r="S90" i="97" s="1"/>
  <c r="AL146" i="4"/>
  <c r="AM146" i="4" s="1"/>
  <c r="O145" i="4"/>
  <c r="X145" i="4" s="1"/>
  <c r="S144" i="97" s="1"/>
  <c r="O140" i="4"/>
  <c r="X140" i="4" s="1"/>
  <c r="O139" i="4"/>
  <c r="X139" i="4" s="1"/>
  <c r="S138" i="97" s="1"/>
  <c r="X118" i="4"/>
  <c r="S117" i="97" s="1"/>
  <c r="X114" i="4"/>
  <c r="X98" i="4"/>
  <c r="S97" i="97" s="1"/>
  <c r="R95" i="4"/>
  <c r="AE94" i="4"/>
  <c r="AN91" i="4"/>
  <c r="T90" i="97" s="1"/>
  <c r="AE84" i="4"/>
  <c r="AM84" i="4"/>
  <c r="AE80" i="4"/>
  <c r="AM80" i="4" s="1"/>
  <c r="AN78" i="4"/>
  <c r="AE69" i="4"/>
  <c r="O62" i="4"/>
  <c r="X61" i="4"/>
  <c r="R60" i="4"/>
  <c r="AM59" i="4"/>
  <c r="AN53" i="4"/>
  <c r="O44" i="4"/>
  <c r="X44" i="4" s="1"/>
  <c r="S43" i="97" s="1"/>
  <c r="Q42" i="4"/>
  <c r="Q43" i="4"/>
  <c r="X42" i="4"/>
  <c r="S41" i="97" s="1"/>
  <c r="O31" i="4"/>
  <c r="X31" i="4" s="1"/>
  <c r="S30" i="97" s="1"/>
  <c r="R123" i="75"/>
  <c r="AB123" i="75" s="1"/>
  <c r="N78" i="3"/>
  <c r="Q78" i="3" s="1"/>
  <c r="K78" i="3"/>
  <c r="D25" i="102"/>
  <c r="E24" i="102"/>
  <c r="AH150" i="4"/>
  <c r="AM150" i="4"/>
  <c r="AN150" i="4" s="1"/>
  <c r="T149" i="97" s="1"/>
  <c r="AE149" i="4"/>
  <c r="AM149" i="4" s="1"/>
  <c r="W144" i="4"/>
  <c r="AM143" i="4"/>
  <c r="AN143" i="4" s="1"/>
  <c r="AL139" i="4"/>
  <c r="AM139" i="4" s="1"/>
  <c r="AN139" i="4" s="1"/>
  <c r="T138" i="97" s="1"/>
  <c r="R138" i="97" s="1"/>
  <c r="AL138" i="4"/>
  <c r="AM138" i="4"/>
  <c r="AN138" i="4" s="1"/>
  <c r="T137" i="97" s="1"/>
  <c r="AL137" i="4"/>
  <c r="AH134" i="4"/>
  <c r="AN130" i="4"/>
  <c r="T129" i="97" s="1"/>
  <c r="X130" i="4"/>
  <c r="S129" i="97" s="1"/>
  <c r="AL129" i="4"/>
  <c r="X129" i="4"/>
  <c r="S128" i="97" s="1"/>
  <c r="AL128" i="4"/>
  <c r="AM128" i="4" s="1"/>
  <c r="AN128" i="4" s="1"/>
  <c r="T127" i="97" s="1"/>
  <c r="R127" i="97" s="1"/>
  <c r="O128" i="4"/>
  <c r="X128" i="4" s="1"/>
  <c r="S127" i="97" s="1"/>
  <c r="AL127" i="4"/>
  <c r="O127" i="4"/>
  <c r="X127" i="4" s="1"/>
  <c r="AL126" i="4"/>
  <c r="H126" i="4"/>
  <c r="O126" i="4" s="1"/>
  <c r="X126" i="4" s="1"/>
  <c r="S125" i="97" s="1"/>
  <c r="AL123" i="4"/>
  <c r="AE123" i="4"/>
  <c r="AM123" i="4" s="1"/>
  <c r="AN123" i="4" s="1"/>
  <c r="R123" i="4"/>
  <c r="X123" i="4" s="1"/>
  <c r="O122" i="4"/>
  <c r="X122" i="4" s="1"/>
  <c r="S121" i="97" s="1"/>
  <c r="AE107" i="4"/>
  <c r="AN104" i="4"/>
  <c r="AE103" i="4"/>
  <c r="O102" i="4"/>
  <c r="X102" i="4" s="1"/>
  <c r="S101" i="97" s="1"/>
  <c r="O100" i="4"/>
  <c r="X100" i="4" s="1"/>
  <c r="S99" i="97" s="1"/>
  <c r="AL99" i="4"/>
  <c r="O99" i="4"/>
  <c r="X99" i="4" s="1"/>
  <c r="S98" i="97" s="1"/>
  <c r="AL98" i="4"/>
  <c r="W96" i="4"/>
  <c r="AL95" i="4"/>
  <c r="AH93" i="4"/>
  <c r="AH92" i="4"/>
  <c r="AN92" i="4"/>
  <c r="T91" i="97" s="1"/>
  <c r="AL84" i="4"/>
  <c r="O83" i="4"/>
  <c r="X83" i="4" s="1"/>
  <c r="AE81" i="4"/>
  <c r="AM81" i="4" s="1"/>
  <c r="AN81" i="4" s="1"/>
  <c r="AN80" i="4"/>
  <c r="O75" i="4"/>
  <c r="X75" i="4" s="1"/>
  <c r="AE73" i="4"/>
  <c r="AM73" i="4" s="1"/>
  <c r="O73" i="4"/>
  <c r="X73" i="4" s="1"/>
  <c r="S72" i="97" s="1"/>
  <c r="W71" i="4"/>
  <c r="AH70" i="4"/>
  <c r="AN70" i="4"/>
  <c r="AH68" i="4"/>
  <c r="AH67" i="4"/>
  <c r="AE64" i="4"/>
  <c r="AH62" i="4"/>
  <c r="W62" i="4"/>
  <c r="R61" i="4"/>
  <c r="AL60" i="4"/>
  <c r="AE60" i="4"/>
  <c r="AH57" i="4"/>
  <c r="O56" i="4"/>
  <c r="X56" i="4" s="1"/>
  <c r="S55" i="97" s="1"/>
  <c r="AE55" i="4"/>
  <c r="AM55" i="4"/>
  <c r="AN55" i="4" s="1"/>
  <c r="T54" i="97" s="1"/>
  <c r="R54" i="97" s="1"/>
  <c r="AM48" i="4"/>
  <c r="X48" i="4"/>
  <c r="S47" i="97" s="1"/>
  <c r="AE47" i="4"/>
  <c r="AM47" i="4"/>
  <c r="AN47" i="4" s="1"/>
  <c r="T46" i="97" s="1"/>
  <c r="R46" i="97" s="1"/>
  <c r="AE6" i="4"/>
  <c r="L20" i="102"/>
  <c r="W152" i="4"/>
  <c r="X152" i="4" s="1"/>
  <c r="S151" i="97" s="1"/>
  <c r="H151" i="4"/>
  <c r="O151" i="4" s="1"/>
  <c r="X151" i="4" s="1"/>
  <c r="AN149" i="4"/>
  <c r="W137" i="4"/>
  <c r="AE135" i="4"/>
  <c r="AM132" i="4"/>
  <c r="AN132" i="4" s="1"/>
  <c r="AH131" i="4"/>
  <c r="AM131" i="4" s="1"/>
  <c r="AN131" i="4" s="1"/>
  <c r="T130" i="97" s="1"/>
  <c r="R130" i="97" s="1"/>
  <c r="AM129" i="4"/>
  <c r="AM127" i="4"/>
  <c r="AN127" i="4" s="1"/>
  <c r="AM126" i="4"/>
  <c r="AL122" i="4"/>
  <c r="AE122" i="4"/>
  <c r="R122" i="4"/>
  <c r="O119" i="4"/>
  <c r="X119" i="4" s="1"/>
  <c r="S118" i="97" s="1"/>
  <c r="AE118" i="4"/>
  <c r="O115" i="4"/>
  <c r="AH113" i="4"/>
  <c r="AM112" i="4"/>
  <c r="AN112" i="4" s="1"/>
  <c r="AE112" i="4"/>
  <c r="O111" i="4"/>
  <c r="X111" i="4" s="1"/>
  <c r="S110" i="97" s="1"/>
  <c r="O109" i="4"/>
  <c r="X109" i="4" s="1"/>
  <c r="AL107" i="4"/>
  <c r="AH103" i="4"/>
  <c r="AM99" i="4"/>
  <c r="AN99" i="4" s="1"/>
  <c r="T98" i="97" s="1"/>
  <c r="R98" i="97" s="1"/>
  <c r="AM98" i="4"/>
  <c r="O97" i="4"/>
  <c r="X97" i="4" s="1"/>
  <c r="AE95" i="4"/>
  <c r="AM95" i="4" s="1"/>
  <c r="N95" i="4"/>
  <c r="O95" i="4" s="1"/>
  <c r="X95" i="4" s="1"/>
  <c r="S94" i="97" s="1"/>
  <c r="AE89" i="4"/>
  <c r="AM89" i="4" s="1"/>
  <c r="R89" i="4"/>
  <c r="X89" i="4" s="1"/>
  <c r="AE87" i="4"/>
  <c r="AM87" i="4" s="1"/>
  <c r="R87" i="4"/>
  <c r="X87" i="4" s="1"/>
  <c r="AH83" i="4"/>
  <c r="AH82" i="4"/>
  <c r="AM82" i="4" s="1"/>
  <c r="AN82" i="4" s="1"/>
  <c r="R81" i="4"/>
  <c r="AL77" i="4"/>
  <c r="AL75" i="4"/>
  <c r="AH74" i="4"/>
  <c r="AM74" i="4" s="1"/>
  <c r="AN74" i="4" s="1"/>
  <c r="N70" i="4"/>
  <c r="AM64" i="4"/>
  <c r="AN64" i="4" s="1"/>
  <c r="T63" i="97" s="1"/>
  <c r="R63" i="97" s="1"/>
  <c r="AL61" i="4"/>
  <c r="AE61" i="4"/>
  <c r="AM61" i="4" s="1"/>
  <c r="AH59" i="4"/>
  <c r="AN59" i="4"/>
  <c r="AH58" i="4"/>
  <c r="AL55" i="4"/>
  <c r="K54" i="4"/>
  <c r="O54" i="4" s="1"/>
  <c r="X54" i="4" s="1"/>
  <c r="AM44" i="4"/>
  <c r="AE44" i="4"/>
  <c r="AE37" i="4"/>
  <c r="AM37" i="4"/>
  <c r="AM8" i="4"/>
  <c r="AE8" i="4"/>
  <c r="R141" i="75"/>
  <c r="AB141" i="75" s="1"/>
  <c r="N140" i="97" s="1"/>
  <c r="AB108" i="75"/>
  <c r="M20" i="102"/>
  <c r="K20" i="102" s="1"/>
  <c r="O147" i="4"/>
  <c r="X147" i="4" s="1"/>
  <c r="W143" i="4"/>
  <c r="AE137" i="4"/>
  <c r="AM137" i="4"/>
  <c r="W136" i="4"/>
  <c r="AE133" i="4"/>
  <c r="AM133" i="4" s="1"/>
  <c r="AN133" i="4" s="1"/>
  <c r="T132" i="97" s="1"/>
  <c r="X133" i="4"/>
  <c r="S132" i="97" s="1"/>
  <c r="AN129" i="4"/>
  <c r="T128" i="97" s="1"/>
  <c r="R128" i="97" s="1"/>
  <c r="AN126" i="4"/>
  <c r="T125" i="97" s="1"/>
  <c r="AM121" i="4"/>
  <c r="AL118" i="4"/>
  <c r="O116" i="4"/>
  <c r="X116" i="4" s="1"/>
  <c r="S115" i="97" s="1"/>
  <c r="AM111" i="4"/>
  <c r="AN111" i="4" s="1"/>
  <c r="T110" i="97" s="1"/>
  <c r="R110" i="97" s="1"/>
  <c r="AE111" i="4"/>
  <c r="AE108" i="4"/>
  <c r="O105" i="4"/>
  <c r="X105" i="4" s="1"/>
  <c r="S104" i="97" s="1"/>
  <c r="AL101" i="4"/>
  <c r="O101" i="4"/>
  <c r="AN98" i="4"/>
  <c r="T97" i="97" s="1"/>
  <c r="R97" i="97" s="1"/>
  <c r="AE97" i="4"/>
  <c r="AM97" i="4" s="1"/>
  <c r="AN97" i="4" s="1"/>
  <c r="AN95" i="4"/>
  <c r="T94" i="97" s="1"/>
  <c r="AN89" i="4"/>
  <c r="T88" i="97" s="1"/>
  <c r="AN87" i="4"/>
  <c r="X76" i="4"/>
  <c r="AN73" i="4"/>
  <c r="AM72" i="4"/>
  <c r="AN72" i="4" s="1"/>
  <c r="T71" i="97" s="1"/>
  <c r="R71" i="97" s="1"/>
  <c r="AE72" i="4"/>
  <c r="O72" i="4"/>
  <c r="X72" i="4" s="1"/>
  <c r="S71" i="97" s="1"/>
  <c r="AN41" i="4"/>
  <c r="S34" i="107" s="1"/>
  <c r="AA114" i="75"/>
  <c r="AA112" i="75"/>
  <c r="AB112" i="75" s="1"/>
  <c r="AB62" i="75"/>
  <c r="N61" i="97" s="1"/>
  <c r="W146" i="4"/>
  <c r="AL144" i="4"/>
  <c r="AM142" i="4"/>
  <c r="AE141" i="4"/>
  <c r="N138" i="4"/>
  <c r="AH137" i="4"/>
  <c r="AH135" i="4"/>
  <c r="AM135" i="4" s="1"/>
  <c r="AN135" i="4" s="1"/>
  <c r="O125" i="4"/>
  <c r="X125" i="4" s="1"/>
  <c r="S124" i="97" s="1"/>
  <c r="AH122" i="4"/>
  <c r="AM119" i="4"/>
  <c r="AN119" i="4"/>
  <c r="T118" i="97" s="1"/>
  <c r="R118" i="97" s="1"/>
  <c r="AE115" i="4"/>
  <c r="AL114" i="4"/>
  <c r="AE113" i="4"/>
  <c r="R111" i="4"/>
  <c r="AM110" i="4"/>
  <c r="AN110" i="4" s="1"/>
  <c r="AE110" i="4"/>
  <c r="H110" i="4"/>
  <c r="O110" i="4" s="1"/>
  <c r="X110" i="4" s="1"/>
  <c r="S109" i="97" s="1"/>
  <c r="AL108" i="4"/>
  <c r="O106" i="4"/>
  <c r="X106" i="4" s="1"/>
  <c r="S105" i="97" s="1"/>
  <c r="AH102" i="4"/>
  <c r="AM102" i="4" s="1"/>
  <c r="AN102" i="4" s="1"/>
  <c r="R97" i="4"/>
  <c r="AE96" i="4"/>
  <c r="AM96" i="4" s="1"/>
  <c r="AN96" i="4" s="1"/>
  <c r="T95" i="97" s="1"/>
  <c r="N96" i="4"/>
  <c r="O96" i="4" s="1"/>
  <c r="X96" i="4" s="1"/>
  <c r="S95" i="97" s="1"/>
  <c r="O90" i="4"/>
  <c r="X90" i="4" s="1"/>
  <c r="S89" i="97" s="1"/>
  <c r="O88" i="4"/>
  <c r="O86" i="4"/>
  <c r="X86" i="4" s="1"/>
  <c r="AE85" i="4"/>
  <c r="AM85" i="4"/>
  <c r="AN85" i="4" s="1"/>
  <c r="AE82" i="4"/>
  <c r="N81" i="4"/>
  <c r="O81" i="4" s="1"/>
  <c r="X81" i="4" s="1"/>
  <c r="O80" i="4"/>
  <c r="X80" i="4" s="1"/>
  <c r="AE77" i="4"/>
  <c r="AL76" i="4"/>
  <c r="AM76" i="4" s="1"/>
  <c r="AN76" i="4" s="1"/>
  <c r="AH75" i="4"/>
  <c r="AE74" i="4"/>
  <c r="H66" i="4"/>
  <c r="O66" i="4" s="1"/>
  <c r="X66" i="4" s="1"/>
  <c r="S65" i="97" s="1"/>
  <c r="AE65" i="4"/>
  <c r="AM65" i="4" s="1"/>
  <c r="AN65" i="4" s="1"/>
  <c r="T64" i="97" s="1"/>
  <c r="R64" i="97" s="1"/>
  <c r="O63" i="4"/>
  <c r="X63" i="4" s="1"/>
  <c r="S62" i="97" s="1"/>
  <c r="R62" i="4"/>
  <c r="AH61" i="4"/>
  <c r="AN61" i="4"/>
  <c r="AM56" i="4"/>
  <c r="AN56" i="4"/>
  <c r="T55" i="97" s="1"/>
  <c r="R55" i="97" s="1"/>
  <c r="O52" i="4"/>
  <c r="X52" i="4" s="1"/>
  <c r="S51" i="97" s="1"/>
  <c r="O43" i="4"/>
  <c r="X43" i="4" s="1"/>
  <c r="T146" i="75"/>
  <c r="U146" i="75" s="1"/>
  <c r="V146" i="75" s="1"/>
  <c r="AA146" i="75" s="1"/>
  <c r="O146" i="75"/>
  <c r="P146" i="75"/>
  <c r="Q146" i="75" s="1"/>
  <c r="R146" i="75" s="1"/>
  <c r="AB146" i="75" s="1"/>
  <c r="N145" i="97" s="1"/>
  <c r="X146" i="75"/>
  <c r="Y146" i="75" s="1"/>
  <c r="Z146" i="75" s="1"/>
  <c r="Q143" i="4"/>
  <c r="R143" i="4" s="1"/>
  <c r="X143" i="4" s="1"/>
  <c r="S142" i="97" s="1"/>
  <c r="Q144" i="4"/>
  <c r="R144" i="4" s="1"/>
  <c r="AE139" i="4"/>
  <c r="AE138" i="4"/>
  <c r="AN137" i="4"/>
  <c r="O137" i="4"/>
  <c r="X137" i="4" s="1"/>
  <c r="AL136" i="4"/>
  <c r="AH133" i="4"/>
  <c r="R133" i="4"/>
  <c r="AL132" i="4"/>
  <c r="AM125" i="4"/>
  <c r="AE125" i="4"/>
  <c r="AM120" i="4"/>
  <c r="AE120" i="4"/>
  <c r="X120" i="4"/>
  <c r="S119" i="97" s="1"/>
  <c r="R115" i="4"/>
  <c r="AE109" i="4"/>
  <c r="AE105" i="4"/>
  <c r="O104" i="4"/>
  <c r="X104" i="4" s="1"/>
  <c r="AE101" i="4"/>
  <c r="W94" i="4"/>
  <c r="O92" i="4"/>
  <c r="AE90" i="4"/>
  <c r="AM90" i="4" s="1"/>
  <c r="AN90" i="4" s="1"/>
  <c r="T89" i="97" s="1"/>
  <c r="R89" i="97" s="1"/>
  <c r="AL85" i="4"/>
  <c r="O84" i="4"/>
  <c r="X84" i="4" s="1"/>
  <c r="S83" i="97" s="1"/>
  <c r="W81" i="4"/>
  <c r="O79" i="4"/>
  <c r="X79" i="4" s="1"/>
  <c r="S78" i="97" s="1"/>
  <c r="O77" i="4"/>
  <c r="X77" i="4" s="1"/>
  <c r="S76" i="97" s="1"/>
  <c r="W73" i="4"/>
  <c r="AM71" i="4"/>
  <c r="AE71" i="4"/>
  <c r="X71" i="4"/>
  <c r="S70" i="97" s="1"/>
  <c r="AL69" i="4"/>
  <c r="H67" i="4"/>
  <c r="O67" i="4" s="1"/>
  <c r="X67" i="4" s="1"/>
  <c r="S66" i="97" s="1"/>
  <c r="AM66" i="4"/>
  <c r="AN66" i="4" s="1"/>
  <c r="T65" i="97" s="1"/>
  <c r="R65" i="97" s="1"/>
  <c r="AE66" i="4"/>
  <c r="O57" i="4"/>
  <c r="X57" i="4" s="1"/>
  <c r="S56" i="97" s="1"/>
  <c r="O55" i="4"/>
  <c r="X55" i="4" s="1"/>
  <c r="S54" i="97" s="1"/>
  <c r="AM51" i="4"/>
  <c r="O51" i="4"/>
  <c r="X51" i="4" s="1"/>
  <c r="S50" i="97" s="1"/>
  <c r="AL49" i="4"/>
  <c r="AL143" i="4"/>
  <c r="AM136" i="4"/>
  <c r="O132" i="4"/>
  <c r="X132" i="4" s="1"/>
  <c r="S131" i="97" s="1"/>
  <c r="W130" i="4"/>
  <c r="AL124" i="4"/>
  <c r="AM124" i="4" s="1"/>
  <c r="AN124" i="4" s="1"/>
  <c r="AN120" i="4"/>
  <c r="X117" i="4"/>
  <c r="S116" i="97" s="1"/>
  <c r="AE116" i="4"/>
  <c r="AE114" i="4"/>
  <c r="AM114" i="4" s="1"/>
  <c r="AN114" i="4" s="1"/>
  <c r="AL109" i="4"/>
  <c r="O107" i="4"/>
  <c r="X107" i="4" s="1"/>
  <c r="AL105" i="4"/>
  <c r="AH101" i="4"/>
  <c r="N97" i="4"/>
  <c r="O94" i="4"/>
  <c r="X94" i="4" s="1"/>
  <c r="S93" i="97" s="1"/>
  <c r="O93" i="4"/>
  <c r="X93" i="4" s="1"/>
  <c r="S92" i="97" s="1"/>
  <c r="R92" i="4"/>
  <c r="AE91" i="4"/>
  <c r="AM91" i="4" s="1"/>
  <c r="R91" i="4"/>
  <c r="Q86" i="4"/>
  <c r="R86" i="4" s="1"/>
  <c r="Q87" i="4"/>
  <c r="Q88" i="4"/>
  <c r="R88" i="4" s="1"/>
  <c r="Q89" i="4"/>
  <c r="R80" i="4"/>
  <c r="AE79" i="4"/>
  <c r="AM79" i="4" s="1"/>
  <c r="AN79" i="4" s="1"/>
  <c r="R79" i="4"/>
  <c r="AE78" i="4"/>
  <c r="AM78" i="4" s="1"/>
  <c r="X78" i="4"/>
  <c r="S77" i="97" s="1"/>
  <c r="AH76" i="4"/>
  <c r="AE75" i="4"/>
  <c r="AM75" i="4" s="1"/>
  <c r="AN75" i="4" s="1"/>
  <c r="AL70" i="4"/>
  <c r="O70" i="4"/>
  <c r="X70" i="4" s="1"/>
  <c r="S69" i="97" s="1"/>
  <c r="O69" i="4"/>
  <c r="X69" i="4" s="1"/>
  <c r="S68" i="97" s="1"/>
  <c r="H68" i="4"/>
  <c r="O68" i="4" s="1"/>
  <c r="X68" i="4" s="1"/>
  <c r="S67" i="97" s="1"/>
  <c r="AM67" i="4"/>
  <c r="AE67" i="4"/>
  <c r="AL64" i="4"/>
  <c r="AL62" i="4"/>
  <c r="H58" i="4"/>
  <c r="O58" i="4" s="1"/>
  <c r="X58" i="4" s="1"/>
  <c r="S57" i="97" s="1"/>
  <c r="AM57" i="4"/>
  <c r="AN57" i="4" s="1"/>
  <c r="S31" i="102" s="1"/>
  <c r="AE57" i="4"/>
  <c r="AL54" i="4"/>
  <c r="AM54" i="4" s="1"/>
  <c r="AN54" i="4" s="1"/>
  <c r="AE54" i="4"/>
  <c r="R54" i="4"/>
  <c r="AE53" i="4"/>
  <c r="AM53" i="4" s="1"/>
  <c r="AL52" i="4"/>
  <c r="AM52" i="4"/>
  <c r="AH51" i="4"/>
  <c r="AN51" i="4"/>
  <c r="T50" i="97" s="1"/>
  <c r="R50" i="97" s="1"/>
  <c r="AM50" i="4"/>
  <c r="O50" i="4"/>
  <c r="X50" i="4" s="1"/>
  <c r="N80" i="75"/>
  <c r="O138" i="4"/>
  <c r="X138" i="4" s="1"/>
  <c r="S137" i="97" s="1"/>
  <c r="AN136" i="4"/>
  <c r="T135" i="97" s="1"/>
  <c r="AE134" i="4"/>
  <c r="AM134" i="4" s="1"/>
  <c r="AN134" i="4" s="1"/>
  <c r="T133" i="97" s="1"/>
  <c r="R133" i="97" s="1"/>
  <c r="X131" i="4"/>
  <c r="S130" i="97" s="1"/>
  <c r="AN125" i="4"/>
  <c r="O113" i="4"/>
  <c r="X113" i="4" s="1"/>
  <c r="X103" i="4"/>
  <c r="AM100" i="4"/>
  <c r="AN100" i="4" s="1"/>
  <c r="T99" i="97" s="1"/>
  <c r="W95" i="4"/>
  <c r="AL94" i="4"/>
  <c r="AM94" i="4" s="1"/>
  <c r="AN94" i="4" s="1"/>
  <c r="T93" i="97" s="1"/>
  <c r="R93" i="97" s="1"/>
  <c r="R94" i="4"/>
  <c r="AL93" i="4"/>
  <c r="AL92" i="4"/>
  <c r="AE92" i="4"/>
  <c r="AM92" i="4" s="1"/>
  <c r="AN88" i="4"/>
  <c r="T87" i="97" s="1"/>
  <c r="AN86" i="4"/>
  <c r="T85" i="97" s="1"/>
  <c r="O82" i="4"/>
  <c r="X82" i="4" s="1"/>
  <c r="O74" i="4"/>
  <c r="X74" i="4" s="1"/>
  <c r="S73" i="97" s="1"/>
  <c r="AN71" i="4"/>
  <c r="T70" i="97" s="1"/>
  <c r="R70" i="97" s="1"/>
  <c r="AM70" i="4"/>
  <c r="AE70" i="4"/>
  <c r="AL68" i="4"/>
  <c r="AM68" i="4"/>
  <c r="AN68" i="4" s="1"/>
  <c r="T67" i="97" s="1"/>
  <c r="R67" i="97" s="1"/>
  <c r="AN67" i="4"/>
  <c r="T66" i="97" s="1"/>
  <c r="R66" i="97" s="1"/>
  <c r="AE63" i="4"/>
  <c r="AM63" i="4"/>
  <c r="X60" i="4"/>
  <c r="S59" i="97" s="1"/>
  <c r="AM58" i="4"/>
  <c r="AN58" i="4" s="1"/>
  <c r="T57" i="97" s="1"/>
  <c r="R57" i="97" s="1"/>
  <c r="AE58" i="4"/>
  <c r="O53" i="4"/>
  <c r="X53" i="4" s="1"/>
  <c r="AN52" i="4"/>
  <c r="T51" i="97" s="1"/>
  <c r="R51" i="97" s="1"/>
  <c r="AN50" i="4"/>
  <c r="T49" i="97" s="1"/>
  <c r="AM49" i="4"/>
  <c r="AN49" i="4" s="1"/>
  <c r="O45" i="4"/>
  <c r="X45" i="4" s="1"/>
  <c r="X37" i="4"/>
  <c r="X24" i="4"/>
  <c r="S23" i="97" s="1"/>
  <c r="AM118" i="4"/>
  <c r="AN118" i="4" s="1"/>
  <c r="T117" i="97" s="1"/>
  <c r="R117" i="97" s="1"/>
  <c r="AM117" i="4"/>
  <c r="AN117" i="4" s="1"/>
  <c r="T116" i="97" s="1"/>
  <c r="R116" i="97" s="1"/>
  <c r="AM116" i="4"/>
  <c r="AM115" i="4"/>
  <c r="AN115" i="4" s="1"/>
  <c r="T114" i="97" s="1"/>
  <c r="AM109" i="4"/>
  <c r="AN109" i="4" s="1"/>
  <c r="AM108" i="4"/>
  <c r="AN108" i="4" s="1"/>
  <c r="AM107" i="4"/>
  <c r="AN107" i="4" s="1"/>
  <c r="AM106" i="4"/>
  <c r="AM105" i="4"/>
  <c r="AN105" i="4" s="1"/>
  <c r="Q104" i="4"/>
  <c r="R104" i="4" s="1"/>
  <c r="Q103" i="4"/>
  <c r="R103" i="4" s="1"/>
  <c r="Q102" i="4"/>
  <c r="R102" i="4" s="1"/>
  <c r="Q101" i="4"/>
  <c r="R101" i="4" s="1"/>
  <c r="AN48" i="4"/>
  <c r="N44" i="4"/>
  <c r="AN42" i="4"/>
  <c r="T41" i="97" s="1"/>
  <c r="R41" i="97" s="1"/>
  <c r="R42" i="4"/>
  <c r="AN37" i="4"/>
  <c r="T36" i="97" s="1"/>
  <c r="AH32" i="4"/>
  <c r="AE31" i="4"/>
  <c r="R30" i="4"/>
  <c r="X30" i="4" s="1"/>
  <c r="S29" i="97" s="1"/>
  <c r="AL19" i="4"/>
  <c r="AM18" i="4"/>
  <c r="AE10" i="4"/>
  <c r="AM10" i="4" s="1"/>
  <c r="AN10" i="4" s="1"/>
  <c r="AH8" i="4"/>
  <c r="AN8" i="4"/>
  <c r="AA153" i="75"/>
  <c r="AB153" i="75" s="1"/>
  <c r="AB152" i="75"/>
  <c r="N151" i="97" s="1"/>
  <c r="L151" i="97" s="1"/>
  <c r="F152" i="75"/>
  <c r="G152" i="75"/>
  <c r="H152" i="75" s="1"/>
  <c r="I152" i="75" s="1"/>
  <c r="N152" i="75" s="1"/>
  <c r="M151" i="97" s="1"/>
  <c r="AB145" i="75"/>
  <c r="R134" i="75"/>
  <c r="W116" i="75"/>
  <c r="X116" i="75"/>
  <c r="Y116" i="75" s="1"/>
  <c r="Z116" i="75" s="1"/>
  <c r="N107" i="75"/>
  <c r="W102" i="75"/>
  <c r="X102" i="75"/>
  <c r="Y102" i="75" s="1"/>
  <c r="AM130" i="4"/>
  <c r="AM104" i="4"/>
  <c r="AM103" i="4"/>
  <c r="AN103" i="4" s="1"/>
  <c r="AM101" i="4"/>
  <c r="AN101" i="4" s="1"/>
  <c r="T100" i="97" s="1"/>
  <c r="AM83" i="4"/>
  <c r="AN83" i="4" s="1"/>
  <c r="AM77" i="4"/>
  <c r="AN77" i="4" s="1"/>
  <c r="S67" i="107" s="1"/>
  <c r="AM62" i="4"/>
  <c r="AN62" i="4" s="1"/>
  <c r="T61" i="97" s="1"/>
  <c r="AH45" i="4"/>
  <c r="AM45" i="4"/>
  <c r="AN45" i="4" s="1"/>
  <c r="AE43" i="4"/>
  <c r="AE40" i="4"/>
  <c r="AM40" i="4" s="1"/>
  <c r="AN40" i="4" s="1"/>
  <c r="T39" i="97" s="1"/>
  <c r="R39" i="97" s="1"/>
  <c r="H40" i="4"/>
  <c r="O40" i="4" s="1"/>
  <c r="X40" i="4" s="1"/>
  <c r="S39" i="97" s="1"/>
  <c r="AH36" i="4"/>
  <c r="AL30" i="4"/>
  <c r="AE30" i="4"/>
  <c r="AM30" i="4"/>
  <c r="AN30" i="4" s="1"/>
  <c r="T29" i="97" s="1"/>
  <c r="O29" i="4"/>
  <c r="X29" i="4" s="1"/>
  <c r="S28" i="97" s="1"/>
  <c r="AE25" i="4"/>
  <c r="AM25" i="4" s="1"/>
  <c r="H18" i="4"/>
  <c r="O18" i="4" s="1"/>
  <c r="X18" i="4" s="1"/>
  <c r="S17" i="97" s="1"/>
  <c r="O16" i="4"/>
  <c r="X16" i="4" s="1"/>
  <c r="S15" i="97" s="1"/>
  <c r="O13" i="4"/>
  <c r="X13" i="4" s="1"/>
  <c r="S12" i="97" s="1"/>
  <c r="AE11" i="4"/>
  <c r="AN7" i="4"/>
  <c r="AH6" i="4"/>
  <c r="F150" i="75"/>
  <c r="G150" i="75"/>
  <c r="H150" i="75" s="1"/>
  <c r="I150" i="75" s="1"/>
  <c r="AA142" i="75"/>
  <c r="AB142" i="75" s="1"/>
  <c r="I140" i="75"/>
  <c r="R128" i="75"/>
  <c r="AA113" i="75"/>
  <c r="N88" i="75"/>
  <c r="M87" i="97" s="1"/>
  <c r="S84" i="75"/>
  <c r="T84" i="75"/>
  <c r="U84" i="75" s="1"/>
  <c r="V84" i="75" s="1"/>
  <c r="AA84" i="75" s="1"/>
  <c r="AB84" i="75" s="1"/>
  <c r="N83" i="97" s="1"/>
  <c r="L83" i="97" s="1"/>
  <c r="AB61" i="75"/>
  <c r="AB53" i="75"/>
  <c r="N52" i="97" s="1"/>
  <c r="Q135" i="4"/>
  <c r="R135" i="4" s="1"/>
  <c r="Q134" i="4"/>
  <c r="R134" i="4" s="1"/>
  <c r="Q112" i="4"/>
  <c r="R112" i="4" s="1"/>
  <c r="X112" i="4" s="1"/>
  <c r="AE93" i="4"/>
  <c r="AM93" i="4" s="1"/>
  <c r="AN93" i="4" s="1"/>
  <c r="T92" i="97" s="1"/>
  <c r="R92" i="97" s="1"/>
  <c r="AL46" i="4"/>
  <c r="AM43" i="4"/>
  <c r="R43" i="4"/>
  <c r="AM39" i="4"/>
  <c r="AN39" i="4" s="1"/>
  <c r="AE39" i="4"/>
  <c r="H39" i="4"/>
  <c r="O39" i="4" s="1"/>
  <c r="X39" i="4" s="1"/>
  <c r="S38" i="97" s="1"/>
  <c r="X38" i="4"/>
  <c r="S37" i="97" s="1"/>
  <c r="K36" i="4"/>
  <c r="O36" i="4" s="1"/>
  <c r="AN25" i="4"/>
  <c r="T24" i="97" s="1"/>
  <c r="R24" i="97" s="1"/>
  <c r="AH18" i="4"/>
  <c r="AN18" i="4"/>
  <c r="T17" i="97" s="1"/>
  <c r="R17" i="97" s="1"/>
  <c r="AM13" i="4"/>
  <c r="AE13" i="4"/>
  <c r="AE33" i="4"/>
  <c r="AM33" i="4" s="1"/>
  <c r="W140" i="75"/>
  <c r="X140" i="75"/>
  <c r="Y140" i="75" s="1"/>
  <c r="Z140" i="75" s="1"/>
  <c r="W133" i="75"/>
  <c r="X133" i="75"/>
  <c r="Y133" i="75" s="1"/>
  <c r="AA130" i="75"/>
  <c r="N129" i="75"/>
  <c r="M128" i="97" s="1"/>
  <c r="R121" i="75"/>
  <c r="AB121" i="75" s="1"/>
  <c r="AB114" i="75"/>
  <c r="N105" i="75"/>
  <c r="Q96" i="4"/>
  <c r="R96" i="4" s="1"/>
  <c r="Q95" i="4"/>
  <c r="Q80" i="4"/>
  <c r="W46" i="4"/>
  <c r="H46" i="4"/>
  <c r="O46" i="4" s="1"/>
  <c r="X46" i="4" s="1"/>
  <c r="AE45" i="4"/>
  <c r="AN43" i="4"/>
  <c r="AL41" i="4"/>
  <c r="AE38" i="4"/>
  <c r="K33" i="4"/>
  <c r="O33" i="4" s="1"/>
  <c r="X33" i="4" s="1"/>
  <c r="H28" i="4"/>
  <c r="O28" i="4" s="1"/>
  <c r="X28" i="4" s="1"/>
  <c r="S27" i="97" s="1"/>
  <c r="AL13" i="4"/>
  <c r="H10" i="4"/>
  <c r="O10" i="4" s="1"/>
  <c r="X10" i="4" s="1"/>
  <c r="K6" i="4"/>
  <c r="X147" i="75"/>
  <c r="Y147" i="75" s="1"/>
  <c r="Z147" i="75" s="1"/>
  <c r="N146" i="75"/>
  <c r="M145" i="97" s="1"/>
  <c r="R132" i="75"/>
  <c r="R122" i="75"/>
  <c r="AB122" i="75" s="1"/>
  <c r="F121" i="75"/>
  <c r="G121" i="75"/>
  <c r="H121" i="75" s="1"/>
  <c r="I121" i="75" s="1"/>
  <c r="R102" i="75"/>
  <c r="S101" i="75"/>
  <c r="T101" i="75"/>
  <c r="U101" i="75" s="1"/>
  <c r="T85" i="75"/>
  <c r="U85" i="75" s="1"/>
  <c r="V85" i="75" s="1"/>
  <c r="AA85" i="75" s="1"/>
  <c r="O85" i="75"/>
  <c r="P85" i="75"/>
  <c r="Q85" i="75" s="1"/>
  <c r="X85" i="75"/>
  <c r="Y85" i="75" s="1"/>
  <c r="Z85" i="75" s="1"/>
  <c r="AA77" i="75"/>
  <c r="Q92" i="4"/>
  <c r="Q61" i="4"/>
  <c r="Q60" i="4"/>
  <c r="AE35" i="4"/>
  <c r="O35" i="4"/>
  <c r="X35" i="4" s="1"/>
  <c r="S34" i="97" s="1"/>
  <c r="AE34" i="4"/>
  <c r="AM34" i="4" s="1"/>
  <c r="AN34" i="4" s="1"/>
  <c r="O34" i="4"/>
  <c r="X34" i="4" s="1"/>
  <c r="S33" i="97" s="1"/>
  <c r="AM19" i="4"/>
  <c r="AN19" i="4" s="1"/>
  <c r="AM16" i="4"/>
  <c r="AN13" i="4"/>
  <c r="T12" i="97" s="1"/>
  <c r="O11" i="4"/>
  <c r="X11" i="4" s="1"/>
  <c r="S10" i="97" s="1"/>
  <c r="AN33" i="4"/>
  <c r="W151" i="75"/>
  <c r="X151" i="75"/>
  <c r="Y151" i="75" s="1"/>
  <c r="Z151" i="75" s="1"/>
  <c r="AA151" i="75" s="1"/>
  <c r="K150" i="75"/>
  <c r="L150" i="75" s="1"/>
  <c r="M150" i="75" s="1"/>
  <c r="K151" i="75"/>
  <c r="L151" i="75" s="1"/>
  <c r="M151" i="75" s="1"/>
  <c r="N151" i="75" s="1"/>
  <c r="Z143" i="75"/>
  <c r="R138" i="75"/>
  <c r="R137" i="75"/>
  <c r="AB137" i="75" s="1"/>
  <c r="M121" i="107" s="1"/>
  <c r="AB130" i="75"/>
  <c r="N129" i="97" s="1"/>
  <c r="L129" i="97" s="1"/>
  <c r="N121" i="75"/>
  <c r="M120" i="97" s="1"/>
  <c r="R120" i="75"/>
  <c r="AB120" i="75" s="1"/>
  <c r="I115" i="75"/>
  <c r="O63" i="75"/>
  <c r="P63" i="75"/>
  <c r="Q63" i="75" s="1"/>
  <c r="X63" i="75"/>
  <c r="Y63" i="75" s="1"/>
  <c r="Z63" i="75" s="1"/>
  <c r="T63" i="75"/>
  <c r="U63" i="75" s="1"/>
  <c r="V63" i="75" s="1"/>
  <c r="AA63" i="75" s="1"/>
  <c r="AA31" i="75"/>
  <c r="S25" i="75"/>
  <c r="T25" i="75"/>
  <c r="U25" i="75" s="1"/>
  <c r="V25" i="75" s="1"/>
  <c r="AA25" i="75" s="1"/>
  <c r="AA19" i="75"/>
  <c r="AN44" i="4"/>
  <c r="T43" i="97" s="1"/>
  <c r="R43" i="97" s="1"/>
  <c r="AE41" i="4"/>
  <c r="AM41" i="4" s="1"/>
  <c r="O23" i="4"/>
  <c r="X23" i="4" s="1"/>
  <c r="W13" i="4"/>
  <c r="AL11" i="4"/>
  <c r="AL8" i="4"/>
  <c r="K7" i="4"/>
  <c r="O7" i="4" s="1"/>
  <c r="X7" i="4" s="1"/>
  <c r="O6" i="4"/>
  <c r="X6" i="4" s="1"/>
  <c r="I151" i="75"/>
  <c r="Z149" i="75"/>
  <c r="S143" i="75"/>
  <c r="T143" i="75"/>
  <c r="U143" i="75" s="1"/>
  <c r="V143" i="75" s="1"/>
  <c r="AA143" i="75" s="1"/>
  <c r="R140" i="75"/>
  <c r="AB140" i="75" s="1"/>
  <c r="S135" i="75"/>
  <c r="T135" i="75"/>
  <c r="U135" i="75" s="1"/>
  <c r="V135" i="75" s="1"/>
  <c r="AA135" i="75" s="1"/>
  <c r="R127" i="75"/>
  <c r="AB127" i="75" s="1"/>
  <c r="F126" i="75"/>
  <c r="G126" i="75"/>
  <c r="H126" i="75" s="1"/>
  <c r="I126" i="75" s="1"/>
  <c r="N126" i="75" s="1"/>
  <c r="M125" i="97" s="1"/>
  <c r="R124" i="75"/>
  <c r="F44" i="75"/>
  <c r="G44" i="75"/>
  <c r="H44" i="75" s="1"/>
  <c r="AE46" i="4"/>
  <c r="AM46" i="4" s="1"/>
  <c r="AN46" i="4" s="1"/>
  <c r="AE42" i="4"/>
  <c r="AM42" i="4" s="1"/>
  <c r="AH38" i="4"/>
  <c r="AM38" i="4" s="1"/>
  <c r="AN38" i="4" s="1"/>
  <c r="T37" i="97" s="1"/>
  <c r="AE36" i="4"/>
  <c r="AM36" i="4"/>
  <c r="AN36" i="4" s="1"/>
  <c r="T35" i="97" s="1"/>
  <c r="R36" i="4"/>
  <c r="AN35" i="4"/>
  <c r="T34" i="97" s="1"/>
  <c r="R34" i="97" s="1"/>
  <c r="AE32" i="4"/>
  <c r="K31" i="4"/>
  <c r="AL29" i="4"/>
  <c r="AM29" i="4" s="1"/>
  <c r="AN29" i="4" s="1"/>
  <c r="T28" i="97" s="1"/>
  <c r="R28" i="97" s="1"/>
  <c r="AH28" i="4"/>
  <c r="AH24" i="4"/>
  <c r="AE23" i="4"/>
  <c r="AM23" i="4" s="1"/>
  <c r="AN23" i="4" s="1"/>
  <c r="AH16" i="4"/>
  <c r="AN16" i="4"/>
  <c r="T15" i="97" s="1"/>
  <c r="O147" i="75"/>
  <c r="T147" i="75"/>
  <c r="U147" i="75" s="1"/>
  <c r="V147" i="75" s="1"/>
  <c r="AA147" i="75" s="1"/>
  <c r="P147" i="75"/>
  <c r="Q147" i="75" s="1"/>
  <c r="R147" i="75" s="1"/>
  <c r="AB147" i="75" s="1"/>
  <c r="G141" i="75"/>
  <c r="H141" i="75" s="1"/>
  <c r="I141" i="75" s="1"/>
  <c r="N141" i="75" s="1"/>
  <c r="M140" i="97" s="1"/>
  <c r="F141" i="75"/>
  <c r="N140" i="75"/>
  <c r="M139" i="97" s="1"/>
  <c r="N136" i="75"/>
  <c r="N133" i="75"/>
  <c r="M132" i="97" s="1"/>
  <c r="AB129" i="75"/>
  <c r="N128" i="97" s="1"/>
  <c r="I114" i="75"/>
  <c r="N114" i="75" s="1"/>
  <c r="F110" i="75"/>
  <c r="G110" i="75"/>
  <c r="H110" i="75" s="1"/>
  <c r="I110" i="75" s="1"/>
  <c r="N110" i="75" s="1"/>
  <c r="AA106" i="75"/>
  <c r="AB106" i="75" s="1"/>
  <c r="N105" i="97" s="1"/>
  <c r="W72" i="75"/>
  <c r="X72" i="75"/>
  <c r="Y72" i="75" s="1"/>
  <c r="Z72" i="75" s="1"/>
  <c r="AA72" i="75" s="1"/>
  <c r="R48" i="75"/>
  <c r="N45" i="75"/>
  <c r="Z150" i="75"/>
  <c r="AA150" i="75" s="1"/>
  <c r="AB150" i="75" s="1"/>
  <c r="N149" i="97" s="1"/>
  <c r="T148" i="75"/>
  <c r="U148" i="75" s="1"/>
  <c r="V148" i="75" s="1"/>
  <c r="AA148" i="75" s="1"/>
  <c r="N147" i="75"/>
  <c r="AB143" i="75"/>
  <c r="T138" i="75"/>
  <c r="U138" i="75" s="1"/>
  <c r="V138" i="75" s="1"/>
  <c r="AA138" i="75" s="1"/>
  <c r="O138" i="75"/>
  <c r="AB135" i="75"/>
  <c r="T134" i="75"/>
  <c r="U134" i="75" s="1"/>
  <c r="V134" i="75" s="1"/>
  <c r="O134" i="75"/>
  <c r="G134" i="75"/>
  <c r="H134" i="75" s="1"/>
  <c r="I134" i="75" s="1"/>
  <c r="F134" i="75"/>
  <c r="O128" i="75"/>
  <c r="T128" i="75"/>
  <c r="U128" i="75" s="1"/>
  <c r="V128" i="75" s="1"/>
  <c r="AA128" i="75" s="1"/>
  <c r="O123" i="75"/>
  <c r="T123" i="75"/>
  <c r="U123" i="75" s="1"/>
  <c r="V123" i="75" s="1"/>
  <c r="AA123" i="75" s="1"/>
  <c r="O118" i="75"/>
  <c r="R118" i="75" s="1"/>
  <c r="T118" i="75"/>
  <c r="U118" i="75" s="1"/>
  <c r="V118" i="75" s="1"/>
  <c r="AA118" i="75" s="1"/>
  <c r="F117" i="75"/>
  <c r="G117" i="75"/>
  <c r="H117" i="75" s="1"/>
  <c r="I117" i="75" s="1"/>
  <c r="T115" i="75"/>
  <c r="U115" i="75" s="1"/>
  <c r="V115" i="75" s="1"/>
  <c r="AA115" i="75" s="1"/>
  <c r="K115" i="75"/>
  <c r="L115" i="75" s="1"/>
  <c r="M115" i="75" s="1"/>
  <c r="N115" i="75" s="1"/>
  <c r="M114" i="97" s="1"/>
  <c r="K117" i="75"/>
  <c r="L117" i="75" s="1"/>
  <c r="M117" i="75" s="1"/>
  <c r="F108" i="75"/>
  <c r="G108" i="75"/>
  <c r="H108" i="75" s="1"/>
  <c r="I108" i="75" s="1"/>
  <c r="R101" i="75"/>
  <c r="W92" i="75"/>
  <c r="X92" i="75"/>
  <c r="Y92" i="75" s="1"/>
  <c r="Z92" i="75" s="1"/>
  <c r="T89" i="75"/>
  <c r="U89" i="75" s="1"/>
  <c r="V89" i="75" s="1"/>
  <c r="AA89" i="75" s="1"/>
  <c r="O89" i="75"/>
  <c r="P89" i="75"/>
  <c r="Q89" i="75" s="1"/>
  <c r="S88" i="75"/>
  <c r="T88" i="75"/>
  <c r="U88" i="75" s="1"/>
  <c r="V88" i="75" s="1"/>
  <c r="AA88" i="75" s="1"/>
  <c r="J86" i="75"/>
  <c r="K86" i="75"/>
  <c r="L86" i="75" s="1"/>
  <c r="M86" i="75" s="1"/>
  <c r="N86" i="75" s="1"/>
  <c r="Z81" i="75"/>
  <c r="I81" i="75"/>
  <c r="N63" i="75"/>
  <c r="M62" i="97" s="1"/>
  <c r="AA62" i="75"/>
  <c r="Z57" i="75"/>
  <c r="AA53" i="75"/>
  <c r="O49" i="75"/>
  <c r="P49" i="75"/>
  <c r="Q49" i="75" s="1"/>
  <c r="R49" i="75" s="1"/>
  <c r="X49" i="75"/>
  <c r="Y49" i="75" s="1"/>
  <c r="Z49" i="75" s="1"/>
  <c r="T49" i="75"/>
  <c r="U49" i="75" s="1"/>
  <c r="V49" i="75" s="1"/>
  <c r="I46" i="75"/>
  <c r="N40" i="75"/>
  <c r="M39" i="97" s="1"/>
  <c r="F28" i="75"/>
  <c r="G28" i="75"/>
  <c r="H28" i="75" s="1"/>
  <c r="I28" i="75" s="1"/>
  <c r="AB25" i="75"/>
  <c r="N24" i="97" s="1"/>
  <c r="L24" i="97" s="1"/>
  <c r="O122" i="3"/>
  <c r="K122" i="3"/>
  <c r="AM35" i="4"/>
  <c r="AM32" i="4"/>
  <c r="AN32" i="4" s="1"/>
  <c r="AM31" i="4"/>
  <c r="AN31" i="4" s="1"/>
  <c r="T30" i="97" s="1"/>
  <c r="R30" i="97" s="1"/>
  <c r="AM7" i="4"/>
  <c r="F146" i="75"/>
  <c r="G146" i="75"/>
  <c r="H146" i="75" s="1"/>
  <c r="I146" i="75" s="1"/>
  <c r="X138" i="75"/>
  <c r="Y138" i="75" s="1"/>
  <c r="Z138" i="75" s="1"/>
  <c r="G138" i="75"/>
  <c r="H138" i="75" s="1"/>
  <c r="I138" i="75" s="1"/>
  <c r="N138" i="75" s="1"/>
  <c r="M137" i="97" s="1"/>
  <c r="F138" i="75"/>
  <c r="Z135" i="75"/>
  <c r="X134" i="75"/>
  <c r="Y134" i="75" s="1"/>
  <c r="Z134" i="75" s="1"/>
  <c r="T131" i="75"/>
  <c r="U131" i="75" s="1"/>
  <c r="V131" i="75" s="1"/>
  <c r="AA131" i="75" s="1"/>
  <c r="O131" i="75"/>
  <c r="R131" i="75" s="1"/>
  <c r="AB131" i="75" s="1"/>
  <c r="N130" i="97" s="1"/>
  <c r="L130" i="97" s="1"/>
  <c r="X128" i="75"/>
  <c r="Y128" i="75" s="1"/>
  <c r="Z128" i="75" s="1"/>
  <c r="N128" i="75"/>
  <c r="M127" i="97" s="1"/>
  <c r="F127" i="75"/>
  <c r="G127" i="75"/>
  <c r="H127" i="75" s="1"/>
  <c r="I127" i="75" s="1"/>
  <c r="N123" i="75"/>
  <c r="F122" i="75"/>
  <c r="G122" i="75"/>
  <c r="H122" i="75" s="1"/>
  <c r="K111" i="75"/>
  <c r="L111" i="75" s="1"/>
  <c r="M111" i="75" s="1"/>
  <c r="N111" i="75" s="1"/>
  <c r="M110" i="97" s="1"/>
  <c r="K112" i="75"/>
  <c r="L112" i="75" s="1"/>
  <c r="M112" i="75" s="1"/>
  <c r="N112" i="75" s="1"/>
  <c r="M108" i="75"/>
  <c r="N108" i="75" s="1"/>
  <c r="F106" i="75"/>
  <c r="G106" i="75"/>
  <c r="H106" i="75" s="1"/>
  <c r="I106" i="75" s="1"/>
  <c r="T104" i="75"/>
  <c r="U104" i="75" s="1"/>
  <c r="V104" i="75" s="1"/>
  <c r="O104" i="75"/>
  <c r="R104" i="75" s="1"/>
  <c r="G103" i="75"/>
  <c r="H103" i="75" s="1"/>
  <c r="I103" i="75" s="1"/>
  <c r="F103" i="75"/>
  <c r="T99" i="75"/>
  <c r="U99" i="75" s="1"/>
  <c r="V99" i="75" s="1"/>
  <c r="AA99" i="75" s="1"/>
  <c r="O99" i="75"/>
  <c r="P99" i="75"/>
  <c r="Q99" i="75" s="1"/>
  <c r="S98" i="75"/>
  <c r="T98" i="75"/>
  <c r="U98" i="75" s="1"/>
  <c r="V98" i="75" s="1"/>
  <c r="AA98" i="75" s="1"/>
  <c r="AB98" i="75" s="1"/>
  <c r="N97" i="97" s="1"/>
  <c r="L97" i="97" s="1"/>
  <c r="W95" i="75"/>
  <c r="X95" i="75"/>
  <c r="Y95" i="75" s="1"/>
  <c r="J90" i="75"/>
  <c r="K90" i="75"/>
  <c r="L90" i="75" s="1"/>
  <c r="M90" i="75" s="1"/>
  <c r="N89" i="75"/>
  <c r="AA86" i="75"/>
  <c r="AA81" i="75"/>
  <c r="AB81" i="75" s="1"/>
  <c r="AB77" i="75"/>
  <c r="Z71" i="75"/>
  <c r="W67" i="75"/>
  <c r="X67" i="75"/>
  <c r="Y67" i="75" s="1"/>
  <c r="Z67" i="75" s="1"/>
  <c r="AA67" i="75" s="1"/>
  <c r="O60" i="75"/>
  <c r="P60" i="75"/>
  <c r="Q60" i="75" s="1"/>
  <c r="R60" i="75" s="1"/>
  <c r="X60" i="75"/>
  <c r="Y60" i="75" s="1"/>
  <c r="Z60" i="75" s="1"/>
  <c r="T60" i="75"/>
  <c r="U60" i="75" s="1"/>
  <c r="V60" i="75" s="1"/>
  <c r="AA60" i="75" s="1"/>
  <c r="R54" i="75"/>
  <c r="AB54" i="75" s="1"/>
  <c r="N48" i="75"/>
  <c r="M47" i="97" s="1"/>
  <c r="AB43" i="75"/>
  <c r="Z42" i="75"/>
  <c r="N23" i="75"/>
  <c r="M22" i="97" s="1"/>
  <c r="K89" i="3"/>
  <c r="N89" i="3"/>
  <c r="Q89" i="3" s="1"/>
  <c r="F151" i="75"/>
  <c r="T149" i="75"/>
  <c r="U149" i="75" s="1"/>
  <c r="V149" i="75" s="1"/>
  <c r="AA149" i="75" s="1"/>
  <c r="AB149" i="75" s="1"/>
  <c r="M71" i="102" s="1"/>
  <c r="K134" i="75"/>
  <c r="L134" i="75" s="1"/>
  <c r="M134" i="75" s="1"/>
  <c r="X131" i="75"/>
  <c r="Y131" i="75" s="1"/>
  <c r="Z131" i="75" s="1"/>
  <c r="M127" i="75"/>
  <c r="N127" i="75" s="1"/>
  <c r="T124" i="75"/>
  <c r="U124" i="75" s="1"/>
  <c r="V124" i="75" s="1"/>
  <c r="O124" i="75"/>
  <c r="M122" i="75"/>
  <c r="T119" i="75"/>
  <c r="U119" i="75" s="1"/>
  <c r="V119" i="75" s="1"/>
  <c r="AA119" i="75" s="1"/>
  <c r="O119" i="75"/>
  <c r="R119" i="75" s="1"/>
  <c r="AB119" i="75" s="1"/>
  <c r="N118" i="97" s="1"/>
  <c r="K118" i="75"/>
  <c r="L118" i="75" s="1"/>
  <c r="M118" i="75" s="1"/>
  <c r="N118" i="75" s="1"/>
  <c r="M117" i="97" s="1"/>
  <c r="R115" i="75"/>
  <c r="AB115" i="75" s="1"/>
  <c r="N114" i="97" s="1"/>
  <c r="L114" i="97" s="1"/>
  <c r="I105" i="75"/>
  <c r="M103" i="75"/>
  <c r="N103" i="75" s="1"/>
  <c r="Z101" i="75"/>
  <c r="F101" i="75"/>
  <c r="G101" i="75"/>
  <c r="H101" i="75" s="1"/>
  <c r="I101" i="75" s="1"/>
  <c r="N99" i="75"/>
  <c r="M98" i="97" s="1"/>
  <c r="S93" i="75"/>
  <c r="T93" i="75"/>
  <c r="U93" i="75" s="1"/>
  <c r="V93" i="75" s="1"/>
  <c r="AA93" i="75" s="1"/>
  <c r="AB93" i="75" s="1"/>
  <c r="N92" i="97" s="1"/>
  <c r="X89" i="75"/>
  <c r="Y89" i="75" s="1"/>
  <c r="Z89" i="75" s="1"/>
  <c r="R88" i="75"/>
  <c r="AB88" i="75" s="1"/>
  <c r="N87" i="97" s="1"/>
  <c r="L87" i="97" s="1"/>
  <c r="Z87" i="75"/>
  <c r="N84" i="75"/>
  <c r="M83" i="97" s="1"/>
  <c r="R82" i="75"/>
  <c r="AB82" i="75" s="1"/>
  <c r="S76" i="75"/>
  <c r="T76" i="75"/>
  <c r="U76" i="75" s="1"/>
  <c r="I76" i="75"/>
  <c r="R75" i="75"/>
  <c r="V74" i="75"/>
  <c r="AA74" i="75" s="1"/>
  <c r="AA71" i="75"/>
  <c r="N60" i="75"/>
  <c r="M59" i="97" s="1"/>
  <c r="Z58" i="75"/>
  <c r="N54" i="75"/>
  <c r="AA41" i="75"/>
  <c r="F29" i="75"/>
  <c r="G29" i="75"/>
  <c r="H29" i="75" s="1"/>
  <c r="I29" i="75" s="1"/>
  <c r="R40" i="3"/>
  <c r="O39" i="97" s="1"/>
  <c r="AE28" i="4"/>
  <c r="AM28" i="4" s="1"/>
  <c r="AN28" i="4" s="1"/>
  <c r="T27" i="97" s="1"/>
  <c r="R27" i="97" s="1"/>
  <c r="AE24" i="4"/>
  <c r="AM24" i="4" s="1"/>
  <c r="AN24" i="4" s="1"/>
  <c r="T23" i="97" s="1"/>
  <c r="R23" i="97" s="1"/>
  <c r="AE18" i="4"/>
  <c r="AE16" i="4"/>
  <c r="X153" i="75"/>
  <c r="Y153" i="75" s="1"/>
  <c r="Z153" i="75" s="1"/>
  <c r="G148" i="75"/>
  <c r="H148" i="75" s="1"/>
  <c r="I148" i="75" s="1"/>
  <c r="N148" i="75" s="1"/>
  <c r="T145" i="75"/>
  <c r="U145" i="75" s="1"/>
  <c r="V145" i="75" s="1"/>
  <c r="AA145" i="75" s="1"/>
  <c r="W143" i="75"/>
  <c r="F139" i="75"/>
  <c r="G139" i="75"/>
  <c r="H139" i="75" s="1"/>
  <c r="I139" i="75" s="1"/>
  <c r="N139" i="75" s="1"/>
  <c r="M138" i="97" s="1"/>
  <c r="F135" i="75"/>
  <c r="G135" i="75"/>
  <c r="H135" i="75" s="1"/>
  <c r="I135" i="75" s="1"/>
  <c r="N135" i="75" s="1"/>
  <c r="O132" i="75"/>
  <c r="T132" i="75"/>
  <c r="U132" i="75" s="1"/>
  <c r="V132" i="75" s="1"/>
  <c r="AA132" i="75" s="1"/>
  <c r="G129" i="75"/>
  <c r="H129" i="75" s="1"/>
  <c r="I129" i="75" s="1"/>
  <c r="F129" i="75"/>
  <c r="X124" i="75"/>
  <c r="Y124" i="75" s="1"/>
  <c r="Z124" i="75" s="1"/>
  <c r="G124" i="75"/>
  <c r="H124" i="75" s="1"/>
  <c r="I124" i="75" s="1"/>
  <c r="N124" i="75" s="1"/>
  <c r="F124" i="75"/>
  <c r="X119" i="75"/>
  <c r="Y119" i="75" s="1"/>
  <c r="Z119" i="75" s="1"/>
  <c r="G119" i="75"/>
  <c r="H119" i="75" s="1"/>
  <c r="F119" i="75"/>
  <c r="R113" i="75"/>
  <c r="AB111" i="75"/>
  <c r="N110" i="97" s="1"/>
  <c r="I111" i="75"/>
  <c r="O109" i="75"/>
  <c r="R109" i="75" s="1"/>
  <c r="T109" i="75"/>
  <c r="U109" i="75" s="1"/>
  <c r="V109" i="75" s="1"/>
  <c r="V107" i="75"/>
  <c r="AA107" i="75" s="1"/>
  <c r="M101" i="75"/>
  <c r="N101" i="75" s="1"/>
  <c r="M100" i="97" s="1"/>
  <c r="S96" i="75"/>
  <c r="T96" i="75"/>
  <c r="U96" i="75" s="1"/>
  <c r="V96" i="75" s="1"/>
  <c r="AA96" i="75" s="1"/>
  <c r="K94" i="75"/>
  <c r="L94" i="75" s="1"/>
  <c r="M94" i="75" s="1"/>
  <c r="N94" i="75" s="1"/>
  <c r="M93" i="97" s="1"/>
  <c r="L93" i="97" s="1"/>
  <c r="K95" i="75"/>
  <c r="L95" i="75" s="1"/>
  <c r="M95" i="75" s="1"/>
  <c r="N95" i="75" s="1"/>
  <c r="M94" i="97" s="1"/>
  <c r="K96" i="75"/>
  <c r="L96" i="75" s="1"/>
  <c r="M96" i="75" s="1"/>
  <c r="R92" i="75"/>
  <c r="K91" i="75"/>
  <c r="L91" i="75" s="1"/>
  <c r="M91" i="75" s="1"/>
  <c r="N91" i="75" s="1"/>
  <c r="M90" i="97" s="1"/>
  <c r="K92" i="75"/>
  <c r="L92" i="75" s="1"/>
  <c r="M92" i="75" s="1"/>
  <c r="N92" i="75" s="1"/>
  <c r="M91" i="97" s="1"/>
  <c r="K93" i="75"/>
  <c r="L93" i="75" s="1"/>
  <c r="M93" i="75" s="1"/>
  <c r="I89" i="75"/>
  <c r="V87" i="75"/>
  <c r="AA87" i="75" s="1"/>
  <c r="M87" i="75"/>
  <c r="N87" i="75" s="1"/>
  <c r="AB83" i="75"/>
  <c r="N82" i="97" s="1"/>
  <c r="L82" i="97" s="1"/>
  <c r="N82" i="75"/>
  <c r="M81" i="97" s="1"/>
  <c r="V75" i="75"/>
  <c r="AA75" i="75" s="1"/>
  <c r="R73" i="75"/>
  <c r="AB73" i="75" s="1"/>
  <c r="F71" i="75"/>
  <c r="G71" i="75"/>
  <c r="H71" i="75" s="1"/>
  <c r="I71" i="75" s="1"/>
  <c r="I70" i="75"/>
  <c r="N70" i="75" s="1"/>
  <c r="R69" i="75"/>
  <c r="Z66" i="75"/>
  <c r="V58" i="75"/>
  <c r="AA58" i="75" s="1"/>
  <c r="AB58" i="75" s="1"/>
  <c r="N57" i="97" s="1"/>
  <c r="S52" i="75"/>
  <c r="T52" i="75"/>
  <c r="U52" i="75" s="1"/>
  <c r="R51" i="75"/>
  <c r="AB51" i="75" s="1"/>
  <c r="N50" i="97" s="1"/>
  <c r="L50" i="97" s="1"/>
  <c r="R47" i="75"/>
  <c r="AB47" i="75" s="1"/>
  <c r="G37" i="75"/>
  <c r="H37" i="75" s="1"/>
  <c r="I37" i="75" s="1"/>
  <c r="F37" i="75"/>
  <c r="AA33" i="75"/>
  <c r="O65" i="3"/>
  <c r="K65" i="3"/>
  <c r="P64" i="97" s="1"/>
  <c r="P148" i="75"/>
  <c r="Q148" i="75" s="1"/>
  <c r="R148" i="75" s="1"/>
  <c r="AB148" i="75" s="1"/>
  <c r="X148" i="75"/>
  <c r="Y148" i="75" s="1"/>
  <c r="Z148" i="75" s="1"/>
  <c r="X141" i="75"/>
  <c r="Y141" i="75" s="1"/>
  <c r="Z141" i="75" s="1"/>
  <c r="X132" i="75"/>
  <c r="Y132" i="75" s="1"/>
  <c r="Z132" i="75" s="1"/>
  <c r="F132" i="75"/>
  <c r="G132" i="75"/>
  <c r="H132" i="75" s="1"/>
  <c r="T127" i="75"/>
  <c r="U127" i="75" s="1"/>
  <c r="V127" i="75" s="1"/>
  <c r="AA127" i="75" s="1"/>
  <c r="T125" i="75"/>
  <c r="U125" i="75" s="1"/>
  <c r="V125" i="75" s="1"/>
  <c r="AA125" i="75" s="1"/>
  <c r="O125" i="75"/>
  <c r="R125" i="75" s="1"/>
  <c r="AB125" i="75" s="1"/>
  <c r="T122" i="75"/>
  <c r="U122" i="75" s="1"/>
  <c r="V122" i="75" s="1"/>
  <c r="AA122" i="75" s="1"/>
  <c r="T120" i="75"/>
  <c r="U120" i="75" s="1"/>
  <c r="V120" i="75" s="1"/>
  <c r="AA120" i="75" s="1"/>
  <c r="O120" i="75"/>
  <c r="T117" i="75"/>
  <c r="U117" i="75" s="1"/>
  <c r="V117" i="75" s="1"/>
  <c r="AA117" i="75" s="1"/>
  <c r="AB117" i="75" s="1"/>
  <c r="N116" i="97" s="1"/>
  <c r="Z115" i="75"/>
  <c r="X109" i="75"/>
  <c r="Y109" i="75" s="1"/>
  <c r="Z109" i="75" s="1"/>
  <c r="N109" i="75"/>
  <c r="M106" i="75"/>
  <c r="N106" i="75" s="1"/>
  <c r="M105" i="97" s="1"/>
  <c r="W104" i="75"/>
  <c r="X104" i="75"/>
  <c r="Y104" i="75" s="1"/>
  <c r="Z104" i="75" s="1"/>
  <c r="V97" i="75"/>
  <c r="AA97" i="75" s="1"/>
  <c r="AB97" i="75" s="1"/>
  <c r="R95" i="75"/>
  <c r="AA92" i="75"/>
  <c r="V91" i="75"/>
  <c r="AA91" i="75" s="1"/>
  <c r="AB91" i="75" s="1"/>
  <c r="N90" i="97" s="1"/>
  <c r="L90" i="97" s="1"/>
  <c r="F86" i="75"/>
  <c r="G86" i="75"/>
  <c r="H86" i="75" s="1"/>
  <c r="I86" i="75" s="1"/>
  <c r="S80" i="75"/>
  <c r="T80" i="75"/>
  <c r="U80" i="75" s="1"/>
  <c r="V80" i="75" s="1"/>
  <c r="AA80" i="75" s="1"/>
  <c r="I80" i="75"/>
  <c r="AB74" i="75"/>
  <c r="N73" i="75"/>
  <c r="N72" i="75"/>
  <c r="M71" i="97" s="1"/>
  <c r="AB71" i="75"/>
  <c r="N70" i="97" s="1"/>
  <c r="AA70" i="75"/>
  <c r="I69" i="75"/>
  <c r="N69" i="75" s="1"/>
  <c r="M68" i="97" s="1"/>
  <c r="R67" i="75"/>
  <c r="AB67" i="75" s="1"/>
  <c r="N66" i="97" s="1"/>
  <c r="L66" i="97" s="1"/>
  <c r="V66" i="75"/>
  <c r="AA66" i="75" s="1"/>
  <c r="AB66" i="75" s="1"/>
  <c r="N65" i="97" s="1"/>
  <c r="F58" i="75"/>
  <c r="G58" i="75"/>
  <c r="H58" i="75" s="1"/>
  <c r="I58" i="75" s="1"/>
  <c r="N58" i="75" s="1"/>
  <c r="M57" i="97" s="1"/>
  <c r="I57" i="75"/>
  <c r="AA51" i="75"/>
  <c r="W48" i="75"/>
  <c r="X48" i="75"/>
  <c r="Y48" i="75" s="1"/>
  <c r="Z48" i="75" s="1"/>
  <c r="AA48" i="75" s="1"/>
  <c r="R42" i="75"/>
  <c r="G42" i="75"/>
  <c r="H42" i="75" s="1"/>
  <c r="I42" i="75" s="1"/>
  <c r="F42" i="75"/>
  <c r="F30" i="75"/>
  <c r="G30" i="75"/>
  <c r="H30" i="75" s="1"/>
  <c r="I30" i="75" s="1"/>
  <c r="R126" i="3"/>
  <c r="O125" i="97" s="1"/>
  <c r="K86" i="3"/>
  <c r="N86" i="3"/>
  <c r="Q86" i="3" s="1"/>
  <c r="M143" i="75"/>
  <c r="N143" i="75" s="1"/>
  <c r="M142" i="97" s="1"/>
  <c r="O141" i="75"/>
  <c r="T141" i="75"/>
  <c r="U141" i="75" s="1"/>
  <c r="V141" i="75" s="1"/>
  <c r="AA141" i="75" s="1"/>
  <c r="T140" i="75"/>
  <c r="U140" i="75" s="1"/>
  <c r="V140" i="75" s="1"/>
  <c r="AA140" i="75" s="1"/>
  <c r="O140" i="75"/>
  <c r="T133" i="75"/>
  <c r="U133" i="75" s="1"/>
  <c r="V133" i="75" s="1"/>
  <c r="O133" i="75"/>
  <c r="R133" i="75" s="1"/>
  <c r="G125" i="75"/>
  <c r="H125" i="75" s="1"/>
  <c r="F125" i="75"/>
  <c r="G120" i="75"/>
  <c r="H120" i="75" s="1"/>
  <c r="I120" i="75" s="1"/>
  <c r="N120" i="75" s="1"/>
  <c r="F120" i="75"/>
  <c r="T116" i="75"/>
  <c r="U116" i="75" s="1"/>
  <c r="V116" i="75" s="1"/>
  <c r="AA116" i="75" s="1"/>
  <c r="O116" i="75"/>
  <c r="R116" i="75" s="1"/>
  <c r="AB116" i="75" s="1"/>
  <c r="N115" i="97" s="1"/>
  <c r="L115" i="97" s="1"/>
  <c r="S108" i="75"/>
  <c r="T108" i="75"/>
  <c r="U108" i="75" s="1"/>
  <c r="V108" i="75" s="1"/>
  <c r="AA108" i="75" s="1"/>
  <c r="T105" i="75"/>
  <c r="U105" i="75" s="1"/>
  <c r="V105" i="75" s="1"/>
  <c r="AA105" i="75" s="1"/>
  <c r="O105" i="75"/>
  <c r="P105" i="75"/>
  <c r="Q105" i="75" s="1"/>
  <c r="R105" i="75" s="1"/>
  <c r="R103" i="75"/>
  <c r="AB103" i="75" s="1"/>
  <c r="O102" i="75"/>
  <c r="T102" i="75"/>
  <c r="U102" i="75" s="1"/>
  <c r="V102" i="75" s="1"/>
  <c r="AA100" i="75"/>
  <c r="F100" i="75"/>
  <c r="G100" i="75"/>
  <c r="H100" i="75" s="1"/>
  <c r="I100" i="75" s="1"/>
  <c r="N100" i="75" s="1"/>
  <c r="M99" i="97" s="1"/>
  <c r="AB96" i="75"/>
  <c r="N95" i="97" s="1"/>
  <c r="F90" i="75"/>
  <c r="G90" i="75"/>
  <c r="H90" i="75" s="1"/>
  <c r="I90" i="75" s="1"/>
  <c r="AB87" i="75"/>
  <c r="AB86" i="75"/>
  <c r="I79" i="75"/>
  <c r="N79" i="75" s="1"/>
  <c r="O68" i="75"/>
  <c r="P68" i="75"/>
  <c r="Q68" i="75" s="1"/>
  <c r="R68" i="75" s="1"/>
  <c r="X68" i="75"/>
  <c r="Y68" i="75" s="1"/>
  <c r="Z68" i="75" s="1"/>
  <c r="T68" i="75"/>
  <c r="U68" i="75" s="1"/>
  <c r="V68" i="75" s="1"/>
  <c r="F66" i="75"/>
  <c r="G66" i="75"/>
  <c r="H66" i="75" s="1"/>
  <c r="I65" i="75"/>
  <c r="N65" i="75" s="1"/>
  <c r="M64" i="97" s="1"/>
  <c r="N59" i="75"/>
  <c r="M58" i="97" s="1"/>
  <c r="AA57" i="75"/>
  <c r="I56" i="75"/>
  <c r="N56" i="75" s="1"/>
  <c r="N53" i="75"/>
  <c r="W47" i="75"/>
  <c r="X47" i="75"/>
  <c r="Y47" i="75" s="1"/>
  <c r="Z47" i="75" s="1"/>
  <c r="AA47" i="75" s="1"/>
  <c r="N46" i="75"/>
  <c r="M45" i="97" s="1"/>
  <c r="I45" i="75"/>
  <c r="AA39" i="75"/>
  <c r="T37" i="75"/>
  <c r="U37" i="75" s="1"/>
  <c r="V37" i="75" s="1"/>
  <c r="AA37" i="75" s="1"/>
  <c r="O37" i="75"/>
  <c r="P37" i="75"/>
  <c r="Q37" i="75" s="1"/>
  <c r="R37" i="75" s="1"/>
  <c r="AB37" i="75" s="1"/>
  <c r="N13" i="75"/>
  <c r="M12" i="97" s="1"/>
  <c r="AB10" i="75"/>
  <c r="K142" i="3"/>
  <c r="P141" i="97" s="1"/>
  <c r="N142" i="3"/>
  <c r="Q142" i="3" s="1"/>
  <c r="G153" i="75"/>
  <c r="H153" i="75" s="1"/>
  <c r="I153" i="75" s="1"/>
  <c r="N153" i="75" s="1"/>
  <c r="P151" i="75"/>
  <c r="Q151" i="75" s="1"/>
  <c r="R151" i="75" s="1"/>
  <c r="AB151" i="75" s="1"/>
  <c r="R139" i="75"/>
  <c r="AB139" i="75" s="1"/>
  <c r="N138" i="97" s="1"/>
  <c r="T137" i="75"/>
  <c r="U137" i="75" s="1"/>
  <c r="V137" i="75" s="1"/>
  <c r="AA137" i="75" s="1"/>
  <c r="O137" i="75"/>
  <c r="R136" i="75"/>
  <c r="AB136" i="75" s="1"/>
  <c r="G133" i="75"/>
  <c r="H133" i="75" s="1"/>
  <c r="I133" i="75" s="1"/>
  <c r="F133" i="75"/>
  <c r="T126" i="75"/>
  <c r="U126" i="75" s="1"/>
  <c r="V126" i="75" s="1"/>
  <c r="AA126" i="75" s="1"/>
  <c r="O126" i="75"/>
  <c r="R126" i="75" s="1"/>
  <c r="T121" i="75"/>
  <c r="U121" i="75" s="1"/>
  <c r="V121" i="75" s="1"/>
  <c r="AA121" i="75" s="1"/>
  <c r="O121" i="75"/>
  <c r="Z112" i="75"/>
  <c r="N102" i="75"/>
  <c r="R90" i="75"/>
  <c r="AB90" i="75" s="1"/>
  <c r="N89" i="97" s="1"/>
  <c r="N81" i="75"/>
  <c r="AB80" i="75"/>
  <c r="O78" i="75"/>
  <c r="P78" i="75"/>
  <c r="Q78" i="75" s="1"/>
  <c r="R78" i="75" s="1"/>
  <c r="X78" i="75"/>
  <c r="Y78" i="75" s="1"/>
  <c r="Z78" i="75" s="1"/>
  <c r="T78" i="75"/>
  <c r="U78" i="75" s="1"/>
  <c r="V78" i="75" s="1"/>
  <c r="Z77" i="75"/>
  <c r="I77" i="75"/>
  <c r="N77" i="75" s="1"/>
  <c r="M71" i="75"/>
  <c r="N71" i="75" s="1"/>
  <c r="M70" i="97" s="1"/>
  <c r="N68" i="75"/>
  <c r="M67" i="97" s="1"/>
  <c r="N67" i="75"/>
  <c r="M66" i="97" s="1"/>
  <c r="AA65" i="75"/>
  <c r="V64" i="75"/>
  <c r="AA64" i="75" s="1"/>
  <c r="I64" i="75"/>
  <c r="N64" i="75" s="1"/>
  <c r="M63" i="97" s="1"/>
  <c r="K62" i="75"/>
  <c r="L62" i="75" s="1"/>
  <c r="N57" i="75"/>
  <c r="O55" i="75"/>
  <c r="P55" i="75"/>
  <c r="Q55" i="75" s="1"/>
  <c r="R55" i="75" s="1"/>
  <c r="AB55" i="75" s="1"/>
  <c r="N54" i="97" s="1"/>
  <c r="L54" i="97" s="1"/>
  <c r="X55" i="75"/>
  <c r="Y55" i="75" s="1"/>
  <c r="Z55" i="75" s="1"/>
  <c r="T55" i="75"/>
  <c r="U55" i="75" s="1"/>
  <c r="V55" i="75" s="1"/>
  <c r="AA55" i="75" s="1"/>
  <c r="AB50" i="75"/>
  <c r="N42" i="75"/>
  <c r="F31" i="75"/>
  <c r="G31" i="75"/>
  <c r="H31" i="75" s="1"/>
  <c r="I31" i="75" s="1"/>
  <c r="X130" i="75"/>
  <c r="Y130" i="75" s="1"/>
  <c r="Z130" i="75" s="1"/>
  <c r="X114" i="75"/>
  <c r="Y114" i="75" s="1"/>
  <c r="Z114" i="75" s="1"/>
  <c r="X110" i="75"/>
  <c r="Y110" i="75" s="1"/>
  <c r="Z110" i="75" s="1"/>
  <c r="AA110" i="75" s="1"/>
  <c r="AB110" i="75" s="1"/>
  <c r="O107" i="75"/>
  <c r="R107" i="75" s="1"/>
  <c r="F105" i="75"/>
  <c r="O100" i="75"/>
  <c r="R100" i="75" s="1"/>
  <c r="AB100" i="75" s="1"/>
  <c r="N99" i="97" s="1"/>
  <c r="G96" i="75"/>
  <c r="H96" i="75" s="1"/>
  <c r="I96" i="75" s="1"/>
  <c r="O95" i="75"/>
  <c r="F93" i="75"/>
  <c r="I93" i="75" s="1"/>
  <c r="F80" i="75"/>
  <c r="K76" i="75"/>
  <c r="L76" i="75" s="1"/>
  <c r="M76" i="75" s="1"/>
  <c r="N76" i="75" s="1"/>
  <c r="F76" i="75"/>
  <c r="G73" i="75"/>
  <c r="H73" i="75" s="1"/>
  <c r="I73" i="75" s="1"/>
  <c r="O72" i="75"/>
  <c r="R72" i="75" s="1"/>
  <c r="AB72" i="75" s="1"/>
  <c r="N71" i="97" s="1"/>
  <c r="L71" i="97" s="1"/>
  <c r="F70" i="75"/>
  <c r="G68" i="75"/>
  <c r="H68" i="75" s="1"/>
  <c r="I68" i="75" s="1"/>
  <c r="O67" i="75"/>
  <c r="F65" i="75"/>
  <c r="J62" i="75"/>
  <c r="F57" i="75"/>
  <c r="K52" i="75"/>
  <c r="L52" i="75" s="1"/>
  <c r="M52" i="75" s="1"/>
  <c r="F52" i="75"/>
  <c r="I52" i="75" s="1"/>
  <c r="G49" i="75"/>
  <c r="H49" i="75" s="1"/>
  <c r="I49" i="75" s="1"/>
  <c r="N49" i="75" s="1"/>
  <c r="O48" i="75"/>
  <c r="G47" i="75"/>
  <c r="H47" i="75" s="1"/>
  <c r="I47" i="75" s="1"/>
  <c r="N47" i="75" s="1"/>
  <c r="T45" i="75"/>
  <c r="U45" i="75" s="1"/>
  <c r="V45" i="75" s="1"/>
  <c r="AA45" i="75" s="1"/>
  <c r="O45" i="75"/>
  <c r="R45" i="75" s="1"/>
  <c r="AB45" i="75" s="1"/>
  <c r="W42" i="75"/>
  <c r="I40" i="75"/>
  <c r="M37" i="75"/>
  <c r="N37" i="75" s="1"/>
  <c r="M31" i="75"/>
  <c r="N31" i="75" s="1"/>
  <c r="M30" i="97" s="1"/>
  <c r="M30" i="75"/>
  <c r="N30" i="75" s="1"/>
  <c r="M29" i="97" s="1"/>
  <c r="M29" i="75"/>
  <c r="M28" i="75"/>
  <c r="N28" i="75" s="1"/>
  <c r="M27" i="97" s="1"/>
  <c r="K151" i="3"/>
  <c r="K143" i="3"/>
  <c r="O128" i="3"/>
  <c r="K128" i="3"/>
  <c r="P127" i="97" s="1"/>
  <c r="K116" i="3"/>
  <c r="P115" i="97" s="1"/>
  <c r="N116" i="3"/>
  <c r="Q116" i="3" s="1"/>
  <c r="K113" i="3"/>
  <c r="N74" i="3"/>
  <c r="Q74" i="3" s="1"/>
  <c r="K74" i="3"/>
  <c r="N70" i="3"/>
  <c r="Q70" i="3" s="1"/>
  <c r="K70" i="3"/>
  <c r="P69" i="97" s="1"/>
  <c r="Q65" i="3"/>
  <c r="R56" i="3"/>
  <c r="T82" i="75"/>
  <c r="U82" i="75" s="1"/>
  <c r="V82" i="75" s="1"/>
  <c r="AA82" i="75" s="1"/>
  <c r="X79" i="75"/>
  <c r="Y79" i="75" s="1"/>
  <c r="Z79" i="75" s="1"/>
  <c r="AA79" i="75" s="1"/>
  <c r="X75" i="75"/>
  <c r="Y75" i="75" s="1"/>
  <c r="Z75" i="75" s="1"/>
  <c r="K75" i="75"/>
  <c r="L75" i="75" s="1"/>
  <c r="M75" i="75" s="1"/>
  <c r="N75" i="75" s="1"/>
  <c r="T73" i="75"/>
  <c r="U73" i="75" s="1"/>
  <c r="V73" i="75" s="1"/>
  <c r="AA73" i="75" s="1"/>
  <c r="P70" i="75"/>
  <c r="Q70" i="75" s="1"/>
  <c r="X69" i="75"/>
  <c r="Y69" i="75" s="1"/>
  <c r="Z69" i="75" s="1"/>
  <c r="AA69" i="75" s="1"/>
  <c r="P65" i="75"/>
  <c r="Q65" i="75" s="1"/>
  <c r="X64" i="75"/>
  <c r="Y64" i="75" s="1"/>
  <c r="Z64" i="75" s="1"/>
  <c r="T59" i="75"/>
  <c r="U59" i="75" s="1"/>
  <c r="V59" i="75" s="1"/>
  <c r="AA59" i="75" s="1"/>
  <c r="AB59" i="75" s="1"/>
  <c r="P57" i="75"/>
  <c r="Q57" i="75" s="1"/>
  <c r="X56" i="75"/>
  <c r="Y56" i="75" s="1"/>
  <c r="Z56" i="75" s="1"/>
  <c r="AA56" i="75" s="1"/>
  <c r="T54" i="75"/>
  <c r="U54" i="75" s="1"/>
  <c r="V54" i="75" s="1"/>
  <c r="AA54" i="75" s="1"/>
  <c r="X51" i="75"/>
  <c r="Y51" i="75" s="1"/>
  <c r="Z51" i="75" s="1"/>
  <c r="AB41" i="75"/>
  <c r="P38" i="75"/>
  <c r="Q38" i="75" s="1"/>
  <c r="R38" i="75" s="1"/>
  <c r="X38" i="75"/>
  <c r="Y38" i="75" s="1"/>
  <c r="Z38" i="75" s="1"/>
  <c r="T38" i="75"/>
  <c r="U38" i="75" s="1"/>
  <c r="V38" i="75" s="1"/>
  <c r="AA38" i="75" s="1"/>
  <c r="S24" i="75"/>
  <c r="T24" i="75"/>
  <c r="U24" i="75" s="1"/>
  <c r="V24" i="75" s="1"/>
  <c r="AA24" i="75" s="1"/>
  <c r="AB24" i="75" s="1"/>
  <c r="N23" i="97" s="1"/>
  <c r="L23" i="97" s="1"/>
  <c r="Z13" i="75"/>
  <c r="I13" i="75"/>
  <c r="AB6" i="75"/>
  <c r="I6" i="75"/>
  <c r="N6" i="75" s="1"/>
  <c r="K152" i="3"/>
  <c r="P151" i="97" s="1"/>
  <c r="K144" i="3"/>
  <c r="P143" i="97" s="1"/>
  <c r="K141" i="3"/>
  <c r="P140" i="97" s="1"/>
  <c r="K133" i="3"/>
  <c r="P132" i="97" s="1"/>
  <c r="Q128" i="3"/>
  <c r="K126" i="3"/>
  <c r="P125" i="97" s="1"/>
  <c r="K123" i="3"/>
  <c r="N123" i="3"/>
  <c r="Q123" i="3" s="1"/>
  <c r="P108" i="107" s="1"/>
  <c r="K105" i="3"/>
  <c r="N105" i="3"/>
  <c r="Q105" i="3" s="1"/>
  <c r="N82" i="3"/>
  <c r="Q82" i="3" s="1"/>
  <c r="K82" i="3"/>
  <c r="N79" i="3"/>
  <c r="Q79" i="3" s="1"/>
  <c r="K79" i="3"/>
  <c r="P78" i="97" s="1"/>
  <c r="N77" i="3"/>
  <c r="Q77" i="3" s="1"/>
  <c r="K77" i="3"/>
  <c r="O67" i="107" s="1"/>
  <c r="N76" i="3"/>
  <c r="Q76" i="3" s="1"/>
  <c r="K76" i="3"/>
  <c r="M33" i="3"/>
  <c r="N33" i="3"/>
  <c r="J33" i="75"/>
  <c r="K33" i="75"/>
  <c r="L33" i="75" s="1"/>
  <c r="M33" i="75" s="1"/>
  <c r="N33" i="75" s="1"/>
  <c r="P33" i="75"/>
  <c r="Q33" i="75" s="1"/>
  <c r="R33" i="75" s="1"/>
  <c r="AB33" i="75" s="1"/>
  <c r="P33" i="3"/>
  <c r="F79" i="75"/>
  <c r="O70" i="75"/>
  <c r="F69" i="75"/>
  <c r="O65" i="75"/>
  <c r="F64" i="75"/>
  <c r="K61" i="75"/>
  <c r="L61" i="75" s="1"/>
  <c r="M61" i="75" s="1"/>
  <c r="F61" i="75"/>
  <c r="I61" i="75" s="1"/>
  <c r="O57" i="75"/>
  <c r="F56" i="75"/>
  <c r="F50" i="75"/>
  <c r="I50" i="75" s="1"/>
  <c r="N50" i="75" s="1"/>
  <c r="F45" i="75"/>
  <c r="P44" i="75"/>
  <c r="Q44" i="75" s="1"/>
  <c r="R44" i="75" s="1"/>
  <c r="AB44" i="75" s="1"/>
  <c r="N43" i="97" s="1"/>
  <c r="X37" i="75"/>
  <c r="Y37" i="75" s="1"/>
  <c r="Z37" i="75" s="1"/>
  <c r="G36" i="75"/>
  <c r="H36" i="75" s="1"/>
  <c r="I36" i="75" s="1"/>
  <c r="N36" i="75" s="1"/>
  <c r="M35" i="97" s="1"/>
  <c r="F36" i="75"/>
  <c r="R32" i="75"/>
  <c r="AB32" i="75" s="1"/>
  <c r="W31" i="75"/>
  <c r="W30" i="75"/>
  <c r="Z30" i="75" s="1"/>
  <c r="AA30" i="75" s="1"/>
  <c r="W29" i="75"/>
  <c r="W28" i="75"/>
  <c r="Z28" i="75" s="1"/>
  <c r="AA28" i="75" s="1"/>
  <c r="T8" i="75"/>
  <c r="U8" i="75" s="1"/>
  <c r="V8" i="75" s="1"/>
  <c r="I8" i="75"/>
  <c r="N8" i="75" s="1"/>
  <c r="K153" i="3"/>
  <c r="K145" i="3"/>
  <c r="L138" i="3"/>
  <c r="N134" i="3"/>
  <c r="Q134" i="3" s="1"/>
  <c r="K134" i="3"/>
  <c r="P133" i="97" s="1"/>
  <c r="O114" i="3"/>
  <c r="Q114" i="3" s="1"/>
  <c r="K114" i="3"/>
  <c r="P113" i="97" s="1"/>
  <c r="K106" i="3"/>
  <c r="P105" i="97" s="1"/>
  <c r="N106" i="3"/>
  <c r="Q106" i="3" s="1"/>
  <c r="K97" i="3"/>
  <c r="N97" i="3"/>
  <c r="Q97" i="3" s="1"/>
  <c r="N85" i="3"/>
  <c r="Q85" i="3" s="1"/>
  <c r="K85" i="3"/>
  <c r="N84" i="3"/>
  <c r="Q84" i="3" s="1"/>
  <c r="K84" i="3"/>
  <c r="P83" i="97" s="1"/>
  <c r="R46" i="3"/>
  <c r="Q44" i="3"/>
  <c r="Q41" i="3"/>
  <c r="AB40" i="75"/>
  <c r="N39" i="97" s="1"/>
  <c r="L39" i="97" s="1"/>
  <c r="O39" i="75"/>
  <c r="P39" i="75"/>
  <c r="Q39" i="75" s="1"/>
  <c r="R39" i="75" s="1"/>
  <c r="Z31" i="75"/>
  <c r="Z29" i="75"/>
  <c r="AA29" i="75" s="1"/>
  <c r="S23" i="75"/>
  <c r="T23" i="75"/>
  <c r="U23" i="75" s="1"/>
  <c r="O19" i="75"/>
  <c r="P19" i="75"/>
  <c r="Q19" i="75" s="1"/>
  <c r="R125" i="3"/>
  <c r="Q122" i="3"/>
  <c r="P107" i="107" s="1"/>
  <c r="R119" i="3"/>
  <c r="O118" i="97" s="1"/>
  <c r="K98" i="3"/>
  <c r="P97" i="97" s="1"/>
  <c r="N98" i="3"/>
  <c r="Q98" i="3" s="1"/>
  <c r="Q64" i="3"/>
  <c r="R58" i="3"/>
  <c r="O57" i="97" s="1"/>
  <c r="Q57" i="3"/>
  <c r="Q38" i="3"/>
  <c r="M16" i="3"/>
  <c r="O92" i="75"/>
  <c r="O79" i="75"/>
  <c r="R79" i="75" s="1"/>
  <c r="O75" i="75"/>
  <c r="O69" i="75"/>
  <c r="O64" i="75"/>
  <c r="R64" i="75" s="1"/>
  <c r="AB64" i="75" s="1"/>
  <c r="N63" i="97" s="1"/>
  <c r="L63" i="97" s="1"/>
  <c r="O56" i="75"/>
  <c r="R56" i="75" s="1"/>
  <c r="AB56" i="75" s="1"/>
  <c r="O51" i="75"/>
  <c r="O46" i="75"/>
  <c r="R46" i="75" s="1"/>
  <c r="AB46" i="75" s="1"/>
  <c r="X36" i="75"/>
  <c r="Y36" i="75" s="1"/>
  <c r="Z36" i="75" s="1"/>
  <c r="P16" i="75"/>
  <c r="Q16" i="75" s="1"/>
  <c r="R16" i="75" s="1"/>
  <c r="AB16" i="75" s="1"/>
  <c r="N15" i="97" s="1"/>
  <c r="X16" i="75"/>
  <c r="Y16" i="75" s="1"/>
  <c r="Z16" i="75" s="1"/>
  <c r="T16" i="75"/>
  <c r="U16" i="75" s="1"/>
  <c r="V16" i="75" s="1"/>
  <c r="AA16" i="75" s="1"/>
  <c r="F16" i="75"/>
  <c r="G16" i="75"/>
  <c r="H16" i="75" s="1"/>
  <c r="I16" i="75" s="1"/>
  <c r="S13" i="75"/>
  <c r="T13" i="75"/>
  <c r="U13" i="75" s="1"/>
  <c r="V13" i="75" s="1"/>
  <c r="AA13" i="75" s="1"/>
  <c r="AB13" i="75" s="1"/>
  <c r="N12" i="97" s="1"/>
  <c r="L12" i="97" s="1"/>
  <c r="G12" i="97" s="1"/>
  <c r="V10" i="75"/>
  <c r="AA10" i="75" s="1"/>
  <c r="N140" i="3"/>
  <c r="K140" i="3"/>
  <c r="P139" i="97" s="1"/>
  <c r="P138" i="3"/>
  <c r="K129" i="3"/>
  <c r="P128" i="97" s="1"/>
  <c r="N129" i="3"/>
  <c r="Q129" i="3" s="1"/>
  <c r="Q124" i="3"/>
  <c r="P59" i="102" s="1"/>
  <c r="Q118" i="3"/>
  <c r="K63" i="3"/>
  <c r="P62" i="97" s="1"/>
  <c r="N63" i="3"/>
  <c r="Q63" i="3" s="1"/>
  <c r="Q54" i="3"/>
  <c r="Q50" i="3"/>
  <c r="P43" i="107" s="1"/>
  <c r="N31" i="3"/>
  <c r="Q31" i="3" s="1"/>
  <c r="K31" i="3"/>
  <c r="P30" i="97" s="1"/>
  <c r="Q29" i="3"/>
  <c r="N16" i="3"/>
  <c r="J16" i="75"/>
  <c r="K16" i="75"/>
  <c r="L16" i="75" s="1"/>
  <c r="M16" i="75" s="1"/>
  <c r="N16" i="75" s="1"/>
  <c r="M15" i="97" s="1"/>
  <c r="L16" i="3"/>
  <c r="O34" i="75"/>
  <c r="P34" i="75"/>
  <c r="Q34" i="75" s="1"/>
  <c r="R34" i="75" s="1"/>
  <c r="W32" i="75"/>
  <c r="X32" i="75"/>
  <c r="Y32" i="75" s="1"/>
  <c r="Z32" i="75" s="1"/>
  <c r="AA32" i="75" s="1"/>
  <c r="N32" i="75"/>
  <c r="M31" i="97" s="1"/>
  <c r="R31" i="75"/>
  <c r="R28" i="75"/>
  <c r="P11" i="75"/>
  <c r="Q11" i="75" s="1"/>
  <c r="R11" i="75" s="1"/>
  <c r="AB11" i="75" s="1"/>
  <c r="N10" i="97" s="1"/>
  <c r="L10" i="97" s="1"/>
  <c r="G10" i="97" s="1"/>
  <c r="X11" i="75"/>
  <c r="Y11" i="75" s="1"/>
  <c r="Z11" i="75" s="1"/>
  <c r="T11" i="75"/>
  <c r="U11" i="75" s="1"/>
  <c r="V11" i="75" s="1"/>
  <c r="AA11" i="75" s="1"/>
  <c r="K148" i="3"/>
  <c r="P147" i="97" s="1"/>
  <c r="K87" i="3"/>
  <c r="N87" i="3"/>
  <c r="Q87" i="3" s="1"/>
  <c r="E15" i="102"/>
  <c r="B15" i="102"/>
  <c r="U15" i="102" s="1"/>
  <c r="D15" i="102"/>
  <c r="T44" i="75"/>
  <c r="U44" i="75" s="1"/>
  <c r="V44" i="75" s="1"/>
  <c r="AA44" i="75" s="1"/>
  <c r="T42" i="75"/>
  <c r="U42" i="75" s="1"/>
  <c r="V42" i="75" s="1"/>
  <c r="O42" i="75"/>
  <c r="S36" i="75"/>
  <c r="T36" i="75"/>
  <c r="U36" i="75" s="1"/>
  <c r="V36" i="75" s="1"/>
  <c r="AA36" i="75" s="1"/>
  <c r="AB36" i="75" s="1"/>
  <c r="N35" i="97" s="1"/>
  <c r="L35" i="97" s="1"/>
  <c r="AB35" i="75"/>
  <c r="N34" i="97" s="1"/>
  <c r="L34" i="97" s="1"/>
  <c r="O18" i="75"/>
  <c r="P18" i="75"/>
  <c r="Q18" i="75" s="1"/>
  <c r="R18" i="75" s="1"/>
  <c r="N11" i="75"/>
  <c r="M10" i="97" s="1"/>
  <c r="I10" i="75"/>
  <c r="N10" i="75" s="1"/>
  <c r="V6" i="75"/>
  <c r="AA6" i="75" s="1"/>
  <c r="K149" i="3"/>
  <c r="K130" i="3"/>
  <c r="P129" i="97" s="1"/>
  <c r="N130" i="3"/>
  <c r="Q130" i="3" s="1"/>
  <c r="K127" i="3"/>
  <c r="P126" i="97" s="1"/>
  <c r="K121" i="3"/>
  <c r="K115" i="3"/>
  <c r="P114" i="97" s="1"/>
  <c r="N115" i="3"/>
  <c r="Q115" i="3" s="1"/>
  <c r="Q51" i="3"/>
  <c r="O31" i="75"/>
  <c r="O30" i="75"/>
  <c r="R30" i="75" s="1"/>
  <c r="AB30" i="75" s="1"/>
  <c r="N29" i="97" s="1"/>
  <c r="L29" i="97" s="1"/>
  <c r="O29" i="75"/>
  <c r="R29" i="75" s="1"/>
  <c r="AB29" i="75" s="1"/>
  <c r="N28" i="97" s="1"/>
  <c r="O28" i="75"/>
  <c r="X8" i="75"/>
  <c r="Y8" i="75" s="1"/>
  <c r="Z8" i="75" s="1"/>
  <c r="F8" i="75"/>
  <c r="X7" i="75"/>
  <c r="Y7" i="75" s="1"/>
  <c r="Z7" i="75" s="1"/>
  <c r="AA7" i="75" s="1"/>
  <c r="N153" i="3"/>
  <c r="Q153" i="3" s="1"/>
  <c r="N152" i="3"/>
  <c r="Q152" i="3" s="1"/>
  <c r="N151" i="3"/>
  <c r="Q151" i="3" s="1"/>
  <c r="N150" i="3"/>
  <c r="Q150" i="3" s="1"/>
  <c r="N149" i="3"/>
  <c r="Q149" i="3" s="1"/>
  <c r="N148" i="3"/>
  <c r="Q148" i="3" s="1"/>
  <c r="N147" i="3"/>
  <c r="Q147" i="3" s="1"/>
  <c r="N146" i="3"/>
  <c r="Q146" i="3" s="1"/>
  <c r="N145" i="3"/>
  <c r="Q145" i="3" s="1"/>
  <c r="N144" i="3"/>
  <c r="Q144" i="3" s="1"/>
  <c r="N143" i="3"/>
  <c r="Q143" i="3" s="1"/>
  <c r="P68" i="102" s="1"/>
  <c r="O139" i="3"/>
  <c r="Q139" i="3" s="1"/>
  <c r="L135" i="3"/>
  <c r="K124" i="3"/>
  <c r="K104" i="3"/>
  <c r="P103" i="97" s="1"/>
  <c r="N104" i="3"/>
  <c r="Q104" i="3" s="1"/>
  <c r="P90" i="107" s="1"/>
  <c r="K96" i="3"/>
  <c r="P95" i="97" s="1"/>
  <c r="N96" i="3"/>
  <c r="Q96" i="3" s="1"/>
  <c r="K64" i="3"/>
  <c r="P63" i="97" s="1"/>
  <c r="Q47" i="3"/>
  <c r="P25" i="102" s="1"/>
  <c r="R42" i="3"/>
  <c r="O41" i="97" s="1"/>
  <c r="R34" i="3"/>
  <c r="Q24" i="3"/>
  <c r="N19" i="3"/>
  <c r="Q19" i="3" s="1"/>
  <c r="K19" i="3"/>
  <c r="P18" i="97" s="1"/>
  <c r="P22" i="75"/>
  <c r="Q22" i="75" s="1"/>
  <c r="R22" i="75" s="1"/>
  <c r="L22" i="3"/>
  <c r="K22" i="75"/>
  <c r="L22" i="75" s="1"/>
  <c r="M22" i="75" s="1"/>
  <c r="N22" i="75" s="1"/>
  <c r="J22" i="75"/>
  <c r="M22" i="3"/>
  <c r="N21" i="3"/>
  <c r="Q21" i="3" s="1"/>
  <c r="P18" i="107" s="1"/>
  <c r="K21" i="3"/>
  <c r="P20" i="97" s="1"/>
  <c r="O138" i="3"/>
  <c r="K111" i="3"/>
  <c r="P110" i="97" s="1"/>
  <c r="N111" i="3"/>
  <c r="Q111" i="3" s="1"/>
  <c r="K103" i="3"/>
  <c r="N103" i="3"/>
  <c r="Q103" i="3" s="1"/>
  <c r="K95" i="3"/>
  <c r="P94" i="97" s="1"/>
  <c r="N95" i="3"/>
  <c r="Q95" i="3" s="1"/>
  <c r="N83" i="3"/>
  <c r="Q83" i="3" s="1"/>
  <c r="K83" i="3"/>
  <c r="P82" i="97" s="1"/>
  <c r="N75" i="3"/>
  <c r="Q75" i="3" s="1"/>
  <c r="P65" i="107" s="1"/>
  <c r="K75" i="3"/>
  <c r="O65" i="107" s="1"/>
  <c r="Q67" i="3"/>
  <c r="Q53" i="3"/>
  <c r="Q35" i="3"/>
  <c r="N32" i="3"/>
  <c r="Q32" i="3" s="1"/>
  <c r="K32" i="3"/>
  <c r="P31" i="97" s="1"/>
  <c r="P22" i="3"/>
  <c r="X39" i="75"/>
  <c r="Y39" i="75" s="1"/>
  <c r="Z39" i="75" s="1"/>
  <c r="K39" i="75"/>
  <c r="L39" i="75" s="1"/>
  <c r="M39" i="75" s="1"/>
  <c r="N39" i="75" s="1"/>
  <c r="M38" i="97" s="1"/>
  <c r="X34" i="75"/>
  <c r="Y34" i="75" s="1"/>
  <c r="Z34" i="75" s="1"/>
  <c r="AA34" i="75" s="1"/>
  <c r="X19" i="75"/>
  <c r="Y19" i="75" s="1"/>
  <c r="Z19" i="75" s="1"/>
  <c r="X18" i="75"/>
  <c r="Y18" i="75" s="1"/>
  <c r="Z18" i="75" s="1"/>
  <c r="AA18" i="75" s="1"/>
  <c r="F13" i="75"/>
  <c r="P8" i="75"/>
  <c r="Q8" i="75" s="1"/>
  <c r="P7" i="75"/>
  <c r="Q7" i="75" s="1"/>
  <c r="R7" i="75" s="1"/>
  <c r="N138" i="3"/>
  <c r="Q138" i="3" s="1"/>
  <c r="K138" i="3"/>
  <c r="P137" i="97" s="1"/>
  <c r="N133" i="3"/>
  <c r="Q133" i="3" s="1"/>
  <c r="K110" i="3"/>
  <c r="P109" i="97" s="1"/>
  <c r="N110" i="3"/>
  <c r="Q110" i="3" s="1"/>
  <c r="P96" i="107" s="1"/>
  <c r="K102" i="3"/>
  <c r="N102" i="3"/>
  <c r="Q102" i="3" s="1"/>
  <c r="K94" i="3"/>
  <c r="P93" i="97" s="1"/>
  <c r="N94" i="3"/>
  <c r="Q94" i="3" s="1"/>
  <c r="L68" i="3"/>
  <c r="N66" i="3"/>
  <c r="Q66" i="3" s="1"/>
  <c r="L65" i="3"/>
  <c r="Q59" i="3"/>
  <c r="P32" i="102" s="1"/>
  <c r="Q43" i="3"/>
  <c r="Q37" i="3"/>
  <c r="O29" i="3"/>
  <c r="K29" i="3"/>
  <c r="P28" i="97" s="1"/>
  <c r="Q28" i="3"/>
  <c r="N25" i="3"/>
  <c r="Q25" i="3" s="1"/>
  <c r="K25" i="3"/>
  <c r="P24" i="97" s="1"/>
  <c r="O8" i="75"/>
  <c r="O7" i="75"/>
  <c r="M138" i="3"/>
  <c r="N127" i="3"/>
  <c r="Q127" i="3" s="1"/>
  <c r="N121" i="3"/>
  <c r="Q121" i="3" s="1"/>
  <c r="N113" i="3"/>
  <c r="Q113" i="3" s="1"/>
  <c r="K109" i="3"/>
  <c r="N109" i="3"/>
  <c r="Q109" i="3" s="1"/>
  <c r="K101" i="3"/>
  <c r="P100" i="97" s="1"/>
  <c r="N101" i="3"/>
  <c r="Q101" i="3" s="1"/>
  <c r="K93" i="3"/>
  <c r="P92" i="97" s="1"/>
  <c r="N93" i="3"/>
  <c r="Q93" i="3" s="1"/>
  <c r="N81" i="3"/>
  <c r="Q81" i="3" s="1"/>
  <c r="P70" i="107" s="1"/>
  <c r="K81" i="3"/>
  <c r="P80" i="97" s="1"/>
  <c r="N73" i="3"/>
  <c r="Q73" i="3" s="1"/>
  <c r="K73" i="3"/>
  <c r="P72" i="97" s="1"/>
  <c r="P71" i="3"/>
  <c r="Q71" i="3" s="1"/>
  <c r="K71" i="3"/>
  <c r="P70" i="97" s="1"/>
  <c r="Q49" i="3"/>
  <c r="P24" i="3"/>
  <c r="K24" i="3"/>
  <c r="P23" i="97" s="1"/>
  <c r="O18" i="3"/>
  <c r="K18" i="3"/>
  <c r="P17" i="97" s="1"/>
  <c r="N136" i="3"/>
  <c r="Q136" i="3" s="1"/>
  <c r="K108" i="3"/>
  <c r="N108" i="3"/>
  <c r="Q108" i="3" s="1"/>
  <c r="K100" i="3"/>
  <c r="P99" i="97" s="1"/>
  <c r="N100" i="3"/>
  <c r="Q100" i="3" s="1"/>
  <c r="K92" i="3"/>
  <c r="P91" i="97" s="1"/>
  <c r="N92" i="3"/>
  <c r="Q92" i="3" s="1"/>
  <c r="N80" i="3"/>
  <c r="Q80" i="3" s="1"/>
  <c r="K80" i="3"/>
  <c r="N72" i="3"/>
  <c r="Q72" i="3" s="1"/>
  <c r="K72" i="3"/>
  <c r="P71" i="97" s="1"/>
  <c r="Q55" i="3"/>
  <c r="Q39" i="3"/>
  <c r="N6" i="3"/>
  <c r="Q6" i="3" s="1"/>
  <c r="K6" i="3"/>
  <c r="G26" i="75"/>
  <c r="H26" i="75" s="1"/>
  <c r="I26" i="75" s="1"/>
  <c r="F26" i="75"/>
  <c r="O140" i="3"/>
  <c r="K139" i="3"/>
  <c r="P138" i="97" s="1"/>
  <c r="N135" i="3"/>
  <c r="Q135" i="3" s="1"/>
  <c r="K107" i="3"/>
  <c r="N107" i="3"/>
  <c r="Q107" i="3" s="1"/>
  <c r="K99" i="3"/>
  <c r="P98" i="97" s="1"/>
  <c r="N99" i="3"/>
  <c r="Q99" i="3" s="1"/>
  <c r="K91" i="3"/>
  <c r="P90" i="97" s="1"/>
  <c r="N91" i="3"/>
  <c r="Q91" i="3" s="1"/>
  <c r="K90" i="3"/>
  <c r="P89" i="97" s="1"/>
  <c r="N90" i="3"/>
  <c r="Q90" i="3" s="1"/>
  <c r="K88" i="3"/>
  <c r="P87" i="97" s="1"/>
  <c r="N88" i="3"/>
  <c r="Q88" i="3" s="1"/>
  <c r="K69" i="3"/>
  <c r="P68" i="97" s="1"/>
  <c r="N69" i="3"/>
  <c r="Q69" i="3" s="1"/>
  <c r="Q61" i="3"/>
  <c r="Q45" i="3"/>
  <c r="P38" i="107" s="1"/>
  <c r="N30" i="3"/>
  <c r="Q30" i="3" s="1"/>
  <c r="K30" i="3"/>
  <c r="P29" i="97" s="1"/>
  <c r="L33" i="3"/>
  <c r="M26" i="75"/>
  <c r="AE27" i="4"/>
  <c r="AM27" i="4" s="1"/>
  <c r="K28" i="3"/>
  <c r="P27" i="97" s="1"/>
  <c r="P16" i="3"/>
  <c r="N8" i="3"/>
  <c r="Q8" i="3" s="1"/>
  <c r="K7" i="3"/>
  <c r="N7" i="3"/>
  <c r="Q7" i="3" s="1"/>
  <c r="K33" i="3"/>
  <c r="R27" i="75"/>
  <c r="L26" i="3"/>
  <c r="P26" i="75"/>
  <c r="Q26" i="75" s="1"/>
  <c r="R26" i="75" s="1"/>
  <c r="AB26" i="75" s="1"/>
  <c r="N25" i="97" s="1"/>
  <c r="N26" i="3"/>
  <c r="J26" i="75"/>
  <c r="N22" i="3"/>
  <c r="K22" i="3"/>
  <c r="P21" i="97" s="1"/>
  <c r="Q20" i="3"/>
  <c r="K62" i="3"/>
  <c r="P61" i="97" s="1"/>
  <c r="N62" i="3"/>
  <c r="Q62" i="3" s="1"/>
  <c r="K58" i="3"/>
  <c r="P57" i="97" s="1"/>
  <c r="K56" i="3"/>
  <c r="P55" i="97" s="1"/>
  <c r="K54" i="3"/>
  <c r="K52" i="3"/>
  <c r="K50" i="3"/>
  <c r="K48" i="3"/>
  <c r="R48" i="3" s="1"/>
  <c r="K46" i="3"/>
  <c r="P45" i="97" s="1"/>
  <c r="K44" i="3"/>
  <c r="P43" i="97" s="1"/>
  <c r="K42" i="3"/>
  <c r="P41" i="97" s="1"/>
  <c r="K40" i="3"/>
  <c r="P39" i="97" s="1"/>
  <c r="K38" i="3"/>
  <c r="P37" i="97" s="1"/>
  <c r="K36" i="3"/>
  <c r="P35" i="97" s="1"/>
  <c r="K34" i="3"/>
  <c r="P33" i="97" s="1"/>
  <c r="O33" i="3"/>
  <c r="AN27" i="4"/>
  <c r="T26" i="97" s="1"/>
  <c r="R26" i="97" s="1"/>
  <c r="T27" i="75"/>
  <c r="U27" i="75" s="1"/>
  <c r="V27" i="75" s="1"/>
  <c r="AA27" i="75" s="1"/>
  <c r="AL26" i="4"/>
  <c r="C13" i="102"/>
  <c r="T13" i="102"/>
  <c r="O16" i="3"/>
  <c r="AM26" i="4"/>
  <c r="AN26" i="4" s="1"/>
  <c r="Z21" i="75"/>
  <c r="AA21" i="75" s="1"/>
  <c r="AB21" i="75" s="1"/>
  <c r="L69" i="3"/>
  <c r="M25" i="3"/>
  <c r="K23" i="3"/>
  <c r="N23" i="3"/>
  <c r="Q23" i="3" s="1"/>
  <c r="P19" i="107" s="1"/>
  <c r="K8" i="3"/>
  <c r="K27" i="4"/>
  <c r="P27" i="3"/>
  <c r="L18" i="3"/>
  <c r="Q18" i="3" s="1"/>
  <c r="P8" i="3"/>
  <c r="K27" i="75"/>
  <c r="L27" i="75" s="1"/>
  <c r="J27" i="75"/>
  <c r="C14" i="102"/>
  <c r="AL22" i="4"/>
  <c r="X21" i="4"/>
  <c r="O66" i="3"/>
  <c r="K61" i="3"/>
  <c r="K59" i="3"/>
  <c r="P58" i="97" s="1"/>
  <c r="K57" i="3"/>
  <c r="K55" i="3"/>
  <c r="P54" i="97" s="1"/>
  <c r="K53" i="3"/>
  <c r="P52" i="97" s="1"/>
  <c r="K51" i="3"/>
  <c r="P50" i="97" s="1"/>
  <c r="K49" i="3"/>
  <c r="O42" i="107" s="1"/>
  <c r="K47" i="3"/>
  <c r="P46" i="97" s="1"/>
  <c r="K45" i="3"/>
  <c r="K43" i="3"/>
  <c r="P42" i="97" s="1"/>
  <c r="K41" i="3"/>
  <c r="K39" i="3"/>
  <c r="P38" i="97" s="1"/>
  <c r="K37" i="3"/>
  <c r="P36" i="97" s="1"/>
  <c r="K35" i="3"/>
  <c r="P34" i="97" s="1"/>
  <c r="O27" i="4"/>
  <c r="X27" i="4" s="1"/>
  <c r="S26" i="97" s="1"/>
  <c r="AL27" i="4"/>
  <c r="K27" i="3"/>
  <c r="P26" i="97" s="1"/>
  <c r="O26" i="4"/>
  <c r="X26" i="4" s="1"/>
  <c r="AE26" i="4"/>
  <c r="X20" i="4"/>
  <c r="S19" i="97" s="1"/>
  <c r="B11" i="102"/>
  <c r="U11" i="102" s="1"/>
  <c r="AL17" i="4"/>
  <c r="P17" i="75"/>
  <c r="Q17" i="75" s="1"/>
  <c r="R17" i="75" s="1"/>
  <c r="O17" i="75"/>
  <c r="T17" i="75"/>
  <c r="U17" i="75" s="1"/>
  <c r="V17" i="75" s="1"/>
  <c r="AA17" i="75" s="1"/>
  <c r="K15" i="3"/>
  <c r="Z150" i="104"/>
  <c r="S150" i="104" s="1"/>
  <c r="V149" i="103"/>
  <c r="G149" i="99" s="1"/>
  <c r="D149" i="99" s="1"/>
  <c r="AB149" i="104"/>
  <c r="Z149" i="104" s="1"/>
  <c r="S149" i="104" s="1"/>
  <c r="L149" i="104"/>
  <c r="D149" i="104" s="1"/>
  <c r="V139" i="103"/>
  <c r="G139" i="99" s="1"/>
  <c r="D139" i="99" s="1"/>
  <c r="C122" i="104"/>
  <c r="H122" i="99" s="1"/>
  <c r="E122" i="99" s="1"/>
  <c r="D118" i="104"/>
  <c r="Z102" i="104"/>
  <c r="S102" i="104" s="1"/>
  <c r="V66" i="103"/>
  <c r="G66" i="99" s="1"/>
  <c r="D66" i="99" s="1"/>
  <c r="M20" i="75"/>
  <c r="X15" i="4"/>
  <c r="S14" i="97" s="1"/>
  <c r="AN15" i="4"/>
  <c r="K15" i="75"/>
  <c r="L15" i="75" s="1"/>
  <c r="M15" i="75" s="1"/>
  <c r="N15" i="75" s="1"/>
  <c r="J15" i="75"/>
  <c r="AM14" i="4"/>
  <c r="AE14" i="4"/>
  <c r="V12" i="75"/>
  <c r="AA12" i="75" s="1"/>
  <c r="AB12" i="75" s="1"/>
  <c r="K12" i="3"/>
  <c r="N12" i="3"/>
  <c r="Q12" i="3" s="1"/>
  <c r="D119" i="104"/>
  <c r="AH26" i="4"/>
  <c r="O26" i="3"/>
  <c r="K22" i="4"/>
  <c r="O22" i="4" s="1"/>
  <c r="X22" i="4" s="1"/>
  <c r="B12" i="102"/>
  <c r="U12" i="102" s="1"/>
  <c r="D12" i="102"/>
  <c r="R20" i="4"/>
  <c r="AM20" i="4"/>
  <c r="AN20" i="4" s="1"/>
  <c r="T19" i="97" s="1"/>
  <c r="R19" i="97" s="1"/>
  <c r="K20" i="3"/>
  <c r="P19" i="97" s="1"/>
  <c r="O15" i="3"/>
  <c r="N15" i="3"/>
  <c r="R14" i="4"/>
  <c r="AH14" i="4"/>
  <c r="AL9" i="4"/>
  <c r="V150" i="103"/>
  <c r="G150" i="99" s="1"/>
  <c r="D150" i="99" s="1"/>
  <c r="M149" i="104"/>
  <c r="G134" i="104"/>
  <c r="V108" i="103"/>
  <c r="G108" i="99" s="1"/>
  <c r="D108" i="99" s="1"/>
  <c r="C81" i="104"/>
  <c r="H81" i="99" s="1"/>
  <c r="E81" i="99" s="1"/>
  <c r="D81" i="104"/>
  <c r="B81" i="104" s="1"/>
  <c r="F81" i="99" s="1"/>
  <c r="C81" i="99" s="1"/>
  <c r="T26" i="75"/>
  <c r="U26" i="75" s="1"/>
  <c r="V26" i="75" s="1"/>
  <c r="AA26" i="75" s="1"/>
  <c r="T22" i="75"/>
  <c r="U22" i="75" s="1"/>
  <c r="S22" i="75"/>
  <c r="X17" i="75"/>
  <c r="Y17" i="75" s="1"/>
  <c r="Z17" i="75" s="1"/>
  <c r="W17" i="75"/>
  <c r="AN14" i="4"/>
  <c r="X14" i="75"/>
  <c r="Y14" i="75" s="1"/>
  <c r="Z14" i="75" s="1"/>
  <c r="AA14" i="75" s="1"/>
  <c r="W14" i="75"/>
  <c r="AN12" i="4"/>
  <c r="W9" i="4"/>
  <c r="AB148" i="104"/>
  <c r="AB147" i="104"/>
  <c r="Z147" i="104" s="1"/>
  <c r="S147" i="104" s="1"/>
  <c r="Z146" i="104"/>
  <c r="S146" i="104" s="1"/>
  <c r="B146" i="104" s="1"/>
  <c r="F146" i="99" s="1"/>
  <c r="C146" i="99" s="1"/>
  <c r="B146" i="99" s="1"/>
  <c r="AN145" i="104"/>
  <c r="AB143" i="104"/>
  <c r="Z143" i="104" s="1"/>
  <c r="S143" i="104" s="1"/>
  <c r="D140" i="104"/>
  <c r="AE22" i="4"/>
  <c r="AM22" i="4" s="1"/>
  <c r="AN22" i="4" s="1"/>
  <c r="E13" i="102"/>
  <c r="W21" i="75"/>
  <c r="T15" i="75"/>
  <c r="U15" i="75" s="1"/>
  <c r="V15" i="75" s="1"/>
  <c r="AA15" i="75" s="1"/>
  <c r="S15" i="75"/>
  <c r="M15" i="3"/>
  <c r="E9" i="102"/>
  <c r="B9" i="102"/>
  <c r="U9" i="102" s="1"/>
  <c r="X12" i="4"/>
  <c r="N12" i="75"/>
  <c r="G140" i="104"/>
  <c r="C140" i="104"/>
  <c r="H140" i="99" s="1"/>
  <c r="E140" i="99" s="1"/>
  <c r="M123" i="104"/>
  <c r="B123" i="104" s="1"/>
  <c r="F123" i="99" s="1"/>
  <c r="C123" i="99" s="1"/>
  <c r="L27" i="3"/>
  <c r="K26" i="3"/>
  <c r="D13" i="102"/>
  <c r="R20" i="75"/>
  <c r="AB20" i="75" s="1"/>
  <c r="N19" i="97" s="1"/>
  <c r="K17" i="4"/>
  <c r="AE17" i="4"/>
  <c r="AM17" i="4" s="1"/>
  <c r="AN17" i="4" s="1"/>
  <c r="G17" i="75"/>
  <c r="H17" i="75" s="1"/>
  <c r="I17" i="75" s="1"/>
  <c r="F17" i="75"/>
  <c r="O17" i="3"/>
  <c r="N17" i="3"/>
  <c r="Q17" i="3" s="1"/>
  <c r="I15" i="75"/>
  <c r="W14" i="4"/>
  <c r="O14" i="4"/>
  <c r="AM9" i="4"/>
  <c r="AN9" i="4" s="1"/>
  <c r="AE9" i="4"/>
  <c r="Z148" i="104"/>
  <c r="C146" i="104"/>
  <c r="H146" i="99" s="1"/>
  <c r="E146" i="99" s="1"/>
  <c r="L146" i="104"/>
  <c r="D146" i="104" s="1"/>
  <c r="Z144" i="104"/>
  <c r="S144" i="104" s="1"/>
  <c r="AN143" i="104"/>
  <c r="AB141" i="104"/>
  <c r="Z141" i="104" s="1"/>
  <c r="AM21" i="4"/>
  <c r="AN21" i="4" s="1"/>
  <c r="O17" i="4"/>
  <c r="X17" i="4" s="1"/>
  <c r="N17" i="75"/>
  <c r="P15" i="75"/>
  <c r="Q15" i="75" s="1"/>
  <c r="R15" i="75" s="1"/>
  <c r="L15" i="3"/>
  <c r="AB150" i="104"/>
  <c r="D150" i="104"/>
  <c r="M147" i="104"/>
  <c r="M145" i="104"/>
  <c r="K144" i="104"/>
  <c r="L144" i="104" s="1"/>
  <c r="D144" i="104" s="1"/>
  <c r="B144" i="104" s="1"/>
  <c r="F144" i="99" s="1"/>
  <c r="C144" i="99" s="1"/>
  <c r="B144" i="99" s="1"/>
  <c r="V143" i="103"/>
  <c r="G143" i="99" s="1"/>
  <c r="D143" i="99" s="1"/>
  <c r="K142" i="104"/>
  <c r="L142" i="104" s="1"/>
  <c r="D142" i="104" s="1"/>
  <c r="B142" i="104" s="1"/>
  <c r="F142" i="99" s="1"/>
  <c r="C142" i="99" s="1"/>
  <c r="B142" i="99" s="1"/>
  <c r="C142" i="104"/>
  <c r="H142" i="99" s="1"/>
  <c r="E142" i="99" s="1"/>
  <c r="V138" i="103"/>
  <c r="G138" i="99" s="1"/>
  <c r="D138" i="99" s="1"/>
  <c r="K104" i="104"/>
  <c r="L104" i="104" s="1"/>
  <c r="D104" i="104" s="1"/>
  <c r="G103" i="104"/>
  <c r="D89" i="104"/>
  <c r="X26" i="75"/>
  <c r="Y26" i="75" s="1"/>
  <c r="Z26" i="75" s="1"/>
  <c r="W26" i="75"/>
  <c r="O22" i="3"/>
  <c r="F20" i="75"/>
  <c r="G20" i="75"/>
  <c r="H20" i="75" s="1"/>
  <c r="I20" i="75" s="1"/>
  <c r="D11" i="102"/>
  <c r="E10" i="102"/>
  <c r="B10" i="102"/>
  <c r="U10" i="102" s="1"/>
  <c r="AE15" i="4"/>
  <c r="AM15" i="4" s="1"/>
  <c r="AL14" i="4"/>
  <c r="AL12" i="4"/>
  <c r="AM12" i="4" s="1"/>
  <c r="G12" i="75"/>
  <c r="H12" i="75" s="1"/>
  <c r="I12" i="75" s="1"/>
  <c r="F12" i="75"/>
  <c r="K9" i="4"/>
  <c r="O9" i="4" s="1"/>
  <c r="X9" i="4" s="1"/>
  <c r="L148" i="104"/>
  <c r="D148" i="104" s="1"/>
  <c r="V147" i="103"/>
  <c r="G147" i="99" s="1"/>
  <c r="D147" i="99" s="1"/>
  <c r="G146" i="104"/>
  <c r="AB145" i="104"/>
  <c r="Z145" i="104" s="1"/>
  <c r="D145" i="104"/>
  <c r="L143" i="104"/>
  <c r="D143" i="104" s="1"/>
  <c r="M143" i="104"/>
  <c r="B143" i="104" s="1"/>
  <c r="F143" i="99" s="1"/>
  <c r="C143" i="99" s="1"/>
  <c r="G14" i="75"/>
  <c r="H14" i="75" s="1"/>
  <c r="I14" i="75" s="1"/>
  <c r="P14" i="75"/>
  <c r="Q14" i="75" s="1"/>
  <c r="R14" i="75" s="1"/>
  <c r="N14" i="3"/>
  <c r="Q14" i="3" s="1"/>
  <c r="C144" i="104"/>
  <c r="H144" i="99" s="1"/>
  <c r="E144" i="99" s="1"/>
  <c r="D133" i="104"/>
  <c r="M132" i="104"/>
  <c r="V131" i="103"/>
  <c r="G131" i="99" s="1"/>
  <c r="D131" i="99" s="1"/>
  <c r="Z129" i="104"/>
  <c r="V120" i="103"/>
  <c r="G120" i="99" s="1"/>
  <c r="D120" i="99" s="1"/>
  <c r="G119" i="104"/>
  <c r="G118" i="104"/>
  <c r="M115" i="104"/>
  <c r="V113" i="103"/>
  <c r="G113" i="99" s="1"/>
  <c r="D113" i="99" s="1"/>
  <c r="C108" i="104"/>
  <c r="H108" i="99" s="1"/>
  <c r="E108" i="99" s="1"/>
  <c r="D108" i="104"/>
  <c r="B108" i="104" s="1"/>
  <c r="F108" i="99" s="1"/>
  <c r="C108" i="99" s="1"/>
  <c r="B108" i="99" s="1"/>
  <c r="D102" i="104"/>
  <c r="M101" i="104"/>
  <c r="B101" i="104" s="1"/>
  <c r="F101" i="99" s="1"/>
  <c r="C101" i="99" s="1"/>
  <c r="B101" i="99" s="1"/>
  <c r="M99" i="104"/>
  <c r="B99" i="104" s="1"/>
  <c r="F99" i="99" s="1"/>
  <c r="C99" i="99" s="1"/>
  <c r="V97" i="103"/>
  <c r="G97" i="99" s="1"/>
  <c r="D97" i="99" s="1"/>
  <c r="G94" i="104"/>
  <c r="D94" i="104"/>
  <c r="C42" i="104"/>
  <c r="H42" i="99" s="1"/>
  <c r="E42" i="99" s="1"/>
  <c r="G42" i="104"/>
  <c r="D42" i="104" s="1"/>
  <c r="B42" i="104" s="1"/>
  <c r="F42" i="99" s="1"/>
  <c r="C42" i="99" s="1"/>
  <c r="B42" i="99" s="1"/>
  <c r="AB140" i="104"/>
  <c r="Z140" i="104" s="1"/>
  <c r="S140" i="104" s="1"/>
  <c r="B140" i="104" s="1"/>
  <c r="F140" i="99" s="1"/>
  <c r="C140" i="99" s="1"/>
  <c r="AB134" i="104"/>
  <c r="Z134" i="104" s="1"/>
  <c r="G133" i="104"/>
  <c r="B131" i="99"/>
  <c r="D126" i="104"/>
  <c r="B126" i="104" s="1"/>
  <c r="F126" i="99" s="1"/>
  <c r="C126" i="99" s="1"/>
  <c r="B126" i="99" s="1"/>
  <c r="C121" i="104"/>
  <c r="H121" i="99" s="1"/>
  <c r="E121" i="99" s="1"/>
  <c r="K120" i="104"/>
  <c r="L120" i="104" s="1"/>
  <c r="D120" i="104" s="1"/>
  <c r="B120" i="104"/>
  <c r="F120" i="99" s="1"/>
  <c r="C120" i="99" s="1"/>
  <c r="M118" i="104"/>
  <c r="G114" i="104"/>
  <c r="V112" i="103"/>
  <c r="G112" i="99" s="1"/>
  <c r="D112" i="99" s="1"/>
  <c r="AB109" i="104"/>
  <c r="Z109" i="104" s="1"/>
  <c r="S109" i="104" s="1"/>
  <c r="Z106" i="104"/>
  <c r="S106" i="104" s="1"/>
  <c r="G102" i="104"/>
  <c r="C102" i="104"/>
  <c r="H102" i="99" s="1"/>
  <c r="E102" i="99" s="1"/>
  <c r="C98" i="104"/>
  <c r="H98" i="99" s="1"/>
  <c r="E98" i="99" s="1"/>
  <c r="AB94" i="104"/>
  <c r="Z94" i="104" s="1"/>
  <c r="S94" i="104" s="1"/>
  <c r="L85" i="104"/>
  <c r="D85" i="104" s="1"/>
  <c r="S12" i="75"/>
  <c r="C150" i="104"/>
  <c r="H150" i="99" s="1"/>
  <c r="E150" i="99" s="1"/>
  <c r="V142" i="103"/>
  <c r="G142" i="99" s="1"/>
  <c r="D142" i="99" s="1"/>
  <c r="L141" i="104"/>
  <c r="D141" i="104" s="1"/>
  <c r="Z137" i="104"/>
  <c r="S137" i="104" s="1"/>
  <c r="D137" i="104"/>
  <c r="B137" i="104"/>
  <c r="F137" i="99" s="1"/>
  <c r="C137" i="99" s="1"/>
  <c r="AB121" i="104"/>
  <c r="AB119" i="104"/>
  <c r="Z119" i="104" s="1"/>
  <c r="S119" i="104" s="1"/>
  <c r="V116" i="103"/>
  <c r="G116" i="99" s="1"/>
  <c r="D116" i="99" s="1"/>
  <c r="D111" i="104"/>
  <c r="S107" i="104"/>
  <c r="M107" i="104"/>
  <c r="V105" i="103"/>
  <c r="G105" i="99" s="1"/>
  <c r="D105" i="99" s="1"/>
  <c r="AG104" i="104"/>
  <c r="J14" i="75"/>
  <c r="M14" i="75" s="1"/>
  <c r="N14" i="75" s="1"/>
  <c r="AG139" i="104"/>
  <c r="AB139" i="104" s="1"/>
  <c r="Z139" i="104" s="1"/>
  <c r="C136" i="104"/>
  <c r="H136" i="99" s="1"/>
  <c r="E136" i="99" s="1"/>
  <c r="AB131" i="104"/>
  <c r="Z131" i="104" s="1"/>
  <c r="S131" i="104" s="1"/>
  <c r="G130" i="104"/>
  <c r="V123" i="103"/>
  <c r="G123" i="99" s="1"/>
  <c r="D123" i="99" s="1"/>
  <c r="D113" i="104"/>
  <c r="G106" i="104"/>
  <c r="C106" i="104"/>
  <c r="H106" i="99" s="1"/>
  <c r="E106" i="99" s="1"/>
  <c r="Z103" i="104"/>
  <c r="K95" i="104"/>
  <c r="L95" i="104" s="1"/>
  <c r="D95" i="104" s="1"/>
  <c r="B95" i="104" s="1"/>
  <c r="F95" i="99" s="1"/>
  <c r="C95" i="99" s="1"/>
  <c r="K78" i="104"/>
  <c r="C78" i="104"/>
  <c r="H78" i="99" s="1"/>
  <c r="E78" i="99" s="1"/>
  <c r="V136" i="103"/>
  <c r="G136" i="99" s="1"/>
  <c r="D136" i="99" s="1"/>
  <c r="C132" i="104"/>
  <c r="H132" i="99" s="1"/>
  <c r="E132" i="99" s="1"/>
  <c r="K132" i="104"/>
  <c r="L132" i="104" s="1"/>
  <c r="D132" i="104" s="1"/>
  <c r="V125" i="103"/>
  <c r="G125" i="99" s="1"/>
  <c r="D125" i="99" s="1"/>
  <c r="AB117" i="104"/>
  <c r="Z117" i="104" s="1"/>
  <c r="S117" i="104" s="1"/>
  <c r="AG116" i="104"/>
  <c r="C111" i="104"/>
  <c r="H111" i="99" s="1"/>
  <c r="E111" i="99" s="1"/>
  <c r="D109" i="104"/>
  <c r="AB108" i="104"/>
  <c r="Z108" i="104" s="1"/>
  <c r="S108" i="104" s="1"/>
  <c r="AB104" i="104"/>
  <c r="Z104" i="104" s="1"/>
  <c r="S104" i="104" s="1"/>
  <c r="B104" i="104" s="1"/>
  <c r="F104" i="99" s="1"/>
  <c r="C104" i="99" s="1"/>
  <c r="C101" i="104"/>
  <c r="H101" i="99" s="1"/>
  <c r="E101" i="99" s="1"/>
  <c r="K101" i="104"/>
  <c r="L101" i="104" s="1"/>
  <c r="D101" i="104" s="1"/>
  <c r="AB87" i="104"/>
  <c r="Z87" i="104" s="1"/>
  <c r="Z83" i="104"/>
  <c r="C143" i="104"/>
  <c r="H143" i="99" s="1"/>
  <c r="E143" i="99" s="1"/>
  <c r="V133" i="103"/>
  <c r="G133" i="99" s="1"/>
  <c r="D133" i="99" s="1"/>
  <c r="D128" i="104"/>
  <c r="AB125" i="104"/>
  <c r="Z125" i="104" s="1"/>
  <c r="S125" i="104" s="1"/>
  <c r="C124" i="104"/>
  <c r="H124" i="99" s="1"/>
  <c r="E124" i="99" s="1"/>
  <c r="D124" i="104"/>
  <c r="B124" i="104" s="1"/>
  <c r="F124" i="99" s="1"/>
  <c r="C124" i="99" s="1"/>
  <c r="B124" i="99" s="1"/>
  <c r="Z122" i="104"/>
  <c r="S122" i="104" s="1"/>
  <c r="AB112" i="104"/>
  <c r="Z112" i="104" s="1"/>
  <c r="AB110" i="104"/>
  <c r="Z110" i="104" s="1"/>
  <c r="S110" i="104" s="1"/>
  <c r="D110" i="104"/>
  <c r="B110" i="104" s="1"/>
  <c r="F110" i="99" s="1"/>
  <c r="C110" i="99" s="1"/>
  <c r="B105" i="104"/>
  <c r="F105" i="99" s="1"/>
  <c r="C105" i="99" s="1"/>
  <c r="C105" i="104"/>
  <c r="H105" i="99" s="1"/>
  <c r="E105" i="99" s="1"/>
  <c r="V102" i="103"/>
  <c r="G102" i="99" s="1"/>
  <c r="D102" i="99" s="1"/>
  <c r="V95" i="103"/>
  <c r="G95" i="99" s="1"/>
  <c r="D95" i="99" s="1"/>
  <c r="Z142" i="104"/>
  <c r="S142" i="104" s="1"/>
  <c r="C138" i="104"/>
  <c r="H138" i="99" s="1"/>
  <c r="E138" i="99" s="1"/>
  <c r="K138" i="104"/>
  <c r="L138" i="104" s="1"/>
  <c r="D138" i="104" s="1"/>
  <c r="Z128" i="104"/>
  <c r="D127" i="104"/>
  <c r="V121" i="103"/>
  <c r="G121" i="99" s="1"/>
  <c r="D121" i="99" s="1"/>
  <c r="AN119" i="104"/>
  <c r="V118" i="103"/>
  <c r="G118" i="99" s="1"/>
  <c r="D118" i="99" s="1"/>
  <c r="V107" i="103"/>
  <c r="G107" i="99" s="1"/>
  <c r="D107" i="99" s="1"/>
  <c r="Z97" i="104"/>
  <c r="S97" i="104" s="1"/>
  <c r="B97" i="104" s="1"/>
  <c r="F97" i="99" s="1"/>
  <c r="C97" i="99" s="1"/>
  <c r="AB96" i="104"/>
  <c r="L96" i="104"/>
  <c r="D96" i="104" s="1"/>
  <c r="L91" i="104"/>
  <c r="D91" i="104" s="1"/>
  <c r="M138" i="104"/>
  <c r="AB133" i="104"/>
  <c r="Z133" i="104" s="1"/>
  <c r="AB132" i="104"/>
  <c r="Z132" i="104" s="1"/>
  <c r="S132" i="104" s="1"/>
  <c r="V129" i="103"/>
  <c r="G129" i="99" s="1"/>
  <c r="D129" i="99" s="1"/>
  <c r="Z127" i="104"/>
  <c r="S127" i="104" s="1"/>
  <c r="G126" i="104"/>
  <c r="C126" i="104"/>
  <c r="H126" i="99" s="1"/>
  <c r="E126" i="99" s="1"/>
  <c r="G124" i="104"/>
  <c r="K122" i="104"/>
  <c r="L122" i="104" s="1"/>
  <c r="D122" i="104" s="1"/>
  <c r="B122" i="104" s="1"/>
  <c r="F122" i="99" s="1"/>
  <c r="C122" i="99" s="1"/>
  <c r="B122" i="99" s="1"/>
  <c r="M117" i="104"/>
  <c r="Z111" i="104"/>
  <c r="S111" i="104" s="1"/>
  <c r="G110" i="104"/>
  <c r="C110" i="104"/>
  <c r="H110" i="99" s="1"/>
  <c r="E110" i="99" s="1"/>
  <c r="G108" i="104"/>
  <c r="C107" i="104"/>
  <c r="H107" i="99" s="1"/>
  <c r="E107" i="99" s="1"/>
  <c r="K106" i="104"/>
  <c r="L106" i="104" s="1"/>
  <c r="AB102" i="104"/>
  <c r="B102" i="104"/>
  <c r="F102" i="99" s="1"/>
  <c r="C102" i="99" s="1"/>
  <c r="B102" i="99" s="1"/>
  <c r="AB101" i="104"/>
  <c r="Z101" i="104" s="1"/>
  <c r="S101" i="104" s="1"/>
  <c r="AJ100" i="104"/>
  <c r="AB100" i="104" s="1"/>
  <c r="Z100" i="104" s="1"/>
  <c r="S100" i="104" s="1"/>
  <c r="AN99" i="104"/>
  <c r="AB99" i="104" s="1"/>
  <c r="Z99" i="104" s="1"/>
  <c r="S99" i="104" s="1"/>
  <c r="C99" i="104"/>
  <c r="H99" i="99" s="1"/>
  <c r="E99" i="99" s="1"/>
  <c r="K98" i="104"/>
  <c r="L98" i="104" s="1"/>
  <c r="D98" i="104" s="1"/>
  <c r="B98" i="104" s="1"/>
  <c r="F98" i="99" s="1"/>
  <c r="C98" i="99" s="1"/>
  <c r="B98" i="99" s="1"/>
  <c r="L93" i="104"/>
  <c r="D93" i="104" s="1"/>
  <c r="M92" i="104"/>
  <c r="V82" i="103"/>
  <c r="G82" i="99" s="1"/>
  <c r="D82" i="99" s="1"/>
  <c r="G139" i="104"/>
  <c r="D139" i="104" s="1"/>
  <c r="B139" i="104" s="1"/>
  <c r="F139" i="99" s="1"/>
  <c r="C139" i="99" s="1"/>
  <c r="V135" i="103"/>
  <c r="G135" i="99" s="1"/>
  <c r="D135" i="99" s="1"/>
  <c r="L134" i="104"/>
  <c r="D134" i="104" s="1"/>
  <c r="V130" i="103"/>
  <c r="G130" i="99" s="1"/>
  <c r="D130" i="99" s="1"/>
  <c r="M127" i="104"/>
  <c r="AN121" i="104"/>
  <c r="Z121" i="104"/>
  <c r="S121" i="104" s="1"/>
  <c r="B121" i="104" s="1"/>
  <c r="F121" i="99" s="1"/>
  <c r="C121" i="99" s="1"/>
  <c r="Z120" i="104"/>
  <c r="S120" i="104" s="1"/>
  <c r="AG118" i="104"/>
  <c r="V117" i="103"/>
  <c r="G117" i="99" s="1"/>
  <c r="D117" i="99" s="1"/>
  <c r="C116" i="104"/>
  <c r="H116" i="99" s="1"/>
  <c r="E116" i="99" s="1"/>
  <c r="L116" i="104"/>
  <c r="D116" i="104" s="1"/>
  <c r="V115" i="103"/>
  <c r="G115" i="99" s="1"/>
  <c r="D115" i="99" s="1"/>
  <c r="V114" i="103"/>
  <c r="G114" i="99" s="1"/>
  <c r="D114" i="99" s="1"/>
  <c r="AJ114" i="104"/>
  <c r="AB114" i="104" s="1"/>
  <c r="Z114" i="104" s="1"/>
  <c r="AB113" i="104"/>
  <c r="M111" i="104"/>
  <c r="B111" i="104" s="1"/>
  <c r="F111" i="99" s="1"/>
  <c r="C111" i="99" s="1"/>
  <c r="V104" i="103"/>
  <c r="G104" i="99" s="1"/>
  <c r="D104" i="99" s="1"/>
  <c r="AB103" i="104"/>
  <c r="L103" i="104"/>
  <c r="D103" i="104" s="1"/>
  <c r="AG100" i="104"/>
  <c r="AN97" i="104"/>
  <c r="AB97" i="104" s="1"/>
  <c r="AB86" i="104"/>
  <c r="Z86" i="104" s="1"/>
  <c r="S86" i="104" s="1"/>
  <c r="G85" i="104"/>
  <c r="B85" i="104"/>
  <c r="F85" i="99" s="1"/>
  <c r="C85" i="99" s="1"/>
  <c r="K70" i="104"/>
  <c r="D36" i="104"/>
  <c r="AN136" i="104"/>
  <c r="AB136" i="104" s="1"/>
  <c r="Z136" i="104" s="1"/>
  <c r="S136" i="104" s="1"/>
  <c r="B136" i="104" s="1"/>
  <c r="F136" i="99" s="1"/>
  <c r="C136" i="99" s="1"/>
  <c r="B136" i="99" s="1"/>
  <c r="AG133" i="104"/>
  <c r="V132" i="103"/>
  <c r="G132" i="99" s="1"/>
  <c r="D132" i="99" s="1"/>
  <c r="C131" i="104"/>
  <c r="H131" i="99" s="1"/>
  <c r="E131" i="99" s="1"/>
  <c r="Z130" i="104"/>
  <c r="S130" i="104" s="1"/>
  <c r="V122" i="103"/>
  <c r="G122" i="99" s="1"/>
  <c r="D122" i="99" s="1"/>
  <c r="G122" i="104"/>
  <c r="M119" i="104"/>
  <c r="B119" i="104" s="1"/>
  <c r="F119" i="99" s="1"/>
  <c r="C119" i="99" s="1"/>
  <c r="K114" i="104"/>
  <c r="L114" i="104" s="1"/>
  <c r="V101" i="103"/>
  <c r="G101" i="99" s="1"/>
  <c r="D101" i="99" s="1"/>
  <c r="C100" i="104"/>
  <c r="H100" i="99" s="1"/>
  <c r="E100" i="99" s="1"/>
  <c r="L100" i="104"/>
  <c r="D100" i="104" s="1"/>
  <c r="B100" i="104"/>
  <c r="F100" i="99" s="1"/>
  <c r="C100" i="99" s="1"/>
  <c r="B100" i="99" s="1"/>
  <c r="V99" i="103"/>
  <c r="G99" i="99" s="1"/>
  <c r="D99" i="99" s="1"/>
  <c r="G98" i="104"/>
  <c r="V96" i="103"/>
  <c r="G96" i="99" s="1"/>
  <c r="D96" i="99" s="1"/>
  <c r="M90" i="104"/>
  <c r="B83" i="104"/>
  <c r="F83" i="99" s="1"/>
  <c r="C83" i="99" s="1"/>
  <c r="AG137" i="104"/>
  <c r="AB137" i="104" s="1"/>
  <c r="G137" i="104"/>
  <c r="Z135" i="104"/>
  <c r="S135" i="104" s="1"/>
  <c r="B135" i="104" s="1"/>
  <c r="F135" i="99" s="1"/>
  <c r="C135" i="99" s="1"/>
  <c r="K130" i="104"/>
  <c r="L130" i="104" s="1"/>
  <c r="D130" i="104" s="1"/>
  <c r="B130" i="104" s="1"/>
  <c r="F130" i="99" s="1"/>
  <c r="C130" i="99" s="1"/>
  <c r="D129" i="104"/>
  <c r="V128" i="103"/>
  <c r="G128" i="99" s="1"/>
  <c r="D128" i="99" s="1"/>
  <c r="M125" i="104"/>
  <c r="AJ122" i="104"/>
  <c r="AB122" i="104" s="1"/>
  <c r="AB118" i="104"/>
  <c r="Z118" i="104" s="1"/>
  <c r="AJ116" i="104"/>
  <c r="AB116" i="104" s="1"/>
  <c r="Z116" i="104" s="1"/>
  <c r="S116" i="104" s="1"/>
  <c r="B116" i="104" s="1"/>
  <c r="F116" i="99" s="1"/>
  <c r="C116" i="99" s="1"/>
  <c r="B116" i="99" s="1"/>
  <c r="AN115" i="104"/>
  <c r="AB115" i="104" s="1"/>
  <c r="Z115" i="104" s="1"/>
  <c r="S115" i="104" s="1"/>
  <c r="Z113" i="104"/>
  <c r="M109" i="104"/>
  <c r="B109" i="104" s="1"/>
  <c r="F109" i="99" s="1"/>
  <c r="C109" i="99" s="1"/>
  <c r="V106" i="103"/>
  <c r="G106" i="99" s="1"/>
  <c r="D106" i="99" s="1"/>
  <c r="AB105" i="104"/>
  <c r="Z105" i="104" s="1"/>
  <c r="S105" i="104" s="1"/>
  <c r="V98" i="103"/>
  <c r="G98" i="99" s="1"/>
  <c r="D98" i="99" s="1"/>
  <c r="AJ98" i="104"/>
  <c r="AB98" i="104" s="1"/>
  <c r="Z98" i="104" s="1"/>
  <c r="S98" i="104" s="1"/>
  <c r="Z93" i="104"/>
  <c r="S93" i="104" s="1"/>
  <c r="V91" i="103"/>
  <c r="G91" i="99" s="1"/>
  <c r="D91" i="99" s="1"/>
  <c r="Z95" i="104"/>
  <c r="S95" i="104" s="1"/>
  <c r="V94" i="103"/>
  <c r="G94" i="99" s="1"/>
  <c r="D94" i="99" s="1"/>
  <c r="Z89" i="104"/>
  <c r="S89" i="104" s="1"/>
  <c r="B89" i="104" s="1"/>
  <c r="F89" i="99" s="1"/>
  <c r="C89" i="99" s="1"/>
  <c r="AN88" i="104"/>
  <c r="AB88" i="104" s="1"/>
  <c r="Z88" i="104" s="1"/>
  <c r="S88" i="104" s="1"/>
  <c r="L87" i="104"/>
  <c r="D87" i="104" s="1"/>
  <c r="B87" i="104" s="1"/>
  <c r="F87" i="99" s="1"/>
  <c r="C87" i="99" s="1"/>
  <c r="AJ84" i="104"/>
  <c r="AB84" i="104" s="1"/>
  <c r="Z84" i="104" s="1"/>
  <c r="S84" i="104" s="1"/>
  <c r="M82" i="104"/>
  <c r="L67" i="104"/>
  <c r="M67" i="104"/>
  <c r="D57" i="104"/>
  <c r="AB53" i="104"/>
  <c r="Z53" i="104" s="1"/>
  <c r="S53" i="104" s="1"/>
  <c r="K91" i="104"/>
  <c r="AG89" i="104"/>
  <c r="D88" i="104"/>
  <c r="V87" i="103"/>
  <c r="G87" i="99" s="1"/>
  <c r="D87" i="99" s="1"/>
  <c r="C86" i="104"/>
  <c r="H86" i="99" s="1"/>
  <c r="E86" i="99" s="1"/>
  <c r="L86" i="104"/>
  <c r="D86" i="104" s="1"/>
  <c r="C84" i="104"/>
  <c r="H84" i="99" s="1"/>
  <c r="E84" i="99" s="1"/>
  <c r="V79" i="103"/>
  <c r="G79" i="99" s="1"/>
  <c r="D79" i="99" s="1"/>
  <c r="AG75" i="104"/>
  <c r="Z96" i="104"/>
  <c r="S96" i="104" s="1"/>
  <c r="M94" i="104"/>
  <c r="B94" i="104" s="1"/>
  <c r="F94" i="99" s="1"/>
  <c r="C94" i="99" s="1"/>
  <c r="G93" i="104"/>
  <c r="AB92" i="104"/>
  <c r="Z92" i="104" s="1"/>
  <c r="S92" i="104" s="1"/>
  <c r="AG91" i="104"/>
  <c r="AB91" i="104" s="1"/>
  <c r="Z91" i="104" s="1"/>
  <c r="AB90" i="104"/>
  <c r="Z90" i="104" s="1"/>
  <c r="S90" i="104" s="1"/>
  <c r="AG86" i="104"/>
  <c r="AJ85" i="104"/>
  <c r="AB85" i="104" s="1"/>
  <c r="V84" i="103"/>
  <c r="G84" i="99" s="1"/>
  <c r="D84" i="99" s="1"/>
  <c r="V83" i="103"/>
  <c r="G83" i="99" s="1"/>
  <c r="D83" i="99" s="1"/>
  <c r="G81" i="104"/>
  <c r="L70" i="104"/>
  <c r="D70" i="104" s="1"/>
  <c r="AB68" i="104"/>
  <c r="Z68" i="104" s="1"/>
  <c r="S68" i="104" s="1"/>
  <c r="M68" i="104"/>
  <c r="B63" i="104"/>
  <c r="F63" i="99" s="1"/>
  <c r="C63" i="99" s="1"/>
  <c r="B93" i="104"/>
  <c r="F93" i="99" s="1"/>
  <c r="C93" i="99" s="1"/>
  <c r="V92" i="103"/>
  <c r="G92" i="99" s="1"/>
  <c r="D92" i="99" s="1"/>
  <c r="G89" i="104"/>
  <c r="V88" i="103"/>
  <c r="G88" i="99" s="1"/>
  <c r="D88" i="99" s="1"/>
  <c r="M88" i="104"/>
  <c r="G86" i="104"/>
  <c r="K85" i="104"/>
  <c r="AG84" i="104"/>
  <c r="V81" i="103"/>
  <c r="G81" i="99" s="1"/>
  <c r="D81" i="99" s="1"/>
  <c r="AJ81" i="104"/>
  <c r="AB81" i="104" s="1"/>
  <c r="AB70" i="104"/>
  <c r="Z70" i="104" s="1"/>
  <c r="S70" i="104" s="1"/>
  <c r="Z63" i="104"/>
  <c r="S63" i="104" s="1"/>
  <c r="V89" i="103"/>
  <c r="G89" i="99" s="1"/>
  <c r="D89" i="99" s="1"/>
  <c r="AJ89" i="104"/>
  <c r="AB89" i="104" s="1"/>
  <c r="Z85" i="104"/>
  <c r="S85" i="104" s="1"/>
  <c r="AG79" i="104"/>
  <c r="AB79" i="104" s="1"/>
  <c r="Z79" i="104" s="1"/>
  <c r="M77" i="104"/>
  <c r="V63" i="103"/>
  <c r="G63" i="99" s="1"/>
  <c r="D63" i="99" s="1"/>
  <c r="AB51" i="104"/>
  <c r="AG77" i="104"/>
  <c r="Z72" i="104"/>
  <c r="S72" i="104" s="1"/>
  <c r="V54" i="103"/>
  <c r="G54" i="99" s="1"/>
  <c r="D54" i="99" s="1"/>
  <c r="AB49" i="104"/>
  <c r="AB42" i="104"/>
  <c r="Z42" i="104" s="1"/>
  <c r="S42" i="104" s="1"/>
  <c r="G84" i="104"/>
  <c r="D84" i="104" s="1"/>
  <c r="B84" i="104" s="1"/>
  <c r="F84" i="99" s="1"/>
  <c r="C84" i="99" s="1"/>
  <c r="B84" i="99" s="1"/>
  <c r="AB75" i="104"/>
  <c r="D69" i="104"/>
  <c r="C61" i="104"/>
  <c r="H61" i="99" s="1"/>
  <c r="E61" i="99" s="1"/>
  <c r="K50" i="104"/>
  <c r="L50" i="104" s="1"/>
  <c r="D50" i="104" s="1"/>
  <c r="C50" i="104"/>
  <c r="H50" i="99" s="1"/>
  <c r="E50" i="99" s="1"/>
  <c r="AB47" i="104"/>
  <c r="V43" i="103"/>
  <c r="G43" i="99" s="1"/>
  <c r="D43" i="99" s="1"/>
  <c r="AB38" i="104"/>
  <c r="Z38" i="104" s="1"/>
  <c r="S38" i="104" s="1"/>
  <c r="B38" i="104" s="1"/>
  <c r="F38" i="99" s="1"/>
  <c r="C38" i="99" s="1"/>
  <c r="AB78" i="104"/>
  <c r="Z78" i="104" s="1"/>
  <c r="S78" i="104" s="1"/>
  <c r="L78" i="104"/>
  <c r="D78" i="104" s="1"/>
  <c r="V75" i="103"/>
  <c r="G75" i="99" s="1"/>
  <c r="D75" i="99" s="1"/>
  <c r="D72" i="104"/>
  <c r="B72" i="104" s="1"/>
  <c r="F72" i="99" s="1"/>
  <c r="C72" i="99" s="1"/>
  <c r="B72" i="99" s="1"/>
  <c r="V71" i="103"/>
  <c r="G71" i="99" s="1"/>
  <c r="D71" i="99" s="1"/>
  <c r="B71" i="104"/>
  <c r="F71" i="99" s="1"/>
  <c r="C71" i="99" s="1"/>
  <c r="C71" i="104"/>
  <c r="H71" i="99" s="1"/>
  <c r="E71" i="99" s="1"/>
  <c r="AG69" i="104"/>
  <c r="AB69" i="104" s="1"/>
  <c r="Z69" i="104" s="1"/>
  <c r="C68" i="104"/>
  <c r="H68" i="99" s="1"/>
  <c r="E68" i="99" s="1"/>
  <c r="G67" i="104"/>
  <c r="G64" i="104"/>
  <c r="D64" i="104" s="1"/>
  <c r="AB63" i="104"/>
  <c r="C63" i="104"/>
  <c r="H63" i="99" s="1"/>
  <c r="E63" i="99" s="1"/>
  <c r="AB59" i="104"/>
  <c r="Z59" i="104" s="1"/>
  <c r="S59" i="104" s="1"/>
  <c r="B59" i="104"/>
  <c r="F59" i="99" s="1"/>
  <c r="C59" i="99" s="1"/>
  <c r="B58" i="104"/>
  <c r="F58" i="99" s="1"/>
  <c r="C58" i="99" s="1"/>
  <c r="C56" i="104"/>
  <c r="H56" i="99" s="1"/>
  <c r="E56" i="99" s="1"/>
  <c r="Z51" i="104"/>
  <c r="S51" i="104" s="1"/>
  <c r="B51" i="104" s="1"/>
  <c r="F51" i="99" s="1"/>
  <c r="C51" i="99" s="1"/>
  <c r="AB48" i="104"/>
  <c r="Z48" i="104" s="1"/>
  <c r="S48" i="104" s="1"/>
  <c r="AB44" i="104"/>
  <c r="Z44" i="104" s="1"/>
  <c r="S44" i="104" s="1"/>
  <c r="D39" i="104"/>
  <c r="AG80" i="104"/>
  <c r="AB80" i="104" s="1"/>
  <c r="Z80" i="104" s="1"/>
  <c r="AN80" i="104"/>
  <c r="Z75" i="104"/>
  <c r="S75" i="104" s="1"/>
  <c r="G72" i="104"/>
  <c r="C72" i="104"/>
  <c r="H72" i="99" s="1"/>
  <c r="E72" i="99" s="1"/>
  <c r="AB66" i="104"/>
  <c r="Z65" i="104"/>
  <c r="D56" i="104"/>
  <c r="B50" i="104"/>
  <c r="F50" i="99" s="1"/>
  <c r="C50" i="99" s="1"/>
  <c r="B50" i="99" s="1"/>
  <c r="B14" i="104"/>
  <c r="F14" i="99" s="1"/>
  <c r="C14" i="99" s="1"/>
  <c r="M12" i="104"/>
  <c r="AN82" i="104"/>
  <c r="AB82" i="104" s="1"/>
  <c r="Z82" i="104" s="1"/>
  <c r="S82" i="104" s="1"/>
  <c r="Z81" i="104"/>
  <c r="S81" i="104" s="1"/>
  <c r="M78" i="104"/>
  <c r="AN74" i="104"/>
  <c r="AB74" i="104" s="1"/>
  <c r="Z74" i="104" s="1"/>
  <c r="Z73" i="104"/>
  <c r="AJ67" i="104"/>
  <c r="AB67" i="104" s="1"/>
  <c r="Z67" i="104" s="1"/>
  <c r="C66" i="104"/>
  <c r="H66" i="99" s="1"/>
  <c r="E66" i="99" s="1"/>
  <c r="AB64" i="104"/>
  <c r="Z64" i="104" s="1"/>
  <c r="AG63" i="104"/>
  <c r="V62" i="103"/>
  <c r="G62" i="99" s="1"/>
  <c r="D62" i="99" s="1"/>
  <c r="K60" i="104"/>
  <c r="L60" i="104" s="1"/>
  <c r="D60" i="104" s="1"/>
  <c r="B60" i="104" s="1"/>
  <c r="F60" i="99" s="1"/>
  <c r="C60" i="99" s="1"/>
  <c r="C58" i="104"/>
  <c r="H58" i="99" s="1"/>
  <c r="E58" i="99" s="1"/>
  <c r="V56" i="103"/>
  <c r="G56" i="99" s="1"/>
  <c r="D56" i="99" s="1"/>
  <c r="Z56" i="104"/>
  <c r="S56" i="104" s="1"/>
  <c r="B56" i="104" s="1"/>
  <c r="F56" i="99" s="1"/>
  <c r="C56" i="99" s="1"/>
  <c r="B56" i="99" s="1"/>
  <c r="V55" i="103"/>
  <c r="G55" i="99" s="1"/>
  <c r="D55" i="99" s="1"/>
  <c r="C21" i="104"/>
  <c r="H21" i="99" s="1"/>
  <c r="E21" i="99" s="1"/>
  <c r="B21" i="104"/>
  <c r="F21" i="99" s="1"/>
  <c r="C21" i="99" s="1"/>
  <c r="B21" i="99" s="1"/>
  <c r="G80" i="104"/>
  <c r="D80" i="104" s="1"/>
  <c r="AN77" i="104"/>
  <c r="AB77" i="104" s="1"/>
  <c r="Z77" i="104" s="1"/>
  <c r="V76" i="103"/>
  <c r="G76" i="99" s="1"/>
  <c r="D76" i="99" s="1"/>
  <c r="M76" i="104"/>
  <c r="B76" i="104" s="1"/>
  <c r="F76" i="99" s="1"/>
  <c r="C76" i="99" s="1"/>
  <c r="L75" i="104"/>
  <c r="D75" i="104" s="1"/>
  <c r="M75" i="104"/>
  <c r="V74" i="103"/>
  <c r="G74" i="99" s="1"/>
  <c r="D74" i="99" s="1"/>
  <c r="AB72" i="104"/>
  <c r="V70" i="103"/>
  <c r="G70" i="99" s="1"/>
  <c r="D70" i="99" s="1"/>
  <c r="V67" i="103"/>
  <c r="G67" i="99" s="1"/>
  <c r="D67" i="99" s="1"/>
  <c r="Z66" i="104"/>
  <c r="S66" i="104" s="1"/>
  <c r="V51" i="103"/>
  <c r="G51" i="99" s="1"/>
  <c r="D51" i="99" s="1"/>
  <c r="Z47" i="104"/>
  <c r="S47" i="104" s="1"/>
  <c r="C76" i="104"/>
  <c r="H76" i="99" s="1"/>
  <c r="E76" i="99" s="1"/>
  <c r="K74" i="104"/>
  <c r="L74" i="104" s="1"/>
  <c r="D74" i="104" s="1"/>
  <c r="K66" i="104"/>
  <c r="L66" i="104" s="1"/>
  <c r="D66" i="104" s="1"/>
  <c r="B66" i="104" s="1"/>
  <c r="F66" i="99" s="1"/>
  <c r="C66" i="99" s="1"/>
  <c r="B66" i="99" s="1"/>
  <c r="AB61" i="104"/>
  <c r="L61" i="104"/>
  <c r="D61" i="104" s="1"/>
  <c r="AB60" i="104"/>
  <c r="C59" i="104"/>
  <c r="H59" i="99" s="1"/>
  <c r="E59" i="99" s="1"/>
  <c r="Z55" i="104"/>
  <c r="S55" i="104" s="1"/>
  <c r="V53" i="103"/>
  <c r="G53" i="99" s="1"/>
  <c r="D53" i="99" s="1"/>
  <c r="L53" i="104"/>
  <c r="D53" i="104" s="1"/>
  <c r="AG48" i="104"/>
  <c r="V47" i="103"/>
  <c r="G47" i="99" s="1"/>
  <c r="D47" i="99" s="1"/>
  <c r="M47" i="104"/>
  <c r="L44" i="104"/>
  <c r="D44" i="104" s="1"/>
  <c r="V34" i="103"/>
  <c r="G34" i="99" s="1"/>
  <c r="D34" i="99" s="1"/>
  <c r="V14" i="103"/>
  <c r="G14" i="99" s="1"/>
  <c r="D14" i="99" s="1"/>
  <c r="AN62" i="104"/>
  <c r="AB62" i="104" s="1"/>
  <c r="Z62" i="104" s="1"/>
  <c r="AN57" i="104"/>
  <c r="M55" i="104"/>
  <c r="G54" i="104"/>
  <c r="D54" i="104" s="1"/>
  <c r="AJ52" i="104"/>
  <c r="AB52" i="104" s="1"/>
  <c r="Z52" i="104" s="1"/>
  <c r="S52" i="104" s="1"/>
  <c r="AN49" i="104"/>
  <c r="Z49" i="104"/>
  <c r="S49" i="104" s="1"/>
  <c r="M45" i="104"/>
  <c r="V42" i="103"/>
  <c r="G42" i="99" s="1"/>
  <c r="D42" i="99" s="1"/>
  <c r="V41" i="103"/>
  <c r="G41" i="99" s="1"/>
  <c r="D41" i="99" s="1"/>
  <c r="V38" i="103"/>
  <c r="G38" i="99" s="1"/>
  <c r="D38" i="99" s="1"/>
  <c r="AG34" i="104"/>
  <c r="AB34" i="104" s="1"/>
  <c r="Z34" i="104" s="1"/>
  <c r="K23" i="104"/>
  <c r="L23" i="104" s="1"/>
  <c r="D23" i="104" s="1"/>
  <c r="AB15" i="104"/>
  <c r="V4" i="103"/>
  <c r="G4" i="99" s="1"/>
  <c r="D4" i="99" s="1"/>
  <c r="M53" i="104"/>
  <c r="B53" i="104" s="1"/>
  <c r="F53" i="99" s="1"/>
  <c r="C53" i="99" s="1"/>
  <c r="AN51" i="104"/>
  <c r="L47" i="104"/>
  <c r="D47" i="104" s="1"/>
  <c r="AG46" i="104"/>
  <c r="AB46" i="104" s="1"/>
  <c r="Z46" i="104" s="1"/>
  <c r="AN46" i="104"/>
  <c r="V44" i="103"/>
  <c r="G44" i="99" s="1"/>
  <c r="D44" i="99" s="1"/>
  <c r="M44" i="104"/>
  <c r="B44" i="104" s="1"/>
  <c r="F44" i="99" s="1"/>
  <c r="C44" i="99" s="1"/>
  <c r="G41" i="104"/>
  <c r="D41" i="104" s="1"/>
  <c r="C41" i="104"/>
  <c r="H41" i="99" s="1"/>
  <c r="E41" i="99" s="1"/>
  <c r="AN39" i="104"/>
  <c r="AB39" i="104" s="1"/>
  <c r="Z39" i="104" s="1"/>
  <c r="S39" i="104" s="1"/>
  <c r="B15" i="104"/>
  <c r="F15" i="99" s="1"/>
  <c r="C15" i="99" s="1"/>
  <c r="C15" i="104"/>
  <c r="H15" i="99" s="1"/>
  <c r="E15" i="99" s="1"/>
  <c r="L55" i="104"/>
  <c r="D55" i="104" s="1"/>
  <c r="AB54" i="104"/>
  <c r="Z54" i="104" s="1"/>
  <c r="D49" i="104"/>
  <c r="B49" i="104" s="1"/>
  <c r="F49" i="99" s="1"/>
  <c r="C49" i="99" s="1"/>
  <c r="B49" i="99" s="1"/>
  <c r="V48" i="103"/>
  <c r="G48" i="99" s="1"/>
  <c r="D48" i="99" s="1"/>
  <c r="D46" i="104"/>
  <c r="L45" i="104"/>
  <c r="D45" i="104" s="1"/>
  <c r="C43" i="104"/>
  <c r="H43" i="99" s="1"/>
  <c r="E43" i="99" s="1"/>
  <c r="V59" i="103"/>
  <c r="G59" i="99" s="1"/>
  <c r="D59" i="99" s="1"/>
  <c r="Z58" i="104"/>
  <c r="S58" i="104" s="1"/>
  <c r="B48" i="104"/>
  <c r="F48" i="99" s="1"/>
  <c r="C48" i="99" s="1"/>
  <c r="G46" i="104"/>
  <c r="K44" i="104"/>
  <c r="C44" i="104"/>
  <c r="H44" i="99" s="1"/>
  <c r="E44" i="99" s="1"/>
  <c r="M35" i="104"/>
  <c r="G34" i="104"/>
  <c r="D34" i="104" s="1"/>
  <c r="V32" i="103"/>
  <c r="G32" i="99" s="1"/>
  <c r="D32" i="99" s="1"/>
  <c r="Z30" i="104"/>
  <c r="S30" i="104" s="1"/>
  <c r="Z61" i="104"/>
  <c r="S61" i="104" s="1"/>
  <c r="Z60" i="104"/>
  <c r="S60" i="104" s="1"/>
  <c r="AG57" i="104"/>
  <c r="AB57" i="104" s="1"/>
  <c r="Z57" i="104" s="1"/>
  <c r="G57" i="104"/>
  <c r="C52" i="104"/>
  <c r="H52" i="99" s="1"/>
  <c r="E52" i="99" s="1"/>
  <c r="L52" i="104"/>
  <c r="D52" i="104" s="1"/>
  <c r="B52" i="104" s="1"/>
  <c r="F52" i="99" s="1"/>
  <c r="C52" i="99" s="1"/>
  <c r="B52" i="99" s="1"/>
  <c r="Z50" i="104"/>
  <c r="S50" i="104" s="1"/>
  <c r="AG49" i="104"/>
  <c r="G49" i="104"/>
  <c r="C49" i="104"/>
  <c r="H49" i="99" s="1"/>
  <c r="E49" i="99" s="1"/>
  <c r="M43" i="104"/>
  <c r="B43" i="104" s="1"/>
  <c r="F43" i="99" s="1"/>
  <c r="C43" i="99" s="1"/>
  <c r="B43" i="99" s="1"/>
  <c r="M39" i="104"/>
  <c r="B39" i="104" s="1"/>
  <c r="F39" i="99" s="1"/>
  <c r="C39" i="99" s="1"/>
  <c r="AB43" i="104"/>
  <c r="Z43" i="104" s="1"/>
  <c r="S43" i="104" s="1"/>
  <c r="M41" i="104"/>
  <c r="M37" i="104"/>
  <c r="G36" i="104"/>
  <c r="V31" i="103"/>
  <c r="G31" i="99" s="1"/>
  <c r="D31" i="99" s="1"/>
  <c r="V23" i="103"/>
  <c r="G23" i="99" s="1"/>
  <c r="D23" i="99" s="1"/>
  <c r="C22" i="104"/>
  <c r="H22" i="99" s="1"/>
  <c r="E22" i="99" s="1"/>
  <c r="D5" i="104"/>
  <c r="O8" i="97"/>
  <c r="N6" i="102"/>
  <c r="L40" i="104"/>
  <c r="D40" i="104" s="1"/>
  <c r="V37" i="103"/>
  <c r="G37" i="99" s="1"/>
  <c r="D37" i="99" s="1"/>
  <c r="AB35" i="104"/>
  <c r="Z35" i="104" s="1"/>
  <c r="S35" i="104" s="1"/>
  <c r="C32" i="104"/>
  <c r="H32" i="99" s="1"/>
  <c r="E32" i="99" s="1"/>
  <c r="L32" i="104"/>
  <c r="D32" i="104" s="1"/>
  <c r="B32" i="104" s="1"/>
  <c r="F32" i="99" s="1"/>
  <c r="C32" i="99" s="1"/>
  <c r="B32" i="99" s="1"/>
  <c r="G9" i="104"/>
  <c r="G3" i="104"/>
  <c r="L3" i="104"/>
  <c r="D3" i="104" s="1"/>
  <c r="B3" i="104" s="1"/>
  <c r="F3" i="99" s="1"/>
  <c r="C3" i="99" s="1"/>
  <c r="AB9" i="75"/>
  <c r="G40" i="104"/>
  <c r="V35" i="103"/>
  <c r="G35" i="99" s="1"/>
  <c r="D35" i="99" s="1"/>
  <c r="AG32" i="104"/>
  <c r="V26" i="103"/>
  <c r="G26" i="99" s="1"/>
  <c r="D26" i="99" s="1"/>
  <c r="B22" i="104"/>
  <c r="F22" i="99" s="1"/>
  <c r="C22" i="99" s="1"/>
  <c r="B22" i="99" s="1"/>
  <c r="V20" i="103"/>
  <c r="G20" i="99" s="1"/>
  <c r="D20" i="99" s="1"/>
  <c r="AB14" i="104"/>
  <c r="Z14" i="104" s="1"/>
  <c r="S14" i="104" s="1"/>
  <c r="G5" i="104"/>
  <c r="AJ40" i="104"/>
  <c r="AB40" i="104" s="1"/>
  <c r="Z40" i="104" s="1"/>
  <c r="S40" i="104" s="1"/>
  <c r="M40" i="104"/>
  <c r="C40" i="104" s="1"/>
  <c r="H40" i="99" s="1"/>
  <c r="E40" i="99" s="1"/>
  <c r="G39" i="104"/>
  <c r="K38" i="104"/>
  <c r="L38" i="104" s="1"/>
  <c r="D38" i="104" s="1"/>
  <c r="AN37" i="104"/>
  <c r="AB37" i="104" s="1"/>
  <c r="Z37" i="104" s="1"/>
  <c r="S37" i="104" s="1"/>
  <c r="G32" i="104"/>
  <c r="M30" i="104"/>
  <c r="B30" i="104" s="1"/>
  <c r="F30" i="99" s="1"/>
  <c r="C30" i="99" s="1"/>
  <c r="AG29" i="104"/>
  <c r="AB24" i="104"/>
  <c r="G24" i="104"/>
  <c r="Z22" i="104"/>
  <c r="S22" i="104" s="1"/>
  <c r="AN17" i="104"/>
  <c r="AB17" i="104" s="1"/>
  <c r="Z17" i="104"/>
  <c r="S17" i="104" s="1"/>
  <c r="AB9" i="104"/>
  <c r="AB5" i="104"/>
  <c r="Z5" i="104" s="1"/>
  <c r="S5" i="104" s="1"/>
  <c r="Z45" i="104"/>
  <c r="S45" i="104" s="1"/>
  <c r="V39" i="103"/>
  <c r="G39" i="99" s="1"/>
  <c r="D39" i="99" s="1"/>
  <c r="AG38" i="104"/>
  <c r="G38" i="104"/>
  <c r="AN33" i="104"/>
  <c r="AB33" i="104" s="1"/>
  <c r="Z33" i="104" s="1"/>
  <c r="D30" i="104"/>
  <c r="AB28" i="104"/>
  <c r="Z16" i="104"/>
  <c r="S16" i="104" s="1"/>
  <c r="B16" i="104" s="1"/>
  <c r="F16" i="99" s="1"/>
  <c r="C16" i="99" s="1"/>
  <c r="V15" i="103"/>
  <c r="G15" i="99" s="1"/>
  <c r="D15" i="99" s="1"/>
  <c r="B8" i="104"/>
  <c r="F8" i="99" s="1"/>
  <c r="C8" i="99" s="1"/>
  <c r="AN44" i="104"/>
  <c r="AN36" i="104"/>
  <c r="AB36" i="104" s="1"/>
  <c r="Z36" i="104" s="1"/>
  <c r="AB32" i="104"/>
  <c r="Z32" i="104" s="1"/>
  <c r="S32" i="104" s="1"/>
  <c r="AG31" i="104"/>
  <c r="L31" i="104"/>
  <c r="D31" i="104" s="1"/>
  <c r="V30" i="103"/>
  <c r="G30" i="99" s="1"/>
  <c r="D30" i="99" s="1"/>
  <c r="V28" i="103"/>
  <c r="G28" i="99" s="1"/>
  <c r="D28" i="99" s="1"/>
  <c r="AG27" i="104"/>
  <c r="AB27" i="104" s="1"/>
  <c r="Z27" i="104" s="1"/>
  <c r="S27" i="104" s="1"/>
  <c r="AB20" i="104"/>
  <c r="Z20" i="104" s="1"/>
  <c r="S20" i="104" s="1"/>
  <c r="V18" i="103"/>
  <c r="G18" i="99" s="1"/>
  <c r="D18" i="99" s="1"/>
  <c r="V3" i="103"/>
  <c r="M33" i="104"/>
  <c r="G30" i="104"/>
  <c r="K28" i="104"/>
  <c r="L28" i="104" s="1"/>
  <c r="D28" i="104" s="1"/>
  <c r="M27" i="104"/>
  <c r="AN26" i="104"/>
  <c r="AB25" i="104"/>
  <c r="Z11" i="104"/>
  <c r="S11" i="104" s="1"/>
  <c r="D7" i="104"/>
  <c r="C20" i="104"/>
  <c r="H20" i="99" s="1"/>
  <c r="E20" i="99" s="1"/>
  <c r="AG16" i="104"/>
  <c r="AB16" i="104"/>
  <c r="AB11" i="104"/>
  <c r="B11" i="104"/>
  <c r="F11" i="99" s="1"/>
  <c r="C11" i="99" s="1"/>
  <c r="AB8" i="104"/>
  <c r="Z8" i="104" s="1"/>
  <c r="S8" i="104" s="1"/>
  <c r="G7" i="104"/>
  <c r="AB26" i="104"/>
  <c r="Z26" i="104" s="1"/>
  <c r="V24" i="103"/>
  <c r="G24" i="99" s="1"/>
  <c r="D24" i="99" s="1"/>
  <c r="M19" i="104"/>
  <c r="Z15" i="104"/>
  <c r="S15" i="104" s="1"/>
  <c r="AB12" i="104"/>
  <c r="Z12" i="104" s="1"/>
  <c r="V8" i="103"/>
  <c r="G8" i="99" s="1"/>
  <c r="D8" i="99" s="1"/>
  <c r="B7" i="104"/>
  <c r="F7" i="99" s="1"/>
  <c r="C7" i="99" s="1"/>
  <c r="C6" i="104"/>
  <c r="H6" i="99" s="1"/>
  <c r="E6" i="99" s="1"/>
  <c r="G6" i="104"/>
  <c r="M5" i="104"/>
  <c r="G4" i="104"/>
  <c r="AN27" i="104"/>
  <c r="Z25" i="104"/>
  <c r="S25" i="104" s="1"/>
  <c r="B25" i="104" s="1"/>
  <c r="F25" i="99" s="1"/>
  <c r="C25" i="99" s="1"/>
  <c r="L24" i="104"/>
  <c r="D24" i="104" s="1"/>
  <c r="M24" i="104"/>
  <c r="M23" i="104"/>
  <c r="L18" i="104"/>
  <c r="L12" i="104"/>
  <c r="D12" i="104" s="1"/>
  <c r="AG8" i="104"/>
  <c r="AB7" i="104"/>
  <c r="Z7" i="104" s="1"/>
  <c r="S7" i="104" s="1"/>
  <c r="AB29" i="104"/>
  <c r="Z29" i="104" s="1"/>
  <c r="S29" i="104" s="1"/>
  <c r="B29" i="104" s="1"/>
  <c r="F29" i="99" s="1"/>
  <c r="C29" i="99" s="1"/>
  <c r="Z28" i="104"/>
  <c r="M20" i="104"/>
  <c r="B20" i="104" s="1"/>
  <c r="F20" i="99" s="1"/>
  <c r="C20" i="99" s="1"/>
  <c r="C19" i="104"/>
  <c r="H19" i="99" s="1"/>
  <c r="E19" i="99" s="1"/>
  <c r="C14" i="104"/>
  <c r="H14" i="99" s="1"/>
  <c r="E14" i="99" s="1"/>
  <c r="C13" i="104"/>
  <c r="H13" i="99" s="1"/>
  <c r="E13" i="99" s="1"/>
  <c r="K10" i="104"/>
  <c r="L10" i="104" s="1"/>
  <c r="D10" i="104" s="1"/>
  <c r="D9" i="104"/>
  <c r="B9" i="104" s="1"/>
  <c r="F9" i="99" s="1"/>
  <c r="C9" i="99" s="1"/>
  <c r="AG26" i="104"/>
  <c r="V25" i="103"/>
  <c r="G25" i="99" s="1"/>
  <c r="D25" i="99" s="1"/>
  <c r="AB21" i="104"/>
  <c r="Z21" i="104" s="1"/>
  <c r="S21" i="104" s="1"/>
  <c r="G18" i="104"/>
  <c r="AB13" i="104"/>
  <c r="Z13" i="104" s="1"/>
  <c r="S13" i="104" s="1"/>
  <c r="B13" i="104" s="1"/>
  <c r="F13" i="99" s="1"/>
  <c r="C13" i="99" s="1"/>
  <c r="B13" i="99" s="1"/>
  <c r="V9" i="103"/>
  <c r="G9" i="99" s="1"/>
  <c r="D9" i="99" s="1"/>
  <c r="V7" i="103"/>
  <c r="G7" i="99" s="1"/>
  <c r="D7" i="99" s="1"/>
  <c r="D6" i="104"/>
  <c r="B6" i="104" s="1"/>
  <c r="F6" i="99" s="1"/>
  <c r="C6" i="99" s="1"/>
  <c r="B6" i="99" s="1"/>
  <c r="V5" i="103"/>
  <c r="G5" i="99" s="1"/>
  <c r="D5" i="99" s="1"/>
  <c r="K9" i="75"/>
  <c r="L9" i="75" s="1"/>
  <c r="M9" i="75" s="1"/>
  <c r="N9" i="75" s="1"/>
  <c r="Z24" i="104"/>
  <c r="S24" i="104" s="1"/>
  <c r="AJ18" i="104"/>
  <c r="AB18" i="104" s="1"/>
  <c r="Z18" i="104" s="1"/>
  <c r="S18" i="104" s="1"/>
  <c r="M18" i="104"/>
  <c r="V16" i="103"/>
  <c r="G16" i="99" s="1"/>
  <c r="D16" i="99" s="1"/>
  <c r="K16" i="104"/>
  <c r="L16" i="104" s="1"/>
  <c r="D16" i="104" s="1"/>
  <c r="AJ10" i="104"/>
  <c r="AB10" i="104" s="1"/>
  <c r="Z10" i="104" s="1"/>
  <c r="S10" i="104" s="1"/>
  <c r="Z9" i="104"/>
  <c r="AG4" i="104"/>
  <c r="AB4" i="104" s="1"/>
  <c r="Z4" i="104" s="1"/>
  <c r="K4" i="104"/>
  <c r="L4" i="104" s="1"/>
  <c r="D4" i="104" s="1"/>
  <c r="B4" i="104" s="1"/>
  <c r="F4" i="99" s="1"/>
  <c r="C4" i="99" s="1"/>
  <c r="I9" i="75"/>
  <c r="L19" i="104"/>
  <c r="D19" i="104" s="1"/>
  <c r="AG17" i="104"/>
  <c r="G17" i="104"/>
  <c r="D17" i="104" s="1"/>
  <c r="B17" i="104" s="1"/>
  <c r="F17" i="99" s="1"/>
  <c r="C17" i="99" s="1"/>
  <c r="B17" i="99" s="1"/>
  <c r="C17" i="104"/>
  <c r="H17" i="99" s="1"/>
  <c r="E17" i="99" s="1"/>
  <c r="AN31" i="104"/>
  <c r="AB31" i="104" s="1"/>
  <c r="Z31" i="104" s="1"/>
  <c r="L27" i="104"/>
  <c r="D27" i="104" s="1"/>
  <c r="AN23" i="104"/>
  <c r="AB23" i="104" s="1"/>
  <c r="Z23" i="104" s="1"/>
  <c r="S23" i="104" s="1"/>
  <c r="V17" i="103"/>
  <c r="G17" i="99" s="1"/>
  <c r="D17" i="99" s="1"/>
  <c r="B10" i="104"/>
  <c r="F10" i="99" s="1"/>
  <c r="C10" i="99" s="1"/>
  <c r="AN6" i="104"/>
  <c r="AB6" i="104" s="1"/>
  <c r="Z6" i="104" s="1"/>
  <c r="S6" i="104" s="1"/>
  <c r="Z3" i="104"/>
  <c r="S3" i="104" s="1"/>
  <c r="K154" i="97" l="1"/>
  <c r="I152" i="99"/>
  <c r="T18" i="102"/>
  <c r="T74" i="102"/>
  <c r="P93" i="107"/>
  <c r="O18" i="102"/>
  <c r="O69" i="102"/>
  <c r="R66" i="102"/>
  <c r="P21" i="102"/>
  <c r="S21" i="102"/>
  <c r="L69" i="102"/>
  <c r="M14" i="102"/>
  <c r="P26" i="107"/>
  <c r="T21" i="102"/>
  <c r="T19" i="107"/>
  <c r="O26" i="107"/>
  <c r="T47" i="107"/>
  <c r="O63" i="107"/>
  <c r="L74" i="107"/>
  <c r="L32" i="107"/>
  <c r="T14" i="102"/>
  <c r="P32" i="107"/>
  <c r="P50" i="107"/>
  <c r="C18" i="102"/>
  <c r="P18" i="102"/>
  <c r="C74" i="102"/>
  <c r="C26" i="107"/>
  <c r="C63" i="107"/>
  <c r="C47" i="107"/>
  <c r="P66" i="107"/>
  <c r="R32" i="107"/>
  <c r="O24" i="102"/>
  <c r="T29" i="102"/>
  <c r="C45" i="102"/>
  <c r="T91" i="107"/>
  <c r="L72" i="107"/>
  <c r="L90" i="107"/>
  <c r="O90" i="107"/>
  <c r="T90" i="107"/>
  <c r="P28" i="102"/>
  <c r="P45" i="102"/>
  <c r="Q34" i="107"/>
  <c r="C29" i="102"/>
  <c r="T55" i="102"/>
  <c r="M72" i="107"/>
  <c r="K72" i="107" s="1"/>
  <c r="C93" i="107"/>
  <c r="R91" i="107"/>
  <c r="C24" i="102"/>
  <c r="C90" i="107"/>
  <c r="P55" i="102"/>
  <c r="P24" i="102"/>
  <c r="T28" i="102"/>
  <c r="L36" i="107"/>
  <c r="O55" i="102"/>
  <c r="C58" i="102"/>
  <c r="O15" i="107"/>
  <c r="T93" i="107"/>
  <c r="C91" i="107"/>
  <c r="C72" i="107"/>
  <c r="P133" i="107"/>
  <c r="L29" i="102"/>
  <c r="K71" i="102"/>
  <c r="Q31" i="102"/>
  <c r="L24" i="102"/>
  <c r="P36" i="107"/>
  <c r="R55" i="102"/>
  <c r="R58" i="102"/>
  <c r="P15" i="107"/>
  <c r="P58" i="102"/>
  <c r="T58" i="102"/>
  <c r="O72" i="107"/>
  <c r="S29" i="102"/>
  <c r="T45" i="102"/>
  <c r="P91" i="107"/>
  <c r="O36" i="107"/>
  <c r="C55" i="102"/>
  <c r="P74" i="102"/>
  <c r="C36" i="107"/>
  <c r="P72" i="107"/>
  <c r="P105" i="107"/>
  <c r="U105" i="107"/>
  <c r="P17" i="107"/>
  <c r="O17" i="107"/>
  <c r="C135" i="107"/>
  <c r="U135" i="107"/>
  <c r="C69" i="107"/>
  <c r="U69" i="107"/>
  <c r="O119" i="107"/>
  <c r="U119" i="107"/>
  <c r="T17" i="107"/>
  <c r="O100" i="107"/>
  <c r="R105" i="107"/>
  <c r="L123" i="107"/>
  <c r="U123" i="107"/>
  <c r="L17" i="107"/>
  <c r="O105" i="107"/>
  <c r="C105" i="107"/>
  <c r="C66" i="107"/>
  <c r="U66" i="107"/>
  <c r="C133" i="107"/>
  <c r="U133" i="107"/>
  <c r="T105" i="107"/>
  <c r="C68" i="107"/>
  <c r="U68" i="107"/>
  <c r="C121" i="107"/>
  <c r="U121" i="107"/>
  <c r="C129" i="107"/>
  <c r="U129" i="107"/>
  <c r="N105" i="107"/>
  <c r="C50" i="107"/>
  <c r="U50" i="107"/>
  <c r="R17" i="107"/>
  <c r="C112" i="107"/>
  <c r="U112" i="107"/>
  <c r="T125" i="107"/>
  <c r="U125" i="107"/>
  <c r="O21" i="102"/>
  <c r="R21" i="102"/>
  <c r="C21" i="102"/>
  <c r="O66" i="102"/>
  <c r="N66" i="102"/>
  <c r="C69" i="102"/>
  <c r="L66" i="102"/>
  <c r="R69" i="102"/>
  <c r="U28" i="102"/>
  <c r="C28" i="102"/>
  <c r="T69" i="102"/>
  <c r="N21" i="102"/>
  <c r="P69" i="102"/>
  <c r="T37" i="102"/>
  <c r="R129" i="107"/>
  <c r="L127" i="107"/>
  <c r="C74" i="107"/>
  <c r="R74" i="107"/>
  <c r="T20" i="102"/>
  <c r="C20" i="102"/>
  <c r="R20" i="102"/>
  <c r="C19" i="107"/>
  <c r="P129" i="107"/>
  <c r="P121" i="107"/>
  <c r="T129" i="107"/>
  <c r="C123" i="107"/>
  <c r="T100" i="107"/>
  <c r="C100" i="107"/>
  <c r="T28" i="107"/>
  <c r="L121" i="107"/>
  <c r="K121" i="107" s="1"/>
  <c r="F121" i="107" s="1"/>
  <c r="G121" i="107" s="1"/>
  <c r="C13" i="107"/>
  <c r="T13" i="107"/>
  <c r="P66" i="102"/>
  <c r="T66" i="102"/>
  <c r="C66" i="102"/>
  <c r="Q49" i="107"/>
  <c r="T121" i="107"/>
  <c r="T127" i="107"/>
  <c r="T135" i="107"/>
  <c r="T26" i="107"/>
  <c r="P127" i="107"/>
  <c r="T24" i="102"/>
  <c r="T63" i="107"/>
  <c r="T74" i="107"/>
  <c r="R67" i="107"/>
  <c r="Q67" i="107" s="1"/>
  <c r="R127" i="107"/>
  <c r="N63" i="102"/>
  <c r="T63" i="102"/>
  <c r="T36" i="107"/>
  <c r="C38" i="102"/>
  <c r="T38" i="102"/>
  <c r="C15" i="107"/>
  <c r="T15" i="107"/>
  <c r="C127" i="107"/>
  <c r="C16" i="102"/>
  <c r="T16" i="102"/>
  <c r="S26" i="104"/>
  <c r="B26" i="104" s="1"/>
  <c r="F26" i="99" s="1"/>
  <c r="C26" i="99" s="1"/>
  <c r="C26" i="104"/>
  <c r="H26" i="99" s="1"/>
  <c r="E26" i="99" s="1"/>
  <c r="S33" i="104"/>
  <c r="C33" i="104"/>
  <c r="H33" i="99" s="1"/>
  <c r="E33" i="99" s="1"/>
  <c r="S57" i="104"/>
  <c r="C57" i="104"/>
  <c r="H57" i="99" s="1"/>
  <c r="E57" i="99" s="1"/>
  <c r="S91" i="104"/>
  <c r="B91" i="104" s="1"/>
  <c r="F91" i="99" s="1"/>
  <c r="C91" i="99" s="1"/>
  <c r="B91" i="99" s="1"/>
  <c r="C91" i="104"/>
  <c r="H91" i="99" s="1"/>
  <c r="E91" i="99" s="1"/>
  <c r="S36" i="104"/>
  <c r="B36" i="104" s="1"/>
  <c r="F36" i="99" s="1"/>
  <c r="C36" i="99" s="1"/>
  <c r="B36" i="99" s="1"/>
  <c r="C36" i="104"/>
  <c r="H36" i="99" s="1"/>
  <c r="E36" i="99" s="1"/>
  <c r="S74" i="104"/>
  <c r="B74" i="104" s="1"/>
  <c r="F74" i="99" s="1"/>
  <c r="C74" i="99" s="1"/>
  <c r="C74" i="104"/>
  <c r="H74" i="99" s="1"/>
  <c r="E74" i="99" s="1"/>
  <c r="S133" i="104"/>
  <c r="B133" i="104" s="1"/>
  <c r="F133" i="99" s="1"/>
  <c r="C133" i="99" s="1"/>
  <c r="B133" i="99" s="1"/>
  <c r="C133" i="104"/>
  <c r="H133" i="99" s="1"/>
  <c r="E133" i="99" s="1"/>
  <c r="S54" i="104"/>
  <c r="C54" i="104"/>
  <c r="H54" i="99" s="1"/>
  <c r="E54" i="99" s="1"/>
  <c r="S77" i="104"/>
  <c r="C77" i="104"/>
  <c r="H77" i="99" s="1"/>
  <c r="E77" i="99" s="1"/>
  <c r="B54" i="104"/>
  <c r="F54" i="99" s="1"/>
  <c r="C54" i="99" s="1"/>
  <c r="T96" i="97"/>
  <c r="S84" i="107"/>
  <c r="S34" i="104"/>
  <c r="C34" i="104"/>
  <c r="H34" i="99" s="1"/>
  <c r="E34" i="99" s="1"/>
  <c r="S118" i="104"/>
  <c r="C118" i="104"/>
  <c r="H118" i="99" s="1"/>
  <c r="E118" i="99" s="1"/>
  <c r="S31" i="104"/>
  <c r="C31" i="104"/>
  <c r="H31" i="99" s="1"/>
  <c r="E31" i="99" s="1"/>
  <c r="S12" i="104"/>
  <c r="C12" i="104"/>
  <c r="H12" i="99" s="1"/>
  <c r="E12" i="99" s="1"/>
  <c r="S46" i="104"/>
  <c r="C46" i="104"/>
  <c r="H46" i="99" s="1"/>
  <c r="E46" i="99" s="1"/>
  <c r="B34" i="104"/>
  <c r="F34" i="99" s="1"/>
  <c r="C34" i="99" s="1"/>
  <c r="B34" i="99" s="1"/>
  <c r="S64" i="104"/>
  <c r="B64" i="104" s="1"/>
  <c r="F64" i="99" s="1"/>
  <c r="C64" i="99" s="1"/>
  <c r="B64" i="99" s="1"/>
  <c r="C64" i="104"/>
  <c r="H64" i="99" s="1"/>
  <c r="E64" i="99" s="1"/>
  <c r="S69" i="104"/>
  <c r="B69" i="104" s="1"/>
  <c r="F69" i="99" s="1"/>
  <c r="C69" i="99" s="1"/>
  <c r="B69" i="99" s="1"/>
  <c r="C69" i="104"/>
  <c r="H69" i="99" s="1"/>
  <c r="E69" i="99" s="1"/>
  <c r="N20" i="97"/>
  <c r="L20" i="97" s="1"/>
  <c r="M18" i="107"/>
  <c r="K18" i="107" s="1"/>
  <c r="M49" i="97"/>
  <c r="L43" i="107"/>
  <c r="S112" i="104"/>
  <c r="B112" i="104" s="1"/>
  <c r="F112" i="99" s="1"/>
  <c r="C112" i="99" s="1"/>
  <c r="C112" i="104"/>
  <c r="H112" i="99" s="1"/>
  <c r="E112" i="99" s="1"/>
  <c r="S67" i="104"/>
  <c r="C67" i="104"/>
  <c r="H67" i="99" s="1"/>
  <c r="E67" i="99" s="1"/>
  <c r="S80" i="104"/>
  <c r="B80" i="104" s="1"/>
  <c r="F80" i="99" s="1"/>
  <c r="C80" i="99" s="1"/>
  <c r="B80" i="99" s="1"/>
  <c r="C80" i="104"/>
  <c r="H80" i="99" s="1"/>
  <c r="E80" i="99" s="1"/>
  <c r="B57" i="104"/>
  <c r="F57" i="99" s="1"/>
  <c r="C57" i="99" s="1"/>
  <c r="B57" i="99" s="1"/>
  <c r="S139" i="104"/>
  <c r="C139" i="104"/>
  <c r="H139" i="99" s="1"/>
  <c r="E139" i="99" s="1"/>
  <c r="B139" i="99" s="1"/>
  <c r="B148" i="104"/>
  <c r="F148" i="99" s="1"/>
  <c r="C148" i="99" s="1"/>
  <c r="T48" i="97"/>
  <c r="R48" i="97" s="1"/>
  <c r="S42" i="107"/>
  <c r="Q42" i="107" s="1"/>
  <c r="S27" i="102"/>
  <c r="Q27" i="102" s="1"/>
  <c r="S4" i="104"/>
  <c r="C4" i="104"/>
  <c r="H4" i="99" s="1"/>
  <c r="E4" i="99" s="1"/>
  <c r="B4" i="99" s="1"/>
  <c r="T126" i="97"/>
  <c r="S112" i="107"/>
  <c r="B20" i="99"/>
  <c r="B33" i="104"/>
  <c r="F33" i="99" s="1"/>
  <c r="C33" i="99" s="1"/>
  <c r="B33" i="99" s="1"/>
  <c r="C85" i="104"/>
  <c r="H85" i="99" s="1"/>
  <c r="E85" i="99" s="1"/>
  <c r="B85" i="99" s="1"/>
  <c r="S16" i="97"/>
  <c r="R15" i="107"/>
  <c r="S148" i="104"/>
  <c r="C148" i="104"/>
  <c r="H148" i="99" s="1"/>
  <c r="E148" i="99" s="1"/>
  <c r="O47" i="97"/>
  <c r="N26" i="102"/>
  <c r="Q33" i="3"/>
  <c r="P81" i="97"/>
  <c r="O42" i="102"/>
  <c r="M74" i="97"/>
  <c r="L65" i="107"/>
  <c r="L38" i="102"/>
  <c r="P150" i="97"/>
  <c r="O133" i="107"/>
  <c r="M75" i="97"/>
  <c r="L66" i="107"/>
  <c r="N109" i="97"/>
  <c r="M96" i="107"/>
  <c r="M55" i="97"/>
  <c r="L49" i="107"/>
  <c r="S42" i="97"/>
  <c r="R36" i="107"/>
  <c r="T77" i="97"/>
  <c r="R77" i="97" s="1"/>
  <c r="S68" i="107"/>
  <c r="Q68" i="107" s="1"/>
  <c r="S9" i="104"/>
  <c r="C9" i="104"/>
  <c r="H9" i="99" s="1"/>
  <c r="E9" i="99" s="1"/>
  <c r="D18" i="104"/>
  <c r="B11" i="99"/>
  <c r="C11" i="104"/>
  <c r="H11" i="99" s="1"/>
  <c r="E11" i="99" s="1"/>
  <c r="C24" i="104"/>
  <c r="H24" i="99" s="1"/>
  <c r="E24" i="99" s="1"/>
  <c r="B61" i="104"/>
  <c r="F61" i="99" s="1"/>
  <c r="C61" i="99" s="1"/>
  <c r="B61" i="99" s="1"/>
  <c r="B12" i="104"/>
  <c r="F12" i="99" s="1"/>
  <c r="C12" i="99" s="1"/>
  <c r="B12" i="99" s="1"/>
  <c r="B58" i="99"/>
  <c r="B63" i="99"/>
  <c r="B111" i="99"/>
  <c r="C130" i="104"/>
  <c r="H130" i="99" s="1"/>
  <c r="E130" i="99" s="1"/>
  <c r="B130" i="99" s="1"/>
  <c r="C109" i="104"/>
  <c r="H109" i="99" s="1"/>
  <c r="E109" i="99" s="1"/>
  <c r="S134" i="104"/>
  <c r="B134" i="104" s="1"/>
  <c r="F134" i="99" s="1"/>
  <c r="C134" i="99" s="1"/>
  <c r="B134" i="99" s="1"/>
  <c r="C134" i="104"/>
  <c r="H134" i="99" s="1"/>
  <c r="E134" i="99" s="1"/>
  <c r="C104" i="104"/>
  <c r="H104" i="99" s="1"/>
  <c r="E104" i="99" s="1"/>
  <c r="B104" i="99" s="1"/>
  <c r="T20" i="97"/>
  <c r="S18" i="107"/>
  <c r="M14" i="97"/>
  <c r="L13" i="107"/>
  <c r="AB39" i="75"/>
  <c r="AB126" i="75"/>
  <c r="N125" i="97" s="1"/>
  <c r="L125" i="97" s="1"/>
  <c r="N46" i="97"/>
  <c r="M25" i="102"/>
  <c r="G130" i="97"/>
  <c r="M85" i="97"/>
  <c r="L45" i="102"/>
  <c r="R37" i="97"/>
  <c r="AB138" i="75"/>
  <c r="N137" i="97" s="1"/>
  <c r="L137" i="97" s="1"/>
  <c r="R29" i="97"/>
  <c r="T78" i="97"/>
  <c r="R78" i="97" s="1"/>
  <c r="S40" i="102"/>
  <c r="S103" i="97"/>
  <c r="R90" i="107"/>
  <c r="T101" i="97"/>
  <c r="R101" i="97" s="1"/>
  <c r="S88" i="107"/>
  <c r="Q88" i="107" s="1"/>
  <c r="T142" i="97"/>
  <c r="R142" i="97" s="1"/>
  <c r="S68" i="102"/>
  <c r="Q68" i="102" s="1"/>
  <c r="P77" i="97"/>
  <c r="O68" i="107"/>
  <c r="B53" i="99"/>
  <c r="C53" i="104"/>
  <c r="H53" i="99" s="1"/>
  <c r="E53" i="99" s="1"/>
  <c r="C39" i="104"/>
  <c r="H39" i="99" s="1"/>
  <c r="E39" i="99" s="1"/>
  <c r="B41" i="104"/>
  <c r="F41" i="99" s="1"/>
  <c r="C41" i="99" s="1"/>
  <c r="B41" i="99" s="1"/>
  <c r="B59" i="99"/>
  <c r="D67" i="104"/>
  <c r="S87" i="104"/>
  <c r="C87" i="104"/>
  <c r="H87" i="99" s="1"/>
  <c r="E87" i="99" s="1"/>
  <c r="C95" i="104"/>
  <c r="H95" i="99" s="1"/>
  <c r="E95" i="99" s="1"/>
  <c r="C94" i="104"/>
  <c r="H94" i="99" s="1"/>
  <c r="E94" i="99" s="1"/>
  <c r="B94" i="99" s="1"/>
  <c r="S129" i="104"/>
  <c r="B129" i="104" s="1"/>
  <c r="F129" i="99" s="1"/>
  <c r="C129" i="99" s="1"/>
  <c r="B129" i="99" s="1"/>
  <c r="C129" i="104"/>
  <c r="H129" i="99" s="1"/>
  <c r="E129" i="99" s="1"/>
  <c r="B143" i="99"/>
  <c r="T16" i="97"/>
  <c r="R16" i="97" s="1"/>
  <c r="S15" i="107"/>
  <c r="N55" i="97"/>
  <c r="L55" i="97" s="1"/>
  <c r="M49" i="107"/>
  <c r="N58" i="97"/>
  <c r="L58" i="97" s="1"/>
  <c r="M32" i="102"/>
  <c r="K32" i="102" s="1"/>
  <c r="M46" i="97"/>
  <c r="L25" i="102"/>
  <c r="N79" i="97"/>
  <c r="M69" i="107"/>
  <c r="M152" i="97"/>
  <c r="L74" i="102"/>
  <c r="L135" i="107"/>
  <c r="M78" i="97"/>
  <c r="L40" i="102"/>
  <c r="N124" i="97"/>
  <c r="M110" i="107"/>
  <c r="N147" i="97"/>
  <c r="M130" i="107"/>
  <c r="M147" i="97"/>
  <c r="L130" i="107"/>
  <c r="M113" i="97"/>
  <c r="L100" i="107"/>
  <c r="L55" i="102"/>
  <c r="S111" i="97"/>
  <c r="R98" i="107"/>
  <c r="S36" i="97"/>
  <c r="R18" i="102"/>
  <c r="T113" i="97"/>
  <c r="S55" i="102"/>
  <c r="S100" i="107"/>
  <c r="T81" i="97"/>
  <c r="R81" i="97" s="1"/>
  <c r="S42" i="102"/>
  <c r="S96" i="97"/>
  <c r="R84" i="107"/>
  <c r="T111" i="97"/>
  <c r="S98" i="107"/>
  <c r="Q98" i="107" s="1"/>
  <c r="T144" i="97"/>
  <c r="R144" i="97" s="1"/>
  <c r="S127" i="107"/>
  <c r="S69" i="102"/>
  <c r="B31" i="104"/>
  <c r="F31" i="99" s="1"/>
  <c r="C31" i="99" s="1"/>
  <c r="B31" i="99" s="1"/>
  <c r="B23" i="104"/>
  <c r="F23" i="99" s="1"/>
  <c r="C23" i="99" s="1"/>
  <c r="B23" i="99" s="1"/>
  <c r="B5" i="104"/>
  <c r="F5" i="99" s="1"/>
  <c r="C5" i="99" s="1"/>
  <c r="C5" i="104"/>
  <c r="H5" i="99" s="1"/>
  <c r="E5" i="99" s="1"/>
  <c r="B19" i="104"/>
  <c r="F19" i="99" s="1"/>
  <c r="C19" i="99" s="1"/>
  <c r="B19" i="99" s="1"/>
  <c r="C29" i="104"/>
  <c r="H29" i="99" s="1"/>
  <c r="E29" i="99" s="1"/>
  <c r="B29" i="99" s="1"/>
  <c r="B46" i="104"/>
  <c r="F46" i="99" s="1"/>
  <c r="C46" i="99" s="1"/>
  <c r="B46" i="99" s="1"/>
  <c r="C16" i="104"/>
  <c r="H16" i="99" s="1"/>
  <c r="E16" i="99" s="1"/>
  <c r="B16" i="99" s="1"/>
  <c r="C23" i="104"/>
  <c r="H23" i="99" s="1"/>
  <c r="E23" i="99" s="1"/>
  <c r="C60" i="104"/>
  <c r="H60" i="99" s="1"/>
  <c r="E60" i="99" s="1"/>
  <c r="B14" i="99"/>
  <c r="C89" i="104"/>
  <c r="H89" i="99" s="1"/>
  <c r="E89" i="99" s="1"/>
  <c r="B89" i="99" s="1"/>
  <c r="B109" i="99"/>
  <c r="S114" i="104"/>
  <c r="C114" i="104"/>
  <c r="H114" i="99" s="1"/>
  <c r="E114" i="99" s="1"/>
  <c r="C96" i="104"/>
  <c r="H96" i="99" s="1"/>
  <c r="E96" i="99" s="1"/>
  <c r="B95" i="99"/>
  <c r="C97" i="104"/>
  <c r="H97" i="99" s="1"/>
  <c r="E97" i="99" s="1"/>
  <c r="B97" i="99" s="1"/>
  <c r="C120" i="104"/>
  <c r="H120" i="99" s="1"/>
  <c r="E120" i="99" s="1"/>
  <c r="B120" i="99" s="1"/>
  <c r="B150" i="104"/>
  <c r="F150" i="99" s="1"/>
  <c r="C150" i="99" s="1"/>
  <c r="B150" i="99" s="1"/>
  <c r="X14" i="4"/>
  <c r="AB34" i="75"/>
  <c r="M80" i="97"/>
  <c r="L70" i="107"/>
  <c r="M108" i="97"/>
  <c r="L95" i="107"/>
  <c r="M150" i="97"/>
  <c r="L133" i="107"/>
  <c r="T18" i="97"/>
  <c r="R18" i="97" s="1"/>
  <c r="S17" i="107"/>
  <c r="T47" i="97"/>
  <c r="R47" i="97" s="1"/>
  <c r="S26" i="102"/>
  <c r="Q26" i="102" s="1"/>
  <c r="T107" i="97"/>
  <c r="R107" i="97" s="1"/>
  <c r="S94" i="107"/>
  <c r="Q94" i="107" s="1"/>
  <c r="R132" i="97"/>
  <c r="T141" i="97"/>
  <c r="R141" i="97" s="1"/>
  <c r="S125" i="107"/>
  <c r="Q125" i="107" s="1"/>
  <c r="C18" i="104"/>
  <c r="H18" i="99" s="1"/>
  <c r="E18" i="99" s="1"/>
  <c r="B9" i="99"/>
  <c r="B18" i="104"/>
  <c r="F18" i="99" s="1"/>
  <c r="C18" i="99" s="1"/>
  <c r="B18" i="99" s="1"/>
  <c r="C10" i="104"/>
  <c r="H10" i="99" s="1"/>
  <c r="E10" i="99" s="1"/>
  <c r="B10" i="99" s="1"/>
  <c r="C30" i="104"/>
  <c r="H30" i="99" s="1"/>
  <c r="E30" i="99" s="1"/>
  <c r="B24" i="104"/>
  <c r="F24" i="99" s="1"/>
  <c r="C24" i="99" s="1"/>
  <c r="B24" i="99" s="1"/>
  <c r="B40" i="104"/>
  <c r="F40" i="99" s="1"/>
  <c r="C40" i="99" s="1"/>
  <c r="B40" i="99" s="1"/>
  <c r="C3" i="104"/>
  <c r="H3" i="99" s="1"/>
  <c r="E3" i="99" s="1"/>
  <c r="C25" i="104"/>
  <c r="H25" i="99" s="1"/>
  <c r="E25" i="99" s="1"/>
  <c r="B25" i="99" s="1"/>
  <c r="C48" i="104"/>
  <c r="H48" i="99" s="1"/>
  <c r="E48" i="99" s="1"/>
  <c r="B71" i="99"/>
  <c r="B70" i="104"/>
  <c r="F70" i="99" s="1"/>
  <c r="C70" i="99" s="1"/>
  <c r="B70" i="99" s="1"/>
  <c r="S113" i="104"/>
  <c r="B113" i="104" s="1"/>
  <c r="F113" i="99" s="1"/>
  <c r="C113" i="99" s="1"/>
  <c r="C113" i="104"/>
  <c r="H113" i="99" s="1"/>
  <c r="E113" i="99" s="1"/>
  <c r="D114" i="104"/>
  <c r="B114" i="104" s="1"/>
  <c r="F114" i="99" s="1"/>
  <c r="C114" i="99" s="1"/>
  <c r="B114" i="99" s="1"/>
  <c r="B121" i="99"/>
  <c r="B96" i="104"/>
  <c r="F96" i="99" s="1"/>
  <c r="C96" i="99" s="1"/>
  <c r="B96" i="99" s="1"/>
  <c r="S103" i="104"/>
  <c r="C103" i="104"/>
  <c r="H103" i="99" s="1"/>
  <c r="E103" i="99" s="1"/>
  <c r="B115" i="104"/>
  <c r="F115" i="99" s="1"/>
  <c r="C115" i="99" s="1"/>
  <c r="B115" i="99" s="1"/>
  <c r="C115" i="104"/>
  <c r="H115" i="99" s="1"/>
  <c r="E115" i="99" s="1"/>
  <c r="B132" i="104"/>
  <c r="F132" i="99" s="1"/>
  <c r="C132" i="99" s="1"/>
  <c r="B132" i="99" s="1"/>
  <c r="L19" i="97"/>
  <c r="N20" i="75"/>
  <c r="M19" i="97" s="1"/>
  <c r="M76" i="97"/>
  <c r="L67" i="107"/>
  <c r="L39" i="102"/>
  <c r="M134" i="97"/>
  <c r="L119" i="107"/>
  <c r="N53" i="97"/>
  <c r="M29" i="102"/>
  <c r="K29" i="102" s="1"/>
  <c r="M47" i="107"/>
  <c r="N76" i="97"/>
  <c r="L76" i="97" s="1"/>
  <c r="M39" i="102"/>
  <c r="M67" i="107"/>
  <c r="AA104" i="75"/>
  <c r="AB104" i="75" s="1"/>
  <c r="S45" i="97"/>
  <c r="R24" i="102"/>
  <c r="AB128" i="75"/>
  <c r="N127" i="97" s="1"/>
  <c r="L127" i="97" s="1"/>
  <c r="S81" i="97"/>
  <c r="R42" i="102"/>
  <c r="T74" i="97"/>
  <c r="S65" i="107"/>
  <c r="Q65" i="107" s="1"/>
  <c r="S38" i="102"/>
  <c r="S86" i="97"/>
  <c r="R75" i="107"/>
  <c r="S139" i="97"/>
  <c r="R123" i="107"/>
  <c r="T146" i="97"/>
  <c r="S70" i="102"/>
  <c r="S129" i="107"/>
  <c r="B27" i="104"/>
  <c r="F27" i="99" s="1"/>
  <c r="C27" i="99" s="1"/>
  <c r="B30" i="99"/>
  <c r="C51" i="104"/>
  <c r="H51" i="99" s="1"/>
  <c r="E51" i="99" s="1"/>
  <c r="B51" i="99" s="1"/>
  <c r="B75" i="104"/>
  <c r="F75" i="99" s="1"/>
  <c r="C75" i="99" s="1"/>
  <c r="B60" i="99"/>
  <c r="B77" i="104"/>
  <c r="F77" i="99" s="1"/>
  <c r="C77" i="99" s="1"/>
  <c r="B77" i="99" s="1"/>
  <c r="C135" i="104"/>
  <c r="H135" i="99" s="1"/>
  <c r="E135" i="99" s="1"/>
  <c r="B135" i="99" s="1"/>
  <c r="S145" i="104"/>
  <c r="B145" i="104" s="1"/>
  <c r="F145" i="99" s="1"/>
  <c r="C145" i="99" s="1"/>
  <c r="B145" i="99" s="1"/>
  <c r="C145" i="104"/>
  <c r="H145" i="99" s="1"/>
  <c r="E145" i="99" s="1"/>
  <c r="T21" i="97"/>
  <c r="R21" i="97" s="1"/>
  <c r="S13" i="102"/>
  <c r="P123" i="97"/>
  <c r="O59" i="102"/>
  <c r="P120" i="97"/>
  <c r="O58" i="102"/>
  <c r="AB18" i="75"/>
  <c r="N17" i="97" s="1"/>
  <c r="L17" i="97" s="1"/>
  <c r="V23" i="75"/>
  <c r="AA23" i="75" s="1"/>
  <c r="AB23" i="75" s="1"/>
  <c r="L99" i="97"/>
  <c r="N73" i="97"/>
  <c r="L73" i="97" s="1"/>
  <c r="M64" i="107"/>
  <c r="K64" i="107" s="1"/>
  <c r="L57" i="97"/>
  <c r="N81" i="97"/>
  <c r="L81" i="97" s="1"/>
  <c r="M42" i="102"/>
  <c r="N139" i="97"/>
  <c r="L139" i="97" s="1"/>
  <c r="M123" i="107"/>
  <c r="N119" i="97"/>
  <c r="M105" i="107"/>
  <c r="T38" i="97"/>
  <c r="R38" i="97" s="1"/>
  <c r="S32" i="107"/>
  <c r="Q32" i="107" s="1"/>
  <c r="T119" i="97"/>
  <c r="R119" i="97" s="1"/>
  <c r="S105" i="107"/>
  <c r="L145" i="97"/>
  <c r="L140" i="97"/>
  <c r="G140" i="97" s="1"/>
  <c r="S53" i="97"/>
  <c r="R47" i="107"/>
  <c r="R29" i="102"/>
  <c r="Q29" i="102" s="1"/>
  <c r="C7" i="104"/>
  <c r="H7" i="99" s="1"/>
  <c r="E7" i="99" s="1"/>
  <c r="B7" i="99" s="1"/>
  <c r="B39" i="99"/>
  <c r="B48" i="99"/>
  <c r="B87" i="99"/>
  <c r="C70" i="104"/>
  <c r="H70" i="99" s="1"/>
  <c r="E70" i="99" s="1"/>
  <c r="B103" i="104"/>
  <c r="F103" i="99" s="1"/>
  <c r="C103" i="99" s="1"/>
  <c r="B105" i="99"/>
  <c r="AB15" i="75"/>
  <c r="P25" i="97"/>
  <c r="O14" i="102"/>
  <c r="S21" i="97"/>
  <c r="R13" i="102"/>
  <c r="P108" i="97"/>
  <c r="O95" i="107"/>
  <c r="AB79" i="75"/>
  <c r="M119" i="97"/>
  <c r="L105" i="107"/>
  <c r="M123" i="97"/>
  <c r="L59" i="102"/>
  <c r="T22" i="97"/>
  <c r="S19" i="107"/>
  <c r="N121" i="97"/>
  <c r="M107" i="107"/>
  <c r="B78" i="104"/>
  <c r="F78" i="99" s="1"/>
  <c r="C78" i="99" s="1"/>
  <c r="B78" i="99" s="1"/>
  <c r="C8" i="104"/>
  <c r="H8" i="99" s="1"/>
  <c r="E8" i="99" s="1"/>
  <c r="C27" i="104"/>
  <c r="H27" i="99" s="1"/>
  <c r="E27" i="99" s="1"/>
  <c r="C38" i="104"/>
  <c r="H38" i="99" s="1"/>
  <c r="E38" i="99" s="1"/>
  <c r="B38" i="99" s="1"/>
  <c r="C75" i="104"/>
  <c r="H75" i="99" s="1"/>
  <c r="E75" i="99" s="1"/>
  <c r="B86" i="104"/>
  <c r="F86" i="99" s="1"/>
  <c r="C86" i="99" s="1"/>
  <c r="B86" i="99" s="1"/>
  <c r="C137" i="104"/>
  <c r="H137" i="99" s="1"/>
  <c r="E137" i="99" s="1"/>
  <c r="B137" i="99" s="1"/>
  <c r="C93" i="104"/>
  <c r="H93" i="99" s="1"/>
  <c r="E93" i="99" s="1"/>
  <c r="B93" i="99" s="1"/>
  <c r="D106" i="104"/>
  <c r="B106" i="104" s="1"/>
  <c r="F106" i="99" s="1"/>
  <c r="C106" i="99" s="1"/>
  <c r="B106" i="99" s="1"/>
  <c r="C123" i="104"/>
  <c r="H123" i="99" s="1"/>
  <c r="E123" i="99" s="1"/>
  <c r="B123" i="99" s="1"/>
  <c r="B110" i="99"/>
  <c r="C119" i="104"/>
  <c r="H119" i="99" s="1"/>
  <c r="E119" i="99" s="1"/>
  <c r="B119" i="99" s="1"/>
  <c r="Q27" i="3"/>
  <c r="Q15" i="3"/>
  <c r="P14" i="97"/>
  <c r="O13" i="107"/>
  <c r="N36" i="97"/>
  <c r="M18" i="102"/>
  <c r="K18" i="102" s="1"/>
  <c r="M52" i="97"/>
  <c r="L28" i="102"/>
  <c r="K28" i="102" s="1"/>
  <c r="AB69" i="75"/>
  <c r="N68" i="97" s="1"/>
  <c r="L68" i="97" s="1"/>
  <c r="M86" i="97"/>
  <c r="L75" i="107"/>
  <c r="AB134" i="75"/>
  <c r="N133" i="97" s="1"/>
  <c r="T136" i="97"/>
  <c r="S121" i="107"/>
  <c r="S66" i="102"/>
  <c r="Q66" i="102" s="1"/>
  <c r="R95" i="97"/>
  <c r="T134" i="97"/>
  <c r="S119" i="107"/>
  <c r="T69" i="97"/>
  <c r="R69" i="97" s="1"/>
  <c r="S37" i="102"/>
  <c r="Q37" i="102" s="1"/>
  <c r="S122" i="97"/>
  <c r="R108" i="107"/>
  <c r="AM69" i="4"/>
  <c r="AN69" i="4" s="1"/>
  <c r="T68" i="97" s="1"/>
  <c r="R68" i="97" s="1"/>
  <c r="AB17" i="75"/>
  <c r="S20" i="97"/>
  <c r="R18" i="107"/>
  <c r="P51" i="97"/>
  <c r="R52" i="3"/>
  <c r="O51" i="97" s="1"/>
  <c r="N26" i="75"/>
  <c r="R36" i="3"/>
  <c r="O35" i="97" s="1"/>
  <c r="O124" i="97"/>
  <c r="N110" i="107"/>
  <c r="P152" i="97"/>
  <c r="O135" i="107"/>
  <c r="O74" i="102"/>
  <c r="P67" i="107"/>
  <c r="P39" i="102"/>
  <c r="P122" i="97"/>
  <c r="O108" i="107"/>
  <c r="N40" i="97"/>
  <c r="L40" i="97" s="1"/>
  <c r="M34" i="107"/>
  <c r="K34" i="107" s="1"/>
  <c r="M36" i="97"/>
  <c r="L18" i="102"/>
  <c r="M62" i="75"/>
  <c r="N62" i="75" s="1"/>
  <c r="M61" i="97" s="1"/>
  <c r="P88" i="97"/>
  <c r="O77" i="107"/>
  <c r="R99" i="75"/>
  <c r="AB99" i="75" s="1"/>
  <c r="N98" i="97" s="1"/>
  <c r="L98" i="97" s="1"/>
  <c r="P121" i="97"/>
  <c r="O107" i="107"/>
  <c r="AB118" i="75"/>
  <c r="N117" i="97" s="1"/>
  <c r="L117" i="97" s="1"/>
  <c r="AA134" i="75"/>
  <c r="M44" i="97"/>
  <c r="L38" i="107"/>
  <c r="M104" i="97"/>
  <c r="L91" i="107"/>
  <c r="N141" i="97"/>
  <c r="L141" i="97" s="1"/>
  <c r="M125" i="107"/>
  <c r="K125" i="107" s="1"/>
  <c r="AM113" i="4"/>
  <c r="AN113" i="4" s="1"/>
  <c r="N111" i="97"/>
  <c r="M98" i="107"/>
  <c r="S108" i="97"/>
  <c r="R95" i="107"/>
  <c r="T103" i="97"/>
  <c r="R103" i="97" s="1"/>
  <c r="S90" i="107"/>
  <c r="P53" i="97"/>
  <c r="O47" i="107"/>
  <c r="AB7" i="75"/>
  <c r="N61" i="75"/>
  <c r="R70" i="75"/>
  <c r="AB70" i="75" s="1"/>
  <c r="N52" i="75"/>
  <c r="M51" i="97" s="1"/>
  <c r="M41" i="97"/>
  <c r="L21" i="102"/>
  <c r="M101" i="97"/>
  <c r="L88" i="107"/>
  <c r="N135" i="97"/>
  <c r="M65" i="102"/>
  <c r="AB105" i="75"/>
  <c r="N72" i="97"/>
  <c r="M63" i="107"/>
  <c r="M102" i="97"/>
  <c r="L89" i="107"/>
  <c r="AA124" i="75"/>
  <c r="AB124" i="75" s="1"/>
  <c r="AB60" i="75"/>
  <c r="N59" i="97" s="1"/>
  <c r="L59" i="97" s="1"/>
  <c r="G59" i="97" s="1"/>
  <c r="M88" i="97"/>
  <c r="L77" i="107"/>
  <c r="M107" i="97"/>
  <c r="L94" i="107"/>
  <c r="AB48" i="75"/>
  <c r="L128" i="97"/>
  <c r="N113" i="97"/>
  <c r="L113" i="97" s="1"/>
  <c r="M55" i="102"/>
  <c r="M100" i="107"/>
  <c r="K100" i="107" s="1"/>
  <c r="T102" i="97"/>
  <c r="S89" i="107"/>
  <c r="M79" i="97"/>
  <c r="L69" i="107"/>
  <c r="S60" i="97"/>
  <c r="R53" i="107"/>
  <c r="R90" i="97"/>
  <c r="S135" i="97"/>
  <c r="R65" i="102"/>
  <c r="B8" i="99"/>
  <c r="B15" i="99"/>
  <c r="B44" i="99"/>
  <c r="B76" i="99"/>
  <c r="B68" i="104"/>
  <c r="F68" i="99" s="1"/>
  <c r="C68" i="99" s="1"/>
  <c r="B68" i="99" s="1"/>
  <c r="B67" i="104"/>
  <c r="F67" i="99" s="1"/>
  <c r="C67" i="99" s="1"/>
  <c r="B67" i="99" s="1"/>
  <c r="B138" i="104"/>
  <c r="F138" i="99" s="1"/>
  <c r="C138" i="99" s="1"/>
  <c r="B138" i="99" s="1"/>
  <c r="B118" i="104"/>
  <c r="F118" i="99" s="1"/>
  <c r="C118" i="99" s="1"/>
  <c r="B118" i="99" s="1"/>
  <c r="V22" i="75"/>
  <c r="AA22" i="75" s="1"/>
  <c r="M27" i="75"/>
  <c r="N27" i="75" s="1"/>
  <c r="M26" i="97" s="1"/>
  <c r="Q22" i="3"/>
  <c r="P13" i="102" s="1"/>
  <c r="R8" i="75"/>
  <c r="AB8" i="75" s="1"/>
  <c r="AB22" i="75"/>
  <c r="AB31" i="75"/>
  <c r="N30" i="97" s="1"/>
  <c r="L30" i="97" s="1"/>
  <c r="I66" i="75"/>
  <c r="N66" i="75" s="1"/>
  <c r="M65" i="97" s="1"/>
  <c r="L65" i="97" s="1"/>
  <c r="L70" i="97"/>
  <c r="I119" i="75"/>
  <c r="N119" i="75" s="1"/>
  <c r="M118" i="97" s="1"/>
  <c r="L118" i="97" s="1"/>
  <c r="N90" i="75"/>
  <c r="M89" i="97" s="1"/>
  <c r="M111" i="97"/>
  <c r="L98" i="107"/>
  <c r="R15" i="97"/>
  <c r="R63" i="75"/>
  <c r="AB63" i="75" s="1"/>
  <c r="N62" i="97" s="1"/>
  <c r="L62" i="97" s="1"/>
  <c r="N120" i="97"/>
  <c r="L120" i="97" s="1"/>
  <c r="M58" i="102"/>
  <c r="X36" i="4"/>
  <c r="S35" i="97" s="1"/>
  <c r="T106" i="97"/>
  <c r="S93" i="107"/>
  <c r="S112" i="97"/>
  <c r="R99" i="107"/>
  <c r="T60" i="97"/>
  <c r="S53" i="107"/>
  <c r="T86" i="97"/>
  <c r="R86" i="97" s="1"/>
  <c r="S75" i="107"/>
  <c r="R125" i="97"/>
  <c r="T80" i="97"/>
  <c r="R80" i="97" s="1"/>
  <c r="S70" i="107"/>
  <c r="R137" i="97"/>
  <c r="R40" i="102"/>
  <c r="B81" i="99"/>
  <c r="T14" i="97"/>
  <c r="R14" i="97" s="1"/>
  <c r="S13" i="107"/>
  <c r="Q13" i="107" s="1"/>
  <c r="P40" i="97"/>
  <c r="O34" i="107"/>
  <c r="O20" i="102"/>
  <c r="P56" i="97"/>
  <c r="O50" i="107"/>
  <c r="O31" i="102"/>
  <c r="Q26" i="3"/>
  <c r="P107" i="97"/>
  <c r="O94" i="107"/>
  <c r="AA42" i="75"/>
  <c r="AB42" i="75" s="1"/>
  <c r="Q140" i="3"/>
  <c r="P123" i="107" s="1"/>
  <c r="L15" i="97"/>
  <c r="R57" i="75"/>
  <c r="AB57" i="75" s="1"/>
  <c r="L138" i="97"/>
  <c r="I125" i="75"/>
  <c r="N125" i="75" s="1"/>
  <c r="N96" i="75"/>
  <c r="M95" i="97" s="1"/>
  <c r="L95" i="97" s="1"/>
  <c r="AA109" i="75"/>
  <c r="AB109" i="75" s="1"/>
  <c r="M53" i="97"/>
  <c r="L47" i="107"/>
  <c r="V76" i="75"/>
  <c r="AA76" i="75" s="1"/>
  <c r="AB76" i="75" s="1"/>
  <c r="N134" i="75"/>
  <c r="M133" i="97" s="1"/>
  <c r="N142" i="97"/>
  <c r="L142" i="97" s="1"/>
  <c r="M68" i="102"/>
  <c r="K68" i="102" s="1"/>
  <c r="L105" i="97"/>
  <c r="I44" i="75"/>
  <c r="N44" i="75" s="1"/>
  <c r="M43" i="97" s="1"/>
  <c r="L43" i="97" s="1"/>
  <c r="V101" i="75"/>
  <c r="AA101" i="75" s="1"/>
  <c r="AB132" i="75"/>
  <c r="Z102" i="75"/>
  <c r="AA102" i="75" s="1"/>
  <c r="AB102" i="75" s="1"/>
  <c r="N152" i="97"/>
  <c r="L152" i="97" s="1"/>
  <c r="M135" i="107"/>
  <c r="M74" i="102"/>
  <c r="K74" i="102" s="1"/>
  <c r="S44" i="97"/>
  <c r="R38" i="107"/>
  <c r="T123" i="97"/>
  <c r="R123" i="97" s="1"/>
  <c r="S59" i="102"/>
  <c r="Q59" i="102" s="1"/>
  <c r="X88" i="4"/>
  <c r="S87" i="97" s="1"/>
  <c r="T148" i="97"/>
  <c r="R148" i="97" s="1"/>
  <c r="S71" i="102"/>
  <c r="Q71" i="102" s="1"/>
  <c r="F71" i="102" s="1"/>
  <c r="G71" i="102" s="1"/>
  <c r="H71" i="102" s="1"/>
  <c r="S131" i="107"/>
  <c r="Q131" i="107" s="1"/>
  <c r="T122" i="97"/>
  <c r="R122" i="97" s="1"/>
  <c r="S108" i="107"/>
  <c r="S18" i="102"/>
  <c r="L58" i="102"/>
  <c r="B107" i="104"/>
  <c r="F107" i="99" s="1"/>
  <c r="C107" i="99" s="1"/>
  <c r="B107" i="99" s="1"/>
  <c r="B140" i="99"/>
  <c r="B99" i="99"/>
  <c r="M16" i="97"/>
  <c r="L15" i="107"/>
  <c r="O13" i="102"/>
  <c r="AB27" i="75"/>
  <c r="N26" i="97" s="1"/>
  <c r="L26" i="97" s="1"/>
  <c r="AB28" i="75"/>
  <c r="N27" i="97" s="1"/>
  <c r="L27" i="97" s="1"/>
  <c r="P96" i="97"/>
  <c r="O84" i="107"/>
  <c r="P144" i="97"/>
  <c r="O127" i="107"/>
  <c r="AB38" i="75"/>
  <c r="N37" i="97" s="1"/>
  <c r="L37" i="97" s="1"/>
  <c r="R65" i="75"/>
  <c r="AB65" i="75" s="1"/>
  <c r="N64" i="97" s="1"/>
  <c r="L64" i="97" s="1"/>
  <c r="O55" i="97"/>
  <c r="N49" i="107"/>
  <c r="M48" i="97"/>
  <c r="L42" i="107"/>
  <c r="L27" i="102"/>
  <c r="M56" i="97"/>
  <c r="L31" i="102"/>
  <c r="L50" i="107"/>
  <c r="L89" i="97"/>
  <c r="L110" i="97"/>
  <c r="N80" i="97"/>
  <c r="L80" i="97" s="1"/>
  <c r="M70" i="107"/>
  <c r="AB101" i="75"/>
  <c r="N100" i="97" s="1"/>
  <c r="L100" i="97" s="1"/>
  <c r="N146" i="97"/>
  <c r="L146" i="97" s="1"/>
  <c r="M129" i="107"/>
  <c r="M70" i="102"/>
  <c r="K70" i="102" s="1"/>
  <c r="R35" i="97"/>
  <c r="L52" i="97"/>
  <c r="T82" i="97"/>
  <c r="S72" i="107"/>
  <c r="M106" i="97"/>
  <c r="L93" i="107"/>
  <c r="R36" i="97"/>
  <c r="R99" i="97"/>
  <c r="S80" i="97"/>
  <c r="R70" i="107"/>
  <c r="T73" i="97"/>
  <c r="R73" i="97" s="1"/>
  <c r="S64" i="107"/>
  <c r="Q64" i="107" s="1"/>
  <c r="T120" i="97"/>
  <c r="R120" i="97" s="1"/>
  <c r="S58" i="102"/>
  <c r="P31" i="102"/>
  <c r="O29" i="102"/>
  <c r="P112" i="97"/>
  <c r="O99" i="107"/>
  <c r="N29" i="75"/>
  <c r="M28" i="97" s="1"/>
  <c r="L28" i="97" s="1"/>
  <c r="M72" i="97"/>
  <c r="L63" i="107"/>
  <c r="AB92" i="75"/>
  <c r="N91" i="97" s="1"/>
  <c r="L91" i="97" s="1"/>
  <c r="AB75" i="75"/>
  <c r="M65" i="107" s="1"/>
  <c r="K65" i="107" s="1"/>
  <c r="M126" i="97"/>
  <c r="L112" i="107"/>
  <c r="M146" i="97"/>
  <c r="L129" i="107"/>
  <c r="M135" i="97"/>
  <c r="L65" i="102"/>
  <c r="N150" i="75"/>
  <c r="M149" i="97" s="1"/>
  <c r="L149" i="97" s="1"/>
  <c r="AM11" i="4"/>
  <c r="AN11" i="4" s="1"/>
  <c r="T10" i="97" s="1"/>
  <c r="R10" i="97" s="1"/>
  <c r="R87" i="97"/>
  <c r="R135" i="97"/>
  <c r="L61" i="97"/>
  <c r="R94" i="97"/>
  <c r="N107" i="97"/>
  <c r="L107" i="97" s="1"/>
  <c r="M94" i="107"/>
  <c r="K94" i="107" s="1"/>
  <c r="AM6" i="4"/>
  <c r="AN6" i="4" s="1"/>
  <c r="T150" i="97"/>
  <c r="S133" i="107"/>
  <c r="L42" i="102"/>
  <c r="X115" i="4"/>
  <c r="S114" i="97" s="1"/>
  <c r="R114" i="97" s="1"/>
  <c r="S82" i="97"/>
  <c r="R72" i="107"/>
  <c r="S126" i="97"/>
  <c r="R112" i="107"/>
  <c r="N122" i="97"/>
  <c r="M108" i="107"/>
  <c r="T147" i="97"/>
  <c r="R147" i="97" s="1"/>
  <c r="S130" i="107"/>
  <c r="X144" i="4"/>
  <c r="S143" i="97" s="1"/>
  <c r="R143" i="97" s="1"/>
  <c r="T139" i="97"/>
  <c r="R139" i="97" s="1"/>
  <c r="S123" i="107"/>
  <c r="AB14" i="75"/>
  <c r="Q16" i="3"/>
  <c r="R19" i="75"/>
  <c r="AB19" i="75" s="1"/>
  <c r="AA8" i="75"/>
  <c r="AB107" i="75"/>
  <c r="AA78" i="75"/>
  <c r="AB78" i="75" s="1"/>
  <c r="AA68" i="75"/>
  <c r="AB68" i="75" s="1"/>
  <c r="AB95" i="75"/>
  <c r="N94" i="97" s="1"/>
  <c r="L94" i="97" s="1"/>
  <c r="I132" i="75"/>
  <c r="N132" i="75" s="1"/>
  <c r="V52" i="75"/>
  <c r="AA52" i="75" s="1"/>
  <c r="AB52" i="75" s="1"/>
  <c r="N51" i="97" s="1"/>
  <c r="L51" i="97" s="1"/>
  <c r="N93" i="75"/>
  <c r="M92" i="97" s="1"/>
  <c r="L92" i="97" s="1"/>
  <c r="AB113" i="75"/>
  <c r="Z95" i="75"/>
  <c r="AA95" i="75" s="1"/>
  <c r="I122" i="75"/>
  <c r="N122" i="75" s="1"/>
  <c r="AA49" i="75"/>
  <c r="AB49" i="75" s="1"/>
  <c r="R89" i="75"/>
  <c r="AB89" i="75" s="1"/>
  <c r="N117" i="75"/>
  <c r="M116" i="97" s="1"/>
  <c r="L116" i="97" s="1"/>
  <c r="N126" i="97"/>
  <c r="M112" i="107"/>
  <c r="K112" i="107" s="1"/>
  <c r="R12" i="97"/>
  <c r="R85" i="75"/>
  <c r="AB85" i="75" s="1"/>
  <c r="Z133" i="75"/>
  <c r="AA133" i="75" s="1"/>
  <c r="AB133" i="75" s="1"/>
  <c r="N144" i="97"/>
  <c r="L144" i="97" s="1"/>
  <c r="M69" i="102"/>
  <c r="K69" i="102" s="1"/>
  <c r="M127" i="107"/>
  <c r="X92" i="4"/>
  <c r="S91" i="97" s="1"/>
  <c r="R91" i="97" s="1"/>
  <c r="X101" i="4"/>
  <c r="S100" i="97" s="1"/>
  <c r="R100" i="97" s="1"/>
  <c r="T58" i="97"/>
  <c r="R58" i="97" s="1"/>
  <c r="S32" i="102"/>
  <c r="Q32" i="102" s="1"/>
  <c r="S88" i="97"/>
  <c r="R88" i="97" s="1"/>
  <c r="R77" i="107"/>
  <c r="R149" i="97"/>
  <c r="R151" i="97"/>
  <c r="Q25" i="102"/>
  <c r="S65" i="102"/>
  <c r="AM60" i="4"/>
  <c r="AN60" i="4" s="1"/>
  <c r="T59" i="97" s="1"/>
  <c r="R59" i="97" s="1"/>
  <c r="R129" i="97"/>
  <c r="X62" i="4"/>
  <c r="S61" i="97" s="1"/>
  <c r="R61" i="97" s="1"/>
  <c r="X153" i="4"/>
  <c r="R63" i="107"/>
  <c r="R130" i="107"/>
  <c r="S77" i="107"/>
  <c r="AM122" i="4"/>
  <c r="AN122" i="4" s="1"/>
  <c r="I18" i="99"/>
  <c r="J18" i="107" s="1"/>
  <c r="K20" i="97"/>
  <c r="M8" i="97"/>
  <c r="L6" i="102"/>
  <c r="I9" i="99"/>
  <c r="J7" i="102" s="1"/>
  <c r="K11" i="97"/>
  <c r="I20" i="99"/>
  <c r="J19" i="107" s="1"/>
  <c r="K22" i="97"/>
  <c r="C28" i="104"/>
  <c r="H28" i="99" s="1"/>
  <c r="E28" i="99" s="1"/>
  <c r="S28" i="104"/>
  <c r="B28" i="104" s="1"/>
  <c r="F28" i="99" s="1"/>
  <c r="C28" i="99" s="1"/>
  <c r="B28" i="99" s="1"/>
  <c r="I23" i="99"/>
  <c r="J14" i="102" s="1"/>
  <c r="K25" i="97"/>
  <c r="I24" i="99"/>
  <c r="K26" i="97"/>
  <c r="I19" i="99"/>
  <c r="J13" i="102" s="1"/>
  <c r="K21" i="97"/>
  <c r="I11" i="99"/>
  <c r="J8" i="102" s="1"/>
  <c r="K13" i="97"/>
  <c r="I33" i="99"/>
  <c r="K35" i="97"/>
  <c r="G3" i="99"/>
  <c r="D3" i="99" s="1"/>
  <c r="B3" i="99" s="1"/>
  <c r="G154" i="99"/>
  <c r="D154" i="99" s="1"/>
  <c r="B154" i="99" s="1"/>
  <c r="I154" i="99" s="1"/>
  <c r="G153" i="99"/>
  <c r="D153" i="99" s="1"/>
  <c r="B153" i="99" s="1"/>
  <c r="I6" i="99"/>
  <c r="J6" i="102" s="1"/>
  <c r="K8" i="97"/>
  <c r="I31" i="99"/>
  <c r="J28" i="107" s="1"/>
  <c r="K33" i="97"/>
  <c r="I8" i="99"/>
  <c r="K10" i="97"/>
  <c r="I30" i="99"/>
  <c r="J16" i="102" s="1"/>
  <c r="K32" i="97"/>
  <c r="I32" i="99"/>
  <c r="K34" i="97"/>
  <c r="I40" i="99"/>
  <c r="J36" i="107" s="1"/>
  <c r="K42" i="97"/>
  <c r="I22" i="99"/>
  <c r="K24" i="97"/>
  <c r="M6" i="102"/>
  <c r="K6" i="102" s="1"/>
  <c r="N8" i="97"/>
  <c r="L8" i="97" s="1"/>
  <c r="I17" i="99"/>
  <c r="K19" i="97"/>
  <c r="F6" i="102"/>
  <c r="G6" i="102" s="1"/>
  <c r="H6" i="102"/>
  <c r="G8" i="97"/>
  <c r="I8" i="97"/>
  <c r="I34" i="99"/>
  <c r="J18" i="102" s="1"/>
  <c r="K36" i="97"/>
  <c r="B37" i="104"/>
  <c r="F37" i="99" s="1"/>
  <c r="C37" i="99" s="1"/>
  <c r="C37" i="104"/>
  <c r="H37" i="99" s="1"/>
  <c r="E37" i="99" s="1"/>
  <c r="I41" i="99"/>
  <c r="K43" i="97"/>
  <c r="I39" i="99"/>
  <c r="J21" i="102" s="1"/>
  <c r="K41" i="97"/>
  <c r="I43" i="99"/>
  <c r="J24" i="102" s="1"/>
  <c r="K45" i="97"/>
  <c r="B35" i="104"/>
  <c r="F35" i="99" s="1"/>
  <c r="C35" i="99" s="1"/>
  <c r="B35" i="99" s="1"/>
  <c r="C35" i="104"/>
  <c r="H35" i="99" s="1"/>
  <c r="E35" i="99" s="1"/>
  <c r="I36" i="99"/>
  <c r="J32" i="107" s="1"/>
  <c r="K38" i="97"/>
  <c r="I48" i="99"/>
  <c r="K50" i="97"/>
  <c r="I46" i="99"/>
  <c r="K48" i="97"/>
  <c r="I49" i="99"/>
  <c r="K51" i="97"/>
  <c r="I15" i="99"/>
  <c r="K17" i="97"/>
  <c r="I42" i="99"/>
  <c r="J38" i="107" s="1"/>
  <c r="K44" i="97"/>
  <c r="I44" i="99"/>
  <c r="J25" i="102" s="1"/>
  <c r="K46" i="97"/>
  <c r="I53" i="99"/>
  <c r="J49" i="107" s="1"/>
  <c r="K55" i="97"/>
  <c r="B45" i="104"/>
  <c r="F45" i="99" s="1"/>
  <c r="C45" i="99" s="1"/>
  <c r="C45" i="104"/>
  <c r="H45" i="99" s="1"/>
  <c r="E45" i="99" s="1"/>
  <c r="B55" i="104"/>
  <c r="F55" i="99" s="1"/>
  <c r="C55" i="99" s="1"/>
  <c r="B55" i="99" s="1"/>
  <c r="C55" i="104"/>
  <c r="H55" i="99" s="1"/>
  <c r="E55" i="99" s="1"/>
  <c r="B47" i="104"/>
  <c r="F47" i="99" s="1"/>
  <c r="C47" i="99" s="1"/>
  <c r="C47" i="104"/>
  <c r="H47" i="99" s="1"/>
  <c r="E47" i="99" s="1"/>
  <c r="I76" i="99"/>
  <c r="J40" i="102" s="1"/>
  <c r="K78" i="97"/>
  <c r="I21" i="99"/>
  <c r="K23" i="97"/>
  <c r="I60" i="99"/>
  <c r="K62" i="97"/>
  <c r="S73" i="104"/>
  <c r="B73" i="104" s="1"/>
  <c r="F73" i="99" s="1"/>
  <c r="C73" i="99" s="1"/>
  <c r="C73" i="104"/>
  <c r="H73" i="99" s="1"/>
  <c r="E73" i="99" s="1"/>
  <c r="I78" i="99"/>
  <c r="J70" i="107" s="1"/>
  <c r="K80" i="97"/>
  <c r="I12" i="99"/>
  <c r="J13" i="107" s="1"/>
  <c r="K14" i="97"/>
  <c r="I13" i="99"/>
  <c r="K15" i="97"/>
  <c r="I14" i="99"/>
  <c r="J15" i="107" s="1"/>
  <c r="K16" i="97"/>
  <c r="I50" i="99"/>
  <c r="J28" i="102" s="1"/>
  <c r="K52" i="97"/>
  <c r="S65" i="104"/>
  <c r="B65" i="104" s="1"/>
  <c r="F65" i="99" s="1"/>
  <c r="C65" i="99" s="1"/>
  <c r="C65" i="104"/>
  <c r="H65" i="99" s="1"/>
  <c r="E65" i="99" s="1"/>
  <c r="I56" i="99"/>
  <c r="J32" i="102" s="1"/>
  <c r="K58" i="97"/>
  <c r="I58" i="99"/>
  <c r="J53" i="107" s="1"/>
  <c r="K60" i="97"/>
  <c r="I59" i="99"/>
  <c r="K61" i="97"/>
  <c r="I66" i="99"/>
  <c r="K68" i="97"/>
  <c r="I71" i="99"/>
  <c r="J64" i="107" s="1"/>
  <c r="K73" i="97"/>
  <c r="I52" i="99"/>
  <c r="K54" i="97"/>
  <c r="I57" i="99"/>
  <c r="K59" i="97"/>
  <c r="I61" i="99"/>
  <c r="K63" i="97"/>
  <c r="S62" i="104"/>
  <c r="B62" i="104" s="1"/>
  <c r="F62" i="99" s="1"/>
  <c r="C62" i="99" s="1"/>
  <c r="C62" i="104"/>
  <c r="H62" i="99" s="1"/>
  <c r="E62" i="99" s="1"/>
  <c r="I77" i="99"/>
  <c r="J69" i="107" s="1"/>
  <c r="K79" i="97"/>
  <c r="I84" i="99"/>
  <c r="J75" i="107" s="1"/>
  <c r="K86" i="97"/>
  <c r="I86" i="99"/>
  <c r="J77" i="107" s="1"/>
  <c r="K88" i="97"/>
  <c r="C88" i="104"/>
  <c r="H88" i="99" s="1"/>
  <c r="E88" i="99" s="1"/>
  <c r="B88" i="104"/>
  <c r="F88" i="99" s="1"/>
  <c r="C88" i="99" s="1"/>
  <c r="B88" i="99" s="1"/>
  <c r="I63" i="99"/>
  <c r="K65" i="97"/>
  <c r="I68" i="99"/>
  <c r="K70" i="97"/>
  <c r="I70" i="99"/>
  <c r="J63" i="107" s="1"/>
  <c r="K72" i="97"/>
  <c r="I72" i="99"/>
  <c r="K74" i="97"/>
  <c r="S79" i="104"/>
  <c r="B79" i="104" s="1"/>
  <c r="F79" i="99" s="1"/>
  <c r="C79" i="99" s="1"/>
  <c r="C79" i="104"/>
  <c r="H79" i="99" s="1"/>
  <c r="E79" i="99" s="1"/>
  <c r="I67" i="99"/>
  <c r="J37" i="102" s="1"/>
  <c r="K69" i="97"/>
  <c r="C82" i="104"/>
  <c r="H82" i="99" s="1"/>
  <c r="E82" i="99" s="1"/>
  <c r="B82" i="104"/>
  <c r="F82" i="99" s="1"/>
  <c r="C82" i="99" s="1"/>
  <c r="I109" i="99"/>
  <c r="J98" i="107" s="1"/>
  <c r="K111" i="97"/>
  <c r="B125" i="104"/>
  <c r="F125" i="99" s="1"/>
  <c r="C125" i="99" s="1"/>
  <c r="C125" i="104"/>
  <c r="H125" i="99" s="1"/>
  <c r="E125" i="99" s="1"/>
  <c r="B90" i="104"/>
  <c r="F90" i="99" s="1"/>
  <c r="C90" i="99" s="1"/>
  <c r="C90" i="104"/>
  <c r="H90" i="99" s="1"/>
  <c r="E90" i="99" s="1"/>
  <c r="I100" i="99"/>
  <c r="J89" i="107" s="1"/>
  <c r="K102" i="97"/>
  <c r="I114" i="99"/>
  <c r="K116" i="97"/>
  <c r="I91" i="99"/>
  <c r="K93" i="97"/>
  <c r="I111" i="99"/>
  <c r="K113" i="97"/>
  <c r="I116" i="99"/>
  <c r="K118" i="97"/>
  <c r="B127" i="104"/>
  <c r="F127" i="99" s="1"/>
  <c r="C127" i="99" s="1"/>
  <c r="C127" i="104"/>
  <c r="H127" i="99" s="1"/>
  <c r="E127" i="99" s="1"/>
  <c r="C92" i="104"/>
  <c r="H92" i="99" s="1"/>
  <c r="E92" i="99" s="1"/>
  <c r="B92" i="104"/>
  <c r="F92" i="99" s="1"/>
  <c r="C92" i="99" s="1"/>
  <c r="B92" i="99" s="1"/>
  <c r="I98" i="99"/>
  <c r="K100" i="97"/>
  <c r="I102" i="99"/>
  <c r="J91" i="107" s="1"/>
  <c r="K104" i="97"/>
  <c r="I106" i="99"/>
  <c r="J95" i="107" s="1"/>
  <c r="K108" i="97"/>
  <c r="C117" i="104"/>
  <c r="H117" i="99" s="1"/>
  <c r="E117" i="99" s="1"/>
  <c r="B117" i="104"/>
  <c r="F117" i="99" s="1"/>
  <c r="C117" i="99" s="1"/>
  <c r="B117" i="99" s="1"/>
  <c r="I122" i="99"/>
  <c r="J110" i="107" s="1"/>
  <c r="K124" i="97"/>
  <c r="I133" i="99"/>
  <c r="J65" i="102" s="1"/>
  <c r="K135" i="97"/>
  <c r="I138" i="99"/>
  <c r="K140" i="97"/>
  <c r="I96" i="99"/>
  <c r="K98" i="97"/>
  <c r="S128" i="104"/>
  <c r="B128" i="104" s="1"/>
  <c r="F128" i="99" s="1"/>
  <c r="C128" i="99" s="1"/>
  <c r="B128" i="99" s="1"/>
  <c r="C128" i="104"/>
  <c r="H128" i="99" s="1"/>
  <c r="E128" i="99" s="1"/>
  <c r="I105" i="99"/>
  <c r="J94" i="107" s="1"/>
  <c r="K107" i="97"/>
  <c r="I110" i="99"/>
  <c r="J99" i="107" s="1"/>
  <c r="K112" i="97"/>
  <c r="I124" i="99"/>
  <c r="J112" i="107" s="1"/>
  <c r="K126" i="97"/>
  <c r="C83" i="104"/>
  <c r="H83" i="99" s="1"/>
  <c r="E83" i="99" s="1"/>
  <c r="B83" i="99" s="1"/>
  <c r="S83" i="104"/>
  <c r="I87" i="99"/>
  <c r="K89" i="97"/>
  <c r="I95" i="99"/>
  <c r="K97" i="97"/>
  <c r="I136" i="99"/>
  <c r="K138" i="97"/>
  <c r="I107" i="99"/>
  <c r="J96" i="107" s="1"/>
  <c r="K109" i="97"/>
  <c r="I118" i="99"/>
  <c r="J58" i="102" s="1"/>
  <c r="K120" i="97"/>
  <c r="I121" i="99"/>
  <c r="J59" i="102" s="1"/>
  <c r="K123" i="97"/>
  <c r="I126" i="99"/>
  <c r="K128" i="97"/>
  <c r="I131" i="99"/>
  <c r="K133" i="97"/>
  <c r="I140" i="99"/>
  <c r="J68" i="102" s="1"/>
  <c r="K142" i="97"/>
  <c r="I99" i="99"/>
  <c r="J88" i="107" s="1"/>
  <c r="K101" i="97"/>
  <c r="I101" i="99"/>
  <c r="J90" i="107" s="1"/>
  <c r="K103" i="97"/>
  <c r="I108" i="99"/>
  <c r="K110" i="97"/>
  <c r="I115" i="99"/>
  <c r="K117" i="97"/>
  <c r="I132" i="99"/>
  <c r="J119" i="107" s="1"/>
  <c r="K134" i="97"/>
  <c r="R14" i="3"/>
  <c r="P8" i="102"/>
  <c r="Q13" i="97"/>
  <c r="M8" i="102"/>
  <c r="N13" i="97"/>
  <c r="I143" i="99"/>
  <c r="K145" i="97"/>
  <c r="M10" i="102"/>
  <c r="S10" i="102"/>
  <c r="O10" i="102"/>
  <c r="T10" i="102"/>
  <c r="L10" i="102"/>
  <c r="C10" i="102"/>
  <c r="N10" i="102"/>
  <c r="J10" i="102"/>
  <c r="P10" i="102"/>
  <c r="R10" i="102"/>
  <c r="I142" i="99"/>
  <c r="K144" i="97"/>
  <c r="B147" i="104"/>
  <c r="F147" i="99" s="1"/>
  <c r="C147" i="99" s="1"/>
  <c r="B147" i="99" s="1"/>
  <c r="C147" i="104"/>
  <c r="H147" i="99" s="1"/>
  <c r="E147" i="99" s="1"/>
  <c r="S6" i="102"/>
  <c r="T8" i="97"/>
  <c r="S141" i="104"/>
  <c r="B141" i="104" s="1"/>
  <c r="F141" i="99" s="1"/>
  <c r="C141" i="99" s="1"/>
  <c r="C141" i="104"/>
  <c r="H141" i="99" s="1"/>
  <c r="E141" i="99" s="1"/>
  <c r="I146" i="99"/>
  <c r="K148" i="97"/>
  <c r="I150" i="99"/>
  <c r="K152" i="97"/>
  <c r="R8" i="102"/>
  <c r="S13" i="97"/>
  <c r="R17" i="3"/>
  <c r="Q16" i="97"/>
  <c r="I144" i="99"/>
  <c r="K146" i="97"/>
  <c r="M11" i="97"/>
  <c r="L7" i="102"/>
  <c r="R7" i="102"/>
  <c r="S11" i="97"/>
  <c r="M9" i="102"/>
  <c r="K9" i="102" s="1"/>
  <c r="T9" i="102"/>
  <c r="L9" i="102"/>
  <c r="R9" i="102"/>
  <c r="J9" i="102"/>
  <c r="C9" i="102"/>
  <c r="S9" i="102"/>
  <c r="O9" i="102"/>
  <c r="P9" i="102"/>
  <c r="M7" i="102"/>
  <c r="N11" i="97"/>
  <c r="L11" i="97" s="1"/>
  <c r="S7" i="102"/>
  <c r="Q7" i="102" s="1"/>
  <c r="T11" i="97"/>
  <c r="R11" i="97" s="1"/>
  <c r="S8" i="102"/>
  <c r="Q8" i="102" s="1"/>
  <c r="T13" i="97"/>
  <c r="R13" i="97" s="1"/>
  <c r="I81" i="99"/>
  <c r="K83" i="97"/>
  <c r="B149" i="104"/>
  <c r="F149" i="99" s="1"/>
  <c r="C149" i="99" s="1"/>
  <c r="C149" i="104"/>
  <c r="H149" i="99" s="1"/>
  <c r="E149" i="99" s="1"/>
  <c r="R15" i="3"/>
  <c r="N9" i="102" s="1"/>
  <c r="P13" i="107"/>
  <c r="Q14" i="97"/>
  <c r="S12" i="102"/>
  <c r="O12" i="102"/>
  <c r="L12" i="102"/>
  <c r="J12" i="102"/>
  <c r="P12" i="102"/>
  <c r="T12" i="102"/>
  <c r="C12" i="102"/>
  <c r="M12" i="102"/>
  <c r="R12" i="102"/>
  <c r="P7" i="102"/>
  <c r="R12" i="3"/>
  <c r="Q11" i="97"/>
  <c r="O7" i="102"/>
  <c r="P11" i="97"/>
  <c r="R6" i="102"/>
  <c r="S8" i="97"/>
  <c r="M13" i="97"/>
  <c r="L8" i="102"/>
  <c r="M11" i="102"/>
  <c r="R11" i="102"/>
  <c r="J11" i="102"/>
  <c r="C11" i="102"/>
  <c r="P11" i="102"/>
  <c r="O11" i="102"/>
  <c r="T11" i="102"/>
  <c r="L11" i="102"/>
  <c r="S11" i="102"/>
  <c r="R14" i="102"/>
  <c r="S25" i="97"/>
  <c r="O38" i="107"/>
  <c r="P44" i="97"/>
  <c r="O27" i="102"/>
  <c r="P48" i="97"/>
  <c r="O53" i="107"/>
  <c r="P60" i="97"/>
  <c r="O7" i="107"/>
  <c r="P7" i="97"/>
  <c r="R23" i="3"/>
  <c r="Q22" i="97"/>
  <c r="O19" i="107"/>
  <c r="P22" i="97"/>
  <c r="T25" i="97"/>
  <c r="S14" i="102"/>
  <c r="R27" i="3"/>
  <c r="O26" i="97" s="1"/>
  <c r="Q26" i="97"/>
  <c r="O26" i="102"/>
  <c r="P47" i="97"/>
  <c r="O43" i="107"/>
  <c r="P49" i="97"/>
  <c r="R62" i="3"/>
  <c r="O61" i="97" s="1"/>
  <c r="Q61" i="97"/>
  <c r="R20" i="3"/>
  <c r="O19" i="97" s="1"/>
  <c r="Q19" i="97"/>
  <c r="R22" i="3"/>
  <c r="Q21" i="97"/>
  <c r="R26" i="3"/>
  <c r="P14" i="102"/>
  <c r="Q25" i="97"/>
  <c r="O16" i="102"/>
  <c r="P32" i="97"/>
  <c r="R7" i="3"/>
  <c r="P6" i="107"/>
  <c r="Q6" i="97"/>
  <c r="O6" i="107"/>
  <c r="P6" i="97"/>
  <c r="R8" i="3"/>
  <c r="P7" i="107"/>
  <c r="Q7" i="97"/>
  <c r="R30" i="3"/>
  <c r="O29" i="97" s="1"/>
  <c r="Q29" i="97"/>
  <c r="R45" i="3"/>
  <c r="Q44" i="97"/>
  <c r="R61" i="3"/>
  <c r="P53" i="107"/>
  <c r="Q60" i="97"/>
  <c r="R69" i="3"/>
  <c r="O68" i="97" s="1"/>
  <c r="Q68" i="97"/>
  <c r="R88" i="3"/>
  <c r="O87" i="97" s="1"/>
  <c r="Q87" i="97"/>
  <c r="R90" i="3"/>
  <c r="O89" i="97" s="1"/>
  <c r="Q89" i="97"/>
  <c r="R91" i="3"/>
  <c r="O90" i="97" s="1"/>
  <c r="Q90" i="97"/>
  <c r="R99" i="3"/>
  <c r="O98" i="97" s="1"/>
  <c r="Q98" i="97"/>
  <c r="R107" i="3"/>
  <c r="Q106" i="97"/>
  <c r="O93" i="107"/>
  <c r="P106" i="97"/>
  <c r="R135" i="3"/>
  <c r="Q134" i="97"/>
  <c r="P119" i="107"/>
  <c r="O5" i="102"/>
  <c r="O5" i="107"/>
  <c r="P5" i="97"/>
  <c r="R6" i="3"/>
  <c r="P5" i="102"/>
  <c r="P5" i="107"/>
  <c r="Q5" i="97"/>
  <c r="R39" i="3"/>
  <c r="Q38" i="97"/>
  <c r="R55" i="3"/>
  <c r="O54" i="97" s="1"/>
  <c r="Q54" i="97"/>
  <c r="R72" i="3"/>
  <c r="O71" i="97" s="1"/>
  <c r="Q71" i="97"/>
  <c r="O69" i="107"/>
  <c r="P79" i="97"/>
  <c r="R80" i="3"/>
  <c r="Q79" i="97"/>
  <c r="P69" i="107"/>
  <c r="R92" i="3"/>
  <c r="O91" i="97" s="1"/>
  <c r="Q91" i="97"/>
  <c r="R100" i="3"/>
  <c r="O99" i="97" s="1"/>
  <c r="Q99" i="97"/>
  <c r="R108" i="3"/>
  <c r="Q107" i="97"/>
  <c r="R136" i="3"/>
  <c r="Q135" i="97"/>
  <c r="R49" i="3"/>
  <c r="N42" i="107" s="1"/>
  <c r="Q48" i="97"/>
  <c r="R71" i="3"/>
  <c r="O70" i="97" s="1"/>
  <c r="Q70" i="97"/>
  <c r="R73" i="3"/>
  <c r="P63" i="107"/>
  <c r="Q72" i="97"/>
  <c r="R81" i="3"/>
  <c r="Q80" i="97"/>
  <c r="R93" i="3"/>
  <c r="O92" i="97" s="1"/>
  <c r="Q92" i="97"/>
  <c r="R101" i="3"/>
  <c r="O100" i="97" s="1"/>
  <c r="Q100" i="97"/>
  <c r="R109" i="3"/>
  <c r="Q108" i="97"/>
  <c r="R113" i="3"/>
  <c r="Q112" i="97"/>
  <c r="R121" i="3"/>
  <c r="Q120" i="97"/>
  <c r="R127" i="3"/>
  <c r="Q126" i="97"/>
  <c r="P112" i="107"/>
  <c r="R25" i="3"/>
  <c r="O24" i="97" s="1"/>
  <c r="Q24" i="97"/>
  <c r="R28" i="3"/>
  <c r="O27" i="97" s="1"/>
  <c r="Q27" i="97"/>
  <c r="R37" i="3"/>
  <c r="N31" i="107" s="1"/>
  <c r="Q36" i="97"/>
  <c r="R43" i="3"/>
  <c r="Q42" i="97"/>
  <c r="R59" i="3"/>
  <c r="Q58" i="97"/>
  <c r="R66" i="3"/>
  <c r="O65" i="97" s="1"/>
  <c r="Q65" i="97"/>
  <c r="R94" i="3"/>
  <c r="O93" i="97" s="1"/>
  <c r="Q93" i="97"/>
  <c r="R102" i="3"/>
  <c r="Q101" i="97"/>
  <c r="P88" i="107"/>
  <c r="O88" i="107"/>
  <c r="P101" i="97"/>
  <c r="R110" i="3"/>
  <c r="Q109" i="97"/>
  <c r="R133" i="3"/>
  <c r="O132" i="97" s="1"/>
  <c r="Q132" i="97"/>
  <c r="R138" i="3"/>
  <c r="O137" i="97" s="1"/>
  <c r="Q137" i="97"/>
  <c r="M6" i="107"/>
  <c r="K6" i="107" s="1"/>
  <c r="N6" i="97"/>
  <c r="L6" i="97" s="1"/>
  <c r="N7" i="97"/>
  <c r="L7" i="97" s="1"/>
  <c r="M7" i="107"/>
  <c r="K7" i="107" s="1"/>
  <c r="R32" i="3"/>
  <c r="Q31" i="97"/>
  <c r="R35" i="3"/>
  <c r="O34" i="97" s="1"/>
  <c r="Q34" i="97"/>
  <c r="R53" i="3"/>
  <c r="Q52" i="97"/>
  <c r="R67" i="3"/>
  <c r="O66" i="97" s="1"/>
  <c r="Q66" i="97"/>
  <c r="O38" i="102"/>
  <c r="P74" i="97"/>
  <c r="R75" i="3"/>
  <c r="N65" i="107" s="1"/>
  <c r="P38" i="102"/>
  <c r="Q74" i="97"/>
  <c r="R83" i="3"/>
  <c r="Q82" i="97"/>
  <c r="R95" i="3"/>
  <c r="O94" i="97" s="1"/>
  <c r="Q94" i="97"/>
  <c r="R103" i="3"/>
  <c r="P89" i="107"/>
  <c r="Q102" i="97"/>
  <c r="O89" i="107"/>
  <c r="P102" i="97"/>
  <c r="R111" i="3"/>
  <c r="O110" i="97" s="1"/>
  <c r="Q110" i="97"/>
  <c r="R21" i="3"/>
  <c r="Q20" i="97"/>
  <c r="M21" i="97"/>
  <c r="L13" i="102"/>
  <c r="R19" i="3"/>
  <c r="Q18" i="97"/>
  <c r="R24" i="3"/>
  <c r="O23" i="97" s="1"/>
  <c r="Q23" i="97"/>
  <c r="O33" i="97"/>
  <c r="N28" i="107"/>
  <c r="R47" i="3"/>
  <c r="Q46" i="97"/>
  <c r="R96" i="3"/>
  <c r="O95" i="97" s="1"/>
  <c r="Q95" i="97"/>
  <c r="R104" i="3"/>
  <c r="Q103" i="97"/>
  <c r="R143" i="3"/>
  <c r="Q142" i="97"/>
  <c r="R144" i="3"/>
  <c r="O143" i="97" s="1"/>
  <c r="Q143" i="97"/>
  <c r="R145" i="3"/>
  <c r="Q144" i="97"/>
  <c r="R146" i="3"/>
  <c r="O145" i="97" s="1"/>
  <c r="Q145" i="97"/>
  <c r="R147" i="3"/>
  <c r="N129" i="107" s="1"/>
  <c r="Q146" i="97"/>
  <c r="R148" i="3"/>
  <c r="Q147" i="97"/>
  <c r="P130" i="107"/>
  <c r="R149" i="3"/>
  <c r="N71" i="102" s="1"/>
  <c r="P71" i="102"/>
  <c r="Q148" i="97"/>
  <c r="R150" i="3"/>
  <c r="O149" i="97" s="1"/>
  <c r="Q149" i="97"/>
  <c r="R151" i="3"/>
  <c r="Q150" i="97"/>
  <c r="R152" i="3"/>
  <c r="O151" i="97" s="1"/>
  <c r="Q151" i="97"/>
  <c r="R153" i="3"/>
  <c r="N135" i="107" s="1"/>
  <c r="Q152" i="97"/>
  <c r="R51" i="3"/>
  <c r="O50" i="97" s="1"/>
  <c r="Q50" i="97"/>
  <c r="R115" i="3"/>
  <c r="O114" i="97" s="1"/>
  <c r="Q114" i="97"/>
  <c r="R130" i="3"/>
  <c r="O129" i="97" s="1"/>
  <c r="Q129" i="97"/>
  <c r="P148" i="97"/>
  <c r="O131" i="107"/>
  <c r="M15" i="102"/>
  <c r="L15" i="102"/>
  <c r="R15" i="102"/>
  <c r="P15" i="102"/>
  <c r="T15" i="102"/>
  <c r="N15" i="102"/>
  <c r="S15" i="102"/>
  <c r="J15" i="102"/>
  <c r="C15" i="102"/>
  <c r="O15" i="102"/>
  <c r="R87" i="3"/>
  <c r="P75" i="107"/>
  <c r="Q86" i="97"/>
  <c r="O75" i="107"/>
  <c r="P86" i="97"/>
  <c r="N33" i="97"/>
  <c r="L33" i="97" s="1"/>
  <c r="M28" i="107"/>
  <c r="K28" i="107" s="1"/>
  <c r="R16" i="3"/>
  <c r="O15" i="97" s="1"/>
  <c r="Q15" i="97"/>
  <c r="R18" i="3"/>
  <c r="O17" i="97" s="1"/>
  <c r="Q17" i="97"/>
  <c r="R29" i="3"/>
  <c r="O28" i="97" s="1"/>
  <c r="Q28" i="97"/>
  <c r="R31" i="3"/>
  <c r="O30" i="97" s="1"/>
  <c r="Q30" i="97"/>
  <c r="G35" i="97"/>
  <c r="R50" i="3"/>
  <c r="Q49" i="97"/>
  <c r="R54" i="3"/>
  <c r="Q53" i="97"/>
  <c r="R63" i="3"/>
  <c r="O62" i="97" s="1"/>
  <c r="Q62" i="97"/>
  <c r="R118" i="3"/>
  <c r="O117" i="97" s="1"/>
  <c r="Q117" i="97"/>
  <c r="R124" i="3"/>
  <c r="Q123" i="97"/>
  <c r="R129" i="3"/>
  <c r="O128" i="97" s="1"/>
  <c r="Q128" i="97"/>
  <c r="R139" i="3"/>
  <c r="O138" i="97" s="1"/>
  <c r="Q138" i="97"/>
  <c r="R140" i="3"/>
  <c r="Q139" i="97"/>
  <c r="R38" i="3"/>
  <c r="O37" i="97" s="1"/>
  <c r="Q37" i="97"/>
  <c r="R57" i="3"/>
  <c r="N31" i="102" s="1"/>
  <c r="Q56" i="97"/>
  <c r="G57" i="97"/>
  <c r="R64" i="3"/>
  <c r="O63" i="97" s="1"/>
  <c r="Q63" i="97"/>
  <c r="R98" i="3"/>
  <c r="O97" i="97" s="1"/>
  <c r="Q97" i="97"/>
  <c r="R114" i="3"/>
  <c r="N100" i="107" s="1"/>
  <c r="Q113" i="97"/>
  <c r="P100" i="107"/>
  <c r="R122" i="3"/>
  <c r="Q121" i="97"/>
  <c r="M7" i="97"/>
  <c r="L7" i="107"/>
  <c r="R41" i="3"/>
  <c r="N34" i="107" s="1"/>
  <c r="P20" i="102"/>
  <c r="Q40" i="97"/>
  <c r="R44" i="3"/>
  <c r="O43" i="97" s="1"/>
  <c r="Q43" i="97"/>
  <c r="O45" i="97"/>
  <c r="N24" i="102"/>
  <c r="R84" i="3"/>
  <c r="O83" i="97" s="1"/>
  <c r="Q83" i="97"/>
  <c r="P84" i="97"/>
  <c r="O74" i="107"/>
  <c r="R85" i="3"/>
  <c r="P74" i="107"/>
  <c r="Q84" i="97"/>
  <c r="R97" i="3"/>
  <c r="N49" i="102" s="1"/>
  <c r="Q96" i="97"/>
  <c r="R106" i="3"/>
  <c r="O105" i="97" s="1"/>
  <c r="Q105" i="97"/>
  <c r="R134" i="3"/>
  <c r="O133" i="97" s="1"/>
  <c r="Q133" i="97"/>
  <c r="N31" i="97"/>
  <c r="L31" i="97" s="1"/>
  <c r="M26" i="107"/>
  <c r="K26" i="107" s="1"/>
  <c r="M60" i="97"/>
  <c r="L53" i="107"/>
  <c r="M16" i="102"/>
  <c r="N32" i="97"/>
  <c r="L16" i="102"/>
  <c r="M32" i="97"/>
  <c r="R33" i="3"/>
  <c r="P16" i="102"/>
  <c r="Q32" i="97"/>
  <c r="O66" i="107"/>
  <c r="P75" i="97"/>
  <c r="R76" i="3"/>
  <c r="Q75" i="97"/>
  <c r="O39" i="102"/>
  <c r="P76" i="97"/>
  <c r="R77" i="3"/>
  <c r="N67" i="107" s="1"/>
  <c r="Q76" i="97"/>
  <c r="R79" i="3"/>
  <c r="Q78" i="97"/>
  <c r="R82" i="3"/>
  <c r="Q81" i="97"/>
  <c r="R105" i="3"/>
  <c r="Q104" i="97"/>
  <c r="O91" i="107"/>
  <c r="P104" i="97"/>
  <c r="R123" i="3"/>
  <c r="Q122" i="97"/>
  <c r="R128" i="3"/>
  <c r="O127" i="97" s="1"/>
  <c r="Q127" i="97"/>
  <c r="M5" i="102"/>
  <c r="N5" i="97"/>
  <c r="M5" i="107"/>
  <c r="G55" i="97"/>
  <c r="R65" i="3"/>
  <c r="O64" i="97" s="1"/>
  <c r="Q64" i="97"/>
  <c r="R70" i="3"/>
  <c r="Q69" i="97"/>
  <c r="O64" i="107"/>
  <c r="P73" i="97"/>
  <c r="R74" i="3"/>
  <c r="P64" i="107"/>
  <c r="Q73" i="97"/>
  <c r="R116" i="3"/>
  <c r="O115" i="97" s="1"/>
  <c r="Q115" i="97"/>
  <c r="O68" i="102"/>
  <c r="P142" i="97"/>
  <c r="N22" i="97"/>
  <c r="L22" i="97" s="1"/>
  <c r="M19" i="107"/>
  <c r="K19" i="107" s="1"/>
  <c r="N49" i="97"/>
  <c r="L49" i="97" s="1"/>
  <c r="M43" i="107"/>
  <c r="K43" i="107" s="1"/>
  <c r="N96" i="97"/>
  <c r="L96" i="97" s="1"/>
  <c r="M84" i="107"/>
  <c r="K84" i="107" s="1"/>
  <c r="N150" i="97"/>
  <c r="L150" i="97" s="1"/>
  <c r="M133" i="107"/>
  <c r="K133" i="107" s="1"/>
  <c r="R142" i="3"/>
  <c r="Q141" i="97"/>
  <c r="N9" i="97"/>
  <c r="L9" i="97" s="1"/>
  <c r="G9" i="97" s="1"/>
  <c r="M8" i="107"/>
  <c r="N44" i="97"/>
  <c r="L44" i="97" s="1"/>
  <c r="M38" i="107"/>
  <c r="M69" i="97"/>
  <c r="L37" i="102"/>
  <c r="N85" i="97"/>
  <c r="L85" i="97" s="1"/>
  <c r="M45" i="102"/>
  <c r="K45" i="102" s="1"/>
  <c r="M75" i="107"/>
  <c r="K75" i="107" s="1"/>
  <c r="N86" i="97"/>
  <c r="L86" i="97" s="1"/>
  <c r="N102" i="97"/>
  <c r="L102" i="97" s="1"/>
  <c r="M89" i="107"/>
  <c r="N148" i="97"/>
  <c r="L148" i="97" s="1"/>
  <c r="M131" i="107"/>
  <c r="K131" i="107" s="1"/>
  <c r="R86" i="3"/>
  <c r="Q85" i="97"/>
  <c r="O45" i="102"/>
  <c r="P85" i="97"/>
  <c r="G125" i="97"/>
  <c r="AB260" i="108"/>
  <c r="D260" i="108" s="1"/>
  <c r="J12" i="97" s="1"/>
  <c r="H12" i="97"/>
  <c r="N45" i="97"/>
  <c r="L45" i="97" s="1"/>
  <c r="M24" i="102"/>
  <c r="K24" i="102" s="1"/>
  <c r="G39" i="97"/>
  <c r="G51" i="97"/>
  <c r="L5" i="102"/>
  <c r="L5" i="107"/>
  <c r="M5" i="97"/>
  <c r="M38" i="102"/>
  <c r="K38" i="102" s="1"/>
  <c r="N74" i="97"/>
  <c r="L74" i="97" s="1"/>
  <c r="R89" i="3"/>
  <c r="Q88" i="97"/>
  <c r="N42" i="97"/>
  <c r="L42" i="97" s="1"/>
  <c r="M36" i="107"/>
  <c r="K36" i="107" s="1"/>
  <c r="L108" i="107"/>
  <c r="M122" i="97"/>
  <c r="L8" i="107"/>
  <c r="M9" i="97"/>
  <c r="N134" i="97"/>
  <c r="L134" i="97" s="1"/>
  <c r="M119" i="107"/>
  <c r="K119" i="107" s="1"/>
  <c r="T33" i="97"/>
  <c r="R33" i="97" s="1"/>
  <c r="S28" i="107"/>
  <c r="Q28" i="107" s="1"/>
  <c r="R5" i="102"/>
  <c r="R5" i="107"/>
  <c r="S5" i="97"/>
  <c r="S22" i="97"/>
  <c r="R19" i="107"/>
  <c r="R16" i="102"/>
  <c r="S32" i="97"/>
  <c r="N136" i="97"/>
  <c r="L136" i="97" s="1"/>
  <c r="G136" i="97" s="1"/>
  <c r="M66" i="102"/>
  <c r="K66" i="102" s="1"/>
  <c r="F66" i="102" s="1"/>
  <c r="G66" i="102" s="1"/>
  <c r="S16" i="102"/>
  <c r="T32" i="97"/>
  <c r="R32" i="97" s="1"/>
  <c r="N131" i="97"/>
  <c r="M63" i="102"/>
  <c r="R8" i="107"/>
  <c r="S9" i="97"/>
  <c r="T42" i="97"/>
  <c r="R42" i="97" s="1"/>
  <c r="S36" i="107"/>
  <c r="Q36" i="107" s="1"/>
  <c r="S8" i="107"/>
  <c r="T9" i="97"/>
  <c r="N60" i="97"/>
  <c r="M53" i="107"/>
  <c r="S6" i="107"/>
  <c r="T6" i="97"/>
  <c r="T44" i="97"/>
  <c r="R44" i="97" s="1"/>
  <c r="S38" i="107"/>
  <c r="Q38" i="107" s="1"/>
  <c r="M109" i="97"/>
  <c r="L96" i="107"/>
  <c r="S7" i="107"/>
  <c r="Q7" i="107" s="1"/>
  <c r="T7" i="97"/>
  <c r="R7" i="97" s="1"/>
  <c r="T31" i="97"/>
  <c r="R31" i="97" s="1"/>
  <c r="S26" i="107"/>
  <c r="Q26" i="107" s="1"/>
  <c r="S52" i="97"/>
  <c r="R28" i="102"/>
  <c r="T56" i="97"/>
  <c r="R56" i="97" s="1"/>
  <c r="S50" i="107"/>
  <c r="Q50" i="107" s="1"/>
  <c r="S102" i="97"/>
  <c r="R89" i="107"/>
  <c r="T124" i="97"/>
  <c r="R124" i="97" s="1"/>
  <c r="S110" i="107"/>
  <c r="Q110" i="107" s="1"/>
  <c r="S49" i="97"/>
  <c r="R49" i="97" s="1"/>
  <c r="R43" i="107"/>
  <c r="Q43" i="107" s="1"/>
  <c r="T53" i="97"/>
  <c r="R53" i="97" s="1"/>
  <c r="S47" i="107"/>
  <c r="Q47" i="107" s="1"/>
  <c r="T75" i="97"/>
  <c r="R75" i="97" s="1"/>
  <c r="S66" i="107"/>
  <c r="S39" i="102"/>
  <c r="Q39" i="102" s="1"/>
  <c r="T76" i="97"/>
  <c r="R76" i="97" s="1"/>
  <c r="S106" i="97"/>
  <c r="R93" i="107"/>
  <c r="S24" i="102"/>
  <c r="T45" i="97"/>
  <c r="R45" i="97" s="1"/>
  <c r="T109" i="97"/>
  <c r="R109" i="97" s="1"/>
  <c r="S96" i="107"/>
  <c r="Q96" i="107" s="1"/>
  <c r="R121" i="107"/>
  <c r="S136" i="97"/>
  <c r="R69" i="107"/>
  <c r="S79" i="97"/>
  <c r="R45" i="102"/>
  <c r="Q45" i="102" s="1"/>
  <c r="S85" i="97"/>
  <c r="R85" i="97" s="1"/>
  <c r="T40" i="97"/>
  <c r="R40" i="97" s="1"/>
  <c r="S20" i="102"/>
  <c r="Q20" i="102" s="1"/>
  <c r="S63" i="107"/>
  <c r="T72" i="97"/>
  <c r="R72" i="97" s="1"/>
  <c r="R66" i="107"/>
  <c r="S75" i="97"/>
  <c r="S146" i="97"/>
  <c r="R70" i="102"/>
  <c r="S5" i="102"/>
  <c r="S5" i="107"/>
  <c r="T5" i="97"/>
  <c r="R5" i="97" s="1"/>
  <c r="R6" i="107"/>
  <c r="S6" i="97"/>
  <c r="S150" i="97"/>
  <c r="R133" i="107"/>
  <c r="S74" i="97"/>
  <c r="R38" i="102"/>
  <c r="T79" i="97"/>
  <c r="R79" i="97" s="1"/>
  <c r="S69" i="107"/>
  <c r="R78" i="3"/>
  <c r="Q77" i="97"/>
  <c r="T52" i="97"/>
  <c r="S28" i="102"/>
  <c r="S113" i="97"/>
  <c r="R100" i="107"/>
  <c r="T131" i="97"/>
  <c r="R131" i="97" s="1"/>
  <c r="S63" i="102"/>
  <c r="Q63" i="102" s="1"/>
  <c r="T108" i="97"/>
  <c r="R108" i="97" s="1"/>
  <c r="S95" i="107"/>
  <c r="S22" i="102"/>
  <c r="C22" i="102"/>
  <c r="R22" i="102"/>
  <c r="J22" i="102"/>
  <c r="O22" i="102"/>
  <c r="P22" i="102"/>
  <c r="N22" i="102"/>
  <c r="T22" i="102"/>
  <c r="M22" i="102"/>
  <c r="L22" i="102"/>
  <c r="M17" i="102"/>
  <c r="L17" i="102"/>
  <c r="S17" i="102"/>
  <c r="C17" i="102"/>
  <c r="R17" i="102"/>
  <c r="J17" i="102"/>
  <c r="O17" i="102"/>
  <c r="P17" i="102"/>
  <c r="N17" i="102"/>
  <c r="T17" i="102"/>
  <c r="T84" i="97"/>
  <c r="R84" i="97" s="1"/>
  <c r="S74" i="107"/>
  <c r="T152" i="97"/>
  <c r="S74" i="102"/>
  <c r="T104" i="97"/>
  <c r="R104" i="97" s="1"/>
  <c r="S91" i="107"/>
  <c r="S134" i="97"/>
  <c r="R119" i="107"/>
  <c r="S23" i="102"/>
  <c r="C23" i="102"/>
  <c r="R23" i="102"/>
  <c r="J23" i="102"/>
  <c r="O23" i="102"/>
  <c r="P23" i="102"/>
  <c r="N23" i="102"/>
  <c r="T23" i="102"/>
  <c r="M23" i="102"/>
  <c r="L23" i="102"/>
  <c r="P19" i="102"/>
  <c r="N19" i="102"/>
  <c r="T19" i="102"/>
  <c r="M19" i="102"/>
  <c r="L19" i="102"/>
  <c r="S19" i="102"/>
  <c r="C19" i="102"/>
  <c r="R19" i="102"/>
  <c r="O19" i="102"/>
  <c r="S30" i="102"/>
  <c r="P30" i="102"/>
  <c r="N30" i="102"/>
  <c r="T30" i="102"/>
  <c r="M30" i="102"/>
  <c r="R30" i="102"/>
  <c r="J30" i="102"/>
  <c r="O30" i="102"/>
  <c r="C30" i="102"/>
  <c r="L30" i="102"/>
  <c r="C44" i="102"/>
  <c r="R44" i="102"/>
  <c r="O44" i="102"/>
  <c r="P44" i="102"/>
  <c r="M44" i="102"/>
  <c r="L44" i="102"/>
  <c r="S44" i="102"/>
  <c r="N44" i="102"/>
  <c r="T44" i="102"/>
  <c r="S34" i="102"/>
  <c r="C34" i="102"/>
  <c r="R34" i="102"/>
  <c r="O34" i="102"/>
  <c r="N34" i="102"/>
  <c r="P34" i="102"/>
  <c r="L34" i="102"/>
  <c r="T34" i="102"/>
  <c r="M34" i="102"/>
  <c r="M33" i="102"/>
  <c r="S33" i="102"/>
  <c r="C33" i="102"/>
  <c r="R33" i="102"/>
  <c r="J33" i="102"/>
  <c r="O33" i="102"/>
  <c r="L33" i="102"/>
  <c r="P33" i="102"/>
  <c r="T33" i="102"/>
  <c r="M41" i="102"/>
  <c r="R41" i="102"/>
  <c r="P41" i="102"/>
  <c r="C41" i="102"/>
  <c r="T41" i="102"/>
  <c r="J41" i="102"/>
  <c r="L41" i="102"/>
  <c r="S41" i="102"/>
  <c r="O41" i="102"/>
  <c r="N41" i="102"/>
  <c r="L35" i="102"/>
  <c r="S35" i="102"/>
  <c r="C35" i="102"/>
  <c r="P35" i="102"/>
  <c r="R35" i="102"/>
  <c r="T35" i="102"/>
  <c r="N35" i="102"/>
  <c r="O35" i="102"/>
  <c r="C48" i="102"/>
  <c r="R48" i="102"/>
  <c r="J48" i="102"/>
  <c r="M48" i="102"/>
  <c r="S48" i="102"/>
  <c r="P48" i="102"/>
  <c r="T48" i="102"/>
  <c r="O48" i="102"/>
  <c r="L48" i="102"/>
  <c r="R50" i="102"/>
  <c r="C50" i="102"/>
  <c r="J50" i="102"/>
  <c r="O50" i="102"/>
  <c r="M50" i="102"/>
  <c r="L50" i="102"/>
  <c r="T50" i="102"/>
  <c r="S50" i="102"/>
  <c r="N50" i="102"/>
  <c r="P50" i="102"/>
  <c r="S36" i="102"/>
  <c r="O36" i="102"/>
  <c r="J36" i="102"/>
  <c r="M36" i="102"/>
  <c r="P36" i="102"/>
  <c r="C36" i="102"/>
  <c r="L36" i="102"/>
  <c r="T36" i="102"/>
  <c r="R36" i="102"/>
  <c r="O43" i="102"/>
  <c r="P43" i="102"/>
  <c r="S43" i="102"/>
  <c r="L43" i="102"/>
  <c r="R43" i="102"/>
  <c r="C43" i="102"/>
  <c r="N43" i="102"/>
  <c r="T43" i="102"/>
  <c r="M43" i="102"/>
  <c r="P53" i="102"/>
  <c r="N53" i="102"/>
  <c r="T53" i="102"/>
  <c r="M53" i="102"/>
  <c r="S53" i="102"/>
  <c r="C53" i="102"/>
  <c r="R53" i="102"/>
  <c r="J53" i="102"/>
  <c r="L53" i="102"/>
  <c r="O53" i="102"/>
  <c r="S64" i="102"/>
  <c r="C64" i="102"/>
  <c r="R64" i="102"/>
  <c r="O64" i="102"/>
  <c r="L64" i="102"/>
  <c r="N64" i="102"/>
  <c r="P64" i="102"/>
  <c r="T64" i="102"/>
  <c r="S31" i="107"/>
  <c r="O31" i="107"/>
  <c r="C31" i="107"/>
  <c r="R31" i="107"/>
  <c r="P31" i="107"/>
  <c r="T31" i="107"/>
  <c r="M31" i="107"/>
  <c r="L31" i="107"/>
  <c r="J31" i="107"/>
  <c r="S33" i="107"/>
  <c r="C33" i="107"/>
  <c r="R33" i="107"/>
  <c r="O33" i="107"/>
  <c r="M33" i="107"/>
  <c r="L33" i="107"/>
  <c r="N33" i="107"/>
  <c r="P33" i="107"/>
  <c r="T33" i="107"/>
  <c r="S49" i="102"/>
  <c r="L49" i="102"/>
  <c r="R49" i="102"/>
  <c r="O49" i="102"/>
  <c r="C49" i="102"/>
  <c r="M49" i="102"/>
  <c r="P49" i="102"/>
  <c r="T49" i="102"/>
  <c r="C51" i="102"/>
  <c r="R51" i="102"/>
  <c r="L51" i="102"/>
  <c r="O51" i="102"/>
  <c r="S51" i="102"/>
  <c r="P51" i="102"/>
  <c r="N51" i="102"/>
  <c r="T51" i="102"/>
  <c r="M51" i="102"/>
  <c r="S56" i="102"/>
  <c r="C56" i="102"/>
  <c r="R56" i="102"/>
  <c r="O56" i="102"/>
  <c r="M56" i="102"/>
  <c r="L56" i="102"/>
  <c r="T56" i="102"/>
  <c r="N56" i="102"/>
  <c r="P56" i="102"/>
  <c r="AB310" i="108"/>
  <c r="D310" i="108" s="1"/>
  <c r="I121" i="107" s="1"/>
  <c r="H136" i="97"/>
  <c r="S67" i="102"/>
  <c r="C67" i="102"/>
  <c r="R67" i="102"/>
  <c r="O67" i="102"/>
  <c r="M67" i="102"/>
  <c r="L67" i="102"/>
  <c r="T67" i="102"/>
  <c r="P67" i="102"/>
  <c r="N67" i="102"/>
  <c r="O73" i="102"/>
  <c r="P73" i="102"/>
  <c r="N73" i="102"/>
  <c r="T73" i="102"/>
  <c r="S73" i="102"/>
  <c r="C73" i="102"/>
  <c r="L73" i="102"/>
  <c r="M73" i="102"/>
  <c r="R73" i="102"/>
  <c r="AB255" i="108"/>
  <c r="D255" i="108" s="1"/>
  <c r="H9" i="97"/>
  <c r="S27" i="107"/>
  <c r="O27" i="107"/>
  <c r="C27" i="107"/>
  <c r="R27" i="107"/>
  <c r="P27" i="107"/>
  <c r="T27" i="107"/>
  <c r="M27" i="107"/>
  <c r="L27" i="107"/>
  <c r="J27" i="107"/>
  <c r="N27" i="107"/>
  <c r="S29" i="107"/>
  <c r="C29" i="107"/>
  <c r="R29" i="107"/>
  <c r="J29" i="107"/>
  <c r="O29" i="107"/>
  <c r="M29" i="107"/>
  <c r="L29" i="107"/>
  <c r="P29" i="107"/>
  <c r="T29" i="107"/>
  <c r="N29" i="107"/>
  <c r="T39" i="107"/>
  <c r="N39" i="107"/>
  <c r="J39" i="107"/>
  <c r="S39" i="107"/>
  <c r="O39" i="107"/>
  <c r="P39" i="107"/>
  <c r="C39" i="107"/>
  <c r="M39" i="107"/>
  <c r="L39" i="107"/>
  <c r="R39" i="107"/>
  <c r="M52" i="107"/>
  <c r="P52" i="107"/>
  <c r="L52" i="107"/>
  <c r="S52" i="107"/>
  <c r="R52" i="107"/>
  <c r="C52" i="107"/>
  <c r="J52" i="107"/>
  <c r="T52" i="107"/>
  <c r="N52" i="107"/>
  <c r="O52" i="107"/>
  <c r="L54" i="107"/>
  <c r="S54" i="107"/>
  <c r="R54" i="107"/>
  <c r="J54" i="107"/>
  <c r="C54" i="107"/>
  <c r="P54" i="107"/>
  <c r="M54" i="107"/>
  <c r="O54" i="107"/>
  <c r="T54" i="107"/>
  <c r="N54" i="107"/>
  <c r="N60" i="102"/>
  <c r="T60" i="102"/>
  <c r="M60" i="102"/>
  <c r="L60" i="102"/>
  <c r="C60" i="102"/>
  <c r="R60" i="102"/>
  <c r="J60" i="102"/>
  <c r="O60" i="102"/>
  <c r="P60" i="102"/>
  <c r="S60" i="102"/>
  <c r="O62" i="102"/>
  <c r="P62" i="102"/>
  <c r="N62" i="102"/>
  <c r="T62" i="102"/>
  <c r="S62" i="102"/>
  <c r="R62" i="102"/>
  <c r="M62" i="102"/>
  <c r="C62" i="102"/>
  <c r="L62" i="102"/>
  <c r="H66" i="102"/>
  <c r="M44" i="107"/>
  <c r="L44" i="107"/>
  <c r="O44" i="107"/>
  <c r="P44" i="107"/>
  <c r="T44" i="107"/>
  <c r="C44" i="107"/>
  <c r="N44" i="107"/>
  <c r="J44" i="107"/>
  <c r="S44" i="107"/>
  <c r="R44" i="107"/>
  <c r="O54" i="102"/>
  <c r="P54" i="102"/>
  <c r="N54" i="102"/>
  <c r="T54" i="102"/>
  <c r="S54" i="102"/>
  <c r="M54" i="102"/>
  <c r="L54" i="102"/>
  <c r="J54" i="102"/>
  <c r="R54" i="102"/>
  <c r="C54" i="102"/>
  <c r="O25" i="107"/>
  <c r="P25" i="107"/>
  <c r="N25" i="107"/>
  <c r="T25" i="107"/>
  <c r="S25" i="107"/>
  <c r="R25" i="107"/>
  <c r="M25" i="107"/>
  <c r="C25" i="107"/>
  <c r="L25" i="107"/>
  <c r="M47" i="102"/>
  <c r="O47" i="102"/>
  <c r="N47" i="102"/>
  <c r="L47" i="102"/>
  <c r="P47" i="102"/>
  <c r="T47" i="102"/>
  <c r="C47" i="102"/>
  <c r="S47" i="102"/>
  <c r="R47" i="102"/>
  <c r="S52" i="102"/>
  <c r="C52" i="102"/>
  <c r="T52" i="102"/>
  <c r="L52" i="102"/>
  <c r="J52" i="102"/>
  <c r="O52" i="102"/>
  <c r="N52" i="102"/>
  <c r="P52" i="102"/>
  <c r="M52" i="102"/>
  <c r="R52" i="102"/>
  <c r="M12" i="107"/>
  <c r="O12" i="107"/>
  <c r="L12" i="107"/>
  <c r="P12" i="107"/>
  <c r="S12" i="107"/>
  <c r="T12" i="107"/>
  <c r="J12" i="107"/>
  <c r="R12" i="107"/>
  <c r="N12" i="107"/>
  <c r="C12" i="107"/>
  <c r="P24" i="107"/>
  <c r="N24" i="107"/>
  <c r="T24" i="107"/>
  <c r="M24" i="107"/>
  <c r="S24" i="107"/>
  <c r="C24" i="107"/>
  <c r="R24" i="107"/>
  <c r="L24" i="107"/>
  <c r="O24" i="107"/>
  <c r="P61" i="102"/>
  <c r="N61" i="102"/>
  <c r="T61" i="102"/>
  <c r="M61" i="102"/>
  <c r="S61" i="102"/>
  <c r="C61" i="102"/>
  <c r="R61" i="102"/>
  <c r="L61" i="102"/>
  <c r="O61" i="102"/>
  <c r="AB254" i="108"/>
  <c r="D254" i="108" s="1"/>
  <c r="J10" i="97" s="1"/>
  <c r="H10" i="97"/>
  <c r="S16" i="107"/>
  <c r="C16" i="107"/>
  <c r="R16" i="107"/>
  <c r="J16" i="107"/>
  <c r="N16" i="107"/>
  <c r="T16" i="107"/>
  <c r="M16" i="107"/>
  <c r="L16" i="107"/>
  <c r="O16" i="107"/>
  <c r="P16" i="107"/>
  <c r="N40" i="107"/>
  <c r="M40" i="107"/>
  <c r="S40" i="107"/>
  <c r="O40" i="107"/>
  <c r="C40" i="107"/>
  <c r="R40" i="107"/>
  <c r="P40" i="107"/>
  <c r="J40" i="107"/>
  <c r="T40" i="107"/>
  <c r="L40" i="107"/>
  <c r="P72" i="102"/>
  <c r="N72" i="102"/>
  <c r="T72" i="102"/>
  <c r="M72" i="102"/>
  <c r="S72" i="102"/>
  <c r="C72" i="102"/>
  <c r="R72" i="102"/>
  <c r="O72" i="102"/>
  <c r="L72" i="102"/>
  <c r="S14" i="107"/>
  <c r="C14" i="107"/>
  <c r="R14" i="107"/>
  <c r="J14" i="107"/>
  <c r="N14" i="107"/>
  <c r="T14" i="107"/>
  <c r="M14" i="107"/>
  <c r="O14" i="107"/>
  <c r="L14" i="107"/>
  <c r="P14" i="107"/>
  <c r="M20" i="107"/>
  <c r="L20" i="107"/>
  <c r="O20" i="107"/>
  <c r="P20" i="107"/>
  <c r="C20" i="107"/>
  <c r="N20" i="107"/>
  <c r="J20" i="107"/>
  <c r="R20" i="107"/>
  <c r="S20" i="107"/>
  <c r="T20" i="107"/>
  <c r="T10" i="107"/>
  <c r="N10" i="107"/>
  <c r="J10" i="107"/>
  <c r="S10" i="107"/>
  <c r="R10" i="107"/>
  <c r="M10" i="107"/>
  <c r="L10" i="107"/>
  <c r="P10" i="107"/>
  <c r="C10" i="107"/>
  <c r="O10" i="107"/>
  <c r="S35" i="107"/>
  <c r="O35" i="107"/>
  <c r="C35" i="107"/>
  <c r="R35" i="107"/>
  <c r="P35" i="107"/>
  <c r="T35" i="107"/>
  <c r="L35" i="107"/>
  <c r="N35" i="107"/>
  <c r="J35" i="107"/>
  <c r="C55" i="107"/>
  <c r="T55" i="107"/>
  <c r="M55" i="107"/>
  <c r="P55" i="107"/>
  <c r="J55" i="107"/>
  <c r="R55" i="107"/>
  <c r="N55" i="107"/>
  <c r="L55" i="107"/>
  <c r="O55" i="107"/>
  <c r="S55" i="107"/>
  <c r="J46" i="102"/>
  <c r="S46" i="102"/>
  <c r="R46" i="102"/>
  <c r="T46" i="102"/>
  <c r="M46" i="102"/>
  <c r="L46" i="102"/>
  <c r="O46" i="102"/>
  <c r="C46" i="102"/>
  <c r="N46" i="102"/>
  <c r="P46" i="102"/>
  <c r="S37" i="107"/>
  <c r="O37" i="107"/>
  <c r="C37" i="107"/>
  <c r="R37" i="107"/>
  <c r="P37" i="107"/>
  <c r="T37" i="107"/>
  <c r="M37" i="107"/>
  <c r="L37" i="107"/>
  <c r="N37" i="107"/>
  <c r="J37" i="107"/>
  <c r="P57" i="107"/>
  <c r="M57" i="107"/>
  <c r="S57" i="107"/>
  <c r="R57" i="107"/>
  <c r="L57" i="107"/>
  <c r="T57" i="107"/>
  <c r="C57" i="107"/>
  <c r="O57" i="107"/>
  <c r="N57" i="107"/>
  <c r="J57" i="107"/>
  <c r="S57" i="102"/>
  <c r="C57" i="102"/>
  <c r="R57" i="102"/>
  <c r="J57" i="102"/>
  <c r="N57" i="102"/>
  <c r="T57" i="102"/>
  <c r="M57" i="102"/>
  <c r="O57" i="102"/>
  <c r="L57" i="102"/>
  <c r="P57" i="102"/>
  <c r="C9" i="107"/>
  <c r="T9" i="107"/>
  <c r="M9" i="107"/>
  <c r="P9" i="107"/>
  <c r="L9" i="107"/>
  <c r="S9" i="107"/>
  <c r="J9" i="107"/>
  <c r="R9" i="107"/>
  <c r="N9" i="107"/>
  <c r="O9" i="107"/>
  <c r="T56" i="107"/>
  <c r="N56" i="107"/>
  <c r="J56" i="107"/>
  <c r="O56" i="107"/>
  <c r="C56" i="107"/>
  <c r="P56" i="107"/>
  <c r="M56" i="107"/>
  <c r="R56" i="107"/>
  <c r="L56" i="107"/>
  <c r="S56" i="107"/>
  <c r="N22" i="107"/>
  <c r="M22" i="107"/>
  <c r="S22" i="107"/>
  <c r="O22" i="107"/>
  <c r="C22" i="107"/>
  <c r="R22" i="107"/>
  <c r="P22" i="107"/>
  <c r="J22" i="107"/>
  <c r="T22" i="107"/>
  <c r="L22" i="107"/>
  <c r="J30" i="107"/>
  <c r="S30" i="107"/>
  <c r="O30" i="107"/>
  <c r="C30" i="107"/>
  <c r="R30" i="107"/>
  <c r="P30" i="107"/>
  <c r="N30" i="107"/>
  <c r="M30" i="107"/>
  <c r="L30" i="107"/>
  <c r="T30" i="107"/>
  <c r="C59" i="107"/>
  <c r="L59" i="107"/>
  <c r="P59" i="107"/>
  <c r="N59" i="107"/>
  <c r="R59" i="107"/>
  <c r="M59" i="107"/>
  <c r="T59" i="107"/>
  <c r="O59" i="107"/>
  <c r="S59" i="107"/>
  <c r="Q59" i="107" s="1"/>
  <c r="O62" i="107"/>
  <c r="C62" i="107"/>
  <c r="N62" i="107"/>
  <c r="S62" i="107"/>
  <c r="P62" i="107"/>
  <c r="R62" i="107"/>
  <c r="T62" i="107"/>
  <c r="M62" i="107"/>
  <c r="L62" i="107"/>
  <c r="C78" i="107"/>
  <c r="T78" i="107"/>
  <c r="N78" i="107"/>
  <c r="S78" i="107"/>
  <c r="J78" i="107"/>
  <c r="O78" i="107"/>
  <c r="R78" i="107"/>
  <c r="P78" i="107"/>
  <c r="M78" i="107"/>
  <c r="L78" i="107"/>
  <c r="P61" i="107"/>
  <c r="M61" i="107"/>
  <c r="S61" i="107"/>
  <c r="R61" i="107"/>
  <c r="J61" i="107"/>
  <c r="N61" i="107"/>
  <c r="O61" i="107"/>
  <c r="L61" i="107"/>
  <c r="T61" i="107"/>
  <c r="C61" i="107"/>
  <c r="N23" i="107"/>
  <c r="T23" i="107"/>
  <c r="M23" i="107"/>
  <c r="L23" i="107"/>
  <c r="C23" i="107"/>
  <c r="R23" i="107"/>
  <c r="O23" i="107"/>
  <c r="S23" i="107"/>
  <c r="P23" i="107"/>
  <c r="N41" i="107"/>
  <c r="M41" i="107"/>
  <c r="L41" i="107"/>
  <c r="C41" i="107"/>
  <c r="R41" i="107"/>
  <c r="P41" i="107"/>
  <c r="T41" i="107"/>
  <c r="O41" i="107"/>
  <c r="S41" i="107"/>
  <c r="N21" i="107"/>
  <c r="T21" i="107"/>
  <c r="M21" i="107"/>
  <c r="L21" i="107"/>
  <c r="C21" i="107"/>
  <c r="R21" i="107"/>
  <c r="J21" i="107"/>
  <c r="O21" i="107"/>
  <c r="P21" i="107"/>
  <c r="S21" i="107"/>
  <c r="T60" i="107"/>
  <c r="N60" i="107"/>
  <c r="J60" i="107"/>
  <c r="L60" i="107"/>
  <c r="S60" i="107"/>
  <c r="R60" i="107"/>
  <c r="P60" i="107"/>
  <c r="M60" i="107"/>
  <c r="O60" i="107"/>
  <c r="C60" i="107"/>
  <c r="N103" i="107"/>
  <c r="T103" i="107"/>
  <c r="M103" i="107"/>
  <c r="J103" i="107"/>
  <c r="S103" i="107"/>
  <c r="L103" i="107"/>
  <c r="R103" i="107"/>
  <c r="O103" i="107"/>
  <c r="C103" i="107"/>
  <c r="P103" i="107"/>
  <c r="R122" i="107"/>
  <c r="P122" i="107"/>
  <c r="O122" i="107"/>
  <c r="C122" i="107"/>
  <c r="M122" i="107"/>
  <c r="S122" i="107"/>
  <c r="J122" i="107"/>
  <c r="T122" i="107"/>
  <c r="L122" i="107"/>
  <c r="N122" i="107"/>
  <c r="N11" i="107"/>
  <c r="O11" i="107"/>
  <c r="M11" i="107"/>
  <c r="P11" i="107"/>
  <c r="C11" i="107"/>
  <c r="T11" i="107"/>
  <c r="S11" i="107"/>
  <c r="L11" i="107"/>
  <c r="R11" i="107"/>
  <c r="I11" i="107"/>
  <c r="L51" i="107"/>
  <c r="S51" i="107"/>
  <c r="P51" i="107"/>
  <c r="C51" i="107"/>
  <c r="N51" i="107"/>
  <c r="M51" i="107"/>
  <c r="T51" i="107"/>
  <c r="O51" i="107"/>
  <c r="R51" i="107"/>
  <c r="AB123" i="108"/>
  <c r="D123" i="108" s="1"/>
  <c r="J59" i="97" s="1"/>
  <c r="H59" i="97"/>
  <c r="M92" i="107"/>
  <c r="L92" i="107"/>
  <c r="S92" i="107"/>
  <c r="P92" i="107"/>
  <c r="C92" i="107"/>
  <c r="T92" i="107"/>
  <c r="N92" i="107"/>
  <c r="R92" i="107"/>
  <c r="O92" i="107"/>
  <c r="H130" i="97"/>
  <c r="I130" i="97" s="1"/>
  <c r="AB251" i="108"/>
  <c r="D251" i="108" s="1"/>
  <c r="J130" i="97" s="1"/>
  <c r="O81" i="107"/>
  <c r="P81" i="107"/>
  <c r="N81" i="107"/>
  <c r="T81" i="107"/>
  <c r="L81" i="107"/>
  <c r="S81" i="107"/>
  <c r="C81" i="107"/>
  <c r="M81" i="107"/>
  <c r="R81" i="107"/>
  <c r="N106" i="107"/>
  <c r="M106" i="107"/>
  <c r="J106" i="107"/>
  <c r="P106" i="107"/>
  <c r="R106" i="107"/>
  <c r="O106" i="107"/>
  <c r="L106" i="107"/>
  <c r="S106" i="107"/>
  <c r="T106" i="107"/>
  <c r="C106" i="107"/>
  <c r="N71" i="107"/>
  <c r="M71" i="107"/>
  <c r="L71" i="107"/>
  <c r="P71" i="107"/>
  <c r="T71" i="107"/>
  <c r="S71" i="107"/>
  <c r="O71" i="107"/>
  <c r="R71" i="107"/>
  <c r="C71" i="107"/>
  <c r="C82" i="107"/>
  <c r="R82" i="107"/>
  <c r="O82" i="107"/>
  <c r="P82" i="107"/>
  <c r="L82" i="107"/>
  <c r="T82" i="107"/>
  <c r="N82" i="107"/>
  <c r="M82" i="107"/>
  <c r="S82" i="107"/>
  <c r="N104" i="107"/>
  <c r="P104" i="107"/>
  <c r="R104" i="107"/>
  <c r="O104" i="107"/>
  <c r="M104" i="107"/>
  <c r="K104" i="107" s="1"/>
  <c r="L104" i="107"/>
  <c r="C104" i="107"/>
  <c r="J104" i="107"/>
  <c r="S104" i="107"/>
  <c r="T104" i="107"/>
  <c r="N111" i="107"/>
  <c r="M111" i="107"/>
  <c r="S111" i="107"/>
  <c r="T111" i="107"/>
  <c r="L111" i="107"/>
  <c r="R111" i="107"/>
  <c r="O111" i="107"/>
  <c r="P111" i="107"/>
  <c r="C111" i="107"/>
  <c r="N116" i="107"/>
  <c r="T116" i="107"/>
  <c r="L116" i="107"/>
  <c r="I116" i="107"/>
  <c r="C116" i="107"/>
  <c r="O116" i="107"/>
  <c r="S116" i="107"/>
  <c r="R116" i="107"/>
  <c r="M116" i="107"/>
  <c r="P116" i="107"/>
  <c r="M101" i="107"/>
  <c r="L101" i="107"/>
  <c r="T101" i="107"/>
  <c r="R101" i="107"/>
  <c r="C101" i="107"/>
  <c r="O101" i="107"/>
  <c r="P101" i="107"/>
  <c r="N101" i="107"/>
  <c r="S101" i="107"/>
  <c r="H98" i="107"/>
  <c r="S97" i="107"/>
  <c r="O97" i="107"/>
  <c r="C97" i="107"/>
  <c r="R97" i="107"/>
  <c r="P97" i="107"/>
  <c r="T97" i="107"/>
  <c r="M97" i="107"/>
  <c r="L97" i="107"/>
  <c r="N97" i="107"/>
  <c r="J97" i="107"/>
  <c r="T134" i="107"/>
  <c r="R134" i="107"/>
  <c r="S134" i="107"/>
  <c r="C134" i="107"/>
  <c r="N134" i="107"/>
  <c r="M134" i="107"/>
  <c r="O134" i="107"/>
  <c r="L134" i="107"/>
  <c r="P134" i="107"/>
  <c r="T79" i="107"/>
  <c r="N79" i="107"/>
  <c r="L79" i="107"/>
  <c r="P79" i="107"/>
  <c r="R79" i="107"/>
  <c r="O79" i="107"/>
  <c r="C79" i="107"/>
  <c r="M79" i="107"/>
  <c r="S79" i="107"/>
  <c r="O58" i="107"/>
  <c r="N58" i="107"/>
  <c r="T58" i="107"/>
  <c r="C58" i="107"/>
  <c r="P58" i="107"/>
  <c r="M58" i="107"/>
  <c r="K58" i="107" s="1"/>
  <c r="L58" i="107"/>
  <c r="S58" i="107"/>
  <c r="R58" i="107"/>
  <c r="C86" i="107"/>
  <c r="R86" i="107"/>
  <c r="J86" i="107"/>
  <c r="O86" i="107"/>
  <c r="P86" i="107"/>
  <c r="S86" i="107"/>
  <c r="T86" i="107"/>
  <c r="M86" i="107"/>
  <c r="L86" i="107"/>
  <c r="N86" i="107"/>
  <c r="M48" i="107"/>
  <c r="L48" i="107"/>
  <c r="O48" i="107"/>
  <c r="N48" i="107"/>
  <c r="S48" i="107"/>
  <c r="R48" i="107"/>
  <c r="J48" i="107"/>
  <c r="P48" i="107"/>
  <c r="C48" i="107"/>
  <c r="T48" i="107"/>
  <c r="M113" i="107"/>
  <c r="R113" i="107"/>
  <c r="P113" i="107"/>
  <c r="L113" i="107"/>
  <c r="T113" i="107"/>
  <c r="N113" i="107"/>
  <c r="C113" i="107"/>
  <c r="S113" i="107"/>
  <c r="O113" i="107"/>
  <c r="O115" i="107"/>
  <c r="C115" i="107"/>
  <c r="R115" i="107"/>
  <c r="L115" i="107"/>
  <c r="P115" i="107"/>
  <c r="N115" i="107"/>
  <c r="T115" i="107"/>
  <c r="M115" i="107"/>
  <c r="S115" i="107"/>
  <c r="O128" i="107"/>
  <c r="N128" i="107"/>
  <c r="L128" i="107"/>
  <c r="J128" i="107"/>
  <c r="C128" i="107"/>
  <c r="P128" i="107"/>
  <c r="S128" i="107"/>
  <c r="R128" i="107"/>
  <c r="T128" i="107"/>
  <c r="M128" i="107"/>
  <c r="N114" i="107"/>
  <c r="T114" i="107"/>
  <c r="J114" i="107"/>
  <c r="S114" i="107"/>
  <c r="P114" i="107"/>
  <c r="C114" i="107"/>
  <c r="M114" i="107"/>
  <c r="L114" i="107"/>
  <c r="R114" i="107"/>
  <c r="O114" i="107"/>
  <c r="M102" i="107"/>
  <c r="L102" i="107"/>
  <c r="O102" i="107"/>
  <c r="C102" i="107"/>
  <c r="N102" i="107"/>
  <c r="S102" i="107"/>
  <c r="T102" i="107"/>
  <c r="R102" i="107"/>
  <c r="J102" i="107"/>
  <c r="P102" i="107"/>
  <c r="H121" i="107"/>
  <c r="N45" i="107"/>
  <c r="T45" i="107"/>
  <c r="M45" i="107"/>
  <c r="L45" i="107"/>
  <c r="C45" i="107"/>
  <c r="R45" i="107"/>
  <c r="J45" i="107"/>
  <c r="S45" i="107"/>
  <c r="O45" i="107"/>
  <c r="P45" i="107"/>
  <c r="L73" i="107"/>
  <c r="S73" i="107"/>
  <c r="P73" i="107"/>
  <c r="M73" i="107"/>
  <c r="R73" i="107"/>
  <c r="N73" i="107"/>
  <c r="J73" i="107"/>
  <c r="O73" i="107"/>
  <c r="T73" i="107"/>
  <c r="C73" i="107"/>
  <c r="C76" i="107"/>
  <c r="T76" i="107"/>
  <c r="L76" i="107"/>
  <c r="O76" i="107"/>
  <c r="S76" i="107"/>
  <c r="N76" i="107"/>
  <c r="R76" i="107"/>
  <c r="M76" i="107"/>
  <c r="P76" i="107"/>
  <c r="N46" i="107"/>
  <c r="M46" i="107"/>
  <c r="S46" i="107"/>
  <c r="O46" i="107"/>
  <c r="R46" i="107"/>
  <c r="P46" i="107"/>
  <c r="C46" i="107"/>
  <c r="L46" i="107"/>
  <c r="T46" i="107"/>
  <c r="J46" i="107"/>
  <c r="R85" i="107"/>
  <c r="C85" i="107"/>
  <c r="T85" i="107"/>
  <c r="L85" i="107"/>
  <c r="J85" i="107"/>
  <c r="P85" i="107"/>
  <c r="N85" i="107"/>
  <c r="O85" i="107"/>
  <c r="S85" i="107"/>
  <c r="M85" i="107"/>
  <c r="M120" i="107"/>
  <c r="C120" i="107"/>
  <c r="N120" i="107"/>
  <c r="J120" i="107"/>
  <c r="L120" i="107"/>
  <c r="S120" i="107"/>
  <c r="O120" i="107"/>
  <c r="R120" i="107"/>
  <c r="P120" i="107"/>
  <c r="T120" i="107"/>
  <c r="O126" i="107"/>
  <c r="M126" i="107"/>
  <c r="P126" i="107"/>
  <c r="L126" i="107"/>
  <c r="R126" i="107"/>
  <c r="S126" i="107"/>
  <c r="C126" i="107"/>
  <c r="N126" i="107"/>
  <c r="T126" i="107"/>
  <c r="H140" i="97"/>
  <c r="AB314" i="108"/>
  <c r="D314" i="108" s="1"/>
  <c r="J140" i="97" s="1"/>
  <c r="S83" i="107"/>
  <c r="C83" i="107"/>
  <c r="R83" i="107"/>
  <c r="O83" i="107"/>
  <c r="N83" i="107"/>
  <c r="L83" i="107"/>
  <c r="T83" i="107"/>
  <c r="M83" i="107"/>
  <c r="P83" i="107"/>
  <c r="T109" i="107"/>
  <c r="P109" i="107"/>
  <c r="N109" i="107"/>
  <c r="M109" i="107"/>
  <c r="S109" i="107"/>
  <c r="R109" i="107"/>
  <c r="C109" i="107"/>
  <c r="J109" i="107"/>
  <c r="L109" i="107"/>
  <c r="O109" i="107"/>
  <c r="L117" i="107"/>
  <c r="R117" i="107"/>
  <c r="T117" i="107"/>
  <c r="M117" i="107"/>
  <c r="P117" i="107"/>
  <c r="N117" i="107"/>
  <c r="S117" i="107"/>
  <c r="C117" i="107"/>
  <c r="O117" i="107"/>
  <c r="N118" i="107"/>
  <c r="O118" i="107"/>
  <c r="C118" i="107"/>
  <c r="J118" i="107"/>
  <c r="M118" i="107"/>
  <c r="R118" i="107"/>
  <c r="P118" i="107"/>
  <c r="L118" i="107"/>
  <c r="S118" i="107"/>
  <c r="T118" i="107"/>
  <c r="P80" i="107"/>
  <c r="N80" i="107"/>
  <c r="T80" i="107"/>
  <c r="M80" i="107"/>
  <c r="S80" i="107"/>
  <c r="L80" i="107"/>
  <c r="R80" i="107"/>
  <c r="C80" i="107"/>
  <c r="O80" i="107"/>
  <c r="S87" i="107"/>
  <c r="C87" i="107"/>
  <c r="R87" i="107"/>
  <c r="J87" i="107"/>
  <c r="O87" i="107"/>
  <c r="T87" i="107"/>
  <c r="L87" i="107"/>
  <c r="P87" i="107"/>
  <c r="N87" i="107"/>
  <c r="M87" i="107"/>
  <c r="M124" i="107"/>
  <c r="P124" i="107"/>
  <c r="N124" i="107"/>
  <c r="T124" i="107"/>
  <c r="J124" i="107"/>
  <c r="L124" i="107"/>
  <c r="O124" i="107"/>
  <c r="S124" i="107"/>
  <c r="R124" i="107"/>
  <c r="C124" i="107"/>
  <c r="T132" i="107"/>
  <c r="C132" i="107"/>
  <c r="N132" i="107"/>
  <c r="M132" i="107"/>
  <c r="O132" i="107"/>
  <c r="L132" i="107"/>
  <c r="S132" i="107"/>
  <c r="R132" i="107"/>
  <c r="P132" i="107"/>
  <c r="K48" i="107" l="1"/>
  <c r="Q17" i="107"/>
  <c r="Q56" i="102"/>
  <c r="K127" i="107"/>
  <c r="Q75" i="107"/>
  <c r="K123" i="107"/>
  <c r="K76" i="107"/>
  <c r="K14" i="107"/>
  <c r="Q71" i="107"/>
  <c r="Q18" i="102"/>
  <c r="Q109" i="107"/>
  <c r="Q63" i="107"/>
  <c r="K38" i="107"/>
  <c r="Q55" i="102"/>
  <c r="F34" i="107"/>
  <c r="G34" i="107" s="1"/>
  <c r="H34" i="107" s="1"/>
  <c r="Q21" i="102"/>
  <c r="K128" i="107"/>
  <c r="K23" i="107"/>
  <c r="K16" i="107"/>
  <c r="Q58" i="102"/>
  <c r="K67" i="107"/>
  <c r="F67" i="107" s="1"/>
  <c r="G67" i="107" s="1"/>
  <c r="H67" i="107" s="1"/>
  <c r="Q16" i="107"/>
  <c r="Q91" i="107"/>
  <c r="Q74" i="107"/>
  <c r="Q24" i="102"/>
  <c r="Q106" i="107"/>
  <c r="Q105" i="107"/>
  <c r="Q116" i="107"/>
  <c r="K46" i="102"/>
  <c r="K51" i="102"/>
  <c r="Q49" i="102"/>
  <c r="Q53" i="102"/>
  <c r="K10" i="102"/>
  <c r="Q61" i="102"/>
  <c r="K135" i="107"/>
  <c r="K106" i="107"/>
  <c r="F106" i="107" s="1"/>
  <c r="G106" i="107" s="1"/>
  <c r="H106" i="107" s="1"/>
  <c r="K44" i="102"/>
  <c r="K55" i="102"/>
  <c r="K72" i="102"/>
  <c r="Q43" i="102"/>
  <c r="Q23" i="102"/>
  <c r="Q48" i="107"/>
  <c r="Q58" i="107"/>
  <c r="K51" i="107"/>
  <c r="Q55" i="107"/>
  <c r="Q14" i="107"/>
  <c r="Q90" i="107"/>
  <c r="Q127" i="107"/>
  <c r="Q80" i="107"/>
  <c r="Q126" i="107"/>
  <c r="K79" i="107"/>
  <c r="Q11" i="107"/>
  <c r="Q57" i="107"/>
  <c r="Q40" i="107"/>
  <c r="K89" i="107"/>
  <c r="Q78" i="107"/>
  <c r="Q120" i="107"/>
  <c r="K46" i="107"/>
  <c r="K71" i="107"/>
  <c r="Q39" i="107"/>
  <c r="Q95" i="107"/>
  <c r="Q123" i="107"/>
  <c r="K78" i="107"/>
  <c r="F78" i="107" s="1"/>
  <c r="G78" i="107" s="1"/>
  <c r="Q37" i="107"/>
  <c r="K70" i="107"/>
  <c r="K60" i="107"/>
  <c r="K24" i="107"/>
  <c r="Q62" i="102"/>
  <c r="Q11" i="102"/>
  <c r="Q54" i="102"/>
  <c r="Q12" i="102"/>
  <c r="K57" i="102"/>
  <c r="Q42" i="102"/>
  <c r="Q69" i="102"/>
  <c r="K34" i="102"/>
  <c r="K67" i="102"/>
  <c r="K19" i="102"/>
  <c r="Q33" i="102"/>
  <c r="Q21" i="107"/>
  <c r="K21" i="107"/>
  <c r="K61" i="107"/>
  <c r="Q29" i="107"/>
  <c r="K25" i="107"/>
  <c r="K49" i="107"/>
  <c r="F49" i="107" s="1"/>
  <c r="G49" i="107" s="1"/>
  <c r="H49" i="107" s="1"/>
  <c r="Q85" i="107"/>
  <c r="K109" i="107"/>
  <c r="F65" i="107"/>
  <c r="G65" i="107" s="1"/>
  <c r="H65" i="107" s="1"/>
  <c r="Q129" i="107"/>
  <c r="K85" i="107"/>
  <c r="K101" i="107"/>
  <c r="K9" i="107"/>
  <c r="K57" i="107"/>
  <c r="F57" i="107" s="1"/>
  <c r="G57" i="107" s="1"/>
  <c r="H57" i="107" s="1"/>
  <c r="K73" i="107"/>
  <c r="K41" i="107"/>
  <c r="Q25" i="107"/>
  <c r="K45" i="107"/>
  <c r="Q97" i="107"/>
  <c r="Q9" i="107"/>
  <c r="Q113" i="107"/>
  <c r="Q50" i="102"/>
  <c r="Q16" i="102"/>
  <c r="K80" i="107"/>
  <c r="Q73" i="107"/>
  <c r="Q115" i="107"/>
  <c r="K82" i="107"/>
  <c r="Q60" i="107"/>
  <c r="Q30" i="107"/>
  <c r="F30" i="107" s="1"/>
  <c r="G30" i="107" s="1"/>
  <c r="H30" i="107" s="1"/>
  <c r="K56" i="107"/>
  <c r="K10" i="107"/>
  <c r="Q20" i="107"/>
  <c r="K62" i="102"/>
  <c r="F62" i="102" s="1"/>
  <c r="G62" i="102" s="1"/>
  <c r="H62" i="102" s="1"/>
  <c r="Q60" i="102"/>
  <c r="K52" i="107"/>
  <c r="K36" i="102"/>
  <c r="Q22" i="102"/>
  <c r="K130" i="107"/>
  <c r="Q117" i="107"/>
  <c r="Q46" i="107"/>
  <c r="Q76" i="107"/>
  <c r="K102" i="107"/>
  <c r="Q114" i="107"/>
  <c r="Q62" i="107"/>
  <c r="Q22" i="107"/>
  <c r="Q72" i="102"/>
  <c r="Q27" i="107"/>
  <c r="Q73" i="102"/>
  <c r="K49" i="102"/>
  <c r="F49" i="102" s="1"/>
  <c r="G49" i="102" s="1"/>
  <c r="H49" i="102" s="1"/>
  <c r="K43" i="102"/>
  <c r="K30" i="102"/>
  <c r="Q19" i="102"/>
  <c r="Q130" i="107"/>
  <c r="Q15" i="107"/>
  <c r="K81" i="107"/>
  <c r="K11" i="107"/>
  <c r="Q122" i="107"/>
  <c r="Q41" i="107"/>
  <c r="K30" i="107"/>
  <c r="Q47" i="102"/>
  <c r="K47" i="102"/>
  <c r="Q14" i="102"/>
  <c r="K122" i="107"/>
  <c r="K11" i="102"/>
  <c r="Q65" i="102"/>
  <c r="Q81" i="107"/>
  <c r="Q23" i="107"/>
  <c r="Q61" i="107"/>
  <c r="Q54" i="107"/>
  <c r="Q48" i="102"/>
  <c r="K41" i="102"/>
  <c r="Q44" i="102"/>
  <c r="Q66" i="107"/>
  <c r="K53" i="107"/>
  <c r="Q108" i="107"/>
  <c r="K39" i="102"/>
  <c r="Q134" i="107"/>
  <c r="K97" i="107"/>
  <c r="F97" i="107" s="1"/>
  <c r="G97" i="107" s="1"/>
  <c r="H97" i="107" s="1"/>
  <c r="K92" i="107"/>
  <c r="Q103" i="107"/>
  <c r="Q56" i="107"/>
  <c r="F56" i="107" s="1"/>
  <c r="G56" i="107" s="1"/>
  <c r="H56" i="107" s="1"/>
  <c r="Q24" i="107"/>
  <c r="K12" i="107"/>
  <c r="K33" i="107"/>
  <c r="Q15" i="102"/>
  <c r="Q10" i="102"/>
  <c r="I124" i="107"/>
  <c r="Q83" i="107"/>
  <c r="Q128" i="107"/>
  <c r="K86" i="107"/>
  <c r="Q79" i="107"/>
  <c r="K116" i="107"/>
  <c r="Q51" i="107"/>
  <c r="K113" i="107"/>
  <c r="Q124" i="107"/>
  <c r="K132" i="107"/>
  <c r="K124" i="107"/>
  <c r="F124" i="107" s="1"/>
  <c r="G124" i="107" s="1"/>
  <c r="K120" i="107"/>
  <c r="F120" i="107" s="1"/>
  <c r="G120" i="107" s="1"/>
  <c r="H120" i="107" s="1"/>
  <c r="Q45" i="107"/>
  <c r="Q102" i="107"/>
  <c r="K115" i="107"/>
  <c r="K134" i="107"/>
  <c r="Q104" i="107"/>
  <c r="K87" i="107"/>
  <c r="K126" i="107"/>
  <c r="Q86" i="107"/>
  <c r="Q111" i="107"/>
  <c r="Q92" i="107"/>
  <c r="K103" i="107"/>
  <c r="K59" i="107"/>
  <c r="F59" i="107" s="1"/>
  <c r="G59" i="107" s="1"/>
  <c r="K114" i="107"/>
  <c r="Q101" i="107"/>
  <c r="K111" i="107"/>
  <c r="Q82" i="107"/>
  <c r="F82" i="107" s="1"/>
  <c r="G82" i="107" s="1"/>
  <c r="H82" i="107" s="1"/>
  <c r="K118" i="107"/>
  <c r="Q132" i="107"/>
  <c r="Q87" i="107"/>
  <c r="F87" i="107" s="1"/>
  <c r="G87" i="107" s="1"/>
  <c r="H87" i="107" s="1"/>
  <c r="Q118" i="107"/>
  <c r="K117" i="107"/>
  <c r="K83" i="107"/>
  <c r="I52" i="107"/>
  <c r="I83" i="99"/>
  <c r="J45" i="102" s="1"/>
  <c r="K85" i="97"/>
  <c r="I128" i="99"/>
  <c r="J116" i="107" s="1"/>
  <c r="K130" i="97"/>
  <c r="K5" i="97"/>
  <c r="I3" i="99"/>
  <c r="I28" i="99"/>
  <c r="J25" i="107" s="1"/>
  <c r="K30" i="97"/>
  <c r="N132" i="97"/>
  <c r="L132" i="97" s="1"/>
  <c r="M64" i="102"/>
  <c r="K64" i="102" s="1"/>
  <c r="G116" i="97"/>
  <c r="N48" i="97"/>
  <c r="L48" i="97" s="1"/>
  <c r="M27" i="102"/>
  <c r="K27" i="102" s="1"/>
  <c r="M42" i="107"/>
  <c r="K42" i="107" s="1"/>
  <c r="M121" i="97"/>
  <c r="L107" i="107"/>
  <c r="K107" i="107" s="1"/>
  <c r="N67" i="97"/>
  <c r="L67" i="97" s="1"/>
  <c r="G67" i="97" s="1"/>
  <c r="M35" i="102"/>
  <c r="K35" i="102" s="1"/>
  <c r="F35" i="102" s="1"/>
  <c r="G35" i="102" s="1"/>
  <c r="N77" i="97"/>
  <c r="L77" i="97" s="1"/>
  <c r="M68" i="107"/>
  <c r="K68" i="107" s="1"/>
  <c r="N101" i="97"/>
  <c r="L101" i="97" s="1"/>
  <c r="M88" i="107"/>
  <c r="K88" i="107" s="1"/>
  <c r="N108" i="97"/>
  <c r="L108" i="97" s="1"/>
  <c r="M95" i="107"/>
  <c r="K95" i="107" s="1"/>
  <c r="N41" i="97"/>
  <c r="L41" i="97" s="1"/>
  <c r="M21" i="102"/>
  <c r="K21" i="102" s="1"/>
  <c r="M35" i="107"/>
  <c r="K35" i="107" s="1"/>
  <c r="G118" i="97"/>
  <c r="AB264" i="108" s="1"/>
  <c r="D264" i="108" s="1"/>
  <c r="I104" i="107" s="1"/>
  <c r="N123" i="97"/>
  <c r="L123" i="97" s="1"/>
  <c r="M59" i="102"/>
  <c r="K59" i="102" s="1"/>
  <c r="I119" i="99"/>
  <c r="J107" i="107" s="1"/>
  <c r="K121" i="97"/>
  <c r="I123" i="99"/>
  <c r="K125" i="97"/>
  <c r="I93" i="99"/>
  <c r="J83" i="107" s="1"/>
  <c r="K95" i="97"/>
  <c r="I137" i="99"/>
  <c r="J123" i="107" s="1"/>
  <c r="K139" i="97"/>
  <c r="I38" i="99"/>
  <c r="K40" i="97"/>
  <c r="I7" i="99"/>
  <c r="J8" i="107" s="1"/>
  <c r="K9" i="97"/>
  <c r="I145" i="99"/>
  <c r="J130" i="107" s="1"/>
  <c r="K147" i="97"/>
  <c r="I135" i="99"/>
  <c r="J67" i="102" s="1"/>
  <c r="K137" i="97"/>
  <c r="I51" i="99"/>
  <c r="K53" i="97"/>
  <c r="N103" i="97"/>
  <c r="L103" i="97" s="1"/>
  <c r="M90" i="107"/>
  <c r="K90" i="107" s="1"/>
  <c r="K27" i="97"/>
  <c r="I25" i="99"/>
  <c r="I10" i="99"/>
  <c r="J11" i="107" s="1"/>
  <c r="K12" i="97"/>
  <c r="I120" i="99"/>
  <c r="J108" i="107" s="1"/>
  <c r="K122" i="97"/>
  <c r="I97" i="99"/>
  <c r="J51" i="102" s="1"/>
  <c r="K99" i="97"/>
  <c r="I89" i="99"/>
  <c r="J80" i="107" s="1"/>
  <c r="K91" i="97"/>
  <c r="I16" i="99"/>
  <c r="J17" i="107" s="1"/>
  <c r="K18" i="97"/>
  <c r="K31" i="97"/>
  <c r="I29" i="99"/>
  <c r="J26" i="107" s="1"/>
  <c r="K131" i="97"/>
  <c r="I129" i="99"/>
  <c r="I94" i="99"/>
  <c r="K96" i="97"/>
  <c r="I104" i="99"/>
  <c r="J93" i="107" s="1"/>
  <c r="K106" i="97"/>
  <c r="K136" i="97"/>
  <c r="I134" i="99"/>
  <c r="I130" i="99"/>
  <c r="J64" i="102" s="1"/>
  <c r="K132" i="97"/>
  <c r="K87" i="97"/>
  <c r="I85" i="99"/>
  <c r="J76" i="107" s="1"/>
  <c r="I4" i="99"/>
  <c r="J6" i="107" s="1"/>
  <c r="K6" i="97"/>
  <c r="I139" i="99"/>
  <c r="J125" i="107" s="1"/>
  <c r="K141" i="97"/>
  <c r="I80" i="99"/>
  <c r="K82" i="97"/>
  <c r="I69" i="99"/>
  <c r="J62" i="107" s="1"/>
  <c r="K71" i="97"/>
  <c r="I64" i="99"/>
  <c r="J58" i="107" s="1"/>
  <c r="K66" i="97"/>
  <c r="Q52" i="107"/>
  <c r="Q41" i="102"/>
  <c r="F41" i="102" s="1"/>
  <c r="G41" i="102" s="1"/>
  <c r="H41" i="102" s="1"/>
  <c r="Q28" i="102"/>
  <c r="L60" i="97"/>
  <c r="O141" i="97"/>
  <c r="N125" i="107"/>
  <c r="K5" i="107"/>
  <c r="O44" i="97"/>
  <c r="N38" i="107"/>
  <c r="L13" i="97"/>
  <c r="B127" i="99"/>
  <c r="B90" i="99"/>
  <c r="K92" i="97" s="1"/>
  <c r="B65" i="99"/>
  <c r="B47" i="99"/>
  <c r="Q77" i="107"/>
  <c r="N112" i="97"/>
  <c r="L112" i="97" s="1"/>
  <c r="M99" i="107"/>
  <c r="K99" i="107" s="1"/>
  <c r="R82" i="97"/>
  <c r="M124" i="97"/>
  <c r="L110" i="107"/>
  <c r="K110" i="107" s="1"/>
  <c r="K58" i="102"/>
  <c r="Q89" i="107"/>
  <c r="L72" i="97"/>
  <c r="K47" i="107"/>
  <c r="K25" i="102"/>
  <c r="R20" i="97"/>
  <c r="K62" i="107"/>
  <c r="K37" i="107"/>
  <c r="Q35" i="107"/>
  <c r="F35" i="107" s="1"/>
  <c r="G35" i="107" s="1"/>
  <c r="H35" i="107" s="1"/>
  <c r="K40" i="107"/>
  <c r="F40" i="107" s="1"/>
  <c r="G40" i="107" s="1"/>
  <c r="H40" i="107" s="1"/>
  <c r="K52" i="102"/>
  <c r="K44" i="107"/>
  <c r="K60" i="102"/>
  <c r="K54" i="107"/>
  <c r="F54" i="107" s="1"/>
  <c r="G54" i="107" s="1"/>
  <c r="K27" i="107"/>
  <c r="Q51" i="102"/>
  <c r="Q33" i="107"/>
  <c r="F33" i="107" s="1"/>
  <c r="G33" i="107" s="1"/>
  <c r="H33" i="107" s="1"/>
  <c r="Q64" i="102"/>
  <c r="K48" i="102"/>
  <c r="Q34" i="102"/>
  <c r="K17" i="102"/>
  <c r="R52" i="97"/>
  <c r="R9" i="97"/>
  <c r="L5" i="97"/>
  <c r="K15" i="102"/>
  <c r="O142" i="97"/>
  <c r="N68" i="102"/>
  <c r="O112" i="97"/>
  <c r="N99" i="107"/>
  <c r="O80" i="97"/>
  <c r="N70" i="107"/>
  <c r="O106" i="97"/>
  <c r="N93" i="107"/>
  <c r="B149" i="99"/>
  <c r="K7" i="102"/>
  <c r="O16" i="97"/>
  <c r="N15" i="107"/>
  <c r="B141" i="99"/>
  <c r="J69" i="102"/>
  <c r="J127" i="107"/>
  <c r="K8" i="102"/>
  <c r="B82" i="99"/>
  <c r="L126" i="97"/>
  <c r="N18" i="97"/>
  <c r="L18" i="97" s="1"/>
  <c r="M17" i="107"/>
  <c r="K17" i="107" s="1"/>
  <c r="K108" i="107"/>
  <c r="Q133" i="107"/>
  <c r="Q53" i="107"/>
  <c r="R102" i="97"/>
  <c r="N104" i="97"/>
  <c r="L104" i="97" s="1"/>
  <c r="M91" i="107"/>
  <c r="K91" i="107" s="1"/>
  <c r="N69" i="97"/>
  <c r="L69" i="97" s="1"/>
  <c r="M37" i="102"/>
  <c r="K37" i="102" s="1"/>
  <c r="Q121" i="107"/>
  <c r="L121" i="97"/>
  <c r="K105" i="107"/>
  <c r="Q13" i="102"/>
  <c r="B75" i="99"/>
  <c r="L46" i="97"/>
  <c r="B54" i="99"/>
  <c r="Q46" i="102"/>
  <c r="Q10" i="107"/>
  <c r="K61" i="102"/>
  <c r="F61" i="102" s="1"/>
  <c r="G61" i="102" s="1"/>
  <c r="H61" i="102" s="1"/>
  <c r="K53" i="102"/>
  <c r="N36" i="102"/>
  <c r="N48" i="102"/>
  <c r="Q35" i="102"/>
  <c r="K23" i="102"/>
  <c r="Q8" i="107"/>
  <c r="K5" i="102"/>
  <c r="O104" i="97"/>
  <c r="N91" i="107"/>
  <c r="O84" i="97"/>
  <c r="N74" i="107"/>
  <c r="O53" i="97"/>
  <c r="N29" i="102"/>
  <c r="N47" i="107"/>
  <c r="O58" i="97"/>
  <c r="N32" i="102"/>
  <c r="O135" i="97"/>
  <c r="N65" i="102"/>
  <c r="K12" i="102"/>
  <c r="R8" i="97"/>
  <c r="J38" i="102"/>
  <c r="J65" i="107"/>
  <c r="J27" i="102"/>
  <c r="J42" i="107"/>
  <c r="L122" i="97"/>
  <c r="R150" i="97"/>
  <c r="N56" i="97"/>
  <c r="L56" i="97" s="1"/>
  <c r="M50" i="107"/>
  <c r="K50" i="107" s="1"/>
  <c r="M31" i="102"/>
  <c r="K31" i="102" s="1"/>
  <c r="R60" i="97"/>
  <c r="K65" i="102"/>
  <c r="M25" i="97"/>
  <c r="L25" i="97" s="1"/>
  <c r="L14" i="102"/>
  <c r="K14" i="102" s="1"/>
  <c r="R136" i="97"/>
  <c r="Q19" i="107"/>
  <c r="L119" i="97"/>
  <c r="L53" i="97"/>
  <c r="K96" i="107"/>
  <c r="Q57" i="102"/>
  <c r="K20" i="107"/>
  <c r="Q12" i="107"/>
  <c r="Q52" i="102"/>
  <c r="O77" i="97"/>
  <c r="N68" i="107"/>
  <c r="O88" i="97"/>
  <c r="G88" i="97" s="1"/>
  <c r="N77" i="107"/>
  <c r="O69" i="97"/>
  <c r="N37" i="102"/>
  <c r="O103" i="97"/>
  <c r="N90" i="107"/>
  <c r="O20" i="97"/>
  <c r="N18" i="107"/>
  <c r="O31" i="97"/>
  <c r="N26" i="107"/>
  <c r="O108" i="97"/>
  <c r="N95" i="107"/>
  <c r="O79" i="97"/>
  <c r="N69" i="107"/>
  <c r="O38" i="97"/>
  <c r="N32" i="107"/>
  <c r="O22" i="97"/>
  <c r="G22" i="97" s="1"/>
  <c r="N19" i="107"/>
  <c r="J70" i="102"/>
  <c r="J129" i="107"/>
  <c r="Q6" i="102"/>
  <c r="S152" i="97"/>
  <c r="R152" i="97" s="1"/>
  <c r="R135" i="107"/>
  <c r="Q135" i="107" s="1"/>
  <c r="F135" i="107" s="1"/>
  <c r="G135" i="107" s="1"/>
  <c r="H135" i="107" s="1"/>
  <c r="R74" i="102"/>
  <c r="Q74" i="102" s="1"/>
  <c r="N88" i="97"/>
  <c r="L88" i="97" s="1"/>
  <c r="M77" i="107"/>
  <c r="K77" i="107" s="1"/>
  <c r="M131" i="97"/>
  <c r="L131" i="97" s="1"/>
  <c r="L63" i="102"/>
  <c r="K63" i="102" s="1"/>
  <c r="N75" i="97"/>
  <c r="L75" i="97" s="1"/>
  <c r="M66" i="107"/>
  <c r="K66" i="107" s="1"/>
  <c r="L135" i="97"/>
  <c r="K98" i="107"/>
  <c r="F98" i="107" s="1"/>
  <c r="G98" i="107" s="1"/>
  <c r="L133" i="97"/>
  <c r="G133" i="97" s="1"/>
  <c r="R22" i="97"/>
  <c r="N78" i="97"/>
  <c r="L78" i="97" s="1"/>
  <c r="M40" i="102"/>
  <c r="K40" i="102" s="1"/>
  <c r="L109" i="97"/>
  <c r="K50" i="102"/>
  <c r="F50" i="102" s="1"/>
  <c r="G50" i="102" s="1"/>
  <c r="K22" i="102"/>
  <c r="Q69" i="107"/>
  <c r="O81" i="97"/>
  <c r="G81" i="97" s="1"/>
  <c r="N42" i="102"/>
  <c r="O75" i="97"/>
  <c r="N66" i="107"/>
  <c r="L32" i="97"/>
  <c r="O123" i="97"/>
  <c r="N59" i="102"/>
  <c r="O42" i="97"/>
  <c r="N36" i="107"/>
  <c r="O107" i="97"/>
  <c r="N94" i="107"/>
  <c r="N12" i="102"/>
  <c r="Q9" i="102"/>
  <c r="J100" i="107"/>
  <c r="J55" i="102"/>
  <c r="B62" i="99"/>
  <c r="B73" i="99"/>
  <c r="B45" i="99"/>
  <c r="B37" i="99"/>
  <c r="K129" i="107"/>
  <c r="Q70" i="107"/>
  <c r="N21" i="97"/>
  <c r="L21" i="97" s="1"/>
  <c r="M13" i="102"/>
  <c r="K13" i="102" s="1"/>
  <c r="L111" i="97"/>
  <c r="G111" i="97" s="1"/>
  <c r="L36" i="97"/>
  <c r="G36" i="97" s="1"/>
  <c r="N14" i="97"/>
  <c r="L14" i="97" s="1"/>
  <c r="M13" i="107"/>
  <c r="K13" i="107" s="1"/>
  <c r="B27" i="99"/>
  <c r="Q38" i="102"/>
  <c r="B113" i="99"/>
  <c r="Q100" i="107"/>
  <c r="F100" i="107" s="1"/>
  <c r="G100" i="107" s="1"/>
  <c r="H100" i="107" s="1"/>
  <c r="L147" i="97"/>
  <c r="N38" i="97"/>
  <c r="L38" i="97" s="1"/>
  <c r="G38" i="97" s="1"/>
  <c r="M32" i="107"/>
  <c r="K32" i="107" s="1"/>
  <c r="B74" i="99"/>
  <c r="K22" i="107"/>
  <c r="I9" i="107"/>
  <c r="K55" i="107"/>
  <c r="F55" i="107" s="1"/>
  <c r="G55" i="107" s="1"/>
  <c r="K54" i="102"/>
  <c r="F54" i="102" s="1"/>
  <c r="G54" i="102" s="1"/>
  <c r="H54" i="102" s="1"/>
  <c r="K29" i="107"/>
  <c r="F29" i="107" s="1"/>
  <c r="G29" i="107" s="1"/>
  <c r="H29" i="107" s="1"/>
  <c r="K73" i="102"/>
  <c r="F73" i="102" s="1"/>
  <c r="G73" i="102" s="1"/>
  <c r="Q67" i="102"/>
  <c r="F67" i="102" s="1"/>
  <c r="G67" i="102" s="1"/>
  <c r="H67" i="102" s="1"/>
  <c r="K56" i="102"/>
  <c r="Q31" i="107"/>
  <c r="Q36" i="102"/>
  <c r="N33" i="102"/>
  <c r="K33" i="102"/>
  <c r="Q30" i="102"/>
  <c r="F30" i="102" s="1"/>
  <c r="G30" i="102" s="1"/>
  <c r="H30" i="102" s="1"/>
  <c r="Q5" i="107"/>
  <c r="R6" i="97"/>
  <c r="K8" i="107"/>
  <c r="F8" i="107" s="1"/>
  <c r="G8" i="107" s="1"/>
  <c r="K16" i="102"/>
  <c r="O121" i="97"/>
  <c r="N107" i="107"/>
  <c r="O144" i="97"/>
  <c r="N69" i="102"/>
  <c r="N127" i="107"/>
  <c r="O126" i="97"/>
  <c r="N112" i="107"/>
  <c r="O134" i="97"/>
  <c r="N119" i="107"/>
  <c r="N11" i="102"/>
  <c r="J135" i="107"/>
  <c r="J74" i="102"/>
  <c r="Q93" i="107"/>
  <c r="T112" i="97"/>
  <c r="R112" i="97" s="1"/>
  <c r="S99" i="107"/>
  <c r="Q99" i="107" s="1"/>
  <c r="Q119" i="107"/>
  <c r="K42" i="102"/>
  <c r="K69" i="107"/>
  <c r="Q112" i="107"/>
  <c r="B148" i="99"/>
  <c r="Q17" i="102"/>
  <c r="Q5" i="102"/>
  <c r="Q6" i="107"/>
  <c r="O85" i="97"/>
  <c r="N45" i="102"/>
  <c r="O122" i="97"/>
  <c r="N108" i="107"/>
  <c r="O78" i="97"/>
  <c r="G78" i="97" s="1"/>
  <c r="N40" i="102"/>
  <c r="O139" i="97"/>
  <c r="N123" i="107"/>
  <c r="O82" i="97"/>
  <c r="N72" i="107"/>
  <c r="O36" i="97"/>
  <c r="N18" i="102"/>
  <c r="O60" i="97"/>
  <c r="N53" i="107"/>
  <c r="B125" i="99"/>
  <c r="B79" i="99"/>
  <c r="T121" i="97"/>
  <c r="R121" i="97" s="1"/>
  <c r="S107" i="107"/>
  <c r="Q107" i="107" s="1"/>
  <c r="N84" i="97"/>
  <c r="L84" i="97" s="1"/>
  <c r="M74" i="107"/>
  <c r="K74" i="107" s="1"/>
  <c r="R106" i="97"/>
  <c r="G106" i="97" s="1"/>
  <c r="N47" i="97"/>
  <c r="L47" i="97" s="1"/>
  <c r="M26" i="102"/>
  <c r="K26" i="102" s="1"/>
  <c r="R134" i="97"/>
  <c r="Q70" i="102"/>
  <c r="R74" i="97"/>
  <c r="B5" i="99"/>
  <c r="R113" i="97"/>
  <c r="L124" i="97"/>
  <c r="L79" i="97"/>
  <c r="R126" i="97"/>
  <c r="Q84" i="107"/>
  <c r="Q44" i="107"/>
  <c r="K39" i="107"/>
  <c r="K31" i="107"/>
  <c r="O73" i="97"/>
  <c r="N64" i="107"/>
  <c r="O96" i="97"/>
  <c r="N84" i="107"/>
  <c r="O150" i="97"/>
  <c r="N133" i="107"/>
  <c r="O147" i="97"/>
  <c r="N130" i="107"/>
  <c r="O46" i="97"/>
  <c r="N25" i="102"/>
  <c r="O18" i="97"/>
  <c r="N17" i="107"/>
  <c r="O120" i="97"/>
  <c r="N58" i="102"/>
  <c r="O25" i="97"/>
  <c r="N14" i="102"/>
  <c r="R25" i="97"/>
  <c r="O14" i="97"/>
  <c r="G14" i="97" s="1"/>
  <c r="N13" i="107"/>
  <c r="J131" i="107"/>
  <c r="J71" i="102"/>
  <c r="N106" i="97"/>
  <c r="L106" i="97" s="1"/>
  <c r="M93" i="107"/>
  <c r="K93" i="107" s="1"/>
  <c r="Q72" i="107"/>
  <c r="K63" i="107"/>
  <c r="N16" i="97"/>
  <c r="L16" i="97" s="1"/>
  <c r="G16" i="97" s="1"/>
  <c r="M15" i="107"/>
  <c r="K15" i="107" s="1"/>
  <c r="B103" i="99"/>
  <c r="R146" i="97"/>
  <c r="R111" i="97"/>
  <c r="Q40" i="102"/>
  <c r="Q18" i="107"/>
  <c r="B112" i="99"/>
  <c r="R96" i="97"/>
  <c r="G96" i="97" s="1"/>
  <c r="B26" i="99"/>
  <c r="F132" i="107"/>
  <c r="G132" i="107" s="1"/>
  <c r="H132" i="107" s="1"/>
  <c r="H124" i="107"/>
  <c r="H118" i="107"/>
  <c r="F118" i="107"/>
  <c r="G118" i="107" s="1"/>
  <c r="F117" i="107"/>
  <c r="G117" i="107" s="1"/>
  <c r="F109" i="107"/>
  <c r="G109" i="107" s="1"/>
  <c r="H109" i="107" s="1"/>
  <c r="F83" i="107"/>
  <c r="G83" i="107" s="1"/>
  <c r="H83" i="107" s="1"/>
  <c r="F126" i="107"/>
  <c r="G126" i="107" s="1"/>
  <c r="H126" i="107" s="1"/>
  <c r="F85" i="107"/>
  <c r="G85" i="107" s="1"/>
  <c r="H85" i="107"/>
  <c r="F46" i="107"/>
  <c r="G46" i="107" s="1"/>
  <c r="H46" i="107" s="1"/>
  <c r="F76" i="107"/>
  <c r="G76" i="107" s="1"/>
  <c r="H76" i="107"/>
  <c r="F102" i="107"/>
  <c r="G102" i="107" s="1"/>
  <c r="F114" i="107"/>
  <c r="G114" i="107" s="1"/>
  <c r="H114" i="107" s="1"/>
  <c r="F128" i="107"/>
  <c r="G128" i="107" s="1"/>
  <c r="H128" i="107" s="1"/>
  <c r="F48" i="107"/>
  <c r="G48" i="107" s="1"/>
  <c r="H48" i="107" s="1"/>
  <c r="F58" i="107"/>
  <c r="G58" i="107" s="1"/>
  <c r="H58" i="107" s="1"/>
  <c r="F79" i="107"/>
  <c r="G79" i="107" s="1"/>
  <c r="H79" i="107" s="1"/>
  <c r="F101" i="107"/>
  <c r="G101" i="107" s="1"/>
  <c r="H101" i="107" s="1"/>
  <c r="F116" i="107"/>
  <c r="G116" i="107" s="1"/>
  <c r="H116" i="107" s="1"/>
  <c r="F111" i="107"/>
  <c r="G111" i="107" s="1"/>
  <c r="F104" i="107"/>
  <c r="G104" i="107" s="1"/>
  <c r="H104" i="107" s="1"/>
  <c r="F71" i="107"/>
  <c r="G71" i="107" s="1"/>
  <c r="H71" i="107" s="1"/>
  <c r="F92" i="107"/>
  <c r="G92" i="107" s="1"/>
  <c r="H92" i="107" s="1"/>
  <c r="F11" i="107"/>
  <c r="G11" i="107" s="1"/>
  <c r="H11" i="107"/>
  <c r="F122" i="107"/>
  <c r="G122" i="107" s="1"/>
  <c r="H122" i="107" s="1"/>
  <c r="F60" i="107"/>
  <c r="G60" i="107" s="1"/>
  <c r="H60" i="107" s="1"/>
  <c r="F23" i="107"/>
  <c r="G23" i="107" s="1"/>
  <c r="H23" i="107" s="1"/>
  <c r="F61" i="107"/>
  <c r="G61" i="107" s="1"/>
  <c r="H61" i="107" s="1"/>
  <c r="H78" i="107"/>
  <c r="H59" i="107"/>
  <c r="F9" i="107"/>
  <c r="G9" i="107" s="1"/>
  <c r="H9" i="107"/>
  <c r="F57" i="102"/>
  <c r="G57" i="102" s="1"/>
  <c r="H57" i="102" s="1"/>
  <c r="H46" i="102"/>
  <c r="F46" i="102"/>
  <c r="G46" i="102" s="1"/>
  <c r="H55" i="107"/>
  <c r="H10" i="107"/>
  <c r="F10" i="107"/>
  <c r="G10" i="107" s="1"/>
  <c r="F20" i="107"/>
  <c r="G20" i="107" s="1"/>
  <c r="H20" i="107" s="1"/>
  <c r="F14" i="107"/>
  <c r="G14" i="107" s="1"/>
  <c r="H14" i="107" s="1"/>
  <c r="F72" i="102"/>
  <c r="G72" i="102" s="1"/>
  <c r="H72" i="102" s="1"/>
  <c r="F16" i="107"/>
  <c r="G16" i="107" s="1"/>
  <c r="H16" i="107" s="1"/>
  <c r="H12" i="107"/>
  <c r="F12" i="107"/>
  <c r="G12" i="107" s="1"/>
  <c r="F44" i="107"/>
  <c r="G44" i="107" s="1"/>
  <c r="H44" i="107" s="1"/>
  <c r="H54" i="107"/>
  <c r="H52" i="107"/>
  <c r="F52" i="107"/>
  <c r="G52" i="107" s="1"/>
  <c r="I8" i="107"/>
  <c r="J9" i="97"/>
  <c r="I66" i="102"/>
  <c r="J136" i="97"/>
  <c r="F56" i="102"/>
  <c r="G56" i="102" s="1"/>
  <c r="H56" i="102" s="1"/>
  <c r="F51" i="102"/>
  <c r="G51" i="102" s="1"/>
  <c r="H51" i="102" s="1"/>
  <c r="F64" i="102"/>
  <c r="G64" i="102" s="1"/>
  <c r="H50" i="102"/>
  <c r="F48" i="102"/>
  <c r="G48" i="102" s="1"/>
  <c r="H48" i="102" s="1"/>
  <c r="H35" i="102"/>
  <c r="F44" i="102"/>
  <c r="G44" i="102" s="1"/>
  <c r="H44" i="102" s="1"/>
  <c r="F19" i="102"/>
  <c r="G19" i="102" s="1"/>
  <c r="H19" i="102" s="1"/>
  <c r="G77" i="97"/>
  <c r="AB232" i="108"/>
  <c r="D232" i="108" s="1"/>
  <c r="H116" i="97"/>
  <c r="I116" i="97" s="1"/>
  <c r="AB96" i="108"/>
  <c r="D96" i="108" s="1"/>
  <c r="H51" i="97"/>
  <c r="I51" i="97" s="1"/>
  <c r="AB76" i="108"/>
  <c r="D76" i="108" s="1"/>
  <c r="H39" i="97"/>
  <c r="I39" i="97" s="1"/>
  <c r="AB266" i="108"/>
  <c r="D266" i="108" s="1"/>
  <c r="H125" i="97"/>
  <c r="I125" i="97" s="1"/>
  <c r="G85" i="97"/>
  <c r="I85" i="97"/>
  <c r="G141" i="97"/>
  <c r="I141" i="97"/>
  <c r="G115" i="97"/>
  <c r="G73" i="97"/>
  <c r="G69" i="97"/>
  <c r="G64" i="97"/>
  <c r="AB115" i="108"/>
  <c r="D115" i="108" s="1"/>
  <c r="H55" i="97"/>
  <c r="I55" i="97" s="1"/>
  <c r="G127" i="97"/>
  <c r="G122" i="97"/>
  <c r="G104" i="97"/>
  <c r="N39" i="102"/>
  <c r="O76" i="97"/>
  <c r="G75" i="97"/>
  <c r="N16" i="102"/>
  <c r="O32" i="97"/>
  <c r="I133" i="97"/>
  <c r="G105" i="97"/>
  <c r="G84" i="97"/>
  <c r="G83" i="97"/>
  <c r="F24" i="102"/>
  <c r="G24" i="102" s="1"/>
  <c r="H24" i="102" s="1"/>
  <c r="G45" i="97"/>
  <c r="G43" i="97"/>
  <c r="N20" i="102"/>
  <c r="O40" i="97"/>
  <c r="G121" i="97"/>
  <c r="O113" i="97"/>
  <c r="N55" i="102"/>
  <c r="G97" i="97"/>
  <c r="I97" i="97"/>
  <c r="G63" i="97"/>
  <c r="AB114" i="108"/>
  <c r="D114" i="108" s="1"/>
  <c r="H57" i="97"/>
  <c r="I57" i="97" s="1"/>
  <c r="O56" i="97"/>
  <c r="N50" i="107"/>
  <c r="G37" i="97"/>
  <c r="G139" i="97"/>
  <c r="G138" i="97"/>
  <c r="G128" i="97"/>
  <c r="G123" i="97"/>
  <c r="G117" i="97"/>
  <c r="G62" i="97"/>
  <c r="I62" i="97"/>
  <c r="G53" i="97"/>
  <c r="O49" i="97"/>
  <c r="N43" i="107"/>
  <c r="AB62" i="108"/>
  <c r="D62" i="108" s="1"/>
  <c r="I30" i="107" s="1"/>
  <c r="H35" i="97"/>
  <c r="I35" i="97" s="1"/>
  <c r="G30" i="97"/>
  <c r="G28" i="97"/>
  <c r="G17" i="97"/>
  <c r="G15" i="97"/>
  <c r="O86" i="97"/>
  <c r="N75" i="107"/>
  <c r="G129" i="97"/>
  <c r="G114" i="97"/>
  <c r="G50" i="97"/>
  <c r="O152" i="97"/>
  <c r="N74" i="102"/>
  <c r="G151" i="97"/>
  <c r="G150" i="97"/>
  <c r="G149" i="97"/>
  <c r="O148" i="97"/>
  <c r="N131" i="107"/>
  <c r="G147" i="97"/>
  <c r="O146" i="97"/>
  <c r="N70" i="102"/>
  <c r="G145" i="97"/>
  <c r="G144" i="97"/>
  <c r="G143" i="97"/>
  <c r="G142" i="97"/>
  <c r="G103" i="97"/>
  <c r="G95" i="97"/>
  <c r="G46" i="97"/>
  <c r="F28" i="107"/>
  <c r="G28" i="107" s="1"/>
  <c r="H28" i="107" s="1"/>
  <c r="G33" i="97"/>
  <c r="G23" i="97"/>
  <c r="G18" i="97"/>
  <c r="G20" i="97"/>
  <c r="G110" i="97"/>
  <c r="O102" i="97"/>
  <c r="N89" i="107"/>
  <c r="G94" i="97"/>
  <c r="G82" i="97"/>
  <c r="O74" i="97"/>
  <c r="N38" i="102"/>
  <c r="G66" i="97"/>
  <c r="O52" i="97"/>
  <c r="N28" i="102"/>
  <c r="G34" i="97"/>
  <c r="G31" i="97"/>
  <c r="G137" i="97"/>
  <c r="G132" i="97"/>
  <c r="O109" i="97"/>
  <c r="N96" i="107"/>
  <c r="O101" i="97"/>
  <c r="N88" i="107"/>
  <c r="G93" i="97"/>
  <c r="G65" i="97"/>
  <c r="G58" i="97"/>
  <c r="G42" i="97"/>
  <c r="G27" i="97"/>
  <c r="G24" i="97"/>
  <c r="G126" i="97"/>
  <c r="G120" i="97"/>
  <c r="G112" i="97"/>
  <c r="G108" i="97"/>
  <c r="G100" i="97"/>
  <c r="G92" i="97"/>
  <c r="G80" i="97"/>
  <c r="O72" i="97"/>
  <c r="N63" i="107"/>
  <c r="G70" i="97"/>
  <c r="O48" i="97"/>
  <c r="N27" i="102"/>
  <c r="G135" i="97"/>
  <c r="G107" i="97"/>
  <c r="G99" i="97"/>
  <c r="G91" i="97"/>
  <c r="G79" i="97"/>
  <c r="G71" i="97"/>
  <c r="G54" i="97"/>
  <c r="N5" i="102"/>
  <c r="O5" i="97"/>
  <c r="N5" i="107"/>
  <c r="G134" i="97"/>
  <c r="G98" i="97"/>
  <c r="G90" i="97"/>
  <c r="G89" i="97"/>
  <c r="I89" i="97"/>
  <c r="G87" i="97"/>
  <c r="I87" i="97"/>
  <c r="G68" i="97"/>
  <c r="G44" i="97"/>
  <c r="G29" i="97"/>
  <c r="N7" i="107"/>
  <c r="O7" i="97"/>
  <c r="O6" i="97"/>
  <c r="N6" i="107"/>
  <c r="G25" i="97"/>
  <c r="O21" i="97"/>
  <c r="N13" i="102"/>
  <c r="G19" i="97"/>
  <c r="G61" i="97"/>
  <c r="I61" i="97"/>
  <c r="G26" i="97"/>
  <c r="F11" i="102"/>
  <c r="G11" i="102" s="1"/>
  <c r="N7" i="102"/>
  <c r="O11" i="97"/>
  <c r="I149" i="99"/>
  <c r="K151" i="97"/>
  <c r="F9" i="102"/>
  <c r="G9" i="102" s="1"/>
  <c r="H9" i="102" s="1"/>
  <c r="I147" i="99"/>
  <c r="K149" i="97"/>
  <c r="F10" i="102"/>
  <c r="G10" i="102" s="1"/>
  <c r="H10" i="102" s="1"/>
  <c r="O13" i="97"/>
  <c r="N8" i="102"/>
  <c r="I117" i="99"/>
  <c r="J105" i="107" s="1"/>
  <c r="K119" i="97"/>
  <c r="I92" i="99"/>
  <c r="J82" i="107" s="1"/>
  <c r="K94" i="97"/>
  <c r="I127" i="99"/>
  <c r="K129" i="97"/>
  <c r="I125" i="99"/>
  <c r="J113" i="107" s="1"/>
  <c r="K127" i="97"/>
  <c r="I82" i="99"/>
  <c r="K84" i="97"/>
  <c r="I88" i="99"/>
  <c r="K90" i="97"/>
  <c r="I62" i="99"/>
  <c r="J34" i="102" s="1"/>
  <c r="K64" i="97"/>
  <c r="I47" i="99"/>
  <c r="J43" i="107" s="1"/>
  <c r="K49" i="97"/>
  <c r="I55" i="99"/>
  <c r="J51" i="107" s="1"/>
  <c r="K57" i="97"/>
  <c r="I45" i="99"/>
  <c r="K47" i="97"/>
  <c r="I35" i="99"/>
  <c r="J19" i="102" s="1"/>
  <c r="K37" i="97"/>
  <c r="I37" i="99"/>
  <c r="J33" i="107" s="1"/>
  <c r="K39" i="97"/>
  <c r="AB83" i="108"/>
  <c r="D83" i="108" s="1"/>
  <c r="H8" i="97"/>
  <c r="J5" i="102"/>
  <c r="J5" i="107"/>
  <c r="I153" i="99"/>
  <c r="K155" i="97"/>
  <c r="H111" i="107" l="1"/>
  <c r="F22" i="102"/>
  <c r="G22" i="102" s="1"/>
  <c r="H22" i="102" s="1"/>
  <c r="F25" i="107"/>
  <c r="G25" i="107" s="1"/>
  <c r="H25" i="107" s="1"/>
  <c r="F34" i="102"/>
  <c r="G34" i="102" s="1"/>
  <c r="H34" i="102" s="1"/>
  <c r="F39" i="107"/>
  <c r="G39" i="107" s="1"/>
  <c r="F51" i="107"/>
  <c r="G51" i="107" s="1"/>
  <c r="H51" i="107" s="1"/>
  <c r="F53" i="102"/>
  <c r="G53" i="102" s="1"/>
  <c r="H53" i="102" s="1"/>
  <c r="F17" i="102"/>
  <c r="G17" i="102" s="1"/>
  <c r="H17" i="102" s="1"/>
  <c r="F73" i="107"/>
  <c r="G73" i="107" s="1"/>
  <c r="H73" i="107" s="1"/>
  <c r="F86" i="107"/>
  <c r="G86" i="107" s="1"/>
  <c r="H86" i="107" s="1"/>
  <c r="F24" i="107"/>
  <c r="G24" i="107" s="1"/>
  <c r="H24" i="107" s="1"/>
  <c r="F43" i="102"/>
  <c r="G43" i="102" s="1"/>
  <c r="H43" i="102" s="1"/>
  <c r="H102" i="107"/>
  <c r="F60" i="102"/>
  <c r="G60" i="102" s="1"/>
  <c r="H60" i="102" s="1"/>
  <c r="F21" i="107"/>
  <c r="G21" i="107" s="1"/>
  <c r="H21" i="107" s="1"/>
  <c r="F37" i="107"/>
  <c r="G37" i="107" s="1"/>
  <c r="H37" i="107" s="1"/>
  <c r="F80" i="107"/>
  <c r="G80" i="107" s="1"/>
  <c r="H80" i="107" s="1"/>
  <c r="F23" i="102"/>
  <c r="G23" i="102" s="1"/>
  <c r="H23" i="102" s="1"/>
  <c r="F115" i="107"/>
  <c r="G115" i="107" s="1"/>
  <c r="H115" i="107" s="1"/>
  <c r="H64" i="102"/>
  <c r="H117" i="107"/>
  <c r="F22" i="107"/>
  <c r="G22" i="107" s="1"/>
  <c r="H22" i="107" s="1"/>
  <c r="H11" i="102"/>
  <c r="F52" i="102"/>
  <c r="G52" i="102" s="1"/>
  <c r="H52" i="102" s="1"/>
  <c r="F36" i="102"/>
  <c r="G36" i="102" s="1"/>
  <c r="H36" i="102" s="1"/>
  <c r="F12" i="102"/>
  <c r="G12" i="102" s="1"/>
  <c r="H12" i="102" s="1"/>
  <c r="F113" i="107"/>
  <c r="G113" i="107" s="1"/>
  <c r="H113" i="107" s="1"/>
  <c r="F81" i="107"/>
  <c r="G81" i="107" s="1"/>
  <c r="H81" i="107" s="1"/>
  <c r="F41" i="107"/>
  <c r="G41" i="107" s="1"/>
  <c r="H41" i="107" s="1"/>
  <c r="F45" i="107"/>
  <c r="G45" i="107" s="1"/>
  <c r="H45" i="107" s="1"/>
  <c r="F31" i="107"/>
  <c r="G31" i="107" s="1"/>
  <c r="H31" i="107" s="1"/>
  <c r="F33" i="102"/>
  <c r="G33" i="102" s="1"/>
  <c r="H33" i="102" s="1"/>
  <c r="F103" i="107"/>
  <c r="G103" i="107" s="1"/>
  <c r="H103" i="107" s="1"/>
  <c r="H39" i="107"/>
  <c r="F47" i="102"/>
  <c r="G47" i="102" s="1"/>
  <c r="H47" i="102" s="1"/>
  <c r="F15" i="102"/>
  <c r="G15" i="102" s="1"/>
  <c r="H15" i="102" s="1"/>
  <c r="F134" i="107"/>
  <c r="G134" i="107" s="1"/>
  <c r="F110" i="107"/>
  <c r="G110" i="107" s="1"/>
  <c r="H110" i="107" s="1"/>
  <c r="G131" i="97"/>
  <c r="I53" i="97"/>
  <c r="H118" i="97"/>
  <c r="I118" i="97" s="1"/>
  <c r="F27" i="107"/>
  <c r="G27" i="107" s="1"/>
  <c r="H27" i="107" s="1"/>
  <c r="F62" i="107"/>
  <c r="G62" i="107" s="1"/>
  <c r="H62" i="107" s="1"/>
  <c r="F108" i="107"/>
  <c r="G108" i="107" s="1"/>
  <c r="H108" i="107" s="1"/>
  <c r="F69" i="102"/>
  <c r="G69" i="102" s="1"/>
  <c r="H69" i="102" s="1"/>
  <c r="F32" i="107"/>
  <c r="G32" i="107" s="1"/>
  <c r="H32" i="107" s="1"/>
  <c r="F68" i="107"/>
  <c r="G68" i="107" s="1"/>
  <c r="H68" i="107" s="1"/>
  <c r="J63" i="102"/>
  <c r="J117" i="107"/>
  <c r="J125" i="97"/>
  <c r="I61" i="102"/>
  <c r="I111" i="107"/>
  <c r="F130" i="107"/>
  <c r="G130" i="107" s="1"/>
  <c r="H130" i="107" s="1"/>
  <c r="F59" i="102"/>
  <c r="G59" i="102" s="1"/>
  <c r="H59" i="102" s="1"/>
  <c r="F74" i="107"/>
  <c r="G74" i="107" s="1"/>
  <c r="H74" i="107" s="1"/>
  <c r="F68" i="102"/>
  <c r="G68" i="102" s="1"/>
  <c r="H68" i="102" s="1"/>
  <c r="J61" i="102"/>
  <c r="J111" i="107"/>
  <c r="F64" i="107"/>
  <c r="G64" i="107" s="1"/>
  <c r="H64" i="107" s="1"/>
  <c r="I90" i="99"/>
  <c r="J81" i="107" s="1"/>
  <c r="G60" i="97"/>
  <c r="AB126" i="108" s="1"/>
  <c r="D126" i="108" s="1"/>
  <c r="F72" i="107"/>
  <c r="G72" i="107" s="1"/>
  <c r="H72" i="107" s="1"/>
  <c r="F107" i="107"/>
  <c r="G107" i="107" s="1"/>
  <c r="H107" i="107" s="1"/>
  <c r="F69" i="107"/>
  <c r="G69" i="107" s="1"/>
  <c r="H69" i="107" s="1"/>
  <c r="F90" i="107"/>
  <c r="G90" i="107" s="1"/>
  <c r="H90" i="107" s="1"/>
  <c r="F65" i="102"/>
  <c r="G65" i="102" s="1"/>
  <c r="H65" i="102" s="1"/>
  <c r="J57" i="97"/>
  <c r="I51" i="107"/>
  <c r="J116" i="97"/>
  <c r="I102" i="107"/>
  <c r="F133" i="107"/>
  <c r="G133" i="107" s="1"/>
  <c r="H133" i="107" s="1"/>
  <c r="F119" i="107"/>
  <c r="G119" i="107" s="1"/>
  <c r="H119" i="107" s="1"/>
  <c r="F91" i="107"/>
  <c r="G91" i="107" s="1"/>
  <c r="H91" i="107" s="1"/>
  <c r="F93" i="107"/>
  <c r="G93" i="107" s="1"/>
  <c r="H93" i="107" s="1"/>
  <c r="J26" i="102"/>
  <c r="J41" i="107"/>
  <c r="J47" i="102"/>
  <c r="J79" i="107"/>
  <c r="J115" i="107"/>
  <c r="J62" i="102"/>
  <c r="J73" i="102"/>
  <c r="J134" i="107"/>
  <c r="I38" i="97"/>
  <c r="H73" i="102"/>
  <c r="H134" i="107"/>
  <c r="F123" i="107"/>
  <c r="G123" i="107" s="1"/>
  <c r="H123" i="107" s="1"/>
  <c r="F129" i="107"/>
  <c r="G129" i="107" s="1"/>
  <c r="H129" i="107" s="1"/>
  <c r="F66" i="107"/>
  <c r="G66" i="107" s="1"/>
  <c r="H66" i="107" s="1"/>
  <c r="F95" i="107"/>
  <c r="G95" i="107" s="1"/>
  <c r="H95" i="107" s="1"/>
  <c r="F105" i="107"/>
  <c r="G105" i="107" s="1"/>
  <c r="H105" i="107" s="1"/>
  <c r="J51" i="97"/>
  <c r="I45" i="107"/>
  <c r="F17" i="107"/>
  <c r="G17" i="107" s="1"/>
  <c r="H17" i="107" s="1"/>
  <c r="F112" i="107"/>
  <c r="G112" i="107" s="1"/>
  <c r="H112" i="107" s="1"/>
  <c r="F94" i="107"/>
  <c r="G94" i="107" s="1"/>
  <c r="H94" i="107" s="1"/>
  <c r="F70" i="107"/>
  <c r="G70" i="107" s="1"/>
  <c r="H70" i="107" s="1"/>
  <c r="H125" i="107"/>
  <c r="F125" i="107"/>
  <c r="G125" i="107" s="1"/>
  <c r="F42" i="107"/>
  <c r="G42" i="107" s="1"/>
  <c r="H42" i="107" s="1"/>
  <c r="F127" i="107"/>
  <c r="G127" i="107" s="1"/>
  <c r="H127" i="107" s="1"/>
  <c r="F99" i="107"/>
  <c r="G99" i="107" s="1"/>
  <c r="H99" i="107" s="1"/>
  <c r="J72" i="102"/>
  <c r="J132" i="107"/>
  <c r="F13" i="107"/>
  <c r="G13" i="107" s="1"/>
  <c r="H13" i="107" s="1"/>
  <c r="F26" i="107"/>
  <c r="G26" i="107" s="1"/>
  <c r="H26" i="107" s="1"/>
  <c r="F77" i="107"/>
  <c r="G77" i="107" s="1"/>
  <c r="H77" i="107" s="1"/>
  <c r="J74" i="107"/>
  <c r="J44" i="102"/>
  <c r="J35" i="97"/>
  <c r="I17" i="102"/>
  <c r="J118" i="97"/>
  <c r="I57" i="102"/>
  <c r="J55" i="97"/>
  <c r="I49" i="107"/>
  <c r="I30" i="102"/>
  <c r="J39" i="97"/>
  <c r="I33" i="107"/>
  <c r="K28" i="97"/>
  <c r="I26" i="99"/>
  <c r="J23" i="107" s="1"/>
  <c r="I112" i="99"/>
  <c r="J56" i="102" s="1"/>
  <c r="K114" i="97"/>
  <c r="I103" i="99"/>
  <c r="J92" i="107" s="1"/>
  <c r="K105" i="97"/>
  <c r="F14" i="102"/>
  <c r="G14" i="102" s="1"/>
  <c r="H14" i="102" s="1"/>
  <c r="F58" i="102"/>
  <c r="G58" i="102" s="1"/>
  <c r="H58" i="102" s="1"/>
  <c r="F25" i="102"/>
  <c r="G25" i="102" s="1"/>
  <c r="H25" i="102" s="1"/>
  <c r="F84" i="107"/>
  <c r="G84" i="107" s="1"/>
  <c r="H84" i="107" s="1"/>
  <c r="G124" i="97"/>
  <c r="I5" i="99"/>
  <c r="J7" i="107" s="1"/>
  <c r="K7" i="97"/>
  <c r="F26" i="102"/>
  <c r="G26" i="102" s="1"/>
  <c r="H26" i="102" s="1"/>
  <c r="G47" i="97"/>
  <c r="I79" i="99"/>
  <c r="K81" i="97"/>
  <c r="F53" i="107"/>
  <c r="G53" i="107" s="1"/>
  <c r="H53" i="107" s="1"/>
  <c r="F18" i="102"/>
  <c r="G18" i="102" s="1"/>
  <c r="H18" i="102" s="1"/>
  <c r="F40" i="102"/>
  <c r="G40" i="102" s="1"/>
  <c r="H40" i="102" s="1"/>
  <c r="F45" i="102"/>
  <c r="G45" i="102" s="1"/>
  <c r="H45" i="102"/>
  <c r="K150" i="97"/>
  <c r="I148" i="99"/>
  <c r="J133" i="107" s="1"/>
  <c r="I74" i="99"/>
  <c r="K76" i="97"/>
  <c r="I113" i="99"/>
  <c r="J101" i="107" s="1"/>
  <c r="K115" i="97"/>
  <c r="I27" i="99"/>
  <c r="J24" i="107" s="1"/>
  <c r="K29" i="97"/>
  <c r="AB224" i="108"/>
  <c r="D224" i="108" s="1"/>
  <c r="H111" i="97"/>
  <c r="K75" i="97"/>
  <c r="I73" i="99"/>
  <c r="J66" i="107" s="1"/>
  <c r="F36" i="107"/>
  <c r="G36" i="107" s="1"/>
  <c r="H36" i="107" s="1"/>
  <c r="F42" i="102"/>
  <c r="G42" i="102" s="1"/>
  <c r="H42" i="102" s="1"/>
  <c r="F19" i="107"/>
  <c r="G19" i="107" s="1"/>
  <c r="H19" i="107" s="1"/>
  <c r="F18" i="107"/>
  <c r="G18" i="107" s="1"/>
  <c r="H18" i="107" s="1"/>
  <c r="F37" i="102"/>
  <c r="G37" i="102" s="1"/>
  <c r="H37" i="102" s="1"/>
  <c r="G119" i="97"/>
  <c r="F31" i="102"/>
  <c r="G31" i="102" s="1"/>
  <c r="H31" i="102" s="1"/>
  <c r="F32" i="102"/>
  <c r="G32" i="102" s="1"/>
  <c r="H32" i="102" s="1"/>
  <c r="F47" i="107"/>
  <c r="G47" i="107" s="1"/>
  <c r="H47" i="107" s="1"/>
  <c r="F29" i="102"/>
  <c r="G29" i="102" s="1"/>
  <c r="H29" i="102" s="1"/>
  <c r="K56" i="97"/>
  <c r="I54" i="99"/>
  <c r="I75" i="99"/>
  <c r="J68" i="107" s="1"/>
  <c r="K77" i="97"/>
  <c r="I141" i="99"/>
  <c r="J126" i="107" s="1"/>
  <c r="K143" i="97"/>
  <c r="F15" i="107"/>
  <c r="G15" i="107" s="1"/>
  <c r="H15" i="107" s="1"/>
  <c r="F63" i="102"/>
  <c r="G63" i="102" s="1"/>
  <c r="H63" i="102" s="1"/>
  <c r="I65" i="99"/>
  <c r="K67" i="97"/>
  <c r="F38" i="107"/>
  <c r="G38" i="107" s="1"/>
  <c r="H38" i="107" s="1"/>
  <c r="J72" i="107"/>
  <c r="J43" i="102"/>
  <c r="J66" i="102"/>
  <c r="J121" i="107"/>
  <c r="J84" i="107"/>
  <c r="J49" i="102"/>
  <c r="J47" i="107"/>
  <c r="J29" i="102"/>
  <c r="J20" i="102"/>
  <c r="J34" i="107"/>
  <c r="F21" i="102"/>
  <c r="G21" i="102" s="1"/>
  <c r="H21" i="102" s="1"/>
  <c r="G41" i="97"/>
  <c r="AB135" i="108"/>
  <c r="D135" i="108" s="1"/>
  <c r="I59" i="107" s="1"/>
  <c r="H67" i="97"/>
  <c r="I6" i="102"/>
  <c r="J8" i="97"/>
  <c r="F8" i="102"/>
  <c r="G8" i="102" s="1"/>
  <c r="H8" i="102"/>
  <c r="G13" i="97"/>
  <c r="I13" i="97"/>
  <c r="AB41" i="108"/>
  <c r="D41" i="108" s="1"/>
  <c r="H16" i="97"/>
  <c r="I16" i="97" s="1"/>
  <c r="AB25" i="108"/>
  <c r="D25" i="108" s="1"/>
  <c r="H14" i="97"/>
  <c r="I14" i="97" s="1"/>
  <c r="G11" i="97"/>
  <c r="I11" i="97"/>
  <c r="H7" i="102"/>
  <c r="F7" i="102"/>
  <c r="G7" i="102" s="1"/>
  <c r="AB53" i="108"/>
  <c r="D53" i="108" s="1"/>
  <c r="H22" i="97"/>
  <c r="I22" i="97" s="1"/>
  <c r="AB290" i="108"/>
  <c r="D290" i="108" s="1"/>
  <c r="H26" i="97"/>
  <c r="I26" i="97" s="1"/>
  <c r="AB250" i="108"/>
  <c r="D250" i="108" s="1"/>
  <c r="H61" i="97"/>
  <c r="AB23" i="108"/>
  <c r="D23" i="108" s="1"/>
  <c r="H19" i="97"/>
  <c r="I19" i="97" s="1"/>
  <c r="F13" i="102"/>
  <c r="G13" i="102" s="1"/>
  <c r="H13" i="102" s="1"/>
  <c r="G21" i="97"/>
  <c r="AB46" i="108"/>
  <c r="D46" i="108" s="1"/>
  <c r="I22" i="107" s="1"/>
  <c r="H25" i="97"/>
  <c r="I25" i="97" s="1"/>
  <c r="H6" i="107"/>
  <c r="F6" i="107"/>
  <c r="G6" i="107" s="1"/>
  <c r="G6" i="97"/>
  <c r="I6" i="97"/>
  <c r="G7" i="97"/>
  <c r="H7" i="107"/>
  <c r="F7" i="107"/>
  <c r="G7" i="107" s="1"/>
  <c r="AB294" i="108"/>
  <c r="D294" i="108" s="1"/>
  <c r="H29" i="97"/>
  <c r="I29" i="97" s="1"/>
  <c r="AB87" i="108"/>
  <c r="D87" i="108" s="1"/>
  <c r="H44" i="97"/>
  <c r="I44" i="97" s="1"/>
  <c r="AB138" i="108"/>
  <c r="D138" i="108" s="1"/>
  <c r="I60" i="107" s="1"/>
  <c r="H68" i="97"/>
  <c r="I68" i="97" s="1"/>
  <c r="AB176" i="108"/>
  <c r="D176" i="108" s="1"/>
  <c r="H87" i="97"/>
  <c r="AB166" i="108"/>
  <c r="D166" i="108" s="1"/>
  <c r="I78" i="107" s="1"/>
  <c r="H89" i="97"/>
  <c r="AB185" i="108"/>
  <c r="D185" i="108" s="1"/>
  <c r="I79" i="107" s="1"/>
  <c r="H90" i="97"/>
  <c r="I90" i="97" s="1"/>
  <c r="AB215" i="108"/>
  <c r="D215" i="108" s="1"/>
  <c r="H98" i="97"/>
  <c r="I98" i="97" s="1"/>
  <c r="AB209" i="108"/>
  <c r="D209" i="108" s="1"/>
  <c r="H106" i="97"/>
  <c r="I106" i="97" s="1"/>
  <c r="AB301" i="108"/>
  <c r="D301" i="108" s="1"/>
  <c r="H134" i="97"/>
  <c r="I134" i="97" s="1"/>
  <c r="H5" i="107"/>
  <c r="F5" i="107"/>
  <c r="G5" i="107" s="1"/>
  <c r="G5" i="97"/>
  <c r="F5" i="102"/>
  <c r="G5" i="102" s="1"/>
  <c r="H5" i="102"/>
  <c r="AB75" i="108"/>
  <c r="D75" i="108" s="1"/>
  <c r="H38" i="97"/>
  <c r="AB111" i="108"/>
  <c r="D111" i="108" s="1"/>
  <c r="H54" i="97"/>
  <c r="I54" i="97" s="1"/>
  <c r="AB143" i="108"/>
  <c r="D143" i="108" s="1"/>
  <c r="H71" i="97"/>
  <c r="I71" i="97" s="1"/>
  <c r="AB160" i="108"/>
  <c r="D160" i="108" s="1"/>
  <c r="H79" i="97"/>
  <c r="I79" i="97" s="1"/>
  <c r="AB188" i="108"/>
  <c r="D188" i="108" s="1"/>
  <c r="H91" i="97"/>
  <c r="I91" i="97" s="1"/>
  <c r="AB201" i="108"/>
  <c r="D201" i="108" s="1"/>
  <c r="H99" i="97"/>
  <c r="I99" i="97" s="1"/>
  <c r="AB212" i="108"/>
  <c r="D212" i="108" s="1"/>
  <c r="H107" i="97"/>
  <c r="I107" i="97" s="1"/>
  <c r="AB308" i="108"/>
  <c r="D308" i="108" s="1"/>
  <c r="I120" i="107" s="1"/>
  <c r="H135" i="97"/>
  <c r="I135" i="97" s="1"/>
  <c r="F27" i="102"/>
  <c r="G27" i="102" s="1"/>
  <c r="H27" i="102" s="1"/>
  <c r="G48" i="97"/>
  <c r="AB142" i="108"/>
  <c r="D142" i="108" s="1"/>
  <c r="H70" i="97"/>
  <c r="I70" i="97" s="1"/>
  <c r="F63" i="107"/>
  <c r="G63" i="107" s="1"/>
  <c r="H63" i="107" s="1"/>
  <c r="G72" i="97"/>
  <c r="AB169" i="108"/>
  <c r="D169" i="108" s="1"/>
  <c r="H80" i="97"/>
  <c r="I80" i="97" s="1"/>
  <c r="AB190" i="108"/>
  <c r="D190" i="108" s="1"/>
  <c r="H92" i="97"/>
  <c r="I92" i="97" s="1"/>
  <c r="AB202" i="108"/>
  <c r="D202" i="108" s="1"/>
  <c r="H100" i="97"/>
  <c r="I100" i="97" s="1"/>
  <c r="AB213" i="108"/>
  <c r="D213" i="108" s="1"/>
  <c r="H108" i="97"/>
  <c r="I108" i="97" s="1"/>
  <c r="AB245" i="108"/>
  <c r="D245" i="108" s="1"/>
  <c r="I54" i="102" s="1"/>
  <c r="H112" i="97"/>
  <c r="I112" i="97" s="1"/>
  <c r="AB278" i="108"/>
  <c r="D278" i="108" s="1"/>
  <c r="I106" i="107" s="1"/>
  <c r="H120" i="97"/>
  <c r="I120" i="97" s="1"/>
  <c r="AB270" i="108"/>
  <c r="D270" i="108" s="1"/>
  <c r="H126" i="97"/>
  <c r="I126" i="97" s="1"/>
  <c r="AB55" i="108"/>
  <c r="D55" i="108" s="1"/>
  <c r="H24" i="97"/>
  <c r="I24" i="97" s="1"/>
  <c r="AB292" i="108"/>
  <c r="D292" i="108" s="1"/>
  <c r="J27" i="97" s="1"/>
  <c r="H27" i="97"/>
  <c r="I27" i="97" s="1"/>
  <c r="AB71" i="108"/>
  <c r="D71" i="108" s="1"/>
  <c r="H36" i="97"/>
  <c r="I36" i="97" s="1"/>
  <c r="AB58" i="108"/>
  <c r="D58" i="108" s="1"/>
  <c r="H42" i="97"/>
  <c r="I42" i="97" s="1"/>
  <c r="AB122" i="108"/>
  <c r="D122" i="108" s="1"/>
  <c r="H58" i="97"/>
  <c r="I58" i="97" s="1"/>
  <c r="AB132" i="108"/>
  <c r="D132" i="108" s="1"/>
  <c r="H65" i="97"/>
  <c r="I65" i="97" s="1"/>
  <c r="AB180" i="108"/>
  <c r="D180" i="108" s="1"/>
  <c r="H93" i="97"/>
  <c r="I93" i="97" s="1"/>
  <c r="F88" i="107"/>
  <c r="G88" i="107" s="1"/>
  <c r="H88" i="107" s="1"/>
  <c r="G101" i="97"/>
  <c r="F96" i="107"/>
  <c r="G96" i="107" s="1"/>
  <c r="H96" i="107" s="1"/>
  <c r="G109" i="97"/>
  <c r="AB299" i="108"/>
  <c r="D299" i="108" s="1"/>
  <c r="H132" i="97"/>
  <c r="I132" i="97" s="1"/>
  <c r="AB311" i="108"/>
  <c r="D311" i="108" s="1"/>
  <c r="H137" i="97"/>
  <c r="I137" i="97" s="1"/>
  <c r="AB297" i="108"/>
  <c r="D297" i="108" s="1"/>
  <c r="H31" i="97"/>
  <c r="I31" i="97" s="1"/>
  <c r="AB66" i="108"/>
  <c r="D66" i="108" s="1"/>
  <c r="H34" i="97"/>
  <c r="I34" i="97" s="1"/>
  <c r="F28" i="102"/>
  <c r="G28" i="102" s="1"/>
  <c r="H28" i="102" s="1"/>
  <c r="G52" i="97"/>
  <c r="AB133" i="108"/>
  <c r="D133" i="108" s="1"/>
  <c r="H66" i="97"/>
  <c r="I66" i="97" s="1"/>
  <c r="F38" i="102"/>
  <c r="G38" i="102" s="1"/>
  <c r="H38" i="102" s="1"/>
  <c r="G74" i="97"/>
  <c r="AB179" i="108"/>
  <c r="D179" i="108" s="1"/>
  <c r="H82" i="97"/>
  <c r="I82" i="97" s="1"/>
  <c r="AB181" i="108"/>
  <c r="D181" i="108" s="1"/>
  <c r="H94" i="97"/>
  <c r="I94" i="97" s="1"/>
  <c r="F89" i="107"/>
  <c r="G89" i="107" s="1"/>
  <c r="H89" i="107" s="1"/>
  <c r="G102" i="97"/>
  <c r="AB221" i="108"/>
  <c r="D221" i="108" s="1"/>
  <c r="I97" i="107" s="1"/>
  <c r="H110" i="97"/>
  <c r="I110" i="97" s="1"/>
  <c r="AB16" i="108"/>
  <c r="D16" i="108" s="1"/>
  <c r="H20" i="97"/>
  <c r="I20" i="97" s="1"/>
  <c r="AB22" i="108"/>
  <c r="D22" i="108" s="1"/>
  <c r="H18" i="97"/>
  <c r="I18" i="97" s="1"/>
  <c r="AB54" i="108"/>
  <c r="D54" i="108" s="1"/>
  <c r="H23" i="97"/>
  <c r="I23" i="97" s="1"/>
  <c r="AB65" i="108"/>
  <c r="D65" i="108" s="1"/>
  <c r="H33" i="97"/>
  <c r="I33" i="97" s="1"/>
  <c r="AB88" i="108"/>
  <c r="D88" i="108" s="1"/>
  <c r="H46" i="97"/>
  <c r="I46" i="97" s="1"/>
  <c r="AB182" i="108"/>
  <c r="D182" i="108" s="1"/>
  <c r="H95" i="97"/>
  <c r="I95" i="97" s="1"/>
  <c r="AB205" i="108"/>
  <c r="D205" i="108" s="1"/>
  <c r="H103" i="97"/>
  <c r="I103" i="97" s="1"/>
  <c r="AB318" i="108"/>
  <c r="D318" i="108" s="1"/>
  <c r="H142" i="97"/>
  <c r="I142" i="97" s="1"/>
  <c r="H143" i="97"/>
  <c r="I143" i="97" s="1"/>
  <c r="AB322" i="108"/>
  <c r="D322" i="108" s="1"/>
  <c r="AB325" i="108"/>
  <c r="D325" i="108" s="1"/>
  <c r="H144" i="97"/>
  <c r="I144" i="97" s="1"/>
  <c r="AB333" i="108"/>
  <c r="D333" i="108" s="1"/>
  <c r="H145" i="97"/>
  <c r="I145" i="97" s="1"/>
  <c r="F70" i="102"/>
  <c r="G70" i="102" s="1"/>
  <c r="H70" i="102" s="1"/>
  <c r="G146" i="97"/>
  <c r="AB249" i="108"/>
  <c r="D249" i="108" s="1"/>
  <c r="H147" i="97"/>
  <c r="I147" i="97" s="1"/>
  <c r="F131" i="107"/>
  <c r="G131" i="107" s="1"/>
  <c r="H131" i="107" s="1"/>
  <c r="G148" i="97"/>
  <c r="AB335" i="108"/>
  <c r="D335" i="108" s="1"/>
  <c r="I132" i="107" s="1"/>
  <c r="H149" i="97"/>
  <c r="I149" i="97" s="1"/>
  <c r="AB336" i="108"/>
  <c r="D336" i="108" s="1"/>
  <c r="H150" i="97"/>
  <c r="I150" i="97" s="1"/>
  <c r="AB339" i="108"/>
  <c r="D339" i="108" s="1"/>
  <c r="I134" i="107" s="1"/>
  <c r="H151" i="97"/>
  <c r="I151" i="97" s="1"/>
  <c r="F74" i="102"/>
  <c r="G74" i="102" s="1"/>
  <c r="H74" i="102" s="1"/>
  <c r="G152" i="97"/>
  <c r="AB95" i="108"/>
  <c r="D95" i="108" s="1"/>
  <c r="H50" i="97"/>
  <c r="I50" i="97" s="1"/>
  <c r="AB229" i="108"/>
  <c r="D229" i="108" s="1"/>
  <c r="H114" i="97"/>
  <c r="I114" i="97" s="1"/>
  <c r="AB289" i="108"/>
  <c r="D289" i="108" s="1"/>
  <c r="I115" i="107" s="1"/>
  <c r="H129" i="97"/>
  <c r="I129" i="97" s="1"/>
  <c r="F75" i="107"/>
  <c r="G75" i="107" s="1"/>
  <c r="H75" i="107"/>
  <c r="G86" i="97"/>
  <c r="I86" i="97"/>
  <c r="AB258" i="108"/>
  <c r="D258" i="108" s="1"/>
  <c r="H15" i="97"/>
  <c r="I15" i="97" s="1"/>
  <c r="AB21" i="108"/>
  <c r="D21" i="108" s="1"/>
  <c r="H17" i="97"/>
  <c r="I17" i="97" s="1"/>
  <c r="AB293" i="108"/>
  <c r="D293" i="108" s="1"/>
  <c r="H28" i="97"/>
  <c r="I28" i="97" s="1"/>
  <c r="AB295" i="108"/>
  <c r="D295" i="108" s="1"/>
  <c r="H30" i="97"/>
  <c r="I30" i="97" s="1"/>
  <c r="F43" i="107"/>
  <c r="G43" i="107" s="1"/>
  <c r="H43" i="107" s="1"/>
  <c r="G49" i="97"/>
  <c r="AB109" i="108"/>
  <c r="D109" i="108" s="1"/>
  <c r="H53" i="97"/>
  <c r="AB118" i="108"/>
  <c r="D118" i="108" s="1"/>
  <c r="H62" i="97"/>
  <c r="AB237" i="108"/>
  <c r="D237" i="108" s="1"/>
  <c r="H117" i="97"/>
  <c r="I117" i="97" s="1"/>
  <c r="AB283" i="108"/>
  <c r="D283" i="108" s="1"/>
  <c r="I109" i="107" s="1"/>
  <c r="H123" i="97"/>
  <c r="I123" i="97" s="1"/>
  <c r="AB272" i="108"/>
  <c r="D272" i="108" s="1"/>
  <c r="H128" i="97"/>
  <c r="I128" i="97" s="1"/>
  <c r="H138" i="97"/>
  <c r="I138" i="97" s="1"/>
  <c r="AB312" i="108"/>
  <c r="D312" i="108" s="1"/>
  <c r="AB313" i="108"/>
  <c r="D313" i="108" s="1"/>
  <c r="H139" i="97"/>
  <c r="I139" i="97" s="1"/>
  <c r="AB74" i="108"/>
  <c r="D74" i="108" s="1"/>
  <c r="H37" i="97"/>
  <c r="I37" i="97" s="1"/>
  <c r="F50" i="107"/>
  <c r="G50" i="107" s="1"/>
  <c r="H50" i="107" s="1"/>
  <c r="G56" i="97"/>
  <c r="AB130" i="108"/>
  <c r="D130" i="108" s="1"/>
  <c r="I56" i="107" s="1"/>
  <c r="H63" i="97"/>
  <c r="I63" i="97" s="1"/>
  <c r="AB214" i="108"/>
  <c r="D214" i="108" s="1"/>
  <c r="I85" i="107" s="1"/>
  <c r="H97" i="97"/>
  <c r="F55" i="102"/>
  <c r="G55" i="102" s="1"/>
  <c r="H55" i="102" s="1"/>
  <c r="G113" i="97"/>
  <c r="AB279" i="108"/>
  <c r="D279" i="108" s="1"/>
  <c r="H121" i="97"/>
  <c r="I121" i="97" s="1"/>
  <c r="G40" i="97"/>
  <c r="F20" i="102"/>
  <c r="G20" i="102" s="1"/>
  <c r="H20" i="102" s="1"/>
  <c r="AB85" i="108"/>
  <c r="D85" i="108" s="1"/>
  <c r="I37" i="107" s="1"/>
  <c r="H43" i="97"/>
  <c r="I43" i="97" s="1"/>
  <c r="AB277" i="108"/>
  <c r="D277" i="108" s="1"/>
  <c r="I39" i="107" s="1"/>
  <c r="H45" i="97"/>
  <c r="I45" i="97" s="1"/>
  <c r="AB192" i="108"/>
  <c r="D192" i="108" s="1"/>
  <c r="H83" i="97"/>
  <c r="I83" i="97" s="1"/>
  <c r="AB193" i="108"/>
  <c r="D193" i="108" s="1"/>
  <c r="H84" i="97"/>
  <c r="I84" i="97" s="1"/>
  <c r="AB200" i="108"/>
  <c r="D200" i="108" s="1"/>
  <c r="I49" i="102" s="1"/>
  <c r="H96" i="97"/>
  <c r="I96" i="97" s="1"/>
  <c r="AB208" i="108"/>
  <c r="D208" i="108" s="1"/>
  <c r="H105" i="97"/>
  <c r="I105" i="97" s="1"/>
  <c r="AB300" i="108"/>
  <c r="D300" i="108" s="1"/>
  <c r="H133" i="97"/>
  <c r="G32" i="97"/>
  <c r="F16" i="102"/>
  <c r="G16" i="102" s="1"/>
  <c r="H16" i="102" s="1"/>
  <c r="AB157" i="108"/>
  <c r="D157" i="108" s="1"/>
  <c r="H75" i="97"/>
  <c r="I75" i="97" s="1"/>
  <c r="G76" i="97"/>
  <c r="F39" i="102"/>
  <c r="G39" i="102" s="1"/>
  <c r="H39" i="102" s="1"/>
  <c r="AB159" i="108"/>
  <c r="D159" i="108" s="1"/>
  <c r="H78" i="97"/>
  <c r="I78" i="97" s="1"/>
  <c r="AB196" i="108"/>
  <c r="D196" i="108" s="1"/>
  <c r="I71" i="107" s="1"/>
  <c r="H81" i="97"/>
  <c r="I81" i="97" s="1"/>
  <c r="AB206" i="108"/>
  <c r="D206" i="108" s="1"/>
  <c r="H104" i="97"/>
  <c r="I104" i="97" s="1"/>
  <c r="H122" i="97"/>
  <c r="I122" i="97" s="1"/>
  <c r="AB281" i="108"/>
  <c r="D281" i="108" s="1"/>
  <c r="AB271" i="108"/>
  <c r="D271" i="108" s="1"/>
  <c r="H127" i="97"/>
  <c r="I127" i="97" s="1"/>
  <c r="AB131" i="108"/>
  <c r="D131" i="108" s="1"/>
  <c r="H64" i="97"/>
  <c r="I64" i="97" s="1"/>
  <c r="AB141" i="108"/>
  <c r="D141" i="108" s="1"/>
  <c r="H69" i="97"/>
  <c r="I69" i="97" s="1"/>
  <c r="AB154" i="108"/>
  <c r="D154" i="108" s="1"/>
  <c r="H73" i="97"/>
  <c r="I73" i="97" s="1"/>
  <c r="AB231" i="108"/>
  <c r="D231" i="108" s="1"/>
  <c r="H115" i="97"/>
  <c r="I115" i="97" s="1"/>
  <c r="AB253" i="108"/>
  <c r="D253" i="108" s="1"/>
  <c r="H141" i="97"/>
  <c r="AB174" i="108"/>
  <c r="D174" i="108" s="1"/>
  <c r="H85" i="97"/>
  <c r="AB177" i="108"/>
  <c r="D177" i="108" s="1"/>
  <c r="H88" i="97"/>
  <c r="I88" i="97" s="1"/>
  <c r="AB317" i="108"/>
  <c r="D317" i="108" s="1"/>
  <c r="I117" i="107" s="1"/>
  <c r="H131" i="97"/>
  <c r="I131" i="97" s="1"/>
  <c r="AB259" i="108"/>
  <c r="D259" i="108" s="1"/>
  <c r="H77" i="97"/>
  <c r="I77" i="97" s="1"/>
  <c r="J105" i="97" l="1"/>
  <c r="I92" i="107"/>
  <c r="J117" i="97"/>
  <c r="I103" i="107"/>
  <c r="J15" i="97"/>
  <c r="I14" i="107"/>
  <c r="J145" i="97"/>
  <c r="I128" i="107"/>
  <c r="J100" i="97"/>
  <c r="I87" i="107"/>
  <c r="J87" i="97"/>
  <c r="I76" i="107"/>
  <c r="AB56" i="108"/>
  <c r="D56" i="108" s="1"/>
  <c r="H41" i="97"/>
  <c r="I41" i="97" s="1"/>
  <c r="J35" i="102"/>
  <c r="J59" i="107"/>
  <c r="J138" i="97"/>
  <c r="I122" i="107"/>
  <c r="J115" i="97"/>
  <c r="I101" i="107"/>
  <c r="J127" i="97"/>
  <c r="I113" i="107"/>
  <c r="J62" i="97"/>
  <c r="I55" i="107"/>
  <c r="J30" i="97"/>
  <c r="I25" i="107"/>
  <c r="J95" i="97"/>
  <c r="I83" i="107"/>
  <c r="J92" i="97"/>
  <c r="I81" i="107"/>
  <c r="J70" i="97"/>
  <c r="I61" i="107"/>
  <c r="J98" i="97"/>
  <c r="I86" i="107"/>
  <c r="J143" i="97"/>
  <c r="I126" i="107"/>
  <c r="H60" i="97"/>
  <c r="I60" i="97" s="1"/>
  <c r="H119" i="97"/>
  <c r="I119" i="97" s="1"/>
  <c r="AB274" i="108"/>
  <c r="D274" i="108" s="1"/>
  <c r="J128" i="97"/>
  <c r="I114" i="107"/>
  <c r="J28" i="97"/>
  <c r="I23" i="107"/>
  <c r="J94" i="97"/>
  <c r="I82" i="107"/>
  <c r="J66" i="97"/>
  <c r="I58" i="107"/>
  <c r="J54" i="97"/>
  <c r="I48" i="107"/>
  <c r="J42" i="102"/>
  <c r="J71" i="107"/>
  <c r="AB92" i="108"/>
  <c r="D92" i="108" s="1"/>
  <c r="H124" i="97"/>
  <c r="I124" i="97" s="1"/>
  <c r="H47" i="97"/>
  <c r="I47" i="97" s="1"/>
  <c r="AB287" i="108"/>
  <c r="D287" i="108" s="1"/>
  <c r="J133" i="97"/>
  <c r="I118" i="107"/>
  <c r="J83" i="97"/>
  <c r="I73" i="107"/>
  <c r="J17" i="97"/>
  <c r="I16" i="107"/>
  <c r="J24" i="97"/>
  <c r="I21" i="107"/>
  <c r="J91" i="97"/>
  <c r="I80" i="107"/>
  <c r="J77" i="97"/>
  <c r="I68" i="107"/>
  <c r="J88" i="97"/>
  <c r="I77" i="107"/>
  <c r="J85" i="97"/>
  <c r="I45" i="102"/>
  <c r="J141" i="97"/>
  <c r="I125" i="107"/>
  <c r="J73" i="97"/>
  <c r="I64" i="107"/>
  <c r="J69" i="97"/>
  <c r="I37" i="102"/>
  <c r="J64" i="97"/>
  <c r="I34" i="102"/>
  <c r="J122" i="97"/>
  <c r="I108" i="107"/>
  <c r="J104" i="97"/>
  <c r="I91" i="107"/>
  <c r="I52" i="102"/>
  <c r="J81" i="97"/>
  <c r="I42" i="102"/>
  <c r="J78" i="97"/>
  <c r="I40" i="102"/>
  <c r="J75" i="97"/>
  <c r="I66" i="107"/>
  <c r="J84" i="97"/>
  <c r="I74" i="107"/>
  <c r="I44" i="102"/>
  <c r="J43" i="97"/>
  <c r="I22" i="102"/>
  <c r="J121" i="97"/>
  <c r="I107" i="107"/>
  <c r="J97" i="97"/>
  <c r="I50" i="102"/>
  <c r="J63" i="97"/>
  <c r="I33" i="102"/>
  <c r="J37" i="97"/>
  <c r="I19" i="102"/>
  <c r="J139" i="97"/>
  <c r="I123" i="107"/>
  <c r="J123" i="97"/>
  <c r="I59" i="102"/>
  <c r="J53" i="97"/>
  <c r="I29" i="102"/>
  <c r="I47" i="107"/>
  <c r="J129" i="97"/>
  <c r="I62" i="102"/>
  <c r="J114" i="97"/>
  <c r="I56" i="102"/>
  <c r="J50" i="97"/>
  <c r="I44" i="107"/>
  <c r="J151" i="97"/>
  <c r="I73" i="102"/>
  <c r="J150" i="97"/>
  <c r="I133" i="107"/>
  <c r="J149" i="97"/>
  <c r="I72" i="102"/>
  <c r="J147" i="97"/>
  <c r="I130" i="107"/>
  <c r="J144" i="97"/>
  <c r="I127" i="107"/>
  <c r="I69" i="102"/>
  <c r="J142" i="97"/>
  <c r="I68" i="102"/>
  <c r="J103" i="97"/>
  <c r="I90" i="107"/>
  <c r="J46" i="97"/>
  <c r="I25" i="102"/>
  <c r="I40" i="107"/>
  <c r="J23" i="97"/>
  <c r="I20" i="107"/>
  <c r="J18" i="97"/>
  <c r="I17" i="107"/>
  <c r="J20" i="97"/>
  <c r="I18" i="107"/>
  <c r="I12" i="102"/>
  <c r="J110" i="97"/>
  <c r="I53" i="102"/>
  <c r="J82" i="97"/>
  <c r="I72" i="107"/>
  <c r="I43" i="102"/>
  <c r="J34" i="97"/>
  <c r="I29" i="107"/>
  <c r="J31" i="97"/>
  <c r="I26" i="107"/>
  <c r="J137" i="97"/>
  <c r="I67" i="102"/>
  <c r="J132" i="97"/>
  <c r="I64" i="102"/>
  <c r="J93" i="97"/>
  <c r="I48" i="102"/>
  <c r="J65" i="97"/>
  <c r="I57" i="107"/>
  <c r="J58" i="97"/>
  <c r="I32" i="102"/>
  <c r="J42" i="97"/>
  <c r="I36" i="107"/>
  <c r="J36" i="97"/>
  <c r="I18" i="102"/>
  <c r="I31" i="107"/>
  <c r="J126" i="97"/>
  <c r="I112" i="107"/>
  <c r="J120" i="97"/>
  <c r="I58" i="102"/>
  <c r="J112" i="97"/>
  <c r="I99" i="107"/>
  <c r="J108" i="97"/>
  <c r="I95" i="107"/>
  <c r="J80" i="97"/>
  <c r="I70" i="107"/>
  <c r="I41" i="102"/>
  <c r="J135" i="97"/>
  <c r="I65" i="102"/>
  <c r="J107" i="97"/>
  <c r="I94" i="107"/>
  <c r="J99" i="97"/>
  <c r="I51" i="102"/>
  <c r="J79" i="97"/>
  <c r="I69" i="107"/>
  <c r="J71" i="97"/>
  <c r="I62" i="107"/>
  <c r="J38" i="97"/>
  <c r="I32" i="107"/>
  <c r="J106" i="97"/>
  <c r="I93" i="107"/>
  <c r="J90" i="97"/>
  <c r="I47" i="102"/>
  <c r="J89" i="97"/>
  <c r="I46" i="102"/>
  <c r="J68" i="97"/>
  <c r="I36" i="102"/>
  <c r="J60" i="97"/>
  <c r="I53" i="107"/>
  <c r="J44" i="97"/>
  <c r="I38" i="107"/>
  <c r="I23" i="102"/>
  <c r="J29" i="97"/>
  <c r="I24" i="107"/>
  <c r="J19" i="97"/>
  <c r="I11" i="102"/>
  <c r="J61" i="97"/>
  <c r="I54" i="107"/>
  <c r="J26" i="97"/>
  <c r="I15" i="102"/>
  <c r="J22" i="97"/>
  <c r="I19" i="107"/>
  <c r="J14" i="97"/>
  <c r="I13" i="107"/>
  <c r="I9" i="102"/>
  <c r="J16" i="97"/>
  <c r="I15" i="107"/>
  <c r="I10" i="102"/>
  <c r="J67" i="97"/>
  <c r="I35" i="102"/>
  <c r="J50" i="107"/>
  <c r="J31" i="102"/>
  <c r="J111" i="97"/>
  <c r="I98" i="107"/>
  <c r="J39" i="102"/>
  <c r="J67" i="107"/>
  <c r="I63" i="102"/>
  <c r="J131" i="97"/>
  <c r="AB164" i="108"/>
  <c r="D164" i="108" s="1"/>
  <c r="I67" i="107" s="1"/>
  <c r="H76" i="97"/>
  <c r="I76" i="97" s="1"/>
  <c r="AB64" i="108"/>
  <c r="D64" i="108" s="1"/>
  <c r="I27" i="107" s="1"/>
  <c r="H32" i="97"/>
  <c r="I32" i="97" s="1"/>
  <c r="I84" i="107"/>
  <c r="J96" i="97"/>
  <c r="I24" i="102"/>
  <c r="J45" i="97"/>
  <c r="AB242" i="108"/>
  <c r="D242" i="108" s="1"/>
  <c r="I34" i="107" s="1"/>
  <c r="H40" i="97"/>
  <c r="I40" i="97" s="1"/>
  <c r="AB228" i="108"/>
  <c r="D228" i="108" s="1"/>
  <c r="I100" i="107" s="1"/>
  <c r="H113" i="97"/>
  <c r="I113" i="97" s="1"/>
  <c r="AB113" i="108"/>
  <c r="D113" i="108" s="1"/>
  <c r="H56" i="97"/>
  <c r="I56" i="97" s="1"/>
  <c r="AB94" i="108"/>
  <c r="D94" i="108" s="1"/>
  <c r="H49" i="97"/>
  <c r="I49" i="97" s="1"/>
  <c r="AB175" i="108"/>
  <c r="D175" i="108" s="1"/>
  <c r="H86" i="97"/>
  <c r="AB340" i="108"/>
  <c r="D340" i="108" s="1"/>
  <c r="I135" i="107" s="1"/>
  <c r="H152" i="97"/>
  <c r="I152" i="97" s="1"/>
  <c r="AB331" i="108"/>
  <c r="D331" i="108" s="1"/>
  <c r="I71" i="102" s="1"/>
  <c r="H148" i="97"/>
  <c r="I148" i="97" s="1"/>
  <c r="AB329" i="108"/>
  <c r="D329" i="108" s="1"/>
  <c r="H146" i="97"/>
  <c r="I146" i="97" s="1"/>
  <c r="I28" i="107"/>
  <c r="J33" i="97"/>
  <c r="AB204" i="108"/>
  <c r="D204" i="108" s="1"/>
  <c r="H102" i="97"/>
  <c r="I102" i="97" s="1"/>
  <c r="AB156" i="108"/>
  <c r="D156" i="108" s="1"/>
  <c r="H74" i="97"/>
  <c r="I74" i="97" s="1"/>
  <c r="AB107" i="108"/>
  <c r="D107" i="108" s="1"/>
  <c r="I46" i="107" s="1"/>
  <c r="H52" i="97"/>
  <c r="I52" i="97" s="1"/>
  <c r="AB248" i="108"/>
  <c r="D248" i="108" s="1"/>
  <c r="H109" i="97"/>
  <c r="I109" i="97" s="1"/>
  <c r="H101" i="97"/>
  <c r="I101" i="97" s="1"/>
  <c r="AB203" i="108"/>
  <c r="D203" i="108" s="1"/>
  <c r="AB145" i="108"/>
  <c r="D145" i="108" s="1"/>
  <c r="H72" i="97"/>
  <c r="I72" i="97" s="1"/>
  <c r="AB93" i="108"/>
  <c r="D93" i="108" s="1"/>
  <c r="H48" i="97"/>
  <c r="I48" i="97" s="1"/>
  <c r="H5" i="97"/>
  <c r="I5" i="97" s="1"/>
  <c r="AB3" i="108"/>
  <c r="J134" i="97"/>
  <c r="I119" i="107"/>
  <c r="AB82" i="108"/>
  <c r="D82" i="108" s="1"/>
  <c r="H7" i="97"/>
  <c r="I7" i="97" s="1"/>
  <c r="AB81" i="108"/>
  <c r="D81" i="108" s="1"/>
  <c r="H6" i="97"/>
  <c r="I14" i="102"/>
  <c r="J25" i="97"/>
  <c r="AB52" i="108"/>
  <c r="D52" i="108" s="1"/>
  <c r="H21" i="97"/>
  <c r="I21" i="97" s="1"/>
  <c r="AB12" i="108"/>
  <c r="D12" i="108" s="1"/>
  <c r="I10" i="107" s="1"/>
  <c r="H11" i="97"/>
  <c r="AB15" i="108"/>
  <c r="D15" i="108" s="1"/>
  <c r="I12" i="107" s="1"/>
  <c r="H13" i="97"/>
  <c r="I41" i="107" l="1"/>
  <c r="J47" i="97"/>
  <c r="I26" i="102"/>
  <c r="I105" i="107"/>
  <c r="J119" i="97"/>
  <c r="J41" i="97"/>
  <c r="I21" i="102"/>
  <c r="I35" i="107"/>
  <c r="J124" i="97"/>
  <c r="I110" i="107"/>
  <c r="I60" i="102"/>
  <c r="J21" i="97"/>
  <c r="I13" i="102"/>
  <c r="J48" i="97"/>
  <c r="I42" i="107"/>
  <c r="I27" i="102"/>
  <c r="J72" i="97"/>
  <c r="I63" i="107"/>
  <c r="J101" i="97"/>
  <c r="I88" i="107"/>
  <c r="J109" i="97"/>
  <c r="I96" i="107"/>
  <c r="J74" i="97"/>
  <c r="I38" i="102"/>
  <c r="I65" i="107"/>
  <c r="J102" i="97"/>
  <c r="I89" i="107"/>
  <c r="J146" i="97"/>
  <c r="I129" i="107"/>
  <c r="I70" i="102"/>
  <c r="J49" i="97"/>
  <c r="I43" i="107"/>
  <c r="J56" i="97"/>
  <c r="I50" i="107"/>
  <c r="I31" i="102"/>
  <c r="I8" i="102"/>
  <c r="J13" i="97"/>
  <c r="I7" i="102"/>
  <c r="J11" i="97"/>
  <c r="I6" i="107"/>
  <c r="J6" i="97"/>
  <c r="I7" i="107"/>
  <c r="J7" i="97"/>
  <c r="I5" i="107"/>
  <c r="J5" i="97"/>
  <c r="I5" i="102"/>
  <c r="I28" i="102"/>
  <c r="J52" i="97"/>
  <c r="I131" i="107"/>
  <c r="J148" i="97"/>
  <c r="I74" i="102"/>
  <c r="J152" i="97"/>
  <c r="I75" i="107"/>
  <c r="J86" i="97"/>
  <c r="I55" i="102"/>
  <c r="J113" i="97"/>
  <c r="I20" i="102"/>
  <c r="J40" i="97"/>
  <c r="I16" i="102"/>
  <c r="J32" i="97"/>
  <c r="I39" i="102"/>
  <c r="J76" i="9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0E00-000001000000}">
      <text>
        <r>
          <rPr>
            <b/>
            <sz val="9"/>
            <color indexed="81"/>
            <rFont val="Tahoma"/>
            <family val="2"/>
          </rPr>
          <t>Luca Vernaccini:</t>
        </r>
        <r>
          <rPr>
            <sz val="9"/>
            <color indexed="81"/>
            <rFont val="Tahoma"/>
            <family val="2"/>
          </rPr>
          <t xml:space="preserve">
Data of 2016 at 17/8/2016</t>
        </r>
      </text>
    </comment>
    <comment ref="AJ3" authorId="0" shapeId="0" xr:uid="{00000000-0006-0000-0E00-000002000000}">
      <text>
        <r>
          <rPr>
            <b/>
            <sz val="9"/>
            <color indexed="81"/>
            <rFont val="Tahoma"/>
            <family val="2"/>
          </rPr>
          <t>Luca Vernaccini:</t>
        </r>
        <r>
          <rPr>
            <sz val="9"/>
            <color indexed="81"/>
            <rFont val="Tahoma"/>
            <family val="2"/>
          </rPr>
          <t xml:space="preserve">
As of 18 August 2016</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1A035F5-4012-4F06-A952-980F373F4F42}" name="2012.06.11 - GFM Indicator List1" type="6" refreshedVersion="4" deleted="1" background="1" saveData="1">
    <textPr sourceFile="C:\Users\kevin.wyjad\Dropbox\ODEP - GFM\2012.06.11 - GFM Indicator List.txt" tab="0" comma="1">
      <textFields count="4">
        <textField/>
        <textField/>
        <textField/>
        <textField/>
      </textFields>
    </textPr>
  </connection>
</connection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<sst xmlns="http://schemas.openxmlformats.org/spreadsheetml/2006/main" count="41110" uniqueCount="8811">
  <si>
    <t>AFG</t>
  </si>
  <si>
    <t>Afghanistan</t>
  </si>
  <si>
    <t>ALB</t>
  </si>
  <si>
    <t>Albania</t>
  </si>
  <si>
    <t>DZA</t>
  </si>
  <si>
    <t>Algeria</t>
  </si>
  <si>
    <t>AGO</t>
  </si>
  <si>
    <t>Angola</t>
  </si>
  <si>
    <t>ATG</t>
  </si>
  <si>
    <t>Antigua and Barbuda</t>
  </si>
  <si>
    <t>ARG</t>
  </si>
  <si>
    <t>Argentina</t>
  </si>
  <si>
    <t>ARM</t>
  </si>
  <si>
    <t>Armenia</t>
  </si>
  <si>
    <t>AUS</t>
  </si>
  <si>
    <t>Australia</t>
  </si>
  <si>
    <t>AUT</t>
  </si>
  <si>
    <t>Austria</t>
  </si>
  <si>
    <t>AZE</t>
  </si>
  <si>
    <t>Azerbaijan</t>
  </si>
  <si>
    <t>BHS</t>
  </si>
  <si>
    <t>Bahamas</t>
  </si>
  <si>
    <t>BHR</t>
  </si>
  <si>
    <t>Bahrain</t>
  </si>
  <si>
    <t>BGD</t>
  </si>
  <si>
    <t>Bangladesh</t>
  </si>
  <si>
    <t>BRB</t>
  </si>
  <si>
    <t>Barbados</t>
  </si>
  <si>
    <t>BLR</t>
  </si>
  <si>
    <t>Belarus</t>
  </si>
  <si>
    <t>BEL</t>
  </si>
  <si>
    <t>Belgium</t>
  </si>
  <si>
    <t>BLZ</t>
  </si>
  <si>
    <t>Belize</t>
  </si>
  <si>
    <t>BEN</t>
  </si>
  <si>
    <t>Benin</t>
  </si>
  <si>
    <t>BTN</t>
  </si>
  <si>
    <t>Bhutan</t>
  </si>
  <si>
    <t>BOL</t>
  </si>
  <si>
    <t>BIH</t>
  </si>
  <si>
    <t>Bosnia and Herzegovina</t>
  </si>
  <si>
    <t>BWA</t>
  </si>
  <si>
    <t>Botswana</t>
  </si>
  <si>
    <t>BRA</t>
  </si>
  <si>
    <t>Brazil</t>
  </si>
  <si>
    <t>BRN</t>
  </si>
  <si>
    <t>BGR</t>
  </si>
  <si>
    <t>Bulgaria</t>
  </si>
  <si>
    <t>BFA</t>
  </si>
  <si>
    <t>Burkina Faso</t>
  </si>
  <si>
    <t>BDI</t>
  </si>
  <si>
    <t>Burundi</t>
  </si>
  <si>
    <t>KHM</t>
  </si>
  <si>
    <t>Cambodia</t>
  </si>
  <si>
    <t>CMR</t>
  </si>
  <si>
    <t>Cameroon</t>
  </si>
  <si>
    <t>CAN</t>
  </si>
  <si>
    <t>Canada</t>
  </si>
  <si>
    <t>CPV</t>
  </si>
  <si>
    <t>CAF</t>
  </si>
  <si>
    <t>Central African Republic</t>
  </si>
  <si>
    <t>TCD</t>
  </si>
  <si>
    <t>Chad</t>
  </si>
  <si>
    <t>CHL</t>
  </si>
  <si>
    <t>Chile</t>
  </si>
  <si>
    <t>CHN</t>
  </si>
  <si>
    <t>COL</t>
  </si>
  <si>
    <t>Colombia</t>
  </si>
  <si>
    <t>COM</t>
  </si>
  <si>
    <t>Comoros</t>
  </si>
  <si>
    <t>COD</t>
  </si>
  <si>
    <t>COG</t>
  </si>
  <si>
    <t>CRI</t>
  </si>
  <si>
    <t>Costa Rica</t>
  </si>
  <si>
    <t>CIV</t>
  </si>
  <si>
    <t>HRV</t>
  </si>
  <si>
    <t>Croatia</t>
  </si>
  <si>
    <t>CUB</t>
  </si>
  <si>
    <t>Cuba</t>
  </si>
  <si>
    <t>CYP</t>
  </si>
  <si>
    <t>Cyprus</t>
  </si>
  <si>
    <t>CZE</t>
  </si>
  <si>
    <t>Czech Republic</t>
  </si>
  <si>
    <t>DNK</t>
  </si>
  <si>
    <t>Denmark</t>
  </si>
  <si>
    <t>DJI</t>
  </si>
  <si>
    <t>Djibouti</t>
  </si>
  <si>
    <t>DMA</t>
  </si>
  <si>
    <t>Dominica</t>
  </si>
  <si>
    <t>DOM</t>
  </si>
  <si>
    <t>Dominican Republic</t>
  </si>
  <si>
    <t>TLS</t>
  </si>
  <si>
    <t>ECU</t>
  </si>
  <si>
    <t>Ecuador</t>
  </si>
  <si>
    <t>EGY</t>
  </si>
  <si>
    <t>Egypt</t>
  </si>
  <si>
    <t>SLV</t>
  </si>
  <si>
    <t>El Salvador</t>
  </si>
  <si>
    <t>GNQ</t>
  </si>
  <si>
    <t>Equatorial Guinea</t>
  </si>
  <si>
    <t>ERI</t>
  </si>
  <si>
    <t>Eritrea</t>
  </si>
  <si>
    <t>EST</t>
  </si>
  <si>
    <t>Estonia</t>
  </si>
  <si>
    <t>ETH</t>
  </si>
  <si>
    <t>Ethiopia</t>
  </si>
  <si>
    <t>FJI</t>
  </si>
  <si>
    <t>Fiji</t>
  </si>
  <si>
    <t>FIN</t>
  </si>
  <si>
    <t>Finland</t>
  </si>
  <si>
    <t>FRA</t>
  </si>
  <si>
    <t>France</t>
  </si>
  <si>
    <t>GAB</t>
  </si>
  <si>
    <t>Gabon</t>
  </si>
  <si>
    <t>GMB</t>
  </si>
  <si>
    <t>Gambia</t>
  </si>
  <si>
    <t>GEO</t>
  </si>
  <si>
    <t>Georgia</t>
  </si>
  <si>
    <t>DEU</t>
  </si>
  <si>
    <t>Germany</t>
  </si>
  <si>
    <t>GHA</t>
  </si>
  <si>
    <t>Ghana</t>
  </si>
  <si>
    <t>GRC</t>
  </si>
  <si>
    <t>Greece</t>
  </si>
  <si>
    <t>GRD</t>
  </si>
  <si>
    <t>Grenada</t>
  </si>
  <si>
    <t>GTM</t>
  </si>
  <si>
    <t>Guatemala</t>
  </si>
  <si>
    <t>GIN</t>
  </si>
  <si>
    <t>Guinea</t>
  </si>
  <si>
    <t>GNB</t>
  </si>
  <si>
    <t>GUY</t>
  </si>
  <si>
    <t>Guyana</t>
  </si>
  <si>
    <t>HTI</t>
  </si>
  <si>
    <t>Haiti</t>
  </si>
  <si>
    <t>HND</t>
  </si>
  <si>
    <t>Honduras</t>
  </si>
  <si>
    <t>HUN</t>
  </si>
  <si>
    <t>Hungary</t>
  </si>
  <si>
    <t>ISL</t>
  </si>
  <si>
    <t>Iceland</t>
  </si>
  <si>
    <t>IND</t>
  </si>
  <si>
    <t>India</t>
  </si>
  <si>
    <t>IDN</t>
  </si>
  <si>
    <t>Indonesia</t>
  </si>
  <si>
    <t>IRN</t>
  </si>
  <si>
    <t>IRQ</t>
  </si>
  <si>
    <t>Iraq</t>
  </si>
  <si>
    <t>IRL</t>
  </si>
  <si>
    <t>Ireland</t>
  </si>
  <si>
    <t>ISR</t>
  </si>
  <si>
    <t>Israel</t>
  </si>
  <si>
    <t>ITA</t>
  </si>
  <si>
    <t>Italy</t>
  </si>
  <si>
    <t>JAM</t>
  </si>
  <si>
    <t>Jamaica</t>
  </si>
  <si>
    <t>JPN</t>
  </si>
  <si>
    <t>Japan</t>
  </si>
  <si>
    <t>JOR</t>
  </si>
  <si>
    <t>Jordan</t>
  </si>
  <si>
    <t>KAZ</t>
  </si>
  <si>
    <t>Kazakhstan</t>
  </si>
  <si>
    <t>KEN</t>
  </si>
  <si>
    <t>Kenya</t>
  </si>
  <si>
    <t>KIR</t>
  </si>
  <si>
    <t>Kiribati</t>
  </si>
  <si>
    <t>PRK</t>
  </si>
  <si>
    <t>KWT</t>
  </si>
  <si>
    <t>Kuwait</t>
  </si>
  <si>
    <t>KGZ</t>
  </si>
  <si>
    <t>Kyrgyzstan</t>
  </si>
  <si>
    <t>LAO</t>
  </si>
  <si>
    <t>LVA</t>
  </si>
  <si>
    <t>LBN</t>
  </si>
  <si>
    <t>Lebanon</t>
  </si>
  <si>
    <t>LSO</t>
  </si>
  <si>
    <t>Lesotho</t>
  </si>
  <si>
    <t>LBR</t>
  </si>
  <si>
    <t>Liberia</t>
  </si>
  <si>
    <t>LBY</t>
  </si>
  <si>
    <t>Libya</t>
  </si>
  <si>
    <t>LIE</t>
  </si>
  <si>
    <t>Liechtenstein</t>
  </si>
  <si>
    <t>LTU</t>
  </si>
  <si>
    <t>Lithuania</t>
  </si>
  <si>
    <t>LUX</t>
  </si>
  <si>
    <t>Luxembourg</t>
  </si>
  <si>
    <t>MKD</t>
  </si>
  <si>
    <t>MDG</t>
  </si>
  <si>
    <t>Madagascar</t>
  </si>
  <si>
    <t>MWI</t>
  </si>
  <si>
    <t>Malawi</t>
  </si>
  <si>
    <t>MYS</t>
  </si>
  <si>
    <t>Malaysia</t>
  </si>
  <si>
    <t>MDV</t>
  </si>
  <si>
    <t>Maldives</t>
  </si>
  <si>
    <t>MLI</t>
  </si>
  <si>
    <t>Mali</t>
  </si>
  <si>
    <t>MLT</t>
  </si>
  <si>
    <t>Malta</t>
  </si>
  <si>
    <t>MHL</t>
  </si>
  <si>
    <t>Marshall Islands</t>
  </si>
  <si>
    <t>MRT</t>
  </si>
  <si>
    <t>Mauritania</t>
  </si>
  <si>
    <t>MUS</t>
  </si>
  <si>
    <t>Mauritius</t>
  </si>
  <si>
    <t>MEX</t>
  </si>
  <si>
    <t>Mexico</t>
  </si>
  <si>
    <t>FSM</t>
  </si>
  <si>
    <t>MDA</t>
  </si>
  <si>
    <t>MNG</t>
  </si>
  <si>
    <t>Mongolia</t>
  </si>
  <si>
    <t>MNE</t>
  </si>
  <si>
    <t>Montenegro</t>
  </si>
  <si>
    <t>MAR</t>
  </si>
  <si>
    <t>Morocco</t>
  </si>
  <si>
    <t>MOZ</t>
  </si>
  <si>
    <t>Mozambique</t>
  </si>
  <si>
    <t>MMR</t>
  </si>
  <si>
    <t>NAM</t>
  </si>
  <si>
    <t>Namibia</t>
  </si>
  <si>
    <t>NRU</t>
  </si>
  <si>
    <t>Nauru</t>
  </si>
  <si>
    <t>NPL</t>
  </si>
  <si>
    <t>Nepal</t>
  </si>
  <si>
    <t>NLD</t>
  </si>
  <si>
    <t>Netherlands</t>
  </si>
  <si>
    <t>NZL</t>
  </si>
  <si>
    <t>New Zealand</t>
  </si>
  <si>
    <t>NIC</t>
  </si>
  <si>
    <t>Nicaragua</t>
  </si>
  <si>
    <t>NER</t>
  </si>
  <si>
    <t>Niger</t>
  </si>
  <si>
    <t>NGA</t>
  </si>
  <si>
    <t>Nigeria</t>
  </si>
  <si>
    <t>NOR</t>
  </si>
  <si>
    <t>Norway</t>
  </si>
  <si>
    <t>PSE</t>
  </si>
  <si>
    <t>OMN</t>
  </si>
  <si>
    <t>Oman</t>
  </si>
  <si>
    <t>PAK</t>
  </si>
  <si>
    <t>Pakistan</t>
  </si>
  <si>
    <t>PLW</t>
  </si>
  <si>
    <t>Palau</t>
  </si>
  <si>
    <t>PAN</t>
  </si>
  <si>
    <t>Panama</t>
  </si>
  <si>
    <t>PNG</t>
  </si>
  <si>
    <t>Papua New Guinea</t>
  </si>
  <si>
    <t>PRY</t>
  </si>
  <si>
    <t>Paraguay</t>
  </si>
  <si>
    <t>PER</t>
  </si>
  <si>
    <t>Peru</t>
  </si>
  <si>
    <t>PHL</t>
  </si>
  <si>
    <t>Philippines</t>
  </si>
  <si>
    <t>POL</t>
  </si>
  <si>
    <t>Poland</t>
  </si>
  <si>
    <t>PRT</t>
  </si>
  <si>
    <t>Portugal</t>
  </si>
  <si>
    <t>QAT</t>
  </si>
  <si>
    <t>Qatar</t>
  </si>
  <si>
    <t>ROU</t>
  </si>
  <si>
    <t>Romania</t>
  </si>
  <si>
    <t>RUS</t>
  </si>
  <si>
    <t>RWA</t>
  </si>
  <si>
    <t>Rwanda</t>
  </si>
  <si>
    <t>KNA</t>
  </si>
  <si>
    <t>Saint Kitts and Nevis</t>
  </si>
  <si>
    <t>LCA</t>
  </si>
  <si>
    <t>Saint Lucia</t>
  </si>
  <si>
    <t>VCT</t>
  </si>
  <si>
    <t>Saint Vincent and the Grenadines</t>
  </si>
  <si>
    <t>WSM</t>
  </si>
  <si>
    <t>Samoa</t>
  </si>
  <si>
    <t>STP</t>
  </si>
  <si>
    <t>Sao Tome and Principe</t>
  </si>
  <si>
    <t>SAU</t>
  </si>
  <si>
    <t>Saudi Arabia</t>
  </si>
  <si>
    <t>SEN</t>
  </si>
  <si>
    <t>Senegal</t>
  </si>
  <si>
    <t>SRB</t>
  </si>
  <si>
    <t>Serbia</t>
  </si>
  <si>
    <t>SYC</t>
  </si>
  <si>
    <t>Seychelles</t>
  </si>
  <si>
    <t>SLE</t>
  </si>
  <si>
    <t>Sierra Leone</t>
  </si>
  <si>
    <t>SGP</t>
  </si>
  <si>
    <t>Singapore</t>
  </si>
  <si>
    <t>SVK</t>
  </si>
  <si>
    <t>Slovakia</t>
  </si>
  <si>
    <t>SVN</t>
  </si>
  <si>
    <t>Slovenia</t>
  </si>
  <si>
    <t>SLB</t>
  </si>
  <si>
    <t>Solomon Islands</t>
  </si>
  <si>
    <t>SOM</t>
  </si>
  <si>
    <t>Somalia</t>
  </si>
  <si>
    <t>ZAF</t>
  </si>
  <si>
    <t>South Africa</t>
  </si>
  <si>
    <t>KOR</t>
  </si>
  <si>
    <t>SSD</t>
  </si>
  <si>
    <t>South Sudan</t>
  </si>
  <si>
    <t>ESP</t>
  </si>
  <si>
    <t>Spain</t>
  </si>
  <si>
    <t>LKA</t>
  </si>
  <si>
    <t>Sri Lanka</t>
  </si>
  <si>
    <t>SDN</t>
  </si>
  <si>
    <t>Sudan</t>
  </si>
  <si>
    <t>SUR</t>
  </si>
  <si>
    <t>Suriname</t>
  </si>
  <si>
    <t>SWZ</t>
  </si>
  <si>
    <t>Swaziland</t>
  </si>
  <si>
    <t>SWE</t>
  </si>
  <si>
    <t>Sweden</t>
  </si>
  <si>
    <t>CHE</t>
  </si>
  <si>
    <t>Switzerland</t>
  </si>
  <si>
    <t>SYR</t>
  </si>
  <si>
    <t>TJK</t>
  </si>
  <si>
    <t>Tajikistan</t>
  </si>
  <si>
    <t>TZA</t>
  </si>
  <si>
    <t>THA</t>
  </si>
  <si>
    <t>Thailand</t>
  </si>
  <si>
    <t>TGO</t>
  </si>
  <si>
    <t>Togo</t>
  </si>
  <si>
    <t>TON</t>
  </si>
  <si>
    <t>Tonga</t>
  </si>
  <si>
    <t>TTO</t>
  </si>
  <si>
    <t>Trinidad and Tobago</t>
  </si>
  <si>
    <t>TUN</t>
  </si>
  <si>
    <t>Tunisia</t>
  </si>
  <si>
    <t>TUR</t>
  </si>
  <si>
    <t>Turkey</t>
  </si>
  <si>
    <t>TKM</t>
  </si>
  <si>
    <t>Turkmenistan</t>
  </si>
  <si>
    <t>TUV</t>
  </si>
  <si>
    <t>Tuvalu</t>
  </si>
  <si>
    <t>UGA</t>
  </si>
  <si>
    <t>Uganda</t>
  </si>
  <si>
    <t>UKR</t>
  </si>
  <si>
    <t>Ukraine</t>
  </si>
  <si>
    <t>ARE</t>
  </si>
  <si>
    <t>United Arab Emirates</t>
  </si>
  <si>
    <t>GBR</t>
  </si>
  <si>
    <t>USA</t>
  </si>
  <si>
    <t>United States of America</t>
  </si>
  <si>
    <t>URY</t>
  </si>
  <si>
    <t>Uruguay</t>
  </si>
  <si>
    <t>UZB</t>
  </si>
  <si>
    <t>Uzbekistan</t>
  </si>
  <si>
    <t>VUT</t>
  </si>
  <si>
    <t>Vanuatu</t>
  </si>
  <si>
    <t>VEN</t>
  </si>
  <si>
    <t>VNM</t>
  </si>
  <si>
    <t>YEM</t>
  </si>
  <si>
    <t>Yemen</t>
  </si>
  <si>
    <t>ZMB</t>
  </si>
  <si>
    <t>Zambia</t>
  </si>
  <si>
    <t>ZWE</t>
  </si>
  <si>
    <t>Zimbabwe</t>
  </si>
  <si>
    <t>ISO3</t>
  </si>
  <si>
    <t>Government Effectiveness</t>
  </si>
  <si>
    <t>Access to electricity</t>
  </si>
  <si>
    <t>Internet users</t>
  </si>
  <si>
    <t>Mobile cellular subscriptions</t>
  </si>
  <si>
    <t>Myanmar</t>
  </si>
  <si>
    <t>Côte d'Ivoire</t>
  </si>
  <si>
    <t>Guinea-Bissau</t>
  </si>
  <si>
    <t>Timor-Leste</t>
  </si>
  <si>
    <t>Congo</t>
  </si>
  <si>
    <t>Viet Nam</t>
  </si>
  <si>
    <t>China</t>
  </si>
  <si>
    <t>Russian Federation</t>
  </si>
  <si>
    <t>Latvia</t>
  </si>
  <si>
    <t>Brunei Darussalam</t>
  </si>
  <si>
    <t>COUNTRY</t>
  </si>
  <si>
    <t>Gender Inequality Index</t>
  </si>
  <si>
    <t>Human Development Index</t>
  </si>
  <si>
    <t>Multidimensional Poverty Index</t>
  </si>
  <si>
    <t>Improved water source (% of population with access)</t>
  </si>
  <si>
    <t>Improved sanitation facilities (% of population with access)</t>
  </si>
  <si>
    <t>MIN</t>
  </si>
  <si>
    <t>MAX</t>
  </si>
  <si>
    <t>Iso3</t>
  </si>
  <si>
    <t>Palestine</t>
  </si>
  <si>
    <t>U5 Under weight</t>
  </si>
  <si>
    <t>Net ODA received (% of GNI)</t>
  </si>
  <si>
    <t>Returned Refugees</t>
  </si>
  <si>
    <t>Estimated number of people living with HIV - Adult (&gt;15) rate</t>
  </si>
  <si>
    <t>Corruption Perception Index</t>
  </si>
  <si>
    <t>Average Dietary Energy Supply Adequacy</t>
  </si>
  <si>
    <t>Prevalence of Undernourishment</t>
  </si>
  <si>
    <t>Domestic Food Price Level Index</t>
  </si>
  <si>
    <t>Domestic Food Price Volatility Index</t>
  </si>
  <si>
    <t>Adult liteacy rate</t>
  </si>
  <si>
    <t>Physical exposure to earthquake MMI VI</t>
  </si>
  <si>
    <t>Physical exposure to earthquake MMI VIII</t>
  </si>
  <si>
    <t>Unit of Measurament</t>
  </si>
  <si>
    <t>Number</t>
  </si>
  <si>
    <t>Index</t>
  </si>
  <si>
    <t>HFA Scores Last recent</t>
  </si>
  <si>
    <t>No data</t>
  </si>
  <si>
    <t>Malaria death rate</t>
  </si>
  <si>
    <t>One-year-olds fully immunized against measles</t>
  </si>
  <si>
    <t>Health expenditure per capita</t>
  </si>
  <si>
    <t>Mortality rate, under-5</t>
  </si>
  <si>
    <t>Income Gini coefficient</t>
  </si>
  <si>
    <t>People affected by Natural Disasters</t>
  </si>
  <si>
    <t>Internally displaced persons (IDPs)</t>
  </si>
  <si>
    <t>Refugees by country of asylum</t>
  </si>
  <si>
    <t>Humanitarian Aid (FTS)</t>
  </si>
  <si>
    <t>Development Aid (ODA)</t>
  </si>
  <si>
    <t>Micronesia</t>
  </si>
  <si>
    <t>(a-z)</t>
  </si>
  <si>
    <t>Land area (sq. km)</t>
  </si>
  <si>
    <t>sq. Km</t>
  </si>
  <si>
    <t>GCRI Violent Conflict probability</t>
  </si>
  <si>
    <t>Agriculture Drought probability</t>
  </si>
  <si>
    <t>Total affected by Drought</t>
  </si>
  <si>
    <t>Frequency of Drought events</t>
  </si>
  <si>
    <t>GCRI Highly Violent Conflict probability</t>
  </si>
  <si>
    <t>Bolivia</t>
  </si>
  <si>
    <t>Cabo Verde</t>
  </si>
  <si>
    <t>Korea DPR</t>
  </si>
  <si>
    <t>Congo DR</t>
  </si>
  <si>
    <t>Iran</t>
  </si>
  <si>
    <t>Lao PDR</t>
  </si>
  <si>
    <t>Korea Republic of</t>
  </si>
  <si>
    <t>Moldova Republic of</t>
  </si>
  <si>
    <t>Syria</t>
  </si>
  <si>
    <t>Tanzania</t>
  </si>
  <si>
    <t>United Kingdom</t>
  </si>
  <si>
    <t>Venezuela</t>
  </si>
  <si>
    <t>Annual Expected Exposed People to Floods</t>
  </si>
  <si>
    <t>Annual Expected Exposed People to Tsunamis</t>
  </si>
  <si>
    <t>Annual Expected Exposed People to Cyclone's Wind SS1</t>
  </si>
  <si>
    <t>Annual Expected Exposed People to Cyclone's Wind SS3</t>
  </si>
  <si>
    <t>Road lenght</t>
  </si>
  <si>
    <t>Annual Expected Exposed People to Cyclone Surge</t>
  </si>
  <si>
    <t>Physicians Density</t>
  </si>
  <si>
    <t>GDP per capita PPP int USD (Estimated)</t>
  </si>
  <si>
    <t>Incidence of Tuberculosis</t>
  </si>
  <si>
    <t>Total Population</t>
  </si>
  <si>
    <t>The former Yugoslav Republic of Macedonia</t>
  </si>
  <si>
    <t>National Power Conflict Intensity (Highly Violent)</t>
  </si>
  <si>
    <t>Subnational Conflict Intensity (Highly Violent)</t>
  </si>
  <si>
    <t>Total Population (GHS-POP)</t>
  </si>
  <si>
    <t>Maternal Mortality Rate</t>
  </si>
  <si>
    <t>Reference Year</t>
  </si>
  <si>
    <t>x</t>
  </si>
  <si>
    <t>AVG YEAR</t>
  </si>
  <si>
    <t>SUM YEAR</t>
  </si>
  <si>
    <t>NUMBER OF</t>
  </si>
  <si>
    <t>SUM MISSING</t>
  </si>
  <si>
    <t>% MISSING</t>
  </si>
  <si>
    <t>STDEV</t>
  </si>
  <si>
    <t>MEDIAN</t>
  </si>
  <si>
    <t>(Very Low-Very High)</t>
  </si>
  <si>
    <t>Physical Impact</t>
  </si>
  <si>
    <t>Human Impact</t>
  </si>
  <si>
    <t>Landmass affected by disaster</t>
  </si>
  <si>
    <t>People living in the affected area</t>
  </si>
  <si>
    <t>CRISIS</t>
  </si>
  <si>
    <t>CRISIS ID</t>
  </si>
  <si>
    <t>Building partially damaged</t>
  </si>
  <si>
    <t>Building totally damaged</t>
  </si>
  <si>
    <t>Conflict Intensity (HIIK)</t>
  </si>
  <si>
    <t>Rule of Law</t>
  </si>
  <si>
    <t>Ethnic Fractionalisation Index</t>
  </si>
  <si>
    <t># killed in the crisis affected area in the last three months</t>
  </si>
  <si>
    <t>Rule of Law (WGI)</t>
  </si>
  <si>
    <t>Rule of Law (BTI)</t>
  </si>
  <si>
    <t>CPI</t>
  </si>
  <si>
    <t>TYPE OF CRISIS</t>
  </si>
  <si>
    <t>Total # of people affected by the crisis</t>
  </si>
  <si>
    <t>Total # of crisis related displaced people</t>
  </si>
  <si>
    <t>Total # of crisis related fatalities</t>
  </si>
  <si>
    <t>Social cohesion</t>
  </si>
  <si>
    <t>Conflict Intensity</t>
  </si>
  <si>
    <t>Human impact</t>
  </si>
  <si>
    <t>People injured by disaster</t>
  </si>
  <si>
    <t>People killed by disaster</t>
  </si>
  <si>
    <t>Geographical Impact</t>
  </si>
  <si>
    <t>Inpact of the Crisis</t>
  </si>
  <si>
    <t>Weights</t>
  </si>
  <si>
    <t>People living in the affected area - relative</t>
  </si>
  <si>
    <t>People living in the affected area - absolute</t>
  </si>
  <si>
    <t>People affected - relative</t>
  </si>
  <si>
    <t>People affected - absolute</t>
  </si>
  <si>
    <t>Total Building in the affected area</t>
  </si>
  <si>
    <t>Freedom in the World Index</t>
  </si>
  <si>
    <t>people in need facing limited access constraints</t>
  </si>
  <si>
    <t>people in need facing restricted access constraints</t>
  </si>
  <si>
    <t>million USD</t>
  </si>
  <si>
    <t>(1-5)</t>
  </si>
  <si>
    <t>Humanitarian access</t>
  </si>
  <si>
    <t>Safety and security</t>
  </si>
  <si>
    <t>Dimension</t>
  </si>
  <si>
    <t>Category</t>
  </si>
  <si>
    <t>Component</t>
  </si>
  <si>
    <t>Indicator Name</t>
  </si>
  <si>
    <t>Description</t>
  </si>
  <si>
    <t>Relevance</t>
  </si>
  <si>
    <t>Validity / Limitation of indicator</t>
  </si>
  <si>
    <t>URL</t>
  </si>
  <si>
    <t>World Bank</t>
  </si>
  <si>
    <t>Total population</t>
  </si>
  <si>
    <t>Complexity of the crisis</t>
  </si>
  <si>
    <t>Society and safety</t>
  </si>
  <si>
    <t>Operating environment</t>
  </si>
  <si>
    <t>People living in the affected area (relative)</t>
  </si>
  <si>
    <t>People affected</t>
  </si>
  <si>
    <t>People affected (relative)</t>
  </si>
  <si>
    <t>Area affected</t>
  </si>
  <si>
    <t>People in the affected area</t>
  </si>
  <si>
    <t>Total # of square kilometers affected by the crisis</t>
  </si>
  <si>
    <t>Total # of people living in the affected area</t>
  </si>
  <si>
    <t>Total # of crisis related injured people</t>
  </si>
  <si>
    <t>% of crisis related partially damaged buildings</t>
  </si>
  <si>
    <t>% of crisis related totally damaged buildings</t>
  </si>
  <si>
    <t>Government; OCHA; Clusters</t>
  </si>
  <si>
    <t>Government; Clusters; OCHA; IOM; UNHCR; IDMC</t>
  </si>
  <si>
    <t>Government; clusters; OCHA; WHO; activists; OHCHR</t>
  </si>
  <si>
    <t>Government; clusters; OCHA; UNOSAT; Copernicus</t>
  </si>
  <si>
    <t>Government; clusters; OCHA; HNOs; UN and NGOs; IPC</t>
  </si>
  <si>
    <t>Derived by ACAPS from: OCHA; IOM; CCCM cluster; UNHCR</t>
  </si>
  <si>
    <t>Data Sources</t>
  </si>
  <si>
    <t>OCHA; GDACS; UNOSAT; ACLED; INSO; HIIK</t>
  </si>
  <si>
    <t>OCHA; GDACS; USGS; UNOSAT; ACLED; INSO; HIIK; GHSL, JRC</t>
  </si>
  <si>
    <t>Ethnic fractionalisation</t>
  </si>
  <si>
    <t>HIIK</t>
  </si>
  <si>
    <t>ACLED; KII; INSO; Government</t>
  </si>
  <si>
    <t>Confict intensity</t>
  </si>
  <si>
    <t>The HIIK's annual publication Conflict Barometer describes the recent trends in global conflict developments, escalations, de-escalations, and settlements.</t>
  </si>
  <si>
    <t>Rule of law captures perceptions of the extent to which agents have confidence in and abide by the rules of society, and in particular the quality of contract enforcement, property rights, the police, and the courts, as well as the likelihood of crime and violence.</t>
  </si>
  <si>
    <t>The CPI scores and ranks countries/territories based on how corrupt a country’s public sector is perceived to be. It is a composite index, a combination of surveys and assessments of corruption, collected by a variety of reputable institutions.</t>
  </si>
  <si>
    <t>http://www.transparency.org/research/cpi/</t>
  </si>
  <si>
    <t>Trasparency International</t>
  </si>
  <si>
    <t>The indicator captures the level of misuse of political power for private benefit, which is not directly considered in the construction of the government effectiveness even though interrelated.</t>
  </si>
  <si>
    <t>Corruption Perception Index CPI</t>
  </si>
  <si>
    <t>http://info.worldbank.org/governance/wgi/index.aspx</t>
  </si>
  <si>
    <t>Worldwide Governance Indicators World Bank</t>
  </si>
  <si>
    <t>Freedom house</t>
  </si>
  <si>
    <t>https://freedomhouse.org/report/freedom-world/freedom-world-2017</t>
  </si>
  <si>
    <t>Freedom in the World is Freedom House’s flagship annual report, assessing the condition of political rights and civil liberties around the world. It is composed of numerical ratings and supporting descriptive texts for 195 countries.</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</si>
  <si>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</si>
  <si>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https://www.bti-project.org/en/index/</t>
  </si>
  <si>
    <t>Bertelsmann Stiftung’s Transformation Index (BTI)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</si>
  <si>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</si>
  <si>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</si>
  <si>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</si>
  <si>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ETHZurich GREG</t>
  </si>
  <si>
    <t>Empowerment</t>
  </si>
  <si>
    <t>%</t>
  </si>
  <si>
    <t>BTI - Democracy Status</t>
  </si>
  <si>
    <t>size of excluded ethnic groups</t>
  </si>
  <si>
    <t>Physical and Economic Impact</t>
  </si>
  <si>
    <t>Econimic losses</t>
  </si>
  <si>
    <t>Economic Impact</t>
  </si>
  <si>
    <t>Trust in society</t>
  </si>
  <si>
    <t>Inequality</t>
  </si>
  <si>
    <t>Current level of humanitarian needs based on the effects of the crisis on the physical, social, mental, economic well-being of those affected</t>
  </si>
  <si>
    <t>Rule of Law Index (WGI)</t>
  </si>
  <si>
    <t>Rule of Law Index (BTI)</t>
  </si>
  <si>
    <t>Size of excluded ethnic groups</t>
  </si>
  <si>
    <t>Economic losses</t>
  </si>
  <si>
    <t>Economic losses ('000 US$)</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</si>
  <si>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</si>
  <si>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</si>
  <si>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</si>
  <si>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</si>
  <si>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UNDP Human Development Report</t>
  </si>
  <si>
    <t>http://hdr.undp.org/en/composite/GII</t>
  </si>
  <si>
    <t>http://data.worldbank.org/indicator/SI.POV.GINI</t>
  </si>
  <si>
    <t>Empowerment Rights Index</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</si>
  <si>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</si>
  <si>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http://www.humanrightsdata.com/p/data-documentation.html</t>
  </si>
  <si>
    <t>Social cohesion/Inequality</t>
  </si>
  <si>
    <t>Social cohesion/Ethnic fractionalisation</t>
  </si>
  <si>
    <t>Social cohesion/Trust in society</t>
  </si>
  <si>
    <t>The Minorities at Risk (MAR) project,  Center for International Development and Conflict Management (CIDCM)</t>
  </si>
  <si>
    <t>http://www.mar.umd.edu/mar_data.asp</t>
  </si>
  <si>
    <t>ACAPS</t>
  </si>
  <si>
    <t>https://www.hiik.de/en/konfliktbarometer/</t>
  </si>
  <si>
    <t>Citation</t>
  </si>
  <si>
    <t>Minorities at Risk Project. 2009. “Minorities at Risk Dataset.” College Park, MD: Center for
International Development and Conflict Management. Retrieved from
http://www.cidcm.umd.edu/mar/data.aspx on: 29/01/2018</t>
  </si>
  <si>
    <t>Cingranelli, David L., David L. Richards, and K. Chad Clay. 2014. "The CIRI Human Rights Dataset."  http://www.humanrightsdata.com. Version 2014.04.14.</t>
  </si>
  <si>
    <t>CIRI Human Rights Dataset</t>
  </si>
  <si>
    <t>The Minorities at Risk (MAR) project monitors and analyzes the status and conflicts of politically-active communal groups in all countries. The focus of the MAR project has been “minorities at risk.</t>
  </si>
  <si>
    <t># of people affected facing minimal humanitarian needs (level 1)</t>
  </si>
  <si>
    <t># of people affected facing moderate humanitarian conditions and needs (level 3)</t>
  </si>
  <si>
    <t># of people affected facing severe humanitarian conditions and needs (level 4)</t>
  </si>
  <si>
    <t># of people affected facing extreme humanitarian conditions and needs (level 5)</t>
  </si>
  <si>
    <t>Impediments to entry into country (bureaucratic and administrative)</t>
  </si>
  <si>
    <t>Restriction of movement (impediments to freedom of movement and/or administrative restrictions)</t>
  </si>
  <si>
    <t>Interference into implementation of humanitarian activities</t>
  </si>
  <si>
    <t>Violence against personnel, facilities and assets</t>
  </si>
  <si>
    <t>Denial of existence of humanitarian needs or entitlements to assistance</t>
  </si>
  <si>
    <t>Restriction and obstruction of access to services and assistance</t>
  </si>
  <si>
    <t>Ongoing insecurity/hostilities affecting humanitarian assistance</t>
  </si>
  <si>
    <t xml:space="preserve">Presence of mines and improvised explosive devices </t>
  </si>
  <si>
    <t>Physical constraints in the environment (obstacles related to terrain, climate, lack of infrastructure, etc.)</t>
  </si>
  <si>
    <t>Access of Humanitarian Actors to Affected Populations</t>
  </si>
  <si>
    <t>Access of People in need to Aid</t>
  </si>
  <si>
    <t>Physical and Security Constraints</t>
  </si>
  <si>
    <t>Humanitarian Access</t>
  </si>
  <si>
    <t>Landmass affected</t>
  </si>
  <si>
    <t>% of total population living in the affected area</t>
  </si>
  <si>
    <t>People displaced - absolute</t>
  </si>
  <si>
    <t>People displaced - relative</t>
  </si>
  <si>
    <t>People displaced</t>
  </si>
  <si>
    <t>Total # of crisis related Injuries</t>
  </si>
  <si>
    <t>Total # of illness cases reported</t>
  </si>
  <si>
    <t>Crisis related fatalities</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</si>
  <si>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</si>
  <si>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</si>
  <si>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</si>
  <si>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</si>
  <si>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</si>
  <si>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Ethnic Fractionalisation</t>
  </si>
  <si>
    <t>Gender Inequality</t>
  </si>
  <si>
    <t>Total killed in all crisis</t>
  </si>
  <si>
    <t>Corruption Perception</t>
  </si>
  <si>
    <t>Freedom in the World</t>
  </si>
  <si>
    <t>Crisis affected groups</t>
  </si>
  <si>
    <t>People facing limited access constraints</t>
  </si>
  <si>
    <t>People facing restricted access constraints</t>
  </si>
  <si>
    <t>Source</t>
  </si>
  <si>
    <t>Reliability</t>
  </si>
  <si>
    <t>Crisis ID</t>
  </si>
  <si>
    <t>Country</t>
  </si>
  <si>
    <t>Indicator</t>
  </si>
  <si>
    <t>Crisis</t>
  </si>
  <si>
    <t>Figure</t>
  </si>
  <si>
    <t>Comment</t>
  </si>
  <si>
    <t>AFG001</t>
  </si>
  <si>
    <t>CAR</t>
  </si>
  <si>
    <t>DPRK</t>
  </si>
  <si>
    <t>DRC</t>
  </si>
  <si>
    <t>CMR001</t>
  </si>
  <si>
    <t>TCD001</t>
  </si>
  <si>
    <t>COL001</t>
  </si>
  <si>
    <t>COD001</t>
  </si>
  <si>
    <t>PRK001</t>
  </si>
  <si>
    <t>SLV001</t>
  </si>
  <si>
    <t>ETH001</t>
  </si>
  <si>
    <t>HTI001</t>
  </si>
  <si>
    <t>HND001</t>
  </si>
  <si>
    <t>IDN001</t>
  </si>
  <si>
    <t>IRQ001</t>
  </si>
  <si>
    <t>LBY001</t>
  </si>
  <si>
    <t>MLI001</t>
  </si>
  <si>
    <t>MMR001</t>
  </si>
  <si>
    <t>NIC001</t>
  </si>
  <si>
    <t>NER001</t>
  </si>
  <si>
    <t>SOM001</t>
  </si>
  <si>
    <t>SSD001</t>
  </si>
  <si>
    <t>SYR001</t>
  </si>
  <si>
    <t>THA001</t>
  </si>
  <si>
    <t>TUR001</t>
  </si>
  <si>
    <t>VEN001</t>
  </si>
  <si>
    <t>YEM001</t>
  </si>
  <si>
    <t>Low</t>
  </si>
  <si>
    <t>Medium</t>
  </si>
  <si>
    <t>High</t>
  </si>
  <si>
    <t>Date</t>
  </si>
  <si>
    <t>Helper 1</t>
  </si>
  <si>
    <t>Reliability Score</t>
  </si>
  <si>
    <t>People exposed</t>
  </si>
  <si>
    <t>Helper 2</t>
  </si>
  <si>
    <t>People affected by the crisis</t>
  </si>
  <si>
    <t>Crisis related Injuries</t>
  </si>
  <si>
    <t>Buildings in the affected area</t>
  </si>
  <si>
    <t>Economic Losses</t>
  </si>
  <si>
    <t>Helper 3</t>
  </si>
  <si>
    <t>Helper 4</t>
  </si>
  <si>
    <t>Helper 5</t>
  </si>
  <si>
    <t>Helper 6</t>
  </si>
  <si>
    <t>Helper 7</t>
  </si>
  <si>
    <t>Helper 8</t>
  </si>
  <si>
    <t>Helper 9</t>
  </si>
  <si>
    <t>Helper 10</t>
  </si>
  <si>
    <t>Helper 11</t>
  </si>
  <si>
    <t>People in Need</t>
  </si>
  <si>
    <t>Helper 12</t>
  </si>
  <si>
    <t>Helper 13</t>
  </si>
  <si>
    <t>Helper 14</t>
  </si>
  <si>
    <t># of people affected facing stressed humanitarian needs (level 2)</t>
  </si>
  <si>
    <t>People facing stressed humanitarian needs (level 2)</t>
  </si>
  <si>
    <t>People facing minimal humanitarian needs (level 1)</t>
  </si>
  <si>
    <t>Helper 15</t>
  </si>
  <si>
    <t>People  facing moderate humanitarian needs (level 3)</t>
  </si>
  <si>
    <t>Helper 16</t>
  </si>
  <si>
    <t>People facing extreme humanitarian needs (level 5)</t>
  </si>
  <si>
    <t>Helper 17</t>
  </si>
  <si>
    <t>People killed in all crises</t>
  </si>
  <si>
    <t>Helper 18</t>
  </si>
  <si>
    <t>Helper 19</t>
  </si>
  <si>
    <t>Helper 20</t>
  </si>
  <si>
    <t>Helper 21</t>
  </si>
  <si>
    <t>Helper 22</t>
  </si>
  <si>
    <t>Helper 23</t>
  </si>
  <si>
    <t>Helper 24</t>
  </si>
  <si>
    <t>Helper 25</t>
  </si>
  <si>
    <t>Helper 26</t>
  </si>
  <si>
    <t>Helper 27</t>
  </si>
  <si>
    <t>Helper 28</t>
  </si>
  <si>
    <t>Helper 29</t>
  </si>
  <si>
    <t>Helper 30</t>
  </si>
  <si>
    <t>Link</t>
  </si>
  <si>
    <t>Type of crisis</t>
  </si>
  <si>
    <t>Helper 0</t>
  </si>
  <si>
    <t>Justification</t>
  </si>
  <si>
    <t>Conflict</t>
  </si>
  <si>
    <t>Drought</t>
  </si>
  <si>
    <t>Rohingya refugee crisis</t>
  </si>
  <si>
    <t>Rakhine Conflict</t>
  </si>
  <si>
    <t>Kachin and Shan Conflict</t>
  </si>
  <si>
    <t>Mali/Burkina Faso conflict</t>
  </si>
  <si>
    <t>TUR002</t>
  </si>
  <si>
    <t>TUR003</t>
  </si>
  <si>
    <t>PSE002</t>
  </si>
  <si>
    <t>IRQ002</t>
  </si>
  <si>
    <t>IRQ003</t>
  </si>
  <si>
    <t>THA002</t>
  </si>
  <si>
    <t>THA003</t>
  </si>
  <si>
    <t>BGD002</t>
  </si>
  <si>
    <t>MMR002</t>
  </si>
  <si>
    <t>MMR003</t>
  </si>
  <si>
    <t>ECU002</t>
  </si>
  <si>
    <t>COL002</t>
  </si>
  <si>
    <t>PER002</t>
  </si>
  <si>
    <t>BRA002</t>
  </si>
  <si>
    <t>CMR002</t>
  </si>
  <si>
    <t>CMR003</t>
  </si>
  <si>
    <t>CMR004</t>
  </si>
  <si>
    <t>SEN002</t>
  </si>
  <si>
    <t>NGA003</t>
  </si>
  <si>
    <t>NGA004</t>
  </si>
  <si>
    <t>MRT002</t>
  </si>
  <si>
    <t>MRT003</t>
  </si>
  <si>
    <t>TCD003</t>
  </si>
  <si>
    <t>TCD004</t>
  </si>
  <si>
    <t>NER002</t>
  </si>
  <si>
    <t>NER003</t>
  </si>
  <si>
    <t>ZMB002</t>
  </si>
  <si>
    <t>TZA002</t>
  </si>
  <si>
    <t>LSO002</t>
  </si>
  <si>
    <t>DZA002</t>
  </si>
  <si>
    <t>MAR002</t>
  </si>
  <si>
    <t>UKR002</t>
  </si>
  <si>
    <t>GRC002</t>
  </si>
  <si>
    <t>EGY002</t>
  </si>
  <si>
    <t>KEN002</t>
  </si>
  <si>
    <t>Complex crisis</t>
  </si>
  <si>
    <t>Refugees in neighbouring countries fled violence in Casamance. Most IDPs (22,000) were also displaced due to conflict and violence.</t>
  </si>
  <si>
    <t>IDPs, refugees, host and non-host</t>
  </si>
  <si>
    <t>No recent number reflecting agricultural losses, or the impact of the drought on smallholder agricutlure and transhumance patterns disrupting rural economies</t>
  </si>
  <si>
    <t>DG ECHO 01/11/2018</t>
  </si>
  <si>
    <t>https://reliefweb.int/report/nicaragua/nicaragua-social-unrest-dg-echo-iachr-funides-imf-echo-daily-flash-7-november-2018</t>
  </si>
  <si>
    <t>Number of people having been fired since the beginning of the crisis
This figure is conservative considering job losses impact entire households and not only individuals.</t>
  </si>
  <si>
    <t>Economic losses as of October 2018. The number is now most likely higher, but FUNIDES stopped providing updates</t>
  </si>
  <si>
    <t>http://funides.com/media/attachment/nota_prensa_segundo_monitoreo_actividades_economicas.pdf</t>
  </si>
  <si>
    <t>FUNIDES 11/11/2018</t>
  </si>
  <si>
    <t>World Bank 2017</t>
  </si>
  <si>
    <t>No cases of illness directly related to the crisis</t>
  </si>
  <si>
    <t>X</t>
  </si>
  <si>
    <t>No data available</t>
  </si>
  <si>
    <t>IDPs, refugees, returnees, host and non-host are all affected by the complex crisis</t>
  </si>
  <si>
    <t>The whole country is affected by the drought</t>
  </si>
  <si>
    <t>https://data.humdata.org/dataset/cadre-harmonise</t>
  </si>
  <si>
    <t>OCHA 11/2018</t>
  </si>
  <si>
    <t>https://www.humanitarianresponse.info/sites/www.humanitarianresponse.info/files/documents/files/13022018_ocha_humanitarian_needs_overview.pdf</t>
  </si>
  <si>
    <t xml:space="preserve">IDPs, returnees, host and non-host. </t>
  </si>
  <si>
    <t xml:space="preserve">There is no data on the number of people in need facing limited access constraints </t>
  </si>
  <si>
    <t>https://data.worldbank.org/indicator/SP.POP.TOTL</t>
  </si>
  <si>
    <t>https://data.worldbank.org/indicator/AG.LND.TOTL.K2?locations=KP</t>
  </si>
  <si>
    <t>All country is considered to be affected</t>
  </si>
  <si>
    <t>Country population</t>
  </si>
  <si>
    <t>https://data.worldbank.org/indicator/AG.LND.TOTL.K2?locations=YE</t>
  </si>
  <si>
    <t>OCHA 2018</t>
  </si>
  <si>
    <t>UNHCR 2018</t>
  </si>
  <si>
    <t>All groups are affected</t>
  </si>
  <si>
    <t>OCHA 2015</t>
  </si>
  <si>
    <t>https://data.humdata.org/dataset/estimated-population-of-haiti-2015</t>
  </si>
  <si>
    <t>OCHA</t>
  </si>
  <si>
    <t>Country population, IDPs</t>
  </si>
  <si>
    <t>Preimium Times 11/08/2017</t>
  </si>
  <si>
    <t>https://www.premiumtimesng.com/news/more-news/239927-economic-impact-boko-haram-nigerias-north-east-now-9billion-buratai.html</t>
  </si>
  <si>
    <t xml:space="preserve">IDPs, refugees from Cameroon, returnees, host and non-host. </t>
  </si>
  <si>
    <t>Observatorio Venezolano de Violencia 27/12/2018</t>
  </si>
  <si>
    <t>IMF Accessed 25/01/2019</t>
  </si>
  <si>
    <t>The whole country is affected by the crisis</t>
  </si>
  <si>
    <t>Injuries during protests or from police and military brutality are likely to occur, but lack of data to give a real estimation</t>
  </si>
  <si>
    <t xml:space="preserve">People reportedly abandoning their houses + basic services infrastructures stopping working </t>
  </si>
  <si>
    <t>https://www.imf.org/external/datamapper/PPPGDP@WEO/OEMDC/ADVEC/WEOWORLD/VEN</t>
  </si>
  <si>
    <t>Substraction from pre-crisis GDP in 2014 (543 and forecasted 2018 GDP (320.140 billion dollars)</t>
  </si>
  <si>
    <t>No cases of injuries directly related to the crisis</t>
  </si>
  <si>
    <t>No cases of fatalities directly related to the crisis</t>
  </si>
  <si>
    <t>No damages related to the crisis</t>
  </si>
  <si>
    <t>Non host populations are affected by the drought</t>
  </si>
  <si>
    <t>There are no access constraints observed</t>
  </si>
  <si>
    <t>Everyone has been impacted by the war due to its protracted nature.</t>
  </si>
  <si>
    <t>There are too many illnesses in Syria, which are reported very sporadically to be able to adequately captured here.</t>
  </si>
  <si>
    <t>UNHCR</t>
  </si>
  <si>
    <t>Every kind of group is affected by this crisis as it covers the entire country and those displaced by it.</t>
  </si>
  <si>
    <t>This number is not known though it should not be assumed that most of the populaytion outside of hard to reach areas are not also affected by strong access constraints - espeacially in areas with ongoing conflict, and when considering that the Israeli, Turkish, Lebanese and Jordanian borders are closed.</t>
  </si>
  <si>
    <t xml:space="preserve">OCHA </t>
  </si>
  <si>
    <t>https://reliefweb.int/sites/reliefweb.int/files/resources/acc-11_syr_overview_of_hard_to_reach_areas_20181029.pdf</t>
  </si>
  <si>
    <t>ACAPS ACCESS MAP</t>
  </si>
  <si>
    <t>CSO Afghanistan</t>
  </si>
  <si>
    <t>http://cso.gov.af/en/page/1500/4722/1396</t>
  </si>
  <si>
    <t>Economic Institute of Peace, World Bank</t>
  </si>
  <si>
    <t>Based on Economic Insitute of Peace estimates the economic costs due to conflict in Afghanistan at 63% of the GDP (2017), subsequent calculation based on 2017 World Bank figures. This does not include any estimations for economic losses due to the drought.</t>
  </si>
  <si>
    <t>http://visionofhumanity.org/app/uploads/2018/11/Economic-Value-of-Peace-2018.pdf, https://data.worldbank.org/indicator/NY.GDP.MKTP.CD</t>
  </si>
  <si>
    <t>HNO 2019</t>
  </si>
  <si>
    <t>This number represents the number of people that are hard to reach as defined by OCHA. This definition is "An area that is not regularly accessible to humanitarian actors for the purposes of sustained humanitarian programming as a result of denial of access,including the need to negotiate access on an ad hoc basis,or due to restrictions such as active conflict,multiple security checkpoints,or failure of the a uthorities to provide timely approval" . It is a groslly conservative estimate at best</t>
  </si>
  <si>
    <t>Conflict in Afghanistan</t>
  </si>
  <si>
    <t>Drought in Afghanistan</t>
  </si>
  <si>
    <t>https://unsom.unmissions.org/documents</t>
  </si>
  <si>
    <t>Syrian conflict</t>
  </si>
  <si>
    <t>Syrian Refugees in Turkey</t>
  </si>
  <si>
    <t>Mixed Migration Flows in Turkey</t>
  </si>
  <si>
    <t>Kurdish Conflict</t>
  </si>
  <si>
    <t>Conflict in Palestine</t>
  </si>
  <si>
    <t>Conflict  in Iraq</t>
  </si>
  <si>
    <t>Drought in Pakistan</t>
  </si>
  <si>
    <t>Conflict in Pakistan</t>
  </si>
  <si>
    <t>Venezuela displacement in Ecuador</t>
  </si>
  <si>
    <t>Venezuela displacement in Colombia</t>
  </si>
  <si>
    <t>Venezuela displacement in Peru</t>
  </si>
  <si>
    <t>Venezuela displacement in Brazil</t>
  </si>
  <si>
    <t>Venezuela displacement in Panama</t>
  </si>
  <si>
    <t>Venezuela displacement in Argentina</t>
  </si>
  <si>
    <t>Boko Haram in Cameroon</t>
  </si>
  <si>
    <t>Anglophone Crisis in Cameroon</t>
  </si>
  <si>
    <t>CAR refugees in Cameroon</t>
  </si>
  <si>
    <t>Drought in Senegal</t>
  </si>
  <si>
    <t>Food insecurity in Nigeria</t>
  </si>
  <si>
    <t>Middle belt conflict</t>
  </si>
  <si>
    <t>Cameroon Refugees in Nigeria</t>
  </si>
  <si>
    <t>Political and economic crisis in Burundi</t>
  </si>
  <si>
    <t>Drought in Chad</t>
  </si>
  <si>
    <t>Boko Haram in Chad</t>
  </si>
  <si>
    <t>CAR refugees in Chad</t>
  </si>
  <si>
    <t>Darfur refugees in Chad</t>
  </si>
  <si>
    <t>Drought in Mozambique</t>
  </si>
  <si>
    <t>Drought in Zambia</t>
  </si>
  <si>
    <t>Drought in Madagascar</t>
  </si>
  <si>
    <t>Measles in Madagascar</t>
  </si>
  <si>
    <t>International Displacement in Tanzania</t>
  </si>
  <si>
    <t>Drought in Lesotho</t>
  </si>
  <si>
    <t>Mixed migration flows in Algeria</t>
  </si>
  <si>
    <t>Mixed migration flows in Morocco</t>
  </si>
  <si>
    <t>Conflict in Ukraine</t>
  </si>
  <si>
    <t>Mixed migration flows in Greece</t>
  </si>
  <si>
    <t>Mixed migration flows in Italy</t>
  </si>
  <si>
    <t>Mixed migration flows in Bosnia and Herzegovina</t>
  </si>
  <si>
    <t>Syrian Refugee Crisis in Egypt</t>
  </si>
  <si>
    <t>Mixed migration flows in Libya</t>
  </si>
  <si>
    <t>Conflict in Burkina Faso</t>
  </si>
  <si>
    <t>Drought in Djibouti</t>
  </si>
  <si>
    <t>TUR004</t>
  </si>
  <si>
    <t>TCD006</t>
  </si>
  <si>
    <t>BFA002</t>
  </si>
  <si>
    <t>DJI002</t>
  </si>
  <si>
    <t>RWA002</t>
  </si>
  <si>
    <t>TUN002</t>
  </si>
  <si>
    <t>AS + Refs, Host population</t>
  </si>
  <si>
    <t xml:space="preserve">The whole country is affected by the crisis: total population </t>
  </si>
  <si>
    <t xml:space="preserve">No data available </t>
  </si>
  <si>
    <t>https://www.acleddata.com/data/</t>
  </si>
  <si>
    <t>No available data</t>
  </si>
  <si>
    <t xml:space="preserve">Refugees, asylum seekers and others of concern + host </t>
  </si>
  <si>
    <t>Shelter cluster Nov 2018</t>
  </si>
  <si>
    <t>https://www.sheltercluster.org/sites/default/files/docs/one_page_factsheet_nov_2018_0.pdf</t>
  </si>
  <si>
    <t>A total of the number of Palestinian injuries resulting directly from conflict between June and December 2018.</t>
  </si>
  <si>
    <t xml:space="preserve">https://www.ochaopt.org/reports/protection-of-civilians, </t>
  </si>
  <si>
    <t>The number of houses that experienced minro, major and severe damage during 2014 war.</t>
  </si>
  <si>
    <t>The total of houses destroyed in Gaza by the 2014 war, as well as housing demolitions in the West Bank and East Jerusalem as of November 2018.</t>
  </si>
  <si>
    <t xml:space="preserve">There are IDP's, refugees, host and non-host groups in Gaza, the West Bank and East Jerusalem. </t>
  </si>
  <si>
    <t>Acaps Access Map</t>
  </si>
  <si>
    <t>Total Square kilometers of Teknaf and Ukhia Upazila</t>
  </si>
  <si>
    <t xml:space="preserve">There is no indication that there are direct access constraints. </t>
  </si>
  <si>
    <t>http://www.searo.who.int/bangladesh/mmwb/en/</t>
  </si>
  <si>
    <t>UNICEF 01/2019</t>
  </si>
  <si>
    <t>TheNews 05/26/2017</t>
  </si>
  <si>
    <t>http://www.pbs.gov.pk/sites/default/files/PAKISTAN%20TEHSIL%20WISE%20FOR%20WEB%20CENSUS_2017.pdf</t>
  </si>
  <si>
    <t>No data on crisis related damages</t>
  </si>
  <si>
    <t xml:space="preserve">In fiscal year 2017, $3.88 billion (Rs407.2 billion) losses to economy were recorded. There is no updated sources for 2018. </t>
  </si>
  <si>
    <t xml:space="preserve">Returnees, IDPs, Afghan refugees, host and non-host </t>
  </si>
  <si>
    <t xml:space="preserve">No data on crisis related injuries </t>
  </si>
  <si>
    <t>UNHCR 31/12/2018</t>
  </si>
  <si>
    <t>Gov Leb 2001</t>
  </si>
  <si>
    <t>LCRP 2017-2020 (2019 Update) /</t>
  </si>
  <si>
    <t>https://data.worldbank.org/indicator/sp.pop.totl?page=2</t>
  </si>
  <si>
    <t>http://www.moe.gov.lb/ledo/soer2001pdf/appendix.pdf</t>
  </si>
  <si>
    <t>https://reliefweb.int/sites/reliefweb.int/files/resources/67780.pdf</t>
  </si>
  <si>
    <t>https://data.humdata.org/dataset/madagascar-administrative-level-0-4-population-statistics</t>
  </si>
  <si>
    <t>Non-host</t>
  </si>
  <si>
    <t>No information currently available</t>
  </si>
  <si>
    <t>WB 2017</t>
  </si>
  <si>
    <t>https://databank.worldbank.org/data/views/reports/reportwidget.aspx?Report_Name=CountryProfile&amp;Id=b450fd57&amp;tbar=y&amp;dd=y&amp;inf=n&amp;zm=n&amp;country=CAF</t>
  </si>
  <si>
    <t>The entire national territory is affected by the complex crisis</t>
  </si>
  <si>
    <t>https://data.humdata.org/dataset/niger-administrative-level-0-3-population-statistics https://data2.unhcr.org/en/documents/download/67565 https://data.humdata.org/dataset/refugees-originating-ner</t>
  </si>
  <si>
    <t>http://www.stat-niger.org/statistique/file/DSEDS/TBS_2016.pdf</t>
  </si>
  <si>
    <t>Government of Niger 2016</t>
  </si>
  <si>
    <t>Government of Niger 2016, OCHA 31/12/2018, UNHCR 31/12/2018</t>
  </si>
  <si>
    <t>OCHA 01/2019</t>
  </si>
  <si>
    <t>https://reliefweb.int/sites/reliefweb.int/files/resources/ner_hno_2019.pdf</t>
  </si>
  <si>
    <t>Refugees, returnees, IDPs, host and non host populations affected by the conflict</t>
  </si>
  <si>
    <t>The whole country shows protection, food, and/or WASH need even outside of the two identified crisis</t>
  </si>
  <si>
    <t>The whole territory of the state of Diffa is affected by the consequences of the Boko Haram crisis</t>
  </si>
  <si>
    <t>Liptako-Gourma regions of Niger, bordering Mali and Burkina Faso : Tahoua and Tillaberi excluding the city of Niamey</t>
  </si>
  <si>
    <t>No damages due to drought</t>
  </si>
  <si>
    <t>UNHCR 11/2018</t>
  </si>
  <si>
    <t xml:space="preserve">Refugees, host and non-host groups are affected by the crisis. Most refugees are from Angola and DRC, and smaller numbers of refugees are from Rwanda, Burundi, Somalia and other nationalities. </t>
  </si>
  <si>
    <t>https://reliefweb.int/sites/reliefweb.int/files/resources/67309.pdf</t>
  </si>
  <si>
    <t>WFP accessed 06/02/2019</t>
  </si>
  <si>
    <t>https://www1.wfp.org/countries/democratic-republic-congo</t>
  </si>
  <si>
    <t>The 2016 Cost of Hunger in Africa study found that undernutrition costs the DRC 4.6% of its GDP, equivalent to US$ 1.7 billion every year</t>
  </si>
  <si>
    <t>Sahrawi refugees in Algeria</t>
  </si>
  <si>
    <t>Pool conflict</t>
  </si>
  <si>
    <t>DZA003</t>
  </si>
  <si>
    <t>LBY002</t>
  </si>
  <si>
    <t>UNICEF 09/01/2019; UNICEF 06/2018; OCHA 2019</t>
  </si>
  <si>
    <t>UNICEF 09/01/2019; UNICEF 06/2018</t>
  </si>
  <si>
    <t>http://www.worldometers.info/world-population/eritrea-population/ https://reliefweb.int/sites/reliefweb.int/files/resources/EHGL_RefAs_181231.pdf</t>
  </si>
  <si>
    <t>https://www.unicef.org/appeals/eritrea.html#1 https://reliefweb.int/sites/reliefweb.int/files/resources/UNICEF%20Eritrea%202018%20Mid%20Year%20Humanitarian%20Situation%20Report.pdf https://www.unocha.org/southern-and-eastern-africa-rosea/eritrea</t>
  </si>
  <si>
    <t>https://www.unicef.org/appeals/eritrea.html#1 https://reliefweb.int/sites/reliefweb.int/files/resources/UNICEF%20Eritrea%202018%20Mid%20Year%20Humanitarian%20Situation%20Report.pdf</t>
  </si>
  <si>
    <t>The whole country is considered to be affected by drought and the political/economic crisis, therefore the total number of people living in the affected area is the total population in country</t>
  </si>
  <si>
    <t xml:space="preserve">Eritrea is characterized by harsh climatic conditions, exacerbating the vulnerability of communities. In recent years, the country’s climatic conditions have tested the coping capacities of the population, which is largely dependent (80%) on subsistence agriculture. Slower economic growth and the residual effects of war also perpetuate the vulnerability of approximately 66% of the population. The country is governed by a one-party state, human rights are systematically repressed, extrajudicial killings are reported, and elections have not been held since 1993. It is therefore considered that the whole population is affected by this complex crisis. </t>
  </si>
  <si>
    <t>No information available</t>
  </si>
  <si>
    <t xml:space="preserve">IDPS + refugees, asylum seekers and others of concern + returnees + host + non-host </t>
  </si>
  <si>
    <t>Population Census Data 2015</t>
  </si>
  <si>
    <t>https://data.humdata.org/dataset/philippines-2015-census-population-administrative-level-1-to-4https://reliefweb.int/sites/reliefweb.int/files/resources/Marawi-Rebuilding-from-ashes-to-a-city-of-faith-hope-and-peace.pdfhttps://reliefweb.int/sites/reliefweb.int/files/resources/DSWD-DROMIC-Report-2-on-the-Armed-Conflict-in-Patikul-Sulu-as-of-05-February-2019-5PM.pdf  https://reliefweb.int/sites/reliefweb.int/files/resources/Jolo03.pdf</t>
  </si>
  <si>
    <t>BUCREP 2010</t>
  </si>
  <si>
    <t>ACLED 2019</t>
  </si>
  <si>
    <t>VOA 24/01/2019</t>
  </si>
  <si>
    <t>http://www.statistics-cameroon.org/downloads/Rapport_de_presentation_3_RGPH.pdf</t>
  </si>
  <si>
    <t>https://www.acleddata.com/</t>
  </si>
  <si>
    <t>IDPS, refugees, returnees (from Libya), host, and non-host</t>
  </si>
  <si>
    <t>https://www.voanews.com/a/cameroon-struggles-to-aid-idps-in-anglophone-separatist-areas/4756930.html?utm_source=NEWS&amp;utm_medium=email&amp;utm_content=1st+section+1st+story+voa&amp;utm_campaign=HQ_EN_therefugeebrief_external_20190125</t>
  </si>
  <si>
    <t>Cameroon authorities assisted 60,000 IDPs in the separatist areas, but are unable to reach most of the displaced in need because many have fled to remote areas and are trapped by ongoing fighting
437,500 IDPs - 60,000 IDPs reached by the Cameroonian authorities</t>
  </si>
  <si>
    <t>World Bank 01/08/2018</t>
  </si>
  <si>
    <t>http://documents.worldbank.org/curated/fr/500811535650451258/pdf/127883-FRENCH-REPORT-CEMAC-Agriculture.pdf</t>
  </si>
  <si>
    <t>Since 2013, the cattle stolen by Boko Haram from local farmers amounts to 5.2 million of dollars in economic losses</t>
  </si>
  <si>
    <t>Sud-Ouest, Nord-Ouest, Ouest, and Littoral regions</t>
  </si>
  <si>
    <t>https://reliefweb.int/sites/reliefweb.int/files/resources/OCHA-Cameroon_Situation_Report_no2_Final.pdf</t>
  </si>
  <si>
    <t>Adamaoua and Est regions</t>
  </si>
  <si>
    <t>World Bank accessed 08/02/2019</t>
  </si>
  <si>
    <t>IMF accessed 12/02/2019
Institute for Economics and Peace 11/2018</t>
  </si>
  <si>
    <t>https://data.worldbank.org/indicator/AG.SRF.TOTL.K2</t>
  </si>
  <si>
    <t>https://www.imf.org/external/datamapper/PPPGDP@WEO/OEMDC/ADVEC/WEOWORLD/VEN/HND
http://visionofhumanity.org/app/uploads/2018/11/Economic-Value-of-Peace-2018.pdf</t>
  </si>
  <si>
    <t>The economic impact of homicides is estimated to be 25% of GDP in Honduras.
2019 projected GDP of Honduras: 51.86 billion dollars (25% = 12.965 billion dollars)</t>
  </si>
  <si>
    <t>IDPs, host, and non-host</t>
  </si>
  <si>
    <t>Non host (in the south) and refugees (at the border with myanmar)</t>
  </si>
  <si>
    <t>https://deepsouthwatch.org/th/dsid</t>
  </si>
  <si>
    <t>https://www.ilo.org/surveydata/index.php/catalog/1127</t>
  </si>
  <si>
    <t>Total population in country (the census include all thai and non thai residing in the country at least 3 months prior to the census)</t>
  </si>
  <si>
    <t>Area affected by the conflict in the south and the refugees crisis at the border with Myanmar</t>
  </si>
  <si>
    <t>Non host population though there might also be displaced population (no information found)</t>
  </si>
  <si>
    <t>Areas affected by the South Thailand insurgency: Songkla (7,394) Pattani (1.940), Yala (4,521), and Narathiwat (4,475)</t>
  </si>
  <si>
    <t>Areas affected by the South Thailand insurgency: Songkla (1,424,230) Pattani (709,796), Yala (527,295), and Narathiwat (796,239)</t>
  </si>
  <si>
    <t>Refugee populations</t>
  </si>
  <si>
    <t>UNHCR 31/12/2018, Border Consortium 31/12/2018</t>
  </si>
  <si>
    <t>http://data.unhcr.org/thailand/regional.php https://reliefweb.int/sites/reliefweb.int/files/resources/Thailand%20Report%202019_22012019_LowRes.pdf https://www.theborderconsortium.org/media/119470/2018-12-december-map-tbc-unhcr.pdf</t>
  </si>
  <si>
    <t>Mindanao conflict</t>
  </si>
  <si>
    <t>The populaiton of Spain plus incoming refugee and migrant arrivals identified by UNCHR and spanish ministry of interior in 2019.</t>
  </si>
  <si>
    <t>https://reliefweb.int/sites/reliefweb.int/files/resources/67962.pdf , https://databank.worldbank.org/data/views/reports/reportwidget.aspx?Report_Name=CountryProfile&amp;Id=b450fd57&amp;tbar=y&amp;dd=y&amp;inf=n&amp;zm=n&amp;country=ESP</t>
  </si>
  <si>
    <t>World Bank, UNHCR 2018/2019</t>
  </si>
  <si>
    <t>https://en.wikipedia.org/wiki/Autonomous_communities_of_Spain</t>
  </si>
  <si>
    <t>The population and sq km of andulsia region in spain where all of the arrivals come into</t>
  </si>
  <si>
    <t>Wikipedia</t>
  </si>
  <si>
    <t>https://data2.unhcr.org/en/country/esp</t>
  </si>
  <si>
    <t>58569+5463 = 64032
The running total of land and sea arrivals in 2018 and 2019.</t>
  </si>
  <si>
    <t>IOM missing migrant project (August-December 2018/9)</t>
  </si>
  <si>
    <t>http://missingmigrants.iom.int/region/mediterranean?migrant_route%5B%5D=1378</t>
  </si>
  <si>
    <t>The number of migrants who died in the western Mediterranean en route to Spain</t>
  </si>
  <si>
    <t>The running total of land and sea arrivals in 2018 and 2019.Everyone who arrived in spain is considered as level 1 severity.</t>
  </si>
  <si>
    <t>Host and refugees/asylum seekers are the only affected groups</t>
  </si>
  <si>
    <t>UNFPA, UNHCR</t>
  </si>
  <si>
    <t xml:space="preserve"> Bassikounou commune, next to which the Mbera camp is located</t>
  </si>
  <si>
    <t>Host, refs</t>
  </si>
  <si>
    <t>https://r4v.info/es/situations/platform</t>
  </si>
  <si>
    <t>N/A</t>
  </si>
  <si>
    <t>OCHA HNO 15/01/2023</t>
  </si>
  <si>
    <t>UNICEF</t>
  </si>
  <si>
    <t>OCHA HNO 13/12/2018</t>
  </si>
  <si>
    <t>Statoids</t>
  </si>
  <si>
    <t>INE 2018</t>
  </si>
  <si>
    <t>INE 2013</t>
  </si>
  <si>
    <t>https://databank.worldbank.org/data/views/reports/reportwidget.aspx?Report_Name=CountryProfile&amp;Id=b450fd57&amp;tbar=y&amp;dd=y&amp;inf=n&amp;zm=n&amp;country=COL</t>
  </si>
  <si>
    <t>https://reliefweb.int/sites/reliefweb.int/files/resources/14012019_hno_2019_es.pdf</t>
  </si>
  <si>
    <t>https://reliefweb.int/sites/reliefweb.int/files/resources/UNICEF%20Djibouti%20Situation%20Report_Year%20End%202018.pdf</t>
  </si>
  <si>
    <t>http://missingmigrants.iom.int/downloads</t>
  </si>
  <si>
    <t>https://reliefweb.int/sites/reliefweb.int/files/resources/South_Sudan_2019_Humanitarian_Needs_Overview.pdf</t>
  </si>
  <si>
    <t>https://databank.worldbank.org/data/reports.aspx?source=2&amp;type=metadata&amp;series=NY.GDP.MKTP.CD</t>
  </si>
  <si>
    <t>http://www.ine.gov.mz/operacoes-estatisticas/censos/censo-2007/censo-2017</t>
  </si>
  <si>
    <t>http://www.ine.gov.mz/estatisticas/estatisticas-territorias-distritais</t>
  </si>
  <si>
    <t>Refugees, returnees, host</t>
  </si>
  <si>
    <t>No availability of data disaggregated for the last 6 months; not sure which diseases to take into account as related to crisis</t>
  </si>
  <si>
    <t>Refugees and asylum seekers</t>
  </si>
  <si>
    <t>Refugees and host</t>
  </si>
  <si>
    <t>Result difference between GDP in 2011 year of independence and 2016 latest data available</t>
  </si>
  <si>
    <t>Based on 2017 census</t>
  </si>
  <si>
    <t>Ukraine Statistical Service, November 2018 UNHCR, December 2018 Update</t>
  </si>
  <si>
    <t>Ministry of Foreign Affairs, last accessed 05/02/2019</t>
  </si>
  <si>
    <t>http://database.ukrcensus.gov.ua/PXWEB2007/eng/news/op_popul_e.asp http://www.ukrstat.gov.ua/operativ/operativ2018/ds/kn/kn_e/kn1118_e.html https://reliefweb.int/sites/reliefweb.int/files/resources/2018-12-UNHCR-UKRAINE-Fact-Sheet-FINAL- NG.pdf</t>
  </si>
  <si>
    <t>Population figures admin level 1 "resident population" from State Statistics Service of Ukraine as of 01/11/2018, excluding the temporarily occupied territories of the Autonomous Republic of Crimea, and the city of Sevastopol. The number of population (estimation) is calculated according to the available administrative data on the official birth and death registration including changes in registration of the residence. (OCHAs projections for 2020 are slightly lower than that at 41.7 million and the World Bank 2017 figures higher at 44.8 million people, see below) 42,028,846 + 9,377 Refugees and Asylum Seekers (UNHCR) + 35,574 Stateless Persons. As the figure has recently been updated the number of refugees and asylum seekers from Ukraine (1,041,137 people between the beginning of the conflict in 2014 and 2017 according to UNHCR) has not been substracted as it is assumed that this number was taken into account for the population estimation.</t>
  </si>
  <si>
    <t>https://mfa.gov.ua/en/about-ukraine/info/regions/26-lugansk https://mfa.gov.ua/en/about-ukraine/info/regions/25-doneck</t>
  </si>
  <si>
    <t xml:space="preserve">Affected area limited to the oblasts of Luhansk and Donetsks although repercussions of the conflict in eastern Ukraine might be felt elsewhere given the broader tensions with Russia and economical impact. Most sources state Ukraine TOTAL surface area at 603,628, whereas my estimation is at 602.135 sqkm. Difference might be due to missing figure for the City of Kyiv, although unclear if already included in Kyiv oblast, or rounding of numbers but does not seem relevant for the affected area. </t>
  </si>
  <si>
    <t>Resident population of Luhansk and Donetsk Oblast according to the Ukraine Statistical Office.</t>
  </si>
  <si>
    <t>OCHA, July 2015</t>
  </si>
  <si>
    <t>https://data.humdata.org/dataset/proyeccion-de-poblacion-por-distrito-y-edad-de-peru</t>
  </si>
  <si>
    <t>IFRC 01/02/2019</t>
  </si>
  <si>
    <t>No reporting on this as far as I can tell.</t>
  </si>
  <si>
    <t>During 2018, migrants from Venezuela constituted 96% of imported malaria cases along the Ecuador Peru border. Plasmodium vivax dominated. Autochthonous malaria cases emerged in areas previously malaria-free.</t>
  </si>
  <si>
    <t>https://reliefweb.int/sites/reliefweb.int/files/resources/MDR42004eu1.pdf</t>
  </si>
  <si>
    <t>No indication of PinN with restricted access</t>
  </si>
  <si>
    <t>There is certainly a cost of answering to the influx but unclear what could be considered economic losses due to international displacement.</t>
  </si>
  <si>
    <t>No indications for access constraints.</t>
  </si>
  <si>
    <t>No economic losses expected due to mixed migration.</t>
  </si>
  <si>
    <t>No damages expected due to mixed migration.</t>
  </si>
  <si>
    <t>Institute for Economics and Peace, November 2018 World Bank Data, accessed 30/01/19</t>
  </si>
  <si>
    <t>http://visionofhumanity.org/app/uploads/2018/11/Economic-Value-of-Peace-2018.pdf https://data.worldbank.org/country/burundi</t>
  </si>
  <si>
    <t>OCHA 21/09/2018; UNHCR last updated 07/02/2019</t>
  </si>
  <si>
    <t>UNHCR 31/01/2019</t>
  </si>
  <si>
    <t>https://data.humdata.org/dataset/rwanda-population-statistics https://data.humdata.org/dataset/94b26815-cd91-4553-b64d-7a6f153400bc/resource/af21db64-6274-4c14-889f-3df5e608382f/download/rphc_4_publication_tables.pdf  https://data.humdata.org/dataset/refugees-originating-rwa</t>
  </si>
  <si>
    <t xml:space="preserve">The calculation of the total population (based on OCHA/2012 Census + Refugges/Asylum Seekers + Returns since 2013-2017 (after Census) - PoC from Rwanda since 2013-2017) was at 9,660,525 and thus considerably lower than the number used by most agencies (12 million). However, as there are no numbers available per admin 1 or 2 needed for the affected population this number will b used for the model until new figures become available.  </t>
  </si>
  <si>
    <t>https://reliefweb.int/sites/reliefweb.int/files/resources/67897.pdf</t>
  </si>
  <si>
    <t>The affected area was estimated on an admin 2 level, counting districts that host refugees and asylum seekers based on a UNHCR map as of 31/01/2019 including the following districts: Karongi, Nyamagabe, Huye, Kigali, Ngoma, Bugesra, Kirehe, Gatsimbo and Gicumbi). There are six refugee camps plus a four transit centers.</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</si>
  <si>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</si>
  <si>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injuries of the internationally displaced population. Could be calculated based on 2017 camp reports.</t>
  </si>
  <si>
    <t>No recent information on illnesses of the internationally displaced population. Could be calculated based on 2017 camp reports.</t>
  </si>
  <si>
    <t>No indication of (recent) damages due to international displacement.</t>
  </si>
  <si>
    <t>No indication of economic losses due to international displacement</t>
  </si>
  <si>
    <t>No (significant) access constraints.</t>
  </si>
  <si>
    <t>Government of Algeria 2008, UNHCR 01/2019</t>
  </si>
  <si>
    <t>http://www.ons.dz/IMG/pdf/pop3_national.pdf http://reporting.unhcr.org/sites/default/files/UNHCR%20Algeria%20Operational%20Update%20-%20October-December%202018.pdf</t>
  </si>
  <si>
    <t>https://databank.worldbank.org/data/views/reports/reportwidget.aspx?Report_Name=CountryProfile&amp;Id=b450fd57&amp;tbar=y&amp;dd=y&amp;inf=n&amp;zm=n&amp;country=DZA</t>
  </si>
  <si>
    <t>No data available. Detention and deportation conditions are likely to cause injuries among the migrant population.</t>
  </si>
  <si>
    <t>No cases of damages reported</t>
  </si>
  <si>
    <t xml:space="preserve">No data available but limited access to detention centers where human rights abuses have been reported </t>
  </si>
  <si>
    <t>Population of Tindouf (49,149) + sahrawi refugees population (173,600)</t>
  </si>
  <si>
    <t>UNHCR 03/2018</t>
  </si>
  <si>
    <t>http://www.usc.es/export9/sites/webinstitucional/gl/institutos/ceso/descargas/UNHCR_Tindouf-Total-In-Camp-Population_March-2018.pdf</t>
  </si>
  <si>
    <t>Refugees</t>
  </si>
  <si>
    <t>No reports of access constraints</t>
  </si>
  <si>
    <t>https://www.unhcr.org/en-lk/news/press/2018/9/5bae473c4/tindouf-camps-planning-figures.html</t>
  </si>
  <si>
    <t>Sahrawi refugees</t>
  </si>
  <si>
    <t>Refugees, IDP, host and non host</t>
  </si>
  <si>
    <t>UNHCR (Jan 2019) / Kenya National Bureau of Statistics - Census 2009</t>
  </si>
  <si>
    <t>UNHCR 2019</t>
  </si>
  <si>
    <t>https://www.knbs.or.ke/download/population-distribution-by-sex-number-of-households-area-and-density-by-county-and-district/, https://www.unhcr.org/ke/wp-content/uploads/sites/2/2019/02/Kenya-Infographics_January-2019.pdf</t>
  </si>
  <si>
    <t>https://www.unhcr.org/ke/</t>
  </si>
  <si>
    <t>To come up with the affected area we looked at the districts (admin 2) where the majority of the displacement is registered by UNHCR and linked those areas to the 2009 census. The districts identified are:  Turkana (Kalobeyei and Kakuma camps), Garissa (Alinjugur and Dabaab camps), Nairobi (urban refugeee location), and Moyale (Urban refugee location)</t>
  </si>
  <si>
    <t xml:space="preserve">Refugee and host </t>
  </si>
  <si>
    <t xml:space="preserve">No information available </t>
  </si>
  <si>
    <t>Populationdata.net</t>
  </si>
  <si>
    <t>https://www.populationdata.net/pays/tchad/divisions</t>
  </si>
  <si>
    <t xml:space="preserve">Area of Lac region. The crisis affects the entirety of the region. </t>
  </si>
  <si>
    <t>The entire population of Lac region is affected by the crisis.</t>
  </si>
  <si>
    <t xml:space="preserve">No information available. </t>
  </si>
  <si>
    <t>Refugee, IDP, host, non-host, returnee</t>
  </si>
  <si>
    <t>https://www.humanitarianresponse.info/en/operations/chad/document/tchad-aper%C3%A7u-des-besoins-humanitaires-2019-hno-2019-21-dec-2018</t>
  </si>
  <si>
    <t>Area of Tibesti region</t>
  </si>
  <si>
    <t>Population of Tibesti region</t>
  </si>
  <si>
    <t>Province area: wikipedia</t>
  </si>
  <si>
    <t>Province population: GoT</t>
  </si>
  <si>
    <t>Province area: Wikipedia
Most affected provinces: UNHCR 12/2018</t>
  </si>
  <si>
    <t>Province population: GoT
Most affected provinces: UNHCR 12/2018</t>
  </si>
  <si>
    <t>Province area: wikipedia
Affected provinces: IOM</t>
  </si>
  <si>
    <t>Province population: GoT
Affected provinces: IOM</t>
  </si>
  <si>
    <t>Acled, ICG, Wikipedia</t>
  </si>
  <si>
    <t>GoT, Acled, ICG</t>
  </si>
  <si>
    <t>https://data.worldbank.org/country/turkey</t>
  </si>
  <si>
    <t>World Bank figures, includes refugee population</t>
  </si>
  <si>
    <t>https://en.wikipedia.org/wiki/Provinces_of_Turkey</t>
  </si>
  <si>
    <t xml:space="preserve">Represents the total area of provinces affected by one or more crisis. </t>
  </si>
  <si>
    <t>http://web.turkstat.gov.tr/UstMenu.do?metod=temelist</t>
  </si>
  <si>
    <t xml:space="preserve">Represents the total population of provinces affected by one or more crisis. </t>
  </si>
  <si>
    <t>No information available.</t>
  </si>
  <si>
    <t>Figure represents the number of fatilities from the Kurdish conflict from August 2018-Early February 2019 (673) +  the number of migrants and refugees who died in Turkey August 2018-early February 2019 (116).</t>
  </si>
  <si>
    <t>Refugees, IDPs, host, non-host</t>
  </si>
  <si>
    <t>https://en.wikipedia.org/wiki/Provinces_of_Turkey
https://data2.unhcr.org/en/documents/download/67206</t>
  </si>
  <si>
    <t>Figure represents the combined total area of provinces with &gt; 100,000 Syrian refugees. Likely to be over-estimation. Provinces included: Istanbul, Hatay, Bursa Gaziantep, Sanliurfa, Izmir, Konya, Mersin, Adana, Kilis</t>
  </si>
  <si>
    <t xml:space="preserve">
http://web.turkstat.gov.tr/UstMenu.do?metod=temelist
https://data2.unhcr.org/en/documents/download/67206</t>
  </si>
  <si>
    <t>Figure represents the combined total population of provinces with &gt; 100,000 Syrian refugees. Likely to be over-estimation. Provinces included: Istanbul, Hatay, Gaziantep, Sanliurfa, Izmir, Konya, Mersin, Adana, Kilis</t>
  </si>
  <si>
    <t>https://data2.unhcr.org/en/situations/syria/location/113</t>
  </si>
  <si>
    <t>No comprehensive data about the number of illnesses among Syrian refugees</t>
  </si>
  <si>
    <t>No comprehensive data about the number of injuries among Syrian refugees</t>
  </si>
  <si>
    <t xml:space="preserve">The Syrian refugees crisis has not caused a significant number of partial damages. </t>
  </si>
  <si>
    <t xml:space="preserve">The Syrian refugees crisis has not caused a significant number of total damages. </t>
  </si>
  <si>
    <t>No comprehensive data about the number of fatalities among Syrian refugees</t>
  </si>
  <si>
    <t xml:space="preserve">No comprehensive data about the economic impact of  the Syrian refugee crisis in Turkey exists. This is a topic that is very politically divisive. </t>
  </si>
  <si>
    <t>Refugees, host</t>
  </si>
  <si>
    <t xml:space="preserve">Data about the number of Syrian refugees facing access constraints is unavailable </t>
  </si>
  <si>
    <t>https://en.wikipedia.org/wiki/Provinces_of_Turkey
https://reliefweb.int/sites/reliefweb.int/files/resources/Q4_quarterly-oct-nov-dec-18.pdf</t>
  </si>
  <si>
    <t>Estimation based on the provinces that are the most important entry/exit points for migrants and refugees, according to IOM. Provinces included: Edirne, Kirklareli, Canakkale, Istanbul, Izmir, Mugla, Antala, Hatay, Kilis, Ankara, Gaziantep, Sanliurfa, Agri, Van, Hakkari, Sirnak</t>
  </si>
  <si>
    <t xml:space="preserve">Figure represents the total number of refugees and asylum seekers in Turkey of all nationalities.  </t>
  </si>
  <si>
    <t>https://missingmigrants.iom.int/downloads</t>
  </si>
  <si>
    <t>Refugee/asylum seekers, host</t>
  </si>
  <si>
    <t>The number of people facing limited access is unknown</t>
  </si>
  <si>
    <t>The number of people facing restricted access is unknown</t>
  </si>
  <si>
    <t>https://en.wikipedia.org/wiki/Provinces_of_Turkey
https://www.acleddata.com/
http://www.crisisgroup.be/interactives/turkey/</t>
  </si>
  <si>
    <t xml:space="preserve">
http://web.turkstat.gov.tr/UstMenu.do?metod=temelist
https://www.acleddata.com/
http://www.crisisgroup.be/interactives/turkey/</t>
  </si>
  <si>
    <t>http://www.internal-displacement.org/sites/default/files/2018-05/GRID%202018%20-%20Figure%20Analysis%20-%20TURKEY.pdf</t>
  </si>
  <si>
    <t xml:space="preserve">According to IDMC, up to 1,100,000 people could potentially be internally displaced in southeastern Turkey as a result of fighting between government forces and non-state armed groups. </t>
  </si>
  <si>
    <t>No data available.</t>
  </si>
  <si>
    <t>IDP, host, non-host</t>
  </si>
  <si>
    <t xml:space="preserve">The precise number of people in need facing access constraints is unknown. In general, humanitarian access in conflict-affected areas is extremely limited, which constrains both information gathering and servce delivery. </t>
  </si>
  <si>
    <t>Combined area of the regions identified by UNHCR as being affected. Regions included: Logone Occidental, Logone Oriental, Moyen Chari, Salamat, Mandoul.</t>
  </si>
  <si>
    <t xml:space="preserve">Combined population of the regions identified by UNHCR as being affected. Regions included: Logone Occidental, Logone Oriental, Moyen Chari, Salamat, Mandoul. </t>
  </si>
  <si>
    <t xml:space="preserve">In the absence of additional data, the PIN figure has been used as an approximation of the people affected. </t>
  </si>
  <si>
    <t>The presence of refugees from CAR has not been associated with damaged buildings</t>
  </si>
  <si>
    <t>Refugees, returnees, host communities</t>
  </si>
  <si>
    <t>Combined area of the regions identified by UNHCR as being affected. Regions included: Ennedi Est, Wadi Fira, Ouaddai, Sila.</t>
  </si>
  <si>
    <t>Combined population of the regions identified by UNHCR as being affected. Regions included: Ennedi Est, Wadi Fira, Ouaddai, Sila.</t>
  </si>
  <si>
    <t>The presence of refugees from Darfur has not been associated with damaged buildings</t>
  </si>
  <si>
    <t>Refugees, host communities</t>
  </si>
  <si>
    <t>OCHA 11/2018; OCHA 08/2018</t>
  </si>
  <si>
    <t>https://data.worldbank.org/indicator/SP.POP.TOTL?locations=IQ&amp;page=2</t>
  </si>
  <si>
    <t>http://documents.worldbank.org/curated/en/771451524124058858/pdf/125406-WP-PUBLIC-P163016-Iraq-Economic-Monitor-text-Spring-2018-4-18-18web.pdf</t>
  </si>
  <si>
    <t>no data available</t>
  </si>
  <si>
    <t xml:space="preserve"> https://reliefweb.int/sites/reliefweb.int/files/resources/irq_2019_hno.pdf
https://data2.unhcr.org/en/documents/download/67489</t>
  </si>
  <si>
    <t xml:space="preserve">all groups are affected as the syrian refugees are spread and living in camps, non camps as well as remote and urban areas. </t>
  </si>
  <si>
    <t>https://data2.unhcr.org/en/situations/mediterranean/location/5205</t>
  </si>
  <si>
    <t>Hot spots in Sicily and Calabria</t>
  </si>
  <si>
    <t>https://app.powerbi.com/view?r=eyJrIjoiZmY5YTM2MGEtMmNhZC00MjFhLTgyY2EtMmQ1YzYzOGJlMzkwIiwidCI6ImU1YzM3OTgxLTY2NjQtNDEzNC04YTBjLTY1NDNkMmFmODBiZSIsImMiOjh9</t>
  </si>
  <si>
    <t>No damage reported</t>
  </si>
  <si>
    <t xml:space="preserve">Host communities and refugees </t>
  </si>
  <si>
    <t>IBGE 2018</t>
  </si>
  <si>
    <t>https://www.ibge.gov.br/cidades-e-estados/rr.html</t>
  </si>
  <si>
    <t>Refugee, host</t>
  </si>
  <si>
    <t>AS and refs</t>
  </si>
  <si>
    <t>IDMC 09/2018</t>
  </si>
  <si>
    <t xml:space="preserve">No reliable data exists. </t>
  </si>
  <si>
    <t xml:space="preserve">Many buldings have been damaged and destroyed as a result of intercommunal conflict in several regions in Ethiopia. Shelter needs among the displaced population are a particular concern. Despite this, almost no reliable data has been collected. </t>
  </si>
  <si>
    <t xml:space="preserve">No reliable data exists concerning the economic impact of the complex crisis in ethiopia. </t>
  </si>
  <si>
    <t>IDPs, refugees, host, non-host</t>
  </si>
  <si>
    <t>https://reliefweb.int/sites/reliefweb.int/files/resources/201809-mid-year-figures.pdf</t>
  </si>
  <si>
    <t>Refugees from Mali in Mauritania</t>
  </si>
  <si>
    <t>Government of Bangladesh 2011, ISCG 01/2019</t>
  </si>
  <si>
    <t xml:space="preserve">https://data2.unhcr.org/en/situations/mediterranean/location/5205
http://dati.istat.it/Index.aspx?QueryId=18460&amp;lang=en 1 Jan 2019 </t>
  </si>
  <si>
    <t>https://data2.unhcr.org/en/situations/mediterranean/location/5205
https://reliefweb.int/sites/reliefweb.int/files/resources/67557.pdf</t>
  </si>
  <si>
    <t xml:space="preserve">https://data2.unhcr.org/en/situations/mediterranean/location/5205
https://reliefweb.int/sites/reliefweb.int/files/resources/67557.pdf
http://dati.istat.it/Index.aspx?QueryId=18460&amp;lang=en 1 Jan 2019 </t>
  </si>
  <si>
    <t>UNHCR 21/02/2019; UNHCR 21/02/2019
Stat Italia 01/2019</t>
  </si>
  <si>
    <t>https://data.humdata.org/dataset/acled-data-for-burkina-faso</t>
  </si>
  <si>
    <t xml:space="preserve">Collapase of the health infrastructure because of the conflict. The data available does not reflect the situation. </t>
  </si>
  <si>
    <t>OCHA as of 03/02/2019; Government of Burundi as of 17/02/2019; UNICEF January 2019</t>
  </si>
  <si>
    <t>HNO 2019, October 2018</t>
  </si>
  <si>
    <t>https://reliefweb.int/sites/reliefweb.int/files/resources/Situation%20Report%20-%20Burundi%20-%2031%20Jan%202019.pdf https://reliefweb.int/report/burundi/rapport-de-situation-n-13-sur-la-flamb-e-de-chol-ra-au-burundi-18-f-vrier-2019-donn https://reliefweb.int/sites/reliefweb.int/files/resources/2019-HAC-Burundi.pdf</t>
  </si>
  <si>
    <t>https://reliefweb.int/sites/reliefweb.int/files/resources/afg_2019_humanitarian_needs_overview.pdf https://data.humdata.org/dataset/afg-est-pop</t>
  </si>
  <si>
    <t>Same as total population as the whole country is affected by conflict (17m in worst affected districts) and food insecurity (two thirds of the country affected by drought).</t>
  </si>
  <si>
    <t>Flooding in Burundi</t>
  </si>
  <si>
    <t>Complex crisis in CAR</t>
  </si>
  <si>
    <t>Complex crisis in Colombia</t>
  </si>
  <si>
    <t>Complex crisis in DPRK</t>
  </si>
  <si>
    <t>Complex crisis in DRC</t>
  </si>
  <si>
    <t>Complex crisis in El Salvador</t>
  </si>
  <si>
    <t>Complex crisis in Eritrea</t>
  </si>
  <si>
    <t>Complex crisis in Ethiopia</t>
  </si>
  <si>
    <t>Complex crisis in Guatemala</t>
  </si>
  <si>
    <t>Complex crisis in Haiti</t>
  </si>
  <si>
    <t>Complex crisis in Honduras</t>
  </si>
  <si>
    <t>Syrian and Palestinian refugees in iraq</t>
  </si>
  <si>
    <t>Refugee situation in Kenya</t>
  </si>
  <si>
    <t>Refugee situation in Lebanon</t>
  </si>
  <si>
    <t>Syrian refugees in Lebanon</t>
  </si>
  <si>
    <t>Palestinians in Lebanon</t>
  </si>
  <si>
    <t>Complex crisis in Libya</t>
  </si>
  <si>
    <t>Complex situation in Madagascar</t>
  </si>
  <si>
    <t>Complex crisis in Mali</t>
  </si>
  <si>
    <t>Complex situation in Mauritania</t>
  </si>
  <si>
    <t>Socioeconomic crisis in Nicaragua</t>
  </si>
  <si>
    <t>Boko Haram in Niger</t>
  </si>
  <si>
    <t>Boko Haram crisis in Nigeria</t>
  </si>
  <si>
    <t>Burundi and DRC refugees in Rwanda</t>
  </si>
  <si>
    <t>Complex crisis in Somalia</t>
  </si>
  <si>
    <t>Complex crisis in South Sudan</t>
  </si>
  <si>
    <t>Complex crisis in Sudan</t>
  </si>
  <si>
    <t>Eritrean refugees in Sudan</t>
  </si>
  <si>
    <t>South Sudanese refugees in Sudan</t>
  </si>
  <si>
    <t>Myanmar refugees in Thailand</t>
  </si>
  <si>
    <t>Mixed migration flows in Tunisia</t>
  </si>
  <si>
    <t>Complex situation in Turkey</t>
  </si>
  <si>
    <t>DRC refugees in Uganda</t>
  </si>
  <si>
    <t>Complex crisis in Venezuela</t>
  </si>
  <si>
    <t>Conflict in Yemen</t>
  </si>
  <si>
    <t>Mixed migration flows in Yemen</t>
  </si>
  <si>
    <t>Complex crisis in Zimbabwe</t>
  </si>
  <si>
    <t>YEM002</t>
  </si>
  <si>
    <t>Syrian refugees in Jordan</t>
  </si>
  <si>
    <t>Refugee situation in Jordan</t>
  </si>
  <si>
    <t>Palestinian refugees in Jordan</t>
  </si>
  <si>
    <t>Venezuelan refugees in Trinidad and Tobago</t>
  </si>
  <si>
    <t>TTO002</t>
  </si>
  <si>
    <t>Kashmir conflict in Pakistan</t>
  </si>
  <si>
    <t>PAK004</t>
  </si>
  <si>
    <t>https://reliefweb.int/sites/reliefweb.int/files/resources/67668.pdf</t>
  </si>
  <si>
    <t xml:space="preserve">No data for the amount of people affected due to the increased insecurity in Azad Kashmir. </t>
  </si>
  <si>
    <t xml:space="preserve">No data for the amount of injuries due to the increased insecurity in Azad Kashmir. </t>
  </si>
  <si>
    <t xml:space="preserve">No data for the amount of illnesses as a direct result of increased insecurity in Azad Kashmir. </t>
  </si>
  <si>
    <t xml:space="preserve">No data for the amount of crisis related damages due to the increased insecurity in Azad Kashmir. </t>
  </si>
  <si>
    <t xml:space="preserve">No data for the amount of total damages due to the increased insecurity in Azad Kashmir. </t>
  </si>
  <si>
    <t xml:space="preserve">No data on economic losses due to the increased insecurity in Azad Kashmir. </t>
  </si>
  <si>
    <t>Afghan refugees, host and non-host</t>
  </si>
  <si>
    <t xml:space="preserve">187 cholera cases + 70,000 SAM cases. Cholera outbreak in Rumonge and Bujumbura province was declared on 28 December, two related deaths were reported. No updated numbers of Malaria cases in Burundi. The risk of a spill over of the Ebola crisis from DRC (low likelihood)will likely have a severe impact  as the country is not equipped to adequately respond to the health crisis. </t>
  </si>
  <si>
    <t>No mayor damaged in relation to this specific crisis recently reported.</t>
  </si>
  <si>
    <t>14% of the GDP (IEP) and 3.172 Billion GDP (WB). This number only refers to the political/conflict situation and it is unclear how a) a reduction in aid due to the human rights track record is reflected in that number and b) what economic losses due to natural disasters amount to.</t>
  </si>
  <si>
    <t>all groups</t>
  </si>
  <si>
    <t>World bank 2017 and UNHCR 2019</t>
  </si>
  <si>
    <t>https://data.worldbank.org/indicator/SP.POP.TOTL?locations=GR and https://data2.unhcr.org/en/documents/download/68057</t>
  </si>
  <si>
    <t>Total population in country plus POCs as estimated by UNCHR</t>
  </si>
  <si>
    <t>Refs, host</t>
  </si>
  <si>
    <t>https://missingmigrants.iom.int/region/africa?region=1410</t>
  </si>
  <si>
    <t>as UNAMI is not publishing the injuries numbers anymore from Jan 2019 onwards, there is no data available</t>
  </si>
  <si>
    <t>https://www.ibge.gov.br/cidades-e-estados.html?&amp;t=destaques</t>
  </si>
  <si>
    <t>Figure represents the area of Roraima state. The vast majority of Venezuelan refugees and migrants in Brazil have gone to Roraima, with a much smaller number choosing  Amazonas, specifically the city of Manaus.</t>
  </si>
  <si>
    <t xml:space="preserve">No comprehensive data available. </t>
  </si>
  <si>
    <t>https://databank.worldbank.org/data/reports.aspx?source=2&amp;country=TTO</t>
  </si>
  <si>
    <t>Total surface of the country</t>
  </si>
  <si>
    <t>Wolrd Bank</t>
  </si>
  <si>
    <t>n/a</t>
  </si>
  <si>
    <t>Due to lack of legal status many Venezuelans tend to hide and also lack access to basic services</t>
  </si>
  <si>
    <t>Type of entry</t>
  </si>
  <si>
    <t>Humanitarian development</t>
  </si>
  <si>
    <t>Change in the data/methodology</t>
  </si>
  <si>
    <t>Complex crisis in Afghanistan</t>
  </si>
  <si>
    <t>Multiple crises in Algeria</t>
  </si>
  <si>
    <t>Multiple crises in Cameroon</t>
  </si>
  <si>
    <t>Cabo Delgado Islamist Insurgency</t>
  </si>
  <si>
    <t>Website name</t>
  </si>
  <si>
    <t>https://ugandarefugees.org/en/country/uga</t>
  </si>
  <si>
    <t>Tibesti Conflict in Chad</t>
  </si>
  <si>
    <t>Multiple crises in Djibouti</t>
  </si>
  <si>
    <t>Mixed migration in Djibouti</t>
  </si>
  <si>
    <t>Multiple crises in Iraq</t>
  </si>
  <si>
    <t>Multiple crises in Myanmar</t>
  </si>
  <si>
    <t>Multiple crises in Niger</t>
  </si>
  <si>
    <t>Regional Boko Haram Crisis</t>
  </si>
  <si>
    <t>Complex crisis in PNG</t>
  </si>
  <si>
    <t>Multiple situations in Thailand</t>
  </si>
  <si>
    <t xml:space="preserve">Conflict in southern Thailand </t>
  </si>
  <si>
    <t>Multiple crises in Uganda</t>
  </si>
  <si>
    <t>South Sudanese refugees in Uganda</t>
  </si>
  <si>
    <t>REG001</t>
  </si>
  <si>
    <t>Nigeria, Niger, Chad, Cameroon</t>
  </si>
  <si>
    <t>Total buildings damaged due to the BH crisis in Nigeria.</t>
  </si>
  <si>
    <t xml:space="preserve">Economic losses in Cameroon, no data from other crisis. </t>
  </si>
  <si>
    <t>World Bank 8/1/2018</t>
  </si>
  <si>
    <t>Tropical Cyclone Idai in Zimbabwe</t>
  </si>
  <si>
    <t>PHL003</t>
  </si>
  <si>
    <t>Tropical Cyclone Idai in Malawi</t>
  </si>
  <si>
    <t>Malawi Statistics Office 11.2008</t>
  </si>
  <si>
    <t>http://www.mw.one.un.org/wp-content/uploads/2014/04/Malawi-Population-and-Housing-Census-Preliminary-Report-2008.pdf</t>
  </si>
  <si>
    <t>DODMA/ORC 25/03/2019</t>
  </si>
  <si>
    <t>https://reliefweb.int/sites/reliefweb.int/files/resources/SitrepNo2-%20Malawi%20Floods%20-%2023March2019.pdf</t>
  </si>
  <si>
    <t>There have been widespread reports of houses and other buildings being damaged/destroyed by the flooding, however the total number is currently unknown.</t>
  </si>
  <si>
    <t xml:space="preserve">No information about economic losses is available, though crops, infrastructure, property, and livestock have reportedly been affected. </t>
  </si>
  <si>
    <t>Figure represents the total area of Malawi. Food insecurity is prevalent throughout the country, and is not confined to one particular area.</t>
  </si>
  <si>
    <t>Nicaraguan refugees in Costa Rica</t>
  </si>
  <si>
    <t>CRI002</t>
  </si>
  <si>
    <t>Total surface of Cabo Delgado</t>
  </si>
  <si>
    <t>It is likely they people living in Cabo Delgado suffer some kind of mobility restrictions</t>
  </si>
  <si>
    <t>http://www.ipcinfo.org/fileadmin/user_upload/ipcinfo/docs/1_IPC_Djibouti_CFI_20182023.pdf</t>
  </si>
  <si>
    <t xml:space="preserve"> The population’s coping capacities have steadily eroded, people have had to flee from the rural to the peri-urban area surrounding Djibouti, and as a consequence, people are increasingly unable to generate sufficient household income to provide for basic necessities. (HRP 2017)</t>
  </si>
  <si>
    <t>Burnt shelters have been reported during Boko Haram attacks</t>
  </si>
  <si>
    <t xml:space="preserve">UNICEF 27/03/2019 R4V December 2018 NRC 18/12/2018 </t>
  </si>
  <si>
    <t>https://reliefweb.int/sites/reliefweb.int/files/resources/UNICEF%20Humanitarian%20Situation%20Report%20on%20Migration%20flows%20in%20Latin%20America%20and%20the%20Caribbean%20%235%20-%20May-December%202018.pdf https://reliefweb.int/sites/reliefweb.int/files/resources/68069.pdf https://www.npr.org/2018/12/18/677325140/trinidad-faces-humanitarian-crisis-as-more-venezuelans-come-for-refuge?t=1553098659516</t>
  </si>
  <si>
    <t>Most sources put the number of Venezuelans at 40,000 but others estimate the actual number to be higher, at 60,000. While Venezuelans present in the country likley add a strain to resources/services, the impact on the host community in terms of humanitarian needs seems to be low.</t>
  </si>
  <si>
    <t xml:space="preserve">Most sources put the number of Venezuelans at 40,000 but others estimate the actual number to be higher, at 60,000. </t>
  </si>
  <si>
    <t>Venezuela, Uruguay, Ecuador, Argentina, Chile, Brazil, Guyana, Trinidad and Tobago, Colombia, Peru, Bolivia, Dominican Republic, Costa Rica, Panama, Mexico</t>
  </si>
  <si>
    <t>Floods in Afghanistan</t>
  </si>
  <si>
    <t>Conflict in Jammu and Kashmir</t>
  </si>
  <si>
    <t>Venezuela Regional Crisis</t>
  </si>
  <si>
    <t>IND002</t>
  </si>
  <si>
    <t>REG002</t>
  </si>
  <si>
    <t>NGA, NER, TCD, CMR</t>
  </si>
  <si>
    <t>VEN, URY, ECU, ARG, CHL, BRA, GUY, TTO, COL, PER, BOL, DOM, CRI, PAN, MEX</t>
  </si>
  <si>
    <t>GoI 2011, india Population 2018</t>
  </si>
  <si>
    <t xml:space="preserve">https://www.census2011.co.in/states.php http://indiapopulation2018.in/population-of-telangana-2018.html </t>
  </si>
  <si>
    <t>GoI 2011</t>
  </si>
  <si>
    <t>https://www.census2011.co.in/states.php</t>
  </si>
  <si>
    <t>population 60483973
refugees/asylum seekers: estimated: 136372</t>
  </si>
  <si>
    <t>UNHCR 7/4/2019</t>
  </si>
  <si>
    <t xml:space="preserve">dead or missing on central route (from Tunisia and Libya)    </t>
  </si>
  <si>
    <t>refugees and host community is affected</t>
  </si>
  <si>
    <t>Humanitarian Access Overview ACAPS 04/2019</t>
  </si>
  <si>
    <t>People living in affected area - people affected by the crisis</t>
  </si>
  <si>
    <t>ACAPS 04/2019</t>
  </si>
  <si>
    <t>UNHCR 15/04/2019
Stat Italia 01/2019</t>
  </si>
  <si>
    <t>Hot spots in Sicily (5026989) and Calabria (1956687), Sardinia is not considered as only 12 people have arrived there in 2019; including all numbers of refugees/asylum seekers in Italy (135858 as of Dec 2018), including new sea arrivals 2019 (623 as of 15 Aprl 2019) even though their exact whereabouts remain unclear</t>
  </si>
  <si>
    <t>UNHCR 12/2018
UNHCR 15/04/2019</t>
  </si>
  <si>
    <t>135,858 adult asylum-seekers were accommodated in reception facilities in the end of 2018
623 new sea arrivals in 2019</t>
  </si>
  <si>
    <t>https://reliefweb.int/sites/reliefweb.int/files/resources/irq_2019_hno.pdf</t>
  </si>
  <si>
    <t>https://data2.unhcr.org/en/situations/syria/location/5</t>
  </si>
  <si>
    <t xml:space="preserve">ACAPS ACCESS MAP </t>
  </si>
  <si>
    <t>https://reliefweb.int/sites/reliefweb.int/files/resources/01022019_ocha_nigeria_humanitarian_needs_overview.pdf</t>
  </si>
  <si>
    <t>Whole population living in Diffa</t>
  </si>
  <si>
    <t>Population living in the Liptako-Gourma regions of Niger,  Tahoua and Tillaberi, excluding the city of Niamey and including Malian refugees</t>
  </si>
  <si>
    <t>Overall number of people affected by the crisis, including Malian refugees</t>
  </si>
  <si>
    <t>OCHA 11/2019</t>
  </si>
  <si>
    <t>OCHA 14/02/2019</t>
  </si>
  <si>
    <t>OCHA 14/02/2019; IPC 01/2019</t>
  </si>
  <si>
    <t>IPC 01/2019</t>
  </si>
  <si>
    <t>https://reliefweb.int/sites/reliefweb.int/files/resources/2019_Yemen_HNO_FINAL.pdf</t>
  </si>
  <si>
    <t>https://reliefweb.int/sites/reliefweb.int/files/resources/2019_Yemen_HNO_FINAL.pdf http://www.ipcinfo.org/ipc-country-analysis/details-map/en/c/1151858/</t>
  </si>
  <si>
    <t>http://www.ipcinfo.org/ipc-country-analysis/details-map/en/c/1151858/</t>
  </si>
  <si>
    <t xml:space="preserve">Population exposed = population affected </t>
  </si>
  <si>
    <t>People in moderate need</t>
  </si>
  <si>
    <t>https://reliefweb.int/report/yemen/yemen-2019-humanitarian-needs-overview-enar</t>
  </si>
  <si>
    <t>The 177,000 PIN figure of refugees and asylum seekers with acute needs is considered as level 4 humanitarian conditions. Taking into account the multiple threats such as protection, arbitrary detention, and lack of registration (inter alia) that affects all refugees and asylum seekers, the rest is considered level 3 humanitarian conditions</t>
  </si>
  <si>
    <t xml:space="preserve">UNHCR 28/09/2018, UNSC 27/04/2018 </t>
  </si>
  <si>
    <t>Regional Kashmir conflict</t>
  </si>
  <si>
    <t>REG003</t>
  </si>
  <si>
    <t>India, Pakistan</t>
  </si>
  <si>
    <t>IND, PAK</t>
  </si>
  <si>
    <t>UNHCR 18/10/2018
UNHCR 12/31/2018
PBS 2017  GoI 2011, india Population 2018</t>
  </si>
  <si>
    <t>PBS 2017; GoI 2011</t>
  </si>
  <si>
    <t xml:space="preserve">https://reliefweb.int/sites/reliefweb.int/files/resources/67667.pdf
http://reporting.unhcr.org/sites/default/files/2018-2019%20Solutions%20Strategy%20for%20Afghan%20Refugees%20-%20October%202018.pdf
http://www.pbs.gov.pk/sites/default/files/PAKISTAN%20TEHSIL%20WISE%20FOR%20WEB%20CENSUS_2017.pdf  https://www.census2011.co.in/states.php http://indiapopulation2018.in/population-of-telangana-2018.html </t>
  </si>
  <si>
    <t>http://www.pbs.gov.pk/sites/default/files/PAKISTAN%20TEHSIL%20WISE%20FOR%20WEB%20CENSUS_2017.pdf  https://www.census2011.co.in/states.php</t>
  </si>
  <si>
    <t>Pakistan: The total population according to census data in addition to undocumented Afghans in Pakistan, Afghan PoR cardholders minus the Pakistani refugees in Afghanistan.  India; Based on 2011 Census, plus excluded information on Telangana. Outdated data.</t>
  </si>
  <si>
    <t xml:space="preserve">No data available. </t>
  </si>
  <si>
    <t>http://yemeneoc.org/bi/</t>
  </si>
  <si>
    <t>https://www.acleddata.com/data/ http://yemeneoc.org/bi/ https://missingmigrants.iom.int/region/africa?region=1410</t>
  </si>
  <si>
    <t xml:space="preserve">There is limited data available of those people affected by the Kashmir conflict, although it is likely that Afghan refugees, host and non-host groups as well as IDPs are affected. </t>
  </si>
  <si>
    <t>Western Mediterranean Route</t>
  </si>
  <si>
    <t>Central Mediterranean Route</t>
  </si>
  <si>
    <t>Syrian Regional Crisis</t>
  </si>
  <si>
    <t xml:space="preserve">Eastern Mediterranean Route </t>
  </si>
  <si>
    <t>REG008</t>
  </si>
  <si>
    <t>REG007</t>
  </si>
  <si>
    <t>REG004</t>
  </si>
  <si>
    <t>REG006</t>
  </si>
  <si>
    <t>Algeria, Morocco, Spain</t>
  </si>
  <si>
    <t>Algeria, Tunisia, Libya, Italy</t>
  </si>
  <si>
    <t>Syria, Turkey, Iraq, Egypt, Jordan, Lebanon</t>
  </si>
  <si>
    <t>Turkey, Greece</t>
  </si>
  <si>
    <t>DZA, MAR, ESP</t>
  </si>
  <si>
    <t>DZA, TUN, LBY, ITA</t>
  </si>
  <si>
    <t>SYR, TUR, IRQ, EGY, JOR, LBN</t>
  </si>
  <si>
    <t>TUR, GRC</t>
  </si>
  <si>
    <t>https://missingmigrants.iom.int/region/mediterranean</t>
  </si>
  <si>
    <t>Rohingya Regional Crisis</t>
  </si>
  <si>
    <t>Mixed Migration Flows in Somalia</t>
  </si>
  <si>
    <t>Iran Floods</t>
  </si>
  <si>
    <t>REG011</t>
  </si>
  <si>
    <t>SOM002</t>
  </si>
  <si>
    <t>Bangladesh, Myanmar</t>
  </si>
  <si>
    <t>BGD, MMR</t>
  </si>
  <si>
    <t>UNHCR 31/03/2019; Baseline data</t>
  </si>
  <si>
    <t>https://reliefweb.int/sites/reliefweb.int/files/resources/UNHCR%20Somalia%20Factsheet%20-%201%20-%2031%20March%202019.pdf</t>
  </si>
  <si>
    <t xml:space="preserve">People in need - total number of people living in the affected area </t>
  </si>
  <si>
    <t>Population affected = population in need</t>
  </si>
  <si>
    <t xml:space="preserve">Refugees and host population </t>
  </si>
  <si>
    <t>Total sq.km.</t>
  </si>
  <si>
    <t>ISO3 code</t>
  </si>
  <si>
    <t>Flood</t>
  </si>
  <si>
    <t>International displacement</t>
  </si>
  <si>
    <t>Regional crisis</t>
  </si>
  <si>
    <t>Political and economic crisis</t>
  </si>
  <si>
    <t>Food security</t>
  </si>
  <si>
    <t>Other type of violence</t>
  </si>
  <si>
    <t>TYPE</t>
  </si>
  <si>
    <t>Kashmir Regional conflict</t>
  </si>
  <si>
    <t xml:space="preserve">ACLED  </t>
  </si>
  <si>
    <t>01/10/2018-31/03/2019</t>
  </si>
  <si>
    <t>https://reliefweb.int/report/cameroon/cameroun-aper-u-des-besoins-humanitaires-2019-janvier-2019 https://data.humdata.org/dataset/cameroon-humanitarian-needs-overview</t>
  </si>
  <si>
    <t>IDPs, Refugees, Host, Non-Host, Returnees</t>
  </si>
  <si>
    <t xml:space="preserve">The population faces limited access to assistance, only few humanitarian organizations are allowed to operate. However it is hard to do an estimation. </t>
  </si>
  <si>
    <t>Mixed Migration Flows in Eritrea</t>
  </si>
  <si>
    <t>Tropical Cyclone Kenneth in Comoros</t>
  </si>
  <si>
    <t>Tropical Cyclone Kenneth in Mozambique</t>
  </si>
  <si>
    <t>https://www.euronews.com/2019/04/11/world-bank-puts-mozambiques-economic-losses-from-cyclone-idai-at-up-to-773-million</t>
  </si>
  <si>
    <t>World Bank 11/04/2019</t>
  </si>
  <si>
    <t>https://data.humdata.org/dataset/colombia-admin-level-4-boundaries</t>
  </si>
  <si>
    <t>Non-host, host, refugees, returnees</t>
  </si>
  <si>
    <t xml:space="preserve">VEN: The population faces limited access to assistance, only few humanitarian organizations are allowed to operate. However it is hard to do an estimation. </t>
  </si>
  <si>
    <t>OCHA 16/12/2018</t>
  </si>
  <si>
    <t>https://reliefweb.int/report/occupied-palestinian-territory/occupied-palestinian-territory-humanitarian-needs-overview-3</t>
  </si>
  <si>
    <t>The total population of the West Bank, Gaza and East Jerusalem face severe access constraints. Paticularly in Gaza and the West Bank which are walled off which closely guarded perimetres. In Gaza there is little room for displacement and Palestinian strugle to access service and cannot easily leave to access them.</t>
  </si>
  <si>
    <t>ACAPS Access MAP</t>
  </si>
  <si>
    <t>People facing access contraints in Nigeria</t>
  </si>
  <si>
    <t>Based on 17 census</t>
  </si>
  <si>
    <t>The results of the assessment show total damages to buildings, infrastructure and agriculture of $656 to $773 million</t>
  </si>
  <si>
    <t>Only the areas most affected have been counted:  Lesvos, Samos, Chios, Kos, Leros. For cities the municipal areas and population have been used</t>
  </si>
  <si>
    <t xml:space="preserve">We consider only the displaced community to be affected </t>
  </si>
  <si>
    <t>Information gaps</t>
  </si>
  <si>
    <t>http://humanitarianaccess.acaps.org/</t>
  </si>
  <si>
    <t>Acaps Acces map score</t>
  </si>
  <si>
    <t>humanitarianaccess.acaps.org/</t>
  </si>
  <si>
    <t xml:space="preserve">No Data Availble but it assumed that number of injuries caused by the displacement crisis is too low to have an effect in the model. Therefore we scored this indicator 0. </t>
  </si>
  <si>
    <t xml:space="preserve">refugees and host population </t>
  </si>
  <si>
    <t>UNHCR 15/05/2019</t>
  </si>
  <si>
    <t>Complex in Burundi</t>
  </si>
  <si>
    <t>Houses flooded (15,784) and partially damaged (112,735) due to Cyclone Idai + (18,179) houses damaged + (290) classrooms damaged by Cyclone Kenneth</t>
  </si>
  <si>
    <t>114,463 houses and classrooms destroyed due to Cyclone Idai + 1,123 houses destroyed by violent attacks in Cabo Delgado + 27,203 houses destroyed + 190 classrooms destroyed due to Cyclone Kenneth</t>
  </si>
  <si>
    <t>Gov of Mozambique 10/05/2019; OCHA 06/04/2019</t>
  </si>
  <si>
    <t>Gov of Mozambique 10/05/2019; OCHA 06/04/2019; ACLED October 2017-February 2019</t>
  </si>
  <si>
    <t>https://reliefweb.int/sites/reliefweb.int/files/resources/joint_national_sitrep_1_mozambique_10_may_2019_final_whoinsdps_for_trans.pdf;; https://reliefweb.int/sites/reliefweb.int/files/resources/MOZAMBIQUE%20CYCLONE%20IDAI%20%26%20FLOODS%20SITUATION%20REPORT%20NO.2%2003%20April%202019%20FINAL.pdf</t>
  </si>
  <si>
    <t>PBS 2017</t>
  </si>
  <si>
    <t xml:space="preserve">See the individual crises </t>
  </si>
  <si>
    <t xml:space="preserve">The injuries recorded in Syria caused by the conflict in the last six months (until April 2019) </t>
  </si>
  <si>
    <t xml:space="preserve">No recent reliable data available </t>
  </si>
  <si>
    <t xml:space="preserve">The syrian number of affected groups in the affected area </t>
  </si>
  <si>
    <t>Injuries reported</t>
  </si>
  <si>
    <t>Illness cases reported</t>
  </si>
  <si>
    <t>Fatalities reported</t>
  </si>
  <si>
    <t>http://203.112.218.65:8008/WebTestApplication/userfiles/Image/PopCen2011/Com_Cox%27s%20Bazar.pdf
https://www.humanitarianresponse.info/sites/www.humanitarianresponse.info/files/documents/files/2019_jrp_for_rohingya_humanitarian_crisis_compressed.pdf
https://reliefweb.int/sites/reliefweb.int/files/resources/69524.pdf</t>
  </si>
  <si>
    <t>Myanmar Census 2014</t>
  </si>
  <si>
    <t>https://myanmar.unfpa.org/en/publications/union-report-volume-3k-rakhine-state-report</t>
  </si>
  <si>
    <t>Buildings damaged</t>
  </si>
  <si>
    <t>Buildings destroyed</t>
  </si>
  <si>
    <t>Minimal humanitarian conditions - Level 1</t>
  </si>
  <si>
    <t>Stressed humanitarian conditions - Level 2</t>
  </si>
  <si>
    <t>Moderate humanitarian conditions - Level 3</t>
  </si>
  <si>
    <t>Severe humanitarian conditions - Level 4</t>
  </si>
  <si>
    <t>Extreme humanitarian conditions - Level 5</t>
  </si>
  <si>
    <t>Fatalities in all crises</t>
  </si>
  <si>
    <t xml:space="preserve">Total landmass as the whole country is considered affected by the complex crisis </t>
  </si>
  <si>
    <t xml:space="preserve">Total population as the whole country is considered affected by the complex crisis </t>
  </si>
  <si>
    <t>OCHA 2017; OCHA 14/02/2019</t>
  </si>
  <si>
    <t>https://data.humdata.org/dataset/yemen-cso-2017-population-projections-by-governorate-district-sex-age-disaggregated https://reliefweb.int/report/yemen/yemen-2019-humanitarian-needs-overview-enar</t>
  </si>
  <si>
    <t>Only Amanat Al Asimah and Aden are considered affected, as refugee numbers are higher than 100,000</t>
  </si>
  <si>
    <t>IPC 30/06/2019</t>
  </si>
  <si>
    <t>http://www.ipcinfo.org/ipc-country-analysis/details-map/en/c/1151962/</t>
  </si>
  <si>
    <t xml:space="preserve">IPC population estimate February to June 2019 </t>
  </si>
  <si>
    <t>UNSOM 05/2019</t>
  </si>
  <si>
    <t>Limited information available. Last report in December 2018.</t>
  </si>
  <si>
    <t>People in need</t>
  </si>
  <si>
    <t>20,000 cases annually of acute malnutrition. According to estimates by the Nutrition sector working group, 85,128 people (children under five years, pregnant and lactating women and others) are affected by either acute malnutrition or chronic malnutrition. The majority of the affected population is the local population of 80,497 living in the suburban area of Balbala, as well as in the regions of Obock, Ali Sabieh, Dikhil, and 4,631 children and women in the refugee camps.</t>
  </si>
  <si>
    <t>Refugees, host, non-host, IDPs, returnees</t>
  </si>
  <si>
    <t>https://reliefweb.int/sites/reliefweb.int/files/resources/69662.pdf</t>
  </si>
  <si>
    <t>IDMC 2019</t>
  </si>
  <si>
    <t xml:space="preserve">The main drivers of displacement in Guatemala include gang violence and structural violence, but no data on the number people involved is available because the government does not formally acknowledge the phenomenon on its territory. There were around 242,000 IDPs in the country as of December 2018, but the figure is based on severely decayed data about people displaced during the country’s civil war. It has not been updated since 1997. Natural hazards and development projects also cause displacement every year. 
As in previous years, no new displacements were recorded for Guatemala in 2018 given the lack of data on people displaced by violence in the country. About 27,000 new displacements associated with natural hazards, however, were recorded, the majority of which were a result of multiple eruptions of the active “Fuego” volcano.  </t>
  </si>
  <si>
    <t>http://www.internal-displacement.org/countries/guatemala</t>
  </si>
  <si>
    <t>Venezuela, Brazil, Colombia, Ecuador, Peru, Trinidad and Tobago</t>
  </si>
  <si>
    <t>VEN, BRA, COL, ECU, PER, TTO</t>
  </si>
  <si>
    <t>medium</t>
  </si>
  <si>
    <t>Eatern Mediterranean Route</t>
  </si>
  <si>
    <t>Complex crisis in Pakistan</t>
  </si>
  <si>
    <t>https://www.citypopulation.de/Sudan.html</t>
  </si>
  <si>
    <t xml:space="preserve">While we assume the food insecurity crisis may have caused some internal displacement, no reliable figures are availble. </t>
  </si>
  <si>
    <t>UNICEF 31/03/2019</t>
  </si>
  <si>
    <t xml:space="preserve">We assume there are no injuries caused by the crisis </t>
  </si>
  <si>
    <t xml:space="preserve">No reliable data available </t>
  </si>
  <si>
    <t>https://reliefweb.int/sites/reliefweb.int/files/resources/UNICEF%20Kenya%20Humanitarian%20Situation%20Report%20January%20to%20March%202019.pdf</t>
  </si>
  <si>
    <t>More than 500,000 under-5 children in arid and semi-arid (ASAL) counties are in
need of treatment for malnutrition. Out of this total, the caseload of severe acute
malnutrition is approximately 113,000</t>
  </si>
  <si>
    <t xml:space="preserve">We assume there are no damages </t>
  </si>
  <si>
    <t>https://reliefweb.int/sites/reliefweb.int/files/resources/HoA%20Joint%20Position%20Paper%20FAO%20UNICEF%20WFP%20Final.pdf</t>
  </si>
  <si>
    <t>No areas above IPC 3</t>
  </si>
  <si>
    <t xml:space="preserve">FEWSNET June - September 2019 </t>
  </si>
  <si>
    <t>Host, non host, refugee</t>
  </si>
  <si>
    <t xml:space="preserve">The whole country is affected by the food insecurity crisis. Therefore we use the data registered in this crisis for the country level. </t>
  </si>
  <si>
    <t xml:space="preserve">We damages caused by the crises </t>
  </si>
  <si>
    <t>UNHCR (31 May)
FEWSNET June - September 2019 / Kenya National Bureau of Statistics - Census 2009</t>
  </si>
  <si>
    <t xml:space="preserve">https://www.unhcr.org/ke/wp-content/uploads/sites/2/2018/06/Kenya-Infographics_May-2018.pdf
https://reliefweb.int/sites/reliefweb.int/files/resources/HoA%20Joint%20Position%20Paper%20FAO%20UNICEF%20WFP%20Final.pdf
</t>
  </si>
  <si>
    <t xml:space="preserve">host, non host, refugee </t>
  </si>
  <si>
    <t xml:space="preserve">Total of registered refugees and asylum seekers as reported by UNHCR </t>
  </si>
  <si>
    <t>National Statistics Office, UNHCR 30/04/2019</t>
  </si>
  <si>
    <t xml:space="preserve">Multiple crisis in Kenya </t>
  </si>
  <si>
    <t>KEN001</t>
  </si>
  <si>
    <t>KEN003</t>
  </si>
  <si>
    <t>Mixed Migration</t>
  </si>
  <si>
    <t>Rohingya Refugees</t>
  </si>
  <si>
    <t>Venezuelan refugees</t>
  </si>
  <si>
    <t>Country level</t>
  </si>
  <si>
    <t>Boko Haram</t>
  </si>
  <si>
    <t>Anglophone crisis</t>
  </si>
  <si>
    <t>CAR refugees</t>
  </si>
  <si>
    <t>Darfur refugees</t>
  </si>
  <si>
    <t>Tibesti conflict</t>
  </si>
  <si>
    <t>Nicaraguan refugees</t>
  </si>
  <si>
    <t>Syrian refugees</t>
  </si>
  <si>
    <t>Syrian Refugees</t>
  </si>
  <si>
    <t>Refugee situation</t>
  </si>
  <si>
    <t>Malian refugees</t>
  </si>
  <si>
    <t>Violent Insurgency in Cabo Delgado</t>
  </si>
  <si>
    <t>Rakhine conflict</t>
  </si>
  <si>
    <t>Kachin and Shan conflict</t>
  </si>
  <si>
    <t>Socioeconomic crisis</t>
  </si>
  <si>
    <t>Regional Boko Haram</t>
  </si>
  <si>
    <t>Kashmir conflict</t>
  </si>
  <si>
    <t>Complex</t>
  </si>
  <si>
    <t>Kurdish conflict</t>
  </si>
  <si>
    <t>GoM 09/06/2019</t>
  </si>
  <si>
    <t>https://reliefweb.int/report/mali/bulletin-epidemiologique-hebdomadaire-n-23-du-03-au-09062019</t>
  </si>
  <si>
    <t>MoH Cameroon as of 26/06/2019</t>
  </si>
  <si>
    <t>http://www.minsante.cm/</t>
  </si>
  <si>
    <t>Website is currently not available and no recent updates have been posted.</t>
  </si>
  <si>
    <t>https://www.ochaopt.org/reports/protection-of-civilians</t>
  </si>
  <si>
    <t>Complex crisis in Nigeria</t>
  </si>
  <si>
    <t>Drought in Kenya</t>
  </si>
  <si>
    <t>Drought in Uganda</t>
  </si>
  <si>
    <t>Non-host, IDPs, returnees</t>
  </si>
  <si>
    <t>Non-host community and IDPs (despite a lack of information on displaced population figure, they have to be taken into account)</t>
  </si>
  <si>
    <t>https://data.humdata.org/dataset/south-sudan-population-statistics
https://reliefweb.int/sites/reliefweb.int/files/resources/South_Sudan_2019_Humanitarian_Needs_Overview.pdf
http://www.ipcinfo.org/ipc-country-analysis/details-map/en/c/1151975/?iso3=SSD</t>
  </si>
  <si>
    <t>CIA</t>
  </si>
  <si>
    <t>Th ehwole country is considered affected</t>
  </si>
  <si>
    <t>https://www.cia.gov/library/publications/the-world-factbook/geos/od.html</t>
  </si>
  <si>
    <t>Host, Non-host, IDPs, Refugees, Returnees</t>
  </si>
  <si>
    <t>No reliable data available</t>
  </si>
  <si>
    <t>Total population living in the Philippines</t>
  </si>
  <si>
    <t>https://www.who.int/health-cluster/countries/syria/en/</t>
  </si>
  <si>
    <t xml:space="preserve">OCHA 01/02/2019 </t>
  </si>
  <si>
    <t xml:space="preserve">x </t>
  </si>
  <si>
    <t>The total square kilometers of Adamawa, Borno, and Yobe states</t>
  </si>
  <si>
    <t>Limited information available</t>
  </si>
  <si>
    <t>700 public buildings, 1,200 schools, 800 health facilities and 1,600 water supply sources have been destroyed in the conflict</t>
  </si>
  <si>
    <t xml:space="preserve">The economic impact of Boko Haram activities in the Northeast Nigeria is estimated at $9 billion </t>
  </si>
  <si>
    <t>Around 800,000 people live in areas that are inaccessible to humanitarian organisations</t>
  </si>
  <si>
    <t>IDPs, refugees, returnees, host and non-host</t>
  </si>
  <si>
    <t>There is no data on the number of people in need facing restricted acces constraints</t>
  </si>
  <si>
    <t>https://reliefweb.int/sites/reliefweb.int/files/resources/67364.pdf
https://reliefweb.int/sites/reliefweb.int/files/resources/ECDM_20190111_Cameroon_Crisis.pdf
http://istmat.info/files/uploads/53129/annual_abstract_of_statistics_2011.pdf</t>
  </si>
  <si>
    <t>All states are considered affected by the complex crisis, including: food security, armer-herder violence, Boko Haram, the cameroon refugee influx in southern states, and other (political) violence. As such, the total landmass of Nigeria is considered affected.</t>
  </si>
  <si>
    <t>700 public buildings, 1,200 schools, 800 health facilities and 1,600 water supply sources have been destroyed in the Boko Haram conflict</t>
  </si>
  <si>
    <t>The economic impact of Boko Haram activities in the North East is estimated at $9 billion</t>
  </si>
  <si>
    <t xml:space="preserve">Complex Crisis in Indonesia </t>
  </si>
  <si>
    <t>Papua Conflict</t>
  </si>
  <si>
    <t>IDN002</t>
  </si>
  <si>
    <t xml:space="preserve">The insurgency has long been the excuse for military involvement in Papua and West Papua. Clashes between armed separatist groups and the military have led to a violent crackdown against both separatists and civilians. Indonesian rule in Papua and West Papua province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
  </si>
  <si>
    <t xml:space="preserve">IDPs, returnees, host and non-host </t>
  </si>
  <si>
    <t>Complex crisis in Malawi</t>
  </si>
  <si>
    <t xml:space="preserve">2018 population estimate </t>
  </si>
  <si>
    <t xml:space="preserve">No/limited available data/information  </t>
  </si>
  <si>
    <t xml:space="preserve">National Bureau of Statistics 2011
OCHA 01/02/2019 </t>
  </si>
  <si>
    <t>http://istmat.info/files/uploads/53129/annual_abstract_of_statistics_2011.pdf
https://reliefweb.int/sites/reliefweb.int/files/resources/01022019_ocha_nigeria_humanitarian_needs_overview.pdf</t>
  </si>
  <si>
    <t>UNHCR 20/12/2018 11/01/2019 National Bureau of Statistics 2011</t>
  </si>
  <si>
    <t xml:space="preserve">ACLED 01-05/2019 </t>
  </si>
  <si>
    <t>Total number of crisis related fatalities the last six months (January to June)</t>
  </si>
  <si>
    <t>https://www.nbs.go.tz/nbs/takwimu/census2012/Tanzania_Total_Population_by_District-Regions-2016_2017r.pdf https://reliefweb.int/sites/reliefweb.int/files/resources/Tanzania%20Population%20Dashboard_May%202019.pdf</t>
  </si>
  <si>
    <t>Areas affected: Kigoma (37,040km2), Katavi (45,843km2), Tabora (76,150km2), Tanga (26,667km2), Dar-es Salaam (1,393km2)</t>
  </si>
  <si>
    <t>No/limited data/information available</t>
  </si>
  <si>
    <t xml:space="preserve">No/limited data/information available </t>
  </si>
  <si>
    <t xml:space="preserve">28,213,808 population in country + 1.28 million returnees + 422,000 refugees + 150,000 migrants </t>
  </si>
  <si>
    <t>Figure represents registered Syrian refugees in Turkey. Host communities in Turkey are likely to be affected as well, but it is impossible to quantify how many. Data comes from the most recent operational update for UNHCR Turkey.</t>
  </si>
  <si>
    <t>There is no data to support that people might face level 4 of humanitarian conditions</t>
  </si>
  <si>
    <t xml:space="preserve">Total population of Djibouti is considered to be exposed to the flux of mixed migration, this is an overestimate, but due to the nature of the crisis it is difficult to determine the areas and host populations most exposed to the event. </t>
  </si>
  <si>
    <t>IPC 23/02/2018</t>
  </si>
  <si>
    <t xml:space="preserve">People in IPC level 2 and above plus refugees and asylum seekers, which are usualy not included in the food security analysis. </t>
  </si>
  <si>
    <t>https://data.worldbank.org/country/ethiopia
https://data2.unhcr.org/en/country/eth</t>
  </si>
  <si>
    <t>Sunda Strait Tsunami</t>
  </si>
  <si>
    <t>Complex crisis in Mozambique</t>
  </si>
  <si>
    <t>IPC May - September 2019 - 09/07/2019, World Bank 2019</t>
  </si>
  <si>
    <t>Health Cluster Dec  2018-May 2019</t>
  </si>
  <si>
    <t>Government of Thailand, 2010</t>
  </si>
  <si>
    <t>http://edo.jrc.ec.europa.eu/gdo/php/index.php?id=2022&amp;ndx=RDrI&amp;scope=famine&amp;lon=28.5&amp;lat=-29.50014&amp;refDate=2019-03-21, https://databank.worldbank.org/data/views/reports/reportwidget.aspx?Report_Name=CountryProfile&amp;Id=b450fd57&amp;tbar=y&amp;dd=y&amp;inf=n&amp;zm=n&amp;country=LSO</t>
  </si>
  <si>
    <t>The food security crisis is impacting the entire national territory (30,350 km2). However, regions where the drought is most strongly felt cover around halft of the country (14,000km2)</t>
  </si>
  <si>
    <t>We count the total # migrants as the the total # people affected as it is safe to assume that they are the most (directly) affected by the crisis in a humanitarian way and as there is no reliable way of measuring  the indirectly affected.</t>
  </si>
  <si>
    <t xml:space="preserve">No reliable data is available. However, we assume that the total # crisis related injuries is zero or negligible. </t>
  </si>
  <si>
    <t>The whole population living in the affected area is affected by the conflict</t>
  </si>
  <si>
    <t>OCHA 12/2018
South Sudan National Bureau of Statistics 15/08/2018
IPC 01/2020</t>
  </si>
  <si>
    <t xml:space="preserve">11,385,139 total population estimate for mid-2019 + 300,000 refugees. </t>
  </si>
  <si>
    <t>https://www.afro.who.int/publications/south-sudan-weekly-disease-surveillance-bulletin-2019</t>
  </si>
  <si>
    <t>Refugees, Host and Non-host</t>
  </si>
  <si>
    <t>Total population -  Malian refugees in third countries + refugees in Mali + asylum seekers in Mali</t>
  </si>
  <si>
    <t>The whole population is affected by the complex crisis</t>
  </si>
  <si>
    <t xml:space="preserve">There have been widespread reports of houses and other buildings being damaged/destroyed by the flooding, however the total number is currently unknown. </t>
  </si>
  <si>
    <t>Landmass of districts analysed by IPC Acute Food Insecurity Analysis. Cabo Delgado, affected by violence and displacement, is already included in this figure.</t>
  </si>
  <si>
    <t>Non-host, IDPs, Host</t>
  </si>
  <si>
    <t>Floods in Nepal</t>
  </si>
  <si>
    <t>Regions</t>
  </si>
  <si>
    <t>Region</t>
  </si>
  <si>
    <t>Asia</t>
  </si>
  <si>
    <t>Africa</t>
  </si>
  <si>
    <t>Europe</t>
  </si>
  <si>
    <t>Americas</t>
  </si>
  <si>
    <t>Middle east</t>
  </si>
  <si>
    <t>Pacific</t>
  </si>
  <si>
    <t>Floods in Bangladesh</t>
  </si>
  <si>
    <t>Multiple Crises in Bangladesh</t>
  </si>
  <si>
    <t>Total square km of the Extreme-Nord region of Cameroon</t>
  </si>
  <si>
    <t>Bureau Central des Recensements et des Etudes de Population Cameroon 2010</t>
  </si>
  <si>
    <t xml:space="preserve">The current Cholera outbreak in the Far North Region is not clearly connected to the Boko Haram crisis. Data on illnesses that can be related to the BH crisis is insufficient. </t>
  </si>
  <si>
    <t xml:space="preserve">Publicly available data is insufficient to give an approximate number of injuries. </t>
  </si>
  <si>
    <t>Not enough information available.</t>
  </si>
  <si>
    <t>IPDs, host, non host and refugees</t>
  </si>
  <si>
    <t>Not enough data available</t>
  </si>
  <si>
    <t>Sum of three different crises</t>
  </si>
  <si>
    <t>Not enough data available (consistency across crisis)</t>
  </si>
  <si>
    <t>Gov of Mozambique and WHO 02/08/2019</t>
  </si>
  <si>
    <t>https://reliefweb.int/sites/reliefweb.int/files/resources/SitRep%208_MOZ_15%20%20to%2028%20Jul%202019_ENG.pdf</t>
  </si>
  <si>
    <t>UNHCR 31/07/2019</t>
  </si>
  <si>
    <t>https://data2.unhcr.org/es/situations/platform/location/7512</t>
  </si>
  <si>
    <t>WHO Weekly bulletin from 02/2019 to 07/2019</t>
  </si>
  <si>
    <t>600,000 cases including malaria, ARI, AWD, bloody diarrhoea, AJS, measles, other. There is a lack of data for the months of May, June and July therefore the decrease in the number of casualties is not a decrease in the actual situation,</t>
  </si>
  <si>
    <t>https://reports.unocha.org/en/country/sudan/</t>
  </si>
  <si>
    <t>UNICEF 22/08/2019</t>
  </si>
  <si>
    <t>https://reliefweb.int/sites/reliefweb.int/files/resources/UNICEF%20Malawi%20Humanitarian%20Situation%20Report%20-%20July%202019.pdf</t>
  </si>
  <si>
    <t xml:space="preserve">Though Cyclone Idai resulted in significant displacement, since March the number of displaced people has decreased sinificantly. According to UNICEF, as of August, all IDPs have returned to their place of origin and are receiving humanitarian assistance. </t>
  </si>
  <si>
    <t>OCHA 22/08/2019</t>
  </si>
  <si>
    <t xml:space="preserve">No representative data is available regarding the number of injuries from the complex emergency in Mali over the last six months. </t>
  </si>
  <si>
    <t xml:space="preserve">The humanitarian conditions distribution for Mali is primarily based on the revised 2019 Humanitarian Response Plan (HRP) and the 2019 Humanitarian Needs Overview (HNO). The population of people in need of humanitarian assistance has been spread across levels 3, 4, and 5 according to increasing severity of needs. The figures for people affected and people in need come from the revised 2019 HRP, and relative distribution of people in need was derived using the proportions from the 2019 HNO. Level 2 represents the number of people who are affected by the crisis, but not in need of assistance. Level 1 corresponds to the number of people living in the affected area who are not themselves affected by the crisis or in need of assistance. </t>
  </si>
  <si>
    <t>https://www.humanitarianresponse.info/sites/www.humanitarianresponse.info/files/documents/files/mli_plan_de_reponse_humanitaire_version_revisee_20190820_vf.pdf</t>
  </si>
  <si>
    <t>non-host</t>
  </si>
  <si>
    <t xml:space="preserve">No indication that there has been drought related dispalcement. </t>
  </si>
  <si>
    <t>high</t>
  </si>
  <si>
    <t>Total population as the whole country is considered affected by the complex crisis</t>
  </si>
  <si>
    <t>Tropical cyclone</t>
  </si>
  <si>
    <t xml:space="preserve">Hurricane Dorian in Bahamas </t>
  </si>
  <si>
    <t>World Bank 2018</t>
  </si>
  <si>
    <t>Laos</t>
  </si>
  <si>
    <t xml:space="preserve">Tropical Storm Podul in Laos </t>
  </si>
  <si>
    <t>UNHCR 31/08/2020</t>
  </si>
  <si>
    <t>There are figures for economic losses from 2018, but not updated ones for 2019.</t>
  </si>
  <si>
    <t>https://www.imf.org/external/datamapper/PPPGDP@WEO/OEMDC/ADVEC/WEOWORLD/VEN/SLV</t>
  </si>
  <si>
    <t>Government of Honduras</t>
  </si>
  <si>
    <t>https://reliefweb.int/sites/reliefweb.int/files/resources/Informe%20dengue_SE%20%2036_07_09_2019%20%281%29.pdf</t>
  </si>
  <si>
    <t>Grave Dengue cases between week 1 and 36, 2019. There are 15,013 Grave Cases and 60,109 Cases without Alarming signs (49,326 in total).</t>
  </si>
  <si>
    <t>City Population 20/09/2019</t>
  </si>
  <si>
    <t xml:space="preserve">http://www.citypopulation.de/php/madagascar-admin.php </t>
  </si>
  <si>
    <t xml:space="preserve">Districts Androy, Anosy, Atismo Andrefana, Atismo Atsinananana, and Vatovavy-Fitovinany are considred to be affected according to IPC figures (projection for August-December 2019). </t>
  </si>
  <si>
    <t>EOC Yemen 09/2019</t>
  </si>
  <si>
    <t>Total number of fatalities (conflict, cholera ) the last six months  (25 March to 26 Sep cholera -19 March to 20 Sep)</t>
  </si>
  <si>
    <t xml:space="preserve">https://www.acleddata.com/data/ http://yemeneoc.org/bi/ </t>
  </si>
  <si>
    <t xml:space="preserve">The whole country is affected by there complex crisis in South Sudan. Therefore there is no one placed in severity level 1. In August, the severity distribution was only based on food security outcomes. Despite recognized improvements in food security levels in Aguust, and projected improvements for the harvest season from Sep-Dec 2019 the HNO PIN is chosen as a reference PIN estimate (7.1m instead of IPC 3+ = 4.5m for Sep). An Improved access to infrastructure and increased security leading to fewer protection concerns are not recognized to have been improved significantly in the past months. Therefore, the food security data does not hold true as a proxy for the needs in all sectors for the overall country. Severity level 4 adn 5 are based on  IPC 4 and 5 for August to reflect some seasonal improvements. However, severe floods in August and September have been affecting more than 230,000 peope countrywide who are added to severity level 4. Severity level 3 includes the rest of the 7.1 m people in need in South Sudan, including 300,000 refugees. </t>
  </si>
  <si>
    <t>IPC Info 09/2019
OCHA 16/09/2019</t>
  </si>
  <si>
    <t>https://reliefweb.int/sites/reliefweb.int/files/resources/IPC_South%20Sudan_Key_Messages_August_2019.pdf
https://reliefweb.int/sites/reliefweb.int/files/resources/Situation%20Report%20-%20South%20Sudan%20-%2016%20Sep%202019.pdf</t>
  </si>
  <si>
    <t>ACLED 30/09/2019</t>
  </si>
  <si>
    <t xml:space="preserve">Data not sufficient to represent the numbers of people injured in Colombia for the last 6 months. </t>
  </si>
  <si>
    <t>Cyclone Idai resulted in 672 injuries, but no longer falls under the 6 month time frame. Infuries from drought or food insecurity are assumed to be 0.</t>
  </si>
  <si>
    <t xml:space="preserve">277,460 cases of cholera and malaria were reported following Cyclone Idai and Kenneth. This is no longer within the 6 month reporting period. It is unknown how many illnesses have occurred due to food insecurity. 
Cyclone Idai: 6,768 cholera cases + 104,850 malaria cases + 458 pellagra cases + 453 others
Cyclone Kenneth: 7,052 cholera cases + 157,897 malaria cases as of 28 July </t>
  </si>
  <si>
    <t>More than 10,700 cases of cholera confirmed in Zmibabwe between Sept 2019 and Feb 2019. The last update of cumulative cases is from a WHO report in April 2019. It cannot be confirmed how many cases have been identified during the last 6 months.</t>
  </si>
  <si>
    <t xml:space="preserve">According to the government. 186 people were injured during Cyclone Idai. This is likely an underestimate, especially given injuries cause by unrest throughout Zimbabwe. However, these numbers are not available and the cyclone is now out of the 6 month reporting period. </t>
  </si>
  <si>
    <t>https://displacement.iom.int/reports/pakistan-–-migration-snapshot-august-2019 http://www.pbs.gov.pk/sites/default/files/PAKISTAN%20TEHSIL%20WISE%20FOR%20WEB%20CENSUS_2017.pdf</t>
  </si>
  <si>
    <t>It is difficult to determine what illnesses can be considered a result of the crisis given the complexity of drought, conflict, and natural disasters.</t>
  </si>
  <si>
    <t>http://www.internal-displacement.org/sites/default/files/2019-05/GRID%202019%20-%20Conflict%20Figure%20Analysis%20-%20PAKISTAN.pdf https://displacement.iom.int/reports/pakistan-–-migration-snapshot-august-2019</t>
  </si>
  <si>
    <t>IDMC 31/02/2018, IOM 02/09/2019</t>
  </si>
  <si>
    <t>IPC 07/2020</t>
  </si>
  <si>
    <t>low</t>
  </si>
  <si>
    <t>UNHCR 30/09/2019</t>
  </si>
  <si>
    <t>WHO 30/09/2019</t>
  </si>
  <si>
    <t>All med cases for diseases recorded by WHO since April (week 14  to week 38), except for ARI, Malnutrition, and "other consultations".</t>
  </si>
  <si>
    <t>All injured and wounds cases recorded by WHO since April (week 14 to week 38).</t>
  </si>
  <si>
    <t xml:space="preserve">Injuries caused by  attacks related to the insurgency in Cabo Delgado (April to September). </t>
  </si>
  <si>
    <t>ACAPS Access Report October 2019</t>
  </si>
  <si>
    <t>https://data.humdata.org/dataset/syrian-arab-republic-humanitarian-needs-overview</t>
  </si>
  <si>
    <t>No reliable data available for number of all peope injured due to the complex crisis.</t>
  </si>
  <si>
    <t>The total country and populaiton of Syria are affected by the crisis.</t>
  </si>
  <si>
    <t xml:space="preserve">We previously  used the data on "trauma's suppported" registered by the health cluster. As data currently is only available untill May, we decided to X this indicator for Syria. </t>
  </si>
  <si>
    <t xml:space="preserve">The whole country is affected and facing at least stressed humanitarian conditions. To calculate this figure we took the country population and subtracted the PIN figure. As the whole country is affected, the number of people experiencing none or minor conditions are 0 for the purpose of the severity distribution. The numbers for the humanitarian conditions moderate or above have been claculated according to the number of people classified in each region by severity level and the number of people in need at that level using 2019 HNO data. Redistribution from HNO levels to GCSI levels for humanitarian conditions: HNO 1&amp;2= GCSI 3, HNO 3&amp;4 = GCSI 4 , HNO 5&amp;6 = GCSI 5. </t>
  </si>
  <si>
    <t>https://data.worldbank.org/indicator/SP.POP.TOTL?locations=GR and  https://data2.unhcr.org/en/documents/download/68057
https://data.worldbank.org/country/turkey</t>
  </si>
  <si>
    <t xml:space="preserve">PIN Figure represents the total number of Syrian refugees and asylum seekers living below the poverty line added to the number of non-Syrian refugees and asylum seekers.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t>
  </si>
  <si>
    <t xml:space="preserve">Sum of the crisis related ilnesses of the individual crises </t>
  </si>
  <si>
    <t xml:space="preserve">Population of Greece and Turkey </t>
  </si>
  <si>
    <t>http://www.paho.org/data/index.php/en/mnu-topics/indicadores-dengue-en/dengue-nacional-en/252-dengue-pais-ano-en.html</t>
  </si>
  <si>
    <t>https://data2.unhcr.org/en/country/tcd</t>
  </si>
  <si>
    <t>UNHCR 09/2019</t>
  </si>
  <si>
    <t>Host and displaced comunities are also present in Tibesti</t>
  </si>
  <si>
    <t>Choice of using whole region population</t>
  </si>
  <si>
    <t>World Bank 2018 UNHCR 2019 UNHCR 08/2019</t>
  </si>
  <si>
    <t>https://data.worldbank.org/indicator/AG.LND.TOTL.K2?locations=SO</t>
  </si>
  <si>
    <t>There were reportedly 3 deaths related to an incident with Burundians and Tanzanian police, however not included as it was not clearly crisis related.</t>
  </si>
  <si>
    <t>Number of people living in the affected areas of all 3 crises</t>
  </si>
  <si>
    <t>inconsistency in data collection</t>
  </si>
  <si>
    <t>Inconsistency in data collection</t>
  </si>
  <si>
    <t xml:space="preserve">The people in need figure is distributed according to IPC level 3 and level 4. IPC level 2 was considered to be equivalent to HC severity level 2, which is total population affected. To get this figure, the PIN figure was subtracted from total number of affected. To calculate the total number of exposed, the number of affected and total PIN figure was subtracted. </t>
  </si>
  <si>
    <t xml:space="preserve">The total displaced population is the considered to be in need on level 1. There were no refugees considered to be on level 2 or 3 needs. All of the affected population was considered as the PIN figure. The total exposed population was those living in the affected area minus affected and the PIN. </t>
  </si>
  <si>
    <t>No available information</t>
  </si>
  <si>
    <t>UNHCR 30/09/2020</t>
  </si>
  <si>
    <t>OCHA HNO 10/2019</t>
  </si>
  <si>
    <t>IPC 08/2019</t>
  </si>
  <si>
    <t>https://www.humanitarianresponse.info/sites/www.humanitarianresponse.info/files/documents/files/ocha_car_11102019_hno_fr_0.pdf</t>
  </si>
  <si>
    <t>https://reliefweb.int/sites/reliefweb.int/files/resources/Fiche%20de%20communication%20IPC%2017%C3%A8%20cycle-1.pdf</t>
  </si>
  <si>
    <t xml:space="preserve">previously included number reported by NRC included only the 31.339 North Koreans that had arrived in South Korea from 1998 and 2017. Additionally, many North Koreans flee to China and other South-East Asian destinations. In the 1990s, up to 500.000 North Koreans fled to China https://www.reuters.com/article/us-northkorea-china-defectors/chinese-raids-hit-north-korean-defectors-underground-railroad-idUSKCN1TH0VJ In 2009 alone, the US State Departement reported that 30.000 to 50.000 North Koreans have a legal refugee status in China (s. Wikipedia), additionally many are expected to live there in hiding. Many refugees only transit China on the way to South Korea or Thailand. </t>
  </si>
  <si>
    <t>All people in IPC-2 to IPC-5 were included as affected (i.e. without 17476744 IPC-1), as no better data is currently available to make a more informed estimation of people affected. The latest available IPC analysis is from August 2019, valid until Dec 2019.</t>
  </si>
  <si>
    <t>See ACAPS Report October 2019</t>
  </si>
  <si>
    <t>https://www.acaps.org/special-report/humanitarian-access-overview-3</t>
  </si>
  <si>
    <t>The whole region of Kashmir is affected by ongoing insecurity.</t>
  </si>
  <si>
    <t>Pakistan: The total amount of people living in the affected area. People are likely to be affected to different extents.  India: Population in Jammu and Kashmir according to 2011 Census</t>
  </si>
  <si>
    <t>Pakistan: In March 2019, 15 000 people have been displaced in the border area with India, further to the recent incidents along the Line of Control between the two countries. This data is outdated. India: No conclusive information on displacement in the state available</t>
  </si>
  <si>
    <t xml:space="preserve">277,460 cases of cholera and malaria were reported following Cyclone Idai and Kenneth. It is unknown how many illnesses have occurred due to food insecurity. 
Cyclone Idai: 6,768 cholera cases + 104,850 malaria cases + 458 pellagra cases + 453 others
Cyclone Kenneth: 7,052 cholera cases + 157,897 malaria cases as of 28 July </t>
  </si>
  <si>
    <t>MEX002</t>
  </si>
  <si>
    <t>Criminal Violence</t>
  </si>
  <si>
    <t>MEX003</t>
  </si>
  <si>
    <t>Worldometers 11/2019; UNHCR 30/09/2019</t>
  </si>
  <si>
    <t xml:space="preserve"> UNHCR 30/09/2019; IDMC 2014; IDMC 16/07/2010</t>
  </si>
  <si>
    <t>Worldometers 11/2019; UNHCR 01/01/2019</t>
  </si>
  <si>
    <t>http://www.worldometers.info/world-population/eritrea-population/ https://reliefweb.int/sites/reliefweb.int/files/resources/RB_EHGL_RefAs_190930.pdf</t>
  </si>
  <si>
    <t xml:space="preserve"> https://reliefweb.int/sites/reliefweb.int/files/resources/RB_EHGL_RefAs_190930.pdf  http://www.internal-displacement.org/countries/eritrea https://www.refworld.org/topic,50ffbce526e,50ffbce5274,4c4030912,0,IDMC,,ERI.html</t>
  </si>
  <si>
    <t>3,516,283 (population according to worldometers) + 210 (refugees and asylum seekers in Eritrea) - 289,600 (Eritrean refugees and asylum seekers in neighbouring countries)</t>
  </si>
  <si>
    <t>Not enough data available for assessment</t>
  </si>
  <si>
    <t xml:space="preserve">There is not enough information to determine if there are IDPs, host communities, non-host communtiies, etc. affected by the Kashmir crisis. </t>
  </si>
  <si>
    <t xml:space="preserve">Level 1 = The total number of people living in the affected area (AJK). People are likely to be affected to different extents. There is currently no information regarding humanitarian needs caused by the conflict in AJK. Anecdotal evidence suggests that there is conflict induced displacement and protection concerns due to shelling along the LoC, but this is not quantifiable or verifiable. </t>
  </si>
  <si>
    <t xml:space="preserve">Sum of CAR refugees + Chadian returnees from CAR . Both refugees and returnees have been forcibly displaced for the same reasons. </t>
  </si>
  <si>
    <t xml:space="preserve">Sum of IDPs, Malian refugees in third countries
** Due to the dynamic situation in Mali, there are discrepencies between different sources regarding the number of IDPs. The new source in the GCSI comes from UNHCR, which has most recently updated IDP figures from Government sources. The last GCSI used figures from ECHO corroborated with figures from NRC and IDMC - however none of these sources have updated their figures. Will continue monitoring for any other potential sources of information. </t>
  </si>
  <si>
    <t>World Bank, Government Institute of Mexicans Living Abroad 2018, 2017</t>
  </si>
  <si>
    <t>World Bank, Justice in Mexico 2018, 2019</t>
  </si>
  <si>
    <t>CMDPDH, World Bank 2018</t>
  </si>
  <si>
    <t xml:space="preserve">https://data.worldbank.org/indicator/AG.SRF.TOTL.K2?locations=MX http://www.ime.gob.mx/estadisticas/mundo/estadistica_poblacion_pruebas.html </t>
  </si>
  <si>
    <t>https://data.worldbank.org/indicator/AG.SRF.TOTL.K2?locations=MX https://justiceinmexico.org/wp-content/uploads/2019/04/Organized-Crime-and-Violence-in-Mexico-2019.pdf</t>
  </si>
  <si>
    <t>https://data.humdata.org/dataset/mexican-administrative-level-0-1-and-2-and-populated-places-population-statistics  https://justiceinmexico.org/wp-content/uploads/2019/04/Organized-Crime-and-Violence-in-Mexico-2019.pdf</t>
  </si>
  <si>
    <t>http://www.cmdpdh.org/publicaciones-pdf/cmdpdh-episodios-de-desplazamiento-interno-forzado-en-mexico-informe-2018.pdf https://data.worldbank.org/indicator/SM.POP.REFG.OR?locations=MX</t>
  </si>
  <si>
    <t>Mexico country level: Total population figure from World Bank - # Mexican refugees living abroad (2018) and # of Mexicans living abroad (2017 figures)</t>
  </si>
  <si>
    <t># Sq. Kms of states with highest annualized intentional homicide victimization rate: Baja California, Guanajuanto, Mexico, Guerrero, Jalisco, Colima, Zacatecas, Chihuahua, Sinaloa, Sonora, Mochoacan, Morelos, Quintara Roo</t>
  </si>
  <si>
    <t>2018 figures on IDPs and Mexican refugees living abroad. The Government only officially recognized forced displacement as a phenomenon in early 2019 and no official figures are yet available. Most recent figures account for displacements in Guerrero, Michoacan, Chihuahua, Sinaloa, Tamaulipas, and Chiapa states. Analysis has indicated that homicide rates taken as a proxy for violence is high in those estates that have seen displacement. The figures are unlikely to account for recent returns. Overall they are not representative of the situation.</t>
  </si>
  <si>
    <t xml:space="preserve">Although figures for total criminal-related injuries are available per month and per year, it would be difficult to assess each case's relation to cartel violence. </t>
  </si>
  <si>
    <t xml:space="preserve">It is difficult to assess the number of people in need. Using UNHCR's figures would underestimate the extent of the crisis, especially since violence affects host, non-host, as well as IDP populations. </t>
  </si>
  <si>
    <t>IDPs, Refugees/asylum-seekers/migrants, Host, Non-Host</t>
  </si>
  <si>
    <t>World Bank, Government Institute of Mexicans Living Abroad 2018 2017</t>
  </si>
  <si>
    <t>https://www.amnesty.org/download/Documents/36000/amr410142010es.pdf  http://cuentame.inegi.org.mx/impresion/poblacion/densidad.asp</t>
  </si>
  <si>
    <t>https://imagenpoblana.com/19/06/10/deportaciones-de-mexicanos-son-menos-con-trump-que-con-obama https://www.strausscenter.org/images/strauss/18-19/MSI/MeteringUpdate_191107.pdf https://data.humdata.org/dataset/mexican-administrative-level-0-1-and-2-and-populated-places-population-statistics</t>
  </si>
  <si>
    <t>http://popstats.unhcr.org/en/overview#_ga=2.252830092.46455838.1573651379-1599538700.1573651379</t>
  </si>
  <si>
    <t>https://www.doctorswithoutborders.org/what-we-do/news-stories/news/remain-mexico-policy-leaves-more-1500-asylum-seekers-stranded-border https://www.doctorswithoutborders.org/what-we-do/news-stories/story/kidnappings-and-extreme-violence-against-migrants-are-spiking</t>
  </si>
  <si>
    <t>Floods</t>
  </si>
  <si>
    <t>Floods in Kenya</t>
  </si>
  <si>
    <t>KEN004</t>
  </si>
  <si>
    <t>Mindanao Conflict</t>
  </si>
  <si>
    <t>Floods in Somalia</t>
  </si>
  <si>
    <t>SOM003</t>
  </si>
  <si>
    <t>Floods in South Sudan</t>
  </si>
  <si>
    <t>SSD002</t>
  </si>
  <si>
    <t>International Displacement in Uganda</t>
  </si>
  <si>
    <t>UGA005</t>
  </si>
  <si>
    <t>Mexico Mixed Migration: Total population figure from World Bank - # Mexican refugees living abroad (2018) and # of Mexicans living abroad (2017 figures)</t>
  </si>
  <si>
    <t>Total # of square kilometers of states through which migrant routes pass (overestimation), according to migrant route map from 2010 (no recent maps available)</t>
  </si>
  <si>
    <t>UNHCR figure of populations of concern - Venezuelans + Mexicans forcefully returned from USA (Those waiting on metering waitlists are not included, as there is a risk of double counting - have reached out to UNHCR to clarify what they include in their figures)</t>
  </si>
  <si>
    <t>It is difficult to count injuries or illnesses, although MSF and other organisations have documented increasing numbers of injury from kidnappings, sexual violence, trauma, and disease. Other research on common illnesses faced by migrants is available: https://www.paho.org/salud-en-las-americas-2017/?post_type=post_t_es&amp;p=313&amp;lang=es</t>
  </si>
  <si>
    <t>No reliable/representative information is available. Have reached out to UNHCR and MSF to better assess the situation</t>
  </si>
  <si>
    <t>Hosts, migrants/refugees, returnees</t>
  </si>
  <si>
    <t>Wold Bank</t>
  </si>
  <si>
    <t>used to count total population minus refugees but this was decided to be revised to include only total population</t>
  </si>
  <si>
    <t>all country is considered affected. Prior GCSI used to subtract the number of refugees but this number cannot be verified and is unknown. Therefore this figure refers to total population</t>
  </si>
  <si>
    <t>https://data2.unhcr.org/en/situations/thailand?id=1931</t>
  </si>
  <si>
    <t xml:space="preserve">The camps cover an area of 8.6km2. See estimations tab for calculations and links to individual camp profiles. </t>
  </si>
  <si>
    <t xml:space="preserve">Most of the migrants arriving in Algeria are looking for work and have settled in different areas of the country, while a minority are in transit on their way to Europe.  The specific locations are unclear so we considered the whole country as affected. </t>
  </si>
  <si>
    <t xml:space="preserve">Availability and quality of data is insuffient </t>
  </si>
  <si>
    <t>Sahrawi refugees in camps in Tindouf. Data hasn’t been updated since 31/12 2017.</t>
  </si>
  <si>
    <t xml:space="preserve">PIN: UNHCR considers that 90,000 of the 173,600 total refugees are the most vulnerable. 
HC3: We consider this group to be facing moderate humanitarian conditions and needs. We haven't allocated any numbers to the highest PIN categories 
HC2: This group faces stressed humanitarian conditions (Affected - PIN)
HC1: This group faces minimal humanitarian needs (Exposed - Affected - PIN) </t>
  </si>
  <si>
    <t>Floods in Chad</t>
  </si>
  <si>
    <t>World Bank 2018 UNHCR 10/2019</t>
  </si>
  <si>
    <t>City Population 2019 UN OCHA 06/11/2019 UN OCHA 18/11/2019</t>
  </si>
  <si>
    <t>UN OCHA 23/11/2019</t>
  </si>
  <si>
    <t>UNHCR population estimates 2018 based on 2014 census, sent via email to analyst UNHCR 31/10/2019</t>
  </si>
  <si>
    <t>UNCHR 31/10/2019 Wikipedia 2019</t>
  </si>
  <si>
    <t xml:space="preserve">Almost the entire country is facing some level of food insecurity. Although some ares were not analysed in the IPC figures, the entire country was included as it was assumed to be experiencing at least level 1 IPC, in accordance with the rest of the country. </t>
  </si>
  <si>
    <t xml:space="preserve">Total # people affected by the crisis are the total of the registered refugees and asylum seekers in Kenya as reported by UNHCR </t>
  </si>
  <si>
    <t xml:space="preserve">Total of registered refugees and asylum seekers as reported by UNHCR + the total number of people displaced by the floods. There may be further internal displacements due to the drought but not clear numbers available. </t>
  </si>
  <si>
    <t xml:space="preserve">Total number of people internally displaced plus the total number of Cameroonian refugees in Nigeria. </t>
  </si>
  <si>
    <t xml:space="preserve">The distribution of humanitarian conditions was determined as the sum of all three crises. </t>
  </si>
  <si>
    <t>https://data.worldbank.org/indicator/SP.POP.TOTL?locations=SO https://data2.unhcr.org/en/situations/horn https://reliefweb.int/sites/reliefweb.int/files/resources/72363.pdf</t>
  </si>
  <si>
    <t>Total population in country minus number of Somali refugees that are documented in countries throughout the Horn of Africa, plus the returnees, refugees, and asylum-seekers.</t>
  </si>
  <si>
    <t>https://www.citypopulation.de/Somalia.html https://reliefweb.int/sites/reliefweb.int/files/resources/Deyr%20rains%20Fash%20update%20%234_%20FINAL%20-%20Y%2BE.pdf https://reliefweb.int/sites/reliefweb.int/files/resources/Situation%20Report%20-%20Somalia%20%20-%2017%20Nov%202019.pdf</t>
  </si>
  <si>
    <t xml:space="preserve">The total square kilometers of the 9 most affected administrations according  to the latest flash report: Hiraan, Lower Shabelle, Middle Shabelle, Gedo, Bay, Bakool, Lower Juba, Middle Juba, and Banadir. </t>
  </si>
  <si>
    <t>https://reliefweb.int/report/somalia/somalia-flood-response-plan-november-2019-january-2020</t>
  </si>
  <si>
    <t>The total population of the 9 most affected administrations according  to the latest flash report: Hiraan, Lower Shabelle, Middle Shabelle, Gedo, Bay, Bakool, Lower Juba, Middle Juba, and Banadir. The total population is likely an underestimation, as the data is from 2014.</t>
  </si>
  <si>
    <t xml:space="preserve">Total number of people affected due to the floods. </t>
  </si>
  <si>
    <t xml:space="preserve">No sufficient/limited information/data available. </t>
  </si>
  <si>
    <t>Total number of flood related deaths according to the latest report.</t>
  </si>
  <si>
    <t xml:space="preserve">All of those who are displaced have some level of needs, particularly shelter, food, and WASH. Therefore, the total number of displaced were considered to be in need.  Although there are likely to be people in level 4 due to the flooding, no clear numbers were available, and thus the total displaced were placed on level 3. Level 2 humanitarian conditions was determined by taking the affected population minus the total PIN figure. Level 1 humanitarian conditions was the total number of exposed population minus the affected and the PIN. </t>
  </si>
  <si>
    <t xml:space="preserve">38823100 total Ugandan population, which is a UNHCR projection 2018 based on census from 2014. The total refugee population hosted in Uganda is added here. </t>
  </si>
  <si>
    <t xml:space="preserve">The 12 main refugee hosting districts:  Adjumani, Arua, Isngiro Kampala Kamwenge, Kikuube, Kiyandongo, Koboko, Kyegegewa, Lamwo, Obongi, Yumbe. Unforunately, Obongi and Kikuube could not be included in the square km, as they are new districts with very little information. </t>
  </si>
  <si>
    <t>https://data2.unhcr.org/en/country/uga</t>
  </si>
  <si>
    <t>This is the accumulative number of people affected by the refugee influx, which we count as the total number of refugees in country. The highest population of refugees come from South Sudan, DRC, Burundi, and Somalia. There are also refugees in smaller numbers (less than 20,000 per country) coming from Rwanda, Eritrea, Sudan, Ethiopia, and others.</t>
  </si>
  <si>
    <t>https://www.acaps.org/sites/acaps/files/products/files/20191031_acaps_humanitarian_access_overview_october_2019.pdf</t>
  </si>
  <si>
    <t>IPC 23/02/2018
UNCHR 30/09/2019</t>
  </si>
  <si>
    <t>IBGE 2019</t>
  </si>
  <si>
    <t>World Bank 2018
R4V</t>
  </si>
  <si>
    <t>http://www.ipcinfo.org/fileadmin/user_upload/ipcinfo/docs/1_IPC_Djibouti_CFI_20182023.pdf
https://reliefweb.int/sites/reliefweb.int/files/resources/RB_EHGL_RefAs_190930.pdf</t>
  </si>
  <si>
    <t>https://reliefweb.int/sites/reliefweb.int/files/resources/RB_EHGL_RefAs_190930.pdf</t>
  </si>
  <si>
    <t>https://data2.unhcr.org/en/documents/download/72193</t>
  </si>
  <si>
    <t>https://data.worldbank.org/country/trinidad-and-tobago</t>
  </si>
  <si>
    <t>981,000 (total population in country) + 30 374 refugees and  asylum-seekers (the  number of people of concern in Djibouti)</t>
  </si>
  <si>
    <t>UNHCR counted 30 374 asylum seekers and refugees in the country up to 30/09/2019</t>
  </si>
  <si>
    <t>UNHCR counted 30 374 asylum seekers and refugees in the country up to 30/09/2019. The promulgation of Djibouti’s National Refugee Law in January 2017 ensures a favourable protection environment and paves the way for the socio-economic integration of refugees and asylum-seekers in the country. However they are still considered to need external support and this is why they are classified as in need and therefore on level 3 of humanitarian conditions, however a further breakdown on the severity levels is not possible due to lack of information.</t>
  </si>
  <si>
    <t>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t>
  </si>
  <si>
    <t xml:space="preserve">1,389,858 local population + 60,000 Venezuelan refugees (+ ? number of Cubans and other migrants) </t>
  </si>
  <si>
    <t>No sufficient data available for assessment</t>
  </si>
  <si>
    <t>Refugees and host communities</t>
  </si>
  <si>
    <t>No sufficient data available</t>
  </si>
  <si>
    <t xml:space="preserve">World Bank 2018 </t>
  </si>
  <si>
    <t xml:space="preserve">World Bank data already includes refugees' inflow and outflow. However, there is a small margin of error as the WB data is from 2018 and new refugee/returnee numbers are not accountated for. Yet, the movement and dynamics are little. </t>
  </si>
  <si>
    <t>Cyclone Bulbul in Bangladesh</t>
  </si>
  <si>
    <t>TCD005</t>
  </si>
  <si>
    <t>GTM001</t>
  </si>
  <si>
    <t>LBN002</t>
  </si>
  <si>
    <t>Multiple crisis in Mexico</t>
  </si>
  <si>
    <t>MEX001</t>
  </si>
  <si>
    <t>Country Level</t>
  </si>
  <si>
    <t>Criminal Violence in Mexico</t>
  </si>
  <si>
    <t>Mixed Migration in Mexico</t>
  </si>
  <si>
    <t>Census Data 2015</t>
  </si>
  <si>
    <t>http://www.psa.gov.ph/content/philippine-population-density-based-2015-census-population</t>
  </si>
  <si>
    <t xml:space="preserve">https://data.humdata.org/dataset/philippines-2015-census-population-administrative-level-1-to-4 </t>
  </si>
  <si>
    <t xml:space="preserve">Regions included: Region IX (Zamboanga Peninsula), Region XI (Davao Region), Region X (Northern Mindanao), Region XII (Soccsksargen), Region XIII (Caraga), Bangsamoro Autonomous Region In Muslim Mindanao (BARMM) </t>
  </si>
  <si>
    <t>Total population living in the areas conidered affected</t>
  </si>
  <si>
    <t>Host, non-host, returnees and IDPs that are affected by the ongoing insecurity in Mindanao</t>
  </si>
  <si>
    <t>Total population figure from World Bank - # Mexican refugees living abroad (2018) and # of Mexicans living abroad (2017 figures)</t>
  </si>
  <si>
    <t>World Bank, Justice in Mexico, Amnesty International 2018, 2019</t>
  </si>
  <si>
    <t># Sq. Kms of crisis affected states: Aguascalientes, Baja California, Mexico, Guerrero, Jalisco, Colima, Chihuahua, Sinaloa, Sonora, Mochoacan, Morelos, Quintara Roo, Chiapas, Tbasco, Veracruz, Tamaulipas, Puebla, Tlaxcala,Hidalgo, Quieretaro, Guanajuanto, San Luis Potosi, Nuevo Leon, Zacatecas,Durango, Nayarit, Oaxaca)</t>
  </si>
  <si>
    <t xml:space="preserve">It is difficult to assess the number of people in need/those affected, as many different categories of persons end up being affected by violence and there are no reliable figures on numbers of those making up Mexico's Mixed Migration.  </t>
  </si>
  <si>
    <t xml:space="preserve">No Information is currently available. </t>
  </si>
  <si>
    <t>Analysis of 2019 homicide data has not yet been undertaken to determine whether they bear characteristics of organized crime-style violence, hence a combined figure for country-wide crises related fatalities has not been added. Year by Year estimates from different sources place the percentage of crime-related homicides between 19% and 65% of all homicides with intent.</t>
  </si>
  <si>
    <t xml:space="preserve">No country-wide reliable Information is currently available. </t>
  </si>
  <si>
    <t xml:space="preserve">It is difficult to assess the number of people in need. Using UNHCR's figures would underestimate the extent of the country's crises, especially since violence affects host, non-host, as well as IDP populations. </t>
  </si>
  <si>
    <t>https://data.worldbank.org/indicator/SP.POP.TOTL?locations=UG&amp;page=2 https://reliefweb.int/sites/reliefweb.int/files/resources/67906.pdf Email link to analyst</t>
  </si>
  <si>
    <t>https://ugandarefugees.org/en/country/uga#category-4 https://en.wikipedia.org/wiki/Districts_of_Uganda</t>
  </si>
  <si>
    <t>UNHCR 2019, CEPAL 2019</t>
  </si>
  <si>
    <t>https://data.humdata.org/dataset/refugees-residing-mex https://repositorio.cepal.org/bitstream/handle/11362/43697/1/S1800554_es.pdf</t>
  </si>
  <si>
    <t xml:space="preserve">Violence has obstructed populations from accessing services. </t>
  </si>
  <si>
    <t xml:space="preserve">In many areas, criminal actors act with impunity and extort, kidnap, harrass and harm civilians and affected populations. </t>
  </si>
  <si>
    <t>http://www.icnl.org/research/monitor/mexico.html</t>
  </si>
  <si>
    <t>The International Center for Not-for-Profit Law</t>
  </si>
  <si>
    <t>Aid in danger 2019</t>
  </si>
  <si>
    <t>http://www.insecurityinsight.org/aidindanger/</t>
  </si>
  <si>
    <t>One worker killed in 07/2019</t>
  </si>
  <si>
    <t xml:space="preserve">The new Lopez Obrador Administration is hostile to CSOs, and has issued a cirrcular instructing no transfers of promised government resources to CSOs. Many CSOs no longer receive subsidies. Additonally, In many areas, criminal actors act with impunity and extort, kidnap, harrass and harm civilians and affected populations. </t>
  </si>
  <si>
    <t>HRW 2/7/2019</t>
  </si>
  <si>
    <t xml:space="preserve">Mexican government promised that asylum seekers waiting for U.S. sessions along northern border towns would receive humanitarian assistance and work authorization. Based on this premise, the US Court of Appeals allowed for the US to continue its Remain in Mexico programme, which many US NGOs had filed an injunction against. However HRW found that despite these promises Mexico has not provided work authorization to asylum seeker leaving many without the capacity to support themselves. </t>
  </si>
  <si>
    <t>https://www.hrw.org/report/2019/07/02/we-cant-help-you-here/us-returns-asylum-seekers-mexico</t>
  </si>
  <si>
    <t>msf 19/06/2019</t>
  </si>
  <si>
    <t>https://www.msf.org/mass-arrests-drive-migrants-underground-mexico</t>
  </si>
  <si>
    <t>Raids and mass arrests of migrants near Mexico's southern border have increase in frequency , forcing migrants to move to areas where they no longer have access to medical services and safe shelters.</t>
  </si>
  <si>
    <t>NRC et al 26/06/2019</t>
  </si>
  <si>
    <t>https://reliefweb.int/report/el-salvador/un-plan-regional-de-respuesta-humanitaria-para-la-crisis-humanitaria-creciente-en</t>
  </si>
  <si>
    <t xml:space="preserve">Criminals often target foreigners along border areas, often preventing vulnerable people's access to services. </t>
  </si>
  <si>
    <t>CEPAL 2019</t>
  </si>
  <si>
    <t>https://repositorio.cepal.org/bitstream/handle/11362/43697/1/S1800554_es.pdf</t>
  </si>
  <si>
    <t>https://www.latimes.com/world/mexico-americas/la-fg-mexico-guns-20190430-story.html</t>
  </si>
  <si>
    <t>LA times 06/10/2019</t>
  </si>
  <si>
    <t>https://reliefweb.int/report/somalia/somalia-flood-response-plan-november-2019-january-2020 https://reliefweb.int/sites/reliefweb.int/files/resources/20191205_Humanitarian%20Snapshot.pdf</t>
  </si>
  <si>
    <t xml:space="preserve">All of those who are displaced have some level of needs, particularly shelter, food, and WASH. Therefore, the total number of displaced were considered to be PIN.  Although there are likely to be people in level 4 due to the flooding, no clear numbers were available, and thus the total displaced were placed on level 3. As of 5 December, 80,000 people have returned home to one of the most affected areas, and therefore were subtracted from the total. Level 2 humanitarian conditions was determined by taking the affected population minus the total PIN figure. Level 1 humanitarian conditions was the total number of exposed population minus the affected and the PIN. </t>
  </si>
  <si>
    <t>The total number of Refugees and population of the host community living in the 12 districts that host the majority of the refugees.</t>
  </si>
  <si>
    <t>https://data.humdata.org/dataset/cadre-harmonise
https://data2.unhcr.org/en/country/mrt</t>
  </si>
  <si>
    <t>https://data2.unhcr.org/en/country/mrt https://www.citypopulation.de/php/mauritania-admin.php</t>
  </si>
  <si>
    <t xml:space="preserve">In previous GCSIs the total number of displaced in the country were represented in the Drought crisis because it was mistakenly considered "country level". </t>
  </si>
  <si>
    <t>Level 1 is calculated from the population of Bassikounou commune, next to which the Mbera camp is located.There is no Level 2. Level 3 is the number of Malian refugees in Mbera camp, which also accounts for the PIN figure. There are no Level 4 or 5.</t>
  </si>
  <si>
    <t xml:space="preserve">Estimation based on the PIN figures disagragated per status and the severity map. Level 1 is the whole population living in Taouha and Tillaberi not affected by the conflict. IDPs and refugees (UNHCR figures) are considered facing severe humanitarian conditions while the rest of the PIN is considering facing moderate humanitarian conditions. </t>
  </si>
  <si>
    <t>IDPs + Burkinabe refugees in other countries *Figures for October 2019 include a spike in IDPs - this is accounted for by OCHA/Government overview, resulting from better registration procedures for those persons already displaced so the spike is not reflective of new displacement events</t>
  </si>
  <si>
    <t>World Bank, Justice in Mexico 201, 2018</t>
  </si>
  <si>
    <t>Mexico country-level: Total population of states exposed to crises from World Bank + those mexicans forcebly displaced from the US (see Mixed Migration crisis figures) + Persons waiting on metering lines in Northern Mexican cities. It may be worthwhile to assess which mexican refugee and migrant populations living abroad come from these affected states, to discount them.</t>
  </si>
  <si>
    <t xml:space="preserve">2018 figures on IDPs + Mexican refugees living abroad + those waiting on metering waiting lists in Mexico's border cities with the US + Mexcians forcebly displaced from the US. The Mexican Government only officially recognized forced displacement as a phenomenon in early 2019 and no official figures are yet available. Most recent figures account for displacements in Guerrero, Michoacan, Chihuahua, Sinaloa, Tamaulipas, and Chiapa states. UNHCR's figures for populations of concern are much lower than this estimate, so the aggregated one above was taken to represent the combined crises displacement. However these figures need to be taken with caution, as some are outdated. </t>
  </si>
  <si>
    <t>World Bank, Justice in Mexico 2019, 2018</t>
  </si>
  <si>
    <t xml:space="preserve">Criminal Violence in Mexico crisis: Total population of affected states from World Bank, including Mexicans forcebly displaced from the US who live in affected states and including those asylum-seekers on metering waiting lists in 11 northern mexican cities. It may be worthwhile to assess which mexican refugee and migrant populations living abroad come from these affected states, to better assess this indicator. </t>
  </si>
  <si>
    <t xml:space="preserve">It is difficult to assess the number of people in need/those affected, as many different categories of persons end up being targeted by violence. Many are likely to be living in border towns that are dangerous and have inadequate provision of services. Further, the U.S. forcefully deports Mexicans who had been living in the U.S. illegally to border towns. The number is now under consideration, and other proxies will be assessed for suitability. </t>
  </si>
  <si>
    <t>World Bank , Strauss Center, Imagen Poblana</t>
  </si>
  <si>
    <t>Mixed migration: Total # of people living in the affected area + Mexicans forcefully returned from the USA in 2019 + Asylum-seekers on metering waitlists in 11 Mexican Northern Border cities</t>
  </si>
  <si>
    <t xml:space="preserve">The figure is currently under consideration, and contact has been made with both UNHCR and MSF to ascertain how best to count those mixed migration persons who may be in need. UNHCR's definition of vulnerable person's in need - Venezuelan population + Asylum seekers on metering waitlists (11/2019 figures). This figure underestimates the extent of migration in Mexico, especially as apprehensions along the U.S. border and other independant figures for migrants passing through Mexico indicate much higher numbers. </t>
  </si>
  <si>
    <t>http://www.transparencia.oj.gob.sv/es/mas-recientes</t>
  </si>
  <si>
    <t>https://data.humdata.org/dataset/cadre-harmonise; https://data2.unhcr.org/en/country/mrt https://reliefweb.int/sites/reliefweb.int/files/resources/72894.pdf</t>
  </si>
  <si>
    <t>Malian refugees in Mbera camp</t>
  </si>
  <si>
    <t>Floods in CAR</t>
  </si>
  <si>
    <t>Multiple crises in Congo</t>
  </si>
  <si>
    <t>Floods in Congo</t>
  </si>
  <si>
    <t>DJI001</t>
  </si>
  <si>
    <t>Floods in Djibouti</t>
  </si>
  <si>
    <t>Floods in DRC</t>
  </si>
  <si>
    <t>Nigerian Refugees</t>
  </si>
  <si>
    <t>NER004</t>
  </si>
  <si>
    <t>Middle Belt</t>
  </si>
  <si>
    <t>Northwest Banditry</t>
  </si>
  <si>
    <t>Multiple crises in the Philippines</t>
  </si>
  <si>
    <t>Mindanao Earthquake</t>
  </si>
  <si>
    <t>PHL004</t>
  </si>
  <si>
    <t>Earthquake</t>
  </si>
  <si>
    <t>Typhoon Tisoy</t>
  </si>
  <si>
    <t>Institut National de la Statistique de Niger 2018</t>
  </si>
  <si>
    <t>OCHA Niger 2018</t>
  </si>
  <si>
    <t>http://www.stat-niger.org/statistique/file/Regions/Maradi/AS_Maradi_2013_2017.pdf</t>
  </si>
  <si>
    <t>https://data.humdata.org/organization/ocha-niger</t>
  </si>
  <si>
    <t>https://data2.unhcr.org/en/country/ner https://reliefweb.int/sites/reliefweb.int/files/resources/71485.pdf https://www.humanitarianresponse.info/sites/www.humanitarianresponse.info/files/documents/files/ner_hno_2019.pdf</t>
  </si>
  <si>
    <t xml:space="preserve">Nigerians have crossed the border seeking refuge in 50 villages located in Maradi province's Guidan Roumji department (communes of Guidan Roumji, Guidan Sori, Tibri). The names of the villages are unknown, and as the situation is dynamic the whole area of the department is taken. </t>
  </si>
  <si>
    <t xml:space="preserve">Population of Maradi's department Guidam Roumji's communes, Guidan Roumji, Guidam Sori, and Tibri + Nigerian refugees. The whole of the department's population was taken because the current situation is dynamic, and refugees as well as host populations may be located throughout area. </t>
  </si>
  <si>
    <t>Although refugees may put strain on available resources and may also provide opportunities to host communities, there is no information available about their impact on host communities.</t>
  </si>
  <si>
    <t>Estimation based on the PIN figures disagragated per status and the severity map. IDPs and refugees (UNHCR figures) are considered facing severe humanitarian conditions while the rest of the PIN, which includes the total exposed population and the direct host communities, are considered to be facing minimal and moderate humanitarian conditions.</t>
  </si>
  <si>
    <t>Displaced, and host populations.</t>
  </si>
  <si>
    <t>LA Times 06/10/2019</t>
  </si>
  <si>
    <t>After reviewing different estimations the preliminary estimation for 2018 the WorldPop Project (FlowMinder) seem to be the most recent and accurate. The projection is based on spatial demography and satelite imagery to estimate population flows. Note: no ingoing or outgoing population is calculated into this number.</t>
  </si>
  <si>
    <t>While conflict affects the entire country and is the primary driver of need in Afghanistan, the country is also severely impacted by natural hazards such as drought and flooding. The entire country and therefore the entire population is exposed to various crises, though to different degrees.</t>
  </si>
  <si>
    <t>Same as total population and exposed population. Given the complexity and protracted nature of the conflict and natural hazards which also drive needs across the country, it is assumed that the entire population is directly affected to a certain degree.</t>
  </si>
  <si>
    <t>The country population of Pakistan (207 million). Added into this number are 1.4 million registerd refugees and 500,000 undocumented Afghans living in Pakistan. Pakistani refugees in Afghanistan (87,000) are subtracted.</t>
  </si>
  <si>
    <t>This is the geographic size of Pakistan - the whole country is affected by different types of conflict, drought, and natural hazards.</t>
  </si>
  <si>
    <t>Given that the whole country is affected by different types of conflict, drought, and natural hazards, the entire population is considered to be exposed.</t>
  </si>
  <si>
    <t>119,000 IDPs as of 31/12/2018 according to IDMC. IDPs include: protracted IDPs in Khyber Agency and North Waziristan Agency (98,000 IDPs), refugee returnees staying in camps along the border to Afghanistan (about 17,000), an estimated 2,000 people displaced from Balochistan in Sindh and Punjab. Pakistani refugees living in Afghanistan (87,082) are also included because it can be assumed they were displaced within the last 10 years due to the current complex crisis. The remaining Pakistani refugees (those in other countries and regions) are not included because it is difficult to judge needs for this population, most are part of a diaspora community, not necessarily in need.</t>
  </si>
  <si>
    <t xml:space="preserve">Level 1 = The total number of people living in the affected area (AJK). People are likely to be affected to different extents. There is currently no information regarding humanitarian needs caused by the conflict in AJK. Anecdotal evidence suggests that there is conflict induced displacement and protection concerns due to shelling along the LoC, but this is not quantifiable or verifiable.  </t>
  </si>
  <si>
    <t>Total area exposed to the ongoing insecurity - which is the total area of Azad Jammu and Kashmir.</t>
  </si>
  <si>
    <t>The total number of people living in the affected area (AJK). People are likely to be affected to different extents.</t>
  </si>
  <si>
    <t>Based on the 2011 Indian census. This information is likely outdated.</t>
  </si>
  <si>
    <t xml:space="preserve">The total geographic size of what India considers to be Jammu and Kashmir. </t>
  </si>
  <si>
    <t>The entire population in Jammu and Kashmir according to 2011 Census</t>
  </si>
  <si>
    <t>It is unclear how many people are directly affected. Recent escalations in conflict were concentrated in Srinagar and Puwama districts, though to a certain degree the entire area faces restrictions that could cause humanitarian needs (i.e. schools and markets closed, cerfews, communications blackouts) as well as insecurity caused by militants and Indian armed forces.</t>
  </si>
  <si>
    <t>No conclusive information on displacement in the state available</t>
  </si>
  <si>
    <t>There is no reporting on conflict related illnesses in Jammu and Kashmir.</t>
  </si>
  <si>
    <t>The population exposed (Level 1) includes the total population of Jammua and Kashmir. While it can be assummed that there is a high population facing humanitarian needs, particularly following the crackdown that began in August 2019 which has resulted in anecdotal reports of shortages, protection concerns, and lack of access to education, healthcare, and food markets, the information is not verifiable.</t>
  </si>
  <si>
    <t>The population directly affected by conflict in Shan and Kachin states is based off the HNO PIN data set. This includes the entire population in districts that have people in need - this was calculated by comparing the districts with PIN figures and the Myanmar census.This assumes that not only the PIN are affected but also the people living around the areas of conflict and displacement.</t>
  </si>
  <si>
    <t>This is the entire population of both Kachin and Shan states. Although conflict in Shan is fairly limited to the north, the assumption is that throughout the state the conflict is likely to have indirect impact. Thus, the entire population of these states is considered to be exposed.</t>
  </si>
  <si>
    <t>The geographic size of the two states affected by conflict. Even though the conflict in Shan state is localized in the north we assume the whole state is affected to a certain degree. Further, it is also assumed that the whole of the Kachin state is affected by the conflict.</t>
  </si>
  <si>
    <t>https://nigerianstat.gov.ng/elibrary   https://en.wikipedia.org/wiki/List_of_Nigerian_states_by_area   https://data.humdata.org/dataset/nigeria-2016-population-data https://reliefweb.int/sites/reliefweb.int/files/resources/Nigeria%20-%20DTM%20Round%2027%20Report%20%28May%202019%29.pdf</t>
  </si>
  <si>
    <t>GOZ 04/05/2019; Citizen 11/09/2018</t>
  </si>
  <si>
    <t>https://leadership.ng/2019/05/04/banditry-army-expands-operations-to-states-bordering-zamfara/   https://thecitizenng.com/bandits-killed-2500-people-in-zamfara-state-govt/</t>
  </si>
  <si>
    <t>This figure was put out by the Government of Zamfara as the number of shops razed down by bandits and their activities between 2009 to 2018. However, the figure is of low reliability because it is the only official figure available, and it is specific to Zamfara state.</t>
  </si>
  <si>
    <t>GOZ 04/05/2019; Citizen 11/09/2019</t>
  </si>
  <si>
    <t>GOZ 04/05/2019; Citizen 11/09/2019; Legit 11/2019</t>
  </si>
  <si>
    <t>https://leadership.ng/2019/05/04/banditry-army-expands-operations-to-states-bordering-zamfara/   https://thecitizenng.com/bandits-killed-2500-people-in-zamfara-state-govt/   https://www.legit.ng/1265699-banditry-relatives-victims-paid-n3bn-ransom-bandits-zamfara---committee.html</t>
  </si>
  <si>
    <t>This figure was put out by the Government of Zamfara state. $41.1m dollars was stated as the cost of rebuiliding destroyed farmlands and buildings between 2009 to 2018. $8.3m was stated as the amount paid to the bandits as ransome for kidnapped persons. However, the figure is of low reliability because it is the only official figure available, and it is specific to Zamfara state.</t>
  </si>
  <si>
    <t xml:space="preserve">IDPs, refugees, returnees, host and non-host communities </t>
  </si>
  <si>
    <t>Census Data 2015; NDRRMC 11/2019</t>
  </si>
  <si>
    <t>DROMIC 13/12/2019</t>
  </si>
  <si>
    <t>NDRRMC 11/2019</t>
  </si>
  <si>
    <t>https://data.humdata.org/dataset/philippines-2015-census-population-administrative-level-1-to-4</t>
  </si>
  <si>
    <t>http://www.psa.gov.ph/content/philippine-population-density-based-2015-census-population
https://www.citypopulation.de/php/philippines-admin.php
http://www.ndrrmc.gov.ph/attachments/article/3929/Update_SitRep_No_37_re_Magnitude_6.6_and_6.5_Earthquakes_in_Tulunan_North_Cotabato.pdf
https://reliefweb.int/sites/reliefweb.int/files/resources/Update_on_SitRep_No_36_re_Magnitude_6_6_and_6_5_Earthquake_in_Tulunan_North_Cotabato_as_of_28NOV2019_6AM.pdf</t>
  </si>
  <si>
    <t>https://reliefweb.int/sites/reliefweb.int/files/resources/DSWD-DROMIC-Report-47-on-the-Ms-6.6-Earthquake-Incident-in-Tulunan-North-Cotabato-as-of-13-December-2019-6PM-A.pdf</t>
  </si>
  <si>
    <t>http://www.statoids.com/ucg.html</t>
  </si>
  <si>
    <t>Only Myanmar refugees in camps are considered in this crisis. UNCHR reports on the total verified refugee population. Nine 'temporary shelters' along the Thai-Myanmar border</t>
  </si>
  <si>
    <t>total population living in the Philippines</t>
  </si>
  <si>
    <t>Provinces with fatalities, affected population&amp; infrastructure damage according to NDRRMC: Davao del Sur, Davao Occidental (Region XI, Davao Region); Lanao del Norte, Bukidnon (Region X, Northern Mindanao); North Cotabato, South Cotabato, Sultan Kudarat (Region XII,Soccsksargen); Maguindanao (Bangsamoro Autonomous Region In Muslim Mindanao,BARMM)</t>
  </si>
  <si>
    <t xml:space="preserve">Total population living in the affected areas. </t>
  </si>
  <si>
    <t>According to NDRRMC SitRep38 a total of 563 people reportedly got injured in the earthquake.</t>
  </si>
  <si>
    <t>limited data/information available</t>
  </si>
  <si>
    <t>According to DROMIC SitRep 47 a total of 47,476 houses were damaged, of which 25,795 were totally damaged and 21,681 partially damaged</t>
  </si>
  <si>
    <t>Host, non-host, and IDPs that are affected by the earthquake in Mindanao</t>
  </si>
  <si>
    <t>limited updated information available</t>
  </si>
  <si>
    <t>Host, non-host, returnees and IDPs that are affected by the ongoing insecurity in Mindanao, the earthquakes in Mindanao and Tisoy</t>
  </si>
  <si>
    <t>not enough verifiable data available</t>
  </si>
  <si>
    <t>World Bank 2018; UNHCR 30/11/2019</t>
  </si>
  <si>
    <t>UNCTAD 02/12/2019</t>
  </si>
  <si>
    <t>https://unctad.org/en/pages/newsdetails.aspx?OriginalVersionID=2254</t>
  </si>
  <si>
    <t>https://www.humanitarianresponse.info/sites/www.humanitarianresponse.info/files/documents/files/iraq_hno_2020.pdf</t>
  </si>
  <si>
    <t xml:space="preserve">World Bank projected population for 2018 (109,224,559) + refugee population (720 914). The refugee population was added because it does not seem to have been included in the original WB estimate. </t>
  </si>
  <si>
    <t>Fatalities in the last six months.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t>
  </si>
  <si>
    <t>The fiscal cost of the occupation for the Palestinian economy between 2000 and 2017 was estimated at USD 47.7 billion.  The fiscal cost is one component of wider economic losses following the occupation and consists of leaked Palestinian fiscal revenues to Israel and other fiscal losses caused by measures introduced under the occupation.</t>
  </si>
  <si>
    <t>All groups are affected by the impact and aftermarth of the conflict/crisis</t>
  </si>
  <si>
    <t>All groups are affected by the impact and aftermarth of the crisis</t>
  </si>
  <si>
    <t>UNICEF 2018, UN Djibouti and Ministry of the Interior 05/12/2019</t>
  </si>
  <si>
    <t>No available data.</t>
  </si>
  <si>
    <t>981,000 (total population in country) + 30 374 refugees and  asylum-seekers (the  number of people of concern in Djibouti). Number of people exposed includes the whole population of Djibouti both in the drought and mixed migration crises.</t>
  </si>
  <si>
    <t>UNHCR counted 30 374 asylum seekers and refugees in the country up to 30/09/2019. However, there is no clear data on the number of people temporarily displaced due to floods.</t>
  </si>
  <si>
    <t xml:space="preserve">Not enough data available </t>
  </si>
  <si>
    <t>All crises fatalities.</t>
  </si>
  <si>
    <t>Refugees, host, non-host population,  retunrees, IDPs</t>
  </si>
  <si>
    <t>2019 population estimate, according to Brazilian government</t>
  </si>
  <si>
    <t>Typhoon Phanfone</t>
  </si>
  <si>
    <t>PHL006</t>
  </si>
  <si>
    <t>Cameroonian Refugees in Nigeria</t>
  </si>
  <si>
    <t>http://istmat.info/files/uploads/53129/annual_abstract_of_statistics_2011.pdf</t>
  </si>
  <si>
    <t xml:space="preserve">The refugees registered by UNHCR are located in Akwa Ibom, Benue, Cross River and Taraba states. </t>
  </si>
  <si>
    <t>Total number of Cameroonian refugees registered in Nigeria by the UNHCR.</t>
  </si>
  <si>
    <t>ACLED 2020</t>
  </si>
  <si>
    <t>PAK001</t>
  </si>
  <si>
    <t>PHL001</t>
  </si>
  <si>
    <t>SDN001</t>
  </si>
  <si>
    <t>Jakarta Floods</t>
  </si>
  <si>
    <t>IDN005</t>
  </si>
  <si>
    <t>Refugees in Sudan</t>
  </si>
  <si>
    <t>SDN005</t>
  </si>
  <si>
    <t>https://data2.unhcr.org/en/country/nga</t>
  </si>
  <si>
    <t>UNHCR 12/2019</t>
  </si>
  <si>
    <t>Populations living in all districts affected by food insecurity, cyclone and Cabo delgado are considered affected by the complex crisis.</t>
  </si>
  <si>
    <t>These figures include people who have been displaced by both Cyclone Idai and Kenneth and also violence in Cabo Delgado.</t>
  </si>
  <si>
    <t>Total number of people killed in the country in the last six months (July to December) due to the Boko Haram conflict, farmer-herder violence, riots, military forces, unidentified armed groups and other violence in country.</t>
  </si>
  <si>
    <t>ACLED 12/2019; CFR 12/2019</t>
  </si>
  <si>
    <t>https://www.acleddata.com/data/   https://www.cfr.org/nigeria/nigeria-security-tracker/p29484</t>
  </si>
  <si>
    <t>https://www.cfr.org/nigeria/nigeria-security-tracker/p29483</t>
  </si>
  <si>
    <t>These are numbers of IDPs alone as data for refugees living outside of Zimbabwe is insufficient.</t>
  </si>
  <si>
    <t>https://data2.unhcr.org/en/country/zwe</t>
  </si>
  <si>
    <t>Taal Volcano in Philippines</t>
  </si>
  <si>
    <t>PHL007</t>
  </si>
  <si>
    <t>https://data2.unhcr.org/en/country/tza</t>
  </si>
  <si>
    <t>Government Census 2010; Statoids, ECHO 05/07/2019</t>
  </si>
  <si>
    <t>Statoids 01/2020, City Population 27/01/2019</t>
  </si>
  <si>
    <t xml:space="preserve">Agencia EFE 03/04/2019; Radio New Zealand 03/04/2019; Radio New Zealand 15/02/2019; IDMC 02/09/2019, Al Jazeera 07/10/2019, ICP 23/07/2019 </t>
  </si>
  <si>
    <t>https://data.humdata.org/dataset/indonesia-province-infographic-datasets https://reliefweb.int/sites/reliefweb.int/files/resources/thailand_malaysia_and_indonesia_2019-07-10.pdf http://www.statoids.com/uid.html</t>
  </si>
  <si>
    <t>http://www.statoids.com/uid.html https://www.citypopulation.de/php/indonesia-papuabarat-reg-admin.php</t>
  </si>
  <si>
    <t>https://www.efe.com/efe/english/world/over-37-000-displaced-by-separatist-conflict-in-indonesia-s-papua-province/50000262-3943024 https://www.rnz.co.nz/international/pacific-news/386236/32-000-people-flee-violence-in-papua-rights-group  https://www.aljazeera.com/news/2019/10/16000-flee-unrest-indonesia-papua-region-191007100152636.html https://humanrightspapua.org/news/31-2019/460-update-armed-conflict-in-nduga-regency-csos-estimate-a-total-number-of-177-fatalities-and-more-than-5-000-idps
https://www.rnz.co.nz/international/pacific-news/296593/unhcr-notes-png-progress-on-west-papuan-refugees http://www.internal-displacement.org/countries/indonesia</t>
  </si>
  <si>
    <t>The total population according to population by admin level 1 (237,641,326) plus registered refugees and asylum seekers inside Indonesia (14,000). The number of refugees outside Indonesia is currently unavailable. There are also an estimated 24 million unregistered births in Indonesia, many of these are believed to be linked to previous crises where refugees arrived but did not register. It is not clear from the population data whether these people have been factored into account so they have not been included in the total country population data.</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</si>
  <si>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Areas affected: Papua (365,466km2) + West Papua (97,024km2)</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</si>
  <si>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Population of areas affected: Papua (2,833,381) + West Papua (760,422)</t>
  </si>
  <si>
    <t xml:space="preserve">Displacement within the Papuan provinces is common due to recurring clashes between the Indonesian military and armed members of the independence movement. Additionally, village raids search for members of the independence movement by Indonesian forces often results in civilian displacement, particularly in Nduga Regency. Since 2018 when an escalation of violence occurred, it is unclear how many people have been displaced and. Media reports suggest that between December 2018 and March 2019 around 37,000 people were displaced from Nduga regency, Papua province, as a result of violence and conflict. In July 2019, a report from local NGO Solidarity with Nduga, indicated that atleast 5,000 IDPs were sheltered in temporary camps in Wamena Town. In August 2019, an escalation of protests in Jayapura resulted in the displacement of 2,000 people, and raids in Gome district in Pancak Regency (Papua) resulted in the displacement of 1,500 people, and as many as 16,000 were evacuated due to violent protests in Wamena town in September 2019. This data is both outdated and not verifiable, so is removed from the GCSI as of January 2020. </t>
  </si>
  <si>
    <t xml:space="preserve">Although the number of IDPs cannot be verified, it is assumed that they are in need of protection, shelter, food, NFI and health assistance. According to local reports, conditions in the IDP camps are poor. Food and water are lacking and as many as 170 IDPs have died in 2019 as a result of malnutrition and starvation. Displacement is often protracted as IDPs are afraid to return home even after raids or clashes end. Access is also highly restricted and there is no government response. Due to limited information available it is difficult to determine an estimate for PIN, so it is not included in the GCSI model. </t>
  </si>
  <si>
    <t xml:space="preserve">Floods in Sistan - Baluchestan </t>
  </si>
  <si>
    <t>Iran Statistical Centre 2016 (Census), UNHCR 2020</t>
  </si>
  <si>
    <t>https://www.amar.org.ir/english/Population-and-Housing-Censuses http://reporting.unhcr.org/node/2527#_ga=2.90842078.552184647.1580732886-2131988880.1565351050</t>
  </si>
  <si>
    <t>Only the areas most affected are counted: Lesvos, Samos, Chios, Kos, Leros.  Displacement data is added.</t>
  </si>
  <si>
    <t>Centre d’Etudes et de Recherches Démographiques (CERED) 05/2017</t>
  </si>
  <si>
    <t>INS Tunisie 2014, p.32</t>
  </si>
  <si>
    <t>UN World Population Prospects 2019</t>
  </si>
  <si>
    <t xml:space="preserve"> Instituto Nicaragüense de Estudios Territoriales (INETER) - Dirección General de Ordenamiento Territorial 2017</t>
  </si>
  <si>
    <t>MOROCCO: Centre d’Etudes et de Recherches Démographiques (CERED) 05/2017
ALGERIA: UN World Population Prospects 2019
SPAIN: INE. Instituto Nacional de Estadística 08/01/2020</t>
  </si>
  <si>
    <t>https://data.worldbank.org/country/lebanon</t>
  </si>
  <si>
    <t>https://www.acleddata.com/data/
http://missingmigrants.iom.int/downloads
https://missingmigrants.iom.int/methodology</t>
  </si>
  <si>
    <t>https://www.hcp.ma/Les-projections-de-la-population-et-des-menages-entre-2014-et-2050_a1920.html</t>
  </si>
  <si>
    <t>http://census.ins.tn/sites/default/files/projection_2014.pdf</t>
  </si>
  <si>
    <t xml:space="preserve">https://population.un.org/wpp/Graphs/1_Demographic%20Profiles/Algeria.pdf
https://population.un.org/wpp/Methodology/
</t>
  </si>
  <si>
    <t>http://aaca.mtpt.gov.dz/mtpt2019/index.php/w37/</t>
  </si>
  <si>
    <t>www.inec.go.cr/poblacion/estimaciones-y-proyecciones-de-poblacion</t>
  </si>
  <si>
    <t>https://www.unhcr.org/news/latest/2018/8/5b7176f04/fleeing-violence-nicaraguans-seek-safety-costa-rica.html
https://ccp.ucr.ac.cr/bvp/pdf/proye/regiones-cantones.pdf
http://www.migracion.go.cr/Documentos%20compartidos/Centro%20de%20Estadísticas%20y%20Documentos/Documentos%20Varios/Plan%20Integral%20para%20la%20Atención%20de%20Flujos%20Migratorios%20Mixtos%202018%20-%202022.pdf</t>
  </si>
  <si>
    <t>https://www.inide.gob.ni/Anuarios/Anuario2017.pdf</t>
  </si>
  <si>
    <t>MOROCCO: https://www.hcp.ma/Les-projections-de-la-population-et-des-menages-entre-2014-et-2050_a1920.html
ALGERIA: https://population.un.org/wpp/Graphs/1_Demographic%20Profiles/Algeria.pdf
https://population.un.org/wpp/Methodology/
SPAIN: https://www.ine.es/dyngs/INEbase/es/operacion.htm?c=Estadistica_C&amp;cid=1254736176951&amp;menu=ultiDatos&amp;idp=1254735572981
https://www.ine.es/inebaseDYN/cp30321/docs/meto_cifras_pobla.pdf</t>
  </si>
  <si>
    <t>This is the total number of  fatalities related to both the conflict and the MMF crisis</t>
  </si>
  <si>
    <t>Projection of the total population of Tunisia in 2019 presented by the National  Bureau of Statistics of Tunisia following the 2014 Census. Migration, mortality and natality are all factors taken into account in the calculations. Reliability level selected is high as the figure is close the World Bank 2018 estimate (11,565,204) and the current estimate of the INS website for July 2019 (11,722,038).</t>
  </si>
  <si>
    <t>43100000 total estimated (median) population of the country for 2019. It is not clear whether the 173,600 Sahrawi refugees living in the south west of the country (http://www.usc.es/export9/sites/webinstitucional/gl/institutos/ceso/descargas/UNHCR_Tindouf-Total-In-Camp-Population_March-2018.pdf) are included in the figure. The UN figure was chosen instead of the one of the National Office of Statistics of Algeria as it takes into account international migration as one of the variables.</t>
  </si>
  <si>
    <t>Total surface of the Tindouf province where the camps are located</t>
  </si>
  <si>
    <t>No fatalities reported</t>
  </si>
  <si>
    <t>The majority of the Nicaraguan population moves to the Gran Área Metropolitana which includes San José, Alajuela, Cartago and Heredia. Most  seem to arrive in the capital San Jose. Therefore only the area of the province of San Jose is considered. However, other areas (entry points) are impacted as well.</t>
  </si>
  <si>
    <t xml:space="preserve">Total land area excluding lakes and lagoons. The whole country is affected by the crisis. </t>
  </si>
  <si>
    <t xml:space="preserve">Sum of the population of Algeria, Tunisia, Libya and Italy. For country-specific justifications of the population figures, please see entries for Libya Mixed Migration crisis, Tunisia Mixed Migration Crisis and Algeria Mixed Migration crisis. The figure for the Italian population represents the population resident in the country as of September 2019. Migrants not registered by local registry offices are thus not included in the figure. </t>
  </si>
  <si>
    <t>all fatalities and people missing recorded on the Central Mediterranean route.  IOM data is intended to be "a minimum estimate of the number of migrant deaths." For example, deaths happening in detention centres or due to labour exploitation are not included.</t>
  </si>
  <si>
    <t>The sum of the total population of Morocco (35,586,616), Spain (47,100,396) and Algeria (43,100,000). For country-specific justifications of the population figures, please see entries for Algeria Mixed Migration crisis and Morocco Mixed Migration Crisis. The population figure for Spain already takes into account migration fluxes.</t>
  </si>
  <si>
    <t>Observatorio de Violencia, 2019</t>
  </si>
  <si>
    <t>World Bank 2019</t>
  </si>
  <si>
    <t>National Statistical Institute Publication; Regional Response Plan 2020</t>
  </si>
  <si>
    <t xml:space="preserve">OCHA, July 2015; Regional Response Plan  2020; R4V Factsheet 29/10/2019 </t>
  </si>
  <si>
    <t xml:space="preserve">World Bank 2018 
R4V March 2019 Update
UNICEF 27/03/2019 
NPR 18/12/2018 
IFRC 01/02/2019
</t>
  </si>
  <si>
    <t>WHO/PAHO July - December 2019</t>
  </si>
  <si>
    <t>OCHA 01/2020</t>
  </si>
  <si>
    <t>INEC Ecuador, 2018</t>
  </si>
  <si>
    <t>OCHA, 2018</t>
  </si>
  <si>
    <t>VEN: World Bank 25/01/2019
ECU: INEC Ecuador, 2018
BRA: IBGE 2018
COL: World Bank 
 PER: National Statistical Institute Publication; Regional Response Plan 2020
TRI:World Bank
 PER: National Statistical Institute Publication; R4V as of 31/10/2018; Migration Bulletin, January 2019
TRI:World Bank</t>
  </si>
  <si>
    <t xml:space="preserve">No comprehensive data available. Anecdotal accounts suggest that refugee-hosting areas have experienced an increase in crime. </t>
  </si>
  <si>
    <t>http://www.medicinalegal.gov.co/lesiones-fatales-de-ciudadanos-venezolanos-en-colombia</t>
  </si>
  <si>
    <t>The Observatory does not disaggregate data per month and that is why a figure cannot be given for the last six months. However, from January until Noovember 2019 the Observatory registered 888 deaths among Venezuelans in Colombia. Causes of death included in the count are gunfire, knife attacks, road accidents, suicides,and other violent causes. Natural deaths and deaths following disputes have not been included in the count.</t>
  </si>
  <si>
    <t>https://data.worldbank.org/indicator/SP.POP.TOTL?locations=PE</t>
  </si>
  <si>
    <t xml:space="preserve">Population figures (31,989,256) according to World Bank's midyear estimates for 2020. Total population is based on the de facto definition of population, which counts all residents regardless of legal status or citizenship.  </t>
  </si>
  <si>
    <t>https://www.inei.gob.pe/media/MenuRecursivo/publicaciones_digitales/Est/Lib1140/cap01.pdf
https://reliefweb.int/sites/reliefweb.int/files/resources/72254.pdf</t>
  </si>
  <si>
    <t xml:space="preserve">Peru is both a state of transit and destination. According to the latest projections and estimations published in the last Regional Response Plan 2020 the areas of the country with the highest number of venezuelans are: Lima (with an estimated 75% of the resident population), the regions in the north of the country: La Libertad, Lambayeque and Piura (with approximatley 10% of the popilation), the city of Arequipa and the transit region of Tumbes. 
</t>
  </si>
  <si>
    <t xml:space="preserve">Number of people living in 6 provinces that were included as affected by the crisis. Based on OCHA population estimation. </t>
  </si>
  <si>
    <t>https://data.humdata.org/dataset/proyeccion-de-poblacion-por-distrito-y-edad-de-peru;https://reliefweb.int/sites/reliefweb.int/files/resources/72254.pdf; https://data2.unhcr.org/en/documents/download/72314</t>
  </si>
  <si>
    <t xml:space="preserve">Level 1 takes into account the number of people living in the six provinces where the majority of Venezuelans can be found (Lima, La Libertad, Lambayeque, Piura, Arequipa and Tumbes) minus those estimated to be facing shortages and or availability and accessibility problems regarding basic services due to the crisis, located in Level 3. Considering Peru as a upper-middle income country and current response activities no Venezuelans within the country are expected to face extreme humanitarian needs. </t>
  </si>
  <si>
    <t>Most sources put the number of Venezuelans at 40,000 but others estimate the actual number to be higher, at 60,000 (used as PIN number and people facing moderate humanitarian conditions, level3). While Venezuelans present in the country likley add a strain to resources/services, the impact on the host community in terms of humanitarian needs seems to be low.</t>
  </si>
  <si>
    <t>https://data.worldbank.org/country/trinidad-and-tobago; https://reliefweb.int/sites/reliefweb.int/files/resources/68962.pdf https://www.npr.org/2018/12/18/677325140/trinidad-faces-humanitarian-crisis-as-more-venezuelans-come-for-refuge?t=1553098659516&amp;t=1556281240598 https://reliefweb.int/sites/reliefweb.int/files/resources/UNICEF%20Humanitarian%20Situation%20Report%20on%20Migration%20flows%20in%20Latin%20America%20and%20the%20Caribbean%20%235%20-%20May-December%202018.pdf https://reliefweb.int/sites/reliefweb.int/files/resources/MDR42004eu1.pdf</t>
  </si>
  <si>
    <t>https://www.paho.org/hq/index.php?option=com_docman&amp;view=download&amp;category_slug=measles-2204&amp;alias=50420-25-september-2019-measles-epidemiological-update&amp;Itemid=270&amp;lang=en
https://www.paho.org/hq/index.php?option=com_docman&amp;view=download&amp;category_slug=measles-2204&amp;alias=49586-7-august-2019-measles-epidemiological-update-1&amp;Itemid=270&amp;lang=en
https://www.paho.org/hq/index.php?option=com_docman&amp;view=download&amp;category_slug=2019-2&amp;alias=51237-13-december-2019-measles-epidemiological-update&amp;Itemid=270&amp;lang=en
https://www.paho.org/hq/index.php?option=com_docman&amp;view=download&amp;category_slug=measles-2204&amp;alias=48288-18-april-2019-measles-epidemiological-update-1&amp;Itemid=270&amp;lang=en
https://www.paho.org/hq/index.php?option=com_docman&amp;view=download&amp;category_slug=measles-2204&amp;alias=50910-1-november-2019-measles-epidemiological-update-1&amp;Itemid=270&amp;lang=en
https://reliefweb.int/sites/reliefweb.int/files/resources/2019-dec-06-phe-epi-update-diphtheria.pdf
https://reliefweb.int/report/venezuela-bolivarian-republic/venezuela-el-pa-s-de-am-rica-latina-con-m-s-casos-de-malaria; https://reliefweb.int/report/venezuela-bolivarian-republic/venezuela-el-pa-s-de-am-rica-latina-con-m-s-casos-de-malaria</t>
  </si>
  <si>
    <t xml:space="preserve">Rough estimation of measles and and diphteria cases in the last 6 months (July to December). There is an overall lack of reliable information on illnesses.
43 new confirmed diphteria cases between July and December
221 new confirmed measles cases between July and December. In 2019, Venezuela has been declared the South American country with the highest number of malaria cases: 320,000. </t>
  </si>
  <si>
    <t>https://observatoriodeviolencia.org.ve/news/informe-anual-de-violencia-2019/</t>
  </si>
  <si>
    <t>According to the Informe Annual de Violencia 2019, a total of 16,506 people died due to violent causes in 2019 including 5,286 from police and military violence, 6,588 homicides and 4,632 under investigation. Due to the lack of disaggregated data per month, this number was divided by two to give an estimation for the period covered (6 months) although not reflective of the variation by months.</t>
  </si>
  <si>
    <t>Country population + refugees in country + asylum seekers + returnees - refugees outside of the country</t>
  </si>
  <si>
    <t>IDPs in Diffa + returnees in Diffa</t>
  </si>
  <si>
    <t>There is no Level 1. Level 2 includes populations living in Diffa region but not affected by the crisis (population - levels 3-4). Levels 3-4 estimations based on the PIN figures disagragated per status and the severity map. IDPs, refugees and returnees are considered facing severe humanitarian needs while the rest of the PIN is considering facing stressed humanitarian conditions</t>
  </si>
  <si>
    <t>https://reliefweb.int/report/niger/niger-aper-u-des-besoins-humanitaires-2020-janvier-2022</t>
  </si>
  <si>
    <t>https://www.inacif.gob.gt/index.php/datos-numericos/informacion-mensual</t>
  </si>
  <si>
    <t>https://www.ecuadorencifras.gob.ec/search/Poblaci%C3%B3n,+superficie+(km2),+densidad+poblacional+a+nivel+parroquial/</t>
  </si>
  <si>
    <t>The majority of refugees and migrants from Venezuela wishing to settle in Ecuador have done so mainly in cities located in the provinces of: Carchi (city of Tulcan), Pichincha (city of Quito), Guayas (city of Santiago de Guayaquil) El Oro (city of Huaquillas) and Sucumbios (city of Lago Agrio)</t>
  </si>
  <si>
    <t>https://data.humdata.org/dataset/ecuador-admin-level-2-boundaries#</t>
  </si>
  <si>
    <t xml:space="preserve">Population living in the cities of the most affected regions: Tulcan, Quito, Santiago de Guayaquil, Huaquillas and Lago Agrio  </t>
  </si>
  <si>
    <t xml:space="preserve">VEN: https://data.worldbank.org/indicator/AG.SRF.TOTL.K2?locations=VE
ECU:https://www.ecuadorencifras.gob.ec/search/Poblaci%C3%B3n,+superficie+(km2),+densidad+poblacional+a+nivel+parroquial/
BRA: https://www.ibge.gov.br/cidades-e-estados/rr.html
COL: https://databank.worldbank.org/data/views/reports/reportwidget.aspx?Report_Name=CountryProfile&amp;Id=b450fd57&amp;tbar=y&amp;dd=y&amp;inf=n&amp;zm=n&amp;country=COL   
PER: https://www.inei.gob.pe/media/MenuRecursivo/publicaciones_digitales/Est/Lib1140/cap01.pdf
https://reliefweb.int/sites/reliefweb.int/files/resources/72254.pdf
TRI: https://databank.worldbank.org/data/reports.aspx?source=2&amp;country=TTO
</t>
  </si>
  <si>
    <t xml:space="preserve">VEN: 912,050 - The whole country is considered affected by the complex crisis
ECU: 3449 - The majority of refugees and migrants from Venezuela wishing to settle in Ecuador have done so mainly in cities located in the provinces of: Carchi (city of Tulcan), Pichincha (city of Quito), Guayas (city of Santiago de Guayaquil) El Oro (city of Huaquillas) and Sucumbios (city of Lago Agrio)
BRA: 224,274 - Figure represents the area of Roraima state. The vast majority of Venezuelan refugees and migrants in Brazil have gone to Roraima, with a much smaller number choosing  Amazonas, specifically the city of Manaus.
COL: 135,303 It is the surface of the departments where more than 100,000 Venezuelans migrants are reported: Antioquia, Atlantico, Bogota, Cundinamarca, La Guajira, Norte de Santander, Santander
PERU: 178440 - Peru is both a state of transit and destination. According to the latest projections and estimations published in the last Regional Response Plan 2020 the areas of the country with the highest number of venezuelans are: Lima (with an estimated 75% of the resident population), the regions in the north of the country: La Libertad, Lambayeque and Piura (with approximatley 10% of the popilation), the city of Arequipa and the transit region of Tumbes.
T&amp;T: 5,130 Total surface of the country
</t>
  </si>
  <si>
    <t xml:space="preserve">VEN: It is arguable that a percentage of the population is in severe humanitarian conditions, however due to lack of data it is difficult to estimate a figure.
ECU: 0
BRA: 0
COL: 500000 - PIN number includes the number of Venezuzelans with the intention to stay (1,630,903) + 500,000 of refugees and migrants in transit + 500,000 colombians returnees + 600,000 of the host communities. 
Level 1 takes into consideration the people exposed to Venezuelan inlux minus people affected and people in need 
Level 3 includes the Venezuelans with intention to stay, the Colombian returnees and the host communities 
Level 4 includes the refugees and migrants in transit. 
PER: 0 - Level 1 takes into account the number of people living in the six provinces where the majority of Venezuelans can be found (Lima, La Libertad, Lambayeque, Piura, Arequipa and Tumbes) minus those estimated to be facing shortages and or availability and accessibility problems regarding basic services due to the crisis, located in Level 3. Considering Peru as a upper-middle income country and current response activities no Venezuelans within the country are expected to face extreme humanitarian needs. 
ECU: 0 - The total population living in the most affected regions of the country are considered to be affected and in Level 1 need. The estimated number of Venezuelan migrant and refugees currently in Ecuador 385,042 and around 209,000 people from the host communites considered to be in need of assitance are placed in Level 3 
TRI:0 - Most sources put the number of Venezuelans at 40,000 but others estimate the actual number to be higher, at 60,000 (used as PIN number and people facing moderate humanitarian conditions, level3). While Venezuelans present in the country likley add a strain to resources/services, the impact on the host community in terms of humanitarian needs seems to be low.
</t>
  </si>
  <si>
    <t>Floods in Madagascar</t>
  </si>
  <si>
    <t>Food Security Crisis in Mozambique</t>
  </si>
  <si>
    <t>INE 2018.</t>
  </si>
  <si>
    <t>The total populatoin of Mozambique based off 2017 census data.</t>
  </si>
  <si>
    <t>Landmass of districts affected by acute food security is assumed to be the total landmass of Mozambique.</t>
  </si>
  <si>
    <t>IPC October 2019 to February 2020.</t>
  </si>
  <si>
    <t>http://www.ipcinfo.org/fileadmin/user_upload/ipcinfo/docs/IPC_AFI_AMN_Mozambique_2019April2020Feb_English.pdf</t>
  </si>
  <si>
    <t>Food Security Crisis in Namibia</t>
  </si>
  <si>
    <t>Total population in country</t>
  </si>
  <si>
    <t>Humanitarian Data Exchange 2018</t>
  </si>
  <si>
    <t>https://data.humdata.org/group/nam</t>
  </si>
  <si>
    <t>Total # of square kilometers for the total country.</t>
  </si>
  <si>
    <t>IPC October 2019 to March 2020.</t>
  </si>
  <si>
    <t>http://www.ipcinfo.org/fileadmin/user_upload/ipcinfo/docs/IPC_AcuteFoodInsecurity_Namibia_2019Oct2020Sept.pdf</t>
  </si>
  <si>
    <t>Food Security Crisis in Swaziland</t>
  </si>
  <si>
    <t>IPC October 2019 to March 2020 Projections</t>
  </si>
  <si>
    <t>http://www.ipcinfo.org/fileadmin/user_upload/ipcinfo/docs/IPC_Eswatini_AFI_2019June2020March.pdf</t>
  </si>
  <si>
    <t>UN OCHA 08/01/2020</t>
  </si>
  <si>
    <t>City Population 2020</t>
  </si>
  <si>
    <t>UN OCHA 08/01/2020 UNHCR 12/01/2020</t>
  </si>
  <si>
    <t>UN OCHA 22/12/2019</t>
  </si>
  <si>
    <t>https://reliefweb.int/report/sudan/sudan-humanitarian-needs-overview-2020-january-2020</t>
  </si>
  <si>
    <t xml:space="preserve">The total population of Sudan according to the 2020 HNO is 43 million. </t>
  </si>
  <si>
    <t>The whole country is considerd to be affected by the complex crisis, which includes the political situation, economic situation (including inflation rates and rising prices for basic commodities), ongoing conflict, displaced population, food security, and others.</t>
  </si>
  <si>
    <t>The entire population is considerd to be affected by the complex crisis, which includes the political situation, economic situation (including inflation rates and rising prices for basic commodities), ongoing conflict, displaced population, food security, and others.</t>
  </si>
  <si>
    <t xml:space="preserve">The total PIN figure is based off of the 2020 HNO, and includes refugees, IDPs, vulnerable groups, and returnees. The distribution of PIN was determined by the HNO as well, which put 1 million facing severe humanitarian needs, and 3.9 million facing extreme needs. The remaining PIN were placed on level 3, facing moderate needs. Total population facing level 2 conditions was calculated by subracting total PIN figure from the total affected. Level 1 conditions were calculated by subtracting both PIN and affected from total exposed. </t>
  </si>
  <si>
    <t xml:space="preserve">All states are hosting South Sudanese refugees, however, Khartoum, White Nile, East Darfur are hosting the most refugees (all over 100,000 and at least marking 3,75% of the host population). Therefore, these 3 states will be taken as a representative sample. </t>
  </si>
  <si>
    <t xml:space="preserve">https://reliefweb.int/sites/reliefweb.int/files/resources/Sudan_2020_HNO.pdf https://reliefweb.int/sites/reliefweb.int/files/resources/Digital%20Virsion_Sudan%20Countrry%20CRP%202020-V4-20200113.pdf </t>
  </si>
  <si>
    <t>All states are hosting  refugees. However, it is reported that the impact of the refugee influx on the host community can have both negative and positive impacts. Furthermore, it is difficult to differentiate that whether the needs of host communities are as a result of the presence of refugees, or rather based on pre-exisiting conditions.    Therefore, only the the number of host population who are to be targeted for assistance and total number of refugees were counted as exposed.</t>
  </si>
  <si>
    <t xml:space="preserve">They are likely refugees included in the total number of fatalities by ACLED, however it was too unreliable to determine the total number.  Therefore, the number was put as X. </t>
  </si>
  <si>
    <t>According to the 2020 Humanitarian needs overview there are currently 1.1 million refugees in Sudan, all of which are in need. This number is primarily comprised of those from South Sudan, who accoun for at least 850,000 of the total refugee population. The HNO indicates that of the refugee population in Sudan there are 200,000 currently facing extreme needs, which the 2020 HRP suggests are predominately South Sudanese refugee camps with more than 20,000 people. There are 500,000 facing severe (level 4) needs. The HRP states these are mostly out-of-camp refugees with settlements of more than 1,000 people or those living in Khartoum's open areas, due to the lack of access to adequate WASH infrastructure, and other basic services. The remaining 400,000 were placed on level 3 needs - they typically reside in smaller camp (less than 1,000) or live in urban areaswhere access to basic services is higher. Total population of affected was determined by the population of host communities (226,000) who will be targeted for assistance in 2020. The total number of exposed was calculated by subtracting total PIN and affected from exposed, which equallaed 0.</t>
  </si>
  <si>
    <t>The total number of affected are considered to be the displaced people, according to the latest displacement dashboard from UNHCR. Those displaced due to disasters were removed from the figure, so only those displaced from violence and armed conflict were included.</t>
  </si>
  <si>
    <t>https://reliefweb.int/sites/reliefweb.int/files/resources/2020%20Somalia%20Humanitarian%20Needs%20Overview.pdf</t>
  </si>
  <si>
    <t>Total population in country according to the Humanitarian Needs Overview 2020</t>
  </si>
  <si>
    <t>The total population is considered to be affected by the complex crisis. Therefore, the affected was calculated as the total population in country according to the HNO 2020.</t>
  </si>
  <si>
    <t>https://reliefweb.int/sites/reliefweb.int/files/resources/2020%20Somalia%20Humanitarian%20Needs%20Overview.pdf https://www.unhcr.org/somalia.html</t>
  </si>
  <si>
    <t>Total displaced population is Somalia refugees living abroad (refugees in Kenya, Ethiopia, Yemen, Uganda, Djibouti, Eritrea) + returnees + IDPs + displaced from the flooding events, as even though the numbers are included in the UNHCR update, they are not added to their IDP number. Incoming refugees and asylum seekers were not included as they are not displaced by the complex crisis in Somalia.</t>
  </si>
  <si>
    <t>UNHCR 13/08/2018; División Territorial Administrativa, Instituto Geográfico Nacional, San José, Costa Rica, Imprenta Nacional, 2001; Government of Costa Rica</t>
  </si>
  <si>
    <t>15,000 people were displaced in the border area with India following conflict incidents along the Line of Control  in March 2019. There are media reports suggesting that displacement is common, though specific numbers are unknown and cannot be verified due to access restrictions. As of December, since the 15,000 displaced is  9 months old, it has been removed from the GCSI calculation.</t>
  </si>
  <si>
    <t>ACAPS Access Methodology</t>
  </si>
  <si>
    <t>https://www.acaps.org/methodology/access</t>
  </si>
  <si>
    <t>Algerian Ministry of Transport 2019</t>
  </si>
  <si>
    <t>Census Figures 2018</t>
  </si>
  <si>
    <t>Southern Africa Regional Food Security Crisis</t>
  </si>
  <si>
    <t>MDG004</t>
  </si>
  <si>
    <t>MDG005</t>
  </si>
  <si>
    <t>Food Security</t>
  </si>
  <si>
    <t>NAM002</t>
  </si>
  <si>
    <t>SWZ002</t>
  </si>
  <si>
    <t>Residents are the only group affected.</t>
  </si>
  <si>
    <t>Only population living in Namibia are affected.</t>
  </si>
  <si>
    <t>Only populations living in Mozambique are affected.</t>
  </si>
  <si>
    <t xml:space="preserve">ACAPS Access Report </t>
  </si>
  <si>
    <t>Refugees, IDPs, host, non-host and returnees.</t>
  </si>
  <si>
    <t>This is the sum of people facing levels 1-5 humanitarian needs according to ACAPS methodology.</t>
  </si>
  <si>
    <t>This is the sum of people facing levels 2-5 humanitarian needs according to ACAPS methodology.</t>
  </si>
  <si>
    <t>The PIN is a sum of people at levels 1-3 requiring humanitarian assistance according to ACAPS methodology calculations. Levels 1-5 is as specified by Cadre Harmonise.</t>
  </si>
  <si>
    <t>This is the sum total of level 1-5 needs according to ACAPS methodology for population living in affected areas.</t>
  </si>
  <si>
    <t>This is the sum total of level 2-5 needs according to ACAPS methodology for populationaffected by a crisis.</t>
  </si>
  <si>
    <t>PIN figures are a summation of levels 1-3 according to ACAPS methodology. Level 1-5 are as specified by IPC April 2020 to June 2020 from the July 2019 to June 2020 projections.</t>
  </si>
  <si>
    <t>http://www.ine.gov.mz/operacoes-estatisticas/censos/censo-2007/censo-2017;  https://www.unhcr.org/news/briefing/2020/2/5e3d2d8f4/fresh-violence-northern-mozambique-forces-thousands-flee.html;   https://reliefweb.int/sites/reliefweb.int/files/resources/IPC_AFI_AMN_Mozambique_2019April2020Feb_English.pdf</t>
  </si>
  <si>
    <t>https://data2.unhcr.org/en/country/moz</t>
  </si>
  <si>
    <t>These are the number of people displaced by cyclones and other food security inducing factors.</t>
  </si>
  <si>
    <t>This is following ACAPS methodology for populations living in affected areas: The summation of people at Level 1 to 5 needing humanitarian assistance.</t>
  </si>
  <si>
    <t>This is following ACAPS methodology for populations affected: The summation of people at Level 2 to 5 needing humanitarian assistance.</t>
  </si>
  <si>
    <t>Lesotho,Madagascar,Malawi,Mozambique,Namibia,Swaziland,Tanzania,Zambia,Zimbabwe</t>
  </si>
  <si>
    <t>REG012</t>
  </si>
  <si>
    <t>LSO, MDG, MWI, MOZ, NAM, SWZ, TZA, ZMB, ZWE</t>
  </si>
  <si>
    <t>Lesotho,Madagascar,Malawi,Mozambique,Namibia,Eswatini,Tanzania,Zambia,Zimbabwe</t>
  </si>
  <si>
    <t>Afghan Refugees</t>
  </si>
  <si>
    <t>Government of Bangladesh 2011, JRP 28/02/2020, ISCG MSNA 30/09/2019, REACH-UNHCR 26/01/2020, ACAPS 20/12/2020</t>
  </si>
  <si>
    <t xml:space="preserve">Needs and Priorities 2020 </t>
  </si>
  <si>
    <t>http://203.112.218.65:8008/WebTestApplication/userfiles/Image/PopCen2011/Com_Cox%27s%20Bazar.pdf
https://www.humanitarianresponse.info/sites/www.humanitarianresponse.info/files/documents/files/jrp_2020_summary_2-pager_280220.pdf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</si>
  <si>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Rohingya refugees, host and non host.</t>
  </si>
  <si>
    <t>https://reliefweb.int/sites/reliefweb.int/files/resources/2020_DPRK_N%26P_Overview_Provisional.pdf</t>
  </si>
  <si>
    <t>The PIN is 10.4 million as assessed by the 2020 Needs and Priorities Overview. There is no Level 1 because everyone exposed is considered affected. Level 2 is the entire country population (25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</si>
  <si>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Iran Statistical Centre 2016 (Census), UNHCR 01/2020, Statoids 02/2020</t>
  </si>
  <si>
    <t>UNHCR 01/10/2019, NRC 09/2019, Amnesty International 20/06/2019, Europa 21/10/2019</t>
  </si>
  <si>
    <t>Population of Iran according to the 2016 census (79,926,270). It is estimated that approximately 3 million undocumented afghans and registered afghan refugees also live in the country. These 3 million are not included in the census but are added to the population total.</t>
  </si>
  <si>
    <t>While refugee settlements are limited to specific provinces, only 3% of the 951,142 registered Afghan refugees in Iran live in 20 refugee settlements. The vast majority live in urban areas. An additional 2 million undocumented Afghans also live in urban areas. To avoid making a dramatic overestimate, the top 3 refugee-hosting regions are used to determine the geographic and human exposure to the refugee situation. This includes the provinces of Tehran, Isfahan, and Khorasan Razavi. This is still an overestimate.</t>
  </si>
  <si>
    <t>Although undocumented Afghans and Afghan refugees are located throughout the country, it is assumed that not the entire country is actually exposed or affected by the crisis. To avoid making a dramatic overestimate, the top 3 refugee-hosting regions are used to determine the geographic and human exposure to the refugee situation. This includes the provinces of Tehran, Isfahan, and Khorasan Razavi. This is still an overestimate.</t>
  </si>
  <si>
    <t>The only people considered to be directly affected are the refugees and undocumented Afghans. Many of whom have been living in Iran for decades without access to basic goods and services or livelihood opportunities.</t>
  </si>
  <si>
    <t>There are 951,142 registered Afghan refugees in Iran. According to UNHCR estimates, approximately 2 million undocumented Afghans live in the country.</t>
  </si>
  <si>
    <t>It is unlikely that there are any fatalities caused directly by the refugee crisis. However, it can be assumed that premature deaths do accur in the refugee population do to access constraints and poor living conditions. This is not verifiable or calculable, so it is not included.</t>
  </si>
  <si>
    <t>http://reporting.unhcr.org/sites/default/files/UNHCR%20Iran%20Fact%20Sheet%20-%20October%202019.pdf https://www.nrc.no/globalassets/pdf/fact-sheets/2019/q3/factsheet_iran_sep2019.pdf https://www.amnesty.org/en/latest/news/2019/06/afghanistan-refugees-forty-years/
http://ec.europa.eu/echo/printpdf/4437_en</t>
  </si>
  <si>
    <t xml:space="preserve">Level 1 includes all people living in the three regions hosting the majority of refugees. Approximately 55% of refugees live in the provinces of Tehran, Isfahan, and Khorasan Razavi. Since most refugees and undocumented Afghans live in urban areas of Iran, it is difficult to assume that all Iranians are exposed, for the purpose of the Severity Index, this crisis is limited in geographic scope to these most affected areas. There is no one considered to be in Level 2, because everyone who is affected (undocumented Afghans and Afghan refugees in the country) is also assumed to be in need. The PIN includes all 2 million undocumented Afghans and 951,142 registered Afghan refugees. Level 3 includes registered Afghan refugees. There is a government response as well as UNHCR and limited NGO response to the refugees in the country. There are provisions to provide easier access to healthcare and education for refugees, alleviating the severity of some needs. However, they are still in need, particularly in terms of shelter, livelihood, and WASH support. They are considered to be in moderate need. The 2 million undocumented Afghans are considered to be on Level 4. This is because undocumented Afghans have extremely limited access to healthcare, economic opportunity, education, and are constantly under threat of forced deportation from Iranian authorities. The dispersal of this population in urban areas means there is limited coordinated response to their needs, putting them in severe humanitarian need.  There is no population considered to be in Level 5 severity. </t>
  </si>
  <si>
    <t>http://reporting.unhcr.org/sites/default/files/UNHCR%20Iran%20Fact%20Sheet%20-%20October%202019.pdf https://www.nrc.no/globalassets/pdf/fact-sheets/2019/q3/factsheet_iran_sep2019.pdf https://www.amnesty.org/en/latest/news/2019/06/afghanistan-refugees-forty-years/</t>
  </si>
  <si>
    <t>http://ec.europa.eu/echo/printpdf/4437_en</t>
  </si>
  <si>
    <t>Afghan refuges are directly affected. Host community, especially in the largest refugee hosting provinces are also assumed to be affected.</t>
  </si>
  <si>
    <t>Myanmar National Census 2014, HNO 2020</t>
  </si>
  <si>
    <t>HNO 2020</t>
  </si>
  <si>
    <t>The geographic size of the states affected by conflict. Even though the conflict in Shan state is localized in the north we assume the whole state is affected to a certain degree. Further, it is also assumed that the whole of the Kachin state is affected by the conflict. All of Rakhine is affected to a certain degree, and in Chin state, Paletwa township is affected.</t>
  </si>
  <si>
    <t>https://myanmar.unfpa.org/en/publications/union-report-volume-3k-rakhine-state-report 
https://reliefweb.int/report/myanmar/myanmar-humanitarian-needs-overview-2020-december-2019</t>
  </si>
  <si>
    <t>All of Rakhine state and Paletwa township in Chin state are affected by the conflict. The last census conducted in 2014 was used to determine how many people are living in the Rakhine state. Population for Rakhine is 3,188,807. Paletwa population is 97,053. As the census is not taking into account the Rohingya population, the estimated 596,000 Rohingya who have stayed in Myanmar are added. This is the entire population of both Kachin and Shan states. Although conflict in Shan is fairly limited to the north, the assumption is that throughout the state the conflict is likely to have indirect impact. Thus, the entire population of these states is considered to be exposed.</t>
  </si>
  <si>
    <t>The population directly affected by conflict in Rakhine, Chin, Shan and Kachin states is based off the HNO PIN data set. This includes the entire population in districts that have people in need - this was calculated by comparing the districts with PIN figures and the Myanmar census.This assumes that not only the PIN are affected but also the people living around the areas of conflict and displacement.</t>
  </si>
  <si>
    <t>The conflict in Rakhine is affecting all of Rakhine state and Southern Chin state (Paletwa township only) to a certain degree. Level 1 includes all people exposed to the conflict, which is considered to be the entire population of Rakhine state and Paletwa township in Chin state, minus those directly affected or people in need. Level 2 is all people directly affected by the conflict. This is the population of townships where PIN are located. This is based on the assumption that anyone living in townships where there are PIN is likely to be experience direct humanitarian consequences from the conflict. The PIN is calculated using HNO severity data. Based off quantitative analysis, Level 3 includes all PIN considered to be in stressed and severe conditions (HNO level 2 and 3). This is the PIN in Kyaukpyu, Meybon, Pauktaw, Sittwe. Level 4 is considered equal to HNO level 4, those in extreme need. This includes all PIN in Kyauktaw, Minbya, Mrauk-U, Ponnagyun, Buthidaung, Maungdaw, and Rathedaung townships in Rakhine and Paletwa township in Chin state. For Kachin and Shan, Level 1 (exposed) includes the entire population of Kachin and Shan states minus the number of directly affected. Level 2 severity (affected population) is all those living in the districts where PIN are present - i.e. district populations minus the PIN. The PIN levels are determined based on HNO Data coupled with quantitative analysis - largely because of lack of data on severity distribution of people in need in the Kachin and Shan states. Level 3 includes all PIN in Kachin and Shan minus IDPs, which are considered to be in a more severe humanitarian condition. IDPs are on Level 4. There is no one considered to be in Level 5 severity.</t>
  </si>
  <si>
    <t>https://reliefweb.int/report/myanmar/myanmar-humanitarian-needs-overview-2020-december-2019</t>
  </si>
  <si>
    <t>IDPs, Host, Non-Host</t>
  </si>
  <si>
    <t xml:space="preserve">https://myanmar.unfpa.org/en/publications/union-report-volume-3k-rakhine-state-report 
</t>
  </si>
  <si>
    <t xml:space="preserve">The whole of the Rakhine state (36,778 km²) is affected by the conflict to a degree. Paletwa township in Chin is also affected (8,079 km²). </t>
  </si>
  <si>
    <t>All of Rakhine state and Paletwa township in Chin state are affected by the conflict. The last census conducted in 2014 was used to determine how many people are living in the Rakhine state. Population for Rakhine is 3,188,807. Paletwa population is 97,053. As the census is not taking into account the Rohingya population, the estimated 596,000 Rohingya who have stayed in Myanmar are added.</t>
  </si>
  <si>
    <t xml:space="preserve">This is based on the HNO PIN dataset and includes townships where PIN in Rakhine are living with the Census data to determine how many people are affected. This is based on the assumption that not only the PIN are affected but also the people living around the areas of conflict and displacement. Since Rohingya are affected regardless of their location in Rakhine, all 596,000 are included. The population of the following townships are considered affected: Kyaukpyu, Meybon, Pauktaw, Sittwe, Kyauktaw, Minbya, Mrauk-U, Ponnagyun, Buthidaung, Maungdaw, and Rathedaung townships in Rakhine and Paletwa township in Chin state. </t>
  </si>
  <si>
    <t xml:space="preserve">The conflict in Rakhine is affecting all of Rakhine state and Southern Chin state (Paletwa township only) to a certain degree. Level 1 includes all people exposed to the conflict, which is considered to be the entire population of Rakhine state and Paletwa township in Chin state, minus those directly affected or people in need. Level 2 is all people directly affected by the conflict. This is the population of townships where PIN are located. This is based on the assumption that anyone living in townships where there are PIN is likely to be experience direct humanitarian consequences from the conflict. The PIN is calculated using HNO severity data. Based off quantitative analysis, Level 3 includes all PIN considered to be in stressed and severe conditions (HNO level 2 and 3). This is the PIN in Kyaukpyu, Meybon, Pauktaw, Sittwe. Level 4 is considered equal to HNO level 4, those in extreme need. This includes all PIN in Kyauktaw, Minbya, Mrauk-U, Ponnagyun, Buthidaung, Maungdaw, and Rathedaung townships in Rakhine and Paletwa township in Chin state. There is no one considered to be in Level 5 severity. </t>
  </si>
  <si>
    <t>https://myanmar.unfpa.org/en/publications/union-report-volume-3k-rakhine-state-report 
https://reliefweb.int/report/myanmar/myanmar-humanitarian-needs-overview-2020-december-2020</t>
  </si>
  <si>
    <t>https://myanmar.unfpa.org/en/publications/union-report-volume-3k-rakhine-state-report 
https://reliefweb.int/report/myanmar/myanmar-humanitarian-needs-overview-2020-december-2021</t>
  </si>
  <si>
    <t>https://myanmar.unfpa.org/en/publications/union-report-volume-3k-rakhine-state-report 
https://reliefweb.int/report/myanmar/myanmar-humanitarian-needs-overview-2020-december-2022</t>
  </si>
  <si>
    <t>https://myanmar.unfpa.org/en/publications/union-report-volume-3k-rakhine-state-report 
https://reliefweb.int/report/myanmar/myanmar-humanitarian-needs-overview-2020-december-2023</t>
  </si>
  <si>
    <t>IDP, host, non-host, refugees</t>
  </si>
  <si>
    <t>The Level 1 (exposed) includes the entire population of Kachin and Shan states minus the number of directly affected. Level 2 severity (affected population) is all those living in the districts where PIN are present - i.e. district populations minus the PIN. The PIN levels are determined based on HNO Data coupled with quantitative analysis - largely because of lack of data on severity distribution of people in need in the Kachin and Shan states. Level 3 includes all PIN in Kachin and Shan minus IDPs, which are considered to be in a more severe humanitarian condition. IDPs are on Level 4. There is no one considered to be in Level 5 severity.</t>
  </si>
  <si>
    <t xml:space="preserve">IDP, host, and non-host </t>
  </si>
  <si>
    <t xml:space="preserve">Ukraine Statistical Service 11/2018 </t>
  </si>
  <si>
    <t>UNHCR 07/02/2020</t>
  </si>
  <si>
    <t>HNO 2020, Ukraine Statistical Service 11/2018, UNHCR 12/2018</t>
  </si>
  <si>
    <t>Myanmar Census 2014, Government of Bangladesh 2011, ISCG 01/2019</t>
  </si>
  <si>
    <t>Myanmar National Census 2014,  HNO 2020, Government of Bangladesh 2011, JRP 28/02/2020, ISCG MSNA 30/09/2019, REACH-UNHCR 26/01/2020, ACAPS 20/12/2020</t>
  </si>
  <si>
    <t>UNHCR 31/01/2020</t>
  </si>
  <si>
    <t>UN OCHA 08/01/2020
UNHCR 12/01/2020</t>
  </si>
  <si>
    <t>Kenya National Bureau of Statistics  2009 UNHCR 08/2019 UNHCR 01/2020</t>
  </si>
  <si>
    <t>http://database.ukrcensus.gov.ua/PXWEB2007/eng/news/op_popul_e.asp http://www.ukrstat.gov.ua/operativ/operativ2018/ds/kn/kn_e/kn1118_e.html</t>
  </si>
  <si>
    <t>https://www.humanitarianresponse.info/en/operations/ukraine/document/ukraine-2020-humanitarian-needs-overview-hno</t>
  </si>
  <si>
    <t>Estimated population living in the area along the contact line (from 0 – 20+ km). Includes non-government controlled areas and government controlled areas.</t>
  </si>
  <si>
    <t>https://app.powerbi.com/view?r=eyJrIjoiY2RhMmExMjgtZWRlMS00YjcwLWI0MzktNmEwNDkwYzdmYTM0IiwidCI6ImU1YzM3OTgxLTY2NjQtNDEzNC04YTBjLTY1NDNkMmFmODBiZSIsImMiOjh9</t>
  </si>
  <si>
    <t xml:space="preserve">IDPs in Eastern Ukraine. 450,000 asylum seekers were removed as of February 2020 due to outdated information. </t>
  </si>
  <si>
    <t>http://database.ukrcensus.gov.ua/PXWEB2007/eng/ne ws/op_popul_e.asp http://www.ukrstat.gov.ua/operativ/operativ2018/ds/kn/kn_e/kn1118_e.html https://reliefweb.int/sites/reliefweb.int/files/resources/2018-12-UNHCR-UKRAINE-Fact-Sheet-FINAL- NG.pdf https://www.humanitarianresponse.info/en/operations/ukraine/document/ukraine-2020-humanitarian-needs-overview-hno</t>
  </si>
  <si>
    <t>Level 1 - Exposed (6,308,827). Total population of Donetska and Luhansk oblasts. Level 2 - Affected (5,400,000). Estimated population living in the area along the contact line (from 0 – 20+ km). Includes non-government controlled areas and government controlled areas. Due to conflict, mine contamination, and restrictions on movement and humanitarian access on both sides, anyone living within 20km of the contact lines is likely to be directly affected by the conflict. Areas closer to the contact line are likely to face higher needs and worse humanitarian conditions, though this is not always the case, as people living in rural areas far away from the contact line also experience severe humanitarian conditions due to access challenges.
PIN: 3,400,000 – which includes 1.9 million people living in NGCA and 1.5 million in GCAs. The highest humanitarian needs are found in WASH, Protection, and Health. These sectoral needs are particularly severe for the elderly, which make up approximately 32% of the PIN population. Elderly are likely to have more extreme humanitarian needs. This is due to limited mobility and isolation, economic insecurity, and access challenges in reaching healthcare or clean water, due to disabilities or physical limitations. Therefore, the 960,000 elderly living in GCAs and NGCAs are considered to be Level 4 severity. The remaining 2,440,000 are assumed to be on Level 3, experiencing moderate humanitarian conditions. Level 5: There is no one classified as being in level 5 severity.</t>
  </si>
  <si>
    <t>Non-host, IDPs, Host community</t>
  </si>
  <si>
    <t>https://myanmar.unfpa.org/en/publications/union-report-volume-3k-rakhine-state-report
http://203.112.218.65:8008/WebTestApplication/userfiles/Image/PopCen2011/Com_Cox%27s%20Bazar.pdf
https://www.humanitarianresponse.info/sites/www.humanitarianresponse.info/files/documents/files/2019_jrp_for_rohingya_humanitarian_crisis_compressed.pdf
https://reliefweb.int/sites/reliefweb.int/files/resources/69524.pdf</t>
  </si>
  <si>
    <t>Total Square kilometers affected. The whole of the Rakhine state (36,778 km²) is affected by the conflict to a degree. Paletwa township in Chin is also affected (8,079 km²). Teknaf and Ukhia Upazila in Bangladesh.</t>
  </si>
  <si>
    <t>https://myanmar.unfpa.org/en/publications/union-report-volume-3k-rakhine-state-report https://reliefweb.int/report/myanmar/myanmar-humanitarian-needs-overview-2020-december-2019</t>
  </si>
  <si>
    <t>Rohingya refugees, Rakhine IDPS, host and non host in Rakhine and Cox's Bazar</t>
  </si>
  <si>
    <t>The total number of displaced people according to the latest displacement dashboard from UNHCR. Those displaced due to disasters were removed from the figure, so only those displaced from violence and armed conflict were included.</t>
  </si>
  <si>
    <t>https://www.knbs.or.ke/download/population-distribution-by-sex-number-of-households-area-and-density-by-county-and-district/ https://reliefweb.int/sites/reliefweb.int/files/resources/Kenya%20Operation%20Factsheet%20-Sept%202019.pdf https://www.unhcr.org/ke/wp-content/uploads/sites/2/2020/02/Kenya-Infographics-31-January-2020.pdf https://data.humdata.org/dataset/unhcr-time-series-originating-ken</t>
  </si>
  <si>
    <t>Total affected population by the drought + the total number of registered refugees and asylum seekers. The total number of people affected by the floods was not included as it would be highly likely that double counting of people would occur.</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</si>
  <si>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t>
  </si>
  <si>
    <t>https://acleddata.com/data-export-tool/</t>
  </si>
  <si>
    <t>https://reliefweb.int/report/nicaragua/two-years-political-and-social-crisis-nicaragua-force-more-100000-flee</t>
  </si>
  <si>
    <t>https://missingmigrants.iom.int/downloads
https://acleddata.com/data-export-tool/</t>
  </si>
  <si>
    <t>Fatalities + missing migrants within Morocco and along the Western Mediterranean Route (off the Moroccan coast or involving migrants departing from Morocco if the incident happened off the coast of Spain).</t>
  </si>
  <si>
    <t>Number of people who died and are missing in the central and western Meditarranean route in front of the Algerian coast and within Algeria. IOM data is intended to be "a minimum estimate of the number of migrant deaths." Deaths happening in detention centres or due to labour exploitation are not included. Data gaps regarding migration routes within North Africa have also been highlighted.</t>
  </si>
  <si>
    <t>Crisis-related fatalities in the past six months.</t>
  </si>
  <si>
    <t>While several episodes of attacks against protesters, journalists, activists and politicians have emerged, no clear number of injured could be determined.</t>
  </si>
  <si>
    <t>IDP, returnees, refugees, host and non host affected by the complex crisis and in need of aid</t>
  </si>
  <si>
    <t>OCHA 01/2020; UNHCR 29/02/2020</t>
  </si>
  <si>
    <t xml:space="preserve">OCHA 01/2020; </t>
  </si>
  <si>
    <t>OCHA 01/2020; UNHCR 29/02/2020; UNHCR 31/02/2020</t>
  </si>
  <si>
    <t>populationdata.net 2019; UNHCR 31/02/2020</t>
  </si>
  <si>
    <t>OCHA 01/2020;</t>
  </si>
  <si>
    <t>UNHCR 31/02/2020</t>
  </si>
  <si>
    <t>ECU: R4V Ecuador accessed 30/03/2020; OCHA 2018; 
BRA: IBGE 2017   
COL: Regional Response Plan 2020 31/10/2019; R4V Colombia 08/2019; DANE; 
PER: OCHA, July 2015; Regional Response Plan  2020; R4V Factsheet 29/10/2019 
TRI: World Bank 2018; R4V March 2019 Update; UNICEF 27/03/2019; NPR 18/12/2018; 
IFRC 01/02/2019</t>
  </si>
  <si>
    <t>https://www.humanitarianresponse.info/es/operations/chad/document/tchad-aper%C3%A7u-des-besoins-humanitaires-2020-hno-2020
https://data2.unhcr.org/en/country/tcd</t>
  </si>
  <si>
    <t xml:space="preserve">https://www.humanitarianresponse.info/es/operations/chad/document/tchad-aper%C3%A7u-des-besoins-humanitaires-2020-hno-2020
</t>
  </si>
  <si>
    <t xml:space="preserve">According to OCHA HNO 2020 the humanitarian needs in the Lac Region have reached a level of the severity catastrophic , specially in the areas of Fouli and Mamdi. As a result all people in the affected area (Lac) have been considered as affected or in need, and have therefore been placed in level 2 to 5. Level 2 represents total population of Lac Region, whilst the number of people in immediate need of humanitarian assistance are in level 3, 4 and 5, according to OCHA HNO 2020.  </t>
  </si>
  <si>
    <t>Most affected regions: https://data2.unhcr.org/fr/documents/download/67654
Area figures: https://www.populationdata.net/pays/tchad/divisions</t>
  </si>
  <si>
    <t>Most affected regions: https://data2.unhcr.org/en/documents/download/74360
Population figures: https://www.humanitarianresponse.info/es/operations/chad/document/tchad-aper%C3%A7u-des-besoins-humanitaires-2020-hno-2020</t>
  </si>
  <si>
    <t>Recent figures from UNHCR on number of Sudanese refugees in Chad</t>
  </si>
  <si>
    <t xml:space="preserve">Sum of the PIN figure of the four regions most affected by the Sudan refugee crisis: Ennedi Est, Wadi Fira, Ouaddai, and Sila. The total population of the regions is identified by UNHCR as being affected and thus has been placed in Level 1. PIN figure has been provided by OCHA HNO 2020. People in need have been placed in severity levels 3 and 4. 
** A decision was made to include host communities in the PIN. This was done because: 
- there is often little systematic difference in vulnerability between refugees and host communities in the affected areas. 
- humanitarian responses in the affected areas typically target both refugees and hosts. 
- Due to the protracted nature of displacement, the line between emergency relief and strutural development is blurred. </t>
  </si>
  <si>
    <t>https://data2.unhcr.org/en/documents/download/74360</t>
  </si>
  <si>
    <t xml:space="preserve">PIN figures are based on OCHA HNO 2020 report for the 5 regions most affected by the CAR refugee crisis: Logone Occiddental, Logone Oriental, Moyen Chari, Salamat, Mandoul. </t>
  </si>
  <si>
    <t>The Observatory does not disaggregate data per month and that is why a figure cannot be given for the last six months. However, from January until December 2019 the Observatory registered 1,015 deaths among Venezuelans in Colombia. Causes of death included in the count are gunfire, knife attacks, road accidents, suicides,and other violent causes. Natural deaths and deaths following disputes have not been included in the count.</t>
  </si>
  <si>
    <t>https://data.humdata.org/dataset/ecuador-admin-level-2-boundaries#; https://data2.unhcr.org/en/situations/platform/location/7512</t>
  </si>
  <si>
    <t>https://data2.unhcr.org/en/situations/platform/location/7512; https://data2.unhcr.org/en/documents/details/73278</t>
  </si>
  <si>
    <t xml:space="preserve">https://missingmigrants.iom.int/downloads </t>
  </si>
  <si>
    <t>ECU: https://data2.unhcr.org/es/situations/platform/location/7512; https://data.humdata.org/dataset/ecuador-admin-level-2-boundaries
BRA: https://www.ibge.gov.br/cidades-e-estados/rr.html 
COL: https://r4v.info/es/situations/platform/location/7511;
https://r4v.info/en/documents/details/72254;
https://data.humdata.org/dataset/colombia-admin-level-4-boundaries
PER: https://data.humdata.org/dataset/proyeccion-de-poblacion-por-distrito-y-edad-de-peru;https://reliefweb.int/sites/reliefweb.int/files/resources/72254.pdf; https://data2.unhcr.org/en/documents/download/72314
TRI: https://data.worldbank.org/country/trinidad-and-tobago; https://reliefweb.int/sites/reliefweb.int/files/resources/68962.pdf https://www.npr.org/2018/12/18/677325140/trinidad-faces-humanitarian-crisis-as-more-venezuelans-come-for-refuge?t=1553098659516&amp;t=1556281240598 https://reliefweb.int/sites/reliefweb.int/files/resources/UNICEF%20Humanitarian%20Situation%20Report%20on%20Migration%20flows%20in%20Latin%20America%20and%20the%20Caribbean%20%235%20-%20May-December%202018.pdf https://reliefweb.int/sites/reliefweb.int/files/resources/MDR42004eu1.pdf</t>
  </si>
  <si>
    <t>VEN: 0
ECU: 4241037 - The total population living in the most affected regions of the country are considered to be affected and in Level 1 need. The estimated number of Venezuelan migrant and refugees currently in Ecuador 366,596 and around 209,000 people from the host communites considered to be in need of assitance are placed in Level 3 
BRA: 206,548 - Level 1: The exposed population minus the affected population (incl level 2 and 3 humanitarian conditions) 
COL: 23679097 - PIN number includes the number of Venezuzelans with the intention to stay (1,630,903) + 500,000 of refugees and migrants in transit + 500,000 colombians returnees + 600,000 of the host communities. Level 1 takes into consideration the people exposed to Venezuelan inlux minus people affected and people in need. Level 3 includes the Venezuelans with intention to stay, the Colombian returnees and the host communities 
Level 4 includes the refugees and migrants in transit. 
PER: 15442560 - Level 1 takes into account the number of people living in the six provinces where the majority of Venezuelans can be found (Lima, La Libertad, Lambayeque, Piura, Arequipa and Tumbes) minus those estimated to be facing shortages and or availability and accessibility problems regarding basic services due to the crisis, located in Level 3. Considering Peru as a upper-middle income country and current response activities no Venezuelans within the country are expected to face extreme humanitarian needs. 
T&amp;T: 1389858 - Most sources put the number of Venezuelans at 40,000 but others estimate the actual number to be higher, at 60,000 (used as PIN number and people facing moderate humanitarian conditions, level3). While Venezuelans present in the country likley add a strain to resources/services, the impact on the host community in terms of humanitarian needs seems to be low.</t>
  </si>
  <si>
    <t>Internal Source through email</t>
  </si>
  <si>
    <t>Cyclone Harold</t>
  </si>
  <si>
    <t>VUT002</t>
  </si>
  <si>
    <t>Pacific Humanitarian Team 14/04/2020; WMO 14/04/2020; OCHA 08/04/2020</t>
  </si>
  <si>
    <t>https://reliefweb.int/sites/reliefweb.int/files/resources/PHT%20Sitrep%207_TC%20Harold_14042020.pdf; https://public.wmo.int/en/media/news/tropical-cyclone-harold-challenges-disaster-and-public-health-management; https://reliefweb.int/sites/reliefweb.int/files/resources/OCHA-VUT-TCHarold-Snapshot-200408-2.pdf</t>
  </si>
  <si>
    <t>Non-Host Community</t>
  </si>
  <si>
    <t>RNZ 15/04/2020</t>
  </si>
  <si>
    <t>https://www.rnz.co.nz/international/pacific-news/414299/as-if-it-was-bombed-vanuatu-s-pentecost-devastated-by-cyclone-harold</t>
  </si>
  <si>
    <t>As of 15 April, Cyclone harold resulted in 4 deaths in Vanuatu. Since many communities are still cut off by flooding and damaged roads, this is likely an underestimate.</t>
  </si>
  <si>
    <t>Government of Vanuatu 2016</t>
  </si>
  <si>
    <t>https://vnso.gov.vu/images/PublicDocuments/Census/2016/2016_Mini_Census_Main_Report_Vol_1.pdf</t>
  </si>
  <si>
    <t>The total population of Vanuatu according to the 2017 national census.</t>
  </si>
  <si>
    <t>The cyclone completely cut off communications on portions of Santo, Pentecost, and Melakula islands. Communities have been cut off due to damaged and flooded roads. Due to the rural nature of several areas affected by the cyclone, many communities were accessible via small and unpaved roads, this was prior to the cyclone, which has further exacerbated the situations.</t>
  </si>
  <si>
    <t>Due to the COVID-19 outbreak, additional restrictions have been placed on cargo and staff coming into the country. This includes mandatory quarantine periods for all goods and staff, including those related to humanitarian response, which has delayed needs assessments and response in  the cyclone affected areas.</t>
  </si>
  <si>
    <t>HNO 03/2020.</t>
  </si>
  <si>
    <t xml:space="preserve"> https://www.humanitarianresponse.info/sites/www.humanitarianresponse.info/files/documents/files/ocha_nga_2020hno.pdf</t>
  </si>
  <si>
    <t>The total PIN for the crisis includes the sum of people in IPC level 1-3 according to Nigeria HNO 2020 and based on ACAPS methodology calculations. IPC level 1-5 was also based on Nigeria HNO 2020.</t>
  </si>
  <si>
    <t>Nigeria Bureau of Statistics (NBS) 2012; OCHA 2016</t>
  </si>
  <si>
    <t xml:space="preserve">Total landmass of people living in Zamfara, Sokoto, Katsina, Kaduna, Niger and Kebbi states in Northwest Nigeria are considered affected by the banditry violence in the area. </t>
  </si>
  <si>
    <t>Afghan Refugees in Iran</t>
  </si>
  <si>
    <t>Flooding and Landslides in Kenya</t>
  </si>
  <si>
    <t>Flooding and Landslides</t>
  </si>
  <si>
    <t>Cyclone Harold in Vanuatu</t>
  </si>
  <si>
    <t>Socioeconomic crisis in Lebanon</t>
  </si>
  <si>
    <t>OCHA 29/11/2019</t>
  </si>
  <si>
    <t>Govt of Philippines 2015</t>
  </si>
  <si>
    <t>Government of Vanuatu 2016; OCHA 08/04/2020; NDMO 08/04/2020</t>
  </si>
  <si>
    <t>Government of Vanuatu 2016 Census; EERC 06/04/2020; NDMO 08/04/2020</t>
  </si>
  <si>
    <t>Government of Vanuatu 2016 Census; EERC 06/04/2020, Pacific Humanitarian Team 14/04/2020; WMO 14/04/2020; NDMO 08/04/2020</t>
  </si>
  <si>
    <t>UN OCHA 05/11/2019; ECHO 24/04/2020</t>
  </si>
  <si>
    <t>https://reliefweb.int/report/philippines/philippines-humanitarian-snapshot-29-november-2019</t>
  </si>
  <si>
    <t>https://vnso.gov.vu/images/PublicDocuments/Census/2016/2016_Mini_Census_Main_Report_Vol_1.pdf; https://reliefweb.int/sites/reliefweb.int/files/resources/OCHA-VUT-TCHarold-Snapshot-200408-2.pdf; https://ndmo.gov.vu/tropical-cyclone-harold/category/99-situation-update-infograph</t>
  </si>
  <si>
    <t>https://vnso.gov.vu/images/PublicDocuments/Census/2016/2016_Mini_Census_Main_Report_Vol_1.pdf; https://erccportal.jrc.ec.europa.eu/ercmaps/ECDM_20200406_TC_HAROLD.pdf https://ndmo.gov.vu/tropical-cyclone-harold/category/99-situation-update-infograph</t>
  </si>
  <si>
    <t>https://vnso.gov.vu/images/PublicDocuments/Census/2016/2016_Mini_Census_Main_Report_Vol_1.pdf; https://erccportal.jrc.ec.europa.eu/ercmaps/ECDM_20200406_TC_HAROLD.pdf; https://reliefweb.int/sites/reliefweb.int/files/resources/PHT%20Sitrep%207_TC%20Harold_14042020.pdf; https://public.wmo.int/en/media/news/tropical-cyclone-harold-challenges-disaster-and-public-health-management; https://ndmo.gov.vu/tropical-cyclone-harold/category/99-situation-update-infograph</t>
  </si>
  <si>
    <t>Only the displaced community is considered to be affected. Nine 'temporary shelters' along the Thai-Myanmar border</t>
  </si>
  <si>
    <t>All refugees along the Thai-Myanmar border, including registered refugees in temporary shelters and unregistered people in a refugee-like situation in temporary shelters.</t>
  </si>
  <si>
    <t>The total number of people affected and in need are the same and include the entire verified refugee population according to UNHCR.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</si>
  <si>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The total area of the provinces affected by Cyclone Harold. Sanma (4,248 sq km), Malampa (2,779 sq km), Penama (1,198 sq km), Torba (882 sq km), and Shefa (1,455 sq km).</t>
  </si>
  <si>
    <t>The population living in the path of the storm, which includes the total population of Sanma, Malampa, and Penama, Torba, and Shefa provinces.</t>
  </si>
  <si>
    <t>The population living in the most affected areas. This includes all of Sanma and Penama, Malampa, Torba provinces. This also includes the Shepherds Group in Shefa Province. These areas were exposed to 120km/h winds or higher and reported widespread and catastrophic damage, therefore, the population of these areas is considered directly affected.</t>
  </si>
  <si>
    <t xml:space="preserve">Access constraints due to the cyclone have delayed needs assessments and resulted in large information gaps about humanitarian needs and the severity of needs among the affected population. Based on anecdotal evidence suggesting up to 90% of homes have been damaged in Pentecost, and 20% of health facilities in the affected area sustained damage. Level 1 is those living in areas exposed to high winds but without significant damage - namely Shefa Province (minus the Shepherds Group). Level 2 includes people living in the affected areas of Shepherds Group and Torba that are in 'Priority 2' need as assessed by the government. Level 3 includes all people in Sanma, Penama, and Malampa that are considered to be in 'Priority 1' need as assessed by the government. The people are facing needs in terms of shelter, health, WASH, and protection, and response is being hindered by COVID19 restrictions on importing goods and humanitarian staff. Since assessments have not been released as of 27 April, they are all placed on Level 3 due to unavailabilty of information to inform a distribution ebtween Levels 3 and 4. </t>
  </si>
  <si>
    <t xml:space="preserve">Total number of fatalities due to the flooding. Due to information gaps, fatalities related to the displacement crisis or drought are not considered. </t>
  </si>
  <si>
    <t xml:space="preserve">Restrictions related to COVID-19 have restricted movement around the country and are hampering aid operations. It can be assumed that the flood response is affected. Restrictions include 14 day quarantines for aid workers coming from abroad, and a travel ban in and out of the capital, Nairobi. </t>
  </si>
  <si>
    <t>Flooding has posed serious access constraints across the most affected areas. Damage to roads and bridges poses a challenge for humantiarian response.</t>
  </si>
  <si>
    <t>IPC February  to June 2020 projections.</t>
  </si>
  <si>
    <t>http://www.ipcinfo.org/fileadmin/user_upload/ipcinfo/docs/IPC_Ethiopia_AcuteFoodSec_2019July2020June.pdf</t>
  </si>
  <si>
    <t>Total number of people exposed is the summation of Level 1-5 humanitarian needs according to ACAPS methodology.</t>
  </si>
  <si>
    <t>Total number of people affected by the crisis is the summation of Level 2-5 humanitarian needs according to ACAPS methodology.</t>
  </si>
  <si>
    <t xml:space="preserve">LCRP 2017-2020 (2020 Update) </t>
  </si>
  <si>
    <t>https://migrationdataportal.org/data?cm49=422&amp;focus=profile&amp;i=stock_abs_&amp;t=2019; https://www.reuters.com/article/us-lebanon-crisis-emigration/crisis-drives-lebanese-abroad-in-search-of-better-future-idUSKBN20D1T6</t>
  </si>
  <si>
    <t>https://www.acleddata.com/data/; https://reliefweb.int/report/lebanon/press-briefing-note-lebanon-21-january-2020</t>
  </si>
  <si>
    <t>https://www.worldbank.org/en/country/lebanon/publication/lebanon-economic-monitor-fall-2019</t>
  </si>
  <si>
    <t>https://data2.unhcr.org/en/documents/download/74641</t>
  </si>
  <si>
    <t xml:space="preserve">Worldbank population data includes the adjustments for people who have come into and gone out of Lebanon. Reliability is medium as the figure does not take into account the migratory dinamycs of the last year. </t>
  </si>
  <si>
    <t>The socio-economic crisis is affecting the whole of Lebanon and thus the total surface area is reported.</t>
  </si>
  <si>
    <t>The socio-economic crisis is affecting the whole of Lebanon and thus the whole population of Lebanon is reported.Worldbank population data includes the adjustments for people who have come into and gone out of Lebanon. Reliability is medium as the figure does not take into account the migratory dinamycs of the last year.</t>
  </si>
  <si>
    <t xml:space="preserve">It is difficult to establish how many Lebanese and refugees left the country due to the socio-economi crisis. The last  figure for Lebanese emigration between 1990 and mid 2019 was around 844,200 people. 
</t>
  </si>
  <si>
    <t>Several episodes of vandalism targeting ATMs, banks, shops and public property were reported. However, it is not possible to quantify the damages due to insufficient data.</t>
  </si>
  <si>
    <t xml:space="preserve">No  Data available </t>
  </si>
  <si>
    <t>The World Bank reports it is too early to fully assess the economic impact of the crisis and protests. Lebanon is expected to enter a phase of deeper recession. Poverty is expected to rise and so is unemployment. 200,000 people have lost their jobs since October 2019.</t>
  </si>
  <si>
    <t>Host, non-host, refugees and asylum seekers are the main groups affected by the crisis.</t>
  </si>
  <si>
    <t xml:space="preserve">No Data Available </t>
  </si>
  <si>
    <t>UN World Population Prospects 08/2019</t>
  </si>
  <si>
    <t>UNHCR 10/10/2019
Government of Egypt 2007
Government of Egypt 2019
Government of Egypt 2017</t>
  </si>
  <si>
    <t>UNHCR 31/01/2020; UNHCR 31/01/2020; CAPMAS 01/01/2015; UNHCR 10/10/2019; EVAR 2017</t>
  </si>
  <si>
    <t>Jordanian Department of Statistics 2018
Jordanina Department of Statistics N.D.</t>
  </si>
  <si>
    <t xml:space="preserve"> World Bank Spring 2018, data based on 2017 figures</t>
  </si>
  <si>
    <t>OCHA 01/11/2018</t>
  </si>
  <si>
    <t>Spring 2018, data based on 2017 figures
World Bank 02/2018</t>
  </si>
  <si>
    <t>Government of KR-I ND; UNHCR 22/02/2019</t>
  </si>
  <si>
    <t>ALGERIA: UN World Population Prospects 2019
TUNISIA: INS Tunisie 2014, p.32
LIBYA: World Population Prospects 2019
ITALY: ISTAT 09/2019</t>
  </si>
  <si>
    <t>World Population Prospects 2019</t>
  </si>
  <si>
    <t xml:space="preserve">OCHA HNO 2020 </t>
  </si>
  <si>
    <t xml:space="preserve">https://population.un.org/wpp/Download/Standard/Population/
https://population.un.org/wpp/Methodology/
</t>
  </si>
  <si>
    <t>https://reliefweb.int/sites/reliefweb.int/files/resources/September-2019-UNHCR-Egypt-Monthly-Statistical-Report-External.pdf
http://www.eeaa.gov.eg/portals/0/eeaaReports/GovProfiles/final/Giza%20Des.pdf
http://www.cairo.gov.eg/ar/Pages/CairoInLines.aspx?CiLID=3
http://gopp.gov.eg/wp-content/uploads/2017/12/%D8%A7%D9%84%D8%A5%D8%B3%D9%83%D9%86%D8%AF%D8%B1%D9%8A%D8%A9-8-5-2017.pdf</t>
  </si>
  <si>
    <t xml:space="preserve">https://data2.unhcr.org/en/situations/syria/location/1
https://data2.unhcr.org/en/documents/download/73116
https://geoportal.capmas.gov.eg/arcgis/apps/webappviewer/index.html?id=67fdd9906a12407785e6a7be42bf70dc&amp;locale=ar
 https://reliefweb.int/sites/reliefweb.int/files/resources/September-2019-UNHCR-Egypt-Monthly-Statistical-Report-External.pdf
https://www.unhcr.org/eg/wp-content/uploads/sites/36/2019/09/EVAR2017-2019-Online.pdf
</t>
  </si>
  <si>
    <t>http://dosweb.dos.gov.jo/DataBank/Population_Estimares/PopulationEstimates.pdf 
http://www.dos.gov.jo/dos_home_e/main/Demograghy/Methodology.pdf</t>
  </si>
  <si>
    <t>https://databank.worldbank.org/reports.aspx?source=2&amp;country=IRQ</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</si>
  <si>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</si>
  <si>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http://previous.cabinet.gov.krd/p/page.aspx?l=12&amp;s=050000&amp;r=300&amp;p=210; http://www.3rpsyriacrisis.org/wp-content/uploads/2020/03/rso2020_30.pdf</t>
  </si>
  <si>
    <t>ALGERIA: https://population.un.org/wpp/Graphs/1_Demographic%20Profiles/Algeria.pdf
https://population.un.org/wpp/Methodology/
TUNISIA: http://census.ins.tn/sites/default/files/projection_2014.pdf
LIBYA: https://population.un.org/wpp/Download/Standard/Population/; https://population.un.org/wpp/Methodology/
ITALY: http://demo.istat.it/bilmens2019gen/index.html</t>
  </si>
  <si>
    <t>https://population.un.org/wpp/Download/Standard/Population/; https://population.un.org/wpp/Methodology/</t>
  </si>
  <si>
    <t>https://data.worldbank.org/indicator/AG.SRF.TOTL.K2?locations=LY</t>
  </si>
  <si>
    <t>https://www.humanitarianresponse.info/sites/www.humanitarianresponse.info/files/documents/files/libya_hno_2020-fullen_final.pdf</t>
  </si>
  <si>
    <t>https://www.humanitarianresponse.info/sites/www.humanitarianresponse.info/files/documents/files/libya_hno_2020-fullen_final_0.pdf; https://reliefweb.int/sites/reliefweb.int/files/resources/libya_hrp_2020_english_full_v1.pdf; https://dtm.iom.int/reports/libya-%E2%80%94-migrant-report-29-jan-feb-2020; https://population.un.org/wpp/Download/Standard/Population/; https://www.reach-initiative.org/where-we-work/libya/?pcountry=libya&amp;dates=01%2F2019+-+04%2F2020&amp;ptype=&amp;subpillar=mixed-migration; https://migration.iom.int/reports/libya-migrant-vulnerability-and-humanitarian-needs-assessment; https://www.msf.org/libya%E2%80%99s-cycle-detention-exploitation-and-abuse-against-migrants-and-refugees; https://documents-dds-ny.un.org/doc/UNDOC/GEN/G20/065/95/PDF/G2006595.pdf?OpenElement</t>
  </si>
  <si>
    <t>https://www.humanitarianresponse.info/sites/www.humanitarianresponse.info/files/documents/files/libya_hno_2020-fullen_final_0.pdf</t>
  </si>
  <si>
    <t>Estimation of the total Egyptian population as of 01 July 2019. The figure takes into account variables such as migration and refugee figures from other UN agencies, such as UNHCR. This figure was chosen instead of the one presented by the Egyptian Central Agency for Statistics (CAPMAS) as methodology for calculating the total population was not clear in the latter. Still, the current population figure showed by CAPMAS is  similar to the one reported by the World Population Prospects.</t>
  </si>
  <si>
    <t>Only admin level 1 areas hosting over 20,000 syrian refugees are counted. Therefore: 3,085 km2 (Cairo) + 85,153 km2 (Giza)+ 2,834 km2 (Alexandria)</t>
  </si>
  <si>
    <t xml:space="preserve">Level 5: no reports of either host or refugee facing extreme humanitarian conditions.
Level 4: 66.57% of registered Syrian refugees are facing severe vulnerability under the EVAR indicator "household vulnerability". This means they "are unable to meet the minimum expenditure basket (MEB) defined as the minimum quantities of basic food and non-food items needed for a Syrian household in Egypt to maintain a basic but dignified life." (EVAR 2017, p.62)
Level 3: 26.29% of registered Syrian refugees are facing high vulnerability under the EVAR indicator "household vulnerability". This means they "are unable to meet the minimum expenditure basket (MEB) defined as the minimum quantities of basic food and non-food items needed for a Syrian household in Egypt to maintain a basic but dignified life." (EVAR 2017, p.62)
Level 2: 4.3% of registered Syrian refugees are facing midl vulnerability under the EVAR indicator "household vulnerability". This means they " are able to meet and exceed the MEB by 150 percent." (EVAR 2017, p.62). In this level are also counted the around 370,000 unregistered Syrians in the country who are considered as affected.
Level 1: People exposed - people affected. This figure includes also 2.84% of registered Syrian refugees who are facing low vulnerability under the EVAR indicator "household vulnerability". This means they "are expected to exceed the MEB by over 150 percent." </t>
  </si>
  <si>
    <t>The figure takes into account migration and emigration trends, including new population dynamics following the 2011 Syrian conflict.</t>
  </si>
  <si>
    <t>No mention of damaged buidlings found</t>
  </si>
  <si>
    <t>No mention of destroyed buildings found</t>
  </si>
  <si>
    <t>World Bank data already includes refugees' inflow and outflow. However, there is a small margin of error as the WB data is from 2018 and new refugee/returnee numbers are not accountated for. And that is why reliability is set as medium.</t>
  </si>
  <si>
    <t>The whole country is affected. The ongoing conflict and displacement crisis have affected multiple aspects of life in all regions in Iraq.</t>
  </si>
  <si>
    <t>As the whole country is considered affected, the total population of the country is considered exposed.</t>
  </si>
  <si>
    <t>as UNAMI is not publishing injuries numbers from Jan 2019 onwards anymore. There is no other (reliable) data available</t>
  </si>
  <si>
    <t>no sufficient data available</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</si>
  <si>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</si>
  <si>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The country level number represents the sum of conflict (HNO data) and int. displacement numbers (UNHCR data). The reason why at country level we sum the PIN numbers for both crisis is because in the 2020 HNO for Iraq (used to assess humanitarian conditions in the conflict crisis) the needs of Syrian refugees are not analysed: "Refugees, largely from Syria, remain a vulnerable category of people with ongoing presence in Iraq. Their needs continue to be assessed and addressed in the Regional Refugee and Resilience Plan 2019-2020 (3RP) and are not included in this assessment and analysis of humanitarian needs of Iraqis in Iraq." p.16
The number of vulnerable Iraqis in host communities which was added to the PIN number and to level 3 within the interntional displacement crisis was subtracted from the country level caculations, as vulnerable Iraqis should alredy be accounted for under HNO data. Only the figure for Syrian refugees was thus added from the displacement crisis to avoid possible double counting of vulnerable Iraqis.</t>
  </si>
  <si>
    <t>The whole country is affected as the conflict affects all aspects of life in all regions in Iraq.</t>
  </si>
  <si>
    <t>This number is based on the HNO 2019 and represents the estimated population living in conflict affected areas. No equivalent figure was reported in the 2020 HNO and that is why the figure from the 2019 HNO was kept.</t>
  </si>
  <si>
    <t xml:space="preserve">PIN: HNO figure of 4.10 m was adjusted to the addition of the breakdown of the Admin 1 figures  reported on p.6. 
Level 1:  obtained subtracting from the number of people exposed the total of people in need on level 2,3,4,5. 
Level 2: obtained subtracting the PIN from level 3 and 4 from the overall number of people affected as given in the HNO 2020. 
Level 3: Obtained subtracting the number of people in acute need from the number of PIN at admin 1 level reported on p.28 of the 2020 HNO. 
Level 4: Acute needs in the HNO correspond to ACAPS level 4, severe needs. 
Level 5: Some IDPs, returnees and other Iraqis are  living in conditions that are matching severity level 5, as they are faciging multiple vulnerabilities, but no specific breakdown appeared in the HNO and therefore level 4 and 5 were put under the term "acute needs". Districts on level 5 severity are: al Shikhan, al Shirqat, Kirkuk, Tikrit, Khanaqin, al Adhamiya and al Kadhmiya. Considering the severity map on p.24 we can see that only these 6 districts are on level 5, while 20 are on level 4 and that is why the number of people in acute need was put under level 4. The exact number of people in acute need was obtained by adding the admin 1 scores reported on p. 28 of the HNO. </t>
  </si>
  <si>
    <t>This accounts for the Admin level 1 area of governorates of Duhok, Erbil and Sulaymaniyah; 99% of Syrian refugees live in Kurdistan Region  – Iraq (KR-I) (these three governorates), 1% live in other locations in Iraq.</t>
  </si>
  <si>
    <t>Total number of Syrian refugees registered in Iraq.</t>
  </si>
  <si>
    <t xml:space="preserve">Level 5: no mention of extreme or catastrophic humanitarian conditions emerged in qualitative analysis. 
Level 4: all Syrian refugees resident in Iraq are considered in need based on the 2020-2021 3RP response plan. They were divided between level 3 and level 4 as a consequence. Syrian refugees in urban settings in KR-I  identified in the category "high income vulnerability" are on level 4 (32% of the total). Syrian refugees in KR-I camps having a lower income (below 500,000 IQD) were put on level 4. While urban refugees were categorised based on income vulnerability and the MEB (Minimum Expenditure Basket), no such criteria was found in the most recent assessment of in-camp refugees. A proxy indicator which was used to divide the global figures into differen categories was the level of income. The monthly HH income considered in the two studies is relatively similar, considering an average Syrian refugee HH size of 5: 500,000 IQD per HH per month in the assessment which included in-camp refugees, and 425,000 IQD per HH per month in the assessment of out-of-camp refugees. Considering that 99% of Syrian refugees live in the KR-I the 1% of refugees outside the KR-I was divided in PIN categories according to criteria identified for the KR-I refugee population. While this is not an accurate distribution, not enough data was found on Syrian refugees outside the KR-I and their needs to allow for a more accurate distribution.
Level 3: all Syrian refugees resident in Iraq are considered in need based on the 2020-2021 3RP response plan. They were divided between level 3 and level 4 as a consequence. Syrian refugees in urban settings in the KR-I identified as having a "low income vulnerability" were put on level 3 (68%). Syrian refugees in KR-I camps having a an income above the 500,000 IQD threshold were put on level 3. While urban refugees were categorised based on income vulnerability also considering the MEB (Minimum Expenditure Basket), no such criteria was found in the most recent assessment of in-camp refugees. A proxy indicator which was used to divide the global figures into different categories was the level of income for in-camp refugees. The monthly HH income considered in the two studies is relatively similar (both assessments consider an average Syrian refugee HH size of 5): 500,000 IQD per HH per month in the assessment which included in-camp refugees, and 425,000 IQD per HH per month in the assessment of out-of-camp refugees. Considering that 99% of Syrian refugees live in the KR-I,  the 1% of refugees outside the KR-I was divided in PIN categories according to criteria identified for the KR-I refugee population. While this is not an accurate distribution, not enough data was found on Syrian refugees outside the KR-I and their needs to allow for a more accurate alternative. 207,458 Iraqi hosts in need were also added to level 3.
Level 2: Affected population-PIN
Level 1: Exposed population-affected population
</t>
  </si>
  <si>
    <t>Fatalities related to political motives. The figure does not include fatalities in the indigenous communities of Nicaragua related to episodes of land grabbing. They are not considered part of the socio-economic crisis which started in April 2018. Where motives could not be verified the fatality was not counted. The figure is a minimum estimate rather than an accurate representation.</t>
  </si>
  <si>
    <t>Estimated population of Libya for 2020. Migration, fertility and mortality dynamics are already taken into account in the model, including UNHCR data, but considering the continuosly changing situation on the ground in Libya the above figure has been assessed as having medium reliability.</t>
  </si>
  <si>
    <t>The whole country is affected by the crisis.</t>
  </si>
  <si>
    <t xml:space="preserve">According tot the HNO the # affected people is 180000. </t>
  </si>
  <si>
    <t>Level 5: corresponds to extreme and catastrophic humanitarian conditions as identified on p.8 of the 2020 HNO (20% of people affected).
Leve 4: corresponds to severe humanitarian conditions, as identified on p.8 of the 2020 HNO (31% of people affected).
Level 3: corresponds to stress humanitarian conditions identified on p.8 of the 2020 HNO (6% of people affected).
Level 2: corresponds to minimal levels of humanitarian conditions as identified on p.8 of the 2020 HNO (43% of people affected).
Level 1: people exposed-people affected.</t>
  </si>
  <si>
    <t>All groups are affected by the complex crisis: Host, Non-Host, Migrants/Refugees, IDPs and Returnees.</t>
  </si>
  <si>
    <t>Host communities + refugees, asylum seekers, and migrants</t>
  </si>
  <si>
    <t>OCHA HNO 2020</t>
  </si>
  <si>
    <t>Total population in the country</t>
  </si>
  <si>
    <t>The whole country is considered to be affected by the crisis</t>
  </si>
  <si>
    <t xml:space="preserve">Total population in the country is considered to be affected </t>
  </si>
  <si>
    <t>https://data.humdata.org/dataset/venezuela-administrative-level-0-1-2-and-3-population-statistics-and-gazeteer; https://r4v.info/es/situations/platform</t>
  </si>
  <si>
    <t xml:space="preserve">OCHA figures based on government data (the latest census in 2011) using projections for 2018.
Substracted number of Venezuelans who left the country since 2015 when the crisis began.
</t>
  </si>
  <si>
    <t xml:space="preserve">OCHA figures are based on government data (the latest census in 2011) using projections for 2018.
Substracted number of Venezuelans who left the country since 2015 when the crisis began. Despite being affected by this crisis, they are included in the displacement indicator but their needs would have to be addressed outside of Venezuela, therefore they are not included as affected.
</t>
  </si>
  <si>
    <t>http://elucabista.com/wp-content/uploads/2019/02/Presentacion-Encovi-2018-y-Plan-Pa%C3%ADs-Def.pdf; https://data.humdata.org/dataset/venezuela-administrative-level-0-1-2-and-3-population-statistics-and-gazeteer; https://s3.amazonaws.com/unhcrsharedmedia/2018/RMRP_Venezuela_2019_OnlineVersion.pdf</t>
  </si>
  <si>
    <t xml:space="preserve">51% of the total population in the country is considered to be 'structurally' poor based on a multidimension perspective which included living standards, employment and social protection, education, access to services and shelter conditions. This figure is used as the PIN. However it is hard to provide further reliable information. </t>
  </si>
  <si>
    <t>https://www.humanitarianresponse.info/sites/www.humanitarianresponse.info/files/documents/files/hno_2020_colombia_esp.pdf</t>
  </si>
  <si>
    <t xml:space="preserve">Total population of the country according to the latest HNO </t>
  </si>
  <si>
    <t xml:space="preserve">Number of people affected by the crisis in the country according to latest HNO. Affected populations include: IDPs, people affected by natural disasters, host communities for IDPs, Venezuelans with intention to stay, Colombian returnees and transit population. </t>
  </si>
  <si>
    <t>PIN figure has been subtracted from the latest country’s HNO. 
Level 2: Affected population minus population placed in level 3 and 4 
Level 3: Host communities (1,600,000) + victims of sexual abuse (282,800) + affected by UXOs (358,800) + Pendular migrants (501,100) + Colombian returnees (350,500) + IDPs (530,000) + affected by natural disasters (973,400) + Venezuelans with intention to stay (1,770,000)
Level 4: People with limited access (1,600,000) + confinement (39,800) + attacks against civil populations (30,500) + forced recruitment (171,300) + Transit population (330,300) 
No population has been placed in level 5</t>
  </si>
  <si>
    <t>SOM004</t>
  </si>
  <si>
    <t>UNHCR 30/04/2020</t>
  </si>
  <si>
    <t>https://data2.unhcr.org/en/documents/download/75574</t>
  </si>
  <si>
    <t>4,077,344 total population of the counrty +  refugees and asylum seekers</t>
  </si>
  <si>
    <t xml:space="preserve">UN OCHA 22/12/2019; UNHCR 2020; </t>
  </si>
  <si>
    <t xml:space="preserve">IDPs, host and, non-host. This list may not be exhaustive. </t>
  </si>
  <si>
    <t xml:space="preserve">Total number of CAR refugees currently in Cameroon. </t>
  </si>
  <si>
    <t>IPC April to July 2020 Projection</t>
  </si>
  <si>
    <t>http://www.ipcinfo.org/fileadmin/user_upload/ipcinfo/docs/IPC_Madagascar_AcuteFoodInsec_Projection_Update_2020AprilJuly_English.pdf</t>
  </si>
  <si>
    <t>HNO 03/2020</t>
  </si>
  <si>
    <t>Total # of internally displaced persons + refugees from Zamfara, Sokoto, Kebbi and Katsina living in Maradi, Niger. Reliability is medium because some refugees and IDPs settled with friends and family. These group of displaced persons were not included in the estimates. Some IDPs also moved out of the affected states to other states to stay with family. The families who absorb displaced persons out of the affected states  are not recorded officially as host communities. Numbers are thus likely underestimated.</t>
  </si>
  <si>
    <t>https://www.nbs.go.tz/nbs/takwimu/census2012/Tanzania_Total_Population_by_District-Regions-2016_2017r.pdf https://data2.unhcr.org/en/country/tza</t>
  </si>
  <si>
    <t xml:space="preserve">Bureau Central des Recensements et des Etudes de Population Cameroon 2010; populationdata.net; http://www.stat-niger.org/statistique/file/DSEDS/TBS_2016.pdf; National Bureau of Statistics 2011; OCHA 01/02/2019;  </t>
  </si>
  <si>
    <t>http://www.statistics-cameroon.org/downloads/Rapport_de_presentation_3_RGPH.pdf; https://www.populationdata.net/pays/tchad/divisions; http://www.stat-niger.org/statistique/file/Regions/Maradi/AS_Maradi_2013_2017.pdf; http://istmat.info/files/uploads/53129/annual_abstract_of_statistics_2011.pdf https://reliefweb.int/sites/reliefweb.int/files/resources/01022019_ocha_nigeria_humanitarian_needs_overview.pdf</t>
  </si>
  <si>
    <t>Total SQ of all countries all countries affected by the Boko Haram crisis which are Cameroon, Chad, Niger and Cameroon.</t>
  </si>
  <si>
    <t>Mutliple crises in Bangladesh</t>
  </si>
  <si>
    <t>BGD001</t>
  </si>
  <si>
    <t>Cyclone Amphan Bangladesh</t>
  </si>
  <si>
    <t>Cyclone Amphan</t>
  </si>
  <si>
    <t>Multiple Crises in India</t>
  </si>
  <si>
    <t>IND001</t>
  </si>
  <si>
    <t>Cyclone Amphan India</t>
  </si>
  <si>
    <t>IND003</t>
  </si>
  <si>
    <t>Floods and Landslides in Uganda</t>
  </si>
  <si>
    <t>UGA006</t>
  </si>
  <si>
    <t>Floods and Landslides</t>
  </si>
  <si>
    <t>The earthquake caused 23 deaths, though they are no longer considered in the severity index due to the fact that the earthquake falls outside the 6 month reporting period.</t>
  </si>
  <si>
    <t xml:space="preserve"> Kenya National Bureau of Statistics 2009; Statoids 2020; OCHA 07/05/2020</t>
  </si>
  <si>
    <t>OCHA 07/05/2020</t>
  </si>
  <si>
    <t>ACT Alliance 21/05/2020</t>
  </si>
  <si>
    <t>The Star 26/04/2020; ECHO 24/04/2020; OCHA 07/05/2020;  Kenya National Bureau of Statistics 2009;</t>
  </si>
  <si>
    <t>City Population 08/27/2014; IFRC 06/05/2020; UNHCR 30/04/2020</t>
  </si>
  <si>
    <t>https://www.knbs.or.ke/download/population-distribution-by-sex-number-of-households-area-and-density-by-county-and-district/ https://reliefweb.int/sites/reliefweb.int/files/resources/ROSEA_20200507_Kenya_Floods_FlashUpdate%231.pdf http://www.statoids.com/uke.html</t>
  </si>
  <si>
    <t>36 of Kenya's 47 counties have been affected by flooding, however, only 34 counties have been affected to a severe enough degree to cause displacement. To avoid an overestimation by including all 36 counties which have experienced rainfall during the long rains season from April-June, only counties affected enough to cause displacement have been included. This is still likely to be an overestimate since the flooding has been localized around rivers, lakes, and mountainous terrain. However, due to a lack of information that allows a more granular analysis of the flooding impact, all 34 counties with displacement are considered to be affected.</t>
  </si>
  <si>
    <t>The total population living in the most affected Counties. 36 of Kenya's 47 counties have been affected by flooding, however, only 34 counties have been affected to a severe enough degree to cause displacement. To avoid an overestimation by including all 36 counties which have experienced rainfall during the long rains season from April-June, only counties affected enough to cause displacement have been included. This is still likely to be an overestimate since the flooding has been localized around rivers, lakes, and mountainous terrain. However, due to a lack of information that allows a more granular analysis of the flooding impact, the total population of all 34 counties with displacement are considered to be exposed to flooding.</t>
  </si>
  <si>
    <t>https://reliefweb.int/sites/reliefweb.int/files/resources/ROSEA_20200507_Kenya_Floods_FlashUpdate%231.pdf</t>
  </si>
  <si>
    <t>The approximate number of people affected by severe flooding and heavy rainfall since mid-April 2020.The long rains season has partifcularly affected people living in the Rift Valley and the central and coastal regions. Due to access constraints, the extent of the flooding and landslides that have occurred remain unknown, and given that 36 of Kenya's 47 counties have experienced at least minor flooding, this is likely an underestimation.</t>
  </si>
  <si>
    <t>According to initial estimates, 116,000 people have been displaced. At least 85,000 people are sheltering in displacement camps in the western (more than 55,800 people), North Rift (nearly 15,000),
coastal (almost 7,800) and north-eastern (7,000 people) regions. However, access constraints and continued rainfall mean that this estimate is likely lower than the actual number of displaced.</t>
  </si>
  <si>
    <t>https://actalliance.org/wp-content/uploads/2020/05/Horn-and-East-Africa-Floods-Alert.pdf</t>
  </si>
  <si>
    <t>https://www.the-star.co.ke/news/2020-04-26-fear-of-disease-outbreak-following-widespread-flooding/; https://reliefweb.int/report/kenya/kenya-and-uganda-flash-floods-and-mudslides-kenya-meteorological-department-kenya-red https://www.knbs.or.ke/download/population-distribution-by-sex-number-of-households-area-and-density-by-county-and-district/ https://reliefweb.int/sites/reliefweb.int/files/resources/ROSEA_20200507_Kenya_Floods_FlashUpdate%231.pdf</t>
  </si>
  <si>
    <t>Level 1 includes all people living in the affected counties. Level 2 includes all those affected by the flooding but not displaced. Lack of information on how flooding has affected those outside of the displaced means only displaced are considered to be in need of humanitarian assistance, so the 116,000 recorded displaced people are classified at Level 3. The priority needs include shelter, WASH due to contaminated water sources, and health, as disease outbreak is a risk due to damaged WASH infrastructure and stagnant water which breeds mosquitos. There is no one considered to be in Level 4 or 5 severity.</t>
  </si>
  <si>
    <t>While there are deaths occuring in Uganda over the last six months, it is unclear whether they are crisis related so they were omitted.</t>
  </si>
  <si>
    <t>https://reliefweb.int/map/uganda/map-showing-districts-affected-february-march-april-and-may-mam-rainy-season-flood-and https://ugandarefugees.org/en/country/uga#category-4 https://www.citypopulation.de/php/uganda-admin.php</t>
  </si>
  <si>
    <t>28 of Uganda's districts have been affected by flooding to some degree and 12 districts are affected by the refugee crisis. Only one of these districts (Isingiro) overlaps.This district is only counted once.</t>
  </si>
  <si>
    <t>Both protesters and security forces have been injured during clashes, but it is not possible to estimate an accurate figure for injuries.</t>
  </si>
  <si>
    <t>UNHCR 31/01/2020;UNRWA 27/02/2020;LCRP 2020</t>
  </si>
  <si>
    <t>International Crisi Group 13/02/2020
LCRP 17/03/2020</t>
  </si>
  <si>
    <t>https://data2.unhcr.org/en/documents/download/73116
https://www.unrwa.org/resources/reports/lebanon-unrwa-humanitarian-snapshot-november-december-2019
https://data2.unhcr.org/en/documents/download/74641</t>
  </si>
  <si>
    <t>https://www.crisisgroup.org/middle-east-north-africa/eastern-mediterranean/lebanon/211-easing-syrian-refugees-plight-lebanon; https://data2.unhcr.org/en/documents/download/74641</t>
  </si>
  <si>
    <t>Worldbank population data includes the adjustments for people who have come into and gone out of Lebanon. Reliability is medium as the figure does not take into account the migratory dinamycs of the last year.</t>
  </si>
  <si>
    <t>Displacement involves the whole country and thus the total surface area of Lebanon is reported.</t>
  </si>
  <si>
    <t>Displacement involves the whole country and thus the whole population of Lebanon is reported.Worldbank population data includes the adjustments for people who have come into and gone out of Lebanon. Reliability is medium as the figure does not take into account the migratory dinamycs of the last year.</t>
  </si>
  <si>
    <t>The total displaced population is affected: Syrians (1,500,000) + PRS (Palestine Refugees from Syria) (27,248). The host population has 1.5 million vulnerable individuals whose precarious situation was exacerbated by the crisis according to the 2020 LCRP. The figure was added.</t>
  </si>
  <si>
    <t xml:space="preserve"># Syrian refugees residing in Lebanon + #PRS   
The number of Syrians in Lebanon registered by UNHCR is just above 900,000. As the registration of Syrian refugees by UNHCR in Lebanon was suspended by the Lebanese government in 2015, the actual number of Syrian refugees is estimated to be much higher. The most widely used (incl by Lebanese Crisis Response Plan) estimation is 1,500,000. 
</t>
  </si>
  <si>
    <t>ACLED contains reports of tents burned and demolished. Episodes of government planned demolition of makeshift shelters erected by Syrian refugees following new  measures adopted from 1 July 2019. There is however not enough data available to score either the  partial or total damages indicator.</t>
  </si>
  <si>
    <t xml:space="preserve">Estimating economic losses in a displacement crisis is complex and highly political. In some cases, the host population may actually be benefitting from the displacement when the displacement is creating jobs, increasing the demand, etc. Last data reporting Lebanon's economic losses due to the crisis goes back to the end of 2015: Lebanon was estimated to have lost USD 18.15 billion following the lowering of the GDP growth rate and USD 4.2 billion due to the lower revenues received between 2012 and 2015 (TOTAL: USD 22.53 billion).  However, due to the reasons listed above, the indicator was xed. </t>
  </si>
  <si>
    <t>Host and refugee</t>
  </si>
  <si>
    <t>Typhoon Ambo Philippines</t>
  </si>
  <si>
    <t>Flood Crisis in Ethiopia</t>
  </si>
  <si>
    <t>ETH002</t>
  </si>
  <si>
    <t>Malaria Outbreak in Zimbabwe</t>
  </si>
  <si>
    <t>ZWE003</t>
  </si>
  <si>
    <t>Epidemic</t>
  </si>
  <si>
    <t>Malaria Epidemic</t>
  </si>
  <si>
    <t>IDPs, host, non-host.</t>
  </si>
  <si>
    <t>https://www.humanitarianresponse.info/sites/www.humanitarianresponse.info/files/documents/files/ethiopia_-_flood_emergeny_response_plan_may_2020.pdf</t>
  </si>
  <si>
    <t>UN OCHA 01/2020</t>
  </si>
  <si>
    <t>Ethiovisit (2013 estimates)</t>
  </si>
  <si>
    <t>Humanitarian Response 05/2020</t>
  </si>
  <si>
    <t>https://www.humanitarianresponse.info/sites/www.humanitarianresponse.info/files/documents/files/ethiopia_2020_humanitarian_needs_overview.pdf?ct=t(Ethiopia_HNO_2020)&amp;mc_cid=6bed0bb2aa&amp;mc_eid=3470954e9d</t>
  </si>
  <si>
    <t>http://www.ethiovisit.com/ethiopia/ethiopia-regions-and-cities.html</t>
  </si>
  <si>
    <t xml:space="preserve">Total population in country according to the 2020 HNO </t>
  </si>
  <si>
    <t>This is the summation of the SQ of the 5 areas affected by the flodding: Afar, Dire Dawa, Oromia, Somali and SNNPR.</t>
  </si>
  <si>
    <t>This is the number of fatalities recorded in the floods and landslides.</t>
  </si>
  <si>
    <t>ACAPS Access Report</t>
  </si>
  <si>
    <t>Flooding has imposed serious access constraints on access to people with humanitarian needs.</t>
  </si>
  <si>
    <t>CAPMAS 01/01/2015; UNHCR 30/04/2020; U.S. State Department 11/03/2020</t>
  </si>
  <si>
    <t>UNHCR 31/01/2020; 3RP 26/05/2019; U.S. State Department 11/03/2020</t>
  </si>
  <si>
    <t>UNHCR 31/01/2020; U.S. State Department 11/03/2020</t>
  </si>
  <si>
    <t xml:space="preserve">UNHCR 31/01/2020; UNHCR 31/01/2020; CAPMAS 01/01/2015; UNHCR 30/04/2020; EVAR 2017; U.S. State Department 11/03/2020; </t>
  </si>
  <si>
    <t>https://geoportal.capmas.gov.eg/arcgis/apps/webappviewer/index.html?id=67fdd9906a12407785e6a7be42bf70dc&amp;locale=ar
https://www.unhcr.org/eg/wp-content/uploads/sites/36/2020/05/April-2020-UNHCR-Egypt-Monthly-Statistical-Report-External.pdf; https://www.state.gov/reports/2019-country-reports-on-human-rights-practices/egypt/</t>
  </si>
  <si>
    <t>https://data2.unhcr.org/en/documents/download/73116; https://reliefweb.int/sites/reliefweb.int/files/resources/69672.pdf; https://www.state.gov/reports/2019-country-reports-on-human-rights-practices/egypt/</t>
  </si>
  <si>
    <t>https://data2.unhcr.org/en/documents/download/73116; https://www.state.gov/reports/2019-country-reports-on-human-rights-practices/egypt/</t>
  </si>
  <si>
    <t xml:space="preserve">https://data2.unhcr.org/en/situations/syria/location/1
https://data2.unhcr.org/en/documents/download/73116
https://geoportal.capmas.gov.eg/arcgis/apps/webappviewer/index.html?id=67fdd9906a12407785e6a7be42bf70dc&amp;locale=ar
https://www.unhcr.org/eg/wp-content/uploads/sites/36/2020/05/April-2020-UNHCR-Egypt-Monthly-Statistical-Report-External.pdf
https://www.unhcr.org/eg/wp-content/uploads/sites/36/2019/09/EVAR2017-2019-Online.pdf; https://www.state.gov/reports/2019-country-reports-on-human-rights-practices/egypt/; 
</t>
  </si>
  <si>
    <t>Host population at admin level 1: Cairo+ Giza +Alexandria. Refugee population in Cairo+ refugee population in Giza+ refugee population in Alexandria + 2,900 PRS (Palestine Refugees from Syria), mostly living in Cairo. It is not clear whether the admin 1 population figures given by CAPMAS already include migrants and refugees, as such double counting of  Syrian refugees arrived before or in 2015 in the final figure cannot be excluded.</t>
  </si>
  <si>
    <t>Registered and unregistered Syrian asylum seekers and refugees (500,000) + "impacted and most vulnerable" among the hosts as of 2019 estimations (2,654,475) + 2,900 Palestine Refugees from Syria (PRS)</t>
  </si>
  <si>
    <t>Estimated number of registered and unregistered Syrians in the country + estimated number of PRS in the country</t>
  </si>
  <si>
    <t xml:space="preserve">Level 5: no reports of either host or refugee facing extreme humanitarian conditions.
Level 4: 66.57% of registered Syrian refugees are facing severe vulnerability under the EVAR indicator "household vulnerability". This means they "are unable to meet the minimum expenditure basket (MEB) defined as the minimum quantities of basic food and non-food items needed for a Syrian household in Egypt to maintain a basic but dignified life." Expenditure per person was assessed to be less than 50% of the MEB (EVAR 2017, p.62)
Level 3: 26.29% of registered Syrian refugees are facing high vulnerability under the EVAR indicator "household vulnerability". This means they "are unable to meet the MEB defined as the minimum quantities of basic food and non-food items needed for a Syrian household in Egypt to maintain a basic but dignified life." Expenditure per person was estimated to be below the MEB (EVAR 2017, p.62). There is scarce information on the living conditions of the estimated 2,900 Palestine Refugees from Syria (PRS) in Egypt. However, as they are not registered by UNHCR and do not receve humanitarian assistance from the agency, and have a precarious legal status in the country which hinder their acess to services, they were added under level 3.
Level 2: 4.3% of registered Syrian refugees are facing mild vulnerability under the EVAR indicator "household vulnerability". This means they " are able to meet and exceed the MEB by 150 percent." (EVAR 2017, p.62). In this level are also counted the around 370,000 unregistered Syrians in the country who are considered as affected.
Level 1: People exposed - people affected. This figure includes also 2.84% of registered Syrian refugees who are facing low vulnerability under the EVAR indicator "household vulnerability". This means they "are expected to exceed the MEB by over 150 percent." </t>
  </si>
  <si>
    <t>INS Tunisie 2014, p.32
Information about which areas are affected: REACH Initiative 20/2018; UNHCR 14/05/2020</t>
  </si>
  <si>
    <t>Brookings 01/2019; Ansamed 12/2018; UNHCR 30/04/2020; UN DESA 2019; The New Humanitarian 22/01/2020; Mercy Corps and REACH 10/2018</t>
  </si>
  <si>
    <t>http://census.ins.tn/sites/default/files/projection_2014.pdf
https://reliefweb.int/sites/reliefweb.int/files/resources/reach_tns_subsaharan_migration_in_tunisia_report_october_2018.pdf; https://data2.unhcr.org/en/documents/download/76297</t>
  </si>
  <si>
    <t>https://www.brookings.edu/blog/order-from-chaos/2019/01/17/tunisias-migration-to-the-north/; http://www.ansamed.info/ansamed/en/news/sections/politics/2018/12/19/migrants-tunisia-rejects-practice-of-forced-repatriations_e3320c3f-a2fc-456c-804e-536f6c10a760.html; https://migrationdataportal.org/data?cm49=788&amp;focus=profile&amp;i=stock_abs_&amp;t=2019; https://www.thenewhumanitarian.org/news-feature/2020/1/22/Libya-Tunisia-migration; https://www.mercycorps.org/sites/default/files/2020-01/Tunisia_country_of_destination_and_transit_for_sub-saharan_migrants.pdf¨</t>
  </si>
  <si>
    <t>Figure represents the number of dead and missing migrants who perished in or off the coast of Tunisia in the last 6 months. Data taken from IOM's missing migrant database related to the Central Mediterranean crisis. The actual number of fatalities is likely to be higher as a result of unreported incidents. IOM data is intended to be "a minimum estimate of the number of migrant deaths." Deaths happening in detention centres or due to labour exploitation are not included. Data gaps regarding migration routes within North Africa have also been hihglighted.</t>
  </si>
  <si>
    <t>Figure represents the entire geographic area of Tunisia. Almost every Tunisian governorate is affected by migration in some capacity. Governorates near the border with Libya and Algeria are transit points for migrants making overland journeys to and from Tunisia. Tunisia's Mediterranean coast is an important departure point for migrants hoping to reach Europe by sea.  Refugees and asylum seekers are present in almost all  Tunisian governorates.</t>
  </si>
  <si>
    <t>Figure represents the total population of Tunisia. Almost the entire population resides in areas affected by migration in some capacity. Governorates near the border with Libya and Algeria are transit points for migrants making overland journeys to and from Tunisia. Tunisia's Mediterranean coast is an important departure point for migrants hoping to reach Europe by sea. Refugees and asylum seekers are present in almost all  Tunisian governorates.</t>
  </si>
  <si>
    <t>Little clear information is available regarding numbers of people  affected within the mixed migration crisis. The population of  migrants could be up to 60,000, according to the Brookings Institute. This includes people who intend to stay in Tunisia, as well as those who seek to move on to other places. UN DESA reported that as of mid-2019, 57,500 international migrants were present in Tunisia. However, it is difficult to establish out of this figure how many are affected within the mixed migration crisis.  Unofficial estimates show that around 10,000 undocuments migrants are also  in Tunisia but there are no reliable figures for this category. They are especially  vulnerable due to their legal status. The number of refugees and asylum seekers as of 30 April was 4,447.</t>
  </si>
  <si>
    <t>Due to lack of info on actual number of migrants affected within the mixed migration crisis, included undocumented migrants, the indicator was xed.</t>
  </si>
  <si>
    <t>UNHCR 05/2020; Al Safir al Arabiy 30/12/2019; UN DESA 2019</t>
  </si>
  <si>
    <t>http://reporting.unhcr.org/sites/default/files/Algeria%20Operational%20Update%2015%20May%202020.pdf; http://assafirarabi.com/en/28489/2019/12/30/the-transformations-of-migrations-in-algeria-political-stakes-and-humanitarian-issues/; https://migrationdataportal.org/data?cm49=12&amp;focus=profile+&amp;i=stock_abs_&amp;t=2019</t>
  </si>
  <si>
    <t>https://missingmigrants.iom.int/downloads; https://www.acleddata.com/data/</t>
  </si>
  <si>
    <t>General lack of information on conditions and location of migrants. There are no offical estimates on the number of sub-Saharan migrants in the country. A 2019 estimate put the number at 75,000 while the European Univeristy Institute pushed the number to around 100,000 in 2013, a EU report from 2018 also included the same figure. Algeria was hosting around 249,100 international migrants in 2019, but it is difficult to establish the specific number affected by the mixed migration crisis out of this figure. UNHCR reports the presence of 9,546 urban refugees and asylum seekers. The indicator was xed as no official and clear data on migrants can be found.</t>
  </si>
  <si>
    <t>Host population, migrants</t>
  </si>
  <si>
    <t>Refugees and asylum seekers are located in 52 locations throughout the country. Therefore the entire area of the country was considered. This is an overestimation.</t>
  </si>
  <si>
    <t>Refugees and asylum seekers are located in 52 locations throughout the country. Therefore the entire population of the country was considered. This is an overestimation.</t>
  </si>
  <si>
    <t>Estimated population of Morocco as of mid-2019. Mortality, fertily and migration dynamics are already taken into account in the model.</t>
  </si>
  <si>
    <t>UNHCR 02/2020; UN DESA 2019</t>
  </si>
  <si>
    <t>UNHCR 02/2020;  UN DESA 2019</t>
  </si>
  <si>
    <t>As of 31/01/2020 there were 10,150 refugees and asylum seekers in Morocco registered by UNHCR. UN DESA estimated that 98,600 international migrants were in the country as of mid 2019, but it is difficult to assess out of this number who are the migrants affected in the mixed migration crisis. In lack of clear figures for migrants, the indicator was xed.</t>
  </si>
  <si>
    <t>As of 31/01/2020 there were 10,150 refugees and asylum seekers in Morocco registered by UNHCR.  UN DESA estimated that 98,600 international migrants were in the country as of mid 2019, but it is difficult to assess out of this number who are the migrants affected in the mixed migration crisis. In lack of clear figures for migrants, the indicator was xed.</t>
  </si>
  <si>
    <t>http://reporting.unhcr.org/sites/default/files/UNHCR%20Morocco%20Fact%20Sheet%20-%20February%202020.pdf;  https://migrationdataportal.org/data?cm49=504&amp;focus=profile&amp;i=stock_abs_&amp;t=2019</t>
  </si>
  <si>
    <t>Total population in BF inlcuding refugees in Burkina and minus Burkinabe refugees in other countries</t>
  </si>
  <si>
    <t>Institut National de la Statistique et de la Démographie</t>
  </si>
  <si>
    <t>http://www.insd.bf/n/contenu/Tableaux/T0316.htm; https://www.humanitarianresponse.info/sites/www.humanitarianresponse.info/files/documents/files/bfa_hno_2020_04062020_web.pdf</t>
  </si>
  <si>
    <t>Regions affected by the conflict based on 2020 HNO (Boucle du Mouhoun, Centre-Nord, Est, Nord and Sahel). Centre-Est is no longer an affected region</t>
  </si>
  <si>
    <t>Population living in regions affected by the conflict (Boucle du Mouhoun, Centre-Nord, Est, Nord and Sahel) + Malian refugees and asylum seekers</t>
  </si>
  <si>
    <t>https://www.humanitarianresponse.info/sites/www.humanitarianresponse.info/files/documents/files/bfa_hno_2020_04062020_web.pdf; https://data2.unhcr.org/en/country/bfa</t>
  </si>
  <si>
    <t>The 2020 HNO has a population affected figure (p. 24-25) that also takes into account refugees. For better consistency with the rest of our data, the refugee figure given in the HNO was removed from the population affected and replaced with the Malian refugees and asylum seekers from the estimation page</t>
  </si>
  <si>
    <t>https://data.humdata.org/dataset/burkina-faso-population-statistic; http://www.insd.bf/n/contenu/Tableaux/T0316.htm; https://data2.unhcr.org/en/country/bfa; https://data2.unhcr.org/en/documents/download/73402; https://reliefweb.int/sites/reliefweb.int/files/resources/74564.pdf</t>
  </si>
  <si>
    <t>OCHA 05/06/2020</t>
  </si>
  <si>
    <t>https://www.humanitarianresponse.info/sites/www.humanitarianresponse.info/files/documents/files/bfa_hno_2020_04062020_web.pdf</t>
  </si>
  <si>
    <t>Lack of specific data on access contraints faced by PIN</t>
  </si>
  <si>
    <t>Floods in south-eastern DRC</t>
  </si>
  <si>
    <t>DZA004</t>
  </si>
  <si>
    <t>COD003</t>
  </si>
  <si>
    <t>IRN004</t>
  </si>
  <si>
    <t>KEN005</t>
  </si>
  <si>
    <t>LBN004</t>
  </si>
  <si>
    <t>MOZ006</t>
  </si>
  <si>
    <t>NGA008</t>
  </si>
  <si>
    <t>PHL008</t>
  </si>
  <si>
    <t>UNHCR 01/2019; UN World Population Prospects 2019</t>
  </si>
  <si>
    <t>http://reporting.unhcr.org/sites/default/files/UNHCR%20Algeria%20Operational%20Update%20-%20October-December%202018.pdf; https://population.un.org/wpp/Graphs/1_Demographic%20Profiles/Algeria.pdf
https://population.un.org/wpp/Methodology/</t>
  </si>
  <si>
    <t>Data reflecting the mixed migration crisis. Sahrawi refugees are concentrated in the province of Tindouf</t>
  </si>
  <si>
    <t>Fatalities registered in the Mixed Migration crisis and in the Sahrawi refugee crisis.</t>
  </si>
  <si>
    <t>No damages reported</t>
  </si>
  <si>
    <t>As PIN numbers are available only for the Sahrawi refugee crisis, but not for the mixed migration crisis, the indicator was xed.</t>
  </si>
  <si>
    <t>Refugees,  migrants and host population</t>
  </si>
  <si>
    <t>There  is no data concerning the mixed migration crisis. There are an estimated 173,600 Sahrawi refugees in refugee camps. The indicator was xed.</t>
  </si>
  <si>
    <t>There is no clear data regarding the number of affected migrants residing in or transiting through Algeria. Some estimates vary fron 25,000 to 100,000.  As reported for the Mixed Migration crisis, most of the migrants arriving in Algeria are looking for work and have settled in different areas of the country, while a minority are in transit on their way to Europe.  The specific locations are unclear so the whole country was considered as affected, even if Sahrawi refugees are settled in the Tindouf province only.</t>
  </si>
  <si>
    <t>43100000 total estimated (median) population of the country for 2019. It is not clear whether the 173,600 Sahrawi refugees living in the south west of the country are included in the figure. The UN figure was chosen instead of the one of the National Office of Statistics of Algeria as it takes into account international migration as one of the variables.</t>
  </si>
  <si>
    <t>UNHCR 31/05/2020</t>
  </si>
  <si>
    <t>IOM 03/2020</t>
  </si>
  <si>
    <t>https://displacement.iom.int/system/tdf/reports/DTM%20Ethiopia%20R21%20National%20Displacement%20Report%20v3.pdf?file=1&amp;type=node&amp;id=8488</t>
  </si>
  <si>
    <t>Total number of IDPs displaced by conflicts and violence in Ethiopia.</t>
  </si>
  <si>
    <t>https://data2.unhcr.org/en/country/moz; https://www.news24.com/news24/africa/news/210-000-people-displaced-in-mozambique-after-jihadist-attack-says-un-20200604</t>
  </si>
  <si>
    <t>UNHCR 06/2020</t>
  </si>
  <si>
    <t xml:space="preserve">All fatalities and people missing recorded on the Western Mediterranean Route. IOM data is intended to be "a minimum estimate of the number of migrant deaths." Deaths happening in detention centres or due to labour exploitation are not included. </t>
  </si>
  <si>
    <t>Espace Politique 2009; USAID 02/06/2020</t>
  </si>
  <si>
    <t>https://journals.openedition.org/espacepolitique/1296; https://reliefweb.int/sites/reliefweb.int/files/resources/06.02.20%20-%20USAID-DCHA%20DRC%20Complex%20Emergency%20Fact%20Sheet%20%233.pdf</t>
  </si>
  <si>
    <t>Affected provinces are South Kivu (65 130), Maniema (135 250), Tanganyika (134 940), Haut Katanga (132 425) and Haut Lomami (108 204).</t>
  </si>
  <si>
    <t>OCHA 10/09/2019</t>
  </si>
  <si>
    <t>Population living in flood-affected provinces: South Kivu (7 104 949), Maniema (2 636 541), Tanganyika (3 158 328), Haut Katanga (6 102 542), Haut Lomami (4 074 329).</t>
  </si>
  <si>
    <t>https://data.humdata.org/dataset/rdc-statistiques-des-populations</t>
  </si>
  <si>
    <t>OCHA 27/05/2020; OCHA 27/05/2020; OCHA 21/05/2020</t>
  </si>
  <si>
    <t>https://www.humanitarianresponse.info/sites/www.humanitarianresponse.info/files/documents/files/12052020_plan_de_reponse_uvira_et_fizi_inondations_avril_et_mai_2020.pdf; https://www.humanitarianresponse.info/sites/www.humanitarianresponse.info/files/documents/files/12052020_plan_de_reponse_inondations_maniema.pdf; https://reliefweb.int/sites/reliefweb.int/files/resources/OCHA%20-%20Note%20d%27informations%20humanitaires%20du%20210520%20ex%20Katanga.pdf</t>
  </si>
  <si>
    <t>Initial estimations put the number of people affected at 162 698 for South Kivu (Uvira, Fizi and Baraka), 28 759 for Maniema (Kindu,Alunguli, Kailo, Kasongo,Ferekeni and Punia), 279 269 for Haut Lomami,  52 208 for Tanganyika and 63 699 for Haut Katanga</t>
  </si>
  <si>
    <t>OCHA 27/05/2020; OCHA 27/05/2020; OCHA 21/05/2020; OCHA 03/06/2020; UNDP 03/2009; UNDP 03/2009</t>
  </si>
  <si>
    <t>https://www.humanitarianresponse.info/sites/www.humanitarianresponse.info/files/documents/files/12052020_plan_de_reponse_uvira_et_fizi_inondations_avril_et_mai_2020.pdf; https://www.humanitarianresponse.info/sites/www.humanitarianresponse.info/files/documents/files/12052020_plan_de_reponse_inondations_maniema.pdf; https://reliefweb.int/sites/reliefweb.int/files/resources/OCHA%20-%20Note%20d%27informations%20humanitaires%20du%20210520%20ex%20Katanga.pdf; https://reports.unocha.org/fr/country/democratic-republic-congo/; https://www.cd.undp.org/content/rdc/fr/home/library/poverty/pauvrete-et-condition-de-vie-des-menages11111111.html; http://www.cd.undp.org/content/dam/dem_rep_congo/docs/povred/UNDP-CD-Profil-PROVINCE-Maniema.pdf</t>
  </si>
  <si>
    <t>There is a lack of reliable displacement figures. 69,765 people were displaced in Uvira (South Kivu), while over 8,700 households (or around 50,460 individuals with an average households size in South Kivu of 5.8 people) in Fizi territories, Nundu and the Ruzizi Plain saw their houses destroyed (South Kivu). 4,402 houses were destroyed in Maniema, affecting 5,140 households (around 27,242 people as the average household size for Maniema is 5.3 people). 58,000 people were displaced between within Haut Lomami, Haut Katanga and Tanganiyka. The indicator was xed as the reliability of the final displacement figure (205,467 indviduals displaced) was very low.</t>
  </si>
  <si>
    <t>Not enough reliable data available. 200 injuries reported in Uvira onlyas of mid May</t>
  </si>
  <si>
    <t>Overall information lacking. 44 deaths reported only in Uvira as of mid May</t>
  </si>
  <si>
    <t>https://reliefweb.int/sites/reliefweb.int/files/resources/06.02.20%20-%20USAID-DCHA%20DRC%20Complex%20Emergency%20Fact%20Sheet%20%233.pdf</t>
  </si>
  <si>
    <t>Not enough reliable data available</t>
  </si>
  <si>
    <t>OCHA 27/05/2020; OCHA 27/05/2020; OCHA 21/05/2020; OCHA 28/05/2020</t>
  </si>
  <si>
    <t>https://www.humanitarianresponse.info/sites/www.humanitarianresponse.info/files/documents/files/12052020_plan_de_reponse_uvira_et_fizi_inondations_avril_et_mai_2020.pdf; https://www.humanitarianresponse.info/sites/www.humanitarianresponse.info/files/documents/files/12052020_plan_de_reponse_inondations_maniema.pdf; https://reliefweb.int/sites/reliefweb.int/files/resources/OCHA%20-%20Note%20d%27informations%20humanitaires%20du%20210520%20ex%20Katanga.pdf; https://www.humanitarianresponse.info/sites/www.humanitarianresponse.info/files/documents/files/note_dinformation_humanitaire_27_maifinal.pdf</t>
  </si>
  <si>
    <t>The Response Plan for South Kivu states that all of the affected population (162 698) has humanitarian needs, 64k people face "severe vulnerability" in Uvira (OCHA 28/05/2020). There are 28759 PIN in Maniema according to the response plan, with no indication on the severity. While there are no specific PIN numbers for Haut-Lomami, Tanganyika and Haut-Katanga flood-related WASH needs exist in almost all of the affected areas (OCHA 21/05/2020), therefore all of the affected population is considered L3 . Low operational presence in these provinces makes it difficult to have a more accurate picture.</t>
  </si>
  <si>
    <t>IDPs, refugees, returnees, host, non-host</t>
  </si>
  <si>
    <t>CMDPDH 01/05/2018; World Bank 2018; Strauss Center 01/11/2019;  Gobierno de Mexico 01/01/2020</t>
  </si>
  <si>
    <t>IOM Missing Migrants Project December 2019 - May 2020</t>
  </si>
  <si>
    <t>IOM Missing Migrants Dec-May 2020
ACLED Dec-May 2020</t>
  </si>
  <si>
    <t>http://www.cmdpdh.org/publicaciones-pdf/cmdpdh-episodios-de-desplazamiento-interno-forzado-en-mexico-informe-2018.pdf https://data.worldbank.org/indicator/SM.POP.REFG.OR?locations=MX https://imagenpoblana.com/19/06/10/deportaciones-de-mexicanos-son-menos-con-trump-que-con-obama https://www.strausscenter.org/images/strauss/18-19/MSI/MeteringUpdate_191107.pdf; http://portales.segob.gob.mx/work/models/PoliticaMigratoria/CEM/Estadisticas/Boletines_Estadisticos/2019/Boletin_2019.pdf</t>
  </si>
  <si>
    <t>International Displacement</t>
  </si>
  <si>
    <t>ETH003</t>
  </si>
  <si>
    <t>Ethiovisit (2013 estimates); UNHCR 31/05/2020</t>
  </si>
  <si>
    <t>http://www.ethiovisit.com/ethiopia/ethiopia-regions-and-cities.html; https://data2.unhcr.org/en/documents/download/76841</t>
  </si>
  <si>
    <t>This is the summation of the SQ where all of the refugee camps are located (Oromia, SNNP, Gambella, Benishangul-Gumuz, Addis Ababa, Somali State, Afar, Tigray)</t>
  </si>
  <si>
    <t>For total # people living in the affected area we looked at the regions (admin 1) where the majority of the displacement is registered by UNHCR and linked those areas to the 2013 census. The districts regions are: Oromia, SNNP, Gambella, Benishangul-Gumuz, Addis Ababa, Somali State, Afar, Tigray. This is also according to ACAPS methodology summation of level 1-5.</t>
  </si>
  <si>
    <t>https://data2.unhcr.org/en/country/eth; https://data2.unhcr.org/en/documents/download/76841</t>
  </si>
  <si>
    <t>This figure represents the total number of refugees and asylum seekers in Ethiopia.</t>
  </si>
  <si>
    <t>https://data2.unhcr.org/en/documents/download/76841; https://data2.unhcr.org/en/documents/details/73572</t>
  </si>
  <si>
    <t xml:space="preserve">The PIN is a summation of Levels 3-5 people facing humanitarian conditions according to ACAPS methodology. Levels 1 is the number of people living in affected areas minus affected population minus PIN. Level 2 is affected population minus PIN and Level 3 is assumed to be the number of people directly affected by the crisis and displaced therefrom. Because Ethiopia has a series of well established refugee camps, no one was considered on level 4 or 5. </t>
  </si>
  <si>
    <t xml:space="preserve">Not enough reliable data. </t>
  </si>
  <si>
    <t xml:space="preserve">Not enough reliable data, damaged buildings as a result of the conflict, not the refugee situation. </t>
  </si>
  <si>
    <t>Not enough reliable data</t>
  </si>
  <si>
    <t>https://data2.unhcr.org/en/situations/thailand</t>
  </si>
  <si>
    <t>https://data2.unhcr.org/en/situations/thailand ; https://www.aidsdatahub.org/sites/default/files/publication/UN_Thailand_Migration_Report_2019.pdf</t>
  </si>
  <si>
    <t xml:space="preserve">World Bank 2019; UNHCR 05/2020 </t>
  </si>
  <si>
    <t>UNHCR 01/2020; IPC 01/02/2020</t>
  </si>
  <si>
    <t>IPC 01/02/2020; IPC, 04/2020</t>
  </si>
  <si>
    <t>https://data.worldbank.org/indicator/SP.POP.TOTL?locations=KE&amp;page=2; https://data2.unhcr.org/en/documents/download/77024</t>
  </si>
  <si>
    <t>World Bank 2018; UNHCR 05/2020; FAO, 2015; IPC, 04/2020; OCHA 07/05/2020; ACT Alliance, 05/2020</t>
  </si>
  <si>
    <t>https://data.worldbank.org/indicator/SP.POP.TOTL?locations=KE&amp;page=2; https://data2.unhcr.org/en/documents/download/77024; http://www.fao.org/3/i9762en/I9762EN.pdf; http://www.ipcinfo.org/fileadmin/user_upload/ipcinfo/docs/IPC_Kenya_AcuteFoodInsec_Malnutrition_2020FebJuly.pdf; https://reliefweb.int/report/kenya/kenya-situation-report-29-may-2020; https://actalliance.org/wp-content/uploads/2020/05/Horn-and-East-Africa-Floods-Alert.pdf</t>
  </si>
  <si>
    <t xml:space="preserve">Total sum of figures of exposed, affected, and PIN from both the Food insecurity + International displacement crises. Level one humanitarian conditions is the exposed population, which is the entire population of Kenya minus the affected and PIN. Level 2 is the number of people affected, which are those affected by the drought and the number of refugees and asylum seekers, minus people in need. The PIN figure was calculated by using the distribution at crisis level and adding them together. The flooding PIN is not included in the distribution as it is likely that double counting would occur since drought afefcted areas and flood affected areas overlap to a certain extent. </t>
  </si>
  <si>
    <t>http://www.ipcinfo.org/fileadmin/user_upload/ipcinfo/docs/IPC_Kenya_AcuteFoodSec_Malnutrition_2019JulyOctober.pdf; http://www.ipcinfo.org/fileadmin/user_upload/ipcinfo/docs/IPC_Kenya_AcuteFoodInsec_Malnutrition_2020FebJuly.pdf</t>
  </si>
  <si>
    <t>The total number of affected population was determined as the IPC figures 2-5. This is the IPC projection for April-July 2020</t>
  </si>
  <si>
    <t>World Bank 2018; UNHCR 05/2020; IPC 04/2020</t>
  </si>
  <si>
    <t>https://data.worldbank.org/indicator/SP.POP.TOTL?locations=KE&amp;page=2; https://data2.unhcr.org/en/documents/download/77024; http://www.ipcinfo.org/fileadmin/user_upload/ipcinfo/docs/IPC_Kenya_AcuteFoodInsec_Malnutrition_2020FebJuly.pdf</t>
  </si>
  <si>
    <t>UNHCR 05/2020; Kenya National Bureau of Statistics, 2019</t>
  </si>
  <si>
    <t>UNHCR 05/2020; Kenya National Bureau of Statistics, 2019; UNHCR Fact Sheet, 05/2020</t>
  </si>
  <si>
    <t>https://reliefweb.int/report/kenya/kenya-registered-refugees-and-asylum-seekers-31st-may-2020; http://housingfinanceafrica.org/app/uploads/VOLUME-I-KPHC-2019.pdf</t>
  </si>
  <si>
    <t>https://reliefweb.int/report/kenya/kenya-registered-refugees-and-asylum-seekers-31st-may-2020; http://housingfinanceafrica.org/app/uploads/VOLUME-I-KPHC-2019.pdf; https://www.unhcr.org/ke/wp-content/uploads/sites/2/2020/05/UNHCR-Kenya-Operational-Update_April-2020.pdf</t>
  </si>
  <si>
    <t>Worldbank population figure total + registered refugees and asylum seekers in Kenya as of May 2020.</t>
  </si>
  <si>
    <t>OCHA 24/01/2020; UNHCR 31/05/2020; UNHCR 31/05/2020; UNHCR 31/05/2020; UNHCR 31/05/2020</t>
  </si>
  <si>
    <t>https://www.humanitarianresponse.info/sites/www.humanitarianresponse.info/files/documents/files/ocha_mli_hno_2020_20200124_version_finale.pdf; https://data2.unhcr.org/en/country/ner; https://data2.unhcr.org/en/country/mrt; https://data2.unhcr.org/en/country/bfa; https://data2.unhcr.org/en/country/mli</t>
  </si>
  <si>
    <t>OCHA 24/01/2020</t>
  </si>
  <si>
    <t>https://www.humanitarianresponse.info/sites/www.humanitarianresponse.info/files/documents/files/ocha_mli_hno_2020_20200124_version_finale_0.pdf</t>
  </si>
  <si>
    <t>Affected population based on 2020 HNO</t>
  </si>
  <si>
    <t>OCHA 24/01/2020; OCHA 22/08/2019</t>
  </si>
  <si>
    <t xml:space="preserve">The population of people in need of humanitarian assistance has been spread across levels 3, 4, and 5 according to increasing severity of needs. The figures for people affected and people in need come from the 2020 HNO, and the relative distribution of people in need was derived using the proportions from the 2019 HNO. </t>
  </si>
  <si>
    <t>Shelter Cluster 12/06/2020; RNZ 07/05/2020</t>
  </si>
  <si>
    <t>https://www.sheltercluster.org/sites/default/files/docs/2020.06.12_scv_tc_harold_sitrep_11.pdf https://www.rnz.co.nz/international/pacific-news/416040/thousands-of-cyclone-victims-still-in-evacuation-centres-in-vanuatu</t>
  </si>
  <si>
    <t>According to media reports, approximately 18,000 people are sheltered in 272 evacuation centres in Sanma, Penama, and Malampa. It is estimated that 20,809 households have been significantly damaged or destroyed, so this is likely an underestimate.</t>
  </si>
  <si>
    <t>Floods in China</t>
  </si>
  <si>
    <t>CHN002</t>
  </si>
  <si>
    <t>https://databank.worldbank.org/data/reports.aspx?source=2&amp;country=COG; https://data2.unhcr.org/en/situations/drc; https://data2.unhcr.org/fr/situations/car/location/476</t>
  </si>
  <si>
    <t>HNO 2020; Humanitarian Access Report 30/04/2020</t>
  </si>
  <si>
    <t>JRP 2018-2020; JRP 23/06/2020</t>
  </si>
  <si>
    <t>JRP 23/06/2020</t>
  </si>
  <si>
    <t>ACLED 2020; OHCHR 21/01/2020</t>
  </si>
  <si>
    <t>OCHA 08/05/2020</t>
  </si>
  <si>
    <t>OCHA 08/05/2020; UNHCR 12/04/2020</t>
  </si>
  <si>
    <t>https://data.humdata.org/dataset/libya-baseline-assessment-data-iom-dtm; https://data.humdata.org/dataset/libya-migration-data-migrants-baseline-assessment-iom-dtm; https://www.unhcr.org/statistics/unhcrstats/5ee200e37/unhcr-global-trends-2019.html</t>
  </si>
  <si>
    <t>https://www.humanitarianresponse.info/sites/www.humanitarianresponse.info/files/documents/files/libya_hno_2020-fullen_final.pdf; https://www.humanitarianresponse.info/sites/www.humanitarianresponse.info/files/documents/files/access_report_-_april_2020.pdf</t>
  </si>
  <si>
    <t>https://reliefweb.int/sites/reliefweb.int/files/resources/77177.pdf
https://www.unrwa.org/sites/default/files/content/resources/2020_syria_ea_eng_03_02_2020_final.pdf
https://data2.unhcr.org/en/documents/download/77262</t>
  </si>
  <si>
    <t>http://www.3rpsyriacrisis.org/wp-content/uploads/2019/07/JRP-Executive-Summary-Final-Copy.pdf; https://data2.unhcr.org/en/documents/download/77262</t>
  </si>
  <si>
    <t>https://data2.unhcr.org/en/documents/download/77262</t>
  </si>
  <si>
    <t>https://www.humanitarianresponse.info/sites/www.humanitarianresponse.info/files/documents/files/iraq_hno_2020.pdf; https://data2.unhcr.org/en/documents/download/75248
https://data2.unhcr.org/en/situations/syria/location/5
https://data2.unhcr.org/en/documents/download/74758
http://www.3rpsyriacrisis.org/wp-content/uploads/2020/03/rso2020_30.pdf</t>
  </si>
  <si>
    <t xml:space="preserve"> http://iraqdtm.iom.int/; https://www.unhcr.org/5ee200e37.pdf; https://migrationdataportal.org/data?t=2019&amp;i=stock_abs_origin&amp;cm49=368; https://data2.unhcr.org/en/situations/syria/location/5
</t>
  </si>
  <si>
    <t>https://www.humanitarianresponse.info/sites/www.humanitarianresponse.info/files/documents/files/20200508_humanitarian_access_severity.pdf</t>
  </si>
  <si>
    <t xml:space="preserve">http://iraqdtm.iom.int/
https://www.unhcr.org/5ee200e37.pdf
https://migrationdataportal.org/data?t=2019&amp;i=stock_abs_origin&amp;cm49=368
</t>
  </si>
  <si>
    <t>https://www.humanitarianresponse.info/sites/www.humanitarianresponse.info/files/documents/files/20200508_humanitarian_access_severity.pdf; https://data2.unhcr.org/en/documents/download/75369</t>
  </si>
  <si>
    <t>Total # people displaced by the conflict + # people displaced by the MMF crisis. 
Total # displaced by the conflict = # IDPs according to IOM DTM round 30  + # Returnees in Libya according to IOM DTM round 30+  # Libyan nationals who have left Libya as of end 2019 and are counted as refugees or asylum seekers  by UNHCR.
Total # displaced in the MMF crisis: # of Migrants in Libya as counted by IOM DTM Round 29.
Categories of migrants and refugees already accounted for in the Central Mediterranean Route (e.g. arrivals to Italy, arrivals to Malta) are not taken into account in the Complex Crisis displacement indicator.</t>
  </si>
  <si>
    <t>Calculations based on HNO and Humanitarian Access Report Data: combining report access map on 5 access severity levels with the HNO PIN data. People in need living in admin level 1 areas on level 4 and 5 are considered as facing restricted access constraints; people in need living in admin level 1 areas on level 2 and 3 are considered as facing limited access constraints.  Level 1 areas were not included in the figures.   This is a general estimation which does not reflect the specific access challenges per distict or distinguish between different categories of people in need. The usage of OCHA level 4 and 5 for restricted access constraints and level 2 and 3 frr limited access constraint is also an attempt to translate OCHA's 5 severity levels into ACAPS' two  categories, also considering the lack of methodology notes in the Access report. For these reasons, reliability is set as low for both access indicators as the above figures are most likely an overestimation, as no specific figure for people in need affected by access constraints was found.</t>
  </si>
  <si>
    <t>Calculations based on HNO and Humanitarian Access Report Data: combining report access map on 5 access severity levels with the HNO PIN data for migrants and refugees. Migrants and refugees in need living in admin level 1 areas on level 4 and 5 are considered as facing restricted access constraints; migrants and refugees in need living in admin level 1 areas on level 2 and 3 are considered as facing limited access constraints. Level 1 areas were not included in the figures. This is a general estimation which does not reflect the specific access challenges per district or distinguish between different categories of migrants and refugees in need. The usage of OCHA level 4 and 5 for restricted access constraints and level 2 and 3 for limited access constraint is also an attempt to translate OCHA's 5 severity levels into ACAPS' two  categories. For these reasons, reliability is set as low for both access indicators as the above figures are most likely an overestimation and no specific figure for migrants and refugees in need affected by access constraints was found.</t>
  </si>
  <si>
    <t>Not enough available data. Three Syrian refugee children were injured due to to an ERW explosion close to Zarqa in May 2020.</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</si>
  <si>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</si>
  <si>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Sum of total displaced IDPs + refugees outside of Syria. Palestinian refugees are not included in this count. The refugees outside of Syria only include the following  countries: Lebanon, Jordan, Iraq, Turkey, Egypt, other countries in N. Africa.  The figures for Syrians in Lebanon and Jordan are an estimation. There are no reliable figures for Syrian refugees residing in Europe. We, therefore decided to "X" this component and not include an estimate for Syrian refugees in Europe in the indicator. Figures on Syrian refugees in other countries are not available.  The number of IDPs may be an underestimation as the last updated figure dates back to July 2019, before the onset of the escalation in Idleb that caused a displacement of several hundred thousands as of June 2020. As many are secondary displaced, we are unable to add this number to the IDP figure without avoiding double counting.</t>
  </si>
  <si>
    <t xml:space="preserve">everyone who was killed related to the crisis in the past 6 months, including in protests and riots. </t>
  </si>
  <si>
    <t xml:space="preserve">People in need living in Admin 2 areas classified as 'moderate access constraints' or 'medium access severiy' as defined by OCHA. Humanitarian operations in these areas continue, but restrictions are regular. 
</t>
  </si>
  <si>
    <t>People in need living in Admin 2 areas classified as  'high access constraints' defined by OCHA. Humanitarian actors face consistent difficulties and might be unable to operate in these areas.</t>
  </si>
  <si>
    <t>IDPs + Returnees + Iraqi refugees and asylum seekers worldwide reported by UNHCR as of end 2019. Numbers might be an underestimation considering  Iraqis who left due to the conflict, but were not counted in UNHCR estimations and thus reliability is set at medium. Total number of Iraqi emigrants between 1990 and as of mid 2019 was of around 2 million people.</t>
  </si>
  <si>
    <t>All violent events included (battles+explosions/remote violence+strategic developments+violence against civilians), except fatalities in riots and protests which are added in the country level crisis.</t>
  </si>
  <si>
    <t xml:space="preserve">People in need living in districts  classified as having 'moderate access constraints' or 'medium access severiy' as defined by OCHA. Humanitarian operations in these areas continue, but restrictions are common. 
</t>
  </si>
  <si>
    <t>People in need living in districts classified as  'high access constraints' defined by OCHA. Humanitarian actors face consistent difficulties and might be unable to operate in these areas.</t>
  </si>
  <si>
    <t>Total population of KR-I according to 2014 estimates was of 5,122,747, including Syrian refugees. The number of Syrian refugees in the KR-I in 2014 was of around 230,000 Syrians. The current figure of Syrian refugees in Iraq was added to the exposed figure - 230,000 which were Syrian refugees already accounted for in the 2014 population estimates. 99% of the Syrian population in Iraq lives in KR-I. Reliability assessed as low as returns of Syrian refugees between 2014 and 2020 were not taken into account.</t>
  </si>
  <si>
    <t>crisis-related fatalities in the last six months.</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</si>
  <si>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</si>
  <si>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No reports of districts with high access constraints in KR-I, where 99% of Syrian refugees in Iraq live.</t>
  </si>
  <si>
    <t>all deaths and people missing recorded via the eastern Mediterranean route during the past 6 months</t>
  </si>
  <si>
    <t>ACAPS access methodology</t>
  </si>
  <si>
    <t>https://reporting.unhcr.org/sites/default/files/UNHCR%20Algeria%20Factsheet%20June%202020.pdf</t>
  </si>
  <si>
    <t>OCHA 2020</t>
  </si>
  <si>
    <t>https://reliefweb.int/sites/reliefweb.int/files/resources/Extension%20Yemen%20HRP%202020_Final%20%281%29.pdfhttps://reliefweb.int/sites/reliefweb.int/files/resources/Yemen%20-%20UNHCR%20Operational%20Update%2C%2020%20December%202019.pdf</t>
  </si>
  <si>
    <t>https://reliefweb.int/sites/reliefweb.int/files/resources/Extension%20Yemen%20HRP%202020_Final%20%281%29.pdf</t>
  </si>
  <si>
    <t>https://reliefweb.int/sites/reliefweb.int/files/resources/Extension%20Yemen%20HRP%202020_Final%20%281%29.pdfhttps://reliefweb.int/sites/reliefweb.int/files/resources/Yemen%20Operational%20Update%2025%20October%202019%20%28Final%29.pdf</t>
  </si>
  <si>
    <t>Only Amanat Al Asimah and Aden are considered affected, as refugee numbers are higher than 100,000. Population 3,873,472 and refugees 200000</t>
  </si>
  <si>
    <t xml:space="preserve">People in acute need </t>
  </si>
  <si>
    <t>https://www.internal-displacement.org/countries/yemen  https://reliefweb.int/sites/reliefweb.int/files/resources/Yemen%20Operational%20Update%20-%204%20June%202020.pdf</t>
  </si>
  <si>
    <t>people in IPC Phase 5</t>
  </si>
  <si>
    <t>Floods in Assam</t>
  </si>
  <si>
    <t>IND004</t>
  </si>
  <si>
    <t>UNHCR 31/05/2020;  IFRC 06/05/2020; FEWS NET 06/2020</t>
  </si>
  <si>
    <t>https://ugandarefugees.org/en/country/uga#category-4 https://fews.net/sites/default/files/documents/reports/UGANDA_Food_Security_Outlook_June2020_final.pdf https://reliefweb.int/map/uganda/map-showing-districts-affected-february-march-april-and-may-mam-rainy-season-flood-and</t>
  </si>
  <si>
    <t>UNHCR 31/05/2020 FEWS NET 06/2020</t>
  </si>
  <si>
    <t xml:space="preserve">This is the total number of refugees and asylum seekers in Uganda. The highest population of refugees come from South Sudan, DRC, Burundi, and Somalia. There are also refugees in smaller numbers (less than 20,000 per country) coming from Rwanda, Eritrea, Sudan, Ethiopia, and others. </t>
  </si>
  <si>
    <t xml:space="preserve">https://ugandarefugees.org/en/country/uga#category-4 https://fews.net/sites/default/files/documents/reports/UGANDA_Food_Security_Outlook_June2020_final.pdf </t>
  </si>
  <si>
    <t>Refugees and host communities are exposed.</t>
  </si>
  <si>
    <t>Non-host community, refugees and host community.</t>
  </si>
  <si>
    <t xml:space="preserve">PIN is calculated to be the sum of levels 1-3 according to ACAPS methodology. Level 1 is people affected minus the population of Cabo Delgado. Level 2 is affected population minus the PIN. </t>
  </si>
  <si>
    <t>UNHCR 22/06/2020</t>
  </si>
  <si>
    <t>INE 2018; UNHCR 14/02/2020; IPC 25/07/2019; UNHCR 22/06/2020</t>
  </si>
  <si>
    <t>ACLED 2020; OCHA 16/05/2020; OCHA 19/07/2020</t>
  </si>
  <si>
    <t>https://www.acleddata.com/data/; https://reliefweb.int/report/somalia/somalia-flood-response-plan-november-2019-january-2020; https://reliefweb.int/sites/reliefweb.int/files/resources/Flash%20Update%205%20-%20final%20for%20publication.pdf; https://reliefweb.int/sites/reliefweb.int/files/resources/hagaa%20flash%20floods%20update%201%20-%20final%203.pdf</t>
  </si>
  <si>
    <t>UNHCR 31/01/2020; Baseline data</t>
  </si>
  <si>
    <t>https://reliefweb.int/sites/reliefweb.int/files/resources/74303.pdf</t>
  </si>
  <si>
    <t xml:space="preserve">Admin level 1 areas hosting over 10,000 refugees and asylum seekers are considered affected. Woq. Galbeed (28,220km2) </t>
  </si>
  <si>
    <t>Admin level 1 areas hosting over 10,000 refugees and asylum seekers are considered affected. Woq. Galbeed (1,242,003) + refugees and asylum seekers in the affected area (18,508)</t>
  </si>
  <si>
    <t>As of January 2020, there were 35,685 refugees and asylum-seekers registered in Somalia, mainly from Ethiopia (17,508 asylum seekers and 4,268 refugees) and Yemen (55 asylum seekers and 13,238 refugees). 626 persons were from other countries including Syria (266), Tanzania (121), Eritrea (108) among others</t>
  </si>
  <si>
    <t>Refugees due to conflict and insecurity constitute approxiamtely 34,000 of the refugees and the aslyum seekers in Somalia. Therefore, the remaining are considered to face moderate humanitarian conditions.</t>
  </si>
  <si>
    <t>https://www.citypopulation.de/php/mauritania-admin.php https://reliefweb.int/sites/reliefweb.int/files/resources/72894https://data2.unhcr.org/en/country/mrt</t>
  </si>
  <si>
    <t>10,560 population of Bassikounou commune, next to which the Mbera camp is located (as of March 2013) + refugee population in Mbera camp (as of 30 June 2020)</t>
  </si>
  <si>
    <t>https://data2.unhcr.org/en/country/mrt;  https://reliefweb.int/sites/reliefweb.int/files/resources/72894.pdf</t>
  </si>
  <si>
    <t xml:space="preserve">UN OCHA 08/012020
</t>
  </si>
  <si>
    <t xml:space="preserve"> https://www.census2011.co.in/district.php ; https://www.citypopulation.de/php/india-admin.php?adm1id=18</t>
  </si>
  <si>
    <t>https://www.humanitarianresponse.info/es/operations/chad/document/tchad-aper%C3%A7u-des-besoins-humanitaires-2020-hno-2020; https://data2.unhcr.org/en/country/tcd</t>
  </si>
  <si>
    <t xml:space="preserve">Total country popluation according to OCHA HNO 2020 (16,300,000) + Refugees + asylum seekers </t>
  </si>
  <si>
    <t>OCHA 01/2020; OCHA 29/06/2020</t>
  </si>
  <si>
    <t>https://www.humanitarianresponse.info/es/operations/chad/document/tchad-aper%C3%A7u-des-besoins-humanitaires-2020-hno-2020; https://www.humanitarianresponse.info/sites/www.humanitarianresponse.info/files/documents/files/tcd_str_hno2020_20200210.pdf</t>
  </si>
  <si>
    <t>2020 HNO Affected/PIN ratio applied to 2020 revised HRP PIN</t>
  </si>
  <si>
    <t>Refugees  + IDPs + Chadian returnees + asylum seekers</t>
  </si>
  <si>
    <t>2020 Revised HRP PIN applied to 2020 HNO ratios. According to OCHA HNO 2020 the whole population of Chad lives in an area affected by one or more humanitarian crises (Level 1). The number of People in need estimated in the HNO have been placed in severity levels 3 and 4. In addition it is estimated that around 3% of the country's population should be placed in Level 5.</t>
  </si>
  <si>
    <t xml:space="preserve">The entire country is affected by three humanitarian crisis: food insecurity and malnutrition, population movements and lack of health assistance </t>
  </si>
  <si>
    <t xml:space="preserve">Baseline population of Lac region (639,000) + Nigerian refugees  + Chadian returnees from Lake Chad bassin as they come from abroad and increase baseline population. However most IDPs originate from Lac region so likely counted within baseline estimates, therefore not taken into account here. </t>
  </si>
  <si>
    <t>Nigerian refugee population + IDPs in Lac region + Returnees from Lake Chad Bassin</t>
  </si>
  <si>
    <t>https://data.humdata.org/dataset/5988a0cf-6706-4f9a-aecf-db57a985ba20/resource/89193e25-f203-4d97-a23b-1ebf03040374/download/tcd_hno_2020.xlsx</t>
  </si>
  <si>
    <t>Data taken from 2020 HNO</t>
  </si>
  <si>
    <t>OCHA 30/12/2019; UNHCR 30/06/2020; UNHCR 30/06/2020</t>
  </si>
  <si>
    <t>https://www.humanitarianresponse.info/sites/www.humanitarianresponse.info/files/documents/files/drc_hno_2020_final_web.pdf; https://data2.unhcr.org/en/situations/drc; https://data2.unhcr.org/en/documents/download/77670</t>
  </si>
  <si>
    <t>99,900,000 OCHA population projection from Dec 2019 HNO. There hasn't been a census since 1984. + refugees from neighbouring countries - refugees and asylum seekers from DRC. Returnees are assumed to be included in the projections from the census and are therefore not taken into account in these calculations</t>
  </si>
  <si>
    <t>refugees and asylum seekers in DRC + refugees and asylum seekers from DRC + 5.01 million IDPs  + 2000000 returnees (2020 HNO states that returnees are 2% of the population p. 11)</t>
  </si>
  <si>
    <t>All deaths  as counted by ACLED. MONUSCO reports only on annual basis. Figures do not include flood-related fatalities.</t>
  </si>
  <si>
    <t>https://data.worldbank.org/indicator/SP.POP.TOTL?locations=NE; https://data2.unhcr.org/en/country/ner</t>
  </si>
  <si>
    <t>Population of concern in Diffa</t>
  </si>
  <si>
    <t>Population of concern in Tahoua and Tillaberi</t>
  </si>
  <si>
    <t>Registered Nigerian refugees, unregistered Nigerian refugees (UNHCR estimate), IDPs</t>
  </si>
  <si>
    <t>Floods in India</t>
  </si>
  <si>
    <t>UNHCR 31/07/2020</t>
  </si>
  <si>
    <t xml:space="preserve">Floods in Sudan </t>
  </si>
  <si>
    <t xml:space="preserve">Explosion in Beirut </t>
  </si>
  <si>
    <t>https://missingmigrants.iom.int/downloads; https://www.acleddata.com/</t>
  </si>
  <si>
    <t xml:space="preserve">Figure represents the total number of Syrian refugees and asylum seekers + Non-Syrian refugees and asylum seekers in Turkey. People from host communities are affected as well, but it is impossible to quantify how many given the available data. Due to significant data gaps, it is not possible to determine how many people are affected by the Kurdish conflict.  </t>
  </si>
  <si>
    <t>https://data2.unhcr.org/en/country/mli; https://data2.unhcr.org/en/country/ner; https://data2.unhcr.org/en/country/mrt; https://data2.unhcr.org/en/country/bfa</t>
  </si>
  <si>
    <t>https://ugandarefugees.org/en/country/uga#category-4; https://fews.net/sites/default/files/documents/reports/UGANDA_Food_Security_Outlook_June2020_final.pdf; https://reliefweb.int/map/uganda/map-showing-districts-affected-february-march-april-and-may-mam-rainy-season-flood-and</t>
  </si>
  <si>
    <t>While there may be refugees living in Uganda that are experiencing level 4 humanitarian conditions, they were all placed on level 3 as there was no clear evidence to stratify them differently. This also corresponds to the latest FEWS NET report that projects that IPC Phase 3 levels are expected amongst refugee populations until October 2020. Level 2 humanitarian conditions equals the total number of affected population minus the total number of refugees. As the affected is the entire population of refugees, the number was 0. Humanitarian conditions level 1 was determined by taking the total exposed population and subtracting the total number of refugees currently in the country. The PIN for the country level only contains information for the displacement situation. Due to limited information regarding the number of people affected, displaced, and in need, a PIN is not calculated for the May floods in Uganda. This will be updated should new information become available. Priority needs have been reported: WASH and shelter are critical, as many latrines have overflowed and shelters have been damaged. It is expected that livelihoods will be impacted and food needs will increase as crops have sustained heavy damage. However, the number of people in need cannot be verified. This exclusion of flooding PIN explains the discrepancy between the total number of exposed, affected, and PIN, compared to the need levels 1-5.</t>
  </si>
  <si>
    <t>UNHCR 31/05/2020; FEWS NET 06/2020</t>
  </si>
  <si>
    <t xml:space="preserve">https://ugandarefugees.org/en/country/uga#category-4; https://fews.net/sites/default/files/documents/reports/UGANDA_Food_Security_Outlook_June2020_final.pdf </t>
  </si>
  <si>
    <t xml:space="preserve">While there may be refugees living in Uganda that are experiencing level 4 humanitarian conditions, they were all placed on level 3 as there was no clear evidence to stratify them differently. This also corresponds to the latest FEWS NET report that projects that IPC Phase 3 levels are expected amongst refugee populations until October 2020. Level 2 humanitarian conditions equals the total number of affected population minus the total number of refugees. As the affected is the entire population of refugees, the number was 0. Humanitarian conditions level 1 was determined by taking the total exposed population and subtracting the total number of refugees currently in the country. </t>
  </si>
  <si>
    <t>IPC February  to June 2020 projections; HNO 2020</t>
  </si>
  <si>
    <t>http://www.ipcinfo.org/fileadmin/user_upload/ipcinfo/docs/IPC_Ethiopia_AcuteFoodSec_2019July2020June.pdf; https://reliefweb.int/sites/reliefweb.int/files/resources/Ethiopia%20Humanitarian%20Needs%20Overview%202020.pdf</t>
  </si>
  <si>
    <t xml:space="preserve">The PIN is a summation of Levels 3-5 facing humanitarian conditions according to ACAPS methodology. Levels 1-5 are as specified by the IPC February to June 2020 projections. These were also compared to HNO figures.  </t>
  </si>
  <si>
    <t>Ethiovisit 2013;  Humanitarian Response 05/2020; OCHA 18/08/2020</t>
  </si>
  <si>
    <t>Ethiovisit 2013; Humanitarian Response 05/2020; OCHA 18/08/2020</t>
  </si>
  <si>
    <t>http://www.ethiovisit.com/ethiopia/ethiopia-regions-and-cities.html; https://www.humanitarianresponse.info/sites/www.humanitarianresponse.info/files/documents/files/ethiopia_-_flood_emergeny_response_plan_may_2020.pdf; https://reliefweb.int/sites/reliefweb.int/files/resources/ethiopia_flood_update_no.3_18_august_2020.pdf</t>
  </si>
  <si>
    <t>http://www.ethiovisit.com/ethiopia/ethiopia-regions-and-cities.html; https://www.humanitarianresponse.info/sites/www.humanitarianresponse.info/files/documents/files/ethiopia_-_flood_emergeny_response_plan_may_2020.pdf;  https://reliefweb.int/sites/reliefweb.int/files/resources/ethiopia_flood_update_no.3_18_august_2020.pdf</t>
  </si>
  <si>
    <t>The PIN is a summation of Levels 3-5 people facing humanitarian conditions according to ACAPS methodology. Level 1 is the number of people living in affected areas minus number of people facing moderate humanitarian needs - PIN. Level 2 is number of people affected - PIn. Level 3 is assumed to be the number of people directly affected by the crisis and displaced therefrom.</t>
  </si>
  <si>
    <t>UNHCR 31/07/2020; UNHCR 23/01/2020</t>
  </si>
  <si>
    <t>IDPs, host and, non-host.</t>
  </si>
  <si>
    <t>IPC 23/02/2018; UNCHR 30/09/2019</t>
  </si>
  <si>
    <t>http://www.ipcinfo.org/fileadmin/user_upload/ipcinfo/docs/1_IPC_Djibouti_CFI_20182023.pdf; https://reliefweb.int/sites/reliefweb.int/files/resources/RB_EHGL_RefAs_190930.pdf</t>
  </si>
  <si>
    <t>People in IPC level 2 and above (609,220) + refugees and asylum seekers (30,374), which are not included in the food security analysis. This figure accounts for people affected both by the drought and mixed migration crisis.</t>
  </si>
  <si>
    <t>Myanmar National Census 2014; HNO 2020</t>
  </si>
  <si>
    <t>https://myanmar.unfpa.org/en/publications/union-report-volume-3k-rakhine-state-report ; https://reliefweb.int/report/myanmar/myanmar-humanitarian-needs-overview-2020-december-2019</t>
  </si>
  <si>
    <t>NGA007</t>
  </si>
  <si>
    <t>Cadre Harmonise (Harmonised Framework) 03/2020 for June to August 2020 Projections</t>
  </si>
  <si>
    <t>https://fscluster.org/sites/default/files/documents/cadre_harmonise_march_2020_results_-_presentation_to_cameroon_government.pdf</t>
  </si>
  <si>
    <t>Cadre Harmonise (Harmonised Framework) 03/2020 for June to August 2020 Projections; UNHCR 31/07/2020</t>
  </si>
  <si>
    <t>Pin was assumed to be the sum of populations on level 1-3. Level 1-5 was as specified by Cadre Harmonise.</t>
  </si>
  <si>
    <t>http://www.ipcinfo.org/fileadmin/user_upload/ipcinfo/docs/IPC%20Eswatini%20AcuteFoodInsecurity2020JuneMarch2021%20Report.pdf</t>
  </si>
  <si>
    <t>Food Security in Mauritania</t>
  </si>
  <si>
    <t xml:space="preserve">UN OCHA 08/01/2020
</t>
  </si>
  <si>
    <t>Floodlist 14/08/2020; ACLED 21/08/2020</t>
  </si>
  <si>
    <t>http://floodlist.com/africa/sudan-floods-update-august-2020; https://acleddata.com/curated-data-files/</t>
  </si>
  <si>
    <t xml:space="preserve">https://reliefweb.int/map/sudan/sudan-floods-snapshot-12-august-2020; https://reliefweb.int/sites/reliefweb.int/files/resources/Sudan%20-%20Floods%20-%20Emergency%20Plan%20of%20Action%20%28EPoA%29%20DREF%20Operation%20n%C2%B0%20MDRSD028.pdf </t>
  </si>
  <si>
    <t>Total number of people killed by Floods + ACLED in the past 6 months; most likely an misrepresentation due to the difficulty of calculating deaths related to the complex crisis. Note: ACLED’s real-time data updates are currently paused through August 2020. (Data for 2 August to 5 September)</t>
  </si>
  <si>
    <t>The latest IOM Data for death at sea is from 2019</t>
  </si>
  <si>
    <t>Total number of fatalities (conflict and flooding) across the country in the last six months (Feb 2019 to July 2020). No updated data available no the MMF fatalities. Note: ACLED’s real-time data updates are currently paused through August 2020. (Data for 2 August to 5 September)</t>
  </si>
  <si>
    <t xml:space="preserve">World Bank 2019
</t>
  </si>
  <si>
    <t>The World Bank 2017; BBC News 15/06/2020</t>
  </si>
  <si>
    <t>https://data.worldbank.org/indicator/SP.POP.TOTL?locations=SY; https://blogs.worldbank.org/opendata/population-estimates-certain-countries-resident-refugees</t>
  </si>
  <si>
    <t>https://www.worldbank.org/en/country/syria/publication/the-toll-of-war-the-economic-and-social-consequences-of-the-conflict-in-syria; https://www.bbc.com/news/world-middle-east-53020105</t>
  </si>
  <si>
    <t xml:space="preserve">The total number of people in Syria, according to the World Bank. The World Bank population figure already takes into account refugees who have left Syria. </t>
  </si>
  <si>
    <t>"From 2011 until the end of 2016, the cumulative losses in gross domestic product (GDP) have been estimated at $226 billion, about four times the Syrian GDP in 2010." Though measurement of economic losses is paticularly difficult, this is one of the best estimations of the cumulative cost of the crisis, represented as a loss of gdp. There are no exact estimates of the economic losses in Syria, one estimate puts it at USD 630 billion worthof destruction.</t>
  </si>
  <si>
    <t>No reported fatalities. Note: ACLED’s real-time data updates are currently paused through August 2020. (Data for 2 August to 5 September)</t>
  </si>
  <si>
    <t>https://data.humdata.org/dataset/cadre-harmonise; https://data2.unhcr.org/en/country/mrt?secret=unhcrrestricted</t>
  </si>
  <si>
    <t>OCHA13/02/2020</t>
  </si>
  <si>
    <t>OCHA 13/02/2020</t>
  </si>
  <si>
    <t>https://www.ochaopt.org/sites/default/files/hno_2020-final.pdf</t>
  </si>
  <si>
    <t>The 2020 HNO estimate of 5.2 million. Although the Palestinian Central Bureau of Statistics estimates a total of 4,976,684</t>
  </si>
  <si>
    <t>Everyone in the West Bank and Gaza is considered living in the area affected by the conflict, occupation and in Gaza also by the air, land and sea blockade</t>
  </si>
  <si>
    <t xml:space="preserve">2.2 million people are in need according to the Humanitarian Needs Overview 2020. 
18% of the PIN have minimal level needs; placed in level 3. 39% of the PIN have stress level needs; placed in level 4. 43% of the PIN have severe level needs; placed in level 5. 
The total population is considered facing at least minor humanitarian conditions. The entire population (5.2) are considered exposed = affected.
</t>
  </si>
  <si>
    <t>entire country covered</t>
  </si>
  <si>
    <t>The current humanitarian conditions indicators are based off of Cadre Harmonisé Levels 1-5 Food Insecurity analysis for September-December 2020. Level 3 also includes those refugees and asylum-seekers in the country. Despite Malian refugees receive food aid in Mbera camp, they are highly dependant on food distribution, due to very scarce resources in the local community, therefore they are still considered to face moderate humanitarian conditions.</t>
  </si>
  <si>
    <t>The latest figure of the total number of people killed by the explosion + deaths from protests and riots</t>
  </si>
  <si>
    <t>Gov Leb 2001; OCHA 14/08/2020</t>
  </si>
  <si>
    <t xml:space="preserve"> OCHA 14/08/2020</t>
  </si>
  <si>
    <t>OCHA 14/08/2020; World Vision 13/08/2020</t>
  </si>
  <si>
    <t>OCHA 14/08/2020</t>
  </si>
  <si>
    <t>Reuters 07/08/2020</t>
  </si>
  <si>
    <t>http://www.moe.gov.lb/ledo/soer2001pdf/appendix.pdf; https://reliefweb.int/sites/reliefweb.int/files/resources/Lebanon%20Flash%20Appeal%20FINAL%2014%20Aug%202020.pdf</t>
  </si>
  <si>
    <t>https://reliefweb.int/sites/reliefweb.int/files/resources/Beirut_MtLebanon_G-Profile_181108.pdf</t>
  </si>
  <si>
    <t>https://reliefweb.int/sites/reliefweb.int/files/resources/Lebanon%20Flash%20Appeal%20FINAL%2014%20Aug%202020.pdf; https://reliefweb.int/sites/reliefweb.int/files/resources/WV%20Lebanon%20Beirut%20Explosion%20Sitrep%202%20FINAL.pdf</t>
  </si>
  <si>
    <t>https://reliefweb.int/sites/reliefweb.int/files/resources/Lebanon%20Flash%20Appeal%20FINAL%2014%20Aug%202020.pdf</t>
  </si>
  <si>
    <t>https://www.reuters.com/article/us-lebanon-security-blast-insurance/insured-losses-from-beirut-blast-seen-around-3-billion-sources-idUSKCN2532IF#:~:text=The%20blast%20on%20Tuesday%2C%20the,economic%20losses%20of%20%2415%20billion.</t>
  </si>
  <si>
    <t xml:space="preserve">The explosion in Beirut affected Beirut Governorate,and Mount Lebanon to different extent. Note that not all Mount Lebanon is affected and therefore the figure is an overestimation. </t>
  </si>
  <si>
    <t xml:space="preserve">Total population in Beirut and Mount Lebanon Governorates. Note that not all Mount Lebanon is affected and therefore the figure is an overestimation. </t>
  </si>
  <si>
    <t>Up to 300,000 people have been displaced</t>
  </si>
  <si>
    <t>Total number of people injured by the explosion</t>
  </si>
  <si>
    <t>The latest figure of the total number of people killed by the explosion</t>
  </si>
  <si>
    <t xml:space="preserve">One million is the number of people in need according to the UN appeal to support relief and recovery efforts. All of which are placed in level 3. In Level 2, the number of people in level 3 subtracted from the total of people affected. These figures are based on early assessments. </t>
  </si>
  <si>
    <t>Host, non-host, refugees and asylum seekers, internally displaced people (IDP) are the main groups affected by the crisis.</t>
  </si>
  <si>
    <t>BDI001</t>
  </si>
  <si>
    <t>CAF001</t>
  </si>
  <si>
    <t>ERI001</t>
  </si>
  <si>
    <t>MOZ001</t>
  </si>
  <si>
    <t>NGA001</t>
  </si>
  <si>
    <t>UGA001</t>
  </si>
  <si>
    <t>ZWE001</t>
  </si>
  <si>
    <t>COG002</t>
  </si>
  <si>
    <t>DJI003</t>
  </si>
  <si>
    <t>JOR002</t>
  </si>
  <si>
    <t>MDG002</t>
  </si>
  <si>
    <t>MWI002</t>
  </si>
  <si>
    <t>MOZ004</t>
  </si>
  <si>
    <t>Cross-border violence</t>
  </si>
  <si>
    <t>Eastern Mediterranean Route</t>
  </si>
  <si>
    <t>BGD006</t>
  </si>
  <si>
    <t>Typhoon Vongfong (Ambo)</t>
  </si>
  <si>
    <t>LBN005</t>
  </si>
  <si>
    <t>Beirut Explosion</t>
  </si>
  <si>
    <t>SDN006</t>
  </si>
  <si>
    <t>INFORM SEVERITY INDEX</t>
  </si>
  <si>
    <r>
      <rPr>
        <b/>
        <i/>
        <sz val="10"/>
        <color rgb="FF323232"/>
        <rFont val="Arial"/>
        <family val="2"/>
      </rPr>
      <t>Licence</t>
    </r>
    <r>
      <rPr>
        <i/>
        <sz val="10"/>
        <color rgb="FF323232"/>
        <rFont val="Arial"/>
        <family val="2"/>
      </rPr>
      <t xml:space="preserve">
Attribution 4.0 International (CC BY 4.0): https://creativecommons.org/licenses/by/4.0/legalcode
Reuse is authorised, provided the source is acknowledged.</t>
    </r>
  </si>
  <si>
    <t>% of fatalities on the total population affected</t>
  </si>
  <si>
    <t>Year</t>
  </si>
  <si>
    <t>Updated_score</t>
  </si>
  <si>
    <t>Recentness data</t>
  </si>
  <si>
    <t>Data Reliability</t>
  </si>
  <si>
    <t>Recentness data (# days)</t>
  </si>
  <si>
    <t>Information gaps (# indicator missing)</t>
  </si>
  <si>
    <r>
      <t xml:space="preserve"># of people in </t>
    </r>
    <r>
      <rPr>
        <b/>
        <sz val="10"/>
        <rFont val="Arial"/>
        <family val="2"/>
      </rPr>
      <t>moderate</t>
    </r>
    <r>
      <rPr>
        <sz val="10"/>
        <rFont val="Arial"/>
        <family val="2"/>
      </rPr>
      <t xml:space="preserve"> conditions - level 3</t>
    </r>
  </si>
  <si>
    <r>
      <t xml:space="preserve"># of people in </t>
    </r>
    <r>
      <rPr>
        <b/>
        <sz val="10"/>
        <rFont val="Arial"/>
        <family val="2"/>
      </rPr>
      <t>stressed</t>
    </r>
    <r>
      <rPr>
        <sz val="10"/>
        <rFont val="Arial"/>
        <family val="2"/>
      </rPr>
      <t xml:space="preserve"> conditions - level 2</t>
    </r>
  </si>
  <si>
    <r>
      <t xml:space="preserve"># of people in </t>
    </r>
    <r>
      <rPr>
        <b/>
        <sz val="10"/>
        <rFont val="Arial"/>
        <family val="2"/>
      </rPr>
      <t>none/minimal</t>
    </r>
    <r>
      <rPr>
        <sz val="10"/>
        <rFont val="Arial"/>
        <family val="2"/>
      </rPr>
      <t xml:space="preserve"> conditions - Level 1</t>
    </r>
  </si>
  <si>
    <r>
      <t xml:space="preserve"># of people </t>
    </r>
    <r>
      <rPr>
        <b/>
        <sz val="10"/>
        <rFont val="Arial"/>
        <family val="2"/>
      </rPr>
      <t>severe</t>
    </r>
    <r>
      <rPr>
        <sz val="10"/>
        <rFont val="Arial"/>
        <family val="2"/>
      </rPr>
      <t xml:space="preserve"> conditions - level 4</t>
    </r>
  </si>
  <si>
    <r>
      <t xml:space="preserve"># of people </t>
    </r>
    <r>
      <rPr>
        <b/>
        <sz val="10"/>
        <rFont val="Arial"/>
        <family val="2"/>
      </rPr>
      <t>extreme</t>
    </r>
    <r>
      <rPr>
        <sz val="10"/>
        <rFont val="Arial"/>
        <family val="2"/>
      </rPr>
      <t xml:space="preserve"> conditions - level 5</t>
    </r>
  </si>
  <si>
    <r>
      <t xml:space="preserve">% of people in </t>
    </r>
    <r>
      <rPr>
        <b/>
        <sz val="10"/>
        <rFont val="Arial"/>
        <family val="2"/>
      </rPr>
      <t>none/minimal</t>
    </r>
    <r>
      <rPr>
        <sz val="10"/>
        <rFont val="Arial"/>
        <family val="2"/>
      </rPr>
      <t xml:space="preserve"> conditions - Level 1</t>
    </r>
  </si>
  <si>
    <r>
      <t xml:space="preserve">% of people in </t>
    </r>
    <r>
      <rPr>
        <b/>
        <sz val="10"/>
        <rFont val="Arial"/>
        <family val="2"/>
      </rPr>
      <t>stressed</t>
    </r>
    <r>
      <rPr>
        <sz val="10"/>
        <rFont val="Arial"/>
        <family val="2"/>
      </rPr>
      <t xml:space="preserve"> conditions - level 2</t>
    </r>
  </si>
  <si>
    <r>
      <t xml:space="preserve">% of people in </t>
    </r>
    <r>
      <rPr>
        <b/>
        <sz val="10"/>
        <rFont val="Arial"/>
        <family val="2"/>
      </rPr>
      <t>moderate</t>
    </r>
    <r>
      <rPr>
        <sz val="10"/>
        <rFont val="Arial"/>
        <family val="2"/>
      </rPr>
      <t xml:space="preserve"> conditions - level 3</t>
    </r>
  </si>
  <si>
    <r>
      <t xml:space="preserve">% of people </t>
    </r>
    <r>
      <rPr>
        <b/>
        <sz val="10"/>
        <rFont val="Arial"/>
        <family val="2"/>
      </rPr>
      <t>severe</t>
    </r>
    <r>
      <rPr>
        <sz val="10"/>
        <rFont val="Arial"/>
        <family val="2"/>
      </rPr>
      <t xml:space="preserve"> conditions - level 4</t>
    </r>
  </si>
  <si>
    <r>
      <t xml:space="preserve">% of people </t>
    </r>
    <r>
      <rPr>
        <b/>
        <sz val="10"/>
        <rFont val="Arial"/>
        <family val="2"/>
      </rPr>
      <t>extreme</t>
    </r>
    <r>
      <rPr>
        <sz val="10"/>
        <rFont val="Arial"/>
        <family val="2"/>
      </rPr>
      <t xml:space="preserve"> conditions - level 5</t>
    </r>
  </si>
  <si>
    <t>Impact of the crisis</t>
  </si>
  <si>
    <t>Concentration of conditions</t>
  </si>
  <si>
    <t>Conditions of people affected</t>
  </si>
  <si>
    <t>Diversity of groups affected</t>
  </si>
  <si>
    <t># of groups affected by crisis</t>
  </si>
  <si>
    <t>People affected by categories</t>
  </si>
  <si>
    <t>Multiple crisis country</t>
  </si>
  <si>
    <t>Industrial Accident</t>
  </si>
  <si>
    <t>INFORM Severity Index</t>
  </si>
  <si>
    <t>INFORM Severity category</t>
  </si>
  <si>
    <t>Reliability Index</t>
  </si>
  <si>
    <t>release:</t>
  </si>
  <si>
    <t>CrisisID</t>
  </si>
  <si>
    <t>Related crisis</t>
  </si>
  <si>
    <t>Crisis description</t>
  </si>
  <si>
    <t>(Decreasing-Stable-Increasing)</t>
  </si>
  <si>
    <t>Trend (last 3 months)</t>
  </si>
  <si>
    <t>Fatalities - absolute</t>
  </si>
  <si>
    <t>Fatalities (relative)</t>
  </si>
  <si>
    <t>Fatalities</t>
  </si>
  <si>
    <t>People displaced (relative)</t>
  </si>
  <si>
    <t>% of people affected on the total population exposed</t>
  </si>
  <si>
    <t xml:space="preserve">% of total population displaced on the  </t>
  </si>
  <si>
    <t>Area affected - absolute</t>
  </si>
  <si>
    <t>% of total area affected</t>
  </si>
  <si>
    <t>Area affected - relative</t>
  </si>
  <si>
    <t>None/minimal conditions</t>
  </si>
  <si>
    <t>Stressed conditions</t>
  </si>
  <si>
    <t>Moderate conditions</t>
  </si>
  <si>
    <t>Severe conditions</t>
  </si>
  <si>
    <t>Extreme conditions</t>
  </si>
  <si>
    <t># of different types of affected population groups</t>
  </si>
  <si>
    <t>People in need (level 3-5)</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</si>
  <si>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</si>
  <si>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</si>
  <si>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</si>
  <si>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</si>
  <si>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</si>
  <si>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People are facing none or minor shortages or/and accessibility problems regarding basic services, such as food, health, shelter, and WASH. People are able to meet basic needs without having to apply to irreversible coping strategies</t>
  </si>
  <si>
    <t>Heidelberg Institute for International Conflict Research (HIIK) (2020): Conflict Barometer 2019, Heidelberg</t>
  </si>
  <si>
    <t>Area affected by disaster</t>
  </si>
  <si>
    <t>Area affected by disaster (relative)</t>
  </si>
  <si>
    <t>% of total population affected on the total population living in the affected area</t>
  </si>
  <si>
    <t>% of total population displaced on the total population affected</t>
  </si>
  <si>
    <t>% of total Crisis Related Fatalities on the total population affected</t>
  </si>
  <si>
    <t>% of square kilometers affected by the crisis on the total area of the country</t>
  </si>
  <si>
    <t>% of people living in the affected area on the total population of the country</t>
  </si>
  <si>
    <t>Yes</t>
  </si>
  <si>
    <t>No</t>
  </si>
  <si>
    <t>Last updated</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</si>
  <si>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</si>
  <si>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</si>
  <si>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</si>
  <si>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</si>
  <si>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</si>
  <si>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</si>
  <si>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</si>
  <si>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</si>
  <si>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</si>
  <si>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</si>
  <si>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</si>
  <si>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</si>
  <si>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t>
  </si>
  <si>
    <t>ALB001</t>
  </si>
  <si>
    <t>DZA001</t>
  </si>
  <si>
    <t>AGO001</t>
  </si>
  <si>
    <t>ATG001</t>
  </si>
  <si>
    <t>ARG001</t>
  </si>
  <si>
    <t>ARM001</t>
  </si>
  <si>
    <t>AZE001</t>
  </si>
  <si>
    <t>BHS001</t>
  </si>
  <si>
    <t>BHR001</t>
  </si>
  <si>
    <t>BRB001</t>
  </si>
  <si>
    <t>BLR001</t>
  </si>
  <si>
    <t>BLZ001</t>
  </si>
  <si>
    <t>BEN001</t>
  </si>
  <si>
    <t>BTN001</t>
  </si>
  <si>
    <t>BOL001</t>
  </si>
  <si>
    <t>BIH001</t>
  </si>
  <si>
    <t>BWA001</t>
  </si>
  <si>
    <t>BRA001</t>
  </si>
  <si>
    <t>Brunei</t>
  </si>
  <si>
    <t>BRN001</t>
  </si>
  <si>
    <t>BGR001</t>
  </si>
  <si>
    <t>BFA001</t>
  </si>
  <si>
    <t>KHM001</t>
  </si>
  <si>
    <t>Cape Verde</t>
  </si>
  <si>
    <t>CPV001</t>
  </si>
  <si>
    <t>CHL001</t>
  </si>
  <si>
    <t>CHN001</t>
  </si>
  <si>
    <t>COM001</t>
  </si>
  <si>
    <t>COG001</t>
  </si>
  <si>
    <t>Cook islands</t>
  </si>
  <si>
    <t>COK001</t>
  </si>
  <si>
    <t>CRI001</t>
  </si>
  <si>
    <t>CIV001</t>
  </si>
  <si>
    <t>CUB001</t>
  </si>
  <si>
    <t>CYP001</t>
  </si>
  <si>
    <t>DMA001</t>
  </si>
  <si>
    <t>DOM001</t>
  </si>
  <si>
    <t>ECU001</t>
  </si>
  <si>
    <t>EGY001</t>
  </si>
  <si>
    <t>GNQ001</t>
  </si>
  <si>
    <t>FJI001</t>
  </si>
  <si>
    <t>French Polynisia</t>
  </si>
  <si>
    <t>PYF001</t>
  </si>
  <si>
    <t>GAB001</t>
  </si>
  <si>
    <t>GMB001</t>
  </si>
  <si>
    <t>GEO001</t>
  </si>
  <si>
    <t>GHA001</t>
  </si>
  <si>
    <t>GRC001</t>
  </si>
  <si>
    <t>GRD001</t>
  </si>
  <si>
    <t>GIN001</t>
  </si>
  <si>
    <t>GNB001</t>
  </si>
  <si>
    <t>GUY001</t>
  </si>
  <si>
    <t>HUN001</t>
  </si>
  <si>
    <t>IRN001</t>
  </si>
  <si>
    <t>ITA001</t>
  </si>
  <si>
    <t>JAM001</t>
  </si>
  <si>
    <t>JOR001</t>
  </si>
  <si>
    <t>KAZ001</t>
  </si>
  <si>
    <t>KIR001</t>
  </si>
  <si>
    <t>Kosovo</t>
  </si>
  <si>
    <t>RKS001</t>
  </si>
  <si>
    <t>KWT001</t>
  </si>
  <si>
    <t>KGZ001</t>
  </si>
  <si>
    <t>LAO001</t>
  </si>
  <si>
    <t>LBN001</t>
  </si>
  <si>
    <t>LSO001</t>
  </si>
  <si>
    <t>LBR001</t>
  </si>
  <si>
    <t>MDG001</t>
  </si>
  <si>
    <t>MWI001</t>
  </si>
  <si>
    <t>MYS001</t>
  </si>
  <si>
    <t>MDV001</t>
  </si>
  <si>
    <t>MHL001</t>
  </si>
  <si>
    <t>MRT001</t>
  </si>
  <si>
    <t>MUS001</t>
  </si>
  <si>
    <t>FSM001</t>
  </si>
  <si>
    <t>Moldova</t>
  </si>
  <si>
    <t>MDA001</t>
  </si>
  <si>
    <t>MNG001</t>
  </si>
  <si>
    <t>MNE001</t>
  </si>
  <si>
    <t>MAR001</t>
  </si>
  <si>
    <t>NAM001</t>
  </si>
  <si>
    <t>NPL001</t>
  </si>
  <si>
    <t>OMN001</t>
  </si>
  <si>
    <t>PLW001</t>
  </si>
  <si>
    <t>PSE001</t>
  </si>
  <si>
    <t>PAN001</t>
  </si>
  <si>
    <t>PNG001</t>
  </si>
  <si>
    <t>PRY001</t>
  </si>
  <si>
    <t>PER001</t>
  </si>
  <si>
    <t>QAT001</t>
  </si>
  <si>
    <t>ROU001</t>
  </si>
  <si>
    <t>RWA001</t>
  </si>
  <si>
    <t>LCA001</t>
  </si>
  <si>
    <t>WSM001</t>
  </si>
  <si>
    <t>STP001</t>
  </si>
  <si>
    <t>SAU001</t>
  </si>
  <si>
    <t>SEN001</t>
  </si>
  <si>
    <t>SRB001</t>
  </si>
  <si>
    <t>SYC001</t>
  </si>
  <si>
    <t>SLE001</t>
  </si>
  <si>
    <t>SLB001</t>
  </si>
  <si>
    <t>ZAF001</t>
  </si>
  <si>
    <t>ESP001</t>
  </si>
  <si>
    <t>LKA001</t>
  </si>
  <si>
    <t>St. Kitts and Nevis</t>
  </si>
  <si>
    <t>KNA001</t>
  </si>
  <si>
    <t>St. Vincent and the Grenadines</t>
  </si>
  <si>
    <t>VCT001</t>
  </si>
  <si>
    <t>SUR001</t>
  </si>
  <si>
    <t>SWZ001</t>
  </si>
  <si>
    <t>TJK001</t>
  </si>
  <si>
    <t>TZA001</t>
  </si>
  <si>
    <t>Timor Leste</t>
  </si>
  <si>
    <t>TLS001</t>
  </si>
  <si>
    <t>TGO001</t>
  </si>
  <si>
    <t>Tokelau</t>
  </si>
  <si>
    <t>TKL001</t>
  </si>
  <si>
    <t>TON001</t>
  </si>
  <si>
    <t>TTO001</t>
  </si>
  <si>
    <t>TUN001</t>
  </si>
  <si>
    <t>TKM001</t>
  </si>
  <si>
    <t>TUV001</t>
  </si>
  <si>
    <t>UKR001</t>
  </si>
  <si>
    <t>URY001</t>
  </si>
  <si>
    <t>UZB001</t>
  </si>
  <si>
    <t>VUT001</t>
  </si>
  <si>
    <t>Vietnam</t>
  </si>
  <si>
    <t>VNM001</t>
  </si>
  <si>
    <t>Western Sahara</t>
  </si>
  <si>
    <t>ESH001</t>
  </si>
  <si>
    <t>ZMB001</t>
  </si>
  <si>
    <t>AFG002</t>
  </si>
  <si>
    <t>AFG003</t>
  </si>
  <si>
    <t>ARG002</t>
  </si>
  <si>
    <t>BIH002</t>
  </si>
  <si>
    <t>BDI002</t>
  </si>
  <si>
    <t>BDI003</t>
  </si>
  <si>
    <t>TCD002</t>
  </si>
  <si>
    <t>ITA002</t>
  </si>
  <si>
    <t>JOR003</t>
  </si>
  <si>
    <t>LBN003</t>
  </si>
  <si>
    <t>MDG003</t>
  </si>
  <si>
    <t>MWI003</t>
  </si>
  <si>
    <t>MOZ002</t>
  </si>
  <si>
    <t>Tropical Cyclone Idai in Mozambique</t>
  </si>
  <si>
    <t>MOZ003</t>
  </si>
  <si>
    <t>NGA002</t>
  </si>
  <si>
    <t>NGA005</t>
  </si>
  <si>
    <t>PAK002</t>
  </si>
  <si>
    <t>PAK003</t>
  </si>
  <si>
    <t>PAN002</t>
  </si>
  <si>
    <t>PNG002</t>
  </si>
  <si>
    <t>Flooding in Davao Oriental</t>
  </si>
  <si>
    <t>PHL002</t>
  </si>
  <si>
    <t>Mixed migration flows in Spain</t>
  </si>
  <si>
    <t>ESP002</t>
  </si>
  <si>
    <t>Conflict and food security in Sudan</t>
  </si>
  <si>
    <t>SDN002</t>
  </si>
  <si>
    <t>SDN003</t>
  </si>
  <si>
    <t>SDN004</t>
  </si>
  <si>
    <t>UGA002</t>
  </si>
  <si>
    <t>UGA003</t>
  </si>
  <si>
    <t>UGA004</t>
  </si>
  <si>
    <t>ZWE002</t>
  </si>
  <si>
    <t>AFG004</t>
  </si>
  <si>
    <t>Eritrea, Djibouti, Ethiopia, Somalia, Yemen</t>
  </si>
  <si>
    <t xml:space="preserve">Red Sea Regional Crisis </t>
  </si>
  <si>
    <t>REG005</t>
  </si>
  <si>
    <t>Palestine, Lebanon, Jordan</t>
  </si>
  <si>
    <t>Palestinian Regional Crisis</t>
  </si>
  <si>
    <t>REG009</t>
  </si>
  <si>
    <t>DRC, Uganda, Rwanda, Angola, Burundi, DRC, Uganda, Rwanda, Angola, Burundi</t>
  </si>
  <si>
    <t>DRC Regional Crisis</t>
  </si>
  <si>
    <t>REG010</t>
  </si>
  <si>
    <t>IRN002</t>
  </si>
  <si>
    <t>ERI002</t>
  </si>
  <si>
    <t>MOZ005</t>
  </si>
  <si>
    <t>COM002</t>
  </si>
  <si>
    <t>IDN003</t>
  </si>
  <si>
    <t>Drought in Guatemala</t>
  </si>
  <si>
    <t>GTM002</t>
  </si>
  <si>
    <t>NPL002</t>
  </si>
  <si>
    <t>BGD003</t>
  </si>
  <si>
    <t>BGD004</t>
  </si>
  <si>
    <t>BHS002</t>
  </si>
  <si>
    <t>LAO002</t>
  </si>
  <si>
    <t xml:space="preserve">Ambon Earthquake </t>
  </si>
  <si>
    <t>IDN004</t>
  </si>
  <si>
    <t>BGD005</t>
  </si>
  <si>
    <t>TCD007</t>
  </si>
  <si>
    <t>COD002</t>
  </si>
  <si>
    <t>Floods in Nigeria</t>
  </si>
  <si>
    <t>NGA006</t>
  </si>
  <si>
    <t>COG003</t>
  </si>
  <si>
    <t>CAF002</t>
  </si>
  <si>
    <t>DJI004</t>
  </si>
  <si>
    <t>PHL005</t>
  </si>
  <si>
    <t>IRN003</t>
  </si>
  <si>
    <t>Floods in Papua New Guinea</t>
  </si>
  <si>
    <t>PNG003</t>
  </si>
  <si>
    <t>NPL003</t>
  </si>
  <si>
    <t>Explosion in Beirut</t>
  </si>
  <si>
    <t>IND005</t>
  </si>
  <si>
    <t>BGD007</t>
  </si>
  <si>
    <r>
      <rPr>
        <b/>
        <sz val="16"/>
        <color rgb="FF4A2B54"/>
        <rFont val="Arial"/>
        <family val="2"/>
      </rPr>
      <t>OBJECTIVES AND PROCESS</t>
    </r>
    <r>
      <rPr>
        <sz val="11"/>
        <color theme="1"/>
        <rFont val="Arial"/>
        <family val="2"/>
      </rPr>
      <t xml:space="preserve">
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r>
  </si>
  <si>
    <r>
      <rPr>
        <b/>
        <sz val="16"/>
        <color rgb="FF4A2B54"/>
        <rFont val="Arial"/>
        <family val="2"/>
      </rPr>
      <t>ANALYTICAL FRAMEWORK AND METHODOLOGY</t>
    </r>
    <r>
      <rPr>
        <sz val="11"/>
        <color theme="1"/>
        <rFont val="Arial"/>
        <family val="2"/>
      </rPr>
      <t xml:space="preserve">
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t>
    </r>
    <r>
      <rPr>
        <b/>
        <sz val="11"/>
        <color theme="1"/>
        <rFont val="Arial"/>
        <family val="2"/>
      </rPr>
      <t>impact</t>
    </r>
    <r>
      <rPr>
        <sz val="11"/>
        <color theme="1"/>
        <rFont val="Arial"/>
        <family val="2"/>
      </rPr>
      <t xml:space="preserve"> of the crisis itself, in terms of the scope of its geographical, human and physical effects;
      - The </t>
    </r>
    <r>
      <rPr>
        <b/>
        <sz val="11"/>
        <color theme="1"/>
        <rFont val="Arial"/>
        <family val="2"/>
      </rPr>
      <t>conditions</t>
    </r>
    <r>
      <rPr>
        <sz val="11"/>
        <color theme="1"/>
        <rFont val="Arial"/>
        <family val="2"/>
      </rPr>
      <t xml:space="preserve"> and status of the people affected, including information about the distribution of severity (i.e. the number of people in each category of severity within a crisis);
      - The </t>
    </r>
    <r>
      <rPr>
        <b/>
        <sz val="11"/>
        <color theme="1"/>
        <rFont val="Arial"/>
        <family val="2"/>
      </rPr>
      <t>complexity</t>
    </r>
    <r>
      <rPr>
        <sz val="11"/>
        <color theme="1"/>
        <rFont val="Arial"/>
        <family val="2"/>
      </rPr>
      <t xml:space="preserve">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r>
  </si>
  <si>
    <r>
      <rPr>
        <b/>
        <sz val="16"/>
        <color rgb="FF4A2B54"/>
        <rFont val="Arial"/>
        <family val="2"/>
      </rPr>
      <t xml:space="preserve">DATA SOURCES, USE AND LIMITATIONS
</t>
    </r>
    <r>
      <rPr>
        <sz val="11"/>
        <color theme="1"/>
        <rFont val="Arial"/>
        <family val="2"/>
      </rPr>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r>
  </si>
  <si>
    <t>Click here to read the INFORM Severity Index User Guide</t>
  </si>
  <si>
    <t>Click here to read the INFORM Severity Index Methodology Report</t>
  </si>
  <si>
    <t>Geographical</t>
  </si>
  <si>
    <t>Human</t>
  </si>
  <si>
    <r>
      <rPr>
        <b/>
        <sz val="16"/>
        <color rgb="FF4A2B54"/>
        <rFont val="Arial"/>
        <family val="2"/>
      </rPr>
      <t>FURTHER INFORMATION</t>
    </r>
    <r>
      <rPr>
        <b/>
        <sz val="12"/>
        <color rgb="FF4A2B54"/>
        <rFont val="Arial"/>
        <family val="2"/>
      </rPr>
      <t xml:space="preserve">
</t>
    </r>
    <r>
      <rPr>
        <sz val="11"/>
        <rFont val="Arial"/>
        <family val="2"/>
      </rPr>
      <t xml:space="preserve">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t>
    </r>
    <r>
      <rPr>
        <u/>
        <sz val="11"/>
        <rFont val="Arial"/>
        <family val="2"/>
      </rPr>
      <t>contact@inform.index.org</t>
    </r>
    <r>
      <rPr>
        <sz val="11"/>
        <rFont val="Arial"/>
        <family val="2"/>
      </rPr>
      <t>.</t>
    </r>
  </si>
  <si>
    <r>
      <rPr>
        <b/>
        <i/>
        <sz val="10"/>
        <color rgb="FF323232"/>
        <rFont val="Arial"/>
        <family val="2"/>
      </rPr>
      <t>Citation</t>
    </r>
    <r>
      <rPr>
        <i/>
        <sz val="10"/>
        <color rgb="FF323232"/>
        <rFont val="Arial"/>
        <family val="2"/>
      </rPr>
      <t xml:space="preserve">
INFORM. 2020. INFORM Seveirty Index August 2020.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r>
  </si>
  <si>
    <t>GlideNumber</t>
  </si>
  <si>
    <t>SeverityGlideNumber</t>
  </si>
  <si>
    <t>CC-2019-000001-AFG</t>
  </si>
  <si>
    <t>Starting date</t>
  </si>
  <si>
    <t>Before 2019</t>
  </si>
  <si>
    <t>16/12/2019</t>
  </si>
  <si>
    <t>First country (to hide)</t>
  </si>
  <si>
    <t>Website name (to hide)</t>
  </si>
  <si>
    <t>TC-2020-000137-BGD</t>
  </si>
  <si>
    <t>FL-2020-000147-CHN</t>
  </si>
  <si>
    <t>FL-2020-000052-COD</t>
  </si>
  <si>
    <t>FL-2020-000126-ETH</t>
  </si>
  <si>
    <t>FL-2020-000164-IND</t>
  </si>
  <si>
    <t>TC-2020-000135-IND</t>
  </si>
  <si>
    <t>DR-2019-000024-KEN</t>
  </si>
  <si>
    <t>TC-2020-000134-PHL</t>
  </si>
  <si>
    <t>EQ-2019-000129-PHL</t>
  </si>
  <si>
    <t>FL-2020-000176-SDN</t>
  </si>
  <si>
    <t>FL-2020-000132-UGA</t>
  </si>
  <si>
    <t>TC-2020-000049-VUT</t>
  </si>
  <si>
    <t>EP-2020-000127-ZWE</t>
  </si>
  <si>
    <t>AC-2000-000764-LBN</t>
  </si>
  <si>
    <t>ID-2019-000003-DZA</t>
  </si>
  <si>
    <t>ID-2019-000002-DZA</t>
  </si>
  <si>
    <t>ID-2019-000002-BGD</t>
  </si>
  <si>
    <t>ID-2019-000002-BRA</t>
  </si>
  <si>
    <t>CO-2019-000002-BFA</t>
  </si>
  <si>
    <t>Individual</t>
  </si>
  <si>
    <t>Multiple crises country</t>
  </si>
  <si>
    <t>Aggregated</t>
  </si>
  <si>
    <t>Floods in Burkina Faso</t>
  </si>
  <si>
    <t>BFA003</t>
  </si>
  <si>
    <t xml:space="preserve">Complex crisis </t>
  </si>
  <si>
    <t xml:space="preserve">Boko Haram </t>
  </si>
  <si>
    <t>TCD008</t>
  </si>
  <si>
    <t xml:space="preserve">Venezuelan refugees </t>
  </si>
  <si>
    <t xml:space="preserve">Kashmir conflict </t>
  </si>
  <si>
    <t xml:space="preserve">Country level </t>
  </si>
  <si>
    <t>Industrial Accidents</t>
  </si>
  <si>
    <t xml:space="preserve">Cross-border violence </t>
  </si>
  <si>
    <t>Floods in Niger</t>
  </si>
  <si>
    <t>NER005</t>
  </si>
  <si>
    <t>ACAPS Access Methodology 09/2020</t>
  </si>
  <si>
    <t>OCHA 09/07/2019; INSD; UNHCR 31/08/2020; UNHCR 12/2019; UNHCR 29/02/2020</t>
  </si>
  <si>
    <t>CONASUR OCHA 11/09/2020; Institut National de la Statistique et de la Démographie</t>
  </si>
  <si>
    <t>CONASUR OCHA 11/09/2020</t>
  </si>
  <si>
    <t>ACLED April-Sep 2020</t>
  </si>
  <si>
    <t>IOM DTM 23/09/2020; IOM DTM 30/04/2020; UNHCR 18/06/2020</t>
  </si>
  <si>
    <t>World Bank 2018; IOM DTM 23/09/2020</t>
  </si>
  <si>
    <t>IOM Round 32 23/09/2020</t>
  </si>
  <si>
    <t>HNO 2020; HRP 2020; IOM Round 32 23/09/2020; World Population Prospects 2019; REACH 10/2019; IOM 20/12/2019; MSF 23/12/2019; OHCHR 12/03/2020</t>
  </si>
  <si>
    <t>ACLED Apr-Sep 2020</t>
  </si>
  <si>
    <t>IOM 01/09/2020</t>
  </si>
  <si>
    <t>ESCWA 19/08/2020</t>
  </si>
  <si>
    <t>CIA World Factbook</t>
  </si>
  <si>
    <t>HNO 2020, HRP 2020, WorldPop 2018</t>
  </si>
  <si>
    <t>NDRRMC 28/08/2020</t>
  </si>
  <si>
    <t>Govt of Philippines 2015; NDRRMC 28/08/2020; OCHA 30/07/2021</t>
  </si>
  <si>
    <t>Govt of Philippines 2015; NDRRMC 28/08/2020; OCHA 30/07/2022</t>
  </si>
  <si>
    <t>Govt of Philippines 2015; NDRRMC 28/08/2020; OCHA 30/07/2023</t>
  </si>
  <si>
    <t>Govt of Philippines 2015; NDRRMC 28/08/2020; OCHA 30/07/2024</t>
  </si>
  <si>
    <t>Govt of Philippines 2015; NDRRMC 28/08/2020; OCHA 30/07/2025</t>
  </si>
  <si>
    <t>See individual crises</t>
  </si>
  <si>
    <t>World Bank 2019; UNHCR 31/08/2020</t>
  </si>
  <si>
    <t>Government of Niger, 2016</t>
  </si>
  <si>
    <t>OCHA 24/09/2020</t>
  </si>
  <si>
    <t>ACAPS Acces Methodology</t>
  </si>
  <si>
    <t>Ministry of Home Affairs, Disaster Management Division 04/10/2026</t>
  </si>
  <si>
    <t>IOM 02/09/2019, PBS 2017 Census</t>
  </si>
  <si>
    <t>IOM 09/2019, PBS 2017</t>
  </si>
  <si>
    <t>IPC 07/2019, PBS 2017; IFRC 06/10/2020; NDMA Pakistan 30/09/2020</t>
  </si>
  <si>
    <t>IPC 07/2019; PBS 2017; IFRC 06/10/2020</t>
  </si>
  <si>
    <t>OCHA HNO 2020 15/06/2020</t>
  </si>
  <si>
    <t>PAHO 03/09/2020</t>
  </si>
  <si>
    <t>Institute of Legal Medicine, National Civil Police, and Republican General Fisical authority</t>
  </si>
  <si>
    <t>IPC 2019, OCHA HNO 2020 15/06/2020</t>
  </si>
  <si>
    <t xml:space="preserve">OCHA HNO 2020 15/06/2020
</t>
  </si>
  <si>
    <t xml:space="preserve">IDMC Honduras 31/12/2019 </t>
  </si>
  <si>
    <t>PAHO 09/2020</t>
  </si>
  <si>
    <t>Instituto Nacional de Ciencias Forenses de Guatemala 09/2020</t>
  </si>
  <si>
    <t>PAHO (last accessed 05/10/2020)</t>
  </si>
  <si>
    <t>Regional Response Plan 2020 31/12/2019; R4V Colombia 05/2020; DANE</t>
  </si>
  <si>
    <t>IOM Missing Migrants Project April - September 2020</t>
  </si>
  <si>
    <t xml:space="preserve">R4V 03/08/2020, Regional Response Plan 2020
</t>
  </si>
  <si>
    <t>IOM Missing Migrants Project 2020 last accessed 05/10/2020</t>
  </si>
  <si>
    <t>OCHA 05/2018; R4V 05/09/2020</t>
  </si>
  <si>
    <t>R4V 05/09/2020</t>
  </si>
  <si>
    <t>ENCOVI, 2018; OCHA; UNHCR; R4V 05/09/2020</t>
  </si>
  <si>
    <t>IBGE 2019; R4V 14/08/2020</t>
  </si>
  <si>
    <t>IBGE 2019; Regional Response Plan 2020; R4V 14/08/2020</t>
  </si>
  <si>
    <t>R4V 14/08/2020</t>
  </si>
  <si>
    <t>UNHCR 11/2019; R4V 14/08/2020; Regional Response Plan 2020; IBGE 2017</t>
  </si>
  <si>
    <t xml:space="preserve">INEC Costa Rica 2011; World Bank 2019 </t>
  </si>
  <si>
    <t>UNHCR 31/10/2019; INEC Costa Rica; Government of Costa Rica; UNHCR 28/08/2020</t>
  </si>
  <si>
    <t>UNHCR 28/08/2020</t>
  </si>
  <si>
    <t>World Bank 2019; UNCHCR 05/08/2020</t>
  </si>
  <si>
    <t>UNCHCR 05/08/2020</t>
  </si>
  <si>
    <t>PAHO last accessed 05/10/2019</t>
  </si>
  <si>
    <t xml:space="preserve">ACLED April - September 2020 </t>
  </si>
  <si>
    <t>OCHA HNO 09/01/2020</t>
  </si>
  <si>
    <t xml:space="preserve">IDMC 31/12/2019 </t>
  </si>
  <si>
    <t>IPC 31/08/202</t>
  </si>
  <si>
    <t>IPC 08/2020</t>
  </si>
  <si>
    <t>CIA 06/2020</t>
  </si>
  <si>
    <t>VEN: OCHA 05/2018; R4V 05/09/2020; ECU: OCHA, 2018; BRA:IBGE 2019; R4V 14/08/2020; COL: DANE, Projections for 2019; PER: OCHA, July 2015; TRI:World Bank 2018; R4V</t>
  </si>
  <si>
    <t>VEN: OCHA 05/2018; R4V 05/09/2020; ECU: OCHA, 2018; R4V Ecuador 19/08/2020; BRA: IBGE 2019;COL: OCHA HNO 2020; TRI: World Bank 2019; R4V</t>
  </si>
  <si>
    <t>VEN: OCHA 05/2018; R4V 05/09/2020; ECU: R4V Ecuador 19/08/2020; BRA: IBGE 2019; Reuters 11/2017; COL: Regional Response Plan 2020 31/10/2019; R4V Colombia 29/02/2020; PER: R4V 03/08/2020, Regional Response Plan 2020; TRI: UNICEF 27/03/2019 R4V December 2018 NRC 18/12/2018</t>
  </si>
  <si>
    <t>VEN: ENCOVI 2018; ECU: R4V Ecuador 19/08/2020; OCHA 2018; BRA: UNHCR 11/2019; COL: Regional Response Plan 2020 31/12/2019; R4V Colombia 05/2020; DANE; PER: Regional Response Plan  2020; R4V Factsheet 29/10/2019 
TRI: R4V March 2019 Update; UNICEF 27/03/2019; NPR 18/12/2018; IFRC 01/02/2019</t>
  </si>
  <si>
    <t>VEN: OCHA 05/2018; UNHCR 12/2018; ECU: R4V RPRM 01/04/2019; BRA: IBGE 2018; Reuters 11/2017; COL: HNO 15/01/2019, GIFFM 2019; PER:Regional Response Plan R4V; R4V March 2019 Update; UNICEF Situation Update January 2019; UNHCR January 2019; UNHCR 11/2019; T&amp;T: World Bank 2018; R4V March 2019 Update; UNICEF 27/03/2019; NPR 18/12/2018, IFRC 01/02/2019</t>
  </si>
  <si>
    <t>CIA 02/2020</t>
  </si>
  <si>
    <t>CIA 03/2020</t>
  </si>
  <si>
    <t>IFRC Online Portal</t>
  </si>
  <si>
    <t>Aljazeera 25/09/2020</t>
  </si>
  <si>
    <t>UNOCHA Flash Update 01/10/2020</t>
  </si>
  <si>
    <t>UNHCR 03/2020; OCHA 10/09/2020</t>
  </si>
  <si>
    <t>IPC June-September 2020</t>
  </si>
  <si>
    <t>UNOCHA and Government Response Team Situation Report, September 2020; IFRC Emergency Plan of Action 27/09/2020</t>
  </si>
  <si>
    <t>IPC February  to June 2020 projections; HNO 2021</t>
  </si>
  <si>
    <t>IPC February  to June 2020 projections; HNO 2022</t>
  </si>
  <si>
    <t>IPC February  to June 2020 projections; HNO 2023</t>
  </si>
  <si>
    <t>IPC February  to June 2020 projections; HNO 2024</t>
  </si>
  <si>
    <t>IPC 23/02/2018; USAID 28/09/2020;UNCHR 30/09/2019</t>
  </si>
  <si>
    <t>IPC 23/02/2018; USAID 28/09/2020;UNCHR 30/09/2020</t>
  </si>
  <si>
    <t>IPC 23/02/2018; USAID 28/09/2020;UNCHR 30/09/2021</t>
  </si>
  <si>
    <t>IPC 23/02/2018; USAID 28/09/2020;UNCHR 30/09/2022</t>
  </si>
  <si>
    <t>IPC 23/02/2018; USAID 28/09/2020;UNCHR 30/09/2023</t>
  </si>
  <si>
    <t>IPC 23/02/2018; USAID 28/09/2020;UNCHR 30/09/2024</t>
  </si>
  <si>
    <t>IPC 23/02/2018; UNCHR 30/09/2020</t>
  </si>
  <si>
    <t>IPC 23/02/2018; UNCHR 30/09/2021</t>
  </si>
  <si>
    <t>IPC 23/02/2018; UNCHR 30/09/2022</t>
  </si>
  <si>
    <t>IPC 23/02/2018; UNCHR 30/09/2023</t>
  </si>
  <si>
    <t>IPC 23/02/2018; UNCHR 30/09/2024</t>
  </si>
  <si>
    <t>World Bank accessed 27/10/2020</t>
  </si>
  <si>
    <t>World Bank 2014</t>
  </si>
  <si>
    <t xml:space="preserve">World Bank </t>
  </si>
  <si>
    <t>PIN distributed in Level 3 and 4.</t>
  </si>
  <si>
    <t>https://www.humanitarianresponse.info/sites/www.humanitarianresponse.info/files/documents/files/sitrep_01_catastrophe_2020_11092020.pdf; http://www.insd.bf/n/contenu/Tableaux/T0316.htm</t>
  </si>
  <si>
    <t>All of the country is affected according to CONASUR SitRep 1</t>
  </si>
  <si>
    <t>https://www.humanitarianresponse.info/sites/www.humanitarianresponse.info/files/documents/files/sitrep_01_catastrophe_2020_11092020.pdf</t>
  </si>
  <si>
    <t>No information available on the amount people displaced by floods</t>
  </si>
  <si>
    <t>Houses that were damaged + IDP emergency shelters that were damaged or destroyed (no distinction made in source) according to CONASUR Sitrep 1</t>
  </si>
  <si>
    <t xml:space="preserve">Refugees, returnees, IDP, host and non host are affected by the floods </t>
  </si>
  <si>
    <t>https://data.worldbank.org/indicator/AG.LND.TOTL.K2?locations=MR</t>
  </si>
  <si>
    <t xml:space="preserve">Conflict displaced people including IDPs, returnees and Iraqi refugees and asylume seekers abroad + Syrian refugees registered in Iraq. A total of 2 million Iraqis left the country between 1990 and mid-2019, but as it was not possible to determine how many of these departures were related to the conflict, only global numbers of Iraqi refugees and asylum seekers were taken into account to avoid overestimation.
</t>
  </si>
  <si>
    <t>https://www.humanitarianresponse.info/sites/www.humanitarianresponse.info/files/documents/files/iraq_hno_2020.pdf; https://reliefweb.int/sites/reliefweb.int/files/resources/65023-2.pdf; https://data2.unhcr.org/en/documents/download/69906; https://data2.unhcr.org/en/documents/download/77192
http://data2.unhcr.org/en/situations/syria/location/5</t>
  </si>
  <si>
    <t>https://iraq.unfpa.org/sites/default/files/pub-pdf/KRSO%20IOM%20UNFPA%20Demographic%20Survey%20Kurdistan%20Region%20of%20Iraq_0.pdf; http://reporting.unhcr.org/node/2547?y=2014#year
http://data2.unhcr.org/en/situations/syria/location/5</t>
  </si>
  <si>
    <t>https://data2.unhcr.org/en/situations/syria/location/5
https://data2.unhcr.org/en/documents/download/74758
http://www.3rpsyriacrisis.org/wp-content/uploads/2020/03/rso2020_30.pdf</t>
  </si>
  <si>
    <t>https://reliefweb.int/sites/reliefweb.int/files/resources/65023-2.pdf; 
https://data2.unhcr.org/en/documents/download/69906;
https://data2.unhcr.org/en/documents/download/77192
http://data2.unhcr.org/en/situations/syria/location/5</t>
  </si>
  <si>
    <t>http://dosweb.dos.gov.jo/DataBank/JordanInFigures/JORINFIGDetails2017.pdf
https://data2.unhcr.org/en/documents/download/74619
https://data2.unhcr.org/en/situations/syria/location/36</t>
  </si>
  <si>
    <t>http://dosweb.dos.gov.jo/DataBank/Population_Estimares/PopulationEstimates.pdf   
https://data2.unhcr.org/en/documents/download/74619
https://data2.unhcr.org/en/situations/syria/location/36</t>
  </si>
  <si>
    <t>According to the Jordanian Department of Statistics immigration and emigration, including of Syrian refugees after 2011, are already taken into account in their annual propulation estimates. Therefore the number of people exposed is the sum of the estimated population of admin 1 governorates hosting more than 20,000 registered Syrian refugees: Irbid, Amman, Mafraq and Zarqa. To avoid double counting UNHCR refugee figures per admin level 1 are therefore not added. The figure might thus be an underestimation of the total number of people exposed.</t>
  </si>
  <si>
    <t>Level 5: no refugees or members of the host communties reported to face extreme humanitarian conditions.
Level 4: 55% of registered Syrians are in the severe vulnerability category of the "Basic needs" indicator of the Vulnerability Assessment Framework (VAF) of 2019. The indicator is defined as "the financial and non-financial minimum standards a family needs to be able to maintain their welfare and dignity." It is calculated by a combination of per capita debt and minimum basket expenditure (MEB). (VAF 2019, p.39).
Level 3: 40% of  registered Syrians are in the high vulnerability category of the "Basic needs" indicator of the Vulnerability Assessment Framework (VAF) of 2019. On this level are also 90% of the Palestine Refugees from Syria (PRS) who are unable to meet their basic needs according to a 2017 assessment.
Level 2: 5% of registered Syrians are in the moderate vulnerability category of the "Basic needs" indicator of the Vulnerability Assessment Framework (VAF) of 2019. Syrians in Jordan not registered with UNHCR as refugees are also considered affected. Unregistered Syrians are not considered in need as it is assumed that they are not as vulnerable and therefore did not need to register. It is recognised however that there will be Syrians in need who have not registered, but there is no clear data regarding their needs. The reamining 10% of PRS who are able to meet their basic needs are also considered affected.
Level 1: People exposed - people affected - PIN.
PIN: sum of people on levels 3,4, and 5.
The VAF is based on a sample of registered, urban Syrian refugees. It would be more accurate to make a distinction between the needs of camp-based and urban Syrians in Jordan. However, no definitive data was found on the basic need indicator of the camp population (which constitutes around 19% of the registered Syrian population in Jordan) and as such the total number of Syrian refugees registered by UNHCR, whether in camps or in cities, was divided according to VAF percentages.</t>
  </si>
  <si>
    <t xml:space="preserve">Acled data on conflict fatalities including all actors + MMF dead and missing migrants. </t>
  </si>
  <si>
    <t>https://data.worldbank.org/indicator/AG.SRF.TOTL.K2?locations=LY; https://data.humdata.org/dataset/libya-migration-data-migrants-baseline-assessment-iom-dtm</t>
  </si>
  <si>
    <t>Even though Libya has "hot spots" and specific routes where the MMF crisis is more present and visible, we argue that the country as a whole is affected by the movements and presence of migrants. DTM Round 32 reported migrants in each of the 22 administrative regions (mantika) of Libya.</t>
  </si>
  <si>
    <t>https://data.humdata.org/dataset/libya-migration-data-migrants-baseline-assessment-iom-dtm</t>
  </si>
  <si>
    <t>This figure includes the # of Migrants from over 25 different nations in Libya as counted by IOM DTM Round 32. Migrants and refugee categories part of the Central Mediterranean crisis (e.g. sea arrivals to Italy and Malta) are not taken into account in the displacement indicator of the Mixed Migration Crisis.</t>
  </si>
  <si>
    <t>Level 5: 3,200 migrants estimated to be in detention centres have limited or no access to aid workers, multiple needs, and are often victims of human rights abuses and serious protection violations. While conditions in detention centres might vary from one to another,  the 2020 HNO, UNHCR  and MSF have described them as inhumane, both in official and unofficia facilities.
Level 4: The 2020 HRP identified 134,000 migrants and refugees (86,000 + 48,000) as most vulnerable and currently targeted by humanitarian response. The figure for this level is equivalent to 134,000-3,200 (migrants on level 5, in detention).
Level 3: 324,000 migrants an refugees were identified as in need by the 2020 HRP. The figure above equals 324,000-level 4-level 5. 
Level 2: Population affected -PIN. The figure includes 17,800 additional migrants counted in IOM Round 29, but not in the HNO.  They are counted as affected to avoid an overestimation of PIN, as it was not possible to determine the exact level of needs of these additional migrants (IOM reported 653,800 migrants and refugees in Libya as of February 2020, against the HNO figure of 636,000).
Level 1: population exposed-population affected</t>
  </si>
  <si>
    <t>https://data.worldbank.org/indicator/AG.LND.TOTL.K2?locations=SY</t>
  </si>
  <si>
    <t>The total country and population of Syria are affected by the crisis.</t>
  </si>
  <si>
    <t>https://reliefweb.int/report/jordan/jordan-response-plan-syria-crisis-2020-2022;https://www.unrwa.org/sites/default/files/content/resources/2020_syria_ea_eng_03_02_2020_final.pdf; https://data2.unhcr.org/en/documents/download/74641; https://www.unrwa.org/resources/reports/lebanon-unrwa-humanitarian-snapshot-november-december-2019; https://data2.unhcr.org/en/situations/syria; https://www.bbc.com/news/world-europe-44660699
https://www.pewresearch.org/fact-tank/2018/01/29/where-displaced-syrians-have-resettled/
https://www.humanitarianresponse.info/en/operations/stima/idps-tracking</t>
  </si>
  <si>
    <t xml:space="preserve">This data includes the number of all deaths from conflict in the last 6 months as calculated by ACLED. Several cases of code 10, i.e. unknown fatalities number. Note: ACLED’s real-time data updates were paused from 2 August to 5 September.  </t>
  </si>
  <si>
    <t xml:space="preserve">This data is includes the number of all deaths from conflict in the last 6 months as calculated by ACLED. Realistically this number is significantly higher. Several cases of code 10, i.e. unknown fatalities number. Note: ACLED’s real-time data updates were paused from 2 August to 5 September.  </t>
  </si>
  <si>
    <t>https://data.worldbank.org/indicator/AG.LND.TOTL.K2?locations=IQ-MA</t>
  </si>
  <si>
    <t>https://data.worldbank.org/indicator/AG.LND.TOTL.K2?locations=PS</t>
  </si>
  <si>
    <t>Palestinian central bureau of statistics square kilometre of admin level 1 in the West Bank and Gaza and occupied East Jerusalem</t>
  </si>
  <si>
    <t>https://data.worldbank.org/indicator/AG.LND.TOTL.K2?locations=TN</t>
  </si>
  <si>
    <t>https://www.iom.int/news/nearly-120000-people-displaced-least-10-dead-after-flash-floods-chad</t>
  </si>
  <si>
    <t>Number of people displaced by floods in August according to IOM press release. More recent data not available</t>
  </si>
  <si>
    <t>Number of deaths from floods in August according to IOM press release. More recent data not available</t>
  </si>
  <si>
    <t>Refugee, IDP, Host, non-host, returneees</t>
  </si>
  <si>
    <t>https://reliefweb.int/sites/reliefweb.int/files/resources/73118.pdf
https://data2.unhcr.org/en/situations/syria/location/71;
https://www.unrwa.org/resources/reports/lebanon-unrwa-humanitarian-snapshot-november-december-2019
https://www.unrwa.org/sites/default/files/content/resources/survey_on_the_economic_status_of_palestine_refugees_in_lebanon_2015.pdf
https://reliefweb.int/sites/reliefweb.int/files/resources/Beirut%20Port_SitRep%20No.7.pdf</t>
  </si>
  <si>
    <t xml:space="preserve">Level 5: No reports of catastrophic humanitarian conditions.
Level 4: 9.2% of the PRS population is extremely poor or "unable to meet essential food requirements",according to a 2015 study. While the data is old and the number of PRS has dramaticaly decreased, this is still one of the most authoritative sources on poverty assessment of PRS in Lebanon. 55% of registered Syrian refugee households live below the Survival Minimum Expenditure Basket (SMEB) of USD 87 per month. After having converted the household figures into number of individuals , the number was added to level 4.
Level 3: 89.1% of the PRS population lives in poverty or is "unable to meet basic food and non-food needs", according to a 2015 study. While the data is old and the number of PRS have dramaticaly decreased, this is still one of the most authoritative sources on poverty assessment of PRS in Lebanon. 18% of registered Syrian refugee households live below the Minimum Expenditure Basket of USD 114 per month, but above the SMEB of USD 87 per month.  Household figures were converted into number of individuals.
Level 2: around 10% of the PRS population does not live in poverty,according to a 2015 study. While the data is old and the number of PRS have dramaticaly decreased, this is still one of the most authoritative sources on poverty assessment of PRS in Lebanon. They are still affected by a precarious legal situation and difficult access to services and the labour market. Unregistered Syrians are included as affected population, as not enough information was found to categorise them according to needs, but can still be expected to face hardships. The host population has 1.5 million vulnerable individuals whose precarious situation was exacerbated by the crisis according to the 2020 LCRP. The figure was added to the number of people affected. 9.8% of registered Syrian refugee HHs living between the MEB and 125% MEB were considered affected as they still struggle with higher food prices and unemployment in the current economic crisis.
Level 1: people exposed- need levels 2-5 (including 17.2% of registered Syrian refugee households living above 125% MEB)
Syrian refugees are expected to be affected by the Beirut explosion (04 Aug), as refugees and migrant workers are particularly vulnerable as they have less resources to reconstruct damaged shelters and buy food and essential items. However, there is lack of data on the impact the explosion had on the Syrian refugees in Lebanon. </t>
  </si>
  <si>
    <t>https://www.unescwa.org/sites/www.unescwa.org/files/20-00268_pb15_beirut-explosion-rising-poverty-en.pdf</t>
  </si>
  <si>
    <t>Sum of individuals under humanitarian conditions level 2 to 5.</t>
  </si>
  <si>
    <t>A prolonged crisis is expected to hit the poor and the middle class the hardest. The PiN figure based on assessment by ESCWA,  states that 55% of the Lebanese qualify as poor; 23% in extreme poverty and 32% in poverty. 
Level 5: no one is placed in level 5
Level 4: 23% of the total population is placed in level 4 
Level 3: 32% of the total population qualify as poor 
Level 2: 6.9% of the total population in the Upper middle income have been pushed into lower middle income and therefore placed in level 2</t>
  </si>
  <si>
    <t>https://www.cia.gov/library/publications/resources/the-world-factbook/geos/print_cd.html</t>
  </si>
  <si>
    <t>https://www.humanitarianresponse.info/en/operations/afghanistan/document/afghanistan-humanitarian-needs-overview-2020; https://www.humanitarianresponse.info/sites/www.humanitarianresponse.info/files/documents/files/afg_hrp_2020_revision_june_2020.pdf;  https://data.humdata.org/dataset/worldpop-afghanistan-population</t>
  </si>
  <si>
    <t>Total PiN according to HRP 2020 severity distribution is 14 million. There was a significant increase in PIN between 2020 and revised HRP due to methodological changes and the effects of COVID-19. The HNO redefined humanitarian action and needs to include emergency needs as well as vulnerabilities due to multiple shocks. This resulted in a widening of the scope of analysis and an increase in PIN. Level 1 (exposed) is zero because the entire country population is considered to be affected to a certain degree - meaning no one in the country is only exposed to the crisis. Level 2 is therefore the entire country population (all are affected by various drivers - food insecurity, conflict, drought, etc.) minus the number of people in need. Because no breakdown of the levels of need was given in the HRP 2020 report, Level 3-5 are PIN figures using the proportions identified in the HNO from December 2018. Level 3 = HNO levels 2-3. Level 4 = HNO level 4. This is based off qualitative analysis of the HNO data, which suggests the severity in the HNO does not correspond directly to ACAPS' severity levels. According to HNO data, there are no people in severity level 5. This is considered accurate according to ACAPS' distribution methodology.</t>
  </si>
  <si>
    <t>https://reliefweb.int/sites/reliefweb.int/files/resources/DSWD-DROMIC-Report-58-on-the-Ms-6.6-Earthquake-Incident-in-Tulunan-North-Cotabato-as-of-28-August-2020-6PM.pdf</t>
  </si>
  <si>
    <t>Since there has been no update on the number of people affected by the earthquake since 04 March 2020, the affected population is considered to be the displaced population as of 28 August 2020.</t>
  </si>
  <si>
    <t>11 months after the earthquakes, 78,758 people remain displaced in North Cotabato and Davao Del Sur. Approximately 20,000 are in emergency shelters and the remaining 58,000 are with friends/relatives or in open spaces.</t>
  </si>
  <si>
    <t>http://www.psa.gov.ph/content/philippine-population-density-based-2015-census-population https://reliefweb.int/report/philippines/philippines-humanitarian-snapshot-29-november-2019; https://reliefweb.int/sites/reliefweb.int/files/resources/DSWD-DROMIC-Report-58-on-the-Ms-6.6-Earthquake-Incident-in-Tulunan-North-Cotabato-as-of-28-August-2020-6PM.pdf</t>
  </si>
  <si>
    <t xml:space="preserve">PIN is the total number of peope displaced. Level 1 is all people living in the exposed area-affected population. Level 2 is all those affected by the earthquake, including those with damaged homes or farmland, minus the PIN. However, due to lack of information, the number affected and number displaced are identical.  Level 3 includes all those still displaced. Due to COVID-19, the reporting on crises such as the Mindanao earthquakes has decreased and response has been disrupted. The number of people displaced in shelters has dropped below 30,000. The needs of those with friends/relatives are unknown and until there a further needs assessment the crisis will remain in the GCSI. </t>
  </si>
  <si>
    <t>Sum of the individual crises</t>
  </si>
  <si>
    <t>http://www.ipcinfo.org/fileadmin/user_upload/ipcinfo/docs/IPC%20Lesotho%20AcuteFoodInsecurity2020JulyMarch2021%20Report.pdf</t>
  </si>
  <si>
    <t>http://www.ipcinfo.org/fileadmin/user_upload/ipcinfo/docs/IPC_Namibia_AcuteFoodInsecurity_2020JulyMarch2021_Report.pdf</t>
  </si>
  <si>
    <t>http://www.ipcinfo.org/fileadmin/user_upload/ipcinfo/docs/IPC_Malawi_Acute_Food_Insecurity_July2020March2021_Report.pdf</t>
  </si>
  <si>
    <t>http://www.ipcinfo.org/fileadmin/user_upload/ipcinfo/docs/IPC_AcuteFoodInsecurity_2020AugDec_Report_French.pdf</t>
  </si>
  <si>
    <t xml:space="preserve">The PIN includes refugees and migrants living on the islands as registered by UNHCR. We decided to allocate the island population to the lowest PIN category (HC3: people facing moderate humanitarian conditions). People facing stressed conditions (HC2) are calculated as the affected population minus the PIN. People facing none/minor humanitarian conditions (HC 1) are calculated as the exposed population minus the affected population. </t>
  </si>
  <si>
    <t>https://www.humanitarianresponse.info/sites/www.humanitarianresponse.info/files/documents/files/ocha_mli_hno_2020_20200124_version_finale.pdf; https://data2.unhcr.org/en/country/ner; https://data2.unhcr.org/en/country/mrt; https://data2.unhcr.org/en/country/bfa; https://data2.unhcr.org/en/country/mli; https://data2.unhcr.org/en/country/mli</t>
  </si>
  <si>
    <t>https://www.cia.gov/library/publications/the-world-factbook/attachments/summaries/ML-summary.pdf</t>
  </si>
  <si>
    <t>Total country</t>
  </si>
  <si>
    <t>https://www.cia.gov/library/publications/the-world-factbook/attachments/summaries/CG-summary.pdf</t>
  </si>
  <si>
    <t>https://data2.unhcr.org/en/documents/download/78940</t>
  </si>
  <si>
    <t>UNHCR persons of concern in Niger</t>
  </si>
  <si>
    <t>https://www.acleddata.com/data/; https://reports.unocha.org/fr/country/niger/</t>
  </si>
  <si>
    <t xml:space="preserve">Estimation based on 2020 revised HRP PIN figure disgregated per status. IDPs and refugees (UNHCR figures) are considered facing severe humanitarian conditions while the rest of the PIN is considering facing moderate humanitarian conditions. </t>
  </si>
  <si>
    <t>Host population and displaced population</t>
  </si>
  <si>
    <t xml:space="preserve"> http://www.stat-niger.org/statistique/file/DSEDS/TBS_2016.pdf</t>
  </si>
  <si>
    <t>The whole country was affected. More precise data is not available as of yet</t>
  </si>
  <si>
    <t>https://reports.unocha.org/fr/country/niger/</t>
  </si>
  <si>
    <t>Affeccted population according to 24/09 OCHA SitRep</t>
  </si>
  <si>
    <t>No data on number of people displaced by floods</t>
  </si>
  <si>
    <t>People killed by floods according to 24/09 OCHA SitRep</t>
  </si>
  <si>
    <t>Collapsed houses according to 24/09 OCHA SitRep</t>
  </si>
  <si>
    <t>There is no data separating the people affected from the people in need. The 24/09 OCHA SitRep states that "affected populations have lost everything and find themselves totally destitute". Therefore the entire affected population is considered L3. L4 needs oculd exist among more vulnerable affected populations but therer is no data available on affected UNHCR PoC as of yet</t>
  </si>
  <si>
    <t>Refugees, returnees, IDPs, host and non host populations affected by the floods</t>
  </si>
  <si>
    <t>https://www.cia.gov/library/publications/the-world-factbook/attachments/summaries/SG-summary.pdf</t>
  </si>
  <si>
    <t>https://data2.unhcr.org/en/situations/syria/location/113; https://reliefweb.int/sites/reliefweb.int/files/resources/CVME5_03072020.pdf</t>
  </si>
  <si>
    <t xml:space="preserve">The latest data on refugee poverty does not give information on the poverty level of Syrian refugees specifically, the proportions used are those of the entire refugee population applied to the syrian population numbers
PIN: Figure represents the number of refugees falling below the poverty line or extreme poverty line. Refugees above the poverty line are assumed to be affected but not in need. 
HC1:Figure represents the number of refugees falling below the poverty line or extreme poverty line. Refugees above the poverty line are assumed to be affected but not in need.  
HC2: 48% of the refugee population in Turkey falls above the poverty line. Syrian refugees who are above the poverty line are considered to be affected by the crisis, but not necessarily have humanitarian needs. 
HC3:This figure was calculated by subtracting the number of  refugees below the extreme poverty line (7%) from the total population of refugees living under the poverty line (42%). Refugees living below the poverty line but above the extreme poverty line are assumed to have moderate needs.
HC4: 7% of refugees fall below the extreme poverty line. Refugees who fall below the extreme poverty line are assumed to have severe needs.  </t>
  </si>
  <si>
    <t xml:space="preserve">https://www.census2011.co.in/states.php; http://indiapopulation2018.in/population-of-telangana-2018.html </t>
  </si>
  <si>
    <t>https://reliefweb.int/sites/reliefweb.int/files/resources/Sitrep%20report%20as%20on%2004.10.2020%20at%201800%20Hrs.pdf</t>
  </si>
  <si>
    <t xml:space="preserve">This is the number of people affected according to the daily reports issued by the Disaster Management Division. The situation is constantly changing as the Mansoon season continues and likley more people will be exposed </t>
  </si>
  <si>
    <t xml:space="preserve">The number of people evacuated according to the daily reports issued by the Disaster Management Division. The situation is constantly changing as the Mansoon season continues and it is likely more people will be displaced. </t>
  </si>
  <si>
    <t>https://www.citypopulation.de/php/thailand-admin.php; https://data2.unhcr.org/en/situations/thailand; https://www.theborderconsortium.org/media/119470/2018-12-december-map-tbc-unhcr.pdf</t>
  </si>
  <si>
    <t>Since all people in southern Thailand are considered to be affected, there is no one considered to be only exposed (Level 1). Level 2 includes all those affected by the conflict in southern Thailand minus the PIN. Because all refugees are considered in need, there is no one at Level 1 or Level 2 for the refugee crisis. Due to lack of information regarding the humanitarian needs caused by the conflict in Southern Thailand, the PIN (level 3-5) only represents PIN relating to the Myanmar refugees in the country.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</si>
  <si>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 xml:space="preserve">No reliable data is available. However, we assume that the total number of crisis related fatalities is zero or negligible. </t>
  </si>
  <si>
    <t>https://data.worldbank.org/indicator/sp.pop.totl?page=2; https://www.unhcr.org/figures-at-a-glance-in-malaysia.html; https://data2.unhcr.org/en/documents/download/71271; https://reliefweb.int/sites/reliefweb.int/files/resources/70840.pdf; http://203.112.218.65:8008/WebTestApplication/userfiles/Image/PopCen2011/Com_Cox%27s%20Bazar.pdf; https://reliefweb.int/sites/reliefweb.int/files/resources/70123.pdf</t>
  </si>
  <si>
    <t>https://myanmar.unfpa.org/en/publications/union-report-volume-3k-rakhine-state-report; https://reliefweb.int/report/myanmar/myanmar-humanitarian-needs-overview-2020-december-2019; https://www.humanitarianresponse.info/sites/www.humanitarianresponse.info; https://www.humanitarianresponse.info/sites/www.humanitarianresponse.info/files/documents/files/jrp_2020_summary_2-pager_280220.pdf; https://reliefweb.int/sites/reliefweb.int/files/resources/78231.pdf</t>
  </si>
  <si>
    <t>https://www.humanitarianresponse.info/sites/www.humanitarianresponse.info/files/documents/files/cyclone_amphan_joint_needs_assessment_final_draft_31052020.pdf; https://www.acleddata.com/data/</t>
  </si>
  <si>
    <t>https://myanmar.unfpa.org/en/publications/union-report-volume-3k-rakhine-state-report; https://reliefweb.int/report/myanmar/myanmar-humanitarian-needs-overview-2020-december-2019</t>
  </si>
  <si>
    <t>https://data.worldbank.org/indicator/AG.LND.TOTL.K2?locations=PK</t>
  </si>
  <si>
    <t>https://reliefweb.int/sites/reliefweb.int/files/resources/IPC_Pakistan_Balochistan_AFI_2019JanNov.pdf https://reliefweb.int/sites/reliefweb.int/files/resources/IPC_Pakistan_Sindh_AFI_2018Oct2019Oct.pdf 
http://www.pbs.gov.pk/sites/default/files/PAKISTAN%20TEHSIL%20WISE%20FOR%20WEB%20CENSUS_2017.pdf; https://reliefweb.int/sites/reliefweb.int/files/resources/MDRPK019du1.pdf; https://reliefweb.int/sites/reliefweb.int/files/resources/FINAL%20SITREP%20of%20Monsoon%20Season%20-%20NDMA%20Monsoon%20SITREP%20NO%2097%20-%2030%20Sep%202020.pdf</t>
  </si>
  <si>
    <t xml:space="preserve">Population considered directly affected: Sindh and Balochistan are experiencing extreme drought and Balochistan and FATA/KP are severely affected by conflict and insecurity. This population includes: people living in drought affected districts (IPC Phase 1-5) in Sindh, the entire population of Balochistan - given that it is affected by drought and conflict, the entire province is considered affected not just drought affected districts, and the entire population of the newly merged FATA/KP is also included due to ongoing conflict and insecurity. It is difficult to determine affected populations for flooding in 2020, so only the most affected districts that are not included in IPC calculations for Sindh are included (Karachi East, Marlir, Karachi West, Korangi, Karachi Central). Balochistan was heavily affected by flooding but the population is already taken into account given drought and conflict. </t>
  </si>
  <si>
    <t>https://www.acleddata.com/data/; https://reliefweb.int/report/pakistan/pakistan-winter-emergency-2020-situation-report-no-04-21-23-january-2020; https://reliefweb.int/sites/reliefweb.int/files/resources/FINAL%20SITREP%20of%20Monsoon%20Season%20-%20NDMA%20Monsoon%20SITREP%20NO%2097%20-%2030%20Sep%202020.pdf</t>
  </si>
  <si>
    <t>https://reliefweb.int/sites/reliefweb.int/files/resources/IPC_Pakistan_Balochistan_AFI_2019JanNov.pdf https://reliefweb.int/sites/reliefweb.int/files/resources/IPC_Pakistan_Sindh_AFI_2018Oct2019Oct.pdf 
http://www.pbs.gov.pk/sites/default/files/PAKISTAN%20TEHSIL%20WISE%20FOR%20WEB%20CENSUS_2017.pdf; https://reliefweb.int/sites/reliefweb.int/files/resources/MDRPK019du1.pdf</t>
  </si>
  <si>
    <t xml:space="preserve">Level 1 = total country population minus the affected population. Level 2 = affected population (those living in drought and flood affected districts of Sindh plus entire population of drought and conflict affected provinces of Balochistan and FATA/KP) minus the PiN figure. PiN figure includes population in IPC Phase 3-5 in 7 districts in Sindh and 14 districts in Balochistan severely affected by drought. Level 3 = people in IPC Phase 3 (crisis) due to drought in Sindh (726,691) and Balochistan (1,294,235). Level 4 = people in IPC Phase 4 (emergency) due to drought in Sindh (527,660) and Balochistan (490.288). There are no districts considered tobe in IPC Phase 5. There is limited information regarding humanitarian needs due to conflict in Balochistan or FATA/KP, so this is likely a massive underestimation of people in need. </t>
  </si>
  <si>
    <t>https://www.acaps.org/sites/acaps/files/key-documents/files/hno_centroamerica_2020.pdf</t>
  </si>
  <si>
    <t>Total population in the country according to the latest OCHA HNO</t>
  </si>
  <si>
    <t xml:space="preserve">Number of people affected by the different crises in the country (food insecurity, violence, natural hazards: drought) according to the latest OCHA HNO </t>
  </si>
  <si>
    <t>https://www.internal-displacement.org/countries/el-salvador</t>
  </si>
  <si>
    <t>IDMC data regarding populations of concern origininating from El Salvador (refugees, asylum seekers, IDPs, returned IDPs, stateless people, and others of concern) for 2019. Threats, extorsion and assassinations perpetrated
by criminal gangs are the main triggers</t>
  </si>
  <si>
    <t xml:space="preserve">Updated suspected Dengue cases according to PAHO in the last 6 months (March - August 2020) 
</t>
  </si>
  <si>
    <t xml:space="preserve">http://www.transparencia.oj.gob.sv/es/mas-recientes </t>
  </si>
  <si>
    <t xml:space="preserve">Figures for total number of homicides in the country from March until July 2020 (last available dataset), no reports found for May. National Police is no longer including figures on homicides resulting from police confrontations in its data collection which accounts for the decrease of total homicides since July 2019, for what some have been calling political reasons. </t>
  </si>
  <si>
    <t>http://www.ipcinfo.org/fileadmin/user_upload/ipcinfo/docs/IPC_ElSalvador_AFI_2019AprilJuly_Projection.pdf; https://www.acaps.org/sites/acaps/files/key-documents/files/hno_centroamerica_2020.pdf</t>
  </si>
  <si>
    <t xml:space="preserve">PIN number has been retrieved from the latest OCHA HNO. As there is a lack of classification by levels, level 4 numbers represent the number of people on IPC 4 levels. </t>
  </si>
  <si>
    <t xml:space="preserve">Total population in the country according to the latest HNO </t>
  </si>
  <si>
    <t xml:space="preserve">The whole country is exposed to the complex crisis. It was previously calculated including figures from the US CBP of Hondurans apprehended at the US border to assess the number of Hondurans who have left the country, but these figures do not include the number of asylum-seekers in the US or abroad and is not a straightforward way of measuring migration out of the country. </t>
  </si>
  <si>
    <t xml:space="preserve">Number of people affected by the crisis according to the latest HNO published for the region </t>
  </si>
  <si>
    <t>https://www.ine.gob.hn/V3/;https://www.cbp.gov/newsroom/stats/sw-border-migration/usbp-sw-border-apprehensions; http://www.internal-displacement.org/sites/default/files/2019-05/GRID%202019%20-%20Conflict%20Figure%20Analysis%20-%20HONDURAS.pdf; https://www.sedh.gob.hn/odh/documentos/documentos-de-interes/274-estudio-de-caracterizacion-del-desplazamiento-interno-por-la-violencia-en-honduras-2004-2018/file</t>
  </si>
  <si>
    <t xml:space="preserve">IDP estimates from Internal Displacement Monitoring Centre. Just an estimate, does not account for the whole country. 
</t>
  </si>
  <si>
    <t>Dengue reported cases between March - August 2020</t>
  </si>
  <si>
    <t xml:space="preserve">PIN number has been substracted from the latest HNO for the region. People in IPC 4 have been placed in PIN Level 4 </t>
  </si>
  <si>
    <t xml:space="preserve">Total population according to the latest HNO </t>
  </si>
  <si>
    <t xml:space="preserve">The whole population is affected by the crisis </t>
  </si>
  <si>
    <t xml:space="preserve">Number of people affected by the crisis according to the latest HNO for the region </t>
  </si>
  <si>
    <t>Dengue cases between March - August 2020</t>
  </si>
  <si>
    <t>PIN number has been substracted from the latest HNO. Other levels are taken from IPC classifications.  As the analysis is done on country level, this also includes people affected by gang violence, however the distribution on the severity of the humanitarian conditions for people affected by violence has not been assessed due to lack of data.</t>
  </si>
  <si>
    <t xml:space="preserve">Number of confirmed cases of Dengue between April - September 2020. </t>
  </si>
  <si>
    <t>https://r4v.info/es/situations/platform/location/7511; https://r4v.info/en/documents/details/72254; https://data.humdata.org/dataset/colombia-admin-level-4-boundaries</t>
  </si>
  <si>
    <t xml:space="preserve">PIN number includes the number of Venezuzelans with the intention to stay (1,764,883) + 500,000 of refugees and migrants in transit + 500,000 colombians returnees + 600,000 of the host communities. 
Level 1 takes into consideration the people exposed to Venezuelan inlux minus people affected and people in need 
Level 3 includes the Venezuelans with intention to stay, the Colombian returnees and the host communities 
Level 4 includes the refugees and migrants in transit. </t>
  </si>
  <si>
    <t>1,394,973 local population + 60,000 Venezuelan refugees</t>
  </si>
  <si>
    <t>https://data2.unhcr.org/es/situations/platform/location/7416; https://reliefweb.int/sites/reliefweb.int/files/resources/72254.pdf</t>
  </si>
  <si>
    <t>Venezuelan refugees, migrants (829,708) + host communities estimated to be in need as per Regional Response Plan (268,000). Likely an underestimation given the added strain on education and health facilities in several parts of the country.</t>
  </si>
  <si>
    <t>Fatalities in the last six months (April - September 2020).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t>
  </si>
  <si>
    <t xml:space="preserve">Number of Venezuelans who have left their country. 3.3m left after 2015 when the economic crisis started spiralling down. Out of the total 4.9m people displaced, 3.9 are in Latin American and Carribean countries (September 2020). </t>
  </si>
  <si>
    <t xml:space="preserve">The vast majority of Venezuelan refugees and migrants in Brazil are located in Roraima state (specifically in cities like Pacaraima and Boa Vista), with a much smaller number choosing  Amazonas (city of Manaus), and Pará (city of Belém). The figure represents the population living in Roraima state. </t>
  </si>
  <si>
    <t>https://www.reuters.com/article/us-venezuela-crisis-brazil/venezuelan-migrants-pose-humanitarian-problem-in-brazil-idUSKBN1E51KV; https://data2.unhcr.org/en/documents/details/72332</t>
  </si>
  <si>
    <t xml:space="preserve">Boa Vista, the state capital of Roraima, has hosted a large percentage of Venezuelan refugees and migrants in Brazil. The city is home to approximately 399,213 people. The state is geographically isolated and has the lowest per capita income in the country and few economic opportunities available, increasing the baseline level of vulnerability. </t>
  </si>
  <si>
    <t xml:space="preserve">An estimated 264,157 Venezuelans have sought protection in Brazil.  </t>
  </si>
  <si>
    <t xml:space="preserve">https://reliefweb.int/sites/reliefweb.int/files/resources/72301.pdf; https://r4v.info/es/situations/platform/location/7509; https://data2.unhcr.org/es/documents/details/72332; https://www.ibge.gov.br/cidades-e-estados/rr.html       </t>
  </si>
  <si>
    <t xml:space="preserve">PIN and level 3: Figure represents the number of Venezuelan refugees and migrants currently in Brazil. Reports suggest that near all of them had urgent unmet needs. Needs have been reported in the areas of shelter, nutrition and health, considering the poor socio-economic condition in the most affected states. 
Level 2: Affected population minus the PIN . 
Level 1: Exposed population minus the affected population (incl level 2 and 3 humanitarian conditions). No one is considered to be in level 4 and 5.  </t>
  </si>
  <si>
    <t>Projections of the 2019 population of Costa Rica based on 2011 Census data estimate that the population is of 5,058,007 people. The calculations already take into account migration flows. However, since the influx of 77,000 Nicaraguans since April 2018 is out of the ordinary, this figure was added to the projection. Reliability is set as high as the figure also comes  close to the 2019 estimation of the World Bank (5,047,561).</t>
  </si>
  <si>
    <t>https://www.unhcr.org/5d6cdeb24;  https://reliefweb.int/sites/reliefweb.int/files/resources/UNHCR%20Costa%20Rica%20Fact%20Sheet%20-%20November%202019.pdf; http://www.inec.go.cr/poblacion/estimaciones-y-proyecciones-de-poblacion; http://www.migracion.go.cr/Documentos%20compartidos/Centro%20de%20Estadísticas%20y%20Documentos/Documentos%20Varios/Plan%20Integral%20para%20la%20Atención%20de%20Flujos%20Migratorios%20Mixtos%202018%20-%202022.pdf; https://reliefweb.int/report/costa-rica/covid-19-driving-nicaraguan-refugees-hunger-and-desperation</t>
  </si>
  <si>
    <t>The majority of the Nicaraguan population moves to the Gran Área Metropolitana which includes San José, Alajuela, Cartago and Heredia. Most  seem to arrive in the capital San Jose. Therefore only the population residing in the San Jose province (1648561) is considered. The figure for the poulation of the province of San Jose is an estimation for 30/06/2019 based on 2011 census data. Migration is one of the variables taken into account in the calculations. However, since the influx of 81,000 Nicaraguans since April 2018 is out of the ordinary, this figure was added to the projection. However, other areas of the country (entry points) are impacted as well.  There is no admin 1 disaggregated data to refer to for numbers of Nicaraguans in Costa Rica.</t>
  </si>
  <si>
    <t>https://reliefweb.int/report/costa-rica/covid-19-driving-nicaraguan-refugees-hunger-and-desperation</t>
  </si>
  <si>
    <t>Since the start of the Nicaraguan socio-economic crisis in April 2018 an estimated 81,000 Nicaraguans settled in Costa Rica. Host community is not really impacted by the number of Nicaraguans  residing in Costa Rica today (about 1.5% of the population). The actual number of Nicaraguans in the country might be higher as some might not be included in the refugee registration process.</t>
  </si>
  <si>
    <t>Between April 2018 and March 2020 81,000 Nicaraguan refugees and asylum seekers entered Costa Rica. Hosting community is not really impacted by the number of Nicaraguans  residing in Costa Rica today. The actual number of Nicaraguans in the country might be higher as some might not be included in the refugee registration process.</t>
  </si>
  <si>
    <t>http://reporting.unhcr.org/sites/default/files/UNHCR%20Nicaragua%20Situation%20Fact%20Sheet%20-%20November%202018.pdf; https://www.unhcr.org/news/briefing/2020/3/5e6759934/years-political-social-crisis-nicaragua-forces-100000-flee.html; http://www.inec.go.cr/poblacion/estimaciones-y-proyecciones-de-poblacion; http://www.migracion.go.cr/Documentos%20compartidos/Centro%20de%20Estadísticas%20y%20Documentos/Documentos%20Varios/Plan%20Integral%20para%20la%20Atención%20de%20Flujos%20Migratorios%20Mixtos%202018%20-%202022.pdf; https://reliefweb.int/report/costa-rica/covid-19-driving-nicaraguan-refugees-hunger-and-desperation</t>
  </si>
  <si>
    <t>According to the United Nations High Commissioner for Refugees, 81,000 Nicaraguans have entered Costa Rica in the period April 2018- September 2020. 50% of  registered Nicaraguans have been identified as having special protection necessities,both legally and physically, as well as having serious medical conditions. As  disaggreated numbers of registered Nicaraguans are unavailable, the 50% figure has been taken from the total figure of registered Nicaraguans in Costa Rica and accounts for Level 3 severity. There is currently no exact number of people in need known. Level 1 is obtained subtracting the figures for people affected and in need from the figure for people exposed. Level 2 is the Nicaraguan population in Costa Rica according to UNHCR without special needs. The hosting community is not really impacted by the limited number of Nicaraguans still residing in Costa Rica today and that is why it is not included beyond level 1.</t>
  </si>
  <si>
    <t>https://data.worldbank.org/country/nicaragua;https://reliefweb.int/report/nicaragua/unhcr-nicaragua-situation-fact-sheet-january-june-2020</t>
  </si>
  <si>
    <t xml:space="preserve">Total estimated population of Nicaragua according to the World Bank minus available figures for Nicaraguans abroad since April 2018 (102,000). This figure is subtracted as it constitutes an exceptional dynamic compared to previous emigration trends from Nicaragua. </t>
  </si>
  <si>
    <t>102,000 Nicaraguans refugee and asylum seekers worldwide. Those Nicaraguans who have left the country, but are outside of any registration process are also not accounted for. This figure is thus an underestimation of the total displacement.</t>
  </si>
  <si>
    <t>https://www.reuters.com/article/us-latam-dengue-climate-change/as-the-climate-shifts-central-america-confronts-a-deadly-dengue-outbreak-idUSKCN1VI15J http://www.paho.org/data/index.php/en/mnu-topics/indicadores-dengue-en/dengue-nacional-en/252-dengue-pais-ano-en.html</t>
  </si>
  <si>
    <t>Number of confirmed dengue cases in Nicaragua the last six months April - September 2020. Dengue is suceptible to breed where stagnant water is, often associated with poor plumbing and WASH resources. There is reason to believe that the socio-economic crisis has exacerbated the spread of dengue and has also deterred people from seeking health care if they are at all associated with the opposition.</t>
  </si>
  <si>
    <t>https://reliefweb.int/sites/reliefweb.int/files/resources/Ha%C3%AFti%20Aper%C3%A7u%20des%20Besoins%20Humanitaires%202020.pdf</t>
  </si>
  <si>
    <t xml:space="preserve">Total population of the country according to OCHA latest HNO 2020 </t>
  </si>
  <si>
    <t xml:space="preserve">Number of people afected by the different crisis (political instability, economic crisis, violence) in the country according to OCHA latest HNO </t>
  </si>
  <si>
    <t>https://www.internal-displacement.org/countries/haiti</t>
  </si>
  <si>
    <t xml:space="preserve">Number of people displaced in Haiti in 2019 by natural disasters, conflict and violence </t>
  </si>
  <si>
    <t>Crisis-related fatalities (gangs, protests, violence against civilians) in the past six months.</t>
  </si>
  <si>
    <t>http://www.ipcinfo.org/fileadmin/user_upload/ipcinfo/docs/IPC%20Haiti%20AcuteFoodSec%202020Aug2021June%20English%20Summary.pdf</t>
  </si>
  <si>
    <t>IPC figures for August 2020 - February 2021 were used to calculate the people in need. IPC phase 3 and 4, were used to correspond to the humanitarian conditions 3 and 4. According to IPC, there are no Haitians facing IPC level 5, which corresponds to humanitarian conditions level 5. The affected population were those considered by IPC to be in Phase 2. As the whole population is exposed to the current crisis, the remaining population was determined by subtracting those affected and the total PIN. Haiti is a complex crisis thus food insecurity is just one of many drivers. Still, IPC information allows to stratify the number of people in need,affected and exposed best.</t>
  </si>
  <si>
    <t xml:space="preserve">https://www.citypopulation.de/Sudan.html </t>
  </si>
  <si>
    <t>Total population baseline estimated by IPC.</t>
  </si>
  <si>
    <t>http://www.ipcinfo.org/ipc-country-analysis/population-tracking-tool/en/</t>
  </si>
  <si>
    <t>https://www.cia.gov/library/publications/the-world-factbook/attachments/summaries/BY-summary.pdf</t>
  </si>
  <si>
    <t xml:space="preserve">Total country landmass without water area. </t>
  </si>
  <si>
    <t>VEN: https://data.humdata.org/dataset/venezuela-administrative-level-0-1-2-and-3-population-statistics-and-gazeteer; https://r4v.info/es/situations/platform; BRA: https://www.ibge.gov.br/cidades-e-estados/rr.html; ECU: https://data.humdata.org/dataset/ecuador-admin-level-2-boundaries#; COL: https://data.humdata.org/dataset/colombia-admin-level-4-boundaries; PER: https://data.humdata.org/dataset/proyeccion-de-poblacion-por-distrito-y-edad-de-peru; TRI:https://data.worldbank.org/country/trinidad-and-tobago</t>
  </si>
  <si>
    <t xml:space="preserve">VEN: 27,756,473 - OCHA figures based on government data (the latest census in 2011) using projections for 2018. Substracted number of Venezuelans who left the country since 2015 when the crisis began.
ECU: 4816633 - Population living in the cities of the most affected regions: Tulcan, Quito, Santiago de Guayaquil, Huaquillas and Lago Agrio  
BRA: 869,918 Figure represents the population of Roraima state+ total displaced Venezuelans.  The vast majority of Venezuelan refugees and migrants in Brazil have gone to Roraima, with a much smaller number choosing  Amazonas, specifically the city of Manaus.
COL: 26,910,000. Population living in the departments with over 100k Venezuelans migrants. Although not everyone is affected by the influx, it is a better estimate the calculating the total population + Venezuelans with intention to stay (1,032,000) + Transit population (537,000) + Colombian returnees (300,000)
PER: 16327560 - Number of people living in 6 provinces that were included as affected by the crisis. Based on OCHA population estimation. 
T&amp;T:1,389,858 local population + 60,000 Venezuelan refugees (+ ? number of Cubans and other migrants) </t>
  </si>
  <si>
    <t>VEN: https://data.humdata.org/dataset/venezuela-administrative-level-0-1-2-and-3-population-statistics-and-gazeteer; https://r4v.info/es/situations/platform; ECU: https://data.humdata.org/dataset/ecuador-admin-level-2-boundaries#; https://data2.unhcr.org/en/situations/platform/location/7512; BRA:https://www.ibge.gov.br/cidades-e-estados.html?&amp;t=destaques; COL:https://www.humanitarianresponse.info/sites/www.humanitarianresponse.info/files/documents/files/hno_2020_colombia_esp.pdf; T&amp;T: https://data.worldbank.org/country/trinidad-and-tobago</t>
  </si>
  <si>
    <t>VEN: 27,756,473 - OCHA figures based on government data (the latest census in 2011) using projections for 2018. Substracted number of Venezuelans who left the country since 2015 when the crisis began.
ECU: 14,483,499 + 362,862 Venezuelans in Ecuador as of August 2020
BRA: 210,147,125 - 2018 population estimate, according to Brazilian government
COL: 48,300,000 - Total population of the country according to the latest HNO 
PER: 31,989,256- Population figures (31,989,256) according to World Bank's midyear estimates for 2020. Total population is based on the de facto definition of population, which counts all residents regardless of legal status or citizenship.  
T&amp;T: 1,394,973 local population + 60,000 Venezuelan refugees</t>
  </si>
  <si>
    <t xml:space="preserve">VEN:https://data.humdata.org/dataset/venezuela-administrative-level-0-1-2-and-3-population-statistics-and-gazeteer;https://r4v.info/es/situations/platform; ECU:https://data2.unhcr.org/es/situations/platform/location/7512; BRA: https://www.reuters.com/article/us-venezuela-crisis-brazil/venezuelan-migrants-pose-humanitarian-problem-in-brazil-idUSKBN1E51KV; https://www.ibge.gov.br/cidades-e-estados/rr/boa-vista.html; COL: https://r4v.info/es/situations/platform/location/7511; https://r4v.info/en/documents/details/72254; PER:https://data2.unhcr.org/es/situations/platform/location/7416; https://reliefweb.int/sites/reliefweb.int/files/resources/72254.pdf
</t>
  </si>
  <si>
    <t xml:space="preserve">VEN: 27,756,473 - OCHA figures based on government data (the latest census in 2011) using projections for 2018. Substracted number of Venezuelans who left the country since 2015 when the crisis began.
ECU: 571,862 - As of August 2020, 362,862 Venezuelans were estimated to be in Ecuador, many of whom were in need of food, health and nutrition assistance. It is also estimated that 209,000 people from host communitities are also in need of assistance. As information on how many people are in need as of now, this figure is used as people currently affected.
BRA: 663,370 Boa Vista, the state capital of Roraima, has hosted a large percentage of Venezuelan refugees and migrants in Brazil. The city is home to approximately 399,213 people. The state is geographically isolated and has the lowest per capita income in the country and few economic opportunities available, increasing the baseline level of vulnerability. 
COL: 2,824,883 - It includes Venezuelans with intention to stay (1,764,883) + Transit population (500,000) + Colombian returnees (500,000) + Host communities (60,000)
PER: 1,097,708 - Venezuelan refugees, migrants (861,049) + host communities estimated to be in need as per Regional Response Plan (268,000). Likely an underestimation given the added strain on education and health facilities in several parts of the country.
T&amp;T: 1,389,858 local population + 60,000 Venezuelan refugees (+ ? number of Cubans and other migrants) 
</t>
  </si>
  <si>
    <t xml:space="preserve">All Venezuelans who have left the country as of September 2020. </t>
  </si>
  <si>
    <t>VEN: http://elucabista.com/wp-content/uploads/2019/02/Presentacion-Encovi-2018-y-Plan-Pa%C3%ADs-Def.pdf; ECU: https://data2.unhcr.org/es/situations/platform/location/7512; BRA: https://reliefweb.int/sites/reliefweb.int/files/resources/72301.pdf; COL: https://r4v.info/es/situations/platform/location/7511; https://r4v.info/en/documents/details/72254; https://data.humdata.org/dataset/colombia-admin-level-4-boundaries; PER: https://reliefweb.int/sites/reliefweb.int/files/resources/72254.pdf; https://data2.unhcr.org/en/documents/download/72314; TRI: https://reliefweb.int/sites/reliefweb.int/files/resources/68962.pdf https://www.npr.org/2018/12/18/677325140/trinidad-faces-humanitarian-crisis-as-more-venezuelans-come-for-refuge?t=1553098659516&amp;t=1556281240598 https://reliefweb.int/sites/reliefweb.int/files/resources/UNICEF%20Humanitarian%20Situation%20Report%20on%20Migration%20flows%20in%20Latin%20America%20and%20the%20Caribbean%20%235%20-%20May-December%202018.pdf https://reliefweb.int/sites/reliefweb.int/files/resources/MDR42004eu1.pdf</t>
  </si>
  <si>
    <t>VEN: https://data.humdata.org/dataset/venezuela-administrative-level-0-1-2-and-3-population-statistics-and-gazeteer; https://s3.amazonaws.com/unhcrsharedmedia/2018/RMRP_Venezuela_2019_OnlineVersion.pdf; ECU: https://reliefweb.int/sites/reliefweb.int/files/resources/68669_0.pdf; BRA: https://www.reuters.com/article/us-venezuela-crisis-brazil/venezuelan-migrants-pose-humanitarian-problem-in-brazil-idUSKBN1E51KV
https://www.ibge.gov.br/cidades-e-estados/rr/boa-vista.html; COL: https://reliefweb.int/sites/reliefweb.int/files/resources/14012019_hno_2019_es.pdf      
PER: https://data.humdata.org/dataset/proyeccion-de-poblacion-por-distrito-y-edad-de-peru;https://reliefweb.int/sites/reliefweb.int/files/resources/72254.pdf; https://data2.unhcr.org/en/documents/download/72314
T&amp;T: https://data.worldbank.org/country/trinidad-and-tobago; https://reliefweb.int/sites/reliefweb.int/files/resources/68962.pdf https://www.npr.org/2018/12/18/677325140/trinidad-faces-humanitarian-crisis-as-more-venezuelans-come-for-refuge?t=1553098659516&amp;t=1556281240598 https://reliefweb.int/sites/reliefweb.int/files/resources/UNICEF%20Humanitarian%20Situation%20Report%20on%20Migration%20flows%20in%20Latin%20America%20and%20the%20Caribbean%20%235%20-%20May-December%202018.pdf https://reliefweb.int/sites/reliefweb.int/files/resources/MDR42004eu1.pdf</t>
  </si>
  <si>
    <t xml:space="preserve">VEN: 14,323,578 The total population is affected by the crisis. This figure is reached by subtracting the PIN from the total population. 
ECU: 0 - The total population living in the most affected regions of the country are considered to be affected and in Level 1 need. The estimated number of Venezuelan migrant and refugees currently in Ecuador 385,042 and around 209,000 people from the host communites considered to be in need of assitance are placed in Level 3 
BRA: 399,213 Level 2: The affected poplation minus the PIN .
COL: 0 - PIN number includes the number of Venezuzelans with the intention to stay (1,630,903) + 500,000 of refugees and migrants in transit + 500,000 colombians returnees + 600,000 of the host communities. Level 1 takes into consideration the people exposed to Venezuelan inlux minus people affected and people in need. Level 3 includes the Venezuelans with intention to stay, the Colombian returnees and the host communities. Level 4 includes the refugees and migrants in transit. 
PER: 0 - Level 1 takes into account the number of people living in the six provinces where the majority of Venezuelans can be found (Lima, La Libertad, Lambayeque, Piura, Arequipa and Tumbes) minus those estimated to be facing shortages and or availability and accessibility problems regarding basic services due to the crisis, located in Level 3. Considering Peru as a upper-middle income country and current response activities no Venezuelans within the country are expected to face extreme humanitarian needs. 
TRI: 0 - Most sources put the number of Venezuelans at 40,000 but others estimate the actual number to be higher, at 60,000 (used as PIN number and people facing moderate humanitarian conditions, level3). While Venezuelans present in the country likley add a strain to resources/services, the impact on the host community in terms of humanitarian needs seems to be low.
</t>
  </si>
  <si>
    <t xml:space="preserve">VEN: 14,323,578 - 51% of the population is considered to be 'structurally' poor based on a multidimension perspective which included living standards, employment and social protection, education, access to services and shelter conditions.
ECU: 575596 - The total population living in the most affected regions of the country are considered to be affected and in Level 1 need. The estimated number of Venezuelan migrant and refugees currently in Ecuador 366,596 and around 209,000 people from the host communites considered to be in need of assitance are placed in Level 3 
BRA: 224,102 PIN and level 3: Figure represents the number of Venezuelan refugees and migrants currently in Brazil. A detailed breakdown of severity of need is not available. Needs have been reported in the areas of shelter and nutrition.
COL: 2730903 - PIN number includes the number of Venezuzelans with the intention to stay (1,630,903) + 500,000 of refugees and migrants in transit + 500,000 colombians returnees + 600,000 of the host communities. Level 1 takes into consideration the people exposed to Venezuelan inlux minus people affected and people in need. Level 3 includes the Venezuelans with intention to stay, the Colombian returnees and the host communities 
Level 4 includes the refugees and migrants in transit. 
PER: 885000 - Level 1 takes into account the number of people living in the six provinces where the majority of Venezuelans can be found (Lima, La Libertad, Lambayeque, Piura, Arequipa and Tumbes) minus those estimated to be facing shortages and or availability and accessibility problems regarding basic services due to the crisis, located in Level 3. Considering Peru as a upper-middle income country and current response activities no Venezuelans within the country are expected to face extreme humanitarian needs. 
T&amp;T: 60,000 - Venezuelan population in TT facing largely modrate humanitarian conditions. Most sources put the number of Venezuelans at 40,000 but others estimate the actual number to be higher, at 60,000 (used as PIN number and people facing moderate humanitarian conditions, level3). While Venezuelans present in the country likley add a strain to resources/services, the impact on the host community in terms of humanitarian needs seems to be low.
</t>
  </si>
  <si>
    <t>https://www.cia.gov/library/publications/the-world-factbook/attachments/summaries/WZ-summary.pdf</t>
  </si>
  <si>
    <t>https://www.cia.gov/library/publications/the-world-factbook/attachments/summaries/ZI-summary.pdf</t>
  </si>
  <si>
    <t>https://go.ifrc.org/emergencies/4651#details</t>
  </si>
  <si>
    <t>This is the total number of displaced people due to floods in the entire country according to the IFRC portal on the Sudan Floods Crisis.</t>
  </si>
  <si>
    <t>https://www.aljazeera.com/news/2020/9/25/over-800000-affected-in-sudan-flooding-un</t>
  </si>
  <si>
    <t>Ajazeera is reporting figures of injuries, but the latest OCHA flash update is not. OCHA is where Aljazeera claims to source its information, yet it is the only portal that has any figures for injuries so far.</t>
  </si>
  <si>
    <t>Total reported number of houses damaged (likely an underestimate).</t>
  </si>
  <si>
    <t>Total reported number of houses destroyed (likely an underestimate).</t>
  </si>
  <si>
    <t>This is the total number of deaths in the country reported by ACLED (likely to be an underestimate) and the total number of deaths from severe flooding.</t>
  </si>
  <si>
    <t>Total number of people displaced by Cabo delgado since the strat of the crisis in 2017 to date.</t>
  </si>
  <si>
    <t>https://www.unhcr.org/news/briefing/2020/2/5e3d2d8f4/fresh-violence-northern-mozambique-forces-thousands-flee.html; file:///C:/Users/ParomaRayaGHOSE/Downloads/Situation%20Report%20-%20Mozambique%20-%2010%20Sep%202020.pdf</t>
  </si>
  <si>
    <t xml:space="preserve">http://www.ipcinfo.org/fileadmin/user_upload/ipcinfo/docs/IPC_Mozambique_AcuteFoodInsecurity_urban_2020JuneSept_English.pdf </t>
  </si>
  <si>
    <t>PIN figures are the combination of IPC figures 1-3 according to ACAPS methodology. IPC 1-5 data is based off IPC projections for April-November 2020. However, this latest IPC report only tallies estimates for 2 provinces in the country (Cabo Delgado and Tete) or 7 districts (Ibo, and Namuno (CD); Chiuta, Magoe, Maravia, Cahora-Bassa, Mutara (TT)). The total population analysed in this report is 1,067,057, which is approx. 3.7% of the total population. The sample size is therefore very small. Moreover, in the methodology of the report, it states that there were major issues in the data collection because of COVID-19 (thereofre it was done virtually), and an unreliable internet connection (therefore poor coordination). It is likely that there are additional needs associated with the conflict in Cabo Delgado, however, access constraints and severe information gaps limit data collection in the region. This is likely to be a massive underestimate of needs in the country, and constitutes a methodology change for the GCSI for Mozambique this month.</t>
  </si>
  <si>
    <t>https://reliefweb.int/sites/reliefweb.int/files/resources/ethiopia_-_flood_emergency_response_plan_for_2020_kiremt_season_16_sep_2020.pdf; https://reliefweb.int/sites/reliefweb.int/files/resources/MDRET023do.pdf</t>
  </si>
  <si>
    <t>This is the total number of people affected by flooding that has been reported to date.</t>
  </si>
  <si>
    <t>This figure is approximately 2/3rds of what was reported in the last ACAPS GCSI update for August. This is the total figure stated in the UNOCHA situaiton report. However, this may constitute a methodological change. This considers only those people displaced specifically by this crisis.</t>
  </si>
  <si>
    <t>http://www.ipcinfo.org/fileadmin/user_upload/ipcinfo/docs/1_IPC_Djibouti_CFI_20182023.pdf; https://reliefweb.int/sites/reliefweb.int/files/resources/RB_EHGL_RefAs_190930.pdf; https://www.usaid.gov/djibouti/global-health/water-and-sanitation#:~:text=Since%202009%2C%20Djibouti%20has%20been,tables%20have%20been%20drawn%20down.</t>
  </si>
  <si>
    <t>981,000 (total population in country) + 30,374 refugees and asylum-seekers (the number of people of concern in Djibouti). Djibouti does not have any natural sources of surface freshwater (no rivers or lakes) and therefore depends entirely on its underground water table (source: rainfall) for its watering needs. Since 2009, Djibouti has had increasingly unreliable rainfall, placing the country into a perpetual drought and leaving it at risk of a major water crisis. Thus, the whole country is considered at risk from drought, which is slow onset, and long duration.</t>
  </si>
  <si>
    <t xml:space="preserve">The PIN number is people in IPC phase 3 and higher plus 30,374 people of concern (including refugees and asylum seekers). They are added here since this crisis is a country level crisis and they are still considered in need, although it is not clear the extent to which they are affected by the drought, presumably mitigated by food distributions. Level 1 is IPC 1. Level 2 is IPC 2. Level 3 is IPC 3 + 30,374 people of concern. Level 4 is IPC 4. Based on the evidence, there are no people facing level 5. </t>
  </si>
  <si>
    <t>Since the figures for the drought already include those who are displaced/refugees, these figures are the same as for the drought. The earlier figures were calculated using a very different methodology, for which the logic is not immediately obvious. I am untangling the thinking behind the previous figures, but for now these figures should suffice for a reflection of the overall crisis level in Djibouti</t>
  </si>
  <si>
    <t>Overall calculation across the multiple crises in the country.</t>
  </si>
  <si>
    <t>https://www.cia.gov/library/publications/resources/the-world-factbook/geos/dj.html</t>
  </si>
  <si>
    <t>Total landmass without water</t>
  </si>
  <si>
    <t>https://www.cia.gov/library/publications/the-world-factbook/geos/er.html</t>
  </si>
  <si>
    <t>https://data.worldbank.org/indicator/AG.LND.TOTL.K2?end=2014&amp;locations=ET&amp;start=1960&amp;view=chart</t>
  </si>
  <si>
    <t>Total landmass</t>
  </si>
  <si>
    <t>https://www.cia.gov/library/publications/the-world-factbook/geos/ke.html</t>
  </si>
  <si>
    <t>https://data.worldbank.org/indicator/AG.LND.TOTL.K2?view=map</t>
  </si>
  <si>
    <t xml:space="preserve">Affected people calculated by summing the admin 1 values for people affected on p.28 of the 2020 HNO. The figure includes those displaced therefore the remaining 1,067,571 of the displaced is added </t>
  </si>
  <si>
    <t xml:space="preserve">Level 1 is displaced people minus population of people living in affected area. Level 3 is the displaced population. </t>
  </si>
  <si>
    <t>Eswatini</t>
  </si>
  <si>
    <t>North Macedonia</t>
  </si>
  <si>
    <t>Food Security Crisis in Eswatini</t>
  </si>
  <si>
    <t>NMK001</t>
  </si>
  <si>
    <t>HNO 2019, WorldPop 2018</t>
  </si>
  <si>
    <t>HNO 2020, HRP 2020, WorldPop 2019</t>
  </si>
  <si>
    <t>HNO 2020, HRP 2020, WorldPop 2020</t>
  </si>
  <si>
    <t>HNO 2020, HRP 2020, WorldPop 2021</t>
  </si>
  <si>
    <t>HNO 2020, HRP 2020, WorldPop 2022</t>
  </si>
  <si>
    <t>HNO 2020, HRP 2020, WorldPop 2023</t>
  </si>
  <si>
    <t>OCHA 29/06/2020</t>
  </si>
  <si>
    <t>OCHA HNO 30/03/2020</t>
  </si>
  <si>
    <t>UNHCR 03/2020; OCHA 10/09/2020; IPC June-September 2020</t>
  </si>
  <si>
    <t>OCHA 13/08/2020; IFRC 14/08/2020</t>
  </si>
  <si>
    <t xml:space="preserve">The combination of conflict (HNO data) and int. displacement numbers (UNHCR data). The figure includes both affected Iraqis and affected Syrian refugees. The number of vulnerable Iraqis in host communities affected by the Syria crisis has been subtracted from the figure of the population affected reported in the Syrian refugee crisis to avoid double counting. Vulnerable Iraqis should already be accounted for in the affected figure from the conflict crisis (taken from the 2020 HNO). </t>
  </si>
  <si>
    <t>https://reliefweb.int/sites/reliefweb.int/files/resources/afg_2019_humanitarian_needs_overview.pdf https://data.humdata.org/dataset/worldpop-afghanistan-population</t>
  </si>
  <si>
    <t>https://reliefweb.int/sites/reliefweb.int/files/resources/rdc_hrp_revise_juin_2020_vf.pdf</t>
  </si>
  <si>
    <t xml:space="preserve">The PIN are broken down into 5 levels in the revised HRP. In order to remain consistent with GCSI severity level methodology, the percentage is applied to the affected population. The resulting PIN is 2.2M less than the PIN stated in the revised HRP. L3 = 31%, L4 = 12%, L5 = 1%.
</t>
  </si>
  <si>
    <t>The 2020 HNO breaks down overall needs from L2 to L5 (p. 24-25). There is no data breaking down need level by vulnerable group (IDP, refugees), so the values are taken from the HNO without modification to account for the difference between the stated number of refugees and the one from the estimation (25k in the HNO and 20,853 in the estimations)</t>
  </si>
  <si>
    <t xml:space="preserve">The entire Mindanao island and surrounding region is considered affected by conflict. Level 1 includes the entire population of this area. There is limited information regarding how the conflict affects people in the region. Level 2 are those affected but not displaced.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There is no one considered to be on Level 4 or 5. </t>
  </si>
  <si>
    <t>https://www.humanitarianresponse.info/sites/www.humanitarianresponse.info; https://www.humanitarianresponse.info/sites/www.humanitarianresponse.info/files/documents/files/jrp_2020_summary_2-pager_280220.pdf</t>
  </si>
  <si>
    <t xml:space="preserve">http://www.ipcinfo.org/fileadmin/user_upload/ipcinfo/docs/1_IPC_Djibouti_CFI_20182023.pdf; https://reliefweb.int/sites/reliefweb.int/files/resources/RB_EHGL_RefAs_190930.pdf </t>
  </si>
  <si>
    <t>Recalculation of Level 1 as People Exposed-(sum of levels 2,3,4,5)</t>
  </si>
  <si>
    <t xml:space="preserve">https://www.unhcr.org/news/briefing/2020/2/5e3d2d8f4/fresh-violence-northern-mozambique-forces-thousands-flee.html; file:///C:/Users/ParomaRayaGHOSE/Downloads/Situation%20Report%20-%20Mozambique%20-%2010%20Sep%202020.pdf; http://www.ipcinfo.org/fileadmin/user_upload/ipcinfo/docs/IPC_Mozambique_AcuteFoodInsecurity_urban_2020JuneSept_English.pdf </t>
  </si>
  <si>
    <t>All figures are a summation of both crises currently open for Mozambique</t>
  </si>
  <si>
    <t>All 18 states are flooded, so technically the entire population is exposed.</t>
  </si>
  <si>
    <t xml:space="preserve">There was a miscalculation or at typo in the previous month's sheet (August). I did not have time to find the new figures for this month, but I reviewed the calculations and this one was wrong. </t>
  </si>
  <si>
    <t>file:///C:/Users/Analyst.ACAPSPC13.000/Documents/ACLED/POCs%20July%202020.pdf; https://fscluster.org/sites/default/files/documents/cadre_harmonise_march_2020_results_-_presentation_to_cameroon_government.pdf</t>
  </si>
  <si>
    <t>Level 1 includes the population of the affected 384 districts that were exposed to flooding. Due to a lack of information regarding humanitarian needs, all those considered be directly affected are placed on Level 2. It is likely that this is an underestimate and could change as information and needs assessments become available. Level 3 is all those currently displaced. In this case, over one million people have been evacuated and sheltering in evacuation centres. There is currently no one considered to be on levels 4 or 5 - though this will be evaluated as information becomes available. The PIN is the summation of levels 3, 4 and 5.</t>
  </si>
  <si>
    <t>There was a miscalculation in the original entry for this for the month of August.</t>
  </si>
  <si>
    <t xml:space="preserve"> IDMC 2020</t>
  </si>
  <si>
    <t>CIMP 10/2020</t>
  </si>
  <si>
    <t>EOC Yemen 10/2020</t>
  </si>
  <si>
    <t>ACLED 10/2020; EOC Yemen 10/2020; IOM 10/2020</t>
  </si>
  <si>
    <t xml:space="preserve">3.63 million displaced since March 2015 </t>
  </si>
  <si>
    <t>Total number of crisis related civillian Injuries in the last six months (1 March to 30 Sep )</t>
  </si>
  <si>
    <t>https://app.powerbi.com/view?r=eyJrIjoiNTY3YmU0NTItMmFjYy00OTUxLWI2NzEtOTU5N2Q0MDBjMjE5IiwidCI6ImI3ZTNlYmJjLTE2ZTctNGVmMi05NmE5LTVkODc4ZDg3MDM5ZCIsImMiOjl9</t>
  </si>
  <si>
    <t>Total number of suspected cholera cases in the last six months (1 March to 30 Sep )</t>
  </si>
  <si>
    <t>Total number of fatalities (conflict, cholera ) the last six months (1 March to 30 Sep )</t>
  </si>
  <si>
    <t>Total number of fatalities (conflict, cholera and sea crossings) the last six months   (1 March to 30 Sep )</t>
  </si>
  <si>
    <t>People in stressed need</t>
  </si>
  <si>
    <t>Total number of fatalities (conflict, cholera ) the last six months  (1 March to 30 Sep )</t>
  </si>
  <si>
    <t>Myanmar National Census 2014,  HNO 2020</t>
  </si>
  <si>
    <t>2006-2018</t>
  </si>
  <si>
    <t>2004-2006</t>
  </si>
  <si>
    <t>Ethnic fractionalisation Index is calculated using a simple Herfindahl concentration index from Ethnic Power Relations (EPR) Dataset.</t>
  </si>
  <si>
    <t>https://icr.ethz.ch/data/epr/</t>
  </si>
  <si>
    <t>Vogt, Manuel, Nils-Christian Bormann, Seraina Rüegger, Lars-Erik Cederman, Philipp Hunziker, and Luc Girardin. 2015. “Integrating Data on Ethnicity, Geography, and Conflict: The Ethnic Power Relations Data Set Family.” Journal of Conflict Resolution 59(7): 1327–42</t>
  </si>
  <si>
    <t>Duration (days)</t>
  </si>
  <si>
    <t>https://www.acleddata.com/data/; https://reliefweb.int/sites/reliefweb.int/files/resources/Afghanistan%20-%20Flash%20flood%20situation%20report%2C%2029%20August%202020.pdf; https://reliefweb.int/sites/reliefweb.int/files/resources/iom-hap_flash_flood_assessment_and_distribution_report_08_september_2020_0.pdf</t>
  </si>
  <si>
    <t>OCHA HNO 20/10/2020</t>
  </si>
  <si>
    <t>https://www.humanitarianresponse.info/sites/www.humanitarianresponse.info/files/documents/files/hno_car_2021_final_fr.pdf</t>
  </si>
  <si>
    <t>The whole population is considered affected by the complex crisis and faces humanitarian needs as a result. Based on qualitative research, it was decided to classify all population outside of PIN on HC2 level which is likely an overestimation. HC4 is based on HNO 2021 for people in severe needs. CAR refugees outside the country are not considered.</t>
  </si>
  <si>
    <t>http://203.112.218.65:8008/WebTestApplication/userfiles/Image/PopCen2011/Com_Cox%27s%20Bazar.pdf; https://reliefweb.int/sites/reliefweb.int/files/resources/70123.pdf; https://www.humanitarianresponse.info/sites/www.humanitarianresponse.info/files/documents/files/jrp_2020_summary_2-pager_280220.pdf; https://data2.unhcr.org/en/documents/details/79611</t>
  </si>
  <si>
    <t>https://www.humanitarianresponse.info/sites/www.humanitarianresponse.info/files/documents/files/cyclone_amphan_joint_needs_assessment_final_draft_31052020.pdf; https://acleddata.com/data-export-tool/ https://www.humanitarianresponse.info/sites/www.humanitarianresponse.info/files/documents/files/nawg_monsoon_flood_preliminary_impact_and_kin_20200802_final.pdf</t>
  </si>
  <si>
    <t>http://203.112.218.65:8008/WebTestApplication/userfiles/Image/PopCen2011/Com_Cox%27s%20Bazar.pdf; 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</si>
  <si>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https://erccportal.jrc.ec.europa.eu/ercmaps/ECDM_20200525_India_TC-AMPHAN.pdf; http://www.statoids.com/yin.html; https://news.un.org/en/story/2020/05/1064712; https://www.census2011.co.in/states.php; https://reliefweb.int/report/india/ministry-home-affairs-disaster-management-division-national-emergency-response-115</t>
  </si>
  <si>
    <t>GoI 2011, India Population 2018: City Population 2011</t>
  </si>
  <si>
    <t>Ministry of Home Affairs, Disaster Management Division 26/10/2020</t>
  </si>
  <si>
    <t>https://reliefweb.int/report/india/ministry-home-affairs-disaster-management-division-national-emergency-response-115</t>
  </si>
  <si>
    <t xml:space="preserve">The sum of area of the 392 affected districts. Based on the 2011 Indian census. This information is likely outdated. Some states did not have a breakdown of the districts affected, in which case the total area for that state was used. </t>
  </si>
  <si>
    <t xml:space="preserve">The sum of population of the 392 affected districts. Based on the 2011 Indian census. This information is likely outdated. Some states did not have a breakdown of the districts affected, in which case the number of people in the whole state was used. </t>
  </si>
  <si>
    <t>The official death toll according to the Disaster Management Division asa result of flooding and landslides as of 26/10/2020</t>
  </si>
  <si>
    <t>Level 1 includes the population of the affected 392 districts that were exposed to flooding. Due to a lack of information regarding humanitarian needs, all those considered be directly affected are placed on Level 2. It is likely that this is an underestimate and could change as information and needs assessments become available. Level 3 is all those currently displaced. In this case, over one million people have been evacuated and sheltering in evacuation centres. There is currently no one considered to be on levels 4 or 5 - though this will be evaluated as information becomes available. The PIN is the summation of levels 3, 4 and 5.</t>
  </si>
  <si>
    <t>UNHCR 01/03/2020, Europa EU 21/10/2019; UNHCR 08/2020</t>
  </si>
  <si>
    <t>https://reporting.unhcr.org/sites/default/files/UNHCR%20Iran%20Fact%20Sheet%20-%20Jan-Mar%202020.pdf; http://ec.europa.eu/echo/printpdf/4437_en; https://reliefweb.int/sites/reliefweb.int/files/resources/IRN%20Population%20movement%20snapshot%202020%2020200914.pdf</t>
  </si>
  <si>
    <t>https://data2.unhcr.org/en/situations/thailand; https://www.citypopulation.de/php/thailand-admin.php; https://reliefweb.int/sites/reliefweb.int/files/resources/76174.pdf, https://www.theborderconsortium.org/media/119470/2018-12-december-map-tbc-unhcr.pdf</t>
  </si>
  <si>
    <t>Deep South Watch 09/10/2020</t>
  </si>
  <si>
    <t xml:space="preserve">This figure represents those displaced in the refugee camps across the country. This includes refugees along the Thai-Myanmar border: registered refugees in temporary shelters, unregistered people in a refugee-like situation in temporary shelters. Due to lack of information regarding displacement caused by the conflict in Southern Thailand, this is not included. </t>
  </si>
  <si>
    <t>This figure includes the population living in the refugee camps established at the border with myanmar and districts affected by the conflict in the south</t>
  </si>
  <si>
    <t>This figure includes population affected by the conflict and Myanmar refugees living in camps.</t>
  </si>
  <si>
    <t>Number of people killed as part of the conflict registered by the Deep South Watch organisation in last 6 months (April - September 2020 - October is not yet available). They are unlikely linked to deaths related to the refugee crisis along the Myanmar border.</t>
  </si>
  <si>
    <t>Number of people killed as part of the conflict registered by the Deep South Watch organisation in last 6 months (April to September 2020 - October is not yet available). They are unlikely linked to deaths related to the refugee crisis along the Myanmar border.</t>
  </si>
  <si>
    <t>UNHCR 09/10/2020; UN Thailand Migration Report 2019</t>
  </si>
  <si>
    <t>Myanmar National Census 2014 / HNO 2020</t>
  </si>
  <si>
    <t>Worldbank 2017; UNHCR 08/2019; Government of Bangladesh 2011; UNHCR 08/2019</t>
  </si>
  <si>
    <t>Myanmar National Census 2014; OCHA HNO 2020; Government of Bangladesh 2011; JRP 02/2020; UNHCR 06/2020</t>
  </si>
  <si>
    <t>Myanmar National Census 2014; OCHA HNO 2020; Government of Bangladesh 2011; JRP 28/02/2020; ISCG MSNA 30/09/2019; REACH-UNHCR 26/01/2020; ACAPS 20/12/2019; UNHCR 30/09/2020</t>
  </si>
  <si>
    <t>Level 1 includes all people exposed to the crisis. This includes all people exposed to the conflict, which is considered to be the entire population of Rakhine state and Paletwa township in Chin state, minus those directly affected or people in need (2,318,411). In Bangladesh, there is no population that is simply considered to be only exposed. Level 2 includes all people directly affected by the conflict in Rakhine / Rohingya refugee influx. In Rakhine, this is the population of townships where PIN are located (805,162 people). This is based on the assumption that anyone living in townships where there are PIN is likely to be experience direct humanitarian consequences from the conflict.  In Bangladesh, this number includes the host population (471,768). The host population in Cox’s Bazar is considered to be affected by the influx of Rohingya that occurred after September 2017. The PIN includes all people in need in Rakhine state and all Rohingya refugees. In Rakhine, the PIN is calculated using HNO severity data. Level 3 includes all PIN considered to be in stressed and severe conditions (HNO level 2 and 3). This is the PIN in Kyaukpyu, Meybon, Pauktaw, Sittwe – (250,322 people). In Bangladesh, this includes all refugees that are not classified as particularly vulnerable or experiencing additional needs (647,549). Level 4 in Rakhine includes all those placed in level 4 severity in the HNO as it is considered equal to ACAPS severity methodolody. This includes all PIN in Kyauktaw, Minbya, Mrauk-U, Ponnagyun, Buthidaung, Maungdaw, and Rathedaung townships in Rakhine and Paletwa township in Chin state (503,965 people). Level 4 in Bangladesh includes vulnerable populations of refugees (207,246). According to Multi-Sector Needs Assessments from the ISCG, the Joint Humanitarian Response Plan, Settlement and Protection Profiling by UNHCR and REACH, and ACAPS’ analysis on vulnerability within Rohingya camps, there are specific groups that are more likely to face additional challenges in accessing humanitarian assistance. These groups include those living in female-headed households, elderly, unaccompanied or separated children, and individuals with a physical disability. Challenges include physically accessing food distribution, medical care, or income-generating opportunities (social hierarchies, hilly and unstable terrain, long distances), as well as increased risk of security incidents such as robbery or assault – particularly in Teknaf camps. Thus, this population is classified as Level 4 as they are assumed to have a more severe need than other groups within the camp population.There is no one considered to be in Level 5 severity.</t>
  </si>
  <si>
    <t>https://www.acleddata.com/data/; https://erccportal.jrc.ec.europa.eu/ercmaps/ECDM_20200525_India_TC-AMPHAN.pdf; https://reliefweb.int/report/pakistan/pakistan-winter-emergency-2020-situation-report-no-04-21-23-january-2020; https://reliefweb.int/report/india/ministry-home-affairs-disaster-management-division-national-emergency-response-115</t>
  </si>
  <si>
    <t>Armenia, Azerbaijan</t>
  </si>
  <si>
    <t>Conflict in Nagorno-Karabakh</t>
  </si>
  <si>
    <t>Multiple crises in Burkina Faso</t>
  </si>
  <si>
    <t>REG013</t>
  </si>
  <si>
    <t>BFA004</t>
  </si>
  <si>
    <t>COG004</t>
  </si>
  <si>
    <t>ARM, AZE</t>
  </si>
  <si>
    <t>CH 08/2020; UNHCR 30/09/2020</t>
  </si>
  <si>
    <t>City population, UNHCR 30/09/2020</t>
  </si>
  <si>
    <t>UNHCR 30/09/2020, City Population</t>
  </si>
  <si>
    <t>ACLED May-October 2020</t>
  </si>
  <si>
    <t>IOM DTM 30/08/2020; UNHCR 18/06/2020; IOM Migration Data Portal 2020; UNHCR 31/05/2020</t>
  </si>
  <si>
    <t>OCHA 11/2019; UNHCR and WFP 2018; UNHCR and IMPACT 2019; UNHCR 30/09/2020</t>
  </si>
  <si>
    <t>IOM DTM 31/08/2020; UNHCR30/09/2020; IOM Migration Data Portal 2020</t>
  </si>
  <si>
    <t>ACLED May-Oct. 2020</t>
  </si>
  <si>
    <t>CARE, ESCWA, UN Women 28/10/2020; ACLED May-Oct. 2020</t>
  </si>
  <si>
    <t>VASyR 2019
UNHCR 30/09/2020
UNRWA 27/02/2020
UNRWA/AUB 2015
OCHA 25/08/2020</t>
  </si>
  <si>
    <t>CARE, ESCWA, UN Women 28/10/2020</t>
  </si>
  <si>
    <t>https://www.unrwa.org/what-we-do/relief-and-social-services/unrwa-registered-population-dashboard</t>
  </si>
  <si>
    <t>https://reliefweb.int/sites/reliefweb.int/files/resources/Rapid%20Gender%20Analysis_August%202020%20Beirut%20Port%20Explosion_October2020.pdf
https://www.acleddata.com/data/</t>
  </si>
  <si>
    <t>https://reliefweb.int/sites/reliefweb.int/files/resources/Rapid%20Gender%20Analysis_August%202020%20Beirut%20Port%20Explosion_October2020.pdf</t>
  </si>
  <si>
    <t xml:space="preserve">Total registered persons (including 5,685,711 registered refugees) in Jordan, Lebanon, Syria, West Bank and Gaza Strip + 679,537 Palestinian persons of concern receiving UNRWA assistance </t>
  </si>
  <si>
    <t>People in IPC Cadre Harmonisé level 2, refugees and asylum seekers are considered to be affected</t>
  </si>
  <si>
    <t>The whole Syrian refugee population and part of the hosting population residing in the area is affected by the crisis as Syrian refugees strain local services and put additional pressure on the job markets etc. About 60% of Syrian refugees in Iraq live in non-camp/urban areas, with around 40% living in camps. 207,458 members of the host community have been identified as "impacted" by the refugee crisis and in need of humanitarian assistance based on poverty levels in districts hosting more than 1,000 refugees, as calculated by OCHA.  There is lack of information on PRS in Iraq.</t>
  </si>
  <si>
    <t># fatalities and missing migrants on the Central Mediterranean route off the coast of Libya (Libya-Italy) + # migrant fatalities registered on Libyan territory as counted by IOM. Missing Migrants Project (IOM) data include the deaths of migrants who die in transportation accidents, shipwrecks, violent attacks, or due to medical complications during their journeys.  IOM data is intended to be "a minimum estimate of the number of migrant deaths." Deaths happening in detention centres or due to labour exploitation are not included. Data gaps regarding migration routes within North Africa have also been highlighted.</t>
  </si>
  <si>
    <t>xx</t>
  </si>
  <si>
    <t>Sidwaya 22/09/2020</t>
  </si>
  <si>
    <t>OCHA 05/06/2020; Sidwaya 22/09/2020</t>
  </si>
  <si>
    <t>http://www.insd.bf/n/contenu/Tableaux/T0316.htm</t>
  </si>
  <si>
    <t>https://www.humanitarianresponse.info/sites/www.humanitarianresponse.info/files/documents/files/bfa_hno_2020_04062020_web.pdf; https://data2.unhcr.org/en/country/bfa; https://reliefweb.int/sites/reliefweb.int/files/resources/West%20and%20Central%20Africa%20-%20Flooding%20Situation%20As%20of%2023%20October%202020.pdf</t>
  </si>
  <si>
    <t>https://data.humdata.org/dataset/acled-data-for-burkina-faso; http://www.fasozine.com/actualite/societe/8867-inondations-au-burkina-41-deces-112-blesses-106-000-personnes-sinistrees.html</t>
  </si>
  <si>
    <t>https://www.sidwaya.info/blog/2020/09/22/inondations-au-burkina-faso-plus-de-50-000-personnes-a-assister-durgence/</t>
  </si>
  <si>
    <t>https://www.humanitarianresponse.info/sites/www.humanitarianresponse.info/files/documents/files/bfa_hno_2020_04062020_web.pdf; https://www.sidwaya.info/blog/2020/09/22/inondations-au-burkina-faso-plus-de-50-000-personnes-a-assister-durgence/</t>
  </si>
  <si>
    <t>Whole country is affected by floods</t>
  </si>
  <si>
    <t>Sum of people affected by conflict and floods, some double counting might occur for people affected by both conflicts</t>
  </si>
  <si>
    <t>No data available, however, health infrastructure and services have been impacted by the conflict</t>
  </si>
  <si>
    <t>No data available but injuries reported during attacks on civilians</t>
  </si>
  <si>
    <t>Houses destroyed according to 22/09 government update</t>
  </si>
  <si>
    <t>Sum of PIN and needs levels from the Conflict and the Floods. Some double counting may occur for people affected by both crises. For more infromation, read justifictation in each crisis</t>
  </si>
  <si>
    <t xml:space="preserve">Refugees, returnees, IDP, host and non host are affected by the conflict </t>
  </si>
  <si>
    <t>OCHA 23/09/2020</t>
  </si>
  <si>
    <t>https://reliefweb.int/sites/reliefweb.int/files/resources/West%20and%20Central%20Africa%20-%20Flooding%20Situation%20As%20of%2023%20October%202020.pdf</t>
  </si>
  <si>
    <t>Number of affected as of 23/09 according to OCHA</t>
  </si>
  <si>
    <t>Fasozine 22/10/2020</t>
  </si>
  <si>
    <t>http://www.fasozine.com/actualite/societe/8867-inondations-au-burkina-41-deces-112-blesses-106-000-personnes-sinistrees.html</t>
  </si>
  <si>
    <t>Injuries according to 22/09 government update</t>
  </si>
  <si>
    <t>Deaths according to 22/09 government update</t>
  </si>
  <si>
    <t>According to government update from 22/09, 50,000 people are in urgent need of help. There are no indications on the needs of the rest of the affected population, potential differences in severity in those 50,000. Therefore all 50,000 are considered L3</t>
  </si>
  <si>
    <t>WFP 23/10/2020; OCHA 10/09/2020; City Population</t>
  </si>
  <si>
    <t>https://reliefweb.int/sites/reliefweb.int/files/resources/WFP%20COUNTRY%20CHAD%20SEPTEMBER%202020.pdf; https://www.humanitarianresponse.info/sites/www.humanitarianresponse.info/files/documents/files/tcd_map_inondationszonesaffectees_a4p_20200906.pdf; http://www.citypopulation.de/en/chad/</t>
  </si>
  <si>
    <t>All provinces except for the 4 most northern ones (Tibesti, Borkou, Ennedi-Ouest and Ennedi-Est) have been affected by floods</t>
  </si>
  <si>
    <t>WFP 23/10/2020; OCHA 10/09/2020; OCHA 01/2020</t>
  </si>
  <si>
    <t>https://reliefweb.int/sites/reliefweb.int/files/resources/WFP%20COUNTRY%20CHAD%20SEPTEMBER%202020.pdf; https://www.humanitarianresponse.info/sites/www.humanitarianresponse.info/files/documents/files/tcd_map_inondationszonesaffectees_a4p_20200906.pdf; https://www.humanitarianresponse.info/sites/www.humanitarianresponse.info/files/documents/files/tcd_str_hno2020_20200210.pdf</t>
  </si>
  <si>
    <t>OCHA 02/10/2020</t>
  </si>
  <si>
    <t>https://www.unocha.org/story/daily-noon-briefing-highlights-chad-opt</t>
  </si>
  <si>
    <t>Number of people affected according to OCHA</t>
  </si>
  <si>
    <t>https://www.humanitarianresponse.info/sites/www.humanitarianresponse.info/files/documents/files/dou_20201002.pdf</t>
  </si>
  <si>
    <t>According to OCHA 02/10, 46,000 households "are in urgent need of food, WASH, NFIs and livelihoods"</t>
  </si>
  <si>
    <t>UNHCR 12/10/2020</t>
  </si>
  <si>
    <t>https://data2.unhcr.org/en/documents/download/79530</t>
  </si>
  <si>
    <t>OCHA 06/08/2020; UNHCR 12/10/2020</t>
  </si>
  <si>
    <t>https://www.humanitarianresponse.info/sites/www.humanitarianresponse.info/files/documents/files/06082020_ner_hrp_rev_2020.pdf; https://data2.unhcr.org/en/documents/download/79530</t>
  </si>
  <si>
    <t>OCHA 01/ 2020; UNHCR 12/10/2020</t>
  </si>
  <si>
    <t>https://reliefweb.int/report/niger/niger-aper-u-des-besoins-humanitaires-2020-janvier-2021; https://data2.unhcr.org/en/documents/download/79530</t>
  </si>
  <si>
    <t>OCHA 01/2020; UNHCR 12/10/2020</t>
  </si>
  <si>
    <t>https://reliefweb.int/sites/reliefweb.int/files/resources/13012020_ner_hno_2020.pdf; https://data2.unhcr.org/en/documents/download/79535</t>
  </si>
  <si>
    <t>No available data on the number of fatalities related to food security.</t>
  </si>
  <si>
    <t>The total sum of levels 1-5 of humanitarian needs, as stated in the IPC projections.</t>
  </si>
  <si>
    <t>The total sum of levels 2-5 humanitarian needs, as stated in the IPC projections.</t>
  </si>
  <si>
    <t xml:space="preserve">Levels 1 to 5 of humanitarian needs are presented as stated in the IPC projections. </t>
  </si>
  <si>
    <t>No available data on the number of fatalities related to drought.</t>
  </si>
  <si>
    <t>https://data.worldbank.org/country/TZ</t>
  </si>
  <si>
    <t xml:space="preserve">Total population in the country based on the de facto definition of population. </t>
  </si>
  <si>
    <t>The total sum of levels 1-5 humanitarian needs, as stated in the IPC projections.</t>
  </si>
  <si>
    <t>IPC 09/2020</t>
  </si>
  <si>
    <t>No available data on the number of fatalities related to the crisis.</t>
  </si>
  <si>
    <t>No one is considered to be in severity levels 2, 4 and 5.</t>
  </si>
  <si>
    <t>https://data2.unhcr.org/en/documents/details/77055</t>
  </si>
  <si>
    <t>https://data2.unhcr.org/en/documents/details/77057</t>
  </si>
  <si>
    <t>https://data2.unhcr.org/en/documents/details/77058</t>
  </si>
  <si>
    <t>https://data2.unhcr.org/en/documents/details/79632; https://displacement.iom.int/system/tdf/reports/DTM_Burundi_Dashboard_September_2020.pdf?file=1&amp;type=node&amp;id=9966</t>
  </si>
  <si>
    <t>Zimbabwe Humanitarian Response Plan 03/2020</t>
  </si>
  <si>
    <t>https://reliefweb.int/sites/reliefweb.int/files/resources/Zimbabwe_HumanitarianResponsePlan_2020.pdf</t>
  </si>
  <si>
    <t>The total sum of levels 2-5 of humanitarian needs</t>
  </si>
  <si>
    <t xml:space="preserve">Levels 3 to 5 are presented as stated in the HRP. Level 3 represents the PIN as there is not a severity analysis. </t>
  </si>
  <si>
    <t>No one is considered to be in severity level 2.</t>
  </si>
  <si>
    <t>The total sum of levels 2-5 of humanitarian needs.</t>
  </si>
  <si>
    <t>Cadre Harmonise (Harmonised Framework) 12/2019 for June to August 2020 Projections</t>
  </si>
  <si>
    <t>UNHCR 07/10/2020</t>
  </si>
  <si>
    <t>https://data2.unhcr.org/en/documents/details/79470; http://www.fao.org/emergencies/resources/maps/detail/en/c/1253495/</t>
  </si>
  <si>
    <t>https://fscluster.org/sites/default/files/documents/fiche_communication_cmr_oct_2019_eng.pdf; https://data2.unhcr.org/en/documents/details/79470</t>
  </si>
  <si>
    <t>PIN figures and levels 1 to 5 are a combination of figures for all 8 affected countries.</t>
  </si>
  <si>
    <t>PIN figures and levels 1 to 5 are a combination of figures for all 4 affected countries.</t>
  </si>
  <si>
    <t>Floods in central Vietnam</t>
  </si>
  <si>
    <t>VNM002</t>
  </si>
  <si>
    <t>The whole country was affected. More precise data is not available</t>
  </si>
  <si>
    <t>Nagorno-Karabakh Conflict in Armenia</t>
  </si>
  <si>
    <t>ARM002</t>
  </si>
  <si>
    <t>Nagorno-Karabakh Conflict</t>
  </si>
  <si>
    <t>Regional conflict</t>
  </si>
  <si>
    <t>Nagorno-Karabakh conflict in Azerbaijan</t>
  </si>
  <si>
    <t>AZE002</t>
  </si>
  <si>
    <t>OHCHR 02/11/2020</t>
  </si>
  <si>
    <t>https://www.ohchr.org/EN/NewsEvents/Pages/DisplayNews.aspx?NewsID=26464&amp;LangID=E</t>
  </si>
  <si>
    <t>Information on the severity of needs is not available</t>
  </si>
  <si>
    <t>Host, non-host and IDPs have been affected by the conflict</t>
  </si>
  <si>
    <t>https://www.stat.gov.az/source/demoqraphy/ap/?lang=en</t>
  </si>
  <si>
    <t>Population within the international recognized borders of Azerbaijan minus displacements from Nagorno-Karabakh to Armenia</t>
  </si>
  <si>
    <t>State Statistical Committee of the Republic of Azerbaijan</t>
  </si>
  <si>
    <t xml:space="preserve">A more accurate picture of the overall crisis is available in the regional crisis page. People killed within the internationally-recognized Armenian borders. Includes deaths that occurred in Nagorno-Karabakh reported by Armenian authorities. This was done to remain consistent with the rest of the crisis' methodology, which includes all territories internationally recognized as part of Azerbaijan. </t>
  </si>
  <si>
    <t>Regions affected:  	Ganja-Qazakh, Kalbajar-Lachin, Upper Karabakh. Districts/cities affected: Mingachevir, Yevlakh District, Yevlakh, Barda District, Aghjabadi District, Beylagan District</t>
  </si>
  <si>
    <t>Population of Armenia, Nagorno-Karabakh and surrounding Azeri regions</t>
  </si>
  <si>
    <t>Civilian fatalities reported by Armenian and Azeri authorities</t>
  </si>
  <si>
    <t>Area of Likouala Department</t>
  </si>
  <si>
    <t>Population living in Likouala</t>
  </si>
  <si>
    <t>No information on the number of displaced by floods</t>
  </si>
  <si>
    <t>No reliable information on flood-related fatalities</t>
  </si>
  <si>
    <t>No specfic information on the number of people in need. The affected population is considered in need due to the potential for multi-sectoral needs to develop due to loss of crops, diseases, standing water</t>
  </si>
  <si>
    <t>IDPs, Returnees, Host, Non-Host</t>
  </si>
  <si>
    <t>Due to more granular data not being available, all of the exposed population is considered affected</t>
  </si>
  <si>
    <t>General Statistics Office of Vietnam 2020</t>
  </si>
  <si>
    <t>https://www.gso.gov.vn/en/px-web/?pxid=E0201&amp;theme=Population%20and%20Employment; https://reliefweb.int/sites/reliefweb.int/files/resources/VNM-ResponsePlan-201031.pdf</t>
  </si>
  <si>
    <t>https://www.gso.gov.vn/en/px-web/?pxid=E0201&amp;theme=Population%20and%20Employment</t>
  </si>
  <si>
    <t>General Statistics Office of Vietnam 2020; UNCT Viet Nam 31/10/2020</t>
  </si>
  <si>
    <t>Nghe An, Ha Tinh, Quang Bing, Quang Tri, Thua Thien Hue, Quang Nam, Quang Ngai, Kon Tum and Binh Dinh provinces have been affected by the floods</t>
  </si>
  <si>
    <t>UNCT Viet Nam 31/10/2020</t>
  </si>
  <si>
    <t>https://reliefweb.int/sites/reliefweb.int/files/resources/VNM-ResponsePlan-201031.pdf</t>
  </si>
  <si>
    <t>People exposed to flooding according to 31/10/2020 UNCT Reponse Plan</t>
  </si>
  <si>
    <t>People affected by flooding according to 31/10/2020 UNCT Reponse Plan</t>
  </si>
  <si>
    <t>People displaced by flooding according to 31/10/2020 UNCT Reponse Plan. Figure probably also contains short-term evacutations</t>
  </si>
  <si>
    <t>PIN figure not available, number of people targetted by response plan used instead. There is no data to suggest that L4 and L5 needs are present</t>
  </si>
  <si>
    <t>Host and non-host populations are affected, no data to indicate that other groups are present in the area</t>
  </si>
  <si>
    <t>R4V 05/10/2020</t>
  </si>
  <si>
    <t xml:space="preserve">https://acleddata.com/data-export-tool/ </t>
  </si>
  <si>
    <t>Total number of fatalities reported in the country in the last six months due to all the combined crises.</t>
  </si>
  <si>
    <t>ACLED 04/11/2025</t>
  </si>
  <si>
    <t>ACLED 04/11/2027</t>
  </si>
  <si>
    <t>UN News 01/10/2020; UNOCHA Situation Report 08/10/2020</t>
  </si>
  <si>
    <t>https://news.un.org/en/story/2020/10/1074512; https://reliefweb.int/report/sudan/sudan-situation-report-8-oct-2020-enar</t>
  </si>
  <si>
    <t xml:space="preserve">Total number of fatalities reported in the country in the last six months due to the flooding crisis as of October 13 2020. The numbers have not changed since in humanitarian reporting. </t>
  </si>
  <si>
    <t>CNBC 10/10/2020</t>
  </si>
  <si>
    <t>https://www.cnbcafrica.com/africa-press-office/2020/10/10/sudan-floods-in-sudan-put-more-than-10-million-people-at-risk-of-water-borne-diseases/</t>
  </si>
  <si>
    <t>The total number of fatalities due to flooding in Sudan stands at 155. The waters have started retreating leaving much damage in their wake, but the number of fatalities is unlikely to increase directly due to flooding, though disease-related and hunger-related fatalities may occur in the coming six months.</t>
  </si>
  <si>
    <t>PHL009</t>
  </si>
  <si>
    <t>UNRWA 11/2020</t>
  </si>
  <si>
    <t>OCHA 06/2020 - 11/2020</t>
  </si>
  <si>
    <t>Total number of injuries resulting directly from conflict in the last six months (Palestinians), reporting period from June to November.</t>
  </si>
  <si>
    <t>Total number of fatalities resulting directly from conflict in the last six months (Palestinians), reporting period from June to November</t>
  </si>
  <si>
    <t>IOM Missing Migrants Jun-Nov. 2020</t>
  </si>
  <si>
    <t>IOM Missing Migrants Jun-Nov. 2020: ACLED Jun-Nov. 2020</t>
  </si>
  <si>
    <t>ACLED Jun-Nov. 2020</t>
  </si>
  <si>
    <t>IOM Missing migrants Jun.-Nov. 2020</t>
  </si>
  <si>
    <t xml:space="preserve">Typhoon Goni (Rolly) and Typhoon Vamco (Ulysses) </t>
  </si>
  <si>
    <t>ACLED Jun-Nov. 2020 /  IOM Jun-Nov. 2020</t>
  </si>
  <si>
    <t>IOM Jun-Nov. 2020</t>
  </si>
  <si>
    <t xml:space="preserve">OCHA 10/2020; UNHCR 14/10/2020; JRP 2020; UNRWA 03/02/2020; LCRP 2020 update; UNRWA 27/02/2020; BBC 11/09/2018, Pew Research Center 29/01/2018; </t>
  </si>
  <si>
    <t>https://www.cia.gov/library/publications/the-world-factbook/attachments/summaries/AM-summary.pdf</t>
  </si>
  <si>
    <t>Population of Armenia according to World Bank + reported displaced arrivals</t>
  </si>
  <si>
    <t>Spontaneous arrivals have been reported in all of the country's regions</t>
  </si>
  <si>
    <t>There is a lack of information on the specific needs of dispalced arrivals and their impact on host communities. The entire population is considered affected as arrivals have been registered in all regions and there is no information on the number of people hosting displaced arrivals</t>
  </si>
  <si>
    <t>Reported displaced arrivals</t>
  </si>
  <si>
    <t>Civillians killed within the internationally-recognized Armenian according to 02/11 OHCHR report</t>
  </si>
  <si>
    <t xml:space="preserve"> CIA World Factbook; State Statistical Committee of the Republic of Azerbaijan</t>
  </si>
  <si>
    <t>https://www.cia.gov/library/publications/the-world-factbook/attachments/summaries/AM-summary.pdf; https://www.stat.gov.az/source/demoqraphy/ap/?lang=en</t>
  </si>
  <si>
    <t>Spontaneous arrivals have been reported in all of the Armenia's regions. The following areas are affected in Azerbaijan: Regions:  Ganja-Qazakh, Kalbajar-Lachin, Upper Karabakh. Districts/cities: Mingachevir, Yevlakh District, Yevlakh, Barda District, Aghjabadi District, Beylagan District</t>
  </si>
  <si>
    <t>Armenian populations + spontaneous arrivals registered in Armenia + population in the affected areas of Azerbaijan: Regions:  Ganja-Qazakh, Kalbajar-Lachin, Upper Karabakh. Districts/cities: Mingachevir, Yevlakh District, Yevlakh, Barda District, Aghjabadi District, Beylagan District</t>
  </si>
  <si>
    <t>OCHA 09/07/2019; INSD; UNHCR 31/10/2020; UNHCR 12/2019; UNHCR 29/02/2020</t>
  </si>
  <si>
    <t>OCHA 05/06/2020; UNHCR 31/10/2020; OCHA 23/09/2020</t>
  </si>
  <si>
    <t>ECHO 25/02/2020; UNHCR 31/10/2020; UNHCR 10/11/2020</t>
  </si>
  <si>
    <t>https://erccportal.jrc.ec.europa.eu/ercmaps/ECDM_20200225_Burkina_Faso_Crisis.pdf; https://data2.unhcr.org/en/country/bfa; https://data2.unhcr.org/en/country/bfa</t>
  </si>
  <si>
    <t>People displaced by the conflict. Data on people displaced by floods was not available</t>
  </si>
  <si>
    <t>OCHA 05/06/2020; UNHCR 31/10/2020</t>
  </si>
  <si>
    <t>World Bank 2019; UNHCR 31/10/2020; UNHCR 31/07/2020</t>
  </si>
  <si>
    <t>WFP 12/11/2020</t>
  </si>
  <si>
    <t>WFP 12/11/2020; WFP 16/10/2020; FAO 24/09/2020; FAO 29/09/2020; WFP 20/10/2020</t>
  </si>
  <si>
    <t>https://twitter.com/PamCongo/status/1326781822529916930</t>
  </si>
  <si>
    <t>https://twitter.com/PamCongo/status/1326781822529916930; https://reliefweb.int/sites/reliefweb.int/files/resources/WFP%20RoC%20Country%20Brief%20-%20Sep%202020.pdf; https://twitter.com/FAOCongo/status/1309152963731095552; https://twitter.com/FAOCongo/status/1310882607786323968; https://twitter.com/PamCongo/status/1318500752516677634</t>
  </si>
  <si>
    <t>5,380,508 population estimate for 2019 + 20,700 refugees from CAR + 19,780 refugees from DRC</t>
  </si>
  <si>
    <t>People affected by the floods as of 12/11</t>
  </si>
  <si>
    <t>UNHCR 31/10/2020</t>
  </si>
  <si>
    <t>https://acleddata.com/dashboard/#/dashboard; https://www.iom.int/news/nearly-120000-people-displaced-least-10-dead-after-flash-floods-chad</t>
  </si>
  <si>
    <t>ACLED 01/05/2020-24/10/2020</t>
  </si>
  <si>
    <t>OCHA 30/12/2019; UNHCR 31/10/2020; UNHCR 05/11/2020; OCHA 29/06/2020</t>
  </si>
  <si>
    <t>OCHA 30/12/2019; UNHCR 31/10/2020; UNHCR 05/11/2020</t>
  </si>
  <si>
    <t>https://www.humanitarianresponse.info/sites/www.humanitarianresponse.info/files/documents/files/drc_hno_2020_final_web.pdf; https://data2.unhcr.org/en/situations/drc; https://data2.unhcr.org/en/documents/download/82740</t>
  </si>
  <si>
    <t>https://www.humanitarianresponse.info/sites/www.humanitarianresponse.info/files/documents/files/drc_hno_2020_final_web.pdf; https://data2.unhcr.org/en/situations/drc; https://data2.unhcr.org/en/documents/download/82740; https://reliefweb.int/sites/reliefweb.int/files/resources/rdc_hrp_revise_juin_2020_vf.pdf</t>
  </si>
  <si>
    <t>All deaths  as counted by ACLED. MONUSCO reports only on annual basis. Figures do not include flood-related fatalities. Data for the entire month of October was not available</t>
  </si>
  <si>
    <t>IOM May-October '20; ACLED May-October 2020</t>
  </si>
  <si>
    <t>Figure represents the number of fatilities from the Kurdish conflict from May-October '20 as recorded by ACLED and the the number of migrants and refugees who died in Turkey as recorded by IOM</t>
  </si>
  <si>
    <t xml:space="preserve">Figure represents the number of fatalities from the Kurdish conflict during the past 6 months (May-October '20) as recorded by ACLED. Includes both combatants and civilians. As a result of the  nature of the conflict and the data available, it is not possible to reliably distinguish combatants and civilians from one another. </t>
  </si>
  <si>
    <t>UNHCR 31/10/2020; IOM DTM 09/2020</t>
  </si>
  <si>
    <t xml:space="preserve">The figure represents the number of Burundian refugees plus IDPs in Burundi. </t>
  </si>
  <si>
    <t>ACLED 21/11/2020</t>
  </si>
  <si>
    <t>The number of fatalities related to political violence and protest events recorded in Burundi between June to November 2020.</t>
  </si>
  <si>
    <t>ACLED 21/11/2021</t>
  </si>
  <si>
    <t>ACAPS Access December 2020</t>
  </si>
  <si>
    <t>IPC 06/2020</t>
  </si>
  <si>
    <t>Total population in Eswatini as estimated in the latest IPC analysis.</t>
  </si>
  <si>
    <t>Total population in country as estimated in the latest IPC analysis.</t>
  </si>
  <si>
    <t>The number of fatalities reported in the country between June and November 2020.</t>
  </si>
  <si>
    <t>The number of fatalities related to political violence and protest events recorded in Malawi between June to November 2020.</t>
  </si>
  <si>
    <t>https://reporting.unhcr.org/sites/default/files/UNHCR%20Rwanda%20-%20Population%20Statistics%20-%20September%202020.pdf</t>
  </si>
  <si>
    <t>The sum total of level 2-5 needs according to ACAPS methodology for population affected by a crisis.</t>
  </si>
  <si>
    <t>The sum of the population of concern as defined by the UNHCR.</t>
  </si>
  <si>
    <t>UNHCR 31/05/2020; UNHCR, GoB and MIDIMAR 31/03/2020;  UNHCR 31/10/2020.</t>
  </si>
  <si>
    <t>https://data2.unhcr.org/en/situations/burundi; https://data2.unhcr.org/en/documents/download/77054; https://data2.unhcr.org/en/documents/download/77055; https://reporting.unhcr.org/sites/default/files/UNHCR%20Rwanda%20-%20Population%20Statistics%20-%20September%202020.pdf</t>
  </si>
  <si>
    <t>The sum of level 1-5 needs according to ACAPS methodology for population living in affected areas.</t>
  </si>
  <si>
    <t>PIN is the sum of levels 3-5 of humanitarian needs according to ACAPS methodology. Level 1 includes the total population in  districts hosting refugees (OCHA based on 2012 Census) minus the people on level 3 of humanitarian needs. Level 3  consists of displaced refugee population.  There is no one considered to be in severity levels 2, 4 and 5.</t>
  </si>
  <si>
    <t xml:space="preserve">Total population as estimated by the latest IPC analysis. </t>
  </si>
  <si>
    <t>IDPs, refugees, host, non-host and returnees are affected by the crisis.</t>
  </si>
  <si>
    <t>https://data.worldbank.org/country/zimbabwe</t>
  </si>
  <si>
    <t>The number of fatalities related to political violence and protest events recorded in Zimbabwe between June to November 2020.</t>
  </si>
  <si>
    <t>Total population is based on the de facto definition of population, which counts all residents regardless of legal status or citizenship. The value  is a midyear estimate, as it is presented by the World Bank.</t>
  </si>
  <si>
    <t>The total population is affected by the crisis.</t>
  </si>
  <si>
    <t>As the crisis affects the total population, level 1 is the total population minus PIN.</t>
  </si>
  <si>
    <t>https://reliefweb.int/sites/reliefweb.int/files/resources/Zimbabwe_HumanitarianResponsePlan_2020.pdf; https://data.worldbank.org/country/zimbabwe</t>
  </si>
  <si>
    <t>Zimbabwe Humanitarian Response Plan 03/2020; Word Bank 2019</t>
  </si>
  <si>
    <t>The sum of levels 1-5 needs according to ACAPS methodology for population living in affected areas.</t>
  </si>
  <si>
    <t>National Statistics Office, UNHCR 31/10/2020</t>
  </si>
  <si>
    <t>The sum total of levels 2-5 needs according to ACAPS methodology for population affected by a crisis.</t>
  </si>
  <si>
    <t>The figure represents the number of refugees and asylum seekers.</t>
  </si>
  <si>
    <t>PIN is the sum of levels 3-5 of humanitarian needs according to ACAPS methodology. Level 1 is displaced persons minus population living in affected area. Level 3 is the number of displaced persons in the crisis.</t>
  </si>
  <si>
    <t>OCHA 11/2019; UNHCR 31/10/2020; UNHCR 24/03/2020; UNHCR 22/12/2019</t>
  </si>
  <si>
    <t>ACLED Jun-Nov 2020</t>
  </si>
  <si>
    <t>OCHA 11/2019; UNHCR and WFP 2018; UNHCR and IMPACT 2019; UNHCR 31/10/2020</t>
  </si>
  <si>
    <t>UNFPA 2018; UNHCR 2014; UNHCR 31/10/2020</t>
  </si>
  <si>
    <t>UNHCR 31/10/2020; UNHCR 24/03/2020; UNHCR 22/12/2019</t>
  </si>
  <si>
    <t>UNHCR and WFP 2018; UNHCR and IMPACT 2019; UNHCR 31/10/2020</t>
  </si>
  <si>
    <t>Government of Bangladesh 2011; JRP 02/2020</t>
  </si>
  <si>
    <t>https://www.humanitarianresponse.info/sites/www.humanitarianresponse.info/files/documents/files/jrp_2020_summary_2-pager_280220.pdf; http://data2.unhcr.org/en/situations/myanmar_refugees</t>
  </si>
  <si>
    <t>This includes host community (471,768), in addition to Rohingya refugees (862,277) .The Rohingya influx in Cox’s Bazar has put pressure on the district’s Bangladeshi community, particularly in the upazilas of Teknaf and Ukhia where the Rohingya now constitute at least one third of the total population. Given the size of the influx the entire population of Ukhia and Teknaf are expected to be affected by the influx.</t>
  </si>
  <si>
    <t>Statoids 2015; GoI 2011; Ministry of Home Affairs, Disaster Management Division 28/10/2020</t>
  </si>
  <si>
    <t>Statoids 2015; Ministry of Home Affairs, Disaster Management Division 28/10/2020</t>
  </si>
  <si>
    <t>Ministry of Home Affairs, Disaster Management Division 28/10/2020</t>
  </si>
  <si>
    <t>http://www.statoids.com/yin.html; https://www.census2011.co.in/states.php; https://reliefweb.int/report/india/ministry-home-affairs-disaster-management-division-national-emergency-response-115</t>
  </si>
  <si>
    <t>http://www.statoids.com/yin.html; https://news.un.org/en/story/2020/05/1064712; https://www.census2011.co.in/states.php; https://reliefweb.int/report/india/ministry-home-affairs-disaster-management-division-national-emergency-response-115</t>
  </si>
  <si>
    <t>http://www.statoids.com/yin.html; https://reliefweb.int/report/india/ministry-home-affairs-disaster-management-division-national-emergency-response-115</t>
  </si>
  <si>
    <t>A total of 392 districts were included and considered in the affected square kilometres. In addition, for the conflict in Kashmir, the entire geographic area of Jammu and Kashmir is considered affected.</t>
  </si>
  <si>
    <t>The population of a total of 392 districts were included as part of the population living in the affected area. In addition, for the conflict in Kashmir, the entire population of Jammu and Kashmir is considered affected.</t>
  </si>
  <si>
    <t xml:space="preserve">Over 392 districts across India were affected by flooding. Due to a lack of reliable data, the number of affected by the Kashmir conflict was not included. </t>
  </si>
  <si>
    <t xml:space="preserve">The number of people in evacuation centres as a result of flooding is over 1.1. million as of 28/10.  The total may be an overestimate which is the result of double counting. Regarding the conflict in Kashmir, the number of displaced is unclear.  </t>
  </si>
  <si>
    <t>Level 1 includes all those exposed to the various crises. Levels 2-5 accounts for flooding due to a lack of reliable information on the needs associated with those living in Jammu and Kashmir. Level 2 includes the affected population of 392 districts minus those that were displaced due to flooding. Level 3 includes all those displaced by flooding. The PIN is all those considered to be displaced by flooding. In this case, over 1.1 million people respectively were evacuated and are currently sheltering in evacuation centres. There is currently no one considered to be on levels 4 or 5 - though this will be evaluated as information becomes available.</t>
  </si>
  <si>
    <t>OCHA 30/10/2020</t>
  </si>
  <si>
    <t>Total number of IDPs in Kachin (95,638) and Shan (9,760) as of 30 September 2020. This is an estimate with limited reliability given that access restrictions make it difficult to assess exact numbers and scale of displacement.</t>
  </si>
  <si>
    <t>https://reliefweb.int/sites/reliefweb.int/files/resources/MMR_northernShan_IDP_Site_A0_Sep_2020.pdf; https://reliefweb.int/sites/reliefweb.int/files/resources/MMR_Kachin_IDP_Site_A0_Sep_2020.pdf</t>
  </si>
  <si>
    <t>Government of Thailand 2010; UNHCR 12/11/2020; Border Consortium 31/12/2018</t>
  </si>
  <si>
    <t>UNHCR 12/11/2020</t>
  </si>
  <si>
    <t>Government of Thailand 2010; UNHCR 12/11/2020; UN Thailand Migration Report 2019</t>
  </si>
  <si>
    <t>https://www.unhcr.org/figures-at-a-glance-in-malaysia.html; https://data2.unhcr.org/en/situations/myanmar_refugees#_ga=2.226974878.2010010855.1579875056-2131988880.1565351050; https://reliefweb.int/sites/reliefweb.int/files/resources/ROAP_Snapshot_200616.pdf; https://reliefweb.int/map/myanmar/myanmar-displacement-due-myanmar-armed-forces-arakan-army-conflict-rakhine-and-chin-0; https://reliefweb.int/sites/reliefweb.int/files/resources/MMR_HNO_2020_FINAL_131219.pdf; https://reliefweb.int/sites/reliefweb.int/files/resources/78231.pdf</t>
  </si>
  <si>
    <t>https://myanmar.unfpa.org/en/publications/union-report-volume-3k-rakhine-state-report; https://reliefweb.int/report/myanmar/myanmar-humanitarian-needs-overview-2020-december-2019; https://data2.unhcr.org/en/situations/myanmar_refugees#_ga=2.226974878.2010010855.1579875056-2131988880.1565351050; https://www.acaps.org/sites/acaps/files/products/files/20191220_acaps_analysis_hub_in_coxs_vulnerabilities_in_the_rohingya_refugee_camps_0.pdf; https://www.humanitarianresponse.info/en/operations/bangladesh/document/coxs-bazar-joint-multi-sector-needs-assessment-msna-fact-sheet</t>
  </si>
  <si>
    <t xml:space="preserve">ACLED Jun-Nov. 2020 </t>
  </si>
  <si>
    <t xml:space="preserve">IOM Jun-Nov. 2020 ; ACLED Jun-Nov. 2020 
</t>
  </si>
  <si>
    <t xml:space="preserve">http://missingmigrants.iom.int/downloads; https://www.acleddata.com/data/  </t>
  </si>
  <si>
    <t xml:space="preserve">ACLED data reported for Jun-Nov. 2020 </t>
  </si>
  <si>
    <t>The total fatalities of all crises</t>
  </si>
  <si>
    <t xml:space="preserve">IOM 2020
</t>
  </si>
  <si>
    <t xml:space="preserve">http://missingmigrants.iom.int/downloads  </t>
  </si>
  <si>
    <t xml:space="preserve">The number of migrants who are recorded dead or missing by IOM. This is likely a low estimate of crisis related fatalities. </t>
  </si>
  <si>
    <t>OCHA, 2018; R4V Ecuador 16/09/2020</t>
  </si>
  <si>
    <t>R4V Ecuador 16/09/2020</t>
  </si>
  <si>
    <t xml:space="preserve">As of September 2020, 417,199 Venezuelans were estimated to be in Ecuador, many of whom were in need of food, health and nutrition assistance. </t>
  </si>
  <si>
    <t>Population (14,483,499) + 417,199 Venezuelans in Ecuador as of September 2020</t>
  </si>
  <si>
    <t xml:space="preserve">R4V Ecuador 16/09/2020; OCHA 2018; </t>
  </si>
  <si>
    <t>As of September 2020, 417,199 Venezuelans were estimated to be in Ecuador, many of whom were in need of food, health and nutrition assistance. It is also estimated that 209,000 people from host communitities are also in need of assistance. As information on how many people are in need as of now, this figure is used as people currently affected.</t>
  </si>
  <si>
    <t xml:space="preserve">The total population living in the most affected regions of the country are considered to be affected and in Level 1 need. The estimated number of Venezuelan migrant and refugees currently in Ecuador 417,199 and around 209,000 people from the host communites considered to be in need of assitance are placed in Level 3 </t>
  </si>
  <si>
    <t>ACLED 27/11/2020</t>
  </si>
  <si>
    <t>All figures were a summation for both crisis on all levels (Cabo Delgado and Food security crisis).</t>
  </si>
  <si>
    <t>This number includes all fatalities in the country due to all factors between 27 May to 27 November, 2020.</t>
  </si>
  <si>
    <t>https://reliefweb.int/sites/reliefweb.int/files/resources/IPC_Mozambique_Acute_Food_Insecurity_Acute_Malnutrition_English-2.pdf; http://www.ipcinfo.org/fileadmin/user_upload/ipcinfo/docs/IPC_Mozambique_AcuteFoodInsecurity_urban_2020JuneSept_English.pdf</t>
  </si>
  <si>
    <t>UNHCR 03/2020; OCHA 06/2020; IPC June-November 2020, IPC April-November 2021</t>
  </si>
  <si>
    <t>UNHCR 03/2020; OCHA 06/2020; IPC June-November 2020, IPC April-November 2022</t>
  </si>
  <si>
    <t>UNHCR 03/2020; OCHA 06/2020; IPC June-November 2020, IPC April-November 2023</t>
  </si>
  <si>
    <t>UNHCR 03/2020; OCHA 06/2020; IPC June-November 2020, IPC April-November 2024</t>
  </si>
  <si>
    <t>UNHCR 03/2020; OCHA 06/2020; IPC June-November 2020, IPC April-November 2025</t>
  </si>
  <si>
    <t xml:space="preserve">IPC 07/2020 </t>
  </si>
  <si>
    <t>https://reliefweb.int/sites/reliefweb.int/files/resources/IPC_Mozambique_Acute_Food_Insecurity_Acute_Malnutrition_English-2.pdf</t>
  </si>
  <si>
    <t>This is assumed to be the summation of all levels (1-5) of humanitarian needs according to ACAPS methodology.</t>
  </si>
  <si>
    <t xml:space="preserve">UNHCR 06/2020; IPC 07/2020 </t>
  </si>
  <si>
    <t>https://reliefweb.int/sites/reliefweb.int/files/resources/MOZ_20200604_Cabo_Delgado_Rapid_Response_Plan.pdf; https://reliefweb.int/sites/reliefweb.int/files/resources/IPC_Mozambique_Acute_Food_Insecurity_Acute_Malnutrition_English-2.pdf</t>
  </si>
  <si>
    <t>IOM 17/11/2020; 13/11/2020</t>
  </si>
  <si>
    <t xml:space="preserve">https://www.iom.int/news/civilians-continue-flee-insecurity-cabo-delgado-mozambique; https://www.unhcr.org/news/briefing/2020/11/5fae44df4/civilians-bear-brunt-violence-mozambiques-cabo-delgado.html </t>
  </si>
  <si>
    <t>Total number of people displaced by Cabo delgado since the strat of the crisis in 2017 to date</t>
  </si>
  <si>
    <t>This number includes all fatalities in the country due to all factors between 27 May and 27 November, 2020.</t>
  </si>
  <si>
    <t>IPC April to 2020; IPC June-Sept 2020</t>
  </si>
  <si>
    <t>PIN figures are the combination of IPC figures 1-3 according to ACAPS methodology. IPC 1-5 data is based off IPC projections for June to September for Maputo and Matola and April to November for Tete and Cabo Delgado. However, this latest IPC report only tallies estimates for 4 provinces in the country (Cabo Delgado and Tete or 7 districts (Ibo, and Namuno (CD); Chiuta, Magoe, Maravia, Cahora-Bassa, Mutara (TT) and Maputo and Matola). The total population analysed in these reports is 3,526,675, which is approx. 8.86% of the total population. The sample size is therefore very small. Moreover, in the methodology of the reports, it states that there were major issues in the data collection because of COVID-19 (there ofre it was done virtually and used historical data and current available and relevant secondary data), and an unreliable internet connection (therefore poor coordination). It is likely that there are additional needs associated with the conflict in Cabo Delgado, however, access constraints and severe information gaps limit data collection in the region. This is likely to be a massive underestimate of needs in the country and constitutes a methodology change for the GCSI for Mozambique during the estimated months. In addition, the months estimated for Maputo and Matola end in September leaving two months unevaluated. But the numbers for the two months of October and November should not change drastically.</t>
  </si>
  <si>
    <t>This figure is based off IPC projections for April to September for Cabo Delgado Phase 5. However, this latest IPC report only tallies estimates Ibo, and Namuno. Moreover, in the methodology of the reports, it states that there were major issues in the data collection because of COVID-19 (therefore it was done virtually and used historical data and current available and relevant secondary data), and an unreliable internet connection (therefore poor coordination). It is likely that there are additional needs associated with the conflict in Cabo Delgado, however, access constraints and severe information gaps limit data collection in the region. This is likely to be a massive underestimate of needs in the country and constitutes a methodology change for the GCSI for Mozambique during the estimated months.
"</t>
  </si>
  <si>
    <t>IOM 12/06/2020; UNHCR 31/07/2020; OCHA 18/11/2020</t>
  </si>
  <si>
    <t>https://reliefweb.int/sites/reliefweb.int/files/resources/20201104%20IOM%20SS%20Monthly%20Update%20September.pdf; https://data2.unhcr.org/en/situations/southsudan ; https://displacement.iom.int/reports/south-sudan-%E2%80%94-mobility-tracking-round-8-initial-data-release; https://reliefweb.int/report/south-sudan/south-sudan-flooding-situation-report-inter-cluster-coordination-group-18</t>
  </si>
  <si>
    <t>ACLED 28/11/2020</t>
  </si>
  <si>
    <t xml:space="preserve">The total number of people affected by floods since 1 July to 17 November. The numeber comes from those affected by flooding in eight of South Sudan’s ten states, and one administrative
area (Jonglei, the Greater Pibor Administrative Area, Lakes area, Unity, Upper Nile, Warrap, Western Equatoria, Central Equatoria and Northern Bahr-el-Ghazal States). It also includes the number of people displaced by floods. </t>
  </si>
  <si>
    <t>Conflict related fatalities in  South Sudan from 27 May 2020 to 28 November 2020. While it is likely there are additional deaths related to food insecurity, and poor health infrastructure and floods, lack of data excludes them from the calculations</t>
  </si>
  <si>
    <t>OCHA 23/11/2020 OCHA 08/01/2020
UNHCR 12/01/2020</t>
  </si>
  <si>
    <t>UN OCHA 23/11/2020</t>
  </si>
  <si>
    <t>OCHA 23/11/2020 UN OCHA 08/01/2020
UNHCR 12/01/2020</t>
  </si>
  <si>
    <t>OCHA 23/11/2020 UN OCHA 08/01/2020 UNHCR 12/01/2020</t>
  </si>
  <si>
    <t>OCHA 23/11/2020</t>
  </si>
  <si>
    <t>https://reliefweb.int/sites/reliefweb.int/files/resources/Situation%20Report%20-%20Sudan%20-%2023%20Nov%202020.pdf; https://reliefweb.int/sites/reliefweb.int/files/resources/Sudan_2020_HNO.pdf https://reliefweb.int/sites/reliefweb.int/files/resources/Digital%20Virsion_Sudan%20Countrry%20CRP%202020-V4-20200113.pdf</t>
  </si>
  <si>
    <t>https://reliefweb.int/sites/reliefweb.int/files/resources/Situation%20Report%20-%20Sudan%20-%2023%20Nov%202020.pdf</t>
  </si>
  <si>
    <t>Although the entire country is exposed to the ongoing political situation, economic challenges, conflicts, internal displacement, and refugee situation,  those within IPC phases 3-5 were used as a proxy to determine the total number of affected. It is assumed that the IPC numbers exclude refugees and displaced, they are added here.</t>
  </si>
  <si>
    <t xml:space="preserve">The total number of crisis related displaced people is based off of the 2020 HNO and includes refugees (from countries including South Sudan, Chad, CAR, Ertirea, Syria, and others), returnees, and IDPs.Figure taken from the most recent situation report by OCHA on Sudan 23 November. The figure includes the total number of refugees estimated by OCHA 1.1 million and internally displaced 2.55 million. </t>
  </si>
  <si>
    <t xml:space="preserve">https://reliefweb.int/sites/reliefweb.int/files/resources/Situation%20Report%20-%20Sudan%20-%2023%20Nov%202020.pdf; https://reliefweb.int/sites/reliefweb.int/files/resources/Sudan_2020_HNO.pdf https://reliefweb.int/sites/reliefweb.int/files/resources/Digital%20Virsion_Sudan%20Countrry%20CRP%202020-V4-20200113.pdf </t>
  </si>
  <si>
    <t>Refugees are typically living in areas with previously strained and weak services and infrastructure. Host communities are generally quite welcoming and can often benefit from the influx of refugee populations. However, according to the 2020 HRP, there around 226,000 host community beneficiaries who will receive some form of assistance due to the impact of refugee populations on the surrounding communities. Therefore, this number was taken as the total number of affected in addition to the total number of refugees and IDPs as reported by OCHA on Sudan 23 November.</t>
  </si>
  <si>
    <t xml:space="preserve">Figure taken from the most recent situation report by OCHA on Sudan 23 November. The figure includes the total number of refugees estimated by OCHA 1.1 million and internally displaced 2.55 million. </t>
  </si>
  <si>
    <t xml:space="preserve">Total number of fatalities according to ACLED from 27 May to 27 November. Due to information gaps, fatalities related to the displacement crisis are not considered. </t>
  </si>
  <si>
    <t>UNHCR, 30/09/2020 UNHCR 09/2020</t>
  </si>
  <si>
    <t>https://www.unhcr.org/ke/wp-content/uploads/sites/2/2020/11/Kenya-Statistics-Package-30-September-2020.pdf; https://reliefweb.int/sites/reliefweb.int/files/resources/UNHCR-Kenya-Operational-Update_September-2020.pdf</t>
  </si>
  <si>
    <t>ACLED 27 May - 27 November 2020</t>
  </si>
  <si>
    <t>UNCHR 31/10/2020</t>
  </si>
  <si>
    <t>ACLED 27/11/2020; OCHA 16/05/2020; OCHA 19/07/2020</t>
  </si>
  <si>
    <t>IPC Population Tool 29/11/2021</t>
  </si>
  <si>
    <t>IPC Population Tool 29/11/2022</t>
  </si>
  <si>
    <t>IPC Population Tool 29/11/2023</t>
  </si>
  <si>
    <t>IPC Population Tool 29/11/2024</t>
  </si>
  <si>
    <t>IPC Population Tool 29/11/2025</t>
  </si>
  <si>
    <t>ACLED 27/11/2021</t>
  </si>
  <si>
    <t>IOM Missing Migrants Project April - September 2020; ACLED 27/11/2020</t>
  </si>
  <si>
    <t>IOM Missing Migrants Project April - September 2020; ACLED 27/11/2021</t>
  </si>
  <si>
    <t>https://www.acleddata.com/data/; https://reliefweb.int/sites/reliefweb.int/files/resources/Flash%20Update%205%20-%20final%20for%20publication.pdf; https://reliefweb.int/sites/reliefweb.int/files/resources/hagaa%20flash%20floods%20update%201%20-%20final%203.pdf</t>
  </si>
  <si>
    <t>https://missingmigrants.iom.int/downloads; https://acleddata.com/data-export-tool/</t>
  </si>
  <si>
    <t>Fatalities recorded by ACLED between June and November 2020. This figure no longer incudes the number of people who were affected by Flooding, as that occurred in May and there have been no reported casualties since.</t>
  </si>
  <si>
    <t>Total number of fatalities (conflict and flooding) across the country in the last six months (June 2020 to November 2020)</t>
  </si>
  <si>
    <t>These are IPC projections for all of Somalia for October-December 2020, based on 2020 data. This constitutes a change in methodology because it replaces previous calculations based on OCHA reports with IPC figures, and significantly reduces numbers. This is the summation of levels 3 to 5.</t>
  </si>
  <si>
    <t>289,600 (Eritrean refugees and asylum seekers in neighbouring countries) + 210 (refugees and asylum seekers in Eritrea) + 10,000 (IDPs); no further updates as of 27/11/2020</t>
  </si>
  <si>
    <t>No information available (June-November 2020)</t>
  </si>
  <si>
    <t>The whole country is considered to be affected by drought and the political/economic crisis, therefore the total number of people exposed is total population - PIN. No further updates as of 27/11/2020</t>
  </si>
  <si>
    <t>Due to major information gaps on the needs of the population it is not possible to disaggregate the severity of needs. The Eritrean government significantly restricts humanitarian access and there is very little information on humanitarian needs. The total PIN is therfore placed in level 3. No further updates of 27/11/2020</t>
  </si>
  <si>
    <t>Total number of crisis related fatalities in the last six months (June-November 2020)</t>
  </si>
  <si>
    <t>Fatalities in the last six months.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 Added to this are the deaths reported by ACLED (checked 27/11/2020)</t>
  </si>
  <si>
    <t>https://data.worldbank.org/country/cameroon</t>
  </si>
  <si>
    <t>Total population as estimated by the World Bank, based on the de facto definition of population, which counts all residents regardless of legal status or citizenship. The values shown are midyear estimates.</t>
  </si>
  <si>
    <t>UNHCR 07/11/2020; UNHCR 31/10/2020; UNHCR 31/10/2020</t>
  </si>
  <si>
    <t>https://data2.unhcr.org/en/country/cmr; https://data2.unhcr.org/en/documents/details/82814; https://data2.unhcr.org/en/country/nga</t>
  </si>
  <si>
    <t>Total number of people displaced due to the three crises that affect Cameroon.</t>
  </si>
  <si>
    <t>Total number of fatalities reported by ACLED in Cameroon between June to November 2020.</t>
  </si>
  <si>
    <t>UNHCR 07/11/2020; UNHCR 31/10/2020</t>
  </si>
  <si>
    <t>https://data2.unhcr.org/en/country/cmr; https://data2.unhcr.org/en/documents/details/82814</t>
  </si>
  <si>
    <t>The sum of IDPs and refugees displaced by Boko Haram insurgency in the Far North region.</t>
  </si>
  <si>
    <t>Total of fatalities reported in the Far North region between June to November 2020.</t>
  </si>
  <si>
    <t>UNHCR 31/10/2020; UNHCR 31/10/2020; UNHCR 07/11/2020</t>
  </si>
  <si>
    <t>https://data2.unhcr.org/en/country/nga; https://data2.unhcr.org/en/country/cmr; https://data2.unhcr.org/en/documents/details/82814</t>
  </si>
  <si>
    <t>Total of fatalities reported in the Southwest and Northwest regions between June to November 2020.</t>
  </si>
  <si>
    <t>UNHCR 07/11/2020</t>
  </si>
  <si>
    <t>https://data2.unhcr.org/en/documents/details/82814</t>
  </si>
  <si>
    <t>The sum of people facing levels 1-5 humanitarian needs according to ACAPS methodology.</t>
  </si>
  <si>
    <t>The sum of people facing levels 2-5 humanitarian needs according to ACAPS methodology.</t>
  </si>
  <si>
    <t xml:space="preserve">People in need and eople experiencing level 3 humanitarian conditions are the total number of CAR refugees in country. People experiencing level 1 humanitarian conditions represents the host population in Adamaoua, Est and North regions. </t>
  </si>
  <si>
    <t>Jordanian Department of Statistics 2017
 UNHCR 04/11/2020</t>
  </si>
  <si>
    <t>Jordanian Department of Statistics 2018
 UNHCR 04/11/2020</t>
  </si>
  <si>
    <t>UNHCR 04/11/2020; UNRWA 31/01/2020; JRP 23/06/2020</t>
  </si>
  <si>
    <t xml:space="preserve">661,997 (registered Syrian refugees with UNHCR) + 17,343 (Palestine refugees from Syria) + 702,381 unregistered Syrians in Jordan (this figure has low reliability as it is obtained by subtracting the current number of registered Syrian refugees from the estimated figure of Syrians resident in Jordan -1,360,000 people-). Vulnerable Jordanians are also directly affected by the crisis, but a definitive figure for tihs category was not found and thus not included in the indicator. </t>
  </si>
  <si>
    <t xml:space="preserve">661,997 (registered Syrian refugees with UNHCR) + 17,343 (Palestine refugees from Syria) + 702,381 unregistered Syrians in Jordan this figure has low reliability as it is obtained by subtracting the current number of registered Syrian refugees from the  estimated  figure of Syrians resident in Jordan -1,360,000 people-). </t>
  </si>
  <si>
    <t>ACLED June-Nov. 2020</t>
  </si>
  <si>
    <t xml:space="preserve">No reported fatalities </t>
  </si>
  <si>
    <t>UNHCR 04/11/2020; UNHCR,ACF, ILO 2019; UNRWA 31/01/2020; UNHCR 2017; UNHCR 31/01/2020; JRP 23/06/2020</t>
  </si>
  <si>
    <t>https://data.worldbank.org/country/nigeria?view=chart</t>
  </si>
  <si>
    <t>https://reliefweb.int/sites/reliefweb.int/files/resources/77177.pdf
http://dosweb.dos.gov.jo/DataBank/JordanInFigures/JORINFIGDetails2017.pdf 
https://www.unrwa.org/sites/default/files/content/resources/2020_syria_ea_eng_03_02_2020_final.pdf
https://data2.unhcr.org/en/documents/download/73116
https://reliefweb.int/sites/reliefweb.int/files/resources/68856.pdf
https://data2.unhcr.org/en/documents/download/77262
https://data2.unhcr.org/en/situations/syria/location/37</t>
  </si>
  <si>
    <t>HNO 03/2020; Nigeria Bureau of Statistics 2011; OCHA 2016; UNHCR 10/2020</t>
  </si>
  <si>
    <t>The sum of people facing levels 2-5 humanitarian needs according to ACAPS methodology for all the crises in Nigeria.</t>
  </si>
  <si>
    <t>HNO 03/2020; UNHCR 10/2020; UNHCR 08/2020; UNHCR 10/2020; UNHCR 31/10/2020</t>
  </si>
  <si>
    <t>https://www.humanitarianresponse.info/sites/www.humanitarianresponse.info/files/documents/files/ocha_nga_2020hno.pdf; https://data2.unhcr.org/en/documents/details/83194; https://data2.unhcr.org/en/documents/details/78491; https://data2.unhcr.org/en/documents/details/83194; https://data2.unhcr.org/en/country/nga</t>
  </si>
  <si>
    <t>https://www.humanitarianresponse.info/sites/www.humanitarianresponse.info/files/documents/files/ocha_nga_2020hno.pdf; https://reliefweb.int/sites/reliefweb.int/files/resources/77184.pdf; https://data2.unhcr.org/en/documents/details/83194; https://data2.unhcr.org/en/country/nga; http://istmat.info/files/uploads/53129/annual_abstract_of_statistics_2011.pdf</t>
  </si>
  <si>
    <t>The sum of people facing levels 1-5 humanitarian needs according to ACAPS methodology for all the crises in Nigeria.</t>
  </si>
  <si>
    <t>Total number of people displaced by the Boko Haram crisis, the middle belt crisis, the northwest banditry and the Cameroonian refugee crisis.</t>
  </si>
  <si>
    <t>CFR 27/11/2020</t>
  </si>
  <si>
    <t xml:space="preserve">Total number of people killed in Nigeria in the last six months (01/06/2020 to 31/10/2020) in the states that are affected by the Boko Haram crisis, the northwest banditry and the middle belt crisis. </t>
  </si>
  <si>
    <t>HNO 03/2020; UNHCR 10/2020; UNHCR 08/2020; UNHCR 10/2020; Nigerian Population Commission and Bureau of Statistics; UNHCR 31/10/2020</t>
  </si>
  <si>
    <t>https://www.humanitarianresponse.info/sites/www.humanitarianresponse.info/files/documents/files/ocha_nga_2020hno.pdf; https://data2.unhcr.org/en/documents/details/83194; https://data2.unhcr.org/en/documents/details/78491; https://data2.unhcr.org/en/documents/details/83194; https://data.humdata.org/dataset/nigeria-2016-population-data; https://data2.unhcr.org/en/country/nga</t>
  </si>
  <si>
    <t xml:space="preserve">The PIN and levels 1-5 are the sum of the crises' figures. </t>
  </si>
  <si>
    <t>UNHCR 08/2020; UNHCR 10/2020</t>
  </si>
  <si>
    <t>https://data2.unhcr.org/en/documents/details/78491; https://data2.unhcr.org/en/documents/details/83194</t>
  </si>
  <si>
    <t>The sum of total number of people internally displaced by Boko Haram, total number of returnees to the northeast, Nigerian refugees in Niger, Chad, and Cameroon.</t>
  </si>
  <si>
    <t>Total number of fatalities in Adamawa, Borno, and Yobe in the last six months (June to October 2020).</t>
  </si>
  <si>
    <t>National Bureau of Statistics 2011</t>
  </si>
  <si>
    <t>The sum of square km of Adamawa, Benue, Nasarawa, Plateau, and Taraba states. Adamawa is excluded to avoir double-counting.</t>
  </si>
  <si>
    <t>Total of people living in Benue, Nasarawa, Plateau, and Taraba states. Adamawa is excluded to avoir double-counting.</t>
  </si>
  <si>
    <t>https://data2.unhcr.org/en/documents/details/83194</t>
  </si>
  <si>
    <t>UNHCR 10/2020</t>
  </si>
  <si>
    <t xml:space="preserve">The sum of levels 2 to 5 according to ACAPS methodology. </t>
  </si>
  <si>
    <t>Total number of people internally displaced in Benue, Nasarawa, Plateau, and Taraba states. Adamawa is excluded to avoir double-counting.</t>
  </si>
  <si>
    <t>Total number of fatalities in Benue, Nasarawa, Plateau, and Taraba states in the last six months (June to October 2020). Adamawa is excluded to avoir double-counting.</t>
  </si>
  <si>
    <t xml:space="preserve">The total PIN for the crisis includes the sum of people in  levels 3-5 according to ACAPS methodology. Due to the lack of information, level 3 represent the number of IDPs due to the crisis and level 1 is the number of people living in the affected areas minus the number of IDPs. </t>
  </si>
  <si>
    <t>Nigeria Bureau of Statistics (NBS) 2012; OCHA 2016; UNHCR 10/2020</t>
  </si>
  <si>
    <t>https://reliefweb.int/sites/reliefweb.int/files/resources/77184.pdf; https://data2.unhcr.org/en/documents/details/83194</t>
  </si>
  <si>
    <t>The sum of people facing levels 1-5 humanitarian needs according to ACAPS methodology</t>
  </si>
  <si>
    <t xml:space="preserve">Total number of fatalities in the affected areas (Sokoto, Kebbi, Niger, Kaduna, Katsina and Zamfara states) in the last six months (June to October 2020). </t>
  </si>
  <si>
    <t>The total PIN for the crisis includes the sum of people in level 3-5 according based on ACAPS methodology calculations. Level 1 is total population lving in the 6 northwest states affected by the crisis minus the number of displaced people by the crisis. Level 3 is assumed to be the number of people displaced by the crisis.</t>
  </si>
  <si>
    <t>https://data.humdata.org/dataset/nigeria-2016-population-data; https://data2.unhcr.org/en/country/nga</t>
  </si>
  <si>
    <t>Nigerian Population Commission and Bureau of Statistics 2016; UNHCR 31/10/2020</t>
  </si>
  <si>
    <t xml:space="preserve">The total PIN for the crisis includes the sum of people in level 3-5 according based on ACAPS methodology calculations. Total number of people experiencing level 1 humanitarian conditions are those exposed (populations Akwa Ibom, Benue, Cross River and Taraba states) minus Cameroonian refugees. Level 3 represents the number of Cameroonia refugees. </t>
  </si>
  <si>
    <t>ACLED 27/11/2020; IOM 08/09/2020</t>
  </si>
  <si>
    <t>ACLED 27/11/2020; NAWG 03/08/2020</t>
  </si>
  <si>
    <t>ACLED 27/11/2020; Ministry of Home Affairs, Disaster Management Division 26/10/2020</t>
  </si>
  <si>
    <t>ACLED 27/11/2020; OCHA 23/01/2020; NDMA Pakistan 30/09/2020</t>
  </si>
  <si>
    <t>ACLED 27/11/2020; OCHA 29/11/2019; Manila Standard 18/05/2020; NDRRMC 27/11/2020</t>
  </si>
  <si>
    <t>ACLED 27/11/2020; ECHO 25/05/2020; OCHA 23/01/2020; Ministry of Home Affairs, Disaster Management Division 26/10/2020</t>
  </si>
  <si>
    <t>Joint Needs Assessment 31/05/2020; ACLED 27/11/2020</t>
  </si>
  <si>
    <t xml:space="preserve">All casualties in previous 6 months (27 May 2020-27 November 2020). It can be assumed that this is an understimate given that insecurity in the country and remote locations where military offensives can occur make it difficult to track all fatalities. This is also only including conflict fatalities - it is possible that there are additional premature deaths associated with food insecurity or illnesses and lack of health access, though this data is not available. This number also includes 177 people who died as a result of flash floods at the end of August. </t>
  </si>
  <si>
    <t>Total fatalities caused by conflict-related fatalities in Cox's Bazar (7) and flooding (41) in the last 6 months 27 May - 27 November.  It is likely there are premature deaths related to the refugee camp conditions, especially related to health access, sanitation, or safety. However, it is challenging to verify this number. Thus, only 'conflict related' fatalities are considered.</t>
  </si>
  <si>
    <t>All fatalities in Cox's Bazar in the last 6 months (27 May - 27 November 2020). Only conflict related. It is likely there are premature deaths related to the refugee camp conditions, especially related to health access, sanitation, or safety. However, it is challenging to verify this number. Thus, only 'conflict related' fatalities are considered.</t>
  </si>
  <si>
    <t xml:space="preserve">The total number of fatalities in the past 6 months (27 May - 27 November 2020). </t>
  </si>
  <si>
    <t>https://www.acleddata.com/data/; https://reliefweb.int/report/india/ministry-home-affairs-disaster-management-division-national-emergency-response-115</t>
  </si>
  <si>
    <t xml:space="preserve">Jammu and Kashmir from 27 May - 27 November 2020. Likely an underestimate since reporting is now extremely restricted in the region (since the August 2019 communications blackout and additional restrictions on movement and information flow to and from the region). Also includes fatalities over 1500 deaths caused by floods. </t>
  </si>
  <si>
    <t xml:space="preserve">Jammu and Kashmir from 27 May - 27 November 2020. Likely an underestimate since reporting is now extremely restricted in the region (since the August 2019 communications blackout and additional restrictions on movement and information flow to and from the region). </t>
  </si>
  <si>
    <t xml:space="preserve">Total number of fatalities (Papua conflict) in the last six months (27 May - 27 November 2020). Numbers include all reported fatalities from Papua and West Papua. </t>
  </si>
  <si>
    <t>Combined fatalities in Rakhine, Kachin, Shan, and Chin states overall in last 6 months (27 May - 27 November 2020). Likely an underestimate given restrictions in information and access, particularly in Rakhine state.</t>
  </si>
  <si>
    <t>ACLED data for fatalities in Rakhine and Chin states in last 6 month (27 May - 27 November 2020). Given the Myanmar government's restrictions surrounding the crisis, it is possible that not all casualties will be picked up by sources used by ACLED (i.e. government or media). This could be an underestimate.</t>
  </si>
  <si>
    <t>ACLED data for fatalities in Kachin and Shan states in last 6 months (27 May - 27 November 2020). Information gaps and limited access due to insecurity are barriers to data collection - this is likely an underestimate.</t>
  </si>
  <si>
    <t>All conflict-related fatalities (348) in the last six months (27 May - 27 November 2020) across all provinces as counted by ACLED. These do not include fatalities from the Jammu and Kashmir region. Information gaps and access constraints make it very likely that not all casualties are being counted. So far no health (i.e. malnutrition) deaths have been included due to data gaps. Additionally, deaths caused by flooding (409) as of 30 September 2020 with heavy rain hitting the country since late July.</t>
  </si>
  <si>
    <t>All conflict-related fatalities (385) in the last six months (27 May - 27 November 2020) across all provinces as counted by ACLED. Information gaps and access constraints make it very likely that not all casualties are being counted. So far no health (i.e. malnutrition) deaths have been included due to data gaps. Additionally, deaths as a result of flooding (409) as of 30 September 2020 with heavy rain hitting the country since late July.</t>
  </si>
  <si>
    <t>All conflict-related fatalities in Azad Kashmir in the last six months (27 May - 27 November 2020) as counted by ACLED. Information gaps and access constraints make it very likely that not all casualties are being counted</t>
  </si>
  <si>
    <t>https://acleddata.com/data-export-tool/; https://reliefweb.int/report/philippines/philippines-humanitarian-snapshot-29-november-2019 https://manilastandard.net/news/national/323946/5-dead-p80-million-lost-in-typhoon-ambo-wake.html; https://dromic.dswd.gov.ph/dswd-dromic-report-23-on-super-typhoon-rolly-as-of-11-november-2020-6am/; https://reliefweb.int/sites/reliefweb.int/files/resources/SitRep_no_17_re_TY_ULYSSES_as_of_27NOV2020.pdf</t>
  </si>
  <si>
    <t>Total fatalities in the Philippines due to conflict in Mindanao (Bangsmoro, Caraga, Davao, Northern Mindanao, Soccskargen, Zamboanga Peninsula) in the last 6 months (27 May - 27 November 2020). Also includes deaths linked to Typhoon Rolly Vamco. The 23 deaths caused by the Mindanao Earthquake are no longer included because they do not fall within the 6 month period.</t>
  </si>
  <si>
    <t>Conflict fatalities in Mindanao (Bangsmoro, Caraga, Davao, Northern Mindanao, Soccskargen, Zamboanga Peninsula) in the last 6 months (27 May - 27 November).</t>
  </si>
  <si>
    <t xml:space="preserve">Casualties in last 6 month (27 May - 27 November). 37 in Pakistan and 279 in India. ACLED data covers all conflict related fatalities in Jammu and Kashmir. Fatalities from major natural disasters are included, but small disasters - this could pose a challenge for data consistency. It is likely that illnesses related to conflict or drought/food insecurity have resulted in deaths, though there is a lack of data on this. Likely an underestimate since reporting is now extremely restricted in the region (since the August 2019 communications blackout and additional restrictions on movement and information flow to and from the region). </t>
  </si>
  <si>
    <t>Casualties in last 6 months for the crises in India and Pakistan (27 May - 27 November).</t>
  </si>
  <si>
    <t>All fatalities in Rakhine state and in Cox's Bazar in the last 6 months (27 May - 27 November 2020)</t>
  </si>
  <si>
    <t>All fatalities in Myanmar (Rakhine and Kachin and Shan states) and Bangladesh (Cox's Bazar and flooding) in the last 6 months (27 May - 27 November 2020)</t>
  </si>
  <si>
    <t>PIN figures and levels 1 to 5 are a combination of figures for all affected countries.</t>
  </si>
  <si>
    <t>Census Data 2015; NDRRMC 30/11/2020</t>
  </si>
  <si>
    <t>NDRRMC 30/11/2020</t>
  </si>
  <si>
    <t>https://psa.gov.ph/sites/default/files/2015%20CPH_REPORT%20NO.%202_PHILIPPINES.pdf; https://reliefweb.int/sites/reliefweb.int/files/resources/Marawi-Rebuilding-from-ashes-to-a-city-of-faith-hope-and-peace.pdf; https://reliefweb.int/sites/reliefweb.int/files/resources/DSWD-DROMIC-Report-2-on-the-Armed-Conflict-in-Patikul-Sulu-as-of-05-February-2019-5PM.pdf; https://reliefweb.int/sites/reliefweb.int/files/resources/Jolo03.pdf</t>
  </si>
  <si>
    <t>https://psa.gov.ph/content/philippine-population-density-based-2015-census-population; https://dromic.dswd.gov.ph/dswd-dromic-report-23-on-super-typhoon-rolly-as-of-11-november-2020-6am/</t>
  </si>
  <si>
    <t>https://dromic.dswd.gov.ph/dswd-dromic-report-23-on-super-typhoon-rolly-as-of-11-november-2020-6am/; https://dromic.dswd.gov.ph/tropical-storm-ulysses-8-november-2020/</t>
  </si>
  <si>
    <t>https://dromic.dswd.gov.ph/dswd-dromic-report-23-on-super-typhoon-rolly-as-of-11-november-2020-6am/; https://dromic.dswd.gov.ph/tropical-storm-ulysses-8-november-2020/; https://reliefweb.int/sites/reliefweb.int/files/resources/PHL-TyphoonGoniVamco-HumNeedsPriorities-Revision-201126.pdf</t>
  </si>
  <si>
    <t xml:space="preserve">The total population of people living in 33 provinces across Regions II, III, IV-A (Calabarzon), Mimaropa, V, VIII, CAR and NRC, and 5 provinces that were not affected by Typhoon Rolly but further affected by Typhoon Vamco. </t>
  </si>
  <si>
    <t xml:space="preserve">The displaced population both inside evacuation centres and those staying with friends and family for both Typhoon Vamco and Rolly. </t>
  </si>
  <si>
    <t xml:space="preserve">The number of fatalities directly linked to Typhoon Rolly (25) and Vamco (73). </t>
  </si>
  <si>
    <t xml:space="preserve">According to the humanitarian response plan, the number of PIN stands at 905,000, which includes those displaced. Level 1 is all those exposed across the 8 regions, minus those directly affected, minus the PIN. Level 2 is those living in the affected area, minus the PIN. Level 3, 4 and 5 make up the PIN figure. </t>
  </si>
  <si>
    <t>ACLED 27/11/2020; OCHA 29/11/2019; Manila Standard 18/05/2020; NDRRMC 30/11/2020</t>
  </si>
  <si>
    <t>https://acleddata.com/data-export-tool/; https://reliefweb.int/report/philippines/philippines-humanitarian-snapshot-29-november-2019 https://manilastandard.net/news/national/323946/5-dead-p80-million-lost-in-typhoon-ambo-wake.html; https://dromic.dswd.gov.ph/dswd-dromic-report-23-on-super-typhoon-rolly-as-of-11-november-2020-6am/; https://dromic.dswd.gov.ph/tropical-storm-ulysses-8-november-2020/</t>
  </si>
  <si>
    <t>Total fatalities in the Philippines due to conflict in Mindanao (Bangsmoro, Caraga, Davao, Northern Mindanao, Soccskargen, Zamboanga Peninsula) in the last 6 months (27 May - 27 November 2020). Also includes the deaths linked to Typhoon Rolly and Vamco. The 23 deaths caused by the Mindanao Earthquake are no longer included because they do not fall within the 6 month period.</t>
  </si>
  <si>
    <t>http://www.protectionclusterphilippines.org/?p=2890</t>
  </si>
  <si>
    <t xml:space="preserve">http://www.protectionclusterphilippines.org/?p=2890; https://data.humdata.org/dataset/philippines-2015-census-population-administrative-level-1-to-4 </t>
  </si>
  <si>
    <t>http://www.protectionclusterphilippines.org/?p=2890; https://reliefweb.int/sites/reliefweb.int/files/resources/DSWD-DROMIC-Report-58-on-the-Ms-6.6-Earthquake-Incident-in-Tulunan-North-Cotabato-as-of-28-August-2020-6PM.pdf</t>
  </si>
  <si>
    <t>http://www.psa.gov.ph/content/philippine-population-density-based-2015-census-population; http://www.protectionclusterphilippines.org/?p=2722; https://reliefweb.int/sites/reliefweb.int/files/resources/DSWD-DROMIC-Report-58-on-the-Ms-6.6-Earthquake-Incident-in-Tulunan-North-Cotabato-as-of-28-August-2020-6PM.pdf; https://dromic.dswd.gov.ph/dswd-dromic-report-23-on-super-typhoon-rolly-as-of-11-november-2020-6am/; https://dromic.dswd.gov.ph/tropical-storm-ulysses-8-november-2020/; https://reliefweb.int/sites/reliefweb.int/files/resources/PHL-TyphoonGoniVamco-HumNeedsPriorities-Revision-201126.pdf</t>
  </si>
  <si>
    <t xml:space="preserve">Total area affected by conflict, earthquakes, and Typhoon Rolly/Vamco. </t>
  </si>
  <si>
    <t xml:space="preserve">Total population living in the areas considered affected in Mindanao and Typhoon Rolly/Vamco. </t>
  </si>
  <si>
    <t xml:space="preserve">The total number of people affected by the individual crisis. </t>
  </si>
  <si>
    <t xml:space="preserve">The total number of people currently displaced across the individual crises. </t>
  </si>
  <si>
    <t xml:space="preserve">The PIN is the total number of people in need due to conflict, the earthquakes in Mindano and due to Typhoon Rolly and Vamco. Level 1 is the entire population of Mindanao and the eight regions exposed to the typhoon, except for those considered directly affected by these events. Level 2 is number of affected people - PIN. Level 3 is people currently displaced by conflict (152,154), the earthquakes (78,758) and those in need due to the Typhoons (905,000). There is no one considered to be on Level 4 or 5. </t>
  </si>
  <si>
    <t>Hurricane Eta and Iota in Colombia</t>
  </si>
  <si>
    <t>Crisis in Tigray</t>
  </si>
  <si>
    <t>Hurricane Eta and Iota in Guatemala</t>
  </si>
  <si>
    <t>Hurricane Eta and Iota in Honduras</t>
  </si>
  <si>
    <t>Hurricane Eta and Iota in Southern Mexico</t>
  </si>
  <si>
    <t>Hurricane Eta and Iota in Nicaragua</t>
  </si>
  <si>
    <t>COL003</t>
  </si>
  <si>
    <t>ETH004</t>
  </si>
  <si>
    <t>GTM003</t>
  </si>
  <si>
    <t>HND002</t>
  </si>
  <si>
    <t>MEX004</t>
  </si>
  <si>
    <t>NIC002</t>
  </si>
  <si>
    <t>Hurricane Eta/Iota</t>
  </si>
  <si>
    <t>Tigray Crisis</t>
  </si>
  <si>
    <t>Typhoon Goni and Typhoon Vamco</t>
  </si>
  <si>
    <t>IFRC 18/11/2020</t>
  </si>
  <si>
    <t>https://reliefweb.int/sites/reliefweb.int/files/resources/IB18112020.pdf</t>
  </si>
  <si>
    <t>Departments listed in the report: Caribe Norte, Jinotega, Nueva Segovia, Matagalpa, Caribe Sur, Rivas, Boaco and Chontales. Whole country was on yellow alert at some point. Took sqkm from baseline data</t>
  </si>
  <si>
    <t>Total estimated population of Nicaragua according to the World Bank minus available figures for Nicaraguans abroad since April 2018 (102,000). This figure is subtracted as it constitutes an exceptional dynamic compared to previous emigration trends from Nicaragua.</t>
  </si>
  <si>
    <t>Departments listed in the report: Caribe Norte, Jinotega, Nueva Segovia, Matagalpa, Caribe Sur, Rivas, Boaco and Chontales. Whole country was on yellow alert at some point. Took population from baseline data</t>
  </si>
  <si>
    <t>Plan International 20/11/2020; UNICEF 22/11/2020</t>
  </si>
  <si>
    <t>https://reliefweb.int/sites/reliefweb.int/files/resources/UNICEF%20Central%20America%20Humanitarian%20Situation%20Report%20No.%203%20%28Hurricanes%20Eta%20and%20Iota%20%20%29%20-%2011%20-20%20November%202020.pdf</t>
  </si>
  <si>
    <t>130.000 by Eta and 400.000 by Iota (Iota numbers not yet confirmed, just estimates on potential affected populations, hence low reliability.</t>
  </si>
  <si>
    <t>https://reliefweb.int/sites/reliefweb.int/files/resources/20201109%20CA%20Eta%20SitRep%202.pdf</t>
  </si>
  <si>
    <t>number of people evacuated according to IFRC</t>
  </si>
  <si>
    <t>UNICEF 22/11/2020; OCHA 04/11/2020</t>
  </si>
  <si>
    <t>2 from Eta and 21 from Iota</t>
  </si>
  <si>
    <t>https://reliefweb.int/sites/reliefweb.int/files/resources/UNICEF%20Central%20America%20Humanitarian%20Situation%20Report%20No.%203%20%28Hurricanes%20Eta%20and%20Iota%20%20%29%20-%2011%20-20%20November%202020.pdf
https://reliefweb.int/sites/reliefweb.int/files/resources/Central%20America_%20Tropical%20Storm%20Eta%20-%20Flash%20Update%20No.%202%20%28as%20of%205_00pm%20EST%204%20November%202020%29.pdf</t>
  </si>
  <si>
    <t>OCHA 09/11/2020</t>
  </si>
  <si>
    <t>damaged in Eta, figures for Iota not yet available</t>
  </si>
  <si>
    <t>OCHA 09/11/2020; IFRC 18/11/2020</t>
  </si>
  <si>
    <t>Houses destroyed: 1.890 by Eta, 4.000 by Iota</t>
  </si>
  <si>
    <t>https://reliefweb.int/sites/reliefweb.int/files/resources/20201109%20CA%20Eta%20SitRep%202.pdf; https://reliefweb.int/sites/reliefweb.int/files/resources/IB18112020.pdf</t>
  </si>
  <si>
    <t>IFRC 18/11/2020; Plan International 20/11/2020; UNICEF 22/11/2020</t>
  </si>
  <si>
    <t>https://reliefweb.int/sites/reliefweb.int/files/resources/IB18112020.pdf; https://reliefweb.int/sites/reliefweb.int/files/resources/UNICEF%20Central%20America%20Humanitarian%20Situation%20Report%20No.%203%20%28Hurricanes%20Eta%20and%20Iota%20%20%29%20-%2011%20-20%20November%202020.pdf</t>
  </si>
  <si>
    <t>Detailed breakdowns of severity of needs are not available. Level 1 = exposed population. Level 2 = affected population. Level 3 = evacuated population. Figures taken from OCHA reports. It is possible some people are facing severe conditions but there are no numbers available to inform this.</t>
  </si>
  <si>
    <t>ACLED 27/05/2020 - 27/11/2020; UNICEF 22/11/2020; OCHA 04/11/2020</t>
  </si>
  <si>
    <t>Fatalities related to political motives (2) + fatalities related to hurricanes (23). The figure for political motives does not include fatalities in the indigenous communities of Nicaragua related to episodes of land grabbing. They are not considered part of the socio-economic crisis which started in April 2018. Where motives could not be verified the fatality was not counted. The figure is a minimum estimate rather than an accurate representation</t>
  </si>
  <si>
    <t>https://acleddata.com/data-export-tool/; https://reliefweb.int/sites/reliefweb.int/files/resources/UNICEF%20Central%20America%20Humanitarian%20Situation%20Report%20No.%203%20%28Hurricanes%20Eta%20and%20Iota%20%20%29%20-%2011%20-20%20November%202020.pdf</t>
  </si>
  <si>
    <t>Host, non-host, IDPs</t>
  </si>
  <si>
    <t>N/a</t>
  </si>
  <si>
    <t xml:space="preserve">ACLED 27/05/2020 - 27/11/2020 </t>
  </si>
  <si>
    <t xml:space="preserve">The whole country is affected by this crisis </t>
  </si>
  <si>
    <t>3.4 million affected by Eta and 738,000 by Iota, taken from OCHA</t>
  </si>
  <si>
    <t>https://reliefweb.int/sites/reliefweb.int/files/resources/2020-11-23%20Weekly%20Situation%20Update%2016-22%20November%202020.pdf</t>
  </si>
  <si>
    <t>OCHA 27/11/2020</t>
  </si>
  <si>
    <t>https://reliefweb.int/sites/reliefweb.int/files/resources/Nota%20Informativa%20Tormentas%20Tropicales%20HN%2027%20nov%202020.pdf</t>
  </si>
  <si>
    <t>Number evacuated according to OCHA</t>
  </si>
  <si>
    <t>Number of deaths according to OCHA</t>
  </si>
  <si>
    <t>UNICEF 22/11/2020</t>
  </si>
  <si>
    <t>Homes damaged by Eta according to UNICEF. No data available for Iota yet.</t>
  </si>
  <si>
    <t>OCHA 27/11/2020; OCHA 23/11/2020</t>
  </si>
  <si>
    <t>https://reliefweb.int/sites/reliefweb.int/files/resources/Nota%20Informativa%20Tormentas%20Tropicales%20HN%2027%20nov%202020.pdf; https://reliefweb.int/sites/reliefweb.int/files/resources/2020-11-23%20Weekly%20Situation%20Update%2016-22%20November%202020.pdf</t>
  </si>
  <si>
    <t>OCHA 27/11/2020; SEPOL 10/2020</t>
  </si>
  <si>
    <t>https://reliefweb.int/sites/reliefweb.int/files/resources/Nota%20Informativa%20Tormentas%20Tropicales%20HN%2027%20nov%202020.pdf; https://www.sepol.hn/artisistem/images/sepol-images/files/PDF/Estadistica%20mensual%20Octubre%202020.xlsx.pdf</t>
  </si>
  <si>
    <t>Total number of  homicides from May to October 2020 (1.829) plus hurricane fatalitites (98).</t>
  </si>
  <si>
    <t>non-hosts, hosts, IDPs</t>
  </si>
  <si>
    <t>https://www.sepol.hn/artisistem/images/sepol-images/files/PDF/Estadistica%20mensual%20Octubre%202020.xlsx.pdf</t>
  </si>
  <si>
    <t>Total number of  homicides from May to October 2020.</t>
  </si>
  <si>
    <t>SEPOL 10/2020</t>
  </si>
  <si>
    <t>Total number of  homicides from May to October 2020 (1.829) plus hurricane fatalitites (98)</t>
  </si>
  <si>
    <t>GTM003, HND002, NNIC002, MEX004</t>
  </si>
  <si>
    <t>REG13</t>
  </si>
  <si>
    <t>https://www.acaps.org/country/Burkina Faso/crisis/Country-level</t>
  </si>
  <si>
    <t>https://www.acaps.org/country/Congo/crisis/Floods</t>
  </si>
  <si>
    <t>https://www.acaps.org/country/Vietnam/crisis/Floods</t>
  </si>
  <si>
    <t>CONRED 25/11/2020</t>
  </si>
  <si>
    <t>https://conred.gob.gt/category/emergencia/emergencia-eta/</t>
  </si>
  <si>
    <t>Whole country affected</t>
  </si>
  <si>
    <t>COL003, HND002, NIC002, MEX004</t>
  </si>
  <si>
    <t>Number of affected population is taken from Guatemalan gov coordinating agency for disaster reduction. Updated regularly</t>
  </si>
  <si>
    <t>Number of evacuations is taken from Guatemalan gov coordinating agency for disaster reduction. Updated regularly</t>
  </si>
  <si>
    <t>Number of injuries is taken from Guatemalan gov coordinating agency for disaster reduction. Updated regularly</t>
  </si>
  <si>
    <t>Number of injuries is taken from Guatemalan gov coordinating agency for disaster reduction. Updated regularly. Confirmed death toll but actual number expected to be higher according to media reports</t>
  </si>
  <si>
    <t>Number of houses with light and moderate  damage, taken from Guatemalan gov coordinating agency for disaster reduction. Updated regularly</t>
  </si>
  <si>
    <t>Number of houses with severe damage, taken from Guatemalan gov coordinating agency for disaster reduction. Updated regularly</t>
  </si>
  <si>
    <t>Detailed breakdowns of severity of needs are not available. Level 1 = exposed population. Level 2 = affected population. Level 3 = evacuated population. It is possible some people are facing severe conditions but there are no numbers available to inform this. Figures taken from Guatemalan gov coordinating agency for disaster reduction. Updated regularly</t>
  </si>
  <si>
    <t>Instituto Nacional de Ciencias Forenses de Guatemala 09/2020; CONRED 29/11/2020</t>
  </si>
  <si>
    <t>https://www.inacif.gob.gt/index.php/datos-numericos/informacion-mensual; https://conred.gob.gt/category/emergencia/emergencia-eta/</t>
  </si>
  <si>
    <t>This is the total of homicides between May - October 2020 (latest month available) for the whole country (1.795) plus hurricane related deaths (60)</t>
  </si>
  <si>
    <t>hosts, non-hosts, IDPs</t>
  </si>
  <si>
    <t>COL003, GTM003, NIC002, MEX004</t>
  </si>
  <si>
    <t>COL003, GTM003, HND002, MEX004</t>
  </si>
  <si>
    <t>COL003, GTM003, HND002, NIC002</t>
  </si>
  <si>
    <t>Typhoon Goni (Rolly) and Typhoon Vamco (Ulysses)</t>
  </si>
  <si>
    <t>https://reliefweb.int/sites/reliefweb.int/files/resources/20102020_afectaciones_por_emergencias_de_la_temporada_de_lluvias_vf.pdf</t>
  </si>
  <si>
    <t>Number of people affected by heavy rainfall caused by hurricane Iota and la Nina phenomenon on Colombia mainland and San Andres Archipelago. Most affected departments are: San Andres Archipelago, La Guajira, Antioquia, Choco, Atlantico, Bolivar, Sucre, Cordoba, Magdalena, Arauca, Meta and Norte de Santander</t>
  </si>
  <si>
    <t>MIRE 22/11/2020</t>
  </si>
  <si>
    <t>OCHA 21/11/2020</t>
  </si>
  <si>
    <t>https://reliefweb.int/sites/reliefweb.int/files/resources/sitrep2_choco_noviembre2020_v2.pdf</t>
  </si>
  <si>
    <t>Number of injured taken from MIRE assessment</t>
  </si>
  <si>
    <t>Number of fatalities taken from OCHA situation report</t>
  </si>
  <si>
    <t>https://reliefweb.int/sites/reliefweb.int/files/resources/Colombia%20-%20Afectaciones%20por%20emergencias%20de%20la%20temporada%20de%20lluvias%20-%20Informe%20de%20Situaci%C3%B3n%20No.%202%20%2824-11-2020%29%2C%20Actualizaci%C3%B3n%20N%C2%B0%205.pdf; https://reliefweb.int/sites/reliefweb.int/files/resources/sitrep4_ach_ola_invernal_nov2020_v1_english.pdf</t>
  </si>
  <si>
    <t>OCHA 24/11/2020; Action against hunger 24/11/2020</t>
  </si>
  <si>
    <t xml:space="preserve">PiN is taken from numbers given of affected and exposed populations. There are significant information gaps regarding severity of needs and no numbers for displaced people. Level 1 = total exposed population (those living in affected departments). Level 2 = total affected population as reported by OCHA. Level 3 = those affected in La Guajira and San Andres archipelago according to OCHA estimates. These two departments have reported severe impacts and significant humanitarian access constraints </t>
  </si>
  <si>
    <t>ACLED 27/05/2020-27/11/2020; OCHA 21/11/2020</t>
  </si>
  <si>
    <t>https://data.humdata.org/dataset/acled-data-for-colombia; https://reliefweb.int/sites/reliefweb.int/files/resources/20102020_afectaciones_por_emergencias_de_la_temporada_de_lluvias_vf.pdf</t>
  </si>
  <si>
    <t>fatalities listed by ACLED (425) + hurricane related fatalities (26). Fatalities related to Venezuelan migrant crisis for past 6 months are unavailable</t>
  </si>
  <si>
    <t>https://www.humanitarianresponse.info/sites/www.humanitarianresponse.info/files/documents/files/hno_2020_colombia_esp.pdf; https://www.migracioncolombia.gov.co/infografias/distribucion-venezolanos-en-colombia-corte-a-30-de-septiembre</t>
  </si>
  <si>
    <t>ACLED 27/05/2020-27/11/2020</t>
  </si>
  <si>
    <t>https://data.humdata.org/dataset/acled-data-for-colombia</t>
  </si>
  <si>
    <t>All fatalities listed by ACLED for past 6 months</t>
  </si>
  <si>
    <t>https://r4v.info/es/situations/platform/location/7511; https://r4v.info/en/documents/details/72254; https://www.migracioncolombia.gov.co/infografias/distribucion-venezolanos-en-colombia-corte-a-30-de-septiembre</t>
  </si>
  <si>
    <t>World Bank 2018, Government Institute of Mexicans Living Abroad 2017</t>
  </si>
  <si>
    <t>OCHA 13/11/2020</t>
  </si>
  <si>
    <t>https://reliefweb.int/sites/reliefweb.int/files/resources/MEXICO_Tormenta%20Eta%20y%20FF%2011%20OCHA_Flash%20Update%201%20%28ONUMX%29.pdf</t>
  </si>
  <si>
    <t>Sqkm taken from baseline data of three affected departments: Tabasco, Veracruz and Chiapas</t>
  </si>
  <si>
    <t>Pop taken from baseline data of three affected departments: Tabasco, Veracruz and Chiapas</t>
  </si>
  <si>
    <t>Number of affected people according to Mexican government and reported by OCHA</t>
  </si>
  <si>
    <t>Number of people in shelters according to Mexican government and reported by OCHA</t>
  </si>
  <si>
    <t>Numbers from OCHA</t>
  </si>
  <si>
    <t>Detailed breakdowns of severity of needs are not available. Level 1 = exposed population. Level 2 = affected population. Level 3 = evacuated population. It is possible some people are facing severe conditions but there are no numbers available to inform this.</t>
  </si>
  <si>
    <t>IOM Missing Migrants Project 2020; ACLED 27/05/2020-27/11/2020; OCHA 13/11/2020</t>
  </si>
  <si>
    <t>https://missingmigrants.iom.int/downloads; https://data.humdata.org/dataset/acled-data-for-mexico; https://reliefweb.int/sites/reliefweb.int/files/resources/MEXICO_Tormenta%20Eta%20y%20FF%2011%20OCHA_Flash%20Update%201%20%28ONUMX%29.pdf</t>
  </si>
  <si>
    <t>Fatalaties by cartels/gangs/militias/authorities in last 6 months according to ACLED dataset (4014) + Figure of dead migrants along the US-Mexican border according to IOM data base (140) + hurricane related fatalities (27)</t>
  </si>
  <si>
    <t>https://data.humdata.org/dataset/acled-data-for-mexico</t>
  </si>
  <si>
    <t>Fatalaties by cartels/gangs/militias/authorities in last 6 months according to ACLED dataset
Mexico recorded 35,588 murders in 2019, its highest total ever. However, analysis of 2019 homicide data has not yet been undertaken to determine whether they bear characteristics of organized crime-style violence. Year by year estimates from different sources place the percentage of crime-related homicides between 19% and 65% of all homicides with intent.</t>
  </si>
  <si>
    <t xml:space="preserve">Figure of dead migrants along the US-Mexican border. These deaths have been correlated with the undertaking of illicit migrant routes. Unlikely to account for all deaths. No sources available for all deaths along migration routes in Mexico. </t>
  </si>
  <si>
    <t>IOM Missing Migrants Project 2020 last accessed 27/11/2020</t>
  </si>
  <si>
    <t xml:space="preserve">Figures for total number of homicides in the country from May until October 2020 (last available dataset). National Police is no longer including figures on homicides resulting from police confrontations in its data collection which accounts for the decrease of total homicides since July 2019, for what some have been calling political reasons. </t>
  </si>
  <si>
    <t>GoP UNFPA</t>
  </si>
  <si>
    <t>https://www.gob.pe/1063-obtener-visa-para-ingresar-al-peru-visa-humanitaria-para-ciudadanos-venezolanos; https://www.unfpa.org/data/emergencies/peru-humanitarian-emergency</t>
  </si>
  <si>
    <t xml:space="preserve">As of June 2019, Venezuelans entering Peru are required to present a passport and a visa. The visas can be obtained in Caracas y Puerto Ordaz (Venezuela); Bogotá, Leticia y Medellín (Colombia); Guayaquil, Quito, Cuenca, Machala y Loja (Ecuador) and in order to get it, other documents are required. Many migrants and refugees that have an irregular status or lack of documentation can't access basic services </t>
  </si>
  <si>
    <t>El Comercio</t>
  </si>
  <si>
    <t>https://www.elcomercio.com/actualidad/reapertura-frontera-ecuador-peru-encuentro.html</t>
  </si>
  <si>
    <t>Official crossing of the border remains closed due to Covid-19 restrictions. Informal crossings exist along the borders where people can cross but it is not safe</t>
  </si>
  <si>
    <t>http://documents.worldbank.org/curated/en/882751468295210584/pdf/608050PUB0Asse10Box358332B01PUBLIC1.pdf</t>
  </si>
  <si>
    <t>Peru is a highly moutainous country. Median altitudes rang from 500 to more than 3,000 meters above sea level in mountainous areas, this could pose difficulties to travel throughout the country</t>
  </si>
  <si>
    <t>R4V 09/2020</t>
  </si>
  <si>
    <t>https://reliefweb.int/sites/reliefweb.int/files/resources/September%20R4V%20SITREP%202020.pdf</t>
  </si>
  <si>
    <t>According to  R4V  there are now 830,000 refugees and migrants in Peru.</t>
  </si>
  <si>
    <t>UNOCHA 01/2020</t>
  </si>
  <si>
    <t>Central Statistics Agency (Ethiopia) 2006</t>
  </si>
  <si>
    <t>https://web.archive.org/web/20070221092920/http://www.csa.gov.et:80/text_files/national%20statistics%202005/Population.pdf</t>
  </si>
  <si>
    <t xml:space="preserve">This is the total area in square km as cited in the 2006 Central Statistics Agency issued National Statistics Report Part B: Population. However, if we extend this to the bordering regions of Sudan and to include parts of Eritrea (there has been shelling in Asmara from Tigray) then the area affected will increase. </t>
  </si>
  <si>
    <t>IFRC 21/11/2020; UNHCR 29/11/2020; UNHCR 13/11/2020; OCHA 25/11/2020; UNHCR 27/11/2020</t>
  </si>
  <si>
    <t>https://reliefweb.int/report/ethiopia/africa-tigray-population-movement-information-bulletin-20-november-2020#:~:text=The%20Tigray%20Region%2C%20with%20a,and%20nearly%2016%2C000%20returned%20migrants1%20.; https://data2.unhcr.org/fr/documents/details/82978; https://www.unhcr.org/news/briefing/2020/11/5fae4aec4/humanitarian-crisis-deepens-amid-ongoing-clashes-ethiopias-tigray-region.html; https://reliefweb.int/report/ethiopia/ethiopia-tigray-region-humanitarian-update-situation-report-no-5-24-november-2020; https://reliefweb.int/sites/reliefweb.int/files/resources/UNHCR%20Ethiopia%20Tigray%20Update%2027%20November%20%281%29.pdf</t>
  </si>
  <si>
    <t>The IFRC cites that approx. 5 million people live in the Tigray region. The last official estimate in 2017 put the number at 5,247,005; however the source (the Central Statistical Agency of Ethiopia) is not accessible, either on their old site or their new one. Thus, the estimate is quoted on Wikipedia alone as data memory. In this number is included the total number of refugees in Sudan (44,724 on 27/11/2020 UNHCR), since they fled from Tigray and would already have been accounted for in the population estimation. To this is added a further 96,223 to account for the Eritrean refugees currently in Tigray, as this number is unlikely to be included in the census figure or estimate (this could not be verified as the site is down and there was no methodology available for consultation). This number could increase if we include those potentially impacted in Eritrea. However, for the moment (28/11/2020), despite shelling from Tigray into Asmara, there have been no reported numbers of people affected, and no reported deaths. It could increase further if we include those who are impacted in the wider area of the border with Sudan, and parts of Eritrea. This includes 100,000 IDPs that the UNHCR cites as being present in Tigray prior to the onset of the conflict. Finally, we add 200 international humanitarian aid workers currently in Mekelle (25/11/2020).</t>
  </si>
  <si>
    <t>UNHCR 29/11/2020; UNHCR 11/11/2020; UNHCR 27/11/2020</t>
  </si>
  <si>
    <t>https://data2.unhcr.org/fr/documents/details/82978; https://www.unhcr.org/news/press/2020/11/5fabe9fd4/clashes-ethiopias-tigray-region-force-thousands-flee-sudan.html; https://reliefweb.int/sites/reliefweb.int/files/resources/UNHCR%20Ethiopia%20Tigray%20Update%2027%20November%20%281%29.pdf</t>
  </si>
  <si>
    <t xml:space="preserve">This is the total number of people displaced internationally from Tigray, plus 100,000 IDPs who were hosted in Tigray prior to the onset of the crisis. Currently, there are no accurate estimates of the number of IDPs within Tigray and/or Ethiopia related to this crisis. </t>
  </si>
  <si>
    <t>OCHA 28/11/2020; Aljazeera 24/11/2020</t>
  </si>
  <si>
    <t>https://reliefweb.int/report/ethiopia/ethiopia-tigray-region-humanitarian-update-situation-report-no-6-26-november-2020; https://www.aljazeera.com/news/2020/11/24/over-600-people-killed-by-tigrayan-youth-group-commission</t>
  </si>
  <si>
    <t>All organisations and media report that there are currently no reliable data for this indicator.</t>
  </si>
  <si>
    <t>UNHCR 27/11/2020</t>
  </si>
  <si>
    <t>https://reliefweb.int/sites/reliefweb.int/files/resources/UNHCR%20Ethiopia%20Tigray%20Update%2027%20November%20%281%29.pdf</t>
  </si>
  <si>
    <t>Currently, the situation in Tigray is severe. Therefore all those residing in the region or displaced from the region have been considered as in levels 4 and 5 humanitarian conditions.</t>
  </si>
  <si>
    <t>Currently, the situation in Tigray is severe. Therefore all those residing in the region are considered as in need, including the 96223 registered Eritrean refugees, and the 100,000 internally displaced, but not including the 44724 (29/11/2020 UNHCR) refugees who have fled across the border to Sudan, because they are no longer in the region of Tigray. If this crisis is extended to a regional crisis to include parts of Sudan and Eritrea, then they should be included in this figure. The 500,000 residents of Mekelle, capital of Tigray, which is under siege and therefore at a heightened level of crisis severity have been subtracted from this number, and included in level 5.</t>
  </si>
  <si>
    <t xml:space="preserve">Currently, this figure is hard to disaggregate from the overall PIN, so it has been left blank. </t>
  </si>
  <si>
    <t>IFRC 21/11/2020; UNHCR 29/11/2020; UNHCR 13/11/2020; OCHA 25/11/2020; UNHCR 27/11/2020; ICRC 29/11/2020; IRC 27/11/2020; OCHA 28/11/2020</t>
  </si>
  <si>
    <t>https://reliefweb.int/report/ethiopia/africa-tigray-population-movement-information-bulletin-20-november-2020#:~:text=The%20Tigray%20Region%2C%20with%20a,and%20nearly%2016%2C000%20returned%20migrants1%20.; https://data2.unhcr.org/fr/documents/details/82978; https://www.unhcr.org/news/briefing/2020/11/5fae4aec4/humanitarian-crisis-deepens-amid-ongoing-clashes-ethiopias-tigray-region.html; https://reliefweb.int/report/ethiopia/ethiopia-tigray-region-humanitarian-update-situation-report-no-5-24-november-2020; https://reliefweb.int/sites/reliefweb.int/files/resources/UNHCR%20Ethiopia%20Tigray%20Update%2027%20November%20%281%29.pdf; https://reliefweb.int/report/ethiopia/ethiopia-hospitals-mekelle-struggling-care-wounded-medical-supplies-run-out-red; https://reliefweb.int/report/ethiopia/tensions-rise-mekelle-ethiopia-irc-warns-impending-humanitarian-disaster; https://reliefweb.int/report/ethiopia/ethiopia-tigray-region-humanitarian-update-situation-report-no-6-26-november-2020</t>
  </si>
  <si>
    <t>Currently, the region of Tigray is under an almost complete communications blackout (no internet or telephone communications). The borders of the region are closed, both internally and internationally (except for some points of passage along the Sudanese border, from which there is an outflow of refguees) and humanitarian organisations do not have access with the exception of the Ethiopian Red Cross Society, MSF, and the ICRC, which have limited access and are operating under the blackout. All sources cite that the region is in severe need of humanitarian assistance, and that food stocks are running low. There is potential therefore for the entire population currently within the region to be considered in level 5. However, at present (30/11/2020), the number cited here is 500,000, the population of the regional capital Mekelle, which is under siege and at a heightened level of humanitarian crisis severity.</t>
  </si>
  <si>
    <t>IDPs, Refugees, host, non-host.</t>
  </si>
  <si>
    <t>This figure cites only the number of fatalities as reported by ACLED for June-November 2020. The last recorded fatalities for the floods crisis in Ethiopia were in May 2020, and are therefore no longer a composite part of this figure. Since there are no other recorded fatalities across the other crises in Ethiopia (International Displacement has 0; and there are no reports to show figures for Tigray as of yet), this is the total for all crises across the country for June-November 2020.</t>
  </si>
  <si>
    <t>All casualties in the Boucle du Mouhoun, Centre-Nord, Est, Nord and Sahel in the last 6 months (01 May 20 - 31 October 20). + Deaths according to 22/09 government update</t>
  </si>
  <si>
    <t>ACLED 01/05/2020-31/10/2020</t>
  </si>
  <si>
    <t>All casualties in the Boucle du Mouhoun, Centre-Nord, Est, Nord and Sahel in the last 6 months (01 May 20 - 31 October 20).</t>
  </si>
  <si>
    <t>ACLED 01/05/2020 - 31/10/2020</t>
  </si>
  <si>
    <t>UNHCR 31/10/2020; UNHCR 31/1/2020; UNHCR 30/09/2020; UNHCR 31/08/2020</t>
  </si>
  <si>
    <t>OCHA 24/01/2020; UNHCR 31/1/2020; UNHCR 30/09/2020; UNHCR 31/08/2020; UNHCR 31/07/2020; UNHCR 31/07/2020</t>
  </si>
  <si>
    <t>Total number of casualties country-wide from May - October '20. Total number of casualties is very likely to be an underestimation, some events go unreported.</t>
  </si>
  <si>
    <t>Takes into account access scores from Libya, Algeria and Tunisia</t>
  </si>
  <si>
    <t>Takes into account access scores from Turkey and Greece</t>
  </si>
  <si>
    <t>Takes into account access scores from Algeria and Morocco</t>
  </si>
  <si>
    <t>UNHCR 05/11/2020</t>
  </si>
  <si>
    <t>ACLED 01/05/2020-31/10/2020; OCHA 24/09/2020</t>
  </si>
  <si>
    <t>Figure represents the number of fatalities across Niger (May-October), according to ACLED. The data may not reflect the reality on the ground, as attacks often go unreported + People killed by floods according to 24/09 OCHA SitRep</t>
  </si>
  <si>
    <t xml:space="preserve">Figure represents the number of fatalities in Diffa region (May-October), according to ACLED. The data may not reflect the reality on the ground, as attacks often go unreported. The increase in fatalities relative to last month can be attributed to an increase in violence, as well as an updated way of counting fatalities using ACLED data. </t>
  </si>
  <si>
    <t>https://data2.unhcr.org/en/documents/download/82742</t>
  </si>
  <si>
    <t xml:space="preserve">Figure represents the number of fatalities in Taouha and Tillaberi (May-October),  according to ACLED. The data may not reflect the reality on the ground, as attacks often go unreported. The increase in fatalities relative to last month can be attributed to an increase in violence, as well as an updated way of counting fatalities using ACLED data. </t>
  </si>
  <si>
    <t xml:space="preserve">Figure represents the number of fatalities in Maradi (May-October), according to ACLED. The data may not reflect the reality on the ground, as attacks often go unreported. Many of the recorded attakcs involve unknown armed groups, similar to those who have caused displacement in Nigeria. </t>
  </si>
  <si>
    <t>UNCT Viet Nam 26/11/2020</t>
  </si>
  <si>
    <t>https://reliefweb.int/sites/reliefweb.int/files/resources/Situation%20Report%20No.%201%20-%20Viet%20Nam%20Floods%20Storms.pdf</t>
  </si>
  <si>
    <t>People reported dead or missing according to 26/11/2020 UNCT SitRep.</t>
  </si>
  <si>
    <t>Damaged or destroyed houses according to 26/11/2020 UNCT SitRep.</t>
  </si>
  <si>
    <t>ACAPS Access November 2020</t>
  </si>
  <si>
    <t>https://acaps.sharepoint.com/:x:/s/CrisisInSight/EZz2FctWM6RKugy6PeRy-BIBX68P9i-c4z7FzHJ5EmAnUw?e=kapkKK</t>
  </si>
  <si>
    <t>National Bureau of Statistics 2011; UNHCR 10/2020</t>
  </si>
  <si>
    <t>http://istmat.info/files/uploads/53129/annual_abstract_of_statistics_2011.pdf; https://data2.unhcr.org/en/documents/details/83194</t>
  </si>
  <si>
    <t>Refugees from Ethiopia</t>
  </si>
  <si>
    <t>SDN007</t>
  </si>
  <si>
    <t>Refugee influx from Tigray</t>
  </si>
  <si>
    <t>Multiple crises in Chad</t>
  </si>
  <si>
    <t>Government of Bangladesh 2011; UNHCR 08/2019; JRP 28/02/2020; UNHCR 30/11/2020</t>
  </si>
  <si>
    <t>Government of Bangladesh 2011; JRP 02/2020; UNHCR 30/11/2020</t>
  </si>
  <si>
    <t>JRP 02/2020; UNHCR 30/11/2020</t>
  </si>
  <si>
    <t>https://www.humanitarianresponse.info/sites/www.humanitarianresponse.info; https://www.humanitarianresponse.info/sites/www.humanitarianresponse.info/files/documents/files/jrp_2020_summary_2-pager_280220.pdf; http://data2.unhcr.org/en/situations/myanmar_refugees</t>
  </si>
  <si>
    <t>2011 Census data + 864,481 Rohingya refugees as of 30 November 2020</t>
  </si>
  <si>
    <t>This includes host community (471,768), in addition to Rohingya refugees (864,481) .The Rohingya influx in Cox’s Bazar has put pressure on the district’s Bangladeshi community, particularly in the upazilas of Teknaf and Ukhia where the Rohingya now constitute at least one third of the total population. Given the size of the influx the entire population of Ukhia and Teknaf are expected to be affected by the influx.</t>
  </si>
  <si>
    <t>Rohingya refugees according to UNHCR as of 30 November 2020. This figure includes refugees previously registered at Kutupalong refugee camp and Nayapara refugee camp The publication of the 2020 JRP saw a significant decrease in number of registered refugees, which is likely to be related to new registration procedures by UNHCR in late 2019-early 2020.</t>
  </si>
  <si>
    <t xml:space="preserve">There is no population that is simply considered to be only exposed (Level 1). The host population in Cox’s Bazar is considered to be affected by the influx of Rohingya that occurred after September 2017 (Level 2). The PIN includes the Rohingya refugee population living in Cox’s Bazar as of February 2020. There was a significant decrease in the number of refugees with the publication of the 2020 Joint Humanitarian Response Plan - this was due largely to a change in registration process that identified host community members that registered as refugees to receive aid distributions, marking a sharp decrease in the number of refugees. According to Multi-Sector Needs Assessments from the ISCG, the Joint Humanitarian Response Plan, Settlement and Protection Profiling by UNHCR and REACH, and ACAPS’ analysis on vulnerability within Rohingya camps, there are specific groups that are more likely to face additional challenges in accessing humanitarian assistance. These groups include those living in female-headed households (134,428), elderly (30,026), unaccompanied or separated children (8,596), and individuals with a physical disability (34,196). Challenges include physically accessing food distribution, medical care, or income-generating opportunities (social hierarchies, hilly and unstable terrain, long distances), as well as increased risk of security incidents such as robbery or assault – particularly in Teknaf camps. Thus, this population is classified as Level 4 as they are assumed to have a more severe need than other groups within the camp population. All remaining refugees are placed on Level 3 severity. Where necessary, vulnerable population is calculated based on HH size and number of families, with the assumption that the average household size is 4. Thus, vulnerable population (Level 4) is estimated to be 207,246.  Due to the provision of humanitarian aid and an active international response, it is assumed that no Rohingya living in the camps are experiencing severity Level 5 humanitarian conditions. </t>
  </si>
  <si>
    <t>UNHCR 12/2019; UNHCR 11/11/2020; OCHA 30/11/2020; OCHA 2020; UNHCR 06/2020; UNHCR 12/11/2020</t>
  </si>
  <si>
    <t>https://www.unhcr.org/figures-at-a-glance-in-malaysia.html; http://data2.unhcr.org/en/situations/myanmar_refugees; https://reliefweb.int/sites/reliefweb.int/files/resources/ROAP_Snapshot_200616.pdf; https://reliefweb.int/sites/reliefweb.int/files/resources/2020_1130_Displacement-due-to-Myanmar-Armed-ForcesArakan-Army-conflict_EXTERNAL_0.pdf; https://reliefweb.int/sites/reliefweb.int/files/resources/MMR_HNO_2020_FINAL_131219.pdf; https://data2.unhcr.org/en/situations/thailand</t>
  </si>
  <si>
    <t>Worldbank 2017; UNHCR 30/11/2020</t>
  </si>
  <si>
    <t>https://data.worldbank.org/indicator/sp.pop.totl?page=2; https://www.unhcr.org/figures-at-a-glance-in-malaysia.html; https://reliefweb.int/sites/reliefweb.int/files/resources/78231.pdf; https://data2.unhcr.org/en/situations/thailand; https://data2.unhcr.org/en/documents/details/79611</t>
  </si>
  <si>
    <t>OCHA 30/10/2020; JRP 02/2020; CCCM 09/2019; UNHCR 12/2019; OCHA 30/11/2020; OCHA 2020; UNHCR 30/11/2020</t>
  </si>
  <si>
    <t>https://reliefweb.int/sites/reliefweb.int/files/resources/MMR_northernShan_IDP_Site_A0_Sep_2020.pdf; https://reliefweb.int/sites/reliefweb.int/files/resources/MMR_Kachin_IDP_Site_A0_Sep_2020.pdf; https://www.unhcr.org/figures-at-a-glance-in-malaysia.html; http://data2.unhcr.org/en/situations/myanmar_refugees; https://reliefweb.int/sites/reliefweb.int/files/resources/ROAP_Snapshot_200616.pdf; https://reliefweb.int/sites/reliefweb.int/files/resources/2020_1130_Displacement-due-to-Myanmar-Armed-ForcesArakan-Army-conflict_EXTERNAL_0.pdf; https://reliefweb.int/sites/reliefweb.int/files/resources/MMR_HNO_2020_FINAL_131219.pdf; https://data2.unhcr.org/en/documents/details/79611</t>
  </si>
  <si>
    <t>Worldbank population figure (53.3 million), minus (864,481 Rohingyas in Bangladesh, 153,800 MMR refugees in Malaysia, 91,809 MMR refugees in Thailand).</t>
  </si>
  <si>
    <t>Rohingya in Bangladesh (864,481), MMR refugees in Malaysia (153,800), and MMR refugees in Thailand (91,809) according to UNHCR. IDPs in Rakhine in camp settings since 2012 (126,000) and other IDPs in Rakhine and Chin (104,011). Since January 2020, there has been a 50% increase in displacement due to conflict escalation. This is likely an underestimate. Displaced population movements are monitored closely in Bangladesh, however, IDPs inside Rakhine State are difficult to track due to recurring temporary displacement and access restrictions in conflict-affected townships. Additionally, an unknown number of Rohingya attempt to cross to Malaysia across the Bay of Bengal, which are likley undetected by displacement counts either before or after they reach their destination.</t>
  </si>
  <si>
    <t>Rohingya in Bangladesh (864,481), MMR refugees in Malaysia (153,800), and MMR refugees in Thailand (91,809) according to UNHCR. IDPs in Rakhine in camp settings since 2012 (126,000) and other IDPs in Rakhine and Chin (104,011). IDPs in Kachin and Shan as of September 2020 (105,938). Since January 2020, there has been a 50% increase in displacement due to conflict escalation. This is an estimate with limited reliability given that access restrictions make it difficult to assess exact numbers and scale of displacement.</t>
  </si>
  <si>
    <t>Govt of Philippines 2015; Protection Cluster 07/12/2020; NDRRMC 28/08/2020 ; NDRRMC 15/12/2020; OCHA Humanitarian Needs and Priorities 26/11/2020</t>
  </si>
  <si>
    <t>Protection Cluster 07/12/2020; NDRRMC 15/12/2020</t>
  </si>
  <si>
    <t>Census Data 2015; NDRRMC 15/12/2020</t>
  </si>
  <si>
    <t>NDRRMC 15/12/2020</t>
  </si>
  <si>
    <t>NDRRMC 15/12/2020; OCHA Humanitarian Needs and Priorities 26/11/2020</t>
  </si>
  <si>
    <t xml:space="preserve">The total square kilometres of 33 provinces across Regions II, III, IV-A (Calabarzon), Mimaropa, V, VIII, CAR and NRC affeceted by Typhoon Rolly, and 5 provinces that were not affected by Typhoon Rolly but further affected by Typhoon Vamco. </t>
  </si>
  <si>
    <t xml:space="preserve">The total number of people affected by Typhoon Rolly and Vamco according to the national government. It is unclear whether the people affected were double-counted. </t>
  </si>
  <si>
    <t>Protection Cluster 07/12/2020</t>
  </si>
  <si>
    <t>Protection Cluster 07/12/2020; Govt of Philippines 2015</t>
  </si>
  <si>
    <t>http://www.protectionclusterphilippines.org/?p=2890; https://data.humdata.org/dataset/philippines-2015-census-population-administrative-level-1-to-4</t>
  </si>
  <si>
    <t>JRP 02/2020; CCCM 09/2019; UNHCR 12/2019; OCHA 30/11/2020; OCHA 2020; UNHCR 06/2020</t>
  </si>
  <si>
    <t>Myanmar Worldbank population figure (53.3 million), minus 864,481 Rohingyas in Bangladesh, 153,800 MMR refugees in Malaysia, 91,809 MMR refugees in Thailand. Bangladesh population according to 2011 Census data (142.3 million)</t>
  </si>
  <si>
    <t xml:space="preserve">In Myanmar, all of Rakhine state and Paletwa township in Chin state are affected by the conflict to a certain extent. According to the 2014 census, the population for Rakhine is 3,188,807. Paletwa population is 97,053. As the census does not take into account the Rohingya population, the estimated 596,000 Rohingya who have stayed in Myanmar are added. For Bangladesh, this is the total number of people living in Teknaf and Uknia Upazilia (471,768), in addition to Rohingya refugees (864,481) that are all living in the affected area. </t>
  </si>
  <si>
    <t>In Rakhine, this is based on the HNO PIN dataset and includes townships where PIN in Rakhine are living with the Census data to determine how many people are affected (1,563,449). This is based on the assumption that not only the PIN are affected but also the people living around the areas of conflict and displacement. Since Rohingya are affected regardless of their location in Rakhine, all 596,000 are included. The population of the following townships are considered affected: Kyaukpyu, Meybon, Pauktaw, Sittwe, Kyauktaw, Minbya, Mrauk-U, Ponnagyun, Buthidaung, Maungdaw, and Rathedaung townships in Rakhine and Paletwa township in Chin state.  In Bangladesh, this includes host community (471,768), in addition to Rohingya refugees (864,481) .The Rohingya influx in Cox’s Bazar has put pressure on the district’s Bangladeshi community, particularly in the upazilas of Teknaf d Ukhia where the Rohingya now constitute at least one third of the total population. Given the size of the influx the entire population of Ukhia and Teknaf are expected to be affected by the influx.</t>
  </si>
  <si>
    <t>Rohingya in Bangladesh (864,481), Rohingya in Malaysia (153,800), Rohingya IDPs in Rakhine since 2012 (126,000) and recent displacement in Rakhine and Chin (103,076). Since January 2020, there has been a 50% increase in displacement due to conflict escalation, given that 596,000 Rohingya remain in Rakhine state but not categorised as displaced (since 2012), we assume that the majority of displacement in Rakhine and Chin affect the Rohingya. This is likely an underestimate. Displaced population movements are monitored closely in Bangladesh, however, IDPs inside Rakhine State are difficult to track due to recurring temporary displacement and access restrictions in conflict-affected townships. Additionally, an unknown number of Rohingya attempt to cross to Malaysia across the Bay of Bengal, which are likley undetected by displacement counts either before or after they reach their destination.</t>
  </si>
  <si>
    <t>IDMC 31/12/2019; IOM 12/11/2020; UNHCR 14/02/2020; WHO 07/2020; OCHA 22/11/2020</t>
  </si>
  <si>
    <t>IDPs (natural disaster and conflict): 2,993,000 (IDMC 2020). Returnees from 1 January 2020 to 14 December 2020: 817,326 from Iran and 6,323 from Pakistan. Only those who have returned since January 2020 were included as it can be expected that many share the characteristics (needs and vulnerabities) of IDPs and have not actually been able to return to their place of origin. This number also includes registered refugees in Pakistan (1,422,673). Does not consider refugees and asylum seekers in other countries because it is difficult to determine whether they fall within the 10 year period of inclusion.</t>
  </si>
  <si>
    <t>https://afghanistan.iom.int/pakistan-returns; https://www.internal-displacement.org/countries/afghanistan; https://data2.unhcr.org/en/country/pak; https://reliefweb.int/sites/reliefweb.int/files/resources/iom_afghanistan-return_of_undocumented_afghans_situation_report_06-12_dec_2020.pdf; https://reliefweb.int/sites/reliefweb.int/files/resources/situation-report-july2020-afg.pdf; https://www.humanitarianresponse.info/sites/www.humanitarianresponse.info/files/documents/files/afghanistan_humanitarian_weekly_22_november_2020.pdf</t>
  </si>
  <si>
    <t>OCHA 18/03/2020; UNHCR 31/10/2020; UNHCR 31/10/2020; UNHCR 31/10/2020</t>
  </si>
  <si>
    <t>Cadre Harmonise 11/12/2020</t>
  </si>
  <si>
    <t>https://data.humdata.org/dataset/senegal-population-statistics; https://data2.unhcr.org/en/country/sen; https://data2.unhcr.org/en/country/gnb; https://data2.unhcr.org/en/country/gmb</t>
  </si>
  <si>
    <t xml:space="preserve">OCHA population data + refugees in Senegal - Senegalese refugees in Gambia and Guinea-Bissau
</t>
  </si>
  <si>
    <t>Results of the 2020 Cadre Harmonise for the Sep-Dec 2020 period. Population in IPC2 and above is considered affected. Methodology change from previous GCSI because including IPC1 would mean that the entire population is affected, according CH data</t>
  </si>
  <si>
    <t>Estimated number of people in IPC phases 1-5 according to the Cadre Harmonise make up the "Current Humanitarian conditions" indicators (current period Sep-Dec 2020)</t>
  </si>
  <si>
    <t>World Bank 2019; IOM 11/12/2020</t>
  </si>
  <si>
    <t>IOM 11/12/2020</t>
  </si>
  <si>
    <t>https://displacement.iom.int/system/tdf/reports/ARMENIA%20DTM%20Round%203%20Narrative_v4.pdf?file=1&amp;type=node&amp;id=10330</t>
  </si>
  <si>
    <t>https://data.worldbank.org/country/AM; https://displacement.iom.int/system/tdf/reports/ARMENIA%20DTM%20Round%203%20Narrative_v4.pdf?file=1&amp;type=node&amp;id=10330</t>
  </si>
  <si>
    <t>World Bank 2019; IOM 11/12/2020; State Statistical Committee of the Republic of Azerbaijan</t>
  </si>
  <si>
    <t>https://data.worldbank.org/country/AM; https://displacement.iom.int/system/tdf/reports/ARMENIA%20DTM%20Round%203%20Narrative_v4.pdf?file=1&amp;type=node&amp;id=10330; https://www.stat.gov.az/source/demoqraphy/ap/?lang=en</t>
  </si>
  <si>
    <t>IOM June-November 2020</t>
  </si>
  <si>
    <t>CH 11/12/2020; UNHCR 30/09/2020</t>
  </si>
  <si>
    <t>CH 11/12/2020; UNHCR 30/09/2021</t>
  </si>
  <si>
    <t>CH 11/12/2020; UNHCR 30/09/2022</t>
  </si>
  <si>
    <t>CH 11/12/2020; UNHCR 30/09/2023</t>
  </si>
  <si>
    <t>CH 11/12/2020; UNHCR 30/09/2024</t>
  </si>
  <si>
    <t>CH 11/12/2020; UNHCR 30/09/2025</t>
  </si>
  <si>
    <t>http://www.ipcinfo.org/fileadmin/user_upload/ipcinfo/docs/IPC_Zambia_Acute_Food_Insecurity_2020July2021March_Report.pdf</t>
  </si>
  <si>
    <t>PIN is a summation of levels 3-5 of humanitarian needs according to ACAPS methodology. Levels 1-5 are according to IPC figures for levels of humanitarian needs.</t>
  </si>
  <si>
    <t>This is the sum total of level 2-5 of needs according to ACAPS methodology for population affected by the crisis.</t>
  </si>
  <si>
    <t>This is the sum total of level 1-5 of needs according to ACAPS methodology for population living in affected areas.</t>
  </si>
  <si>
    <t xml:space="preserve">IPC October 2020 to March 2021 Projections </t>
  </si>
  <si>
    <t>http://www.ipcinfo.org/ipc-country-analysis/details-map/en/c/1152931/?iso3=ZMB</t>
  </si>
  <si>
    <t xml:space="preserve">Square km of affected areas according to the latest IPC analysis. </t>
  </si>
  <si>
    <t>The sum of the figures for total population in the affected countries.</t>
  </si>
  <si>
    <t>The sum of square km of affected areas for all the countries affected by the crisis.</t>
  </si>
  <si>
    <t>This is the sum total of level 1-5 of needs for all the affected countries.</t>
  </si>
  <si>
    <t>This is the sum total of level 2-5 of needs for all the affected countries.</t>
  </si>
  <si>
    <t>https://reliefweb.int/sites/reliefweb.int/files/resources/GHO2021_EN.pdf</t>
  </si>
  <si>
    <t>OCHA Global HNO 2021</t>
  </si>
  <si>
    <t xml:space="preserve">OCHA HNO 2020; Migracion Colombia 26/11/2020 </t>
  </si>
  <si>
    <t>IDPs (530.000) + Venezuelans with intention to stay (1,715,831) + Colombian returnees (980,000) + Transit population (300,000) + Pendular population (501.000)</t>
  </si>
  <si>
    <t>https://databank.worldbank.org/data/views/reports/reportwidget.aspx?Report_Name=CountryProfile&amp;Id=b450fd57&amp;tbar=y&amp;dd=y&amp;inf=n&amp;zm=n&amp;country=COL; https://www.migracioncolombia.gov.co/infografias/distribucion-venezolanos-en-colombia-corte-a-30-de-septiembre</t>
  </si>
  <si>
    <t>World Bank 2018; Migracion Colombia 30/09/2020</t>
  </si>
  <si>
    <t>The departments where more than 100,000 Venezuelans migrants are reported are: Antioquia, Atlantico, Bogota, La Guajira, Norte de Santander, Santander</t>
  </si>
  <si>
    <t>DANE Projection for 2019</t>
  </si>
  <si>
    <t xml:space="preserve">Population living in the departments with over 100,000 Venezuelans migrants. </t>
  </si>
  <si>
    <t>Regional Response Plan 2020 10/12/2020; R4V Colombia 31/10/2020; Migracion Colombia 30/09/2020</t>
  </si>
  <si>
    <t>It includes Venezuelans with intention to stay (1,715,831) + Transit population (300,000) + Colombian returnees (980,000) + Host communities (60,000)</t>
  </si>
  <si>
    <t>It includes Venezuelans with intention to stay (1,715,831) + Transit population (300,000) + Colombian returnees (500,000)</t>
  </si>
  <si>
    <t>Regional Response Plan 2020 31/12/2019; R4V Colombia 05/2020; Migracion Colombia 30/09/2020</t>
  </si>
  <si>
    <t>https://r4v.info/es/documents/details/82927; https://r4v.info/en/situations/platform/location/10044; https://www.migracioncolombia.gov.co/infografias/distribucion-venezolanos-en-colombia-corte-a-30-de-septiembre</t>
  </si>
  <si>
    <t xml:space="preserve">PIN number includes the number of Venezuzelans with the intention to stay (1,715,831) + 300,000 of refugees and migrants in transit + 980,000 colombians returnees + 60,000 of the host communities. 
Level 1 takes into consideration the people exposed to Venezuelan inlux minus people affected and people in need 
Level 3 includes the Venezuelans with intention to stay, the Colombian returnees and the host communities 
Level 4 includes the refugees and migrants in transit. </t>
  </si>
  <si>
    <t>OCHA 05/12/2020</t>
  </si>
  <si>
    <t>https://reliefweb.int/sites/reliefweb.int/files/resources/05122020_sitrepno5_afectaciones_por_lluvias_y_h_iota_update_8_vf.pdf</t>
  </si>
  <si>
    <t>13 departments affected according to OCHA. Areas of departments taken from baseline data</t>
  </si>
  <si>
    <t>13 departments affected according to OCHA. Populations taken from baseline data</t>
  </si>
  <si>
    <t>This is the total of homicides between June-November 2020 (latest month available) for the whole country.</t>
  </si>
  <si>
    <t>Instituto Nacional de Ciencias Forenses de Guatemala 09/2020; CONRED 16/12/2020</t>
  </si>
  <si>
    <t>This is the total of homicides between June - November 2020 (latest month available) for the whole country (1.859) plus hurricane related deaths (61)</t>
  </si>
  <si>
    <t>OCHA HNO 2020 15/06/2020; IPC 11/2020</t>
  </si>
  <si>
    <t>https://www.acaps.org/sites/acaps/files/key-documents/files/hno_centroamerica_2020.pdf; http://www.ipcinfo.org/ipc-country-analysis/details-map/en/c/1152911/?iso3=GTM</t>
  </si>
  <si>
    <t xml:space="preserve">https://www.acaps.org/sites/acaps/files/key-documents/files/hno_centroamerica_2020.pdf; </t>
  </si>
  <si>
    <t>ACLED 17/06/2020 - 17/12/2020; UNICEF 22/11/2020; OCHA 04/11/2020</t>
  </si>
  <si>
    <t>https://acleddata.com/data-export-tool/; https://reliefweb.int/sites/reliefweb.int/files/resources/UNICEF%20Central%20America%20Humanitarian%20Situation%20Report%20No.%203%20%28Hurricanes%20Eta%20and%20Iota%20%20%29%20-%2011%20-20%20November%202020.pdf
https://reliefweb.int/sites/reliefweb.int/files/resources/Central%20America_%20Tropical%20Storm%20Eta%20-%20Flash%20Update%20No.%202%20%28as%20of%205_00pm%20EST%204%20November%202020%29.pdf</t>
  </si>
  <si>
    <t>Fatalities related to political motives (4) + fatalities related to hurricanes (23). The figure for political motives does not include fatalities in the indigenous communities of Nicaragua related to episodes of land grabbing. They are not considered part of the socio-economic crisis which started in April 2018. Where motives could not be verified the fatality was not counted. The figure is a minimum estimate rather than an accurate representation.</t>
  </si>
  <si>
    <t>State Statistical Committee of the Republic of Azerbaijan; IOM 11/12/2020</t>
  </si>
  <si>
    <t>Key Informant Interview 14/12/2020</t>
  </si>
  <si>
    <t>State Statistical Committee of the Republic of Azerbaijan; IOM 11/12/2020; World Bank 2019</t>
  </si>
  <si>
    <t>IOM 11/12/2020; Key Informant Interview 14/12/2020</t>
  </si>
  <si>
    <t>ACLED 01/06/2020-30/11/2020; Fasozine 22/09/2020</t>
  </si>
  <si>
    <t>ACLED 01/06/2020-30/11/2020</t>
  </si>
  <si>
    <t>UNHCR 31/10/2020; OCHA 17/11/2020</t>
  </si>
  <si>
    <t>ACLED 01/06/2020 - 30/11/2020</t>
  </si>
  <si>
    <t>OCHA 01/2020; UNHCR 30/11/2020</t>
  </si>
  <si>
    <t>UNHCR 30/11/2020</t>
  </si>
  <si>
    <t>ACLED 01/06/2020 - 30/11/2020; IOM 01/09/2020</t>
  </si>
  <si>
    <t>World Bank 2017; UNHCR 21/12/2020</t>
  </si>
  <si>
    <t>World bank 2017; UNHCR 21/12/2020</t>
  </si>
  <si>
    <t>UNHCR 21/12/2020</t>
  </si>
  <si>
    <t>UNHCR 22/09/2020; UNHCR 21/12/2020</t>
  </si>
  <si>
    <t>UNHCR 16/12/2020; UNHCR 15/12/2020; WFP 30/06/2020</t>
  </si>
  <si>
    <t>UNHCR 16/12/2020</t>
  </si>
  <si>
    <t>UNHCR 16/12/2020; WFP 30/06/2020</t>
  </si>
  <si>
    <t>UNHCR 16/12/2020; UNHCR 15/12/2020</t>
  </si>
  <si>
    <t>IOM June-November '20</t>
  </si>
  <si>
    <t>Protection Cluster Factsheet 21/12/2020</t>
  </si>
  <si>
    <t>https://www.stat.gov.az/source/demoqraphy/ap/?lang=en;  https://displacement.iom.int/system/tdf/reports/ARMENIA%20DTM%20Round%203%20Narrative_v4.pdf?file=1&amp;type=node&amp;id=10330</t>
  </si>
  <si>
    <t>Of th 40,000 people initially displaced within Azerbaijan most have returned, with around 350-400 remainingin Aghdam as damages prevent them from returning</t>
  </si>
  <si>
    <t>https://www.stat.gov.az/source/demoqraphy/ap/?lang=en; https://displacement.iom.int/system/tdf/reports/ARMENIA%20DTM%20Round%203%20Narrative_v4.pdf?file=1&amp;type=node&amp;id=10330; https://data.worldbank.org/country/AM</t>
  </si>
  <si>
    <t>People displaced according to Armenian and an estimate of people in Azerbaijan displaced by the 2020 conflict that still hadn't returned (350-400)</t>
  </si>
  <si>
    <t>OCHA number of 4,9 mio people for total population includes IDPs (641,000), returnees (92,000), host population (2,100,000) &amp; refugees (10,000)</t>
  </si>
  <si>
    <t xml:space="preserve">OCHA number of total population (entire population is affected, this also means that the figure is likely an overestimation) </t>
  </si>
  <si>
    <t>https://data2.unhcr.org/en/situations/car/location/399; https://www.humanitarianresponse.info/sites/www.humanitarianresponse.info/files/documents/files/ocha_carte_deplacement_en_october_2020_v2.pdf</t>
  </si>
  <si>
    <t>Figure represents sum of IDPs (641,292 UNHCR) + CAR refugees abroad (627,000 UNHCR) + returnees jan-oct 2020 (102,000 OCHA). As of 12/2020, returnees from 2019 are not considered anymore</t>
  </si>
  <si>
    <t>Conflict-related fatalities June-November'20. Fatalities eported include civilians, armed groups and peace keepers. Given the dynamic of the crisis, the number is likely to not be respresentative of the situation on the ground as many fatalities go unreported.</t>
  </si>
  <si>
    <t>Number of reported fatalities between June-November 2020 in Ennedi Est, Wadi Fira, Ouaddai and Sila.</t>
  </si>
  <si>
    <t>Number of casualties across Chad between June-November 2020. Figure is likely an under-estimation, as violent incidents often go unreported. + Number of deaths from floods in August according to IOM press release. More recent data not available</t>
  </si>
  <si>
    <t xml:space="preserve">Total number of fatilities recorded by ACLED in Lac region, June-November 2020. Figure is likely an under-estimation, as violent incidents often go unreported.  </t>
  </si>
  <si>
    <t>Number of casualties in Tibesti region between June - November 2020. This figure is almost certainly an underestimation, due to attacks that go unreported, and the fact that very little information is available about the Tibesti conflict.</t>
  </si>
  <si>
    <t>https://data.worldbank.org/indicator/SP.POP.TOTL?locations=GR; https://data2.unhcr.org/en/documents/download/83847</t>
  </si>
  <si>
    <t>https://data2.unhcr.org/en/documents/download/83847</t>
  </si>
  <si>
    <t>People who are registered to have died or missing in Greece in the IOM missing persons database in the last 6 months (June-November)</t>
  </si>
  <si>
    <t>https://data2.unhcr.org/en/documents/download/79128; https://data2.unhcr.org/en/documents/download/83847</t>
  </si>
  <si>
    <t>https://data2.unhcr.org/en/situations/syria/location/113; https://data2.unhcr.org/en/documents/download/83698; https://reliefweb.int/sites/reliefweb.int/files/resources/CVME5_03072020.pdf</t>
  </si>
  <si>
    <t>https://data2.unhcr.org/en/situations/syria/location/113; https://data2.unhcr.org/en/documents/download/83698</t>
  </si>
  <si>
    <t xml:space="preserve">Figure represents the number of fatalities and missing among migrants in Turkey during the past 6 months (June-November '20), according to IOM's Missing Migrant Database. The true number of fatalities may be higher as a result of unreported incidents. </t>
  </si>
  <si>
    <t>https://www.humanitarianresponse.info/sites/www.humanitarianresponse.info/files/documents/files/2020_11_protection_cluster_factsheet_eng.pdf</t>
  </si>
  <si>
    <t>All conflict fatalities in Donetsk and Luhansk oblasts in ast 6 months (June-November). September Luhansk wildfire casualties were not counted</t>
  </si>
  <si>
    <t xml:space="preserve"> https://www.humanitarianresponse.info/sites/www.humanitarianresponse.info/files/documents/files/tcd_str_hno2020_20200210.pdf;
https://www.humanitarianresponse.info/sites/www.humanitarianresponse.info/files/documents/files/tcd_str_hrp2020revision_20200616.pdf</t>
  </si>
  <si>
    <t>Refugee, IDP, Host, non-host, returnees</t>
  </si>
  <si>
    <t>https://www.acaps.org/sites/acaps/files/products/files/20201214_acaps_humanitarian_access_overview_december_2020_0.pdf</t>
  </si>
  <si>
    <t>This includes the host community and the refugees from Tigray</t>
  </si>
  <si>
    <t>UN OCHA 21/12/2020</t>
  </si>
  <si>
    <t>https://gho.unocha.org/sudan</t>
  </si>
  <si>
    <t xml:space="preserve">The total population of Sudan according to the 2020 Global Humanitarian Overview is 43.8 million. </t>
  </si>
  <si>
    <t>ArcGIS 30/12/2020</t>
  </si>
  <si>
    <t>Area size measured by using ArcGIS measurment tool on ArcGIS Online.</t>
  </si>
  <si>
    <t>https://data2.unhcr.org/fr/documents/details/82978 ; http://www.ipcinfo.org/fileadmin/user_upload/ipcinfo/docs/IPC_Sudan_Acute_Food_Insecurity_Projection_Update_2020OctDec_Report.pdf ; https://www.thenewhumanitarian.org/news-feature/2020/11/19/ethiopia-tigray-conflict-sudan-refugees</t>
  </si>
  <si>
    <t>UNHCR 31/12/2020</t>
  </si>
  <si>
    <t>https://data2.unhcr.org/fr/documents/details/82978</t>
  </si>
  <si>
    <t xml:space="preserve">Figure taken from the most recent UNHCR Sudan Ethiopia Situation - Daily New Arrivals Updates (Eastern Sudan Border) report by UNHCR on Sudan 31 December. The is the total number of new arrivals from Ethiopia to east Sudan estimated by UNHCR. </t>
  </si>
  <si>
    <t xml:space="preserve">Aid orgaisations have reported illnesses among the refugees such as chronic diseases and HIV. Furthermore, crowded camp situations often have threats of waterborne diseases. However, there are no accurate esimates or numbers of people with illnesses therefore this section is left blank for December 2020. </t>
  </si>
  <si>
    <t>UNHCR 31/12/2020 IPC Oct-Dec 2020</t>
  </si>
  <si>
    <t>https://data2.unhcr.org/fr/documents/details/82978; https://reliefweb.int/sites/reliefweb.int/files/resources/IPC_Sudan_Acute_Food_Insecurity_Projection_Update_2020OctDec_Report.pdf</t>
  </si>
  <si>
    <t xml:space="preserve">The final number comprisis of the number of Ethiopian refugees in Sudan since the beginning of the crisis in Tigray (7 November), plus the number of people in the host community that is in level 3 need.  </t>
  </si>
  <si>
    <t>IPC Oct-Dec 2020</t>
  </si>
  <si>
    <t>https://reliefweb.int/sites/reliefweb.int/files/resources/IPC_Sudan_Acute_Food_Insecurity_Projection_Update_2020OctDec_Report.pdf</t>
  </si>
  <si>
    <t xml:space="preserve">The final figure is the total number of people in the host community in Kassala and Gedaref states where the refugees from Tigray are in East Sudan.  </t>
  </si>
  <si>
    <t xml:space="preserve"> It was determined that the level of needs for the refugees is at level 3 while there isNo/limited data/information available for levels 2, 4 and 5 based on ACAPS methodology. </t>
  </si>
  <si>
    <t>The refugee influx has not lead to any reported fatalities in Sudan.</t>
  </si>
  <si>
    <t>The refugee influx has not lead to any reported economic losses in Sudan.</t>
  </si>
  <si>
    <t xml:space="preserve">The refugee influx has not lead to any reported destruction of buildings in Sudan. </t>
  </si>
  <si>
    <t xml:space="preserve">The refugee influx has not lead to any reported building damages in Sudan. </t>
  </si>
  <si>
    <t xml:space="preserve">No avaliable data or estimation on the number of fatalities in Sudan. </t>
  </si>
  <si>
    <t xml:space="preserve">Although there are no number of reported injuries, it can be assumed that some of the refugees arriving have been injurged by the conflict or by the long travel to East Sudan. But for December 2020, this section will be left blank. </t>
  </si>
  <si>
    <t>No information available for December 2020</t>
  </si>
  <si>
    <t>Rating based on ACAPS December 2020 Access report</t>
  </si>
  <si>
    <t>Due to the remoteness of the border region in East Sudan between Ethiopia, the humanitarian aid is slow to arrive to the refugees. The nearest town is at least six hours from the border areas and entry points. Rating based on ACAPS December 2020 Access report.</t>
  </si>
  <si>
    <t>Multiple Country Crisis in Madagascar</t>
  </si>
  <si>
    <t>December 2020</t>
  </si>
  <si>
    <t xml:space="preserve">The figure represent the total number of new arrivals from Ethiopia to East Sudan since 7 November 2020. In addition, the population of Hamdayet town where most of the refugees arrive is about 5,000 most of the refugees are relocated across Gedaref State in various refugee camps. Therefore, the total figure includes the new arrivals to east Sudan, local population of Kassala and the total population of Gedaref state as the arrival of the new refugees is likely to impact the local host communities. This figure is taken from levels 1, 2, 3, 4, 5 of humanitarian conditions. </t>
  </si>
  <si>
    <t xml:space="preserve">Kassala, Gedaref and Blue Nile states are hosting the new refugees. However, it is reported that the impact of the refugee influx on the host community can have both negative and positive impacts. Furthermore, it is difficult to differentiate that whether the needs of host communities are as a result of the presence of refugees, or rather based on pre-exisiting conditions. Therefore the whole states of Kassala and Gedaref are included in the total number as well as the number of new arrivals. The arrivals to Blue Nile is only 705 from Ethiopia and therefore Blue Nile state is not included as it will less likely be impacted by the refugees. This figure comes from the adding levels 2, 3, 4, 5 of the humanitarian conditions. </t>
  </si>
  <si>
    <t>AFG001Total population</t>
  </si>
  <si>
    <t>AFG001Landmass affected</t>
  </si>
  <si>
    <t>AFG001People exposed</t>
  </si>
  <si>
    <t>AFG001People affected</t>
  </si>
  <si>
    <t>AFG001People displaced</t>
  </si>
  <si>
    <t>AFG001Injuries reported</t>
  </si>
  <si>
    <t>AFG001Illness cases reported</t>
  </si>
  <si>
    <t>AFG001Fatalities reported</t>
  </si>
  <si>
    <t>AFG001Buildings damaged</t>
  </si>
  <si>
    <t>AFG001Buildings destroyed</t>
  </si>
  <si>
    <t>AFG001Buildings in the affected area</t>
  </si>
  <si>
    <t>AFG001Economic Losses</t>
  </si>
  <si>
    <t>AFG001People in Need</t>
  </si>
  <si>
    <t>AFG001Minimal humanitarian conditions - Level 1</t>
  </si>
  <si>
    <t>AFG001Stressed humanitarian conditions - Level 2</t>
  </si>
  <si>
    <t>AFG001Moderate humanitarian conditions - Level 3</t>
  </si>
  <si>
    <t>AFG001Severe humanitarian conditions - Level 4</t>
  </si>
  <si>
    <t>AFG001Extreme humanitarian conditions - Level 5</t>
  </si>
  <si>
    <t>AFG001Fatalities in all crises</t>
  </si>
  <si>
    <t>AFG001Crisis affected groups</t>
  </si>
  <si>
    <t>AFG001People facing limited access constraints</t>
  </si>
  <si>
    <t>AFG001People facing restricted access constraints</t>
  </si>
  <si>
    <t>AFG001Impediments to entry into country (bureaucratic and administrative)</t>
  </si>
  <si>
    <t>AFG001Restriction of movement (impediments to freedom of movement and/or administrative restrictions)</t>
  </si>
  <si>
    <t>AFG001Interference into implementation of humanitarian activities</t>
  </si>
  <si>
    <t>AFG001Violence against personnel, facilities and assets</t>
  </si>
  <si>
    <t>AFG001Denial of existence of humanitarian needs or entitlements to assistance</t>
  </si>
  <si>
    <t>AFG001Restriction and obstruction of access to services and assistance</t>
  </si>
  <si>
    <t>AFG001Ongoing insecurity/hostilities affecting humanitarian assistance</t>
  </si>
  <si>
    <t xml:space="preserve">AFG001Presence of mines and improvised explosive devices </t>
  </si>
  <si>
    <t>AFG001Physical constraints in the environment (obstacles related to terrain, climate, lack of infrastructure, etc.)</t>
  </si>
  <si>
    <t>DZA002Total population</t>
  </si>
  <si>
    <t>DZA002Landmass affected</t>
  </si>
  <si>
    <t>DZA002People exposed</t>
  </si>
  <si>
    <t>DZA002People affected</t>
  </si>
  <si>
    <t>DZA002People displaced</t>
  </si>
  <si>
    <t>DZA002Injuries reported</t>
  </si>
  <si>
    <t>DZA002Illness cases reported</t>
  </si>
  <si>
    <t>DZA002Fatalities reported</t>
  </si>
  <si>
    <t>DZA002Buildings damaged</t>
  </si>
  <si>
    <t>DZA002Buildings destroyed</t>
  </si>
  <si>
    <t>DZA002Buildings in the affected area</t>
  </si>
  <si>
    <t>DZA002Economic Losses</t>
  </si>
  <si>
    <t>DZA002People in Need</t>
  </si>
  <si>
    <t>DZA002Minimal humanitarian conditions - Level 1</t>
  </si>
  <si>
    <t>DZA002Stressed humanitarian conditions - Level 2</t>
  </si>
  <si>
    <t>DZA002Moderate humanitarian conditions - Level 3</t>
  </si>
  <si>
    <t>DZA002Severe humanitarian conditions - Level 4</t>
  </si>
  <si>
    <t>DZA002Extreme humanitarian conditions - Level 5</t>
  </si>
  <si>
    <t>DZA002Fatalities in all crises</t>
  </si>
  <si>
    <t>DZA002Crisis affected groups</t>
  </si>
  <si>
    <t>DZA002People facing limited access constraints</t>
  </si>
  <si>
    <t>DZA002People facing restricted access constraints</t>
  </si>
  <si>
    <t>DZA002Impediments to entry into country (bureaucratic and administrative)</t>
  </si>
  <si>
    <t>DZA002Restriction of movement (impediments to freedom of movement and/or administrative restrictions)</t>
  </si>
  <si>
    <t>DZA002Interference into implementation of humanitarian activities</t>
  </si>
  <si>
    <t>DZA002Violence against personnel, facilities and assets</t>
  </si>
  <si>
    <t>DZA002Denial of existence of humanitarian needs or entitlements to assistance</t>
  </si>
  <si>
    <t>DZA002Restriction and obstruction of access to services and assistance</t>
  </si>
  <si>
    <t>DZA002Ongoing insecurity/hostilities affecting humanitarian assistance</t>
  </si>
  <si>
    <t xml:space="preserve">DZA002Presence of mines and improvised explosive devices </t>
  </si>
  <si>
    <t>DZA002Physical constraints in the environment (obstacles related to terrain, climate, lack of infrastructure, etc.)</t>
  </si>
  <si>
    <t>DZA003Total population</t>
  </si>
  <si>
    <t>DZA003Landmass affected</t>
  </si>
  <si>
    <t>DZA003People exposed</t>
  </si>
  <si>
    <t>DZA003People affected</t>
  </si>
  <si>
    <t>DZA003People displaced</t>
  </si>
  <si>
    <t>DZA003Injuries reported</t>
  </si>
  <si>
    <t>DZA003Illness cases reported</t>
  </si>
  <si>
    <t>DZA003Fatalities reported</t>
  </si>
  <si>
    <t>DZA003Buildings damaged</t>
  </si>
  <si>
    <t>DZA003Buildings destroyed</t>
  </si>
  <si>
    <t>DZA003Buildings in the affected area</t>
  </si>
  <si>
    <t>DZA003Economic Losses</t>
  </si>
  <si>
    <t>DZA003People in Need</t>
  </si>
  <si>
    <t>DZA003Minimal humanitarian conditions - Level 1</t>
  </si>
  <si>
    <t>DZA003Stressed humanitarian conditions - Level 2</t>
  </si>
  <si>
    <t>DZA003Moderate humanitarian conditions - Level 3</t>
  </si>
  <si>
    <t>DZA003Severe humanitarian conditions - Level 4</t>
  </si>
  <si>
    <t>DZA003Extreme humanitarian conditions - Level 5</t>
  </si>
  <si>
    <t>DZA003Fatalities in all crises</t>
  </si>
  <si>
    <t>DZA003Crisis affected groups</t>
  </si>
  <si>
    <t>DZA003People facing limited access constraints</t>
  </si>
  <si>
    <t>DZA003People facing restricted access constraints</t>
  </si>
  <si>
    <t>DZA003Impediments to entry into country (bureaucratic and administrative)</t>
  </si>
  <si>
    <t>DZA003Restriction of movement (impediments to freedom of movement and/or administrative restrictions)</t>
  </si>
  <si>
    <t>DZA003Interference into implementation of humanitarian activities</t>
  </si>
  <si>
    <t>DZA003Violence against personnel, facilities and assets</t>
  </si>
  <si>
    <t>DZA003Denial of existence of humanitarian needs or entitlements to assistance</t>
  </si>
  <si>
    <t>DZA003Restriction and obstruction of access to services and assistance</t>
  </si>
  <si>
    <t>DZA003Ongoing insecurity/hostilities affecting humanitarian assistance</t>
  </si>
  <si>
    <t xml:space="preserve">DZA003Presence of mines and improvised explosive devices </t>
  </si>
  <si>
    <t>DZA003Physical constraints in the environment (obstacles related to terrain, climate, lack of infrastructure, etc.)</t>
  </si>
  <si>
    <t>DZA004Total population</t>
  </si>
  <si>
    <t>DZA004Landmass affected</t>
  </si>
  <si>
    <t>DZA004People exposed</t>
  </si>
  <si>
    <t>DZA004People affected</t>
  </si>
  <si>
    <t>DZA004People displaced</t>
  </si>
  <si>
    <t>DZA004Injuries reported</t>
  </si>
  <si>
    <t>DZA004Illness cases reported</t>
  </si>
  <si>
    <t>DZA004Fatalities reported</t>
  </si>
  <si>
    <t>DZA004Buildings damaged</t>
  </si>
  <si>
    <t>DZA004Buildings destroyed</t>
  </si>
  <si>
    <t>DZA004Buildings in the affected area</t>
  </si>
  <si>
    <t>DZA004Economic Losses</t>
  </si>
  <si>
    <t>DZA004People in Need</t>
  </si>
  <si>
    <t>DZA004Minimal humanitarian conditions - Level 1</t>
  </si>
  <si>
    <t>DZA004Stressed humanitarian conditions - Level 2</t>
  </si>
  <si>
    <t>DZA004Moderate humanitarian conditions - Level 3</t>
  </si>
  <si>
    <t>DZA004Severe humanitarian conditions - Level 4</t>
  </si>
  <si>
    <t>DZA004Extreme humanitarian conditions - Level 5</t>
  </si>
  <si>
    <t>DZA004Fatalities in all crises</t>
  </si>
  <si>
    <t>DZA004Crisis affected groups</t>
  </si>
  <si>
    <t>DZA004People facing limited access constraints</t>
  </si>
  <si>
    <t>DZA004People facing restricted access constraints</t>
  </si>
  <si>
    <t>DZA004Impediments to entry into country (bureaucratic and administrative)</t>
  </si>
  <si>
    <t>DZA004Restriction of movement (impediments to freedom of movement and/or administrative restrictions)</t>
  </si>
  <si>
    <t>DZA004Interference into implementation of humanitarian activities</t>
  </si>
  <si>
    <t>DZA004Violence against personnel, facilities and assets</t>
  </si>
  <si>
    <t>DZA004Denial of existence of humanitarian needs or entitlements to assistance</t>
  </si>
  <si>
    <t>DZA004Restriction and obstruction of access to services and assistance</t>
  </si>
  <si>
    <t>DZA004Ongoing insecurity/hostilities affecting humanitarian assistance</t>
  </si>
  <si>
    <t xml:space="preserve">DZA004Presence of mines and improvised explosive devices </t>
  </si>
  <si>
    <t>DZA004Physical constraints in the environment (obstacles related to terrain, climate, lack of infrastructure, etc.)</t>
  </si>
  <si>
    <t>REG008Total population</t>
  </si>
  <si>
    <t>REG008Landmass affected</t>
  </si>
  <si>
    <t>REG008People exposed</t>
  </si>
  <si>
    <t>REG008People affected</t>
  </si>
  <si>
    <t>REG008People displaced</t>
  </si>
  <si>
    <t>REG008Injuries reported</t>
  </si>
  <si>
    <t>REG008Illness cases reported</t>
  </si>
  <si>
    <t>REG008Fatalities reported</t>
  </si>
  <si>
    <t>REG008Buildings damaged</t>
  </si>
  <si>
    <t>REG008Buildings destroyed</t>
  </si>
  <si>
    <t>REG008Buildings in the affected area</t>
  </si>
  <si>
    <t>REG008Economic Losses</t>
  </si>
  <si>
    <t>REG008People in Need</t>
  </si>
  <si>
    <t>REG008Minimal humanitarian conditions - Level 1</t>
  </si>
  <si>
    <t>REG008Stressed humanitarian conditions - Level 2</t>
  </si>
  <si>
    <t>REG008Moderate humanitarian conditions - Level 3</t>
  </si>
  <si>
    <t>REG008Severe humanitarian conditions - Level 4</t>
  </si>
  <si>
    <t>REG008Extreme humanitarian conditions - Level 5</t>
  </si>
  <si>
    <t>REG008Fatalities in all crises</t>
  </si>
  <si>
    <t>REG008Crisis affected groups</t>
  </si>
  <si>
    <t>REG008People facing limited access constraints</t>
  </si>
  <si>
    <t>REG008People facing restricted access constraints</t>
  </si>
  <si>
    <t>REG008Impediments to entry into country (bureaucratic and administrative)</t>
  </si>
  <si>
    <t>REG008Restriction of movement (impediments to freedom of movement and/or administrative restrictions)</t>
  </si>
  <si>
    <t>REG008Interference into implementation of humanitarian activities</t>
  </si>
  <si>
    <t>REG008Violence against personnel, facilities and assets</t>
  </si>
  <si>
    <t>REG008Denial of existence of humanitarian needs or entitlements to assistance</t>
  </si>
  <si>
    <t>REG008Restriction and obstruction of access to services and assistance</t>
  </si>
  <si>
    <t>REG008Ongoing insecurity/hostilities affecting humanitarian assistance</t>
  </si>
  <si>
    <t xml:space="preserve">REG008Presence of mines and improvised explosive devices </t>
  </si>
  <si>
    <t>REG008Physical constraints in the environment (obstacles related to terrain, climate, lack of infrastructure, etc.)</t>
  </si>
  <si>
    <t>REG007Total population</t>
  </si>
  <si>
    <t>REG007Landmass affected</t>
  </si>
  <si>
    <t>REG007People exposed</t>
  </si>
  <si>
    <t>REG007People affected</t>
  </si>
  <si>
    <t>REG007People displaced</t>
  </si>
  <si>
    <t>REG007Injuries reported</t>
  </si>
  <si>
    <t>REG007Illness cases reported</t>
  </si>
  <si>
    <t>REG007Fatalities reported</t>
  </si>
  <si>
    <t>REG007Buildings damaged</t>
  </si>
  <si>
    <t>REG007Buildings destroyed</t>
  </si>
  <si>
    <t>REG007Buildings in the affected area</t>
  </si>
  <si>
    <t>REG007Economic Losses</t>
  </si>
  <si>
    <t>REG007People in Need</t>
  </si>
  <si>
    <t>REG007Minimal humanitarian conditions - Level 1</t>
  </si>
  <si>
    <t>REG007Stressed humanitarian conditions - Level 2</t>
  </si>
  <si>
    <t>REG007Moderate humanitarian conditions - Level 3</t>
  </si>
  <si>
    <t>REG007Severe humanitarian conditions - Level 4</t>
  </si>
  <si>
    <t>REG007Extreme humanitarian conditions - Level 5</t>
  </si>
  <si>
    <t>REG007Fatalities in all crises</t>
  </si>
  <si>
    <t>REG007Crisis affected groups</t>
  </si>
  <si>
    <t>REG007People facing limited access constraints</t>
  </si>
  <si>
    <t>REG007People facing restricted access constraints</t>
  </si>
  <si>
    <t>REG007Impediments to entry into country (bureaucratic and administrative)</t>
  </si>
  <si>
    <t>REG007Restriction of movement (impediments to freedom of movement and/or administrative restrictions)</t>
  </si>
  <si>
    <t>REG007Interference into implementation of humanitarian activities</t>
  </si>
  <si>
    <t>REG007Violence against personnel, facilities and assets</t>
  </si>
  <si>
    <t>REG007Denial of existence of humanitarian needs or entitlements to assistance</t>
  </si>
  <si>
    <t>REG007Restriction and obstruction of access to services and assistance</t>
  </si>
  <si>
    <t>REG007Ongoing insecurity/hostilities affecting humanitarian assistance</t>
  </si>
  <si>
    <t xml:space="preserve">REG007Presence of mines and improvised explosive devices </t>
  </si>
  <si>
    <t>REG007Physical constraints in the environment (obstacles related to terrain, climate, lack of infrastructure, etc.)</t>
  </si>
  <si>
    <t>ARM002Total population</t>
  </si>
  <si>
    <t>ARM002Landmass affected</t>
  </si>
  <si>
    <t>ARM002People exposed</t>
  </si>
  <si>
    <t>ARM002People affected</t>
  </si>
  <si>
    <t>ARM002People displaced</t>
  </si>
  <si>
    <t>ARM002Injuries reported</t>
  </si>
  <si>
    <t>ARM002Illness cases reported</t>
  </si>
  <si>
    <t>ARM002Fatalities reported</t>
  </si>
  <si>
    <t>ARM002Buildings damaged</t>
  </si>
  <si>
    <t>ARM002Buildings destroyed</t>
  </si>
  <si>
    <t>ARM002Buildings in the affected area</t>
  </si>
  <si>
    <t>ARM002Economic Losses</t>
  </si>
  <si>
    <t>ARM002People in Need</t>
  </si>
  <si>
    <t>ARM002Minimal humanitarian conditions - Level 1</t>
  </si>
  <si>
    <t>ARM002Stressed humanitarian conditions - Level 2</t>
  </si>
  <si>
    <t>ARM002Moderate humanitarian conditions - Level 3</t>
  </si>
  <si>
    <t>ARM002Severe humanitarian conditions - Level 4</t>
  </si>
  <si>
    <t>ARM002Extreme humanitarian conditions - Level 5</t>
  </si>
  <si>
    <t>ARM002Fatalities in all crises</t>
  </si>
  <si>
    <t>ARM002Crisis affected groups</t>
  </si>
  <si>
    <t>ARM002People facing limited access constraints</t>
  </si>
  <si>
    <t>ARM002People facing restricted access constraints</t>
  </si>
  <si>
    <t>ARM002Impediments to entry into country (bureaucratic and administrative)</t>
  </si>
  <si>
    <t>ARM002Restriction of movement (impediments to freedom of movement and/or administrative restrictions)</t>
  </si>
  <si>
    <t>ARM002Interference into implementation of humanitarian activities</t>
  </si>
  <si>
    <t>ARM002Violence against personnel, facilities and assets</t>
  </si>
  <si>
    <t>ARM002Denial of existence of humanitarian needs or entitlements to assistance</t>
  </si>
  <si>
    <t>ARM002Restriction and obstruction of access to services and assistance</t>
  </si>
  <si>
    <t>ARM002Ongoing insecurity/hostilities affecting humanitarian assistance</t>
  </si>
  <si>
    <t xml:space="preserve">ARM002Presence of mines and improvised explosive devices </t>
  </si>
  <si>
    <t>ARM002Physical constraints in the environment (obstacles related to terrain, climate, lack of infrastructure, etc.)</t>
  </si>
  <si>
    <t>REG013Total population</t>
  </si>
  <si>
    <t>REG013Landmass affected</t>
  </si>
  <si>
    <t>REG013People exposed</t>
  </si>
  <si>
    <t>REG013People affected</t>
  </si>
  <si>
    <t>REG013People displaced</t>
  </si>
  <si>
    <t>REG013Injuries reported</t>
  </si>
  <si>
    <t>REG013Illness cases reported</t>
  </si>
  <si>
    <t>REG013Fatalities reported</t>
  </si>
  <si>
    <t>REG013Buildings damaged</t>
  </si>
  <si>
    <t>REG013Buildings destroyed</t>
  </si>
  <si>
    <t>REG013Buildings in the affected area</t>
  </si>
  <si>
    <t>REG013Economic Losses</t>
  </si>
  <si>
    <t>REG013People in Need</t>
  </si>
  <si>
    <t>REG013Minimal humanitarian conditions - Level 1</t>
  </si>
  <si>
    <t>REG013Stressed humanitarian conditions - Level 2</t>
  </si>
  <si>
    <t>REG013Moderate humanitarian conditions - Level 3</t>
  </si>
  <si>
    <t>REG013Severe humanitarian conditions - Level 4</t>
  </si>
  <si>
    <t>REG013Extreme humanitarian conditions - Level 5</t>
  </si>
  <si>
    <t>REG013Fatalities in all crises</t>
  </si>
  <si>
    <t>REG013Crisis affected groups</t>
  </si>
  <si>
    <t>REG013People facing limited access constraints</t>
  </si>
  <si>
    <t>REG013People facing restricted access constraints</t>
  </si>
  <si>
    <t>REG013Impediments to entry into country (bureaucratic and administrative)</t>
  </si>
  <si>
    <t>REG013Restriction of movement (impediments to freedom of movement and/or administrative restrictions)</t>
  </si>
  <si>
    <t>REG013Interference into implementation of humanitarian activities</t>
  </si>
  <si>
    <t>REG013Violence against personnel, facilities and assets</t>
  </si>
  <si>
    <t>REG013Denial of existence of humanitarian needs or entitlements to assistance</t>
  </si>
  <si>
    <t>REG013Restriction and obstruction of access to services and assistance</t>
  </si>
  <si>
    <t>REG013Ongoing insecurity/hostilities affecting humanitarian assistance</t>
  </si>
  <si>
    <t xml:space="preserve">REG013Presence of mines and improvised explosive devices </t>
  </si>
  <si>
    <t>REG013Physical constraints in the environment (obstacles related to terrain, climate, lack of infrastructure, etc.)</t>
  </si>
  <si>
    <t>AZE002Total population</t>
  </si>
  <si>
    <t>AZE002Landmass affected</t>
  </si>
  <si>
    <t>AZE002People exposed</t>
  </si>
  <si>
    <t>AZE002People affected</t>
  </si>
  <si>
    <t>AZE002People displaced</t>
  </si>
  <si>
    <t>AZE002Injuries reported</t>
  </si>
  <si>
    <t>AZE002Illness cases reported</t>
  </si>
  <si>
    <t>AZE002Fatalities reported</t>
  </si>
  <si>
    <t>AZE002Buildings damaged</t>
  </si>
  <si>
    <t>AZE002Buildings destroyed</t>
  </si>
  <si>
    <t>AZE002Buildings in the affected area</t>
  </si>
  <si>
    <t>AZE002Economic Losses</t>
  </si>
  <si>
    <t>AZE002People in Need</t>
  </si>
  <si>
    <t>AZE002Minimal humanitarian conditions - Level 1</t>
  </si>
  <si>
    <t>AZE002Stressed humanitarian conditions - Level 2</t>
  </si>
  <si>
    <t>AZE002Moderate humanitarian conditions - Level 3</t>
  </si>
  <si>
    <t>AZE002Severe humanitarian conditions - Level 4</t>
  </si>
  <si>
    <t>AZE002Extreme humanitarian conditions - Level 5</t>
  </si>
  <si>
    <t>AZE002Fatalities in all crises</t>
  </si>
  <si>
    <t>AZE002Crisis affected groups</t>
  </si>
  <si>
    <t>AZE002People facing limited access constraints</t>
  </si>
  <si>
    <t>AZE002People facing restricted access constraints</t>
  </si>
  <si>
    <t>AZE002Impediments to entry into country (bureaucratic and administrative)</t>
  </si>
  <si>
    <t>AZE002Restriction of movement (impediments to freedom of movement and/or administrative restrictions)</t>
  </si>
  <si>
    <t>AZE002Interference into implementation of humanitarian activities</t>
  </si>
  <si>
    <t>AZE002Violence against personnel, facilities and assets</t>
  </si>
  <si>
    <t>AZE002Denial of existence of humanitarian needs or entitlements to assistance</t>
  </si>
  <si>
    <t>AZE002Restriction and obstruction of access to services and assistance</t>
  </si>
  <si>
    <t>AZE002Ongoing insecurity/hostilities affecting humanitarian assistance</t>
  </si>
  <si>
    <t xml:space="preserve">AZE002Presence of mines and improvised explosive devices </t>
  </si>
  <si>
    <t>AZE002Physical constraints in the environment (obstacles related to terrain, climate, lack of infrastructure, etc.)</t>
  </si>
  <si>
    <t>BGD002Total population</t>
  </si>
  <si>
    <t>BGD002Landmass affected</t>
  </si>
  <si>
    <t>BGD002People exposed</t>
  </si>
  <si>
    <t>BGD002People affected</t>
  </si>
  <si>
    <t>BGD002People displaced</t>
  </si>
  <si>
    <t>BGD002Injuries reported</t>
  </si>
  <si>
    <t>BGD002Illness cases reported</t>
  </si>
  <si>
    <t>BGD002Fatalities reported</t>
  </si>
  <si>
    <t>BGD002Buildings damaged</t>
  </si>
  <si>
    <t>BGD002Buildings destroyed</t>
  </si>
  <si>
    <t>BGD002Buildings in the affected area</t>
  </si>
  <si>
    <t>BGD002Economic Losses</t>
  </si>
  <si>
    <t>BGD002People in Need</t>
  </si>
  <si>
    <t>BGD002Minimal humanitarian conditions - Level 1</t>
  </si>
  <si>
    <t>BGD002Stressed humanitarian conditions - Level 2</t>
  </si>
  <si>
    <t>BGD002Moderate humanitarian conditions - Level 3</t>
  </si>
  <si>
    <t>BGD002Severe humanitarian conditions - Level 4</t>
  </si>
  <si>
    <t>BGD002Extreme humanitarian conditions - Level 5</t>
  </si>
  <si>
    <t>BGD002Fatalities in all crises</t>
  </si>
  <si>
    <t>BGD002Crisis affected groups</t>
  </si>
  <si>
    <t>BGD002People facing limited access constraints</t>
  </si>
  <si>
    <t>BGD002People facing restricted access constraints</t>
  </si>
  <si>
    <t>BGD002Impediments to entry into country (bureaucratic and administrative)</t>
  </si>
  <si>
    <t>BGD002Restriction of movement (impediments to freedom of movement and/or administrative restrictions)</t>
  </si>
  <si>
    <t>BGD002Interference into implementation of humanitarian activities</t>
  </si>
  <si>
    <t>BGD002Violence against personnel, facilities and assets</t>
  </si>
  <si>
    <t>BGD002Denial of existence of humanitarian needs or entitlements to assistance</t>
  </si>
  <si>
    <t>BGD002Restriction and obstruction of access to services and assistance</t>
  </si>
  <si>
    <t>BGD002Ongoing insecurity/hostilities affecting humanitarian assistance</t>
  </si>
  <si>
    <t xml:space="preserve">BGD002Presence of mines and improvised explosive devices </t>
  </si>
  <si>
    <t>BGD002Physical constraints in the environment (obstacles related to terrain, climate, lack of infrastructure, etc.)</t>
  </si>
  <si>
    <t>REG011Total population</t>
  </si>
  <si>
    <t>REG011Landmass affected</t>
  </si>
  <si>
    <t>REG011People exposed</t>
  </si>
  <si>
    <t>REG011People affected</t>
  </si>
  <si>
    <t>REG011People displaced</t>
  </si>
  <si>
    <t>REG011Injuries reported</t>
  </si>
  <si>
    <t>REG011Illness cases reported</t>
  </si>
  <si>
    <t>REG011Fatalities reported</t>
  </si>
  <si>
    <t>REG011Buildings damaged</t>
  </si>
  <si>
    <t>REG011Buildings destroyed</t>
  </si>
  <si>
    <t>REG011Buildings in the affected area</t>
  </si>
  <si>
    <t>REG011Economic Losses</t>
  </si>
  <si>
    <t>REG011People in Need</t>
  </si>
  <si>
    <t>REG011Minimal humanitarian conditions - Level 1</t>
  </si>
  <si>
    <t>REG011Stressed humanitarian conditions - Level 2</t>
  </si>
  <si>
    <t>REG011Moderate humanitarian conditions - Level 3</t>
  </si>
  <si>
    <t>REG011Severe humanitarian conditions - Level 4</t>
  </si>
  <si>
    <t>REG011Extreme humanitarian conditions - Level 5</t>
  </si>
  <si>
    <t>REG011Fatalities in all crises</t>
  </si>
  <si>
    <t>REG011Crisis affected groups</t>
  </si>
  <si>
    <t>REG011People facing limited access constraints</t>
  </si>
  <si>
    <t>REG011People facing restricted access constraints</t>
  </si>
  <si>
    <t>REG011Impediments to entry into country (bureaucratic and administrative)</t>
  </si>
  <si>
    <t>REG011Restriction of movement (impediments to freedom of movement and/or administrative restrictions)</t>
  </si>
  <si>
    <t>REG011Interference into implementation of humanitarian activities</t>
  </si>
  <si>
    <t>REG011Violence against personnel, facilities and assets</t>
  </si>
  <si>
    <t>REG011Denial of existence of humanitarian needs or entitlements to assistance</t>
  </si>
  <si>
    <t>REG011Restriction and obstruction of access to services and assistance</t>
  </si>
  <si>
    <t>REG011Ongoing insecurity/hostilities affecting humanitarian assistance</t>
  </si>
  <si>
    <t xml:space="preserve">REG011Presence of mines and improvised explosive devices </t>
  </si>
  <si>
    <t>REG011Physical constraints in the environment (obstacles related to terrain, climate, lack of infrastructure, etc.)</t>
  </si>
  <si>
    <t>BRA002Total population</t>
  </si>
  <si>
    <t>BRA002Landmass affected</t>
  </si>
  <si>
    <t>BRA002People exposed</t>
  </si>
  <si>
    <t>BRA002People affected</t>
  </si>
  <si>
    <t>BRA002People displaced</t>
  </si>
  <si>
    <t>BRA002Injuries reported</t>
  </si>
  <si>
    <t>BRA002Illness cases reported</t>
  </si>
  <si>
    <t>BRA002Fatalities reported</t>
  </si>
  <si>
    <t>BRA002Buildings damaged</t>
  </si>
  <si>
    <t>BRA002Buildings destroyed</t>
  </si>
  <si>
    <t>BRA002Buildings in the affected area</t>
  </si>
  <si>
    <t>BRA002Economic Losses</t>
  </si>
  <si>
    <t>BRA002People in Need</t>
  </si>
  <si>
    <t>BRA002Minimal humanitarian conditions - Level 1</t>
  </si>
  <si>
    <t>BRA002Stressed humanitarian conditions - Level 2</t>
  </si>
  <si>
    <t>BRA002Moderate humanitarian conditions - Level 3</t>
  </si>
  <si>
    <t>BRA002Severe humanitarian conditions - Level 4</t>
  </si>
  <si>
    <t>BRA002Extreme humanitarian conditions - Level 5</t>
  </si>
  <si>
    <t>BRA002Fatalities in all crises</t>
  </si>
  <si>
    <t>BRA002Crisis affected groups</t>
  </si>
  <si>
    <t>BRA002People facing limited access constraints</t>
  </si>
  <si>
    <t>BRA002People facing restricted access constraints</t>
  </si>
  <si>
    <t>BRA002Impediments to entry into country (bureaucratic and administrative)</t>
  </si>
  <si>
    <t>BRA002Restriction of movement (impediments to freedom of movement and/or administrative restrictions)</t>
  </si>
  <si>
    <t>BRA002Interference into implementation of humanitarian activities</t>
  </si>
  <si>
    <t>BRA002Violence against personnel, facilities and assets</t>
  </si>
  <si>
    <t>BRA002Denial of existence of humanitarian needs or entitlements to assistance</t>
  </si>
  <si>
    <t>BRA002Restriction and obstruction of access to services and assistance</t>
  </si>
  <si>
    <t>BRA002Ongoing insecurity/hostilities affecting humanitarian assistance</t>
  </si>
  <si>
    <t xml:space="preserve">BRA002Presence of mines and improvised explosive devices </t>
  </si>
  <si>
    <t>BRA002Physical constraints in the environment (obstacles related to terrain, climate, lack of infrastructure, etc.)</t>
  </si>
  <si>
    <t>BFA002Total population</t>
  </si>
  <si>
    <t>BFA002Landmass affected</t>
  </si>
  <si>
    <t>BFA002People exposed</t>
  </si>
  <si>
    <t>BFA002People affected</t>
  </si>
  <si>
    <t>BFA002People displaced</t>
  </si>
  <si>
    <t>BFA002Injuries reported</t>
  </si>
  <si>
    <t>BFA002Illness cases reported</t>
  </si>
  <si>
    <t>BFA002Fatalities reported</t>
  </si>
  <si>
    <t>BFA002Buildings damaged</t>
  </si>
  <si>
    <t>BFA002Buildings destroyed</t>
  </si>
  <si>
    <t>BFA002Buildings in the affected area</t>
  </si>
  <si>
    <t>BFA002Economic Losses</t>
  </si>
  <si>
    <t>BFA002People in Need</t>
  </si>
  <si>
    <t>BFA002Minimal humanitarian conditions - Level 1</t>
  </si>
  <si>
    <t>BFA002Stressed humanitarian conditions - Level 2</t>
  </si>
  <si>
    <t>BFA002Moderate humanitarian conditions - Level 3</t>
  </si>
  <si>
    <t>BFA002Severe humanitarian conditions - Level 4</t>
  </si>
  <si>
    <t>BFA002Extreme humanitarian conditions - Level 5</t>
  </si>
  <si>
    <t>BFA002Fatalities in all crises</t>
  </si>
  <si>
    <t>BFA002Crisis affected groups</t>
  </si>
  <si>
    <t>BFA002People facing limited access constraints</t>
  </si>
  <si>
    <t>BFA002People facing restricted access constraints</t>
  </si>
  <si>
    <t>BFA002Impediments to entry into country (bureaucratic and administrative)</t>
  </si>
  <si>
    <t>BFA002Restriction of movement (impediments to freedom of movement and/or administrative restrictions)</t>
  </si>
  <si>
    <t>BFA002Interference into implementation of humanitarian activities</t>
  </si>
  <si>
    <t>BFA002Violence against personnel, facilities and assets</t>
  </si>
  <si>
    <t>BFA002Denial of existence of humanitarian needs or entitlements to assistance</t>
  </si>
  <si>
    <t>BFA002Restriction and obstruction of access to services and assistance</t>
  </si>
  <si>
    <t>BFA002Ongoing insecurity/hostilities affecting humanitarian assistance</t>
  </si>
  <si>
    <t xml:space="preserve">BFA002Presence of mines and improvised explosive devices </t>
  </si>
  <si>
    <t>BFA002Physical constraints in the environment (obstacles related to terrain, climate, lack of infrastructure, etc.)</t>
  </si>
  <si>
    <t>BFA003Total population</t>
  </si>
  <si>
    <t>BFA003Landmass affected</t>
  </si>
  <si>
    <t>BFA003People exposed</t>
  </si>
  <si>
    <t>BFA003People affected</t>
  </si>
  <si>
    <t>BFA003People displaced</t>
  </si>
  <si>
    <t>BFA003Injuries reported</t>
  </si>
  <si>
    <t>BFA003Illness cases reported</t>
  </si>
  <si>
    <t>BFA003Fatalities reported</t>
  </si>
  <si>
    <t>BFA003Buildings damaged</t>
  </si>
  <si>
    <t>BFA003Buildings destroyed</t>
  </si>
  <si>
    <t>BFA003Buildings in the affected area</t>
  </si>
  <si>
    <t>BFA003Economic Losses</t>
  </si>
  <si>
    <t>BFA003People in Need</t>
  </si>
  <si>
    <t>BFA003Minimal humanitarian conditions - Level 1</t>
  </si>
  <si>
    <t>BFA003Stressed humanitarian conditions - Level 2</t>
  </si>
  <si>
    <t>BFA003Moderate humanitarian conditions - Level 3</t>
  </si>
  <si>
    <t>BFA003Severe humanitarian conditions - Level 4</t>
  </si>
  <si>
    <t>BFA003Extreme humanitarian conditions - Level 5</t>
  </si>
  <si>
    <t>BFA003Fatalities in all crises</t>
  </si>
  <si>
    <t>BFA003Crisis affected groups</t>
  </si>
  <si>
    <t>BFA003People facing limited access constraints</t>
  </si>
  <si>
    <t>BFA003People facing restricted access constraints</t>
  </si>
  <si>
    <t>BFA003Impediments to entry into country (bureaucratic and administrative)</t>
  </si>
  <si>
    <t>BFA003Restriction of movement (impediments to freedom of movement and/or administrative restrictions)</t>
  </si>
  <si>
    <t>BFA003Interference into implementation of humanitarian activities</t>
  </si>
  <si>
    <t>BFA003Violence against personnel, facilities and assets</t>
  </si>
  <si>
    <t>BFA003Denial of existence of humanitarian needs or entitlements to assistance</t>
  </si>
  <si>
    <t>BFA003Restriction and obstruction of access to services and assistance</t>
  </si>
  <si>
    <t>BFA003Ongoing insecurity/hostilities affecting humanitarian assistance</t>
  </si>
  <si>
    <t xml:space="preserve">BFA003Presence of mines and improvised explosive devices </t>
  </si>
  <si>
    <t>BFA003Physical constraints in the environment (obstacles related to terrain, climate, lack of infrastructure, etc.)</t>
  </si>
  <si>
    <t>BFA004Total population</t>
  </si>
  <si>
    <t>BFA004Landmass affected</t>
  </si>
  <si>
    <t>BFA004People exposed</t>
  </si>
  <si>
    <t>BFA004People affected</t>
  </si>
  <si>
    <t>BFA004People displaced</t>
  </si>
  <si>
    <t>BFA004Injuries reported</t>
  </si>
  <si>
    <t>BFA004Illness cases reported</t>
  </si>
  <si>
    <t>BFA004Fatalities reported</t>
  </si>
  <si>
    <t>BFA004Buildings damaged</t>
  </si>
  <si>
    <t>BFA004Buildings destroyed</t>
  </si>
  <si>
    <t>BFA004Buildings in the affected area</t>
  </si>
  <si>
    <t>BFA004Economic Losses</t>
  </si>
  <si>
    <t>BFA004People in Need</t>
  </si>
  <si>
    <t>BFA004Minimal humanitarian conditions - Level 1</t>
  </si>
  <si>
    <t>BFA004Stressed humanitarian conditions - Level 2</t>
  </si>
  <si>
    <t>BFA004Moderate humanitarian conditions - Level 3</t>
  </si>
  <si>
    <t>BFA004Severe humanitarian conditions - Level 4</t>
  </si>
  <si>
    <t>BFA004Extreme humanitarian conditions - Level 5</t>
  </si>
  <si>
    <t>BFA004Fatalities in all crises</t>
  </si>
  <si>
    <t>BFA004Crisis affected groups</t>
  </si>
  <si>
    <t>BFA004People facing limited access constraints</t>
  </si>
  <si>
    <t>BFA004People facing restricted access constraints</t>
  </si>
  <si>
    <t>BFA004Impediments to entry into country (bureaucratic and administrative)</t>
  </si>
  <si>
    <t>BFA004Restriction of movement (impediments to freedom of movement and/or administrative restrictions)</t>
  </si>
  <si>
    <t>BFA004Interference into implementation of humanitarian activities</t>
  </si>
  <si>
    <t>BFA004Violence against personnel, facilities and assets</t>
  </si>
  <si>
    <t>BFA004Denial of existence of humanitarian needs or entitlements to assistance</t>
  </si>
  <si>
    <t>BFA004Restriction and obstruction of access to services and assistance</t>
  </si>
  <si>
    <t>BFA004Ongoing insecurity/hostilities affecting humanitarian assistance</t>
  </si>
  <si>
    <t xml:space="preserve">BFA004Presence of mines and improvised explosive devices </t>
  </si>
  <si>
    <t>BFA004Physical constraints in the environment (obstacles related to terrain, climate, lack of infrastructure, etc.)</t>
  </si>
  <si>
    <t>BDI001Total population</t>
  </si>
  <si>
    <t>BDI001Landmass affected</t>
  </si>
  <si>
    <t>BDI001People exposed</t>
  </si>
  <si>
    <t>BDI001People affected</t>
  </si>
  <si>
    <t>BDI001People displaced</t>
  </si>
  <si>
    <t>BDI001Injuries reported</t>
  </si>
  <si>
    <t>BDI001Illness cases reported</t>
  </si>
  <si>
    <t>BDI001Fatalities reported</t>
  </si>
  <si>
    <t>BDI001Buildings damaged</t>
  </si>
  <si>
    <t>BDI001Buildings destroyed</t>
  </si>
  <si>
    <t>BDI001Buildings in the affected area</t>
  </si>
  <si>
    <t>BDI001Economic Losses</t>
  </si>
  <si>
    <t>BDI001People in Need</t>
  </si>
  <si>
    <t>BDI001Minimal humanitarian conditions - Level 1</t>
  </si>
  <si>
    <t>BDI001Stressed humanitarian conditions - Level 2</t>
  </si>
  <si>
    <t>BDI001Moderate humanitarian conditions - Level 3</t>
  </si>
  <si>
    <t>BDI001Severe humanitarian conditions - Level 4</t>
  </si>
  <si>
    <t>BDI001Extreme humanitarian conditions - Level 5</t>
  </si>
  <si>
    <t>BDI001Fatalities in all crises</t>
  </si>
  <si>
    <t>BDI001Crisis affected groups</t>
  </si>
  <si>
    <t>BDI001People facing limited access constraints</t>
  </si>
  <si>
    <t>BDI001People facing restricted access constraints</t>
  </si>
  <si>
    <t>BDI001Impediments to entry into country (bureaucratic and administrative)</t>
  </si>
  <si>
    <t>BDI001Restriction of movement (impediments to freedom of movement and/or administrative restrictions)</t>
  </si>
  <si>
    <t>BDI001Interference into implementation of humanitarian activities</t>
  </si>
  <si>
    <t>BDI001Violence against personnel, facilities and assets</t>
  </si>
  <si>
    <t>BDI001Denial of existence of humanitarian needs or entitlements to assistance</t>
  </si>
  <si>
    <t>BDI001Restriction and obstruction of access to services and assistance</t>
  </si>
  <si>
    <t>BDI001Ongoing insecurity/hostilities affecting humanitarian assistance</t>
  </si>
  <si>
    <t xml:space="preserve">BDI001Presence of mines and improvised explosive devices </t>
  </si>
  <si>
    <t>BDI001Physical constraints in the environment (obstacles related to terrain, climate, lack of infrastructure, etc.)</t>
  </si>
  <si>
    <t>CMR001Total population</t>
  </si>
  <si>
    <t>CMR001Landmass affected</t>
  </si>
  <si>
    <t>CMR001People exposed</t>
  </si>
  <si>
    <t>CMR001People affected</t>
  </si>
  <si>
    <t>CMR001People displaced</t>
  </si>
  <si>
    <t>CMR001Injuries reported</t>
  </si>
  <si>
    <t>CMR001Illness cases reported</t>
  </si>
  <si>
    <t>CMR001Fatalities reported</t>
  </si>
  <si>
    <t>CMR001Buildings damaged</t>
  </si>
  <si>
    <t>CMR001Buildings destroyed</t>
  </si>
  <si>
    <t>CMR001Buildings in the affected area</t>
  </si>
  <si>
    <t>CMR001Economic Losses</t>
  </si>
  <si>
    <t>CMR001People in Need</t>
  </si>
  <si>
    <t>CMR001Minimal humanitarian conditions - Level 1</t>
  </si>
  <si>
    <t>CMR001Stressed humanitarian conditions - Level 2</t>
  </si>
  <si>
    <t>CMR001Moderate humanitarian conditions - Level 3</t>
  </si>
  <si>
    <t>CMR001Severe humanitarian conditions - Level 4</t>
  </si>
  <si>
    <t>CMR001Extreme humanitarian conditions - Level 5</t>
  </si>
  <si>
    <t>CMR001Fatalities in all crises</t>
  </si>
  <si>
    <t>CMR001Crisis affected groups</t>
  </si>
  <si>
    <t>CMR001People facing limited access constraints</t>
  </si>
  <si>
    <t>CMR001People facing restricted access constraints</t>
  </si>
  <si>
    <t>CMR001Impediments to entry into country (bureaucratic and administrative)</t>
  </si>
  <si>
    <t>CMR001Restriction of movement (impediments to freedom of movement and/or administrative restrictions)</t>
  </si>
  <si>
    <t>CMR001Interference into implementation of humanitarian activities</t>
  </si>
  <si>
    <t>CMR001Violence against personnel, facilities and assets</t>
  </si>
  <si>
    <t>CMR001Denial of existence of humanitarian needs or entitlements to assistance</t>
  </si>
  <si>
    <t>CMR001Restriction and obstruction of access to services and assistance</t>
  </si>
  <si>
    <t>CMR001Ongoing insecurity/hostilities affecting humanitarian assistance</t>
  </si>
  <si>
    <t xml:space="preserve">CMR001Presence of mines and improvised explosive devices </t>
  </si>
  <si>
    <t>CMR001Physical constraints in the environment (obstacles related to terrain, climate, lack of infrastructure, etc.)</t>
  </si>
  <si>
    <t>CMR002Total population</t>
  </si>
  <si>
    <t>CMR002Landmass affected</t>
  </si>
  <si>
    <t>CMR002People exposed</t>
  </si>
  <si>
    <t>CMR002People affected</t>
  </si>
  <si>
    <t>CMR002People displaced</t>
  </si>
  <si>
    <t>CMR002Injuries reported</t>
  </si>
  <si>
    <t>CMR002Illness cases reported</t>
  </si>
  <si>
    <t>CMR002Fatalities reported</t>
  </si>
  <si>
    <t>CMR002Buildings damaged</t>
  </si>
  <si>
    <t>CMR002Buildings destroyed</t>
  </si>
  <si>
    <t>CMR002Buildings in the affected area</t>
  </si>
  <si>
    <t>CMR002Economic Losses</t>
  </si>
  <si>
    <t>CMR002People in Need</t>
  </si>
  <si>
    <t>CMR002Minimal humanitarian conditions - Level 1</t>
  </si>
  <si>
    <t>CMR002Stressed humanitarian conditions - Level 2</t>
  </si>
  <si>
    <t>CMR002Moderate humanitarian conditions - Level 3</t>
  </si>
  <si>
    <t>CMR002Severe humanitarian conditions - Level 4</t>
  </si>
  <si>
    <t>CMR002Extreme humanitarian conditions - Level 5</t>
  </si>
  <si>
    <t>CMR002Fatalities in all crises</t>
  </si>
  <si>
    <t>CMR002Crisis affected groups</t>
  </si>
  <si>
    <t>CMR002People facing limited access constraints</t>
  </si>
  <si>
    <t>CMR002People facing restricted access constraints</t>
  </si>
  <si>
    <t>CMR002Impediments to entry into country (bureaucratic and administrative)</t>
  </si>
  <si>
    <t>CMR002Restriction of movement (impediments to freedom of movement and/or administrative restrictions)</t>
  </si>
  <si>
    <t>CMR002Interference into implementation of humanitarian activities</t>
  </si>
  <si>
    <t>CMR002Violence against personnel, facilities and assets</t>
  </si>
  <si>
    <t>CMR002Denial of existence of humanitarian needs or entitlements to assistance</t>
  </si>
  <si>
    <t>CMR002Restriction and obstruction of access to services and assistance</t>
  </si>
  <si>
    <t>CMR002Ongoing insecurity/hostilities affecting humanitarian assistance</t>
  </si>
  <si>
    <t xml:space="preserve">CMR002Presence of mines and improvised explosive devices </t>
  </si>
  <si>
    <t>CMR002Physical constraints in the environment (obstacles related to terrain, climate, lack of infrastructure, etc.)</t>
  </si>
  <si>
    <t>CMR003Total population</t>
  </si>
  <si>
    <t>CMR003Landmass affected</t>
  </si>
  <si>
    <t>CMR003People exposed</t>
  </si>
  <si>
    <t>CMR003People affected</t>
  </si>
  <si>
    <t>CMR003People displaced</t>
  </si>
  <si>
    <t>CMR003Injuries reported</t>
  </si>
  <si>
    <t>CMR003Illness cases reported</t>
  </si>
  <si>
    <t>CMR003Fatalities reported</t>
  </si>
  <si>
    <t>CMR003Buildings damaged</t>
  </si>
  <si>
    <t>CMR003Buildings destroyed</t>
  </si>
  <si>
    <t>CMR003Buildings in the affected area</t>
  </si>
  <si>
    <t>CMR003Economic Losses</t>
  </si>
  <si>
    <t>CMR003People in Need</t>
  </si>
  <si>
    <t>CMR003Minimal humanitarian conditions - Level 1</t>
  </si>
  <si>
    <t>CMR003Stressed humanitarian conditions - Level 2</t>
  </si>
  <si>
    <t>CMR003Moderate humanitarian conditions - Level 3</t>
  </si>
  <si>
    <t>CMR003Severe humanitarian conditions - Level 4</t>
  </si>
  <si>
    <t>CMR003Extreme humanitarian conditions - Level 5</t>
  </si>
  <si>
    <t>CMR003Fatalities in all crises</t>
  </si>
  <si>
    <t>CMR003Crisis affected groups</t>
  </si>
  <si>
    <t>CMR003People facing limited access constraints</t>
  </si>
  <si>
    <t>CMR003People facing restricted access constraints</t>
  </si>
  <si>
    <t>CMR003Impediments to entry into country (bureaucratic and administrative)</t>
  </si>
  <si>
    <t>CMR003Restriction of movement (impediments to freedom of movement and/or administrative restrictions)</t>
  </si>
  <si>
    <t>CMR003Interference into implementation of humanitarian activities</t>
  </si>
  <si>
    <t>CMR003Violence against personnel, facilities and assets</t>
  </si>
  <si>
    <t>CMR003Denial of existence of humanitarian needs or entitlements to assistance</t>
  </si>
  <si>
    <t>CMR003Restriction and obstruction of access to services and assistance</t>
  </si>
  <si>
    <t>CMR003Ongoing insecurity/hostilities affecting humanitarian assistance</t>
  </si>
  <si>
    <t xml:space="preserve">CMR003Presence of mines and improvised explosive devices </t>
  </si>
  <si>
    <t>CMR003Physical constraints in the environment (obstacles related to terrain, climate, lack of infrastructure, etc.)</t>
  </si>
  <si>
    <t>CMR004Total population</t>
  </si>
  <si>
    <t>CMR004Landmass affected</t>
  </si>
  <si>
    <t>CMR004People exposed</t>
  </si>
  <si>
    <t>CMR004People affected</t>
  </si>
  <si>
    <t>CMR004People displaced</t>
  </si>
  <si>
    <t>CMR004Injuries reported</t>
  </si>
  <si>
    <t>CMR004Illness cases reported</t>
  </si>
  <si>
    <t>CMR004Fatalities reported</t>
  </si>
  <si>
    <t>CMR004Buildings damaged</t>
  </si>
  <si>
    <t>CMR004Buildings destroyed</t>
  </si>
  <si>
    <t>CMR004Buildings in the affected area</t>
  </si>
  <si>
    <t>CMR004Economic Losses</t>
  </si>
  <si>
    <t>CMR004People in Need</t>
  </si>
  <si>
    <t>CMR004Minimal humanitarian conditions - Level 1</t>
  </si>
  <si>
    <t>CMR004Stressed humanitarian conditions - Level 2</t>
  </si>
  <si>
    <t>CMR004Moderate humanitarian conditions - Level 3</t>
  </si>
  <si>
    <t>CMR004Severe humanitarian conditions - Level 4</t>
  </si>
  <si>
    <t>CMR004Extreme humanitarian conditions - Level 5</t>
  </si>
  <si>
    <t>CMR004Fatalities in all crises</t>
  </si>
  <si>
    <t>CMR004Crisis affected groups</t>
  </si>
  <si>
    <t>CMR004People facing limited access constraints</t>
  </si>
  <si>
    <t>CMR004People facing restricted access constraints</t>
  </si>
  <si>
    <t>CMR004Impediments to entry into country (bureaucratic and administrative)</t>
  </si>
  <si>
    <t>CMR004Restriction of movement (impediments to freedom of movement and/or administrative restrictions)</t>
  </si>
  <si>
    <t>CMR004Interference into implementation of humanitarian activities</t>
  </si>
  <si>
    <t>CMR004Violence against personnel, facilities and assets</t>
  </si>
  <si>
    <t>CMR004Denial of existence of humanitarian needs or entitlements to assistance</t>
  </si>
  <si>
    <t>CMR004Restriction and obstruction of access to services and assistance</t>
  </si>
  <si>
    <t>CMR004Ongoing insecurity/hostilities affecting humanitarian assistance</t>
  </si>
  <si>
    <t xml:space="preserve">CMR004Presence of mines and improvised explosive devices </t>
  </si>
  <si>
    <t>CMR004Physical constraints in the environment (obstacles related to terrain, climate, lack of infrastructure, etc.)</t>
  </si>
  <si>
    <t>CAF001Total population</t>
  </si>
  <si>
    <t>CAF001Landmass affected</t>
  </si>
  <si>
    <t>CAF001People exposed</t>
  </si>
  <si>
    <t>CAF001People affected</t>
  </si>
  <si>
    <t>CAF001People displaced</t>
  </si>
  <si>
    <t>CAF001Injuries reported</t>
  </si>
  <si>
    <t>CAF001Illness cases reported</t>
  </si>
  <si>
    <t>CAF001Fatalities reported</t>
  </si>
  <si>
    <t>CAF001Buildings damaged</t>
  </si>
  <si>
    <t>CAF001Buildings destroyed</t>
  </si>
  <si>
    <t>CAF001Buildings in the affected area</t>
  </si>
  <si>
    <t>CAF001Economic Losses</t>
  </si>
  <si>
    <t>CAF001People in Need</t>
  </si>
  <si>
    <t>CAF001Minimal humanitarian conditions - Level 1</t>
  </si>
  <si>
    <t>CAF001Stressed humanitarian conditions - Level 2</t>
  </si>
  <si>
    <t>CAF001Moderate humanitarian conditions - Level 3</t>
  </si>
  <si>
    <t>CAF001Severe humanitarian conditions - Level 4</t>
  </si>
  <si>
    <t>CAF001Extreme humanitarian conditions - Level 5</t>
  </si>
  <si>
    <t>CAF001Fatalities in all crises</t>
  </si>
  <si>
    <t>CAF001Crisis affected groups</t>
  </si>
  <si>
    <t>CAF001People facing limited access constraints</t>
  </si>
  <si>
    <t>CAF001People facing restricted access constraints</t>
  </si>
  <si>
    <t>CAF001Impediments to entry into country (bureaucratic and administrative)</t>
  </si>
  <si>
    <t>CAF001Restriction of movement (impediments to freedom of movement and/or administrative restrictions)</t>
  </si>
  <si>
    <t>CAF001Interference into implementation of humanitarian activities</t>
  </si>
  <si>
    <t>CAF001Violence against personnel, facilities and assets</t>
  </si>
  <si>
    <t>CAF001Denial of existence of humanitarian needs or entitlements to assistance</t>
  </si>
  <si>
    <t>CAF001Restriction and obstruction of access to services and assistance</t>
  </si>
  <si>
    <t>CAF001Ongoing insecurity/hostilities affecting humanitarian assistance</t>
  </si>
  <si>
    <t xml:space="preserve">CAF001Presence of mines and improvised explosive devices </t>
  </si>
  <si>
    <t>CAF001Physical constraints in the environment (obstacles related to terrain, climate, lack of infrastructure, etc.)</t>
  </si>
  <si>
    <t>TCD001Total population</t>
  </si>
  <si>
    <t>TCD001Landmass affected</t>
  </si>
  <si>
    <t>TCD001People exposed</t>
  </si>
  <si>
    <t>TCD001People affected</t>
  </si>
  <si>
    <t>TCD001People displaced</t>
  </si>
  <si>
    <t>TCD001Injuries reported</t>
  </si>
  <si>
    <t>TCD001Illness cases reported</t>
  </si>
  <si>
    <t>TCD001Fatalities reported</t>
  </si>
  <si>
    <t>TCD001Buildings damaged</t>
  </si>
  <si>
    <t>TCD001Buildings destroyed</t>
  </si>
  <si>
    <t>TCD001Buildings in the affected area</t>
  </si>
  <si>
    <t>TCD001Economic Losses</t>
  </si>
  <si>
    <t>TCD001People in Need</t>
  </si>
  <si>
    <t>TCD001Minimal humanitarian conditions - Level 1</t>
  </si>
  <si>
    <t>TCD001Stressed humanitarian conditions - Level 2</t>
  </si>
  <si>
    <t>TCD001Moderate humanitarian conditions - Level 3</t>
  </si>
  <si>
    <t>TCD001Severe humanitarian conditions - Level 4</t>
  </si>
  <si>
    <t>TCD001Extreme humanitarian conditions - Level 5</t>
  </si>
  <si>
    <t>TCD001Fatalities in all crises</t>
  </si>
  <si>
    <t>TCD001Crisis affected groups</t>
  </si>
  <si>
    <t>TCD001People facing limited access constraints</t>
  </si>
  <si>
    <t>TCD001People facing restricted access constraints</t>
  </si>
  <si>
    <t>TCD001Impediments to entry into country (bureaucratic and administrative)</t>
  </si>
  <si>
    <t>TCD001Restriction of movement (impediments to freedom of movement and/or administrative restrictions)</t>
  </si>
  <si>
    <t>TCD001Interference into implementation of humanitarian activities</t>
  </si>
  <si>
    <t>TCD001Violence against personnel, facilities and assets</t>
  </si>
  <si>
    <t>TCD001Denial of existence of humanitarian needs or entitlements to assistance</t>
  </si>
  <si>
    <t>TCD001Restriction and obstruction of access to services and assistance</t>
  </si>
  <si>
    <t>TCD001Ongoing insecurity/hostilities affecting humanitarian assistance</t>
  </si>
  <si>
    <t xml:space="preserve">TCD001Presence of mines and improvised explosive devices </t>
  </si>
  <si>
    <t>TCD001Physical constraints in the environment (obstacles related to terrain, climate, lack of infrastructure, etc.)</t>
  </si>
  <si>
    <t>TCD003Total population</t>
  </si>
  <si>
    <t>TCD003Landmass affected</t>
  </si>
  <si>
    <t>TCD003People exposed</t>
  </si>
  <si>
    <t>TCD003People affected</t>
  </si>
  <si>
    <t>TCD003People displaced</t>
  </si>
  <si>
    <t>TCD003Injuries reported</t>
  </si>
  <si>
    <t>TCD003Illness cases reported</t>
  </si>
  <si>
    <t>TCD003Fatalities reported</t>
  </si>
  <si>
    <t>TCD003Buildings damaged</t>
  </si>
  <si>
    <t>TCD003Buildings destroyed</t>
  </si>
  <si>
    <t>TCD003Buildings in the affected area</t>
  </si>
  <si>
    <t>TCD003Economic Losses</t>
  </si>
  <si>
    <t>TCD003People in Need</t>
  </si>
  <si>
    <t>TCD003Minimal humanitarian conditions - Level 1</t>
  </si>
  <si>
    <t>TCD003Stressed humanitarian conditions - Level 2</t>
  </si>
  <si>
    <t>TCD003Moderate humanitarian conditions - Level 3</t>
  </si>
  <si>
    <t>TCD003Severe humanitarian conditions - Level 4</t>
  </si>
  <si>
    <t>TCD003Extreme humanitarian conditions - Level 5</t>
  </si>
  <si>
    <t>TCD003Fatalities in all crises</t>
  </si>
  <si>
    <t>TCD003Crisis affected groups</t>
  </si>
  <si>
    <t>TCD003People facing limited access constraints</t>
  </si>
  <si>
    <t>TCD003People facing restricted access constraints</t>
  </si>
  <si>
    <t>TCD003Impediments to entry into country (bureaucratic and administrative)</t>
  </si>
  <si>
    <t>TCD003Restriction of movement (impediments to freedom of movement and/or administrative restrictions)</t>
  </si>
  <si>
    <t>TCD003Interference into implementation of humanitarian activities</t>
  </si>
  <si>
    <t>TCD003Violence against personnel, facilities and assets</t>
  </si>
  <si>
    <t>TCD003Denial of existence of humanitarian needs or entitlements to assistance</t>
  </si>
  <si>
    <t>TCD003Restriction and obstruction of access to services and assistance</t>
  </si>
  <si>
    <t>TCD003Ongoing insecurity/hostilities affecting humanitarian assistance</t>
  </si>
  <si>
    <t xml:space="preserve">TCD003Presence of mines and improvised explosive devices </t>
  </si>
  <si>
    <t>TCD003Physical constraints in the environment (obstacles related to terrain, climate, lack of infrastructure, etc.)</t>
  </si>
  <si>
    <t>TCD004Total population</t>
  </si>
  <si>
    <t>TCD004Landmass affected</t>
  </si>
  <si>
    <t>TCD004People exposed</t>
  </si>
  <si>
    <t>TCD004People affected</t>
  </si>
  <si>
    <t>TCD004People displaced</t>
  </si>
  <si>
    <t>TCD004Injuries reported</t>
  </si>
  <si>
    <t>TCD004Illness cases reported</t>
  </si>
  <si>
    <t>TCD004Fatalities reported</t>
  </si>
  <si>
    <t>TCD004Buildings damaged</t>
  </si>
  <si>
    <t>TCD004Buildings destroyed</t>
  </si>
  <si>
    <t>TCD004Buildings in the affected area</t>
  </si>
  <si>
    <t>TCD004Economic Losses</t>
  </si>
  <si>
    <t>TCD004People in Need</t>
  </si>
  <si>
    <t>TCD004Minimal humanitarian conditions - Level 1</t>
  </si>
  <si>
    <t>TCD004Stressed humanitarian conditions - Level 2</t>
  </si>
  <si>
    <t>TCD004Moderate humanitarian conditions - Level 3</t>
  </si>
  <si>
    <t>TCD004Severe humanitarian conditions - Level 4</t>
  </si>
  <si>
    <t>TCD004Extreme humanitarian conditions - Level 5</t>
  </si>
  <si>
    <t>TCD004Fatalities in all crises</t>
  </si>
  <si>
    <t>TCD004Crisis affected groups</t>
  </si>
  <si>
    <t>TCD004People facing limited access constraints</t>
  </si>
  <si>
    <t>TCD004People facing restricted access constraints</t>
  </si>
  <si>
    <t>TCD004Impediments to entry into country (bureaucratic and administrative)</t>
  </si>
  <si>
    <t>TCD004Restriction of movement (impediments to freedom of movement and/or administrative restrictions)</t>
  </si>
  <si>
    <t>TCD004Interference into implementation of humanitarian activities</t>
  </si>
  <si>
    <t>TCD004Violence against personnel, facilities and assets</t>
  </si>
  <si>
    <t>TCD004Denial of existence of humanitarian needs or entitlements to assistance</t>
  </si>
  <si>
    <t>TCD004Restriction and obstruction of access to services and assistance</t>
  </si>
  <si>
    <t>TCD004Ongoing insecurity/hostilities affecting humanitarian assistance</t>
  </si>
  <si>
    <t xml:space="preserve">TCD004Presence of mines and improvised explosive devices </t>
  </si>
  <si>
    <t>TCD004Physical constraints in the environment (obstacles related to terrain, climate, lack of infrastructure, etc.)</t>
  </si>
  <si>
    <t>TCD005Total population</t>
  </si>
  <si>
    <t>TCD005Landmass affected</t>
  </si>
  <si>
    <t>TCD005People exposed</t>
  </si>
  <si>
    <t>TCD005People affected</t>
  </si>
  <si>
    <t>TCD005People displaced</t>
  </si>
  <si>
    <t>TCD005Injuries reported</t>
  </si>
  <si>
    <t>TCD005Illness cases reported</t>
  </si>
  <si>
    <t>TCD005Fatalities reported</t>
  </si>
  <si>
    <t>TCD005Buildings damaged</t>
  </si>
  <si>
    <t>TCD005Buildings destroyed</t>
  </si>
  <si>
    <t>TCD005Buildings in the affected area</t>
  </si>
  <si>
    <t>TCD005Economic Losses</t>
  </si>
  <si>
    <t>TCD005People in Need</t>
  </si>
  <si>
    <t>TCD005Minimal humanitarian conditions - Level 1</t>
  </si>
  <si>
    <t>TCD005Stressed humanitarian conditions - Level 2</t>
  </si>
  <si>
    <t>TCD005Moderate humanitarian conditions - Level 3</t>
  </si>
  <si>
    <t>TCD005Severe humanitarian conditions - Level 4</t>
  </si>
  <si>
    <t>TCD005Extreme humanitarian conditions - Level 5</t>
  </si>
  <si>
    <t>TCD005Fatalities in all crises</t>
  </si>
  <si>
    <t>TCD005Crisis affected groups</t>
  </si>
  <si>
    <t>TCD005People facing limited access constraints</t>
  </si>
  <si>
    <t>TCD005People facing restricted access constraints</t>
  </si>
  <si>
    <t>TCD005Impediments to entry into country (bureaucratic and administrative)</t>
  </si>
  <si>
    <t>TCD005Restriction of movement (impediments to freedom of movement and/or administrative restrictions)</t>
  </si>
  <si>
    <t>TCD005Interference into implementation of humanitarian activities</t>
  </si>
  <si>
    <t>TCD005Violence against personnel, facilities and assets</t>
  </si>
  <si>
    <t>TCD005Denial of existence of humanitarian needs or entitlements to assistance</t>
  </si>
  <si>
    <t>TCD005Restriction and obstruction of access to services and assistance</t>
  </si>
  <si>
    <t>TCD005Ongoing insecurity/hostilities affecting humanitarian assistance</t>
  </si>
  <si>
    <t xml:space="preserve">TCD005Presence of mines and improvised explosive devices </t>
  </si>
  <si>
    <t>TCD005Physical constraints in the environment (obstacles related to terrain, climate, lack of infrastructure, etc.)</t>
  </si>
  <si>
    <t>TCD006Total population</t>
  </si>
  <si>
    <t>TCD006Landmass affected</t>
  </si>
  <si>
    <t>TCD006People exposed</t>
  </si>
  <si>
    <t>TCD006People affected</t>
  </si>
  <si>
    <t>TCD006People displaced</t>
  </si>
  <si>
    <t>TCD006Injuries reported</t>
  </si>
  <si>
    <t>TCD006Illness cases reported</t>
  </si>
  <si>
    <t>TCD006Fatalities reported</t>
  </si>
  <si>
    <t>TCD006Buildings damaged</t>
  </si>
  <si>
    <t>TCD006Buildings destroyed</t>
  </si>
  <si>
    <t>TCD006Buildings in the affected area</t>
  </si>
  <si>
    <t>TCD006Economic Losses</t>
  </si>
  <si>
    <t>TCD006People in Need</t>
  </si>
  <si>
    <t>TCD006Minimal humanitarian conditions - Level 1</t>
  </si>
  <si>
    <t>TCD006Stressed humanitarian conditions - Level 2</t>
  </si>
  <si>
    <t>TCD006Moderate humanitarian conditions - Level 3</t>
  </si>
  <si>
    <t>TCD006Severe humanitarian conditions - Level 4</t>
  </si>
  <si>
    <t>TCD006Extreme humanitarian conditions - Level 5</t>
  </si>
  <si>
    <t>TCD006Fatalities in all crises</t>
  </si>
  <si>
    <t>TCD006Crisis affected groups</t>
  </si>
  <si>
    <t>TCD006People facing limited access constraints</t>
  </si>
  <si>
    <t>TCD006People facing restricted access constraints</t>
  </si>
  <si>
    <t>TCD006Impediments to entry into country (bureaucratic and administrative)</t>
  </si>
  <si>
    <t>TCD006Restriction of movement (impediments to freedom of movement and/or administrative restrictions)</t>
  </si>
  <si>
    <t>TCD006Interference into implementation of humanitarian activities</t>
  </si>
  <si>
    <t>TCD006Violence against personnel, facilities and assets</t>
  </si>
  <si>
    <t>TCD006Denial of existence of humanitarian needs or entitlements to assistance</t>
  </si>
  <si>
    <t>TCD006Restriction and obstruction of access to services and assistance</t>
  </si>
  <si>
    <t>TCD006Ongoing insecurity/hostilities affecting humanitarian assistance</t>
  </si>
  <si>
    <t xml:space="preserve">TCD006Presence of mines and improvised explosive devices </t>
  </si>
  <si>
    <t>TCD006Physical constraints in the environment (obstacles related to terrain, climate, lack of infrastructure, etc.)</t>
  </si>
  <si>
    <t>TCD008Total population</t>
  </si>
  <si>
    <t>TCD008Landmass affected</t>
  </si>
  <si>
    <t>TCD008People exposed</t>
  </si>
  <si>
    <t>TCD008People affected</t>
  </si>
  <si>
    <t>TCD008People displaced</t>
  </si>
  <si>
    <t>TCD008Injuries reported</t>
  </si>
  <si>
    <t>TCD008Illness cases reported</t>
  </si>
  <si>
    <t>TCD008Fatalities reported</t>
  </si>
  <si>
    <t>TCD008Buildings damaged</t>
  </si>
  <si>
    <t>TCD008Buildings destroyed</t>
  </si>
  <si>
    <t>TCD008Buildings in the affected area</t>
  </si>
  <si>
    <t>TCD008Economic Losses</t>
  </si>
  <si>
    <t>TCD008People in Need</t>
  </si>
  <si>
    <t>TCD008Minimal humanitarian conditions - Level 1</t>
  </si>
  <si>
    <t>TCD008Stressed humanitarian conditions - Level 2</t>
  </si>
  <si>
    <t>TCD008Moderate humanitarian conditions - Level 3</t>
  </si>
  <si>
    <t>TCD008Severe humanitarian conditions - Level 4</t>
  </si>
  <si>
    <t>TCD008Extreme humanitarian conditions - Level 5</t>
  </si>
  <si>
    <t>TCD008Fatalities in all crises</t>
  </si>
  <si>
    <t>TCD008Crisis affected groups</t>
  </si>
  <si>
    <t>TCD008People facing limited access constraints</t>
  </si>
  <si>
    <t>TCD008People facing restricted access constraints</t>
  </si>
  <si>
    <t>TCD008Impediments to entry into country (bureaucratic and administrative)</t>
  </si>
  <si>
    <t>TCD008Restriction of movement (impediments to freedom of movement and/or administrative restrictions)</t>
  </si>
  <si>
    <t>TCD008Interference into implementation of humanitarian activities</t>
  </si>
  <si>
    <t>TCD008Violence against personnel, facilities and assets</t>
  </si>
  <si>
    <t>TCD008Denial of existence of humanitarian needs or entitlements to assistance</t>
  </si>
  <si>
    <t>TCD008Restriction and obstruction of access to services and assistance</t>
  </si>
  <si>
    <t>TCD008Ongoing insecurity/hostilities affecting humanitarian assistance</t>
  </si>
  <si>
    <t xml:space="preserve">TCD008Presence of mines and improvised explosive devices </t>
  </si>
  <si>
    <t>TCD008Physical constraints in the environment (obstacles related to terrain, climate, lack of infrastructure, etc.)</t>
  </si>
  <si>
    <t>COL001Total population</t>
  </si>
  <si>
    <t>COL001Landmass affected</t>
  </si>
  <si>
    <t>COL001People exposed</t>
  </si>
  <si>
    <t>COL001People affected</t>
  </si>
  <si>
    <t>COL001People displaced</t>
  </si>
  <si>
    <t>COL001Injuries reported</t>
  </si>
  <si>
    <t>COL001Illness cases reported</t>
  </si>
  <si>
    <t>COL001Fatalities reported</t>
  </si>
  <si>
    <t>COL001Buildings damaged</t>
  </si>
  <si>
    <t>COL001Buildings destroyed</t>
  </si>
  <si>
    <t>COL001Buildings in the affected area</t>
  </si>
  <si>
    <t>COL001Economic Losses</t>
  </si>
  <si>
    <t>COL001People in Need</t>
  </si>
  <si>
    <t>COL001Minimal humanitarian conditions - Level 1</t>
  </si>
  <si>
    <t>COL001Stressed humanitarian conditions - Level 2</t>
  </si>
  <si>
    <t>COL001Moderate humanitarian conditions - Level 3</t>
  </si>
  <si>
    <t>COL001Severe humanitarian conditions - Level 4</t>
  </si>
  <si>
    <t>COL001Extreme humanitarian conditions - Level 5</t>
  </si>
  <si>
    <t>COL001Fatalities in all crises</t>
  </si>
  <si>
    <t>COL001Crisis affected groups</t>
  </si>
  <si>
    <t>COL001People facing limited access constraints</t>
  </si>
  <si>
    <t>COL001People facing restricted access constraints</t>
  </si>
  <si>
    <t>COL001Impediments to entry into country (bureaucratic and administrative)</t>
  </si>
  <si>
    <t>COL001Restriction of movement (impediments to freedom of movement and/or administrative restrictions)</t>
  </si>
  <si>
    <t>COL001Interference into implementation of humanitarian activities</t>
  </si>
  <si>
    <t>COL001Violence against personnel, facilities and assets</t>
  </si>
  <si>
    <t>COL001Denial of existence of humanitarian needs or entitlements to assistance</t>
  </si>
  <si>
    <t>COL001Restriction and obstruction of access to services and assistance</t>
  </si>
  <si>
    <t>COL001Ongoing insecurity/hostilities affecting humanitarian assistance</t>
  </si>
  <si>
    <t xml:space="preserve">COL001Presence of mines and improvised explosive devices </t>
  </si>
  <si>
    <t>COL001Physical constraints in the environment (obstacles related to terrain, climate, lack of infrastructure, etc.)</t>
  </si>
  <si>
    <t>COL002Total population</t>
  </si>
  <si>
    <t>COL002Landmass affected</t>
  </si>
  <si>
    <t>COL002People exposed</t>
  </si>
  <si>
    <t>COL002People affected</t>
  </si>
  <si>
    <t>COL002People displaced</t>
  </si>
  <si>
    <t>COL002Injuries reported</t>
  </si>
  <si>
    <t>COL002Illness cases reported</t>
  </si>
  <si>
    <t>COL002Fatalities reported</t>
  </si>
  <si>
    <t>COL002Buildings damaged</t>
  </si>
  <si>
    <t>COL002Buildings destroyed</t>
  </si>
  <si>
    <t>COL002Buildings in the affected area</t>
  </si>
  <si>
    <t>COL002Economic Losses</t>
  </si>
  <si>
    <t>COL002People in Need</t>
  </si>
  <si>
    <t>COL002Minimal humanitarian conditions - Level 1</t>
  </si>
  <si>
    <t>COL002Stressed humanitarian conditions - Level 2</t>
  </si>
  <si>
    <t>COL002Moderate humanitarian conditions - Level 3</t>
  </si>
  <si>
    <t>COL002Severe humanitarian conditions - Level 4</t>
  </si>
  <si>
    <t>COL002Extreme humanitarian conditions - Level 5</t>
  </si>
  <si>
    <t>COL002Fatalities in all crises</t>
  </si>
  <si>
    <t>COL002Crisis affected groups</t>
  </si>
  <si>
    <t>COL002People facing limited access constraints</t>
  </si>
  <si>
    <t>COL002People facing restricted access constraints</t>
  </si>
  <si>
    <t>COL002Impediments to entry into country (bureaucratic and administrative)</t>
  </si>
  <si>
    <t>COL002Restriction of movement (impediments to freedom of movement and/or administrative restrictions)</t>
  </si>
  <si>
    <t>COL002Interference into implementation of humanitarian activities</t>
  </si>
  <si>
    <t>COL002Violence against personnel, facilities and assets</t>
  </si>
  <si>
    <t>COL002Denial of existence of humanitarian needs or entitlements to assistance</t>
  </si>
  <si>
    <t>COL002Restriction and obstruction of access to services and assistance</t>
  </si>
  <si>
    <t>COL002Ongoing insecurity/hostilities affecting humanitarian assistance</t>
  </si>
  <si>
    <t xml:space="preserve">COL002Presence of mines and improvised explosive devices </t>
  </si>
  <si>
    <t>COL002Physical constraints in the environment (obstacles related to terrain, climate, lack of infrastructure, etc.)</t>
  </si>
  <si>
    <t>COL003Total population</t>
  </si>
  <si>
    <t>COL003Landmass affected</t>
  </si>
  <si>
    <t>COL003People exposed</t>
  </si>
  <si>
    <t>COL003People affected</t>
  </si>
  <si>
    <t>COL003People displaced</t>
  </si>
  <si>
    <t>COL003Injuries reported</t>
  </si>
  <si>
    <t>COL003Illness cases reported</t>
  </si>
  <si>
    <t>COL003Fatalities reported</t>
  </si>
  <si>
    <t>COL003Buildings damaged</t>
  </si>
  <si>
    <t>COL003Buildings destroyed</t>
  </si>
  <si>
    <t>COL003Buildings in the affected area</t>
  </si>
  <si>
    <t>COL003Economic Losses</t>
  </si>
  <si>
    <t>COL003People in Need</t>
  </si>
  <si>
    <t>COL003Minimal humanitarian conditions - Level 1</t>
  </si>
  <si>
    <t>COL003Stressed humanitarian conditions - Level 2</t>
  </si>
  <si>
    <t>COL003Moderate humanitarian conditions - Level 3</t>
  </si>
  <si>
    <t>COL003Severe humanitarian conditions - Level 4</t>
  </si>
  <si>
    <t>COL003Extreme humanitarian conditions - Level 5</t>
  </si>
  <si>
    <t>COL003Fatalities in all crises</t>
  </si>
  <si>
    <t>COL003Crisis affected groups</t>
  </si>
  <si>
    <t>COL003People facing limited access constraints</t>
  </si>
  <si>
    <t>COL003People facing restricted access constraints</t>
  </si>
  <si>
    <t>COL003Impediments to entry into country (bureaucratic and administrative)</t>
  </si>
  <si>
    <t>COL003Restriction of movement (impediments to freedom of movement and/or administrative restrictions)</t>
  </si>
  <si>
    <t>COL003Interference into implementation of humanitarian activities</t>
  </si>
  <si>
    <t>COL003Violence against personnel, facilities and assets</t>
  </si>
  <si>
    <t>COL003Denial of existence of humanitarian needs or entitlements to assistance</t>
  </si>
  <si>
    <t>COL003Restriction and obstruction of access to services and assistance</t>
  </si>
  <si>
    <t>COL003Ongoing insecurity/hostilities affecting humanitarian assistance</t>
  </si>
  <si>
    <t xml:space="preserve">COL003Presence of mines and improvised explosive devices </t>
  </si>
  <si>
    <t>COL003Physical constraints in the environment (obstacles related to terrain, climate, lack of infrastructure, etc.)</t>
  </si>
  <si>
    <t>COG004Total population</t>
  </si>
  <si>
    <t>COG004Landmass affected</t>
  </si>
  <si>
    <t>COG004People exposed</t>
  </si>
  <si>
    <t>COG004People affected</t>
  </si>
  <si>
    <t>COG004People displaced</t>
  </si>
  <si>
    <t>COG004Injuries reported</t>
  </si>
  <si>
    <t>COG004Illness cases reported</t>
  </si>
  <si>
    <t>COG004Fatalities reported</t>
  </si>
  <si>
    <t>COG004Buildings damaged</t>
  </si>
  <si>
    <t>COG004Buildings destroyed</t>
  </si>
  <si>
    <t>COG004Buildings in the affected area</t>
  </si>
  <si>
    <t>COG004Economic Losses</t>
  </si>
  <si>
    <t>COG004People in Need</t>
  </si>
  <si>
    <t>COG004Minimal humanitarian conditions - Level 1</t>
  </si>
  <si>
    <t>COG004Stressed humanitarian conditions - Level 2</t>
  </si>
  <si>
    <t>COG004Moderate humanitarian conditions - Level 3</t>
  </si>
  <si>
    <t>COG004Severe humanitarian conditions - Level 4</t>
  </si>
  <si>
    <t>COG004Extreme humanitarian conditions - Level 5</t>
  </si>
  <si>
    <t>COG004Fatalities in all crises</t>
  </si>
  <si>
    <t>COG004Crisis affected groups</t>
  </si>
  <si>
    <t>COG004People facing limited access constraints</t>
  </si>
  <si>
    <t>COG004People facing restricted access constraints</t>
  </si>
  <si>
    <t>COG004Impediments to entry into country (bureaucratic and administrative)</t>
  </si>
  <si>
    <t>COG004Restriction of movement (impediments to freedom of movement and/or administrative restrictions)</t>
  </si>
  <si>
    <t>COG004Interference into implementation of humanitarian activities</t>
  </si>
  <si>
    <t>COG004Violence against personnel, facilities and assets</t>
  </si>
  <si>
    <t>COG004Denial of existence of humanitarian needs or entitlements to assistance</t>
  </si>
  <si>
    <t>COG004Restriction and obstruction of access to services and assistance</t>
  </si>
  <si>
    <t>COG004Ongoing insecurity/hostilities affecting humanitarian assistance</t>
  </si>
  <si>
    <t xml:space="preserve">COG004Presence of mines and improvised explosive devices </t>
  </si>
  <si>
    <t>COG004Physical constraints in the environment (obstacles related to terrain, climate, lack of infrastructure, etc.)</t>
  </si>
  <si>
    <t>CRI002Total population</t>
  </si>
  <si>
    <t>CRI002Landmass affected</t>
  </si>
  <si>
    <t>CRI002People exposed</t>
  </si>
  <si>
    <t>CRI002People affected</t>
  </si>
  <si>
    <t>CRI002People displaced</t>
  </si>
  <si>
    <t>CRI002Injuries reported</t>
  </si>
  <si>
    <t>CRI002Illness cases reported</t>
  </si>
  <si>
    <t>CRI002Fatalities reported</t>
  </si>
  <si>
    <t>CRI002Buildings damaged</t>
  </si>
  <si>
    <t>CRI002Buildings destroyed</t>
  </si>
  <si>
    <t>CRI002Buildings in the affected area</t>
  </si>
  <si>
    <t>CRI002Economic Losses</t>
  </si>
  <si>
    <t>CRI002People in Need</t>
  </si>
  <si>
    <t>CRI002Minimal humanitarian conditions - Level 1</t>
  </si>
  <si>
    <t>CRI002Stressed humanitarian conditions - Level 2</t>
  </si>
  <si>
    <t>CRI002Moderate humanitarian conditions - Level 3</t>
  </si>
  <si>
    <t>CRI002Severe humanitarian conditions - Level 4</t>
  </si>
  <si>
    <t>CRI002Extreme humanitarian conditions - Level 5</t>
  </si>
  <si>
    <t>CRI002Fatalities in all crises</t>
  </si>
  <si>
    <t>CRI002Crisis affected groups</t>
  </si>
  <si>
    <t>CRI002People facing limited access constraints</t>
  </si>
  <si>
    <t>CRI002People facing restricted access constraints</t>
  </si>
  <si>
    <t>CRI002Impediments to entry into country (bureaucratic and administrative)</t>
  </si>
  <si>
    <t>CRI002Restriction of movement (impediments to freedom of movement and/or administrative restrictions)</t>
  </si>
  <si>
    <t>CRI002Interference into implementation of humanitarian activities</t>
  </si>
  <si>
    <t>CRI002Violence against personnel, facilities and assets</t>
  </si>
  <si>
    <t>CRI002Denial of existence of humanitarian needs or entitlements to assistance</t>
  </si>
  <si>
    <t>CRI002Restriction and obstruction of access to services and assistance</t>
  </si>
  <si>
    <t>CRI002Ongoing insecurity/hostilities affecting humanitarian assistance</t>
  </si>
  <si>
    <t xml:space="preserve">CRI002Presence of mines and improvised explosive devices </t>
  </si>
  <si>
    <t>CRI002Physical constraints in the environment (obstacles related to terrain, climate, lack of infrastructure, etc.)</t>
  </si>
  <si>
    <t>DJI001Total population</t>
  </si>
  <si>
    <t>DJI001Landmass affected</t>
  </si>
  <si>
    <t>DJI001People exposed</t>
  </si>
  <si>
    <t>DJI001People affected</t>
  </si>
  <si>
    <t>DJI001People displaced</t>
  </si>
  <si>
    <t>DJI001Injuries reported</t>
  </si>
  <si>
    <t>DJI001Illness cases reported</t>
  </si>
  <si>
    <t>DJI001Fatalities reported</t>
  </si>
  <si>
    <t>DJI001Buildings damaged</t>
  </si>
  <si>
    <t>DJI001Buildings destroyed</t>
  </si>
  <si>
    <t>DJI001Buildings in the affected area</t>
  </si>
  <si>
    <t>DJI001Economic Losses</t>
  </si>
  <si>
    <t>DJI001People in Need</t>
  </si>
  <si>
    <t>DJI001Minimal humanitarian conditions - Level 1</t>
  </si>
  <si>
    <t>DJI001Stressed humanitarian conditions - Level 2</t>
  </si>
  <si>
    <t>DJI001Moderate humanitarian conditions - Level 3</t>
  </si>
  <si>
    <t>DJI001Severe humanitarian conditions - Level 4</t>
  </si>
  <si>
    <t>DJI001Extreme humanitarian conditions - Level 5</t>
  </si>
  <si>
    <t>DJI001Fatalities in all crises</t>
  </si>
  <si>
    <t>DJI001Crisis affected groups</t>
  </si>
  <si>
    <t>DJI001People facing limited access constraints</t>
  </si>
  <si>
    <t>DJI001People facing restricted access constraints</t>
  </si>
  <si>
    <t>DJI001Impediments to entry into country (bureaucratic and administrative)</t>
  </si>
  <si>
    <t>DJI001Restriction of movement (impediments to freedom of movement and/or administrative restrictions)</t>
  </si>
  <si>
    <t>DJI001Interference into implementation of humanitarian activities</t>
  </si>
  <si>
    <t>DJI001Violence against personnel, facilities and assets</t>
  </si>
  <si>
    <t>DJI001Denial of existence of humanitarian needs or entitlements to assistance</t>
  </si>
  <si>
    <t>DJI001Restriction and obstruction of access to services and assistance</t>
  </si>
  <si>
    <t>DJI001Ongoing insecurity/hostilities affecting humanitarian assistance</t>
  </si>
  <si>
    <t xml:space="preserve">DJI001Presence of mines and improvised explosive devices </t>
  </si>
  <si>
    <t>DJI001Physical constraints in the environment (obstacles related to terrain, climate, lack of infrastructure, etc.)</t>
  </si>
  <si>
    <t>DJI002Total population</t>
  </si>
  <si>
    <t>DJI002Landmass affected</t>
  </si>
  <si>
    <t>DJI002People exposed</t>
  </si>
  <si>
    <t>DJI002People affected</t>
  </si>
  <si>
    <t>DJI002People displaced</t>
  </si>
  <si>
    <t>DJI002Injuries reported</t>
  </si>
  <si>
    <t>DJI002Illness cases reported</t>
  </si>
  <si>
    <t>DJI002Fatalities reported</t>
  </si>
  <si>
    <t>DJI002Buildings damaged</t>
  </si>
  <si>
    <t>DJI002Buildings destroyed</t>
  </si>
  <si>
    <t>DJI002Buildings in the affected area</t>
  </si>
  <si>
    <t>DJI002Economic Losses</t>
  </si>
  <si>
    <t>DJI002People in Need</t>
  </si>
  <si>
    <t>DJI002Minimal humanitarian conditions - Level 1</t>
  </si>
  <si>
    <t>DJI002Stressed humanitarian conditions - Level 2</t>
  </si>
  <si>
    <t>DJI002Moderate humanitarian conditions - Level 3</t>
  </si>
  <si>
    <t>DJI002Severe humanitarian conditions - Level 4</t>
  </si>
  <si>
    <t>DJI002Extreme humanitarian conditions - Level 5</t>
  </si>
  <si>
    <t>DJI002Fatalities in all crises</t>
  </si>
  <si>
    <t>DJI002Crisis affected groups</t>
  </si>
  <si>
    <t>DJI002People facing limited access constraints</t>
  </si>
  <si>
    <t>DJI002People facing restricted access constraints</t>
  </si>
  <si>
    <t>DJI002Impediments to entry into country (bureaucratic and administrative)</t>
  </si>
  <si>
    <t>DJI002Restriction of movement (impediments to freedom of movement and/or administrative restrictions)</t>
  </si>
  <si>
    <t>DJI002Interference into implementation of humanitarian activities</t>
  </si>
  <si>
    <t>DJI002Violence against personnel, facilities and assets</t>
  </si>
  <si>
    <t>DJI002Denial of existence of humanitarian needs or entitlements to assistance</t>
  </si>
  <si>
    <t>DJI002Restriction and obstruction of access to services and assistance</t>
  </si>
  <si>
    <t>DJI002Ongoing insecurity/hostilities affecting humanitarian assistance</t>
  </si>
  <si>
    <t xml:space="preserve">DJI002Presence of mines and improvised explosive devices </t>
  </si>
  <si>
    <t>DJI002Physical constraints in the environment (obstacles related to terrain, climate, lack of infrastructure, etc.)</t>
  </si>
  <si>
    <t>DJI003Total population</t>
  </si>
  <si>
    <t>DJI003Landmass affected</t>
  </si>
  <si>
    <t>DJI003People exposed</t>
  </si>
  <si>
    <t>DJI003People affected</t>
  </si>
  <si>
    <t>DJI003People displaced</t>
  </si>
  <si>
    <t>DJI003Injuries reported</t>
  </si>
  <si>
    <t>DJI003Illness cases reported</t>
  </si>
  <si>
    <t>DJI003Fatalities reported</t>
  </si>
  <si>
    <t>DJI003Buildings damaged</t>
  </si>
  <si>
    <t>DJI003Buildings destroyed</t>
  </si>
  <si>
    <t>DJI003Buildings in the affected area</t>
  </si>
  <si>
    <t>DJI003Economic Losses</t>
  </si>
  <si>
    <t>DJI003People in Need</t>
  </si>
  <si>
    <t>DJI003Minimal humanitarian conditions - Level 1</t>
  </si>
  <si>
    <t>DJI003Stressed humanitarian conditions - Level 2</t>
  </si>
  <si>
    <t>DJI003Moderate humanitarian conditions - Level 3</t>
  </si>
  <si>
    <t>DJI003Severe humanitarian conditions - Level 4</t>
  </si>
  <si>
    <t>DJI003Extreme humanitarian conditions - Level 5</t>
  </si>
  <si>
    <t>DJI003Fatalities in all crises</t>
  </si>
  <si>
    <t>DJI003Crisis affected groups</t>
  </si>
  <si>
    <t>DJI003People facing limited access constraints</t>
  </si>
  <si>
    <t>DJI003People facing restricted access constraints</t>
  </si>
  <si>
    <t>DJI003Impediments to entry into country (bureaucratic and administrative)</t>
  </si>
  <si>
    <t>DJI003Restriction of movement (impediments to freedom of movement and/or administrative restrictions)</t>
  </si>
  <si>
    <t>DJI003Interference into implementation of humanitarian activities</t>
  </si>
  <si>
    <t>DJI003Violence against personnel, facilities and assets</t>
  </si>
  <si>
    <t>DJI003Denial of existence of humanitarian needs or entitlements to assistance</t>
  </si>
  <si>
    <t>DJI003Restriction and obstruction of access to services and assistance</t>
  </si>
  <si>
    <t>DJI003Ongoing insecurity/hostilities affecting humanitarian assistance</t>
  </si>
  <si>
    <t xml:space="preserve">DJI003Presence of mines and improvised explosive devices </t>
  </si>
  <si>
    <t>DJI003Physical constraints in the environment (obstacles related to terrain, climate, lack of infrastructure, etc.)</t>
  </si>
  <si>
    <t>PRK001Total population</t>
  </si>
  <si>
    <t>PRK001Landmass affected</t>
  </si>
  <si>
    <t>PRK001People exposed</t>
  </si>
  <si>
    <t>PRK001People affected</t>
  </si>
  <si>
    <t>PRK001People displaced</t>
  </si>
  <si>
    <t>PRK001Injuries reported</t>
  </si>
  <si>
    <t>PRK001Illness cases reported</t>
  </si>
  <si>
    <t>PRK001Fatalities reported</t>
  </si>
  <si>
    <t>PRK001Buildings damaged</t>
  </si>
  <si>
    <t>PRK001Buildings destroyed</t>
  </si>
  <si>
    <t>PRK001Buildings in the affected area</t>
  </si>
  <si>
    <t>PRK001Economic Losses</t>
  </si>
  <si>
    <t>PRK001People in Need</t>
  </si>
  <si>
    <t>PRK001Minimal humanitarian conditions - Level 1</t>
  </si>
  <si>
    <t>PRK001Stressed humanitarian conditions - Level 2</t>
  </si>
  <si>
    <t>PRK001Moderate humanitarian conditions - Level 3</t>
  </si>
  <si>
    <t>PRK001Severe humanitarian conditions - Level 4</t>
  </si>
  <si>
    <t>PRK001Extreme humanitarian conditions - Level 5</t>
  </si>
  <si>
    <t>PRK001Fatalities in all crises</t>
  </si>
  <si>
    <t>PRK001Crisis affected groups</t>
  </si>
  <si>
    <t>PRK001People facing limited access constraints</t>
  </si>
  <si>
    <t>PRK001People facing restricted access constraints</t>
  </si>
  <si>
    <t>PRK001Impediments to entry into country (bureaucratic and administrative)</t>
  </si>
  <si>
    <t>PRK001Restriction of movement (impediments to freedom of movement and/or administrative restrictions)</t>
  </si>
  <si>
    <t>PRK001Interference into implementation of humanitarian activities</t>
  </si>
  <si>
    <t>PRK001Violence against personnel, facilities and assets</t>
  </si>
  <si>
    <t>PRK001Denial of existence of humanitarian needs or entitlements to assistance</t>
  </si>
  <si>
    <t>PRK001Restriction and obstruction of access to services and assistance</t>
  </si>
  <si>
    <t>PRK001Ongoing insecurity/hostilities affecting humanitarian assistance</t>
  </si>
  <si>
    <t xml:space="preserve">PRK001Presence of mines and improvised explosive devices </t>
  </si>
  <si>
    <t>PRK001Physical constraints in the environment (obstacles related to terrain, climate, lack of infrastructure, etc.)</t>
  </si>
  <si>
    <t>COD001Total population</t>
  </si>
  <si>
    <t>COD001Landmass affected</t>
  </si>
  <si>
    <t>COD001People exposed</t>
  </si>
  <si>
    <t>COD001People affected</t>
  </si>
  <si>
    <t>COD001People displaced</t>
  </si>
  <si>
    <t>COD001Injuries reported</t>
  </si>
  <si>
    <t>COD001Illness cases reported</t>
  </si>
  <si>
    <t>COD001Fatalities reported</t>
  </si>
  <si>
    <t>COD001Buildings damaged</t>
  </si>
  <si>
    <t>COD001Buildings destroyed</t>
  </si>
  <si>
    <t>COD001Buildings in the affected area</t>
  </si>
  <si>
    <t>COD001Economic Losses</t>
  </si>
  <si>
    <t>COD001People in Need</t>
  </si>
  <si>
    <t>COD001Minimal humanitarian conditions - Level 1</t>
  </si>
  <si>
    <t>COD001Stressed humanitarian conditions - Level 2</t>
  </si>
  <si>
    <t>COD001Moderate humanitarian conditions - Level 3</t>
  </si>
  <si>
    <t>COD001Severe humanitarian conditions - Level 4</t>
  </si>
  <si>
    <t>COD001Extreme humanitarian conditions - Level 5</t>
  </si>
  <si>
    <t>COD001Fatalities in all crises</t>
  </si>
  <si>
    <t>COD001Crisis affected groups</t>
  </si>
  <si>
    <t>COD001People facing limited access constraints</t>
  </si>
  <si>
    <t>COD001People facing restricted access constraints</t>
  </si>
  <si>
    <t>COD001Impediments to entry into country (bureaucratic and administrative)</t>
  </si>
  <si>
    <t>COD001Restriction of movement (impediments to freedom of movement and/or administrative restrictions)</t>
  </si>
  <si>
    <t>COD001Interference into implementation of humanitarian activities</t>
  </si>
  <si>
    <t>COD001Violence against personnel, facilities and assets</t>
  </si>
  <si>
    <t>COD001Denial of existence of humanitarian needs or entitlements to assistance</t>
  </si>
  <si>
    <t>COD001Restriction and obstruction of access to services and assistance</t>
  </si>
  <si>
    <t>COD001Ongoing insecurity/hostilities affecting humanitarian assistance</t>
  </si>
  <si>
    <t xml:space="preserve">COD001Presence of mines and improvised explosive devices </t>
  </si>
  <si>
    <t>COD001Physical constraints in the environment (obstacles related to terrain, climate, lack of infrastructure, etc.)</t>
  </si>
  <si>
    <t>COD003Total population</t>
  </si>
  <si>
    <t>COD003Landmass affected</t>
  </si>
  <si>
    <t>COD003People exposed</t>
  </si>
  <si>
    <t>COD003People affected</t>
  </si>
  <si>
    <t>COD003People displaced</t>
  </si>
  <si>
    <t>COD003Injuries reported</t>
  </si>
  <si>
    <t>COD003Illness cases reported</t>
  </si>
  <si>
    <t>COD003Fatalities reported</t>
  </si>
  <si>
    <t>COD003Buildings damaged</t>
  </si>
  <si>
    <t>COD003Buildings destroyed</t>
  </si>
  <si>
    <t>COD003Buildings in the affected area</t>
  </si>
  <si>
    <t>COD003Economic Losses</t>
  </si>
  <si>
    <t>COD003People in Need</t>
  </si>
  <si>
    <t>COD003Minimal humanitarian conditions - Level 1</t>
  </si>
  <si>
    <t>COD003Stressed humanitarian conditions - Level 2</t>
  </si>
  <si>
    <t>COD003Moderate humanitarian conditions - Level 3</t>
  </si>
  <si>
    <t>COD003Severe humanitarian conditions - Level 4</t>
  </si>
  <si>
    <t>COD003Extreme humanitarian conditions - Level 5</t>
  </si>
  <si>
    <t>COD003Fatalities in all crises</t>
  </si>
  <si>
    <t>COD003Crisis affected groups</t>
  </si>
  <si>
    <t>COD003People facing limited access constraints</t>
  </si>
  <si>
    <t>COD003People facing restricted access constraints</t>
  </si>
  <si>
    <t>COD003Impediments to entry into country (bureaucratic and administrative)</t>
  </si>
  <si>
    <t>COD003Restriction of movement (impediments to freedom of movement and/or administrative restrictions)</t>
  </si>
  <si>
    <t>COD003Interference into implementation of humanitarian activities</t>
  </si>
  <si>
    <t>COD003Violence against personnel, facilities and assets</t>
  </si>
  <si>
    <t>COD003Denial of existence of humanitarian needs or entitlements to assistance</t>
  </si>
  <si>
    <t>COD003Restriction and obstruction of access to services and assistance</t>
  </si>
  <si>
    <t>COD003Ongoing insecurity/hostilities affecting humanitarian assistance</t>
  </si>
  <si>
    <t xml:space="preserve">COD003Presence of mines and improvised explosive devices </t>
  </si>
  <si>
    <t>COD003Physical constraints in the environment (obstacles related to terrain, climate, lack of infrastructure, etc.)</t>
  </si>
  <si>
    <t>ECU002Total population</t>
  </si>
  <si>
    <t>ECU002Landmass affected</t>
  </si>
  <si>
    <t>ECU002People exposed</t>
  </si>
  <si>
    <t>ECU002People affected</t>
  </si>
  <si>
    <t>ECU002People displaced</t>
  </si>
  <si>
    <t>ECU002Injuries reported</t>
  </si>
  <si>
    <t>ECU002Illness cases reported</t>
  </si>
  <si>
    <t>ECU002Fatalities reported</t>
  </si>
  <si>
    <t>ECU002Buildings damaged</t>
  </si>
  <si>
    <t>ECU002Buildings destroyed</t>
  </si>
  <si>
    <t>ECU002Buildings in the affected area</t>
  </si>
  <si>
    <t>ECU002Economic Losses</t>
  </si>
  <si>
    <t>ECU002People in Need</t>
  </si>
  <si>
    <t>ECU002Minimal humanitarian conditions - Level 1</t>
  </si>
  <si>
    <t>ECU002Stressed humanitarian conditions - Level 2</t>
  </si>
  <si>
    <t>ECU002Moderate humanitarian conditions - Level 3</t>
  </si>
  <si>
    <t>ECU002Severe humanitarian conditions - Level 4</t>
  </si>
  <si>
    <t>ECU002Extreme humanitarian conditions - Level 5</t>
  </si>
  <si>
    <t>ECU002Fatalities in all crises</t>
  </si>
  <si>
    <t>ECU002Crisis affected groups</t>
  </si>
  <si>
    <t>ECU002People facing limited access constraints</t>
  </si>
  <si>
    <t>ECU002People facing restricted access constraints</t>
  </si>
  <si>
    <t>ECU002Impediments to entry into country (bureaucratic and administrative)</t>
  </si>
  <si>
    <t>ECU002Restriction of movement (impediments to freedom of movement and/or administrative restrictions)</t>
  </si>
  <si>
    <t>ECU002Interference into implementation of humanitarian activities</t>
  </si>
  <si>
    <t>ECU002Violence against personnel, facilities and assets</t>
  </si>
  <si>
    <t>ECU002Denial of existence of humanitarian needs or entitlements to assistance</t>
  </si>
  <si>
    <t>ECU002Restriction and obstruction of access to services and assistance</t>
  </si>
  <si>
    <t>ECU002Ongoing insecurity/hostilities affecting humanitarian assistance</t>
  </si>
  <si>
    <t xml:space="preserve">ECU002Presence of mines and improvised explosive devices </t>
  </si>
  <si>
    <t>ECU002Physical constraints in the environment (obstacles related to terrain, climate, lack of infrastructure, etc.)</t>
  </si>
  <si>
    <t>EGY002Total population</t>
  </si>
  <si>
    <t>EGY002Landmass affected</t>
  </si>
  <si>
    <t>EGY002People exposed</t>
  </si>
  <si>
    <t>EGY002People affected</t>
  </si>
  <si>
    <t>EGY002People displaced</t>
  </si>
  <si>
    <t>EGY002Injuries reported</t>
  </si>
  <si>
    <t>EGY002Illness cases reported</t>
  </si>
  <si>
    <t>EGY002Fatalities reported</t>
  </si>
  <si>
    <t>EGY002Buildings damaged</t>
  </si>
  <si>
    <t>EGY002Buildings destroyed</t>
  </si>
  <si>
    <t>EGY002Buildings in the affected area</t>
  </si>
  <si>
    <t>EGY002Economic Losses</t>
  </si>
  <si>
    <t>EGY002People in Need</t>
  </si>
  <si>
    <t>EGY002Minimal humanitarian conditions - Level 1</t>
  </si>
  <si>
    <t>EGY002Stressed humanitarian conditions - Level 2</t>
  </si>
  <si>
    <t>EGY002Moderate humanitarian conditions - Level 3</t>
  </si>
  <si>
    <t>EGY002Severe humanitarian conditions - Level 4</t>
  </si>
  <si>
    <t>EGY002Extreme humanitarian conditions - Level 5</t>
  </si>
  <si>
    <t>EGY002Fatalities in all crises</t>
  </si>
  <si>
    <t>EGY002Crisis affected groups</t>
  </si>
  <si>
    <t>EGY002People facing limited access constraints</t>
  </si>
  <si>
    <t>EGY002People facing restricted access constraints</t>
  </si>
  <si>
    <t>EGY002Impediments to entry into country (bureaucratic and administrative)</t>
  </si>
  <si>
    <t>EGY002Restriction of movement (impediments to freedom of movement and/or administrative restrictions)</t>
  </si>
  <si>
    <t>EGY002Interference into implementation of humanitarian activities</t>
  </si>
  <si>
    <t>EGY002Violence against personnel, facilities and assets</t>
  </si>
  <si>
    <t>EGY002Denial of existence of humanitarian needs or entitlements to assistance</t>
  </si>
  <si>
    <t>EGY002Restriction and obstruction of access to services and assistance</t>
  </si>
  <si>
    <t>EGY002Ongoing insecurity/hostilities affecting humanitarian assistance</t>
  </si>
  <si>
    <t xml:space="preserve">EGY002Presence of mines and improvised explosive devices </t>
  </si>
  <si>
    <t>EGY002Physical constraints in the environment (obstacles related to terrain, climate, lack of infrastructure, etc.)</t>
  </si>
  <si>
    <t>SLV001Total population</t>
  </si>
  <si>
    <t>SLV001Landmass affected</t>
  </si>
  <si>
    <t>SLV001People exposed</t>
  </si>
  <si>
    <t>SLV001People affected</t>
  </si>
  <si>
    <t>SLV001People displaced</t>
  </si>
  <si>
    <t>SLV001Injuries reported</t>
  </si>
  <si>
    <t>SLV001Illness cases reported</t>
  </si>
  <si>
    <t>SLV001Fatalities reported</t>
  </si>
  <si>
    <t>SLV001Buildings damaged</t>
  </si>
  <si>
    <t>SLV001Buildings destroyed</t>
  </si>
  <si>
    <t>SLV001Buildings in the affected area</t>
  </si>
  <si>
    <t>SLV001Economic Losses</t>
  </si>
  <si>
    <t>SLV001People in Need</t>
  </si>
  <si>
    <t>SLV001Minimal humanitarian conditions - Level 1</t>
  </si>
  <si>
    <t>SLV001Stressed humanitarian conditions - Level 2</t>
  </si>
  <si>
    <t>SLV001Moderate humanitarian conditions - Level 3</t>
  </si>
  <si>
    <t>SLV001Severe humanitarian conditions - Level 4</t>
  </si>
  <si>
    <t>SLV001Extreme humanitarian conditions - Level 5</t>
  </si>
  <si>
    <t>SLV001Fatalities in all crises</t>
  </si>
  <si>
    <t>SLV001Crisis affected groups</t>
  </si>
  <si>
    <t>SLV001People facing limited access constraints</t>
  </si>
  <si>
    <t>SLV001People facing restricted access constraints</t>
  </si>
  <si>
    <t>SLV001Impediments to entry into country (bureaucratic and administrative)</t>
  </si>
  <si>
    <t>SLV001Restriction of movement (impediments to freedom of movement and/or administrative restrictions)</t>
  </si>
  <si>
    <t>SLV001Interference into implementation of humanitarian activities</t>
  </si>
  <si>
    <t>SLV001Violence against personnel, facilities and assets</t>
  </si>
  <si>
    <t>SLV001Denial of existence of humanitarian needs or entitlements to assistance</t>
  </si>
  <si>
    <t>SLV001Restriction and obstruction of access to services and assistance</t>
  </si>
  <si>
    <t>SLV001Ongoing insecurity/hostilities affecting humanitarian assistance</t>
  </si>
  <si>
    <t xml:space="preserve">SLV001Presence of mines and improvised explosive devices </t>
  </si>
  <si>
    <t>SLV001Physical constraints in the environment (obstacles related to terrain, climate, lack of infrastructure, etc.)</t>
  </si>
  <si>
    <t>ERI001Total population</t>
  </si>
  <si>
    <t>ERI001Landmass affected</t>
  </si>
  <si>
    <t>ERI001People exposed</t>
  </si>
  <si>
    <t>ERI001People affected</t>
  </si>
  <si>
    <t>ERI001People displaced</t>
  </si>
  <si>
    <t>ERI001Injuries reported</t>
  </si>
  <si>
    <t>ERI001Illness cases reported</t>
  </si>
  <si>
    <t>ERI001Fatalities reported</t>
  </si>
  <si>
    <t>ERI001Buildings damaged</t>
  </si>
  <si>
    <t>ERI001Buildings destroyed</t>
  </si>
  <si>
    <t>ERI001Buildings in the affected area</t>
  </si>
  <si>
    <t>ERI001Economic Losses</t>
  </si>
  <si>
    <t>ERI001People in Need</t>
  </si>
  <si>
    <t>ERI001Minimal humanitarian conditions - Level 1</t>
  </si>
  <si>
    <t>ERI001Stressed humanitarian conditions - Level 2</t>
  </si>
  <si>
    <t>ERI001Moderate humanitarian conditions - Level 3</t>
  </si>
  <si>
    <t>ERI001Severe humanitarian conditions - Level 4</t>
  </si>
  <si>
    <t>ERI001Extreme humanitarian conditions - Level 5</t>
  </si>
  <si>
    <t>ERI001Fatalities in all crises</t>
  </si>
  <si>
    <t>ERI001Crisis affected groups</t>
  </si>
  <si>
    <t>ERI001People facing limited access constraints</t>
  </si>
  <si>
    <t>ERI001People facing restricted access constraints</t>
  </si>
  <si>
    <t>ERI001Impediments to entry into country (bureaucratic and administrative)</t>
  </si>
  <si>
    <t>ERI001Restriction of movement (impediments to freedom of movement and/or administrative restrictions)</t>
  </si>
  <si>
    <t>ERI001Interference into implementation of humanitarian activities</t>
  </si>
  <si>
    <t>ERI001Violence against personnel, facilities and assets</t>
  </si>
  <si>
    <t>ERI001Denial of existence of humanitarian needs or entitlements to assistance</t>
  </si>
  <si>
    <t>ERI001Restriction and obstruction of access to services and assistance</t>
  </si>
  <si>
    <t>ERI001Ongoing insecurity/hostilities affecting humanitarian assistance</t>
  </si>
  <si>
    <t xml:space="preserve">ERI001Presence of mines and improvised explosive devices </t>
  </si>
  <si>
    <t>ERI001Physical constraints in the environment (obstacles related to terrain, climate, lack of infrastructure, etc.)</t>
  </si>
  <si>
    <t>SWZ001Total population</t>
  </si>
  <si>
    <t>SWZ001Landmass affected</t>
  </si>
  <si>
    <t>SWZ001People exposed</t>
  </si>
  <si>
    <t>SWZ001People affected</t>
  </si>
  <si>
    <t>SWZ001People displaced</t>
  </si>
  <si>
    <t>SWZ001Injuries reported</t>
  </si>
  <si>
    <t>SWZ001Illness cases reported</t>
  </si>
  <si>
    <t>SWZ001Fatalities reported</t>
  </si>
  <si>
    <t>SWZ001Buildings damaged</t>
  </si>
  <si>
    <t>SWZ001Buildings destroyed</t>
  </si>
  <si>
    <t>SWZ001Buildings in the affected area</t>
  </si>
  <si>
    <t>SWZ001Economic Losses</t>
  </si>
  <si>
    <t>SWZ001People in Need</t>
  </si>
  <si>
    <t>SWZ001Minimal humanitarian conditions - Level 1</t>
  </si>
  <si>
    <t>SWZ001Stressed humanitarian conditions - Level 2</t>
  </si>
  <si>
    <t>SWZ001Moderate humanitarian conditions - Level 3</t>
  </si>
  <si>
    <t>SWZ001Severe humanitarian conditions - Level 4</t>
  </si>
  <si>
    <t>SWZ001Extreme humanitarian conditions - Level 5</t>
  </si>
  <si>
    <t>SWZ001Fatalities in all crises</t>
  </si>
  <si>
    <t>SWZ001Crisis affected groups</t>
  </si>
  <si>
    <t>SWZ001People facing limited access constraints</t>
  </si>
  <si>
    <t>SWZ001People facing restricted access constraints</t>
  </si>
  <si>
    <t>SWZ001Impediments to entry into country (bureaucratic and administrative)</t>
  </si>
  <si>
    <t>SWZ001Restriction of movement (impediments to freedom of movement and/or administrative restrictions)</t>
  </si>
  <si>
    <t>SWZ001Interference into implementation of humanitarian activities</t>
  </si>
  <si>
    <t>SWZ001Violence against personnel, facilities and assets</t>
  </si>
  <si>
    <t>SWZ001Denial of existence of humanitarian needs or entitlements to assistance</t>
  </si>
  <si>
    <t>SWZ001Restriction and obstruction of access to services and assistance</t>
  </si>
  <si>
    <t>SWZ001Ongoing insecurity/hostilities affecting humanitarian assistance</t>
  </si>
  <si>
    <t xml:space="preserve">SWZ001Presence of mines and improvised explosive devices </t>
  </si>
  <si>
    <t>SWZ001Physical constraints in the environment (obstacles related to terrain, climate, lack of infrastructure, etc.)</t>
  </si>
  <si>
    <t>ETH001Total population</t>
  </si>
  <si>
    <t>ETH001Landmass affected</t>
  </si>
  <si>
    <t>ETH001People exposed</t>
  </si>
  <si>
    <t>ETH001People affected</t>
  </si>
  <si>
    <t>ETH001People displaced</t>
  </si>
  <si>
    <t>ETH001Injuries reported</t>
  </si>
  <si>
    <t>ETH001Illness cases reported</t>
  </si>
  <si>
    <t>ETH001Fatalities reported</t>
  </si>
  <si>
    <t>ETH001Buildings damaged</t>
  </si>
  <si>
    <t>ETH001Buildings destroyed</t>
  </si>
  <si>
    <t>ETH001Buildings in the affected area</t>
  </si>
  <si>
    <t>ETH001Economic Losses</t>
  </si>
  <si>
    <t>ETH001People in Need</t>
  </si>
  <si>
    <t>ETH001Minimal humanitarian conditions - Level 1</t>
  </si>
  <si>
    <t>ETH001Stressed humanitarian conditions - Level 2</t>
  </si>
  <si>
    <t>ETH001Moderate humanitarian conditions - Level 3</t>
  </si>
  <si>
    <t>ETH001Severe humanitarian conditions - Level 4</t>
  </si>
  <si>
    <t>ETH001Extreme humanitarian conditions - Level 5</t>
  </si>
  <si>
    <t>ETH001Fatalities in all crises</t>
  </si>
  <si>
    <t>ETH001Crisis affected groups</t>
  </si>
  <si>
    <t>ETH001People facing limited access constraints</t>
  </si>
  <si>
    <t>ETH001People facing restricted access constraints</t>
  </si>
  <si>
    <t>ETH001Impediments to entry into country (bureaucratic and administrative)</t>
  </si>
  <si>
    <t>ETH001Restriction of movement (impediments to freedom of movement and/or administrative restrictions)</t>
  </si>
  <si>
    <t>ETH001Interference into implementation of humanitarian activities</t>
  </si>
  <si>
    <t>ETH001Violence against personnel, facilities and assets</t>
  </si>
  <si>
    <t>ETH001Denial of existence of humanitarian needs or entitlements to assistance</t>
  </si>
  <si>
    <t>ETH001Restriction and obstruction of access to services and assistance</t>
  </si>
  <si>
    <t>ETH001Ongoing insecurity/hostilities affecting humanitarian assistance</t>
  </si>
  <si>
    <t xml:space="preserve">ETH001Presence of mines and improvised explosive devices </t>
  </si>
  <si>
    <t>ETH001Physical constraints in the environment (obstacles related to terrain, climate, lack of infrastructure, etc.)</t>
  </si>
  <si>
    <t>ETH002Total population</t>
  </si>
  <si>
    <t>ETH002Landmass affected</t>
  </si>
  <si>
    <t>ETH002People exposed</t>
  </si>
  <si>
    <t>ETH002People affected</t>
  </si>
  <si>
    <t>ETH002People displaced</t>
  </si>
  <si>
    <t>ETH002Injuries reported</t>
  </si>
  <si>
    <t>ETH002Illness cases reported</t>
  </si>
  <si>
    <t>ETH002Fatalities reported</t>
  </si>
  <si>
    <t>ETH002Buildings damaged</t>
  </si>
  <si>
    <t>ETH002Buildings destroyed</t>
  </si>
  <si>
    <t>ETH002Buildings in the affected area</t>
  </si>
  <si>
    <t>ETH002Economic Losses</t>
  </si>
  <si>
    <t>ETH002People in Need</t>
  </si>
  <si>
    <t>ETH002Minimal humanitarian conditions - Level 1</t>
  </si>
  <si>
    <t>ETH002Stressed humanitarian conditions - Level 2</t>
  </si>
  <si>
    <t>ETH002Moderate humanitarian conditions - Level 3</t>
  </si>
  <si>
    <t>ETH002Severe humanitarian conditions - Level 4</t>
  </si>
  <si>
    <t>ETH002Extreme humanitarian conditions - Level 5</t>
  </si>
  <si>
    <t>ETH002Fatalities in all crises</t>
  </si>
  <si>
    <t>ETH002Crisis affected groups</t>
  </si>
  <si>
    <t>ETH002People facing limited access constraints</t>
  </si>
  <si>
    <t>ETH002People facing restricted access constraints</t>
  </si>
  <si>
    <t>ETH002Impediments to entry into country (bureaucratic and administrative)</t>
  </si>
  <si>
    <t>ETH002Restriction of movement (impediments to freedom of movement and/or administrative restrictions)</t>
  </si>
  <si>
    <t>ETH002Interference into implementation of humanitarian activities</t>
  </si>
  <si>
    <t>ETH002Violence against personnel, facilities and assets</t>
  </si>
  <si>
    <t>ETH002Denial of existence of humanitarian needs or entitlements to assistance</t>
  </si>
  <si>
    <t>ETH002Restriction and obstruction of access to services and assistance</t>
  </si>
  <si>
    <t>ETH002Ongoing insecurity/hostilities affecting humanitarian assistance</t>
  </si>
  <si>
    <t xml:space="preserve">ETH002Presence of mines and improvised explosive devices </t>
  </si>
  <si>
    <t>ETH002Physical constraints in the environment (obstacles related to terrain, climate, lack of infrastructure, etc.)</t>
  </si>
  <si>
    <t>ETH003Total population</t>
  </si>
  <si>
    <t>ETH003Landmass affected</t>
  </si>
  <si>
    <t>ETH003People exposed</t>
  </si>
  <si>
    <t>ETH003People affected</t>
  </si>
  <si>
    <t>ETH003People displaced</t>
  </si>
  <si>
    <t>ETH003Injuries reported</t>
  </si>
  <si>
    <t>ETH003Illness cases reported</t>
  </si>
  <si>
    <t>ETH003Fatalities reported</t>
  </si>
  <si>
    <t>ETH003Buildings damaged</t>
  </si>
  <si>
    <t>ETH003Buildings destroyed</t>
  </si>
  <si>
    <t>ETH003Buildings in the affected area</t>
  </si>
  <si>
    <t>ETH003Economic Losses</t>
  </si>
  <si>
    <t>ETH003People in Need</t>
  </si>
  <si>
    <t>ETH003Minimal humanitarian conditions - Level 1</t>
  </si>
  <si>
    <t>ETH003Stressed humanitarian conditions - Level 2</t>
  </si>
  <si>
    <t>ETH003Moderate humanitarian conditions - Level 3</t>
  </si>
  <si>
    <t>ETH003Severe humanitarian conditions - Level 4</t>
  </si>
  <si>
    <t>ETH003Extreme humanitarian conditions - Level 5</t>
  </si>
  <si>
    <t>ETH003Fatalities in all crises</t>
  </si>
  <si>
    <t>ETH003Crisis affected groups</t>
  </si>
  <si>
    <t>ETH003People facing limited access constraints</t>
  </si>
  <si>
    <t>ETH003People facing restricted access constraints</t>
  </si>
  <si>
    <t>ETH003Impediments to entry into country (bureaucratic and administrative)</t>
  </si>
  <si>
    <t>ETH003Restriction of movement (impediments to freedom of movement and/or administrative restrictions)</t>
  </si>
  <si>
    <t>ETH003Interference into implementation of humanitarian activities</t>
  </si>
  <si>
    <t>ETH003Violence against personnel, facilities and assets</t>
  </si>
  <si>
    <t>ETH003Denial of existence of humanitarian needs or entitlements to assistance</t>
  </si>
  <si>
    <t>ETH003Restriction and obstruction of access to services and assistance</t>
  </si>
  <si>
    <t>ETH003Ongoing insecurity/hostilities affecting humanitarian assistance</t>
  </si>
  <si>
    <t xml:space="preserve">ETH003Presence of mines and improvised explosive devices </t>
  </si>
  <si>
    <t>ETH003Physical constraints in the environment (obstacles related to terrain, climate, lack of infrastructure, etc.)</t>
  </si>
  <si>
    <t>ETH004Total population</t>
  </si>
  <si>
    <t>ETH004Landmass affected</t>
  </si>
  <si>
    <t>ETH004People exposed</t>
  </si>
  <si>
    <t>ETH004People affected</t>
  </si>
  <si>
    <t>ETH004People displaced</t>
  </si>
  <si>
    <t>ETH004Injuries reported</t>
  </si>
  <si>
    <t>ETH004Illness cases reported</t>
  </si>
  <si>
    <t>ETH004Fatalities reported</t>
  </si>
  <si>
    <t>ETH004Buildings damaged</t>
  </si>
  <si>
    <t>ETH004Buildings destroyed</t>
  </si>
  <si>
    <t>ETH004Buildings in the affected area</t>
  </si>
  <si>
    <t>ETH004Economic Losses</t>
  </si>
  <si>
    <t>ETH004People in Need</t>
  </si>
  <si>
    <t>ETH004Minimal humanitarian conditions - Level 1</t>
  </si>
  <si>
    <t>ETH004Stressed humanitarian conditions - Level 2</t>
  </si>
  <si>
    <t>ETH004Moderate humanitarian conditions - Level 3</t>
  </si>
  <si>
    <t>ETH004Severe humanitarian conditions - Level 4</t>
  </si>
  <si>
    <t>ETH004Extreme humanitarian conditions - Level 5</t>
  </si>
  <si>
    <t>ETH004Fatalities in all crises</t>
  </si>
  <si>
    <t>ETH004Crisis affected groups</t>
  </si>
  <si>
    <t>ETH004People facing limited access constraints</t>
  </si>
  <si>
    <t>ETH004People facing restricted access constraints</t>
  </si>
  <si>
    <t>ETH004Impediments to entry into country (bureaucratic and administrative)</t>
  </si>
  <si>
    <t>ETH004Restriction of movement (impediments to freedom of movement and/or administrative restrictions)</t>
  </si>
  <si>
    <t>ETH004Interference into implementation of humanitarian activities</t>
  </si>
  <si>
    <t>ETH004Violence against personnel, facilities and assets</t>
  </si>
  <si>
    <t>ETH004Denial of existence of humanitarian needs or entitlements to assistance</t>
  </si>
  <si>
    <t>ETH004Restriction and obstruction of access to services and assistance</t>
  </si>
  <si>
    <t>ETH004Ongoing insecurity/hostilities affecting humanitarian assistance</t>
  </si>
  <si>
    <t xml:space="preserve">ETH004Presence of mines and improvised explosive devices </t>
  </si>
  <si>
    <t>ETH004Physical constraints in the environment (obstacles related to terrain, climate, lack of infrastructure, etc.)</t>
  </si>
  <si>
    <t>GRC002Total population</t>
  </si>
  <si>
    <t>GRC002Landmass affected</t>
  </si>
  <si>
    <t>GRC002People exposed</t>
  </si>
  <si>
    <t>GRC002People affected</t>
  </si>
  <si>
    <t>GRC002People displaced</t>
  </si>
  <si>
    <t>GRC002Injuries reported</t>
  </si>
  <si>
    <t>GRC002Illness cases reported</t>
  </si>
  <si>
    <t>GRC002Fatalities reported</t>
  </si>
  <si>
    <t>GRC002Buildings damaged</t>
  </si>
  <si>
    <t>GRC002Buildings destroyed</t>
  </si>
  <si>
    <t>GRC002Buildings in the affected area</t>
  </si>
  <si>
    <t>GRC002Economic Losses</t>
  </si>
  <si>
    <t>GRC002People in Need</t>
  </si>
  <si>
    <t>GRC002Minimal humanitarian conditions - Level 1</t>
  </si>
  <si>
    <t>GRC002Stressed humanitarian conditions - Level 2</t>
  </si>
  <si>
    <t>GRC002Moderate humanitarian conditions - Level 3</t>
  </si>
  <si>
    <t>GRC002Severe humanitarian conditions - Level 4</t>
  </si>
  <si>
    <t>GRC002Extreme humanitarian conditions - Level 5</t>
  </si>
  <si>
    <t>GRC002Fatalities in all crises</t>
  </si>
  <si>
    <t>GRC002Crisis affected groups</t>
  </si>
  <si>
    <t>GRC002People facing limited access constraints</t>
  </si>
  <si>
    <t>GRC002People facing restricted access constraints</t>
  </si>
  <si>
    <t>GRC002Impediments to entry into country (bureaucratic and administrative)</t>
  </si>
  <si>
    <t>GRC002Restriction of movement (impediments to freedom of movement and/or administrative restrictions)</t>
  </si>
  <si>
    <t>GRC002Interference into implementation of humanitarian activities</t>
  </si>
  <si>
    <t>GRC002Violence against personnel, facilities and assets</t>
  </si>
  <si>
    <t>GRC002Denial of existence of humanitarian needs or entitlements to assistance</t>
  </si>
  <si>
    <t>GRC002Restriction and obstruction of access to services and assistance</t>
  </si>
  <si>
    <t>GRC002Ongoing insecurity/hostilities affecting humanitarian assistance</t>
  </si>
  <si>
    <t xml:space="preserve">GRC002Presence of mines and improvised explosive devices </t>
  </si>
  <si>
    <t>GRC002Physical constraints in the environment (obstacles related to terrain, climate, lack of infrastructure, etc.)</t>
  </si>
  <si>
    <t>GTM001Total population</t>
  </si>
  <si>
    <t>GTM001Landmass affected</t>
  </si>
  <si>
    <t>GTM001People exposed</t>
  </si>
  <si>
    <t>GTM001People affected</t>
  </si>
  <si>
    <t>GTM001People displaced</t>
  </si>
  <si>
    <t>GTM001Injuries reported</t>
  </si>
  <si>
    <t>GTM001Illness cases reported</t>
  </si>
  <si>
    <t>GTM001Fatalities reported</t>
  </si>
  <si>
    <t>GTM001Buildings damaged</t>
  </si>
  <si>
    <t>GTM001Buildings destroyed</t>
  </si>
  <si>
    <t>GTM001Buildings in the affected area</t>
  </si>
  <si>
    <t>GTM001Economic Losses</t>
  </si>
  <si>
    <t>GTM001People in Need</t>
  </si>
  <si>
    <t>GTM001Minimal humanitarian conditions - Level 1</t>
  </si>
  <si>
    <t>GTM001Stressed humanitarian conditions - Level 2</t>
  </si>
  <si>
    <t>GTM001Moderate humanitarian conditions - Level 3</t>
  </si>
  <si>
    <t>GTM001Severe humanitarian conditions - Level 4</t>
  </si>
  <si>
    <t>GTM001Extreme humanitarian conditions - Level 5</t>
  </si>
  <si>
    <t>GTM001Fatalities in all crises</t>
  </si>
  <si>
    <t>GTM001Crisis affected groups</t>
  </si>
  <si>
    <t>GTM001People facing limited access constraints</t>
  </si>
  <si>
    <t>GTM001People facing restricted access constraints</t>
  </si>
  <si>
    <t>GTM001Impediments to entry into country (bureaucratic and administrative)</t>
  </si>
  <si>
    <t>GTM001Restriction of movement (impediments to freedom of movement and/or administrative restrictions)</t>
  </si>
  <si>
    <t>GTM001Interference into implementation of humanitarian activities</t>
  </si>
  <si>
    <t>GTM001Violence against personnel, facilities and assets</t>
  </si>
  <si>
    <t>GTM001Denial of existence of humanitarian needs or entitlements to assistance</t>
  </si>
  <si>
    <t>GTM001Restriction and obstruction of access to services and assistance</t>
  </si>
  <si>
    <t>GTM001Ongoing insecurity/hostilities affecting humanitarian assistance</t>
  </si>
  <si>
    <t xml:space="preserve">GTM001Presence of mines and improvised explosive devices </t>
  </si>
  <si>
    <t>GTM001Physical constraints in the environment (obstacles related to terrain, climate, lack of infrastructure, etc.)</t>
  </si>
  <si>
    <t>GTM003Total population</t>
  </si>
  <si>
    <t>GTM003Landmass affected</t>
  </si>
  <si>
    <t>GTM003People exposed</t>
  </si>
  <si>
    <t>GTM003People affected</t>
  </si>
  <si>
    <t>GTM003People displaced</t>
  </si>
  <si>
    <t>GTM003Injuries reported</t>
  </si>
  <si>
    <t>GTM003Illness cases reported</t>
  </si>
  <si>
    <t>GTM003Fatalities reported</t>
  </si>
  <si>
    <t>GTM003Buildings damaged</t>
  </si>
  <si>
    <t>GTM003Buildings destroyed</t>
  </si>
  <si>
    <t>GTM003Buildings in the affected area</t>
  </si>
  <si>
    <t>GTM003Economic Losses</t>
  </si>
  <si>
    <t>GTM003People in Need</t>
  </si>
  <si>
    <t>GTM003Minimal humanitarian conditions - Level 1</t>
  </si>
  <si>
    <t>GTM003Stressed humanitarian conditions - Level 2</t>
  </si>
  <si>
    <t>GTM003Moderate humanitarian conditions - Level 3</t>
  </si>
  <si>
    <t>GTM003Severe humanitarian conditions - Level 4</t>
  </si>
  <si>
    <t>GTM003Extreme humanitarian conditions - Level 5</t>
  </si>
  <si>
    <t>GTM003Fatalities in all crises</t>
  </si>
  <si>
    <t>GTM003Crisis affected groups</t>
  </si>
  <si>
    <t>GTM003People facing limited access constraints</t>
  </si>
  <si>
    <t>GTM003People facing restricted access constraints</t>
  </si>
  <si>
    <t>GTM003Impediments to entry into country (bureaucratic and administrative)</t>
  </si>
  <si>
    <t>GTM003Restriction of movement (impediments to freedom of movement and/or administrative restrictions)</t>
  </si>
  <si>
    <t>GTM003Interference into implementation of humanitarian activities</t>
  </si>
  <si>
    <t>GTM003Violence against personnel, facilities and assets</t>
  </si>
  <si>
    <t>GTM003Denial of existence of humanitarian needs or entitlements to assistance</t>
  </si>
  <si>
    <t>GTM003Restriction and obstruction of access to services and assistance</t>
  </si>
  <si>
    <t>GTM003Ongoing insecurity/hostilities affecting humanitarian assistance</t>
  </si>
  <si>
    <t xml:space="preserve">GTM003Presence of mines and improvised explosive devices </t>
  </si>
  <si>
    <t>GTM003Physical constraints in the environment (obstacles related to terrain, climate, lack of infrastructure, etc.)</t>
  </si>
  <si>
    <t>HTI001Total population</t>
  </si>
  <si>
    <t>HTI001Landmass affected</t>
  </si>
  <si>
    <t>HTI001People exposed</t>
  </si>
  <si>
    <t>HTI001People affected</t>
  </si>
  <si>
    <t>HTI001People displaced</t>
  </si>
  <si>
    <t>HTI001Injuries reported</t>
  </si>
  <si>
    <t>HTI001Illness cases reported</t>
  </si>
  <si>
    <t>HTI001Fatalities reported</t>
  </si>
  <si>
    <t>HTI001Buildings damaged</t>
  </si>
  <si>
    <t>HTI001Buildings destroyed</t>
  </si>
  <si>
    <t>HTI001Buildings in the affected area</t>
  </si>
  <si>
    <t>HTI001Economic Losses</t>
  </si>
  <si>
    <t>HTI001People in Need</t>
  </si>
  <si>
    <t>HTI001Minimal humanitarian conditions - Level 1</t>
  </si>
  <si>
    <t>HTI001Stressed humanitarian conditions - Level 2</t>
  </si>
  <si>
    <t>HTI001Moderate humanitarian conditions - Level 3</t>
  </si>
  <si>
    <t>HTI001Severe humanitarian conditions - Level 4</t>
  </si>
  <si>
    <t>HTI001Extreme humanitarian conditions - Level 5</t>
  </si>
  <si>
    <t>HTI001Fatalities in all crises</t>
  </si>
  <si>
    <t>HTI001Crisis affected groups</t>
  </si>
  <si>
    <t>HTI001People facing limited access constraints</t>
  </si>
  <si>
    <t>HTI001People facing restricted access constraints</t>
  </si>
  <si>
    <t>HTI001Impediments to entry into country (bureaucratic and administrative)</t>
  </si>
  <si>
    <t>HTI001Restriction of movement (impediments to freedom of movement and/or administrative restrictions)</t>
  </si>
  <si>
    <t>HTI001Interference into implementation of humanitarian activities</t>
  </si>
  <si>
    <t>HTI001Violence against personnel, facilities and assets</t>
  </si>
  <si>
    <t>HTI001Denial of existence of humanitarian needs or entitlements to assistance</t>
  </si>
  <si>
    <t>HTI001Restriction and obstruction of access to services and assistance</t>
  </si>
  <si>
    <t>HTI001Ongoing insecurity/hostilities affecting humanitarian assistance</t>
  </si>
  <si>
    <t xml:space="preserve">HTI001Presence of mines and improvised explosive devices </t>
  </si>
  <si>
    <t>HTI001Physical constraints in the environment (obstacles related to terrain, climate, lack of infrastructure, etc.)</t>
  </si>
  <si>
    <t>HND001Total population</t>
  </si>
  <si>
    <t>HND001Landmass affected</t>
  </si>
  <si>
    <t>HND001People exposed</t>
  </si>
  <si>
    <t>HND001People affected</t>
  </si>
  <si>
    <t>HND001People displaced</t>
  </si>
  <si>
    <t>HND001Injuries reported</t>
  </si>
  <si>
    <t>HND001Illness cases reported</t>
  </si>
  <si>
    <t>HND001Fatalities reported</t>
  </si>
  <si>
    <t>HND001Buildings damaged</t>
  </si>
  <si>
    <t>HND001Buildings destroyed</t>
  </si>
  <si>
    <t>HND001Buildings in the affected area</t>
  </si>
  <si>
    <t>HND001Economic Losses</t>
  </si>
  <si>
    <t>HND001People in Need</t>
  </si>
  <si>
    <t>HND001Minimal humanitarian conditions - Level 1</t>
  </si>
  <si>
    <t>HND001Stressed humanitarian conditions - Level 2</t>
  </si>
  <si>
    <t>HND001Moderate humanitarian conditions - Level 3</t>
  </si>
  <si>
    <t>HND001Severe humanitarian conditions - Level 4</t>
  </si>
  <si>
    <t>HND001Extreme humanitarian conditions - Level 5</t>
  </si>
  <si>
    <t>HND001Fatalities in all crises</t>
  </si>
  <si>
    <t>HND001Crisis affected groups</t>
  </si>
  <si>
    <t>HND001People facing limited access constraints</t>
  </si>
  <si>
    <t>HND001People facing restricted access constraints</t>
  </si>
  <si>
    <t>HND001Impediments to entry into country (bureaucratic and administrative)</t>
  </si>
  <si>
    <t>HND001Restriction of movement (impediments to freedom of movement and/or administrative restrictions)</t>
  </si>
  <si>
    <t>HND001Interference into implementation of humanitarian activities</t>
  </si>
  <si>
    <t>HND001Violence against personnel, facilities and assets</t>
  </si>
  <si>
    <t>HND001Denial of existence of humanitarian needs or entitlements to assistance</t>
  </si>
  <si>
    <t>HND001Restriction and obstruction of access to services and assistance</t>
  </si>
  <si>
    <t>HND001Ongoing insecurity/hostilities affecting humanitarian assistance</t>
  </si>
  <si>
    <t xml:space="preserve">HND001Presence of mines and improvised explosive devices </t>
  </si>
  <si>
    <t>HND001Physical constraints in the environment (obstacles related to terrain, climate, lack of infrastructure, etc.)</t>
  </si>
  <si>
    <t>HND002Total population</t>
  </si>
  <si>
    <t>HND002Landmass affected</t>
  </si>
  <si>
    <t>HND002People exposed</t>
  </si>
  <si>
    <t>HND002People affected</t>
  </si>
  <si>
    <t>HND002People displaced</t>
  </si>
  <si>
    <t>HND002Injuries reported</t>
  </si>
  <si>
    <t>HND002Illness cases reported</t>
  </si>
  <si>
    <t>HND002Fatalities reported</t>
  </si>
  <si>
    <t>HND002Buildings damaged</t>
  </si>
  <si>
    <t>HND002Buildings destroyed</t>
  </si>
  <si>
    <t>HND002Buildings in the affected area</t>
  </si>
  <si>
    <t>HND002Economic Losses</t>
  </si>
  <si>
    <t>HND002People in Need</t>
  </si>
  <si>
    <t>HND002Minimal humanitarian conditions - Level 1</t>
  </si>
  <si>
    <t>HND002Stressed humanitarian conditions - Level 2</t>
  </si>
  <si>
    <t>HND002Moderate humanitarian conditions - Level 3</t>
  </si>
  <si>
    <t>HND002Severe humanitarian conditions - Level 4</t>
  </si>
  <si>
    <t>HND002Extreme humanitarian conditions - Level 5</t>
  </si>
  <si>
    <t>HND002Fatalities in all crises</t>
  </si>
  <si>
    <t>HND002Crisis affected groups</t>
  </si>
  <si>
    <t>HND002People facing limited access constraints</t>
  </si>
  <si>
    <t>HND002People facing restricted access constraints</t>
  </si>
  <si>
    <t>HND002Impediments to entry into country (bureaucratic and administrative)</t>
  </si>
  <si>
    <t>HND002Restriction of movement (impediments to freedom of movement and/or administrative restrictions)</t>
  </si>
  <si>
    <t>HND002Interference into implementation of humanitarian activities</t>
  </si>
  <si>
    <t>HND002Violence against personnel, facilities and assets</t>
  </si>
  <si>
    <t>HND002Denial of existence of humanitarian needs or entitlements to assistance</t>
  </si>
  <si>
    <t>HND002Restriction and obstruction of access to services and assistance</t>
  </si>
  <si>
    <t>HND002Ongoing insecurity/hostilities affecting humanitarian assistance</t>
  </si>
  <si>
    <t xml:space="preserve">HND002Presence of mines and improvised explosive devices </t>
  </si>
  <si>
    <t>HND002Physical constraints in the environment (obstacles related to terrain, climate, lack of infrastructure, etc.)</t>
  </si>
  <si>
    <t>IND001Total population</t>
  </si>
  <si>
    <t>IND001Landmass affected</t>
  </si>
  <si>
    <t>IND001People exposed</t>
  </si>
  <si>
    <t>IND001People affected</t>
  </si>
  <si>
    <t>IND001People displaced</t>
  </si>
  <si>
    <t>IND001Injuries reported</t>
  </si>
  <si>
    <t>IND001Illness cases reported</t>
  </si>
  <si>
    <t>IND001Fatalities reported</t>
  </si>
  <si>
    <t>IND001Buildings damaged</t>
  </si>
  <si>
    <t>IND001Buildings destroyed</t>
  </si>
  <si>
    <t>IND001Buildings in the affected area</t>
  </si>
  <si>
    <t>IND001Economic Losses</t>
  </si>
  <si>
    <t>IND001People in Need</t>
  </si>
  <si>
    <t>IND001Minimal humanitarian conditions - Level 1</t>
  </si>
  <si>
    <t>IND001Stressed humanitarian conditions - Level 2</t>
  </si>
  <si>
    <t>IND001Moderate humanitarian conditions - Level 3</t>
  </si>
  <si>
    <t>IND001Severe humanitarian conditions - Level 4</t>
  </si>
  <si>
    <t>IND001Extreme humanitarian conditions - Level 5</t>
  </si>
  <si>
    <t>IND001Fatalities in all crises</t>
  </si>
  <si>
    <t>IND001Crisis affected groups</t>
  </si>
  <si>
    <t>IND001People facing limited access constraints</t>
  </si>
  <si>
    <t>IND001People facing restricted access constraints</t>
  </si>
  <si>
    <t>IND001Impediments to entry into country (bureaucratic and administrative)</t>
  </si>
  <si>
    <t>IND001Restriction of movement (impediments to freedom of movement and/or administrative restrictions)</t>
  </si>
  <si>
    <t>IND001Interference into implementation of humanitarian activities</t>
  </si>
  <si>
    <t>IND001Violence against personnel, facilities and assets</t>
  </si>
  <si>
    <t>IND001Denial of existence of humanitarian needs or entitlements to assistance</t>
  </si>
  <si>
    <t>IND001Restriction and obstruction of access to services and assistance</t>
  </si>
  <si>
    <t>IND001Ongoing insecurity/hostilities affecting humanitarian assistance</t>
  </si>
  <si>
    <t xml:space="preserve">IND001Presence of mines and improvised explosive devices </t>
  </si>
  <si>
    <t>IND001Physical constraints in the environment (obstacles related to terrain, climate, lack of infrastructure, etc.)</t>
  </si>
  <si>
    <t>IND002Total population</t>
  </si>
  <si>
    <t>IND002Landmass affected</t>
  </si>
  <si>
    <t>IND002People exposed</t>
  </si>
  <si>
    <t>IND002People affected</t>
  </si>
  <si>
    <t>IND002People displaced</t>
  </si>
  <si>
    <t>IND002Injuries reported</t>
  </si>
  <si>
    <t>IND002Illness cases reported</t>
  </si>
  <si>
    <t>IND002Fatalities reported</t>
  </si>
  <si>
    <t>IND002Buildings damaged</t>
  </si>
  <si>
    <t>IND002Buildings destroyed</t>
  </si>
  <si>
    <t>IND002Buildings in the affected area</t>
  </si>
  <si>
    <t>IND002Economic Losses</t>
  </si>
  <si>
    <t>IND002People in Need</t>
  </si>
  <si>
    <t>IND002Minimal humanitarian conditions - Level 1</t>
  </si>
  <si>
    <t>IND002Stressed humanitarian conditions - Level 2</t>
  </si>
  <si>
    <t>IND002Moderate humanitarian conditions - Level 3</t>
  </si>
  <si>
    <t>IND002Severe humanitarian conditions - Level 4</t>
  </si>
  <si>
    <t>IND002Extreme humanitarian conditions - Level 5</t>
  </si>
  <si>
    <t>IND002Fatalities in all crises</t>
  </si>
  <si>
    <t>IND002Crisis affected groups</t>
  </si>
  <si>
    <t>IND002People facing limited access constraints</t>
  </si>
  <si>
    <t>IND002People facing restricted access constraints</t>
  </si>
  <si>
    <t>IND002Impediments to entry into country (bureaucratic and administrative)</t>
  </si>
  <si>
    <t>IND002Restriction of movement (impediments to freedom of movement and/or administrative restrictions)</t>
  </si>
  <si>
    <t>IND002Interference into implementation of humanitarian activities</t>
  </si>
  <si>
    <t>IND002Violence against personnel, facilities and assets</t>
  </si>
  <si>
    <t>IND002Denial of existence of humanitarian needs or entitlements to assistance</t>
  </si>
  <si>
    <t>IND002Restriction and obstruction of access to services and assistance</t>
  </si>
  <si>
    <t>IND002Ongoing insecurity/hostilities affecting humanitarian assistance</t>
  </si>
  <si>
    <t xml:space="preserve">IND002Presence of mines and improvised explosive devices </t>
  </si>
  <si>
    <t>IND002Physical constraints in the environment (obstacles related to terrain, climate, lack of infrastructure, etc.)</t>
  </si>
  <si>
    <t>IND005Total population</t>
  </si>
  <si>
    <t>IND005Landmass affected</t>
  </si>
  <si>
    <t>IND005People exposed</t>
  </si>
  <si>
    <t>IND005People affected</t>
  </si>
  <si>
    <t>IND005People displaced</t>
  </si>
  <si>
    <t>IND005Injuries reported</t>
  </si>
  <si>
    <t>IND005Illness cases reported</t>
  </si>
  <si>
    <t>IND005Fatalities reported</t>
  </si>
  <si>
    <t>IND005Buildings damaged</t>
  </si>
  <si>
    <t>IND005Buildings destroyed</t>
  </si>
  <si>
    <t>IND005Buildings in the affected area</t>
  </si>
  <si>
    <t>IND005Economic Losses</t>
  </si>
  <si>
    <t>IND005People in Need</t>
  </si>
  <si>
    <t>IND005Minimal humanitarian conditions - Level 1</t>
  </si>
  <si>
    <t>IND005Stressed humanitarian conditions - Level 2</t>
  </si>
  <si>
    <t>IND005Moderate humanitarian conditions - Level 3</t>
  </si>
  <si>
    <t>IND005Severe humanitarian conditions - Level 4</t>
  </si>
  <si>
    <t>IND005Extreme humanitarian conditions - Level 5</t>
  </si>
  <si>
    <t>IND005Fatalities in all crises</t>
  </si>
  <si>
    <t>IND005Crisis affected groups</t>
  </si>
  <si>
    <t>IND005People facing limited access constraints</t>
  </si>
  <si>
    <t>IND005People facing restricted access constraints</t>
  </si>
  <si>
    <t>IND005Impediments to entry into country (bureaucratic and administrative)</t>
  </si>
  <si>
    <t>IND005Restriction of movement (impediments to freedom of movement and/or administrative restrictions)</t>
  </si>
  <si>
    <t>IND005Interference into implementation of humanitarian activities</t>
  </si>
  <si>
    <t>IND005Violence against personnel, facilities and assets</t>
  </si>
  <si>
    <t>IND005Denial of existence of humanitarian needs or entitlements to assistance</t>
  </si>
  <si>
    <t>IND005Restriction and obstruction of access to services and assistance</t>
  </si>
  <si>
    <t>IND005Ongoing insecurity/hostilities affecting humanitarian assistance</t>
  </si>
  <si>
    <t xml:space="preserve">IND005Presence of mines and improvised explosive devices </t>
  </si>
  <si>
    <t>IND005Physical constraints in the environment (obstacles related to terrain, climate, lack of infrastructure, etc.)</t>
  </si>
  <si>
    <t>REG003Total population</t>
  </si>
  <si>
    <t>REG003Landmass affected</t>
  </si>
  <si>
    <t>REG003People exposed</t>
  </si>
  <si>
    <t>REG003People affected</t>
  </si>
  <si>
    <t>REG003People displaced</t>
  </si>
  <si>
    <t>REG003Injuries reported</t>
  </si>
  <si>
    <t>REG003Illness cases reported</t>
  </si>
  <si>
    <t>REG003Fatalities reported</t>
  </si>
  <si>
    <t>REG003Buildings damaged</t>
  </si>
  <si>
    <t>REG003Buildings destroyed</t>
  </si>
  <si>
    <t>REG003Buildings in the affected area</t>
  </si>
  <si>
    <t>REG003Economic Losses</t>
  </si>
  <si>
    <t>REG003People in Need</t>
  </si>
  <si>
    <t>REG003Minimal humanitarian conditions - Level 1</t>
  </si>
  <si>
    <t>REG003Stressed humanitarian conditions - Level 2</t>
  </si>
  <si>
    <t>REG003Moderate humanitarian conditions - Level 3</t>
  </si>
  <si>
    <t>REG003Severe humanitarian conditions - Level 4</t>
  </si>
  <si>
    <t>REG003Extreme humanitarian conditions - Level 5</t>
  </si>
  <si>
    <t>REG003Fatalities in all crises</t>
  </si>
  <si>
    <t>REG003Crisis affected groups</t>
  </si>
  <si>
    <t>REG003People facing limited access constraints</t>
  </si>
  <si>
    <t>REG003People facing restricted access constraints</t>
  </si>
  <si>
    <t>REG003Impediments to entry into country (bureaucratic and administrative)</t>
  </si>
  <si>
    <t>REG003Restriction of movement (impediments to freedom of movement and/or administrative restrictions)</t>
  </si>
  <si>
    <t>REG003Interference into implementation of humanitarian activities</t>
  </si>
  <si>
    <t>REG003Violence against personnel, facilities and assets</t>
  </si>
  <si>
    <t>REG003Denial of existence of humanitarian needs or entitlements to assistance</t>
  </si>
  <si>
    <t>REG003Restriction and obstruction of access to services and assistance</t>
  </si>
  <si>
    <t>REG003Ongoing insecurity/hostilities affecting humanitarian assistance</t>
  </si>
  <si>
    <t xml:space="preserve">REG003Presence of mines and improvised explosive devices </t>
  </si>
  <si>
    <t>REG003Physical constraints in the environment (obstacles related to terrain, climate, lack of infrastructure, etc.)</t>
  </si>
  <si>
    <t>IDN002Total population</t>
  </si>
  <si>
    <t>IDN002Landmass affected</t>
  </si>
  <si>
    <t>IDN002People exposed</t>
  </si>
  <si>
    <t>IDN002People affected</t>
  </si>
  <si>
    <t>IDN002People displaced</t>
  </si>
  <si>
    <t>IDN002Injuries reported</t>
  </si>
  <si>
    <t>IDN002Illness cases reported</t>
  </si>
  <si>
    <t>IDN002Fatalities reported</t>
  </si>
  <si>
    <t>IDN002Buildings damaged</t>
  </si>
  <si>
    <t>IDN002Buildings destroyed</t>
  </si>
  <si>
    <t>IDN002Buildings in the affected area</t>
  </si>
  <si>
    <t>IDN002Economic Losses</t>
  </si>
  <si>
    <t>IDN002People in Need</t>
  </si>
  <si>
    <t>IDN002Minimal humanitarian conditions - Level 1</t>
  </si>
  <si>
    <t>IDN002Stressed humanitarian conditions - Level 2</t>
  </si>
  <si>
    <t>IDN002Moderate humanitarian conditions - Level 3</t>
  </si>
  <si>
    <t>IDN002Severe humanitarian conditions - Level 4</t>
  </si>
  <si>
    <t>IDN002Extreme humanitarian conditions - Level 5</t>
  </si>
  <si>
    <t>IDN002Fatalities in all crises</t>
  </si>
  <si>
    <t>IDN002Crisis affected groups</t>
  </si>
  <si>
    <t>IDN002People facing limited access constraints</t>
  </si>
  <si>
    <t>IDN002People facing restricted access constraints</t>
  </si>
  <si>
    <t>IDN002Impediments to entry into country (bureaucratic and administrative)</t>
  </si>
  <si>
    <t>IDN002Restriction of movement (impediments to freedom of movement and/or administrative restrictions)</t>
  </si>
  <si>
    <t>IDN002Interference into implementation of humanitarian activities</t>
  </si>
  <si>
    <t>IDN002Violence against personnel, facilities and assets</t>
  </si>
  <si>
    <t>IDN002Denial of existence of humanitarian needs or entitlements to assistance</t>
  </si>
  <si>
    <t>IDN002Restriction and obstruction of access to services and assistance</t>
  </si>
  <si>
    <t>IDN002Ongoing insecurity/hostilities affecting humanitarian assistance</t>
  </si>
  <si>
    <t xml:space="preserve">IDN002Presence of mines and improvised explosive devices </t>
  </si>
  <si>
    <t>IDN002Physical constraints in the environment (obstacles related to terrain, climate, lack of infrastructure, etc.)</t>
  </si>
  <si>
    <t>IRN004Total population</t>
  </si>
  <si>
    <t>IRN004Landmass affected</t>
  </si>
  <si>
    <t>IRN004People exposed</t>
  </si>
  <si>
    <t>IRN004People affected</t>
  </si>
  <si>
    <t>IRN004People displaced</t>
  </si>
  <si>
    <t>IRN004Injuries reported</t>
  </si>
  <si>
    <t>IRN004Illness cases reported</t>
  </si>
  <si>
    <t>IRN004Fatalities reported</t>
  </si>
  <si>
    <t>IRN004Buildings damaged</t>
  </si>
  <si>
    <t>IRN004Buildings destroyed</t>
  </si>
  <si>
    <t>IRN004Buildings in the affected area</t>
  </si>
  <si>
    <t>IRN004Economic Losses</t>
  </si>
  <si>
    <t>IRN004People in Need</t>
  </si>
  <si>
    <t>IRN004Minimal humanitarian conditions - Level 1</t>
  </si>
  <si>
    <t>IRN004Stressed humanitarian conditions - Level 2</t>
  </si>
  <si>
    <t>IRN004Moderate humanitarian conditions - Level 3</t>
  </si>
  <si>
    <t>IRN004Severe humanitarian conditions - Level 4</t>
  </si>
  <si>
    <t>IRN004Extreme humanitarian conditions - Level 5</t>
  </si>
  <si>
    <t>IRN004Fatalities in all crises</t>
  </si>
  <si>
    <t>IRN004Crisis affected groups</t>
  </si>
  <si>
    <t>IRN004People facing limited access constraints</t>
  </si>
  <si>
    <t>IRN004People facing restricted access constraints</t>
  </si>
  <si>
    <t>IRN004Impediments to entry into country (bureaucratic and administrative)</t>
  </si>
  <si>
    <t>IRN004Restriction of movement (impediments to freedom of movement and/or administrative restrictions)</t>
  </si>
  <si>
    <t>IRN004Interference into implementation of humanitarian activities</t>
  </si>
  <si>
    <t>IRN004Violence against personnel, facilities and assets</t>
  </si>
  <si>
    <t>IRN004Denial of existence of humanitarian needs or entitlements to assistance</t>
  </si>
  <si>
    <t>IRN004Restriction and obstruction of access to services and assistance</t>
  </si>
  <si>
    <t>IRN004Ongoing insecurity/hostilities affecting humanitarian assistance</t>
  </si>
  <si>
    <t xml:space="preserve">IRN004Presence of mines and improvised explosive devices </t>
  </si>
  <si>
    <t>IRN004Physical constraints in the environment (obstacles related to terrain, climate, lack of infrastructure, etc.)</t>
  </si>
  <si>
    <t>IRQ001Total population</t>
  </si>
  <si>
    <t>IRQ001Landmass affected</t>
  </si>
  <si>
    <t>IRQ001People exposed</t>
  </si>
  <si>
    <t>IRQ001People affected</t>
  </si>
  <si>
    <t>IRQ001People displaced</t>
  </si>
  <si>
    <t>IRQ001Injuries reported</t>
  </si>
  <si>
    <t>IRQ001Illness cases reported</t>
  </si>
  <si>
    <t>IRQ001Fatalities reported</t>
  </si>
  <si>
    <t>IRQ001Buildings damaged</t>
  </si>
  <si>
    <t>IRQ001Buildings destroyed</t>
  </si>
  <si>
    <t>IRQ001Buildings in the affected area</t>
  </si>
  <si>
    <t>IRQ001Economic Losses</t>
  </si>
  <si>
    <t>IRQ001People in Need</t>
  </si>
  <si>
    <t>IRQ001Minimal humanitarian conditions - Level 1</t>
  </si>
  <si>
    <t>IRQ001Stressed humanitarian conditions - Level 2</t>
  </si>
  <si>
    <t>IRQ001Moderate humanitarian conditions - Level 3</t>
  </si>
  <si>
    <t>IRQ001Severe humanitarian conditions - Level 4</t>
  </si>
  <si>
    <t>IRQ001Extreme humanitarian conditions - Level 5</t>
  </si>
  <si>
    <t>IRQ001Fatalities in all crises</t>
  </si>
  <si>
    <t>IRQ001Crisis affected groups</t>
  </si>
  <si>
    <t>IRQ001People facing limited access constraints</t>
  </si>
  <si>
    <t>IRQ001People facing restricted access constraints</t>
  </si>
  <si>
    <t>IRQ001Impediments to entry into country (bureaucratic and administrative)</t>
  </si>
  <si>
    <t>IRQ001Restriction of movement (impediments to freedom of movement and/or administrative restrictions)</t>
  </si>
  <si>
    <t>IRQ001Interference into implementation of humanitarian activities</t>
  </si>
  <si>
    <t>IRQ001Violence against personnel, facilities and assets</t>
  </si>
  <si>
    <t>IRQ001Denial of existence of humanitarian needs or entitlements to assistance</t>
  </si>
  <si>
    <t>IRQ001Restriction and obstruction of access to services and assistance</t>
  </si>
  <si>
    <t>IRQ001Ongoing insecurity/hostilities affecting humanitarian assistance</t>
  </si>
  <si>
    <t xml:space="preserve">IRQ001Presence of mines and improvised explosive devices </t>
  </si>
  <si>
    <t>IRQ001Physical constraints in the environment (obstacles related to terrain, climate, lack of infrastructure, etc.)</t>
  </si>
  <si>
    <t>IRQ002Total population</t>
  </si>
  <si>
    <t>IRQ002Landmass affected</t>
  </si>
  <si>
    <t>IRQ002People exposed</t>
  </si>
  <si>
    <t>IRQ002People affected</t>
  </si>
  <si>
    <t>IRQ002People displaced</t>
  </si>
  <si>
    <t>IRQ002Injuries reported</t>
  </si>
  <si>
    <t>IRQ002Illness cases reported</t>
  </si>
  <si>
    <t>IRQ002Fatalities reported</t>
  </si>
  <si>
    <t>IRQ002Buildings damaged</t>
  </si>
  <si>
    <t>IRQ002Buildings destroyed</t>
  </si>
  <si>
    <t>IRQ002Buildings in the affected area</t>
  </si>
  <si>
    <t>IRQ002Economic Losses</t>
  </si>
  <si>
    <t>IRQ002People in Need</t>
  </si>
  <si>
    <t>IRQ002Minimal humanitarian conditions - Level 1</t>
  </si>
  <si>
    <t>IRQ002Stressed humanitarian conditions - Level 2</t>
  </si>
  <si>
    <t>IRQ002Moderate humanitarian conditions - Level 3</t>
  </si>
  <si>
    <t>IRQ002Severe humanitarian conditions - Level 4</t>
  </si>
  <si>
    <t>IRQ002Extreme humanitarian conditions - Level 5</t>
  </si>
  <si>
    <t>IRQ002Fatalities in all crises</t>
  </si>
  <si>
    <t>IRQ002Crisis affected groups</t>
  </si>
  <si>
    <t>IRQ002People facing limited access constraints</t>
  </si>
  <si>
    <t>IRQ002People facing restricted access constraints</t>
  </si>
  <si>
    <t>IRQ002Impediments to entry into country (bureaucratic and administrative)</t>
  </si>
  <si>
    <t>IRQ002Restriction of movement (impediments to freedom of movement and/or administrative restrictions)</t>
  </si>
  <si>
    <t>IRQ002Interference into implementation of humanitarian activities</t>
  </si>
  <si>
    <t>IRQ002Violence against personnel, facilities and assets</t>
  </si>
  <si>
    <t>IRQ002Denial of existence of humanitarian needs or entitlements to assistance</t>
  </si>
  <si>
    <t>IRQ002Restriction and obstruction of access to services and assistance</t>
  </si>
  <si>
    <t>IRQ002Ongoing insecurity/hostilities affecting humanitarian assistance</t>
  </si>
  <si>
    <t xml:space="preserve">IRQ002Presence of mines and improvised explosive devices </t>
  </si>
  <si>
    <t>IRQ002Physical constraints in the environment (obstacles related to terrain, climate, lack of infrastructure, etc.)</t>
  </si>
  <si>
    <t>IRQ003Total population</t>
  </si>
  <si>
    <t>IRQ003Landmass affected</t>
  </si>
  <si>
    <t>IRQ003People exposed</t>
  </si>
  <si>
    <t>IRQ003People affected</t>
  </si>
  <si>
    <t>IRQ003People displaced</t>
  </si>
  <si>
    <t>IRQ003Injuries reported</t>
  </si>
  <si>
    <t>IRQ003Illness cases reported</t>
  </si>
  <si>
    <t>IRQ003Fatalities reported</t>
  </si>
  <si>
    <t>IRQ003Buildings damaged</t>
  </si>
  <si>
    <t>IRQ003Buildings destroyed</t>
  </si>
  <si>
    <t>IRQ003Buildings in the affected area</t>
  </si>
  <si>
    <t>IRQ003Economic Losses</t>
  </si>
  <si>
    <t>IRQ003People in Need</t>
  </si>
  <si>
    <t>IRQ003Minimal humanitarian conditions - Level 1</t>
  </si>
  <si>
    <t>IRQ003Stressed humanitarian conditions - Level 2</t>
  </si>
  <si>
    <t>IRQ003Moderate humanitarian conditions - Level 3</t>
  </si>
  <si>
    <t>IRQ003Severe humanitarian conditions - Level 4</t>
  </si>
  <si>
    <t>IRQ003Extreme humanitarian conditions - Level 5</t>
  </si>
  <si>
    <t>IRQ003Fatalities in all crises</t>
  </si>
  <si>
    <t>IRQ003Crisis affected groups</t>
  </si>
  <si>
    <t>IRQ003People facing limited access constraints</t>
  </si>
  <si>
    <t>IRQ003People facing restricted access constraints</t>
  </si>
  <si>
    <t>IRQ003Impediments to entry into country (bureaucratic and administrative)</t>
  </si>
  <si>
    <t>IRQ003Restriction of movement (impediments to freedom of movement and/or administrative restrictions)</t>
  </si>
  <si>
    <t>IRQ003Interference into implementation of humanitarian activities</t>
  </si>
  <si>
    <t>IRQ003Violence against personnel, facilities and assets</t>
  </si>
  <si>
    <t>IRQ003Denial of existence of humanitarian needs or entitlements to assistance</t>
  </si>
  <si>
    <t>IRQ003Restriction and obstruction of access to services and assistance</t>
  </si>
  <si>
    <t>IRQ003Ongoing insecurity/hostilities affecting humanitarian assistance</t>
  </si>
  <si>
    <t xml:space="preserve">IRQ003Presence of mines and improvised explosive devices </t>
  </si>
  <si>
    <t>IRQ003Physical constraints in the environment (obstacles related to terrain, climate, lack of infrastructure, etc.)</t>
  </si>
  <si>
    <t>ITA002Total population</t>
  </si>
  <si>
    <t>ITA002Landmass affected</t>
  </si>
  <si>
    <t>ITA002People exposed</t>
  </si>
  <si>
    <t>ITA002People affected</t>
  </si>
  <si>
    <t>ITA002People displaced</t>
  </si>
  <si>
    <t>ITA002Injuries reported</t>
  </si>
  <si>
    <t>ITA002Illness cases reported</t>
  </si>
  <si>
    <t>ITA002Fatalities reported</t>
  </si>
  <si>
    <t>ITA002Buildings damaged</t>
  </si>
  <si>
    <t>ITA002Buildings destroyed</t>
  </si>
  <si>
    <t>ITA002Buildings in the affected area</t>
  </si>
  <si>
    <t>ITA002Economic Losses</t>
  </si>
  <si>
    <t>ITA002People in Need</t>
  </si>
  <si>
    <t>ITA002Minimal humanitarian conditions - Level 1</t>
  </si>
  <si>
    <t>ITA002Stressed humanitarian conditions - Level 2</t>
  </si>
  <si>
    <t>ITA002Moderate humanitarian conditions - Level 3</t>
  </si>
  <si>
    <t>ITA002Severe humanitarian conditions - Level 4</t>
  </si>
  <si>
    <t>ITA002Extreme humanitarian conditions - Level 5</t>
  </si>
  <si>
    <t>ITA002Fatalities in all crises</t>
  </si>
  <si>
    <t>ITA002Crisis affected groups</t>
  </si>
  <si>
    <t>ITA002People facing limited access constraints</t>
  </si>
  <si>
    <t>ITA002People facing restricted access constraints</t>
  </si>
  <si>
    <t>ITA002Impediments to entry into country (bureaucratic and administrative)</t>
  </si>
  <si>
    <t>ITA002Restriction of movement (impediments to freedom of movement and/or administrative restrictions)</t>
  </si>
  <si>
    <t>ITA002Interference into implementation of humanitarian activities</t>
  </si>
  <si>
    <t>ITA002Violence against personnel, facilities and assets</t>
  </si>
  <si>
    <t>ITA002Denial of existence of humanitarian needs or entitlements to assistance</t>
  </si>
  <si>
    <t>ITA002Restriction and obstruction of access to services and assistance</t>
  </si>
  <si>
    <t>ITA002Ongoing insecurity/hostilities affecting humanitarian assistance</t>
  </si>
  <si>
    <t xml:space="preserve">ITA002Presence of mines and improvised explosive devices </t>
  </si>
  <si>
    <t>ITA002Physical constraints in the environment (obstacles related to terrain, climate, lack of infrastructure, etc.)</t>
  </si>
  <si>
    <t>JOR002Total population</t>
  </si>
  <si>
    <t>JOR002Landmass affected</t>
  </si>
  <si>
    <t>JOR002People exposed</t>
  </si>
  <si>
    <t>JOR002People affected</t>
  </si>
  <si>
    <t>JOR002People displaced</t>
  </si>
  <si>
    <t>JOR002Injuries reported</t>
  </si>
  <si>
    <t>JOR002Illness cases reported</t>
  </si>
  <si>
    <t>JOR002Fatalities reported</t>
  </si>
  <si>
    <t>JOR002Buildings damaged</t>
  </si>
  <si>
    <t>JOR002Buildings destroyed</t>
  </si>
  <si>
    <t>JOR002Buildings in the affected area</t>
  </si>
  <si>
    <t>JOR002Economic Losses</t>
  </si>
  <si>
    <t>JOR002People in Need</t>
  </si>
  <si>
    <t>JOR002Minimal humanitarian conditions - Level 1</t>
  </si>
  <si>
    <t>JOR002Stressed humanitarian conditions - Level 2</t>
  </si>
  <si>
    <t>JOR002Moderate humanitarian conditions - Level 3</t>
  </si>
  <si>
    <t>JOR002Severe humanitarian conditions - Level 4</t>
  </si>
  <si>
    <t>JOR002Extreme humanitarian conditions - Level 5</t>
  </si>
  <si>
    <t>JOR002Fatalities in all crises</t>
  </si>
  <si>
    <t>JOR002Crisis affected groups</t>
  </si>
  <si>
    <t>JOR002People facing limited access constraints</t>
  </si>
  <si>
    <t>JOR002People facing restricted access constraints</t>
  </si>
  <si>
    <t>JOR002Impediments to entry into country (bureaucratic and administrative)</t>
  </si>
  <si>
    <t>JOR002Restriction of movement (impediments to freedom of movement and/or administrative restrictions)</t>
  </si>
  <si>
    <t>JOR002Interference into implementation of humanitarian activities</t>
  </si>
  <si>
    <t>JOR002Violence against personnel, facilities and assets</t>
  </si>
  <si>
    <t>JOR002Denial of existence of humanitarian needs or entitlements to assistance</t>
  </si>
  <si>
    <t>JOR002Restriction and obstruction of access to services and assistance</t>
  </si>
  <si>
    <t>JOR002Ongoing insecurity/hostilities affecting humanitarian assistance</t>
  </si>
  <si>
    <t xml:space="preserve">JOR002Presence of mines and improvised explosive devices </t>
  </si>
  <si>
    <t>JOR002Physical constraints in the environment (obstacles related to terrain, climate, lack of infrastructure, etc.)</t>
  </si>
  <si>
    <t>KEN001Total population</t>
  </si>
  <si>
    <t>KEN001Landmass affected</t>
  </si>
  <si>
    <t>KEN001People exposed</t>
  </si>
  <si>
    <t>KEN001People affected</t>
  </si>
  <si>
    <t>KEN001People displaced</t>
  </si>
  <si>
    <t>KEN001Injuries reported</t>
  </si>
  <si>
    <t>KEN001Illness cases reported</t>
  </si>
  <si>
    <t>KEN001Fatalities reported</t>
  </si>
  <si>
    <t>KEN001Buildings damaged</t>
  </si>
  <si>
    <t>KEN001Buildings destroyed</t>
  </si>
  <si>
    <t>KEN001Buildings in the affected area</t>
  </si>
  <si>
    <t>KEN001Economic Losses</t>
  </si>
  <si>
    <t>KEN001People in Need</t>
  </si>
  <si>
    <t>KEN001Minimal humanitarian conditions - Level 1</t>
  </si>
  <si>
    <t>KEN001Stressed humanitarian conditions - Level 2</t>
  </si>
  <si>
    <t>KEN001Moderate humanitarian conditions - Level 3</t>
  </si>
  <si>
    <t>KEN001Severe humanitarian conditions - Level 4</t>
  </si>
  <si>
    <t>KEN001Extreme humanitarian conditions - Level 5</t>
  </si>
  <si>
    <t>KEN001Fatalities in all crises</t>
  </si>
  <si>
    <t>KEN001Crisis affected groups</t>
  </si>
  <si>
    <t>KEN001People facing limited access constraints</t>
  </si>
  <si>
    <t>KEN001People facing restricted access constraints</t>
  </si>
  <si>
    <t>KEN001Impediments to entry into country (bureaucratic and administrative)</t>
  </si>
  <si>
    <t>KEN001Restriction of movement (impediments to freedom of movement and/or administrative restrictions)</t>
  </si>
  <si>
    <t>KEN001Interference into implementation of humanitarian activities</t>
  </si>
  <si>
    <t>KEN001Violence against personnel, facilities and assets</t>
  </si>
  <si>
    <t>KEN001Denial of existence of humanitarian needs or entitlements to assistance</t>
  </si>
  <si>
    <t>KEN001Restriction and obstruction of access to services and assistance</t>
  </si>
  <si>
    <t>KEN001Ongoing insecurity/hostilities affecting humanitarian assistance</t>
  </si>
  <si>
    <t xml:space="preserve">KEN001Presence of mines and improvised explosive devices </t>
  </si>
  <si>
    <t>KEN001Physical constraints in the environment (obstacles related to terrain, climate, lack of infrastructure, etc.)</t>
  </si>
  <si>
    <t>KEN002Total population</t>
  </si>
  <si>
    <t>KEN002Landmass affected</t>
  </si>
  <si>
    <t>KEN002People exposed</t>
  </si>
  <si>
    <t>KEN002People affected</t>
  </si>
  <si>
    <t>KEN002People displaced</t>
  </si>
  <si>
    <t>KEN002Injuries reported</t>
  </si>
  <si>
    <t>KEN002Illness cases reported</t>
  </si>
  <si>
    <t>KEN002Fatalities reported</t>
  </si>
  <si>
    <t>KEN002Buildings damaged</t>
  </si>
  <si>
    <t>KEN002Buildings destroyed</t>
  </si>
  <si>
    <t>KEN002Buildings in the affected area</t>
  </si>
  <si>
    <t>KEN002Economic Losses</t>
  </si>
  <si>
    <t>KEN002People in Need</t>
  </si>
  <si>
    <t>KEN002Minimal humanitarian conditions - Level 1</t>
  </si>
  <si>
    <t>KEN002Stressed humanitarian conditions - Level 2</t>
  </si>
  <si>
    <t>KEN002Moderate humanitarian conditions - Level 3</t>
  </si>
  <si>
    <t>KEN002Severe humanitarian conditions - Level 4</t>
  </si>
  <si>
    <t>KEN002Extreme humanitarian conditions - Level 5</t>
  </si>
  <si>
    <t>KEN002Fatalities in all crises</t>
  </si>
  <si>
    <t>KEN002Crisis affected groups</t>
  </si>
  <si>
    <t>KEN002People facing limited access constraints</t>
  </si>
  <si>
    <t>KEN002People facing restricted access constraints</t>
  </si>
  <si>
    <t>KEN002Impediments to entry into country (bureaucratic and administrative)</t>
  </si>
  <si>
    <t>KEN002Restriction of movement (impediments to freedom of movement and/or administrative restrictions)</t>
  </si>
  <si>
    <t>KEN002Interference into implementation of humanitarian activities</t>
  </si>
  <si>
    <t>KEN002Violence against personnel, facilities and assets</t>
  </si>
  <si>
    <t>KEN002Denial of existence of humanitarian needs or entitlements to assistance</t>
  </si>
  <si>
    <t>KEN002Restriction and obstruction of access to services and assistance</t>
  </si>
  <si>
    <t>KEN002Ongoing insecurity/hostilities affecting humanitarian assistance</t>
  </si>
  <si>
    <t xml:space="preserve">KEN002Presence of mines and improvised explosive devices </t>
  </si>
  <si>
    <t>KEN002Physical constraints in the environment (obstacles related to terrain, climate, lack of infrastructure, etc.)</t>
  </si>
  <si>
    <t>KEN003Total population</t>
  </si>
  <si>
    <t>KEN003Landmass affected</t>
  </si>
  <si>
    <t>KEN003People exposed</t>
  </si>
  <si>
    <t>KEN003People affected</t>
  </si>
  <si>
    <t>KEN003People displaced</t>
  </si>
  <si>
    <t>KEN003Injuries reported</t>
  </si>
  <si>
    <t>KEN003Illness cases reported</t>
  </si>
  <si>
    <t>KEN003Fatalities reported</t>
  </si>
  <si>
    <t>KEN003Buildings damaged</t>
  </si>
  <si>
    <t>KEN003Buildings destroyed</t>
  </si>
  <si>
    <t>KEN003Buildings in the affected area</t>
  </si>
  <si>
    <t>KEN003Economic Losses</t>
  </si>
  <si>
    <t>KEN003People in Need</t>
  </si>
  <si>
    <t>KEN003Minimal humanitarian conditions - Level 1</t>
  </si>
  <si>
    <t>KEN003Stressed humanitarian conditions - Level 2</t>
  </si>
  <si>
    <t>KEN003Moderate humanitarian conditions - Level 3</t>
  </si>
  <si>
    <t>KEN003Severe humanitarian conditions - Level 4</t>
  </si>
  <si>
    <t>KEN003Extreme humanitarian conditions - Level 5</t>
  </si>
  <si>
    <t>KEN003Fatalities in all crises</t>
  </si>
  <si>
    <t>KEN003Crisis affected groups</t>
  </si>
  <si>
    <t>KEN003People facing limited access constraints</t>
  </si>
  <si>
    <t>KEN003People facing restricted access constraints</t>
  </si>
  <si>
    <t>KEN003Impediments to entry into country (bureaucratic and administrative)</t>
  </si>
  <si>
    <t>KEN003Restriction of movement (impediments to freedom of movement and/or administrative restrictions)</t>
  </si>
  <si>
    <t>KEN003Interference into implementation of humanitarian activities</t>
  </si>
  <si>
    <t>KEN003Violence against personnel, facilities and assets</t>
  </si>
  <si>
    <t>KEN003Denial of existence of humanitarian needs or entitlements to assistance</t>
  </si>
  <si>
    <t>KEN003Restriction and obstruction of access to services and assistance</t>
  </si>
  <si>
    <t>KEN003Ongoing insecurity/hostilities affecting humanitarian assistance</t>
  </si>
  <si>
    <t xml:space="preserve">KEN003Presence of mines and improvised explosive devices </t>
  </si>
  <si>
    <t>KEN003Physical constraints in the environment (obstacles related to terrain, climate, lack of infrastructure, etc.)</t>
  </si>
  <si>
    <t>KEN005Total population</t>
  </si>
  <si>
    <t>KEN005Landmass affected</t>
  </si>
  <si>
    <t>KEN005People exposed</t>
  </si>
  <si>
    <t>KEN005People affected</t>
  </si>
  <si>
    <t>KEN005People displaced</t>
  </si>
  <si>
    <t>KEN005Injuries reported</t>
  </si>
  <si>
    <t>KEN005Illness cases reported</t>
  </si>
  <si>
    <t>KEN005Fatalities reported</t>
  </si>
  <si>
    <t>KEN005Buildings damaged</t>
  </si>
  <si>
    <t>KEN005Buildings destroyed</t>
  </si>
  <si>
    <t>KEN005Buildings in the affected area</t>
  </si>
  <si>
    <t>KEN005Economic Losses</t>
  </si>
  <si>
    <t>KEN005People in Need</t>
  </si>
  <si>
    <t>KEN005Minimal humanitarian conditions - Level 1</t>
  </si>
  <si>
    <t>KEN005Stressed humanitarian conditions - Level 2</t>
  </si>
  <si>
    <t>KEN005Moderate humanitarian conditions - Level 3</t>
  </si>
  <si>
    <t>KEN005Severe humanitarian conditions - Level 4</t>
  </si>
  <si>
    <t>KEN005Extreme humanitarian conditions - Level 5</t>
  </si>
  <si>
    <t>KEN005Fatalities in all crises</t>
  </si>
  <si>
    <t>KEN005Crisis affected groups</t>
  </si>
  <si>
    <t>KEN005People facing limited access constraints</t>
  </si>
  <si>
    <t>KEN005People facing restricted access constraints</t>
  </si>
  <si>
    <t>KEN005Impediments to entry into country (bureaucratic and administrative)</t>
  </si>
  <si>
    <t>KEN005Restriction of movement (impediments to freedom of movement and/or administrative restrictions)</t>
  </si>
  <si>
    <t>KEN005Interference into implementation of humanitarian activities</t>
  </si>
  <si>
    <t>KEN005Violence against personnel, facilities and assets</t>
  </si>
  <si>
    <t>KEN005Denial of existence of humanitarian needs or entitlements to assistance</t>
  </si>
  <si>
    <t>KEN005Restriction and obstruction of access to services and assistance</t>
  </si>
  <si>
    <t>KEN005Ongoing insecurity/hostilities affecting humanitarian assistance</t>
  </si>
  <si>
    <t xml:space="preserve">KEN005Presence of mines and improvised explosive devices </t>
  </si>
  <si>
    <t>KEN005Physical constraints in the environment (obstacles related to terrain, climate, lack of infrastructure, etc.)</t>
  </si>
  <si>
    <t>LBN002Total population</t>
  </si>
  <si>
    <t>LBN002Landmass affected</t>
  </si>
  <si>
    <t>LBN002People exposed</t>
  </si>
  <si>
    <t>LBN002People affected</t>
  </si>
  <si>
    <t>LBN002People displaced</t>
  </si>
  <si>
    <t>LBN002Injuries reported</t>
  </si>
  <si>
    <t>LBN002Illness cases reported</t>
  </si>
  <si>
    <t>LBN002Fatalities reported</t>
  </si>
  <si>
    <t>LBN002Buildings damaged</t>
  </si>
  <si>
    <t>LBN002Buildings destroyed</t>
  </si>
  <si>
    <t>LBN002Buildings in the affected area</t>
  </si>
  <si>
    <t>LBN002Economic Losses</t>
  </si>
  <si>
    <t>LBN002People in Need</t>
  </si>
  <si>
    <t>LBN002Minimal humanitarian conditions - Level 1</t>
  </si>
  <si>
    <t>LBN002Stressed humanitarian conditions - Level 2</t>
  </si>
  <si>
    <t>LBN002Moderate humanitarian conditions - Level 3</t>
  </si>
  <si>
    <t>LBN002Severe humanitarian conditions - Level 4</t>
  </si>
  <si>
    <t>LBN002Extreme humanitarian conditions - Level 5</t>
  </si>
  <si>
    <t>LBN002Fatalities in all crises</t>
  </si>
  <si>
    <t>LBN002Crisis affected groups</t>
  </si>
  <si>
    <t>LBN002People facing limited access constraints</t>
  </si>
  <si>
    <t>LBN002People facing restricted access constraints</t>
  </si>
  <si>
    <t>LBN002Impediments to entry into country (bureaucratic and administrative)</t>
  </si>
  <si>
    <t>LBN002Restriction of movement (impediments to freedom of movement and/or administrative restrictions)</t>
  </si>
  <si>
    <t>LBN002Interference into implementation of humanitarian activities</t>
  </si>
  <si>
    <t>LBN002Violence against personnel, facilities and assets</t>
  </si>
  <si>
    <t>LBN002Denial of existence of humanitarian needs or entitlements to assistance</t>
  </si>
  <si>
    <t>LBN002Restriction and obstruction of access to services and assistance</t>
  </si>
  <si>
    <t>LBN002Ongoing insecurity/hostilities affecting humanitarian assistance</t>
  </si>
  <si>
    <t xml:space="preserve">LBN002Presence of mines and improvised explosive devices </t>
  </si>
  <si>
    <t>LBN002Physical constraints in the environment (obstacles related to terrain, climate, lack of infrastructure, etc.)</t>
  </si>
  <si>
    <t>LBN004Total population</t>
  </si>
  <si>
    <t>LBN004Landmass affected</t>
  </si>
  <si>
    <t>LBN004People exposed</t>
  </si>
  <si>
    <t>LBN004People affected</t>
  </si>
  <si>
    <t>LBN004People displaced</t>
  </si>
  <si>
    <t>LBN004Injuries reported</t>
  </si>
  <si>
    <t>LBN004Illness cases reported</t>
  </si>
  <si>
    <t>LBN004Fatalities reported</t>
  </si>
  <si>
    <t>LBN004Buildings damaged</t>
  </si>
  <si>
    <t>LBN004Buildings destroyed</t>
  </si>
  <si>
    <t>LBN004Buildings in the affected area</t>
  </si>
  <si>
    <t>LBN004Economic Losses</t>
  </si>
  <si>
    <t>LBN004People in Need</t>
  </si>
  <si>
    <t>LBN004Minimal humanitarian conditions - Level 1</t>
  </si>
  <si>
    <t>LBN004Stressed humanitarian conditions - Level 2</t>
  </si>
  <si>
    <t>LBN004Moderate humanitarian conditions - Level 3</t>
  </si>
  <si>
    <t>LBN004Severe humanitarian conditions - Level 4</t>
  </si>
  <si>
    <t>LBN004Extreme humanitarian conditions - Level 5</t>
  </si>
  <si>
    <t>LBN004Fatalities in all crises</t>
  </si>
  <si>
    <t>LBN004Crisis affected groups</t>
  </si>
  <si>
    <t>LBN004People facing limited access constraints</t>
  </si>
  <si>
    <t>LBN004People facing restricted access constraints</t>
  </si>
  <si>
    <t>LBN004Impediments to entry into country (bureaucratic and administrative)</t>
  </si>
  <si>
    <t>LBN004Restriction of movement (impediments to freedom of movement and/or administrative restrictions)</t>
  </si>
  <si>
    <t>LBN004Interference into implementation of humanitarian activities</t>
  </si>
  <si>
    <t>LBN004Violence against personnel, facilities and assets</t>
  </si>
  <si>
    <t>LBN004Denial of existence of humanitarian needs or entitlements to assistance</t>
  </si>
  <si>
    <t>LBN004Restriction and obstruction of access to services and assistance</t>
  </si>
  <si>
    <t>LBN004Ongoing insecurity/hostilities affecting humanitarian assistance</t>
  </si>
  <si>
    <t xml:space="preserve">LBN004Presence of mines and improvised explosive devices </t>
  </si>
  <si>
    <t>LBN004Physical constraints in the environment (obstacles related to terrain, climate, lack of infrastructure, etc.)</t>
  </si>
  <si>
    <t>LBN005Total population</t>
  </si>
  <si>
    <t>LBN005Landmass affected</t>
  </si>
  <si>
    <t>LBN005People exposed</t>
  </si>
  <si>
    <t>LBN005People affected</t>
  </si>
  <si>
    <t>LBN005People displaced</t>
  </si>
  <si>
    <t>LBN005Injuries reported</t>
  </si>
  <si>
    <t>LBN005Illness cases reported</t>
  </si>
  <si>
    <t>LBN005Fatalities reported</t>
  </si>
  <si>
    <t>LBN005Buildings damaged</t>
  </si>
  <si>
    <t>LBN005Buildings destroyed</t>
  </si>
  <si>
    <t>LBN005Buildings in the affected area</t>
  </si>
  <si>
    <t>LBN005Economic Losses</t>
  </si>
  <si>
    <t>LBN005People in Need</t>
  </si>
  <si>
    <t>LBN005Minimal humanitarian conditions - Level 1</t>
  </si>
  <si>
    <t>LBN005Stressed humanitarian conditions - Level 2</t>
  </si>
  <si>
    <t>LBN005Moderate humanitarian conditions - Level 3</t>
  </si>
  <si>
    <t>LBN005Severe humanitarian conditions - Level 4</t>
  </si>
  <si>
    <t>LBN005Extreme humanitarian conditions - Level 5</t>
  </si>
  <si>
    <t>LBN005Fatalities in all crises</t>
  </si>
  <si>
    <t>LBN005Crisis affected groups</t>
  </si>
  <si>
    <t>LBN005People facing limited access constraints</t>
  </si>
  <si>
    <t>LBN005People facing restricted access constraints</t>
  </si>
  <si>
    <t>LBN005Impediments to entry into country (bureaucratic and administrative)</t>
  </si>
  <si>
    <t>LBN005Restriction of movement (impediments to freedom of movement and/or administrative restrictions)</t>
  </si>
  <si>
    <t>LBN005Interference into implementation of humanitarian activities</t>
  </si>
  <si>
    <t>LBN005Violence against personnel, facilities and assets</t>
  </si>
  <si>
    <t>LBN005Denial of existence of humanitarian needs or entitlements to assistance</t>
  </si>
  <si>
    <t>LBN005Restriction and obstruction of access to services and assistance</t>
  </si>
  <si>
    <t>LBN005Ongoing insecurity/hostilities affecting humanitarian assistance</t>
  </si>
  <si>
    <t xml:space="preserve">LBN005Presence of mines and improvised explosive devices </t>
  </si>
  <si>
    <t>LBN005Physical constraints in the environment (obstacles related to terrain, climate, lack of infrastructure, etc.)</t>
  </si>
  <si>
    <t>LSO002Total population</t>
  </si>
  <si>
    <t>LSO002Landmass affected</t>
  </si>
  <si>
    <t>LSO002People exposed</t>
  </si>
  <si>
    <t>LSO002People affected</t>
  </si>
  <si>
    <t>LSO002People displaced</t>
  </si>
  <si>
    <t>LSO002Injuries reported</t>
  </si>
  <si>
    <t>LSO002Illness cases reported</t>
  </si>
  <si>
    <t>LSO002Fatalities reported</t>
  </si>
  <si>
    <t>LSO002Buildings damaged</t>
  </si>
  <si>
    <t>LSO002Buildings destroyed</t>
  </si>
  <si>
    <t>LSO002Buildings in the affected area</t>
  </si>
  <si>
    <t>LSO002Economic Losses</t>
  </si>
  <si>
    <t>LSO002People in Need</t>
  </si>
  <si>
    <t>LSO002Minimal humanitarian conditions - Level 1</t>
  </si>
  <si>
    <t>LSO002Stressed humanitarian conditions - Level 2</t>
  </si>
  <si>
    <t>LSO002Moderate humanitarian conditions - Level 3</t>
  </si>
  <si>
    <t>LSO002Severe humanitarian conditions - Level 4</t>
  </si>
  <si>
    <t>LSO002Extreme humanitarian conditions - Level 5</t>
  </si>
  <si>
    <t>LSO002Fatalities in all crises</t>
  </si>
  <si>
    <t>LSO002Crisis affected groups</t>
  </si>
  <si>
    <t>LSO002People facing limited access constraints</t>
  </si>
  <si>
    <t>LSO002People facing restricted access constraints</t>
  </si>
  <si>
    <t>LSO002Impediments to entry into country (bureaucratic and administrative)</t>
  </si>
  <si>
    <t>LSO002Restriction of movement (impediments to freedom of movement and/or administrative restrictions)</t>
  </si>
  <si>
    <t>LSO002Interference into implementation of humanitarian activities</t>
  </si>
  <si>
    <t>LSO002Violence against personnel, facilities and assets</t>
  </si>
  <si>
    <t>LSO002Denial of existence of humanitarian needs or entitlements to assistance</t>
  </si>
  <si>
    <t>LSO002Restriction and obstruction of access to services and assistance</t>
  </si>
  <si>
    <t>LSO002Ongoing insecurity/hostilities affecting humanitarian assistance</t>
  </si>
  <si>
    <t xml:space="preserve">LSO002Presence of mines and improvised explosive devices </t>
  </si>
  <si>
    <t>LSO002Physical constraints in the environment (obstacles related to terrain, climate, lack of infrastructure, etc.)</t>
  </si>
  <si>
    <t>REG012Total population</t>
  </si>
  <si>
    <t>REG012Landmass affected</t>
  </si>
  <si>
    <t>REG012People exposed</t>
  </si>
  <si>
    <t>REG012People affected</t>
  </si>
  <si>
    <t>REG012People displaced</t>
  </si>
  <si>
    <t>REG012Injuries reported</t>
  </si>
  <si>
    <t>REG012Illness cases reported</t>
  </si>
  <si>
    <t>REG012Fatalities reported</t>
  </si>
  <si>
    <t>REG012Buildings damaged</t>
  </si>
  <si>
    <t>REG012Buildings destroyed</t>
  </si>
  <si>
    <t>REG012Buildings in the affected area</t>
  </si>
  <si>
    <t>REG012Economic Losses</t>
  </si>
  <si>
    <t>REG012People in Need</t>
  </si>
  <si>
    <t>REG012Minimal humanitarian conditions - Level 1</t>
  </si>
  <si>
    <t>REG012Stressed humanitarian conditions - Level 2</t>
  </si>
  <si>
    <t>REG012Moderate humanitarian conditions - Level 3</t>
  </si>
  <si>
    <t>REG012Severe humanitarian conditions - Level 4</t>
  </si>
  <si>
    <t>REG012Extreme humanitarian conditions - Level 5</t>
  </si>
  <si>
    <t>REG012Fatalities in all crises</t>
  </si>
  <si>
    <t>REG012Crisis affected groups</t>
  </si>
  <si>
    <t>REG012People facing limited access constraints</t>
  </si>
  <si>
    <t>REG012People facing restricted access constraints</t>
  </si>
  <si>
    <t>REG012Impediments to entry into country (bureaucratic and administrative)</t>
  </si>
  <si>
    <t>REG012Restriction of movement (impediments to freedom of movement and/or administrative restrictions)</t>
  </si>
  <si>
    <t>REG012Interference into implementation of humanitarian activities</t>
  </si>
  <si>
    <t>REG012Violence against personnel, facilities and assets</t>
  </si>
  <si>
    <t>REG012Denial of existence of humanitarian needs or entitlements to assistance</t>
  </si>
  <si>
    <t>REG012Restriction and obstruction of access to services and assistance</t>
  </si>
  <si>
    <t>REG012Ongoing insecurity/hostilities affecting humanitarian assistance</t>
  </si>
  <si>
    <t xml:space="preserve">REG012Presence of mines and improvised explosive devices </t>
  </si>
  <si>
    <t>REG012Physical constraints in the environment (obstacles related to terrain, climate, lack of infrastructure, etc.)</t>
  </si>
  <si>
    <t>LBY001Total population</t>
  </si>
  <si>
    <t>LBY001Landmass affected</t>
  </si>
  <si>
    <t>LBY001People exposed</t>
  </si>
  <si>
    <t>LBY001People affected</t>
  </si>
  <si>
    <t>LBY001People displaced</t>
  </si>
  <si>
    <t>LBY001Injuries reported</t>
  </si>
  <si>
    <t>LBY001Illness cases reported</t>
  </si>
  <si>
    <t>LBY001Fatalities reported</t>
  </si>
  <si>
    <t>LBY001Buildings damaged</t>
  </si>
  <si>
    <t>LBY001Buildings destroyed</t>
  </si>
  <si>
    <t>LBY001Buildings in the affected area</t>
  </si>
  <si>
    <t>LBY001Economic Losses</t>
  </si>
  <si>
    <t>LBY001People in Need</t>
  </si>
  <si>
    <t>LBY001Minimal humanitarian conditions - Level 1</t>
  </si>
  <si>
    <t>LBY001Stressed humanitarian conditions - Level 2</t>
  </si>
  <si>
    <t>LBY001Moderate humanitarian conditions - Level 3</t>
  </si>
  <si>
    <t>LBY001Severe humanitarian conditions - Level 4</t>
  </si>
  <si>
    <t>LBY001Extreme humanitarian conditions - Level 5</t>
  </si>
  <si>
    <t>LBY001Fatalities in all crises</t>
  </si>
  <si>
    <t>LBY001Crisis affected groups</t>
  </si>
  <si>
    <t>LBY001People facing limited access constraints</t>
  </si>
  <si>
    <t>LBY001People facing restricted access constraints</t>
  </si>
  <si>
    <t>LBY001Impediments to entry into country (bureaucratic and administrative)</t>
  </si>
  <si>
    <t>LBY001Restriction of movement (impediments to freedom of movement and/or administrative restrictions)</t>
  </si>
  <si>
    <t>LBY001Interference into implementation of humanitarian activities</t>
  </si>
  <si>
    <t>LBY001Violence against personnel, facilities and assets</t>
  </si>
  <si>
    <t>LBY001Denial of existence of humanitarian needs or entitlements to assistance</t>
  </si>
  <si>
    <t>LBY001Restriction and obstruction of access to services and assistance</t>
  </si>
  <si>
    <t>LBY001Ongoing insecurity/hostilities affecting humanitarian assistance</t>
  </si>
  <si>
    <t xml:space="preserve">LBY001Presence of mines and improvised explosive devices </t>
  </si>
  <si>
    <t>LBY001Physical constraints in the environment (obstacles related to terrain, climate, lack of infrastructure, etc.)</t>
  </si>
  <si>
    <t>LBY002Total population</t>
  </si>
  <si>
    <t>LBY002Landmass affected</t>
  </si>
  <si>
    <t>LBY002People exposed</t>
  </si>
  <si>
    <t>LBY002People affected</t>
  </si>
  <si>
    <t>LBY002People displaced</t>
  </si>
  <si>
    <t>LBY002Injuries reported</t>
  </si>
  <si>
    <t>LBY002Illness cases reported</t>
  </si>
  <si>
    <t>LBY002Fatalities reported</t>
  </si>
  <si>
    <t>LBY002Buildings damaged</t>
  </si>
  <si>
    <t>LBY002Buildings destroyed</t>
  </si>
  <si>
    <t>LBY002Buildings in the affected area</t>
  </si>
  <si>
    <t>LBY002Economic Losses</t>
  </si>
  <si>
    <t>LBY002People in Need</t>
  </si>
  <si>
    <t>LBY002Minimal humanitarian conditions - Level 1</t>
  </si>
  <si>
    <t>LBY002Stressed humanitarian conditions - Level 2</t>
  </si>
  <si>
    <t>LBY002Moderate humanitarian conditions - Level 3</t>
  </si>
  <si>
    <t>LBY002Severe humanitarian conditions - Level 4</t>
  </si>
  <si>
    <t>LBY002Extreme humanitarian conditions - Level 5</t>
  </si>
  <si>
    <t>LBY002Fatalities in all crises</t>
  </si>
  <si>
    <t>LBY002Crisis affected groups</t>
  </si>
  <si>
    <t>LBY002People facing limited access constraints</t>
  </si>
  <si>
    <t>LBY002People facing restricted access constraints</t>
  </si>
  <si>
    <t>LBY002Impediments to entry into country (bureaucratic and administrative)</t>
  </si>
  <si>
    <t>LBY002Restriction of movement (impediments to freedom of movement and/or administrative restrictions)</t>
  </si>
  <si>
    <t>LBY002Interference into implementation of humanitarian activities</t>
  </si>
  <si>
    <t>LBY002Violence against personnel, facilities and assets</t>
  </si>
  <si>
    <t>LBY002Denial of existence of humanitarian needs or entitlements to assistance</t>
  </si>
  <si>
    <t>LBY002Restriction and obstruction of access to services and assistance</t>
  </si>
  <si>
    <t>LBY002Ongoing insecurity/hostilities affecting humanitarian assistance</t>
  </si>
  <si>
    <t xml:space="preserve">LBY002Presence of mines and improvised explosive devices </t>
  </si>
  <si>
    <t>LBY002Physical constraints in the environment (obstacles related to terrain, climate, lack of infrastructure, etc.)</t>
  </si>
  <si>
    <t>MDG002Total population</t>
  </si>
  <si>
    <t>MDG002Landmass affected</t>
  </si>
  <si>
    <t>MDG002People exposed</t>
  </si>
  <si>
    <t>MDG002People affected</t>
  </si>
  <si>
    <t>MDG002People displaced</t>
  </si>
  <si>
    <t>MDG002Injuries reported</t>
  </si>
  <si>
    <t>MDG002Illness cases reported</t>
  </si>
  <si>
    <t>MDG002Fatalities reported</t>
  </si>
  <si>
    <t>MDG002Buildings damaged</t>
  </si>
  <si>
    <t>MDG002Buildings destroyed</t>
  </si>
  <si>
    <t>MDG002Buildings in the affected area</t>
  </si>
  <si>
    <t>MDG002Economic Losses</t>
  </si>
  <si>
    <t>MDG002People in Need</t>
  </si>
  <si>
    <t>MDG002Minimal humanitarian conditions - Level 1</t>
  </si>
  <si>
    <t>MDG002Stressed humanitarian conditions - Level 2</t>
  </si>
  <si>
    <t>MDG002Moderate humanitarian conditions - Level 3</t>
  </si>
  <si>
    <t>MDG002Severe humanitarian conditions - Level 4</t>
  </si>
  <si>
    <t>MDG002Extreme humanitarian conditions - Level 5</t>
  </si>
  <si>
    <t>MDG002Fatalities in all crises</t>
  </si>
  <si>
    <t>MDG002Crisis affected groups</t>
  </si>
  <si>
    <t>MDG002People facing limited access constraints</t>
  </si>
  <si>
    <t>MDG002People facing restricted access constraints</t>
  </si>
  <si>
    <t>MDG002Impediments to entry into country (bureaucratic and administrative)</t>
  </si>
  <si>
    <t>MDG002Restriction of movement (impediments to freedom of movement and/or administrative restrictions)</t>
  </si>
  <si>
    <t>MDG002Interference into implementation of humanitarian activities</t>
  </si>
  <si>
    <t>MDG002Violence against personnel, facilities and assets</t>
  </si>
  <si>
    <t>MDG002Denial of existence of humanitarian needs or entitlements to assistance</t>
  </si>
  <si>
    <t>MDG002Restriction and obstruction of access to services and assistance</t>
  </si>
  <si>
    <t>MDG002Ongoing insecurity/hostilities affecting humanitarian assistance</t>
  </si>
  <si>
    <t xml:space="preserve">MDG002Presence of mines and improvised explosive devices </t>
  </si>
  <si>
    <t>MDG002Physical constraints in the environment (obstacles related to terrain, climate, lack of infrastructure, etc.)</t>
  </si>
  <si>
    <t>MWI002Total population</t>
  </si>
  <si>
    <t>MWI002Landmass affected</t>
  </si>
  <si>
    <t>MWI002People exposed</t>
  </si>
  <si>
    <t>MWI002People affected</t>
  </si>
  <si>
    <t>MWI002People displaced</t>
  </si>
  <si>
    <t>MWI002Injuries reported</t>
  </si>
  <si>
    <t>MWI002Illness cases reported</t>
  </si>
  <si>
    <t>MWI002Fatalities reported</t>
  </si>
  <si>
    <t>MWI002Buildings damaged</t>
  </si>
  <si>
    <t>MWI002Buildings destroyed</t>
  </si>
  <si>
    <t>MWI002Buildings in the affected area</t>
  </si>
  <si>
    <t>MWI002Economic Losses</t>
  </si>
  <si>
    <t>MWI002People in Need</t>
  </si>
  <si>
    <t>MWI002Minimal humanitarian conditions - Level 1</t>
  </si>
  <si>
    <t>MWI002Stressed humanitarian conditions - Level 2</t>
  </si>
  <si>
    <t>MWI002Moderate humanitarian conditions - Level 3</t>
  </si>
  <si>
    <t>MWI002Severe humanitarian conditions - Level 4</t>
  </si>
  <si>
    <t>MWI002Extreme humanitarian conditions - Level 5</t>
  </si>
  <si>
    <t>MWI002Fatalities in all crises</t>
  </si>
  <si>
    <t>MWI002Crisis affected groups</t>
  </si>
  <si>
    <t>MWI002People facing limited access constraints</t>
  </si>
  <si>
    <t>MWI002People facing restricted access constraints</t>
  </si>
  <si>
    <t>MWI002Impediments to entry into country (bureaucratic and administrative)</t>
  </si>
  <si>
    <t>MWI002Restriction of movement (impediments to freedom of movement and/or administrative restrictions)</t>
  </si>
  <si>
    <t>MWI002Interference into implementation of humanitarian activities</t>
  </si>
  <si>
    <t>MWI002Violence against personnel, facilities and assets</t>
  </si>
  <si>
    <t>MWI002Denial of existence of humanitarian needs or entitlements to assistance</t>
  </si>
  <si>
    <t>MWI002Restriction and obstruction of access to services and assistance</t>
  </si>
  <si>
    <t>MWI002Ongoing insecurity/hostilities affecting humanitarian assistance</t>
  </si>
  <si>
    <t xml:space="preserve">MWI002Presence of mines and improvised explosive devices </t>
  </si>
  <si>
    <t>MWI002Physical constraints in the environment (obstacles related to terrain, climate, lack of infrastructure, etc.)</t>
  </si>
  <si>
    <t>MLI001Total population</t>
  </si>
  <si>
    <t>MLI001Landmass affected</t>
  </si>
  <si>
    <t>MLI001People exposed</t>
  </si>
  <si>
    <t>MLI001People affected</t>
  </si>
  <si>
    <t>MLI001People displaced</t>
  </si>
  <si>
    <t>MLI001Injuries reported</t>
  </si>
  <si>
    <t>MLI001Illness cases reported</t>
  </si>
  <si>
    <t>MLI001Fatalities reported</t>
  </si>
  <si>
    <t>MLI001Buildings damaged</t>
  </si>
  <si>
    <t>MLI001Buildings destroyed</t>
  </si>
  <si>
    <t>MLI001Buildings in the affected area</t>
  </si>
  <si>
    <t>MLI001Economic Losses</t>
  </si>
  <si>
    <t>MLI001People in Need</t>
  </si>
  <si>
    <t>MLI001Minimal humanitarian conditions - Level 1</t>
  </si>
  <si>
    <t>MLI001Stressed humanitarian conditions - Level 2</t>
  </si>
  <si>
    <t>MLI001Moderate humanitarian conditions - Level 3</t>
  </si>
  <si>
    <t>MLI001Severe humanitarian conditions - Level 4</t>
  </si>
  <si>
    <t>MLI001Extreme humanitarian conditions - Level 5</t>
  </si>
  <si>
    <t>MLI001Fatalities in all crises</t>
  </si>
  <si>
    <t>MLI001Crisis affected groups</t>
  </si>
  <si>
    <t>MLI001People facing limited access constraints</t>
  </si>
  <si>
    <t>MLI001People facing restricted access constraints</t>
  </si>
  <si>
    <t>MLI001Impediments to entry into country (bureaucratic and administrative)</t>
  </si>
  <si>
    <t>MLI001Restriction of movement (impediments to freedom of movement and/or administrative restrictions)</t>
  </si>
  <si>
    <t>MLI001Interference into implementation of humanitarian activities</t>
  </si>
  <si>
    <t>MLI001Violence against personnel, facilities and assets</t>
  </si>
  <si>
    <t>MLI001Denial of existence of humanitarian needs or entitlements to assistance</t>
  </si>
  <si>
    <t>MLI001Restriction and obstruction of access to services and assistance</t>
  </si>
  <si>
    <t>MLI001Ongoing insecurity/hostilities affecting humanitarian assistance</t>
  </si>
  <si>
    <t xml:space="preserve">MLI001Presence of mines and improvised explosive devices </t>
  </si>
  <si>
    <t>MLI001Physical constraints in the environment (obstacles related to terrain, climate, lack of infrastructure, etc.)</t>
  </si>
  <si>
    <t>MRT002Total population</t>
  </si>
  <si>
    <t>MRT002Landmass affected</t>
  </si>
  <si>
    <t>MRT002People exposed</t>
  </si>
  <si>
    <t>MRT002People affected</t>
  </si>
  <si>
    <t>MRT002People displaced</t>
  </si>
  <si>
    <t>MRT002Injuries reported</t>
  </si>
  <si>
    <t>MRT002Illness cases reported</t>
  </si>
  <si>
    <t>MRT002Fatalities reported</t>
  </si>
  <si>
    <t>MRT002Buildings damaged</t>
  </si>
  <si>
    <t>MRT002Buildings destroyed</t>
  </si>
  <si>
    <t>MRT002Buildings in the affected area</t>
  </si>
  <si>
    <t>MRT002Economic Losses</t>
  </si>
  <si>
    <t>MRT002People in Need</t>
  </si>
  <si>
    <t>MRT002Minimal humanitarian conditions - Level 1</t>
  </si>
  <si>
    <t>MRT002Stressed humanitarian conditions - Level 2</t>
  </si>
  <si>
    <t>MRT002Moderate humanitarian conditions - Level 3</t>
  </si>
  <si>
    <t>MRT002Severe humanitarian conditions - Level 4</t>
  </si>
  <si>
    <t>MRT002Extreme humanitarian conditions - Level 5</t>
  </si>
  <si>
    <t>MRT002Fatalities in all crises</t>
  </si>
  <si>
    <t>MRT002Crisis affected groups</t>
  </si>
  <si>
    <t>MRT002People facing limited access constraints</t>
  </si>
  <si>
    <t>MRT002People facing restricted access constraints</t>
  </si>
  <si>
    <t>MRT002Impediments to entry into country (bureaucratic and administrative)</t>
  </si>
  <si>
    <t>MRT002Restriction of movement (impediments to freedom of movement and/or administrative restrictions)</t>
  </si>
  <si>
    <t>MRT002Interference into implementation of humanitarian activities</t>
  </si>
  <si>
    <t>MRT002Violence against personnel, facilities and assets</t>
  </si>
  <si>
    <t>MRT002Denial of existence of humanitarian needs or entitlements to assistance</t>
  </si>
  <si>
    <t>MRT002Restriction and obstruction of access to services and assistance</t>
  </si>
  <si>
    <t>MRT002Ongoing insecurity/hostilities affecting humanitarian assistance</t>
  </si>
  <si>
    <t xml:space="preserve">MRT002Presence of mines and improvised explosive devices </t>
  </si>
  <si>
    <t>MRT002Physical constraints in the environment (obstacles related to terrain, climate, lack of infrastructure, etc.)</t>
  </si>
  <si>
    <t>MRT003Total population</t>
  </si>
  <si>
    <t>MRT003Landmass affected</t>
  </si>
  <si>
    <t>MRT003People exposed</t>
  </si>
  <si>
    <t>MRT003People affected</t>
  </si>
  <si>
    <t>MRT003People displaced</t>
  </si>
  <si>
    <t>MRT003Injuries reported</t>
  </si>
  <si>
    <t>MRT003Illness cases reported</t>
  </si>
  <si>
    <t>MRT003Fatalities reported</t>
  </si>
  <si>
    <t>MRT003Buildings damaged</t>
  </si>
  <si>
    <t>MRT003Buildings destroyed</t>
  </si>
  <si>
    <t>MRT003Buildings in the affected area</t>
  </si>
  <si>
    <t>MRT003Economic Losses</t>
  </si>
  <si>
    <t>MRT003People in Need</t>
  </si>
  <si>
    <t>MRT003Minimal humanitarian conditions - Level 1</t>
  </si>
  <si>
    <t>MRT003Stressed humanitarian conditions - Level 2</t>
  </si>
  <si>
    <t>MRT003Moderate humanitarian conditions - Level 3</t>
  </si>
  <si>
    <t>MRT003Severe humanitarian conditions - Level 4</t>
  </si>
  <si>
    <t>MRT003Extreme humanitarian conditions - Level 5</t>
  </si>
  <si>
    <t>MRT003Fatalities in all crises</t>
  </si>
  <si>
    <t>MRT003Crisis affected groups</t>
  </si>
  <si>
    <t>MRT003People facing limited access constraints</t>
  </si>
  <si>
    <t>MRT003People facing restricted access constraints</t>
  </si>
  <si>
    <t>MRT003Impediments to entry into country (bureaucratic and administrative)</t>
  </si>
  <si>
    <t>MRT003Restriction of movement (impediments to freedom of movement and/or administrative restrictions)</t>
  </si>
  <si>
    <t>MRT003Interference into implementation of humanitarian activities</t>
  </si>
  <si>
    <t>MRT003Violence against personnel, facilities and assets</t>
  </si>
  <si>
    <t>MRT003Denial of existence of humanitarian needs or entitlements to assistance</t>
  </si>
  <si>
    <t>MRT003Restriction and obstruction of access to services and assistance</t>
  </si>
  <si>
    <t>MRT003Ongoing insecurity/hostilities affecting humanitarian assistance</t>
  </si>
  <si>
    <t xml:space="preserve">MRT003Presence of mines and improvised explosive devices </t>
  </si>
  <si>
    <t>MRT003Physical constraints in the environment (obstacles related to terrain, climate, lack of infrastructure, etc.)</t>
  </si>
  <si>
    <t>MEX001Total population</t>
  </si>
  <si>
    <t>MEX001Landmass affected</t>
  </si>
  <si>
    <t>MEX001People exposed</t>
  </si>
  <si>
    <t>MEX001People affected</t>
  </si>
  <si>
    <t>MEX001People displaced</t>
  </si>
  <si>
    <t>MEX001Injuries reported</t>
  </si>
  <si>
    <t>MEX001Illness cases reported</t>
  </si>
  <si>
    <t>MEX001Fatalities reported</t>
  </si>
  <si>
    <t>MEX001Buildings damaged</t>
  </si>
  <si>
    <t>MEX001Buildings destroyed</t>
  </si>
  <si>
    <t>MEX001Buildings in the affected area</t>
  </si>
  <si>
    <t>MEX001Economic Losses</t>
  </si>
  <si>
    <t>MEX001People in Need</t>
  </si>
  <si>
    <t>MEX001Minimal humanitarian conditions - Level 1</t>
  </si>
  <si>
    <t>MEX001Stressed humanitarian conditions - Level 2</t>
  </si>
  <si>
    <t>MEX001Moderate humanitarian conditions - Level 3</t>
  </si>
  <si>
    <t>MEX001Severe humanitarian conditions - Level 4</t>
  </si>
  <si>
    <t>MEX001Extreme humanitarian conditions - Level 5</t>
  </si>
  <si>
    <t>MEX001Fatalities in all crises</t>
  </si>
  <si>
    <t>MEX001Crisis affected groups</t>
  </si>
  <si>
    <t>MEX001People facing limited access constraints</t>
  </si>
  <si>
    <t>MEX001People facing restricted access constraints</t>
  </si>
  <si>
    <t>MEX001Impediments to entry into country (bureaucratic and administrative)</t>
  </si>
  <si>
    <t>MEX001Restriction of movement (impediments to freedom of movement and/or administrative restrictions)</t>
  </si>
  <si>
    <t>MEX001Interference into implementation of humanitarian activities</t>
  </si>
  <si>
    <t>MEX001Violence against personnel, facilities and assets</t>
  </si>
  <si>
    <t>MEX001Denial of existence of humanitarian needs or entitlements to assistance</t>
  </si>
  <si>
    <t>MEX001Restriction and obstruction of access to services and assistance</t>
  </si>
  <si>
    <t>MEX001Ongoing insecurity/hostilities affecting humanitarian assistance</t>
  </si>
  <si>
    <t xml:space="preserve">MEX001Presence of mines and improvised explosive devices </t>
  </si>
  <si>
    <t>MEX001Physical constraints in the environment (obstacles related to terrain, climate, lack of infrastructure, etc.)</t>
  </si>
  <si>
    <t>MEX002Total population</t>
  </si>
  <si>
    <t>MEX002Landmass affected</t>
  </si>
  <si>
    <t>MEX002People exposed</t>
  </si>
  <si>
    <t>MEX002People affected</t>
  </si>
  <si>
    <t>MEX002People displaced</t>
  </si>
  <si>
    <t>MEX002Injuries reported</t>
  </si>
  <si>
    <t>MEX002Illness cases reported</t>
  </si>
  <si>
    <t>MEX002Fatalities reported</t>
  </si>
  <si>
    <t>MEX002Buildings damaged</t>
  </si>
  <si>
    <t>MEX002Buildings destroyed</t>
  </si>
  <si>
    <t>MEX002Buildings in the affected area</t>
  </si>
  <si>
    <t>MEX002Economic Losses</t>
  </si>
  <si>
    <t>MEX002People in Need</t>
  </si>
  <si>
    <t>MEX002Minimal humanitarian conditions - Level 1</t>
  </si>
  <si>
    <t>MEX002Stressed humanitarian conditions - Level 2</t>
  </si>
  <si>
    <t>MEX002Moderate humanitarian conditions - Level 3</t>
  </si>
  <si>
    <t>MEX002Severe humanitarian conditions - Level 4</t>
  </si>
  <si>
    <t>MEX002Extreme humanitarian conditions - Level 5</t>
  </si>
  <si>
    <t>MEX002Fatalities in all crises</t>
  </si>
  <si>
    <t>MEX002Crisis affected groups</t>
  </si>
  <si>
    <t>MEX002People facing limited access constraints</t>
  </si>
  <si>
    <t>MEX002People facing restricted access constraints</t>
  </si>
  <si>
    <t>MEX002Impediments to entry into country (bureaucratic and administrative)</t>
  </si>
  <si>
    <t>MEX002Restriction of movement (impediments to freedom of movement and/or administrative restrictions)</t>
  </si>
  <si>
    <t>MEX002Interference into implementation of humanitarian activities</t>
  </si>
  <si>
    <t>MEX002Violence against personnel, facilities and assets</t>
  </si>
  <si>
    <t>MEX002Denial of existence of humanitarian needs or entitlements to assistance</t>
  </si>
  <si>
    <t>MEX002Restriction and obstruction of access to services and assistance</t>
  </si>
  <si>
    <t>MEX002Ongoing insecurity/hostilities affecting humanitarian assistance</t>
  </si>
  <si>
    <t xml:space="preserve">MEX002Presence of mines and improvised explosive devices </t>
  </si>
  <si>
    <t>MEX002Physical constraints in the environment (obstacles related to terrain, climate, lack of infrastructure, etc.)</t>
  </si>
  <si>
    <t>MEX003Total population</t>
  </si>
  <si>
    <t>MEX003Landmass affected</t>
  </si>
  <si>
    <t>MEX003People exposed</t>
  </si>
  <si>
    <t>MEX003People affected</t>
  </si>
  <si>
    <t>MEX003People displaced</t>
  </si>
  <si>
    <t>MEX003Injuries reported</t>
  </si>
  <si>
    <t>MEX003Illness cases reported</t>
  </si>
  <si>
    <t>MEX003Fatalities reported</t>
  </si>
  <si>
    <t>MEX003Buildings damaged</t>
  </si>
  <si>
    <t>MEX003Buildings destroyed</t>
  </si>
  <si>
    <t>MEX003Buildings in the affected area</t>
  </si>
  <si>
    <t>MEX003Economic Losses</t>
  </si>
  <si>
    <t>MEX003People in Need</t>
  </si>
  <si>
    <t>MEX003Minimal humanitarian conditions - Level 1</t>
  </si>
  <si>
    <t>MEX003Stressed humanitarian conditions - Level 2</t>
  </si>
  <si>
    <t>MEX003Moderate humanitarian conditions - Level 3</t>
  </si>
  <si>
    <t>MEX003Severe humanitarian conditions - Level 4</t>
  </si>
  <si>
    <t>MEX003Extreme humanitarian conditions - Level 5</t>
  </si>
  <si>
    <t>MEX003Fatalities in all crises</t>
  </si>
  <si>
    <t>MEX003Crisis affected groups</t>
  </si>
  <si>
    <t>MEX003People facing limited access constraints</t>
  </si>
  <si>
    <t>MEX003People facing restricted access constraints</t>
  </si>
  <si>
    <t>MEX003Impediments to entry into country (bureaucratic and administrative)</t>
  </si>
  <si>
    <t>MEX003Restriction of movement (impediments to freedom of movement and/or administrative restrictions)</t>
  </si>
  <si>
    <t>MEX003Interference into implementation of humanitarian activities</t>
  </si>
  <si>
    <t>MEX003Violence against personnel, facilities and assets</t>
  </si>
  <si>
    <t>MEX003Denial of existence of humanitarian needs or entitlements to assistance</t>
  </si>
  <si>
    <t>MEX003Restriction and obstruction of access to services and assistance</t>
  </si>
  <si>
    <t>MEX003Ongoing insecurity/hostilities affecting humanitarian assistance</t>
  </si>
  <si>
    <t xml:space="preserve">MEX003Presence of mines and improvised explosive devices </t>
  </si>
  <si>
    <t>MEX003Physical constraints in the environment (obstacles related to terrain, climate, lack of infrastructure, etc.)</t>
  </si>
  <si>
    <t>MEX004Total population</t>
  </si>
  <si>
    <t>MEX004Landmass affected</t>
  </si>
  <si>
    <t>MEX004People exposed</t>
  </si>
  <si>
    <t>MEX004People affected</t>
  </si>
  <si>
    <t>MEX004People displaced</t>
  </si>
  <si>
    <t>MEX004Injuries reported</t>
  </si>
  <si>
    <t>MEX004Illness cases reported</t>
  </si>
  <si>
    <t>MEX004Fatalities reported</t>
  </si>
  <si>
    <t>MEX004Buildings damaged</t>
  </si>
  <si>
    <t>MEX004Buildings destroyed</t>
  </si>
  <si>
    <t>MEX004Buildings in the affected area</t>
  </si>
  <si>
    <t>MEX004Economic Losses</t>
  </si>
  <si>
    <t>MEX004People in Need</t>
  </si>
  <si>
    <t>MEX004Minimal humanitarian conditions - Level 1</t>
  </si>
  <si>
    <t>MEX004Stressed humanitarian conditions - Level 2</t>
  </si>
  <si>
    <t>MEX004Moderate humanitarian conditions - Level 3</t>
  </si>
  <si>
    <t>MEX004Severe humanitarian conditions - Level 4</t>
  </si>
  <si>
    <t>MEX004Extreme humanitarian conditions - Level 5</t>
  </si>
  <si>
    <t>MEX004Fatalities in all crises</t>
  </si>
  <si>
    <t>MEX004Crisis affected groups</t>
  </si>
  <si>
    <t>MEX004People facing limited access constraints</t>
  </si>
  <si>
    <t>MEX004People facing restricted access constraints</t>
  </si>
  <si>
    <t>MEX004Impediments to entry into country (bureaucratic and administrative)</t>
  </si>
  <si>
    <t>MEX004Restriction of movement (impediments to freedom of movement and/or administrative restrictions)</t>
  </si>
  <si>
    <t>MEX004Interference into implementation of humanitarian activities</t>
  </si>
  <si>
    <t>MEX004Violence against personnel, facilities and assets</t>
  </si>
  <si>
    <t>MEX004Denial of existence of humanitarian needs or entitlements to assistance</t>
  </si>
  <si>
    <t>MEX004Restriction and obstruction of access to services and assistance</t>
  </si>
  <si>
    <t>MEX004Ongoing insecurity/hostilities affecting humanitarian assistance</t>
  </si>
  <si>
    <t xml:space="preserve">MEX004Presence of mines and improvised explosive devices </t>
  </si>
  <si>
    <t>MEX004Physical constraints in the environment (obstacles related to terrain, climate, lack of infrastructure, etc.)</t>
  </si>
  <si>
    <t>MAR002Total population</t>
  </si>
  <si>
    <t>MAR002Landmass affected</t>
  </si>
  <si>
    <t>MAR002People exposed</t>
  </si>
  <si>
    <t>MAR002People affected</t>
  </si>
  <si>
    <t>MAR002People displaced</t>
  </si>
  <si>
    <t>MAR002Injuries reported</t>
  </si>
  <si>
    <t>MAR002Illness cases reported</t>
  </si>
  <si>
    <t>MAR002Fatalities reported</t>
  </si>
  <si>
    <t>MAR002Buildings damaged</t>
  </si>
  <si>
    <t>MAR002Buildings destroyed</t>
  </si>
  <si>
    <t>MAR002Buildings in the affected area</t>
  </si>
  <si>
    <t>MAR002Economic Losses</t>
  </si>
  <si>
    <t>MAR002People in Need</t>
  </si>
  <si>
    <t>MAR002Minimal humanitarian conditions - Level 1</t>
  </si>
  <si>
    <t>MAR002Stressed humanitarian conditions - Level 2</t>
  </si>
  <si>
    <t>MAR002Moderate humanitarian conditions - Level 3</t>
  </si>
  <si>
    <t>MAR002Severe humanitarian conditions - Level 4</t>
  </si>
  <si>
    <t>MAR002Extreme humanitarian conditions - Level 5</t>
  </si>
  <si>
    <t>MAR002Fatalities in all crises</t>
  </si>
  <si>
    <t>MAR002Crisis affected groups</t>
  </si>
  <si>
    <t>MAR002People facing limited access constraints</t>
  </si>
  <si>
    <t>MAR002People facing restricted access constraints</t>
  </si>
  <si>
    <t>MAR002Impediments to entry into country (bureaucratic and administrative)</t>
  </si>
  <si>
    <t>MAR002Restriction of movement (impediments to freedom of movement and/or administrative restrictions)</t>
  </si>
  <si>
    <t>MAR002Interference into implementation of humanitarian activities</t>
  </si>
  <si>
    <t>MAR002Violence against personnel, facilities and assets</t>
  </si>
  <si>
    <t>MAR002Denial of existence of humanitarian needs or entitlements to assistance</t>
  </si>
  <si>
    <t>MAR002Restriction and obstruction of access to services and assistance</t>
  </si>
  <si>
    <t>MAR002Ongoing insecurity/hostilities affecting humanitarian assistance</t>
  </si>
  <si>
    <t xml:space="preserve">MAR002Presence of mines and improvised explosive devices </t>
  </si>
  <si>
    <t>MAR002Physical constraints in the environment (obstacles related to terrain, climate, lack of infrastructure, etc.)</t>
  </si>
  <si>
    <t>MOZ001Total population</t>
  </si>
  <si>
    <t>MOZ001Landmass affected</t>
  </si>
  <si>
    <t>MOZ001People exposed</t>
  </si>
  <si>
    <t>MOZ001People affected</t>
  </si>
  <si>
    <t>MOZ001People displaced</t>
  </si>
  <si>
    <t>MOZ001Injuries reported</t>
  </si>
  <si>
    <t>MOZ001Illness cases reported</t>
  </si>
  <si>
    <t>MOZ001Fatalities reported</t>
  </si>
  <si>
    <t>MOZ001Buildings damaged</t>
  </si>
  <si>
    <t>MOZ001Buildings destroyed</t>
  </si>
  <si>
    <t>MOZ001Buildings in the affected area</t>
  </si>
  <si>
    <t>MOZ001Economic Losses</t>
  </si>
  <si>
    <t>MOZ001People in Need</t>
  </si>
  <si>
    <t>MOZ001Minimal humanitarian conditions - Level 1</t>
  </si>
  <si>
    <t>MOZ001Stressed humanitarian conditions - Level 2</t>
  </si>
  <si>
    <t>MOZ001Moderate humanitarian conditions - Level 3</t>
  </si>
  <si>
    <t>MOZ001Severe humanitarian conditions - Level 4</t>
  </si>
  <si>
    <t>MOZ001Extreme humanitarian conditions - Level 5</t>
  </si>
  <si>
    <t>MOZ001Fatalities in all crises</t>
  </si>
  <si>
    <t>MOZ001Crisis affected groups</t>
  </si>
  <si>
    <t>MOZ001People facing limited access constraints</t>
  </si>
  <si>
    <t>MOZ001People facing restricted access constraints</t>
  </si>
  <si>
    <t>MOZ001Impediments to entry into country (bureaucratic and administrative)</t>
  </si>
  <si>
    <t>MOZ001Restriction of movement (impediments to freedom of movement and/or administrative restrictions)</t>
  </si>
  <si>
    <t>MOZ001Interference into implementation of humanitarian activities</t>
  </si>
  <si>
    <t>MOZ001Violence against personnel, facilities and assets</t>
  </si>
  <si>
    <t>MOZ001Denial of existence of humanitarian needs or entitlements to assistance</t>
  </si>
  <si>
    <t>MOZ001Restriction and obstruction of access to services and assistance</t>
  </si>
  <si>
    <t>MOZ001Ongoing insecurity/hostilities affecting humanitarian assistance</t>
  </si>
  <si>
    <t xml:space="preserve">MOZ001Presence of mines and improvised explosive devices </t>
  </si>
  <si>
    <t>MOZ001Physical constraints in the environment (obstacles related to terrain, climate, lack of infrastructure, etc.)</t>
  </si>
  <si>
    <t>MOZ004Total population</t>
  </si>
  <si>
    <t>MOZ004Landmass affected</t>
  </si>
  <si>
    <t>MOZ004People exposed</t>
  </si>
  <si>
    <t>MOZ004People affected</t>
  </si>
  <si>
    <t>MOZ004People displaced</t>
  </si>
  <si>
    <t>MOZ004Injuries reported</t>
  </si>
  <si>
    <t>MOZ004Illness cases reported</t>
  </si>
  <si>
    <t>MOZ004Fatalities reported</t>
  </si>
  <si>
    <t>MOZ004Buildings damaged</t>
  </si>
  <si>
    <t>MOZ004Buildings destroyed</t>
  </si>
  <si>
    <t>MOZ004Buildings in the affected area</t>
  </si>
  <si>
    <t>MOZ004Economic Losses</t>
  </si>
  <si>
    <t>MOZ004People in Need</t>
  </si>
  <si>
    <t>MOZ004Minimal humanitarian conditions - Level 1</t>
  </si>
  <si>
    <t>MOZ004Stressed humanitarian conditions - Level 2</t>
  </si>
  <si>
    <t>MOZ004Moderate humanitarian conditions - Level 3</t>
  </si>
  <si>
    <t>MOZ004Severe humanitarian conditions - Level 4</t>
  </si>
  <si>
    <t>MOZ004Extreme humanitarian conditions - Level 5</t>
  </si>
  <si>
    <t>MOZ004Fatalities in all crises</t>
  </si>
  <si>
    <t>MOZ004Crisis affected groups</t>
  </si>
  <si>
    <t>MOZ004People facing limited access constraints</t>
  </si>
  <si>
    <t>MOZ004People facing restricted access constraints</t>
  </si>
  <si>
    <t>MOZ004Impediments to entry into country (bureaucratic and administrative)</t>
  </si>
  <si>
    <t>MOZ004Restriction of movement (impediments to freedom of movement and/or administrative restrictions)</t>
  </si>
  <si>
    <t>MOZ004Interference into implementation of humanitarian activities</t>
  </si>
  <si>
    <t>MOZ004Violence against personnel, facilities and assets</t>
  </si>
  <si>
    <t>MOZ004Denial of existence of humanitarian needs or entitlements to assistance</t>
  </si>
  <si>
    <t>MOZ004Restriction and obstruction of access to services and assistance</t>
  </si>
  <si>
    <t>MOZ004Ongoing insecurity/hostilities affecting humanitarian assistance</t>
  </si>
  <si>
    <t xml:space="preserve">MOZ004Presence of mines and improvised explosive devices </t>
  </si>
  <si>
    <t>MOZ004Physical constraints in the environment (obstacles related to terrain, climate, lack of infrastructure, etc.)</t>
  </si>
  <si>
    <t>MOZ006Total population</t>
  </si>
  <si>
    <t>MOZ006Landmass affected</t>
  </si>
  <si>
    <t>MOZ006People exposed</t>
  </si>
  <si>
    <t>MOZ006People affected</t>
  </si>
  <si>
    <t>MOZ006People displaced</t>
  </si>
  <si>
    <t>MOZ006Injuries reported</t>
  </si>
  <si>
    <t>MOZ006Illness cases reported</t>
  </si>
  <si>
    <t>MOZ006Fatalities reported</t>
  </si>
  <si>
    <t>MOZ006Buildings damaged</t>
  </si>
  <si>
    <t>MOZ006Buildings destroyed</t>
  </si>
  <si>
    <t>MOZ006Buildings in the affected area</t>
  </si>
  <si>
    <t>MOZ006Economic Losses</t>
  </si>
  <si>
    <t>MOZ006People in Need</t>
  </si>
  <si>
    <t>MOZ006Minimal humanitarian conditions - Level 1</t>
  </si>
  <si>
    <t>MOZ006Stressed humanitarian conditions - Level 2</t>
  </si>
  <si>
    <t>MOZ006Moderate humanitarian conditions - Level 3</t>
  </si>
  <si>
    <t>MOZ006Severe humanitarian conditions - Level 4</t>
  </si>
  <si>
    <t>MOZ006Extreme humanitarian conditions - Level 5</t>
  </si>
  <si>
    <t>MOZ006Fatalities in all crises</t>
  </si>
  <si>
    <t>MOZ006Crisis affected groups</t>
  </si>
  <si>
    <t>MOZ006People facing limited access constraints</t>
  </si>
  <si>
    <t>MOZ006People facing restricted access constraints</t>
  </si>
  <si>
    <t>MOZ006Impediments to entry into country (bureaucratic and administrative)</t>
  </si>
  <si>
    <t>MOZ006Restriction of movement (impediments to freedom of movement and/or administrative restrictions)</t>
  </si>
  <si>
    <t>MOZ006Interference into implementation of humanitarian activities</t>
  </si>
  <si>
    <t>MOZ006Violence against personnel, facilities and assets</t>
  </si>
  <si>
    <t>MOZ006Denial of existence of humanitarian needs or entitlements to assistance</t>
  </si>
  <si>
    <t>MOZ006Restriction and obstruction of access to services and assistance</t>
  </si>
  <si>
    <t>MOZ006Ongoing insecurity/hostilities affecting humanitarian assistance</t>
  </si>
  <si>
    <t xml:space="preserve">MOZ006Presence of mines and improvised explosive devices </t>
  </si>
  <si>
    <t>MOZ006Physical constraints in the environment (obstacles related to terrain, climate, lack of infrastructure, etc.)</t>
  </si>
  <si>
    <t>MMR001Total population</t>
  </si>
  <si>
    <t>MMR001Landmass affected</t>
  </si>
  <si>
    <t>MMR001People exposed</t>
  </si>
  <si>
    <t>MMR001People affected</t>
  </si>
  <si>
    <t>MMR001People displaced</t>
  </si>
  <si>
    <t>MMR001Injuries reported</t>
  </si>
  <si>
    <t>MMR001Illness cases reported</t>
  </si>
  <si>
    <t>MMR001Fatalities reported</t>
  </si>
  <si>
    <t>MMR001Buildings damaged</t>
  </si>
  <si>
    <t>MMR001Buildings destroyed</t>
  </si>
  <si>
    <t>MMR001Buildings in the affected area</t>
  </si>
  <si>
    <t>MMR001Economic Losses</t>
  </si>
  <si>
    <t>MMR001People in Need</t>
  </si>
  <si>
    <t>MMR001Minimal humanitarian conditions - Level 1</t>
  </si>
  <si>
    <t>MMR001Stressed humanitarian conditions - Level 2</t>
  </si>
  <si>
    <t>MMR001Moderate humanitarian conditions - Level 3</t>
  </si>
  <si>
    <t>MMR001Severe humanitarian conditions - Level 4</t>
  </si>
  <si>
    <t>MMR001Extreme humanitarian conditions - Level 5</t>
  </si>
  <si>
    <t>MMR001Fatalities in all crises</t>
  </si>
  <si>
    <t>MMR001Crisis affected groups</t>
  </si>
  <si>
    <t>MMR001People facing limited access constraints</t>
  </si>
  <si>
    <t>MMR001People facing restricted access constraints</t>
  </si>
  <si>
    <t>MMR001Impediments to entry into country (bureaucratic and administrative)</t>
  </si>
  <si>
    <t>MMR001Restriction of movement (impediments to freedom of movement and/or administrative restrictions)</t>
  </si>
  <si>
    <t>MMR001Interference into implementation of humanitarian activities</t>
  </si>
  <si>
    <t>MMR001Violence against personnel, facilities and assets</t>
  </si>
  <si>
    <t>MMR001Denial of existence of humanitarian needs or entitlements to assistance</t>
  </si>
  <si>
    <t>MMR001Restriction and obstruction of access to services and assistance</t>
  </si>
  <si>
    <t>MMR001Ongoing insecurity/hostilities affecting humanitarian assistance</t>
  </si>
  <si>
    <t xml:space="preserve">MMR001Presence of mines and improvised explosive devices </t>
  </si>
  <si>
    <t>MMR001Physical constraints in the environment (obstacles related to terrain, climate, lack of infrastructure, etc.)</t>
  </si>
  <si>
    <t>MMR002Total population</t>
  </si>
  <si>
    <t>MMR002Landmass affected</t>
  </si>
  <si>
    <t>MMR002People exposed</t>
  </si>
  <si>
    <t>MMR002People affected</t>
  </si>
  <si>
    <t>MMR002People displaced</t>
  </si>
  <si>
    <t>MMR002Injuries reported</t>
  </si>
  <si>
    <t>MMR002Illness cases reported</t>
  </si>
  <si>
    <t>MMR002Fatalities reported</t>
  </si>
  <si>
    <t>MMR002Buildings damaged</t>
  </si>
  <si>
    <t>MMR002Buildings destroyed</t>
  </si>
  <si>
    <t>MMR002Buildings in the affected area</t>
  </si>
  <si>
    <t>MMR002Economic Losses</t>
  </si>
  <si>
    <t>MMR002People in Need</t>
  </si>
  <si>
    <t>MMR002Minimal humanitarian conditions - Level 1</t>
  </si>
  <si>
    <t>MMR002Stressed humanitarian conditions - Level 2</t>
  </si>
  <si>
    <t>MMR002Moderate humanitarian conditions - Level 3</t>
  </si>
  <si>
    <t>MMR002Severe humanitarian conditions - Level 4</t>
  </si>
  <si>
    <t>MMR002Extreme humanitarian conditions - Level 5</t>
  </si>
  <si>
    <t>MMR002Fatalities in all crises</t>
  </si>
  <si>
    <t>MMR002Crisis affected groups</t>
  </si>
  <si>
    <t>MMR002People facing limited access constraints</t>
  </si>
  <si>
    <t>MMR002People facing restricted access constraints</t>
  </si>
  <si>
    <t>MMR002Impediments to entry into country (bureaucratic and administrative)</t>
  </si>
  <si>
    <t>MMR002Restriction of movement (impediments to freedom of movement and/or administrative restrictions)</t>
  </si>
  <si>
    <t>MMR002Interference into implementation of humanitarian activities</t>
  </si>
  <si>
    <t>MMR002Violence against personnel, facilities and assets</t>
  </si>
  <si>
    <t>MMR002Denial of existence of humanitarian needs or entitlements to assistance</t>
  </si>
  <si>
    <t>MMR002Restriction and obstruction of access to services and assistance</t>
  </si>
  <si>
    <t>MMR002Ongoing insecurity/hostilities affecting humanitarian assistance</t>
  </si>
  <si>
    <t xml:space="preserve">MMR002Presence of mines and improvised explosive devices </t>
  </si>
  <si>
    <t>MMR002Physical constraints in the environment (obstacles related to terrain, climate, lack of infrastructure, etc.)</t>
  </si>
  <si>
    <t>MMR003Total population</t>
  </si>
  <si>
    <t>MMR003Landmass affected</t>
  </si>
  <si>
    <t>MMR003People exposed</t>
  </si>
  <si>
    <t>MMR003People affected</t>
  </si>
  <si>
    <t>MMR003People displaced</t>
  </si>
  <si>
    <t>MMR003Injuries reported</t>
  </si>
  <si>
    <t>MMR003Illness cases reported</t>
  </si>
  <si>
    <t>MMR003Fatalities reported</t>
  </si>
  <si>
    <t>MMR003Buildings damaged</t>
  </si>
  <si>
    <t>MMR003Buildings destroyed</t>
  </si>
  <si>
    <t>MMR003Buildings in the affected area</t>
  </si>
  <si>
    <t>MMR003Economic Losses</t>
  </si>
  <si>
    <t>MMR003People in Need</t>
  </si>
  <si>
    <t>MMR003Minimal humanitarian conditions - Level 1</t>
  </si>
  <si>
    <t>MMR003Stressed humanitarian conditions - Level 2</t>
  </si>
  <si>
    <t>MMR003Moderate humanitarian conditions - Level 3</t>
  </si>
  <si>
    <t>MMR003Severe humanitarian conditions - Level 4</t>
  </si>
  <si>
    <t>MMR003Extreme humanitarian conditions - Level 5</t>
  </si>
  <si>
    <t>MMR003Fatalities in all crises</t>
  </si>
  <si>
    <t>MMR003Crisis affected groups</t>
  </si>
  <si>
    <t>MMR003People facing limited access constraints</t>
  </si>
  <si>
    <t>MMR003People facing restricted access constraints</t>
  </si>
  <si>
    <t>MMR003Impediments to entry into country (bureaucratic and administrative)</t>
  </si>
  <si>
    <t>MMR003Restriction of movement (impediments to freedom of movement and/or administrative restrictions)</t>
  </si>
  <si>
    <t>MMR003Interference into implementation of humanitarian activities</t>
  </si>
  <si>
    <t>MMR003Violence against personnel, facilities and assets</t>
  </si>
  <si>
    <t>MMR003Denial of existence of humanitarian needs or entitlements to assistance</t>
  </si>
  <si>
    <t>MMR003Restriction and obstruction of access to services and assistance</t>
  </si>
  <si>
    <t>MMR003Ongoing insecurity/hostilities affecting humanitarian assistance</t>
  </si>
  <si>
    <t xml:space="preserve">MMR003Presence of mines and improvised explosive devices </t>
  </si>
  <si>
    <t>MMR003Physical constraints in the environment (obstacles related to terrain, climate, lack of infrastructure, etc.)</t>
  </si>
  <si>
    <t>NAM002Total population</t>
  </si>
  <si>
    <t>NAM002Landmass affected</t>
  </si>
  <si>
    <t>NAM002People exposed</t>
  </si>
  <si>
    <t>NAM002People affected</t>
  </si>
  <si>
    <t>NAM002People displaced</t>
  </si>
  <si>
    <t>NAM002Injuries reported</t>
  </si>
  <si>
    <t>NAM002Illness cases reported</t>
  </si>
  <si>
    <t>NAM002Fatalities reported</t>
  </si>
  <si>
    <t>NAM002Buildings damaged</t>
  </si>
  <si>
    <t>NAM002Buildings destroyed</t>
  </si>
  <si>
    <t>NAM002Buildings in the affected area</t>
  </si>
  <si>
    <t>NAM002Economic Losses</t>
  </si>
  <si>
    <t>NAM002People in Need</t>
  </si>
  <si>
    <t>NAM002Minimal humanitarian conditions - Level 1</t>
  </si>
  <si>
    <t>NAM002Stressed humanitarian conditions - Level 2</t>
  </si>
  <si>
    <t>NAM002Moderate humanitarian conditions - Level 3</t>
  </si>
  <si>
    <t>NAM002Severe humanitarian conditions - Level 4</t>
  </si>
  <si>
    <t>NAM002Extreme humanitarian conditions - Level 5</t>
  </si>
  <si>
    <t>NAM002Fatalities in all crises</t>
  </si>
  <si>
    <t>NAM002Crisis affected groups</t>
  </si>
  <si>
    <t>NAM002People facing limited access constraints</t>
  </si>
  <si>
    <t>NAM002People facing restricted access constraints</t>
  </si>
  <si>
    <t>NAM002Impediments to entry into country (bureaucratic and administrative)</t>
  </si>
  <si>
    <t>NAM002Restriction of movement (impediments to freedom of movement and/or administrative restrictions)</t>
  </si>
  <si>
    <t>NAM002Interference into implementation of humanitarian activities</t>
  </si>
  <si>
    <t>NAM002Violence against personnel, facilities and assets</t>
  </si>
  <si>
    <t>NAM002Denial of existence of humanitarian needs or entitlements to assistance</t>
  </si>
  <si>
    <t>NAM002Restriction and obstruction of access to services and assistance</t>
  </si>
  <si>
    <t>NAM002Ongoing insecurity/hostilities affecting humanitarian assistance</t>
  </si>
  <si>
    <t xml:space="preserve">NAM002Presence of mines and improvised explosive devices </t>
  </si>
  <si>
    <t>NAM002Physical constraints in the environment (obstacles related to terrain, climate, lack of infrastructure, etc.)</t>
  </si>
  <si>
    <t>NIC001Total population</t>
  </si>
  <si>
    <t>NIC001Landmass affected</t>
  </si>
  <si>
    <t>NIC001People exposed</t>
  </si>
  <si>
    <t>NIC001People affected</t>
  </si>
  <si>
    <t>NIC001People displaced</t>
  </si>
  <si>
    <t>NIC001Injuries reported</t>
  </si>
  <si>
    <t>NIC001Illness cases reported</t>
  </si>
  <si>
    <t>NIC001Fatalities reported</t>
  </si>
  <si>
    <t>NIC001Buildings damaged</t>
  </si>
  <si>
    <t>NIC001Buildings destroyed</t>
  </si>
  <si>
    <t>NIC001Buildings in the affected area</t>
  </si>
  <si>
    <t>NIC001Economic Losses</t>
  </si>
  <si>
    <t>NIC001People in Need</t>
  </si>
  <si>
    <t>NIC001Minimal humanitarian conditions - Level 1</t>
  </si>
  <si>
    <t>NIC001Stressed humanitarian conditions - Level 2</t>
  </si>
  <si>
    <t>NIC001Moderate humanitarian conditions - Level 3</t>
  </si>
  <si>
    <t>NIC001Severe humanitarian conditions - Level 4</t>
  </si>
  <si>
    <t>NIC001Extreme humanitarian conditions - Level 5</t>
  </si>
  <si>
    <t>NIC001Fatalities in all crises</t>
  </si>
  <si>
    <t>NIC001Crisis affected groups</t>
  </si>
  <si>
    <t>NIC001People facing limited access constraints</t>
  </si>
  <si>
    <t>NIC001People facing restricted access constraints</t>
  </si>
  <si>
    <t>NIC001Impediments to entry into country (bureaucratic and administrative)</t>
  </si>
  <si>
    <t>NIC001Restriction of movement (impediments to freedom of movement and/or administrative restrictions)</t>
  </si>
  <si>
    <t>NIC001Interference into implementation of humanitarian activities</t>
  </si>
  <si>
    <t>NIC001Violence against personnel, facilities and assets</t>
  </si>
  <si>
    <t>NIC001Denial of existence of humanitarian needs or entitlements to assistance</t>
  </si>
  <si>
    <t>NIC001Restriction and obstruction of access to services and assistance</t>
  </si>
  <si>
    <t>NIC001Ongoing insecurity/hostilities affecting humanitarian assistance</t>
  </si>
  <si>
    <t xml:space="preserve">NIC001Presence of mines and improvised explosive devices </t>
  </si>
  <si>
    <t>NIC001Physical constraints in the environment (obstacles related to terrain, climate, lack of infrastructure, etc.)</t>
  </si>
  <si>
    <t>NIC002Total population</t>
  </si>
  <si>
    <t>NIC002Landmass affected</t>
  </si>
  <si>
    <t>NIC002People exposed</t>
  </si>
  <si>
    <t>NIC002People affected</t>
  </si>
  <si>
    <t>NIC002People displaced</t>
  </si>
  <si>
    <t>NIC002Injuries reported</t>
  </si>
  <si>
    <t>NIC002Illness cases reported</t>
  </si>
  <si>
    <t>NIC002Fatalities reported</t>
  </si>
  <si>
    <t>NIC002Buildings damaged</t>
  </si>
  <si>
    <t>NIC002Buildings destroyed</t>
  </si>
  <si>
    <t>NIC002Buildings in the affected area</t>
  </si>
  <si>
    <t>NIC002Economic Losses</t>
  </si>
  <si>
    <t>NIC002People in Need</t>
  </si>
  <si>
    <t>NIC002Minimal humanitarian conditions - Level 1</t>
  </si>
  <si>
    <t>NIC002Stressed humanitarian conditions - Level 2</t>
  </si>
  <si>
    <t>NIC002Moderate humanitarian conditions - Level 3</t>
  </si>
  <si>
    <t>NIC002Severe humanitarian conditions - Level 4</t>
  </si>
  <si>
    <t>NIC002Extreme humanitarian conditions - Level 5</t>
  </si>
  <si>
    <t>NIC002Fatalities in all crises</t>
  </si>
  <si>
    <t>NIC002Crisis affected groups</t>
  </si>
  <si>
    <t>NIC002People facing limited access constraints</t>
  </si>
  <si>
    <t>NIC002People facing restricted access constraints</t>
  </si>
  <si>
    <t>NIC002Impediments to entry into country (bureaucratic and administrative)</t>
  </si>
  <si>
    <t>NIC002Restriction of movement (impediments to freedom of movement and/or administrative restrictions)</t>
  </si>
  <si>
    <t>NIC002Interference into implementation of humanitarian activities</t>
  </si>
  <si>
    <t>NIC002Violence against personnel, facilities and assets</t>
  </si>
  <si>
    <t>NIC002Denial of existence of humanitarian needs or entitlements to assistance</t>
  </si>
  <si>
    <t>NIC002Restriction and obstruction of access to services and assistance</t>
  </si>
  <si>
    <t>NIC002Ongoing insecurity/hostilities affecting humanitarian assistance</t>
  </si>
  <si>
    <t xml:space="preserve">NIC002Presence of mines and improvised explosive devices </t>
  </si>
  <si>
    <t>NIC002Physical constraints in the environment (obstacles related to terrain, climate, lack of infrastructure, etc.)</t>
  </si>
  <si>
    <t>NER001Total population</t>
  </si>
  <si>
    <t>NER001Landmass affected</t>
  </si>
  <si>
    <t>NER001People exposed</t>
  </si>
  <si>
    <t>NER001People affected</t>
  </si>
  <si>
    <t>NER001People displaced</t>
  </si>
  <si>
    <t>NER001Injuries reported</t>
  </si>
  <si>
    <t>NER001Illness cases reported</t>
  </si>
  <si>
    <t>NER001Fatalities reported</t>
  </si>
  <si>
    <t>NER001Buildings damaged</t>
  </si>
  <si>
    <t>NER001Buildings destroyed</t>
  </si>
  <si>
    <t>NER001Buildings in the affected area</t>
  </si>
  <si>
    <t>NER001Economic Losses</t>
  </si>
  <si>
    <t>NER001People in Need</t>
  </si>
  <si>
    <t>NER001Minimal humanitarian conditions - Level 1</t>
  </si>
  <si>
    <t>NER001Stressed humanitarian conditions - Level 2</t>
  </si>
  <si>
    <t>NER001Moderate humanitarian conditions - Level 3</t>
  </si>
  <si>
    <t>NER001Severe humanitarian conditions - Level 4</t>
  </si>
  <si>
    <t>NER001Extreme humanitarian conditions - Level 5</t>
  </si>
  <si>
    <t>NER001Fatalities in all crises</t>
  </si>
  <si>
    <t>NER001Crisis affected groups</t>
  </si>
  <si>
    <t>NER001People facing limited access constraints</t>
  </si>
  <si>
    <t>NER001People facing restricted access constraints</t>
  </si>
  <si>
    <t>NER001Impediments to entry into country (bureaucratic and administrative)</t>
  </si>
  <si>
    <t>NER001Restriction of movement (impediments to freedom of movement and/or administrative restrictions)</t>
  </si>
  <si>
    <t>NER001Interference into implementation of humanitarian activities</t>
  </si>
  <si>
    <t>NER001Violence against personnel, facilities and assets</t>
  </si>
  <si>
    <t>NER001Denial of existence of humanitarian needs or entitlements to assistance</t>
  </si>
  <si>
    <t>NER001Restriction and obstruction of access to services and assistance</t>
  </si>
  <si>
    <t>NER001Ongoing insecurity/hostilities affecting humanitarian assistance</t>
  </si>
  <si>
    <t xml:space="preserve">NER001Presence of mines and improvised explosive devices </t>
  </si>
  <si>
    <t>NER001Physical constraints in the environment (obstacles related to terrain, climate, lack of infrastructure, etc.)</t>
  </si>
  <si>
    <t>NER002Total population</t>
  </si>
  <si>
    <t>NER002Landmass affected</t>
  </si>
  <si>
    <t>NER002People exposed</t>
  </si>
  <si>
    <t>NER002People affected</t>
  </si>
  <si>
    <t>NER002People displaced</t>
  </si>
  <si>
    <t>NER002Injuries reported</t>
  </si>
  <si>
    <t>NER002Illness cases reported</t>
  </si>
  <si>
    <t>NER002Fatalities reported</t>
  </si>
  <si>
    <t>NER002Buildings damaged</t>
  </si>
  <si>
    <t>NER002Buildings destroyed</t>
  </si>
  <si>
    <t>NER002Buildings in the affected area</t>
  </si>
  <si>
    <t>NER002Economic Losses</t>
  </si>
  <si>
    <t>NER002People in Need</t>
  </si>
  <si>
    <t>NER002Minimal humanitarian conditions - Level 1</t>
  </si>
  <si>
    <t>NER002Stressed humanitarian conditions - Level 2</t>
  </si>
  <si>
    <t>NER002Moderate humanitarian conditions - Level 3</t>
  </si>
  <si>
    <t>NER002Severe humanitarian conditions - Level 4</t>
  </si>
  <si>
    <t>NER002Extreme humanitarian conditions - Level 5</t>
  </si>
  <si>
    <t>NER002Fatalities in all crises</t>
  </si>
  <si>
    <t>NER002Crisis affected groups</t>
  </si>
  <si>
    <t>NER002People facing limited access constraints</t>
  </si>
  <si>
    <t>NER002People facing restricted access constraints</t>
  </si>
  <si>
    <t>NER002Impediments to entry into country (bureaucratic and administrative)</t>
  </si>
  <si>
    <t>NER002Restriction of movement (impediments to freedom of movement and/or administrative restrictions)</t>
  </si>
  <si>
    <t>NER002Interference into implementation of humanitarian activities</t>
  </si>
  <si>
    <t>NER002Violence against personnel, facilities and assets</t>
  </si>
  <si>
    <t>NER002Denial of existence of humanitarian needs or entitlements to assistance</t>
  </si>
  <si>
    <t>NER002Restriction and obstruction of access to services and assistance</t>
  </si>
  <si>
    <t>NER002Ongoing insecurity/hostilities affecting humanitarian assistance</t>
  </si>
  <si>
    <t xml:space="preserve">NER002Presence of mines and improvised explosive devices </t>
  </si>
  <si>
    <t>NER002Physical constraints in the environment (obstacles related to terrain, climate, lack of infrastructure, etc.)</t>
  </si>
  <si>
    <t>NER003Total population</t>
  </si>
  <si>
    <t>NER003Landmass affected</t>
  </si>
  <si>
    <t>NER003People exposed</t>
  </si>
  <si>
    <t>NER003People affected</t>
  </si>
  <si>
    <t>NER003People displaced</t>
  </si>
  <si>
    <t>NER003Injuries reported</t>
  </si>
  <si>
    <t>NER003Illness cases reported</t>
  </si>
  <si>
    <t>NER003Fatalities reported</t>
  </si>
  <si>
    <t>NER003Buildings damaged</t>
  </si>
  <si>
    <t>NER003Buildings destroyed</t>
  </si>
  <si>
    <t>NER003Buildings in the affected area</t>
  </si>
  <si>
    <t>NER003Economic Losses</t>
  </si>
  <si>
    <t>NER003People in Need</t>
  </si>
  <si>
    <t>NER003Minimal humanitarian conditions - Level 1</t>
  </si>
  <si>
    <t>NER003Stressed humanitarian conditions - Level 2</t>
  </si>
  <si>
    <t>NER003Moderate humanitarian conditions - Level 3</t>
  </si>
  <si>
    <t>NER003Severe humanitarian conditions - Level 4</t>
  </si>
  <si>
    <t>NER003Extreme humanitarian conditions - Level 5</t>
  </si>
  <si>
    <t>NER003Fatalities in all crises</t>
  </si>
  <si>
    <t>NER003Crisis affected groups</t>
  </si>
  <si>
    <t>NER003People facing limited access constraints</t>
  </si>
  <si>
    <t>NER003People facing restricted access constraints</t>
  </si>
  <si>
    <t>NER003Impediments to entry into country (bureaucratic and administrative)</t>
  </si>
  <si>
    <t>NER003Restriction of movement (impediments to freedom of movement and/or administrative restrictions)</t>
  </si>
  <si>
    <t>NER003Interference into implementation of humanitarian activities</t>
  </si>
  <si>
    <t>NER003Violence against personnel, facilities and assets</t>
  </si>
  <si>
    <t>NER003Denial of existence of humanitarian needs or entitlements to assistance</t>
  </si>
  <si>
    <t>NER003Restriction and obstruction of access to services and assistance</t>
  </si>
  <si>
    <t>NER003Ongoing insecurity/hostilities affecting humanitarian assistance</t>
  </si>
  <si>
    <t xml:space="preserve">NER003Presence of mines and improvised explosive devices </t>
  </si>
  <si>
    <t>NER003Physical constraints in the environment (obstacles related to terrain, climate, lack of infrastructure, etc.)</t>
  </si>
  <si>
    <t>NER004Total population</t>
  </si>
  <si>
    <t>NER004Landmass affected</t>
  </si>
  <si>
    <t>NER004People exposed</t>
  </si>
  <si>
    <t>NER004People affected</t>
  </si>
  <si>
    <t>NER004People displaced</t>
  </si>
  <si>
    <t>NER004Injuries reported</t>
  </si>
  <si>
    <t>NER004Illness cases reported</t>
  </si>
  <si>
    <t>NER004Fatalities reported</t>
  </si>
  <si>
    <t>NER004Buildings damaged</t>
  </si>
  <si>
    <t>NER004Buildings destroyed</t>
  </si>
  <si>
    <t>NER004Buildings in the affected area</t>
  </si>
  <si>
    <t>NER004Economic Losses</t>
  </si>
  <si>
    <t>NER004People in Need</t>
  </si>
  <si>
    <t>NER004Minimal humanitarian conditions - Level 1</t>
  </si>
  <si>
    <t>NER004Stressed humanitarian conditions - Level 2</t>
  </si>
  <si>
    <t>NER004Moderate humanitarian conditions - Level 3</t>
  </si>
  <si>
    <t>NER004Severe humanitarian conditions - Level 4</t>
  </si>
  <si>
    <t>NER004Extreme humanitarian conditions - Level 5</t>
  </si>
  <si>
    <t>NER004Fatalities in all crises</t>
  </si>
  <si>
    <t>NER004Crisis affected groups</t>
  </si>
  <si>
    <t>NER004People facing limited access constraints</t>
  </si>
  <si>
    <t>NER004People facing restricted access constraints</t>
  </si>
  <si>
    <t>NER004Impediments to entry into country (bureaucratic and administrative)</t>
  </si>
  <si>
    <t>NER004Restriction of movement (impediments to freedom of movement and/or administrative restrictions)</t>
  </si>
  <si>
    <t>NER004Interference into implementation of humanitarian activities</t>
  </si>
  <si>
    <t>NER004Violence against personnel, facilities and assets</t>
  </si>
  <si>
    <t>NER004Denial of existence of humanitarian needs or entitlements to assistance</t>
  </si>
  <si>
    <t>NER004Restriction and obstruction of access to services and assistance</t>
  </si>
  <si>
    <t>NER004Ongoing insecurity/hostilities affecting humanitarian assistance</t>
  </si>
  <si>
    <t xml:space="preserve">NER004Presence of mines and improvised explosive devices </t>
  </si>
  <si>
    <t>NER004Physical constraints in the environment (obstacles related to terrain, climate, lack of infrastructure, etc.)</t>
  </si>
  <si>
    <t>NER005Total population</t>
  </si>
  <si>
    <t>NER005Landmass affected</t>
  </si>
  <si>
    <t>NER005People exposed</t>
  </si>
  <si>
    <t>NER005People affected</t>
  </si>
  <si>
    <t>NER005People displaced</t>
  </si>
  <si>
    <t>NER005Injuries reported</t>
  </si>
  <si>
    <t>NER005Illness cases reported</t>
  </si>
  <si>
    <t>NER005Fatalities reported</t>
  </si>
  <si>
    <t>NER005Buildings damaged</t>
  </si>
  <si>
    <t>NER005Buildings destroyed</t>
  </si>
  <si>
    <t>NER005Buildings in the affected area</t>
  </si>
  <si>
    <t>NER005Economic Losses</t>
  </si>
  <si>
    <t>NER005People in Need</t>
  </si>
  <si>
    <t>NER005Minimal humanitarian conditions - Level 1</t>
  </si>
  <si>
    <t>NER005Stressed humanitarian conditions - Level 2</t>
  </si>
  <si>
    <t>NER005Moderate humanitarian conditions - Level 3</t>
  </si>
  <si>
    <t>NER005Severe humanitarian conditions - Level 4</t>
  </si>
  <si>
    <t>NER005Extreme humanitarian conditions - Level 5</t>
  </si>
  <si>
    <t>NER005Fatalities in all crises</t>
  </si>
  <si>
    <t>NER005Crisis affected groups</t>
  </si>
  <si>
    <t>NER005People facing limited access constraints</t>
  </si>
  <si>
    <t>NER005People facing restricted access constraints</t>
  </si>
  <si>
    <t>NER005Impediments to entry into country (bureaucratic and administrative)</t>
  </si>
  <si>
    <t>NER005Restriction of movement (impediments to freedom of movement and/or administrative restrictions)</t>
  </si>
  <si>
    <t>NER005Interference into implementation of humanitarian activities</t>
  </si>
  <si>
    <t>NER005Violence against personnel, facilities and assets</t>
  </si>
  <si>
    <t>NER005Denial of existence of humanitarian needs or entitlements to assistance</t>
  </si>
  <si>
    <t>NER005Restriction and obstruction of access to services and assistance</t>
  </si>
  <si>
    <t>NER005Ongoing insecurity/hostilities affecting humanitarian assistance</t>
  </si>
  <si>
    <t xml:space="preserve">NER005Presence of mines and improvised explosive devices </t>
  </si>
  <si>
    <t>NER005Physical constraints in the environment (obstacles related to terrain, climate, lack of infrastructure, etc.)</t>
  </si>
  <si>
    <t>NGA001Total population</t>
  </si>
  <si>
    <t>NGA001Landmass affected</t>
  </si>
  <si>
    <t>NGA001People exposed</t>
  </si>
  <si>
    <t>NGA001People affected</t>
  </si>
  <si>
    <t>NGA001People displaced</t>
  </si>
  <si>
    <t>NGA001Injuries reported</t>
  </si>
  <si>
    <t>NGA001Illness cases reported</t>
  </si>
  <si>
    <t>NGA001Fatalities reported</t>
  </si>
  <si>
    <t>NGA001Buildings damaged</t>
  </si>
  <si>
    <t>NGA001Buildings destroyed</t>
  </si>
  <si>
    <t>NGA001Buildings in the affected area</t>
  </si>
  <si>
    <t>NGA001Economic Losses</t>
  </si>
  <si>
    <t>NGA001People in Need</t>
  </si>
  <si>
    <t>NGA001Minimal humanitarian conditions - Level 1</t>
  </si>
  <si>
    <t>NGA001Stressed humanitarian conditions - Level 2</t>
  </si>
  <si>
    <t>NGA001Moderate humanitarian conditions - Level 3</t>
  </si>
  <si>
    <t>NGA001Severe humanitarian conditions - Level 4</t>
  </si>
  <si>
    <t>NGA001Extreme humanitarian conditions - Level 5</t>
  </si>
  <si>
    <t>NGA001Fatalities in all crises</t>
  </si>
  <si>
    <t>NGA001Crisis affected groups</t>
  </si>
  <si>
    <t>NGA001People facing limited access constraints</t>
  </si>
  <si>
    <t>NGA001People facing restricted access constraints</t>
  </si>
  <si>
    <t>NGA001Impediments to entry into country (bureaucratic and administrative)</t>
  </si>
  <si>
    <t>NGA001Restriction of movement (impediments to freedom of movement and/or administrative restrictions)</t>
  </si>
  <si>
    <t>NGA001Interference into implementation of humanitarian activities</t>
  </si>
  <si>
    <t>NGA001Violence against personnel, facilities and assets</t>
  </si>
  <si>
    <t>NGA001Denial of existence of humanitarian needs or entitlements to assistance</t>
  </si>
  <si>
    <t>NGA001Restriction and obstruction of access to services and assistance</t>
  </si>
  <si>
    <t>NGA001Ongoing insecurity/hostilities affecting humanitarian assistance</t>
  </si>
  <si>
    <t xml:space="preserve">NGA001Presence of mines and improvised explosive devices </t>
  </si>
  <si>
    <t>NGA001Physical constraints in the environment (obstacles related to terrain, climate, lack of infrastructure, etc.)</t>
  </si>
  <si>
    <t>NGA003Total population</t>
  </si>
  <si>
    <t>NGA003Landmass affected</t>
  </si>
  <si>
    <t>NGA003People exposed</t>
  </si>
  <si>
    <t>NGA003People affected</t>
  </si>
  <si>
    <t>NGA003People displaced</t>
  </si>
  <si>
    <t>NGA003Injuries reported</t>
  </si>
  <si>
    <t>NGA003Illness cases reported</t>
  </si>
  <si>
    <t>NGA003Fatalities reported</t>
  </si>
  <si>
    <t>NGA003Buildings damaged</t>
  </si>
  <si>
    <t>NGA003Buildings destroyed</t>
  </si>
  <si>
    <t>NGA003Buildings in the affected area</t>
  </si>
  <si>
    <t>NGA003Economic Losses</t>
  </si>
  <si>
    <t>NGA003People in Need</t>
  </si>
  <si>
    <t>NGA003Minimal humanitarian conditions - Level 1</t>
  </si>
  <si>
    <t>NGA003Stressed humanitarian conditions - Level 2</t>
  </si>
  <si>
    <t>NGA003Moderate humanitarian conditions - Level 3</t>
  </si>
  <si>
    <t>NGA003Severe humanitarian conditions - Level 4</t>
  </si>
  <si>
    <t>NGA003Extreme humanitarian conditions - Level 5</t>
  </si>
  <si>
    <t>NGA003Fatalities in all crises</t>
  </si>
  <si>
    <t>NGA003Crisis affected groups</t>
  </si>
  <si>
    <t>NGA003People facing limited access constraints</t>
  </si>
  <si>
    <t>NGA003People facing restricted access constraints</t>
  </si>
  <si>
    <t>NGA003Impediments to entry into country (bureaucratic and administrative)</t>
  </si>
  <si>
    <t>NGA003Restriction of movement (impediments to freedom of movement and/or administrative restrictions)</t>
  </si>
  <si>
    <t>NGA003Interference into implementation of humanitarian activities</t>
  </si>
  <si>
    <t>NGA003Violence against personnel, facilities and assets</t>
  </si>
  <si>
    <t>NGA003Denial of existence of humanitarian needs or entitlements to assistance</t>
  </si>
  <si>
    <t>NGA003Restriction and obstruction of access to services and assistance</t>
  </si>
  <si>
    <t>NGA003Ongoing insecurity/hostilities affecting humanitarian assistance</t>
  </si>
  <si>
    <t xml:space="preserve">NGA003Presence of mines and improvised explosive devices </t>
  </si>
  <si>
    <t>NGA003Physical constraints in the environment (obstacles related to terrain, climate, lack of infrastructure, etc.)</t>
  </si>
  <si>
    <t>NGA004Total population</t>
  </si>
  <si>
    <t>NGA004Landmass affected</t>
  </si>
  <si>
    <t>NGA004People exposed</t>
  </si>
  <si>
    <t>NGA004People affected</t>
  </si>
  <si>
    <t>NGA004People displaced</t>
  </si>
  <si>
    <t>NGA004Injuries reported</t>
  </si>
  <si>
    <t>NGA004Illness cases reported</t>
  </si>
  <si>
    <t>NGA004Fatalities reported</t>
  </si>
  <si>
    <t>NGA004Buildings damaged</t>
  </si>
  <si>
    <t>NGA004Buildings destroyed</t>
  </si>
  <si>
    <t>NGA004Buildings in the affected area</t>
  </si>
  <si>
    <t>NGA004Economic Losses</t>
  </si>
  <si>
    <t>NGA004People in Need</t>
  </si>
  <si>
    <t>NGA004Minimal humanitarian conditions - Level 1</t>
  </si>
  <si>
    <t>NGA004Stressed humanitarian conditions - Level 2</t>
  </si>
  <si>
    <t>NGA004Moderate humanitarian conditions - Level 3</t>
  </si>
  <si>
    <t>NGA004Severe humanitarian conditions - Level 4</t>
  </si>
  <si>
    <t>NGA004Extreme humanitarian conditions - Level 5</t>
  </si>
  <si>
    <t>NGA004Fatalities in all crises</t>
  </si>
  <si>
    <t>NGA004Crisis affected groups</t>
  </si>
  <si>
    <t>NGA004People facing limited access constraints</t>
  </si>
  <si>
    <t>NGA004People facing restricted access constraints</t>
  </si>
  <si>
    <t>NGA004Impediments to entry into country (bureaucratic and administrative)</t>
  </si>
  <si>
    <t>NGA004Restriction of movement (impediments to freedom of movement and/or administrative restrictions)</t>
  </si>
  <si>
    <t>NGA004Interference into implementation of humanitarian activities</t>
  </si>
  <si>
    <t>NGA004Violence against personnel, facilities and assets</t>
  </si>
  <si>
    <t>NGA004Denial of existence of humanitarian needs or entitlements to assistance</t>
  </si>
  <si>
    <t>NGA004Restriction and obstruction of access to services and assistance</t>
  </si>
  <si>
    <t>NGA004Ongoing insecurity/hostilities affecting humanitarian assistance</t>
  </si>
  <si>
    <t xml:space="preserve">NGA004Presence of mines and improvised explosive devices </t>
  </si>
  <si>
    <t>NGA004Physical constraints in the environment (obstacles related to terrain, climate, lack of infrastructure, etc.)</t>
  </si>
  <si>
    <t>NGA007Total population</t>
  </si>
  <si>
    <t>NGA007Landmass affected</t>
  </si>
  <si>
    <t>NGA007People exposed</t>
  </si>
  <si>
    <t>NGA007People affected</t>
  </si>
  <si>
    <t>NGA007People displaced</t>
  </si>
  <si>
    <t>NGA007Injuries reported</t>
  </si>
  <si>
    <t>NGA007Illness cases reported</t>
  </si>
  <si>
    <t>NGA007Fatalities reported</t>
  </si>
  <si>
    <t>NGA007Buildings damaged</t>
  </si>
  <si>
    <t>NGA007Buildings destroyed</t>
  </si>
  <si>
    <t>NGA007Buildings in the affected area</t>
  </si>
  <si>
    <t>NGA007Economic Losses</t>
  </si>
  <si>
    <t>NGA007People in Need</t>
  </si>
  <si>
    <t>NGA007Minimal humanitarian conditions - Level 1</t>
  </si>
  <si>
    <t>NGA007Stressed humanitarian conditions - Level 2</t>
  </si>
  <si>
    <t>NGA007Moderate humanitarian conditions - Level 3</t>
  </si>
  <si>
    <t>NGA007Severe humanitarian conditions - Level 4</t>
  </si>
  <si>
    <t>NGA007Extreme humanitarian conditions - Level 5</t>
  </si>
  <si>
    <t>NGA007Fatalities in all crises</t>
  </si>
  <si>
    <t>NGA007Crisis affected groups</t>
  </si>
  <si>
    <t>NGA007People facing limited access constraints</t>
  </si>
  <si>
    <t>NGA007People facing restricted access constraints</t>
  </si>
  <si>
    <t>NGA007Impediments to entry into country (bureaucratic and administrative)</t>
  </si>
  <si>
    <t>NGA007Restriction of movement (impediments to freedom of movement and/or administrative restrictions)</t>
  </si>
  <si>
    <t>NGA007Interference into implementation of humanitarian activities</t>
  </si>
  <si>
    <t>NGA007Violence against personnel, facilities and assets</t>
  </si>
  <si>
    <t>NGA007Denial of existence of humanitarian needs or entitlements to assistance</t>
  </si>
  <si>
    <t>NGA007Restriction and obstruction of access to services and assistance</t>
  </si>
  <si>
    <t>NGA007Ongoing insecurity/hostilities affecting humanitarian assistance</t>
  </si>
  <si>
    <t xml:space="preserve">NGA007Presence of mines and improvised explosive devices </t>
  </si>
  <si>
    <t>NGA007Physical constraints in the environment (obstacles related to terrain, climate, lack of infrastructure, etc.)</t>
  </si>
  <si>
    <t>NGA008Total population</t>
  </si>
  <si>
    <t>NGA008Landmass affected</t>
  </si>
  <si>
    <t>NGA008People exposed</t>
  </si>
  <si>
    <t>NGA008People affected</t>
  </si>
  <si>
    <t>NGA008People displaced</t>
  </si>
  <si>
    <t>NGA008Injuries reported</t>
  </si>
  <si>
    <t>NGA008Illness cases reported</t>
  </si>
  <si>
    <t>NGA008Fatalities reported</t>
  </si>
  <si>
    <t>NGA008Buildings damaged</t>
  </si>
  <si>
    <t>NGA008Buildings destroyed</t>
  </si>
  <si>
    <t>NGA008Buildings in the affected area</t>
  </si>
  <si>
    <t>NGA008Economic Losses</t>
  </si>
  <si>
    <t>NGA008People in Need</t>
  </si>
  <si>
    <t>NGA008Minimal humanitarian conditions - Level 1</t>
  </si>
  <si>
    <t>NGA008Stressed humanitarian conditions - Level 2</t>
  </si>
  <si>
    <t>NGA008Moderate humanitarian conditions - Level 3</t>
  </si>
  <si>
    <t>NGA008Severe humanitarian conditions - Level 4</t>
  </si>
  <si>
    <t>NGA008Extreme humanitarian conditions - Level 5</t>
  </si>
  <si>
    <t>NGA008Fatalities in all crises</t>
  </si>
  <si>
    <t>NGA008Crisis affected groups</t>
  </si>
  <si>
    <t>NGA008People facing limited access constraints</t>
  </si>
  <si>
    <t>NGA008People facing restricted access constraints</t>
  </si>
  <si>
    <t>NGA008Impediments to entry into country (bureaucratic and administrative)</t>
  </si>
  <si>
    <t>NGA008Restriction of movement (impediments to freedom of movement and/or administrative restrictions)</t>
  </si>
  <si>
    <t>NGA008Interference into implementation of humanitarian activities</t>
  </si>
  <si>
    <t>NGA008Violence against personnel, facilities and assets</t>
  </si>
  <si>
    <t>NGA008Denial of existence of humanitarian needs or entitlements to assistance</t>
  </si>
  <si>
    <t>NGA008Restriction and obstruction of access to services and assistance</t>
  </si>
  <si>
    <t>NGA008Ongoing insecurity/hostilities affecting humanitarian assistance</t>
  </si>
  <si>
    <t xml:space="preserve">NGA008Presence of mines and improvised explosive devices </t>
  </si>
  <si>
    <t>NGA008Physical constraints in the environment (obstacles related to terrain, climate, lack of infrastructure, etc.)</t>
  </si>
  <si>
    <t>REG001Total population</t>
  </si>
  <si>
    <t>REG001Landmass affected</t>
  </si>
  <si>
    <t>REG001People exposed</t>
  </si>
  <si>
    <t>REG001People affected</t>
  </si>
  <si>
    <t>REG001People displaced</t>
  </si>
  <si>
    <t>REG001Injuries reported</t>
  </si>
  <si>
    <t>REG001Illness cases reported</t>
  </si>
  <si>
    <t>REG001Fatalities reported</t>
  </si>
  <si>
    <t>REG001Buildings damaged</t>
  </si>
  <si>
    <t>REG001Buildings destroyed</t>
  </si>
  <si>
    <t>REG001Buildings in the affected area</t>
  </si>
  <si>
    <t>REG001Economic Losses</t>
  </si>
  <si>
    <t>REG001People in Need</t>
  </si>
  <si>
    <t>REG001Minimal humanitarian conditions - Level 1</t>
  </si>
  <si>
    <t>REG001Stressed humanitarian conditions - Level 2</t>
  </si>
  <si>
    <t>REG001Moderate humanitarian conditions - Level 3</t>
  </si>
  <si>
    <t>REG001Severe humanitarian conditions - Level 4</t>
  </si>
  <si>
    <t>REG001Extreme humanitarian conditions - Level 5</t>
  </si>
  <si>
    <t>REG001Fatalities in all crises</t>
  </si>
  <si>
    <t>REG001Crisis affected groups</t>
  </si>
  <si>
    <t>REG001People facing limited access constraints</t>
  </si>
  <si>
    <t>REG001People facing restricted access constraints</t>
  </si>
  <si>
    <t>REG001Impediments to entry into country (bureaucratic and administrative)</t>
  </si>
  <si>
    <t>REG001Restriction of movement (impediments to freedom of movement and/or administrative restrictions)</t>
  </si>
  <si>
    <t>REG001Interference into implementation of humanitarian activities</t>
  </si>
  <si>
    <t>REG001Violence against personnel, facilities and assets</t>
  </si>
  <si>
    <t>REG001Denial of existence of humanitarian needs or entitlements to assistance</t>
  </si>
  <si>
    <t>REG001Restriction and obstruction of access to services and assistance</t>
  </si>
  <si>
    <t>REG001Ongoing insecurity/hostilities affecting humanitarian assistance</t>
  </si>
  <si>
    <t xml:space="preserve">REG001Presence of mines and improvised explosive devices </t>
  </si>
  <si>
    <t>REG001Physical constraints in the environment (obstacles related to terrain, climate, lack of infrastructure, etc.)</t>
  </si>
  <si>
    <t>PAK001Total population</t>
  </si>
  <si>
    <t>PAK001Landmass affected</t>
  </si>
  <si>
    <t>PAK001People exposed</t>
  </si>
  <si>
    <t>PAK001People affected</t>
  </si>
  <si>
    <t>PAK001People displaced</t>
  </si>
  <si>
    <t>PAK001Injuries reported</t>
  </si>
  <si>
    <t>PAK001Illness cases reported</t>
  </si>
  <si>
    <t>PAK001Fatalities reported</t>
  </si>
  <si>
    <t>PAK001Buildings damaged</t>
  </si>
  <si>
    <t>PAK001Buildings destroyed</t>
  </si>
  <si>
    <t>PAK001Buildings in the affected area</t>
  </si>
  <si>
    <t>PAK001Economic Losses</t>
  </si>
  <si>
    <t>PAK001People in Need</t>
  </si>
  <si>
    <t>PAK001Minimal humanitarian conditions - Level 1</t>
  </si>
  <si>
    <t>PAK001Stressed humanitarian conditions - Level 2</t>
  </si>
  <si>
    <t>PAK001Moderate humanitarian conditions - Level 3</t>
  </si>
  <si>
    <t>PAK001Severe humanitarian conditions - Level 4</t>
  </si>
  <si>
    <t>PAK001Extreme humanitarian conditions - Level 5</t>
  </si>
  <si>
    <t>PAK001Fatalities in all crises</t>
  </si>
  <si>
    <t>PAK001Crisis affected groups</t>
  </si>
  <si>
    <t>PAK001People facing limited access constraints</t>
  </si>
  <si>
    <t>PAK001People facing restricted access constraints</t>
  </si>
  <si>
    <t>PAK001Impediments to entry into country (bureaucratic and administrative)</t>
  </si>
  <si>
    <t>PAK001Restriction of movement (impediments to freedom of movement and/or administrative restrictions)</t>
  </si>
  <si>
    <t>PAK001Interference into implementation of humanitarian activities</t>
  </si>
  <si>
    <t>PAK001Violence against personnel, facilities and assets</t>
  </si>
  <si>
    <t>PAK001Denial of existence of humanitarian needs or entitlements to assistance</t>
  </si>
  <si>
    <t>PAK001Restriction and obstruction of access to services and assistance</t>
  </si>
  <si>
    <t>PAK001Ongoing insecurity/hostilities affecting humanitarian assistance</t>
  </si>
  <si>
    <t xml:space="preserve">PAK001Presence of mines and improvised explosive devices </t>
  </si>
  <si>
    <t>PAK001Physical constraints in the environment (obstacles related to terrain, climate, lack of infrastructure, etc.)</t>
  </si>
  <si>
    <t>PAK004Total population</t>
  </si>
  <si>
    <t>PAK004Landmass affected</t>
  </si>
  <si>
    <t>PAK004People exposed</t>
  </si>
  <si>
    <t>PAK004People affected</t>
  </si>
  <si>
    <t>PAK004People displaced</t>
  </si>
  <si>
    <t>PAK004Injuries reported</t>
  </si>
  <si>
    <t>PAK004Illness cases reported</t>
  </si>
  <si>
    <t>PAK004Fatalities reported</t>
  </si>
  <si>
    <t>PAK004Buildings damaged</t>
  </si>
  <si>
    <t>PAK004Buildings destroyed</t>
  </si>
  <si>
    <t>PAK004Buildings in the affected area</t>
  </si>
  <si>
    <t>PAK004Economic Losses</t>
  </si>
  <si>
    <t>PAK004People in Need</t>
  </si>
  <si>
    <t>PAK004Minimal humanitarian conditions - Level 1</t>
  </si>
  <si>
    <t>PAK004Stressed humanitarian conditions - Level 2</t>
  </si>
  <si>
    <t>PAK004Moderate humanitarian conditions - Level 3</t>
  </si>
  <si>
    <t>PAK004Severe humanitarian conditions - Level 4</t>
  </si>
  <si>
    <t>PAK004Extreme humanitarian conditions - Level 5</t>
  </si>
  <si>
    <t>PAK004Fatalities in all crises</t>
  </si>
  <si>
    <t>PAK004Crisis affected groups</t>
  </si>
  <si>
    <t>PAK004People facing limited access constraints</t>
  </si>
  <si>
    <t>PAK004People facing restricted access constraints</t>
  </si>
  <si>
    <t>PAK004Impediments to entry into country (bureaucratic and administrative)</t>
  </si>
  <si>
    <t>PAK004Restriction of movement (impediments to freedom of movement and/or administrative restrictions)</t>
  </si>
  <si>
    <t>PAK004Interference into implementation of humanitarian activities</t>
  </si>
  <si>
    <t>PAK004Violence against personnel, facilities and assets</t>
  </si>
  <si>
    <t>PAK004Denial of existence of humanitarian needs or entitlements to assistance</t>
  </si>
  <si>
    <t>PAK004Restriction and obstruction of access to services and assistance</t>
  </si>
  <si>
    <t>PAK004Ongoing insecurity/hostilities affecting humanitarian assistance</t>
  </si>
  <si>
    <t xml:space="preserve">PAK004Presence of mines and improvised explosive devices </t>
  </si>
  <si>
    <t>PAK004Physical constraints in the environment (obstacles related to terrain, climate, lack of infrastructure, etc.)</t>
  </si>
  <si>
    <t>PSE002Total population</t>
  </si>
  <si>
    <t>PSE002Landmass affected</t>
  </si>
  <si>
    <t>PSE002People exposed</t>
  </si>
  <si>
    <t>PSE002People affected</t>
  </si>
  <si>
    <t>PSE002People displaced</t>
  </si>
  <si>
    <t>PSE002Injuries reported</t>
  </si>
  <si>
    <t>PSE002Illness cases reported</t>
  </si>
  <si>
    <t>PSE002Fatalities reported</t>
  </si>
  <si>
    <t>PSE002Buildings damaged</t>
  </si>
  <si>
    <t>PSE002Buildings destroyed</t>
  </si>
  <si>
    <t>PSE002Buildings in the affected area</t>
  </si>
  <si>
    <t>PSE002Economic Losses</t>
  </si>
  <si>
    <t>PSE002People in Need</t>
  </si>
  <si>
    <t>PSE002Minimal humanitarian conditions - Level 1</t>
  </si>
  <si>
    <t>PSE002Stressed humanitarian conditions - Level 2</t>
  </si>
  <si>
    <t>PSE002Moderate humanitarian conditions - Level 3</t>
  </si>
  <si>
    <t>PSE002Severe humanitarian conditions - Level 4</t>
  </si>
  <si>
    <t>PSE002Extreme humanitarian conditions - Level 5</t>
  </si>
  <si>
    <t>PSE002Fatalities in all crises</t>
  </si>
  <si>
    <t>PSE002Crisis affected groups</t>
  </si>
  <si>
    <t>PSE002People facing limited access constraints</t>
  </si>
  <si>
    <t>PSE002People facing restricted access constraints</t>
  </si>
  <si>
    <t>PSE002Impediments to entry into country (bureaucratic and administrative)</t>
  </si>
  <si>
    <t>PSE002Restriction of movement (impediments to freedom of movement and/or administrative restrictions)</t>
  </si>
  <si>
    <t>PSE002Interference into implementation of humanitarian activities</t>
  </si>
  <si>
    <t>PSE002Violence against personnel, facilities and assets</t>
  </si>
  <si>
    <t>PSE002Denial of existence of humanitarian needs or entitlements to assistance</t>
  </si>
  <si>
    <t>PSE002Restriction and obstruction of access to services and assistance</t>
  </si>
  <si>
    <t>PSE002Ongoing insecurity/hostilities affecting humanitarian assistance</t>
  </si>
  <si>
    <t xml:space="preserve">PSE002Presence of mines and improvised explosive devices </t>
  </si>
  <si>
    <t>PSE002Physical constraints in the environment (obstacles related to terrain, climate, lack of infrastructure, etc.)</t>
  </si>
  <si>
    <t>PER002Total population</t>
  </si>
  <si>
    <t>PER002Landmass affected</t>
  </si>
  <si>
    <t>PER002People exposed</t>
  </si>
  <si>
    <t>PER002People affected</t>
  </si>
  <si>
    <t>PER002People displaced</t>
  </si>
  <si>
    <t>PER002Injuries reported</t>
  </si>
  <si>
    <t>PER002Illness cases reported</t>
  </si>
  <si>
    <t>PER002Fatalities reported</t>
  </si>
  <si>
    <t>PER002Buildings damaged</t>
  </si>
  <si>
    <t>PER002Buildings destroyed</t>
  </si>
  <si>
    <t>PER002Buildings in the affected area</t>
  </si>
  <si>
    <t>PER002Economic Losses</t>
  </si>
  <si>
    <t>PER002People in Need</t>
  </si>
  <si>
    <t>PER002Minimal humanitarian conditions - Level 1</t>
  </si>
  <si>
    <t>PER002Stressed humanitarian conditions - Level 2</t>
  </si>
  <si>
    <t>PER002Moderate humanitarian conditions - Level 3</t>
  </si>
  <si>
    <t>PER002Severe humanitarian conditions - Level 4</t>
  </si>
  <si>
    <t>PER002Extreme humanitarian conditions - Level 5</t>
  </si>
  <si>
    <t>PER002Fatalities in all crises</t>
  </si>
  <si>
    <t>PER002Crisis affected groups</t>
  </si>
  <si>
    <t>PER002People facing limited access constraints</t>
  </si>
  <si>
    <t>PER002People facing restricted access constraints</t>
  </si>
  <si>
    <t>PER002Impediments to entry into country (bureaucratic and administrative)</t>
  </si>
  <si>
    <t>PER002Restriction of movement (impediments to freedom of movement and/or administrative restrictions)</t>
  </si>
  <si>
    <t>PER002Interference into implementation of humanitarian activities</t>
  </si>
  <si>
    <t>PER002Violence against personnel, facilities and assets</t>
  </si>
  <si>
    <t>PER002Denial of existence of humanitarian needs or entitlements to assistance</t>
  </si>
  <si>
    <t>PER002Restriction and obstruction of access to services and assistance</t>
  </si>
  <si>
    <t>PER002Ongoing insecurity/hostilities affecting humanitarian assistance</t>
  </si>
  <si>
    <t xml:space="preserve">PER002Presence of mines and improvised explosive devices </t>
  </si>
  <si>
    <t>PER002Physical constraints in the environment (obstacles related to terrain, climate, lack of infrastructure, etc.)</t>
  </si>
  <si>
    <t>PHL001Total population</t>
  </si>
  <si>
    <t>PHL001Landmass affected</t>
  </si>
  <si>
    <t>PHL001People exposed</t>
  </si>
  <si>
    <t>PHL001People affected</t>
  </si>
  <si>
    <t>PHL001People displaced</t>
  </si>
  <si>
    <t>PHL001Injuries reported</t>
  </si>
  <si>
    <t>PHL001Illness cases reported</t>
  </si>
  <si>
    <t>PHL001Fatalities reported</t>
  </si>
  <si>
    <t>PHL001Buildings damaged</t>
  </si>
  <si>
    <t>PHL001Buildings destroyed</t>
  </si>
  <si>
    <t>PHL001Buildings in the affected area</t>
  </si>
  <si>
    <t>PHL001Economic Losses</t>
  </si>
  <si>
    <t>PHL001People in Need</t>
  </si>
  <si>
    <t>PHL001Minimal humanitarian conditions - Level 1</t>
  </si>
  <si>
    <t>PHL001Stressed humanitarian conditions - Level 2</t>
  </si>
  <si>
    <t>PHL001Moderate humanitarian conditions - Level 3</t>
  </si>
  <si>
    <t>PHL001Severe humanitarian conditions - Level 4</t>
  </si>
  <si>
    <t>PHL001Extreme humanitarian conditions - Level 5</t>
  </si>
  <si>
    <t>PHL001Fatalities in all crises</t>
  </si>
  <si>
    <t>PHL001Crisis affected groups</t>
  </si>
  <si>
    <t>PHL001People facing limited access constraints</t>
  </si>
  <si>
    <t>PHL001People facing restricted access constraints</t>
  </si>
  <si>
    <t>PHL001Impediments to entry into country (bureaucratic and administrative)</t>
  </si>
  <si>
    <t>PHL001Restriction of movement (impediments to freedom of movement and/or administrative restrictions)</t>
  </si>
  <si>
    <t>PHL001Interference into implementation of humanitarian activities</t>
  </si>
  <si>
    <t>PHL001Violence against personnel, facilities and assets</t>
  </si>
  <si>
    <t>PHL001Denial of existence of humanitarian needs or entitlements to assistance</t>
  </si>
  <si>
    <t>PHL001Restriction and obstruction of access to services and assistance</t>
  </si>
  <si>
    <t>PHL001Ongoing insecurity/hostilities affecting humanitarian assistance</t>
  </si>
  <si>
    <t xml:space="preserve">PHL001Presence of mines and improvised explosive devices </t>
  </si>
  <si>
    <t>PHL001Physical constraints in the environment (obstacles related to terrain, climate, lack of infrastructure, etc.)</t>
  </si>
  <si>
    <t>PHL003Total population</t>
  </si>
  <si>
    <t>PHL003Landmass affected</t>
  </si>
  <si>
    <t>PHL003People exposed</t>
  </si>
  <si>
    <t>PHL003People affected</t>
  </si>
  <si>
    <t>PHL003People displaced</t>
  </si>
  <si>
    <t>PHL003Injuries reported</t>
  </si>
  <si>
    <t>PHL003Illness cases reported</t>
  </si>
  <si>
    <t>PHL003Fatalities reported</t>
  </si>
  <si>
    <t>PHL003Buildings damaged</t>
  </si>
  <si>
    <t>PHL003Buildings destroyed</t>
  </si>
  <si>
    <t>PHL003Buildings in the affected area</t>
  </si>
  <si>
    <t>PHL003Economic Losses</t>
  </si>
  <si>
    <t>PHL003People in Need</t>
  </si>
  <si>
    <t>PHL003Minimal humanitarian conditions - Level 1</t>
  </si>
  <si>
    <t>PHL003Stressed humanitarian conditions - Level 2</t>
  </si>
  <si>
    <t>PHL003Moderate humanitarian conditions - Level 3</t>
  </si>
  <si>
    <t>PHL003Severe humanitarian conditions - Level 4</t>
  </si>
  <si>
    <t>PHL003Extreme humanitarian conditions - Level 5</t>
  </si>
  <si>
    <t>PHL003Fatalities in all crises</t>
  </si>
  <si>
    <t>PHL003Crisis affected groups</t>
  </si>
  <si>
    <t>PHL003People facing limited access constraints</t>
  </si>
  <si>
    <t>PHL003People facing restricted access constraints</t>
  </si>
  <si>
    <t>PHL003Impediments to entry into country (bureaucratic and administrative)</t>
  </si>
  <si>
    <t>PHL003Restriction of movement (impediments to freedom of movement and/or administrative restrictions)</t>
  </si>
  <si>
    <t>PHL003Interference into implementation of humanitarian activities</t>
  </si>
  <si>
    <t>PHL003Violence against personnel, facilities and assets</t>
  </si>
  <si>
    <t>PHL003Denial of existence of humanitarian needs or entitlements to assistance</t>
  </si>
  <si>
    <t>PHL003Restriction and obstruction of access to services and assistance</t>
  </si>
  <si>
    <t>PHL003Ongoing insecurity/hostilities affecting humanitarian assistance</t>
  </si>
  <si>
    <t xml:space="preserve">PHL003Presence of mines and improvised explosive devices </t>
  </si>
  <si>
    <t>PHL003Physical constraints in the environment (obstacles related to terrain, climate, lack of infrastructure, etc.)</t>
  </si>
  <si>
    <t>PHL004Total population</t>
  </si>
  <si>
    <t>PHL004Landmass affected</t>
  </si>
  <si>
    <t>PHL004People exposed</t>
  </si>
  <si>
    <t>PHL004People affected</t>
  </si>
  <si>
    <t>PHL004People displaced</t>
  </si>
  <si>
    <t>PHL004Injuries reported</t>
  </si>
  <si>
    <t>PHL004Illness cases reported</t>
  </si>
  <si>
    <t>PHL004Fatalities reported</t>
  </si>
  <si>
    <t>PHL004Buildings damaged</t>
  </si>
  <si>
    <t>PHL004Buildings destroyed</t>
  </si>
  <si>
    <t>PHL004Buildings in the affected area</t>
  </si>
  <si>
    <t>PHL004Economic Losses</t>
  </si>
  <si>
    <t>PHL004People in Need</t>
  </si>
  <si>
    <t>PHL004Minimal humanitarian conditions - Level 1</t>
  </si>
  <si>
    <t>PHL004Stressed humanitarian conditions - Level 2</t>
  </si>
  <si>
    <t>PHL004Moderate humanitarian conditions - Level 3</t>
  </si>
  <si>
    <t>PHL004Severe humanitarian conditions - Level 4</t>
  </si>
  <si>
    <t>PHL004Extreme humanitarian conditions - Level 5</t>
  </si>
  <si>
    <t>PHL004Fatalities in all crises</t>
  </si>
  <si>
    <t>PHL004Crisis affected groups</t>
  </si>
  <si>
    <t>PHL004People facing limited access constraints</t>
  </si>
  <si>
    <t>PHL004People facing restricted access constraints</t>
  </si>
  <si>
    <t>PHL004Impediments to entry into country (bureaucratic and administrative)</t>
  </si>
  <si>
    <t>PHL004Restriction of movement (impediments to freedom of movement and/or administrative restrictions)</t>
  </si>
  <si>
    <t>PHL004Interference into implementation of humanitarian activities</t>
  </si>
  <si>
    <t>PHL004Violence against personnel, facilities and assets</t>
  </si>
  <si>
    <t>PHL004Denial of existence of humanitarian needs or entitlements to assistance</t>
  </si>
  <si>
    <t>PHL004Restriction and obstruction of access to services and assistance</t>
  </si>
  <si>
    <t>PHL004Ongoing insecurity/hostilities affecting humanitarian assistance</t>
  </si>
  <si>
    <t xml:space="preserve">PHL004Presence of mines and improvised explosive devices </t>
  </si>
  <si>
    <t>PHL004Physical constraints in the environment (obstacles related to terrain, climate, lack of infrastructure, etc.)</t>
  </si>
  <si>
    <t>PHL009Total population</t>
  </si>
  <si>
    <t>PHL009Landmass affected</t>
  </si>
  <si>
    <t>PHL009People exposed</t>
  </si>
  <si>
    <t>PHL009People affected</t>
  </si>
  <si>
    <t>PHL009People displaced</t>
  </si>
  <si>
    <t>PHL009Injuries reported</t>
  </si>
  <si>
    <t>PHL009Illness cases reported</t>
  </si>
  <si>
    <t>PHL009Fatalities reported</t>
  </si>
  <si>
    <t>PHL009Buildings damaged</t>
  </si>
  <si>
    <t>PHL009Buildings destroyed</t>
  </si>
  <si>
    <t>PHL009Buildings in the affected area</t>
  </si>
  <si>
    <t>PHL009Economic Losses</t>
  </si>
  <si>
    <t>PHL009People in Need</t>
  </si>
  <si>
    <t>PHL009Minimal humanitarian conditions - Level 1</t>
  </si>
  <si>
    <t>PHL009Stressed humanitarian conditions - Level 2</t>
  </si>
  <si>
    <t>PHL009Moderate humanitarian conditions - Level 3</t>
  </si>
  <si>
    <t>PHL009Severe humanitarian conditions - Level 4</t>
  </si>
  <si>
    <t>PHL009Extreme humanitarian conditions - Level 5</t>
  </si>
  <si>
    <t>PHL009Fatalities in all crises</t>
  </si>
  <si>
    <t>PHL009Crisis affected groups</t>
  </si>
  <si>
    <t>PHL009People facing limited access constraints</t>
  </si>
  <si>
    <t>PHL009People facing restricted access constraints</t>
  </si>
  <si>
    <t>PHL009Impediments to entry into country (bureaucratic and administrative)</t>
  </si>
  <si>
    <t>PHL009Restriction of movement (impediments to freedom of movement and/or administrative restrictions)</t>
  </si>
  <si>
    <t>PHL009Interference into implementation of humanitarian activities</t>
  </si>
  <si>
    <t>PHL009Violence against personnel, facilities and assets</t>
  </si>
  <si>
    <t>PHL009Denial of existence of humanitarian needs or entitlements to assistance</t>
  </si>
  <si>
    <t>PHL009Restriction and obstruction of access to services and assistance</t>
  </si>
  <si>
    <t>PHL009Ongoing insecurity/hostilities affecting humanitarian assistance</t>
  </si>
  <si>
    <t xml:space="preserve">PHL009Presence of mines and improvised explosive devices </t>
  </si>
  <si>
    <t>PHL009Physical constraints in the environment (obstacles related to terrain, climate, lack of infrastructure, etc.)</t>
  </si>
  <si>
    <t>RWA002Total population</t>
  </si>
  <si>
    <t>RWA002Landmass affected</t>
  </si>
  <si>
    <t>RWA002People exposed</t>
  </si>
  <si>
    <t>RWA002People affected</t>
  </si>
  <si>
    <t>RWA002People displaced</t>
  </si>
  <si>
    <t>RWA002Injuries reported</t>
  </si>
  <si>
    <t>RWA002Illness cases reported</t>
  </si>
  <si>
    <t>RWA002Fatalities reported</t>
  </si>
  <si>
    <t>RWA002Buildings damaged</t>
  </si>
  <si>
    <t>RWA002Buildings destroyed</t>
  </si>
  <si>
    <t>RWA002Buildings in the affected area</t>
  </si>
  <si>
    <t>RWA002Economic Losses</t>
  </si>
  <si>
    <t>RWA002People in Need</t>
  </si>
  <si>
    <t>RWA002Minimal humanitarian conditions - Level 1</t>
  </si>
  <si>
    <t>RWA002Stressed humanitarian conditions - Level 2</t>
  </si>
  <si>
    <t>RWA002Moderate humanitarian conditions - Level 3</t>
  </si>
  <si>
    <t>RWA002Severe humanitarian conditions - Level 4</t>
  </si>
  <si>
    <t>RWA002Extreme humanitarian conditions - Level 5</t>
  </si>
  <si>
    <t>RWA002Fatalities in all crises</t>
  </si>
  <si>
    <t>RWA002Crisis affected groups</t>
  </si>
  <si>
    <t>RWA002People facing limited access constraints</t>
  </si>
  <si>
    <t>RWA002People facing restricted access constraints</t>
  </si>
  <si>
    <t>RWA002Impediments to entry into country (bureaucratic and administrative)</t>
  </si>
  <si>
    <t>RWA002Restriction of movement (impediments to freedom of movement and/or administrative restrictions)</t>
  </si>
  <si>
    <t>RWA002Interference into implementation of humanitarian activities</t>
  </si>
  <si>
    <t>RWA002Violence against personnel, facilities and assets</t>
  </si>
  <si>
    <t>RWA002Denial of existence of humanitarian needs or entitlements to assistance</t>
  </si>
  <si>
    <t>RWA002Restriction and obstruction of access to services and assistance</t>
  </si>
  <si>
    <t>RWA002Ongoing insecurity/hostilities affecting humanitarian assistance</t>
  </si>
  <si>
    <t xml:space="preserve">RWA002Presence of mines and improvised explosive devices </t>
  </si>
  <si>
    <t>RWA002Physical constraints in the environment (obstacles related to terrain, climate, lack of infrastructure, etc.)</t>
  </si>
  <si>
    <t>SEN002Total population</t>
  </si>
  <si>
    <t>SEN002Landmass affected</t>
  </si>
  <si>
    <t>SEN002People exposed</t>
  </si>
  <si>
    <t>SEN002People affected</t>
  </si>
  <si>
    <t>SEN002People displaced</t>
  </si>
  <si>
    <t>SEN002Injuries reported</t>
  </si>
  <si>
    <t>SEN002Illness cases reported</t>
  </si>
  <si>
    <t>SEN002Fatalities reported</t>
  </si>
  <si>
    <t>SEN002Buildings damaged</t>
  </si>
  <si>
    <t>SEN002Buildings destroyed</t>
  </si>
  <si>
    <t>SEN002Buildings in the affected area</t>
  </si>
  <si>
    <t>SEN002Economic Losses</t>
  </si>
  <si>
    <t>SEN002People in Need</t>
  </si>
  <si>
    <t>SEN002Minimal humanitarian conditions - Level 1</t>
  </si>
  <si>
    <t>SEN002Stressed humanitarian conditions - Level 2</t>
  </si>
  <si>
    <t>SEN002Moderate humanitarian conditions - Level 3</t>
  </si>
  <si>
    <t>SEN002Severe humanitarian conditions - Level 4</t>
  </si>
  <si>
    <t>SEN002Extreme humanitarian conditions - Level 5</t>
  </si>
  <si>
    <t>SEN002Fatalities in all crises</t>
  </si>
  <si>
    <t>SEN002Crisis affected groups</t>
  </si>
  <si>
    <t>SEN002People facing limited access constraints</t>
  </si>
  <si>
    <t>SEN002People facing restricted access constraints</t>
  </si>
  <si>
    <t>SEN002Impediments to entry into country (bureaucratic and administrative)</t>
  </si>
  <si>
    <t>SEN002Restriction of movement (impediments to freedom of movement and/or administrative restrictions)</t>
  </si>
  <si>
    <t>SEN002Interference into implementation of humanitarian activities</t>
  </si>
  <si>
    <t>SEN002Violence against personnel, facilities and assets</t>
  </si>
  <si>
    <t>SEN002Denial of existence of humanitarian needs or entitlements to assistance</t>
  </si>
  <si>
    <t>SEN002Restriction and obstruction of access to services and assistance</t>
  </si>
  <si>
    <t>SEN002Ongoing insecurity/hostilities affecting humanitarian assistance</t>
  </si>
  <si>
    <t xml:space="preserve">SEN002Presence of mines and improvised explosive devices </t>
  </si>
  <si>
    <t>SEN002Physical constraints in the environment (obstacles related to terrain, climate, lack of infrastructure, etc.)</t>
  </si>
  <si>
    <t>SOM001Total population</t>
  </si>
  <si>
    <t>SOM001Landmass affected</t>
  </si>
  <si>
    <t>SOM001People exposed</t>
  </si>
  <si>
    <t>SOM001People affected</t>
  </si>
  <si>
    <t>SOM001People displaced</t>
  </si>
  <si>
    <t>SOM001Injuries reported</t>
  </si>
  <si>
    <t>SOM001Illness cases reported</t>
  </si>
  <si>
    <t>SOM001Fatalities reported</t>
  </si>
  <si>
    <t>SOM001Buildings damaged</t>
  </si>
  <si>
    <t>SOM001Buildings destroyed</t>
  </si>
  <si>
    <t>SOM001Buildings in the affected area</t>
  </si>
  <si>
    <t>SOM001Economic Losses</t>
  </si>
  <si>
    <t>SOM001People in Need</t>
  </si>
  <si>
    <t>SOM001Minimal humanitarian conditions - Level 1</t>
  </si>
  <si>
    <t>SOM001Stressed humanitarian conditions - Level 2</t>
  </si>
  <si>
    <t>SOM001Moderate humanitarian conditions - Level 3</t>
  </si>
  <si>
    <t>SOM001Severe humanitarian conditions - Level 4</t>
  </si>
  <si>
    <t>SOM001Extreme humanitarian conditions - Level 5</t>
  </si>
  <si>
    <t>SOM001Fatalities in all crises</t>
  </si>
  <si>
    <t>SOM001Crisis affected groups</t>
  </si>
  <si>
    <t>SOM001People facing limited access constraints</t>
  </si>
  <si>
    <t>SOM001People facing restricted access constraints</t>
  </si>
  <si>
    <t>SOM001Impediments to entry into country (bureaucratic and administrative)</t>
  </si>
  <si>
    <t>SOM001Restriction of movement (impediments to freedom of movement and/or administrative restrictions)</t>
  </si>
  <si>
    <t>SOM001Interference into implementation of humanitarian activities</t>
  </si>
  <si>
    <t>SOM001Violence against personnel, facilities and assets</t>
  </si>
  <si>
    <t>SOM001Denial of existence of humanitarian needs or entitlements to assistance</t>
  </si>
  <si>
    <t>SOM001Restriction and obstruction of access to services and assistance</t>
  </si>
  <si>
    <t>SOM001Ongoing insecurity/hostilities affecting humanitarian assistance</t>
  </si>
  <si>
    <t xml:space="preserve">SOM001Presence of mines and improvised explosive devices </t>
  </si>
  <si>
    <t>SOM001Physical constraints in the environment (obstacles related to terrain, climate, lack of infrastructure, etc.)</t>
  </si>
  <si>
    <t>SOM002Total population</t>
  </si>
  <si>
    <t>SOM002Landmass affected</t>
  </si>
  <si>
    <t>SOM002People exposed</t>
  </si>
  <si>
    <t>SOM002People affected</t>
  </si>
  <si>
    <t>SOM002People displaced</t>
  </si>
  <si>
    <t>SOM002Injuries reported</t>
  </si>
  <si>
    <t>SOM002Illness cases reported</t>
  </si>
  <si>
    <t>SOM002Fatalities reported</t>
  </si>
  <si>
    <t>SOM002Buildings damaged</t>
  </si>
  <si>
    <t>SOM002Buildings destroyed</t>
  </si>
  <si>
    <t>SOM002Buildings in the affected area</t>
  </si>
  <si>
    <t>SOM002Economic Losses</t>
  </si>
  <si>
    <t>SOM002People in Need</t>
  </si>
  <si>
    <t>SOM002Minimal humanitarian conditions - Level 1</t>
  </si>
  <si>
    <t>SOM002Stressed humanitarian conditions - Level 2</t>
  </si>
  <si>
    <t>SOM002Moderate humanitarian conditions - Level 3</t>
  </si>
  <si>
    <t>SOM002Severe humanitarian conditions - Level 4</t>
  </si>
  <si>
    <t>SOM002Extreme humanitarian conditions - Level 5</t>
  </si>
  <si>
    <t>SOM002Fatalities in all crises</t>
  </si>
  <si>
    <t>SOM002Crisis affected groups</t>
  </si>
  <si>
    <t>SOM002People facing limited access constraints</t>
  </si>
  <si>
    <t>SOM002People facing restricted access constraints</t>
  </si>
  <si>
    <t>SOM002Impediments to entry into country (bureaucratic and administrative)</t>
  </si>
  <si>
    <t>SOM002Restriction of movement (impediments to freedom of movement and/or administrative restrictions)</t>
  </si>
  <si>
    <t>SOM002Interference into implementation of humanitarian activities</t>
  </si>
  <si>
    <t>SOM002Violence against personnel, facilities and assets</t>
  </si>
  <si>
    <t>SOM002Denial of existence of humanitarian needs or entitlements to assistance</t>
  </si>
  <si>
    <t>SOM002Restriction and obstruction of access to services and assistance</t>
  </si>
  <si>
    <t>SOM002Ongoing insecurity/hostilities affecting humanitarian assistance</t>
  </si>
  <si>
    <t xml:space="preserve">SOM002Presence of mines and improvised explosive devices </t>
  </si>
  <si>
    <t>SOM002Physical constraints in the environment (obstacles related to terrain, climate, lack of infrastructure, etc.)</t>
  </si>
  <si>
    <t>SOM004Total population</t>
  </si>
  <si>
    <t>SOM004Landmass affected</t>
  </si>
  <si>
    <t>SOM004People exposed</t>
  </si>
  <si>
    <t>SOM004People affected</t>
  </si>
  <si>
    <t>SOM004People displaced</t>
  </si>
  <si>
    <t>SOM004Injuries reported</t>
  </si>
  <si>
    <t>SOM004Illness cases reported</t>
  </si>
  <si>
    <t>SOM004Fatalities reported</t>
  </si>
  <si>
    <t>SOM004Buildings damaged</t>
  </si>
  <si>
    <t>SOM004Buildings destroyed</t>
  </si>
  <si>
    <t>SOM004Buildings in the affected area</t>
  </si>
  <si>
    <t>SOM004Economic Losses</t>
  </si>
  <si>
    <t>SOM004People in Need</t>
  </si>
  <si>
    <t>SOM004Minimal humanitarian conditions - Level 1</t>
  </si>
  <si>
    <t>SOM004Stressed humanitarian conditions - Level 2</t>
  </si>
  <si>
    <t>SOM004Moderate humanitarian conditions - Level 3</t>
  </si>
  <si>
    <t>SOM004Severe humanitarian conditions - Level 4</t>
  </si>
  <si>
    <t>SOM004Extreme humanitarian conditions - Level 5</t>
  </si>
  <si>
    <t>SOM004Fatalities in all crises</t>
  </si>
  <si>
    <t>SOM004Crisis affected groups</t>
  </si>
  <si>
    <t>SOM004People facing limited access constraints</t>
  </si>
  <si>
    <t>SOM004People facing restricted access constraints</t>
  </si>
  <si>
    <t>SOM004Impediments to entry into country (bureaucratic and administrative)</t>
  </si>
  <si>
    <t>SOM004Restriction of movement (impediments to freedom of movement and/or administrative restrictions)</t>
  </si>
  <si>
    <t>SOM004Interference into implementation of humanitarian activities</t>
  </si>
  <si>
    <t>SOM004Violence against personnel, facilities and assets</t>
  </si>
  <si>
    <t>SOM004Denial of existence of humanitarian needs or entitlements to assistance</t>
  </si>
  <si>
    <t>SOM004Restriction and obstruction of access to services and assistance</t>
  </si>
  <si>
    <t>SOM004Ongoing insecurity/hostilities affecting humanitarian assistance</t>
  </si>
  <si>
    <t xml:space="preserve">SOM004Presence of mines and improvised explosive devices </t>
  </si>
  <si>
    <t>SOM004Physical constraints in the environment (obstacles related to terrain, climate, lack of infrastructure, etc.)</t>
  </si>
  <si>
    <t>SSD001Total population</t>
  </si>
  <si>
    <t>SSD001Landmass affected</t>
  </si>
  <si>
    <t>SSD001People exposed</t>
  </si>
  <si>
    <t>SSD001People affected</t>
  </si>
  <si>
    <t>SSD001People displaced</t>
  </si>
  <si>
    <t>SSD001Injuries reported</t>
  </si>
  <si>
    <t>SSD001Illness cases reported</t>
  </si>
  <si>
    <t>SSD001Fatalities reported</t>
  </si>
  <si>
    <t>SSD001Buildings damaged</t>
  </si>
  <si>
    <t>SSD001Buildings destroyed</t>
  </si>
  <si>
    <t>SSD001Buildings in the affected area</t>
  </si>
  <si>
    <t>SSD001Economic Losses</t>
  </si>
  <si>
    <t>SSD001People in Need</t>
  </si>
  <si>
    <t>SSD001Minimal humanitarian conditions - Level 1</t>
  </si>
  <si>
    <t>SSD001Stressed humanitarian conditions - Level 2</t>
  </si>
  <si>
    <t>SSD001Moderate humanitarian conditions - Level 3</t>
  </si>
  <si>
    <t>SSD001Severe humanitarian conditions - Level 4</t>
  </si>
  <si>
    <t>SSD001Extreme humanitarian conditions - Level 5</t>
  </si>
  <si>
    <t>SSD001Fatalities in all crises</t>
  </si>
  <si>
    <t>SSD001Crisis affected groups</t>
  </si>
  <si>
    <t>SSD001People facing limited access constraints</t>
  </si>
  <si>
    <t>SSD001People facing restricted access constraints</t>
  </si>
  <si>
    <t>SSD001Impediments to entry into country (bureaucratic and administrative)</t>
  </si>
  <si>
    <t>SSD001Restriction of movement (impediments to freedom of movement and/or administrative restrictions)</t>
  </si>
  <si>
    <t>SSD001Interference into implementation of humanitarian activities</t>
  </si>
  <si>
    <t>SSD001Violence against personnel, facilities and assets</t>
  </si>
  <si>
    <t>SSD001Denial of existence of humanitarian needs or entitlements to assistance</t>
  </si>
  <si>
    <t>SSD001Restriction and obstruction of access to services and assistance</t>
  </si>
  <si>
    <t>SSD001Ongoing insecurity/hostilities affecting humanitarian assistance</t>
  </si>
  <si>
    <t xml:space="preserve">SSD001Presence of mines and improvised explosive devices </t>
  </si>
  <si>
    <t>SSD001Physical constraints in the environment (obstacles related to terrain, climate, lack of infrastructure, etc.)</t>
  </si>
  <si>
    <t>ESP002Total population</t>
  </si>
  <si>
    <t>ESP002Landmass affected</t>
  </si>
  <si>
    <t>ESP002People exposed</t>
  </si>
  <si>
    <t>ESP002People affected</t>
  </si>
  <si>
    <t>ESP002People displaced</t>
  </si>
  <si>
    <t>ESP002Injuries reported</t>
  </si>
  <si>
    <t>ESP002Illness cases reported</t>
  </si>
  <si>
    <t>ESP002Fatalities reported</t>
  </si>
  <si>
    <t>ESP002Buildings damaged</t>
  </si>
  <si>
    <t>ESP002Buildings destroyed</t>
  </si>
  <si>
    <t>ESP002Buildings in the affected area</t>
  </si>
  <si>
    <t>ESP002Economic Losses</t>
  </si>
  <si>
    <t>ESP002People in Need</t>
  </si>
  <si>
    <t>ESP002Minimal humanitarian conditions - Level 1</t>
  </si>
  <si>
    <t>ESP002Stressed humanitarian conditions - Level 2</t>
  </si>
  <si>
    <t>ESP002Moderate humanitarian conditions - Level 3</t>
  </si>
  <si>
    <t>ESP002Severe humanitarian conditions - Level 4</t>
  </si>
  <si>
    <t>ESP002Extreme humanitarian conditions - Level 5</t>
  </si>
  <si>
    <t>ESP002Fatalities in all crises</t>
  </si>
  <si>
    <t>ESP002Crisis affected groups</t>
  </si>
  <si>
    <t>ESP002People facing limited access constraints</t>
  </si>
  <si>
    <t>ESP002People facing restricted access constraints</t>
  </si>
  <si>
    <t>ESP002Impediments to entry into country (bureaucratic and administrative)</t>
  </si>
  <si>
    <t>ESP002Restriction of movement (impediments to freedom of movement and/or administrative restrictions)</t>
  </si>
  <si>
    <t>ESP002Interference into implementation of humanitarian activities</t>
  </si>
  <si>
    <t>ESP002Violence against personnel, facilities and assets</t>
  </si>
  <si>
    <t>ESP002Denial of existence of humanitarian needs or entitlements to assistance</t>
  </si>
  <si>
    <t>ESP002Restriction and obstruction of access to services and assistance</t>
  </si>
  <si>
    <t>ESP002Ongoing insecurity/hostilities affecting humanitarian assistance</t>
  </si>
  <si>
    <t xml:space="preserve">ESP002Presence of mines and improvised explosive devices </t>
  </si>
  <si>
    <t>ESP002Physical constraints in the environment (obstacles related to terrain, climate, lack of infrastructure, etc.)</t>
  </si>
  <si>
    <t>SDN001Total population</t>
  </si>
  <si>
    <t>SDN001Landmass affected</t>
  </si>
  <si>
    <t>SDN001People exposed</t>
  </si>
  <si>
    <t>SDN001People affected</t>
  </si>
  <si>
    <t>SDN001People displaced</t>
  </si>
  <si>
    <t>SDN001Injuries reported</t>
  </si>
  <si>
    <t>SDN001Illness cases reported</t>
  </si>
  <si>
    <t>SDN001Fatalities reported</t>
  </si>
  <si>
    <t>SDN001Buildings damaged</t>
  </si>
  <si>
    <t>SDN001Buildings destroyed</t>
  </si>
  <si>
    <t>SDN001Buildings in the affected area</t>
  </si>
  <si>
    <t>SDN001Economic Losses</t>
  </si>
  <si>
    <t>SDN001People in Need</t>
  </si>
  <si>
    <t>SDN001Minimal humanitarian conditions - Level 1</t>
  </si>
  <si>
    <t>SDN001Stressed humanitarian conditions - Level 2</t>
  </si>
  <si>
    <t>SDN001Moderate humanitarian conditions - Level 3</t>
  </si>
  <si>
    <t>SDN001Severe humanitarian conditions - Level 4</t>
  </si>
  <si>
    <t>SDN001Extreme humanitarian conditions - Level 5</t>
  </si>
  <si>
    <t>SDN001Fatalities in all crises</t>
  </si>
  <si>
    <t>SDN001Crisis affected groups</t>
  </si>
  <si>
    <t>SDN001People facing limited access constraints</t>
  </si>
  <si>
    <t>SDN001People facing restricted access constraints</t>
  </si>
  <si>
    <t>SDN001Impediments to entry into country (bureaucratic and administrative)</t>
  </si>
  <si>
    <t>SDN001Restriction of movement (impediments to freedom of movement and/or administrative restrictions)</t>
  </si>
  <si>
    <t>SDN001Interference into implementation of humanitarian activities</t>
  </si>
  <si>
    <t>SDN001Violence against personnel, facilities and assets</t>
  </si>
  <si>
    <t>SDN001Denial of existence of humanitarian needs or entitlements to assistance</t>
  </si>
  <si>
    <t>SDN001Restriction and obstruction of access to services and assistance</t>
  </si>
  <si>
    <t>SDN001Ongoing insecurity/hostilities affecting humanitarian assistance</t>
  </si>
  <si>
    <t xml:space="preserve">SDN001Presence of mines and improvised explosive devices </t>
  </si>
  <si>
    <t>SDN001Physical constraints in the environment (obstacles related to terrain, climate, lack of infrastructure, etc.)</t>
  </si>
  <si>
    <t>SDN005Total population</t>
  </si>
  <si>
    <t>SDN005Landmass affected</t>
  </si>
  <si>
    <t>SDN005People exposed</t>
  </si>
  <si>
    <t>SDN005People affected</t>
  </si>
  <si>
    <t>SDN005People displaced</t>
  </si>
  <si>
    <t>SDN005Injuries reported</t>
  </si>
  <si>
    <t>SDN005Illness cases reported</t>
  </si>
  <si>
    <t>SDN005Fatalities reported</t>
  </si>
  <si>
    <t>SDN005Buildings damaged</t>
  </si>
  <si>
    <t>SDN005Buildings destroyed</t>
  </si>
  <si>
    <t>SDN005Buildings in the affected area</t>
  </si>
  <si>
    <t>SDN005Economic Losses</t>
  </si>
  <si>
    <t>SDN005People in Need</t>
  </si>
  <si>
    <t>SDN005Minimal humanitarian conditions - Level 1</t>
  </si>
  <si>
    <t>SDN005Stressed humanitarian conditions - Level 2</t>
  </si>
  <si>
    <t>SDN005Moderate humanitarian conditions - Level 3</t>
  </si>
  <si>
    <t>SDN005Severe humanitarian conditions - Level 4</t>
  </si>
  <si>
    <t>SDN005Extreme humanitarian conditions - Level 5</t>
  </si>
  <si>
    <t>SDN005Fatalities in all crises</t>
  </si>
  <si>
    <t>SDN005Crisis affected groups</t>
  </si>
  <si>
    <t>SDN005People facing limited access constraints</t>
  </si>
  <si>
    <t>SDN005People facing restricted access constraints</t>
  </si>
  <si>
    <t>SDN005Impediments to entry into country (bureaucratic and administrative)</t>
  </si>
  <si>
    <t>SDN005Restriction of movement (impediments to freedom of movement and/or administrative restrictions)</t>
  </si>
  <si>
    <t>SDN005Interference into implementation of humanitarian activities</t>
  </si>
  <si>
    <t>SDN005Violence against personnel, facilities and assets</t>
  </si>
  <si>
    <t>SDN005Denial of existence of humanitarian needs or entitlements to assistance</t>
  </si>
  <si>
    <t>SDN005Restriction and obstruction of access to services and assistance</t>
  </si>
  <si>
    <t>SDN005Ongoing insecurity/hostilities affecting humanitarian assistance</t>
  </si>
  <si>
    <t xml:space="preserve">SDN005Presence of mines and improvised explosive devices </t>
  </si>
  <si>
    <t>SDN005Physical constraints in the environment (obstacles related to terrain, climate, lack of infrastructure, etc.)</t>
  </si>
  <si>
    <t>SDN006Total population</t>
  </si>
  <si>
    <t>SDN006Landmass affected</t>
  </si>
  <si>
    <t>SDN006People exposed</t>
  </si>
  <si>
    <t>SDN006People affected</t>
  </si>
  <si>
    <t>SDN006People displaced</t>
  </si>
  <si>
    <t>SDN006Injuries reported</t>
  </si>
  <si>
    <t>SDN006Illness cases reported</t>
  </si>
  <si>
    <t>SDN006Fatalities reported</t>
  </si>
  <si>
    <t>SDN006Buildings damaged</t>
  </si>
  <si>
    <t>SDN006Buildings destroyed</t>
  </si>
  <si>
    <t>SDN006Buildings in the affected area</t>
  </si>
  <si>
    <t>SDN006Economic Losses</t>
  </si>
  <si>
    <t>SDN006People in Need</t>
  </si>
  <si>
    <t>SDN006Minimal humanitarian conditions - Level 1</t>
  </si>
  <si>
    <t>SDN006Stressed humanitarian conditions - Level 2</t>
  </si>
  <si>
    <t>SDN006Moderate humanitarian conditions - Level 3</t>
  </si>
  <si>
    <t>SDN006Severe humanitarian conditions - Level 4</t>
  </si>
  <si>
    <t>SDN006Extreme humanitarian conditions - Level 5</t>
  </si>
  <si>
    <t>SDN006Fatalities in all crises</t>
  </si>
  <si>
    <t>SDN006Crisis affected groups</t>
  </si>
  <si>
    <t>SDN006People facing limited access constraints</t>
  </si>
  <si>
    <t>SDN006People facing restricted access constraints</t>
  </si>
  <si>
    <t>SDN006Impediments to entry into country (bureaucratic and administrative)</t>
  </si>
  <si>
    <t>SDN006Restriction of movement (impediments to freedom of movement and/or administrative restrictions)</t>
  </si>
  <si>
    <t>SDN006Interference into implementation of humanitarian activities</t>
  </si>
  <si>
    <t>SDN006Violence against personnel, facilities and assets</t>
  </si>
  <si>
    <t>SDN006Denial of existence of humanitarian needs or entitlements to assistance</t>
  </si>
  <si>
    <t>SDN006Restriction and obstruction of access to services and assistance</t>
  </si>
  <si>
    <t>SDN006Ongoing insecurity/hostilities affecting humanitarian assistance</t>
  </si>
  <si>
    <t xml:space="preserve">SDN006Presence of mines and improvised explosive devices </t>
  </si>
  <si>
    <t>SDN006Physical constraints in the environment (obstacles related to terrain, climate, lack of infrastructure, etc.)</t>
  </si>
  <si>
    <t>SDN007Total population</t>
  </si>
  <si>
    <t>SDN007Landmass affected</t>
  </si>
  <si>
    <t>SDN007People exposed</t>
  </si>
  <si>
    <t>SDN007People affected</t>
  </si>
  <si>
    <t>SDN007People displaced</t>
  </si>
  <si>
    <t>SDN007Injuries reported</t>
  </si>
  <si>
    <t>SDN007Illness cases reported</t>
  </si>
  <si>
    <t>SDN007Fatalities reported</t>
  </si>
  <si>
    <t>SDN007Buildings damaged</t>
  </si>
  <si>
    <t>SDN007Buildings destroyed</t>
  </si>
  <si>
    <t>SDN007Buildings in the affected area</t>
  </si>
  <si>
    <t>SDN007Economic Losses</t>
  </si>
  <si>
    <t>SDN007People in Need</t>
  </si>
  <si>
    <t>SDN007Minimal humanitarian conditions - Level 1</t>
  </si>
  <si>
    <t>SDN007Stressed humanitarian conditions - Level 2</t>
  </si>
  <si>
    <t>SDN007Moderate humanitarian conditions - Level 3</t>
  </si>
  <si>
    <t>SDN007Severe humanitarian conditions - Level 4</t>
  </si>
  <si>
    <t>SDN007Extreme humanitarian conditions - Level 5</t>
  </si>
  <si>
    <t>SDN007Fatalities in all crises</t>
  </si>
  <si>
    <t>SDN007Crisis affected groups</t>
  </si>
  <si>
    <t>SDN007People facing limited access constraints</t>
  </si>
  <si>
    <t>SDN007People facing restricted access constraints</t>
  </si>
  <si>
    <t>SDN007Impediments to entry into country (bureaucratic and administrative)</t>
  </si>
  <si>
    <t>SDN007Restriction of movement (impediments to freedom of movement and/or administrative restrictions)</t>
  </si>
  <si>
    <t>SDN007Interference into implementation of humanitarian activities</t>
  </si>
  <si>
    <t>SDN007Violence against personnel, facilities and assets</t>
  </si>
  <si>
    <t>SDN007Denial of existence of humanitarian needs or entitlements to assistance</t>
  </si>
  <si>
    <t>SDN007Restriction and obstruction of access to services and assistance</t>
  </si>
  <si>
    <t>SDN007Ongoing insecurity/hostilities affecting humanitarian assistance</t>
  </si>
  <si>
    <t xml:space="preserve">SDN007Presence of mines and improvised explosive devices </t>
  </si>
  <si>
    <t>SDN007Physical constraints in the environment (obstacles related to terrain, climate, lack of infrastructure, etc.)</t>
  </si>
  <si>
    <t>SYR001Total population</t>
  </si>
  <si>
    <t>SYR001Landmass affected</t>
  </si>
  <si>
    <t>SYR001People exposed</t>
  </si>
  <si>
    <t>SYR001People affected</t>
  </si>
  <si>
    <t>SYR001People displaced</t>
  </si>
  <si>
    <t>SYR001Injuries reported</t>
  </si>
  <si>
    <t>SYR001Illness cases reported</t>
  </si>
  <si>
    <t>SYR001Fatalities reported</t>
  </si>
  <si>
    <t>SYR001Buildings damaged</t>
  </si>
  <si>
    <t>SYR001Buildings destroyed</t>
  </si>
  <si>
    <t>SYR001Buildings in the affected area</t>
  </si>
  <si>
    <t>SYR001Economic Losses</t>
  </si>
  <si>
    <t>SYR001People in Need</t>
  </si>
  <si>
    <t>SYR001Minimal humanitarian conditions - Level 1</t>
  </si>
  <si>
    <t>SYR001Stressed humanitarian conditions - Level 2</t>
  </si>
  <si>
    <t>SYR001Moderate humanitarian conditions - Level 3</t>
  </si>
  <si>
    <t>SYR001Severe humanitarian conditions - Level 4</t>
  </si>
  <si>
    <t>SYR001Extreme humanitarian conditions - Level 5</t>
  </si>
  <si>
    <t>SYR001Fatalities in all crises</t>
  </si>
  <si>
    <t>SYR001Crisis affected groups</t>
  </si>
  <si>
    <t>SYR001People facing limited access constraints</t>
  </si>
  <si>
    <t>SYR001People facing restricted access constraints</t>
  </si>
  <si>
    <t>SYR001Impediments to entry into country (bureaucratic and administrative)</t>
  </si>
  <si>
    <t>SYR001Restriction of movement (impediments to freedom of movement and/or administrative restrictions)</t>
  </si>
  <si>
    <t>SYR001Interference into implementation of humanitarian activities</t>
  </si>
  <si>
    <t>SYR001Violence against personnel, facilities and assets</t>
  </si>
  <si>
    <t>SYR001Denial of existence of humanitarian needs or entitlements to assistance</t>
  </si>
  <si>
    <t>SYR001Restriction and obstruction of access to services and assistance</t>
  </si>
  <si>
    <t>SYR001Ongoing insecurity/hostilities affecting humanitarian assistance</t>
  </si>
  <si>
    <t xml:space="preserve">SYR001Presence of mines and improvised explosive devices </t>
  </si>
  <si>
    <t>SYR001Physical constraints in the environment (obstacles related to terrain, climate, lack of infrastructure, etc.)</t>
  </si>
  <si>
    <t>REG004Total population</t>
  </si>
  <si>
    <t>REG004Landmass affected</t>
  </si>
  <si>
    <t>REG004People exposed</t>
  </si>
  <si>
    <t>REG004People affected</t>
  </si>
  <si>
    <t>REG004People displaced</t>
  </si>
  <si>
    <t>REG004Injuries reported</t>
  </si>
  <si>
    <t>REG004Illness cases reported</t>
  </si>
  <si>
    <t>REG004Fatalities reported</t>
  </si>
  <si>
    <t>REG004Buildings damaged</t>
  </si>
  <si>
    <t>REG004Buildings destroyed</t>
  </si>
  <si>
    <t>REG004Buildings in the affected area</t>
  </si>
  <si>
    <t>REG004Economic Losses</t>
  </si>
  <si>
    <t>REG004People in Need</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</si>
  <si>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</si>
  <si>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</si>
  <si>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</si>
  <si>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</si>
  <si>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</si>
  <si>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REG004Fatalities in all crises</t>
  </si>
  <si>
    <t>REG004Crisis affected groups</t>
  </si>
  <si>
    <t>REG004People facing limited access constraints</t>
  </si>
  <si>
    <t>REG004People facing restricted access constraints</t>
  </si>
  <si>
    <t>REG004Impediments to entry into country (bureaucratic and administrative)</t>
  </si>
  <si>
    <t>REG004Restriction of movement (impediments to freedom of movement and/or administrative restrictions)</t>
  </si>
  <si>
    <t>REG004Interference into implementation of humanitarian activities</t>
  </si>
  <si>
    <t>REG004Violence against personnel, facilities and assets</t>
  </si>
  <si>
    <t>REG004Denial of existence of humanitarian needs or entitlements to assistance</t>
  </si>
  <si>
    <t>REG004Restriction and obstruction of access to services and assistance</t>
  </si>
  <si>
    <t>REG004Ongoing insecurity/hostilities affecting humanitarian assistance</t>
  </si>
  <si>
    <t xml:space="preserve">REG004Presence of mines and improvised explosive devices </t>
  </si>
  <si>
    <t>REG004Physical constraints in the environment (obstacles related to terrain, climate, lack of infrastructure, etc.)</t>
  </si>
  <si>
    <t>TZA002Total population</t>
  </si>
  <si>
    <t>TZA002Landmass affected</t>
  </si>
  <si>
    <t>TZA002People exposed</t>
  </si>
  <si>
    <t>TZA002People affected</t>
  </si>
  <si>
    <t>TZA002People displaced</t>
  </si>
  <si>
    <t>TZA002Injuries reported</t>
  </si>
  <si>
    <t>TZA002Illness cases reported</t>
  </si>
  <si>
    <t>TZA002Fatalities reported</t>
  </si>
  <si>
    <t>TZA002Buildings damaged</t>
  </si>
  <si>
    <t>TZA002Buildings destroyed</t>
  </si>
  <si>
    <t>TZA002Buildings in the affected area</t>
  </si>
  <si>
    <t>TZA002Economic Losses</t>
  </si>
  <si>
    <t>TZA002People in Need</t>
  </si>
  <si>
    <t>TZA002Minimal humanitarian conditions - Level 1</t>
  </si>
  <si>
    <t>TZA002Stressed humanitarian conditions - Level 2</t>
  </si>
  <si>
    <t>TZA002Moderate humanitarian conditions - Level 3</t>
  </si>
  <si>
    <t>TZA002Severe humanitarian conditions - Level 4</t>
  </si>
  <si>
    <t>TZA002Extreme humanitarian conditions - Level 5</t>
  </si>
  <si>
    <t>TZA002Fatalities in all crises</t>
  </si>
  <si>
    <t>TZA002Crisis affected groups</t>
  </si>
  <si>
    <t>TZA002People facing limited access constraints</t>
  </si>
  <si>
    <t>TZA002People facing restricted access constraints</t>
  </si>
  <si>
    <t>TZA002Impediments to entry into country (bureaucratic and administrative)</t>
  </si>
  <si>
    <t>TZA002Restriction of movement (impediments to freedom of movement and/or administrative restrictions)</t>
  </si>
  <si>
    <t>TZA002Interference into implementation of humanitarian activities</t>
  </si>
  <si>
    <t>TZA002Violence against personnel, facilities and assets</t>
  </si>
  <si>
    <t>TZA002Denial of existence of humanitarian needs or entitlements to assistance</t>
  </si>
  <si>
    <t>TZA002Restriction and obstruction of access to services and assistance</t>
  </si>
  <si>
    <t>TZA002Ongoing insecurity/hostilities affecting humanitarian assistance</t>
  </si>
  <si>
    <t xml:space="preserve">TZA002Presence of mines and improvised explosive devices </t>
  </si>
  <si>
    <t>TZA002Physical constraints in the environment (obstacles related to terrain, climate, lack of infrastructure, etc.)</t>
  </si>
  <si>
    <t>THA001Total population</t>
  </si>
  <si>
    <t>THA001Landmass affected</t>
  </si>
  <si>
    <t>THA001People exposed</t>
  </si>
  <si>
    <t>THA001People affected</t>
  </si>
  <si>
    <t>THA001People displaced</t>
  </si>
  <si>
    <t>THA001Injuries reported</t>
  </si>
  <si>
    <t>THA001Illness cases reported</t>
  </si>
  <si>
    <t>THA001Fatalities reported</t>
  </si>
  <si>
    <t>THA001Buildings damaged</t>
  </si>
  <si>
    <t>THA001Buildings destroyed</t>
  </si>
  <si>
    <t>THA001Buildings in the affected area</t>
  </si>
  <si>
    <t>THA001Economic Losses</t>
  </si>
  <si>
    <t>THA001People in Need</t>
  </si>
  <si>
    <t>THA001Minimal humanitarian conditions - Level 1</t>
  </si>
  <si>
    <t>THA001Stressed humanitarian conditions - Level 2</t>
  </si>
  <si>
    <t>THA001Moderate humanitarian conditions - Level 3</t>
  </si>
  <si>
    <t>THA001Severe humanitarian conditions - Level 4</t>
  </si>
  <si>
    <t>THA001Extreme humanitarian conditions - Level 5</t>
  </si>
  <si>
    <t>THA001Fatalities in all crises</t>
  </si>
  <si>
    <t>THA001Crisis affected groups</t>
  </si>
  <si>
    <t>THA001People facing limited access constraints</t>
  </si>
  <si>
    <t>THA001People facing restricted access constraints</t>
  </si>
  <si>
    <t>THA001Impediments to entry into country (bureaucratic and administrative)</t>
  </si>
  <si>
    <t>THA001Restriction of movement (impediments to freedom of movement and/or administrative restrictions)</t>
  </si>
  <si>
    <t>THA001Interference into implementation of humanitarian activities</t>
  </si>
  <si>
    <t>THA001Violence against personnel, facilities and assets</t>
  </si>
  <si>
    <t>THA001Denial of existence of humanitarian needs or entitlements to assistance</t>
  </si>
  <si>
    <t>THA001Restriction and obstruction of access to services and assistance</t>
  </si>
  <si>
    <t>THA001Ongoing insecurity/hostilities affecting humanitarian assistance</t>
  </si>
  <si>
    <t xml:space="preserve">THA001Presence of mines and improvised explosive devices </t>
  </si>
  <si>
    <t>THA001Physical constraints in the environment (obstacles related to terrain, climate, lack of infrastructure, etc.)</t>
  </si>
  <si>
    <t>THA002Total population</t>
  </si>
  <si>
    <t>THA002Landmass affected</t>
  </si>
  <si>
    <t>THA002People exposed</t>
  </si>
  <si>
    <t>THA002People affected</t>
  </si>
  <si>
    <t>THA002People displaced</t>
  </si>
  <si>
    <t>THA002Injuries reported</t>
  </si>
  <si>
    <t>THA002Illness cases reported</t>
  </si>
  <si>
    <t>THA002Fatalities reported</t>
  </si>
  <si>
    <t>THA002Buildings damaged</t>
  </si>
  <si>
    <t>THA002Buildings destroyed</t>
  </si>
  <si>
    <t>THA002Buildings in the affected area</t>
  </si>
  <si>
    <t>THA002Economic Losses</t>
  </si>
  <si>
    <t>THA002People in Need</t>
  </si>
  <si>
    <t>THA002Minimal humanitarian conditions - Level 1</t>
  </si>
  <si>
    <t>THA002Stressed humanitarian conditions - Level 2</t>
  </si>
  <si>
    <t>THA002Moderate humanitarian conditions - Level 3</t>
  </si>
  <si>
    <t>THA002Severe humanitarian conditions - Level 4</t>
  </si>
  <si>
    <t>THA002Extreme humanitarian conditions - Level 5</t>
  </si>
  <si>
    <t>THA002Fatalities in all crises</t>
  </si>
  <si>
    <t>THA002Crisis affected groups</t>
  </si>
  <si>
    <t>THA002People facing limited access constraints</t>
  </si>
  <si>
    <t>THA002People facing restricted access constraints</t>
  </si>
  <si>
    <t>THA002Impediments to entry into country (bureaucratic and administrative)</t>
  </si>
  <si>
    <t>THA002Restriction of movement (impediments to freedom of movement and/or administrative restrictions)</t>
  </si>
  <si>
    <t>THA002Interference into implementation of humanitarian activities</t>
  </si>
  <si>
    <t>THA002Violence against personnel, facilities and assets</t>
  </si>
  <si>
    <t>THA002Denial of existence of humanitarian needs or entitlements to assistance</t>
  </si>
  <si>
    <t>THA002Restriction and obstruction of access to services and assistance</t>
  </si>
  <si>
    <t>THA002Ongoing insecurity/hostilities affecting humanitarian assistance</t>
  </si>
  <si>
    <t xml:space="preserve">THA002Presence of mines and improvised explosive devices </t>
  </si>
  <si>
    <t>THA002Physical constraints in the environment (obstacles related to terrain, climate, lack of infrastructure, etc.)</t>
  </si>
  <si>
    <t>THA003Total population</t>
  </si>
  <si>
    <t>THA003Landmass affected</t>
  </si>
  <si>
    <t>THA003People exposed</t>
  </si>
  <si>
    <t>THA003People affected</t>
  </si>
  <si>
    <t>THA003People displaced</t>
  </si>
  <si>
    <t>THA003Injuries reported</t>
  </si>
  <si>
    <t>THA003Illness cases reported</t>
  </si>
  <si>
    <t>THA003Fatalities reported</t>
  </si>
  <si>
    <t>THA003Buildings damaged</t>
  </si>
  <si>
    <t>THA003Buildings destroyed</t>
  </si>
  <si>
    <t>THA003Buildings in the affected area</t>
  </si>
  <si>
    <t>THA003Economic Losses</t>
  </si>
  <si>
    <t>THA003People in Need</t>
  </si>
  <si>
    <t>THA003Minimal humanitarian conditions - Level 1</t>
  </si>
  <si>
    <t>THA003Stressed humanitarian conditions - Level 2</t>
  </si>
  <si>
    <t>THA003Moderate humanitarian conditions - Level 3</t>
  </si>
  <si>
    <t>THA003Severe humanitarian conditions - Level 4</t>
  </si>
  <si>
    <t>THA003Extreme humanitarian conditions - Level 5</t>
  </si>
  <si>
    <t>THA003Fatalities in all crises</t>
  </si>
  <si>
    <t>THA003Crisis affected groups</t>
  </si>
  <si>
    <t>THA003People facing limited access constraints</t>
  </si>
  <si>
    <t>THA003People facing restricted access constraints</t>
  </si>
  <si>
    <t>THA003Impediments to entry into country (bureaucratic and administrative)</t>
  </si>
  <si>
    <t>THA003Restriction of movement (impediments to freedom of movement and/or administrative restrictions)</t>
  </si>
  <si>
    <t>THA003Interference into implementation of humanitarian activities</t>
  </si>
  <si>
    <t>THA003Violence against personnel, facilities and assets</t>
  </si>
  <si>
    <t>THA003Denial of existence of humanitarian needs or entitlements to assistance</t>
  </si>
  <si>
    <t>THA003Restriction and obstruction of access to services and assistance</t>
  </si>
  <si>
    <t>THA003Ongoing insecurity/hostilities affecting humanitarian assistance</t>
  </si>
  <si>
    <t xml:space="preserve">THA003Presence of mines and improvised explosive devices </t>
  </si>
  <si>
    <t>THA003Physical constraints in the environment (obstacles related to terrain, climate, lack of infrastructure, etc.)</t>
  </si>
  <si>
    <t>TTO002Total population</t>
  </si>
  <si>
    <t>TTO002Landmass affected</t>
  </si>
  <si>
    <t>TTO002People exposed</t>
  </si>
  <si>
    <t>TTO002People affected</t>
  </si>
  <si>
    <t>TTO002People displaced</t>
  </si>
  <si>
    <t>TTO002Injuries reported</t>
  </si>
  <si>
    <t>TTO002Illness cases reported</t>
  </si>
  <si>
    <t>TTO002Fatalities reported</t>
  </si>
  <si>
    <t>TTO002Buildings damaged</t>
  </si>
  <si>
    <t>TTO002Buildings destroyed</t>
  </si>
  <si>
    <t>TTO002Buildings in the affected area</t>
  </si>
  <si>
    <t>TTO002Economic Losses</t>
  </si>
  <si>
    <t>TTO002People in Need</t>
  </si>
  <si>
    <t>TTO002Minimal humanitarian conditions - Level 1</t>
  </si>
  <si>
    <t>TTO002Stressed humanitarian conditions - Level 2</t>
  </si>
  <si>
    <t>TTO002Moderate humanitarian conditions - Level 3</t>
  </si>
  <si>
    <t>TTO002Severe humanitarian conditions - Level 4</t>
  </si>
  <si>
    <t>TTO002Extreme humanitarian conditions - Level 5</t>
  </si>
  <si>
    <t>TTO002Fatalities in all crises</t>
  </si>
  <si>
    <t>TTO002Crisis affected groups</t>
  </si>
  <si>
    <t>TTO002People facing limited access constraints</t>
  </si>
  <si>
    <t>TTO002People facing restricted access constraints</t>
  </si>
  <si>
    <t>TTO002Impediments to entry into country (bureaucratic and administrative)</t>
  </si>
  <si>
    <t>TTO002Restriction of movement (impediments to freedom of movement and/or administrative restrictions)</t>
  </si>
  <si>
    <t>TTO002Interference into implementation of humanitarian activities</t>
  </si>
  <si>
    <t>TTO002Violence against personnel, facilities and assets</t>
  </si>
  <si>
    <t>TTO002Denial of existence of humanitarian needs or entitlements to assistance</t>
  </si>
  <si>
    <t>TTO002Restriction and obstruction of access to services and assistance</t>
  </si>
  <si>
    <t>TTO002Ongoing insecurity/hostilities affecting humanitarian assistance</t>
  </si>
  <si>
    <t xml:space="preserve">TTO002Presence of mines and improvised explosive devices </t>
  </si>
  <si>
    <t>TTO002Physical constraints in the environment (obstacles related to terrain, climate, lack of infrastructure, etc.)</t>
  </si>
  <si>
    <t>TUN002Total population</t>
  </si>
  <si>
    <t>TUN002Landmass affected</t>
  </si>
  <si>
    <t>TUN002People exposed</t>
  </si>
  <si>
    <t>TUN002People affected</t>
  </si>
  <si>
    <t>TUN002People displaced</t>
  </si>
  <si>
    <t>TUN002Injuries reported</t>
  </si>
  <si>
    <t>TUN002Illness cases reported</t>
  </si>
  <si>
    <t>TUN002Fatalities reported</t>
  </si>
  <si>
    <t>TUN002Buildings damaged</t>
  </si>
  <si>
    <t>TUN002Buildings destroyed</t>
  </si>
  <si>
    <t>TUN002Buildings in the affected area</t>
  </si>
  <si>
    <t>TUN002Economic Losses</t>
  </si>
  <si>
    <t>TUN002People in Need</t>
  </si>
  <si>
    <t>TUN002Minimal humanitarian conditions - Level 1</t>
  </si>
  <si>
    <t>TUN002Stressed humanitarian conditions - Level 2</t>
  </si>
  <si>
    <t>TUN002Moderate humanitarian conditions - Level 3</t>
  </si>
  <si>
    <t>TUN002Severe humanitarian conditions - Level 4</t>
  </si>
  <si>
    <t>TUN002Extreme humanitarian conditions - Level 5</t>
  </si>
  <si>
    <t>TUN002Fatalities in all crises</t>
  </si>
  <si>
    <t>TUN002Crisis affected groups</t>
  </si>
  <si>
    <t>TUN002People facing limited access constraints</t>
  </si>
  <si>
    <t>TUN002People facing restricted access constraints</t>
  </si>
  <si>
    <t>TUN002Impediments to entry into country (bureaucratic and administrative)</t>
  </si>
  <si>
    <t>TUN002Restriction of movement (impediments to freedom of movement and/or administrative restrictions)</t>
  </si>
  <si>
    <t>TUN002Interference into implementation of humanitarian activities</t>
  </si>
  <si>
    <t>TUN002Violence against personnel, facilities and assets</t>
  </si>
  <si>
    <t>TUN002Denial of existence of humanitarian needs or entitlements to assistance</t>
  </si>
  <si>
    <t>TUN002Restriction and obstruction of access to services and assistance</t>
  </si>
  <si>
    <t>TUN002Ongoing insecurity/hostilities affecting humanitarian assistance</t>
  </si>
  <si>
    <t xml:space="preserve">TUN002Presence of mines and improvised explosive devices </t>
  </si>
  <si>
    <t>TUN002Physical constraints in the environment (obstacles related to terrain, climate, lack of infrastructure, etc.)</t>
  </si>
  <si>
    <t>TUR001Total population</t>
  </si>
  <si>
    <t>TUR001Landmass affected</t>
  </si>
  <si>
    <t>TUR001People exposed</t>
  </si>
  <si>
    <t>TUR001People affected</t>
  </si>
  <si>
    <t>TUR001People displaced</t>
  </si>
  <si>
    <t>TUR001Injuries reported</t>
  </si>
  <si>
    <t>TUR001Illness cases reported</t>
  </si>
  <si>
    <t>TUR001Fatalities reported</t>
  </si>
  <si>
    <t>TUR001Buildings damaged</t>
  </si>
  <si>
    <t>TUR001Buildings destroyed</t>
  </si>
  <si>
    <t>TUR001Buildings in the affected area</t>
  </si>
  <si>
    <t>TUR001Economic Losses</t>
  </si>
  <si>
    <t>TUR001People in Need</t>
  </si>
  <si>
    <t>TUR001Minimal humanitarian conditions - Level 1</t>
  </si>
  <si>
    <t>TUR001Stressed humanitarian conditions - Level 2</t>
  </si>
  <si>
    <t>TUR001Moderate humanitarian conditions - Level 3</t>
  </si>
  <si>
    <t>TUR001Severe humanitarian conditions - Level 4</t>
  </si>
  <si>
    <t>TUR001Extreme humanitarian conditions - Level 5</t>
  </si>
  <si>
    <t>TUR001Fatalities in all crises</t>
  </si>
  <si>
    <t>TUR001Crisis affected groups</t>
  </si>
  <si>
    <t>TUR001People facing limited access constraints</t>
  </si>
  <si>
    <t>TUR001People facing restricted access constraints</t>
  </si>
  <si>
    <t>TUR001Impediments to entry into country (bureaucratic and administrative)</t>
  </si>
  <si>
    <t>TUR001Restriction of movement (impediments to freedom of movement and/or administrative restrictions)</t>
  </si>
  <si>
    <t>TUR001Interference into implementation of humanitarian activities</t>
  </si>
  <si>
    <t>TUR001Violence against personnel, facilities and assets</t>
  </si>
  <si>
    <t>TUR001Denial of existence of humanitarian needs or entitlements to assistance</t>
  </si>
  <si>
    <t>TUR001Restriction and obstruction of access to services and assistance</t>
  </si>
  <si>
    <t>TUR001Ongoing insecurity/hostilities affecting humanitarian assistance</t>
  </si>
  <si>
    <t xml:space="preserve">TUR001Presence of mines and improvised explosive devices </t>
  </si>
  <si>
    <t>TUR001Physical constraints in the environment (obstacles related to terrain, climate, lack of infrastructure, etc.)</t>
  </si>
  <si>
    <t>TUR002Total population</t>
  </si>
  <si>
    <t>TUR002Landmass affected</t>
  </si>
  <si>
    <t>TUR002People exposed</t>
  </si>
  <si>
    <t>TUR002People affected</t>
  </si>
  <si>
    <t>TUR002People displaced</t>
  </si>
  <si>
    <t>TUR002Injuries reported</t>
  </si>
  <si>
    <t>TUR002Illness cases reported</t>
  </si>
  <si>
    <t>TUR002Fatalities reported</t>
  </si>
  <si>
    <t>TUR002Buildings damaged</t>
  </si>
  <si>
    <t>TUR002Buildings destroyed</t>
  </si>
  <si>
    <t>TUR002Buildings in the affected area</t>
  </si>
  <si>
    <t>TUR002Economic Losses</t>
  </si>
  <si>
    <t>TUR002People in Need</t>
  </si>
  <si>
    <t>TUR002Minimal humanitarian conditions - Level 1</t>
  </si>
  <si>
    <t>TUR002Stressed humanitarian conditions - Level 2</t>
  </si>
  <si>
    <t>TUR002Moderate humanitarian conditions - Level 3</t>
  </si>
  <si>
    <t>TUR002Severe humanitarian conditions - Level 4</t>
  </si>
  <si>
    <t>TUR002Extreme humanitarian conditions - Level 5</t>
  </si>
  <si>
    <t>TUR002Fatalities in all crises</t>
  </si>
  <si>
    <t>TUR002Crisis affected groups</t>
  </si>
  <si>
    <t>TUR002People facing limited access constraints</t>
  </si>
  <si>
    <t>TUR002People facing restricted access constraints</t>
  </si>
  <si>
    <t>TUR002Impediments to entry into country (bureaucratic and administrative)</t>
  </si>
  <si>
    <t>TUR002Restriction of movement (impediments to freedom of movement and/or administrative restrictions)</t>
  </si>
  <si>
    <t>TUR002Interference into implementation of humanitarian activities</t>
  </si>
  <si>
    <t>TUR002Violence against personnel, facilities and assets</t>
  </si>
  <si>
    <t>TUR002Denial of existence of humanitarian needs or entitlements to assistance</t>
  </si>
  <si>
    <t>TUR002Restriction and obstruction of access to services and assistance</t>
  </si>
  <si>
    <t>TUR002Ongoing insecurity/hostilities affecting humanitarian assistance</t>
  </si>
  <si>
    <t xml:space="preserve">TUR002Presence of mines and improvised explosive devices </t>
  </si>
  <si>
    <t>TUR002Physical constraints in the environment (obstacles related to terrain, climate, lack of infrastructure, etc.)</t>
  </si>
  <si>
    <t>TUR003Total population</t>
  </si>
  <si>
    <t>TUR003Landmass affected</t>
  </si>
  <si>
    <t>TUR003People exposed</t>
  </si>
  <si>
    <t>TUR003People affected</t>
  </si>
  <si>
    <t>TUR003People displaced</t>
  </si>
  <si>
    <t>TUR003Injuries reported</t>
  </si>
  <si>
    <t>TUR003Illness cases reported</t>
  </si>
  <si>
    <t>TUR003Fatalities reported</t>
  </si>
  <si>
    <t>TUR003Buildings damaged</t>
  </si>
  <si>
    <t>TUR003Buildings destroyed</t>
  </si>
  <si>
    <t>TUR003Buildings in the affected area</t>
  </si>
  <si>
    <t>TUR003Economic Losses</t>
  </si>
  <si>
    <t>TUR003People in Need</t>
  </si>
  <si>
    <t>TUR003Minimal humanitarian conditions - Level 1</t>
  </si>
  <si>
    <t>TUR003Stressed humanitarian conditions - Level 2</t>
  </si>
  <si>
    <t>TUR003Moderate humanitarian conditions - Level 3</t>
  </si>
  <si>
    <t>TUR003Severe humanitarian conditions - Level 4</t>
  </si>
  <si>
    <t>TUR003Extreme humanitarian conditions - Level 5</t>
  </si>
  <si>
    <t>TUR003Fatalities in all crises</t>
  </si>
  <si>
    <t>TUR003Crisis affected groups</t>
  </si>
  <si>
    <t>TUR003People facing limited access constraints</t>
  </si>
  <si>
    <t>TUR003People facing restricted access constraints</t>
  </si>
  <si>
    <t>TUR003Impediments to entry into country (bureaucratic and administrative)</t>
  </si>
  <si>
    <t>TUR003Restriction of movement (impediments to freedom of movement and/or administrative restrictions)</t>
  </si>
  <si>
    <t>TUR003Interference into implementation of humanitarian activities</t>
  </si>
  <si>
    <t>TUR003Violence against personnel, facilities and assets</t>
  </si>
  <si>
    <t>TUR003Denial of existence of humanitarian needs or entitlements to assistance</t>
  </si>
  <si>
    <t>TUR003Restriction and obstruction of access to services and assistance</t>
  </si>
  <si>
    <t>TUR003Ongoing insecurity/hostilities affecting humanitarian assistance</t>
  </si>
  <si>
    <t xml:space="preserve">TUR003Presence of mines and improvised explosive devices </t>
  </si>
  <si>
    <t>TUR003Physical constraints in the environment (obstacles related to terrain, climate, lack of infrastructure, etc.)</t>
  </si>
  <si>
    <t>TUR004Total population</t>
  </si>
  <si>
    <t>TUR004Landmass affected</t>
  </si>
  <si>
    <t>TUR004People exposed</t>
  </si>
  <si>
    <t>TUR004People affected</t>
  </si>
  <si>
    <t>TUR004People displaced</t>
  </si>
  <si>
    <t>TUR004Injuries reported</t>
  </si>
  <si>
    <t>TUR004Illness cases reported</t>
  </si>
  <si>
    <t>TUR004Fatalities reported</t>
  </si>
  <si>
    <t>TUR004Buildings damaged</t>
  </si>
  <si>
    <t>TUR004Buildings destroyed</t>
  </si>
  <si>
    <t>TUR004Buildings in the affected area</t>
  </si>
  <si>
    <t>TUR004Economic Losses</t>
  </si>
  <si>
    <t>TUR004People in Need</t>
  </si>
  <si>
    <t>TUR004Minimal humanitarian conditions - Level 1</t>
  </si>
  <si>
    <t>TUR004Stressed humanitarian conditions - Level 2</t>
  </si>
  <si>
    <t>TUR004Moderate humanitarian conditions - Level 3</t>
  </si>
  <si>
    <t>TUR004Severe humanitarian conditions - Level 4</t>
  </si>
  <si>
    <t>TUR004Extreme humanitarian conditions - Level 5</t>
  </si>
  <si>
    <t>TUR004Fatalities in all crises</t>
  </si>
  <si>
    <t>TUR004Crisis affected groups</t>
  </si>
  <si>
    <t>TUR004People facing limited access constraints</t>
  </si>
  <si>
    <t>TUR004People facing restricted access constraints</t>
  </si>
  <si>
    <t>TUR004Impediments to entry into country (bureaucratic and administrative)</t>
  </si>
  <si>
    <t>TUR004Restriction of movement (impediments to freedom of movement and/or administrative restrictions)</t>
  </si>
  <si>
    <t>TUR004Interference into implementation of humanitarian activities</t>
  </si>
  <si>
    <t>TUR004Violence against personnel, facilities and assets</t>
  </si>
  <si>
    <t>TUR004Denial of existence of humanitarian needs or entitlements to assistance</t>
  </si>
  <si>
    <t>TUR004Restriction and obstruction of access to services and assistance</t>
  </si>
  <si>
    <t>TUR004Ongoing insecurity/hostilities affecting humanitarian assistance</t>
  </si>
  <si>
    <t xml:space="preserve">TUR004Presence of mines and improvised explosive devices </t>
  </si>
  <si>
    <t>TUR004Physical constraints in the environment (obstacles related to terrain, climate, lack of infrastructure, etc.)</t>
  </si>
  <si>
    <t>REG006Total population</t>
  </si>
  <si>
    <t>REG006Landmass affected</t>
  </si>
  <si>
    <t>REG006People exposed</t>
  </si>
  <si>
    <t>REG006People affected</t>
  </si>
  <si>
    <t>REG006People displaced</t>
  </si>
  <si>
    <t>REG006Injuries reported</t>
  </si>
  <si>
    <t>REG006Illness cases reported</t>
  </si>
  <si>
    <t>REG006Fatalities reported</t>
  </si>
  <si>
    <t>REG006Buildings damaged</t>
  </si>
  <si>
    <t>REG006Buildings destroyed</t>
  </si>
  <si>
    <t>REG006Buildings in the affected area</t>
  </si>
  <si>
    <t>REG006Economic Losses</t>
  </si>
  <si>
    <t>REG006People in Need</t>
  </si>
  <si>
    <t>REG006Minimal humanitarian conditions - Level 1</t>
  </si>
  <si>
    <t>REG006Stressed humanitarian conditions - Level 2</t>
  </si>
  <si>
    <t>REG006Moderate humanitarian conditions - Level 3</t>
  </si>
  <si>
    <t>REG006Severe humanitarian conditions - Level 4</t>
  </si>
  <si>
    <t>REG006Extreme humanitarian conditions - Level 5</t>
  </si>
  <si>
    <t>REG006Fatalities in all crises</t>
  </si>
  <si>
    <t>REG006Crisis affected groups</t>
  </si>
  <si>
    <t>REG006People facing limited access constraints</t>
  </si>
  <si>
    <t>REG006People facing restricted access constraints</t>
  </si>
  <si>
    <t>REG006Impediments to entry into country (bureaucratic and administrative)</t>
  </si>
  <si>
    <t>REG006Restriction of movement (impediments to freedom of movement and/or administrative restrictions)</t>
  </si>
  <si>
    <t>REG006Interference into implementation of humanitarian activities</t>
  </si>
  <si>
    <t>REG006Violence against personnel, facilities and assets</t>
  </si>
  <si>
    <t>REG006Denial of existence of humanitarian needs or entitlements to assistance</t>
  </si>
  <si>
    <t>REG006Restriction and obstruction of access to services and assistance</t>
  </si>
  <si>
    <t>REG006Ongoing insecurity/hostilities affecting humanitarian assistance</t>
  </si>
  <si>
    <t xml:space="preserve">REG006Presence of mines and improvised explosive devices </t>
  </si>
  <si>
    <t>REG006Physical constraints in the environment (obstacles related to terrain, climate, lack of infrastructure, etc.)</t>
  </si>
  <si>
    <t>UGA001Total population</t>
  </si>
  <si>
    <t>UGA001Landmass affected</t>
  </si>
  <si>
    <t>UGA001People exposed</t>
  </si>
  <si>
    <t>UGA001People affected</t>
  </si>
  <si>
    <t>UGA001People displaced</t>
  </si>
  <si>
    <t>UGA001Injuries reported</t>
  </si>
  <si>
    <t>UGA001Illness cases reported</t>
  </si>
  <si>
    <t>UGA001Fatalities reported</t>
  </si>
  <si>
    <t>UGA001Buildings damaged</t>
  </si>
  <si>
    <t>UGA001Buildings destroyed</t>
  </si>
  <si>
    <t>UGA001Buildings in the affected area</t>
  </si>
  <si>
    <t>UGA001Economic Losses</t>
  </si>
  <si>
    <t>UGA001People in Need</t>
  </si>
  <si>
    <t>UGA001Minimal humanitarian conditions - Level 1</t>
  </si>
  <si>
    <t>UGA001Stressed humanitarian conditions - Level 2</t>
  </si>
  <si>
    <t>UGA001Moderate humanitarian conditions - Level 3</t>
  </si>
  <si>
    <t>UGA001Severe humanitarian conditions - Level 4</t>
  </si>
  <si>
    <t>UGA001Extreme humanitarian conditions - Level 5</t>
  </si>
  <si>
    <t>UGA001Fatalities in all crises</t>
  </si>
  <si>
    <t>UGA001Crisis affected groups</t>
  </si>
  <si>
    <t>UGA001People facing limited access constraints</t>
  </si>
  <si>
    <t>UGA001People facing restricted access constraints</t>
  </si>
  <si>
    <t>UGA001Impediments to entry into country (bureaucratic and administrative)</t>
  </si>
  <si>
    <t>UGA001Restriction of movement (impediments to freedom of movement and/or administrative restrictions)</t>
  </si>
  <si>
    <t>UGA001Interference into implementation of humanitarian activities</t>
  </si>
  <si>
    <t>UGA001Violence against personnel, facilities and assets</t>
  </si>
  <si>
    <t>UGA001Denial of existence of humanitarian needs or entitlements to assistance</t>
  </si>
  <si>
    <t>UGA001Restriction and obstruction of access to services and assistance</t>
  </si>
  <si>
    <t>UGA001Ongoing insecurity/hostilities affecting humanitarian assistance</t>
  </si>
  <si>
    <t xml:space="preserve">UGA001Presence of mines and improvised explosive devices </t>
  </si>
  <si>
    <t>UGA001Physical constraints in the environment (obstacles related to terrain, climate, lack of infrastructure, etc.)</t>
  </si>
  <si>
    <t>UGA005Total population</t>
  </si>
  <si>
    <t>UGA005Landmass affected</t>
  </si>
  <si>
    <t>UGA005People exposed</t>
  </si>
  <si>
    <t>UGA005People affected</t>
  </si>
  <si>
    <t>UGA005People displaced</t>
  </si>
  <si>
    <t>UGA005Injuries reported</t>
  </si>
  <si>
    <t>UGA005Illness cases reported</t>
  </si>
  <si>
    <t>UGA005Fatalities reported</t>
  </si>
  <si>
    <t>UGA005Buildings damaged</t>
  </si>
  <si>
    <t>UGA005Buildings destroyed</t>
  </si>
  <si>
    <t>UGA005Buildings in the affected area</t>
  </si>
  <si>
    <t>UGA005Economic Losses</t>
  </si>
  <si>
    <t>UGA005People in Need</t>
  </si>
  <si>
    <t>UGA005Minimal humanitarian conditions - Level 1</t>
  </si>
  <si>
    <t>UGA005Stressed humanitarian conditions - Level 2</t>
  </si>
  <si>
    <t>UGA005Moderate humanitarian conditions - Level 3</t>
  </si>
  <si>
    <t>UGA005Severe humanitarian conditions - Level 4</t>
  </si>
  <si>
    <t>UGA005Extreme humanitarian conditions - Level 5</t>
  </si>
  <si>
    <t>UGA005Fatalities in all crises</t>
  </si>
  <si>
    <t>UGA005Crisis affected groups</t>
  </si>
  <si>
    <t>UGA005People facing limited access constraints</t>
  </si>
  <si>
    <t>UGA005People facing restricted access constraints</t>
  </si>
  <si>
    <t>UGA005Impediments to entry into country (bureaucratic and administrative)</t>
  </si>
  <si>
    <t>UGA005Restriction of movement (impediments to freedom of movement and/or administrative restrictions)</t>
  </si>
  <si>
    <t>UGA005Interference into implementation of humanitarian activities</t>
  </si>
  <si>
    <t>UGA005Violence against personnel, facilities and assets</t>
  </si>
  <si>
    <t>UGA005Denial of existence of humanitarian needs or entitlements to assistance</t>
  </si>
  <si>
    <t>UGA005Restriction and obstruction of access to services and assistance</t>
  </si>
  <si>
    <t>UGA005Ongoing insecurity/hostilities affecting humanitarian assistance</t>
  </si>
  <si>
    <t xml:space="preserve">UGA005Presence of mines and improvised explosive devices </t>
  </si>
  <si>
    <t>UGA005Physical constraints in the environment (obstacles related to terrain, climate, lack of infrastructure, etc.)</t>
  </si>
  <si>
    <t>UKR002Total population</t>
  </si>
  <si>
    <t>UKR002Landmass affected</t>
  </si>
  <si>
    <t>UKR002People exposed</t>
  </si>
  <si>
    <t>UKR002People affected</t>
  </si>
  <si>
    <t>UKR002People displaced</t>
  </si>
  <si>
    <t>UKR002Injuries reported</t>
  </si>
  <si>
    <t>UKR002Illness cases reported</t>
  </si>
  <si>
    <t>UKR002Fatalities reported</t>
  </si>
  <si>
    <t>UKR002Buildings damaged</t>
  </si>
  <si>
    <t>UKR002Buildings destroyed</t>
  </si>
  <si>
    <t>UKR002Buildings in the affected area</t>
  </si>
  <si>
    <t>UKR002Economic Losses</t>
  </si>
  <si>
    <t>UKR002People in Need</t>
  </si>
  <si>
    <t>UKR002Minimal humanitarian conditions - Level 1</t>
  </si>
  <si>
    <t>UKR002Stressed humanitarian conditions - Level 2</t>
  </si>
  <si>
    <t>UKR002Moderate humanitarian conditions - Level 3</t>
  </si>
  <si>
    <t>UKR002Severe humanitarian conditions - Level 4</t>
  </si>
  <si>
    <t>UKR002Extreme humanitarian conditions - Level 5</t>
  </si>
  <si>
    <t>UKR002Fatalities in all crises</t>
  </si>
  <si>
    <t>UKR002Crisis affected groups</t>
  </si>
  <si>
    <t>UKR002People facing limited access constraints</t>
  </si>
  <si>
    <t>UKR002People facing restricted access constraints</t>
  </si>
  <si>
    <t>UKR002Impediments to entry into country (bureaucratic and administrative)</t>
  </si>
  <si>
    <t>UKR002Restriction of movement (impediments to freedom of movement and/or administrative restrictions)</t>
  </si>
  <si>
    <t>UKR002Interference into implementation of humanitarian activities</t>
  </si>
  <si>
    <t>UKR002Violence against personnel, facilities and assets</t>
  </si>
  <si>
    <t>UKR002Denial of existence of humanitarian needs or entitlements to assistance</t>
  </si>
  <si>
    <t>UKR002Restriction and obstruction of access to services and assistance</t>
  </si>
  <si>
    <t>UKR002Ongoing insecurity/hostilities affecting humanitarian assistance</t>
  </si>
  <si>
    <t xml:space="preserve">UKR002Presence of mines and improvised explosive devices </t>
  </si>
  <si>
    <t>UKR002Physical constraints in the environment (obstacles related to terrain, climate, lack of infrastructure, etc.)</t>
  </si>
  <si>
    <t>VUT002Total population</t>
  </si>
  <si>
    <t>VUT002Landmass affected</t>
  </si>
  <si>
    <t>VUT002People exposed</t>
  </si>
  <si>
    <t>VUT002People affected</t>
  </si>
  <si>
    <t>VUT002People displaced</t>
  </si>
  <si>
    <t>VUT002Injuries reported</t>
  </si>
  <si>
    <t>VUT002Illness cases reported</t>
  </si>
  <si>
    <t>VUT002Fatalities reported</t>
  </si>
  <si>
    <t>VUT002Buildings damaged</t>
  </si>
  <si>
    <t>VUT002Buildings destroyed</t>
  </si>
  <si>
    <t>VUT002Buildings in the affected area</t>
  </si>
  <si>
    <t>VUT002Economic Losses</t>
  </si>
  <si>
    <t>VUT002People in Need</t>
  </si>
  <si>
    <t>VUT002Minimal humanitarian conditions - Level 1</t>
  </si>
  <si>
    <t>VUT002Stressed humanitarian conditions - Level 2</t>
  </si>
  <si>
    <t>VUT002Moderate humanitarian conditions - Level 3</t>
  </si>
  <si>
    <t>VUT002Severe humanitarian conditions - Level 4</t>
  </si>
  <si>
    <t>VUT002Extreme humanitarian conditions - Level 5</t>
  </si>
  <si>
    <t>VUT002Fatalities in all crises</t>
  </si>
  <si>
    <t>VUT002Crisis affected groups</t>
  </si>
  <si>
    <t>VUT002People facing limited access constraints</t>
  </si>
  <si>
    <t>VUT002People facing restricted access constraints</t>
  </si>
  <si>
    <t>VUT002Impediments to entry into country (bureaucratic and administrative)</t>
  </si>
  <si>
    <t>VUT002Restriction of movement (impediments to freedom of movement and/or administrative restrictions)</t>
  </si>
  <si>
    <t>VUT002Interference into implementation of humanitarian activities</t>
  </si>
  <si>
    <t>VUT002Violence against personnel, facilities and assets</t>
  </si>
  <si>
    <t>VUT002Denial of existence of humanitarian needs or entitlements to assistance</t>
  </si>
  <si>
    <t>VUT002Restriction and obstruction of access to services and assistance</t>
  </si>
  <si>
    <t>VUT002Ongoing insecurity/hostilities affecting humanitarian assistance</t>
  </si>
  <si>
    <t xml:space="preserve">VUT002Presence of mines and improvised explosive devices </t>
  </si>
  <si>
    <t>VUT002Physical constraints in the environment (obstacles related to terrain, climate, lack of infrastructure, etc.)</t>
  </si>
  <si>
    <t>VEN001Total population</t>
  </si>
  <si>
    <t>VEN001Landmass affected</t>
  </si>
  <si>
    <t>VEN001People exposed</t>
  </si>
  <si>
    <t>VEN001People affected</t>
  </si>
  <si>
    <t>VEN001People displaced</t>
  </si>
  <si>
    <t>VEN001Injuries reported</t>
  </si>
  <si>
    <t>VEN001Illness cases reported</t>
  </si>
  <si>
    <t>VEN001Fatalities reported</t>
  </si>
  <si>
    <t>VEN001Buildings damaged</t>
  </si>
  <si>
    <t>VEN001Buildings destroyed</t>
  </si>
  <si>
    <t>VEN001Buildings in the affected area</t>
  </si>
  <si>
    <t>VEN001Economic Losses</t>
  </si>
  <si>
    <t>VEN001People in Need</t>
  </si>
  <si>
    <t>VEN001Minimal humanitarian conditions - Level 1</t>
  </si>
  <si>
    <t>VEN001Stressed humanitarian conditions - Level 2</t>
  </si>
  <si>
    <t>VEN001Moderate humanitarian conditions - Level 3</t>
  </si>
  <si>
    <t>VEN001Severe humanitarian conditions - Level 4</t>
  </si>
  <si>
    <t>VEN001Extreme humanitarian conditions - Level 5</t>
  </si>
  <si>
    <t>VEN001Fatalities in all crises</t>
  </si>
  <si>
    <t>VEN001Crisis affected groups</t>
  </si>
  <si>
    <t>VEN001People facing limited access constraints</t>
  </si>
  <si>
    <t>VEN001People facing restricted access constraints</t>
  </si>
  <si>
    <t>VEN001Impediments to entry into country (bureaucratic and administrative)</t>
  </si>
  <si>
    <t>VEN001Restriction of movement (impediments to freedom of movement and/or administrative restrictions)</t>
  </si>
  <si>
    <t>VEN001Interference into implementation of humanitarian activities</t>
  </si>
  <si>
    <t>VEN001Violence against personnel, facilities and assets</t>
  </si>
  <si>
    <t>VEN001Denial of existence of humanitarian needs or entitlements to assistance</t>
  </si>
  <si>
    <t>VEN001Restriction and obstruction of access to services and assistance</t>
  </si>
  <si>
    <t>VEN001Ongoing insecurity/hostilities affecting humanitarian assistance</t>
  </si>
  <si>
    <t xml:space="preserve">VEN001Presence of mines and improvised explosive devices </t>
  </si>
  <si>
    <t>VEN001Physical constraints in the environment (obstacles related to terrain, climate, lack of infrastructure, etc.)</t>
  </si>
  <si>
    <t>REG002Total population</t>
  </si>
  <si>
    <t>REG002Landmass affected</t>
  </si>
  <si>
    <t>REG002People exposed</t>
  </si>
  <si>
    <t>REG002People affected</t>
  </si>
  <si>
    <t>REG002People displaced</t>
  </si>
  <si>
    <t>REG002Injuries reported</t>
  </si>
  <si>
    <t>REG002Illness cases reported</t>
  </si>
  <si>
    <t>REG002Fatalities reported</t>
  </si>
  <si>
    <t>REG002Buildings damaged</t>
  </si>
  <si>
    <t>REG002Buildings destroyed</t>
  </si>
  <si>
    <t>REG002Buildings in the affected area</t>
  </si>
  <si>
    <t>REG002Economic Losses</t>
  </si>
  <si>
    <t>REG002People in Need</t>
  </si>
  <si>
    <t>REG002Minimal humanitarian conditions - Level 1</t>
  </si>
  <si>
    <t>REG002Stressed humanitarian conditions - Level 2</t>
  </si>
  <si>
    <t>REG002Moderate humanitarian conditions - Level 3</t>
  </si>
  <si>
    <t>REG002Severe humanitarian conditions - Level 4</t>
  </si>
  <si>
    <t>REG002Extreme humanitarian conditions - Level 5</t>
  </si>
  <si>
    <t>REG002Fatalities in all crises</t>
  </si>
  <si>
    <t>REG002Crisis affected groups</t>
  </si>
  <si>
    <t>REG002People facing limited access constraints</t>
  </si>
  <si>
    <t>REG002People facing restricted access constraints</t>
  </si>
  <si>
    <t>REG002Impediments to entry into country (bureaucratic and administrative)</t>
  </si>
  <si>
    <t>REG002Restriction of movement (impediments to freedom of movement and/or administrative restrictions)</t>
  </si>
  <si>
    <t>REG002Interference into implementation of humanitarian activities</t>
  </si>
  <si>
    <t>REG002Violence against personnel, facilities and assets</t>
  </si>
  <si>
    <t>REG002Denial of existence of humanitarian needs or entitlements to assistance</t>
  </si>
  <si>
    <t>REG002Restriction and obstruction of access to services and assistance</t>
  </si>
  <si>
    <t>REG002Ongoing insecurity/hostilities affecting humanitarian assistance</t>
  </si>
  <si>
    <t xml:space="preserve">REG002Presence of mines and improvised explosive devices </t>
  </si>
  <si>
    <t>REG002Physical constraints in the environment (obstacles related to terrain, climate, lack of infrastructure, etc.)</t>
  </si>
  <si>
    <t>VNM002Total population</t>
  </si>
  <si>
    <t>VNM002Landmass affected</t>
  </si>
  <si>
    <t>VNM002People exposed</t>
  </si>
  <si>
    <t>VNM002People affected</t>
  </si>
  <si>
    <t>VNM002People displaced</t>
  </si>
  <si>
    <t>VNM002Injuries reported</t>
  </si>
  <si>
    <t>VNM002Illness cases reported</t>
  </si>
  <si>
    <t>VNM002Fatalities reported</t>
  </si>
  <si>
    <t>VNM002Buildings damaged</t>
  </si>
  <si>
    <t>VNM002Buildings destroyed</t>
  </si>
  <si>
    <t>VNM002Buildings in the affected area</t>
  </si>
  <si>
    <t>VNM002Economic Losses</t>
  </si>
  <si>
    <t>VNM002People in Need</t>
  </si>
  <si>
    <t>VNM002Minimal humanitarian conditions - Level 1</t>
  </si>
  <si>
    <t>VNM002Stressed humanitarian conditions - Level 2</t>
  </si>
  <si>
    <t>VNM002Moderate humanitarian conditions - Level 3</t>
  </si>
  <si>
    <t>VNM002Severe humanitarian conditions - Level 4</t>
  </si>
  <si>
    <t>VNM002Extreme humanitarian conditions - Level 5</t>
  </si>
  <si>
    <t>VNM002Fatalities in all crises</t>
  </si>
  <si>
    <t>VNM002Crisis affected groups</t>
  </si>
  <si>
    <t>VNM002People facing limited access constraints</t>
  </si>
  <si>
    <t>VNM002People facing restricted access constraints</t>
  </si>
  <si>
    <t>VNM002Impediments to entry into country (bureaucratic and administrative)</t>
  </si>
  <si>
    <t>VNM002Restriction of movement (impediments to freedom of movement and/or administrative restrictions)</t>
  </si>
  <si>
    <t>VNM002Interference into implementation of humanitarian activities</t>
  </si>
  <si>
    <t>VNM002Violence against personnel, facilities and assets</t>
  </si>
  <si>
    <t>VNM002Denial of existence of humanitarian needs or entitlements to assistance</t>
  </si>
  <si>
    <t>VNM002Restriction and obstruction of access to services and assistance</t>
  </si>
  <si>
    <t>VNM002Ongoing insecurity/hostilities affecting humanitarian assistance</t>
  </si>
  <si>
    <t xml:space="preserve">VNM002Presence of mines and improvised explosive devices </t>
  </si>
  <si>
    <t>VNM002Physical constraints in the environment (obstacles related to terrain, climate, lack of infrastructure, etc.)</t>
  </si>
  <si>
    <t>YEM001Total population</t>
  </si>
  <si>
    <t>YEM001Landmass affected</t>
  </si>
  <si>
    <t>YEM001People exposed</t>
  </si>
  <si>
    <t>YEM001People affected</t>
  </si>
  <si>
    <t>YEM001People displaced</t>
  </si>
  <si>
    <t>YEM001Injuries reported</t>
  </si>
  <si>
    <t>YEM001Illness cases reported</t>
  </si>
  <si>
    <t>YEM001Fatalities reported</t>
  </si>
  <si>
    <t>YEM001Buildings damaged</t>
  </si>
  <si>
    <t>YEM001Buildings destroyed</t>
  </si>
  <si>
    <t>YEM001Buildings in the affected area</t>
  </si>
  <si>
    <t>YEM001Economic Losses</t>
  </si>
  <si>
    <t>YEM001People in Need</t>
  </si>
  <si>
    <t>YEM001Minimal humanitarian conditions - Level 1</t>
  </si>
  <si>
    <t>YEM001Stressed humanitarian conditions - Level 2</t>
  </si>
  <si>
    <t>YEM001Moderate humanitarian conditions - Level 3</t>
  </si>
  <si>
    <t>YEM001Severe humanitarian conditions - Level 4</t>
  </si>
  <si>
    <t>YEM001Extreme humanitarian conditions - Level 5</t>
  </si>
  <si>
    <t>YEM001Fatalities in all crises</t>
  </si>
  <si>
    <t>YEM001Crisis affected groups</t>
  </si>
  <si>
    <t>YEM001People facing limited access constraints</t>
  </si>
  <si>
    <t>YEM001People facing restricted access constraints</t>
  </si>
  <si>
    <t>YEM001Impediments to entry into country (bureaucratic and administrative)</t>
  </si>
  <si>
    <t>YEM001Restriction of movement (impediments to freedom of movement and/or administrative restrictions)</t>
  </si>
  <si>
    <t>YEM001Interference into implementation of humanitarian activities</t>
  </si>
  <si>
    <t>YEM001Violence against personnel, facilities and assets</t>
  </si>
  <si>
    <t>YEM001Denial of existence of humanitarian needs or entitlements to assistance</t>
  </si>
  <si>
    <t>YEM001Restriction and obstruction of access to services and assistance</t>
  </si>
  <si>
    <t>YEM001Ongoing insecurity/hostilities affecting humanitarian assistance</t>
  </si>
  <si>
    <t xml:space="preserve">YEM001Presence of mines and improvised explosive devices </t>
  </si>
  <si>
    <t>YEM001Physical constraints in the environment (obstacles related to terrain, climate, lack of infrastructure, etc.)</t>
  </si>
  <si>
    <t>YEM002Total population</t>
  </si>
  <si>
    <t>YEM002Landmass affected</t>
  </si>
  <si>
    <t>YEM002People exposed</t>
  </si>
  <si>
    <t>YEM002People affected</t>
  </si>
  <si>
    <t>YEM002People displaced</t>
  </si>
  <si>
    <t>YEM002Injuries reported</t>
  </si>
  <si>
    <t>YEM002Illness cases reported</t>
  </si>
  <si>
    <t>YEM002Fatalities reported</t>
  </si>
  <si>
    <t>YEM002Buildings damaged</t>
  </si>
  <si>
    <t>YEM002Buildings destroyed</t>
  </si>
  <si>
    <t>YEM002Buildings in the affected area</t>
  </si>
  <si>
    <t>YEM002Economic Losses</t>
  </si>
  <si>
    <t>YEM002People in Need</t>
  </si>
  <si>
    <t>YEM002Minimal humanitarian conditions - Level 1</t>
  </si>
  <si>
    <t>YEM002Stressed humanitarian conditions - Level 2</t>
  </si>
  <si>
    <t>YEM002Moderate humanitarian conditions - Level 3</t>
  </si>
  <si>
    <t>YEM002Severe humanitarian conditions - Level 4</t>
  </si>
  <si>
    <t>YEM002Extreme humanitarian conditions - Level 5</t>
  </si>
  <si>
    <t>YEM002Fatalities in all crises</t>
  </si>
  <si>
    <t>YEM002Crisis affected groups</t>
  </si>
  <si>
    <t>YEM002People facing limited access constraints</t>
  </si>
  <si>
    <t>YEM002People facing restricted access constraints</t>
  </si>
  <si>
    <t>YEM002Impediments to entry into country (bureaucratic and administrative)</t>
  </si>
  <si>
    <t>YEM002Restriction of movement (impediments to freedom of movement and/or administrative restrictions)</t>
  </si>
  <si>
    <t>YEM002Interference into implementation of humanitarian activities</t>
  </si>
  <si>
    <t>YEM002Violence against personnel, facilities and assets</t>
  </si>
  <si>
    <t>YEM002Denial of existence of humanitarian needs or entitlements to assistance</t>
  </si>
  <si>
    <t>YEM002Restriction and obstruction of access to services and assistance</t>
  </si>
  <si>
    <t>YEM002Ongoing insecurity/hostilities affecting humanitarian assistance</t>
  </si>
  <si>
    <t xml:space="preserve">YEM002Presence of mines and improvised explosive devices </t>
  </si>
  <si>
    <t>YEM002Physical constraints in the environment (obstacles related to terrain, climate, lack of infrastructure, etc.)</t>
  </si>
  <si>
    <t>ZMB002Total population</t>
  </si>
  <si>
    <t>ZMB002Landmass affected</t>
  </si>
  <si>
    <t>ZMB002People exposed</t>
  </si>
  <si>
    <t>ZMB002People affected</t>
  </si>
  <si>
    <t>ZMB002People displaced</t>
  </si>
  <si>
    <t>ZMB002Injuries reported</t>
  </si>
  <si>
    <t>ZMB002Illness cases reported</t>
  </si>
  <si>
    <t>ZMB002Fatalities reported</t>
  </si>
  <si>
    <t>ZMB002Buildings damaged</t>
  </si>
  <si>
    <t>ZMB002Buildings destroyed</t>
  </si>
  <si>
    <t>ZMB002Buildings in the affected area</t>
  </si>
  <si>
    <t>ZMB002Economic Losses</t>
  </si>
  <si>
    <t>ZMB002People in Need</t>
  </si>
  <si>
    <t>ZMB002Minimal humanitarian conditions - Level 1</t>
  </si>
  <si>
    <t>ZMB002Stressed humanitarian conditions - Level 2</t>
  </si>
  <si>
    <t>ZMB002Moderate humanitarian conditions - Level 3</t>
  </si>
  <si>
    <t>ZMB002Severe humanitarian conditions - Level 4</t>
  </si>
  <si>
    <t>ZMB002Extreme humanitarian conditions - Level 5</t>
  </si>
  <si>
    <t>ZMB002Fatalities in all crises</t>
  </si>
  <si>
    <t>ZMB002Crisis affected groups</t>
  </si>
  <si>
    <t>ZMB002People facing limited access constraints</t>
  </si>
  <si>
    <t>ZMB002People facing restricted access constraints</t>
  </si>
  <si>
    <t>ZMB002Impediments to entry into country (bureaucratic and administrative)</t>
  </si>
  <si>
    <t>ZMB002Restriction of movement (impediments to freedom of movement and/or administrative restrictions)</t>
  </si>
  <si>
    <t>ZMB002Interference into implementation of humanitarian activities</t>
  </si>
  <si>
    <t>ZMB002Violence against personnel, facilities and assets</t>
  </si>
  <si>
    <t>ZMB002Denial of existence of humanitarian needs or entitlements to assistance</t>
  </si>
  <si>
    <t>ZMB002Restriction and obstruction of access to services and assistance</t>
  </si>
  <si>
    <t>ZMB002Ongoing insecurity/hostilities affecting humanitarian assistance</t>
  </si>
  <si>
    <t xml:space="preserve">ZMB002Presence of mines and improvised explosive devices </t>
  </si>
  <si>
    <t>ZMB002Physical constraints in the environment (obstacles related to terrain, climate, lack of infrastructure, etc.)</t>
  </si>
  <si>
    <t>ZWE001Total population</t>
  </si>
  <si>
    <t>ZWE001Landmass affected</t>
  </si>
  <si>
    <t>ZWE001People exposed</t>
  </si>
  <si>
    <t>ZWE001People affected</t>
  </si>
  <si>
    <t>ZWE001People displaced</t>
  </si>
  <si>
    <t>ZWE001Injuries reported</t>
  </si>
  <si>
    <t>ZWE001Illness cases reported</t>
  </si>
  <si>
    <t>ZWE001Fatalities reported</t>
  </si>
  <si>
    <t>ZWE001Buildings damaged</t>
  </si>
  <si>
    <t>ZWE001Buildings destroyed</t>
  </si>
  <si>
    <t>ZWE001Buildings in the affected area</t>
  </si>
  <si>
    <t>ZWE001Economic Losses</t>
  </si>
  <si>
    <t>ZWE001People in Need</t>
  </si>
  <si>
    <t>ZWE001Minimal humanitarian conditions - Level 1</t>
  </si>
  <si>
    <t>ZWE001Stressed humanitarian conditions - Level 2</t>
  </si>
  <si>
    <t>ZWE001Moderate humanitarian conditions - Level 3</t>
  </si>
  <si>
    <t>ZWE001Severe humanitarian conditions - Level 4</t>
  </si>
  <si>
    <t>ZWE001Extreme humanitarian conditions - Level 5</t>
  </si>
  <si>
    <t>ZWE001Fatalities in all crises</t>
  </si>
  <si>
    <t>ZWE001Crisis affected groups</t>
  </si>
  <si>
    <t>ZWE001People facing limited access constraints</t>
  </si>
  <si>
    <t>ZWE001People facing restricted access constraints</t>
  </si>
  <si>
    <t>ZWE001Impediments to entry into country (bureaucratic and administrative)</t>
  </si>
  <si>
    <t>ZWE001Restriction of movement (impediments to freedom of movement and/or administrative restrictions)</t>
  </si>
  <si>
    <t>ZWE001Interference into implementation of humanitarian activities</t>
  </si>
  <si>
    <t>ZWE001Violence against personnel, facilities and assets</t>
  </si>
  <si>
    <t>ZWE001Denial of existence of humanitarian needs or entitlements to assistance</t>
  </si>
  <si>
    <t>ZWE001Restriction and obstruction of access to services and assistance</t>
  </si>
  <si>
    <t>ZWE001Ongoing insecurity/hostilities affecting humanitarian assistance</t>
  </si>
  <si>
    <t xml:space="preserve">ZWE001Presence of mines and improvised explosive devices </t>
  </si>
  <si>
    <t>ZWE001Physical constraints in the environment (obstacles related to terrain, climate, lack of infrastructure, etc.)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</si>
</sst>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_ * #,##0.00_ ;_ * \-#,##0.00_ ;_ * &quot;-&quot;??_ ;_ @_ "/>
    <numFmt numFmtId="165" formatCode="_(* #,##0.00_);_(* \(#,##0.00\);_(* &quot;-&quot;??_);_(@_)"/>
    <numFmt numFmtId="166" formatCode="0.0"/>
    <numFmt numFmtId="167" formatCode="0.0%"/>
    <numFmt numFmtId="168" formatCode="_-* #,##0.00_-;_-* #,##0.00\-;_-* &quot;-&quot;??_-;_-@_-"/>
    <numFmt numFmtId="169" formatCode="&quot;£&quot;#,##0\ ;\(&quot;£&quot;#,##0\)"/>
    <numFmt numFmtId="170" formatCode="_(&quot;€&quot;* #,##0.00_);_(&quot;€&quot;* \(#,##0.00\);_(&quot;€&quot;* &quot;-&quot;??_);_(@_)"/>
    <numFmt numFmtId="171" formatCode="##0.0"/>
    <numFmt numFmtId="172" formatCode="##0.0\ \|"/>
    <numFmt numFmtId="173" formatCode="0.000"/>
    <numFmt numFmtId="174" formatCode="#,##0.0"/>
    <numFmt numFmtId="175" formatCode="&quot;$&quot;#,##0\ ;\(&quot;$&quot;#,##0\)"/>
    <numFmt numFmtId="176" formatCode="0.000%"/>
  </numFmts>
  <fonts count="140" x14ac:knownFonts="1">
    <font>
      <sz val="11"/>
      <color theme="1"/>
      <name val="Calibri"/>
      <family val="2"/>
      <scheme val="minor"/>
    </font>
    <font>
      <sz val="11"/>
      <color theme="1"/>
      <name val="Calibri"/>
      <family val="2"/>
      <scheme val="minor"/>
    </font>
    <font>
      <b/>
      <sz val="13"/>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9"/>
      <color indexed="81"/>
      <name val="Tahoma"/>
      <family val="2"/>
    </font>
    <font>
      <b/>
      <sz val="9"/>
      <color indexed="81"/>
      <name val="Tahoma"/>
      <family val="2"/>
    </font>
    <font>
      <sz val="11"/>
      <name val="Calibri"/>
      <family val="2"/>
      <scheme val="minor"/>
    </font>
    <font>
      <b/>
      <sz val="10"/>
      <color theme="1"/>
      <name val="Arial"/>
      <family val="2"/>
    </font>
    <font>
      <b/>
      <sz val="10"/>
      <color indexed="8"/>
      <name val="Arial"/>
      <family val="2"/>
    </font>
    <font>
      <sz val="10"/>
      <color rgb="FF000000"/>
      <name val="Arial"/>
      <family val="2"/>
    </font>
    <font>
      <sz val="10"/>
      <color rgb="FF000000"/>
      <name val="Arial"/>
      <family val="2"/>
    </font>
    <font>
      <u/>
      <sz val="10"/>
      <color theme="10"/>
      <name val="Arial"/>
      <family val="2"/>
    </font>
    <font>
      <sz val="11"/>
      <color theme="1"/>
      <name val="Calibri"/>
      <family val="2"/>
      <scheme val="minor"/>
    </font>
    <font>
      <sz val="11"/>
      <color rgb="FF4A2B54"/>
      <name val="Calibri"/>
      <family val="2"/>
      <scheme val="minor"/>
    </font>
    <font>
      <b/>
      <sz val="11"/>
      <color theme="0"/>
      <name val="Calibri"/>
      <family val="2"/>
      <charset val="161"/>
      <scheme val="minor"/>
    </font>
    <font>
      <b/>
      <sz val="18"/>
      <color rgb="FF4A2B54"/>
      <name val="Cambria"/>
      <family val="2"/>
      <scheme val="major"/>
    </font>
    <font>
      <b/>
      <sz val="10"/>
      <color rgb="FF8E2255"/>
      <name val="Arial"/>
      <family val="2"/>
    </font>
    <font>
      <sz val="10"/>
      <color rgb="FF000000"/>
      <name val="Arial"/>
      <family val="2"/>
    </font>
    <font>
      <sz val="8"/>
      <name val="Calibri"/>
      <family val="2"/>
      <scheme val="minor"/>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color theme="1"/>
      <name val="Arial"/>
      <family val="2"/>
    </font>
    <font>
      <sz val="10"/>
      <name val="Arial"/>
      <family val="2"/>
    </font>
    <font>
      <sz val="11"/>
      <color rgb="FF323232"/>
      <name val="Arial"/>
      <family val="2"/>
    </font>
    <font>
      <i/>
      <sz val="10"/>
      <color rgb="FF323232"/>
      <name val="Arial"/>
      <family val="2"/>
    </font>
    <font>
      <b/>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b/>
      <sz val="11"/>
      <color theme="1"/>
      <name val="Arial"/>
      <family val="2"/>
    </font>
    <font>
      <b/>
      <sz val="12"/>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u/>
      <sz val="11"/>
      <name val="Arial"/>
      <family val="2"/>
    </font>
    <font>
      <sz val="10"/>
      <color rgb="FF4A2B54"/>
      <name val="Arial"/>
      <family val="2"/>
    </font>
    <font>
      <b/>
      <sz val="10"/>
      <color theme="0" tint="-0.499984740745262"/>
      <name val="Arial"/>
      <family val="2"/>
    </font>
    <font>
      <sz val="10"/>
      <color rgb="FF75695D"/>
      <name val="Arial"/>
      <family val="2"/>
    </font>
  </fonts>
  <fills count="100">
    <fill>
      <patternFill patternType="none"/>
    </fill>
    <fill>
      <patternFill patternType="gray125"/>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FF00"/>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theme="1"/>
        <bgColor indexed="64"/>
      </patternFill>
    </fill>
  </fills>
  <borders count="95">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auto="1"/>
      </left>
      <right style="double">
        <color auto="1"/>
      </right>
      <top style="double">
        <color auto="1"/>
      </top>
      <bottom style="double">
        <color auto="1"/>
      </bottom>
      <diagonal/>
    </border>
    <border>
      <left style="thick">
        <color auto="1"/>
      </left>
      <right style="thick">
        <color auto="1"/>
      </right>
      <top/>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style="thin">
        <color auto="1"/>
      </top>
      <bottom style="thin">
        <color auto="1"/>
      </bottom>
      <diagonal/>
    </border>
    <border>
      <left/>
      <right/>
      <top/>
      <bottom style="thin">
        <color auto="1"/>
      </bottom>
      <diagonal/>
    </border>
    <border>
      <left style="thin">
        <color auto="1"/>
      </left>
      <right style="thin">
        <color auto="1"/>
      </right>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right/>
      <top/>
      <bottom style="thick">
        <color indexed="48"/>
      </bottom>
      <diagonal/>
    </border>
    <border>
      <left/>
      <right/>
      <top style="thick">
        <color indexed="48"/>
      </top>
      <bottom/>
      <diagonal/>
    </border>
    <border>
      <left/>
      <right/>
      <top style="thick">
        <color indexed="63"/>
      </top>
      <bottom/>
      <diagonal/>
    </border>
    <border>
      <left style="thin">
        <color indexed="63"/>
      </left>
      <right style="thin">
        <color indexed="63"/>
      </right>
      <top style="thin">
        <color indexed="63"/>
      </top>
      <bottom style="thin">
        <color indexed="63"/>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style="thin">
        <color auto="1"/>
      </right>
      <top style="thin">
        <color auto="1"/>
      </top>
      <bottom/>
      <diagonal/>
    </border>
    <border>
      <left/>
      <right/>
      <top style="thin">
        <color auto="1"/>
      </top>
      <bottom/>
      <diagonal/>
    </border>
    <border>
      <left/>
      <right style="thin">
        <color auto="1"/>
      </right>
      <top/>
      <bottom style="thin">
        <color auto="1"/>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6795556505021"/>
      </left>
      <right/>
      <top style="thin">
        <color theme="0" tint="-0.14996795556505021"/>
      </top>
      <bottom style="thin">
        <color theme="0" tint="-0.14993743705557422"/>
      </bottom>
      <diagonal/>
    </border>
    <border>
      <left/>
      <right/>
      <top style="thin">
        <color theme="0" tint="-0.14996795556505021"/>
      </top>
      <bottom style="thin">
        <color theme="0" tint="-0.14993743705557422"/>
      </bottom>
      <diagonal/>
    </border>
    <border>
      <left/>
      <right/>
      <top style="thin">
        <color theme="0" tint="-0.14993743705557422"/>
      </top>
      <bottom style="thin">
        <color theme="0" tint="-0.14993743705557422"/>
      </bottom>
      <diagonal/>
    </border>
    <border>
      <left style="thin">
        <color theme="0" tint="-0.14993743705557422"/>
      </left>
      <right style="thin">
        <color theme="0" tint="-0.14996795556505021"/>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6795556505021"/>
      </left>
      <right style="thin">
        <color indexed="9"/>
      </right>
      <top style="thin">
        <color theme="0" tint="-0.14996795556505021"/>
      </top>
      <bottom style="thin">
        <color theme="0" tint="-0.14996795556505021"/>
      </bottom>
      <diagonal/>
    </border>
    <border>
      <left style="thin">
        <color theme="0" tint="-0.14993743705557422"/>
      </left>
      <right/>
      <top style="thin">
        <color theme="0" tint="-0.14993743705557422"/>
      </top>
      <bottom style="thin">
        <color theme="0" tint="-0.149937437055574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s>
  <cellStyleXfs count="443">
    <xf numFmtId="0" fontId="0" fillId="0" borderId="0"/>
    <xf numFmtId="0" fontId="3" fillId="2" borderId="0" applyNumberFormat="0" applyBorder="0" applyAlignment="0" applyProtection="0"/>
    <xf numFmtId="0" fontId="4" fillId="3" borderId="0" applyNumberFormat="0" applyBorder="0" applyAlignment="0" applyProtection="0"/>
    <xf numFmtId="0" fontId="5" fillId="4" borderId="2" applyNumberFormat="0" applyAlignment="0" applyProtection="0"/>
    <xf numFmtId="0" fontId="6" fillId="5" borderId="3" applyNumberFormat="0" applyAlignment="0" applyProtection="0"/>
    <xf numFmtId="0" fontId="7" fillId="5" borderId="2" applyNumberFormat="0" applyAlignment="0" applyProtection="0"/>
    <xf numFmtId="0" fontId="8" fillId="0" borderId="4" applyNumberFormat="0" applyFill="0" applyAlignment="0" applyProtection="0"/>
    <xf numFmtId="0" fontId="9" fillId="6" borderId="5" applyNumberFormat="0" applyAlignment="0" applyProtection="0"/>
    <xf numFmtId="0" fontId="10" fillId="0" borderId="0" applyNumberForma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2" fillId="17"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18" borderId="0" applyNumberFormat="0" applyBorder="0" applyAlignment="0" applyProtection="0"/>
    <xf numFmtId="0" fontId="16" fillId="3" borderId="0" applyNumberFormat="0" applyBorder="0" applyAlignment="0" applyProtection="0"/>
    <xf numFmtId="0" fontId="7" fillId="23" borderId="2" applyNumberFormat="0" applyAlignment="0" applyProtection="0"/>
    <xf numFmtId="0" fontId="17" fillId="0" borderId="7" applyNumberFormat="0" applyFill="0" applyAlignment="0" applyProtection="0"/>
    <xf numFmtId="0" fontId="18" fillId="0" borderId="1" applyNumberFormat="0" applyFill="0" applyAlignment="0" applyProtection="0"/>
    <xf numFmtId="0" fontId="19" fillId="0" borderId="8" applyNumberFormat="0" applyFill="0" applyAlignment="0" applyProtection="0"/>
    <xf numFmtId="0" fontId="19"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5" fillId="7" borderId="6" applyNumberFormat="0" applyFont="0" applyAlignment="0" applyProtection="0"/>
    <xf numFmtId="0" fontId="6" fillId="23" borderId="3" applyNumberFormat="0" applyAlignment="0" applyProtection="0"/>
    <xf numFmtId="0" fontId="20" fillId="0" borderId="0" applyNumberFormat="0" applyFill="0" applyBorder="0" applyAlignment="0" applyProtection="0"/>
    <xf numFmtId="0" fontId="11" fillId="0" borderId="9" applyNumberFormat="0" applyFill="0" applyAlignment="0" applyProtection="0"/>
    <xf numFmtId="43" fontId="13" fillId="0" borderId="0" applyFont="0" applyFill="0" applyBorder="0" applyAlignment="0" applyProtection="0"/>
    <xf numFmtId="0" fontId="1" fillId="0" borderId="0"/>
    <xf numFmtId="0" fontId="1" fillId="7" borderId="6" applyNumberFormat="0" applyFont="0" applyAlignment="0" applyProtection="0"/>
    <xf numFmtId="9" fontId="1" fillId="0" borderId="0" applyFont="0" applyFill="0" applyBorder="0" applyAlignment="0" applyProtection="0"/>
    <xf numFmtId="0" fontId="1" fillId="7" borderId="6" applyNumberFormat="0" applyFont="0" applyAlignment="0" applyProtection="0"/>
    <xf numFmtId="0" fontId="13" fillId="0" borderId="0"/>
    <xf numFmtId="43" fontId="13" fillId="0" borderId="0" applyFont="0" applyFill="0" applyBorder="0" applyAlignment="0" applyProtection="0"/>
    <xf numFmtId="0" fontId="13" fillId="0" borderId="0"/>
    <xf numFmtId="0" fontId="21" fillId="0" borderId="0">
      <alignment vertical="top"/>
    </xf>
    <xf numFmtId="0" fontId="21" fillId="0" borderId="0">
      <alignment vertical="top"/>
    </xf>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22" fillId="29" borderId="0" applyNumberFormat="0" applyBorder="0" applyAlignment="0" applyProtection="0"/>
    <xf numFmtId="0" fontId="15" fillId="29" borderId="0" applyNumberFormat="0" applyBorder="0" applyAlignment="0" applyProtection="0"/>
    <xf numFmtId="0" fontId="22" fillId="30" borderId="0" applyNumberFormat="0" applyBorder="0" applyAlignment="0" applyProtection="0"/>
    <xf numFmtId="0" fontId="15" fillId="3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14" borderId="0" applyNumberFormat="0" applyBorder="0" applyAlignment="0" applyProtection="0"/>
    <xf numFmtId="0" fontId="22" fillId="31" borderId="0" applyNumberFormat="0" applyBorder="0" applyAlignment="0" applyProtection="0"/>
    <xf numFmtId="0" fontId="15" fillId="31" borderId="0" applyNumberFormat="0" applyBorder="0" applyAlignment="0" applyProtection="0"/>
    <xf numFmtId="0" fontId="15" fillId="15" borderId="0" applyNumberFormat="0" applyBorder="0" applyAlignment="0" applyProtection="0"/>
    <xf numFmtId="0" fontId="15" fillId="13" borderId="0" applyNumberFormat="0" applyBorder="0" applyAlignment="0" applyProtection="0"/>
    <xf numFmtId="0" fontId="22" fillId="14" borderId="0" applyNumberFormat="0" applyBorder="0" applyAlignment="0" applyProtection="0"/>
    <xf numFmtId="0" fontId="15" fillId="14" borderId="0" applyNumberFormat="0" applyBorder="0" applyAlignment="0" applyProtection="0"/>
    <xf numFmtId="0" fontId="15" fillId="16" borderId="0" applyNumberFormat="0" applyBorder="0" applyAlignment="0" applyProtection="0"/>
    <xf numFmtId="0" fontId="15" fillId="14" borderId="0" applyNumberFormat="0" applyBorder="0" applyAlignment="0" applyProtection="0"/>
    <xf numFmtId="0" fontId="15" fillId="31" borderId="0" applyNumberFormat="0" applyBorder="0" applyAlignment="0" applyProtection="0"/>
    <xf numFmtId="0" fontId="15" fillId="15"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6" borderId="0" applyNumberFormat="0" applyBorder="0" applyAlignment="0" applyProtection="0"/>
    <xf numFmtId="0" fontId="23" fillId="17" borderId="0" applyNumberFormat="0" applyBorder="0" applyAlignment="0" applyProtection="0"/>
    <xf numFmtId="0" fontId="24" fillId="31" borderId="0" applyNumberFormat="0" applyBorder="0" applyAlignment="0" applyProtection="0"/>
    <xf numFmtId="0" fontId="23" fillId="31"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4" fillId="32" borderId="0" applyNumberFormat="0" applyBorder="0" applyAlignment="0" applyProtection="0"/>
    <xf numFmtId="0" fontId="23" fillId="32" borderId="0" applyNumberFormat="0" applyBorder="0" applyAlignment="0" applyProtection="0"/>
    <xf numFmtId="0" fontId="23" fillId="19" borderId="0" applyNumberFormat="0" applyBorder="0" applyAlignment="0" applyProtection="0"/>
    <xf numFmtId="0" fontId="23" fillId="17" borderId="0" applyNumberFormat="0" applyBorder="0" applyAlignment="0" applyProtection="0"/>
    <xf numFmtId="0" fontId="23" fillId="31"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32"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24" fillId="32" borderId="0" applyNumberFormat="0" applyBorder="0" applyAlignment="0" applyProtection="0"/>
    <xf numFmtId="0" fontId="23" fillId="32" borderId="0" applyNumberFormat="0" applyBorder="0" applyAlignment="0" applyProtection="0"/>
    <xf numFmtId="0" fontId="24" fillId="33" borderId="0" applyNumberFormat="0" applyBorder="0" applyAlignment="0" applyProtection="0"/>
    <xf numFmtId="0" fontId="23" fillId="33" borderId="0" applyNumberFormat="0" applyBorder="0" applyAlignment="0" applyProtection="0"/>
    <xf numFmtId="0" fontId="13" fillId="0" borderId="0" applyNumberFormat="0" applyFill="0" applyBorder="0" applyAlignment="0" applyProtection="0"/>
    <xf numFmtId="0" fontId="25" fillId="23" borderId="15" applyNumberFormat="0" applyAlignment="0" applyProtection="0"/>
    <xf numFmtId="0" fontId="26" fillId="34" borderId="16"/>
    <xf numFmtId="0" fontId="27" fillId="35" borderId="17">
      <alignment horizontal="right" vertical="top" wrapText="1"/>
    </xf>
    <xf numFmtId="0" fontId="26" fillId="0" borderId="14"/>
    <xf numFmtId="0" fontId="28" fillId="36" borderId="19" applyNumberFormat="0" applyAlignment="0" applyProtection="0"/>
    <xf numFmtId="0" fontId="29" fillId="27" borderId="0">
      <alignment horizontal="center"/>
    </xf>
    <xf numFmtId="0" fontId="30" fillId="27" borderId="0">
      <alignment horizontal="center" vertical="center"/>
    </xf>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13" fillId="37" borderId="0">
      <alignment horizontal="center" wrapText="1"/>
    </xf>
    <xf numFmtId="0" fontId="31" fillId="27" borderId="0">
      <alignment horizontal="center"/>
    </xf>
    <xf numFmtId="168" fontId="22"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3" fontId="13" fillId="0" borderId="0" applyFont="0" applyFill="0" applyBorder="0" applyAlignment="0" applyProtection="0"/>
    <xf numFmtId="0" fontId="28" fillId="36" borderId="19" applyNumberFormat="0" applyAlignment="0" applyProtection="0"/>
    <xf numFmtId="169" fontId="13" fillId="0" borderId="0" applyFont="0" applyFill="0" applyBorder="0" applyAlignment="0" applyProtection="0"/>
    <xf numFmtId="0" fontId="32" fillId="28" borderId="16" applyBorder="0">
      <protection locked="0"/>
    </xf>
    <xf numFmtId="0" fontId="13" fillId="0" borderId="0" applyFont="0" applyFill="0" applyBorder="0" applyAlignment="0" applyProtection="0"/>
    <xf numFmtId="0" fontId="33" fillId="28" borderId="16">
      <protection locked="0"/>
    </xf>
    <xf numFmtId="0" fontId="13" fillId="28" borderId="14"/>
    <xf numFmtId="0" fontId="13" fillId="27" borderId="0"/>
    <xf numFmtId="170" fontId="13" fillId="0" borderId="0" applyFont="0" applyFill="0" applyBorder="0" applyAlignment="0" applyProtection="0"/>
    <xf numFmtId="0" fontId="34" fillId="0" borderId="0" applyNumberFormat="0" applyFill="0" applyBorder="0" applyAlignment="0" applyProtection="0"/>
    <xf numFmtId="2" fontId="13" fillId="0" borderId="0" applyFont="0" applyFill="0" applyBorder="0" applyAlignment="0" applyProtection="0"/>
    <xf numFmtId="0" fontId="35" fillId="27" borderId="14">
      <alignment horizontal="left"/>
    </xf>
    <xf numFmtId="0" fontId="21" fillId="27" borderId="0">
      <alignment horizontal="left"/>
    </xf>
    <xf numFmtId="0" fontId="36" fillId="0" borderId="18" applyNumberFormat="0" applyFill="0" applyAlignment="0" applyProtection="0"/>
    <xf numFmtId="0" fontId="37" fillId="12" borderId="0" applyNumberFormat="0" applyBorder="0" applyAlignment="0" applyProtection="0"/>
    <xf numFmtId="0" fontId="37" fillId="12" borderId="0" applyNumberFormat="0" applyBorder="0" applyAlignment="0" applyProtection="0"/>
    <xf numFmtId="0" fontId="27" fillId="38" borderId="0">
      <alignment horizontal="right" vertical="top" wrapText="1"/>
    </xf>
    <xf numFmtId="0" fontId="38" fillId="0" borderId="0" applyNumberFormat="0" applyFill="0" applyBorder="0" applyAlignment="0" applyProtection="0">
      <alignment vertical="top"/>
      <protection locked="0"/>
    </xf>
    <xf numFmtId="0" fontId="39" fillId="30" borderId="15" applyNumberFormat="0" applyAlignment="0" applyProtection="0"/>
    <xf numFmtId="0" fontId="39" fillId="30" borderId="15" applyNumberFormat="0" applyAlignment="0" applyProtection="0"/>
    <xf numFmtId="0" fontId="40" fillId="37" borderId="0">
      <alignment horizontal="center"/>
    </xf>
    <xf numFmtId="0" fontId="13" fillId="27" borderId="14">
      <alignment horizontal="centerContinuous" wrapText="1"/>
    </xf>
    <xf numFmtId="0" fontId="41" fillId="39" borderId="0">
      <alignment horizontal="center" wrapText="1"/>
    </xf>
    <xf numFmtId="168" fontId="22" fillId="0" borderId="0" applyFont="0" applyFill="0" applyBorder="0" applyAlignment="0" applyProtection="0"/>
    <xf numFmtId="0" fontId="42" fillId="0" borderId="7" applyNumberFormat="0" applyFill="0" applyAlignment="0" applyProtection="0"/>
    <xf numFmtId="0" fontId="43" fillId="0" borderId="20" applyNumberFormat="0" applyFill="0" applyAlignment="0" applyProtection="0"/>
    <xf numFmtId="0" fontId="44" fillId="0" borderId="8" applyNumberFormat="0" applyFill="0" applyAlignment="0" applyProtection="0"/>
    <xf numFmtId="0" fontId="44" fillId="0" borderId="0" applyNumberFormat="0" applyFill="0" applyBorder="0" applyAlignment="0" applyProtection="0"/>
    <xf numFmtId="0" fontId="26" fillId="27" borderId="21">
      <alignment wrapText="1"/>
    </xf>
    <xf numFmtId="0" fontId="26" fillId="27" borderId="10"/>
    <xf numFmtId="0" fontId="26" fillId="27" borderId="22"/>
    <xf numFmtId="0" fontId="26" fillId="27" borderId="23">
      <alignment horizontal="center" wrapText="1"/>
    </xf>
    <xf numFmtId="0" fontId="36" fillId="0" borderId="18" applyNumberFormat="0" applyFill="0" applyAlignment="0" applyProtection="0"/>
    <xf numFmtId="0" fontId="13" fillId="0" borderId="0" applyFont="0" applyFill="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6" fillId="40" borderId="0" applyNumberFormat="0" applyBorder="0" applyAlignment="0" applyProtection="0"/>
    <xf numFmtId="0" fontId="15"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22" fillId="0" borderId="0"/>
    <xf numFmtId="0" fontId="15" fillId="0" borderId="0"/>
    <xf numFmtId="0" fontId="22" fillId="0" borderId="0"/>
    <xf numFmtId="0" fontId="22" fillId="0" borderId="0"/>
    <xf numFmtId="0" fontId="13" fillId="0" borderId="0"/>
    <xf numFmtId="0" fontId="22" fillId="0" borderId="0"/>
    <xf numFmtId="0" fontId="15" fillId="0" borderId="0"/>
    <xf numFmtId="0" fontId="22" fillId="0" borderId="0"/>
    <xf numFmtId="0" fontId="13" fillId="0" borderId="0" applyNumberFormat="0" applyFill="0" applyBorder="0" applyAlignment="0" applyProtection="0"/>
    <xf numFmtId="0" fontId="15" fillId="0" borderId="0"/>
    <xf numFmtId="0" fontId="13" fillId="0" borderId="0"/>
    <xf numFmtId="0" fontId="13" fillId="0" borderId="0"/>
    <xf numFmtId="0" fontId="13" fillId="0" borderId="0"/>
    <xf numFmtId="0" fontId="13" fillId="0" borderId="0"/>
    <xf numFmtId="0" fontId="15" fillId="41" borderId="24" applyNumberFormat="0" applyFont="0" applyAlignment="0" applyProtection="0"/>
    <xf numFmtId="0" fontId="22" fillId="41" borderId="24" applyNumberFormat="0" applyFont="0" applyAlignment="0" applyProtection="0"/>
    <xf numFmtId="0" fontId="47" fillId="11" borderId="0" applyNumberFormat="0" applyBorder="0" applyAlignment="0" applyProtection="0"/>
    <xf numFmtId="9" fontId="13" fillId="0" borderId="0" applyFont="0" applyFill="0" applyBorder="0" applyAlignment="0" applyProtection="0"/>
    <xf numFmtId="0" fontId="26" fillId="27" borderId="14"/>
    <xf numFmtId="0" fontId="30" fillId="27" borderId="0">
      <alignment horizontal="right"/>
    </xf>
    <xf numFmtId="0" fontId="48" fillId="39" borderId="0">
      <alignment horizontal="center"/>
    </xf>
    <xf numFmtId="0" fontId="49" fillId="38" borderId="14">
      <alignment horizontal="left" vertical="top" wrapText="1"/>
    </xf>
    <xf numFmtId="0" fontId="50" fillId="38" borderId="25">
      <alignment horizontal="left" vertical="top" wrapText="1"/>
    </xf>
    <xf numFmtId="0" fontId="49" fillId="38" borderId="26">
      <alignment horizontal="left" vertical="top" wrapText="1"/>
    </xf>
    <xf numFmtId="0" fontId="49" fillId="38" borderId="25">
      <alignment horizontal="left" vertical="top"/>
    </xf>
    <xf numFmtId="0" fontId="13" fillId="42" borderId="0" applyNumberFormat="0" applyFont="0" applyBorder="0" applyProtection="0">
      <alignment horizontal="left" vertical="center"/>
    </xf>
    <xf numFmtId="0" fontId="13" fillId="0" borderId="27" applyNumberFormat="0" applyFill="0" applyProtection="0">
      <alignment horizontal="left" vertical="center" wrapText="1" indent="1"/>
    </xf>
    <xf numFmtId="171" fontId="13" fillId="0" borderId="27" applyFill="0" applyProtection="0">
      <alignment horizontal="right" vertical="center" wrapText="1"/>
    </xf>
    <xf numFmtId="0" fontId="13" fillId="0" borderId="0" applyNumberFormat="0" applyFill="0" applyBorder="0" applyProtection="0">
      <alignment horizontal="left" vertical="center" wrapText="1"/>
    </xf>
    <xf numFmtId="0" fontId="13" fillId="0" borderId="0" applyNumberFormat="0" applyFill="0" applyBorder="0" applyProtection="0">
      <alignment horizontal="left" vertical="center" wrapText="1" indent="1"/>
    </xf>
    <xf numFmtId="171" fontId="13" fillId="0" borderId="0" applyFill="0" applyBorder="0" applyProtection="0">
      <alignment horizontal="right" vertical="center" wrapText="1"/>
    </xf>
    <xf numFmtId="172" fontId="13" fillId="0" borderId="0" applyFill="0" applyBorder="0" applyProtection="0">
      <alignment horizontal="right" vertical="center" wrapText="1"/>
    </xf>
    <xf numFmtId="0" fontId="13" fillId="0" borderId="28" applyNumberFormat="0" applyFill="0" applyProtection="0">
      <alignment horizontal="left" vertical="center" wrapText="1"/>
    </xf>
    <xf numFmtId="0" fontId="13" fillId="0" borderId="28" applyNumberFormat="0" applyFill="0" applyProtection="0">
      <alignment horizontal="left" vertical="center" wrapText="1" indent="1"/>
    </xf>
    <xf numFmtId="171" fontId="13" fillId="0" borderId="28" applyFill="0" applyProtection="0">
      <alignment horizontal="right" vertical="center" wrapText="1"/>
    </xf>
    <xf numFmtId="0" fontId="13" fillId="0" borderId="0" applyNumberFormat="0" applyFill="0" applyBorder="0" applyProtection="0">
      <alignment vertical="center" wrapText="1"/>
    </xf>
    <xf numFmtId="0" fontId="13" fillId="0" borderId="0" applyNumberFormat="0" applyFill="0" applyBorder="0" applyAlignment="0" applyProtection="0"/>
    <xf numFmtId="0" fontId="13" fillId="0" borderId="0" applyNumberFormat="0" applyFill="0" applyBorder="0" applyProtection="0">
      <alignment vertical="center" wrapText="1"/>
    </xf>
    <xf numFmtId="0" fontId="13" fillId="0" borderId="0" applyNumberFormat="0" applyFill="0" applyBorder="0" applyProtection="0">
      <alignment vertical="center" wrapText="1"/>
    </xf>
    <xf numFmtId="0" fontId="13" fillId="0" borderId="0" applyNumberFormat="0" applyFont="0" applyFill="0" applyBorder="0" applyProtection="0">
      <alignment horizontal="right" vertical="center"/>
    </xf>
    <xf numFmtId="0" fontId="51" fillId="0" borderId="0" applyNumberFormat="0" applyFill="0" applyBorder="0" applyProtection="0">
      <alignment horizontal="left" vertical="center" wrapText="1"/>
    </xf>
    <xf numFmtId="0" fontId="51" fillId="0" borderId="0" applyNumberFormat="0" applyFill="0" applyBorder="0" applyProtection="0">
      <alignment horizontal="left" vertical="center" wrapText="1"/>
    </xf>
    <xf numFmtId="0" fontId="52" fillId="0" borderId="0" applyNumberFormat="0" applyFill="0" applyBorder="0" applyProtection="0">
      <alignment vertical="center" wrapText="1"/>
    </xf>
    <xf numFmtId="0" fontId="13" fillId="0" borderId="29" applyNumberFormat="0" applyFont="0" applyFill="0" applyProtection="0">
      <alignment horizontal="center" vertical="center" wrapText="1"/>
    </xf>
    <xf numFmtId="0" fontId="51" fillId="0" borderId="29" applyNumberFormat="0" applyFill="0" applyProtection="0">
      <alignment horizontal="center" vertical="center" wrapText="1"/>
    </xf>
    <xf numFmtId="0" fontId="51" fillId="0" borderId="29" applyNumberFormat="0" applyFill="0" applyProtection="0">
      <alignment horizontal="center" vertical="center" wrapText="1"/>
    </xf>
    <xf numFmtId="0" fontId="13" fillId="0" borderId="27" applyNumberFormat="0" applyFill="0" applyProtection="0">
      <alignment horizontal="left" vertical="center" wrapText="1"/>
    </xf>
    <xf numFmtId="0" fontId="22" fillId="0" borderId="0"/>
    <xf numFmtId="0" fontId="53" fillId="0" borderId="0"/>
    <xf numFmtId="0" fontId="13" fillId="0" borderId="0">
      <alignment horizontal="left" wrapText="1"/>
    </xf>
    <xf numFmtId="0" fontId="13" fillId="0" borderId="0">
      <alignment vertical="top"/>
    </xf>
    <xf numFmtId="0" fontId="54" fillId="0" borderId="30"/>
    <xf numFmtId="0" fontId="55" fillId="0" borderId="0"/>
    <xf numFmtId="0" fontId="56" fillId="0" borderId="0">
      <alignment horizontal="left" vertical="top"/>
    </xf>
    <xf numFmtId="0" fontId="29" fillId="27" borderId="0">
      <alignment horizontal="center"/>
    </xf>
    <xf numFmtId="0" fontId="57" fillId="0" borderId="0" applyNumberFormat="0" applyFill="0" applyBorder="0" applyAlignment="0" applyProtection="0"/>
    <xf numFmtId="0" fontId="58" fillId="0" borderId="0">
      <alignment vertical="top"/>
    </xf>
    <xf numFmtId="0" fontId="59" fillId="27" borderId="0"/>
    <xf numFmtId="0" fontId="60" fillId="0" borderId="0" applyNumberFormat="0" applyFill="0" applyBorder="0" applyAlignment="0" applyProtection="0"/>
    <xf numFmtId="0" fontId="61" fillId="0" borderId="7" applyNumberFormat="0" applyFill="0" applyAlignment="0" applyProtection="0"/>
    <xf numFmtId="0" fontId="62" fillId="0" borderId="20" applyNumberFormat="0" applyFill="0" applyAlignment="0" applyProtection="0"/>
    <xf numFmtId="0" fontId="63" fillId="0" borderId="8" applyNumberFormat="0" applyFill="0" applyAlignment="0" applyProtection="0"/>
    <xf numFmtId="0" fontId="63" fillId="0" borderId="0" applyNumberFormat="0" applyFill="0" applyBorder="0" applyAlignment="0" applyProtection="0"/>
    <xf numFmtId="0" fontId="64" fillId="0" borderId="9" applyNumberFormat="0" applyFill="0" applyAlignment="0" applyProtection="0"/>
    <xf numFmtId="0" fontId="65" fillId="0" borderId="9" applyNumberFormat="0" applyFill="0" applyAlignment="0" applyProtection="0"/>
    <xf numFmtId="0" fontId="66" fillId="23" borderId="31" applyNumberFormat="0" applyAlignment="0" applyProtection="0"/>
    <xf numFmtId="0" fontId="67" fillId="11" borderId="0" applyNumberFormat="0" applyBorder="0" applyAlignment="0" applyProtection="0"/>
    <xf numFmtId="0" fontId="68" fillId="12" borderId="0" applyNumberFormat="0" applyBorder="0" applyAlignment="0" applyProtection="0"/>
    <xf numFmtId="0" fontId="34"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alignment vertical="top"/>
      <protection locked="0"/>
    </xf>
    <xf numFmtId="0" fontId="71" fillId="0" borderId="0" applyNumberFormat="0" applyFill="0" applyBorder="0" applyAlignment="0" applyProtection="0"/>
    <xf numFmtId="166" fontId="21" fillId="26" borderId="36">
      <alignment horizontal="center" vertical="center"/>
    </xf>
    <xf numFmtId="0" fontId="87" fillId="0" borderId="0"/>
    <xf numFmtId="0" fontId="89" fillId="0" borderId="0" applyNumberFormat="0" applyFill="0" applyBorder="0" applyAlignment="0" applyProtection="0"/>
    <xf numFmtId="0" fontId="88" fillId="0" borderId="0"/>
    <xf numFmtId="0" fontId="90" fillId="0" borderId="0"/>
    <xf numFmtId="0" fontId="1" fillId="0" borderId="0"/>
    <xf numFmtId="0" fontId="12" fillId="8" borderId="0" applyNumberFormat="0" applyBorder="0" applyAlignment="0" applyProtection="0"/>
    <xf numFmtId="0" fontId="95" fillId="0" borderId="0"/>
    <xf numFmtId="164" fontId="95" fillId="0" borderId="0" applyFont="0" applyFill="0" applyBorder="0" applyAlignment="0" applyProtection="0"/>
    <xf numFmtId="0" fontId="87" fillId="0" borderId="0"/>
    <xf numFmtId="0" fontId="1" fillId="9" borderId="0" applyNumberFormat="0" applyBorder="0" applyAlignment="0" applyProtection="0"/>
    <xf numFmtId="164" fontId="13" fillId="0" borderId="0" applyFont="0" applyFill="0" applyBorder="0" applyAlignment="0" applyProtection="0"/>
    <xf numFmtId="164" fontId="15" fillId="0" borderId="0" applyFont="0" applyFill="0" applyBorder="0" applyAlignment="0" applyProtection="0"/>
    <xf numFmtId="0" fontId="87" fillId="0" borderId="0"/>
    <xf numFmtId="0" fontId="1" fillId="0" borderId="0"/>
    <xf numFmtId="0" fontId="7" fillId="5" borderId="2" applyNumberFormat="0" applyAlignment="0" applyProtection="0"/>
    <xf numFmtId="0" fontId="8" fillId="0" borderId="4" applyNumberFormat="0" applyFill="0" applyAlignment="0" applyProtection="0"/>
    <xf numFmtId="0" fontId="9" fillId="6" borderId="5" applyNumberFormat="0" applyAlignment="0" applyProtection="0"/>
    <xf numFmtId="0" fontId="10" fillId="0" borderId="0" applyNumberFormat="0" applyFill="0" applyBorder="0" applyAlignment="0" applyProtection="0"/>
    <xf numFmtId="0" fontId="1" fillId="7" borderId="6" applyNumberFormat="0" applyFont="0" applyAlignment="0" applyProtection="0"/>
    <xf numFmtId="0" fontId="97" fillId="0" borderId="0" applyNumberFormat="0" applyFill="0" applyBorder="0" applyAlignment="0" applyProtection="0"/>
    <xf numFmtId="0" fontId="98" fillId="0" borderId="56" applyNumberFormat="0" applyFill="0" applyAlignment="0" applyProtection="0"/>
    <xf numFmtId="0" fontId="2" fillId="0" borderId="1" applyNumberFormat="0" applyFill="0" applyAlignment="0" applyProtection="0"/>
    <xf numFmtId="0" fontId="99" fillId="0" borderId="57" applyNumberFormat="0" applyFill="0" applyAlignment="0" applyProtection="0"/>
    <xf numFmtId="0" fontId="99" fillId="0" borderId="0" applyNumberFormat="0" applyFill="0" applyBorder="0" applyAlignment="0" applyProtection="0"/>
    <xf numFmtId="0" fontId="100" fillId="53" borderId="0" applyNumberFormat="0" applyBorder="0" applyAlignment="0" applyProtection="0"/>
    <xf numFmtId="0" fontId="101" fillId="0" borderId="0" applyNumberFormat="0" applyFill="0" applyBorder="0" applyAlignment="0" applyProtection="0"/>
    <xf numFmtId="0" fontId="11" fillId="0" borderId="58" applyNumberFormat="0" applyFill="0" applyAlignment="0" applyProtection="0"/>
    <xf numFmtId="0" fontId="12"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2"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2" fillId="60" borderId="0" applyNumberFormat="0" applyBorder="0" applyAlignment="0" applyProtection="0"/>
    <xf numFmtId="0" fontId="12"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2" fillId="64" borderId="0" applyNumberFormat="0" applyBorder="0" applyAlignment="0" applyProtection="0"/>
    <xf numFmtId="0" fontId="12"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2" fillId="9" borderId="0" applyNumberFormat="0" applyBorder="0" applyAlignment="0" applyProtection="0"/>
    <xf numFmtId="0" fontId="12"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2" fillId="71" borderId="0" applyNumberFormat="0" applyBorder="0" applyAlignment="0" applyProtection="0"/>
    <xf numFmtId="0" fontId="12"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2" fillId="75" borderId="0" applyNumberFormat="0" applyBorder="0" applyAlignment="0" applyProtection="0"/>
    <xf numFmtId="0" fontId="32" fillId="28" borderId="65" applyBorder="0">
      <protection locked="0"/>
    </xf>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14" borderId="0" applyNumberFormat="0" applyBorder="0" applyAlignment="0" applyProtection="0"/>
    <xf numFmtId="0" fontId="15" fillId="31" borderId="0" applyNumberFormat="0" applyBorder="0" applyAlignment="0" applyProtection="0"/>
    <xf numFmtId="0" fontId="15" fillId="15"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6" borderId="0" applyNumberFormat="0" applyBorder="0" applyAlignment="0" applyProtection="0"/>
    <xf numFmtId="0" fontId="23" fillId="17" borderId="0" applyNumberFormat="0" applyBorder="0" applyAlignment="0" applyProtection="0"/>
    <xf numFmtId="0" fontId="23" fillId="31"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32" borderId="0" applyNumberFormat="0" applyBorder="0" applyAlignment="0" applyProtection="0"/>
    <xf numFmtId="0" fontId="23" fillId="19" borderId="0" applyNumberFormat="0" applyBorder="0" applyAlignment="0" applyProtection="0"/>
    <xf numFmtId="0" fontId="102" fillId="23" borderId="15" applyNumberFormat="0" applyAlignment="0" applyProtection="0"/>
    <xf numFmtId="0" fontId="26" fillId="0" borderId="59"/>
    <xf numFmtId="0" fontId="103" fillId="0" borderId="18" applyNumberFormat="0" applyFill="0" applyAlignment="0" applyProtection="0"/>
    <xf numFmtId="0" fontId="104" fillId="36" borderId="19" applyNumberFormat="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165" fontId="13" fillId="0" borderId="0" applyFont="0" applyFill="0" applyBorder="0" applyAlignment="0" applyProtection="0"/>
    <xf numFmtId="165" fontId="15" fillId="0" borderId="0" applyFont="0" applyFill="0" applyBorder="0" applyAlignment="0" applyProtection="0"/>
    <xf numFmtId="175" fontId="13" fillId="0" borderId="0" applyFont="0" applyFill="0" applyBorder="0" applyAlignment="0" applyProtection="0"/>
    <xf numFmtId="0" fontId="13" fillId="28" borderId="59"/>
    <xf numFmtId="0" fontId="35" fillId="27" borderId="59">
      <alignment horizontal="left"/>
    </xf>
    <xf numFmtId="0" fontId="13" fillId="27" borderId="59">
      <alignment horizontal="centerContinuous" wrapText="1"/>
    </xf>
    <xf numFmtId="0" fontId="26" fillId="27" borderId="60">
      <alignment wrapText="1"/>
    </xf>
    <xf numFmtId="0" fontId="26" fillId="27" borderId="61"/>
    <xf numFmtId="0" fontId="26" fillId="27" borderId="62">
      <alignment horizontal="center" wrapText="1"/>
    </xf>
    <xf numFmtId="0" fontId="46" fillId="40" borderId="0" applyNumberFormat="0" applyBorder="0" applyAlignment="0" applyProtection="0"/>
    <xf numFmtId="0" fontId="21" fillId="0" borderId="0"/>
    <xf numFmtId="0" fontId="15" fillId="41" borderId="24" applyNumberFormat="0" applyFont="0" applyAlignment="0" applyProtection="0"/>
    <xf numFmtId="0" fontId="26" fillId="27" borderId="59"/>
    <xf numFmtId="0" fontId="49" fillId="38" borderId="59">
      <alignment horizontal="left" vertical="top" wrapText="1"/>
    </xf>
    <xf numFmtId="0" fontId="50" fillId="38" borderId="63">
      <alignment horizontal="left" vertical="top" wrapText="1"/>
    </xf>
    <xf numFmtId="0" fontId="49" fillId="38" borderId="64">
      <alignment horizontal="left" vertical="top" wrapText="1"/>
    </xf>
    <xf numFmtId="0" fontId="49" fillId="38" borderId="63">
      <alignment horizontal="left" vertical="top"/>
    </xf>
    <xf numFmtId="0" fontId="105" fillId="0" borderId="0" applyNumberFormat="0" applyFill="0" applyBorder="0" applyAlignment="0" applyProtection="0"/>
    <xf numFmtId="0" fontId="57" fillId="0" borderId="0" applyNumberFormat="0" applyFill="0" applyBorder="0" applyAlignment="0" applyProtection="0"/>
    <xf numFmtId="0" fontId="60" fillId="0" borderId="0" applyNumberFormat="0" applyFill="0" applyBorder="0" applyAlignment="0" applyProtection="0"/>
    <xf numFmtId="0" fontId="61" fillId="0" borderId="7" applyNumberFormat="0" applyFill="0" applyAlignment="0" applyProtection="0"/>
    <xf numFmtId="0" fontId="62" fillId="0" borderId="20" applyNumberFormat="0" applyFill="0" applyAlignment="0" applyProtection="0"/>
    <xf numFmtId="0" fontId="63" fillId="0" borderId="8" applyNumberFormat="0" applyFill="0" applyAlignment="0" applyProtection="0"/>
    <xf numFmtId="0" fontId="63" fillId="0" borderId="0" applyNumberFormat="0" applyFill="0" applyBorder="0" applyAlignment="0" applyProtection="0"/>
    <xf numFmtId="0" fontId="60" fillId="0" borderId="0" applyNumberFormat="0" applyFill="0" applyBorder="0" applyAlignment="0" applyProtection="0"/>
    <xf numFmtId="0" fontId="65" fillId="0" borderId="9" applyNumberFormat="0" applyFill="0" applyAlignment="0" applyProtection="0"/>
    <xf numFmtId="0" fontId="87" fillId="0" borderId="0"/>
    <xf numFmtId="164" fontId="87" fillId="0" borderId="0" applyFont="0" applyFill="0" applyBorder="0" applyAlignment="0" applyProtection="0"/>
    <xf numFmtId="0" fontId="26" fillId="34" borderId="65"/>
    <xf numFmtId="0" fontId="106" fillId="0" borderId="0"/>
    <xf numFmtId="0" fontId="107" fillId="53" borderId="0" applyNumberFormat="0" applyBorder="0" applyAlignment="0" applyProtection="0"/>
    <xf numFmtId="9" fontId="87" fillId="0" borderId="0" applyFont="0" applyFill="0" applyBorder="0" applyAlignment="0" applyProtection="0"/>
    <xf numFmtId="0" fontId="11" fillId="0" borderId="67" applyNumberFormat="0" applyFill="0" applyAlignment="0" applyProtection="0"/>
    <xf numFmtId="0" fontId="25" fillId="23" borderId="69" applyNumberFormat="0" applyAlignment="0" applyProtection="0"/>
    <xf numFmtId="0" fontId="26" fillId="0" borderId="68"/>
    <xf numFmtId="0" fontId="28" fillId="36" borderId="70" applyNumberFormat="0" applyAlignment="0" applyProtection="0"/>
    <xf numFmtId="0" fontId="28" fillId="36" borderId="70" applyNumberFormat="0" applyAlignment="0" applyProtection="0"/>
    <xf numFmtId="0" fontId="13" fillId="28" borderId="68"/>
    <xf numFmtId="0" fontId="35" fillId="27" borderId="68">
      <alignment horizontal="left"/>
    </xf>
    <xf numFmtId="0" fontId="39" fillId="30" borderId="69" applyNumberFormat="0" applyAlignment="0" applyProtection="0"/>
    <xf numFmtId="0" fontId="39" fillId="30" borderId="69" applyNumberFormat="0" applyAlignment="0" applyProtection="0"/>
    <xf numFmtId="0" fontId="13" fillId="27" borderId="68">
      <alignment horizontal="centerContinuous" wrapText="1"/>
    </xf>
    <xf numFmtId="0" fontId="26" fillId="27" borderId="71">
      <alignment wrapText="1"/>
    </xf>
    <xf numFmtId="0" fontId="15" fillId="41" borderId="72" applyNumberFormat="0" applyFont="0" applyAlignment="0" applyProtection="0"/>
    <xf numFmtId="0" fontId="22" fillId="41" borderId="72" applyNumberFormat="0" applyFont="0" applyAlignment="0" applyProtection="0"/>
    <xf numFmtId="0" fontId="26" fillId="27" borderId="68"/>
    <xf numFmtId="0" fontId="49" fillId="38" borderId="68">
      <alignment horizontal="left" vertical="top" wrapText="1"/>
    </xf>
    <xf numFmtId="0" fontId="50" fillId="38" borderId="73">
      <alignment horizontal="left" vertical="top" wrapText="1"/>
    </xf>
    <xf numFmtId="0" fontId="49" fillId="38" borderId="74">
      <alignment horizontal="left" vertical="top" wrapText="1"/>
    </xf>
    <xf numFmtId="0" fontId="49" fillId="38" borderId="73">
      <alignment horizontal="left" vertical="top"/>
    </xf>
    <xf numFmtId="0" fontId="13" fillId="0" borderId="75" applyNumberFormat="0" applyFill="0" applyProtection="0">
      <alignment horizontal="left" vertical="center" wrapText="1" indent="1"/>
    </xf>
    <xf numFmtId="171" fontId="13" fillId="0" borderId="75" applyFill="0" applyProtection="0">
      <alignment horizontal="right" vertical="center" wrapText="1"/>
    </xf>
    <xf numFmtId="0" fontId="32" fillId="28" borderId="77" applyBorder="0">
      <protection locked="0"/>
    </xf>
    <xf numFmtId="0" fontId="13" fillId="0" borderId="75" applyNumberFormat="0" applyFill="0" applyProtection="0">
      <alignment horizontal="left" vertical="center" wrapText="1"/>
    </xf>
    <xf numFmtId="0" fontId="64" fillId="0" borderId="67" applyNumberFormat="0" applyFill="0" applyAlignment="0" applyProtection="0"/>
    <xf numFmtId="0" fontId="65" fillId="0" borderId="67" applyNumberFormat="0" applyFill="0" applyAlignment="0" applyProtection="0"/>
    <xf numFmtId="0" fontId="66" fillId="23" borderId="76" applyNumberFormat="0" applyAlignment="0" applyProtection="0"/>
    <xf numFmtId="0" fontId="102" fillId="23" borderId="69" applyNumberFormat="0" applyAlignment="0" applyProtection="0"/>
    <xf numFmtId="0" fontId="26" fillId="0" borderId="68"/>
    <xf numFmtId="0" fontId="104" fillId="36" borderId="70" applyNumberFormat="0" applyAlignment="0" applyProtection="0"/>
    <xf numFmtId="0" fontId="13" fillId="28" borderId="68"/>
    <xf numFmtId="0" fontId="35" fillId="27" borderId="68">
      <alignment horizontal="left"/>
    </xf>
    <xf numFmtId="0" fontId="13" fillId="27" borderId="68">
      <alignment horizontal="centerContinuous" wrapText="1"/>
    </xf>
    <xf numFmtId="0" fontId="26" fillId="27" borderId="71">
      <alignment wrapText="1"/>
    </xf>
    <xf numFmtId="0" fontId="15" fillId="41" borderId="72" applyNumberFormat="0" applyFont="0" applyAlignment="0" applyProtection="0"/>
    <xf numFmtId="0" fontId="26" fillId="27" borderId="68"/>
    <xf numFmtId="0" fontId="49" fillId="38" borderId="68">
      <alignment horizontal="left" vertical="top" wrapText="1"/>
    </xf>
    <xf numFmtId="0" fontId="50" fillId="38" borderId="73">
      <alignment horizontal="left" vertical="top" wrapText="1"/>
    </xf>
    <xf numFmtId="0" fontId="49" fillId="38" borderId="74">
      <alignment horizontal="left" vertical="top" wrapText="1"/>
    </xf>
    <xf numFmtId="0" fontId="49" fillId="38" borderId="73">
      <alignment horizontal="left" vertical="top"/>
    </xf>
    <xf numFmtId="0" fontId="65" fillId="0" borderId="67" applyNumberFormat="0" applyFill="0" applyAlignment="0" applyProtection="0"/>
    <xf numFmtId="0" fontId="87" fillId="0" borderId="0"/>
    <xf numFmtId="0" fontId="11" fillId="0" borderId="67" applyNumberFormat="0" applyFill="0" applyAlignment="0" applyProtection="0"/>
    <xf numFmtId="43" fontId="13" fillId="0" borderId="0" applyFont="0" applyFill="0" applyBorder="0" applyAlignment="0" applyProtection="0"/>
    <xf numFmtId="0" fontId="25" fillId="23" borderId="69" applyNumberFormat="0" applyAlignment="0" applyProtection="0"/>
    <xf numFmtId="0" fontId="26" fillId="0" borderId="68"/>
    <xf numFmtId="0" fontId="28" fillId="36" borderId="70" applyNumberFormat="0" applyAlignment="0" applyProtection="0"/>
    <xf numFmtId="43" fontId="13" fillId="0" borderId="0" applyFont="0" applyFill="0" applyBorder="0" applyAlignment="0" applyProtection="0"/>
    <xf numFmtId="43" fontId="15" fillId="0" borderId="0" applyFont="0" applyFill="0" applyBorder="0" applyAlignment="0" applyProtection="0"/>
    <xf numFmtId="0" fontId="28" fillId="36" borderId="70" applyNumberFormat="0" applyAlignment="0" applyProtection="0"/>
    <xf numFmtId="0" fontId="13" fillId="28" borderId="68"/>
    <xf numFmtId="0" fontId="35" fillId="27" borderId="68">
      <alignment horizontal="left"/>
    </xf>
    <xf numFmtId="0" fontId="39" fillId="30" borderId="69" applyNumberFormat="0" applyAlignment="0" applyProtection="0"/>
    <xf numFmtId="0" fontId="39" fillId="30" borderId="69" applyNumberFormat="0" applyAlignment="0" applyProtection="0"/>
    <xf numFmtId="0" fontId="13" fillId="27" borderId="68">
      <alignment horizontal="centerContinuous" wrapText="1"/>
    </xf>
    <xf numFmtId="0" fontId="26" fillId="27" borderId="71">
      <alignment wrapText="1"/>
    </xf>
    <xf numFmtId="0" fontId="15" fillId="41" borderId="72" applyNumberFormat="0" applyFont="0" applyAlignment="0" applyProtection="0"/>
    <xf numFmtId="0" fontId="22" fillId="41" borderId="72" applyNumberFormat="0" applyFont="0" applyAlignment="0" applyProtection="0"/>
    <xf numFmtId="0" fontId="26" fillId="27" borderId="68"/>
    <xf numFmtId="0" fontId="49" fillId="38" borderId="68">
      <alignment horizontal="left" vertical="top" wrapText="1"/>
    </xf>
    <xf numFmtId="0" fontId="50" fillId="38" borderId="73">
      <alignment horizontal="left" vertical="top" wrapText="1"/>
    </xf>
    <xf numFmtId="0" fontId="49" fillId="38" borderId="74">
      <alignment horizontal="left" vertical="top" wrapText="1"/>
    </xf>
    <xf numFmtId="0" fontId="49" fillId="38" borderId="73">
      <alignment horizontal="left" vertical="top"/>
    </xf>
    <xf numFmtId="0" fontId="13" fillId="0" borderId="75" applyNumberFormat="0" applyFill="0" applyProtection="0">
      <alignment horizontal="left" vertical="center" wrapText="1" indent="1"/>
    </xf>
    <xf numFmtId="171" fontId="13" fillId="0" borderId="75" applyFill="0" applyProtection="0">
      <alignment horizontal="right" vertical="center" wrapText="1"/>
    </xf>
    <xf numFmtId="0" fontId="13" fillId="0" borderId="75" applyNumberFormat="0" applyFill="0" applyProtection="0">
      <alignment horizontal="left" vertical="center" wrapText="1"/>
    </xf>
    <xf numFmtId="0" fontId="64" fillId="0" borderId="67" applyNumberFormat="0" applyFill="0" applyAlignment="0" applyProtection="0"/>
    <xf numFmtId="0" fontId="65" fillId="0" borderId="67" applyNumberFormat="0" applyFill="0" applyAlignment="0" applyProtection="0"/>
    <xf numFmtId="0" fontId="66" fillId="23" borderId="76" applyNumberFormat="0" applyAlignment="0" applyProtection="0"/>
    <xf numFmtId="0" fontId="102" fillId="23" borderId="69" applyNumberFormat="0" applyAlignment="0" applyProtection="0"/>
    <xf numFmtId="0" fontId="26" fillId="0" borderId="68"/>
    <xf numFmtId="0" fontId="104" fillId="36" borderId="70" applyNumberFormat="0" applyAlignment="0" applyProtection="0"/>
    <xf numFmtId="43" fontId="13" fillId="0" borderId="0" applyFont="0" applyFill="0" applyBorder="0" applyAlignment="0" applyProtection="0"/>
    <xf numFmtId="43" fontId="15" fillId="0" borderId="0" applyFont="0" applyFill="0" applyBorder="0" applyAlignment="0" applyProtection="0"/>
    <xf numFmtId="0" fontId="13" fillId="28" borderId="68"/>
    <xf numFmtId="0" fontId="35" fillId="27" borderId="68">
      <alignment horizontal="left"/>
    </xf>
    <xf numFmtId="0" fontId="13" fillId="27" borderId="68">
      <alignment horizontal="centerContinuous" wrapText="1"/>
    </xf>
    <xf numFmtId="0" fontId="26" fillId="27" borderId="71">
      <alignment wrapText="1"/>
    </xf>
    <xf numFmtId="0" fontId="15" fillId="41" borderId="72" applyNumberFormat="0" applyFont="0" applyAlignment="0" applyProtection="0"/>
    <xf numFmtId="0" fontId="26" fillId="27" borderId="68"/>
    <xf numFmtId="0" fontId="49" fillId="38" borderId="68">
      <alignment horizontal="left" vertical="top" wrapText="1"/>
    </xf>
    <xf numFmtId="0" fontId="50" fillId="38" borderId="73">
      <alignment horizontal="left" vertical="top" wrapText="1"/>
    </xf>
    <xf numFmtId="0" fontId="49" fillId="38" borderId="74">
      <alignment horizontal="left" vertical="top" wrapText="1"/>
    </xf>
    <xf numFmtId="0" fontId="49" fillId="38" borderId="73">
      <alignment horizontal="left" vertical="top"/>
    </xf>
    <xf numFmtId="0" fontId="65" fillId="0" borderId="67" applyNumberFormat="0" applyFill="0" applyAlignment="0" applyProtection="0"/>
    <xf numFmtId="0" fontId="87" fillId="0" borderId="0"/>
    <xf numFmtId="0" fontId="26" fillId="34" borderId="77"/>
    <xf numFmtId="164" fontId="13" fillId="0" borderId="0" applyFont="0" applyFill="0" applyBorder="0" applyAlignment="0" applyProtection="0"/>
    <xf numFmtId="164" fontId="13"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0" fontId="26" fillId="34" borderId="77"/>
    <xf numFmtId="0" fontId="32" fillId="28" borderId="77" applyBorder="0">
      <protection locked="0"/>
    </xf>
  </cellStyleXfs>
  <cellXfs count="328">
    <xf numFmtId="0" fontId="0" fillId="0" borderId="0" xfId="0"/>
    <xf numFmtId="0" fontId="0" fillId="25" borderId="0" xfId="0" applyFill="1"/>
    <xf numFmtId="0" fontId="2" fillId="25" borderId="0" xfId="225" applyFont="1" applyFill="1" applyBorder="1"/>
    <xf numFmtId="0" fontId="0" fillId="25" borderId="0" xfId="0" applyFill="1" applyAlignment="1">
      <alignment textRotation="90"/>
    </xf>
    <xf numFmtId="0" fontId="0" fillId="25" borderId="0" xfId="0" applyFill="1" applyAlignment="1">
      <alignment horizontal="center"/>
    </xf>
    <xf numFmtId="0" fontId="0" fillId="25" borderId="0" xfId="0" applyFill="1" applyAlignment="1">
      <alignment horizontal="center" textRotation="90" wrapText="1"/>
    </xf>
    <xf numFmtId="0" fontId="77" fillId="25" borderId="13" xfId="225" applyFont="1" applyFill="1" applyBorder="1"/>
    <xf numFmtId="0" fontId="80" fillId="25" borderId="0" xfId="225" applyFont="1" applyFill="1" applyBorder="1"/>
    <xf numFmtId="0" fontId="73" fillId="25" borderId="0" xfId="0" applyFont="1" applyFill="1" applyAlignment="1">
      <alignment horizontal="center"/>
    </xf>
    <xf numFmtId="0" fontId="73" fillId="25" borderId="0" xfId="0" applyFont="1" applyFill="1" applyAlignment="1">
      <alignment horizontal="center" wrapText="1"/>
    </xf>
    <xf numFmtId="1" fontId="72" fillId="0" borderId="0" xfId="0" applyNumberFormat="1" applyFont="1" applyAlignment="1">
      <alignment horizontal="right"/>
    </xf>
    <xf numFmtId="0" fontId="73" fillId="0" borderId="0" xfId="0" applyFont="1"/>
    <xf numFmtId="0" fontId="74" fillId="0" borderId="0" xfId="0" applyFont="1" applyAlignment="1">
      <alignment horizontal="center" vertical="center" wrapText="1"/>
    </xf>
    <xf numFmtId="0" fontId="77" fillId="25" borderId="13" xfId="225" applyFont="1" applyFill="1" applyBorder="1" applyAlignment="1">
      <alignment horizontal="left" indent="1"/>
    </xf>
    <xf numFmtId="0" fontId="80" fillId="25" borderId="0" xfId="225" applyFont="1" applyFill="1" applyBorder="1" applyAlignment="1">
      <alignment horizontal="left" indent="1"/>
    </xf>
    <xf numFmtId="0" fontId="73" fillId="25" borderId="0" xfId="0" applyFont="1" applyFill="1" applyAlignment="1">
      <alignment horizontal="left" indent="1"/>
    </xf>
    <xf numFmtId="0" fontId="73" fillId="0" borderId="0" xfId="0" applyFont="1" applyAlignment="1">
      <alignment horizontal="left" indent="1"/>
    </xf>
    <xf numFmtId="0" fontId="74" fillId="0" borderId="0" xfId="0" applyFont="1" applyAlignment="1">
      <alignment horizontal="left" indent="1"/>
    </xf>
    <xf numFmtId="0" fontId="74" fillId="0" borderId="0" xfId="0" applyFont="1" applyAlignment="1">
      <alignment horizontal="left" vertical="center" indent="1"/>
    </xf>
    <xf numFmtId="0" fontId="73" fillId="0" borderId="0" xfId="0" applyFont="1" applyAlignment="1">
      <alignment horizontal="center" textRotation="90" wrapText="1"/>
    </xf>
    <xf numFmtId="0" fontId="72" fillId="25" borderId="0" xfId="0" applyFont="1" applyFill="1" applyAlignment="1">
      <alignment horizontal="center" vertical="center"/>
    </xf>
    <xf numFmtId="1" fontId="72" fillId="0" borderId="0" xfId="0" applyNumberFormat="1" applyFont="1" applyAlignment="1">
      <alignment horizontal="center" vertical="center"/>
    </xf>
    <xf numFmtId="0" fontId="72" fillId="25" borderId="0" xfId="0" applyFont="1" applyFill="1" applyAlignment="1">
      <alignment horizontal="center"/>
    </xf>
    <xf numFmtId="0" fontId="72"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41" applyFont="1"/>
    <xf numFmtId="166" fontId="0" fillId="0" borderId="0" xfId="0" applyNumberFormat="1"/>
    <xf numFmtId="0" fontId="73" fillId="44" borderId="0" xfId="0" applyFont="1" applyFill="1" applyAlignment="1">
      <alignment horizontal="left" indent="1"/>
    </xf>
    <xf numFmtId="0" fontId="73" fillId="44" borderId="0" xfId="0" applyFont="1" applyFill="1" applyAlignment="1">
      <alignment horizontal="center"/>
    </xf>
    <xf numFmtId="0" fontId="73" fillId="44" borderId="0" xfId="70" applyFont="1" applyFill="1" applyAlignment="1">
      <alignment horizontal="center" textRotation="90" wrapText="1"/>
    </xf>
    <xf numFmtId="0" fontId="73" fillId="44" borderId="0" xfId="56" applyFont="1" applyFill="1" applyAlignment="1">
      <alignment horizontal="center" textRotation="90" wrapText="1"/>
    </xf>
    <xf numFmtId="0" fontId="79" fillId="44" borderId="0" xfId="84" applyFont="1" applyFill="1" applyAlignment="1">
      <alignment horizontal="center" textRotation="90" wrapText="1"/>
    </xf>
    <xf numFmtId="0" fontId="79" fillId="44" borderId="0" xfId="106" applyFont="1" applyFill="1" applyAlignment="1">
      <alignment horizontal="center" textRotation="90" wrapText="1"/>
    </xf>
    <xf numFmtId="9" fontId="26" fillId="24" borderId="23" xfId="41" applyFont="1" applyFill="1" applyBorder="1" applyAlignment="1">
      <alignment horizontal="center"/>
    </xf>
    <xf numFmtId="1" fontId="72" fillId="0" borderId="0" xfId="0" applyNumberFormat="1" applyFont="1" applyAlignment="1">
      <alignment horizontal="center"/>
    </xf>
    <xf numFmtId="173" fontId="72" fillId="0" borderId="0" xfId="0" applyNumberFormat="1" applyFont="1" applyAlignment="1">
      <alignment horizontal="center"/>
    </xf>
    <xf numFmtId="0" fontId="84" fillId="25" borderId="0" xfId="0" applyFont="1" applyFill="1"/>
    <xf numFmtId="0" fontId="76" fillId="0" borderId="23" xfId="0" applyFont="1" applyBorder="1" applyAlignment="1">
      <alignment horizontal="left" vertical="top" wrapText="1" indent="1"/>
    </xf>
    <xf numFmtId="2" fontId="72" fillId="0" borderId="0" xfId="0" applyNumberFormat="1" applyFont="1" applyAlignment="1">
      <alignment horizontal="center"/>
    </xf>
    <xf numFmtId="0" fontId="73" fillId="24" borderId="0" xfId="0" applyFont="1" applyFill="1" applyAlignment="1">
      <alignment horizontal="center" textRotation="90" wrapText="1"/>
    </xf>
    <xf numFmtId="0" fontId="0" fillId="24" borderId="0" xfId="0" applyFill="1" applyAlignment="1">
      <alignment horizontal="center" textRotation="90" wrapText="1"/>
    </xf>
    <xf numFmtId="3" fontId="72" fillId="0" borderId="0" xfId="0" applyNumberFormat="1" applyFont="1" applyAlignment="1">
      <alignment horizontal="right"/>
    </xf>
    <xf numFmtId="0" fontId="80" fillId="25" borderId="0" xfId="225" applyFont="1" applyFill="1" applyBorder="1" applyAlignment="1">
      <alignment horizontal="left" vertical="center"/>
    </xf>
    <xf numFmtId="3" fontId="75" fillId="25" borderId="0" xfId="0" applyNumberFormat="1" applyFont="1" applyFill="1" applyAlignment="1">
      <alignment horizontal="center"/>
    </xf>
    <xf numFmtId="3" fontId="75" fillId="24" borderId="0" xfId="0" applyNumberFormat="1" applyFont="1" applyFill="1" applyAlignment="1">
      <alignment horizontal="center"/>
    </xf>
    <xf numFmtId="0" fontId="14" fillId="25" borderId="0" xfId="0" applyFont="1" applyFill="1"/>
    <xf numFmtId="0" fontId="73" fillId="0" borderId="0" xfId="0" applyFont="1" applyAlignment="1">
      <alignment horizontal="left" vertical="center"/>
    </xf>
    <xf numFmtId="14" fontId="0" fillId="0" borderId="0" xfId="0" applyNumberFormat="1"/>
    <xf numFmtId="0" fontId="9" fillId="0" borderId="0" xfId="0" applyFont="1" applyAlignment="1">
      <alignment vertical="top"/>
    </xf>
    <xf numFmtId="0" fontId="92" fillId="0" borderId="0" xfId="0" applyFont="1"/>
    <xf numFmtId="0" fontId="9" fillId="0" borderId="0" xfId="0" applyFont="1" applyAlignment="1">
      <alignment horizontal="center"/>
    </xf>
    <xf numFmtId="0" fontId="9" fillId="0" borderId="0" xfId="0" applyFont="1" applyAlignment="1">
      <alignment horizontal="left"/>
    </xf>
    <xf numFmtId="0" fontId="9" fillId="0" borderId="0" xfId="0" applyFont="1"/>
    <xf numFmtId="0" fontId="78" fillId="0" borderId="0" xfId="0" applyFont="1" applyAlignment="1">
      <alignment horizontal="left" indent="1"/>
    </xf>
    <xf numFmtId="0" fontId="40" fillId="25" borderId="14" xfId="225" applyFont="1" applyFill="1" applyBorder="1" applyAlignment="1">
      <alignment horizontal="center" vertical="center" wrapText="1"/>
    </xf>
    <xf numFmtId="0" fontId="40" fillId="25" borderId="14" xfId="224" applyFont="1" applyFill="1" applyBorder="1" applyAlignment="1">
      <alignment horizontal="center" vertical="center" wrapText="1"/>
    </xf>
    <xf numFmtId="0" fontId="13" fillId="25" borderId="14" xfId="226" applyFont="1" applyFill="1" applyBorder="1" applyAlignment="1">
      <alignment horizontal="center" vertical="center" wrapText="1"/>
    </xf>
    <xf numFmtId="0" fontId="1" fillId="25" borderId="0" xfId="243" applyFill="1"/>
    <xf numFmtId="0" fontId="9" fillId="25" borderId="0" xfId="244" applyFont="1" applyFill="1"/>
    <xf numFmtId="1" fontId="21" fillId="26" borderId="37" xfId="243" applyNumberFormat="1" applyFont="1" applyFill="1" applyBorder="1" applyAlignment="1">
      <alignment horizontal="center" vertical="center"/>
    </xf>
    <xf numFmtId="166" fontId="86" fillId="26" borderId="42" xfId="243" applyNumberFormat="1" applyFont="1" applyFill="1" applyBorder="1" applyAlignment="1">
      <alignment horizontal="center" vertical="center"/>
    </xf>
    <xf numFmtId="166" fontId="21" fillId="26" borderId="12" xfId="243" applyNumberFormat="1" applyFont="1" applyFill="1" applyBorder="1" applyAlignment="1">
      <alignment horizontal="center" vertical="center"/>
    </xf>
    <xf numFmtId="166" fontId="21" fillId="26" borderId="35" xfId="243" applyNumberFormat="1" applyFont="1" applyFill="1" applyBorder="1" applyAlignment="1">
      <alignment horizontal="center" vertical="center"/>
    </xf>
    <xf numFmtId="0" fontId="77" fillId="25" borderId="11" xfId="243" applyFont="1" applyFill="1" applyBorder="1" applyAlignment="1">
      <alignment horizontal="left" indent="1"/>
    </xf>
    <xf numFmtId="0" fontId="77" fillId="25" borderId="39" xfId="225" applyFont="1" applyFill="1" applyBorder="1"/>
    <xf numFmtId="0" fontId="91" fillId="25" borderId="0" xfId="243" applyFont="1" applyFill="1"/>
    <xf numFmtId="0" fontId="93" fillId="45" borderId="0" xfId="36" applyFont="1" applyFill="1"/>
    <xf numFmtId="0" fontId="94" fillId="51" borderId="40" xfId="224" applyFont="1" applyFill="1" applyBorder="1" applyAlignment="1">
      <alignment horizontal="center" textRotation="90" wrapText="1"/>
    </xf>
    <xf numFmtId="14" fontId="0" fillId="0" borderId="43" xfId="0" applyNumberFormat="1" applyBorder="1"/>
    <xf numFmtId="0" fontId="0" fillId="0" borderId="43" xfId="0" applyBorder="1"/>
    <xf numFmtId="3" fontId="0" fillId="0" borderId="0" xfId="0" applyNumberFormat="1"/>
    <xf numFmtId="0" fontId="0" fillId="0" borderId="0" xfId="0" applyFill="1" applyBorder="1"/>
    <xf numFmtId="0" fontId="74" fillId="25" borderId="22" xfId="0" applyFont="1" applyFill="1" applyBorder="1" applyAlignment="1">
      <alignment horizontal="left" vertical="center" indent="1"/>
    </xf>
    <xf numFmtId="0" fontId="73" fillId="25" borderId="22" xfId="0" applyFont="1" applyFill="1" applyBorder="1"/>
    <xf numFmtId="0" fontId="74" fillId="25" borderId="22" xfId="0" applyFont="1" applyFill="1" applyBorder="1" applyAlignment="1">
      <alignment horizontal="center" vertical="center" wrapText="1"/>
    </xf>
    <xf numFmtId="3" fontId="73" fillId="0" borderId="0" xfId="0" applyNumberFormat="1" applyFont="1" applyAlignment="1">
      <alignment horizontal="left" indent="1"/>
    </xf>
    <xf numFmtId="0" fontId="73" fillId="25" borderId="54" xfId="0" applyFont="1" applyFill="1" applyBorder="1" applyAlignment="1">
      <alignment horizontal="left" indent="1"/>
    </xf>
    <xf numFmtId="0" fontId="73" fillId="25" borderId="54" xfId="0" applyFont="1" applyFill="1" applyBorder="1" applyAlignment="1"/>
    <xf numFmtId="0" fontId="73" fillId="25" borderId="53" xfId="0" applyFont="1" applyFill="1" applyBorder="1" applyAlignment="1"/>
    <xf numFmtId="0" fontId="0" fillId="25" borderId="0" xfId="0" applyFill="1" applyBorder="1"/>
    <xf numFmtId="0" fontId="73" fillId="25" borderId="0" xfId="0" applyFont="1" applyFill="1" applyBorder="1" applyAlignment="1"/>
    <xf numFmtId="0" fontId="73" fillId="25" borderId="43" xfId="0" applyFont="1" applyFill="1" applyBorder="1" applyAlignment="1"/>
    <xf numFmtId="0" fontId="0" fillId="25" borderId="43" xfId="0" applyFill="1" applyBorder="1" applyAlignment="1">
      <alignment horizontal="center"/>
    </xf>
    <xf numFmtId="0" fontId="73" fillId="25" borderId="43" xfId="0" applyFont="1" applyFill="1" applyBorder="1" applyAlignment="1">
      <alignment horizontal="left" indent="1"/>
    </xf>
    <xf numFmtId="0" fontId="74" fillId="25" borderId="55" xfId="0" applyFont="1" applyFill="1" applyBorder="1" applyAlignment="1">
      <alignment horizontal="center" vertical="center" wrapText="1"/>
    </xf>
    <xf numFmtId="0" fontId="0" fillId="0" borderId="0" xfId="0" applyFill="1"/>
    <xf numFmtId="0" fontId="0" fillId="0" borderId="0" xfId="0"/>
    <xf numFmtId="0" fontId="40" fillId="25" borderId="40" xfId="225" applyFont="1" applyFill="1" applyBorder="1" applyAlignment="1">
      <alignment horizontal="center" textRotation="90" wrapText="1"/>
    </xf>
    <xf numFmtId="0" fontId="108" fillId="25" borderId="11" xfId="243" applyFont="1" applyFill="1" applyBorder="1" applyAlignment="1">
      <alignment horizontal="left" indent="1"/>
    </xf>
    <xf numFmtId="1" fontId="109" fillId="26" borderId="66" xfId="243" applyNumberFormat="1" applyFont="1" applyFill="1" applyBorder="1" applyAlignment="1">
      <alignment horizontal="center" vertical="center"/>
    </xf>
    <xf numFmtId="166" fontId="109" fillId="26" borderId="12" xfId="243" applyNumberFormat="1" applyFont="1" applyFill="1" applyBorder="1" applyAlignment="1">
      <alignment horizontal="center" vertical="center"/>
    </xf>
    <xf numFmtId="0" fontId="73" fillId="25" borderId="0" xfId="0" applyFont="1" applyFill="1" applyBorder="1" applyAlignment="1">
      <alignment horizontal="left" indent="1"/>
    </xf>
    <xf numFmtId="0" fontId="112" fillId="25" borderId="11" xfId="243" applyFont="1" applyFill="1" applyBorder="1" applyAlignment="1">
      <alignment horizontal="left" indent="1"/>
    </xf>
    <xf numFmtId="1" fontId="113" fillId="26" borderId="66" xfId="243" applyNumberFormat="1" applyFont="1" applyFill="1" applyBorder="1" applyAlignment="1">
      <alignment horizontal="center" vertical="center"/>
    </xf>
    <xf numFmtId="166" fontId="113" fillId="26" borderId="12" xfId="243" applyNumberFormat="1" applyFont="1" applyFill="1" applyBorder="1" applyAlignment="1">
      <alignment horizontal="center" vertical="center"/>
    </xf>
    <xf numFmtId="0" fontId="0" fillId="0" borderId="0" xfId="0" applyAlignment="1"/>
    <xf numFmtId="0" fontId="116" fillId="24" borderId="0" xfId="0" applyFont="1" applyFill="1" applyBorder="1" applyAlignment="1">
      <alignment horizontal="right" wrapText="1"/>
    </xf>
    <xf numFmtId="0" fontId="117" fillId="25" borderId="59" xfId="0" applyFont="1" applyFill="1" applyBorder="1" applyAlignment="1">
      <alignment horizontal="left" wrapText="1" indent="1"/>
    </xf>
    <xf numFmtId="3" fontId="26" fillId="24" borderId="0" xfId="84" applyNumberFormat="1" applyFont="1" applyFill="1" applyBorder="1" applyAlignment="1">
      <alignment horizontal="center"/>
    </xf>
    <xf numFmtId="9" fontId="26" fillId="24" borderId="0" xfId="41" applyFont="1" applyFill="1" applyBorder="1" applyAlignment="1">
      <alignment horizontal="center"/>
    </xf>
    <xf numFmtId="3" fontId="26" fillId="24" borderId="0" xfId="70" applyNumberFormat="1" applyFont="1" applyFill="1" applyBorder="1" applyAlignment="1">
      <alignment horizontal="center"/>
    </xf>
    <xf numFmtId="3" fontId="26" fillId="24" borderId="0" xfId="56" applyNumberFormat="1" applyFont="1" applyFill="1" applyBorder="1" applyAlignment="1">
      <alignment horizontal="center"/>
    </xf>
    <xf numFmtId="3" fontId="26" fillId="24" borderId="0" xfId="106" applyNumberFormat="1" applyFont="1" applyFill="1" applyBorder="1" applyAlignment="1">
      <alignment horizontal="center"/>
    </xf>
    <xf numFmtId="10" fontId="26" fillId="24" borderId="0" xfId="41" applyNumberFormat="1" applyFont="1" applyFill="1" applyBorder="1" applyAlignment="1">
      <alignment horizontal="center"/>
    </xf>
    <xf numFmtId="9" fontId="26" fillId="24" borderId="0" xfId="41" applyNumberFormat="1" applyFont="1" applyFill="1" applyBorder="1" applyAlignment="1">
      <alignment horizontal="center"/>
    </xf>
    <xf numFmtId="174" fontId="26" fillId="24" borderId="0" xfId="70" applyNumberFormat="1" applyFont="1" applyFill="1" applyBorder="1" applyAlignment="1">
      <alignment horizontal="center"/>
    </xf>
    <xf numFmtId="9" fontId="26" fillId="24" borderId="0" xfId="182" applyFont="1" applyFill="1" applyBorder="1" applyAlignment="1">
      <alignment horizontal="center"/>
    </xf>
    <xf numFmtId="2" fontId="26" fillId="24" borderId="0" xfId="182" applyNumberFormat="1" applyFont="1" applyFill="1" applyBorder="1" applyAlignment="1">
      <alignment horizontal="center"/>
    </xf>
    <xf numFmtId="174" fontId="26" fillId="24" borderId="0" xfId="17" applyNumberFormat="1" applyFont="1" applyFill="1" applyBorder="1" applyAlignment="1">
      <alignment horizontal="center"/>
    </xf>
    <xf numFmtId="0" fontId="13" fillId="25" borderId="68" xfId="226" applyFont="1" applyFill="1" applyBorder="1" applyAlignment="1">
      <alignment horizontal="center" vertical="center" wrapText="1"/>
    </xf>
    <xf numFmtId="3" fontId="26" fillId="24" borderId="0" xfId="17" applyNumberFormat="1" applyFont="1" applyFill="1" applyBorder="1" applyAlignment="1">
      <alignment horizontal="center"/>
    </xf>
    <xf numFmtId="14" fontId="116" fillId="24" borderId="0" xfId="0" applyNumberFormat="1" applyFont="1" applyFill="1" applyBorder="1" applyAlignment="1">
      <alignment horizontal="right" wrapText="1"/>
    </xf>
    <xf numFmtId="0" fontId="119" fillId="25" borderId="40" xfId="224" applyFont="1" applyFill="1" applyBorder="1" applyAlignment="1">
      <alignment horizontal="center" textRotation="90" wrapText="1"/>
    </xf>
    <xf numFmtId="0" fontId="119" fillId="76" borderId="40" xfId="224" applyFont="1" applyFill="1" applyBorder="1" applyAlignment="1">
      <alignment horizontal="center" textRotation="90" wrapText="1"/>
    </xf>
    <xf numFmtId="0" fontId="85" fillId="25" borderId="0" xfId="260" applyFont="1" applyFill="1" applyBorder="1" applyAlignment="1" applyProtection="1">
      <alignment horizontal="center" textRotation="90" wrapText="1"/>
      <protection locked="0"/>
    </xf>
    <xf numFmtId="0" fontId="121" fillId="25" borderId="40" xfId="225" applyFont="1" applyFill="1" applyBorder="1" applyAlignment="1">
      <alignment horizontal="center" textRotation="90" wrapText="1"/>
    </xf>
    <xf numFmtId="0" fontId="120" fillId="78" borderId="40" xfId="225" applyFont="1" applyFill="1" applyBorder="1" applyAlignment="1">
      <alignment horizontal="center" textRotation="90" wrapText="1"/>
    </xf>
    <xf numFmtId="0" fontId="122" fillId="25" borderId="40" xfId="225" applyFont="1" applyFill="1" applyBorder="1" applyAlignment="1">
      <alignment horizontal="center" textRotation="90" wrapText="1"/>
    </xf>
    <xf numFmtId="0" fontId="123" fillId="90" borderId="40" xfId="224" applyFont="1" applyFill="1" applyBorder="1" applyAlignment="1">
      <alignment horizontal="center" textRotation="90" wrapText="1"/>
    </xf>
    <xf numFmtId="0" fontId="124" fillId="25" borderId="40" xfId="225" applyFont="1" applyFill="1" applyBorder="1" applyAlignment="1">
      <alignment horizontal="center" textRotation="90" wrapText="1"/>
    </xf>
    <xf numFmtId="0" fontId="79" fillId="91" borderId="34" xfId="109" applyFont="1" applyFill="1" applyBorder="1" applyAlignment="1">
      <alignment horizontal="center" textRotation="90" wrapText="1"/>
    </xf>
    <xf numFmtId="0" fontId="79" fillId="92" borderId="33" xfId="87" applyFont="1" applyFill="1" applyBorder="1" applyAlignment="1">
      <alignment horizontal="center" textRotation="90" wrapText="1"/>
    </xf>
    <xf numFmtId="0" fontId="73" fillId="93" borderId="33" xfId="73" applyFont="1" applyFill="1" applyBorder="1" applyAlignment="1">
      <alignment horizontal="center" textRotation="90" wrapText="1"/>
    </xf>
    <xf numFmtId="0" fontId="73" fillId="94" borderId="33" xfId="73" applyFont="1" applyFill="1" applyBorder="1" applyAlignment="1">
      <alignment horizontal="center" textRotation="90" wrapText="1"/>
    </xf>
    <xf numFmtId="0" fontId="79" fillId="84" borderId="32" xfId="111" applyFont="1" applyFill="1" applyBorder="1" applyAlignment="1">
      <alignment horizontal="center" textRotation="90" wrapText="1"/>
    </xf>
    <xf numFmtId="0" fontId="78" fillId="85" borderId="34" xfId="110" applyFont="1" applyFill="1" applyBorder="1" applyAlignment="1">
      <alignment horizontal="center" textRotation="90" wrapText="1"/>
    </xf>
    <xf numFmtId="0" fontId="13" fillId="86" borderId="32" xfId="88" applyFont="1" applyFill="1" applyBorder="1" applyAlignment="1">
      <alignment horizontal="center" textRotation="90" wrapText="1"/>
    </xf>
    <xf numFmtId="0" fontId="13" fillId="86" borderId="34" xfId="88" applyFont="1" applyFill="1" applyBorder="1" applyAlignment="1">
      <alignment horizontal="center" textRotation="90" wrapText="1"/>
    </xf>
    <xf numFmtId="0" fontId="13" fillId="86" borderId="38" xfId="88" applyFont="1" applyFill="1" applyBorder="1" applyAlignment="1">
      <alignment horizontal="center" textRotation="90" wrapText="1"/>
    </xf>
    <xf numFmtId="0" fontId="79" fillId="79" borderId="38" xfId="106" applyFont="1" applyFill="1" applyBorder="1" applyAlignment="1">
      <alignment horizontal="center" textRotation="90" wrapText="1"/>
    </xf>
    <xf numFmtId="0" fontId="78" fillId="80" borderId="38" xfId="70" applyFont="1" applyFill="1" applyBorder="1" applyAlignment="1">
      <alignment horizontal="center" textRotation="90" wrapText="1"/>
    </xf>
    <xf numFmtId="0" fontId="78" fillId="80" borderId="38" xfId="13" applyFont="1" applyFill="1" applyBorder="1" applyAlignment="1">
      <alignment horizontal="center" textRotation="90" wrapText="1"/>
    </xf>
    <xf numFmtId="0" fontId="73" fillId="81" borderId="38" xfId="13" applyFont="1" applyFill="1" applyBorder="1" applyAlignment="1">
      <alignment horizontal="center" textRotation="90" wrapText="1"/>
    </xf>
    <xf numFmtId="0" fontId="73" fillId="81" borderId="38" xfId="70" applyFont="1" applyFill="1" applyBorder="1" applyAlignment="1">
      <alignment horizontal="center" textRotation="90" wrapText="1"/>
    </xf>
    <xf numFmtId="0" fontId="73" fillId="82" borderId="41" xfId="13" applyFont="1" applyFill="1" applyBorder="1" applyAlignment="1">
      <alignment horizontal="center" textRotation="90" wrapText="1"/>
    </xf>
    <xf numFmtId="0" fontId="73" fillId="82" borderId="38" xfId="70" applyFont="1" applyFill="1" applyBorder="1" applyAlignment="1">
      <alignment horizontal="center" textRotation="90" wrapText="1"/>
    </xf>
    <xf numFmtId="167" fontId="73" fillId="50" borderId="38" xfId="9" applyNumberFormat="1" applyFont="1" applyFill="1" applyBorder="1" applyAlignment="1">
      <alignment horizontal="center" textRotation="90" wrapText="1"/>
    </xf>
    <xf numFmtId="167" fontId="73" fillId="50" borderId="38" xfId="56" applyNumberFormat="1" applyFont="1" applyFill="1" applyBorder="1" applyAlignment="1">
      <alignment horizontal="center" textRotation="90" wrapText="1"/>
    </xf>
    <xf numFmtId="0" fontId="13" fillId="25" borderId="59" xfId="70" applyFont="1" applyFill="1" applyBorder="1" applyAlignment="1">
      <alignment horizontal="center" textRotation="90" wrapText="1"/>
    </xf>
    <xf numFmtId="0" fontId="40" fillId="25" borderId="59" xfId="106" applyFont="1" applyFill="1" applyBorder="1" applyAlignment="1">
      <alignment horizontal="center" textRotation="90" wrapText="1"/>
    </xf>
    <xf numFmtId="0" fontId="40" fillId="25" borderId="59" xfId="70" applyFont="1" applyFill="1" applyBorder="1" applyAlignment="1">
      <alignment horizontal="center" textRotation="90" wrapText="1"/>
    </xf>
    <xf numFmtId="0" fontId="40" fillId="25" borderId="59" xfId="13" applyFont="1" applyFill="1" applyBorder="1" applyAlignment="1">
      <alignment horizontal="center" textRotation="90" wrapText="1"/>
    </xf>
    <xf numFmtId="0" fontId="40" fillId="25" borderId="59" xfId="224" applyFont="1" applyFill="1" applyBorder="1" applyAlignment="1">
      <alignment horizontal="center" textRotation="90" wrapText="1"/>
    </xf>
    <xf numFmtId="0" fontId="13" fillId="25" borderId="59" xfId="88" applyFont="1" applyFill="1" applyBorder="1" applyAlignment="1">
      <alignment horizontal="center" textRotation="90" wrapText="1"/>
    </xf>
    <xf numFmtId="0" fontId="40" fillId="25" borderId="59" xfId="109" applyFont="1" applyFill="1" applyBorder="1" applyAlignment="1">
      <alignment horizontal="center" textRotation="90" wrapText="1"/>
    </xf>
    <xf numFmtId="0" fontId="40" fillId="25" borderId="59" xfId="87" applyFont="1" applyFill="1" applyBorder="1" applyAlignment="1">
      <alignment horizontal="center" textRotation="90" wrapText="1"/>
    </xf>
    <xf numFmtId="0" fontId="13" fillId="25" borderId="59" xfId="73" applyFont="1" applyFill="1" applyBorder="1" applyAlignment="1">
      <alignment horizontal="center" textRotation="90" wrapText="1"/>
    </xf>
    <xf numFmtId="0" fontId="13" fillId="25" borderId="59" xfId="226" applyFont="1" applyFill="1" applyBorder="1" applyAlignment="1">
      <alignment horizontal="center" textRotation="90" wrapText="1"/>
    </xf>
    <xf numFmtId="0" fontId="78" fillId="77" borderId="23" xfId="0" applyFont="1" applyFill="1" applyBorder="1" applyAlignment="1">
      <alignment horizontal="left" vertical="top" wrapText="1" indent="1"/>
    </xf>
    <xf numFmtId="0" fontId="125" fillId="25" borderId="40" xfId="224" applyFont="1" applyFill="1" applyBorder="1" applyAlignment="1">
      <alignment horizontal="center" textRotation="90" wrapText="1"/>
    </xf>
    <xf numFmtId="1" fontId="21" fillId="26" borderId="66" xfId="243" applyNumberFormat="1" applyFont="1" applyFill="1" applyBorder="1" applyAlignment="1">
      <alignment horizontal="center" vertical="center"/>
    </xf>
    <xf numFmtId="14" fontId="0" fillId="25" borderId="0" xfId="0" applyNumberFormat="1" applyFill="1"/>
    <xf numFmtId="0" fontId="79" fillId="45" borderId="78" xfId="0" applyFont="1" applyFill="1" applyBorder="1" applyAlignment="1">
      <alignment horizontal="center"/>
    </xf>
    <xf numFmtId="0" fontId="76" fillId="0" borderId="68" xfId="0" applyFont="1" applyBorder="1" applyAlignment="1">
      <alignment horizontal="left" vertical="top" wrapText="1" indent="1"/>
    </xf>
    <xf numFmtId="0" fontId="78" fillId="48" borderId="68" xfId="0" applyFont="1" applyFill="1" applyBorder="1" applyAlignment="1">
      <alignment horizontal="left" vertical="top" wrapText="1" indent="1"/>
    </xf>
    <xf numFmtId="0" fontId="78" fillId="87" borderId="68" xfId="0" applyFont="1" applyFill="1" applyBorder="1" applyAlignment="1">
      <alignment horizontal="left" vertical="top" wrapText="1" indent="1"/>
    </xf>
    <xf numFmtId="0" fontId="70" fillId="0" borderId="68" xfId="236" applyBorder="1" applyAlignment="1" applyProtection="1">
      <alignment horizontal="left" vertical="top" wrapText="1" indent="1"/>
    </xf>
    <xf numFmtId="1" fontId="21" fillId="26" borderId="79" xfId="243" applyNumberFormat="1" applyFont="1" applyFill="1" applyBorder="1" applyAlignment="1">
      <alignment horizontal="center" vertical="center"/>
    </xf>
    <xf numFmtId="1" fontId="109" fillId="26" borderId="79" xfId="243" applyNumberFormat="1" applyFont="1" applyFill="1" applyBorder="1" applyAlignment="1">
      <alignment horizontal="center" vertical="center"/>
    </xf>
    <xf numFmtId="1" fontId="113" fillId="26" borderId="79" xfId="243" applyNumberFormat="1" applyFont="1" applyFill="1" applyBorder="1" applyAlignment="1">
      <alignment horizontal="center" vertical="center"/>
    </xf>
    <xf numFmtId="166" fontId="85" fillId="25" borderId="80" xfId="0" applyNumberFormat="1" applyFont="1" applyFill="1" applyBorder="1" applyAlignment="1" applyProtection="1">
      <alignment horizontal="center"/>
    </xf>
    <xf numFmtId="0" fontId="126" fillId="25" borderId="0" xfId="0" applyFont="1" applyFill="1" applyAlignment="1">
      <alignment horizontal="center" vertical="center"/>
    </xf>
    <xf numFmtId="0" fontId="0" fillId="25" borderId="0" xfId="0" applyFill="1" applyAlignment="1">
      <alignment vertical="top"/>
    </xf>
    <xf numFmtId="0" fontId="128" fillId="25" borderId="0" xfId="0" applyFont="1" applyFill="1"/>
    <xf numFmtId="0" fontId="135" fillId="25" borderId="0" xfId="225" applyFont="1" applyFill="1" applyBorder="1"/>
    <xf numFmtId="14" fontId="128" fillId="25" borderId="0" xfId="0" applyNumberFormat="1" applyFont="1" applyFill="1"/>
    <xf numFmtId="0" fontId="73" fillId="25" borderId="0" xfId="243" applyFont="1" applyFill="1"/>
    <xf numFmtId="14" fontId="73" fillId="25" borderId="0" xfId="0" applyNumberFormat="1" applyFont="1" applyFill="1"/>
    <xf numFmtId="14" fontId="40" fillId="25" borderId="0" xfId="225" applyNumberFormat="1" applyFont="1" applyFill="1" applyBorder="1" applyAlignment="1">
      <alignment horizontal="center" textRotation="90"/>
    </xf>
    <xf numFmtId="0" fontId="134" fillId="45" borderId="0" xfId="36" applyFont="1" applyFill="1" applyAlignment="1">
      <alignment horizontal="left" indent="1"/>
    </xf>
    <xf numFmtId="0" fontId="40" fillId="97" borderId="59" xfId="225" applyFont="1" applyFill="1" applyBorder="1" applyAlignment="1">
      <alignment horizontal="center" textRotation="90" wrapText="1"/>
    </xf>
    <xf numFmtId="166" fontId="86" fillId="25" borderId="81" xfId="243" applyNumberFormat="1" applyFont="1" applyFill="1" applyBorder="1" applyAlignment="1">
      <alignment horizontal="center" vertical="center"/>
    </xf>
    <xf numFmtId="1" fontId="21" fillId="25" borderId="81" xfId="243" applyNumberFormat="1" applyFont="1" applyFill="1" applyBorder="1" applyAlignment="1">
      <alignment horizontal="center" vertical="center"/>
    </xf>
    <xf numFmtId="166" fontId="85" fillId="25" borderId="81" xfId="0" applyNumberFormat="1" applyFont="1" applyFill="1" applyBorder="1" applyAlignment="1" applyProtection="1">
      <alignment horizontal="center"/>
    </xf>
    <xf numFmtId="166" fontId="21" fillId="25" borderId="81" xfId="243" applyNumberFormat="1" applyFont="1" applyFill="1" applyBorder="1" applyAlignment="1">
      <alignment horizontal="center" vertical="center"/>
    </xf>
    <xf numFmtId="0" fontId="77" fillId="25" borderId="82" xfId="243" applyFont="1" applyFill="1" applyBorder="1" applyAlignment="1">
      <alignment horizontal="left" indent="1"/>
    </xf>
    <xf numFmtId="0" fontId="77" fillId="25" borderId="83" xfId="243" applyFont="1" applyFill="1" applyBorder="1" applyAlignment="1">
      <alignment horizontal="left" indent="1"/>
    </xf>
    <xf numFmtId="0" fontId="77" fillId="25" borderId="84" xfId="243" applyFont="1" applyFill="1" applyBorder="1" applyAlignment="1">
      <alignment horizontal="left" indent="1"/>
    </xf>
    <xf numFmtId="0" fontId="73" fillId="25" borderId="85" xfId="243" applyFont="1" applyFill="1" applyBorder="1"/>
    <xf numFmtId="14" fontId="73" fillId="25" borderId="86" xfId="0" applyNumberFormat="1" applyFont="1" applyFill="1" applyBorder="1"/>
    <xf numFmtId="0" fontId="77" fillId="25" borderId="87" xfId="243" applyFont="1" applyFill="1" applyBorder="1" applyAlignment="1">
      <alignment horizontal="left" indent="1"/>
    </xf>
    <xf numFmtId="0" fontId="77" fillId="25" borderId="88" xfId="243" applyFont="1" applyFill="1" applyBorder="1" applyAlignment="1">
      <alignment horizontal="left" indent="1"/>
    </xf>
    <xf numFmtId="0" fontId="73" fillId="25" borderId="82" xfId="243" applyFont="1" applyFill="1" applyBorder="1"/>
    <xf numFmtId="166" fontId="85" fillId="25" borderId="91" xfId="0" applyNumberFormat="1" applyFont="1" applyFill="1" applyBorder="1" applyAlignment="1" applyProtection="1">
      <alignment horizontal="center"/>
    </xf>
    <xf numFmtId="166" fontId="86" fillId="25" borderId="91" xfId="243" applyNumberFormat="1" applyFont="1" applyFill="1" applyBorder="1" applyAlignment="1">
      <alignment horizontal="center" vertical="center"/>
    </xf>
    <xf numFmtId="1" fontId="21" fillId="25" borderId="91" xfId="243" applyNumberFormat="1" applyFont="1" applyFill="1" applyBorder="1" applyAlignment="1">
      <alignment horizontal="center" vertical="center"/>
    </xf>
    <xf numFmtId="166" fontId="21" fillId="25" borderId="91" xfId="243" applyNumberFormat="1" applyFont="1" applyFill="1" applyBorder="1" applyAlignment="1">
      <alignment horizontal="center" vertical="center"/>
    </xf>
    <xf numFmtId="166" fontId="21" fillId="25" borderId="90" xfId="243" applyNumberFormat="1" applyFont="1" applyFill="1" applyBorder="1" applyAlignment="1">
      <alignment horizontal="center" vertical="center"/>
    </xf>
    <xf numFmtId="167" fontId="73" fillId="25" borderId="81" xfId="56" applyNumberFormat="1" applyFont="1" applyFill="1" applyBorder="1" applyAlignment="1">
      <alignment horizontal="center" vertical="center"/>
    </xf>
    <xf numFmtId="176" fontId="73" fillId="25" borderId="81" xfId="56" applyNumberFormat="1" applyFont="1" applyFill="1" applyBorder="1" applyAlignment="1">
      <alignment horizontal="center" vertical="center"/>
    </xf>
    <xf numFmtId="166" fontId="21" fillId="25" borderId="92" xfId="243" applyNumberFormat="1" applyFont="1" applyFill="1" applyBorder="1" applyAlignment="1">
      <alignment horizontal="center" vertical="center"/>
    </xf>
    <xf numFmtId="167" fontId="110" fillId="25" borderId="81" xfId="56" applyNumberFormat="1" applyFont="1" applyFill="1" applyBorder="1" applyAlignment="1">
      <alignment horizontal="center" vertical="center"/>
    </xf>
    <xf numFmtId="167" fontId="114" fillId="25" borderId="81" xfId="56" applyNumberFormat="1" applyFont="1" applyFill="1" applyBorder="1" applyAlignment="1">
      <alignment horizontal="center" vertical="center"/>
    </xf>
    <xf numFmtId="166" fontId="21" fillId="25" borderId="84" xfId="243" applyNumberFormat="1" applyFont="1" applyFill="1" applyBorder="1" applyAlignment="1">
      <alignment horizontal="center" vertical="center"/>
    </xf>
    <xf numFmtId="0" fontId="73" fillId="25" borderId="93" xfId="0" applyFont="1" applyFill="1" applyBorder="1" applyAlignment="1">
      <alignment horizontal="left" indent="1"/>
    </xf>
    <xf numFmtId="0" fontId="73" fillId="25" borderId="89" xfId="0" applyFont="1" applyFill="1" applyBorder="1" applyAlignment="1">
      <alignment horizontal="left" indent="1"/>
    </xf>
    <xf numFmtId="0" fontId="73" fillId="25" borderId="86" xfId="0" applyFont="1" applyFill="1" applyBorder="1" applyAlignment="1">
      <alignment horizontal="left" indent="1"/>
    </xf>
    <xf numFmtId="0" fontId="110" fillId="25" borderId="93" xfId="0" applyFont="1" applyFill="1" applyBorder="1" applyAlignment="1">
      <alignment horizontal="left" indent="1"/>
    </xf>
    <xf numFmtId="0" fontId="110" fillId="25" borderId="89" xfId="0" applyFont="1" applyFill="1" applyBorder="1" applyAlignment="1">
      <alignment horizontal="left" indent="1"/>
    </xf>
    <xf numFmtId="0" fontId="110" fillId="25" borderId="86" xfId="0" applyFont="1" applyFill="1" applyBorder="1" applyAlignment="1">
      <alignment horizontal="left" indent="1"/>
    </xf>
    <xf numFmtId="0" fontId="114" fillId="25" borderId="93" xfId="0" applyFont="1" applyFill="1" applyBorder="1" applyAlignment="1">
      <alignment horizontal="left" indent="1"/>
    </xf>
    <xf numFmtId="0" fontId="114" fillId="25" borderId="89" xfId="0" applyFont="1" applyFill="1" applyBorder="1" applyAlignment="1">
      <alignment horizontal="left" indent="1"/>
    </xf>
    <xf numFmtId="0" fontId="114" fillId="25" borderId="86" xfId="0" applyFont="1" applyFill="1" applyBorder="1" applyAlignment="1">
      <alignment horizontal="left" indent="1"/>
    </xf>
    <xf numFmtId="14" fontId="73" fillId="25" borderId="83" xfId="0" applyNumberFormat="1" applyFont="1" applyFill="1" applyBorder="1"/>
    <xf numFmtId="0" fontId="0" fillId="0" borderId="0" xfId="0" applyBorder="1"/>
    <xf numFmtId="0" fontId="128" fillId="25" borderId="0" xfId="0" applyFont="1" applyFill="1" applyAlignment="1">
      <alignment horizontal="left" vertical="top" wrapText="1" indent="1"/>
    </xf>
    <xf numFmtId="0" fontId="133" fillId="25" borderId="0" xfId="236" applyFont="1" applyFill="1" applyAlignment="1" applyProtection="1">
      <alignment horizontal="left" vertical="top" wrapText="1" indent="1"/>
    </xf>
    <xf numFmtId="2" fontId="13" fillId="25" borderId="94" xfId="88" applyNumberFormat="1" applyFont="1" applyFill="1" applyBorder="1" applyAlignment="1">
      <alignment horizontal="center" vertical="center"/>
    </xf>
    <xf numFmtId="2" fontId="111" fillId="25" borderId="94" xfId="88" applyNumberFormat="1" applyFont="1" applyFill="1" applyBorder="1" applyAlignment="1">
      <alignment horizontal="center" vertical="center"/>
    </xf>
    <xf numFmtId="2" fontId="115" fillId="25" borderId="94" xfId="88" applyNumberFormat="1" applyFont="1" applyFill="1" applyBorder="1" applyAlignment="1">
      <alignment horizontal="center" vertical="center"/>
    </xf>
    <xf numFmtId="166" fontId="13" fillId="25" borderId="94" xfId="88" applyNumberFormat="1" applyFont="1" applyFill="1" applyBorder="1" applyAlignment="1">
      <alignment horizontal="center" vertical="center"/>
    </xf>
    <xf numFmtId="0" fontId="79" fillId="97" borderId="0" xfId="0" applyFont="1" applyFill="1" applyAlignment="1">
      <alignment horizontal="center" wrapText="1"/>
    </xf>
    <xf numFmtId="0" fontId="79" fillId="97" borderId="0" xfId="0" applyFont="1" applyFill="1" applyAlignment="1">
      <alignment horizontal="center" textRotation="90"/>
    </xf>
    <xf numFmtId="0" fontId="40" fillId="98" borderId="0" xfId="0" applyFont="1" applyFill="1" applyAlignment="1">
      <alignment horizontal="center" textRotation="90"/>
    </xf>
    <xf numFmtId="0" fontId="40" fillId="98" borderId="0" xfId="0" applyFont="1" applyFill="1" applyAlignment="1">
      <alignment horizontal="center" textRotation="90" wrapText="1"/>
    </xf>
    <xf numFmtId="0" fontId="73" fillId="96" borderId="0" xfId="0" applyFont="1" applyFill="1"/>
    <xf numFmtId="166" fontId="73" fillId="0" borderId="0" xfId="0" applyNumberFormat="1" applyFont="1"/>
    <xf numFmtId="1" fontId="73" fillId="0" borderId="0" xfId="0" applyNumberFormat="1" applyFont="1"/>
    <xf numFmtId="0" fontId="79" fillId="45" borderId="0" xfId="0" applyFont="1" applyFill="1" applyAlignment="1">
      <alignment horizontal="center"/>
    </xf>
    <xf numFmtId="0" fontId="79" fillId="48" borderId="0" xfId="0" applyFont="1" applyFill="1"/>
    <xf numFmtId="0" fontId="79" fillId="49" borderId="0" xfId="0" applyFont="1" applyFill="1" applyAlignment="1">
      <alignment horizontal="center"/>
    </xf>
    <xf numFmtId="0" fontId="137" fillId="45" borderId="0" xfId="0" applyFont="1" applyFill="1"/>
    <xf numFmtId="0" fontId="79" fillId="82" borderId="0" xfId="0" applyFont="1" applyFill="1" applyAlignment="1">
      <alignment horizontal="center"/>
    </xf>
    <xf numFmtId="0" fontId="79" fillId="82" borderId="43" xfId="0" applyFont="1" applyFill="1" applyBorder="1" applyAlignment="1">
      <alignment horizontal="center"/>
    </xf>
    <xf numFmtId="0" fontId="79" fillId="80" borderId="0" xfId="0" applyFont="1" applyFill="1" applyAlignment="1">
      <alignment horizontal="center"/>
    </xf>
    <xf numFmtId="0" fontId="79" fillId="80" borderId="43" xfId="0" applyFont="1" applyFill="1" applyBorder="1" applyAlignment="1">
      <alignment horizontal="center"/>
    </xf>
    <xf numFmtId="0" fontId="79" fillId="46" borderId="0" xfId="0" applyFont="1" applyFill="1" applyAlignment="1">
      <alignment horizontal="center"/>
    </xf>
    <xf numFmtId="0" fontId="79" fillId="46" borderId="43" xfId="0" applyFont="1" applyFill="1" applyBorder="1" applyAlignment="1">
      <alignment horizontal="center"/>
    </xf>
    <xf numFmtId="0" fontId="79" fillId="47" borderId="0" xfId="0" applyFont="1" applyFill="1" applyAlignment="1">
      <alignment horizontal="center"/>
    </xf>
    <xf numFmtId="0" fontId="79" fillId="95" borderId="0" xfId="0" applyFont="1" applyFill="1" applyAlignment="1">
      <alignment horizontal="center"/>
    </xf>
    <xf numFmtId="0" fontId="79" fillId="95" borderId="43" xfId="0" applyFont="1" applyFill="1" applyBorder="1" applyAlignment="1">
      <alignment horizontal="center"/>
    </xf>
    <xf numFmtId="0" fontId="79" fillId="83" borderId="0" xfId="0" applyFont="1" applyFill="1" applyAlignment="1">
      <alignment horizontal="center"/>
    </xf>
    <xf numFmtId="0" fontId="79" fillId="48" borderId="0" xfId="0" applyFont="1" applyFill="1" applyAlignment="1">
      <alignment horizontal="center"/>
    </xf>
    <xf numFmtId="0" fontId="79" fillId="88" borderId="0" xfId="0" applyFont="1" applyFill="1" applyAlignment="1">
      <alignment horizontal="center"/>
    </xf>
    <xf numFmtId="0" fontId="79" fillId="88" borderId="43" xfId="0" applyFont="1" applyFill="1" applyBorder="1" applyAlignment="1">
      <alignment horizontal="center"/>
    </xf>
    <xf numFmtId="0" fontId="79" fillId="89" borderId="0" xfId="0" applyFont="1" applyFill="1" applyAlignment="1">
      <alignment horizontal="center"/>
    </xf>
    <xf numFmtId="0" fontId="79" fillId="89" borderId="43" xfId="0" applyFont="1" applyFill="1" applyBorder="1" applyAlignment="1">
      <alignment horizontal="center"/>
    </xf>
    <xf numFmtId="14" fontId="79" fillId="88" borderId="43" xfId="0" applyNumberFormat="1" applyFont="1" applyFill="1" applyBorder="1" applyAlignment="1">
      <alignment horizontal="center"/>
    </xf>
    <xf numFmtId="0" fontId="73" fillId="24" borderId="44" xfId="0" applyFont="1" applyFill="1" applyBorder="1"/>
    <xf numFmtId="0" fontId="73" fillId="24" borderId="45" xfId="0" applyFont="1" applyFill="1" applyBorder="1"/>
    <xf numFmtId="14" fontId="73" fillId="24" borderId="50" xfId="0" applyNumberFormat="1" applyFont="1" applyFill="1" applyBorder="1"/>
    <xf numFmtId="0" fontId="73" fillId="0" borderId="44" xfId="0" applyFont="1" applyBorder="1"/>
    <xf numFmtId="0" fontId="73" fillId="25" borderId="45" xfId="0" applyFont="1" applyFill="1" applyBorder="1"/>
    <xf numFmtId="14" fontId="73" fillId="25" borderId="50" xfId="0" applyNumberFormat="1" applyFont="1" applyFill="1" applyBorder="1"/>
    <xf numFmtId="0" fontId="73" fillId="0" borderId="45" xfId="0" applyFont="1" applyBorder="1"/>
    <xf numFmtId="14" fontId="73" fillId="0" borderId="50" xfId="0" applyNumberFormat="1" applyFont="1" applyBorder="1"/>
    <xf numFmtId="14" fontId="73" fillId="0" borderId="45" xfId="0" applyNumberFormat="1" applyFont="1" applyBorder="1"/>
    <xf numFmtId="0" fontId="73" fillId="0" borderId="46" xfId="0" applyFont="1" applyBorder="1"/>
    <xf numFmtId="0" fontId="73" fillId="0" borderId="47" xfId="0" applyFont="1" applyBorder="1"/>
    <xf numFmtId="14" fontId="73" fillId="0" borderId="51" xfId="0" applyNumberFormat="1" applyFont="1" applyBorder="1"/>
    <xf numFmtId="0" fontId="73" fillId="24" borderId="47" xfId="0" applyFont="1" applyFill="1" applyBorder="1"/>
    <xf numFmtId="14" fontId="73" fillId="0" borderId="47" xfId="0" applyNumberFormat="1" applyFont="1" applyBorder="1"/>
    <xf numFmtId="14" fontId="73" fillId="52" borderId="51" xfId="0" applyNumberFormat="1" applyFont="1" applyFill="1" applyBorder="1"/>
    <xf numFmtId="2" fontId="73" fillId="0" borderId="45" xfId="0" applyNumberFormat="1" applyFont="1" applyBorder="1"/>
    <xf numFmtId="0" fontId="73" fillId="0" borderId="0" xfId="0" applyFont="1" applyFill="1"/>
    <xf numFmtId="0" fontId="73" fillId="0" borderId="44" xfId="0" applyFont="1" applyFill="1" applyBorder="1"/>
    <xf numFmtId="0" fontId="73" fillId="0" borderId="45" xfId="0" applyFont="1" applyFill="1" applyBorder="1"/>
    <xf numFmtId="14" fontId="73" fillId="0" borderId="50" xfId="0" applyNumberFormat="1" applyFont="1" applyFill="1" applyBorder="1"/>
    <xf numFmtId="0" fontId="73" fillId="0" borderId="46" xfId="0" applyFont="1" applyFill="1" applyBorder="1"/>
    <xf numFmtId="0" fontId="73" fillId="0" borderId="47" xfId="0" applyFont="1" applyFill="1" applyBorder="1"/>
    <xf numFmtId="14" fontId="73" fillId="0" borderId="51" xfId="0" applyNumberFormat="1" applyFont="1" applyFill="1" applyBorder="1"/>
    <xf numFmtId="14" fontId="73" fillId="0" borderId="47" xfId="0" applyNumberFormat="1" applyFont="1" applyFill="1" applyBorder="1"/>
    <xf numFmtId="14" fontId="73" fillId="0" borderId="45" xfId="0" applyNumberFormat="1" applyFont="1" applyFill="1" applyBorder="1"/>
    <xf numFmtId="0" fontId="73" fillId="0" borderId="48" xfId="0" applyFont="1" applyBorder="1"/>
    <xf numFmtId="0" fontId="73" fillId="0" borderId="49" xfId="0" applyFont="1" applyBorder="1"/>
    <xf numFmtId="14" fontId="73" fillId="0" borderId="52" xfId="0" applyNumberFormat="1" applyFont="1" applyBorder="1"/>
    <xf numFmtId="0" fontId="73" fillId="24" borderId="49" xfId="0" applyFont="1" applyFill="1" applyBorder="1"/>
    <xf numFmtId="14" fontId="73" fillId="0" borderId="49" xfId="0" applyNumberFormat="1" applyFont="1" applyBorder="1"/>
    <xf numFmtId="1" fontId="73" fillId="0" borderId="47" xfId="0" applyNumberFormat="1" applyFont="1" applyBorder="1"/>
    <xf numFmtId="0" fontId="73" fillId="25" borderId="0" xfId="0" applyFont="1" applyFill="1"/>
    <xf numFmtId="0" fontId="73" fillId="24" borderId="0" xfId="0" applyFont="1" applyFill="1"/>
    <xf numFmtId="0" fontId="73" fillId="25" borderId="54" xfId="0" applyFont="1" applyFill="1" applyBorder="1"/>
    <xf numFmtId="3" fontId="73" fillId="0" borderId="0" xfId="0" applyNumberFormat="1" applyFont="1"/>
    <xf numFmtId="4" fontId="73" fillId="0" borderId="0" xfId="0" applyNumberFormat="1" applyFont="1"/>
    <xf numFmtId="0" fontId="73" fillId="25" borderId="0" xfId="0" applyFont="1" applyFill="1" applyBorder="1"/>
    <xf numFmtId="2" fontId="73" fillId="0" borderId="0" xfId="0" applyNumberFormat="1" applyFont="1"/>
    <xf numFmtId="0" fontId="73" fillId="25" borderId="43" xfId="0" applyFont="1" applyFill="1" applyBorder="1" applyAlignment="1">
      <alignment horizontal="center"/>
    </xf>
    <xf numFmtId="0" fontId="79" fillId="97" borderId="59" xfId="0" applyFont="1" applyFill="1" applyBorder="1" applyAlignment="1">
      <alignment horizontal="center" wrapText="1"/>
    </xf>
    <xf numFmtId="0" fontId="40" fillId="97" borderId="59" xfId="0" applyFont="1" applyFill="1" applyBorder="1" applyAlignment="1">
      <alignment horizontal="center" textRotation="90"/>
    </xf>
    <xf numFmtId="0" fontId="73" fillId="98" borderId="0" xfId="0" applyFont="1" applyFill="1"/>
    <xf numFmtId="166" fontId="73" fillId="0" borderId="0" xfId="0" applyNumberFormat="1" applyFont="1" applyAlignment="1">
      <alignment horizontal="center"/>
    </xf>
    <xf numFmtId="1" fontId="73" fillId="98" borderId="0" xfId="0" applyNumberFormat="1" applyFont="1" applyFill="1" applyAlignment="1">
      <alignment horizontal="center"/>
    </xf>
    <xf numFmtId="0" fontId="138" fillId="96" borderId="0" xfId="0" applyFont="1" applyFill="1" applyAlignment="1">
      <alignment horizontal="center"/>
    </xf>
    <xf numFmtId="0" fontId="139" fillId="96" borderId="0" xfId="0" applyFont="1" applyFill="1"/>
    <xf numFmtId="0" fontId="139" fillId="0" borderId="0" xfId="0" applyNumberFormat="1" applyFont="1"/>
    <xf numFmtId="0" fontId="139" fillId="0" borderId="0" xfId="0" applyFont="1"/>
    <xf numFmtId="0" fontId="73" fillId="0" borderId="0" xfId="0" applyFont="1" applyAlignment="1">
      <alignment vertical="center" wrapText="1"/>
    </xf>
    <xf numFmtId="14" fontId="73" fillId="0" borderId="0" xfId="0" applyNumberFormat="1" applyFont="1"/>
    <xf numFmtId="0" fontId="85" fillId="0" borderId="0" xfId="0" applyFont="1"/>
    <xf numFmtId="17" fontId="85" fillId="0" borderId="0" xfId="0" applyNumberFormat="1" applyFont="1"/>
    <xf numFmtId="0" fontId="0" fillId="99" borderId="0" xfId="0" applyFill="1"/>
    <xf numFmtId="17" fontId="127" fillId="25" borderId="0" xfId="0" quotePrefix="1" applyNumberFormat="1" applyFont="1" applyFill="1" applyAlignment="1">
      <alignment horizontal="center" vertical="top"/>
    </xf>
    <xf numFmtId="0" fontId="73" fillId="24" borderId="0" xfId="0" applyFont="1" applyFill="1" applyAlignment="1">
      <alignment horizontal="center" wrapText="1"/>
    </xf>
    <xf numFmtId="0" fontId="0" fillId="0" borderId="0" xfId="0" applyFill="1" applyAlignment="1">
      <alignment textRotation="90"/>
    </xf>
    <xf numFmtId="0" fontId="9" fillId="0" borderId="0" xfId="84" applyFont="1" applyFill="1"/>
    <xf numFmtId="0" fontId="0" fillId="0" borderId="0" xfId="0" applyFill="1" applyAlignment="1">
      <alignment horizontal="center"/>
    </xf>
    <xf numFmtId="0" fontId="9" fillId="0" borderId="0" xfId="87" applyFont="1" applyFill="1"/>
    <xf numFmtId="0" fontId="14" fillId="0" borderId="0" xfId="56" applyFont="1" applyFill="1"/>
    <xf numFmtId="166" fontId="85" fillId="25" borderId="81" xfId="0" applyNumberFormat="1" applyFont="1" applyFill="1" applyBorder="1" applyAlignment="1">
      <alignment horizontal="center"/>
    </xf>
    <xf numFmtId="0" fontId="77" fillId="52" borderId="11" xfId="243" applyFont="1" applyFill="1" applyBorder="1" applyAlignment="1">
      <alignment horizontal="left" indent="1"/>
    </xf>
    <xf numFmtId="1" fontId="21" fillId="52" borderId="37" xfId="243" applyNumberFormat="1" applyFont="1" applyFill="1" applyBorder="1" applyAlignment="1">
      <alignment horizontal="center" vertical="center"/>
    </xf>
    <xf numFmtId="1" fontId="21" fillId="52" borderId="79" xfId="243" applyNumberFormat="1" applyFont="1" applyFill="1" applyBorder="1" applyAlignment="1">
      <alignment horizontal="center" vertical="center"/>
    </xf>
    <xf numFmtId="166" fontId="85" fillId="52" borderId="80" xfId="0" applyNumberFormat="1" applyFont="1" applyFill="1" applyBorder="1" applyAlignment="1" applyProtection="1">
      <alignment horizontal="center"/>
    </xf>
    <xf numFmtId="1" fontId="21" fillId="52" borderId="66" xfId="243" applyNumberFormat="1" applyFont="1" applyFill="1" applyBorder="1" applyAlignment="1">
      <alignment horizontal="center" vertical="center"/>
    </xf>
    <xf numFmtId="166" fontId="21" fillId="52" borderId="35" xfId="243" applyNumberFormat="1" applyFont="1" applyFill="1" applyBorder="1" applyAlignment="1">
      <alignment horizontal="center" vertical="center"/>
    </xf>
    <xf numFmtId="166" fontId="21" fillId="52" borderId="12" xfId="243" applyNumberFormat="1" applyFont="1" applyFill="1" applyBorder="1" applyAlignment="1">
      <alignment horizontal="center" vertical="center"/>
    </xf>
    <xf numFmtId="0" fontId="73" fillId="52" borderId="0" xfId="243" applyFont="1" applyFill="1"/>
    <xf numFmtId="14" fontId="73" fillId="52" borderId="0" xfId="0" applyNumberFormat="1" applyFont="1" applyFill="1"/>
    <xf numFmtId="0" fontId="1" fillId="52" borderId="0" xfId="243" applyFill="1"/>
    <xf numFmtId="0" fontId="93" fillId="45" borderId="0" xfId="36" applyFont="1" applyFill="1" applyAlignment="1">
      <alignment horizontal="center"/>
    </xf>
    <xf numFmtId="0" fontId="81" fillId="79" borderId="0" xfId="0" applyFont="1" applyFill="1" applyAlignment="1">
      <alignment horizontal="center"/>
    </xf>
    <xf numFmtId="0" fontId="0" fillId="84" borderId="0" xfId="0" applyFill="1" applyAlignment="1">
      <alignment horizontal="center"/>
    </xf>
    <xf numFmtId="0" fontId="73" fillId="91" borderId="0" xfId="0" applyFont="1" applyFill="1" applyAlignment="1">
      <alignment horizontal="center"/>
    </xf>
    <xf numFmtId="0" fontId="79" fillId="80" borderId="0" xfId="0" applyFont="1" applyFill="1" applyAlignment="1">
      <alignment horizontal="center" vertical="top"/>
    </xf>
    <xf numFmtId="0" fontId="79" fillId="82" borderId="0" xfId="0" applyFont="1" applyFill="1" applyAlignment="1">
      <alignment horizontal="center"/>
    </xf>
    <xf numFmtId="0" fontId="79" fillId="83" borderId="0" xfId="0" applyFont="1" applyFill="1" applyAlignment="1">
      <alignment horizontal="center"/>
    </xf>
    <xf numFmtId="0" fontId="79" fillId="95" borderId="0" xfId="0" applyFont="1" applyFill="1" applyAlignment="1">
      <alignment horizontal="center"/>
    </xf>
    <xf numFmtId="0" fontId="79" fillId="46" borderId="0" xfId="0" applyFont="1" applyFill="1" applyAlignment="1">
      <alignment horizontal="center" vertical="top"/>
    </xf>
    <xf numFmtId="0" fontId="79" fillId="47" borderId="0" xfId="0" applyFont="1" applyFill="1" applyAlignment="1">
      <alignment horizontal="center"/>
    </xf>
    <xf numFmtId="0" fontId="79" fillId="95" borderId="43" xfId="0" applyFont="1" applyFill="1" applyBorder="1" applyAlignment="1">
      <alignment horizontal="center"/>
    </xf>
    <xf numFmtId="0" fontId="79" fillId="88" borderId="0" xfId="0" applyFont="1" applyFill="1" applyAlignment="1">
      <alignment horizontal="center"/>
    </xf>
    <xf numFmtId="0" fontId="79" fillId="89" borderId="0" xfId="0" applyFont="1" applyFill="1" applyAlignment="1">
      <alignment horizontal="center"/>
    </xf>
    <xf numFmtId="0" fontId="79" fillId="97" borderId="0" xfId="0" applyFont="1" applyFill="1" applyAlignment="1">
      <alignment horizontal="center" wrapText="1"/>
    </xf>
    <xf numFmtId="0" fontId="73" fillId="97" borderId="61" xfId="0" applyFont="1" applyFill="1" applyBorder="1" applyAlignment="1">
      <alignment horizontal="center"/>
    </xf>
    <xf numFmtId="0" fontId="9" fillId="97" borderId="0" xfId="0" applyFont="1" applyFill="1" applyAlignment="1">
      <alignment horizontal="center"/>
    </xf>
    <xf numFmtId="0" fontId="73" fillId="43" borderId="0" xfId="0" applyFont="1" applyFill="1" applyAlignment="1">
      <alignment horizontal="center"/>
    </xf>
  </cellXfs>
  <cellStyles count="443">
    <cellStyle name="_x000d__x000a_JournalTemplate=C:\COMFO\CTALK\JOURSTD.TPL_x000d__x000a_LbStateAddress=3 3 0 251 1 89 2 311_x000d__x000a_LbStateJou" xfId="45" xr:uid="{00000000-0005-0000-0000-000000000000}"/>
    <cellStyle name="_KF08 DL 080909 raw data Part III Ch1" xfId="46" xr:uid="{00000000-0005-0000-0000-000001000000}"/>
    <cellStyle name="_KF08 DL 080909 raw data Part III Ch1_KF2010 Figure 1 1 1 World GERD 100310 (2)" xfId="47" xr:uid="{00000000-0005-0000-0000-000002000000}"/>
    <cellStyle name="20% - Accent1" xfId="56" builtinId="30" customBuiltin="1"/>
    <cellStyle name="20% - Accent1 2" xfId="9" xr:uid="{00000000-0005-0000-0000-000004000000}"/>
    <cellStyle name="20% - Accent1 3" xfId="48" xr:uid="{00000000-0005-0000-0000-000005000000}"/>
    <cellStyle name="20% - Accent1 4" xfId="267" xr:uid="{00000000-0005-0000-0000-000006000000}"/>
    <cellStyle name="20% - Accent2" xfId="57" builtinId="34" customBuiltin="1"/>
    <cellStyle name="20% - Accent2 2" xfId="10" xr:uid="{00000000-0005-0000-0000-000008000000}"/>
    <cellStyle name="20% - Accent2 3" xfId="49" xr:uid="{00000000-0005-0000-0000-000009000000}"/>
    <cellStyle name="20% - Accent2 4" xfId="270" xr:uid="{00000000-0005-0000-0000-00000A000000}"/>
    <cellStyle name="20% - Accent3" xfId="58" builtinId="38" customBuiltin="1"/>
    <cellStyle name="20% - Accent3 2" xfId="11" xr:uid="{00000000-0005-0000-0000-00000C000000}"/>
    <cellStyle name="20% - Accent3 3" xfId="50" xr:uid="{00000000-0005-0000-0000-00000D000000}"/>
    <cellStyle name="20% - Accent3 4" xfId="274" xr:uid="{00000000-0005-0000-0000-00000E000000}"/>
    <cellStyle name="20% - Accent4" xfId="59" builtinId="42" customBuiltin="1"/>
    <cellStyle name="20% - Accent4 2" xfId="12" xr:uid="{00000000-0005-0000-0000-000010000000}"/>
    <cellStyle name="20% - Accent4 3" xfId="51" xr:uid="{00000000-0005-0000-0000-000011000000}"/>
    <cellStyle name="20% - Accent4 4" xfId="278" xr:uid="{00000000-0005-0000-0000-000012000000}"/>
    <cellStyle name="20% - Accent5" xfId="60" builtinId="46" customBuiltin="1"/>
    <cellStyle name="20% - Accent5 2" xfId="52" xr:uid="{00000000-0005-0000-0000-000014000000}"/>
    <cellStyle name="20% - Accent5 3" xfId="53" xr:uid="{00000000-0005-0000-0000-000015000000}"/>
    <cellStyle name="20% - Accent5 4" xfId="282" xr:uid="{00000000-0005-0000-0000-000016000000}"/>
    <cellStyle name="20% - Accent6" xfId="61" builtinId="50" customBuiltin="1"/>
    <cellStyle name="20% - Accent6 2" xfId="54" xr:uid="{00000000-0005-0000-0000-000018000000}"/>
    <cellStyle name="20% - Accent6 3" xfId="55" xr:uid="{00000000-0005-0000-0000-000019000000}"/>
    <cellStyle name="20% - Accent6 4" xfId="286" xr:uid="{00000000-0005-0000-0000-00001A000000}"/>
    <cellStyle name="20% - Colore 1" xfId="290" xr:uid="{00000000-0005-0000-0000-00001B000000}"/>
    <cellStyle name="20% - Colore 2" xfId="291" xr:uid="{00000000-0005-0000-0000-00001C000000}"/>
    <cellStyle name="20% - Colore 3" xfId="292" xr:uid="{00000000-0005-0000-0000-00001D000000}"/>
    <cellStyle name="20% - Colore 4" xfId="293" xr:uid="{00000000-0005-0000-0000-00001E000000}"/>
    <cellStyle name="20% - Colore 5" xfId="294" xr:uid="{00000000-0005-0000-0000-00001F000000}"/>
    <cellStyle name="20% - Colore 6" xfId="295" xr:uid="{00000000-0005-0000-0000-000020000000}"/>
    <cellStyle name="40% - Accent1" xfId="70" builtinId="31" customBuiltin="1"/>
    <cellStyle name="40% - Accent1 2" xfId="13" xr:uid="{00000000-0005-0000-0000-000022000000}"/>
    <cellStyle name="40% - Accent1 3" xfId="62" xr:uid="{00000000-0005-0000-0000-000023000000}"/>
    <cellStyle name="40% - Accent1 4" xfId="268" xr:uid="{00000000-0005-0000-0000-000024000000}"/>
    <cellStyle name="40% - Accent2" xfId="71" builtinId="35" customBuiltin="1"/>
    <cellStyle name="40% - Accent2 2" xfId="63" xr:uid="{00000000-0005-0000-0000-000026000000}"/>
    <cellStyle name="40% - Accent2 3" xfId="64" xr:uid="{00000000-0005-0000-0000-000027000000}"/>
    <cellStyle name="40% - Accent2 4" xfId="271" xr:uid="{00000000-0005-0000-0000-000028000000}"/>
    <cellStyle name="40% - Accent3" xfId="72" builtinId="39" customBuiltin="1"/>
    <cellStyle name="40% - Accent3 2" xfId="14" xr:uid="{00000000-0005-0000-0000-00002A000000}"/>
    <cellStyle name="40% - Accent3 3" xfId="65" xr:uid="{00000000-0005-0000-0000-00002B000000}"/>
    <cellStyle name="40% - Accent3 4" xfId="275" xr:uid="{00000000-0005-0000-0000-00002C000000}"/>
    <cellStyle name="40% - Accent4" xfId="73" builtinId="43" customBuiltin="1"/>
    <cellStyle name="40% - Accent4 2" xfId="15" xr:uid="{00000000-0005-0000-0000-00002E000000}"/>
    <cellStyle name="40% - Accent4 3" xfId="66" xr:uid="{00000000-0005-0000-0000-00002F000000}"/>
    <cellStyle name="40% - Accent4 4" xfId="279" xr:uid="{00000000-0005-0000-0000-000030000000}"/>
    <cellStyle name="40% - Accent5" xfId="74" builtinId="47" customBuiltin="1"/>
    <cellStyle name="40% - Accent5 2" xfId="67" xr:uid="{00000000-0005-0000-0000-000032000000}"/>
    <cellStyle name="40% - Accent5 3" xfId="68" xr:uid="{00000000-0005-0000-0000-000033000000}"/>
    <cellStyle name="40% - Accent5 4" xfId="283" xr:uid="{00000000-0005-0000-0000-000034000000}"/>
    <cellStyle name="40% - Accent6" xfId="75" builtinId="51" customBuiltin="1"/>
    <cellStyle name="40% - Accent6 2" xfId="16" xr:uid="{00000000-0005-0000-0000-000036000000}"/>
    <cellStyle name="40% - Accent6 3" xfId="69" xr:uid="{00000000-0005-0000-0000-000037000000}"/>
    <cellStyle name="40% - Accent6 4" xfId="287" xr:uid="{00000000-0005-0000-0000-000038000000}"/>
    <cellStyle name="40% - Colore 1" xfId="296" xr:uid="{00000000-0005-0000-0000-000039000000}"/>
    <cellStyle name="40% - Colore 2" xfId="297" xr:uid="{00000000-0005-0000-0000-00003A000000}"/>
    <cellStyle name="40% - Colore 3" xfId="298" xr:uid="{00000000-0005-0000-0000-00003B000000}"/>
    <cellStyle name="40% - Colore 4" xfId="299" xr:uid="{00000000-0005-0000-0000-00003C000000}"/>
    <cellStyle name="40% - Colore 5" xfId="300" xr:uid="{00000000-0005-0000-0000-00003D000000}"/>
    <cellStyle name="40% - Colore 6" xfId="301" xr:uid="{00000000-0005-0000-0000-00003E000000}"/>
    <cellStyle name="60% - Accent1" xfId="84" builtinId="32" customBuiltin="1"/>
    <cellStyle name="60% - Accent1 2" xfId="17" xr:uid="{00000000-0005-0000-0000-000040000000}"/>
    <cellStyle name="60% - Accent1 2 2" xfId="244" xr:uid="{00000000-0005-0000-0000-000041000000}"/>
    <cellStyle name="60% - Accent1 3" xfId="76" xr:uid="{00000000-0005-0000-0000-000042000000}"/>
    <cellStyle name="60% - Accent2" xfId="85" builtinId="36" customBuiltin="1"/>
    <cellStyle name="60% - Accent2 2" xfId="77" xr:uid="{00000000-0005-0000-0000-000044000000}"/>
    <cellStyle name="60% - Accent2 3" xfId="78" xr:uid="{00000000-0005-0000-0000-000045000000}"/>
    <cellStyle name="60% - Accent2 4" xfId="272" xr:uid="{00000000-0005-0000-0000-000046000000}"/>
    <cellStyle name="60% - Accent3" xfId="86" builtinId="40" customBuiltin="1"/>
    <cellStyle name="60% - Accent3 2" xfId="18" xr:uid="{00000000-0005-0000-0000-000048000000}"/>
    <cellStyle name="60% - Accent3 3" xfId="79" xr:uid="{00000000-0005-0000-0000-000049000000}"/>
    <cellStyle name="60% - Accent3 4" xfId="276" xr:uid="{00000000-0005-0000-0000-00004A000000}"/>
    <cellStyle name="60% - Accent4" xfId="87" builtinId="44" customBuiltin="1"/>
    <cellStyle name="60% - Accent4 2" xfId="19" xr:uid="{00000000-0005-0000-0000-00004C000000}"/>
    <cellStyle name="60% - Accent4 3" xfId="80" xr:uid="{00000000-0005-0000-0000-00004D000000}"/>
    <cellStyle name="60% - Accent4 4" xfId="248" xr:uid="{00000000-0005-0000-0000-00004E000000}"/>
    <cellStyle name="60% - Accent4 5" xfId="280" xr:uid="{00000000-0005-0000-0000-00004F000000}"/>
    <cellStyle name="60% - Accent5" xfId="88" builtinId="48" customBuiltin="1"/>
    <cellStyle name="60% - Accent5 2" xfId="81" xr:uid="{00000000-0005-0000-0000-000051000000}"/>
    <cellStyle name="60% - Accent5 3" xfId="82" xr:uid="{00000000-0005-0000-0000-000052000000}"/>
    <cellStyle name="60% - Accent5 4" xfId="284" xr:uid="{00000000-0005-0000-0000-000053000000}"/>
    <cellStyle name="60% - Accent6" xfId="89" builtinId="52" customBuiltin="1"/>
    <cellStyle name="60% - Accent6 2" xfId="20" xr:uid="{00000000-0005-0000-0000-000055000000}"/>
    <cellStyle name="60% - Accent6 3" xfId="83" xr:uid="{00000000-0005-0000-0000-000056000000}"/>
    <cellStyle name="60% - Accent6 4" xfId="288" xr:uid="{00000000-0005-0000-0000-000057000000}"/>
    <cellStyle name="60% - Colore 1" xfId="302" xr:uid="{00000000-0005-0000-0000-000058000000}"/>
    <cellStyle name="60% - Colore 2" xfId="303" xr:uid="{00000000-0005-0000-0000-000059000000}"/>
    <cellStyle name="60% - Colore 3" xfId="304" xr:uid="{00000000-0005-0000-0000-00005A000000}"/>
    <cellStyle name="60% - Colore 4" xfId="305" xr:uid="{00000000-0005-0000-0000-00005B000000}"/>
    <cellStyle name="60% - Colore 5" xfId="306" xr:uid="{00000000-0005-0000-0000-00005C000000}"/>
    <cellStyle name="60% - Colore 6" xfId="307" xr:uid="{00000000-0005-0000-0000-00005D000000}"/>
    <cellStyle name="Accent1" xfId="106" builtinId="29" customBuiltin="1"/>
    <cellStyle name="Accent1 2" xfId="21" xr:uid="{00000000-0005-0000-0000-00005F000000}"/>
    <cellStyle name="Accent1 3" xfId="90" xr:uid="{00000000-0005-0000-0000-000060000000}"/>
    <cellStyle name="Accent1 4" xfId="266" xr:uid="{00000000-0005-0000-0000-000061000000}"/>
    <cellStyle name="Accent2" xfId="107" builtinId="33" customBuiltin="1"/>
    <cellStyle name="Accent2 2" xfId="22" xr:uid="{00000000-0005-0000-0000-000063000000}"/>
    <cellStyle name="Accent2 3" xfId="91" xr:uid="{00000000-0005-0000-0000-000064000000}"/>
    <cellStyle name="Accent2 4" xfId="269" xr:uid="{00000000-0005-0000-0000-000065000000}"/>
    <cellStyle name="Accent3" xfId="108" builtinId="37" customBuiltin="1"/>
    <cellStyle name="Accent3 2" xfId="23" xr:uid="{00000000-0005-0000-0000-000067000000}"/>
    <cellStyle name="Accent3 3" xfId="92" xr:uid="{00000000-0005-0000-0000-000068000000}"/>
    <cellStyle name="Accent3 4" xfId="273" xr:uid="{00000000-0005-0000-0000-000069000000}"/>
    <cellStyle name="Accent4" xfId="109" builtinId="41" customBuiltin="1"/>
    <cellStyle name="Accent4 2" xfId="24" xr:uid="{00000000-0005-0000-0000-00006B000000}"/>
    <cellStyle name="Accent4 3" xfId="93" xr:uid="{00000000-0005-0000-0000-00006C000000}"/>
    <cellStyle name="Accent4 4" xfId="277" xr:uid="{00000000-0005-0000-0000-00006D000000}"/>
    <cellStyle name="Accent5" xfId="110" builtinId="45" customBuiltin="1"/>
    <cellStyle name="Accent5 2" xfId="94" xr:uid="{00000000-0005-0000-0000-00006F000000}"/>
    <cellStyle name="Accent5 3" xfId="95" xr:uid="{00000000-0005-0000-0000-000070000000}"/>
    <cellStyle name="Accent5 4" xfId="281" xr:uid="{00000000-0005-0000-0000-000071000000}"/>
    <cellStyle name="Accent6" xfId="111" builtinId="49" customBuiltin="1"/>
    <cellStyle name="Accent6 2" xfId="96" xr:uid="{00000000-0005-0000-0000-000073000000}"/>
    <cellStyle name="Accent6 3" xfId="97" xr:uid="{00000000-0005-0000-0000-000074000000}"/>
    <cellStyle name="Accent6 4" xfId="285" xr:uid="{00000000-0005-0000-0000-000075000000}"/>
    <cellStyle name="ANCLAS,REZONES Y SUS PARTES,DE FUNDICION,DE HIERRO O DE ACERO" xfId="98" xr:uid="{00000000-0005-0000-0000-000076000000}"/>
    <cellStyle name="Bad" xfId="2" builtinId="27" customBuiltin="1"/>
    <cellStyle name="Bad 2" xfId="25" xr:uid="{00000000-0005-0000-0000-000078000000}"/>
    <cellStyle name="Berekening 2" xfId="99" xr:uid="{00000000-0005-0000-0000-000079000000}"/>
    <cellStyle name="Berekening 2 2" xfId="392" xr:uid="{00000000-0005-0000-0000-00007A000000}"/>
    <cellStyle name="Berekening 2 3" xfId="351" xr:uid="{00000000-0005-0000-0000-00007B000000}"/>
    <cellStyle name="bin" xfId="100" xr:uid="{00000000-0005-0000-0000-00007C000000}"/>
    <cellStyle name="bin 2" xfId="346" xr:uid="{00000000-0005-0000-0000-00007D000000}"/>
    <cellStyle name="bin 2 2" xfId="441" xr:uid="{00000000-0005-0000-0000-00007E000000}"/>
    <cellStyle name="bin 3" xfId="434" xr:uid="{00000000-0005-0000-0000-00007F000000}"/>
    <cellStyle name="blue" xfId="101" xr:uid="{00000000-0005-0000-0000-000080000000}"/>
    <cellStyle name="Calcolo" xfId="5" xr:uid="{00000000-0005-0000-0000-000081000000}"/>
    <cellStyle name="Calcolo 2" xfId="308" xr:uid="{00000000-0005-0000-0000-000082000000}"/>
    <cellStyle name="Calcolo 2 2" xfId="417" xr:uid="{00000000-0005-0000-0000-000083000000}"/>
    <cellStyle name="Calcolo 2 3" xfId="375" xr:uid="{00000000-0005-0000-0000-000084000000}"/>
    <cellStyle name="Calculation" xfId="253" builtinId="22" customBuiltin="1"/>
    <cellStyle name="Calculation 2" xfId="26" xr:uid="{00000000-0005-0000-0000-000086000000}"/>
    <cellStyle name="cell" xfId="102" xr:uid="{00000000-0005-0000-0000-000087000000}"/>
    <cellStyle name="cell 2" xfId="309" xr:uid="{00000000-0005-0000-0000-000088000000}"/>
    <cellStyle name="cell 2 2" xfId="418" xr:uid="{00000000-0005-0000-0000-000089000000}"/>
    <cellStyle name="cell 2 3" xfId="376" xr:uid="{00000000-0005-0000-0000-00008A000000}"/>
    <cellStyle name="cell 3" xfId="393" xr:uid="{00000000-0005-0000-0000-00008B000000}"/>
    <cellStyle name="cell 4" xfId="352" xr:uid="{00000000-0005-0000-0000-00008C000000}"/>
    <cellStyle name="Cella collegata" xfId="6" xr:uid="{00000000-0005-0000-0000-00008D000000}"/>
    <cellStyle name="Cella collegata 2" xfId="310" xr:uid="{00000000-0005-0000-0000-00008E000000}"/>
    <cellStyle name="Cella da controllare" xfId="7" xr:uid="{00000000-0005-0000-0000-00008F000000}"/>
    <cellStyle name="Cella da controllare 2" xfId="311" xr:uid="{00000000-0005-0000-0000-000090000000}"/>
    <cellStyle name="Cella da controllare 2 2" xfId="419" xr:uid="{00000000-0005-0000-0000-000091000000}"/>
    <cellStyle name="Cella da controllare 2 3" xfId="377" xr:uid="{00000000-0005-0000-0000-000092000000}"/>
    <cellStyle name="Check Cell" xfId="255" builtinId="23" customBuiltin="1"/>
    <cellStyle name="Check Cell 2" xfId="103" xr:uid="{00000000-0005-0000-0000-000094000000}"/>
    <cellStyle name="Check Cell 2 2" xfId="394" xr:uid="{00000000-0005-0000-0000-000095000000}"/>
    <cellStyle name="Check Cell 2 3" xfId="353" xr:uid="{00000000-0005-0000-0000-000096000000}"/>
    <cellStyle name="Col&amp;RowHeadings" xfId="104" xr:uid="{00000000-0005-0000-0000-000097000000}"/>
    <cellStyle name="ColCodes" xfId="105" xr:uid="{00000000-0005-0000-0000-000098000000}"/>
    <cellStyle name="Colore 1" xfId="312" xr:uid="{00000000-0005-0000-0000-000099000000}"/>
    <cellStyle name="Colore 2" xfId="313" xr:uid="{00000000-0005-0000-0000-00009A000000}"/>
    <cellStyle name="Colore 3" xfId="314" xr:uid="{00000000-0005-0000-0000-00009B000000}"/>
    <cellStyle name="Colore 4" xfId="315" xr:uid="{00000000-0005-0000-0000-00009C000000}"/>
    <cellStyle name="Colore 5" xfId="316" xr:uid="{00000000-0005-0000-0000-00009D000000}"/>
    <cellStyle name="Colore 6" xfId="317" xr:uid="{00000000-0005-0000-0000-00009E000000}"/>
    <cellStyle name="ColTitles" xfId="112" xr:uid="{00000000-0005-0000-0000-00009F000000}"/>
    <cellStyle name="column" xfId="113" xr:uid="{00000000-0005-0000-0000-0000A0000000}"/>
    <cellStyle name="Comma 2" xfId="38" xr:uid="{00000000-0005-0000-0000-0000A1000000}"/>
    <cellStyle name="Comma 2 2" xfId="114" xr:uid="{00000000-0005-0000-0000-0000A2000000}"/>
    <cellStyle name="Comma 2 3" xfId="115" xr:uid="{00000000-0005-0000-0000-0000A3000000}"/>
    <cellStyle name="Comma 2 3 2" xfId="249" xr:uid="{00000000-0005-0000-0000-0000A4000000}"/>
    <cellStyle name="Comma 2 3 2 2" xfId="435" xr:uid="{00000000-0005-0000-0000-0000A5000000}"/>
    <cellStyle name="Comma 2 3 3" xfId="318" xr:uid="{00000000-0005-0000-0000-0000A6000000}"/>
    <cellStyle name="Comma 2 3 3 2" xfId="420" xr:uid="{00000000-0005-0000-0000-0000A7000000}"/>
    <cellStyle name="Comma 2 3 3 3" xfId="436" xr:uid="{00000000-0005-0000-0000-0000A8000000}"/>
    <cellStyle name="Comma 2 3 4" xfId="395" xr:uid="{00000000-0005-0000-0000-0000A9000000}"/>
    <cellStyle name="Comma 2 4" xfId="391" xr:uid="{00000000-0005-0000-0000-0000AA000000}"/>
    <cellStyle name="Comma 2_GII2013_Mika_June07" xfId="44" xr:uid="{00000000-0005-0000-0000-0000AB000000}"/>
    <cellStyle name="Comma 3" xfId="116" xr:uid="{00000000-0005-0000-0000-0000AC000000}"/>
    <cellStyle name="Comma 3 2" xfId="250" xr:uid="{00000000-0005-0000-0000-0000AD000000}"/>
    <cellStyle name="Comma 3 2 2" xfId="437" xr:uid="{00000000-0005-0000-0000-0000AE000000}"/>
    <cellStyle name="Comma 3 3" xfId="319" xr:uid="{00000000-0005-0000-0000-0000AF000000}"/>
    <cellStyle name="Comma 3 3 2" xfId="421" xr:uid="{00000000-0005-0000-0000-0000B0000000}"/>
    <cellStyle name="Comma 3 3 3" xfId="438" xr:uid="{00000000-0005-0000-0000-0000B1000000}"/>
    <cellStyle name="Comma 3 4" xfId="396" xr:uid="{00000000-0005-0000-0000-0000B2000000}"/>
    <cellStyle name="Comma 4" xfId="246" xr:uid="{00000000-0005-0000-0000-0000B3000000}"/>
    <cellStyle name="Comma 4 2" xfId="345" xr:uid="{00000000-0005-0000-0000-0000B4000000}"/>
    <cellStyle name="Comma 4 2 2" xfId="439" xr:uid="{00000000-0005-0000-0000-0000B5000000}"/>
    <cellStyle name="Comma 4 3" xfId="440" xr:uid="{00000000-0005-0000-0000-0000B6000000}"/>
    <cellStyle name="Comma0" xfId="117" xr:uid="{00000000-0005-0000-0000-0000B7000000}"/>
    <cellStyle name="Controlecel 2" xfId="118" xr:uid="{00000000-0005-0000-0000-0000B8000000}"/>
    <cellStyle name="Controlecel 2 2" xfId="397" xr:uid="{00000000-0005-0000-0000-0000B9000000}"/>
    <cellStyle name="Controlecel 2 3" xfId="354" xr:uid="{00000000-0005-0000-0000-0000BA000000}"/>
    <cellStyle name="Currency0" xfId="119" xr:uid="{00000000-0005-0000-0000-0000BB000000}"/>
    <cellStyle name="Currency0 2" xfId="320" xr:uid="{00000000-0005-0000-0000-0000BC000000}"/>
    <cellStyle name="DataEntryCells" xfId="120" xr:uid="{00000000-0005-0000-0000-0000BD000000}"/>
    <cellStyle name="DataEntryCells 2" xfId="289" xr:uid="{00000000-0005-0000-0000-0000BE000000}"/>
    <cellStyle name="DataEntryCells 2 2" xfId="442" xr:uid="{00000000-0005-0000-0000-0000BF000000}"/>
    <cellStyle name="DataEntryCells 3" xfId="370" xr:uid="{00000000-0005-0000-0000-0000C0000000}"/>
    <cellStyle name="Date" xfId="121" xr:uid="{00000000-0005-0000-0000-0000C1000000}"/>
    <cellStyle name="ErrRpt_DataEntryCells" xfId="122" xr:uid="{00000000-0005-0000-0000-0000C2000000}"/>
    <cellStyle name="ErrRpt-DataEntryCells" xfId="123" xr:uid="{00000000-0005-0000-0000-0000C3000000}"/>
    <cellStyle name="ErrRpt-DataEntryCells 2" xfId="321" xr:uid="{00000000-0005-0000-0000-0000C4000000}"/>
    <cellStyle name="ErrRpt-DataEntryCells 2 2" xfId="422" xr:uid="{00000000-0005-0000-0000-0000C5000000}"/>
    <cellStyle name="ErrRpt-DataEntryCells 2 3" xfId="378" xr:uid="{00000000-0005-0000-0000-0000C6000000}"/>
    <cellStyle name="ErrRpt-DataEntryCells 3" xfId="398" xr:uid="{00000000-0005-0000-0000-0000C7000000}"/>
    <cellStyle name="ErrRpt-DataEntryCells 4" xfId="355" xr:uid="{00000000-0005-0000-0000-0000C8000000}"/>
    <cellStyle name="ErrRpt-GreyBackground" xfId="124" xr:uid="{00000000-0005-0000-0000-0000C9000000}"/>
    <cellStyle name="Euro" xfId="125" xr:uid="{00000000-0005-0000-0000-0000CA000000}"/>
    <cellStyle name="Explanatory Text" xfId="220" builtinId="53" customBuiltin="1"/>
    <cellStyle name="Explanatory Text 2" xfId="126" xr:uid="{00000000-0005-0000-0000-0000CC000000}"/>
    <cellStyle name="Explanatory Text 3" xfId="264" xr:uid="{00000000-0005-0000-0000-0000CD000000}"/>
    <cellStyle name="Fixed" xfId="127" xr:uid="{00000000-0005-0000-0000-0000CE000000}"/>
    <cellStyle name="formula" xfId="128" xr:uid="{00000000-0005-0000-0000-0000CF000000}"/>
    <cellStyle name="formula 2" xfId="322" xr:uid="{00000000-0005-0000-0000-0000D0000000}"/>
    <cellStyle name="formula 2 2" xfId="423" xr:uid="{00000000-0005-0000-0000-0000D1000000}"/>
    <cellStyle name="formula 2 3" xfId="379" xr:uid="{00000000-0005-0000-0000-0000D2000000}"/>
    <cellStyle name="formula 3" xfId="399" xr:uid="{00000000-0005-0000-0000-0000D3000000}"/>
    <cellStyle name="formula 4" xfId="356" xr:uid="{00000000-0005-0000-0000-0000D4000000}"/>
    <cellStyle name="gap" xfId="129" xr:uid="{00000000-0005-0000-0000-0000D5000000}"/>
    <cellStyle name="Gekoppelde cel 2" xfId="130" xr:uid="{00000000-0005-0000-0000-0000D6000000}"/>
    <cellStyle name="Goed 2" xfId="131" xr:uid="{00000000-0005-0000-0000-0000D7000000}"/>
    <cellStyle name="Good" xfId="1" builtinId="26" customBuiltin="1"/>
    <cellStyle name="Good 2" xfId="132" xr:uid="{00000000-0005-0000-0000-0000D9000000}"/>
    <cellStyle name="GreyBackground" xfId="133" xr:uid="{00000000-0005-0000-0000-0000DA000000}"/>
    <cellStyle name="Heading 1" xfId="224" builtinId="16" customBuiltin="1"/>
    <cellStyle name="Heading 1 2" xfId="27" xr:uid="{00000000-0005-0000-0000-0000DC000000}"/>
    <cellStyle name="Heading 1 3" xfId="259" xr:uid="{00000000-0005-0000-0000-0000DD000000}"/>
    <cellStyle name="Heading 2" xfId="225" builtinId="17" customBuiltin="1"/>
    <cellStyle name="Heading 2 2" xfId="28" xr:uid="{00000000-0005-0000-0000-0000DF000000}"/>
    <cellStyle name="Heading 2 3" xfId="260" xr:uid="{00000000-0005-0000-0000-0000E0000000}"/>
    <cellStyle name="Heading 3" xfId="226" builtinId="18" customBuiltin="1"/>
    <cellStyle name="Heading 3 2" xfId="29" xr:uid="{00000000-0005-0000-0000-0000E2000000}"/>
    <cellStyle name="Heading 3 3" xfId="261" xr:uid="{00000000-0005-0000-0000-0000E3000000}"/>
    <cellStyle name="Heading 4" xfId="227" builtinId="19" customBuiltin="1"/>
    <cellStyle name="Heading 4 2" xfId="30" xr:uid="{00000000-0005-0000-0000-0000E5000000}"/>
    <cellStyle name="Heading 4 3" xfId="262" xr:uid="{00000000-0005-0000-0000-0000E6000000}"/>
    <cellStyle name="Hyperlink" xfId="236" builtinId="8"/>
    <cellStyle name="Hyperlink 2" xfId="134" xr:uid="{00000000-0005-0000-0000-0000E8000000}"/>
    <cellStyle name="Hyperlink 3" xfId="237" xr:uid="{00000000-0005-0000-0000-0000E9000000}"/>
    <cellStyle name="Hyperlink 4" xfId="240" xr:uid="{00000000-0005-0000-0000-0000EA000000}"/>
    <cellStyle name="Input" xfId="3" builtinId="20" customBuiltin="1"/>
    <cellStyle name="Input 2" xfId="135" xr:uid="{00000000-0005-0000-0000-0000EC000000}"/>
    <cellStyle name="Input 2 2" xfId="400" xr:uid="{00000000-0005-0000-0000-0000ED000000}"/>
    <cellStyle name="Input 2 3" xfId="357" xr:uid="{00000000-0005-0000-0000-0000EE000000}"/>
    <cellStyle name="Invoer 2" xfId="136" xr:uid="{00000000-0005-0000-0000-0000EF000000}"/>
    <cellStyle name="Invoer 2 2" xfId="401" xr:uid="{00000000-0005-0000-0000-0000F0000000}"/>
    <cellStyle name="Invoer 2 3" xfId="358" xr:uid="{00000000-0005-0000-0000-0000F1000000}"/>
    <cellStyle name="ISC" xfId="137" xr:uid="{00000000-0005-0000-0000-0000F2000000}"/>
    <cellStyle name="isced" xfId="138" xr:uid="{00000000-0005-0000-0000-0000F3000000}"/>
    <cellStyle name="isced 2" xfId="323" xr:uid="{00000000-0005-0000-0000-0000F4000000}"/>
    <cellStyle name="isced 2 2" xfId="424" xr:uid="{00000000-0005-0000-0000-0000F5000000}"/>
    <cellStyle name="isced 2 3" xfId="380" xr:uid="{00000000-0005-0000-0000-0000F6000000}"/>
    <cellStyle name="isced 3" xfId="402" xr:uid="{00000000-0005-0000-0000-0000F7000000}"/>
    <cellStyle name="isced 4" xfId="359" xr:uid="{00000000-0005-0000-0000-0000F8000000}"/>
    <cellStyle name="ISCED Titles" xfId="139" xr:uid="{00000000-0005-0000-0000-0000F9000000}"/>
    <cellStyle name="Komma 2" xfId="140" xr:uid="{00000000-0005-0000-0000-0000FA000000}"/>
    <cellStyle name="Kop 1 2" xfId="141" xr:uid="{00000000-0005-0000-0000-0000FB000000}"/>
    <cellStyle name="Kop 2 2" xfId="142" xr:uid="{00000000-0005-0000-0000-0000FC000000}"/>
    <cellStyle name="Kop 3 2" xfId="143" xr:uid="{00000000-0005-0000-0000-0000FD000000}"/>
    <cellStyle name="Kop 4 2" xfId="144" xr:uid="{00000000-0005-0000-0000-0000FE000000}"/>
    <cellStyle name="level1a" xfId="145" xr:uid="{00000000-0005-0000-0000-0000FF000000}"/>
    <cellStyle name="level1a 2" xfId="324" xr:uid="{00000000-0005-0000-0000-000000010000}"/>
    <cellStyle name="level1a 2 2" xfId="425" xr:uid="{00000000-0005-0000-0000-000001010000}"/>
    <cellStyle name="level1a 2 3" xfId="381" xr:uid="{00000000-0005-0000-0000-000002010000}"/>
    <cellStyle name="level1a 3" xfId="403" xr:uid="{00000000-0005-0000-0000-000003010000}"/>
    <cellStyle name="level1a 4" xfId="360" xr:uid="{00000000-0005-0000-0000-000004010000}"/>
    <cellStyle name="level2" xfId="146" xr:uid="{00000000-0005-0000-0000-000005010000}"/>
    <cellStyle name="level2a" xfId="147" xr:uid="{00000000-0005-0000-0000-000006010000}"/>
    <cellStyle name="level2a 2" xfId="325" xr:uid="{00000000-0005-0000-0000-000007010000}"/>
    <cellStyle name="level3" xfId="148" xr:uid="{00000000-0005-0000-0000-000008010000}"/>
    <cellStyle name="level3 2" xfId="326" xr:uid="{00000000-0005-0000-0000-000009010000}"/>
    <cellStyle name="Linked Cell" xfId="254" builtinId="24" customBuiltin="1"/>
    <cellStyle name="Linked Cell 2" xfId="149" xr:uid="{00000000-0005-0000-0000-00000B010000}"/>
    <cellStyle name="Migliaia (0)_conti99" xfId="150" xr:uid="{00000000-0005-0000-0000-00000C010000}"/>
    <cellStyle name="Neutraal 2" xfId="151" xr:uid="{00000000-0005-0000-0000-00000D010000}"/>
    <cellStyle name="Neutral" xfId="153" builtinId="28" customBuiltin="1"/>
    <cellStyle name="Neutral 2" xfId="152" xr:uid="{00000000-0005-0000-0000-00000F010000}"/>
    <cellStyle name="Neutral 3" xfId="263" xr:uid="{00000000-0005-0000-0000-000010010000}"/>
    <cellStyle name="Neutral 4" xfId="348" xr:uid="{00000000-0005-0000-0000-000011010000}"/>
    <cellStyle name="Neutrale" xfId="327" xr:uid="{00000000-0005-0000-0000-000012010000}"/>
    <cellStyle name="Normal" xfId="0" builtinId="0"/>
    <cellStyle name="Normal 10" xfId="242" xr:uid="{00000000-0005-0000-0000-000014010000}"/>
    <cellStyle name="Normal 10 2" xfId="252" xr:uid="{00000000-0005-0000-0000-000015010000}"/>
    <cellStyle name="Normal 11" xfId="245" xr:uid="{00000000-0005-0000-0000-000016010000}"/>
    <cellStyle name="Normal 11 2" xfId="344" xr:uid="{00000000-0005-0000-0000-000017010000}"/>
    <cellStyle name="Normal 12" xfId="347" xr:uid="{00000000-0005-0000-0000-000018010000}"/>
    <cellStyle name="Normal 12 2" xfId="433" xr:uid="{00000000-0005-0000-0000-000019010000}"/>
    <cellStyle name="Normal 12 3" xfId="389" xr:uid="{00000000-0005-0000-0000-00001A010000}"/>
    <cellStyle name="Normal 19" xfId="154" xr:uid="{00000000-0005-0000-0000-00001B010000}"/>
    <cellStyle name="Normal 2" xfId="31" xr:uid="{00000000-0005-0000-0000-00001C010000}"/>
    <cellStyle name="Normal 2 10" xfId="247" xr:uid="{00000000-0005-0000-0000-00001D010000}"/>
    <cellStyle name="Normal 2 2" xfId="32" xr:uid="{00000000-0005-0000-0000-00001E010000}"/>
    <cellStyle name="Normal 2 2 2" xfId="155" xr:uid="{00000000-0005-0000-0000-00001F010000}"/>
    <cellStyle name="Normal 2 2 3" xfId="156" xr:uid="{00000000-0005-0000-0000-000020010000}"/>
    <cellStyle name="Normal 2 2_GII2013_Mika_June07" xfId="43" xr:uid="{00000000-0005-0000-0000-000021010000}"/>
    <cellStyle name="Normal 2 3" xfId="39" xr:uid="{00000000-0005-0000-0000-000022010000}"/>
    <cellStyle name="Normal 2 3 2" xfId="157" xr:uid="{00000000-0005-0000-0000-000023010000}"/>
    <cellStyle name="Normal 2 3_GII2013_Mika_June07" xfId="158" xr:uid="{00000000-0005-0000-0000-000024010000}"/>
    <cellStyle name="Normal 2 4" xfId="159" xr:uid="{00000000-0005-0000-0000-000025010000}"/>
    <cellStyle name="Normal 2 5" xfId="160" xr:uid="{00000000-0005-0000-0000-000026010000}"/>
    <cellStyle name="Normal 2 6" xfId="161" xr:uid="{00000000-0005-0000-0000-000027010000}"/>
    <cellStyle name="Normal 2 7" xfId="162" xr:uid="{00000000-0005-0000-0000-000028010000}"/>
    <cellStyle name="Normal 2 8" xfId="163" xr:uid="{00000000-0005-0000-0000-000029010000}"/>
    <cellStyle name="Normal 2 9" xfId="241" xr:uid="{00000000-0005-0000-0000-00002A010000}"/>
    <cellStyle name="Normal 2 9 2" xfId="251" xr:uid="{00000000-0005-0000-0000-00002B010000}"/>
    <cellStyle name="Normal 2_962010071P1G001" xfId="164" xr:uid="{00000000-0005-0000-0000-00002C010000}"/>
    <cellStyle name="Normal 3" xfId="33" xr:uid="{00000000-0005-0000-0000-00002D010000}"/>
    <cellStyle name="Normal 3 2" xfId="165" xr:uid="{00000000-0005-0000-0000-00002E010000}"/>
    <cellStyle name="Normal 3 2 2" xfId="166" xr:uid="{00000000-0005-0000-0000-00002F010000}"/>
    <cellStyle name="Normal 3 2_SSI2012-Finaldata_JRCresults_2003" xfId="167" xr:uid="{00000000-0005-0000-0000-000030010000}"/>
    <cellStyle name="Normal 3 3" xfId="168" xr:uid="{00000000-0005-0000-0000-000031010000}"/>
    <cellStyle name="Normal 3 3 2" xfId="169" xr:uid="{00000000-0005-0000-0000-000032010000}"/>
    <cellStyle name="Normal 3 3_SSI2012-Finaldata_JRCresults_2003" xfId="170" xr:uid="{00000000-0005-0000-0000-000033010000}"/>
    <cellStyle name="Normal 3 4" xfId="171" xr:uid="{00000000-0005-0000-0000-000034010000}"/>
    <cellStyle name="Normal 3 5" xfId="243" xr:uid="{00000000-0005-0000-0000-000035010000}"/>
    <cellStyle name="Normal 3_SSI2012-Finaldata_JRCresults_2003" xfId="172" xr:uid="{00000000-0005-0000-0000-000036010000}"/>
    <cellStyle name="Normal 4" xfId="173" xr:uid="{00000000-0005-0000-0000-000037010000}"/>
    <cellStyle name="Normal 5" xfId="174" xr:uid="{00000000-0005-0000-0000-000038010000}"/>
    <cellStyle name="Normal 6" xfId="175" xr:uid="{00000000-0005-0000-0000-000039010000}"/>
    <cellStyle name="Normal 6 2" xfId="176" xr:uid="{00000000-0005-0000-0000-00003A010000}"/>
    <cellStyle name="Normal 7" xfId="177" xr:uid="{00000000-0005-0000-0000-00003B010000}"/>
    <cellStyle name="Normal 8" xfId="178" xr:uid="{00000000-0005-0000-0000-00003C010000}"/>
    <cellStyle name="Normal 9" xfId="239" xr:uid="{00000000-0005-0000-0000-00003D010000}"/>
    <cellStyle name="Normale_Foglio1" xfId="328" xr:uid="{00000000-0005-0000-0000-00003E010000}"/>
    <cellStyle name="Nota" xfId="42" xr:uid="{00000000-0005-0000-0000-00003F010000}"/>
    <cellStyle name="Nota 2" xfId="329" xr:uid="{00000000-0005-0000-0000-000040010000}"/>
    <cellStyle name="Nota 2 2" xfId="426" xr:uid="{00000000-0005-0000-0000-000041010000}"/>
    <cellStyle name="Nota 2 3" xfId="382" xr:uid="{00000000-0005-0000-0000-000042010000}"/>
    <cellStyle name="Note" xfId="257" builtinId="10" customBuiltin="1"/>
    <cellStyle name="Note 2" xfId="34" xr:uid="{00000000-0005-0000-0000-000044010000}"/>
    <cellStyle name="Note 2 2" xfId="40" xr:uid="{00000000-0005-0000-0000-000045010000}"/>
    <cellStyle name="Note 2 3" xfId="179" xr:uid="{00000000-0005-0000-0000-000046010000}"/>
    <cellStyle name="Note 2 3 2" xfId="404" xr:uid="{00000000-0005-0000-0000-000047010000}"/>
    <cellStyle name="Note 2 3 3" xfId="361" xr:uid="{00000000-0005-0000-0000-000048010000}"/>
    <cellStyle name="Notitie 2" xfId="180" xr:uid="{00000000-0005-0000-0000-000049010000}"/>
    <cellStyle name="Notitie 2 2" xfId="405" xr:uid="{00000000-0005-0000-0000-00004A010000}"/>
    <cellStyle name="Notitie 2 3" xfId="362" xr:uid="{00000000-0005-0000-0000-00004B010000}"/>
    <cellStyle name="Ongeldig 2" xfId="181" xr:uid="{00000000-0005-0000-0000-00004C010000}"/>
    <cellStyle name="Output" xfId="4" builtinId="21" customBuiltin="1"/>
    <cellStyle name="Output 2" xfId="35" xr:uid="{00000000-0005-0000-0000-00004E010000}"/>
    <cellStyle name="Percent" xfId="41" builtinId="5"/>
    <cellStyle name="Percent 2" xfId="182" xr:uid="{00000000-0005-0000-0000-000050010000}"/>
    <cellStyle name="Percent 3" xfId="349" xr:uid="{00000000-0005-0000-0000-000051010000}"/>
    <cellStyle name="row" xfId="183" xr:uid="{00000000-0005-0000-0000-000052010000}"/>
    <cellStyle name="row 2" xfId="330" xr:uid="{00000000-0005-0000-0000-000053010000}"/>
    <cellStyle name="row 2 2" xfId="427" xr:uid="{00000000-0005-0000-0000-000054010000}"/>
    <cellStyle name="row 2 3" xfId="383" xr:uid="{00000000-0005-0000-0000-000055010000}"/>
    <cellStyle name="row 3" xfId="406" xr:uid="{00000000-0005-0000-0000-000056010000}"/>
    <cellStyle name="row 4" xfId="363" xr:uid="{00000000-0005-0000-0000-000057010000}"/>
    <cellStyle name="RowCodes" xfId="184" xr:uid="{00000000-0005-0000-0000-000058010000}"/>
    <cellStyle name="Row-Col Headings" xfId="185" xr:uid="{00000000-0005-0000-0000-000059010000}"/>
    <cellStyle name="RowTitles" xfId="186" xr:uid="{00000000-0005-0000-0000-00005A010000}"/>
    <cellStyle name="RowTitles 2" xfId="331" xr:uid="{00000000-0005-0000-0000-00005B010000}"/>
    <cellStyle name="RowTitles 2 2" xfId="428" xr:uid="{00000000-0005-0000-0000-00005C010000}"/>
    <cellStyle name="RowTitles 2 3" xfId="384" xr:uid="{00000000-0005-0000-0000-00005D010000}"/>
    <cellStyle name="RowTitles 3" xfId="407" xr:uid="{00000000-0005-0000-0000-00005E010000}"/>
    <cellStyle name="RowTitles 4" xfId="364" xr:uid="{00000000-0005-0000-0000-00005F010000}"/>
    <cellStyle name="RowTitles1-Detail" xfId="187" xr:uid="{00000000-0005-0000-0000-000060010000}"/>
    <cellStyle name="RowTitles1-Detail 2" xfId="332" xr:uid="{00000000-0005-0000-0000-000061010000}"/>
    <cellStyle name="RowTitles1-Detail 2 2" xfId="429" xr:uid="{00000000-0005-0000-0000-000062010000}"/>
    <cellStyle name="RowTitles1-Detail 2 3" xfId="385" xr:uid="{00000000-0005-0000-0000-000063010000}"/>
    <cellStyle name="RowTitles1-Detail 3" xfId="408" xr:uid="{00000000-0005-0000-0000-000064010000}"/>
    <cellStyle name="RowTitles1-Detail 4" xfId="365" xr:uid="{00000000-0005-0000-0000-000065010000}"/>
    <cellStyle name="RowTitles-Col2" xfId="188" xr:uid="{00000000-0005-0000-0000-000066010000}"/>
    <cellStyle name="RowTitles-Col2 2" xfId="333" xr:uid="{00000000-0005-0000-0000-000067010000}"/>
    <cellStyle name="RowTitles-Col2 2 2" xfId="430" xr:uid="{00000000-0005-0000-0000-000068010000}"/>
    <cellStyle name="RowTitles-Col2 2 3" xfId="386" xr:uid="{00000000-0005-0000-0000-000069010000}"/>
    <cellStyle name="RowTitles-Col2 3" xfId="409" xr:uid="{00000000-0005-0000-0000-00006A010000}"/>
    <cellStyle name="RowTitles-Col2 4" xfId="366" xr:uid="{00000000-0005-0000-0000-00006B010000}"/>
    <cellStyle name="RowTitles-Detail" xfId="189" xr:uid="{00000000-0005-0000-0000-00006C010000}"/>
    <cellStyle name="RowTitles-Detail 2" xfId="334" xr:uid="{00000000-0005-0000-0000-00006D010000}"/>
    <cellStyle name="RowTitles-Detail 2 2" xfId="431" xr:uid="{00000000-0005-0000-0000-00006E010000}"/>
    <cellStyle name="RowTitles-Detail 2 3" xfId="387" xr:uid="{00000000-0005-0000-0000-00006F010000}"/>
    <cellStyle name="RowTitles-Detail 3" xfId="410" xr:uid="{00000000-0005-0000-0000-000070010000}"/>
    <cellStyle name="RowTitles-Detail 4" xfId="367" xr:uid="{00000000-0005-0000-0000-000071010000}"/>
    <cellStyle name="ss1" xfId="190" xr:uid="{00000000-0005-0000-0000-000072010000}"/>
    <cellStyle name="ss10" xfId="191" xr:uid="{00000000-0005-0000-0000-000073010000}"/>
    <cellStyle name="ss10 2" xfId="411" xr:uid="{00000000-0005-0000-0000-000074010000}"/>
    <cellStyle name="ss10 3" xfId="368" xr:uid="{00000000-0005-0000-0000-000075010000}"/>
    <cellStyle name="ss11" xfId="192" xr:uid="{00000000-0005-0000-0000-000076010000}"/>
    <cellStyle name="ss11 2" xfId="412" xr:uid="{00000000-0005-0000-0000-000077010000}"/>
    <cellStyle name="ss11 3" xfId="369" xr:uid="{00000000-0005-0000-0000-000078010000}"/>
    <cellStyle name="ss12" xfId="193" xr:uid="{00000000-0005-0000-0000-000079010000}"/>
    <cellStyle name="ss13" xfId="194" xr:uid="{00000000-0005-0000-0000-00007A010000}"/>
    <cellStyle name="ss14" xfId="195" xr:uid="{00000000-0005-0000-0000-00007B010000}"/>
    <cellStyle name="ss15" xfId="196" xr:uid="{00000000-0005-0000-0000-00007C010000}"/>
    <cellStyle name="ss16" xfId="197" xr:uid="{00000000-0005-0000-0000-00007D010000}"/>
    <cellStyle name="ss17" xfId="198" xr:uid="{00000000-0005-0000-0000-00007E010000}"/>
    <cellStyle name="ss18" xfId="199" xr:uid="{00000000-0005-0000-0000-00007F010000}"/>
    <cellStyle name="ss19" xfId="200" xr:uid="{00000000-0005-0000-0000-000080010000}"/>
    <cellStyle name="ss2" xfId="201" xr:uid="{00000000-0005-0000-0000-000081010000}"/>
    <cellStyle name="ss20" xfId="202" xr:uid="{00000000-0005-0000-0000-000082010000}"/>
    <cellStyle name="ss21" xfId="203" xr:uid="{00000000-0005-0000-0000-000083010000}"/>
    <cellStyle name="ss22" xfId="204" xr:uid="{00000000-0005-0000-0000-000084010000}"/>
    <cellStyle name="ss3" xfId="205" xr:uid="{00000000-0005-0000-0000-000085010000}"/>
    <cellStyle name="ss4" xfId="206" xr:uid="{00000000-0005-0000-0000-000086010000}"/>
    <cellStyle name="ss5" xfId="207" xr:uid="{00000000-0005-0000-0000-000087010000}"/>
    <cellStyle name="ss6" xfId="208" xr:uid="{00000000-0005-0000-0000-000088010000}"/>
    <cellStyle name="ss7" xfId="209" xr:uid="{00000000-0005-0000-0000-000089010000}"/>
    <cellStyle name="ss8" xfId="210" xr:uid="{00000000-0005-0000-0000-00008A010000}"/>
    <cellStyle name="ss9" xfId="211" xr:uid="{00000000-0005-0000-0000-00008B010000}"/>
    <cellStyle name="ss9 2" xfId="413" xr:uid="{00000000-0005-0000-0000-00008C010000}"/>
    <cellStyle name="ss9 3" xfId="371" xr:uid="{00000000-0005-0000-0000-00008D010000}"/>
    <cellStyle name="Standaard 2" xfId="212" xr:uid="{00000000-0005-0000-0000-00008E010000}"/>
    <cellStyle name="Standaard 3" xfId="213" xr:uid="{00000000-0005-0000-0000-00008F010000}"/>
    <cellStyle name="Style 1" xfId="214" xr:uid="{00000000-0005-0000-0000-000090010000}"/>
    <cellStyle name="Style 2" xfId="215" xr:uid="{00000000-0005-0000-0000-000091010000}"/>
    <cellStyle name="Table No." xfId="216" xr:uid="{00000000-0005-0000-0000-000092010000}"/>
    <cellStyle name="Table Title" xfId="217" xr:uid="{00000000-0005-0000-0000-000093010000}"/>
    <cellStyle name="Tagline" xfId="218" xr:uid="{00000000-0005-0000-0000-000094010000}"/>
    <cellStyle name="temp" xfId="219" xr:uid="{00000000-0005-0000-0000-000095010000}"/>
    <cellStyle name="test" xfId="238" xr:uid="{00000000-0005-0000-0000-000096010000}"/>
    <cellStyle name="Testo avviso" xfId="8" xr:uid="{00000000-0005-0000-0000-000097010000}"/>
    <cellStyle name="Testo avviso 2" xfId="335" xr:uid="{00000000-0005-0000-0000-000098010000}"/>
    <cellStyle name="Testo descrittivo" xfId="336" xr:uid="{00000000-0005-0000-0000-000099010000}"/>
    <cellStyle name="Title" xfId="223" builtinId="15" customBuiltin="1"/>
    <cellStyle name="Title 1" xfId="221" xr:uid="{00000000-0005-0000-0000-00009B010000}"/>
    <cellStyle name="Title 2" xfId="36" xr:uid="{00000000-0005-0000-0000-00009C010000}"/>
    <cellStyle name="Title 3" xfId="258" xr:uid="{00000000-0005-0000-0000-00009D010000}"/>
    <cellStyle name="title1" xfId="222" xr:uid="{00000000-0005-0000-0000-00009E010000}"/>
    <cellStyle name="Titolo" xfId="337" xr:uid="{00000000-0005-0000-0000-00009F010000}"/>
    <cellStyle name="Titolo 1" xfId="338" xr:uid="{00000000-0005-0000-0000-0000A0010000}"/>
    <cellStyle name="Titolo 2" xfId="339" xr:uid="{00000000-0005-0000-0000-0000A1010000}"/>
    <cellStyle name="Titolo 3" xfId="340" xr:uid="{00000000-0005-0000-0000-0000A2010000}"/>
    <cellStyle name="Titolo 4" xfId="341" xr:uid="{00000000-0005-0000-0000-0000A3010000}"/>
    <cellStyle name="Titolo_SSI2012-Finaldata_JRCresults_2003" xfId="342" xr:uid="{00000000-0005-0000-0000-0000A4010000}"/>
    <cellStyle name="Totaal 2" xfId="228" xr:uid="{00000000-0005-0000-0000-0000A5010000}"/>
    <cellStyle name="Totaal 2 2" xfId="414" xr:uid="{00000000-0005-0000-0000-0000A6010000}"/>
    <cellStyle name="Totaal 2 3" xfId="372" xr:uid="{00000000-0005-0000-0000-0000A7010000}"/>
    <cellStyle name="Total" xfId="229" builtinId="25" customBuiltin="1"/>
    <cellStyle name="Total 2" xfId="37" xr:uid="{00000000-0005-0000-0000-0000A9010000}"/>
    <cellStyle name="Total 2 2" xfId="390" xr:uid="{00000000-0005-0000-0000-0000AA010000}"/>
    <cellStyle name="Total 2 3" xfId="350" xr:uid="{00000000-0005-0000-0000-0000AB010000}"/>
    <cellStyle name="Total 3" xfId="265" xr:uid="{00000000-0005-0000-0000-0000AC010000}"/>
    <cellStyle name="Total 4" xfId="415" xr:uid="{00000000-0005-0000-0000-0000AD010000}"/>
    <cellStyle name="Total 5" xfId="373" xr:uid="{00000000-0005-0000-0000-0000AE010000}"/>
    <cellStyle name="Totale" xfId="343" xr:uid="{00000000-0005-0000-0000-0000AF010000}"/>
    <cellStyle name="Totale 2" xfId="432" xr:uid="{00000000-0005-0000-0000-0000B0010000}"/>
    <cellStyle name="Totale 3" xfId="388" xr:uid="{00000000-0005-0000-0000-0000B1010000}"/>
    <cellStyle name="Uitvoer 2" xfId="230" xr:uid="{00000000-0005-0000-0000-0000B2010000}"/>
    <cellStyle name="Uitvoer 2 2" xfId="416" xr:uid="{00000000-0005-0000-0000-0000B3010000}"/>
    <cellStyle name="Uitvoer 2 3" xfId="374" xr:uid="{00000000-0005-0000-0000-0000B4010000}"/>
    <cellStyle name="Valore non valido" xfId="231" xr:uid="{00000000-0005-0000-0000-0000B5010000}"/>
    <cellStyle name="Valore valido" xfId="232" xr:uid="{00000000-0005-0000-0000-0000B6010000}"/>
    <cellStyle name="Verklarende tekst 2" xfId="233" xr:uid="{00000000-0005-0000-0000-0000B7010000}"/>
    <cellStyle name="Waarschuwingstekst 2" xfId="234" xr:uid="{00000000-0005-0000-0000-0000B8010000}"/>
    <cellStyle name="Warning Text" xfId="256" builtinId="11" customBuiltin="1"/>
    <cellStyle name="Warning Text 2" xfId="235" xr:uid="{00000000-0005-0000-0000-0000BA010000}"/>
  </cellStyles>
  <dxfs count="384">
    <dxf>
      <fill>
        <patternFill>
          <bgColor rgb="FFE2EBF0"/>
        </patternFill>
      </fill>
    </dxf>
    <dxf>
      <font>
        <color theme="0"/>
      </font>
      <fill>
        <patternFill>
          <bgColor rgb="FF90A1AE"/>
        </patternFill>
      </fill>
    </dxf>
    <dxf>
      <font>
        <color theme="0"/>
      </font>
      <fill>
        <patternFill>
          <bgColor rgb="FF000000"/>
        </patternFill>
      </fill>
    </dxf>
    <dxf>
      <font>
        <b/>
        <i val="0"/>
      </font>
      <fill>
        <patternFill>
          <bgColor rgb="FFD7C3DE"/>
        </patternFill>
      </fill>
    </dxf>
    <dxf>
      <font>
        <b/>
        <i val="0"/>
      </font>
      <fill>
        <patternFill>
          <bgColor rgb="FFBB8DC0"/>
        </patternFill>
      </fill>
    </dxf>
    <dxf>
      <font>
        <b/>
        <i val="0"/>
        <color theme="0"/>
      </font>
      <fill>
        <patternFill>
          <bgColor rgb="FF7C4193"/>
        </patternFill>
      </fill>
    </dxf>
    <dxf>
      <font>
        <b/>
        <i val="0"/>
        <color theme="0"/>
      </font>
      <fill>
        <patternFill>
          <bgColor rgb="FF5C3578"/>
        </patternFill>
      </fill>
    </dxf>
    <dxf>
      <font>
        <b/>
        <i val="0"/>
        <color theme="0"/>
      </font>
      <fill>
        <patternFill>
          <bgColor rgb="FF433557"/>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ill>
        <patternFill>
          <bgColor rgb="FFFF0000"/>
        </patternFill>
      </fill>
    </dxf>
    <dxf>
      <fill>
        <patternFill>
          <bgColor rgb="FFFF0000"/>
        </patternFill>
      </fill>
    </dxf>
    <dxf>
      <font>
        <b/>
        <i val="0"/>
      </font>
      <fill>
        <patternFill>
          <bgColor rgb="FFFBDEE9"/>
        </patternFill>
      </fill>
    </dxf>
    <dxf>
      <font>
        <b/>
        <i val="0"/>
      </font>
      <fill>
        <patternFill>
          <bgColor rgb="FFE6A8CB"/>
        </patternFill>
      </fill>
    </dxf>
    <dxf>
      <font>
        <b/>
        <i val="0"/>
      </font>
      <fill>
        <patternFill>
          <bgColor rgb="FFD565A5"/>
        </patternFill>
      </fill>
    </dxf>
    <dxf>
      <font>
        <b/>
        <i val="0"/>
        <color theme="0"/>
      </font>
      <fill>
        <patternFill>
          <bgColor rgb="FFB02789"/>
        </patternFill>
      </fill>
    </dxf>
    <dxf>
      <font>
        <b/>
        <i val="0"/>
        <color theme="0"/>
      </font>
      <fill>
        <patternFill>
          <bgColor rgb="FF842066"/>
        </patternFill>
      </fill>
    </dxf>
    <dxf>
      <font>
        <b/>
        <i val="0"/>
      </font>
      <fill>
        <patternFill>
          <bgColor rgb="FFD5BCC6"/>
        </patternFill>
      </fill>
    </dxf>
    <dxf>
      <font>
        <b/>
        <i val="0"/>
      </font>
      <fill>
        <patternFill>
          <bgColor rgb="FFB698AD"/>
        </patternFill>
      </fill>
    </dxf>
    <dxf>
      <font>
        <b/>
        <i val="0"/>
      </font>
      <fill>
        <patternFill>
          <bgColor rgb="FFA8739E"/>
        </patternFill>
      </fill>
    </dxf>
    <dxf>
      <font>
        <b/>
        <i val="0"/>
        <color theme="0"/>
      </font>
      <fill>
        <patternFill>
          <bgColor rgb="FF83517D"/>
        </patternFill>
      </fill>
    </dxf>
    <dxf>
      <font>
        <b/>
        <i val="0"/>
        <color theme="0"/>
      </font>
      <fill>
        <patternFill>
          <bgColor rgb="FF593B62"/>
        </patternFill>
      </fill>
    </dxf>
    <dxf>
      <font>
        <b/>
        <i val="0"/>
      </font>
      <fill>
        <patternFill>
          <bgColor rgb="FFD5BCC6"/>
        </patternFill>
      </fill>
    </dxf>
    <dxf>
      <font>
        <b/>
        <i val="0"/>
      </font>
      <fill>
        <patternFill>
          <bgColor rgb="FFB698AD"/>
        </patternFill>
      </fill>
    </dxf>
    <dxf>
      <font>
        <b/>
        <i val="0"/>
      </font>
      <fill>
        <patternFill>
          <bgColor rgb="FFA8739E"/>
        </patternFill>
      </fill>
    </dxf>
    <dxf>
      <font>
        <b/>
        <i val="0"/>
        <color theme="0"/>
      </font>
      <fill>
        <patternFill>
          <bgColor rgb="FF83517D"/>
        </patternFill>
      </fill>
    </dxf>
    <dxf>
      <font>
        <b/>
        <i val="0"/>
        <color theme="0"/>
      </font>
      <fill>
        <patternFill>
          <bgColor rgb="FF593B62"/>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E2EBF0"/>
        </patternFill>
      </fill>
    </dxf>
    <dxf>
      <font>
        <b/>
        <i val="0"/>
      </font>
      <fill>
        <patternFill>
          <bgColor rgb="FFBBC9C8"/>
        </patternFill>
      </fill>
    </dxf>
    <dxf>
      <font>
        <b/>
        <i val="0"/>
        <color theme="0"/>
      </font>
      <fill>
        <patternFill>
          <bgColor rgb="FF90A1AE"/>
        </patternFill>
      </fill>
    </dxf>
    <dxf>
      <font>
        <b/>
        <i val="0"/>
        <color theme="0"/>
      </font>
      <fill>
        <patternFill>
          <bgColor rgb="FF617283"/>
        </patternFill>
      </fill>
    </dxf>
    <dxf>
      <font>
        <b/>
        <i val="0"/>
        <color theme="0"/>
      </font>
      <fill>
        <patternFill>
          <bgColor rgb="FF000000"/>
        </patternFill>
      </fill>
    </dxf>
    <dxf>
      <font>
        <b/>
        <i val="0"/>
      </font>
      <fill>
        <patternFill>
          <bgColor rgb="FFFBDEE9"/>
        </patternFill>
      </fill>
    </dxf>
    <dxf>
      <font>
        <b/>
        <i val="0"/>
      </font>
      <fill>
        <patternFill>
          <bgColor rgb="FFE6A8CB"/>
        </patternFill>
      </fill>
    </dxf>
    <dxf>
      <font>
        <b/>
        <i val="0"/>
      </font>
      <fill>
        <patternFill>
          <bgColor rgb="FFD565A5"/>
        </patternFill>
      </fill>
    </dxf>
    <dxf>
      <font>
        <b/>
        <i val="0"/>
        <color theme="0"/>
      </font>
      <fill>
        <patternFill>
          <bgColor rgb="FFB02789"/>
        </patternFill>
      </fill>
    </dxf>
    <dxf>
      <font>
        <b/>
        <i val="0"/>
        <color theme="0"/>
      </font>
      <fill>
        <patternFill>
          <bgColor rgb="FF842066"/>
        </patternFill>
      </fill>
    </dxf>
    <dxf>
      <font>
        <b/>
        <i val="0"/>
      </font>
      <fill>
        <patternFill>
          <bgColor rgb="FFD7C3DE"/>
        </patternFill>
      </fill>
    </dxf>
    <dxf>
      <font>
        <b/>
        <i val="0"/>
      </font>
      <fill>
        <patternFill>
          <bgColor rgb="FFBB8DC0"/>
        </patternFill>
      </fill>
    </dxf>
    <dxf>
      <font>
        <b/>
        <i val="0"/>
        <color theme="0"/>
      </font>
      <fill>
        <patternFill>
          <bgColor rgb="FF7C4193"/>
        </patternFill>
      </fill>
    </dxf>
    <dxf>
      <font>
        <b/>
        <i val="0"/>
        <color theme="0"/>
      </font>
      <fill>
        <patternFill>
          <bgColor rgb="FF5C3578"/>
        </patternFill>
      </fill>
    </dxf>
    <dxf>
      <font>
        <b/>
        <i val="0"/>
        <color theme="0"/>
      </font>
      <fill>
        <patternFill>
          <bgColor rgb="FF433557"/>
        </patternFill>
      </fill>
    </dxf>
    <dxf>
      <font>
        <b/>
        <i val="0"/>
      </font>
      <fill>
        <patternFill>
          <bgColor rgb="FFD7C3DE"/>
        </patternFill>
      </fill>
    </dxf>
    <dxf>
      <font>
        <b/>
        <i val="0"/>
      </font>
      <fill>
        <patternFill>
          <bgColor rgb="FFBB8DC0"/>
        </patternFill>
      </fill>
    </dxf>
    <dxf>
      <font>
        <b/>
        <i val="0"/>
        <color theme="0"/>
      </font>
      <fill>
        <patternFill>
          <bgColor rgb="FF7C4193"/>
        </patternFill>
      </fill>
    </dxf>
    <dxf>
      <font>
        <b/>
        <i val="0"/>
        <color theme="0"/>
      </font>
      <fill>
        <patternFill>
          <bgColor rgb="FF5C3578"/>
        </patternFill>
      </fill>
    </dxf>
    <dxf>
      <font>
        <b/>
        <i val="0"/>
        <color theme="0"/>
      </font>
      <fill>
        <patternFill>
          <bgColor rgb="FF433557"/>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ill>
        <patternFill>
          <bgColor rgb="FFE2EBF0"/>
        </patternFill>
      </fill>
    </dxf>
    <dxf>
      <fill>
        <patternFill>
          <bgColor rgb="FF90A1AE"/>
        </patternFill>
      </fill>
    </dxf>
    <dxf>
      <font>
        <color theme="0"/>
      </font>
      <fill>
        <patternFill>
          <bgColor rgb="FF000000"/>
        </patternFill>
      </fill>
    </dxf>
    <dxf>
      <font>
        <b/>
        <i val="0"/>
      </font>
      <fill>
        <patternFill>
          <bgColor rgb="FFFDF2CA"/>
        </patternFill>
      </fill>
    </dxf>
    <dxf>
      <font>
        <b/>
        <i val="0"/>
      </font>
      <fill>
        <patternFill>
          <bgColor rgb="FFE7D8B3"/>
        </patternFill>
      </fill>
    </dxf>
    <dxf>
      <font>
        <b/>
        <i val="0"/>
      </font>
      <fill>
        <patternFill>
          <bgColor rgb="FFC7B399"/>
        </patternFill>
      </fill>
    </dxf>
    <dxf>
      <font>
        <b/>
        <i val="0"/>
        <color theme="0"/>
      </font>
      <fill>
        <patternFill>
          <bgColor rgb="FFA38E76"/>
        </patternFill>
      </fill>
    </dxf>
    <dxf>
      <font>
        <b/>
        <i val="0"/>
        <color theme="0"/>
      </font>
      <fill>
        <patternFill>
          <bgColor rgb="FF6B6050"/>
        </patternFill>
      </fill>
    </dxf>
    <dxf>
      <font>
        <b/>
        <i val="0"/>
      </font>
      <fill>
        <patternFill>
          <bgColor rgb="FFECE8C3"/>
        </patternFill>
      </fill>
    </dxf>
    <dxf>
      <font>
        <b/>
        <i val="0"/>
      </font>
      <fill>
        <patternFill>
          <bgColor rgb="FFDED7B5"/>
        </patternFill>
      </fill>
    </dxf>
    <dxf>
      <font>
        <b/>
        <i val="0"/>
      </font>
      <fill>
        <patternFill>
          <bgColor rgb="FFC6B69F"/>
        </patternFill>
      </fill>
    </dxf>
    <dxf>
      <font>
        <b/>
        <i val="0"/>
        <color theme="0"/>
      </font>
      <fill>
        <patternFill>
          <bgColor rgb="FF93887C"/>
        </patternFill>
      </fill>
    </dxf>
    <dxf>
      <font>
        <b/>
        <i val="0"/>
        <color theme="0"/>
      </font>
      <fill>
        <patternFill>
          <bgColor rgb="FF5A524D"/>
        </patternFill>
      </fill>
    </dxf>
    <dxf>
      <font>
        <b/>
        <i val="0"/>
      </font>
      <fill>
        <patternFill>
          <bgColor rgb="FFD5BCC6"/>
        </patternFill>
      </fill>
    </dxf>
    <dxf>
      <font>
        <b/>
        <i val="0"/>
      </font>
      <fill>
        <patternFill>
          <bgColor rgb="FFB698AD"/>
        </patternFill>
      </fill>
    </dxf>
    <dxf>
      <font>
        <b/>
        <i val="0"/>
      </font>
      <fill>
        <patternFill>
          <bgColor rgb="FFA8739E"/>
        </patternFill>
      </fill>
    </dxf>
    <dxf>
      <font>
        <b/>
        <i val="0"/>
        <color theme="0"/>
      </font>
      <fill>
        <patternFill>
          <bgColor rgb="FF83517D"/>
        </patternFill>
      </fill>
    </dxf>
    <dxf>
      <font>
        <b/>
        <i val="0"/>
        <color theme="0"/>
      </font>
      <fill>
        <patternFill>
          <bgColor rgb="FF593B62"/>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C9E7E3"/>
        </patternFill>
      </fill>
    </dxf>
    <dxf>
      <font>
        <b/>
        <i val="0"/>
      </font>
      <fill>
        <patternFill>
          <bgColor rgb="FF90D2CD"/>
        </patternFill>
      </fill>
    </dxf>
    <dxf>
      <font>
        <b/>
        <i val="0"/>
      </font>
      <fill>
        <patternFill>
          <bgColor rgb="FF41BDAB"/>
        </patternFill>
      </fill>
    </dxf>
    <dxf>
      <font>
        <b/>
        <i val="0"/>
        <color theme="0"/>
      </font>
      <fill>
        <patternFill>
          <bgColor rgb="FF197E80"/>
        </patternFill>
      </fill>
    </dxf>
    <dxf>
      <font>
        <b/>
        <i val="0"/>
        <color theme="0"/>
      </font>
      <fill>
        <patternFill>
          <bgColor rgb="FF0C525D"/>
        </patternFill>
      </fill>
    </dxf>
    <dxf>
      <font>
        <b/>
        <i val="0"/>
      </font>
      <fill>
        <patternFill>
          <bgColor rgb="FFE2EBF0"/>
        </patternFill>
      </fill>
    </dxf>
    <dxf>
      <font>
        <b/>
        <i val="0"/>
      </font>
      <fill>
        <patternFill>
          <bgColor rgb="FFBBC9C8"/>
        </patternFill>
      </fill>
    </dxf>
    <dxf>
      <font>
        <b/>
        <i val="0"/>
        <color theme="0"/>
      </font>
      <fill>
        <patternFill>
          <bgColor rgb="FF90A1AE"/>
        </patternFill>
      </fill>
    </dxf>
    <dxf>
      <font>
        <b/>
        <i val="0"/>
        <color theme="0"/>
      </font>
      <fill>
        <patternFill>
          <bgColor rgb="FF617283"/>
        </patternFill>
      </fill>
    </dxf>
    <dxf>
      <font>
        <b/>
        <i val="0"/>
        <color theme="0"/>
      </font>
      <fill>
        <patternFill>
          <bgColor rgb="FF000000"/>
        </patternFill>
      </fill>
    </dxf>
    <dxf>
      <font>
        <b/>
        <i val="0"/>
      </font>
      <fill>
        <patternFill>
          <bgColor rgb="FFFBDEE9"/>
        </patternFill>
      </fill>
    </dxf>
    <dxf>
      <font>
        <b/>
        <i val="0"/>
      </font>
      <fill>
        <patternFill>
          <bgColor rgb="FFE6A8CB"/>
        </patternFill>
      </fill>
    </dxf>
    <dxf>
      <font>
        <b/>
        <i val="0"/>
      </font>
      <fill>
        <patternFill>
          <bgColor rgb="FFD565A5"/>
        </patternFill>
      </fill>
    </dxf>
    <dxf>
      <font>
        <b/>
        <i val="0"/>
        <color theme="0"/>
      </font>
      <fill>
        <patternFill>
          <bgColor rgb="FFB02789"/>
        </patternFill>
      </fill>
    </dxf>
    <dxf>
      <font>
        <b/>
        <i val="0"/>
        <color theme="0"/>
      </font>
      <fill>
        <patternFill>
          <bgColor rgb="FF842066"/>
        </patternFill>
      </fill>
    </dxf>
    <dxf>
      <font>
        <b/>
        <i val="0"/>
      </font>
      <fill>
        <patternFill>
          <bgColor rgb="FFD7C3DE"/>
        </patternFill>
      </fill>
    </dxf>
    <dxf>
      <font>
        <b/>
        <i val="0"/>
      </font>
      <fill>
        <patternFill>
          <bgColor rgb="FFBB8DC0"/>
        </patternFill>
      </fill>
    </dxf>
    <dxf>
      <font>
        <b/>
        <i val="0"/>
        <color theme="0"/>
      </font>
      <fill>
        <patternFill>
          <bgColor rgb="FF7C4193"/>
        </patternFill>
      </fill>
    </dxf>
    <dxf>
      <font>
        <b/>
        <i val="0"/>
        <color theme="0"/>
      </font>
      <fill>
        <patternFill>
          <bgColor rgb="FF5C3578"/>
        </patternFill>
      </fill>
    </dxf>
    <dxf>
      <font>
        <b/>
        <i val="0"/>
        <color theme="0"/>
      </font>
      <fill>
        <patternFill>
          <bgColor rgb="FF433557"/>
        </patternFill>
      </fill>
    </dxf>
    <dxf>
      <font>
        <b/>
        <i val="0"/>
      </font>
      <fill>
        <patternFill>
          <bgColor rgb="FFD7C3DE"/>
        </patternFill>
      </fill>
    </dxf>
    <dxf>
      <font>
        <b/>
        <i val="0"/>
      </font>
      <fill>
        <patternFill>
          <bgColor rgb="FFBB8DC0"/>
        </patternFill>
      </fill>
    </dxf>
    <dxf>
      <font>
        <b/>
        <i val="0"/>
        <color theme="0"/>
      </font>
      <fill>
        <patternFill>
          <bgColor rgb="FF7C4193"/>
        </patternFill>
      </fill>
    </dxf>
    <dxf>
      <font>
        <b/>
        <i val="0"/>
        <color theme="0"/>
      </font>
      <fill>
        <patternFill>
          <bgColor rgb="FF5C3578"/>
        </patternFill>
      </fill>
    </dxf>
    <dxf>
      <font>
        <b/>
        <i val="0"/>
        <color theme="0"/>
      </font>
      <fill>
        <patternFill>
          <bgColor rgb="FF433557"/>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ill>
        <patternFill>
          <bgColor rgb="FFE2EBF0"/>
        </patternFill>
      </fill>
    </dxf>
    <dxf>
      <font>
        <color theme="0"/>
      </font>
      <fill>
        <patternFill>
          <bgColor rgb="FF90A1AE"/>
        </patternFill>
      </fill>
    </dxf>
    <dxf>
      <font>
        <color theme="0"/>
      </font>
      <fill>
        <patternFill>
          <bgColor rgb="FF000000"/>
        </patternFill>
      </fill>
    </dxf>
    <dxf>
      <font>
        <b/>
        <i val="0"/>
      </font>
      <fill>
        <patternFill>
          <bgColor rgb="FFFDF2CA"/>
        </patternFill>
      </fill>
    </dxf>
    <dxf>
      <font>
        <b/>
        <i val="0"/>
      </font>
      <fill>
        <patternFill>
          <bgColor rgb="FFE7D8B3"/>
        </patternFill>
      </fill>
    </dxf>
    <dxf>
      <font>
        <b/>
        <i val="0"/>
      </font>
      <fill>
        <patternFill>
          <bgColor rgb="FFC7B399"/>
        </patternFill>
      </fill>
    </dxf>
    <dxf>
      <font>
        <b/>
        <i val="0"/>
        <color theme="0"/>
      </font>
      <fill>
        <patternFill>
          <bgColor rgb="FFA38E76"/>
        </patternFill>
      </fill>
    </dxf>
    <dxf>
      <font>
        <b/>
        <i val="0"/>
        <color theme="0"/>
      </font>
      <fill>
        <patternFill>
          <bgColor rgb="FF6B6050"/>
        </patternFill>
      </fill>
    </dxf>
    <dxf>
      <font>
        <b/>
        <i val="0"/>
      </font>
      <fill>
        <patternFill>
          <bgColor rgb="FFECE8C3"/>
        </patternFill>
      </fill>
    </dxf>
    <dxf>
      <font>
        <b/>
        <i val="0"/>
      </font>
      <fill>
        <patternFill>
          <bgColor rgb="FFDED7B5"/>
        </patternFill>
      </fill>
    </dxf>
    <dxf>
      <font>
        <b/>
        <i val="0"/>
      </font>
      <fill>
        <patternFill>
          <bgColor rgb="FFC6B69F"/>
        </patternFill>
      </fill>
    </dxf>
    <dxf>
      <font>
        <b/>
        <i val="0"/>
        <color theme="0"/>
      </font>
      <fill>
        <patternFill>
          <bgColor rgb="FF93887C"/>
        </patternFill>
      </fill>
    </dxf>
    <dxf>
      <font>
        <b/>
        <i val="0"/>
        <color theme="0"/>
      </font>
      <fill>
        <patternFill>
          <bgColor rgb="FF5A524D"/>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C9E7E3"/>
        </patternFill>
      </fill>
    </dxf>
    <dxf>
      <font>
        <b/>
        <i val="0"/>
      </font>
      <fill>
        <patternFill>
          <bgColor rgb="FF90D2CD"/>
        </patternFill>
      </fill>
    </dxf>
    <dxf>
      <font>
        <b/>
        <i val="0"/>
      </font>
      <fill>
        <patternFill>
          <bgColor rgb="FF41BDAB"/>
        </patternFill>
      </fill>
    </dxf>
    <dxf>
      <font>
        <b/>
        <i val="0"/>
        <color theme="0"/>
      </font>
      <fill>
        <patternFill>
          <bgColor rgb="FF197E80"/>
        </patternFill>
      </fill>
    </dxf>
    <dxf>
      <font>
        <b/>
        <i val="0"/>
        <color theme="0"/>
      </font>
      <fill>
        <patternFill>
          <bgColor rgb="FF0C525D"/>
        </patternFill>
      </fill>
    </dxf>
    <dxf>
      <font>
        <b/>
        <i val="0"/>
      </font>
      <fill>
        <patternFill>
          <bgColor rgb="FFE2EBF0"/>
        </patternFill>
      </fill>
    </dxf>
    <dxf>
      <font>
        <b/>
        <i val="0"/>
      </font>
      <fill>
        <patternFill>
          <bgColor rgb="FFBBC9C8"/>
        </patternFill>
      </fill>
    </dxf>
    <dxf>
      <font>
        <b/>
        <i val="0"/>
        <color theme="0"/>
      </font>
      <fill>
        <patternFill>
          <bgColor rgb="FF90A1AE"/>
        </patternFill>
      </fill>
    </dxf>
    <dxf>
      <font>
        <b/>
        <i val="0"/>
        <color theme="0"/>
      </font>
      <fill>
        <patternFill>
          <bgColor rgb="FF617283"/>
        </patternFill>
      </fill>
    </dxf>
    <dxf>
      <font>
        <b/>
        <i val="0"/>
        <color theme="0"/>
      </font>
      <fill>
        <patternFill>
          <bgColor rgb="FF000000"/>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BDEE9"/>
        </patternFill>
      </fill>
    </dxf>
    <dxf>
      <font>
        <b/>
        <i val="0"/>
      </font>
      <fill>
        <patternFill>
          <bgColor rgb="FFE6A8CB"/>
        </patternFill>
      </fill>
    </dxf>
    <dxf>
      <font>
        <b/>
        <i val="0"/>
      </font>
      <fill>
        <patternFill>
          <bgColor rgb="FFD565A5"/>
        </patternFill>
      </fill>
    </dxf>
    <dxf>
      <font>
        <b/>
        <i val="0"/>
        <color theme="0"/>
      </font>
      <fill>
        <patternFill>
          <bgColor rgb="FFB02789"/>
        </patternFill>
      </fill>
    </dxf>
    <dxf>
      <font>
        <b/>
        <i val="0"/>
        <color theme="0"/>
      </font>
      <fill>
        <patternFill>
          <bgColor rgb="FF842066"/>
        </patternFill>
      </fill>
    </dxf>
    <dxf>
      <font>
        <b/>
        <i val="0"/>
      </font>
      <fill>
        <patternFill>
          <bgColor rgb="FFD7C3DE"/>
        </patternFill>
      </fill>
    </dxf>
    <dxf>
      <font>
        <b/>
        <i val="0"/>
      </font>
      <fill>
        <patternFill>
          <bgColor rgb="FFBB8DC0"/>
        </patternFill>
      </fill>
    </dxf>
    <dxf>
      <font>
        <b/>
        <i val="0"/>
        <color theme="0"/>
      </font>
      <fill>
        <patternFill>
          <bgColor rgb="FF7C4193"/>
        </patternFill>
      </fill>
    </dxf>
    <dxf>
      <font>
        <b/>
        <i val="0"/>
        <color theme="0"/>
      </font>
      <fill>
        <patternFill>
          <bgColor rgb="FF5C3578"/>
        </patternFill>
      </fill>
    </dxf>
    <dxf>
      <font>
        <b/>
        <i val="0"/>
        <color theme="0"/>
      </font>
      <fill>
        <patternFill>
          <bgColor rgb="FF433557"/>
        </patternFill>
      </fill>
    </dxf>
    <dxf>
      <fill>
        <patternFill>
          <bgColor rgb="FFE2EBF0"/>
        </patternFill>
      </fill>
    </dxf>
    <dxf>
      <fill>
        <patternFill>
          <bgColor rgb="FF90A1AE"/>
        </patternFill>
      </fill>
    </dxf>
    <dxf>
      <font>
        <color theme="0"/>
      </font>
      <fill>
        <patternFill>
          <bgColor rgb="FF000000"/>
        </patternFill>
      </fill>
    </dxf>
    <dxf>
      <font>
        <b/>
        <i val="0"/>
      </font>
      <fill>
        <patternFill>
          <bgColor rgb="FFFDF2CA"/>
        </patternFill>
      </fill>
    </dxf>
    <dxf>
      <font>
        <b/>
        <i val="0"/>
      </font>
      <fill>
        <patternFill>
          <bgColor rgb="FFE7D8B3"/>
        </patternFill>
      </fill>
    </dxf>
    <dxf>
      <font>
        <b/>
        <i val="0"/>
      </font>
      <fill>
        <patternFill>
          <bgColor rgb="FFC7B399"/>
        </patternFill>
      </fill>
    </dxf>
    <dxf>
      <font>
        <b/>
        <i val="0"/>
        <color theme="0"/>
      </font>
      <fill>
        <patternFill>
          <bgColor rgb="FFA38E76"/>
        </patternFill>
      </fill>
    </dxf>
    <dxf>
      <font>
        <b/>
        <i val="0"/>
        <color theme="0"/>
      </font>
      <fill>
        <patternFill>
          <bgColor rgb="FF6B6050"/>
        </patternFill>
      </fill>
    </dxf>
    <dxf>
      <font>
        <b/>
        <i val="0"/>
      </font>
      <fill>
        <patternFill>
          <bgColor rgb="FFECE8C3"/>
        </patternFill>
      </fill>
    </dxf>
    <dxf>
      <font>
        <b/>
        <i val="0"/>
      </font>
      <fill>
        <patternFill>
          <bgColor rgb="FFDED7B5"/>
        </patternFill>
      </fill>
    </dxf>
    <dxf>
      <font>
        <b/>
        <i val="0"/>
      </font>
      <fill>
        <patternFill>
          <bgColor rgb="FFC6B69F"/>
        </patternFill>
      </fill>
    </dxf>
    <dxf>
      <font>
        <b/>
        <i val="0"/>
        <color theme="0"/>
      </font>
      <fill>
        <patternFill>
          <bgColor rgb="FF93887C"/>
        </patternFill>
      </fill>
    </dxf>
    <dxf>
      <font>
        <b/>
        <i val="0"/>
        <color theme="0"/>
      </font>
      <fill>
        <patternFill>
          <bgColor rgb="FF5A524D"/>
        </patternFill>
      </fill>
    </dxf>
    <dxf>
      <font>
        <b/>
        <i val="0"/>
      </font>
      <fill>
        <patternFill>
          <bgColor rgb="FFD5BCC6"/>
        </patternFill>
      </fill>
    </dxf>
    <dxf>
      <font>
        <b/>
        <i val="0"/>
      </font>
      <fill>
        <patternFill>
          <bgColor rgb="FFB698AD"/>
        </patternFill>
      </fill>
    </dxf>
    <dxf>
      <font>
        <b/>
        <i val="0"/>
      </font>
      <fill>
        <patternFill>
          <bgColor rgb="FFA8739E"/>
        </patternFill>
      </fill>
    </dxf>
    <dxf>
      <font>
        <b/>
        <i val="0"/>
        <color theme="0"/>
      </font>
      <fill>
        <patternFill>
          <bgColor rgb="FF83517D"/>
        </patternFill>
      </fill>
    </dxf>
    <dxf>
      <font>
        <b/>
        <i val="0"/>
        <color theme="0"/>
      </font>
      <fill>
        <patternFill>
          <bgColor rgb="FF593B62"/>
        </patternFill>
      </fill>
    </dxf>
    <dxf>
      <font>
        <b/>
        <i val="0"/>
      </font>
      <fill>
        <patternFill>
          <bgColor rgb="FFD7C3DE"/>
        </patternFill>
      </fill>
    </dxf>
    <dxf>
      <font>
        <b/>
        <i val="0"/>
      </font>
      <fill>
        <patternFill>
          <bgColor rgb="FFBB8DC0"/>
        </patternFill>
      </fill>
    </dxf>
    <dxf>
      <font>
        <b/>
        <i val="0"/>
        <color theme="0"/>
      </font>
      <fill>
        <patternFill>
          <bgColor rgb="FF7C4193"/>
        </patternFill>
      </fill>
    </dxf>
    <dxf>
      <font>
        <b/>
        <i val="0"/>
        <color theme="0"/>
      </font>
      <fill>
        <patternFill>
          <bgColor rgb="FF5C3578"/>
        </patternFill>
      </fill>
    </dxf>
    <dxf>
      <font>
        <b/>
        <i val="0"/>
        <color theme="0"/>
      </font>
      <fill>
        <patternFill>
          <bgColor rgb="FF433557"/>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C9E7E3"/>
        </patternFill>
      </fill>
    </dxf>
    <dxf>
      <font>
        <b/>
        <i val="0"/>
      </font>
      <fill>
        <patternFill>
          <bgColor rgb="FF90D2CD"/>
        </patternFill>
      </fill>
    </dxf>
    <dxf>
      <font>
        <b/>
        <i val="0"/>
      </font>
      <fill>
        <patternFill>
          <bgColor rgb="FF41BDAB"/>
        </patternFill>
      </fill>
    </dxf>
    <dxf>
      <font>
        <b/>
        <i val="0"/>
        <color theme="0"/>
      </font>
      <fill>
        <patternFill>
          <bgColor rgb="FF197E80"/>
        </patternFill>
      </fill>
    </dxf>
    <dxf>
      <font>
        <b/>
        <i val="0"/>
        <color theme="0"/>
      </font>
      <fill>
        <patternFill>
          <bgColor rgb="FF0C525D"/>
        </patternFill>
      </fill>
    </dxf>
  </dxfs>
  <tableStyles count="0" defaultTableStyle="TableStyleMedium2" defaultPivotStyle="PivotStyleLight16"/>
  <colors>
    <mruColors>
      <color rgb="FF433557"/>
      <color rgb="FFE2EBF0"/>
      <color rgb="FF617283"/>
      <color rgb="FFBBC9C8"/>
      <color rgb="FF90A1AE"/>
      <color rgb="FF000000"/>
      <color rgb="FFB02789"/>
      <color rgb="FFBB8DC0"/>
      <color rgb="FF7C4193"/>
      <color rgb="FFD7C3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onnections" Target="connections.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12</xdr:row>
      <xdr:rowOff>67734</xdr:rowOff>
    </xdr:from>
    <xdr:to>
      <xdr:col>1</xdr:col>
      <xdr:colOff>1436</xdr:colOff>
      <xdr:row>12</xdr:row>
      <xdr:rowOff>497176</xdr:rowOff>
    </xdr:to>
    <xdr:pic>
      <xdr:nvPicPr>
        <xdr:cNvPr id="2" name="Picture 1">
          <a:extLst>
            <a:ext uri="{FF2B5EF4-FFF2-40B4-BE49-F238E27FC236}">
              <a16:creationId xmlns:a16="http://schemas.microsoft.com/office/drawing/2014/main" id="{7C7F409C-D34B-4570-85BF-E12AAB3C5E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73332" y="17624214"/>
          <a:ext cx="1114804" cy="429442"/>
        </a:xfrm>
        <a:prstGeom prst="rect">
          <a:avLst/>
        </a:prstGeom>
      </xdr:spPr>
    </xdr:pic>
    <xdr:clientData/>
  </xdr:twoCellAnchor>
  <xdr:twoCellAnchor editAs="oneCell">
    <xdr:from>
      <xdr:col>0</xdr:col>
      <xdr:colOff>304803</xdr:colOff>
      <xdr:row>7</xdr:row>
      <xdr:rowOff>59267</xdr:rowOff>
    </xdr:from>
    <xdr:to>
      <xdr:col>0</xdr:col>
      <xdr:colOff>6276226</xdr:colOff>
      <xdr:row>7</xdr:row>
      <xdr:rowOff>4103743</xdr:rowOff>
    </xdr:to>
    <xdr:pic>
      <xdr:nvPicPr>
        <xdr:cNvPr id="3" name="Picture 2">
          <a:extLst>
            <a:ext uri="{FF2B5EF4-FFF2-40B4-BE49-F238E27FC236}">
              <a16:creationId xmlns:a16="http://schemas.microsoft.com/office/drawing/2014/main" id="{24889584-F8C5-4BD9-89D2-548E36134AF4}"/>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xdr:spPr>
    </xdr:pic>
    <xdr:clientData/>
  </xdr:twoCellAnchor>
  <xdr:twoCellAnchor editAs="oneCell">
    <xdr:from>
      <xdr:col>0</xdr:col>
      <xdr:colOff>14111</xdr:colOff>
      <xdr:row>0</xdr:row>
      <xdr:rowOff>14111</xdr:rowOff>
    </xdr:from>
    <xdr:to>
      <xdr:col>1</xdr:col>
      <xdr:colOff>6890</xdr:colOff>
      <xdr:row>1</xdr:row>
      <xdr:rowOff>10936</xdr:rowOff>
    </xdr:to>
    <xdr:pic>
      <xdr:nvPicPr>
        <xdr:cNvPr id="4" name="Picture 3">
          <a:extLst>
            <a:ext uri="{FF2B5EF4-FFF2-40B4-BE49-F238E27FC236}">
              <a16:creationId xmlns:a16="http://schemas.microsoft.com/office/drawing/2014/main" id="{8B91403F-F8B3-40B7-9E80-948EA352A46E}"/>
            </a:ext>
          </a:extLst>
        </xdr:cNvPr>
        <xdr:cNvPicPr>
          <a:picLocks noChangeAspect="1"/>
        </xdr:cNvPicPr>
      </xdr:nvPicPr>
      <xdr:blipFill>
        <a:blip xmlns:r="http://schemas.openxmlformats.org/officeDocument/2006/relationships" r:embed="rId3"/>
        <a:stretch>
          <a:fillRect/>
        </a:stretch>
      </xdr:blipFill>
      <xdr:spPr>
        <a:xfrm>
          <a:off x="14111" y="14111"/>
          <a:ext cx="7929644" cy="15468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390525</xdr:colOff>
      <xdr:row>1</xdr:row>
      <xdr:rowOff>133351</xdr:rowOff>
    </xdr:from>
    <xdr:to>
      <xdr:col>4</xdr:col>
      <xdr:colOff>1533525</xdr:colOff>
      <xdr:row>1</xdr:row>
      <xdr:rowOff>895351</xdr:rowOff>
    </xdr:to>
    <xdr:sp macro="" textlink="">
      <xdr:nvSpPr>
        <xdr:cNvPr id="2" name="TextBox 1">
          <a:extLst>
            <a:ext uri="{FF2B5EF4-FFF2-40B4-BE49-F238E27FC236}">
              <a16:creationId xmlns:a16="http://schemas.microsoft.com/office/drawing/2014/main" id="{518378CB-610F-45FA-9089-60DB931885D7}"/>
            </a:ext>
          </a:extLst>
        </xdr:cNvPr>
        <xdr:cNvSpPr txBox="1"/>
      </xdr:nvSpPr>
      <xdr:spPr>
        <a:xfrm>
          <a:off x="390525" y="419101"/>
          <a:ext cx="6562725" cy="762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baseline="0">
              <a:solidFill>
                <a:schemeClr val="dk1"/>
              </a:solidFill>
              <a:effectLst/>
              <a:latin typeface="+mn-lt"/>
              <a:ea typeface="+mn-ea"/>
              <a:cs typeface="+mn-cs"/>
            </a:rPr>
            <a:t>INDIVIDUAL CRISIS</a:t>
          </a:r>
          <a:endParaRPr lang="en-CH">
            <a:effectLst/>
          </a:endParaRPr>
        </a:p>
        <a:p>
          <a:r>
            <a:rPr lang="it-IT" sz="1100" baseline="0">
              <a:solidFill>
                <a:schemeClr val="dk1"/>
              </a:solidFill>
              <a:effectLst/>
              <a:latin typeface="+mn-lt"/>
              <a:ea typeface="+mn-ea"/>
              <a:cs typeface="+mn-cs"/>
            </a:rPr>
            <a:t>All the individual crisis that are not an aggregation at the country level are listed here.</a:t>
          </a:r>
          <a:endParaRPr lang="en-CH">
            <a:effectLst/>
          </a:endParaRPr>
        </a:p>
        <a:p>
          <a:endParaRPr lang="en-CH"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342900</xdr:colOff>
      <xdr:row>1</xdr:row>
      <xdr:rowOff>133350</xdr:rowOff>
    </xdr:from>
    <xdr:to>
      <xdr:col>4</xdr:col>
      <xdr:colOff>1200150</xdr:colOff>
      <xdr:row>1</xdr:row>
      <xdr:rowOff>1000125</xdr:rowOff>
    </xdr:to>
    <xdr:sp macro="" textlink="">
      <xdr:nvSpPr>
        <xdr:cNvPr id="2" name="TextBox 1">
          <a:extLst>
            <a:ext uri="{FF2B5EF4-FFF2-40B4-BE49-F238E27FC236}">
              <a16:creationId xmlns:a16="http://schemas.microsoft.com/office/drawing/2014/main" id="{DF451FBF-6FD9-4681-8316-A0AC73891721}"/>
            </a:ext>
          </a:extLst>
        </xdr:cNvPr>
        <xdr:cNvSpPr txBox="1"/>
      </xdr:nvSpPr>
      <xdr:spPr>
        <a:xfrm>
          <a:off x="342900" y="419100"/>
          <a:ext cx="6276975" cy="866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solidFill>
                <a:schemeClr val="dk1"/>
              </a:solidFill>
              <a:effectLst/>
              <a:latin typeface="+mn-lt"/>
              <a:ea typeface="+mn-ea"/>
              <a:cs typeface="+mn-cs"/>
            </a:rPr>
            <a:t>COUNTRY</a:t>
          </a:r>
          <a:r>
            <a:rPr lang="it-IT" sz="1100" baseline="0">
              <a:solidFill>
                <a:schemeClr val="dk1"/>
              </a:solidFill>
              <a:effectLst/>
              <a:latin typeface="+mn-lt"/>
              <a:ea typeface="+mn-ea"/>
              <a:cs typeface="+mn-cs"/>
            </a:rPr>
            <a:t> LEVEL CRISIS</a:t>
          </a:r>
          <a:endParaRPr lang="en-CH">
            <a:effectLst/>
          </a:endParaRPr>
        </a:p>
        <a:p>
          <a:r>
            <a:rPr lang="it-IT" sz="1100" baseline="0">
              <a:solidFill>
                <a:schemeClr val="dk1"/>
              </a:solidFill>
              <a:effectLst/>
              <a:latin typeface="+mn-lt"/>
              <a:ea typeface="+mn-ea"/>
              <a:cs typeface="+mn-cs"/>
            </a:rPr>
            <a:t>When there is only one crisis in the country, the crisis provides a score for the country level. If there are multiple crisis within a country, the country level crisis is an aggregation of the impact of the different situations at country level.</a:t>
          </a:r>
          <a:endParaRPr lang="en-CH">
            <a:effectLst/>
          </a:endParaRPr>
        </a:p>
        <a:p>
          <a:endParaRPr lang="en-CH"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21026</xdr:colOff>
      <xdr:row>2</xdr:row>
      <xdr:rowOff>7937</xdr:rowOff>
    </xdr:to>
    <xdr:pic>
      <xdr:nvPicPr>
        <xdr:cNvPr id="3" name="Picture 2">
          <a:extLst>
            <a:ext uri="{FF2B5EF4-FFF2-40B4-BE49-F238E27FC236}">
              <a16:creationId xmlns:a16="http://schemas.microsoft.com/office/drawing/2014/main" id="{5852FA75-9305-4CF0-996D-C6D8B065CD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190500"/>
          <a:ext cx="5974150" cy="14097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4763</xdr:colOff>
      <xdr:row>1</xdr:row>
      <xdr:rowOff>1385560</xdr:rowOff>
    </xdr:to>
    <xdr:pic>
      <xdr:nvPicPr>
        <xdr:cNvPr id="2" name="Picture 1">
          <a:extLst>
            <a:ext uri="{FF2B5EF4-FFF2-40B4-BE49-F238E27FC236}">
              <a16:creationId xmlns:a16="http://schemas.microsoft.com/office/drawing/2014/main" id="{3302A9E3-D200-424E-8B35-6B599C3197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90500"/>
          <a:ext cx="5886450" cy="13855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16121</xdr:rowOff>
    </xdr:to>
    <xdr:pic>
      <xdr:nvPicPr>
        <xdr:cNvPr id="2" name="Picture 1">
          <a:extLst>
            <a:ext uri="{FF2B5EF4-FFF2-40B4-BE49-F238E27FC236}">
              <a16:creationId xmlns:a16="http://schemas.microsoft.com/office/drawing/2014/main" id="{ABC98BEE-2845-49F0-9693-1A7B30F451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86267"/>
          <a:ext cx="5967573" cy="140465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2012.06.11 - GFM Indicator List_2" connectionId="1" xr16:uid="{DD5521A1-0E71-4B30-A1E2-27DA850C3661}"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2012.06.11 - GFM Indicator List_1" connectionId="1" xr16:uid="{B5704B08-0A4B-4EF2-9134-366648C72A85}" autoFormatId="16" applyNumberFormats="0" applyBorderFormats="0" applyFontFormats="1" applyPatternFormats="1"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2012.06.11 - GFM Indicator List" connectionId="1" xr16:uid="{00000000-0016-0000-0B00-000000000000}"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printerSettings" Target="../printerSettings/printerSettings11.bin"/><Relationship Id="rId1" Type="http://schemas.openxmlformats.org/officeDocument/2006/relationships/hyperlink" Target="http://www.mar.umd.edu/mar_data.asp" TargetMode="External"/><Relationship Id="rId5" Type="http://schemas.openxmlformats.org/officeDocument/2006/relationships/queryTable" Target="../queryTables/queryTable3.xml"/><Relationship Id="rId4" Type="http://schemas.openxmlformats.org/officeDocument/2006/relationships/queryTable" Target="../queryTables/queryTable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15.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C65C9-5295-4432-B227-332D9E049DF9}">
  <sheetPr>
    <pageSetUpPr fitToPage="1"/>
  </sheetPr>
  <dimension ref="A1:A14"/>
  <sheetViews>
    <sheetView tabSelected="1" zoomScale="70" zoomScaleNormal="70" zoomScalePageLayoutView="90" workbookViewId="0">
      <selection activeCell="E3" sqref="E3"/>
    </sheetView>
  </sheetViews>
  <sheetFormatPr defaultColWidth="9.44140625" defaultRowHeight="14.4" x14ac:dyDescent="0.3"/>
  <cols>
    <col min="1" max="1" width="115.5546875" style="1" customWidth="1"/>
    <col min="2" max="16384" width="9.44140625" style="1"/>
  </cols>
  <sheetData>
    <row r="1" spans="1:1" ht="122.1" customHeight="1" x14ac:dyDescent="0.3"/>
    <row r="2" spans="1:1" ht="20.85" customHeight="1" x14ac:dyDescent="0.3">
      <c r="A2" s="98" t="s">
        <v>2754</v>
      </c>
    </row>
    <row r="3" spans="1:1" ht="18.600000000000001" customHeight="1" x14ac:dyDescent="0.3">
      <c r="A3" s="113">
        <v>44196</v>
      </c>
    </row>
    <row r="4" spans="1:1" ht="60" customHeight="1" x14ac:dyDescent="0.3">
      <c r="A4" s="163" t="s">
        <v>2724</v>
      </c>
    </row>
    <row r="5" spans="1:1" ht="81" customHeight="1" x14ac:dyDescent="0.3">
      <c r="A5" s="293" t="s">
        <v>4220</v>
      </c>
    </row>
    <row r="6" spans="1:1" s="164" customFormat="1" ht="168" customHeight="1" x14ac:dyDescent="0.3">
      <c r="A6" s="207" t="s">
        <v>3010</v>
      </c>
    </row>
    <row r="7" spans="1:1" s="164" customFormat="1" ht="232.35" customHeight="1" x14ac:dyDescent="0.3">
      <c r="A7" s="207" t="s">
        <v>3011</v>
      </c>
    </row>
    <row r="8" spans="1:1" ht="344.85" customHeight="1" x14ac:dyDescent="0.3">
      <c r="A8" s="165"/>
    </row>
    <row r="9" spans="1:1" ht="213.6" customHeight="1" x14ac:dyDescent="0.3">
      <c r="A9" s="207" t="s">
        <v>3012</v>
      </c>
    </row>
    <row r="10" spans="1:1" ht="145.35" customHeight="1" x14ac:dyDescent="0.3">
      <c r="A10" s="207" t="s">
        <v>3017</v>
      </c>
    </row>
    <row r="11" spans="1:1" ht="30" customHeight="1" x14ac:dyDescent="0.3">
      <c r="A11" s="208" t="s">
        <v>3013</v>
      </c>
    </row>
    <row r="12" spans="1:1" ht="80.099999999999994" customHeight="1" x14ac:dyDescent="0.3">
      <c r="A12" s="208" t="s">
        <v>3014</v>
      </c>
    </row>
    <row r="13" spans="1:1" ht="46.35" customHeight="1" x14ac:dyDescent="0.3">
      <c r="A13" s="99" t="s">
        <v>2725</v>
      </c>
    </row>
    <row r="14" spans="1:1" ht="66.599999999999994" x14ac:dyDescent="0.3">
      <c r="A14" s="99" t="s">
        <v>3018</v>
      </c>
    </row>
  </sheetData>
  <hyperlinks>
    <hyperlink ref="A11" r:id="rId1" xr:uid="{6F03AD1D-0B22-427E-BB6F-D3641D823FBF}"/>
    <hyperlink ref="A12" r:id="rId2" display="Click here to read the INFORM Severity Index User Guide" xr:uid="{63FE0A87-7EB3-4779-942B-31B9E8A12A89}"/>
  </hyperlinks>
  <pageMargins left="0.70866141732283472" right="0.70866141732283472" top="0.74803149606299213" bottom="0.74803149606299213" header="0.31496062992125984" footer="0.31496062992125984"/>
  <pageSetup paperSize="9" scale="75" fitToHeight="2"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theme="0" tint="-0.499984740745262"/>
  </sheetPr>
  <dimension ref="A1:P356"/>
  <sheetViews>
    <sheetView showGridLines="0" zoomScale="90" zoomScaleNormal="90" workbookViewId="0">
      <pane xSplit="2" ySplit="3" topLeftCell="C109" activePane="bottomRight" state="frozen"/>
      <selection pane="topRight" activeCell="C1" sqref="C1"/>
      <selection pane="bottomLeft" activeCell="A5" sqref="A5"/>
      <selection pane="bottomRight" activeCell="O36" sqref="O36"/>
    </sheetView>
  </sheetViews>
  <sheetFormatPr defaultColWidth="9.44140625" defaultRowHeight="14.4" x14ac:dyDescent="0.3"/>
  <cols>
    <col min="1" max="1" width="49.44140625" style="1" bestFit="1" customWidth="1"/>
    <col min="2" max="2" width="5.44140625" style="1" bestFit="1" customWidth="1"/>
    <col min="3" max="4" width="6.44140625" style="1" bestFit="1" customWidth="1"/>
    <col min="5" max="5" width="5.5546875" style="1" bestFit="1" customWidth="1"/>
    <col min="6" max="9" width="6.44140625" style="1" bestFit="1" customWidth="1"/>
    <col min="10" max="10" width="8.44140625" style="1" bestFit="1" customWidth="1"/>
    <col min="11" max="12" width="6.44140625" style="1" bestFit="1" customWidth="1"/>
    <col min="13" max="13" width="6.5546875" style="1" bestFit="1" customWidth="1"/>
    <col min="14" max="14" width="6.44140625" style="1" bestFit="1" customWidth="1"/>
    <col min="15" max="15" width="12.5546875" style="1" bestFit="1" customWidth="1"/>
    <col min="16" max="16" width="10.44140625" style="1" bestFit="1" customWidth="1"/>
    <col min="17" max="16384" width="9.44140625" style="1"/>
  </cols>
  <sheetData>
    <row r="1" spans="1:16" s="5" customFormat="1" ht="117.6" customHeight="1" x14ac:dyDescent="0.25">
      <c r="A1" s="16" t="s">
        <v>459</v>
      </c>
      <c r="B1" s="11" t="s">
        <v>357</v>
      </c>
      <c r="C1" s="41" t="s">
        <v>465</v>
      </c>
      <c r="D1" s="41" t="s">
        <v>571</v>
      </c>
      <c r="E1" s="41" t="s">
        <v>552</v>
      </c>
      <c r="F1" s="41" t="s">
        <v>551</v>
      </c>
      <c r="G1" s="41" t="s">
        <v>373</v>
      </c>
      <c r="H1" s="41" t="s">
        <v>403</v>
      </c>
      <c r="I1" s="41" t="s">
        <v>463</v>
      </c>
      <c r="J1" s="41" t="s">
        <v>692</v>
      </c>
      <c r="K1" s="41" t="s">
        <v>467</v>
      </c>
      <c r="L1" s="41" t="s">
        <v>468</v>
      </c>
      <c r="M1" s="41" t="s">
        <v>487</v>
      </c>
      <c r="N1" s="41" t="s">
        <v>469</v>
      </c>
      <c r="O1" s="41" t="s">
        <v>439</v>
      </c>
      <c r="P1" s="41" t="s">
        <v>411</v>
      </c>
    </row>
    <row r="2" spans="1:16" s="5" customFormat="1" ht="26.4" x14ac:dyDescent="0.25">
      <c r="A2" s="16" t="s">
        <v>2727</v>
      </c>
      <c r="B2" s="11"/>
      <c r="C2" s="294">
        <v>2017</v>
      </c>
      <c r="D2" s="294">
        <v>2011</v>
      </c>
      <c r="E2" s="294" t="s">
        <v>3394</v>
      </c>
      <c r="F2" s="294">
        <v>2020</v>
      </c>
      <c r="G2" s="294">
        <v>2018</v>
      </c>
      <c r="H2" s="294" t="s">
        <v>3393</v>
      </c>
      <c r="I2" s="294">
        <v>2019</v>
      </c>
      <c r="J2" s="294">
        <v>2020</v>
      </c>
      <c r="K2" s="294">
        <v>2019</v>
      </c>
      <c r="L2" s="294">
        <v>2020</v>
      </c>
      <c r="M2" s="294">
        <v>2020</v>
      </c>
      <c r="N2" s="294">
        <v>2019</v>
      </c>
      <c r="O2" s="294">
        <v>2020</v>
      </c>
      <c r="P2" s="41"/>
    </row>
    <row r="3" spans="1:16" x14ac:dyDescent="0.3">
      <c r="A3" s="18" t="s">
        <v>394</v>
      </c>
      <c r="B3" s="11"/>
      <c r="C3" s="12" t="s">
        <v>396</v>
      </c>
      <c r="D3" s="12" t="s">
        <v>396</v>
      </c>
      <c r="E3" s="12" t="s">
        <v>550</v>
      </c>
      <c r="F3" s="12" t="s">
        <v>396</v>
      </c>
      <c r="G3" s="12" t="s">
        <v>396</v>
      </c>
      <c r="H3" s="12" t="s">
        <v>396</v>
      </c>
      <c r="I3" s="12" t="s">
        <v>396</v>
      </c>
      <c r="J3" s="12" t="s">
        <v>395</v>
      </c>
      <c r="K3" s="12" t="s">
        <v>396</v>
      </c>
      <c r="L3" s="12" t="s">
        <v>396</v>
      </c>
      <c r="M3" s="12" t="s">
        <v>396</v>
      </c>
      <c r="N3" s="12" t="s">
        <v>396</v>
      </c>
      <c r="O3" s="12" t="s">
        <v>395</v>
      </c>
      <c r="P3" s="12" t="s">
        <v>412</v>
      </c>
    </row>
    <row r="4" spans="1:16" x14ac:dyDescent="0.3">
      <c r="A4" s="16" t="s">
        <v>1</v>
      </c>
      <c r="B4" s="11" t="s">
        <v>0</v>
      </c>
      <c r="C4" s="40">
        <v>0.74978600339552948</v>
      </c>
      <c r="D4" s="36">
        <v>4</v>
      </c>
      <c r="E4" s="40">
        <v>0</v>
      </c>
      <c r="F4" s="40">
        <v>3.2833333333333337</v>
      </c>
      <c r="G4" s="40">
        <v>0.57474170605821917</v>
      </c>
      <c r="H4" s="40" t="s">
        <v>446</v>
      </c>
      <c r="I4" s="36">
        <v>5</v>
      </c>
      <c r="J4" s="10">
        <f>IFERROR(VLOOKUP($B4,'Core Indicators'!$E$3:$EU$906,147,FALSE),"x")</f>
        <v>11393</v>
      </c>
      <c r="K4" s="37">
        <v>-1.7135269641876221</v>
      </c>
      <c r="L4" s="40">
        <v>3</v>
      </c>
      <c r="M4" s="36">
        <v>27</v>
      </c>
      <c r="N4" s="36">
        <v>16</v>
      </c>
      <c r="O4" s="43">
        <f>IFERROR(VLOOKUP(B4,'Core Indicators'!$E$3:$G$9906,3,FALSE),"x")</f>
        <v>35700000</v>
      </c>
      <c r="P4" s="43">
        <v>652860</v>
      </c>
    </row>
    <row r="5" spans="1:16" x14ac:dyDescent="0.3">
      <c r="A5" s="16" t="s">
        <v>3</v>
      </c>
      <c r="B5" s="11" t="s">
        <v>2</v>
      </c>
      <c r="C5" s="40">
        <v>0.32080001203417774</v>
      </c>
      <c r="D5" s="36">
        <v>9</v>
      </c>
      <c r="E5" s="40">
        <v>0.04</v>
      </c>
      <c r="F5" s="40">
        <v>7.15</v>
      </c>
      <c r="G5" s="40">
        <v>0.23407785371782353</v>
      </c>
      <c r="H5" s="40">
        <v>33.200000762939503</v>
      </c>
      <c r="I5" s="36">
        <v>3</v>
      </c>
      <c r="J5" s="10" t="str">
        <f>IFERROR(VLOOKUP($B5,'Core Indicators'!$E$3:$EU$906,147,FALSE),"x")</f>
        <v>x</v>
      </c>
      <c r="K5" s="37">
        <v>-0.41117939352989197</v>
      </c>
      <c r="L5" s="40">
        <v>5.5</v>
      </c>
      <c r="M5" s="36">
        <v>67</v>
      </c>
      <c r="N5" s="36">
        <v>35</v>
      </c>
      <c r="O5" s="43" t="str">
        <f>IFERROR(VLOOKUP(B5,'Core Indicators'!$E$3:$G$9906,3,FALSE),"x")</f>
        <v>x</v>
      </c>
      <c r="P5" s="43">
        <v>27400</v>
      </c>
    </row>
    <row r="6" spans="1:16" x14ac:dyDescent="0.3">
      <c r="A6" s="16" t="s">
        <v>5</v>
      </c>
      <c r="B6" s="11" t="s">
        <v>4</v>
      </c>
      <c r="C6" s="40">
        <v>0.40319995813369669</v>
      </c>
      <c r="D6" s="36">
        <v>3</v>
      </c>
      <c r="E6" s="40">
        <v>0.27</v>
      </c>
      <c r="F6" s="40">
        <v>4.7</v>
      </c>
      <c r="G6" s="40">
        <v>0.44306804243657949</v>
      </c>
      <c r="H6" s="40">
        <v>27.600000381469702</v>
      </c>
      <c r="I6" s="36">
        <v>3</v>
      </c>
      <c r="J6" s="10">
        <f>IFERROR(VLOOKUP($B6,'Core Indicators'!$E$3:$EU$906,147,FALSE),"x")</f>
        <v>651</v>
      </c>
      <c r="K6" s="37">
        <v>-0.81546378135681152</v>
      </c>
      <c r="L6" s="40">
        <v>4.25</v>
      </c>
      <c r="M6" s="36">
        <v>34</v>
      </c>
      <c r="N6" s="36">
        <v>35</v>
      </c>
      <c r="O6" s="43">
        <f>IFERROR(VLOOKUP(B6,'Core Indicators'!$E$3:$G$9906,3,FALSE),"x")</f>
        <v>43100000</v>
      </c>
      <c r="P6" s="43">
        <v>2381741</v>
      </c>
    </row>
    <row r="7" spans="1:16" x14ac:dyDescent="0.3">
      <c r="A7" s="16" t="s">
        <v>7</v>
      </c>
      <c r="B7" s="11" t="s">
        <v>6</v>
      </c>
      <c r="C7" s="40">
        <v>0.76260000919699655</v>
      </c>
      <c r="D7" s="36">
        <v>4</v>
      </c>
      <c r="E7" s="40">
        <v>0.62</v>
      </c>
      <c r="F7" s="40">
        <v>4.6500000000000004</v>
      </c>
      <c r="G7" s="40">
        <v>0.57799890375238883</v>
      </c>
      <c r="H7" s="40">
        <v>51.299999237060497</v>
      </c>
      <c r="I7" s="36">
        <v>3</v>
      </c>
      <c r="J7" s="10" t="str">
        <f>IFERROR(VLOOKUP($B7,'Core Indicators'!$E$3:$EU$906,147,FALSE),"x")</f>
        <v>x</v>
      </c>
      <c r="K7" s="37">
        <v>-1.0543431043624878</v>
      </c>
      <c r="L7" s="40">
        <v>3.75</v>
      </c>
      <c r="M7" s="36">
        <v>32</v>
      </c>
      <c r="N7" s="36">
        <v>26</v>
      </c>
      <c r="O7" s="43" t="str">
        <f>IFERROR(VLOOKUP(B7,'Core Indicators'!$E$3:$G$9906,3,FALSE),"x")</f>
        <v>x</v>
      </c>
      <c r="P7" s="43">
        <v>1246700</v>
      </c>
    </row>
    <row r="8" spans="1:16" x14ac:dyDescent="0.3">
      <c r="A8" s="16" t="s">
        <v>9</v>
      </c>
      <c r="B8" s="11" t="s">
        <v>8</v>
      </c>
      <c r="C8" s="40">
        <v>0</v>
      </c>
      <c r="D8" s="36">
        <v>13</v>
      </c>
      <c r="E8" s="40">
        <v>0</v>
      </c>
      <c r="F8" s="40" t="s">
        <v>446</v>
      </c>
      <c r="G8" s="40" t="s">
        <v>446</v>
      </c>
      <c r="H8" s="40" t="s">
        <v>446</v>
      </c>
      <c r="I8" s="36">
        <v>0</v>
      </c>
      <c r="J8" s="10" t="str">
        <f>IFERROR(VLOOKUP($B8,'Core Indicators'!$E$3:$EU$906,147,FALSE),"x")</f>
        <v>x</v>
      </c>
      <c r="K8" s="37">
        <v>0.4052046537399292</v>
      </c>
      <c r="L8" s="40" t="s">
        <v>446</v>
      </c>
      <c r="M8" s="36">
        <v>85</v>
      </c>
      <c r="N8" s="36" t="s">
        <v>446</v>
      </c>
      <c r="O8" s="43" t="str">
        <f>IFERROR(VLOOKUP(B8,'Core Indicators'!$E$3:$G$9906,3,FALSE),"x")</f>
        <v>x</v>
      </c>
      <c r="P8" s="43">
        <v>440</v>
      </c>
    </row>
    <row r="9" spans="1:16" x14ac:dyDescent="0.3">
      <c r="A9" s="16" t="s">
        <v>11</v>
      </c>
      <c r="B9" s="11" t="s">
        <v>10</v>
      </c>
      <c r="C9" s="40">
        <v>5.8874944506212223E-2</v>
      </c>
      <c r="D9" s="36">
        <v>12</v>
      </c>
      <c r="E9" s="40">
        <v>0.01</v>
      </c>
      <c r="F9" s="40">
        <v>8.15</v>
      </c>
      <c r="G9" s="40">
        <v>0.35376096784432753</v>
      </c>
      <c r="H9" s="40">
        <v>41.400001525878899</v>
      </c>
      <c r="I9" s="36">
        <v>1</v>
      </c>
      <c r="J9" s="10" t="str">
        <f>IFERROR(VLOOKUP($B9,'Core Indicators'!$E$3:$EU$906,147,FALSE),"x")</f>
        <v>x</v>
      </c>
      <c r="K9" s="37">
        <v>-0.43072563409805298</v>
      </c>
      <c r="L9" s="40">
        <v>7.5</v>
      </c>
      <c r="M9" s="36">
        <v>85</v>
      </c>
      <c r="N9" s="36">
        <v>45</v>
      </c>
      <c r="O9" s="43" t="str">
        <f>IFERROR(VLOOKUP(B9,'Core Indicators'!$E$3:$G$9906,3,FALSE),"x")</f>
        <v>x</v>
      </c>
      <c r="P9" s="43">
        <v>2736690</v>
      </c>
    </row>
    <row r="10" spans="1:16" x14ac:dyDescent="0.3">
      <c r="A10" s="16" t="s">
        <v>13</v>
      </c>
      <c r="B10" s="11" t="s">
        <v>12</v>
      </c>
      <c r="C10" s="40">
        <v>4.1389244144588333E-2</v>
      </c>
      <c r="D10" s="36">
        <v>6</v>
      </c>
      <c r="E10" s="40">
        <v>1.7999999999999999E-2</v>
      </c>
      <c r="F10" s="40">
        <v>7.1</v>
      </c>
      <c r="G10" s="40">
        <v>0.2586943178917801</v>
      </c>
      <c r="H10" s="40">
        <v>34.400001525878899</v>
      </c>
      <c r="I10" s="36">
        <v>3</v>
      </c>
      <c r="J10" s="10">
        <f>IFERROR(VLOOKUP($B10,'Core Indicators'!$E$3:$EU$906,147,FALSE),"x")</f>
        <v>2</v>
      </c>
      <c r="K10" s="37">
        <v>-0.13127575814723969</v>
      </c>
      <c r="L10" s="40">
        <v>6</v>
      </c>
      <c r="M10" s="36">
        <v>53</v>
      </c>
      <c r="N10" s="36">
        <v>42</v>
      </c>
      <c r="O10" s="43">
        <f>IFERROR(VLOOKUP(B10,'Core Indicators'!$E$3:$G$9906,3,FALSE),"x")</f>
        <v>3048000</v>
      </c>
      <c r="P10" s="43">
        <v>28470</v>
      </c>
    </row>
    <row r="11" spans="1:16" x14ac:dyDescent="0.3">
      <c r="A11" s="16" t="s">
        <v>15</v>
      </c>
      <c r="B11" s="11" t="s">
        <v>14</v>
      </c>
      <c r="C11" s="40">
        <v>0.29240004414915977</v>
      </c>
      <c r="D11" s="36">
        <v>14</v>
      </c>
      <c r="E11" s="40">
        <v>0.02</v>
      </c>
      <c r="F11" s="40" t="s">
        <v>446</v>
      </c>
      <c r="G11" s="40">
        <v>0.10287730818702834</v>
      </c>
      <c r="H11" s="40">
        <v>34.400001525878899</v>
      </c>
      <c r="I11" s="36">
        <v>0</v>
      </c>
      <c r="J11" s="10" t="str">
        <f>IFERROR(VLOOKUP($B11,'Core Indicators'!$E$3:$EU$906,147,FALSE),"x")</f>
        <v>x</v>
      </c>
      <c r="K11" s="37">
        <v>1.7341445684432983</v>
      </c>
      <c r="L11" s="40" t="s">
        <v>446</v>
      </c>
      <c r="M11" s="36">
        <v>97</v>
      </c>
      <c r="N11" s="36">
        <v>77</v>
      </c>
      <c r="O11" s="43" t="str">
        <f>IFERROR(VLOOKUP(B11,'Core Indicators'!$E$3:$G$9906,3,FALSE),"x")</f>
        <v>x</v>
      </c>
      <c r="P11" s="43">
        <v>7682300</v>
      </c>
    </row>
    <row r="12" spans="1:16" x14ac:dyDescent="0.3">
      <c r="A12" s="16" t="s">
        <v>17</v>
      </c>
      <c r="B12" s="11" t="s">
        <v>16</v>
      </c>
      <c r="C12" s="40">
        <v>0.13506398669561737</v>
      </c>
      <c r="D12" s="36">
        <v>12</v>
      </c>
      <c r="E12" s="40">
        <v>7.7999999999999996E-3</v>
      </c>
      <c r="F12" s="40" t="s">
        <v>446</v>
      </c>
      <c r="G12" s="40">
        <v>7.3148202243740301E-2</v>
      </c>
      <c r="H12" s="40">
        <v>29.700000762939499</v>
      </c>
      <c r="I12" s="36">
        <v>0</v>
      </c>
      <c r="J12" s="10" t="str">
        <f>IFERROR(VLOOKUP($B12,'Core Indicators'!$E$3:$EU$906,147,FALSE),"x")</f>
        <v>x</v>
      </c>
      <c r="K12" s="37">
        <v>1.8830512762069702</v>
      </c>
      <c r="L12" s="40" t="s">
        <v>446</v>
      </c>
      <c r="M12" s="36">
        <v>93</v>
      </c>
      <c r="N12" s="36">
        <v>77</v>
      </c>
      <c r="O12" s="43" t="str">
        <f>IFERROR(VLOOKUP(B12,'Core Indicators'!$E$3:$G$9906,3,FALSE),"x")</f>
        <v>x</v>
      </c>
      <c r="P12" s="43">
        <v>82523</v>
      </c>
    </row>
    <row r="13" spans="1:16" x14ac:dyDescent="0.3">
      <c r="A13" s="16" t="s">
        <v>19</v>
      </c>
      <c r="B13" s="11" t="s">
        <v>18</v>
      </c>
      <c r="C13" s="40">
        <v>0.15286196929562068</v>
      </c>
      <c r="D13" s="36">
        <v>4</v>
      </c>
      <c r="E13" s="40">
        <v>5.5E-2</v>
      </c>
      <c r="F13" s="40">
        <v>3.4333333333333336</v>
      </c>
      <c r="G13" s="40">
        <v>0.32076538344344607</v>
      </c>
      <c r="H13" s="40" t="s">
        <v>446</v>
      </c>
      <c r="I13" s="36">
        <v>3</v>
      </c>
      <c r="J13" s="10">
        <f>IFERROR(VLOOKUP($B13,'Core Indicators'!$E$3:$EU$906,147,FALSE),"x")</f>
        <v>91</v>
      </c>
      <c r="K13" s="37">
        <v>-0.57727032899856567</v>
      </c>
      <c r="L13" s="40">
        <v>3</v>
      </c>
      <c r="M13" s="36">
        <v>10</v>
      </c>
      <c r="N13" s="36">
        <v>30</v>
      </c>
      <c r="O13" s="43">
        <f>IFERROR(VLOOKUP(B13,'Core Indicators'!$E$3:$G$9906,3,FALSE),"x")</f>
        <v>9976000</v>
      </c>
      <c r="P13" s="43">
        <v>82663</v>
      </c>
    </row>
    <row r="14" spans="1:16" x14ac:dyDescent="0.3">
      <c r="A14" s="16" t="s">
        <v>21</v>
      </c>
      <c r="B14" s="11" t="s">
        <v>20</v>
      </c>
      <c r="C14" s="40">
        <v>0.27529095962011763</v>
      </c>
      <c r="D14" s="36">
        <v>12</v>
      </c>
      <c r="E14" s="40">
        <v>0</v>
      </c>
      <c r="F14" s="40" t="s">
        <v>446</v>
      </c>
      <c r="G14" s="40">
        <v>0.35254190843729483</v>
      </c>
      <c r="H14" s="40" t="s">
        <v>446</v>
      </c>
      <c r="I14" s="36">
        <v>0</v>
      </c>
      <c r="J14" s="10" t="str">
        <f>IFERROR(VLOOKUP($B14,'Core Indicators'!$E$3:$EU$906,147,FALSE),"x")</f>
        <v>x</v>
      </c>
      <c r="K14" s="37">
        <v>7.6531879603862762E-2</v>
      </c>
      <c r="L14" s="40" t="s">
        <v>446</v>
      </c>
      <c r="M14" s="36">
        <v>91</v>
      </c>
      <c r="N14" s="36">
        <v>64</v>
      </c>
      <c r="O14" s="43" t="str">
        <f>IFERROR(VLOOKUP(B14,'Core Indicators'!$E$3:$G$9906,3,FALSE),"x")</f>
        <v>x</v>
      </c>
      <c r="P14" s="43">
        <v>10010</v>
      </c>
    </row>
    <row r="15" spans="1:16" x14ac:dyDescent="0.3">
      <c r="A15" s="16" t="s">
        <v>23</v>
      </c>
      <c r="B15" s="11" t="s">
        <v>22</v>
      </c>
      <c r="C15" s="40">
        <v>0.85500000238418572</v>
      </c>
      <c r="D15" s="36">
        <v>3</v>
      </c>
      <c r="E15" s="40">
        <v>0</v>
      </c>
      <c r="F15" s="40">
        <v>3</v>
      </c>
      <c r="G15" s="40">
        <v>0.20729597045930259</v>
      </c>
      <c r="H15" s="40" t="s">
        <v>446</v>
      </c>
      <c r="I15" s="36">
        <v>3</v>
      </c>
      <c r="J15" s="10" t="str">
        <f>IFERROR(VLOOKUP($B15,'Core Indicators'!$E$3:$EU$906,147,FALSE),"x")</f>
        <v>x</v>
      </c>
      <c r="K15" s="37">
        <v>0.49437779188156128</v>
      </c>
      <c r="L15" s="40">
        <v>2.75</v>
      </c>
      <c r="M15" s="36">
        <v>11</v>
      </c>
      <c r="N15" s="36">
        <v>42</v>
      </c>
      <c r="O15" s="43" t="str">
        <f>IFERROR(VLOOKUP(B15,'Core Indicators'!$E$3:$G$9906,3,FALSE),"x")</f>
        <v>x</v>
      </c>
      <c r="P15" s="43">
        <v>771</v>
      </c>
    </row>
    <row r="16" spans="1:16" x14ac:dyDescent="0.3">
      <c r="A16" s="16" t="s">
        <v>25</v>
      </c>
      <c r="B16" s="11" t="s">
        <v>24</v>
      </c>
      <c r="C16" s="40">
        <v>0.18887103384760728</v>
      </c>
      <c r="D16" s="36">
        <v>7</v>
      </c>
      <c r="E16" s="40">
        <v>0.122</v>
      </c>
      <c r="F16" s="40">
        <v>4.4166666666666661</v>
      </c>
      <c r="G16" s="40">
        <v>0.53584621352430872</v>
      </c>
      <c r="H16" s="40">
        <v>32.400001525878899</v>
      </c>
      <c r="I16" s="36">
        <v>3</v>
      </c>
      <c r="J16" s="10">
        <f>IFERROR(VLOOKUP($B16,'Core Indicators'!$E$3:$EU$906,147,FALSE),"x")</f>
        <v>48</v>
      </c>
      <c r="K16" s="37">
        <v>-0.63630837202072144</v>
      </c>
      <c r="L16" s="40">
        <v>3.5</v>
      </c>
      <c r="M16" s="36">
        <v>39</v>
      </c>
      <c r="N16" s="36">
        <v>26</v>
      </c>
      <c r="O16" s="43">
        <f>IFERROR(VLOOKUP(B16,'Core Indicators'!$E$3:$G$9906,3,FALSE),"x")</f>
        <v>143181000</v>
      </c>
      <c r="P16" s="43">
        <v>130170</v>
      </c>
    </row>
    <row r="17" spans="1:16" x14ac:dyDescent="0.3">
      <c r="A17" s="16" t="s">
        <v>27</v>
      </c>
      <c r="B17" s="11" t="s">
        <v>26</v>
      </c>
      <c r="C17" s="40">
        <v>0</v>
      </c>
      <c r="D17" s="36">
        <v>12</v>
      </c>
      <c r="E17" s="40">
        <v>0</v>
      </c>
      <c r="F17" s="40" t="s">
        <v>446</v>
      </c>
      <c r="G17" s="40">
        <v>0.25602427442033349</v>
      </c>
      <c r="H17" s="40" t="s">
        <v>446</v>
      </c>
      <c r="I17" s="36">
        <v>0</v>
      </c>
      <c r="J17" s="10" t="str">
        <f>IFERROR(VLOOKUP($B17,'Core Indicators'!$E$3:$EU$906,147,FALSE),"x")</f>
        <v>x</v>
      </c>
      <c r="K17" s="37">
        <v>0.35702922940254211</v>
      </c>
      <c r="L17" s="40" t="s">
        <v>446</v>
      </c>
      <c r="M17" s="36">
        <v>95</v>
      </c>
      <c r="N17" s="36">
        <v>62</v>
      </c>
      <c r="O17" s="43" t="str">
        <f>IFERROR(VLOOKUP(B17,'Core Indicators'!$E$3:$G$9906,3,FALSE),"x")</f>
        <v>x</v>
      </c>
      <c r="P17" s="43">
        <v>430</v>
      </c>
    </row>
    <row r="18" spans="1:16" x14ac:dyDescent="0.3">
      <c r="A18" s="16" t="s">
        <v>29</v>
      </c>
      <c r="B18" s="11" t="s">
        <v>28</v>
      </c>
      <c r="C18" s="40">
        <v>0.37249504472792072</v>
      </c>
      <c r="D18" s="36">
        <v>2</v>
      </c>
      <c r="E18" s="40">
        <v>4.1000000000000002E-2</v>
      </c>
      <c r="F18" s="40">
        <v>4.3833333333333337</v>
      </c>
      <c r="G18" s="40">
        <v>0.11907633972807941</v>
      </c>
      <c r="H18" s="40">
        <v>25.200000762939499</v>
      </c>
      <c r="I18" s="36">
        <v>2</v>
      </c>
      <c r="J18" s="10" t="str">
        <f>IFERROR(VLOOKUP($B18,'Core Indicators'!$E$3:$EU$906,147,FALSE),"x")</f>
        <v>x</v>
      </c>
      <c r="K18" s="37">
        <v>-0.79445779323577881</v>
      </c>
      <c r="L18" s="40">
        <v>4</v>
      </c>
      <c r="M18" s="36">
        <v>19</v>
      </c>
      <c r="N18" s="36">
        <v>45</v>
      </c>
      <c r="O18" s="43" t="str">
        <f>IFERROR(VLOOKUP(B18,'Core Indicators'!$E$3:$G$9906,3,FALSE),"x")</f>
        <v>x</v>
      </c>
      <c r="P18" s="43">
        <v>202910</v>
      </c>
    </row>
    <row r="19" spans="1:16" x14ac:dyDescent="0.3">
      <c r="A19" s="16" t="s">
        <v>31</v>
      </c>
      <c r="B19" s="11" t="s">
        <v>30</v>
      </c>
      <c r="C19" s="40">
        <v>0.49180002618282959</v>
      </c>
      <c r="D19" s="36">
        <v>12</v>
      </c>
      <c r="E19" s="40">
        <v>0.01</v>
      </c>
      <c r="F19" s="40" t="s">
        <v>446</v>
      </c>
      <c r="G19" s="40">
        <v>4.5443996695445077E-2</v>
      </c>
      <c r="H19" s="40">
        <v>27.399999618530298</v>
      </c>
      <c r="I19" s="36">
        <v>0</v>
      </c>
      <c r="J19" s="10" t="str">
        <f>IFERROR(VLOOKUP($B19,'Core Indicators'!$E$3:$EU$906,147,FALSE),"x")</f>
        <v>x</v>
      </c>
      <c r="K19" s="37">
        <v>1.3637149333953857</v>
      </c>
      <c r="L19" s="40" t="s">
        <v>446</v>
      </c>
      <c r="M19" s="36">
        <v>96</v>
      </c>
      <c r="N19" s="36">
        <v>75</v>
      </c>
      <c r="O19" s="43" t="str">
        <f>IFERROR(VLOOKUP(B19,'Core Indicators'!$E$3:$G$9906,3,FALSE),"x")</f>
        <v>x</v>
      </c>
      <c r="P19" s="43">
        <v>30280</v>
      </c>
    </row>
    <row r="20" spans="1:16" x14ac:dyDescent="0.3">
      <c r="A20" s="16" t="s">
        <v>33</v>
      </c>
      <c r="B20" s="11" t="s">
        <v>32</v>
      </c>
      <c r="C20" s="40">
        <v>0.63658801528018683</v>
      </c>
      <c r="D20" s="36">
        <v>14</v>
      </c>
      <c r="E20" s="40">
        <v>0</v>
      </c>
      <c r="F20" s="40" t="s">
        <v>446</v>
      </c>
      <c r="G20" s="40">
        <v>0.39140979422143429</v>
      </c>
      <c r="H20" s="40" t="s">
        <v>446</v>
      </c>
      <c r="I20" s="36">
        <v>2</v>
      </c>
      <c r="J20" s="10" t="str">
        <f>IFERROR(VLOOKUP($B20,'Core Indicators'!$E$3:$EU$906,147,FALSE),"x")</f>
        <v>x</v>
      </c>
      <c r="K20" s="37">
        <v>-0.7755124568939209</v>
      </c>
      <c r="L20" s="40" t="s">
        <v>446</v>
      </c>
      <c r="M20" s="36">
        <v>86</v>
      </c>
      <c r="N20" s="36" t="s">
        <v>446</v>
      </c>
      <c r="O20" s="43" t="str">
        <f>IFERROR(VLOOKUP(B20,'Core Indicators'!$E$3:$G$9906,3,FALSE),"x")</f>
        <v>x</v>
      </c>
      <c r="P20" s="43">
        <v>22810</v>
      </c>
    </row>
    <row r="21" spans="1:16" x14ac:dyDescent="0.3">
      <c r="A21" s="16" t="s">
        <v>35</v>
      </c>
      <c r="B21" s="11" t="s">
        <v>34</v>
      </c>
      <c r="C21" s="40">
        <v>0.8118749868869779</v>
      </c>
      <c r="D21" s="36">
        <v>9</v>
      </c>
      <c r="E21" s="40">
        <v>0.33</v>
      </c>
      <c r="F21" s="40">
        <v>7.75</v>
      </c>
      <c r="G21" s="40">
        <v>0.6125146689321419</v>
      </c>
      <c r="H21" s="40">
        <v>47.799999237060497</v>
      </c>
      <c r="I21" s="36">
        <v>0</v>
      </c>
      <c r="J21" s="10" t="str">
        <f>IFERROR(VLOOKUP($B21,'Core Indicators'!$E$3:$EU$906,147,FALSE),"x")</f>
        <v>x</v>
      </c>
      <c r="K21" s="37">
        <v>-0.66412585973739624</v>
      </c>
      <c r="L21" s="40">
        <v>6.5</v>
      </c>
      <c r="M21" s="36">
        <v>66</v>
      </c>
      <c r="N21" s="36">
        <v>41</v>
      </c>
      <c r="O21" s="43" t="str">
        <f>IFERROR(VLOOKUP(B21,'Core Indicators'!$E$3:$G$9906,3,FALSE),"x")</f>
        <v>x</v>
      </c>
      <c r="P21" s="43">
        <v>112760</v>
      </c>
    </row>
    <row r="22" spans="1:16" x14ac:dyDescent="0.3">
      <c r="A22" s="16" t="s">
        <v>37</v>
      </c>
      <c r="B22" s="11" t="s">
        <v>36</v>
      </c>
      <c r="C22" s="40">
        <v>0.75999999284744257</v>
      </c>
      <c r="D22" s="36">
        <v>6</v>
      </c>
      <c r="E22" s="40">
        <v>0</v>
      </c>
      <c r="F22" s="40">
        <v>6.85</v>
      </c>
      <c r="G22" s="40">
        <v>0.43637777083386109</v>
      </c>
      <c r="H22" s="40">
        <v>37.400001525878899</v>
      </c>
      <c r="I22" s="36">
        <v>0</v>
      </c>
      <c r="J22" s="10" t="str">
        <f>IFERROR(VLOOKUP($B22,'Core Indicators'!$E$3:$EU$906,147,FALSE),"x")</f>
        <v>x</v>
      </c>
      <c r="K22" s="37">
        <v>0.58970773220062256</v>
      </c>
      <c r="L22" s="40">
        <v>7.25</v>
      </c>
      <c r="M22" s="36">
        <v>58</v>
      </c>
      <c r="N22" s="36">
        <v>68</v>
      </c>
      <c r="O22" s="43" t="str">
        <f>IFERROR(VLOOKUP(B22,'Core Indicators'!$E$3:$G$9906,3,FALSE),"x")</f>
        <v>x</v>
      </c>
      <c r="P22" s="43">
        <v>38117</v>
      </c>
    </row>
    <row r="23" spans="1:16" x14ac:dyDescent="0.3">
      <c r="A23" s="16" t="s">
        <v>418</v>
      </c>
      <c r="B23" s="11" t="s">
        <v>38</v>
      </c>
      <c r="C23" s="40">
        <v>0.67240000149458645</v>
      </c>
      <c r="D23" s="36">
        <v>11</v>
      </c>
      <c r="E23" s="40">
        <v>3.5000000000000003E-2</v>
      </c>
      <c r="F23" s="40">
        <v>6.8</v>
      </c>
      <c r="G23" s="40">
        <v>0.44613712934639083</v>
      </c>
      <c r="H23" s="40">
        <v>42.200000762939503</v>
      </c>
      <c r="I23" s="36">
        <v>3</v>
      </c>
      <c r="J23" s="10" t="str">
        <f>IFERROR(VLOOKUP($B23,'Core Indicators'!$E$3:$EU$906,147,FALSE),"x")</f>
        <v>x</v>
      </c>
      <c r="K23" s="37">
        <v>-1.1213886737823486</v>
      </c>
      <c r="L23" s="40">
        <v>5.25</v>
      </c>
      <c r="M23" s="36">
        <v>63</v>
      </c>
      <c r="N23" s="36">
        <v>31</v>
      </c>
      <c r="O23" s="43" t="str">
        <f>IFERROR(VLOOKUP(B23,'Core Indicators'!$E$3:$G$9906,3,FALSE),"x")</f>
        <v>x</v>
      </c>
      <c r="P23" s="43">
        <v>1083300</v>
      </c>
    </row>
    <row r="24" spans="1:16" x14ac:dyDescent="0.3">
      <c r="A24" s="16" t="s">
        <v>40</v>
      </c>
      <c r="B24" s="11" t="s">
        <v>39</v>
      </c>
      <c r="C24" s="40">
        <v>0.63031901418989877</v>
      </c>
      <c r="D24" s="36">
        <v>6</v>
      </c>
      <c r="E24" s="40">
        <v>0.01</v>
      </c>
      <c r="F24" s="40">
        <v>5.75</v>
      </c>
      <c r="G24" s="40">
        <v>0.16208501030318867</v>
      </c>
      <c r="H24" s="40">
        <v>33</v>
      </c>
      <c r="I24" s="36">
        <v>2</v>
      </c>
      <c r="J24" s="10" t="str">
        <f>IFERROR(VLOOKUP($B24,'Core Indicators'!$E$3:$EU$906,147,FALSE),"x")</f>
        <v>x</v>
      </c>
      <c r="K24" s="37">
        <v>-0.23354159295558929</v>
      </c>
      <c r="L24" s="40">
        <v>6</v>
      </c>
      <c r="M24" s="36">
        <v>53</v>
      </c>
      <c r="N24" s="36">
        <v>36</v>
      </c>
      <c r="O24" s="43" t="str">
        <f>IFERROR(VLOOKUP(B24,'Core Indicators'!$E$3:$G$9906,3,FALSE),"x")</f>
        <v>x</v>
      </c>
      <c r="P24" s="43">
        <v>51200</v>
      </c>
    </row>
    <row r="25" spans="1:16" x14ac:dyDescent="0.3">
      <c r="A25" s="16" t="s">
        <v>42</v>
      </c>
      <c r="B25" s="11" t="s">
        <v>41</v>
      </c>
      <c r="C25" s="40">
        <v>0.66707900845087498</v>
      </c>
      <c r="D25" s="36">
        <v>10</v>
      </c>
      <c r="E25" s="40">
        <v>0.02</v>
      </c>
      <c r="F25" s="40">
        <v>8.35</v>
      </c>
      <c r="G25" s="40">
        <v>0.46426597224107335</v>
      </c>
      <c r="H25" s="40">
        <v>53.299999237060497</v>
      </c>
      <c r="I25" s="36">
        <v>0</v>
      </c>
      <c r="J25" s="10" t="str">
        <f>IFERROR(VLOOKUP($B25,'Core Indicators'!$E$3:$EU$906,147,FALSE),"x")</f>
        <v>x</v>
      </c>
      <c r="K25" s="37">
        <v>0.49843922257423401</v>
      </c>
      <c r="L25" s="40">
        <v>8</v>
      </c>
      <c r="M25" s="36">
        <v>72</v>
      </c>
      <c r="N25" s="36">
        <v>61</v>
      </c>
      <c r="O25" s="43" t="str">
        <f>IFERROR(VLOOKUP(B25,'Core Indicators'!$E$3:$G$9906,3,FALSE),"x")</f>
        <v>x</v>
      </c>
      <c r="P25" s="43">
        <v>566730</v>
      </c>
    </row>
    <row r="26" spans="1:16" x14ac:dyDescent="0.3">
      <c r="A26" s="16" t="s">
        <v>44</v>
      </c>
      <c r="B26" s="11" t="s">
        <v>43</v>
      </c>
      <c r="C26" s="40">
        <v>0.51540597232380425</v>
      </c>
      <c r="D26" s="36">
        <v>12</v>
      </c>
      <c r="E26" s="40">
        <v>6.6299999999999998E-2</v>
      </c>
      <c r="F26" s="40">
        <v>7.4</v>
      </c>
      <c r="G26" s="40">
        <v>0.38554076853660024</v>
      </c>
      <c r="H26" s="40">
        <v>53.900001525878899</v>
      </c>
      <c r="I26" s="36">
        <v>5</v>
      </c>
      <c r="J26" s="10">
        <f>IFERROR(VLOOKUP($B26,'Core Indicators'!$E$3:$EU$906,147,FALSE),"x")</f>
        <v>0</v>
      </c>
      <c r="K26" s="37">
        <v>-0.18090397119522095</v>
      </c>
      <c r="L26" s="40">
        <v>7.5</v>
      </c>
      <c r="M26" s="36">
        <v>75</v>
      </c>
      <c r="N26" s="36">
        <v>35</v>
      </c>
      <c r="O26" s="43">
        <f>IFERROR(VLOOKUP(B26,'Core Indicators'!$E$3:$G$9906,3,FALSE),"x")</f>
        <v>210147000</v>
      </c>
      <c r="P26" s="43">
        <v>8358140</v>
      </c>
    </row>
    <row r="27" spans="1:16" x14ac:dyDescent="0.3">
      <c r="A27" s="16" t="s">
        <v>371</v>
      </c>
      <c r="B27" s="11" t="s">
        <v>45</v>
      </c>
      <c r="C27" s="40">
        <v>0.6545000071376561</v>
      </c>
      <c r="D27" s="36">
        <v>3</v>
      </c>
      <c r="E27" s="40">
        <v>0</v>
      </c>
      <c r="F27" s="40" t="s">
        <v>446</v>
      </c>
      <c r="G27" s="40">
        <v>0.2335159326998707</v>
      </c>
      <c r="H27" s="40" t="s">
        <v>446</v>
      </c>
      <c r="I27" s="36">
        <v>0</v>
      </c>
      <c r="J27" s="10" t="str">
        <f>IFERROR(VLOOKUP($B27,'Core Indicators'!$E$3:$EU$906,147,FALSE),"x")</f>
        <v>x</v>
      </c>
      <c r="K27" s="37">
        <v>0.61426669359207153</v>
      </c>
      <c r="L27" s="40" t="s">
        <v>446</v>
      </c>
      <c r="M27" s="36">
        <v>28</v>
      </c>
      <c r="N27" s="36">
        <v>60</v>
      </c>
      <c r="O27" s="43" t="str">
        <f>IFERROR(VLOOKUP(B27,'Core Indicators'!$E$3:$G$9906,3,FALSE),"x")</f>
        <v>x</v>
      </c>
      <c r="P27" s="43">
        <v>5270</v>
      </c>
    </row>
    <row r="28" spans="1:16" x14ac:dyDescent="0.3">
      <c r="A28" s="16" t="s">
        <v>47</v>
      </c>
      <c r="B28" s="11" t="s">
        <v>46</v>
      </c>
      <c r="C28" s="40">
        <v>0.29830702729991798</v>
      </c>
      <c r="D28" s="36">
        <v>9</v>
      </c>
      <c r="E28" s="40">
        <v>0.05</v>
      </c>
      <c r="F28" s="40">
        <v>7.95</v>
      </c>
      <c r="G28" s="40">
        <v>0.21775610299281456</v>
      </c>
      <c r="H28" s="40">
        <v>40.400001525878899</v>
      </c>
      <c r="I28" s="36">
        <v>0</v>
      </c>
      <c r="J28" s="10" t="str">
        <f>IFERROR(VLOOKUP($B28,'Core Indicators'!$E$3:$EU$906,147,FALSE),"x")</f>
        <v>x</v>
      </c>
      <c r="K28" s="37">
        <v>3.5896573215723038E-2</v>
      </c>
      <c r="L28" s="40">
        <v>7.5</v>
      </c>
      <c r="M28" s="36">
        <v>80</v>
      </c>
      <c r="N28" s="36">
        <v>43</v>
      </c>
      <c r="O28" s="43" t="str">
        <f>IFERROR(VLOOKUP(B28,'Core Indicators'!$E$3:$G$9906,3,FALSE),"x")</f>
        <v>x</v>
      </c>
      <c r="P28" s="43">
        <v>108560</v>
      </c>
    </row>
    <row r="29" spans="1:16" x14ac:dyDescent="0.3">
      <c r="A29" s="16" t="s">
        <v>49</v>
      </c>
      <c r="B29" s="11" t="s">
        <v>48</v>
      </c>
      <c r="C29" s="40">
        <v>0.551099977636337</v>
      </c>
      <c r="D29" s="36">
        <v>11</v>
      </c>
      <c r="E29" s="40">
        <v>0</v>
      </c>
      <c r="F29" s="40">
        <v>6.2</v>
      </c>
      <c r="G29" s="40">
        <v>0.61156915873293016</v>
      </c>
      <c r="H29" s="40">
        <v>35.299999237060497</v>
      </c>
      <c r="I29" s="36">
        <v>3</v>
      </c>
      <c r="J29" s="10">
        <f>IFERROR(VLOOKUP($B29,'Core Indicators'!$E$3:$EU$906,147,FALSE),"x")</f>
        <v>3443</v>
      </c>
      <c r="K29" s="37">
        <v>-0.42625910043716431</v>
      </c>
      <c r="L29" s="40">
        <v>4.25</v>
      </c>
      <c r="M29" s="36">
        <v>56</v>
      </c>
      <c r="N29" s="36">
        <v>40</v>
      </c>
      <c r="O29" s="43">
        <f>IFERROR(VLOOKUP(B29,'Core Indicators'!$E$3:$G$9906,3,FALSE),"x")</f>
        <v>21139000</v>
      </c>
      <c r="P29" s="43">
        <v>273600</v>
      </c>
    </row>
    <row r="30" spans="1:16" x14ac:dyDescent="0.3">
      <c r="A30" s="16" t="s">
        <v>51</v>
      </c>
      <c r="B30" s="11" t="s">
        <v>50</v>
      </c>
      <c r="C30" s="40">
        <v>0.25789995930194798</v>
      </c>
      <c r="D30" s="36">
        <v>8</v>
      </c>
      <c r="E30" s="40">
        <v>0</v>
      </c>
      <c r="F30" s="40">
        <v>3.7</v>
      </c>
      <c r="G30" s="40">
        <v>0.51957781192410879</v>
      </c>
      <c r="H30" s="40">
        <v>38.599998474121101</v>
      </c>
      <c r="I30" s="36">
        <v>3</v>
      </c>
      <c r="J30" s="10">
        <f>IFERROR(VLOOKUP($B30,'Core Indicators'!$E$3:$EU$906,147,FALSE),"x")</f>
        <v>227</v>
      </c>
      <c r="K30" s="37">
        <v>-1.431904673576355</v>
      </c>
      <c r="L30" s="40">
        <v>2.5</v>
      </c>
      <c r="M30" s="36">
        <v>13</v>
      </c>
      <c r="N30" s="36">
        <v>19</v>
      </c>
      <c r="O30" s="43">
        <f>IFERROR(VLOOKUP(B30,'Core Indicators'!$E$3:$G$9906,3,FALSE),"x")</f>
        <v>11891000</v>
      </c>
      <c r="P30" s="43">
        <v>25680</v>
      </c>
    </row>
    <row r="31" spans="1:16" x14ac:dyDescent="0.3">
      <c r="A31" s="16" t="s">
        <v>419</v>
      </c>
      <c r="B31" s="11" t="s">
        <v>58</v>
      </c>
      <c r="C31" s="40">
        <v>0</v>
      </c>
      <c r="D31" s="36">
        <v>13</v>
      </c>
      <c r="E31" s="40">
        <v>0</v>
      </c>
      <c r="F31" s="40" t="s">
        <v>446</v>
      </c>
      <c r="G31" s="40">
        <v>0.37196926267332275</v>
      </c>
      <c r="H31" s="40">
        <v>42.400001525878899</v>
      </c>
      <c r="I31" s="36">
        <v>0</v>
      </c>
      <c r="J31" s="10" t="str">
        <f>IFERROR(VLOOKUP($B31,'Core Indicators'!$E$3:$EU$906,147,FALSE),"x")</f>
        <v>x</v>
      </c>
      <c r="K31" s="37">
        <v>0.51534461975097656</v>
      </c>
      <c r="L31" s="40" t="s">
        <v>446</v>
      </c>
      <c r="M31" s="36">
        <v>92</v>
      </c>
      <c r="N31" s="36">
        <v>58</v>
      </c>
      <c r="O31" s="43" t="str">
        <f>IFERROR(VLOOKUP(B31,'Core Indicators'!$E$3:$G$9906,3,FALSE),"x")</f>
        <v>x</v>
      </c>
      <c r="P31" s="43">
        <v>4030</v>
      </c>
    </row>
    <row r="32" spans="1:16" x14ac:dyDescent="0.3">
      <c r="A32" s="16" t="s">
        <v>53</v>
      </c>
      <c r="B32" s="11" t="s">
        <v>52</v>
      </c>
      <c r="C32" s="40">
        <v>9.6800022645667005E-2</v>
      </c>
      <c r="D32" s="36">
        <v>9</v>
      </c>
      <c r="E32" s="40">
        <v>3.5000000000000003E-2</v>
      </c>
      <c r="F32" s="40">
        <v>3.2833333333333337</v>
      </c>
      <c r="G32" s="40">
        <v>0.4741629460623521</v>
      </c>
      <c r="H32" s="40" t="s">
        <v>446</v>
      </c>
      <c r="I32" s="36">
        <v>2</v>
      </c>
      <c r="J32" s="10" t="str">
        <f>IFERROR(VLOOKUP($B32,'Core Indicators'!$E$3:$EU$906,147,FALSE),"x")</f>
        <v>x</v>
      </c>
      <c r="K32" s="37">
        <v>-0.93566834926605225</v>
      </c>
      <c r="L32" s="40">
        <v>2</v>
      </c>
      <c r="M32" s="36">
        <v>25</v>
      </c>
      <c r="N32" s="36">
        <v>20</v>
      </c>
      <c r="O32" s="43" t="str">
        <f>IFERROR(VLOOKUP(B32,'Core Indicators'!$E$3:$G$9906,3,FALSE),"x")</f>
        <v>x</v>
      </c>
      <c r="P32" s="43">
        <v>176520</v>
      </c>
    </row>
    <row r="33" spans="1:16" x14ac:dyDescent="0.3">
      <c r="A33" s="16" t="s">
        <v>55</v>
      </c>
      <c r="B33" s="11" t="s">
        <v>54</v>
      </c>
      <c r="C33" s="40">
        <v>0.85829999847412108</v>
      </c>
      <c r="D33" s="36">
        <v>5</v>
      </c>
      <c r="E33" s="40">
        <v>0</v>
      </c>
      <c r="F33" s="40">
        <v>3.55</v>
      </c>
      <c r="G33" s="40">
        <v>0.56645724553990451</v>
      </c>
      <c r="H33" s="40">
        <v>46.599998474121101</v>
      </c>
      <c r="I33" s="36">
        <v>4</v>
      </c>
      <c r="J33" s="10">
        <f>IFERROR(VLOOKUP($B33,'Core Indicators'!$E$3:$EU$906,147,FALSE),"x")</f>
        <v>643</v>
      </c>
      <c r="K33" s="37">
        <v>-1.1189085245132446</v>
      </c>
      <c r="L33" s="40">
        <v>3.25</v>
      </c>
      <c r="M33" s="36">
        <v>18</v>
      </c>
      <c r="N33" s="36">
        <v>25</v>
      </c>
      <c r="O33" s="43">
        <f>IFERROR(VLOOKUP(B33,'Core Indicators'!$E$3:$G$9906,3,FALSE),"x")</f>
        <v>25876000</v>
      </c>
      <c r="P33" s="43">
        <v>472710</v>
      </c>
    </row>
    <row r="34" spans="1:16" x14ac:dyDescent="0.3">
      <c r="A34" s="16" t="s">
        <v>57</v>
      </c>
      <c r="B34" s="11" t="s">
        <v>56</v>
      </c>
      <c r="C34" s="40">
        <v>0.59715102890187433</v>
      </c>
      <c r="D34" s="36">
        <v>12</v>
      </c>
      <c r="E34" s="40">
        <v>2.8000000000000001E-2</v>
      </c>
      <c r="F34" s="40" t="s">
        <v>446</v>
      </c>
      <c r="G34" s="40">
        <v>8.2716424657450216E-2</v>
      </c>
      <c r="H34" s="40">
        <v>33.799999237060497</v>
      </c>
      <c r="I34" s="36">
        <v>0</v>
      </c>
      <c r="J34" s="10" t="str">
        <f>IFERROR(VLOOKUP($B34,'Core Indicators'!$E$3:$EU$906,147,FALSE),"x")</f>
        <v>x</v>
      </c>
      <c r="K34" s="37">
        <v>1.7599397897720337</v>
      </c>
      <c r="L34" s="40" t="s">
        <v>446</v>
      </c>
      <c r="M34" s="36">
        <v>98</v>
      </c>
      <c r="N34" s="36">
        <v>77</v>
      </c>
      <c r="O34" s="43" t="str">
        <f>IFERROR(VLOOKUP(B34,'Core Indicators'!$E$3:$G$9906,3,FALSE),"x")</f>
        <v>x</v>
      </c>
      <c r="P34" s="43">
        <v>9093510</v>
      </c>
    </row>
    <row r="35" spans="1:16" x14ac:dyDescent="0.3">
      <c r="A35" s="16" t="s">
        <v>60</v>
      </c>
      <c r="B35" s="11" t="s">
        <v>59</v>
      </c>
      <c r="C35" s="40">
        <v>0.8778909911902768</v>
      </c>
      <c r="D35" s="36">
        <v>4</v>
      </c>
      <c r="E35" s="40">
        <v>0.183</v>
      </c>
      <c r="F35" s="40">
        <v>3.55</v>
      </c>
      <c r="G35" s="40">
        <v>0.68207866262751871</v>
      </c>
      <c r="H35" s="40">
        <v>56.200000762939503</v>
      </c>
      <c r="I35" s="36">
        <v>4</v>
      </c>
      <c r="J35" s="10">
        <f>IFERROR(VLOOKUP($B35,'Core Indicators'!$E$3:$EU$906,147,FALSE),"x")</f>
        <v>91</v>
      </c>
      <c r="K35" s="37">
        <v>-1.7283856868743896</v>
      </c>
      <c r="L35" s="40">
        <v>3.25</v>
      </c>
      <c r="M35" s="36">
        <v>10</v>
      </c>
      <c r="N35" s="36">
        <v>25</v>
      </c>
      <c r="O35" s="43">
        <f>IFERROR(VLOOKUP(B35,'Core Indicators'!$E$3:$G$9906,3,FALSE),"x")</f>
        <v>4900000</v>
      </c>
      <c r="P35" s="43">
        <v>622980</v>
      </c>
    </row>
    <row r="36" spans="1:16" x14ac:dyDescent="0.3">
      <c r="A36" s="16" t="s">
        <v>62</v>
      </c>
      <c r="B36" s="11" t="s">
        <v>61</v>
      </c>
      <c r="C36" s="40">
        <v>0.92045000246651465</v>
      </c>
      <c r="D36" s="36">
        <v>9</v>
      </c>
      <c r="E36" s="40">
        <v>0.185</v>
      </c>
      <c r="F36" s="40">
        <v>2.9333333333333331</v>
      </c>
      <c r="G36" s="40">
        <v>0.7006806671961634</v>
      </c>
      <c r="H36" s="40">
        <v>43.299999237060497</v>
      </c>
      <c r="I36" s="36">
        <v>3</v>
      </c>
      <c r="J36" s="10">
        <f>IFERROR(VLOOKUP($B36,'Core Indicators'!$E$3:$EU$906,147,FALSE),"x")</f>
        <v>232</v>
      </c>
      <c r="K36" s="37">
        <v>-1.2833583354949951</v>
      </c>
      <c r="L36" s="40">
        <v>1.75</v>
      </c>
      <c r="M36" s="36">
        <v>17</v>
      </c>
      <c r="N36" s="36">
        <v>20</v>
      </c>
      <c r="O36" s="43">
        <f>IFERROR(VLOOKUP(B36,'Core Indicators'!$E$3:$G$9906,3,FALSE),"x")</f>
        <v>16782000</v>
      </c>
      <c r="P36" s="43">
        <v>1259200</v>
      </c>
    </row>
    <row r="37" spans="1:16" x14ac:dyDescent="0.3">
      <c r="A37" s="16" t="s">
        <v>64</v>
      </c>
      <c r="B37" s="11" t="s">
        <v>63</v>
      </c>
      <c r="C37" s="40">
        <v>0.16604995183162319</v>
      </c>
      <c r="D37" s="36">
        <v>12</v>
      </c>
      <c r="E37" s="40">
        <v>0.04</v>
      </c>
      <c r="F37" s="40">
        <v>9.3000000000000007</v>
      </c>
      <c r="G37" s="40">
        <v>0.28785367480719526</v>
      </c>
      <c r="H37" s="40">
        <v>44.400001525878899</v>
      </c>
      <c r="I37" s="36">
        <v>3</v>
      </c>
      <c r="J37" s="10" t="str">
        <f>IFERROR(VLOOKUP($B37,'Core Indicators'!$E$3:$EU$906,147,FALSE),"x")</f>
        <v>x</v>
      </c>
      <c r="K37" s="37">
        <v>1.073613166809082</v>
      </c>
      <c r="L37" s="40">
        <v>9.5</v>
      </c>
      <c r="M37" s="36">
        <v>90</v>
      </c>
      <c r="N37" s="36">
        <v>67</v>
      </c>
      <c r="O37" s="43" t="str">
        <f>IFERROR(VLOOKUP(B37,'Core Indicators'!$E$3:$G$9906,3,FALSE),"x")</f>
        <v>x</v>
      </c>
      <c r="P37" s="43">
        <v>743532</v>
      </c>
    </row>
    <row r="38" spans="1:16" x14ac:dyDescent="0.3">
      <c r="A38" s="16" t="s">
        <v>368</v>
      </c>
      <c r="B38" s="11" t="s">
        <v>65</v>
      </c>
      <c r="C38" s="40">
        <v>0.16040162428675153</v>
      </c>
      <c r="D38" s="36">
        <v>0</v>
      </c>
      <c r="E38" s="40">
        <v>0.43429999999999996</v>
      </c>
      <c r="F38" s="40">
        <v>3.3333333333333335</v>
      </c>
      <c r="G38" s="40">
        <v>0.16264248044280027</v>
      </c>
      <c r="H38" s="40">
        <v>38.5</v>
      </c>
      <c r="I38" s="36">
        <v>3</v>
      </c>
      <c r="J38" s="10" t="str">
        <f>IFERROR(VLOOKUP($B38,'Core Indicators'!$E$3:$EU$906,147,FALSE),"x")</f>
        <v>x</v>
      </c>
      <c r="K38" s="37">
        <v>-0.27471861243247986</v>
      </c>
      <c r="L38" s="40">
        <v>2.5</v>
      </c>
      <c r="M38" s="36">
        <v>10</v>
      </c>
      <c r="N38" s="36">
        <v>41</v>
      </c>
      <c r="O38" s="43" t="str">
        <f>IFERROR(VLOOKUP(B38,'Core Indicators'!$E$3:$G$9906,3,FALSE),"x")</f>
        <v>x</v>
      </c>
      <c r="P38" s="43">
        <v>9388211</v>
      </c>
    </row>
    <row r="39" spans="1:16" x14ac:dyDescent="0.3">
      <c r="A39" s="16" t="s">
        <v>67</v>
      </c>
      <c r="B39" s="11" t="s">
        <v>66</v>
      </c>
      <c r="C39" s="40">
        <v>0.41304397010779348</v>
      </c>
      <c r="D39" s="36">
        <v>10</v>
      </c>
      <c r="E39" s="40">
        <v>0.247</v>
      </c>
      <c r="F39" s="40">
        <v>6.7</v>
      </c>
      <c r="G39" s="40">
        <v>0.41050226349077279</v>
      </c>
      <c r="H39" s="40">
        <v>50.400001525878899</v>
      </c>
      <c r="I39" s="36">
        <v>4</v>
      </c>
      <c r="J39" s="10">
        <f>IFERROR(VLOOKUP($B39,'Core Indicators'!$E$3:$EU$906,147,FALSE),"x")</f>
        <v>451</v>
      </c>
      <c r="K39" s="37">
        <v>-0.41692885756492615</v>
      </c>
      <c r="L39" s="40">
        <v>6.25</v>
      </c>
      <c r="M39" s="36">
        <v>66</v>
      </c>
      <c r="N39" s="36">
        <v>37</v>
      </c>
      <c r="O39" s="43">
        <f>IFERROR(VLOOKUP(B39,'Core Indicators'!$E$3:$G$9906,3,FALSE),"x")</f>
        <v>50900000</v>
      </c>
      <c r="P39" s="43">
        <v>1109500</v>
      </c>
    </row>
    <row r="40" spans="1:16" x14ac:dyDescent="0.3">
      <c r="A40" s="16" t="s">
        <v>69</v>
      </c>
      <c r="B40" s="11" t="s">
        <v>68</v>
      </c>
      <c r="C40" s="40">
        <v>0.54602201463270172</v>
      </c>
      <c r="D40" s="36">
        <v>10</v>
      </c>
      <c r="E40" s="40">
        <v>0</v>
      </c>
      <c r="F40" s="40" t="s">
        <v>446</v>
      </c>
      <c r="G40" s="40" t="s">
        <v>446</v>
      </c>
      <c r="H40" s="40">
        <v>45.299999237060497</v>
      </c>
      <c r="I40" s="36">
        <v>0</v>
      </c>
      <c r="J40" s="10" t="str">
        <f>IFERROR(VLOOKUP($B40,'Core Indicators'!$E$3:$EU$906,147,FALSE),"x")</f>
        <v>x</v>
      </c>
      <c r="K40" s="37">
        <v>-1.0875025987625122</v>
      </c>
      <c r="L40" s="40" t="s">
        <v>446</v>
      </c>
      <c r="M40" s="36">
        <v>44</v>
      </c>
      <c r="N40" s="36">
        <v>25</v>
      </c>
      <c r="O40" s="43" t="str">
        <f>IFERROR(VLOOKUP(B40,'Core Indicators'!$E$3:$G$9906,3,FALSE),"x")</f>
        <v>x</v>
      </c>
      <c r="P40" s="43">
        <v>1861</v>
      </c>
    </row>
    <row r="41" spans="1:16" x14ac:dyDescent="0.3">
      <c r="A41" s="16" t="s">
        <v>366</v>
      </c>
      <c r="B41" s="11" t="s">
        <v>71</v>
      </c>
      <c r="C41" s="40">
        <v>0.87909999344646916</v>
      </c>
      <c r="D41" s="36">
        <v>10</v>
      </c>
      <c r="E41" s="40">
        <v>0.72</v>
      </c>
      <c r="F41" s="40">
        <v>3.3</v>
      </c>
      <c r="G41" s="40">
        <v>0.57901026192942318</v>
      </c>
      <c r="H41" s="40">
        <v>48.900001525878899</v>
      </c>
      <c r="I41" s="36">
        <v>1</v>
      </c>
      <c r="J41" s="10" t="str">
        <f>IFERROR(VLOOKUP($B41,'Core Indicators'!$E$3:$EU$906,147,FALSE),"x")</f>
        <v>x</v>
      </c>
      <c r="K41" s="37">
        <v>-1.1497093439102173</v>
      </c>
      <c r="L41" s="40">
        <v>2.5</v>
      </c>
      <c r="M41" s="36">
        <v>20</v>
      </c>
      <c r="N41" s="36">
        <v>19</v>
      </c>
      <c r="O41" s="43">
        <f>IFERROR(VLOOKUP(B41,'Core Indicators'!$E$3:$G$9906,3,FALSE),"x")</f>
        <v>5421000</v>
      </c>
      <c r="P41" s="43">
        <v>341500</v>
      </c>
    </row>
    <row r="42" spans="1:16" x14ac:dyDescent="0.3">
      <c r="A42" s="16" t="s">
        <v>421</v>
      </c>
      <c r="B42" s="11" t="s">
        <v>70</v>
      </c>
      <c r="C42" s="40">
        <v>0.93415500103056426</v>
      </c>
      <c r="D42" s="36">
        <v>3</v>
      </c>
      <c r="E42" s="40">
        <v>0.61299999999999999</v>
      </c>
      <c r="F42" s="40">
        <v>3.5166666666666666</v>
      </c>
      <c r="G42" s="40">
        <v>0.65473159424704463</v>
      </c>
      <c r="H42" s="40">
        <v>42.099998474121101</v>
      </c>
      <c r="I42" s="36">
        <v>5</v>
      </c>
      <c r="J42" s="10">
        <f>IFERROR(VLOOKUP($B42,'Core Indicators'!$E$3:$EU$906,147,FALSE),"x")</f>
        <v>2831</v>
      </c>
      <c r="K42" s="37">
        <v>-1.7860875129699707</v>
      </c>
      <c r="L42" s="40">
        <v>2.75</v>
      </c>
      <c r="M42" s="36">
        <v>18</v>
      </c>
      <c r="N42" s="36">
        <v>18</v>
      </c>
      <c r="O42" s="43">
        <f>IFERROR(VLOOKUP(B42,'Core Indicators'!$E$3:$G$9906,3,FALSE),"x")</f>
        <v>99490000</v>
      </c>
      <c r="P42" s="43">
        <v>2267050</v>
      </c>
    </row>
    <row r="43" spans="1:16" x14ac:dyDescent="0.3">
      <c r="A43" s="16" t="s">
        <v>73</v>
      </c>
      <c r="B43" s="11" t="s">
        <v>72</v>
      </c>
      <c r="C43" s="40">
        <v>0.2927709789850711</v>
      </c>
      <c r="D43" s="36">
        <v>11</v>
      </c>
      <c r="E43" s="40">
        <v>0.02</v>
      </c>
      <c r="F43" s="40">
        <v>9.0500000000000007</v>
      </c>
      <c r="G43" s="40">
        <v>0.28514079649704971</v>
      </c>
      <c r="H43" s="40">
        <v>48</v>
      </c>
      <c r="I43" s="36">
        <v>0</v>
      </c>
      <c r="J43" s="10">
        <f>IFERROR(VLOOKUP($B43,'Core Indicators'!$E$3:$EU$906,147,FALSE),"x")</f>
        <v>0</v>
      </c>
      <c r="K43" s="37">
        <v>0.54409223794937134</v>
      </c>
      <c r="L43" s="40">
        <v>9.5</v>
      </c>
      <c r="M43" s="36">
        <v>91</v>
      </c>
      <c r="N43" s="36">
        <v>56</v>
      </c>
      <c r="O43" s="43">
        <f>IFERROR(VLOOKUP(B43,'Core Indicators'!$E$3:$G$9906,3,FALSE),"x")</f>
        <v>5135000</v>
      </c>
      <c r="P43" s="43">
        <v>51060</v>
      </c>
    </row>
    <row r="44" spans="1:16" x14ac:dyDescent="0.3">
      <c r="A44" s="16" t="s">
        <v>363</v>
      </c>
      <c r="B44" s="11" t="s">
        <v>74</v>
      </c>
      <c r="C44" s="40">
        <v>0.7738999967336655</v>
      </c>
      <c r="D44" s="36">
        <v>4</v>
      </c>
      <c r="E44" s="40">
        <v>0.34</v>
      </c>
      <c r="F44" s="40">
        <v>5.8</v>
      </c>
      <c r="G44" s="40">
        <v>0.65704813982203714</v>
      </c>
      <c r="H44" s="40">
        <v>41.5</v>
      </c>
      <c r="I44" s="36">
        <v>3</v>
      </c>
      <c r="J44" s="10" t="str">
        <f>IFERROR(VLOOKUP($B44,'Core Indicators'!$E$3:$EU$906,147,FALSE),"x")</f>
        <v>x</v>
      </c>
      <c r="K44" s="37">
        <v>-0.56690657138824463</v>
      </c>
      <c r="L44" s="40">
        <v>3.75</v>
      </c>
      <c r="M44" s="36">
        <v>51</v>
      </c>
      <c r="N44" s="36">
        <v>35</v>
      </c>
      <c r="O44" s="43" t="str">
        <f>IFERROR(VLOOKUP(B44,'Core Indicators'!$E$3:$G$9906,3,FALSE),"x")</f>
        <v>x</v>
      </c>
      <c r="P44" s="43">
        <v>318000</v>
      </c>
    </row>
    <row r="45" spans="1:16" x14ac:dyDescent="0.3">
      <c r="A45" s="16" t="s">
        <v>76</v>
      </c>
      <c r="B45" s="11" t="s">
        <v>75</v>
      </c>
      <c r="C45" s="40">
        <v>0.18083720832176831</v>
      </c>
      <c r="D45" s="36">
        <v>11</v>
      </c>
      <c r="E45" s="40">
        <v>1.6800000000000002E-2</v>
      </c>
      <c r="F45" s="40">
        <v>8.15</v>
      </c>
      <c r="G45" s="40">
        <v>0.1224165438386442</v>
      </c>
      <c r="H45" s="40">
        <v>30.399999618530298</v>
      </c>
      <c r="I45" s="36">
        <v>3</v>
      </c>
      <c r="J45" s="10" t="str">
        <f>IFERROR(VLOOKUP($B45,'Core Indicators'!$E$3:$EU$906,147,FALSE),"x")</f>
        <v>x</v>
      </c>
      <c r="K45" s="37">
        <v>0.36613461375236511</v>
      </c>
      <c r="L45" s="40">
        <v>7.25</v>
      </c>
      <c r="M45" s="36">
        <v>85</v>
      </c>
      <c r="N45" s="36">
        <v>47</v>
      </c>
      <c r="O45" s="43" t="str">
        <f>IFERROR(VLOOKUP(B45,'Core Indicators'!$E$3:$G$9906,3,FALSE),"x")</f>
        <v>x</v>
      </c>
      <c r="P45" s="43">
        <v>55960</v>
      </c>
    </row>
    <row r="46" spans="1:16" x14ac:dyDescent="0.3">
      <c r="A46" s="16" t="s">
        <v>78</v>
      </c>
      <c r="B46" s="11" t="s">
        <v>77</v>
      </c>
      <c r="C46" s="40">
        <v>0.46023803672742769</v>
      </c>
      <c r="D46" s="36">
        <v>0</v>
      </c>
      <c r="E46" s="40">
        <v>0</v>
      </c>
      <c r="F46" s="40">
        <v>3.5333333333333337</v>
      </c>
      <c r="G46" s="40">
        <v>0.31249158027420243</v>
      </c>
      <c r="H46" s="40" t="s">
        <v>446</v>
      </c>
      <c r="I46" s="36">
        <v>2</v>
      </c>
      <c r="J46" s="10" t="str">
        <f>IFERROR(VLOOKUP($B46,'Core Indicators'!$E$3:$EU$906,147,FALSE),"x")</f>
        <v>x</v>
      </c>
      <c r="K46" s="37">
        <v>-0.32248908281326294</v>
      </c>
      <c r="L46" s="40">
        <v>3.25</v>
      </c>
      <c r="M46" s="36">
        <v>14</v>
      </c>
      <c r="N46" s="36">
        <v>48</v>
      </c>
      <c r="O46" s="43" t="str">
        <f>IFERROR(VLOOKUP(B46,'Core Indicators'!$E$3:$G$9906,3,FALSE),"x")</f>
        <v>x</v>
      </c>
      <c r="P46" s="43">
        <v>104020</v>
      </c>
    </row>
    <row r="47" spans="1:16" x14ac:dyDescent="0.3">
      <c r="A47" s="16" t="s">
        <v>80</v>
      </c>
      <c r="B47" s="11" t="s">
        <v>79</v>
      </c>
      <c r="C47" s="40">
        <v>0.32759997835159282</v>
      </c>
      <c r="D47" s="36">
        <v>11</v>
      </c>
      <c r="E47" s="40">
        <v>0</v>
      </c>
      <c r="F47" s="40" t="s">
        <v>446</v>
      </c>
      <c r="G47" s="40">
        <v>8.6124699215239575E-2</v>
      </c>
      <c r="H47" s="40">
        <v>31.399999618530298</v>
      </c>
      <c r="I47" s="36">
        <v>2</v>
      </c>
      <c r="J47" s="10" t="str">
        <f>IFERROR(VLOOKUP($B47,'Core Indicators'!$E$3:$EU$906,147,FALSE),"x")</f>
        <v>x</v>
      </c>
      <c r="K47" s="37">
        <v>0.75989937782287598</v>
      </c>
      <c r="L47" s="40" t="s">
        <v>446</v>
      </c>
      <c r="M47" s="36">
        <v>94</v>
      </c>
      <c r="N47" s="36">
        <v>58</v>
      </c>
      <c r="O47" s="43" t="str">
        <f>IFERROR(VLOOKUP(B47,'Core Indicators'!$E$3:$G$9906,3,FALSE),"x")</f>
        <v>x</v>
      </c>
      <c r="P47" s="43">
        <v>9240</v>
      </c>
    </row>
    <row r="48" spans="1:16" x14ac:dyDescent="0.3">
      <c r="A48" s="16" t="s">
        <v>82</v>
      </c>
      <c r="B48" s="11" t="s">
        <v>81</v>
      </c>
      <c r="C48" s="40">
        <v>5.5215994438171379E-2</v>
      </c>
      <c r="D48" s="36">
        <v>11</v>
      </c>
      <c r="E48" s="40">
        <v>5.6999999999999995E-2</v>
      </c>
      <c r="F48" s="40">
        <v>9.35</v>
      </c>
      <c r="G48" s="40">
        <v>0.13741483554839629</v>
      </c>
      <c r="H48" s="40">
        <v>24.899999618530298</v>
      </c>
      <c r="I48" s="36">
        <v>0</v>
      </c>
      <c r="J48" s="10" t="str">
        <f>IFERROR(VLOOKUP($B48,'Core Indicators'!$E$3:$EU$906,147,FALSE),"x")</f>
        <v>x</v>
      </c>
      <c r="K48" s="37">
        <v>1.046504020690918</v>
      </c>
      <c r="L48" s="40">
        <v>9</v>
      </c>
      <c r="M48" s="36">
        <v>91</v>
      </c>
      <c r="N48" s="36">
        <v>56</v>
      </c>
      <c r="O48" s="43" t="str">
        <f>IFERROR(VLOOKUP(B48,'Core Indicators'!$E$3:$G$9906,3,FALSE),"x")</f>
        <v>x</v>
      </c>
      <c r="P48" s="43">
        <v>77210</v>
      </c>
    </row>
    <row r="49" spans="1:16" x14ac:dyDescent="0.3">
      <c r="A49" s="16" t="s">
        <v>84</v>
      </c>
      <c r="B49" s="11" t="s">
        <v>83</v>
      </c>
      <c r="C49" s="40">
        <v>0</v>
      </c>
      <c r="D49" s="36">
        <v>12</v>
      </c>
      <c r="E49" s="40">
        <v>0</v>
      </c>
      <c r="F49" s="40" t="s">
        <v>446</v>
      </c>
      <c r="G49" s="40">
        <v>3.9597173601869429E-2</v>
      </c>
      <c r="H49" s="40">
        <v>28.700000762939499</v>
      </c>
      <c r="I49" s="36">
        <v>0</v>
      </c>
      <c r="J49" s="10" t="str">
        <f>IFERROR(VLOOKUP($B49,'Core Indicators'!$E$3:$EU$906,147,FALSE),"x")</f>
        <v>x</v>
      </c>
      <c r="K49" s="37">
        <v>1.8984570503234863</v>
      </c>
      <c r="L49" s="40" t="s">
        <v>446</v>
      </c>
      <c r="M49" s="36">
        <v>97</v>
      </c>
      <c r="N49" s="36">
        <v>87</v>
      </c>
      <c r="O49" s="43" t="str">
        <f>IFERROR(VLOOKUP(B49,'Core Indicators'!$E$3:$G$9906,3,FALSE),"x")</f>
        <v>x</v>
      </c>
      <c r="P49" s="43">
        <v>42262</v>
      </c>
    </row>
    <row r="50" spans="1:16" x14ac:dyDescent="0.3">
      <c r="A50" s="16" t="s">
        <v>86</v>
      </c>
      <c r="B50" s="11" t="s">
        <v>85</v>
      </c>
      <c r="C50" s="40">
        <v>0.56789997658729519</v>
      </c>
      <c r="D50" s="36">
        <v>6</v>
      </c>
      <c r="E50" s="40">
        <v>0</v>
      </c>
      <c r="F50" s="40">
        <v>3.7833333333333337</v>
      </c>
      <c r="G50" s="40" t="s">
        <v>446</v>
      </c>
      <c r="H50" s="40">
        <v>41.599998474121101</v>
      </c>
      <c r="I50" s="36">
        <v>3</v>
      </c>
      <c r="J50" s="10">
        <f>IFERROR(VLOOKUP($B50,'Core Indicators'!$E$3:$EU$906,147,FALSE),"x")</f>
        <v>51</v>
      </c>
      <c r="K50" s="37">
        <v>-0.91440337896347046</v>
      </c>
      <c r="L50" s="40">
        <v>3</v>
      </c>
      <c r="M50" s="36">
        <v>24</v>
      </c>
      <c r="N50" s="36">
        <v>30</v>
      </c>
      <c r="O50" s="43">
        <f>IFERROR(VLOOKUP(B50,'Core Indicators'!$E$3:$G$9906,3,FALSE),"x")</f>
        <v>1011000</v>
      </c>
      <c r="P50" s="43">
        <v>23180</v>
      </c>
    </row>
    <row r="51" spans="1:16" x14ac:dyDescent="0.3">
      <c r="A51" s="16" t="s">
        <v>88</v>
      </c>
      <c r="B51" s="11" t="s">
        <v>87</v>
      </c>
      <c r="C51" s="40">
        <v>0</v>
      </c>
      <c r="D51" s="36">
        <v>13</v>
      </c>
      <c r="E51" s="40">
        <v>0</v>
      </c>
      <c r="F51" s="40" t="s">
        <v>446</v>
      </c>
      <c r="G51" s="40" t="s">
        <v>446</v>
      </c>
      <c r="H51" s="40" t="s">
        <v>446</v>
      </c>
      <c r="I51" s="36">
        <v>0</v>
      </c>
      <c r="J51" s="10" t="str">
        <f>IFERROR(VLOOKUP($B51,'Core Indicators'!$E$3:$EU$906,147,FALSE),"x")</f>
        <v>x</v>
      </c>
      <c r="K51" s="37">
        <v>0.68633824586868286</v>
      </c>
      <c r="L51" s="40" t="s">
        <v>446</v>
      </c>
      <c r="M51" s="36">
        <v>93</v>
      </c>
      <c r="N51" s="36">
        <v>55</v>
      </c>
      <c r="O51" s="43" t="str">
        <f>IFERROR(VLOOKUP(B51,'Core Indicators'!$E$3:$G$9906,3,FALSE),"x")</f>
        <v>x</v>
      </c>
      <c r="P51" s="43">
        <v>750</v>
      </c>
    </row>
    <row r="52" spans="1:16" x14ac:dyDescent="0.3">
      <c r="A52" s="16" t="s">
        <v>90</v>
      </c>
      <c r="B52" s="11" t="s">
        <v>89</v>
      </c>
      <c r="C52" s="40">
        <v>0</v>
      </c>
      <c r="D52" s="36">
        <v>7</v>
      </c>
      <c r="E52" s="40">
        <v>7.0000000000000007E-2</v>
      </c>
      <c r="F52" s="40">
        <v>6.8</v>
      </c>
      <c r="G52" s="40">
        <v>0.45327225148093653</v>
      </c>
      <c r="H52" s="40">
        <v>43.700000762939503</v>
      </c>
      <c r="I52" s="36">
        <v>3</v>
      </c>
      <c r="J52" s="10" t="str">
        <f>IFERROR(VLOOKUP($B52,'Core Indicators'!$E$3:$EU$906,147,FALSE),"x")</f>
        <v>x</v>
      </c>
      <c r="K52" s="37">
        <v>-0.34769749641418457</v>
      </c>
      <c r="L52" s="40">
        <v>5.25</v>
      </c>
      <c r="M52" s="36">
        <v>67</v>
      </c>
      <c r="N52" s="36">
        <v>28</v>
      </c>
      <c r="O52" s="43" t="str">
        <f>IFERROR(VLOOKUP(B52,'Core Indicators'!$E$3:$G$9906,3,FALSE),"x")</f>
        <v>x</v>
      </c>
      <c r="P52" s="43">
        <v>48310</v>
      </c>
    </row>
    <row r="53" spans="1:16" x14ac:dyDescent="0.3">
      <c r="A53" s="16" t="s">
        <v>93</v>
      </c>
      <c r="B53" s="11" t="s">
        <v>92</v>
      </c>
      <c r="C53" s="40">
        <v>0.32659999672472484</v>
      </c>
      <c r="D53" s="36">
        <v>9</v>
      </c>
      <c r="E53" s="40">
        <v>0.31</v>
      </c>
      <c r="F53" s="40">
        <v>7.2</v>
      </c>
      <c r="G53" s="40">
        <v>0.38886860005590296</v>
      </c>
      <c r="H53" s="40">
        <v>45.400001525878899</v>
      </c>
      <c r="I53" s="36">
        <v>3</v>
      </c>
      <c r="J53" s="10">
        <f>IFERROR(VLOOKUP($B53,'Core Indicators'!$E$3:$EU$906,147,FALSE),"x")</f>
        <v>1</v>
      </c>
      <c r="K53" s="37">
        <v>-0.57735705375671387</v>
      </c>
      <c r="L53" s="40">
        <v>6.5</v>
      </c>
      <c r="M53" s="36">
        <v>65</v>
      </c>
      <c r="N53" s="36">
        <v>38</v>
      </c>
      <c r="O53" s="43">
        <f>IFERROR(VLOOKUP(B53,'Core Indicators'!$E$3:$G$9906,3,FALSE),"x")</f>
        <v>14846000</v>
      </c>
      <c r="P53" s="43">
        <v>248360</v>
      </c>
    </row>
    <row r="54" spans="1:16" x14ac:dyDescent="0.3">
      <c r="A54" s="16" t="s">
        <v>95</v>
      </c>
      <c r="B54" s="11" t="s">
        <v>94</v>
      </c>
      <c r="C54" s="40">
        <v>0.1637999516248696</v>
      </c>
      <c r="D54" s="36">
        <v>3</v>
      </c>
      <c r="E54" s="40">
        <v>0.09</v>
      </c>
      <c r="F54" s="40">
        <v>3.5</v>
      </c>
      <c r="G54" s="40">
        <v>0.44973590693150411</v>
      </c>
      <c r="H54" s="40">
        <v>31.5</v>
      </c>
      <c r="I54" s="36">
        <v>5</v>
      </c>
      <c r="J54" s="10">
        <f>IFERROR(VLOOKUP($B54,'Core Indicators'!$E$3:$EU$906,147,FALSE),"x")</f>
        <v>257</v>
      </c>
      <c r="K54" s="37">
        <v>-0.42084598541259766</v>
      </c>
      <c r="L54" s="40">
        <v>3</v>
      </c>
      <c r="M54" s="36">
        <v>21</v>
      </c>
      <c r="N54" s="36">
        <v>35</v>
      </c>
      <c r="O54" s="43">
        <f>IFERROR(VLOOKUP(B54,'Core Indicators'!$E$3:$G$9906,3,FALSE),"x")</f>
        <v>100388000</v>
      </c>
      <c r="P54" s="43">
        <v>995450</v>
      </c>
    </row>
    <row r="55" spans="1:16" x14ac:dyDescent="0.3">
      <c r="A55" s="16" t="s">
        <v>97</v>
      </c>
      <c r="B55" s="11" t="s">
        <v>96</v>
      </c>
      <c r="C55" s="40">
        <v>0.1800000426173205</v>
      </c>
      <c r="D55" s="36">
        <v>12</v>
      </c>
      <c r="E55" s="40">
        <v>0</v>
      </c>
      <c r="F55" s="40">
        <v>7.2</v>
      </c>
      <c r="G55" s="40">
        <v>0.39709403481582384</v>
      </c>
      <c r="H55" s="40">
        <v>38.599998474121101</v>
      </c>
      <c r="I55" s="36">
        <v>3</v>
      </c>
      <c r="J55" s="10">
        <f>IFERROR(VLOOKUP($B55,'Core Indicators'!$E$3:$EU$906,147,FALSE),"x")</f>
        <v>399</v>
      </c>
      <c r="K55" s="37">
        <v>-0.76245963573455811</v>
      </c>
      <c r="L55" s="40">
        <v>6</v>
      </c>
      <c r="M55" s="36">
        <v>66</v>
      </c>
      <c r="N55" s="36">
        <v>34</v>
      </c>
      <c r="O55" s="43">
        <f>IFERROR(VLOOKUP(B55,'Core Indicators'!$E$3:$G$9906,3,FALSE),"x")</f>
        <v>6700000</v>
      </c>
      <c r="P55" s="43">
        <v>20720</v>
      </c>
    </row>
    <row r="56" spans="1:16" x14ac:dyDescent="0.3">
      <c r="A56" s="16" t="s">
        <v>99</v>
      </c>
      <c r="B56" s="11" t="s">
        <v>98</v>
      </c>
      <c r="C56" s="40">
        <v>0.25992401187179981</v>
      </c>
      <c r="D56" s="36">
        <v>4</v>
      </c>
      <c r="E56" s="40">
        <v>0</v>
      </c>
      <c r="F56" s="40">
        <v>2.8166666666666669</v>
      </c>
      <c r="G56" s="40" t="s">
        <v>446</v>
      </c>
      <c r="H56" s="40" t="s">
        <v>446</v>
      </c>
      <c r="I56" s="36">
        <v>0</v>
      </c>
      <c r="J56" s="10" t="str">
        <f>IFERROR(VLOOKUP($B56,'Core Indicators'!$E$3:$EU$906,147,FALSE),"x")</f>
        <v>x</v>
      </c>
      <c r="K56" s="37">
        <v>-1.4223147630691528</v>
      </c>
      <c r="L56" s="40">
        <v>1.75</v>
      </c>
      <c r="M56" s="36">
        <v>6</v>
      </c>
      <c r="N56" s="36">
        <v>16</v>
      </c>
      <c r="O56" s="43" t="str">
        <f>IFERROR(VLOOKUP(B56,'Core Indicators'!$E$3:$G$9906,3,FALSE),"x")</f>
        <v>x</v>
      </c>
      <c r="P56" s="43">
        <v>28050</v>
      </c>
    </row>
    <row r="57" spans="1:16" x14ac:dyDescent="0.3">
      <c r="A57" s="16" t="s">
        <v>101</v>
      </c>
      <c r="B57" s="11" t="s">
        <v>100</v>
      </c>
      <c r="C57" s="40">
        <v>0.61300002147257304</v>
      </c>
      <c r="D57" s="36">
        <v>0</v>
      </c>
      <c r="E57" s="40">
        <v>0</v>
      </c>
      <c r="F57" s="40">
        <v>2.1166666666666667</v>
      </c>
      <c r="G57" s="40" t="s">
        <v>446</v>
      </c>
      <c r="H57" s="40" t="s">
        <v>446</v>
      </c>
      <c r="I57" s="36">
        <v>1</v>
      </c>
      <c r="J57" s="10">
        <f>IFERROR(VLOOKUP($B57,'Core Indicators'!$E$3:$EU$906,147,FALSE),"x")</f>
        <v>0</v>
      </c>
      <c r="K57" s="37">
        <v>-1.5954957008361816</v>
      </c>
      <c r="L57" s="40">
        <v>1.25</v>
      </c>
      <c r="M57" s="36">
        <v>2</v>
      </c>
      <c r="N57" s="36">
        <v>23</v>
      </c>
      <c r="O57" s="43">
        <f>IFERROR(VLOOKUP(B57,'Core Indicators'!$E$3:$G$9906,3,FALSE),"x")</f>
        <v>3227000</v>
      </c>
      <c r="P57" s="43">
        <v>101000</v>
      </c>
    </row>
    <row r="58" spans="1:16" x14ac:dyDescent="0.3">
      <c r="A58" s="16" t="s">
        <v>103</v>
      </c>
      <c r="B58" s="11" t="s">
        <v>102</v>
      </c>
      <c r="C58" s="40">
        <v>0.47281296658244676</v>
      </c>
      <c r="D58" s="36">
        <v>13</v>
      </c>
      <c r="E58" s="40">
        <v>0.29000000000000004</v>
      </c>
      <c r="F58" s="40">
        <v>9.8000000000000007</v>
      </c>
      <c r="G58" s="40">
        <v>9.1257862431578407E-2</v>
      </c>
      <c r="H58" s="40">
        <v>30.399999618530298</v>
      </c>
      <c r="I58" s="36">
        <v>1</v>
      </c>
      <c r="J58" s="10" t="str">
        <f>IFERROR(VLOOKUP($B58,'Core Indicators'!$E$3:$EU$906,147,FALSE),"x")</f>
        <v>x</v>
      </c>
      <c r="K58" s="37">
        <v>1.281257152557373</v>
      </c>
      <c r="L58" s="40">
        <v>10</v>
      </c>
      <c r="M58" s="36">
        <v>94</v>
      </c>
      <c r="N58" s="36">
        <v>74</v>
      </c>
      <c r="O58" s="43" t="str">
        <f>IFERROR(VLOOKUP(B58,'Core Indicators'!$E$3:$G$9906,3,FALSE),"x")</f>
        <v>x</v>
      </c>
      <c r="P58" s="43">
        <v>42390</v>
      </c>
    </row>
    <row r="59" spans="1:16" x14ac:dyDescent="0.3">
      <c r="A59" s="16" t="s">
        <v>105</v>
      </c>
      <c r="B59" s="11" t="s">
        <v>104</v>
      </c>
      <c r="C59" s="40">
        <v>0.76015806066872704</v>
      </c>
      <c r="D59" s="36">
        <v>3</v>
      </c>
      <c r="E59" s="40">
        <v>0.27339999999999998</v>
      </c>
      <c r="F59" s="40">
        <v>4</v>
      </c>
      <c r="G59" s="40">
        <v>0.50796334651846753</v>
      </c>
      <c r="H59" s="40">
        <v>35</v>
      </c>
      <c r="I59" s="36">
        <v>3</v>
      </c>
      <c r="J59" s="10">
        <f>IFERROR(VLOOKUP($B59,'Core Indicators'!$E$3:$EU$906,147,FALSE),"x")</f>
        <v>1227</v>
      </c>
      <c r="K59" s="37">
        <v>-0.47347819805145264</v>
      </c>
      <c r="L59" s="40">
        <v>3.25</v>
      </c>
      <c r="M59" s="36">
        <v>24</v>
      </c>
      <c r="N59" s="36">
        <v>37</v>
      </c>
      <c r="O59" s="43">
        <f>IFERROR(VLOOKUP(B59,'Core Indicators'!$E$3:$G$9906,3,FALSE),"x")</f>
        <v>109945000</v>
      </c>
      <c r="P59" s="43">
        <v>1000000</v>
      </c>
    </row>
    <row r="60" spans="1:16" x14ac:dyDescent="0.3">
      <c r="A60" s="16" t="s">
        <v>107</v>
      </c>
      <c r="B60" s="11" t="s">
        <v>106</v>
      </c>
      <c r="C60" s="40">
        <v>0.5323829677267069</v>
      </c>
      <c r="D60" s="36">
        <v>3</v>
      </c>
      <c r="E60" s="40">
        <v>0</v>
      </c>
      <c r="F60" s="40" t="s">
        <v>446</v>
      </c>
      <c r="G60" s="40">
        <v>0.3565591899276197</v>
      </c>
      <c r="H60" s="40">
        <v>36.700000762939503</v>
      </c>
      <c r="I60" s="36">
        <v>1</v>
      </c>
      <c r="J60" s="10" t="str">
        <f>IFERROR(VLOOKUP($B60,'Core Indicators'!$E$3:$EU$906,147,FALSE),"x")</f>
        <v>x</v>
      </c>
      <c r="K60" s="37">
        <v>-2.5758849456906319E-2</v>
      </c>
      <c r="L60" s="40" t="s">
        <v>446</v>
      </c>
      <c r="M60" s="36">
        <v>60</v>
      </c>
      <c r="N60" s="36" t="s">
        <v>446</v>
      </c>
      <c r="O60" s="43" t="str">
        <f>IFERROR(VLOOKUP(B60,'Core Indicators'!$E$3:$G$9906,3,FALSE),"x")</f>
        <v>x</v>
      </c>
      <c r="P60" s="43">
        <v>18270</v>
      </c>
    </row>
    <row r="61" spans="1:16" x14ac:dyDescent="0.3">
      <c r="A61" s="16" t="s">
        <v>109</v>
      </c>
      <c r="B61" s="11" t="s">
        <v>108</v>
      </c>
      <c r="C61" s="40">
        <v>0.13149998685717579</v>
      </c>
      <c r="D61" s="36">
        <v>11</v>
      </c>
      <c r="E61" s="40">
        <v>0</v>
      </c>
      <c r="F61" s="40" t="s">
        <v>446</v>
      </c>
      <c r="G61" s="40">
        <v>5.0395436864459242E-2</v>
      </c>
      <c r="H61" s="40">
        <v>27.399999618530298</v>
      </c>
      <c r="I61" s="36">
        <v>0</v>
      </c>
      <c r="J61" s="10" t="str">
        <f>IFERROR(VLOOKUP($B61,'Core Indicators'!$E$3:$EU$906,147,FALSE),"x")</f>
        <v>x</v>
      </c>
      <c r="K61" s="37">
        <v>2.0221455097198486</v>
      </c>
      <c r="L61" s="40" t="s">
        <v>446</v>
      </c>
      <c r="M61" s="36">
        <v>100</v>
      </c>
      <c r="N61" s="36">
        <v>86</v>
      </c>
      <c r="O61" s="43" t="str">
        <f>IFERROR(VLOOKUP(B61,'Core Indicators'!$E$3:$G$9906,3,FALSE),"x")</f>
        <v>x</v>
      </c>
      <c r="P61" s="43">
        <v>303890</v>
      </c>
    </row>
    <row r="62" spans="1:16" x14ac:dyDescent="0.3">
      <c r="A62" s="16" t="s">
        <v>111</v>
      </c>
      <c r="B62" s="11" t="s">
        <v>110</v>
      </c>
      <c r="C62" s="40">
        <v>4.7355978588253134E-2</v>
      </c>
      <c r="D62" s="36">
        <v>10</v>
      </c>
      <c r="E62" s="40">
        <v>2.3E-2</v>
      </c>
      <c r="F62" s="40" t="s">
        <v>446</v>
      </c>
      <c r="G62" s="40">
        <v>5.1375861018074342E-2</v>
      </c>
      <c r="H62" s="40">
        <v>31.600000381469702</v>
      </c>
      <c r="I62" s="36">
        <v>2</v>
      </c>
      <c r="J62" s="10" t="str">
        <f>IFERROR(VLOOKUP($B62,'Core Indicators'!$E$3:$EU$906,147,FALSE),"x")</f>
        <v>x</v>
      </c>
      <c r="K62" s="37">
        <v>1.4120583534240723</v>
      </c>
      <c r="L62" s="40" t="s">
        <v>446</v>
      </c>
      <c r="M62" s="36">
        <v>90</v>
      </c>
      <c r="N62" s="36">
        <v>69</v>
      </c>
      <c r="O62" s="43" t="str">
        <f>IFERROR(VLOOKUP(B62,'Core Indicators'!$E$3:$G$9906,3,FALSE),"x")</f>
        <v>x</v>
      </c>
      <c r="P62" s="43">
        <v>547557</v>
      </c>
    </row>
    <row r="63" spans="1:16" x14ac:dyDescent="0.3">
      <c r="A63" s="16" t="s">
        <v>113</v>
      </c>
      <c r="B63" s="11" t="s">
        <v>112</v>
      </c>
      <c r="C63" s="40">
        <v>0.77740000548064703</v>
      </c>
      <c r="D63" s="36">
        <v>9</v>
      </c>
      <c r="E63" s="40">
        <v>0.01</v>
      </c>
      <c r="F63" s="40">
        <v>4.7</v>
      </c>
      <c r="G63" s="40">
        <v>0.53430152106361684</v>
      </c>
      <c r="H63" s="40">
        <v>38</v>
      </c>
      <c r="I63" s="36">
        <v>3</v>
      </c>
      <c r="J63" s="10" t="str">
        <f>IFERROR(VLOOKUP($B63,'Core Indicators'!$E$3:$EU$906,147,FALSE),"x")</f>
        <v>x</v>
      </c>
      <c r="K63" s="37">
        <v>-0.73285096883773804</v>
      </c>
      <c r="L63" s="40">
        <v>3.75</v>
      </c>
      <c r="M63" s="36">
        <v>22</v>
      </c>
      <c r="N63" s="36">
        <v>31</v>
      </c>
      <c r="O63" s="43" t="str">
        <f>IFERROR(VLOOKUP(B63,'Core Indicators'!$E$3:$G$9906,3,FALSE),"x")</f>
        <v>x</v>
      </c>
      <c r="P63" s="43">
        <v>257670</v>
      </c>
    </row>
    <row r="64" spans="1:16" x14ac:dyDescent="0.3">
      <c r="A64" s="16" t="s">
        <v>115</v>
      </c>
      <c r="B64" s="11" t="s">
        <v>114</v>
      </c>
      <c r="C64" s="40">
        <v>0.77542499434649925</v>
      </c>
      <c r="D64" s="36">
        <v>8</v>
      </c>
      <c r="E64" s="40">
        <v>0</v>
      </c>
      <c r="F64" s="40">
        <v>6.9</v>
      </c>
      <c r="G64" s="40">
        <v>0.620445540313457</v>
      </c>
      <c r="H64" s="40">
        <v>35.900001525878899</v>
      </c>
      <c r="I64" s="36">
        <v>3</v>
      </c>
      <c r="J64" s="10" t="str">
        <f>IFERROR(VLOOKUP($B64,'Core Indicators'!$E$3:$EU$906,147,FALSE),"x")</f>
        <v>x</v>
      </c>
      <c r="K64" s="37">
        <v>-0.37157607078552246</v>
      </c>
      <c r="L64" s="40">
        <v>5.5</v>
      </c>
      <c r="M64" s="36">
        <v>46</v>
      </c>
      <c r="N64" s="36">
        <v>37</v>
      </c>
      <c r="O64" s="43" t="str">
        <f>IFERROR(VLOOKUP(B64,'Core Indicators'!$E$3:$G$9906,3,FALSE),"x")</f>
        <v>x</v>
      </c>
      <c r="P64" s="43">
        <v>10120</v>
      </c>
    </row>
    <row r="65" spans="1:16" x14ac:dyDescent="0.3">
      <c r="A65" s="16" t="s">
        <v>117</v>
      </c>
      <c r="B65" s="11" t="s">
        <v>116</v>
      </c>
      <c r="C65" s="40">
        <v>0.32528704606789272</v>
      </c>
      <c r="D65" s="36">
        <v>5</v>
      </c>
      <c r="E65" s="40">
        <v>0.30399999999999999</v>
      </c>
      <c r="F65" s="40">
        <v>6.6</v>
      </c>
      <c r="G65" s="40">
        <v>0.3507746480334113</v>
      </c>
      <c r="H65" s="40">
        <v>36.400001525878899</v>
      </c>
      <c r="I65" s="36">
        <v>3</v>
      </c>
      <c r="J65" s="10" t="str">
        <f>IFERROR(VLOOKUP($B65,'Core Indicators'!$E$3:$EU$906,147,FALSE),"x")</f>
        <v>x</v>
      </c>
      <c r="K65" s="37">
        <v>0.30997923016548157</v>
      </c>
      <c r="L65" s="40">
        <v>6.25</v>
      </c>
      <c r="M65" s="36">
        <v>61</v>
      </c>
      <c r="N65" s="36">
        <v>56</v>
      </c>
      <c r="O65" s="43" t="str">
        <f>IFERROR(VLOOKUP(B65,'Core Indicators'!$E$3:$G$9906,3,FALSE),"x")</f>
        <v>x</v>
      </c>
      <c r="P65" s="43">
        <v>69490</v>
      </c>
    </row>
    <row r="66" spans="1:16" x14ac:dyDescent="0.3">
      <c r="A66" s="16" t="s">
        <v>119</v>
      </c>
      <c r="B66" s="11" t="s">
        <v>118</v>
      </c>
      <c r="C66" s="40">
        <v>0</v>
      </c>
      <c r="D66" s="36">
        <v>11</v>
      </c>
      <c r="E66" s="40">
        <v>0</v>
      </c>
      <c r="F66" s="40" t="s">
        <v>446</v>
      </c>
      <c r="G66" s="40">
        <v>8.3537887449592563E-2</v>
      </c>
      <c r="H66" s="40">
        <v>31.899999618530298</v>
      </c>
      <c r="I66" s="36">
        <v>3</v>
      </c>
      <c r="J66" s="10" t="str">
        <f>IFERROR(VLOOKUP($B66,'Core Indicators'!$E$3:$EU$906,147,FALSE),"x")</f>
        <v>x</v>
      </c>
      <c r="K66" s="37">
        <v>1.6187732219696045</v>
      </c>
      <c r="L66" s="40" t="s">
        <v>446</v>
      </c>
      <c r="M66" s="36">
        <v>94</v>
      </c>
      <c r="N66" s="36">
        <v>80</v>
      </c>
      <c r="O66" s="43" t="str">
        <f>IFERROR(VLOOKUP(B66,'Core Indicators'!$E$3:$G$9906,3,FALSE),"x")</f>
        <v>x</v>
      </c>
      <c r="P66" s="43">
        <v>348900</v>
      </c>
    </row>
    <row r="67" spans="1:16" x14ac:dyDescent="0.3">
      <c r="A67" s="16" t="s">
        <v>121</v>
      </c>
      <c r="B67" s="11" t="s">
        <v>120</v>
      </c>
      <c r="C67" s="40">
        <v>0.77995000084042543</v>
      </c>
      <c r="D67" s="36">
        <v>11</v>
      </c>
      <c r="E67" s="40">
        <v>0</v>
      </c>
      <c r="F67" s="40">
        <v>7.85</v>
      </c>
      <c r="G67" s="40">
        <v>0.5410356041780362</v>
      </c>
      <c r="H67" s="40">
        <v>43.5</v>
      </c>
      <c r="I67" s="36">
        <v>0</v>
      </c>
      <c r="J67" s="10" t="str">
        <f>IFERROR(VLOOKUP($B67,'Core Indicators'!$E$3:$EU$906,147,FALSE),"x")</f>
        <v>x</v>
      </c>
      <c r="K67" s="37">
        <v>4.6889737248420715E-2</v>
      </c>
      <c r="L67" s="40">
        <v>7</v>
      </c>
      <c r="M67" s="36">
        <v>82</v>
      </c>
      <c r="N67" s="36">
        <v>41</v>
      </c>
      <c r="O67" s="43" t="str">
        <f>IFERROR(VLOOKUP(B67,'Core Indicators'!$E$3:$G$9906,3,FALSE),"x")</f>
        <v>x</v>
      </c>
      <c r="P67" s="43">
        <v>227540</v>
      </c>
    </row>
    <row r="68" spans="1:16" x14ac:dyDescent="0.3">
      <c r="A68" s="16" t="s">
        <v>123</v>
      </c>
      <c r="B68" s="11" t="s">
        <v>122</v>
      </c>
      <c r="C68" s="40">
        <v>7.7842041164814968E-2</v>
      </c>
      <c r="D68" s="36">
        <v>9</v>
      </c>
      <c r="E68" s="40">
        <v>2.7000000000000003E-2</v>
      </c>
      <c r="F68" s="40" t="s">
        <v>446</v>
      </c>
      <c r="G68" s="40">
        <v>0.12230173015000856</v>
      </c>
      <c r="H68" s="40">
        <v>34.400001525878899</v>
      </c>
      <c r="I68" s="36">
        <v>3</v>
      </c>
      <c r="J68" s="10">
        <f>IFERROR(VLOOKUP($B68,'Core Indicators'!$E$3:$EU$906,147,FALSE),"x")</f>
        <v>24</v>
      </c>
      <c r="K68" s="37">
        <v>0.19883795082569122</v>
      </c>
      <c r="L68" s="40" t="s">
        <v>446</v>
      </c>
      <c r="M68" s="36">
        <v>88</v>
      </c>
      <c r="N68" s="36">
        <v>48</v>
      </c>
      <c r="O68" s="43">
        <f>IFERROR(VLOOKUP(B68,'Core Indicators'!$E$3:$G$9906,3,FALSE),"x")</f>
        <v>10880000</v>
      </c>
      <c r="P68" s="43">
        <v>128900</v>
      </c>
    </row>
    <row r="69" spans="1:16" x14ac:dyDescent="0.3">
      <c r="A69" s="16" t="s">
        <v>125</v>
      </c>
      <c r="B69" s="11" t="s">
        <v>124</v>
      </c>
      <c r="C69" s="40">
        <v>0</v>
      </c>
      <c r="D69" s="36">
        <v>13</v>
      </c>
      <c r="E69" s="40">
        <v>0</v>
      </c>
      <c r="F69" s="40" t="s">
        <v>446</v>
      </c>
      <c r="G69" s="40" t="s">
        <v>446</v>
      </c>
      <c r="H69" s="40" t="s">
        <v>446</v>
      </c>
      <c r="I69" s="36">
        <v>0</v>
      </c>
      <c r="J69" s="10" t="str">
        <f>IFERROR(VLOOKUP($B69,'Core Indicators'!$E$3:$EU$906,147,FALSE),"x")</f>
        <v>x</v>
      </c>
      <c r="K69" s="37">
        <v>0.17586329579353333</v>
      </c>
      <c r="L69" s="40" t="s">
        <v>446</v>
      </c>
      <c r="M69" s="36">
        <v>89</v>
      </c>
      <c r="N69" s="36">
        <v>53</v>
      </c>
      <c r="O69" s="43" t="str">
        <f>IFERROR(VLOOKUP(B69,'Core Indicators'!$E$3:$G$9906,3,FALSE),"x")</f>
        <v>x</v>
      </c>
      <c r="P69" s="43">
        <v>340</v>
      </c>
    </row>
    <row r="70" spans="1:16" x14ac:dyDescent="0.3">
      <c r="A70" s="16" t="s">
        <v>127</v>
      </c>
      <c r="B70" s="11" t="s">
        <v>126</v>
      </c>
      <c r="C70" s="40">
        <v>0.50436202503341399</v>
      </c>
      <c r="D70" s="36">
        <v>11</v>
      </c>
      <c r="E70" s="40">
        <v>0.39200000000000002</v>
      </c>
      <c r="F70" s="40">
        <v>4.05</v>
      </c>
      <c r="G70" s="40">
        <v>0.4921464493275578</v>
      </c>
      <c r="H70" s="40">
        <v>48.299999237060497</v>
      </c>
      <c r="I70" s="36">
        <v>3</v>
      </c>
      <c r="J70" s="10">
        <f>IFERROR(VLOOKUP($B70,'Core Indicators'!$E$3:$EU$906,147,FALSE),"x")</f>
        <v>1920</v>
      </c>
      <c r="K70" s="37">
        <v>-1.0522887706756592</v>
      </c>
      <c r="L70" s="40">
        <v>3.25</v>
      </c>
      <c r="M70" s="36">
        <v>52</v>
      </c>
      <c r="N70" s="36">
        <v>26</v>
      </c>
      <c r="O70" s="43">
        <f>IFERROR(VLOOKUP(B70,'Core Indicators'!$E$3:$G$9906,3,FALSE),"x")</f>
        <v>14900000</v>
      </c>
      <c r="P70" s="43">
        <v>107160</v>
      </c>
    </row>
    <row r="71" spans="1:16" x14ac:dyDescent="0.3">
      <c r="A71" s="16" t="s">
        <v>129</v>
      </c>
      <c r="B71" s="11" t="s">
        <v>128</v>
      </c>
      <c r="C71" s="40">
        <v>0.70999998688697796</v>
      </c>
      <c r="D71" s="36">
        <v>6</v>
      </c>
      <c r="E71" s="40">
        <v>0.60000000000000009</v>
      </c>
      <c r="F71" s="40">
        <v>5.95</v>
      </c>
      <c r="G71" s="40" t="s">
        <v>446</v>
      </c>
      <c r="H71" s="40">
        <v>33.700000762939503</v>
      </c>
      <c r="I71" s="36">
        <v>3</v>
      </c>
      <c r="J71" s="10" t="str">
        <f>IFERROR(VLOOKUP($B71,'Core Indicators'!$E$3:$EU$906,147,FALSE),"x")</f>
        <v>x</v>
      </c>
      <c r="K71" s="37">
        <v>-1.2090275287628174</v>
      </c>
      <c r="L71" s="40">
        <v>4.75</v>
      </c>
      <c r="M71" s="36">
        <v>40</v>
      </c>
      <c r="N71" s="36">
        <v>29</v>
      </c>
      <c r="O71" s="43" t="str">
        <f>IFERROR(VLOOKUP(B71,'Core Indicators'!$E$3:$G$9906,3,FALSE),"x")</f>
        <v>x</v>
      </c>
      <c r="P71" s="43">
        <v>245720</v>
      </c>
    </row>
    <row r="72" spans="1:16" x14ac:dyDescent="0.3">
      <c r="A72" s="16" t="s">
        <v>364</v>
      </c>
      <c r="B72" s="11" t="s">
        <v>130</v>
      </c>
      <c r="C72" s="40">
        <v>0.84509999146461467</v>
      </c>
      <c r="D72" s="36">
        <v>11</v>
      </c>
      <c r="E72" s="40">
        <v>0.14000000000000001</v>
      </c>
      <c r="F72" s="40">
        <v>6.25</v>
      </c>
      <c r="G72" s="40" t="s">
        <v>446</v>
      </c>
      <c r="H72" s="40">
        <v>50.700000762939503</v>
      </c>
      <c r="I72" s="36">
        <v>3</v>
      </c>
      <c r="J72" s="10" t="str">
        <f>IFERROR(VLOOKUP($B72,'Core Indicators'!$E$3:$EU$906,147,FALSE),"x")</f>
        <v>x</v>
      </c>
      <c r="K72" s="37">
        <v>-1.2640448808670044</v>
      </c>
      <c r="L72" s="40">
        <v>5</v>
      </c>
      <c r="M72" s="36">
        <v>46</v>
      </c>
      <c r="N72" s="36">
        <v>18</v>
      </c>
      <c r="O72" s="43" t="str">
        <f>IFERROR(VLOOKUP(B72,'Core Indicators'!$E$3:$G$9906,3,FALSE),"x")</f>
        <v>x</v>
      </c>
      <c r="P72" s="43">
        <v>28120</v>
      </c>
    </row>
    <row r="73" spans="1:16" x14ac:dyDescent="0.3">
      <c r="A73" s="16" t="s">
        <v>132</v>
      </c>
      <c r="B73" s="11" t="s">
        <v>131</v>
      </c>
      <c r="C73" s="40">
        <v>0.71110700624513612</v>
      </c>
      <c r="D73" s="36">
        <v>10</v>
      </c>
      <c r="E73" s="40">
        <v>0</v>
      </c>
      <c r="F73" s="40" t="s">
        <v>446</v>
      </c>
      <c r="G73" s="40">
        <v>0.49233108459376951</v>
      </c>
      <c r="H73" s="40" t="s">
        <v>446</v>
      </c>
      <c r="I73" s="36">
        <v>2</v>
      </c>
      <c r="J73" s="10" t="str">
        <f>IFERROR(VLOOKUP($B73,'Core Indicators'!$E$3:$EU$906,147,FALSE),"x")</f>
        <v>x</v>
      </c>
      <c r="K73" s="37">
        <v>-0.43134814500808716</v>
      </c>
      <c r="L73" s="40" t="s">
        <v>446</v>
      </c>
      <c r="M73" s="36">
        <v>74</v>
      </c>
      <c r="N73" s="36">
        <v>40</v>
      </c>
      <c r="O73" s="43" t="str">
        <f>IFERROR(VLOOKUP(B73,'Core Indicators'!$E$3:$G$9906,3,FALSE),"x")</f>
        <v>x</v>
      </c>
      <c r="P73" s="43">
        <v>196850</v>
      </c>
    </row>
    <row r="74" spans="1:16" x14ac:dyDescent="0.3">
      <c r="A74" s="16" t="s">
        <v>134</v>
      </c>
      <c r="B74" s="11" t="s">
        <v>133</v>
      </c>
      <c r="C74" s="40">
        <v>0</v>
      </c>
      <c r="D74" s="36">
        <v>8</v>
      </c>
      <c r="E74" s="40">
        <v>0</v>
      </c>
      <c r="F74" s="40">
        <v>4.2166666666666668</v>
      </c>
      <c r="G74" s="40">
        <v>0.61954366889049139</v>
      </c>
      <c r="H74" s="40">
        <v>41.099998474121101</v>
      </c>
      <c r="I74" s="36">
        <v>3</v>
      </c>
      <c r="J74" s="10">
        <f>IFERROR(VLOOKUP($B74,'Core Indicators'!$E$3:$EU$906,147,FALSE),"x")</f>
        <v>201</v>
      </c>
      <c r="K74" s="37">
        <v>-0.97110140323638916</v>
      </c>
      <c r="L74" s="40">
        <v>3</v>
      </c>
      <c r="M74" s="36">
        <v>38</v>
      </c>
      <c r="N74" s="36">
        <v>18</v>
      </c>
      <c r="O74" s="43">
        <f>IFERROR(VLOOKUP(B74,'Core Indicators'!$E$3:$G$9906,3,FALSE),"x")</f>
        <v>10900000</v>
      </c>
      <c r="P74" s="43">
        <v>27560</v>
      </c>
    </row>
    <row r="75" spans="1:16" x14ac:dyDescent="0.3">
      <c r="A75" s="16" t="s">
        <v>136</v>
      </c>
      <c r="B75" s="11" t="s">
        <v>135</v>
      </c>
      <c r="C75" s="40">
        <v>0.16674395220255789</v>
      </c>
      <c r="D75" s="36">
        <v>9</v>
      </c>
      <c r="E75" s="40">
        <v>6.8000000000000005E-2</v>
      </c>
      <c r="F75" s="40">
        <v>4.6666666666666661</v>
      </c>
      <c r="G75" s="40">
        <v>0.47928705147751982</v>
      </c>
      <c r="H75" s="40">
        <v>52.099998474121101</v>
      </c>
      <c r="I75" s="36">
        <v>3</v>
      </c>
      <c r="J75" s="10">
        <f>IFERROR(VLOOKUP($B75,'Core Indicators'!$E$3:$EU$906,147,FALSE),"x")</f>
        <v>1927</v>
      </c>
      <c r="K75" s="37">
        <v>-1.0090796947479248</v>
      </c>
      <c r="L75" s="40">
        <v>3.25</v>
      </c>
      <c r="M75" s="36">
        <v>45</v>
      </c>
      <c r="N75" s="36">
        <v>26</v>
      </c>
      <c r="O75" s="43">
        <f>IFERROR(VLOOKUP(B75,'Core Indicators'!$E$3:$G$9906,3,FALSE),"x")</f>
        <v>9158000</v>
      </c>
      <c r="P75" s="43">
        <v>111890</v>
      </c>
    </row>
    <row r="76" spans="1:16" x14ac:dyDescent="0.3">
      <c r="A76" s="16" t="s">
        <v>138</v>
      </c>
      <c r="B76" s="11" t="s">
        <v>137</v>
      </c>
      <c r="C76" s="40">
        <v>0.18750004284083788</v>
      </c>
      <c r="D76" s="36">
        <v>11</v>
      </c>
      <c r="E76" s="40">
        <v>0.05</v>
      </c>
      <c r="F76" s="40">
        <v>6.8</v>
      </c>
      <c r="G76" s="40">
        <v>0.25845412975522852</v>
      </c>
      <c r="H76" s="40">
        <v>30.600000381469702</v>
      </c>
      <c r="I76" s="36">
        <v>2</v>
      </c>
      <c r="J76" s="10" t="str">
        <f>IFERROR(VLOOKUP($B76,'Core Indicators'!$E$3:$EU$906,147,FALSE),"x")</f>
        <v>x</v>
      </c>
      <c r="K76" s="37">
        <v>0.49313449859619141</v>
      </c>
      <c r="L76" s="40">
        <v>5.75</v>
      </c>
      <c r="M76" s="36">
        <v>70</v>
      </c>
      <c r="N76" s="36">
        <v>44</v>
      </c>
      <c r="O76" s="43" t="str">
        <f>IFERROR(VLOOKUP(B76,'Core Indicators'!$E$3:$G$9906,3,FALSE),"x")</f>
        <v>x</v>
      </c>
      <c r="P76" s="43">
        <v>90530</v>
      </c>
    </row>
    <row r="77" spans="1:16" x14ac:dyDescent="0.3">
      <c r="A77" s="16" t="s">
        <v>140</v>
      </c>
      <c r="B77" s="11" t="s">
        <v>139</v>
      </c>
      <c r="C77" s="40">
        <v>0</v>
      </c>
      <c r="D77" s="36">
        <v>12</v>
      </c>
      <c r="E77" s="40">
        <v>0</v>
      </c>
      <c r="F77" s="40" t="s">
        <v>446</v>
      </c>
      <c r="G77" s="40">
        <v>5.7485973673396251E-2</v>
      </c>
      <c r="H77" s="40">
        <v>26.799999237060501</v>
      </c>
      <c r="I77" s="36">
        <v>0</v>
      </c>
      <c r="J77" s="10" t="str">
        <f>IFERROR(VLOOKUP($B77,'Core Indicators'!$E$3:$EU$906,147,FALSE),"x")</f>
        <v>x</v>
      </c>
      <c r="K77" s="37">
        <v>1.7669236660003662</v>
      </c>
      <c r="L77" s="40" t="s">
        <v>446</v>
      </c>
      <c r="M77" s="36">
        <v>94</v>
      </c>
      <c r="N77" s="36">
        <v>78</v>
      </c>
      <c r="O77" s="43" t="str">
        <f>IFERROR(VLOOKUP(B77,'Core Indicators'!$E$3:$G$9906,3,FALSE),"x")</f>
        <v>x</v>
      </c>
      <c r="P77" s="43">
        <v>100250</v>
      </c>
    </row>
    <row r="78" spans="1:16" x14ac:dyDescent="0.3">
      <c r="A78" s="16" t="s">
        <v>142</v>
      </c>
      <c r="B78" s="11" t="s">
        <v>141</v>
      </c>
      <c r="C78" s="40">
        <v>0.87948376317634558</v>
      </c>
      <c r="D78" s="36">
        <v>7</v>
      </c>
      <c r="E78" s="40">
        <v>7.0000000000000001E-3</v>
      </c>
      <c r="F78" s="40">
        <v>7.25</v>
      </c>
      <c r="G78" s="40">
        <v>0.5010283036162595</v>
      </c>
      <c r="H78" s="40">
        <v>37.799999237060497</v>
      </c>
      <c r="I78" s="36">
        <v>4</v>
      </c>
      <c r="J78" s="10">
        <f>IFERROR(VLOOKUP($B78,'Core Indicators'!$E$3:$EU$906,147,FALSE),"x")</f>
        <v>1941</v>
      </c>
      <c r="K78" s="37">
        <v>-3.075839951634407E-2</v>
      </c>
      <c r="L78" s="40">
        <v>7</v>
      </c>
      <c r="M78" s="36">
        <v>71</v>
      </c>
      <c r="N78" s="36">
        <v>41</v>
      </c>
      <c r="O78" s="43">
        <f>IFERROR(VLOOKUP(B78,'Core Indicators'!$E$3:$G$9906,3,FALSE),"x")</f>
        <v>1353520000</v>
      </c>
      <c r="P78" s="43">
        <v>2973190</v>
      </c>
    </row>
    <row r="79" spans="1:16" x14ac:dyDescent="0.3">
      <c r="A79" s="16" t="s">
        <v>144</v>
      </c>
      <c r="B79" s="11" t="s">
        <v>143</v>
      </c>
      <c r="C79" s="40">
        <v>0.77484892203625111</v>
      </c>
      <c r="D79" s="36">
        <v>5</v>
      </c>
      <c r="E79" s="40">
        <v>0.10680000000000001</v>
      </c>
      <c r="F79" s="40">
        <v>6.45</v>
      </c>
      <c r="G79" s="40">
        <v>0.45129165372762914</v>
      </c>
      <c r="H79" s="40">
        <v>39</v>
      </c>
      <c r="I79" s="36">
        <v>4</v>
      </c>
      <c r="J79" s="10">
        <f>IFERROR(VLOOKUP($B79,'Core Indicators'!$E$3:$EU$906,147,FALSE),"x")</f>
        <v>37</v>
      </c>
      <c r="K79" s="37">
        <v>-0.34253022074699402</v>
      </c>
      <c r="L79" s="40">
        <v>6</v>
      </c>
      <c r="M79" s="36">
        <v>61</v>
      </c>
      <c r="N79" s="36">
        <v>40</v>
      </c>
      <c r="O79" s="43">
        <f>IFERROR(VLOOKUP(B79,'Core Indicators'!$E$3:$G$9906,3,FALSE),"x")</f>
        <v>237655000</v>
      </c>
      <c r="P79" s="43">
        <v>1811570</v>
      </c>
    </row>
    <row r="80" spans="1:16" x14ac:dyDescent="0.3">
      <c r="A80" s="16" t="s">
        <v>422</v>
      </c>
      <c r="B80" s="11" t="s">
        <v>145</v>
      </c>
      <c r="C80" s="40">
        <v>0.67411710266757552</v>
      </c>
      <c r="D80" s="36">
        <v>0</v>
      </c>
      <c r="E80" s="40">
        <v>0.1595</v>
      </c>
      <c r="F80" s="40">
        <v>2.8833333333333333</v>
      </c>
      <c r="G80" s="40">
        <v>0.4917870072501338</v>
      </c>
      <c r="H80" s="40">
        <v>40.799999237060497</v>
      </c>
      <c r="I80" s="36">
        <v>3</v>
      </c>
      <c r="J80" s="10">
        <f>IFERROR(VLOOKUP($B80,'Core Indicators'!$E$3:$EU$906,147,FALSE),"x")</f>
        <v>0</v>
      </c>
      <c r="K80" s="37">
        <v>-0.74937212467193604</v>
      </c>
      <c r="L80" s="40">
        <v>2.25</v>
      </c>
      <c r="M80" s="36">
        <v>17</v>
      </c>
      <c r="N80" s="36">
        <v>26</v>
      </c>
      <c r="O80" s="43">
        <f>IFERROR(VLOOKUP(B80,'Core Indicators'!$E$3:$G$9906,3,FALSE),"x")</f>
        <v>82926000</v>
      </c>
      <c r="P80" s="43">
        <v>1628760</v>
      </c>
    </row>
    <row r="81" spans="1:16" x14ac:dyDescent="0.3">
      <c r="A81" s="16" t="s">
        <v>147</v>
      </c>
      <c r="B81" s="11" t="s">
        <v>146</v>
      </c>
      <c r="C81" s="40">
        <v>0.54614899851425913</v>
      </c>
      <c r="D81" s="36">
        <v>2</v>
      </c>
      <c r="E81" s="40">
        <v>0</v>
      </c>
      <c r="F81" s="40">
        <v>3.9666666666666663</v>
      </c>
      <c r="G81" s="40">
        <v>0.54027282291844048</v>
      </c>
      <c r="H81" s="40">
        <v>29.5</v>
      </c>
      <c r="I81" s="36">
        <v>4</v>
      </c>
      <c r="J81" s="10">
        <f>IFERROR(VLOOKUP($B81,'Core Indicators'!$E$3:$EU$906,147,FALSE),"x")</f>
        <v>1418</v>
      </c>
      <c r="K81" s="37">
        <v>-1.7224633693695068</v>
      </c>
      <c r="L81" s="40">
        <v>3.75</v>
      </c>
      <c r="M81" s="36">
        <v>31</v>
      </c>
      <c r="N81" s="36">
        <v>20</v>
      </c>
      <c r="O81" s="43">
        <f>IFERROR(VLOOKUP(B81,'Core Indicators'!$E$3:$G$9906,3,FALSE),"x")</f>
        <v>38434000</v>
      </c>
      <c r="P81" s="43">
        <v>434320</v>
      </c>
    </row>
    <row r="82" spans="1:16" x14ac:dyDescent="0.3">
      <c r="A82" s="16" t="s">
        <v>149</v>
      </c>
      <c r="B82" s="11" t="s">
        <v>148</v>
      </c>
      <c r="C82" s="40">
        <v>0</v>
      </c>
      <c r="D82" s="36">
        <v>12</v>
      </c>
      <c r="E82" s="40">
        <v>0</v>
      </c>
      <c r="F82" s="40" t="s">
        <v>446</v>
      </c>
      <c r="G82" s="40">
        <v>9.2902528710027577E-2</v>
      </c>
      <c r="H82" s="40">
        <v>32.799999237060497</v>
      </c>
      <c r="I82" s="36">
        <v>0</v>
      </c>
      <c r="J82" s="10" t="str">
        <f>IFERROR(VLOOKUP($B82,'Core Indicators'!$E$3:$EU$906,147,FALSE),"x")</f>
        <v>x</v>
      </c>
      <c r="K82" s="37">
        <v>1.394229531288147</v>
      </c>
      <c r="L82" s="40" t="s">
        <v>446</v>
      </c>
      <c r="M82" s="36">
        <v>97</v>
      </c>
      <c r="N82" s="36">
        <v>74</v>
      </c>
      <c r="O82" s="43" t="str">
        <f>IFERROR(VLOOKUP(B82,'Core Indicators'!$E$3:$G$9906,3,FALSE),"x")</f>
        <v>x</v>
      </c>
      <c r="P82" s="43">
        <v>68890</v>
      </c>
    </row>
    <row r="83" spans="1:16" x14ac:dyDescent="0.3">
      <c r="A83" s="16" t="s">
        <v>151</v>
      </c>
      <c r="B83" s="11" t="s">
        <v>150</v>
      </c>
      <c r="C83" s="40">
        <v>0.77369999502897258</v>
      </c>
      <c r="D83" s="36">
        <v>4</v>
      </c>
      <c r="E83" s="40">
        <v>0.44</v>
      </c>
      <c r="F83" s="40" t="s">
        <v>446</v>
      </c>
      <c r="G83" s="40">
        <v>0.10028412475205606</v>
      </c>
      <c r="H83" s="40">
        <v>39</v>
      </c>
      <c r="I83" s="36">
        <v>4</v>
      </c>
      <c r="J83" s="10" t="str">
        <f>IFERROR(VLOOKUP($B83,'Core Indicators'!$E$3:$EU$906,147,FALSE),"x")</f>
        <v>x</v>
      </c>
      <c r="K83" s="37">
        <v>1.0475901365280151</v>
      </c>
      <c r="L83" s="40" t="s">
        <v>446</v>
      </c>
      <c r="M83" s="36">
        <v>76</v>
      </c>
      <c r="N83" s="36">
        <v>60</v>
      </c>
      <c r="O83" s="43" t="str">
        <f>IFERROR(VLOOKUP(B83,'Core Indicators'!$E$3:$G$9906,3,FALSE),"x")</f>
        <v>x</v>
      </c>
      <c r="P83" s="43">
        <v>21640</v>
      </c>
    </row>
    <row r="84" spans="1:16" x14ac:dyDescent="0.3">
      <c r="A84" s="16" t="s">
        <v>153</v>
      </c>
      <c r="B84" s="11" t="s">
        <v>152</v>
      </c>
      <c r="C84" s="40">
        <v>0.12520399555787831</v>
      </c>
      <c r="D84" s="36">
        <v>12</v>
      </c>
      <c r="E84" s="40">
        <v>5.4999999999999997E-3</v>
      </c>
      <c r="F84" s="40" t="s">
        <v>446</v>
      </c>
      <c r="G84" s="40">
        <v>6.9101684951984321E-2</v>
      </c>
      <c r="H84" s="40">
        <v>35.900001525878899</v>
      </c>
      <c r="I84" s="36">
        <v>0</v>
      </c>
      <c r="J84" s="10">
        <f>IFERROR(VLOOKUP($B84,'Core Indicators'!$E$3:$EU$906,147,FALSE),"x")</f>
        <v>238</v>
      </c>
      <c r="K84" s="37">
        <v>0.28019103407859802</v>
      </c>
      <c r="L84" s="40" t="s">
        <v>446</v>
      </c>
      <c r="M84" s="36">
        <v>89</v>
      </c>
      <c r="N84" s="36">
        <v>53</v>
      </c>
      <c r="O84" s="43">
        <f>IFERROR(VLOOKUP(B84,'Core Indicators'!$E$3:$G$9906,3,FALSE),"x")</f>
        <v>60620000</v>
      </c>
      <c r="P84" s="43">
        <v>294140</v>
      </c>
    </row>
    <row r="85" spans="1:16" x14ac:dyDescent="0.3">
      <c r="A85" s="16" t="s">
        <v>155</v>
      </c>
      <c r="B85" s="11" t="s">
        <v>154</v>
      </c>
      <c r="C85" s="40">
        <v>0</v>
      </c>
      <c r="D85" s="36">
        <v>13</v>
      </c>
      <c r="E85" s="40">
        <v>0</v>
      </c>
      <c r="F85" s="40">
        <v>8.25</v>
      </c>
      <c r="G85" s="40">
        <v>0.4046629992825167</v>
      </c>
      <c r="H85" s="40" t="s">
        <v>446</v>
      </c>
      <c r="I85" s="36">
        <v>3</v>
      </c>
      <c r="J85" s="10" t="str">
        <f>IFERROR(VLOOKUP($B85,'Core Indicators'!$E$3:$EU$906,147,FALSE),"x")</f>
        <v>x</v>
      </c>
      <c r="K85" s="37">
        <v>-0.31257364153862</v>
      </c>
      <c r="L85" s="40">
        <v>7.25</v>
      </c>
      <c r="M85" s="36">
        <v>78</v>
      </c>
      <c r="N85" s="36">
        <v>43</v>
      </c>
      <c r="O85" s="43" t="str">
        <f>IFERROR(VLOOKUP(B85,'Core Indicators'!$E$3:$G$9906,3,FALSE),"x")</f>
        <v>x</v>
      </c>
      <c r="P85" s="43">
        <v>10830</v>
      </c>
    </row>
    <row r="86" spans="1:16" x14ac:dyDescent="0.3">
      <c r="A86" s="16" t="s">
        <v>157</v>
      </c>
      <c r="B86" s="11" t="s">
        <v>156</v>
      </c>
      <c r="C86" s="40">
        <v>4.1406014152601589E-2</v>
      </c>
      <c r="D86" s="36">
        <v>12</v>
      </c>
      <c r="E86" s="40">
        <v>2.2020000000000001E-2</v>
      </c>
      <c r="F86" s="40" t="s">
        <v>446</v>
      </c>
      <c r="G86" s="40">
        <v>9.8649094381129454E-2</v>
      </c>
      <c r="H86" s="40">
        <v>32.900001525878899</v>
      </c>
      <c r="I86" s="36">
        <v>2</v>
      </c>
      <c r="J86" s="10" t="str">
        <f>IFERROR(VLOOKUP($B86,'Core Indicators'!$E$3:$EU$906,147,FALSE),"x")</f>
        <v>x</v>
      </c>
      <c r="K86" s="37">
        <v>1.537964940071106</v>
      </c>
      <c r="L86" s="40" t="s">
        <v>446</v>
      </c>
      <c r="M86" s="36">
        <v>96</v>
      </c>
      <c r="N86" s="36">
        <v>73</v>
      </c>
      <c r="O86" s="43" t="str">
        <f>IFERROR(VLOOKUP(B86,'Core Indicators'!$E$3:$G$9906,3,FALSE),"x")</f>
        <v>x</v>
      </c>
      <c r="P86" s="43">
        <v>364560</v>
      </c>
    </row>
    <row r="87" spans="1:16" x14ac:dyDescent="0.3">
      <c r="A87" s="16" t="s">
        <v>159</v>
      </c>
      <c r="B87" s="11" t="s">
        <v>158</v>
      </c>
      <c r="C87" s="40">
        <v>0.58639999539256094</v>
      </c>
      <c r="D87" s="36">
        <v>2</v>
      </c>
      <c r="E87" s="40">
        <v>0.57999999999999996</v>
      </c>
      <c r="F87" s="40">
        <v>4.3166666666666664</v>
      </c>
      <c r="G87" s="40">
        <v>0.46862760444181262</v>
      </c>
      <c r="H87" s="40">
        <v>33.700000762939503</v>
      </c>
      <c r="I87" s="36">
        <v>3</v>
      </c>
      <c r="J87" s="10">
        <f>IFERROR(VLOOKUP($B87,'Core Indicators'!$E$3:$EU$906,147,FALSE),"x")</f>
        <v>0</v>
      </c>
      <c r="K87" s="37">
        <v>0.14395745098590851</v>
      </c>
      <c r="L87" s="40">
        <v>4.25</v>
      </c>
      <c r="M87" s="36">
        <v>37</v>
      </c>
      <c r="N87" s="36">
        <v>48</v>
      </c>
      <c r="O87" s="43">
        <f>IFERROR(VLOOKUP(B87,'Core Indicators'!$E$3:$G$9906,3,FALSE),"x")</f>
        <v>10554000</v>
      </c>
      <c r="P87" s="43">
        <v>88780</v>
      </c>
    </row>
    <row r="88" spans="1:16" x14ac:dyDescent="0.3">
      <c r="A88" s="16" t="s">
        <v>161</v>
      </c>
      <c r="B88" s="11" t="s">
        <v>160</v>
      </c>
      <c r="C88" s="40">
        <v>0.53400502921163984</v>
      </c>
      <c r="D88" s="36">
        <v>4</v>
      </c>
      <c r="E88" s="40">
        <v>0.41700000000000004</v>
      </c>
      <c r="F88" s="40">
        <v>3.7833333333333337</v>
      </c>
      <c r="G88" s="40">
        <v>0.20262584823483387</v>
      </c>
      <c r="H88" s="40">
        <v>27.5</v>
      </c>
      <c r="I88" s="36">
        <v>2</v>
      </c>
      <c r="J88" s="10" t="str">
        <f>IFERROR(VLOOKUP($B88,'Core Indicators'!$E$3:$EU$906,147,FALSE),"x")</f>
        <v>x</v>
      </c>
      <c r="K88" s="37">
        <v>-0.43241328001022339</v>
      </c>
      <c r="L88" s="40">
        <v>3.5</v>
      </c>
      <c r="M88" s="36">
        <v>23</v>
      </c>
      <c r="N88" s="36">
        <v>34</v>
      </c>
      <c r="O88" s="43" t="str">
        <f>IFERROR(VLOOKUP(B88,'Core Indicators'!$E$3:$G$9906,3,FALSE),"x")</f>
        <v>x</v>
      </c>
      <c r="P88" s="43">
        <v>2699700</v>
      </c>
    </row>
    <row r="89" spans="1:16" x14ac:dyDescent="0.3">
      <c r="A89" s="16" t="s">
        <v>163</v>
      </c>
      <c r="B89" s="11" t="s">
        <v>162</v>
      </c>
      <c r="C89" s="40">
        <v>0.85199999313056463</v>
      </c>
      <c r="D89" s="36">
        <v>4</v>
      </c>
      <c r="E89" s="40">
        <v>0.08</v>
      </c>
      <c r="F89" s="40">
        <v>4.8499999999999996</v>
      </c>
      <c r="G89" s="40">
        <v>0.5445086125768992</v>
      </c>
      <c r="H89" s="40">
        <v>40.799999237060497</v>
      </c>
      <c r="I89" s="36">
        <v>3</v>
      </c>
      <c r="J89" s="10">
        <f>IFERROR(VLOOKUP($B89,'Core Indicators'!$E$3:$EU$906,147,FALSE),"x")</f>
        <v>102</v>
      </c>
      <c r="K89" s="37">
        <v>-0.45431771874427795</v>
      </c>
      <c r="L89" s="40">
        <v>5.5</v>
      </c>
      <c r="M89" s="36">
        <v>48</v>
      </c>
      <c r="N89" s="36">
        <v>28</v>
      </c>
      <c r="O89" s="43">
        <f>IFERROR(VLOOKUP(B89,'Core Indicators'!$E$3:$G$9906,3,FALSE),"x")</f>
        <v>51393000</v>
      </c>
      <c r="P89" s="43">
        <v>569140</v>
      </c>
    </row>
    <row r="90" spans="1:16" x14ac:dyDescent="0.3">
      <c r="A90" s="16" t="s">
        <v>165</v>
      </c>
      <c r="B90" s="11" t="s">
        <v>164</v>
      </c>
      <c r="C90" s="40">
        <v>0</v>
      </c>
      <c r="D90" s="36">
        <v>13</v>
      </c>
      <c r="E90" s="40">
        <v>0</v>
      </c>
      <c r="F90" s="40" t="s">
        <v>446</v>
      </c>
      <c r="G90" s="40" t="s">
        <v>446</v>
      </c>
      <c r="H90" s="40">
        <v>37</v>
      </c>
      <c r="I90" s="36">
        <v>0</v>
      </c>
      <c r="J90" s="10" t="str">
        <f>IFERROR(VLOOKUP($B90,'Core Indicators'!$E$3:$EU$906,147,FALSE),"x")</f>
        <v>x</v>
      </c>
      <c r="K90" s="37">
        <v>0.73770260810852051</v>
      </c>
      <c r="L90" s="40" t="s">
        <v>446</v>
      </c>
      <c r="M90" s="36">
        <v>93</v>
      </c>
      <c r="N90" s="36" t="s">
        <v>446</v>
      </c>
      <c r="O90" s="43" t="str">
        <f>IFERROR(VLOOKUP(B90,'Core Indicators'!$E$3:$G$9906,3,FALSE),"x")</f>
        <v>x</v>
      </c>
      <c r="P90" s="43">
        <v>810</v>
      </c>
    </row>
    <row r="91" spans="1:16" x14ac:dyDescent="0.3">
      <c r="A91" s="16" t="s">
        <v>420</v>
      </c>
      <c r="B91" s="11" t="s">
        <v>166</v>
      </c>
      <c r="C91" s="40">
        <v>0</v>
      </c>
      <c r="D91" s="36">
        <v>0</v>
      </c>
      <c r="E91" s="40">
        <v>0</v>
      </c>
      <c r="F91" s="40">
        <v>2.65</v>
      </c>
      <c r="G91" s="40" t="s">
        <v>446</v>
      </c>
      <c r="H91" s="40" t="s">
        <v>446</v>
      </c>
      <c r="I91" s="36">
        <v>3</v>
      </c>
      <c r="J91" s="10">
        <f>IFERROR(VLOOKUP($B91,'Core Indicators'!$E$3:$EU$906,147,FALSE),"x")</f>
        <v>2</v>
      </c>
      <c r="K91" s="37">
        <v>-1.6514610052108765</v>
      </c>
      <c r="L91" s="40">
        <v>1.25</v>
      </c>
      <c r="M91" s="36">
        <v>3</v>
      </c>
      <c r="N91" s="36">
        <v>17</v>
      </c>
      <c r="O91" s="43">
        <f>IFERROR(VLOOKUP(B91,'Core Indicators'!$E$3:$G$9906,3,FALSE),"x")</f>
        <v>25550000</v>
      </c>
      <c r="P91" s="43">
        <v>120410</v>
      </c>
    </row>
    <row r="92" spans="1:16" x14ac:dyDescent="0.3">
      <c r="A92" s="16" t="s">
        <v>424</v>
      </c>
      <c r="B92" s="11" t="s">
        <v>297</v>
      </c>
      <c r="C92" s="40">
        <v>0</v>
      </c>
      <c r="D92" s="36">
        <v>10</v>
      </c>
      <c r="E92" s="40">
        <v>0</v>
      </c>
      <c r="F92" s="40">
        <v>8.6</v>
      </c>
      <c r="G92" s="40">
        <v>5.7573633086494325E-2</v>
      </c>
      <c r="H92" s="40">
        <v>31.600000381469702</v>
      </c>
      <c r="I92" s="36">
        <v>0</v>
      </c>
      <c r="J92" s="10" t="str">
        <f>IFERROR(VLOOKUP($B92,'Core Indicators'!$E$3:$EU$906,147,FALSE),"x")</f>
        <v>x</v>
      </c>
      <c r="K92" s="37">
        <v>1.1940708160400391</v>
      </c>
      <c r="L92" s="40">
        <v>8.5</v>
      </c>
      <c r="M92" s="36">
        <v>83</v>
      </c>
      <c r="N92" s="36">
        <v>59</v>
      </c>
      <c r="O92" s="43" t="str">
        <f>IFERROR(VLOOKUP(B92,'Core Indicators'!$E$3:$G$9906,3,FALSE),"x")</f>
        <v>x</v>
      </c>
      <c r="P92" s="43">
        <v>97480</v>
      </c>
    </row>
    <row r="93" spans="1:16" x14ac:dyDescent="0.3">
      <c r="A93" s="16" t="s">
        <v>168</v>
      </c>
      <c r="B93" s="11" t="s">
        <v>167</v>
      </c>
      <c r="C93" s="40">
        <v>0.93409999825209378</v>
      </c>
      <c r="D93" s="36">
        <v>5</v>
      </c>
      <c r="E93" s="40">
        <v>0.15</v>
      </c>
      <c r="F93" s="40">
        <v>4.7</v>
      </c>
      <c r="G93" s="40">
        <v>0.24530015895983059</v>
      </c>
      <c r="H93" s="40" t="s">
        <v>446</v>
      </c>
      <c r="I93" s="36">
        <v>1</v>
      </c>
      <c r="J93" s="10" t="str">
        <f>IFERROR(VLOOKUP($B93,'Core Indicators'!$E$3:$EU$906,147,FALSE),"x")</f>
        <v>x</v>
      </c>
      <c r="K93" s="37">
        <v>0.21567395329475403</v>
      </c>
      <c r="L93" s="40">
        <v>5</v>
      </c>
      <c r="M93" s="36">
        <v>36</v>
      </c>
      <c r="N93" s="36">
        <v>40</v>
      </c>
      <c r="O93" s="43" t="str">
        <f>IFERROR(VLOOKUP(B93,'Core Indicators'!$E$3:$G$9906,3,FALSE),"x")</f>
        <v>x</v>
      </c>
      <c r="P93" s="43">
        <v>17820</v>
      </c>
    </row>
    <row r="94" spans="1:16" x14ac:dyDescent="0.3">
      <c r="A94" s="16" t="s">
        <v>170</v>
      </c>
      <c r="B94" s="11" t="s">
        <v>169</v>
      </c>
      <c r="C94" s="40">
        <v>0.54403001519411787</v>
      </c>
      <c r="D94" s="36">
        <v>6</v>
      </c>
      <c r="E94" s="40">
        <v>0.27300000000000002</v>
      </c>
      <c r="F94" s="40">
        <v>6.1</v>
      </c>
      <c r="G94" s="40">
        <v>0.38123403012213519</v>
      </c>
      <c r="H94" s="40">
        <v>27.700000762939499</v>
      </c>
      <c r="I94" s="36">
        <v>3</v>
      </c>
      <c r="J94" s="10" t="str">
        <f>IFERROR(VLOOKUP($B94,'Core Indicators'!$E$3:$EU$906,147,FALSE),"x")</f>
        <v>x</v>
      </c>
      <c r="K94" s="37">
        <v>-0.88630145788192749</v>
      </c>
      <c r="L94" s="40">
        <v>5</v>
      </c>
      <c r="M94" s="36">
        <v>38</v>
      </c>
      <c r="N94" s="36">
        <v>30</v>
      </c>
      <c r="O94" s="43" t="str">
        <f>IFERROR(VLOOKUP(B94,'Core Indicators'!$E$3:$G$9906,3,FALSE),"x")</f>
        <v>x</v>
      </c>
      <c r="P94" s="43">
        <v>191800</v>
      </c>
    </row>
    <row r="95" spans="1:16" x14ac:dyDescent="0.3">
      <c r="A95" s="16" t="s">
        <v>1600</v>
      </c>
      <c r="B95" s="11" t="s">
        <v>171</v>
      </c>
      <c r="C95" s="40">
        <v>0.64979998860955224</v>
      </c>
      <c r="D95" s="36">
        <v>2</v>
      </c>
      <c r="E95" s="40">
        <v>0.39699999999999996</v>
      </c>
      <c r="F95" s="40">
        <v>2.9666666666666668</v>
      </c>
      <c r="G95" s="40">
        <v>0.46313362471203112</v>
      </c>
      <c r="H95" s="40">
        <v>36.400001525878899</v>
      </c>
      <c r="I95" s="36">
        <v>2</v>
      </c>
      <c r="J95" s="10" t="str">
        <f>IFERROR(VLOOKUP($B95,'Core Indicators'!$E$3:$EU$906,147,FALSE),"x")</f>
        <v>x</v>
      </c>
      <c r="K95" s="37">
        <v>-0.94110077619552612</v>
      </c>
      <c r="L95" s="40">
        <v>2.25</v>
      </c>
      <c r="M95" s="36">
        <v>14</v>
      </c>
      <c r="N95" s="36">
        <v>29</v>
      </c>
      <c r="O95" s="43" t="str">
        <f>IFERROR(VLOOKUP(B95,'Core Indicators'!$E$3:$G$9906,3,FALSE),"x")</f>
        <v>x</v>
      </c>
      <c r="P95" s="43">
        <v>230800</v>
      </c>
    </row>
    <row r="96" spans="1:16" x14ac:dyDescent="0.3">
      <c r="A96" s="16" t="s">
        <v>370</v>
      </c>
      <c r="B96" s="11" t="s">
        <v>172</v>
      </c>
      <c r="C96" s="40">
        <v>0.57146297743123697</v>
      </c>
      <c r="D96" s="36">
        <v>10</v>
      </c>
      <c r="E96" s="40">
        <v>0.35299999999999998</v>
      </c>
      <c r="F96" s="40">
        <v>8.9</v>
      </c>
      <c r="G96" s="40">
        <v>0.16942693947807119</v>
      </c>
      <c r="H96" s="40">
        <v>35.599998474121101</v>
      </c>
      <c r="I96" s="36">
        <v>2</v>
      </c>
      <c r="J96" s="10" t="str">
        <f>IFERROR(VLOOKUP($B96,'Core Indicators'!$E$3:$EU$906,147,FALSE),"x")</f>
        <v>x</v>
      </c>
      <c r="K96" s="37">
        <v>1.013924241065979</v>
      </c>
      <c r="L96" s="40">
        <v>8.25</v>
      </c>
      <c r="M96" s="36">
        <v>89</v>
      </c>
      <c r="N96" s="36">
        <v>56</v>
      </c>
      <c r="O96" s="43" t="str">
        <f>IFERROR(VLOOKUP(B96,'Core Indicators'!$E$3:$G$9906,3,FALSE),"x")</f>
        <v>x</v>
      </c>
      <c r="P96" s="43">
        <v>62180</v>
      </c>
    </row>
    <row r="97" spans="1:16" x14ac:dyDescent="0.3">
      <c r="A97" s="16" t="s">
        <v>174</v>
      </c>
      <c r="B97" s="11" t="s">
        <v>173</v>
      </c>
      <c r="C97" s="40">
        <v>0.81310000444352626</v>
      </c>
      <c r="D97" s="36">
        <v>6</v>
      </c>
      <c r="E97" s="40">
        <v>0.1</v>
      </c>
      <c r="F97" s="40">
        <v>5.3</v>
      </c>
      <c r="G97" s="40">
        <v>0.36244894653984439</v>
      </c>
      <c r="H97" s="40">
        <v>31.799999237060501</v>
      </c>
      <c r="I97" s="36">
        <v>3</v>
      </c>
      <c r="J97" s="10">
        <f>IFERROR(VLOOKUP($B97,'Core Indicators'!$E$3:$EU$906,147,FALSE),"x")</f>
        <v>191</v>
      </c>
      <c r="K97" s="37">
        <v>-0.85828012228012085</v>
      </c>
      <c r="L97" s="40">
        <v>4.75</v>
      </c>
      <c r="M97" s="36">
        <v>44</v>
      </c>
      <c r="N97" s="36">
        <v>28</v>
      </c>
      <c r="O97" s="43">
        <f>IFERROR(VLOOKUP(B97,'Core Indicators'!$E$3:$G$9906,3,FALSE),"x")</f>
        <v>6849000</v>
      </c>
      <c r="P97" s="43">
        <v>10230</v>
      </c>
    </row>
    <row r="98" spans="1:16" x14ac:dyDescent="0.3">
      <c r="A98" s="16" t="s">
        <v>176</v>
      </c>
      <c r="B98" s="11" t="s">
        <v>175</v>
      </c>
      <c r="C98" s="40">
        <v>0</v>
      </c>
      <c r="D98" s="36">
        <v>11</v>
      </c>
      <c r="E98" s="40">
        <v>0</v>
      </c>
      <c r="F98" s="40">
        <v>5.45</v>
      </c>
      <c r="G98" s="40">
        <v>0.5460311448569698</v>
      </c>
      <c r="H98" s="40">
        <v>44.900001525878899</v>
      </c>
      <c r="I98" s="36">
        <v>0</v>
      </c>
      <c r="J98" s="10">
        <f>IFERROR(VLOOKUP($B98,'Core Indicators'!$E$3:$EU$906,147,FALSE),"x")</f>
        <v>0</v>
      </c>
      <c r="K98" s="37">
        <v>-0.38059708476066589</v>
      </c>
      <c r="L98" s="40">
        <v>5</v>
      </c>
      <c r="M98" s="36">
        <v>63</v>
      </c>
      <c r="N98" s="36">
        <v>40</v>
      </c>
      <c r="O98" s="43">
        <f>IFERROR(VLOOKUP(B98,'Core Indicators'!$E$3:$G$9906,3,FALSE),"x")</f>
        <v>2009000</v>
      </c>
      <c r="P98" s="43">
        <v>30360</v>
      </c>
    </row>
    <row r="99" spans="1:16" x14ac:dyDescent="0.3">
      <c r="A99" s="16" t="s">
        <v>178</v>
      </c>
      <c r="B99" s="11" t="s">
        <v>177</v>
      </c>
      <c r="C99" s="40">
        <v>0.98551100015634296</v>
      </c>
      <c r="D99" s="36">
        <v>11</v>
      </c>
      <c r="E99" s="40">
        <v>0</v>
      </c>
      <c r="F99" s="40">
        <v>6.6</v>
      </c>
      <c r="G99" s="40">
        <v>0.65102151684274645</v>
      </c>
      <c r="H99" s="40">
        <v>35.299999237060497</v>
      </c>
      <c r="I99" s="36">
        <v>0</v>
      </c>
      <c r="J99" s="10" t="str">
        <f>IFERROR(VLOOKUP($B99,'Core Indicators'!$E$3:$EU$906,147,FALSE),"x")</f>
        <v>x</v>
      </c>
      <c r="K99" s="37">
        <v>-0.99521124362945557</v>
      </c>
      <c r="L99" s="40">
        <v>5.5</v>
      </c>
      <c r="M99" s="36">
        <v>60</v>
      </c>
      <c r="N99" s="36">
        <v>28</v>
      </c>
      <c r="O99" s="43" t="str">
        <f>IFERROR(VLOOKUP(B99,'Core Indicators'!$E$3:$G$9906,3,FALSE),"x")</f>
        <v>x</v>
      </c>
      <c r="P99" s="43">
        <v>96320</v>
      </c>
    </row>
    <row r="100" spans="1:16" x14ac:dyDescent="0.3">
      <c r="A100" s="16" t="s">
        <v>180</v>
      </c>
      <c r="B100" s="11" t="s">
        <v>179</v>
      </c>
      <c r="C100" s="40">
        <v>0.27512803021308752</v>
      </c>
      <c r="D100" s="36">
        <v>1</v>
      </c>
      <c r="E100" s="40">
        <v>0</v>
      </c>
      <c r="F100" s="40">
        <v>2.4500000000000002</v>
      </c>
      <c r="G100" s="40">
        <v>0.1717677188582355</v>
      </c>
      <c r="H100" s="40" t="s">
        <v>446</v>
      </c>
      <c r="I100" s="36">
        <v>5</v>
      </c>
      <c r="J100" s="10">
        <f>IFERROR(VLOOKUP($B100,'Core Indicators'!$E$3:$EU$906,147,FALSE),"x")</f>
        <v>729</v>
      </c>
      <c r="K100" s="37">
        <v>-1.848054051399231</v>
      </c>
      <c r="L100" s="40">
        <v>2.75</v>
      </c>
      <c r="M100" s="36">
        <v>9</v>
      </c>
      <c r="N100" s="36">
        <v>18</v>
      </c>
      <c r="O100" s="43">
        <f>IFERROR(VLOOKUP(B100,'Core Indicators'!$E$3:$G$9906,3,FALSE),"x")</f>
        <v>6871000</v>
      </c>
      <c r="P100" s="43">
        <v>1759540</v>
      </c>
    </row>
    <row r="101" spans="1:16" x14ac:dyDescent="0.3">
      <c r="A101" s="16" t="s">
        <v>182</v>
      </c>
      <c r="B101" s="11" t="s">
        <v>181</v>
      </c>
      <c r="C101" s="40">
        <v>0</v>
      </c>
      <c r="D101" s="36">
        <v>12</v>
      </c>
      <c r="E101" s="40">
        <v>0</v>
      </c>
      <c r="F101" s="40" t="s">
        <v>446</v>
      </c>
      <c r="G101" s="40" t="s">
        <v>446</v>
      </c>
      <c r="H101" s="40" t="s">
        <v>446</v>
      </c>
      <c r="I101" s="36">
        <v>0</v>
      </c>
      <c r="J101" s="10" t="str">
        <f>IFERROR(VLOOKUP($B101,'Core Indicators'!$E$3:$EU$906,147,FALSE),"x")</f>
        <v>x</v>
      </c>
      <c r="K101" s="37">
        <v>1.679332971572876</v>
      </c>
      <c r="L101" s="40" t="s">
        <v>446</v>
      </c>
      <c r="M101" s="36">
        <v>90</v>
      </c>
      <c r="N101" s="36" t="s">
        <v>446</v>
      </c>
      <c r="O101" s="43" t="str">
        <f>IFERROR(VLOOKUP(B101,'Core Indicators'!$E$3:$G$9906,3,FALSE),"x")</f>
        <v>x</v>
      </c>
      <c r="P101" s="43">
        <v>160</v>
      </c>
    </row>
    <row r="102" spans="1:16" x14ac:dyDescent="0.3">
      <c r="A102" s="16" t="s">
        <v>184</v>
      </c>
      <c r="B102" s="11" t="s">
        <v>183</v>
      </c>
      <c r="C102" s="40">
        <v>0.28331598739290231</v>
      </c>
      <c r="D102" s="36">
        <v>9</v>
      </c>
      <c r="E102" s="40">
        <v>0.13</v>
      </c>
      <c r="F102" s="40">
        <v>9.5</v>
      </c>
      <c r="G102" s="40">
        <v>0.12419569598644076</v>
      </c>
      <c r="H102" s="40">
        <v>37.299999237060497</v>
      </c>
      <c r="I102" s="36">
        <v>0</v>
      </c>
      <c r="J102" s="10" t="str">
        <f>IFERROR(VLOOKUP($B102,'Core Indicators'!$E$3:$EU$906,147,FALSE),"x")</f>
        <v>x</v>
      </c>
      <c r="K102" s="37">
        <v>1.0228707790374756</v>
      </c>
      <c r="L102" s="40">
        <v>9.75</v>
      </c>
      <c r="M102" s="36">
        <v>91</v>
      </c>
      <c r="N102" s="36">
        <v>60</v>
      </c>
      <c r="O102" s="43" t="str">
        <f>IFERROR(VLOOKUP(B102,'Core Indicators'!$E$3:$G$9906,3,FALSE),"x")</f>
        <v>x</v>
      </c>
      <c r="P102" s="43">
        <v>62650</v>
      </c>
    </row>
    <row r="103" spans="1:16" x14ac:dyDescent="0.3">
      <c r="A103" s="16" t="s">
        <v>186</v>
      </c>
      <c r="B103" s="11" t="s">
        <v>185</v>
      </c>
      <c r="C103" s="40">
        <v>0</v>
      </c>
      <c r="D103" s="36">
        <v>14</v>
      </c>
      <c r="E103" s="40">
        <v>0</v>
      </c>
      <c r="F103" s="40" t="s">
        <v>446</v>
      </c>
      <c r="G103" s="40">
        <v>7.8352409215030061E-2</v>
      </c>
      <c r="H103" s="40">
        <v>34.900001525878899</v>
      </c>
      <c r="I103" s="36">
        <v>0</v>
      </c>
      <c r="J103" s="10" t="str">
        <f>IFERROR(VLOOKUP($B103,'Core Indicators'!$E$3:$EU$906,147,FALSE),"x")</f>
        <v>x</v>
      </c>
      <c r="K103" s="37">
        <v>1.7934256792068481</v>
      </c>
      <c r="L103" s="40" t="s">
        <v>446</v>
      </c>
      <c r="M103" s="36">
        <v>98</v>
      </c>
      <c r="N103" s="36">
        <v>80</v>
      </c>
      <c r="O103" s="43" t="str">
        <f>IFERROR(VLOOKUP(B103,'Core Indicators'!$E$3:$G$9906,3,FALSE),"x")</f>
        <v>x</v>
      </c>
      <c r="P103" s="43">
        <v>2590</v>
      </c>
    </row>
    <row r="104" spans="1:16" x14ac:dyDescent="0.3">
      <c r="A104" s="16" t="s">
        <v>189</v>
      </c>
      <c r="B104" s="11" t="s">
        <v>188</v>
      </c>
      <c r="C104" s="40">
        <v>0.6145339894685744</v>
      </c>
      <c r="D104" s="36">
        <v>6</v>
      </c>
      <c r="E104" s="40">
        <v>0</v>
      </c>
      <c r="F104" s="40">
        <v>5.4</v>
      </c>
      <c r="G104" s="40" t="s">
        <v>446</v>
      </c>
      <c r="H104" s="40">
        <v>42.599998474121101</v>
      </c>
      <c r="I104" s="36">
        <v>0</v>
      </c>
      <c r="J104" s="10">
        <f>IFERROR(VLOOKUP($B104,'Core Indicators'!$E$3:$EU$906,147,FALSE),"x")</f>
        <v>183</v>
      </c>
      <c r="K104" s="37">
        <v>-1.0088132619857788</v>
      </c>
      <c r="L104" s="40">
        <v>4.25</v>
      </c>
      <c r="M104" s="36">
        <v>61</v>
      </c>
      <c r="N104" s="36">
        <v>24</v>
      </c>
      <c r="O104" s="43">
        <f>IFERROR(VLOOKUP(B104,'Core Indicators'!$E$3:$G$9906,3,FALSE),"x")</f>
        <v>26700000</v>
      </c>
      <c r="P104" s="43">
        <v>581800</v>
      </c>
    </row>
    <row r="105" spans="1:16" x14ac:dyDescent="0.3">
      <c r="A105" s="16" t="s">
        <v>191</v>
      </c>
      <c r="B105" s="11" t="s">
        <v>190</v>
      </c>
      <c r="C105" s="40">
        <v>0.60879998738765706</v>
      </c>
      <c r="D105" s="36">
        <v>10</v>
      </c>
      <c r="E105" s="40">
        <v>0</v>
      </c>
      <c r="F105" s="40">
        <v>6.35</v>
      </c>
      <c r="G105" s="40">
        <v>0.61495508839939506</v>
      </c>
      <c r="H105" s="40">
        <v>44.700000762939503</v>
      </c>
      <c r="I105" s="36">
        <v>0</v>
      </c>
      <c r="J105" s="10">
        <f>IFERROR(VLOOKUP($B105,'Core Indicators'!$E$3:$EU$906,147,FALSE),"x")</f>
        <v>36</v>
      </c>
      <c r="K105" s="37">
        <v>-0.33112335205078125</v>
      </c>
      <c r="L105" s="40">
        <v>5.5</v>
      </c>
      <c r="M105" s="36">
        <v>62</v>
      </c>
      <c r="N105" s="36">
        <v>31</v>
      </c>
      <c r="O105" s="43">
        <f>IFERROR(VLOOKUP(B105,'Core Indicators'!$E$3:$G$9906,3,FALSE),"x")</f>
        <v>19130000</v>
      </c>
      <c r="P105" s="43">
        <v>94280</v>
      </c>
    </row>
    <row r="106" spans="1:16" x14ac:dyDescent="0.3">
      <c r="A106" s="16" t="s">
        <v>193</v>
      </c>
      <c r="B106" s="11" t="s">
        <v>192</v>
      </c>
      <c r="C106" s="40">
        <v>0.59559397110393586</v>
      </c>
      <c r="D106" s="36">
        <v>3</v>
      </c>
      <c r="E106" s="40">
        <v>5.8999999999999997E-2</v>
      </c>
      <c r="F106" s="40">
        <v>5.85</v>
      </c>
      <c r="G106" s="40">
        <v>0.27437398190136941</v>
      </c>
      <c r="H106" s="40">
        <v>41</v>
      </c>
      <c r="I106" s="36">
        <v>1</v>
      </c>
      <c r="J106" s="10" t="str">
        <f>IFERROR(VLOOKUP($B106,'Core Indicators'!$E$3:$EU$906,147,FALSE),"x")</f>
        <v>x</v>
      </c>
      <c r="K106" s="37">
        <v>0.59094518423080444</v>
      </c>
      <c r="L106" s="40">
        <v>5.5</v>
      </c>
      <c r="M106" s="36">
        <v>52</v>
      </c>
      <c r="N106" s="36">
        <v>53</v>
      </c>
      <c r="O106" s="43" t="str">
        <f>IFERROR(VLOOKUP(B106,'Core Indicators'!$E$3:$G$9906,3,FALSE),"x")</f>
        <v>x</v>
      </c>
      <c r="P106" s="43">
        <v>328550</v>
      </c>
    </row>
    <row r="107" spans="1:16" x14ac:dyDescent="0.3">
      <c r="A107" s="16" t="s">
        <v>195</v>
      </c>
      <c r="B107" s="11" t="s">
        <v>194</v>
      </c>
      <c r="C107" s="40">
        <v>1.9899981117248444E-2</v>
      </c>
      <c r="D107" s="36">
        <v>8</v>
      </c>
      <c r="E107" s="40">
        <v>0</v>
      </c>
      <c r="F107" s="40" t="s">
        <v>446</v>
      </c>
      <c r="G107" s="40">
        <v>0.36658249793434283</v>
      </c>
      <c r="H107" s="40">
        <v>31.299999237060501</v>
      </c>
      <c r="I107" s="36">
        <v>2</v>
      </c>
      <c r="J107" s="10" t="str">
        <f>IFERROR(VLOOKUP($B107,'Core Indicators'!$E$3:$EU$906,147,FALSE),"x")</f>
        <v>x</v>
      </c>
      <c r="K107" s="37">
        <v>-0.41108790040016174</v>
      </c>
      <c r="L107" s="40" t="s">
        <v>446</v>
      </c>
      <c r="M107" s="36">
        <v>40</v>
      </c>
      <c r="N107" s="36">
        <v>29</v>
      </c>
      <c r="O107" s="43" t="str">
        <f>IFERROR(VLOOKUP(B107,'Core Indicators'!$E$3:$G$9906,3,FALSE),"x")</f>
        <v>x</v>
      </c>
      <c r="P107" s="43">
        <v>300</v>
      </c>
    </row>
    <row r="108" spans="1:16" x14ac:dyDescent="0.3">
      <c r="A108" s="16" t="s">
        <v>197</v>
      </c>
      <c r="B108" s="11" t="s">
        <v>196</v>
      </c>
      <c r="C108" s="40">
        <v>0.18420004291385361</v>
      </c>
      <c r="D108" s="36">
        <v>12</v>
      </c>
      <c r="E108" s="40">
        <v>0</v>
      </c>
      <c r="F108" s="40">
        <v>5.8</v>
      </c>
      <c r="G108" s="40">
        <v>0.67610385107586835</v>
      </c>
      <c r="H108" s="40">
        <v>33</v>
      </c>
      <c r="I108" s="36">
        <v>5</v>
      </c>
      <c r="J108" s="10">
        <f>IFERROR(VLOOKUP($B108,'Core Indicators'!$E$3:$EU$906,147,FALSE),"x")</f>
        <v>1130</v>
      </c>
      <c r="K108" s="37">
        <v>-0.83423358201980591</v>
      </c>
      <c r="L108" s="40">
        <v>4.5</v>
      </c>
      <c r="M108" s="36">
        <v>41</v>
      </c>
      <c r="N108" s="36">
        <v>29</v>
      </c>
      <c r="O108" s="43">
        <f>IFERROR(VLOOKUP(B108,'Core Indicators'!$E$3:$G$9906,3,FALSE),"x")</f>
        <v>19801000</v>
      </c>
      <c r="P108" s="43">
        <v>1220190</v>
      </c>
    </row>
    <row r="109" spans="1:16" x14ac:dyDescent="0.3">
      <c r="A109" s="16" t="s">
        <v>199</v>
      </c>
      <c r="B109" s="11" t="s">
        <v>198</v>
      </c>
      <c r="C109" s="40">
        <v>0</v>
      </c>
      <c r="D109" s="36">
        <v>12</v>
      </c>
      <c r="E109" s="40">
        <v>0</v>
      </c>
      <c r="F109" s="40" t="s">
        <v>446</v>
      </c>
      <c r="G109" s="40">
        <v>0.19499821964839725</v>
      </c>
      <c r="H109" s="40">
        <v>29.200000762939499</v>
      </c>
      <c r="I109" s="36">
        <v>0</v>
      </c>
      <c r="J109" s="10" t="str">
        <f>IFERROR(VLOOKUP($B109,'Core Indicators'!$E$3:$EU$906,147,FALSE),"x")</f>
        <v>x</v>
      </c>
      <c r="K109" s="37">
        <v>0.95223230123519897</v>
      </c>
      <c r="L109" s="40" t="s">
        <v>446</v>
      </c>
      <c r="M109" s="36">
        <v>90</v>
      </c>
      <c r="N109" s="36">
        <v>54</v>
      </c>
      <c r="O109" s="43" t="str">
        <f>IFERROR(VLOOKUP(B109,'Core Indicators'!$E$3:$G$9906,3,FALSE),"x")</f>
        <v>x</v>
      </c>
      <c r="P109" s="43">
        <v>320</v>
      </c>
    </row>
    <row r="110" spans="1:16" x14ac:dyDescent="0.3">
      <c r="A110" s="16" t="s">
        <v>201</v>
      </c>
      <c r="B110" s="11" t="s">
        <v>200</v>
      </c>
      <c r="C110" s="40">
        <v>0</v>
      </c>
      <c r="D110" s="36">
        <v>12</v>
      </c>
      <c r="E110" s="40">
        <v>0</v>
      </c>
      <c r="F110" s="40" t="s">
        <v>446</v>
      </c>
      <c r="G110" s="40" t="s">
        <v>446</v>
      </c>
      <c r="H110" s="40" t="s">
        <v>446</v>
      </c>
      <c r="I110" s="36">
        <v>0</v>
      </c>
      <c r="J110" s="10" t="str">
        <f>IFERROR(VLOOKUP($B110,'Core Indicators'!$E$3:$EU$906,147,FALSE),"x")</f>
        <v>x</v>
      </c>
      <c r="K110" s="37">
        <v>-3.3094067126512527E-2</v>
      </c>
      <c r="L110" s="40" t="s">
        <v>446</v>
      </c>
      <c r="M110" s="36">
        <v>93</v>
      </c>
      <c r="N110" s="36" t="s">
        <v>446</v>
      </c>
      <c r="O110" s="43" t="str">
        <f>IFERROR(VLOOKUP(B110,'Core Indicators'!$E$3:$G$9906,3,FALSE),"x")</f>
        <v>x</v>
      </c>
      <c r="P110" s="43">
        <v>180</v>
      </c>
    </row>
    <row r="111" spans="1:16" x14ac:dyDescent="0.3">
      <c r="A111" s="16" t="s">
        <v>203</v>
      </c>
      <c r="B111" s="11" t="s">
        <v>202</v>
      </c>
      <c r="C111" s="40">
        <v>0.65999998092651335</v>
      </c>
      <c r="D111" s="36">
        <v>5</v>
      </c>
      <c r="E111" s="40">
        <v>0</v>
      </c>
      <c r="F111" s="40">
        <v>4.2666666666666666</v>
      </c>
      <c r="G111" s="40">
        <v>0.6199362936186219</v>
      </c>
      <c r="H111" s="40">
        <v>32.599998474121101</v>
      </c>
      <c r="I111" s="36">
        <v>2</v>
      </c>
      <c r="J111" s="10" t="str">
        <f>IFERROR(VLOOKUP($B111,'Core Indicators'!$E$3:$EU$906,147,FALSE),"x")</f>
        <v>x</v>
      </c>
      <c r="K111" s="37">
        <v>-0.5827178955078125</v>
      </c>
      <c r="L111" s="40">
        <v>4</v>
      </c>
      <c r="M111" s="36">
        <v>34</v>
      </c>
      <c r="N111" s="36">
        <v>28</v>
      </c>
      <c r="O111" s="43">
        <f>IFERROR(VLOOKUP(B111,'Core Indicators'!$E$3:$G$9906,3,FALSE),"x")</f>
        <v>4145000</v>
      </c>
      <c r="P111" s="43">
        <v>1030700</v>
      </c>
    </row>
    <row r="112" spans="1:16" x14ac:dyDescent="0.3">
      <c r="A112" s="16" t="s">
        <v>205</v>
      </c>
      <c r="B112" s="11" t="s">
        <v>204</v>
      </c>
      <c r="C112" s="40">
        <v>0.73069999032020561</v>
      </c>
      <c r="D112" s="36">
        <v>11</v>
      </c>
      <c r="E112" s="40">
        <v>0</v>
      </c>
      <c r="F112" s="40">
        <v>8.6</v>
      </c>
      <c r="G112" s="40">
        <v>0.36946207278888643</v>
      </c>
      <c r="H112" s="40">
        <v>36.799999237060497</v>
      </c>
      <c r="I112" s="36">
        <v>0</v>
      </c>
      <c r="J112" s="10" t="str">
        <f>IFERROR(VLOOKUP($B112,'Core Indicators'!$E$3:$EU$906,147,FALSE),"x")</f>
        <v>x</v>
      </c>
      <c r="K112" s="37">
        <v>0.76357662677764893</v>
      </c>
      <c r="L112" s="40">
        <v>8.25</v>
      </c>
      <c r="M112" s="36">
        <v>89</v>
      </c>
      <c r="N112" s="36">
        <v>52</v>
      </c>
      <c r="O112" s="43" t="str">
        <f>IFERROR(VLOOKUP(B112,'Core Indicators'!$E$3:$G$9906,3,FALSE),"x")</f>
        <v>x</v>
      </c>
      <c r="P112" s="43">
        <v>2030</v>
      </c>
    </row>
    <row r="113" spans="1:16" x14ac:dyDescent="0.3">
      <c r="A113" s="16" t="s">
        <v>207</v>
      </c>
      <c r="B113" s="11" t="s">
        <v>206</v>
      </c>
      <c r="C113" s="40">
        <v>0.33568600012989336</v>
      </c>
      <c r="D113" s="36">
        <v>10</v>
      </c>
      <c r="E113" s="40">
        <v>0.11</v>
      </c>
      <c r="F113" s="40">
        <v>6.05</v>
      </c>
      <c r="G113" s="40">
        <v>0.33424249198356437</v>
      </c>
      <c r="H113" s="40">
        <v>45.400001525878899</v>
      </c>
      <c r="I113" s="36">
        <v>5</v>
      </c>
      <c r="J113" s="10">
        <f>IFERROR(VLOOKUP($B113,'Core Indicators'!$E$3:$EU$906,147,FALSE),"x")</f>
        <v>4181</v>
      </c>
      <c r="K113" s="37">
        <v>-0.6581035852432251</v>
      </c>
      <c r="L113" s="40">
        <v>5</v>
      </c>
      <c r="M113" s="36">
        <v>62</v>
      </c>
      <c r="N113" s="36">
        <v>29</v>
      </c>
      <c r="O113" s="43">
        <f>IFERROR(VLOOKUP(B113,'Core Indicators'!$E$3:$G$9906,3,FALSE),"x")</f>
        <v>114329000</v>
      </c>
      <c r="P113" s="43">
        <v>1943950</v>
      </c>
    </row>
    <row r="114" spans="1:16" x14ac:dyDescent="0.3">
      <c r="A114" s="16" t="s">
        <v>409</v>
      </c>
      <c r="B114" s="11" t="s">
        <v>208</v>
      </c>
      <c r="C114" s="40">
        <v>0</v>
      </c>
      <c r="D114" s="36">
        <v>11</v>
      </c>
      <c r="E114" s="40">
        <v>0</v>
      </c>
      <c r="F114" s="40" t="s">
        <v>446</v>
      </c>
      <c r="G114" s="40" t="s">
        <v>446</v>
      </c>
      <c r="H114" s="40">
        <v>40.099998474121101</v>
      </c>
      <c r="I114" s="36">
        <v>0</v>
      </c>
      <c r="J114" s="10" t="str">
        <f>IFERROR(VLOOKUP($B114,'Core Indicators'!$E$3:$EU$906,147,FALSE),"x")</f>
        <v>x</v>
      </c>
      <c r="K114" s="37">
        <v>2.4115653708577156E-2</v>
      </c>
      <c r="L114" s="40" t="s">
        <v>446</v>
      </c>
      <c r="M114" s="36">
        <v>92</v>
      </c>
      <c r="N114" s="36" t="s">
        <v>446</v>
      </c>
      <c r="O114" s="43" t="str">
        <f>IFERROR(VLOOKUP(B114,'Core Indicators'!$E$3:$G$9906,3,FALSE),"x")</f>
        <v>x</v>
      </c>
      <c r="P114" s="43">
        <v>700</v>
      </c>
    </row>
    <row r="115" spans="1:16" x14ac:dyDescent="0.3">
      <c r="A115" s="16" t="s">
        <v>425</v>
      </c>
      <c r="B115" s="11" t="s">
        <v>209</v>
      </c>
      <c r="C115" s="40">
        <v>0.42207301918682449</v>
      </c>
      <c r="D115" s="36">
        <v>7</v>
      </c>
      <c r="E115" s="40">
        <v>0.19400000000000001</v>
      </c>
      <c r="F115" s="40">
        <v>5.8</v>
      </c>
      <c r="G115" s="40">
        <v>0.22847758289976983</v>
      </c>
      <c r="H115" s="40">
        <v>25.700000762939499</v>
      </c>
      <c r="I115" s="36">
        <v>3</v>
      </c>
      <c r="J115" s="10" t="str">
        <f>IFERROR(VLOOKUP($B115,'Core Indicators'!$E$3:$EU$906,147,FALSE),"x")</f>
        <v>x</v>
      </c>
      <c r="K115" s="37">
        <v>-0.37302857637405396</v>
      </c>
      <c r="L115" s="40">
        <v>4.5</v>
      </c>
      <c r="M115" s="36">
        <v>60</v>
      </c>
      <c r="N115" s="36">
        <v>32</v>
      </c>
      <c r="O115" s="43" t="str">
        <f>IFERROR(VLOOKUP(B115,'Core Indicators'!$E$3:$G$9906,3,FALSE),"x")</f>
        <v>x</v>
      </c>
      <c r="P115" s="43">
        <v>32870</v>
      </c>
    </row>
    <row r="116" spans="1:16" x14ac:dyDescent="0.3">
      <c r="A116" s="16" t="s">
        <v>211</v>
      </c>
      <c r="B116" s="11" t="s">
        <v>210</v>
      </c>
      <c r="C116" s="40">
        <v>0.18750004284083788</v>
      </c>
      <c r="D116" s="36">
        <v>11</v>
      </c>
      <c r="E116" s="40">
        <v>7.0000000000000007E-2</v>
      </c>
      <c r="F116" s="40">
        <v>7.3</v>
      </c>
      <c r="G116" s="40">
        <v>0.32160517552390733</v>
      </c>
      <c r="H116" s="40">
        <v>32.700000762939503</v>
      </c>
      <c r="I116" s="36">
        <v>0</v>
      </c>
      <c r="J116" s="10" t="str">
        <f>IFERROR(VLOOKUP($B116,'Core Indicators'!$E$3:$EU$906,147,FALSE),"x")</f>
        <v>x</v>
      </c>
      <c r="K116" s="37">
        <v>-0.26629304885864258</v>
      </c>
      <c r="L116" s="40">
        <v>6.25</v>
      </c>
      <c r="M116" s="36">
        <v>84</v>
      </c>
      <c r="N116" s="36">
        <v>35</v>
      </c>
      <c r="O116" s="43" t="str">
        <f>IFERROR(VLOOKUP(B116,'Core Indicators'!$E$3:$G$9906,3,FALSE),"x")</f>
        <v>x</v>
      </c>
      <c r="P116" s="43">
        <v>1553560</v>
      </c>
    </row>
    <row r="117" spans="1:16" x14ac:dyDescent="0.3">
      <c r="A117" s="16" t="s">
        <v>213</v>
      </c>
      <c r="B117" s="11" t="s">
        <v>212</v>
      </c>
      <c r="C117" s="40">
        <v>0.69836900993710738</v>
      </c>
      <c r="D117" s="36">
        <v>10</v>
      </c>
      <c r="E117" s="40">
        <v>5.4200000000000005E-2</v>
      </c>
      <c r="F117" s="40">
        <v>7.35</v>
      </c>
      <c r="G117" s="40">
        <v>0.11906797135104308</v>
      </c>
      <c r="H117" s="40">
        <v>39</v>
      </c>
      <c r="I117" s="36">
        <v>0</v>
      </c>
      <c r="J117" s="10" t="str">
        <f>IFERROR(VLOOKUP($B117,'Core Indicators'!$E$3:$EU$906,147,FALSE),"x")</f>
        <v>x</v>
      </c>
      <c r="K117" s="37">
        <v>9.5744796097278595E-2</v>
      </c>
      <c r="L117" s="40">
        <v>6.75</v>
      </c>
      <c r="M117" s="36">
        <v>62</v>
      </c>
      <c r="N117" s="36">
        <v>45</v>
      </c>
      <c r="O117" s="43" t="str">
        <f>IFERROR(VLOOKUP(B117,'Core Indicators'!$E$3:$G$9906,3,FALSE),"x")</f>
        <v>x</v>
      </c>
      <c r="P117" s="43">
        <v>13450</v>
      </c>
    </row>
    <row r="118" spans="1:16" x14ac:dyDescent="0.3">
      <c r="A118" s="16" t="s">
        <v>215</v>
      </c>
      <c r="B118" s="11" t="s">
        <v>214</v>
      </c>
      <c r="C118" s="40">
        <v>0.49561599898004516</v>
      </c>
      <c r="D118" s="36">
        <v>5</v>
      </c>
      <c r="E118" s="40">
        <v>0.4</v>
      </c>
      <c r="F118" s="40">
        <v>3.6833333333333336</v>
      </c>
      <c r="G118" s="40">
        <v>0.49230993928033651</v>
      </c>
      <c r="H118" s="40">
        <v>39.5</v>
      </c>
      <c r="I118" s="36">
        <v>3</v>
      </c>
      <c r="J118" s="10">
        <f>IFERROR(VLOOKUP($B118,'Core Indicators'!$E$3:$EU$906,147,FALSE),"x")</f>
        <v>87</v>
      </c>
      <c r="K118" s="37">
        <v>-0.13564912974834442</v>
      </c>
      <c r="L118" s="40">
        <v>3.25</v>
      </c>
      <c r="M118" s="36">
        <v>37</v>
      </c>
      <c r="N118" s="36">
        <v>41</v>
      </c>
      <c r="O118" s="43">
        <f>IFERROR(VLOOKUP(B118,'Core Indicators'!$E$3:$G$9906,3,FALSE),"x")</f>
        <v>36472000</v>
      </c>
      <c r="P118" s="43">
        <v>446300</v>
      </c>
    </row>
    <row r="119" spans="1:16" x14ac:dyDescent="0.3">
      <c r="A119" s="16" t="s">
        <v>217</v>
      </c>
      <c r="B119" s="11" t="s">
        <v>216</v>
      </c>
      <c r="C119" s="40">
        <v>0.90353800000500684</v>
      </c>
      <c r="D119" s="36">
        <v>7</v>
      </c>
      <c r="E119" s="40">
        <v>0.16500000000000001</v>
      </c>
      <c r="F119" s="40">
        <v>4.4833333333333334</v>
      </c>
      <c r="G119" s="40">
        <v>0.56887839290737241</v>
      </c>
      <c r="H119" s="40">
        <v>54</v>
      </c>
      <c r="I119" s="36">
        <v>4</v>
      </c>
      <c r="J119" s="10">
        <f>IFERROR(VLOOKUP($B119,'Core Indicators'!$E$3:$EU$906,147,FALSE),"x")</f>
        <v>1122</v>
      </c>
      <c r="K119" s="37">
        <v>-1.0201843976974487</v>
      </c>
      <c r="L119" s="40">
        <v>3</v>
      </c>
      <c r="M119" s="36">
        <v>45</v>
      </c>
      <c r="N119" s="36">
        <v>26</v>
      </c>
      <c r="O119" s="43">
        <f>IFERROR(VLOOKUP(B119,'Core Indicators'!$E$3:$G$9906,3,FALSE),"x")</f>
        <v>28862000</v>
      </c>
      <c r="P119" s="43">
        <v>786380</v>
      </c>
    </row>
    <row r="120" spans="1:16" x14ac:dyDescent="0.3">
      <c r="A120" s="16" t="s">
        <v>362</v>
      </c>
      <c r="B120" s="11" t="s">
        <v>218</v>
      </c>
      <c r="C120" s="40">
        <v>0.52228899021061514</v>
      </c>
      <c r="D120" s="36">
        <v>0</v>
      </c>
      <c r="E120" s="40">
        <v>0.30300000000000005</v>
      </c>
      <c r="F120" s="40">
        <v>3.3</v>
      </c>
      <c r="G120" s="40">
        <v>0.45849855369801595</v>
      </c>
      <c r="H120" s="40">
        <v>30.700000762939499</v>
      </c>
      <c r="I120" s="36">
        <v>4</v>
      </c>
      <c r="J120" s="10">
        <f>IFERROR(VLOOKUP($B120,'Core Indicators'!$E$3:$EU$906,147,FALSE),"x")</f>
        <v>236</v>
      </c>
      <c r="K120" s="37">
        <v>-1.0627838373184204</v>
      </c>
      <c r="L120" s="40">
        <v>2.75</v>
      </c>
      <c r="M120" s="36">
        <v>30</v>
      </c>
      <c r="N120" s="36">
        <v>29</v>
      </c>
      <c r="O120" s="43">
        <f>IFERROR(VLOOKUP(B120,'Core Indicators'!$E$3:$G$9906,3,FALSE),"x")</f>
        <v>52261000</v>
      </c>
      <c r="P120" s="43">
        <v>653080</v>
      </c>
    </row>
    <row r="121" spans="1:16" x14ac:dyDescent="0.3">
      <c r="A121" s="16" t="s">
        <v>220</v>
      </c>
      <c r="B121" s="11" t="s">
        <v>219</v>
      </c>
      <c r="C121" s="40">
        <v>0.72633300466892114</v>
      </c>
      <c r="D121" s="36">
        <v>11</v>
      </c>
      <c r="E121" s="40">
        <v>0.16099999999999998</v>
      </c>
      <c r="F121" s="40">
        <v>7.5</v>
      </c>
      <c r="G121" s="40">
        <v>0.46023062379596957</v>
      </c>
      <c r="H121" s="40">
        <v>59.099998474121101</v>
      </c>
      <c r="I121" s="36">
        <v>0</v>
      </c>
      <c r="J121" s="10" t="str">
        <f>IFERROR(VLOOKUP($B121,'Core Indicators'!$E$3:$EU$906,147,FALSE),"x")</f>
        <v>x</v>
      </c>
      <c r="K121" s="37">
        <v>0.3099801242351532</v>
      </c>
      <c r="L121" s="40">
        <v>6.75</v>
      </c>
      <c r="M121" s="36">
        <v>77</v>
      </c>
      <c r="N121" s="36">
        <v>52</v>
      </c>
      <c r="O121" s="43">
        <f>IFERROR(VLOOKUP(B121,'Core Indicators'!$E$3:$G$9906,3,FALSE),"x")</f>
        <v>2541000</v>
      </c>
      <c r="P121" s="43">
        <v>823290</v>
      </c>
    </row>
    <row r="122" spans="1:16" x14ac:dyDescent="0.3">
      <c r="A122" s="16" t="s">
        <v>222</v>
      </c>
      <c r="B122" s="11" t="s">
        <v>221</v>
      </c>
      <c r="C122" s="40">
        <v>0</v>
      </c>
      <c r="D122" s="36">
        <v>12</v>
      </c>
      <c r="E122" s="40">
        <v>0</v>
      </c>
      <c r="F122" s="40" t="s">
        <v>446</v>
      </c>
      <c r="G122" s="40" t="s">
        <v>446</v>
      </c>
      <c r="H122" s="40" t="s">
        <v>446</v>
      </c>
      <c r="I122" s="36">
        <v>0</v>
      </c>
      <c r="J122" s="10" t="str">
        <f>IFERROR(VLOOKUP($B122,'Core Indicators'!$E$3:$EU$906,147,FALSE),"x")</f>
        <v>x</v>
      </c>
      <c r="K122" s="37">
        <v>-0.7636907696723938</v>
      </c>
      <c r="L122" s="40" t="s">
        <v>446</v>
      </c>
      <c r="M122" s="36">
        <v>77</v>
      </c>
      <c r="N122" s="36" t="s">
        <v>446</v>
      </c>
      <c r="O122" s="43" t="str">
        <f>IFERROR(VLOOKUP(B122,'Core Indicators'!$E$3:$G$9906,3,FALSE),"x")</f>
        <v>x</v>
      </c>
      <c r="P122" s="43">
        <v>20</v>
      </c>
    </row>
    <row r="123" spans="1:16" x14ac:dyDescent="0.3">
      <c r="A123" s="16" t="s">
        <v>224</v>
      </c>
      <c r="B123" s="11" t="s">
        <v>223</v>
      </c>
      <c r="C123" s="40">
        <v>0.76569999613165851</v>
      </c>
      <c r="D123" s="36">
        <v>8</v>
      </c>
      <c r="E123" s="40">
        <v>0.09</v>
      </c>
      <c r="F123" s="40">
        <v>5.85</v>
      </c>
      <c r="G123" s="40">
        <v>0.47573758713876135</v>
      </c>
      <c r="H123" s="40">
        <v>32.799999237060497</v>
      </c>
      <c r="I123" s="36">
        <v>3</v>
      </c>
      <c r="J123" s="10" t="str">
        <f>IFERROR(VLOOKUP($B123,'Core Indicators'!$E$3:$EU$906,147,FALSE),"x")</f>
        <v>x</v>
      </c>
      <c r="K123" s="37">
        <v>-0.53553414344787598</v>
      </c>
      <c r="L123" s="40">
        <v>5</v>
      </c>
      <c r="M123" s="36">
        <v>56</v>
      </c>
      <c r="N123" s="36">
        <v>34</v>
      </c>
      <c r="O123" s="43" t="str">
        <f>IFERROR(VLOOKUP(B123,'Core Indicators'!$E$3:$G$9906,3,FALSE),"x")</f>
        <v>x</v>
      </c>
      <c r="P123" s="43">
        <v>143350</v>
      </c>
    </row>
    <row r="124" spans="1:16" x14ac:dyDescent="0.3">
      <c r="A124" s="16" t="s">
        <v>226</v>
      </c>
      <c r="B124" s="11" t="s">
        <v>225</v>
      </c>
      <c r="C124" s="40">
        <v>0</v>
      </c>
      <c r="D124" s="36">
        <v>13</v>
      </c>
      <c r="E124" s="40">
        <v>0</v>
      </c>
      <c r="F124" s="40" t="s">
        <v>446</v>
      </c>
      <c r="G124" s="40">
        <v>4.1109984385139575E-2</v>
      </c>
      <c r="H124" s="40">
        <v>28.5</v>
      </c>
      <c r="I124" s="36">
        <v>0</v>
      </c>
      <c r="J124" s="10" t="str">
        <f>IFERROR(VLOOKUP($B124,'Core Indicators'!$E$3:$EU$906,147,FALSE),"x")</f>
        <v>x</v>
      </c>
      <c r="K124" s="37">
        <v>1.8084671497344971</v>
      </c>
      <c r="L124" s="40" t="s">
        <v>446</v>
      </c>
      <c r="M124" s="36">
        <v>99</v>
      </c>
      <c r="N124" s="36">
        <v>82</v>
      </c>
      <c r="O124" s="43" t="str">
        <f>IFERROR(VLOOKUP(B124,'Core Indicators'!$E$3:$G$9906,3,FALSE),"x")</f>
        <v>x</v>
      </c>
      <c r="P124" s="43">
        <v>33690</v>
      </c>
    </row>
    <row r="125" spans="1:16" x14ac:dyDescent="0.3">
      <c r="A125" s="16" t="s">
        <v>228</v>
      </c>
      <c r="B125" s="11" t="s">
        <v>227</v>
      </c>
      <c r="C125" s="40">
        <v>0.50848300212156772</v>
      </c>
      <c r="D125" s="36">
        <v>13</v>
      </c>
      <c r="E125" s="40">
        <v>0</v>
      </c>
      <c r="F125" s="40" t="s">
        <v>446</v>
      </c>
      <c r="G125" s="40">
        <v>0.13293942293655325</v>
      </c>
      <c r="H125" s="40" t="s">
        <v>446</v>
      </c>
      <c r="I125" s="36">
        <v>0</v>
      </c>
      <c r="J125" s="10" t="str">
        <f>IFERROR(VLOOKUP($B125,'Core Indicators'!$E$3:$EU$906,147,FALSE),"x")</f>
        <v>x</v>
      </c>
      <c r="K125" s="37">
        <v>1.8847389221191406</v>
      </c>
      <c r="L125" s="40" t="s">
        <v>446</v>
      </c>
      <c r="M125" s="36">
        <v>97</v>
      </c>
      <c r="N125" s="36">
        <v>87</v>
      </c>
      <c r="O125" s="43" t="str">
        <f>IFERROR(VLOOKUP(B125,'Core Indicators'!$E$3:$G$9906,3,FALSE),"x")</f>
        <v>x</v>
      </c>
      <c r="P125" s="43">
        <v>263310</v>
      </c>
    </row>
    <row r="126" spans="1:16" x14ac:dyDescent="0.3">
      <c r="A126" s="16" t="s">
        <v>230</v>
      </c>
      <c r="B126" s="11" t="s">
        <v>229</v>
      </c>
      <c r="C126" s="40">
        <v>0.25107097474066142</v>
      </c>
      <c r="D126" s="36">
        <v>6</v>
      </c>
      <c r="E126" s="40">
        <v>0.13950000000000001</v>
      </c>
      <c r="F126" s="40">
        <v>4.0333333333333332</v>
      </c>
      <c r="G126" s="40">
        <v>0.45470245497493966</v>
      </c>
      <c r="H126" s="40">
        <v>46.200000762939503</v>
      </c>
      <c r="I126" s="36">
        <v>3</v>
      </c>
      <c r="J126" s="10">
        <f>IFERROR(VLOOKUP($B126,'Core Indicators'!$E$3:$EU$906,147,FALSE),"x")</f>
        <v>27</v>
      </c>
      <c r="K126" s="37">
        <v>-1.1756899356842041</v>
      </c>
      <c r="L126" s="40">
        <v>2.5</v>
      </c>
      <c r="M126" s="36">
        <v>31</v>
      </c>
      <c r="N126" s="36">
        <v>22</v>
      </c>
      <c r="O126" s="43">
        <f>IFERROR(VLOOKUP(B126,'Core Indicators'!$E$3:$G$9906,3,FALSE),"x")</f>
        <v>6444000</v>
      </c>
      <c r="P126" s="43">
        <v>120340</v>
      </c>
    </row>
    <row r="127" spans="1:16" x14ac:dyDescent="0.3">
      <c r="A127" s="16" t="s">
        <v>232</v>
      </c>
      <c r="B127" s="11" t="s">
        <v>231</v>
      </c>
      <c r="C127" s="40">
        <v>0.62954999798052014</v>
      </c>
      <c r="D127" s="36">
        <v>8</v>
      </c>
      <c r="E127" s="40">
        <v>8.5000000000000006E-2</v>
      </c>
      <c r="F127" s="40">
        <v>6.1</v>
      </c>
      <c r="G127" s="40">
        <v>0.64744784733237826</v>
      </c>
      <c r="H127" s="40">
        <v>34.299999237060497</v>
      </c>
      <c r="I127" s="36">
        <v>2</v>
      </c>
      <c r="J127" s="10">
        <f>IFERROR(VLOOKUP($B127,'Core Indicators'!$E$3:$EU$906,147,FALSE),"x")</f>
        <v>387</v>
      </c>
      <c r="K127" s="37">
        <v>-0.53293120861053467</v>
      </c>
      <c r="L127" s="40">
        <v>5.5</v>
      </c>
      <c r="M127" s="36">
        <v>48</v>
      </c>
      <c r="N127" s="36">
        <v>32</v>
      </c>
      <c r="O127" s="43">
        <f>IFERROR(VLOOKUP(B127,'Core Indicators'!$E$3:$G$9906,3,FALSE),"x")</f>
        <v>23578000</v>
      </c>
      <c r="P127" s="43">
        <v>1266700</v>
      </c>
    </row>
    <row r="128" spans="1:16" x14ac:dyDescent="0.3">
      <c r="A128" s="16" t="s">
        <v>234</v>
      </c>
      <c r="B128" s="11" t="s">
        <v>233</v>
      </c>
      <c r="C128" s="40">
        <v>0.82875000470317883</v>
      </c>
      <c r="D128" s="36">
        <v>3</v>
      </c>
      <c r="E128" s="40">
        <v>3.0000000000000002E-2</v>
      </c>
      <c r="F128" s="40">
        <v>5.45</v>
      </c>
      <c r="G128" s="40" t="s">
        <v>446</v>
      </c>
      <c r="H128" s="40">
        <v>43</v>
      </c>
      <c r="I128" s="36">
        <v>5</v>
      </c>
      <c r="J128" s="10">
        <f>IFERROR(VLOOKUP($B128,'Core Indicators'!$E$3:$EU$906,147,FALSE),"x")</f>
        <v>2553</v>
      </c>
      <c r="K128" s="37">
        <v>-0.89798212051391602</v>
      </c>
      <c r="L128" s="40">
        <v>5.25</v>
      </c>
      <c r="M128" s="36">
        <v>47</v>
      </c>
      <c r="N128" s="36">
        <v>26</v>
      </c>
      <c r="O128" s="43">
        <f>IFERROR(VLOOKUP(B128,'Core Indicators'!$E$3:$G$9906,3,FALSE),"x")</f>
        <v>200964000</v>
      </c>
      <c r="P128" s="43">
        <v>910770</v>
      </c>
    </row>
    <row r="129" spans="1:16" x14ac:dyDescent="0.3">
      <c r="A129" s="16" t="s">
        <v>236</v>
      </c>
      <c r="B129" s="11" t="s">
        <v>235</v>
      </c>
      <c r="C129" s="40">
        <v>0</v>
      </c>
      <c r="D129" s="36">
        <v>12</v>
      </c>
      <c r="E129" s="40">
        <v>0</v>
      </c>
      <c r="F129" s="40" t="s">
        <v>446</v>
      </c>
      <c r="G129" s="40">
        <v>4.4116419479600544E-2</v>
      </c>
      <c r="H129" s="40">
        <v>27</v>
      </c>
      <c r="I129" s="36">
        <v>2</v>
      </c>
      <c r="J129" s="10" t="str">
        <f>IFERROR(VLOOKUP($B129,'Core Indicators'!$E$3:$EU$906,147,FALSE),"x")</f>
        <v>x</v>
      </c>
      <c r="K129" s="37">
        <v>1.9849152565002441</v>
      </c>
      <c r="L129" s="40" t="s">
        <v>446</v>
      </c>
      <c r="M129" s="36">
        <v>100</v>
      </c>
      <c r="N129" s="36">
        <v>84</v>
      </c>
      <c r="O129" s="43" t="str">
        <f>IFERROR(VLOOKUP(B129,'Core Indicators'!$E$3:$G$9906,3,FALSE),"x")</f>
        <v>x</v>
      </c>
      <c r="P129" s="43">
        <v>365245</v>
      </c>
    </row>
    <row r="130" spans="1:16" x14ac:dyDescent="0.3">
      <c r="A130" s="16" t="s">
        <v>239</v>
      </c>
      <c r="B130" s="11" t="s">
        <v>238</v>
      </c>
      <c r="C130" s="40">
        <v>0.45239998588562003</v>
      </c>
      <c r="D130" s="36">
        <v>5</v>
      </c>
      <c r="E130" s="40">
        <v>0</v>
      </c>
      <c r="F130" s="40">
        <v>2.9</v>
      </c>
      <c r="G130" s="40">
        <v>0.30388778789047699</v>
      </c>
      <c r="H130" s="40" t="s">
        <v>446</v>
      </c>
      <c r="I130" s="36">
        <v>1</v>
      </c>
      <c r="J130" s="10" t="str">
        <f>IFERROR(VLOOKUP($B130,'Core Indicators'!$E$3:$EU$906,147,FALSE),"x")</f>
        <v>x</v>
      </c>
      <c r="K130" s="37">
        <v>0.55440390110015869</v>
      </c>
      <c r="L130" s="40">
        <v>1.75</v>
      </c>
      <c r="M130" s="36">
        <v>23</v>
      </c>
      <c r="N130" s="36">
        <v>52</v>
      </c>
      <c r="O130" s="43" t="str">
        <f>IFERROR(VLOOKUP(B130,'Core Indicators'!$E$3:$G$9906,3,FALSE),"x")</f>
        <v>x</v>
      </c>
      <c r="P130" s="43">
        <v>309500</v>
      </c>
    </row>
    <row r="131" spans="1:16" x14ac:dyDescent="0.3">
      <c r="A131" s="16" t="s">
        <v>241</v>
      </c>
      <c r="B131" s="11" t="s">
        <v>240</v>
      </c>
      <c r="C131" s="40">
        <v>0.63669099567329135</v>
      </c>
      <c r="D131" s="36">
        <v>3</v>
      </c>
      <c r="E131" s="40">
        <v>0.16</v>
      </c>
      <c r="F131" s="40">
        <v>3.75</v>
      </c>
      <c r="G131" s="40">
        <v>0.54718978068954316</v>
      </c>
      <c r="H131" s="40">
        <v>33.5</v>
      </c>
      <c r="I131" s="36">
        <v>3</v>
      </c>
      <c r="J131" s="10">
        <f>IFERROR(VLOOKUP($B131,'Core Indicators'!$E$3:$EU$906,147,FALSE),"x")</f>
        <v>794</v>
      </c>
      <c r="K131" s="37">
        <v>-0.66757869720458984</v>
      </c>
      <c r="L131" s="40">
        <v>3.25</v>
      </c>
      <c r="M131" s="36">
        <v>38</v>
      </c>
      <c r="N131" s="36">
        <v>32</v>
      </c>
      <c r="O131" s="43">
        <f>IFERROR(VLOOKUP(B131,'Core Indicators'!$E$3:$G$9906,3,FALSE),"x")</f>
        <v>209594000</v>
      </c>
      <c r="P131" s="43">
        <v>770880</v>
      </c>
    </row>
    <row r="132" spans="1:16" x14ac:dyDescent="0.3">
      <c r="A132" s="16" t="s">
        <v>243</v>
      </c>
      <c r="B132" s="11" t="s">
        <v>242</v>
      </c>
      <c r="C132" s="40">
        <v>0</v>
      </c>
      <c r="D132" s="36">
        <v>12</v>
      </c>
      <c r="E132" s="40">
        <v>0</v>
      </c>
      <c r="F132" s="40" t="s">
        <v>446</v>
      </c>
      <c r="G132" s="40" t="s">
        <v>446</v>
      </c>
      <c r="H132" s="40" t="s">
        <v>446</v>
      </c>
      <c r="I132" s="36">
        <v>0</v>
      </c>
      <c r="J132" s="10" t="str">
        <f>IFERROR(VLOOKUP($B132,'Core Indicators'!$E$3:$EU$906,147,FALSE),"x")</f>
        <v>x</v>
      </c>
      <c r="K132" s="37">
        <v>0.31445762515068054</v>
      </c>
      <c r="L132" s="40" t="s">
        <v>446</v>
      </c>
      <c r="M132" s="36">
        <v>92</v>
      </c>
      <c r="N132" s="36" t="s">
        <v>446</v>
      </c>
      <c r="O132" s="43" t="str">
        <f>IFERROR(VLOOKUP(B132,'Core Indicators'!$E$3:$G$9906,3,FALSE),"x")</f>
        <v>x</v>
      </c>
      <c r="P132" s="43">
        <v>460</v>
      </c>
    </row>
    <row r="133" spans="1:16" x14ac:dyDescent="0.3">
      <c r="A133" s="16" t="s">
        <v>381</v>
      </c>
      <c r="B133" s="11" t="s">
        <v>237</v>
      </c>
      <c r="C133" s="40">
        <v>0</v>
      </c>
      <c r="D133" s="36" t="s">
        <v>446</v>
      </c>
      <c r="E133" s="40">
        <v>0</v>
      </c>
      <c r="F133" s="40" t="s">
        <v>446</v>
      </c>
      <c r="G133" s="40" t="s">
        <v>446</v>
      </c>
      <c r="H133" s="40">
        <v>33.700000762939503</v>
      </c>
      <c r="I133" s="36">
        <v>3</v>
      </c>
      <c r="J133" s="10">
        <f>IFERROR(VLOOKUP($B133,'Core Indicators'!$E$3:$EU$906,147,FALSE),"x")</f>
        <v>9</v>
      </c>
      <c r="K133" s="37">
        <v>-0.48548009991645813</v>
      </c>
      <c r="L133" s="40" t="s">
        <v>446</v>
      </c>
      <c r="M133" s="36">
        <v>11</v>
      </c>
      <c r="N133" s="36" t="s">
        <v>446</v>
      </c>
      <c r="O133" s="43">
        <f>IFERROR(VLOOKUP(B133,'Core Indicators'!$E$3:$G$9906,3,FALSE),"x")</f>
        <v>5200000</v>
      </c>
      <c r="P133" s="43">
        <v>6020</v>
      </c>
    </row>
    <row r="134" spans="1:16" x14ac:dyDescent="0.3">
      <c r="A134" s="16" t="s">
        <v>245</v>
      </c>
      <c r="B134" s="11" t="s">
        <v>244</v>
      </c>
      <c r="C134" s="40">
        <v>0.33856598084104794</v>
      </c>
      <c r="D134" s="36">
        <v>12</v>
      </c>
      <c r="E134" s="40">
        <v>0.126</v>
      </c>
      <c r="F134" s="40">
        <v>7.05</v>
      </c>
      <c r="G134" s="40">
        <v>0.45966340732128419</v>
      </c>
      <c r="H134" s="40">
        <v>49.200000762939503</v>
      </c>
      <c r="I134" s="36">
        <v>0</v>
      </c>
      <c r="J134" s="10" t="str">
        <f>IFERROR(VLOOKUP($B134,'Core Indicators'!$E$3:$EU$906,147,FALSE),"x")</f>
        <v>x</v>
      </c>
      <c r="K134" s="37">
        <v>-0.11903498321771622</v>
      </c>
      <c r="L134" s="40">
        <v>6</v>
      </c>
      <c r="M134" s="36">
        <v>84</v>
      </c>
      <c r="N134" s="36">
        <v>36</v>
      </c>
      <c r="O134" s="43" t="str">
        <f>IFERROR(VLOOKUP(B134,'Core Indicators'!$E$3:$G$9906,3,FALSE),"x")</f>
        <v>x</v>
      </c>
      <c r="P134" s="43">
        <v>74340</v>
      </c>
    </row>
    <row r="135" spans="1:16" x14ac:dyDescent="0.3">
      <c r="A135" s="16" t="s">
        <v>247</v>
      </c>
      <c r="B135" s="11" t="s">
        <v>246</v>
      </c>
      <c r="C135" s="40">
        <v>6.5687960260629286E-2</v>
      </c>
      <c r="D135" s="36">
        <v>11</v>
      </c>
      <c r="E135" s="40">
        <v>0</v>
      </c>
      <c r="F135" s="40">
        <v>6</v>
      </c>
      <c r="G135" s="40">
        <v>0.74038999662986482</v>
      </c>
      <c r="H135" s="40">
        <v>41.900001525878899</v>
      </c>
      <c r="I135" s="36">
        <v>3</v>
      </c>
      <c r="J135" s="10" t="str">
        <f>IFERROR(VLOOKUP($B135,'Core Indicators'!$E$3:$EU$906,147,FALSE),"x")</f>
        <v>x</v>
      </c>
      <c r="K135" s="37">
        <v>-0.80097305774688721</v>
      </c>
      <c r="L135" s="40">
        <v>5.75</v>
      </c>
      <c r="M135" s="36">
        <v>62</v>
      </c>
      <c r="N135" s="36">
        <v>28</v>
      </c>
      <c r="O135" s="43" t="str">
        <f>IFERROR(VLOOKUP(B135,'Core Indicators'!$E$3:$G$9906,3,FALSE),"x")</f>
        <v>x</v>
      </c>
      <c r="P135" s="43">
        <v>452860</v>
      </c>
    </row>
    <row r="136" spans="1:16" x14ac:dyDescent="0.3">
      <c r="A136" s="16" t="s">
        <v>249</v>
      </c>
      <c r="B136" s="11" t="s">
        <v>248</v>
      </c>
      <c r="C136" s="40">
        <v>0.10657501353621479</v>
      </c>
      <c r="D136" s="36">
        <v>12</v>
      </c>
      <c r="E136" s="40">
        <v>1.7999999999999999E-2</v>
      </c>
      <c r="F136" s="40">
        <v>6.6</v>
      </c>
      <c r="G136" s="40">
        <v>0.48232451621984185</v>
      </c>
      <c r="H136" s="40">
        <v>46.200000762939503</v>
      </c>
      <c r="I136" s="36">
        <v>3</v>
      </c>
      <c r="J136" s="10" t="str">
        <f>IFERROR(VLOOKUP($B136,'Core Indicators'!$E$3:$EU$906,147,FALSE),"x")</f>
        <v>x</v>
      </c>
      <c r="K136" s="37">
        <v>-0.55640339851379395</v>
      </c>
      <c r="L136" s="40">
        <v>5.75</v>
      </c>
      <c r="M136" s="36">
        <v>65</v>
      </c>
      <c r="N136" s="36">
        <v>28</v>
      </c>
      <c r="O136" s="43" t="str">
        <f>IFERROR(VLOOKUP(B136,'Core Indicators'!$E$3:$G$9906,3,FALSE),"x")</f>
        <v>x</v>
      </c>
      <c r="P136" s="43">
        <v>397300</v>
      </c>
    </row>
    <row r="137" spans="1:16" x14ac:dyDescent="0.3">
      <c r="A137" s="16" t="s">
        <v>251</v>
      </c>
      <c r="B137" s="11" t="s">
        <v>250</v>
      </c>
      <c r="C137" s="40">
        <v>0.59663501872658697</v>
      </c>
      <c r="D137" s="36">
        <v>9</v>
      </c>
      <c r="E137" s="40">
        <v>0.45</v>
      </c>
      <c r="F137" s="40">
        <v>6.55</v>
      </c>
      <c r="G137" s="40">
        <v>0.3809247043772791</v>
      </c>
      <c r="H137" s="40">
        <v>42.799999237060497</v>
      </c>
      <c r="I137" s="36">
        <v>3</v>
      </c>
      <c r="J137" s="10">
        <f>IFERROR(VLOOKUP($B137,'Core Indicators'!$E$3:$EU$906,147,FALSE),"x")</f>
        <v>3</v>
      </c>
      <c r="K137" s="37">
        <v>-0.48720264434814453</v>
      </c>
      <c r="L137" s="40">
        <v>6.25</v>
      </c>
      <c r="M137" s="36">
        <v>72</v>
      </c>
      <c r="N137" s="36">
        <v>36</v>
      </c>
      <c r="O137" s="43">
        <f>IFERROR(VLOOKUP(B137,'Core Indicators'!$E$3:$G$9906,3,FALSE),"x")</f>
        <v>31989000</v>
      </c>
      <c r="P137" s="43">
        <v>1280000</v>
      </c>
    </row>
    <row r="138" spans="1:16" x14ac:dyDescent="0.3">
      <c r="A138" s="16" t="s">
        <v>253</v>
      </c>
      <c r="B138" s="11" t="s">
        <v>252</v>
      </c>
      <c r="C138" s="40">
        <v>0.2536679529655419</v>
      </c>
      <c r="D138" s="36">
        <v>9</v>
      </c>
      <c r="E138" s="40">
        <v>0.14100000000000001</v>
      </c>
      <c r="F138" s="40">
        <v>5.75</v>
      </c>
      <c r="G138" s="40">
        <v>0.425242087665054</v>
      </c>
      <c r="H138" s="40">
        <v>44.400001525878899</v>
      </c>
      <c r="I138" s="36">
        <v>4</v>
      </c>
      <c r="J138" s="10">
        <f>IFERROR(VLOOKUP($B138,'Core Indicators'!$E$3:$EU$906,147,FALSE),"x")</f>
        <v>390</v>
      </c>
      <c r="K138" s="37">
        <v>-0.47730070352554321</v>
      </c>
      <c r="L138" s="40">
        <v>4.75</v>
      </c>
      <c r="M138" s="36">
        <v>59</v>
      </c>
      <c r="N138" s="36">
        <v>34</v>
      </c>
      <c r="O138" s="43">
        <f>IFERROR(VLOOKUP(B138,'Core Indicators'!$E$3:$G$9906,3,FALSE),"x")</f>
        <v>100979000</v>
      </c>
      <c r="P138" s="43">
        <v>298170</v>
      </c>
    </row>
    <row r="139" spans="1:16" x14ac:dyDescent="0.3">
      <c r="A139" s="16" t="s">
        <v>255</v>
      </c>
      <c r="B139" s="11" t="s">
        <v>254</v>
      </c>
      <c r="C139" s="40">
        <v>7.8200951197046842E-2</v>
      </c>
      <c r="D139" s="36">
        <v>12</v>
      </c>
      <c r="E139" s="40">
        <v>1.15E-2</v>
      </c>
      <c r="F139" s="40">
        <v>7.95</v>
      </c>
      <c r="G139" s="40">
        <v>0.12005188897716246</v>
      </c>
      <c r="H139" s="40">
        <v>29.700000762939499</v>
      </c>
      <c r="I139" s="36">
        <v>0</v>
      </c>
      <c r="J139" s="10" t="str">
        <f>IFERROR(VLOOKUP($B139,'Core Indicators'!$E$3:$EU$906,147,FALSE),"x")</f>
        <v>x</v>
      </c>
      <c r="K139" s="37">
        <v>0.4520929753780365</v>
      </c>
      <c r="L139" s="40">
        <v>6.75</v>
      </c>
      <c r="M139" s="36">
        <v>84</v>
      </c>
      <c r="N139" s="36">
        <v>58</v>
      </c>
      <c r="O139" s="43" t="str">
        <f>IFERROR(VLOOKUP(B139,'Core Indicators'!$E$3:$G$9906,3,FALSE),"x")</f>
        <v>x</v>
      </c>
      <c r="P139" s="43">
        <v>306190</v>
      </c>
    </row>
    <row r="140" spans="1:16" x14ac:dyDescent="0.3">
      <c r="A140" s="16" t="s">
        <v>257</v>
      </c>
      <c r="B140" s="11" t="s">
        <v>256</v>
      </c>
      <c r="C140" s="40">
        <v>0</v>
      </c>
      <c r="D140" s="36">
        <v>13</v>
      </c>
      <c r="E140" s="40">
        <v>0</v>
      </c>
      <c r="F140" s="40" t="s">
        <v>446</v>
      </c>
      <c r="G140" s="40">
        <v>8.0794128901628182E-2</v>
      </c>
      <c r="H140" s="40">
        <v>33.799999237060497</v>
      </c>
      <c r="I140" s="36">
        <v>0</v>
      </c>
      <c r="J140" s="10" t="str">
        <f>IFERROR(VLOOKUP($B140,'Core Indicators'!$E$3:$EU$906,147,FALSE),"x")</f>
        <v>x</v>
      </c>
      <c r="K140" s="37">
        <v>1.1356768608093262</v>
      </c>
      <c r="L140" s="40" t="s">
        <v>446</v>
      </c>
      <c r="M140" s="36">
        <v>96</v>
      </c>
      <c r="N140" s="36">
        <v>62</v>
      </c>
      <c r="O140" s="43" t="str">
        <f>IFERROR(VLOOKUP(B140,'Core Indicators'!$E$3:$G$9906,3,FALSE),"x")</f>
        <v>x</v>
      </c>
      <c r="P140" s="43">
        <v>91605</v>
      </c>
    </row>
    <row r="141" spans="1:16" x14ac:dyDescent="0.3">
      <c r="A141" s="16" t="s">
        <v>259</v>
      </c>
      <c r="B141" s="11" t="s">
        <v>258</v>
      </c>
      <c r="C141" s="40">
        <v>0.98654400077438353</v>
      </c>
      <c r="D141" s="36">
        <v>2</v>
      </c>
      <c r="E141" s="40">
        <v>0</v>
      </c>
      <c r="F141" s="40">
        <v>3.9</v>
      </c>
      <c r="G141" s="40">
        <v>0.20243781868694255</v>
      </c>
      <c r="H141" s="40" t="s">
        <v>446</v>
      </c>
      <c r="I141" s="36">
        <v>1</v>
      </c>
      <c r="J141" s="10" t="str">
        <f>IFERROR(VLOOKUP($B141,'Core Indicators'!$E$3:$EU$906,147,FALSE),"x")</f>
        <v>x</v>
      </c>
      <c r="K141" s="37">
        <v>0.73431843519210815</v>
      </c>
      <c r="L141" s="40">
        <v>3.75</v>
      </c>
      <c r="M141" s="36">
        <v>25</v>
      </c>
      <c r="N141" s="36">
        <v>62</v>
      </c>
      <c r="O141" s="43" t="str">
        <f>IFERROR(VLOOKUP(B141,'Core Indicators'!$E$3:$G$9906,3,FALSE),"x")</f>
        <v>x</v>
      </c>
      <c r="P141" s="43">
        <v>11610</v>
      </c>
    </row>
    <row r="142" spans="1:16" x14ac:dyDescent="0.3">
      <c r="A142" s="16" t="s">
        <v>261</v>
      </c>
      <c r="B142" s="11" t="s">
        <v>260</v>
      </c>
      <c r="C142" s="40">
        <v>0.2980890357817183</v>
      </c>
      <c r="D142" s="36">
        <v>8</v>
      </c>
      <c r="E142" s="40">
        <v>2.7000000000000003E-2</v>
      </c>
      <c r="F142" s="40">
        <v>7.65</v>
      </c>
      <c r="G142" s="40">
        <v>0.31603010734093895</v>
      </c>
      <c r="H142" s="40">
        <v>36</v>
      </c>
      <c r="I142" s="36">
        <v>1</v>
      </c>
      <c r="J142" s="10" t="str">
        <f>IFERROR(VLOOKUP($B142,'Core Indicators'!$E$3:$EU$906,147,FALSE),"x")</f>
        <v>x</v>
      </c>
      <c r="K142" s="37">
        <v>0.36400461196899414</v>
      </c>
      <c r="L142" s="40">
        <v>6.75</v>
      </c>
      <c r="M142" s="36">
        <v>83</v>
      </c>
      <c r="N142" s="36">
        <v>44</v>
      </c>
      <c r="O142" s="43" t="str">
        <f>IFERROR(VLOOKUP(B142,'Core Indicators'!$E$3:$G$9906,3,FALSE),"x")</f>
        <v>x</v>
      </c>
      <c r="P142" s="43">
        <v>230080</v>
      </c>
    </row>
    <row r="143" spans="1:16" x14ac:dyDescent="0.3">
      <c r="A143" s="16" t="s">
        <v>369</v>
      </c>
      <c r="B143" s="11" t="s">
        <v>262</v>
      </c>
      <c r="C143" s="40">
        <v>0.34628793000398261</v>
      </c>
      <c r="D143" s="36">
        <v>2</v>
      </c>
      <c r="E143" s="40">
        <v>0.16450000000000006</v>
      </c>
      <c r="F143" s="40">
        <v>4.5</v>
      </c>
      <c r="G143" s="40">
        <v>0.25525934654430249</v>
      </c>
      <c r="H143" s="40">
        <v>37.5</v>
      </c>
      <c r="I143" s="36">
        <v>3</v>
      </c>
      <c r="J143" s="10" t="str">
        <f>IFERROR(VLOOKUP($B143,'Core Indicators'!$E$3:$EU$906,147,FALSE),"x")</f>
        <v>x</v>
      </c>
      <c r="K143" s="37">
        <v>-0.72368854284286499</v>
      </c>
      <c r="L143" s="40">
        <v>4</v>
      </c>
      <c r="M143" s="36">
        <v>20</v>
      </c>
      <c r="N143" s="36">
        <v>28</v>
      </c>
      <c r="O143" s="43" t="str">
        <f>IFERROR(VLOOKUP(B143,'Core Indicators'!$E$3:$G$9906,3,FALSE),"x")</f>
        <v>x</v>
      </c>
      <c r="P143" s="43">
        <v>16376870</v>
      </c>
    </row>
    <row r="144" spans="1:16" x14ac:dyDescent="0.3">
      <c r="A144" s="16" t="s">
        <v>264</v>
      </c>
      <c r="B144" s="11" t="s">
        <v>263</v>
      </c>
      <c r="C144" s="40">
        <v>0.27190004227161335</v>
      </c>
      <c r="D144" s="36">
        <v>5</v>
      </c>
      <c r="E144" s="40">
        <v>0.84</v>
      </c>
      <c r="F144" s="40">
        <v>3.9833333333333334</v>
      </c>
      <c r="G144" s="40">
        <v>0.41238544774649744</v>
      </c>
      <c r="H144" s="40">
        <v>43.700000762939503</v>
      </c>
      <c r="I144" s="36">
        <v>2</v>
      </c>
      <c r="J144" s="10" t="str">
        <f>IFERROR(VLOOKUP($B144,'Core Indicators'!$E$3:$EU$906,147,FALSE),"x")</f>
        <v>x</v>
      </c>
      <c r="K144" s="37">
        <v>7.6188184320926666E-2</v>
      </c>
      <c r="L144" s="40">
        <v>3.75</v>
      </c>
      <c r="M144" s="36">
        <v>22</v>
      </c>
      <c r="N144" s="36">
        <v>53</v>
      </c>
      <c r="O144" s="43">
        <f>IFERROR(VLOOKUP(B144,'Core Indicators'!$E$3:$G$9906,3,FALSE),"x")</f>
        <v>9661000</v>
      </c>
      <c r="P144" s="43">
        <v>24670</v>
      </c>
    </row>
    <row r="145" spans="1:16" x14ac:dyDescent="0.3">
      <c r="A145" s="16" t="s">
        <v>266</v>
      </c>
      <c r="B145" s="11" t="s">
        <v>265</v>
      </c>
      <c r="C145" s="40">
        <v>0</v>
      </c>
      <c r="D145" s="36">
        <v>13</v>
      </c>
      <c r="E145" s="40">
        <v>0</v>
      </c>
      <c r="F145" s="40" t="s">
        <v>446</v>
      </c>
      <c r="G145" s="40" t="s">
        <v>446</v>
      </c>
      <c r="H145" s="40" t="s">
        <v>446</v>
      </c>
      <c r="I145" s="36">
        <v>0</v>
      </c>
      <c r="J145" s="10" t="str">
        <f>IFERROR(VLOOKUP($B145,'Core Indicators'!$E$3:$EU$906,147,FALSE),"x")</f>
        <v>x</v>
      </c>
      <c r="K145" s="37">
        <v>0.47979530692100525</v>
      </c>
      <c r="L145" s="40" t="s">
        <v>446</v>
      </c>
      <c r="M145" s="36">
        <v>89</v>
      </c>
      <c r="N145" s="36" t="s">
        <v>446</v>
      </c>
      <c r="O145" s="43" t="str">
        <f>IFERROR(VLOOKUP(B145,'Core Indicators'!$E$3:$G$9906,3,FALSE),"x")</f>
        <v>x</v>
      </c>
      <c r="P145" s="43">
        <v>260</v>
      </c>
    </row>
    <row r="146" spans="1:16" x14ac:dyDescent="0.3">
      <c r="A146" s="16" t="s">
        <v>268</v>
      </c>
      <c r="B146" s="11" t="s">
        <v>267</v>
      </c>
      <c r="C146" s="40">
        <v>0</v>
      </c>
      <c r="D146" s="36">
        <v>12</v>
      </c>
      <c r="E146" s="40">
        <v>0</v>
      </c>
      <c r="F146" s="40" t="s">
        <v>446</v>
      </c>
      <c r="G146" s="40">
        <v>0.33299378596726803</v>
      </c>
      <c r="H146" s="40">
        <v>51.200000762939503</v>
      </c>
      <c r="I146" s="36">
        <v>0</v>
      </c>
      <c r="J146" s="10" t="str">
        <f>IFERROR(VLOOKUP($B146,'Core Indicators'!$E$3:$EU$906,147,FALSE),"x")</f>
        <v>x</v>
      </c>
      <c r="K146" s="37">
        <v>0.56912946701049805</v>
      </c>
      <c r="L146" s="40" t="s">
        <v>446</v>
      </c>
      <c r="M146" s="36">
        <v>92</v>
      </c>
      <c r="N146" s="36">
        <v>55</v>
      </c>
      <c r="O146" s="43" t="str">
        <f>IFERROR(VLOOKUP(B146,'Core Indicators'!$E$3:$G$9906,3,FALSE),"x")</f>
        <v>x</v>
      </c>
      <c r="P146" s="43">
        <v>610</v>
      </c>
    </row>
    <row r="147" spans="1:16" x14ac:dyDescent="0.3">
      <c r="A147" s="16" t="s">
        <v>270</v>
      </c>
      <c r="B147" s="11" t="s">
        <v>269</v>
      </c>
      <c r="C147" s="40">
        <v>0</v>
      </c>
      <c r="D147" s="36">
        <v>12</v>
      </c>
      <c r="E147" s="40">
        <v>0</v>
      </c>
      <c r="F147" s="40" t="s">
        <v>446</v>
      </c>
      <c r="G147" s="40" t="s">
        <v>446</v>
      </c>
      <c r="H147" s="40" t="s">
        <v>446</v>
      </c>
      <c r="I147" s="36">
        <v>0</v>
      </c>
      <c r="J147" s="10" t="str">
        <f>IFERROR(VLOOKUP($B147,'Core Indicators'!$E$3:$EU$906,147,FALSE),"x")</f>
        <v>x</v>
      </c>
      <c r="K147" s="37">
        <v>0.44635623693466187</v>
      </c>
      <c r="L147" s="40" t="s">
        <v>446</v>
      </c>
      <c r="M147" s="36">
        <v>91</v>
      </c>
      <c r="N147" s="36">
        <v>59</v>
      </c>
      <c r="O147" s="43" t="str">
        <f>IFERROR(VLOOKUP(B147,'Core Indicators'!$E$3:$G$9906,3,FALSE),"x")</f>
        <v>x</v>
      </c>
      <c r="P147" s="43">
        <v>390</v>
      </c>
    </row>
    <row r="148" spans="1:16" x14ac:dyDescent="0.3">
      <c r="A148" s="16" t="s">
        <v>272</v>
      </c>
      <c r="B148" s="11" t="s">
        <v>271</v>
      </c>
      <c r="C148" s="40">
        <v>0</v>
      </c>
      <c r="D148" s="36">
        <v>11</v>
      </c>
      <c r="E148" s="40">
        <v>0</v>
      </c>
      <c r="F148" s="40" t="s">
        <v>446</v>
      </c>
      <c r="G148" s="40">
        <v>0.36440432933980704</v>
      </c>
      <c r="H148" s="40">
        <v>38.700000762939503</v>
      </c>
      <c r="I148" s="36">
        <v>0</v>
      </c>
      <c r="J148" s="10" t="str">
        <f>IFERROR(VLOOKUP($B148,'Core Indicators'!$E$3:$EU$906,147,FALSE),"x")</f>
        <v>x</v>
      </c>
      <c r="K148" s="37">
        <v>1.0770641565322876</v>
      </c>
      <c r="L148" s="40" t="s">
        <v>446</v>
      </c>
      <c r="M148" s="36">
        <v>81</v>
      </c>
      <c r="N148" s="36" t="s">
        <v>446</v>
      </c>
      <c r="O148" s="43" t="str">
        <f>IFERROR(VLOOKUP(B148,'Core Indicators'!$E$3:$G$9906,3,FALSE),"x")</f>
        <v>x</v>
      </c>
      <c r="P148" s="43">
        <v>2830</v>
      </c>
    </row>
    <row r="149" spans="1:16" x14ac:dyDescent="0.3">
      <c r="A149" s="16" t="s">
        <v>274</v>
      </c>
      <c r="B149" s="11" t="s">
        <v>273</v>
      </c>
      <c r="C149" s="40">
        <v>0</v>
      </c>
      <c r="D149" s="36">
        <v>13</v>
      </c>
      <c r="E149" s="40">
        <v>0</v>
      </c>
      <c r="F149" s="40" t="s">
        <v>446</v>
      </c>
      <c r="G149" s="40">
        <v>0.546544797509109</v>
      </c>
      <c r="H149" s="40">
        <v>56.299999237060497</v>
      </c>
      <c r="I149" s="36">
        <v>0</v>
      </c>
      <c r="J149" s="10" t="str">
        <f>IFERROR(VLOOKUP($B149,'Core Indicators'!$E$3:$EU$906,147,FALSE),"x")</f>
        <v>x</v>
      </c>
      <c r="K149" s="37">
        <v>-0.67970234155654907</v>
      </c>
      <c r="L149" s="40" t="s">
        <v>446</v>
      </c>
      <c r="M149" s="36">
        <v>84</v>
      </c>
      <c r="N149" s="36">
        <v>46</v>
      </c>
      <c r="O149" s="43" t="str">
        <f>IFERROR(VLOOKUP(B149,'Core Indicators'!$E$3:$G$9906,3,FALSE),"x")</f>
        <v>x</v>
      </c>
      <c r="P149" s="43">
        <v>960</v>
      </c>
    </row>
    <row r="150" spans="1:16" x14ac:dyDescent="0.3">
      <c r="A150" s="16" t="s">
        <v>276</v>
      </c>
      <c r="B150" s="11" t="s">
        <v>275</v>
      </c>
      <c r="C150" s="40">
        <v>0.77989999288916556</v>
      </c>
      <c r="D150" s="36">
        <v>0</v>
      </c>
      <c r="E150" s="40">
        <v>0.16999999999999998</v>
      </c>
      <c r="F150" s="40">
        <v>2.4500000000000002</v>
      </c>
      <c r="G150" s="40">
        <v>0.22353421915394123</v>
      </c>
      <c r="H150" s="40" t="s">
        <v>446</v>
      </c>
      <c r="I150" s="36">
        <v>3</v>
      </c>
      <c r="J150" s="10" t="str">
        <f>IFERROR(VLOOKUP($B150,'Core Indicators'!$E$3:$EU$906,147,FALSE),"x")</f>
        <v>x</v>
      </c>
      <c r="K150" s="37">
        <v>0.16855593025684357</v>
      </c>
      <c r="L150" s="40">
        <v>2.25</v>
      </c>
      <c r="M150" s="36">
        <v>7</v>
      </c>
      <c r="N150" s="36">
        <v>53</v>
      </c>
      <c r="O150" s="43" t="str">
        <f>IFERROR(VLOOKUP(B150,'Core Indicators'!$E$3:$G$9906,3,FALSE),"x")</f>
        <v>x</v>
      </c>
      <c r="P150" s="43">
        <v>2149690</v>
      </c>
    </row>
    <row r="151" spans="1:16" x14ac:dyDescent="0.3">
      <c r="A151" s="16" t="s">
        <v>278</v>
      </c>
      <c r="B151" s="11" t="s">
        <v>277</v>
      </c>
      <c r="C151" s="40">
        <v>0.7259499945372343</v>
      </c>
      <c r="D151" s="36">
        <v>9</v>
      </c>
      <c r="E151" s="40">
        <v>0</v>
      </c>
      <c r="F151" s="40">
        <v>6.95</v>
      </c>
      <c r="G151" s="40">
        <v>0.52272520758571139</v>
      </c>
      <c r="H151" s="40">
        <v>40.299999237060497</v>
      </c>
      <c r="I151" s="36">
        <v>2</v>
      </c>
      <c r="J151" s="10">
        <f>IFERROR(VLOOKUP($B151,'Core Indicators'!$E$3:$EU$906,147,FALSE),"x")</f>
        <v>0</v>
      </c>
      <c r="K151" s="37">
        <v>-0.19076031446456909</v>
      </c>
      <c r="L151" s="40">
        <v>6</v>
      </c>
      <c r="M151" s="36">
        <v>71</v>
      </c>
      <c r="N151" s="36">
        <v>45</v>
      </c>
      <c r="O151" s="43">
        <f>IFERROR(VLOOKUP(B151,'Core Indicators'!$E$3:$G$9906,3,FALSE),"x")</f>
        <v>16709000</v>
      </c>
      <c r="P151" s="43">
        <v>192530</v>
      </c>
    </row>
    <row r="152" spans="1:16" x14ac:dyDescent="0.3">
      <c r="A152" s="16" t="s">
        <v>280</v>
      </c>
      <c r="B152" s="11" t="s">
        <v>279</v>
      </c>
      <c r="C152" s="40">
        <v>0.29583300077413033</v>
      </c>
      <c r="D152" s="36">
        <v>8</v>
      </c>
      <c r="E152" s="40">
        <v>0</v>
      </c>
      <c r="F152" s="40">
        <v>6.95</v>
      </c>
      <c r="G152" s="40">
        <v>0.16149411563078331</v>
      </c>
      <c r="H152" s="40">
        <v>36.200000762939503</v>
      </c>
      <c r="I152" s="36">
        <v>0</v>
      </c>
      <c r="J152" s="10" t="str">
        <f>IFERROR(VLOOKUP($B152,'Core Indicators'!$E$3:$EU$906,147,FALSE),"x")</f>
        <v>x</v>
      </c>
      <c r="K152" s="37">
        <v>-0.11906975507736206</v>
      </c>
      <c r="L152" s="40">
        <v>6</v>
      </c>
      <c r="M152" s="36">
        <v>66</v>
      </c>
      <c r="N152" s="36">
        <v>39</v>
      </c>
      <c r="O152" s="43" t="str">
        <f>IFERROR(VLOOKUP(B152,'Core Indicators'!$E$3:$G$9906,3,FALSE),"x")</f>
        <v>x</v>
      </c>
      <c r="P152" s="43">
        <v>87460</v>
      </c>
    </row>
    <row r="153" spans="1:16" x14ac:dyDescent="0.3">
      <c r="A153" s="16" t="s">
        <v>282</v>
      </c>
      <c r="B153" s="11" t="s">
        <v>281</v>
      </c>
      <c r="C153" s="40">
        <v>0</v>
      </c>
      <c r="D153" s="36">
        <v>8</v>
      </c>
      <c r="E153" s="40">
        <v>0</v>
      </c>
      <c r="F153" s="40" t="s">
        <v>446</v>
      </c>
      <c r="G153" s="40" t="s">
        <v>446</v>
      </c>
      <c r="H153" s="40">
        <v>46.799999237060497</v>
      </c>
      <c r="I153" s="36">
        <v>0</v>
      </c>
      <c r="J153" s="10" t="str">
        <f>IFERROR(VLOOKUP($B153,'Core Indicators'!$E$3:$EU$906,147,FALSE),"x")</f>
        <v>x</v>
      </c>
      <c r="K153" s="37">
        <v>0.17143608629703522</v>
      </c>
      <c r="L153" s="40" t="s">
        <v>446</v>
      </c>
      <c r="M153" s="36">
        <v>72</v>
      </c>
      <c r="N153" s="36">
        <v>66</v>
      </c>
      <c r="O153" s="43" t="str">
        <f>IFERROR(VLOOKUP(B153,'Core Indicators'!$E$3:$G$9906,3,FALSE),"x")</f>
        <v>x</v>
      </c>
      <c r="P153" s="43">
        <v>460</v>
      </c>
    </row>
    <row r="154" spans="1:16" x14ac:dyDescent="0.3">
      <c r="A154" s="16" t="s">
        <v>284</v>
      </c>
      <c r="B154" s="11" t="s">
        <v>283</v>
      </c>
      <c r="C154" s="40">
        <v>0.81109998609274592</v>
      </c>
      <c r="D154" s="36">
        <v>7</v>
      </c>
      <c r="E154" s="40">
        <v>0.37</v>
      </c>
      <c r="F154" s="40">
        <v>6.25</v>
      </c>
      <c r="G154" s="40">
        <v>0.64374360081377979</v>
      </c>
      <c r="H154" s="40">
        <v>35.700000762939503</v>
      </c>
      <c r="I154" s="36">
        <v>3</v>
      </c>
      <c r="J154" s="10" t="str">
        <f>IFERROR(VLOOKUP($B154,'Core Indicators'!$E$3:$EU$906,147,FALSE),"x")</f>
        <v>x</v>
      </c>
      <c r="K154" s="37">
        <v>-0.76636308431625366</v>
      </c>
      <c r="L154" s="40">
        <v>4.75</v>
      </c>
      <c r="M154" s="36">
        <v>65</v>
      </c>
      <c r="N154" s="36">
        <v>33</v>
      </c>
      <c r="O154" s="43" t="str">
        <f>IFERROR(VLOOKUP(B154,'Core Indicators'!$E$3:$G$9906,3,FALSE),"x")</f>
        <v>x</v>
      </c>
      <c r="P154" s="43">
        <v>72180</v>
      </c>
    </row>
    <row r="155" spans="1:16" x14ac:dyDescent="0.3">
      <c r="A155" s="16" t="s">
        <v>286</v>
      </c>
      <c r="B155" s="11" t="s">
        <v>285</v>
      </c>
      <c r="C155" s="40">
        <v>0.42649998652189958</v>
      </c>
      <c r="D155" s="36">
        <v>6</v>
      </c>
      <c r="E155" s="40">
        <v>0</v>
      </c>
      <c r="F155" s="40">
        <v>5.3166666666666664</v>
      </c>
      <c r="G155" s="40">
        <v>6.49076863827589E-2</v>
      </c>
      <c r="H155" s="40" t="s">
        <v>446</v>
      </c>
      <c r="I155" s="36">
        <v>0</v>
      </c>
      <c r="J155" s="10" t="str">
        <f>IFERROR(VLOOKUP($B155,'Core Indicators'!$E$3:$EU$906,147,FALSE),"x")</f>
        <v>x</v>
      </c>
      <c r="K155" s="37">
        <v>1.878558874130249</v>
      </c>
      <c r="L155" s="40">
        <v>5.75</v>
      </c>
      <c r="M155" s="36">
        <v>50</v>
      </c>
      <c r="N155" s="36">
        <v>85</v>
      </c>
      <c r="O155" s="43" t="str">
        <f>IFERROR(VLOOKUP(B155,'Core Indicators'!$E$3:$G$9906,3,FALSE),"x")</f>
        <v>x</v>
      </c>
      <c r="P155" s="43">
        <v>709</v>
      </c>
    </row>
    <row r="156" spans="1:16" x14ac:dyDescent="0.3">
      <c r="A156" s="16" t="s">
        <v>288</v>
      </c>
      <c r="B156" s="11" t="s">
        <v>287</v>
      </c>
      <c r="C156" s="40">
        <v>0.34016300851356984</v>
      </c>
      <c r="D156" s="36">
        <v>10</v>
      </c>
      <c r="E156" s="40">
        <v>0.19400000000000001</v>
      </c>
      <c r="F156" s="40">
        <v>8.65</v>
      </c>
      <c r="G156" s="40">
        <v>0.18995812399222112</v>
      </c>
      <c r="H156" s="40">
        <v>25.200000762939499</v>
      </c>
      <c r="I156" s="36">
        <v>0</v>
      </c>
      <c r="J156" s="10" t="str">
        <f>IFERROR(VLOOKUP($B156,'Core Indicators'!$E$3:$EU$906,147,FALSE),"x")</f>
        <v>x</v>
      </c>
      <c r="K156" s="37">
        <v>0.55673569440841675</v>
      </c>
      <c r="L156" s="40">
        <v>8</v>
      </c>
      <c r="M156" s="36">
        <v>88</v>
      </c>
      <c r="N156" s="36">
        <v>50</v>
      </c>
      <c r="O156" s="43" t="str">
        <f>IFERROR(VLOOKUP(B156,'Core Indicators'!$E$3:$G$9906,3,FALSE),"x")</f>
        <v>x</v>
      </c>
      <c r="P156" s="43">
        <v>48086</v>
      </c>
    </row>
    <row r="157" spans="1:16" x14ac:dyDescent="0.3">
      <c r="A157" s="16" t="s">
        <v>290</v>
      </c>
      <c r="B157" s="11" t="s">
        <v>289</v>
      </c>
      <c r="C157" s="40">
        <v>0.30942659913564274</v>
      </c>
      <c r="D157" s="36">
        <v>13</v>
      </c>
      <c r="E157" s="40">
        <v>5.33E-2</v>
      </c>
      <c r="F157" s="40">
        <v>9.15</v>
      </c>
      <c r="G157" s="40">
        <v>6.860341454226615E-2</v>
      </c>
      <c r="H157" s="40">
        <v>24.200000762939499</v>
      </c>
      <c r="I157" s="36">
        <v>0</v>
      </c>
      <c r="J157" s="10" t="str">
        <f>IFERROR(VLOOKUP($B157,'Core Indicators'!$E$3:$EU$906,147,FALSE),"x")</f>
        <v>x</v>
      </c>
      <c r="K157" s="37">
        <v>1.1184208393096924</v>
      </c>
      <c r="L157" s="40">
        <v>9</v>
      </c>
      <c r="M157" s="36">
        <v>94</v>
      </c>
      <c r="N157" s="36">
        <v>60</v>
      </c>
      <c r="O157" s="43" t="str">
        <f>IFERROR(VLOOKUP(B157,'Core Indicators'!$E$3:$G$9906,3,FALSE),"x")</f>
        <v>x</v>
      </c>
      <c r="P157" s="43">
        <v>20140</v>
      </c>
    </row>
    <row r="158" spans="1:16" x14ac:dyDescent="0.3">
      <c r="A158" s="16" t="s">
        <v>292</v>
      </c>
      <c r="B158" s="11" t="s">
        <v>291</v>
      </c>
      <c r="C158" s="40">
        <v>0</v>
      </c>
      <c r="D158" s="36">
        <v>12</v>
      </c>
      <c r="E158" s="40">
        <v>0</v>
      </c>
      <c r="F158" s="40" t="s">
        <v>446</v>
      </c>
      <c r="G158" s="40" t="s">
        <v>446</v>
      </c>
      <c r="H158" s="40">
        <v>37.099998474121101</v>
      </c>
      <c r="I158" s="36">
        <v>0</v>
      </c>
      <c r="J158" s="10" t="str">
        <f>IFERROR(VLOOKUP($B158,'Core Indicators'!$E$3:$EU$906,147,FALSE),"x")</f>
        <v>x</v>
      </c>
      <c r="K158" s="37">
        <v>-0.13986755907535553</v>
      </c>
      <c r="L158" s="40" t="s">
        <v>446</v>
      </c>
      <c r="M158" s="36">
        <v>79</v>
      </c>
      <c r="N158" s="36">
        <v>42</v>
      </c>
      <c r="O158" s="43" t="str">
        <f>IFERROR(VLOOKUP(B158,'Core Indicators'!$E$3:$G$9906,3,FALSE),"x")</f>
        <v>x</v>
      </c>
      <c r="P158" s="43">
        <v>27990</v>
      </c>
    </row>
    <row r="159" spans="1:16" x14ac:dyDescent="0.3">
      <c r="A159" s="16" t="s">
        <v>294</v>
      </c>
      <c r="B159" s="11" t="s">
        <v>293</v>
      </c>
      <c r="C159" s="40">
        <v>0</v>
      </c>
      <c r="D159" s="36" t="s">
        <v>446</v>
      </c>
      <c r="E159" s="40">
        <v>0</v>
      </c>
      <c r="F159" s="40">
        <v>1.4833333333333334</v>
      </c>
      <c r="G159" s="40" t="s">
        <v>446</v>
      </c>
      <c r="H159" s="40" t="s">
        <v>446</v>
      </c>
      <c r="I159" s="36">
        <v>5</v>
      </c>
      <c r="J159" s="10">
        <f>IFERROR(VLOOKUP($B159,'Core Indicators'!$E$3:$EU$906,147,FALSE),"x")</f>
        <v>1479</v>
      </c>
      <c r="K159" s="37">
        <v>-2.350358247756958</v>
      </c>
      <c r="L159" s="40">
        <v>1</v>
      </c>
      <c r="M159" s="36">
        <v>7</v>
      </c>
      <c r="N159" s="36">
        <v>9</v>
      </c>
      <c r="O159" s="43">
        <f>IFERROR(VLOOKUP(B159,'Core Indicators'!$E$3:$G$9906,3,FALSE),"x")</f>
        <v>12300000</v>
      </c>
      <c r="P159" s="43">
        <v>627340</v>
      </c>
    </row>
    <row r="160" spans="1:16" x14ac:dyDescent="0.3">
      <c r="A160" s="16" t="s">
        <v>296</v>
      </c>
      <c r="B160" s="11" t="s">
        <v>295</v>
      </c>
      <c r="C160" s="40">
        <v>0.87572495594427835</v>
      </c>
      <c r="D160" s="36">
        <v>11</v>
      </c>
      <c r="E160" s="40">
        <v>0</v>
      </c>
      <c r="F160" s="40">
        <v>7.45</v>
      </c>
      <c r="G160" s="40">
        <v>0.421547312943652</v>
      </c>
      <c r="H160" s="40">
        <v>63</v>
      </c>
      <c r="I160" s="36">
        <v>3</v>
      </c>
      <c r="J160" s="10" t="str">
        <f>IFERROR(VLOOKUP($B160,'Core Indicators'!$E$3:$EU$906,147,FALSE),"x")</f>
        <v>x</v>
      </c>
      <c r="K160" s="37">
        <v>-7.6407678425312042E-2</v>
      </c>
      <c r="L160" s="40">
        <v>7.25</v>
      </c>
      <c r="M160" s="36">
        <v>79</v>
      </c>
      <c r="N160" s="36">
        <v>44</v>
      </c>
      <c r="O160" s="43" t="str">
        <f>IFERROR(VLOOKUP(B160,'Core Indicators'!$E$3:$G$9906,3,FALSE),"x")</f>
        <v>x</v>
      </c>
      <c r="P160" s="43">
        <v>1213090</v>
      </c>
    </row>
    <row r="161" spans="1:16" x14ac:dyDescent="0.3">
      <c r="A161" s="16" t="s">
        <v>299</v>
      </c>
      <c r="B161" s="11" t="s">
        <v>298</v>
      </c>
      <c r="C161" s="40">
        <v>0.77907274404359417</v>
      </c>
      <c r="D161" s="36">
        <v>10</v>
      </c>
      <c r="E161" s="40">
        <v>0</v>
      </c>
      <c r="F161" s="40">
        <v>2.666666666666667</v>
      </c>
      <c r="G161" s="40" t="s">
        <v>446</v>
      </c>
      <c r="H161" s="40">
        <v>46.299999237060497</v>
      </c>
      <c r="I161" s="36">
        <v>4</v>
      </c>
      <c r="J161" s="10">
        <f>IFERROR(VLOOKUP($B161,'Core Indicators'!$E$3:$EU$906,147,FALSE),"x")</f>
        <v>1127</v>
      </c>
      <c r="K161" s="37">
        <v>-1.9697244167327881</v>
      </c>
      <c r="L161" s="40">
        <v>2.25</v>
      </c>
      <c r="M161" s="36">
        <v>-2</v>
      </c>
      <c r="N161" s="36">
        <v>12</v>
      </c>
      <c r="O161" s="43">
        <f>IFERROR(VLOOKUP(B161,'Core Indicators'!$E$3:$G$9906,3,FALSE),"x")</f>
        <v>11685000</v>
      </c>
      <c r="P161" s="43">
        <v>644329</v>
      </c>
    </row>
    <row r="162" spans="1:16" x14ac:dyDescent="0.3">
      <c r="A162" s="16" t="s">
        <v>301</v>
      </c>
      <c r="B162" s="11" t="s">
        <v>300</v>
      </c>
      <c r="C162" s="40">
        <v>0.50216199038597931</v>
      </c>
      <c r="D162" s="36">
        <v>11</v>
      </c>
      <c r="E162" s="40">
        <v>0.30200000000000005</v>
      </c>
      <c r="F162" s="40" t="s">
        <v>446</v>
      </c>
      <c r="G162" s="40">
        <v>7.4110250826202595E-2</v>
      </c>
      <c r="H162" s="40">
        <v>34.700000762939503</v>
      </c>
      <c r="I162" s="36">
        <v>3</v>
      </c>
      <c r="J162" s="10">
        <f>IFERROR(VLOOKUP($B162,'Core Indicators'!$E$3:$EU$906,147,FALSE),"x")</f>
        <v>563</v>
      </c>
      <c r="K162" s="37">
        <v>0.97905218601226807</v>
      </c>
      <c r="L162" s="40" t="s">
        <v>446</v>
      </c>
      <c r="M162" s="36">
        <v>92</v>
      </c>
      <c r="N162" s="36">
        <v>62</v>
      </c>
      <c r="O162" s="43">
        <f>IFERROR(VLOOKUP(B162,'Core Indicators'!$E$3:$G$9906,3,FALSE),"x")</f>
        <v>46575000</v>
      </c>
      <c r="P162" s="43">
        <v>500210</v>
      </c>
    </row>
    <row r="163" spans="1:16" x14ac:dyDescent="0.3">
      <c r="A163" s="16" t="s">
        <v>303</v>
      </c>
      <c r="B163" s="11" t="s">
        <v>302</v>
      </c>
      <c r="C163" s="40">
        <v>0.41569999955892567</v>
      </c>
      <c r="D163" s="36">
        <v>5</v>
      </c>
      <c r="E163" s="40">
        <v>0.11</v>
      </c>
      <c r="F163" s="40">
        <v>6.65</v>
      </c>
      <c r="G163" s="40">
        <v>0.37970115972501295</v>
      </c>
      <c r="H163" s="40">
        <v>39.799999237060497</v>
      </c>
      <c r="I163" s="36">
        <v>3</v>
      </c>
      <c r="J163" s="10" t="str">
        <f>IFERROR(VLOOKUP($B163,'Core Indicators'!$E$3:$EU$906,147,FALSE),"x")</f>
        <v>x</v>
      </c>
      <c r="K163" s="37">
        <v>-1.1983425356447697E-2</v>
      </c>
      <c r="L163" s="40">
        <v>6.5</v>
      </c>
      <c r="M163" s="36">
        <v>55</v>
      </c>
      <c r="N163" s="36">
        <v>38</v>
      </c>
      <c r="O163" s="43" t="str">
        <f>IFERROR(VLOOKUP(B163,'Core Indicators'!$E$3:$G$9906,3,FALSE),"x")</f>
        <v>x</v>
      </c>
      <c r="P163" s="43">
        <v>62710</v>
      </c>
    </row>
    <row r="164" spans="1:16" x14ac:dyDescent="0.3">
      <c r="A164" s="16" t="s">
        <v>305</v>
      </c>
      <c r="B164" s="11" t="s">
        <v>304</v>
      </c>
      <c r="C164" s="40">
        <v>0.79894100537394719</v>
      </c>
      <c r="D164" s="36">
        <v>4</v>
      </c>
      <c r="E164" s="40">
        <v>0.55000000000000004</v>
      </c>
      <c r="F164" s="40">
        <v>2.0166666666666666</v>
      </c>
      <c r="G164" s="40">
        <v>0.56036181188802303</v>
      </c>
      <c r="H164" s="40">
        <v>34.200000762939503</v>
      </c>
      <c r="I164" s="36">
        <v>4</v>
      </c>
      <c r="J164" s="10">
        <f>IFERROR(VLOOKUP($B164,'Core Indicators'!$E$3:$EU$906,147,FALSE),"x")</f>
        <v>543</v>
      </c>
      <c r="K164" s="37">
        <v>-1.140473484992981</v>
      </c>
      <c r="L164" s="40">
        <v>1</v>
      </c>
      <c r="M164" s="36">
        <v>12</v>
      </c>
      <c r="N164" s="36">
        <v>16</v>
      </c>
      <c r="O164" s="43">
        <f>IFERROR(VLOOKUP(B164,'Core Indicators'!$E$3:$G$9906,3,FALSE),"x")</f>
        <v>43000000</v>
      </c>
      <c r="P164" s="43">
        <v>2376000</v>
      </c>
    </row>
    <row r="165" spans="1:16" x14ac:dyDescent="0.3">
      <c r="A165" s="16" t="s">
        <v>307</v>
      </c>
      <c r="B165" s="11" t="s">
        <v>306</v>
      </c>
      <c r="C165" s="40">
        <v>0.77306485168536343</v>
      </c>
      <c r="D165" s="36">
        <v>12</v>
      </c>
      <c r="E165" s="40">
        <v>0</v>
      </c>
      <c r="F165" s="40" t="s">
        <v>446</v>
      </c>
      <c r="G165" s="40">
        <v>0.46510644942163415</v>
      </c>
      <c r="H165" s="40" t="s">
        <v>446</v>
      </c>
      <c r="I165" s="36">
        <v>0</v>
      </c>
      <c r="J165" s="10" t="str">
        <f>IFERROR(VLOOKUP($B165,'Core Indicators'!$E$3:$EU$906,147,FALSE),"x")</f>
        <v>x</v>
      </c>
      <c r="K165" s="37">
        <v>-5.9651225805282593E-2</v>
      </c>
      <c r="L165" s="40" t="s">
        <v>446</v>
      </c>
      <c r="M165" s="36">
        <v>75</v>
      </c>
      <c r="N165" s="36">
        <v>44</v>
      </c>
      <c r="O165" s="43" t="str">
        <f>IFERROR(VLOOKUP(B165,'Core Indicators'!$E$3:$G$9906,3,FALSE),"x")</f>
        <v>x</v>
      </c>
      <c r="P165" s="43">
        <v>156000</v>
      </c>
    </row>
    <row r="166" spans="1:16" x14ac:dyDescent="0.3">
      <c r="A166" s="16" t="s">
        <v>3350</v>
      </c>
      <c r="B166" s="11" t="s">
        <v>308</v>
      </c>
      <c r="C166" s="40">
        <v>0</v>
      </c>
      <c r="D166" s="36">
        <v>5</v>
      </c>
      <c r="E166" s="40">
        <v>0</v>
      </c>
      <c r="F166" s="40">
        <v>3.5833333333333335</v>
      </c>
      <c r="G166" s="40">
        <v>0.57860936753852954</v>
      </c>
      <c r="H166" s="40">
        <v>54.599998474121101</v>
      </c>
      <c r="I166" s="36">
        <v>3</v>
      </c>
      <c r="J166" s="10" t="str">
        <f>IFERROR(VLOOKUP($B166,'Core Indicators'!$E$3:$EU$906,147,FALSE),"x")</f>
        <v>x</v>
      </c>
      <c r="K166" s="37">
        <v>-0.50188273191452026</v>
      </c>
      <c r="L166" s="40">
        <v>2.5</v>
      </c>
      <c r="M166" s="36">
        <v>19</v>
      </c>
      <c r="N166" s="36">
        <v>34</v>
      </c>
      <c r="O166" s="43">
        <f>IFERROR(VLOOKUP(B166,'Core Indicators'!$E$3:$G$9906,3,FALSE),"x")</f>
        <v>1160000</v>
      </c>
      <c r="P166" s="43">
        <v>17200</v>
      </c>
    </row>
    <row r="167" spans="1:16" x14ac:dyDescent="0.3">
      <c r="A167" s="16" t="s">
        <v>311</v>
      </c>
      <c r="B167" s="11" t="s">
        <v>310</v>
      </c>
      <c r="C167" s="40">
        <v>0</v>
      </c>
      <c r="D167" s="36">
        <v>12</v>
      </c>
      <c r="E167" s="40">
        <v>0</v>
      </c>
      <c r="F167" s="40" t="s">
        <v>446</v>
      </c>
      <c r="G167" s="40">
        <v>4.0217716587950703E-2</v>
      </c>
      <c r="H167" s="40">
        <v>28.799999237060501</v>
      </c>
      <c r="I167" s="36">
        <v>3</v>
      </c>
      <c r="J167" s="10" t="str">
        <f>IFERROR(VLOOKUP($B167,'Core Indicators'!$E$3:$EU$906,147,FALSE),"x")</f>
        <v>x</v>
      </c>
      <c r="K167" s="37">
        <v>1.9065259695053101</v>
      </c>
      <c r="L167" s="40" t="s">
        <v>446</v>
      </c>
      <c r="M167" s="36">
        <v>100</v>
      </c>
      <c r="N167" s="36">
        <v>85</v>
      </c>
      <c r="O167" s="43" t="str">
        <f>IFERROR(VLOOKUP(B167,'Core Indicators'!$E$3:$G$9906,3,FALSE),"x")</f>
        <v>x</v>
      </c>
      <c r="P167" s="43">
        <v>407310</v>
      </c>
    </row>
    <row r="168" spans="1:16" x14ac:dyDescent="0.3">
      <c r="A168" s="16" t="s">
        <v>313</v>
      </c>
      <c r="B168" s="11" t="s">
        <v>312</v>
      </c>
      <c r="C168" s="40">
        <v>0.54501000683546064</v>
      </c>
      <c r="D168" s="36">
        <v>11</v>
      </c>
      <c r="E168" s="40">
        <v>0</v>
      </c>
      <c r="F168" s="40" t="s">
        <v>446</v>
      </c>
      <c r="G168" s="40">
        <v>3.6718722187391362E-2</v>
      </c>
      <c r="H168" s="40">
        <v>32.700000762939503</v>
      </c>
      <c r="I168" s="36">
        <v>0</v>
      </c>
      <c r="J168" s="10" t="str">
        <f>IFERROR(VLOOKUP($B168,'Core Indicators'!$E$3:$EU$906,147,FALSE),"x")</f>
        <v>x</v>
      </c>
      <c r="K168" s="37">
        <v>1.9066414833068848</v>
      </c>
      <c r="L168" s="40" t="s">
        <v>446</v>
      </c>
      <c r="M168" s="36">
        <v>96</v>
      </c>
      <c r="N168" s="36">
        <v>85</v>
      </c>
      <c r="O168" s="43" t="str">
        <f>IFERROR(VLOOKUP(B168,'Core Indicators'!$E$3:$G$9906,3,FALSE),"x")</f>
        <v>x</v>
      </c>
      <c r="P168" s="43">
        <v>39516</v>
      </c>
    </row>
    <row r="169" spans="1:16" x14ac:dyDescent="0.3">
      <c r="A169" s="16" t="s">
        <v>426</v>
      </c>
      <c r="B169" s="11" t="s">
        <v>314</v>
      </c>
      <c r="C169" s="40">
        <v>0.54330003226250345</v>
      </c>
      <c r="D169" s="36">
        <v>1</v>
      </c>
      <c r="E169" s="40">
        <v>0.85</v>
      </c>
      <c r="F169" s="40">
        <v>1.8</v>
      </c>
      <c r="G169" s="40">
        <v>0.54677704068565247</v>
      </c>
      <c r="H169" s="40" t="s">
        <v>446</v>
      </c>
      <c r="I169" s="36">
        <v>5</v>
      </c>
      <c r="J169" s="10">
        <f>IFERROR(VLOOKUP($B169,'Core Indicators'!$E$3:$EU$906,147,FALSE),"x")</f>
        <v>3043</v>
      </c>
      <c r="K169" s="37">
        <v>-2.0760633945465088</v>
      </c>
      <c r="L169" s="40">
        <v>1.5</v>
      </c>
      <c r="M169" s="36">
        <v>0</v>
      </c>
      <c r="N169" s="36">
        <v>13</v>
      </c>
      <c r="O169" s="43">
        <f>IFERROR(VLOOKUP(B169,'Core Indicators'!$E$3:$G$9906,3,FALSE),"x")</f>
        <v>17070000</v>
      </c>
      <c r="P169" s="43">
        <v>183630</v>
      </c>
    </row>
    <row r="170" spans="1:16" x14ac:dyDescent="0.3">
      <c r="A170" s="16" t="s">
        <v>316</v>
      </c>
      <c r="B170" s="11" t="s">
        <v>315</v>
      </c>
      <c r="C170" s="40">
        <v>0.31050103255028438</v>
      </c>
      <c r="D170" s="36">
        <v>5</v>
      </c>
      <c r="E170" s="40">
        <v>0.21300000000000002</v>
      </c>
      <c r="F170" s="40">
        <v>2.916666666666667</v>
      </c>
      <c r="G170" s="40">
        <v>0.37746660953615396</v>
      </c>
      <c r="H170" s="40">
        <v>34</v>
      </c>
      <c r="I170" s="36">
        <v>3</v>
      </c>
      <c r="J170" s="10" t="str">
        <f>IFERROR(VLOOKUP($B170,'Core Indicators'!$E$3:$EU$906,147,FALSE),"x")</f>
        <v>x</v>
      </c>
      <c r="K170" s="37">
        <v>-1.2279412746429443</v>
      </c>
      <c r="L170" s="40">
        <v>2</v>
      </c>
      <c r="M170" s="36">
        <v>9</v>
      </c>
      <c r="N170" s="36">
        <v>25</v>
      </c>
      <c r="O170" s="43" t="str">
        <f>IFERROR(VLOOKUP(B170,'Core Indicators'!$E$3:$G$9906,3,FALSE),"x")</f>
        <v>x</v>
      </c>
      <c r="P170" s="43">
        <v>138786</v>
      </c>
    </row>
    <row r="171" spans="1:16" x14ac:dyDescent="0.3">
      <c r="A171" s="16" t="s">
        <v>427</v>
      </c>
      <c r="B171" s="11" t="s">
        <v>317</v>
      </c>
      <c r="C171" s="40">
        <v>0.50555201681624329</v>
      </c>
      <c r="D171" s="36">
        <v>7</v>
      </c>
      <c r="E171" s="40">
        <v>0</v>
      </c>
      <c r="F171" s="40">
        <v>6.05</v>
      </c>
      <c r="G171" s="40">
        <v>0.53851305935162097</v>
      </c>
      <c r="H171" s="40">
        <v>40.5</v>
      </c>
      <c r="I171" s="36">
        <v>0</v>
      </c>
      <c r="J171" s="10">
        <f>IFERROR(VLOOKUP($B171,'Core Indicators'!$E$3:$EU$906,147,FALSE),"x")</f>
        <v>0</v>
      </c>
      <c r="K171" s="37">
        <v>-0.57793134450912476</v>
      </c>
      <c r="L171" s="40">
        <v>5</v>
      </c>
      <c r="M171" s="36">
        <v>40</v>
      </c>
      <c r="N171" s="36">
        <v>37</v>
      </c>
      <c r="O171" s="43">
        <f>IFERROR(VLOOKUP(B171,'Core Indicators'!$E$3:$G$9906,3,FALSE),"x")</f>
        <v>58005000</v>
      </c>
      <c r="P171" s="43">
        <v>885800</v>
      </c>
    </row>
    <row r="172" spans="1:16" x14ac:dyDescent="0.3">
      <c r="A172" s="16" t="s">
        <v>319</v>
      </c>
      <c r="B172" s="11" t="s">
        <v>318</v>
      </c>
      <c r="C172" s="40">
        <v>0.31875000446103519</v>
      </c>
      <c r="D172" s="36">
        <v>8</v>
      </c>
      <c r="E172" s="40">
        <v>0.05</v>
      </c>
      <c r="F172" s="40">
        <v>3.3</v>
      </c>
      <c r="G172" s="40">
        <v>0.3767229000991229</v>
      </c>
      <c r="H172" s="40">
        <v>36.400001525878899</v>
      </c>
      <c r="I172" s="36">
        <v>3</v>
      </c>
      <c r="J172" s="10">
        <f>IFERROR(VLOOKUP($B172,'Core Indicators'!$E$3:$EU$906,147,FALSE),"x")</f>
        <v>49</v>
      </c>
      <c r="K172" s="37">
        <v>0.10288157314062119</v>
      </c>
      <c r="L172" s="40">
        <v>3.25</v>
      </c>
      <c r="M172" s="36">
        <v>32</v>
      </c>
      <c r="N172" s="36">
        <v>36</v>
      </c>
      <c r="O172" s="43">
        <f>IFERROR(VLOOKUP(B172,'Core Indicators'!$E$3:$G$9906,3,FALSE),"x")</f>
        <v>66141000</v>
      </c>
      <c r="P172" s="43">
        <v>510890</v>
      </c>
    </row>
    <row r="173" spans="1:16" x14ac:dyDescent="0.3">
      <c r="A173" s="16" t="s">
        <v>3351</v>
      </c>
      <c r="B173" s="11" t="s">
        <v>187</v>
      </c>
      <c r="C173" s="40">
        <v>0.52166897277696389</v>
      </c>
      <c r="D173" s="36">
        <v>10</v>
      </c>
      <c r="E173" s="40">
        <v>0.06</v>
      </c>
      <c r="F173" s="40">
        <v>7.2</v>
      </c>
      <c r="G173" s="40">
        <v>0.1450303838490612</v>
      </c>
      <c r="H173" s="40">
        <v>34.200000762939503</v>
      </c>
      <c r="I173" s="36">
        <v>2</v>
      </c>
      <c r="J173" s="10" t="str">
        <f>IFERROR(VLOOKUP($B173,'Core Indicators'!$E$3:$EU$906,147,FALSE),"x")</f>
        <v>x</v>
      </c>
      <c r="K173" s="37">
        <v>-0.24343633651733398</v>
      </c>
      <c r="L173" s="40">
        <v>6.5</v>
      </c>
      <c r="M173" s="36">
        <v>63</v>
      </c>
      <c r="N173" s="36">
        <v>35</v>
      </c>
      <c r="O173" s="43" t="str">
        <f>IFERROR(VLOOKUP(B173,'Core Indicators'!$E$3:$G$9906,3,FALSE),"x")</f>
        <v>x</v>
      </c>
      <c r="P173" s="43">
        <v>25220</v>
      </c>
    </row>
    <row r="174" spans="1:16" x14ac:dyDescent="0.3">
      <c r="A174" s="16" t="s">
        <v>365</v>
      </c>
      <c r="B174" s="11" t="s">
        <v>91</v>
      </c>
      <c r="C174" s="40">
        <v>0</v>
      </c>
      <c r="D174" s="36">
        <v>13</v>
      </c>
      <c r="E174" s="40">
        <v>0</v>
      </c>
      <c r="F174" s="40">
        <v>7.55</v>
      </c>
      <c r="G174" s="40" t="s">
        <v>446</v>
      </c>
      <c r="H174" s="40">
        <v>28.700000762939499</v>
      </c>
      <c r="I174" s="36">
        <v>0</v>
      </c>
      <c r="J174" s="10" t="str">
        <f>IFERROR(VLOOKUP($B174,'Core Indicators'!$E$3:$EU$906,147,FALSE),"x")</f>
        <v>x</v>
      </c>
      <c r="K174" s="37">
        <v>-1.1110148429870605</v>
      </c>
      <c r="L174" s="40">
        <v>7</v>
      </c>
      <c r="M174" s="36">
        <v>71</v>
      </c>
      <c r="N174" s="36">
        <v>38</v>
      </c>
      <c r="O174" s="43" t="str">
        <f>IFERROR(VLOOKUP(B174,'Core Indicators'!$E$3:$G$9906,3,FALSE),"x")</f>
        <v>x</v>
      </c>
      <c r="P174" s="43">
        <v>14870</v>
      </c>
    </row>
    <row r="175" spans="1:16" x14ac:dyDescent="0.3">
      <c r="A175" s="16" t="s">
        <v>321</v>
      </c>
      <c r="B175" s="11" t="s">
        <v>320</v>
      </c>
      <c r="C175" s="40">
        <v>0.7334999963045119</v>
      </c>
      <c r="D175" s="36">
        <v>5</v>
      </c>
      <c r="E175" s="40">
        <v>0</v>
      </c>
      <c r="F175" s="40">
        <v>4.8666666666666663</v>
      </c>
      <c r="G175" s="40">
        <v>0.56568342780511738</v>
      </c>
      <c r="H175" s="40">
        <v>43.099998474121101</v>
      </c>
      <c r="I175" s="36">
        <v>3</v>
      </c>
      <c r="J175" s="10" t="str">
        <f>IFERROR(VLOOKUP($B175,'Core Indicators'!$E$3:$EU$906,147,FALSE),"x")</f>
        <v>x</v>
      </c>
      <c r="K175" s="37">
        <v>-0.58879667520523071</v>
      </c>
      <c r="L175" s="40">
        <v>4</v>
      </c>
      <c r="M175" s="36">
        <v>44</v>
      </c>
      <c r="N175" s="36">
        <v>29</v>
      </c>
      <c r="O175" s="43" t="str">
        <f>IFERROR(VLOOKUP(B175,'Core Indicators'!$E$3:$G$9906,3,FALSE),"x")</f>
        <v>x</v>
      </c>
      <c r="P175" s="43">
        <v>54390</v>
      </c>
    </row>
    <row r="176" spans="1:16" x14ac:dyDescent="0.3">
      <c r="A176" s="16" t="s">
        <v>323</v>
      </c>
      <c r="B176" s="11" t="s">
        <v>322</v>
      </c>
      <c r="C176" s="40">
        <v>0</v>
      </c>
      <c r="D176" s="36">
        <v>11</v>
      </c>
      <c r="E176" s="40">
        <v>0</v>
      </c>
      <c r="F176" s="40" t="s">
        <v>446</v>
      </c>
      <c r="G176" s="40">
        <v>0.41808821128065377</v>
      </c>
      <c r="H176" s="40">
        <v>37.599998474121101</v>
      </c>
      <c r="I176" s="36">
        <v>0</v>
      </c>
      <c r="J176" s="10" t="str">
        <f>IFERROR(VLOOKUP($B176,'Core Indicators'!$E$3:$EU$906,147,FALSE),"x")</f>
        <v>x</v>
      </c>
      <c r="K176" s="37">
        <v>0.45866918563842773</v>
      </c>
      <c r="L176" s="40" t="s">
        <v>446</v>
      </c>
      <c r="M176" s="36">
        <v>79</v>
      </c>
      <c r="N176" s="36" t="s">
        <v>446</v>
      </c>
      <c r="O176" s="43" t="str">
        <f>IFERROR(VLOOKUP(B176,'Core Indicators'!$E$3:$G$9906,3,FALSE),"x")</f>
        <v>x</v>
      </c>
      <c r="P176" s="43">
        <v>720</v>
      </c>
    </row>
    <row r="177" spans="1:16" x14ac:dyDescent="0.3">
      <c r="A177" s="16" t="s">
        <v>325</v>
      </c>
      <c r="B177" s="11" t="s">
        <v>324</v>
      </c>
      <c r="C177" s="40">
        <v>0.75771999326229089</v>
      </c>
      <c r="D177" s="36">
        <v>12</v>
      </c>
      <c r="E177" s="40">
        <v>0.40300000000000002</v>
      </c>
      <c r="F177" s="40">
        <v>8.4499999999999993</v>
      </c>
      <c r="G177" s="40">
        <v>0.32349148619565815</v>
      </c>
      <c r="H177" s="40" t="s">
        <v>446</v>
      </c>
      <c r="I177" s="36">
        <v>0</v>
      </c>
      <c r="J177" s="10">
        <f>IFERROR(VLOOKUP($B177,'Core Indicators'!$E$3:$EU$906,147,FALSE),"x")</f>
        <v>60</v>
      </c>
      <c r="K177" s="37">
        <v>-0.1202659085392952</v>
      </c>
      <c r="L177" s="40">
        <v>7.25</v>
      </c>
      <c r="M177" s="36">
        <v>82</v>
      </c>
      <c r="N177" s="36">
        <v>40</v>
      </c>
      <c r="O177" s="43">
        <f>IFERROR(VLOOKUP(B177,'Core Indicators'!$E$3:$G$9906,3,FALSE),"x")</f>
        <v>1455000</v>
      </c>
      <c r="P177" s="43">
        <v>5130</v>
      </c>
    </row>
    <row r="178" spans="1:16" x14ac:dyDescent="0.3">
      <c r="A178" s="16" t="s">
        <v>327</v>
      </c>
      <c r="B178" s="11" t="s">
        <v>326</v>
      </c>
      <c r="C178" s="40">
        <v>3.9599962615966433E-2</v>
      </c>
      <c r="D178" s="36">
        <v>7</v>
      </c>
      <c r="E178" s="40">
        <v>0</v>
      </c>
      <c r="F178" s="40">
        <v>6.55</v>
      </c>
      <c r="G178" s="40">
        <v>0.30031952806041373</v>
      </c>
      <c r="H178" s="40">
        <v>32.799999237060497</v>
      </c>
      <c r="I178" s="36">
        <v>3</v>
      </c>
      <c r="J178" s="10">
        <f>IFERROR(VLOOKUP($B178,'Core Indicators'!$E$3:$EU$906,147,FALSE),"x")</f>
        <v>564</v>
      </c>
      <c r="K178" s="37">
        <v>6.2218688428401947E-2</v>
      </c>
      <c r="L178" s="40">
        <v>5.5</v>
      </c>
      <c r="M178" s="36">
        <v>70</v>
      </c>
      <c r="N178" s="36">
        <v>43</v>
      </c>
      <c r="O178" s="43">
        <f>IFERROR(VLOOKUP(B178,'Core Indicators'!$E$3:$G$9906,3,FALSE),"x")</f>
        <v>11718000</v>
      </c>
      <c r="P178" s="43">
        <v>155360</v>
      </c>
    </row>
    <row r="179" spans="1:16" x14ac:dyDescent="0.3">
      <c r="A179" s="16" t="s">
        <v>329</v>
      </c>
      <c r="B179" s="11" t="s">
        <v>328</v>
      </c>
      <c r="C179" s="40">
        <v>0.40505643742555142</v>
      </c>
      <c r="D179" s="36">
        <v>7</v>
      </c>
      <c r="E179" s="40">
        <v>0.34</v>
      </c>
      <c r="F179" s="40">
        <v>4.9166666666666661</v>
      </c>
      <c r="G179" s="40">
        <v>0.30502492162551387</v>
      </c>
      <c r="H179" s="40">
        <v>41.900001525878899</v>
      </c>
      <c r="I179" s="36">
        <v>5</v>
      </c>
      <c r="J179" s="10">
        <f>IFERROR(VLOOKUP($B179,'Core Indicators'!$E$3:$EU$906,147,FALSE),"x")</f>
        <v>407</v>
      </c>
      <c r="K179" s="37">
        <v>-0.28296324610710144</v>
      </c>
      <c r="L179" s="40">
        <v>3.5</v>
      </c>
      <c r="M179" s="36">
        <v>32</v>
      </c>
      <c r="N179" s="36">
        <v>39</v>
      </c>
      <c r="O179" s="43">
        <f>IFERROR(VLOOKUP(B179,'Core Indicators'!$E$3:$G$9906,3,FALSE),"x")</f>
        <v>83430000</v>
      </c>
      <c r="P179" s="43">
        <v>769630</v>
      </c>
    </row>
    <row r="180" spans="1:16" x14ac:dyDescent="0.3">
      <c r="A180" s="16" t="s">
        <v>331</v>
      </c>
      <c r="B180" s="11" t="s">
        <v>330</v>
      </c>
      <c r="C180" s="40">
        <v>0.27369995945244974</v>
      </c>
      <c r="D180" s="36">
        <v>1</v>
      </c>
      <c r="E180" s="40">
        <v>0.1</v>
      </c>
      <c r="F180" s="40">
        <v>2.75</v>
      </c>
      <c r="G180" s="40" t="s">
        <v>446</v>
      </c>
      <c r="H180" s="40" t="s">
        <v>446</v>
      </c>
      <c r="I180" s="36">
        <v>0</v>
      </c>
      <c r="J180" s="10" t="str">
        <f>IFERROR(VLOOKUP($B180,'Core Indicators'!$E$3:$EU$906,147,FALSE),"x")</f>
        <v>x</v>
      </c>
      <c r="K180" s="37">
        <v>-1.4147845506668091</v>
      </c>
      <c r="L180" s="40">
        <v>1.75</v>
      </c>
      <c r="M180" s="36">
        <v>2</v>
      </c>
      <c r="N180" s="36">
        <v>19</v>
      </c>
      <c r="O180" s="43" t="str">
        <f>IFERROR(VLOOKUP(B180,'Core Indicators'!$E$3:$G$9906,3,FALSE),"x")</f>
        <v>x</v>
      </c>
      <c r="P180" s="43">
        <v>469930</v>
      </c>
    </row>
    <row r="181" spans="1:16" x14ac:dyDescent="0.3">
      <c r="A181" s="16" t="s">
        <v>333</v>
      </c>
      <c r="B181" s="11" t="s">
        <v>332</v>
      </c>
      <c r="C181" s="40">
        <v>0</v>
      </c>
      <c r="D181" s="36">
        <v>11</v>
      </c>
      <c r="E181" s="40">
        <v>0</v>
      </c>
      <c r="F181" s="40" t="s">
        <v>446</v>
      </c>
      <c r="G181" s="40" t="s">
        <v>446</v>
      </c>
      <c r="H181" s="40">
        <v>39.099998474121101</v>
      </c>
      <c r="I181" s="36">
        <v>0</v>
      </c>
      <c r="J181" s="10" t="str">
        <f>IFERROR(VLOOKUP($B181,'Core Indicators'!$E$3:$EU$906,147,FALSE),"x")</f>
        <v>x</v>
      </c>
      <c r="K181" s="37">
        <v>0.4812893271446228</v>
      </c>
      <c r="L181" s="40" t="s">
        <v>446</v>
      </c>
      <c r="M181" s="36">
        <v>93</v>
      </c>
      <c r="N181" s="36" t="s">
        <v>446</v>
      </c>
      <c r="O181" s="43" t="str">
        <f>IFERROR(VLOOKUP(B181,'Core Indicators'!$E$3:$G$9906,3,FALSE),"x")</f>
        <v>x</v>
      </c>
      <c r="P181" s="43">
        <v>30</v>
      </c>
    </row>
    <row r="182" spans="1:16" x14ac:dyDescent="0.3">
      <c r="A182" s="16" t="s">
        <v>335</v>
      </c>
      <c r="B182" s="11" t="s">
        <v>334</v>
      </c>
      <c r="C182" s="40">
        <v>0.92157200008134543</v>
      </c>
      <c r="D182" s="36">
        <v>7</v>
      </c>
      <c r="E182" s="40">
        <v>0.23900000000000002</v>
      </c>
      <c r="F182" s="40">
        <v>5.1666666666666661</v>
      </c>
      <c r="G182" s="40">
        <v>0.53064898669177052</v>
      </c>
      <c r="H182" s="40">
        <v>42.799999237060497</v>
      </c>
      <c r="I182" s="36">
        <v>3</v>
      </c>
      <c r="J182" s="10">
        <f>IFERROR(VLOOKUP($B182,'Core Indicators'!$E$3:$EU$906,147,FALSE),"x")</f>
        <v>146</v>
      </c>
      <c r="K182" s="37">
        <v>-0.31461122632026672</v>
      </c>
      <c r="L182" s="40">
        <v>5.25</v>
      </c>
      <c r="M182" s="36">
        <v>34</v>
      </c>
      <c r="N182" s="36">
        <v>28</v>
      </c>
      <c r="O182" s="43">
        <f>IFERROR(VLOOKUP(B182,'Core Indicators'!$E$3:$G$9906,3,FALSE),"x")</f>
        <v>40234000</v>
      </c>
      <c r="P182" s="43">
        <v>200520</v>
      </c>
    </row>
    <row r="183" spans="1:16" x14ac:dyDescent="0.3">
      <c r="A183" s="16" t="s">
        <v>337</v>
      </c>
      <c r="B183" s="11" t="s">
        <v>336</v>
      </c>
      <c r="C183" s="40">
        <v>0.32836996866618207</v>
      </c>
      <c r="D183" s="36">
        <v>10</v>
      </c>
      <c r="E183" s="40">
        <v>1.6E-2</v>
      </c>
      <c r="F183" s="40">
        <v>6.9</v>
      </c>
      <c r="G183" s="40">
        <v>0.28448561896598867</v>
      </c>
      <c r="H183" s="40">
        <v>26.100000381469702</v>
      </c>
      <c r="I183" s="36">
        <v>4</v>
      </c>
      <c r="J183" s="10">
        <f>IFERROR(VLOOKUP($B183,'Core Indicators'!$E$3:$EU$906,147,FALSE),"x")</f>
        <v>7</v>
      </c>
      <c r="K183" s="37">
        <v>-0.69835144281387329</v>
      </c>
      <c r="L183" s="40">
        <v>6.25</v>
      </c>
      <c r="M183" s="36">
        <v>62</v>
      </c>
      <c r="N183" s="36">
        <v>30</v>
      </c>
      <c r="O183" s="43">
        <f>IFERROR(VLOOKUP(B183,'Core Indicators'!$E$3:$G$9906,3,FALSE),"x")</f>
        <v>42074000</v>
      </c>
      <c r="P183" s="43">
        <v>579290</v>
      </c>
    </row>
    <row r="184" spans="1:16" x14ac:dyDescent="0.3">
      <c r="A184" s="16" t="s">
        <v>339</v>
      </c>
      <c r="B184" s="11" t="s">
        <v>338</v>
      </c>
      <c r="C184" s="40">
        <v>0.98560000064373021</v>
      </c>
      <c r="D184" s="36">
        <v>1</v>
      </c>
      <c r="E184" s="40">
        <v>0</v>
      </c>
      <c r="F184" s="40">
        <v>3.9</v>
      </c>
      <c r="G184" s="40">
        <v>0.11309898427562903</v>
      </c>
      <c r="H184" s="40">
        <v>32.5</v>
      </c>
      <c r="I184" s="36">
        <v>0</v>
      </c>
      <c r="J184" s="10" t="str">
        <f>IFERROR(VLOOKUP($B184,'Core Indicators'!$E$3:$EU$906,147,FALSE),"x")</f>
        <v>x</v>
      </c>
      <c r="K184" s="37">
        <v>0.84021884202957153</v>
      </c>
      <c r="L184" s="40">
        <v>4.25</v>
      </c>
      <c r="M184" s="36">
        <v>17</v>
      </c>
      <c r="N184" s="36">
        <v>71</v>
      </c>
      <c r="O184" s="43" t="str">
        <f>IFERROR(VLOOKUP(B184,'Core Indicators'!$E$3:$G$9906,3,FALSE),"x")</f>
        <v>x</v>
      </c>
      <c r="P184" s="43">
        <v>83600</v>
      </c>
    </row>
    <row r="185" spans="1:16" x14ac:dyDescent="0.3">
      <c r="A185" s="16" t="s">
        <v>428</v>
      </c>
      <c r="B185" s="11" t="s">
        <v>340</v>
      </c>
      <c r="C185" s="40">
        <v>0.32496100410738593</v>
      </c>
      <c r="D185" s="36">
        <v>13</v>
      </c>
      <c r="E185" s="40">
        <v>6.9999999999999993E-2</v>
      </c>
      <c r="F185" s="40" t="s">
        <v>446</v>
      </c>
      <c r="G185" s="40">
        <v>0.11919006989133973</v>
      </c>
      <c r="H185" s="40">
        <v>34.799999237060497</v>
      </c>
      <c r="I185" s="36">
        <v>3</v>
      </c>
      <c r="J185" s="10" t="str">
        <f>IFERROR(VLOOKUP($B185,'Core Indicators'!$E$3:$EU$906,147,FALSE),"x")</f>
        <v>x</v>
      </c>
      <c r="K185" s="37">
        <v>1.6009106636047363</v>
      </c>
      <c r="L185" s="40" t="s">
        <v>446</v>
      </c>
      <c r="M185" s="36">
        <v>94</v>
      </c>
      <c r="N185" s="36">
        <v>77</v>
      </c>
      <c r="O185" s="43" t="str">
        <f>IFERROR(VLOOKUP(B185,'Core Indicators'!$E$3:$G$9906,3,FALSE),"x")</f>
        <v>x</v>
      </c>
      <c r="P185" s="43">
        <v>241930</v>
      </c>
    </row>
    <row r="186" spans="1:16" x14ac:dyDescent="0.3">
      <c r="A186" s="16" t="s">
        <v>342</v>
      </c>
      <c r="B186" s="11" t="s">
        <v>341</v>
      </c>
      <c r="C186" s="40">
        <v>0.52450212412146802</v>
      </c>
      <c r="D186" s="36">
        <v>11</v>
      </c>
      <c r="E186" s="40">
        <v>0.17300000000000001</v>
      </c>
      <c r="F186" s="40" t="s">
        <v>446</v>
      </c>
      <c r="G186" s="40">
        <v>0.18160346074953182</v>
      </c>
      <c r="H186" s="40">
        <v>41.400001525878899</v>
      </c>
      <c r="I186" s="36">
        <v>3</v>
      </c>
      <c r="J186" s="10" t="str">
        <f>IFERROR(VLOOKUP($B186,'Core Indicators'!$E$3:$EU$906,147,FALSE),"x")</f>
        <v>x</v>
      </c>
      <c r="K186" s="37">
        <v>1.4610936641693115</v>
      </c>
      <c r="L186" s="40" t="s">
        <v>446</v>
      </c>
      <c r="M186" s="36">
        <v>86</v>
      </c>
      <c r="N186" s="36">
        <v>69</v>
      </c>
      <c r="O186" s="43" t="str">
        <f>IFERROR(VLOOKUP(B186,'Core Indicators'!$E$3:$G$9906,3,FALSE),"x")</f>
        <v>x</v>
      </c>
      <c r="P186" s="43">
        <v>9147420</v>
      </c>
    </row>
    <row r="187" spans="1:16" x14ac:dyDescent="0.3">
      <c r="A187" s="16" t="s">
        <v>344</v>
      </c>
      <c r="B187" s="11" t="s">
        <v>343</v>
      </c>
      <c r="C187" s="40">
        <v>0.1694520136039257</v>
      </c>
      <c r="D187" s="36">
        <v>13</v>
      </c>
      <c r="E187" s="40">
        <v>0.08</v>
      </c>
      <c r="F187" s="40">
        <v>9.9</v>
      </c>
      <c r="G187" s="40">
        <v>0.27532989819220033</v>
      </c>
      <c r="H187" s="40">
        <v>39.700000762939503</v>
      </c>
      <c r="I187" s="36">
        <v>0</v>
      </c>
      <c r="J187" s="10" t="str">
        <f>IFERROR(VLOOKUP($B187,'Core Indicators'!$E$3:$EU$906,147,FALSE),"x")</f>
        <v>x</v>
      </c>
      <c r="K187" s="37">
        <v>0.62126314640045166</v>
      </c>
      <c r="L187" s="40">
        <v>10</v>
      </c>
      <c r="M187" s="36">
        <v>98</v>
      </c>
      <c r="N187" s="36">
        <v>71</v>
      </c>
      <c r="O187" s="43" t="str">
        <f>IFERROR(VLOOKUP(B187,'Core Indicators'!$E$3:$G$9906,3,FALSE),"x")</f>
        <v>x</v>
      </c>
      <c r="P187" s="43">
        <v>175020</v>
      </c>
    </row>
    <row r="188" spans="1:16" x14ac:dyDescent="0.3">
      <c r="A188" s="16" t="s">
        <v>346</v>
      </c>
      <c r="B188" s="11" t="s">
        <v>345</v>
      </c>
      <c r="C188" s="40">
        <v>0.35384998086616393</v>
      </c>
      <c r="D188" s="36">
        <v>1</v>
      </c>
      <c r="E188" s="40">
        <v>0.16</v>
      </c>
      <c r="F188" s="40">
        <v>3.6333333333333337</v>
      </c>
      <c r="G188" s="40">
        <v>0.30309940320102813</v>
      </c>
      <c r="H188" s="40" t="s">
        <v>446</v>
      </c>
      <c r="I188" s="36">
        <v>1</v>
      </c>
      <c r="J188" s="10" t="str">
        <f>IFERROR(VLOOKUP($B188,'Core Indicators'!$E$3:$EU$906,147,FALSE),"x")</f>
        <v>x</v>
      </c>
      <c r="K188" s="37">
        <v>-1.0481816530227661</v>
      </c>
      <c r="L188" s="40">
        <v>3.25</v>
      </c>
      <c r="M188" s="36">
        <v>10</v>
      </c>
      <c r="N188" s="36">
        <v>25</v>
      </c>
      <c r="O188" s="43" t="str">
        <f>IFERROR(VLOOKUP(B188,'Core Indicators'!$E$3:$G$9906,3,FALSE),"x")</f>
        <v>x</v>
      </c>
      <c r="P188" s="43">
        <v>425400</v>
      </c>
    </row>
    <row r="189" spans="1:16" x14ac:dyDescent="0.3">
      <c r="A189" s="16" t="s">
        <v>348</v>
      </c>
      <c r="B189" s="11" t="s">
        <v>347</v>
      </c>
      <c r="C189" s="40">
        <v>0</v>
      </c>
      <c r="D189" s="36">
        <v>12</v>
      </c>
      <c r="E189" s="40">
        <v>0</v>
      </c>
      <c r="F189" s="40" t="s">
        <v>446</v>
      </c>
      <c r="G189" s="40" t="s">
        <v>446</v>
      </c>
      <c r="H189" s="40">
        <v>37.599998474121101</v>
      </c>
      <c r="I189" s="36">
        <v>0</v>
      </c>
      <c r="J189" s="10">
        <f>IFERROR(VLOOKUP($B189,'Core Indicators'!$E$3:$EU$906,147,FALSE),"x")</f>
        <v>4</v>
      </c>
      <c r="K189" s="37">
        <v>0.17785331606864929</v>
      </c>
      <c r="L189" s="40" t="s">
        <v>446</v>
      </c>
      <c r="M189" s="36">
        <v>82</v>
      </c>
      <c r="N189" s="36">
        <v>46</v>
      </c>
      <c r="O189" s="43">
        <f>IFERROR(VLOOKUP(B189,'Core Indicators'!$E$3:$G$9906,3,FALSE),"x")</f>
        <v>272000</v>
      </c>
      <c r="P189" s="43">
        <v>12190</v>
      </c>
    </row>
    <row r="190" spans="1:16" x14ac:dyDescent="0.3">
      <c r="A190" s="16" t="s">
        <v>429</v>
      </c>
      <c r="B190" s="11" t="s">
        <v>349</v>
      </c>
      <c r="C190" s="40">
        <v>0.26454201694521295</v>
      </c>
      <c r="D190" s="36">
        <v>7</v>
      </c>
      <c r="E190" s="40">
        <v>0.12000000000000001</v>
      </c>
      <c r="F190" s="40">
        <v>3.083333333333333</v>
      </c>
      <c r="G190" s="40">
        <v>0.45795582144607083</v>
      </c>
      <c r="H190" s="40">
        <v>46.900001525878899</v>
      </c>
      <c r="I190" s="36">
        <v>3</v>
      </c>
      <c r="J190" s="10">
        <f>IFERROR(VLOOKUP($B190,'Core Indicators'!$E$3:$EU$906,147,FALSE),"x")</f>
        <v>8253</v>
      </c>
      <c r="K190" s="37">
        <v>-2.3200535774230957</v>
      </c>
      <c r="L190" s="40">
        <v>1.75</v>
      </c>
      <c r="M190" s="36">
        <v>16</v>
      </c>
      <c r="N190" s="36">
        <v>16</v>
      </c>
      <c r="O190" s="43">
        <f>IFERROR(VLOOKUP(B190,'Core Indicators'!$E$3:$G$9906,3,FALSE),"x")</f>
        <v>27365000</v>
      </c>
      <c r="P190" s="43">
        <v>882050</v>
      </c>
    </row>
    <row r="191" spans="1:16" x14ac:dyDescent="0.3">
      <c r="A191" s="16" t="s">
        <v>367</v>
      </c>
      <c r="B191" s="11" t="s">
        <v>350</v>
      </c>
      <c r="C191" s="40">
        <v>0.27606595953145563</v>
      </c>
      <c r="D191" s="36">
        <v>1</v>
      </c>
      <c r="E191" s="40">
        <v>0.10100000000000001</v>
      </c>
      <c r="F191" s="40">
        <v>3.5666666666666664</v>
      </c>
      <c r="G191" s="40">
        <v>0.3138494002746719</v>
      </c>
      <c r="H191" s="40">
        <v>35.700000762939503</v>
      </c>
      <c r="I191" s="36">
        <v>5</v>
      </c>
      <c r="J191" s="10">
        <f>IFERROR(VLOOKUP($B191,'Core Indicators'!$E$3:$EU$906,147,FALSE),"x")</f>
        <v>243</v>
      </c>
      <c r="K191" s="37">
        <v>-1.6898753121495247E-2</v>
      </c>
      <c r="L191" s="40">
        <v>3</v>
      </c>
      <c r="M191" s="36">
        <v>20</v>
      </c>
      <c r="N191" s="36">
        <v>37</v>
      </c>
      <c r="O191" s="43">
        <f>IFERROR(VLOOKUP(B191,'Core Indicators'!$E$3:$G$9906,3,FALSE),"x")</f>
        <v>96484000</v>
      </c>
      <c r="P191" s="43">
        <v>310070</v>
      </c>
    </row>
    <row r="192" spans="1:16" x14ac:dyDescent="0.3">
      <c r="A192" s="16" t="s">
        <v>352</v>
      </c>
      <c r="B192" s="11" t="s">
        <v>351</v>
      </c>
      <c r="C192" s="40">
        <v>0.62499999266117789</v>
      </c>
      <c r="D192" s="36">
        <v>2</v>
      </c>
      <c r="E192" s="40">
        <v>0</v>
      </c>
      <c r="F192" s="40">
        <v>1.5</v>
      </c>
      <c r="G192" s="40">
        <v>0.83417374246468834</v>
      </c>
      <c r="H192" s="40">
        <v>36.700000762939503</v>
      </c>
      <c r="I192" s="36">
        <v>3</v>
      </c>
      <c r="J192" s="10">
        <f>IFERROR(VLOOKUP($B192,'Core Indicators'!$E$3:$EU$906,147,FALSE),"x")</f>
        <v>12222</v>
      </c>
      <c r="K192" s="37">
        <v>-1.7733464241027832</v>
      </c>
      <c r="L192" s="40">
        <v>1.25</v>
      </c>
      <c r="M192" s="36">
        <v>11</v>
      </c>
      <c r="N192" s="36">
        <v>15</v>
      </c>
      <c r="O192" s="43">
        <f>IFERROR(VLOOKUP(B192,'Core Indicators'!$E$3:$G$9906,3,FALSE),"x")</f>
        <v>30500000</v>
      </c>
      <c r="P192" s="43">
        <v>527970</v>
      </c>
    </row>
    <row r="193" spans="1:16" x14ac:dyDescent="0.3">
      <c r="A193" s="16" t="s">
        <v>354</v>
      </c>
      <c r="B193" s="11" t="s">
        <v>353</v>
      </c>
      <c r="C193" s="40">
        <v>0.70259998770207144</v>
      </c>
      <c r="D193" s="36">
        <v>8</v>
      </c>
      <c r="E193" s="40">
        <v>0</v>
      </c>
      <c r="F193" s="40">
        <v>5.75</v>
      </c>
      <c r="G193" s="40">
        <v>0.54032529940484386</v>
      </c>
      <c r="H193" s="40">
        <v>57.099998474121101</v>
      </c>
      <c r="I193" s="36">
        <v>0</v>
      </c>
      <c r="J193" s="10" t="str">
        <f>IFERROR(VLOOKUP($B193,'Core Indicators'!$E$3:$EU$906,147,FALSE),"x")</f>
        <v>x</v>
      </c>
      <c r="K193" s="37">
        <v>-0.46206927299499512</v>
      </c>
      <c r="L193" s="40">
        <v>4.25</v>
      </c>
      <c r="M193" s="36">
        <v>54</v>
      </c>
      <c r="N193" s="36">
        <v>34</v>
      </c>
      <c r="O193" s="43">
        <f>IFERROR(VLOOKUP(B193,'Core Indicators'!$E$3:$G$9906,3,FALSE),"x")</f>
        <v>17885000</v>
      </c>
      <c r="P193" s="43">
        <v>743390</v>
      </c>
    </row>
    <row r="194" spans="1:16" x14ac:dyDescent="0.3">
      <c r="A194" s="16" t="s">
        <v>356</v>
      </c>
      <c r="B194" s="11" t="s">
        <v>355</v>
      </c>
      <c r="C194" s="40">
        <v>0.30790001156777136</v>
      </c>
      <c r="D194" s="36">
        <v>0</v>
      </c>
      <c r="E194" s="40">
        <v>0.03</v>
      </c>
      <c r="F194" s="40">
        <v>4.3666666666666663</v>
      </c>
      <c r="G194" s="40">
        <v>0.52499423267530898</v>
      </c>
      <c r="H194" s="40">
        <v>44.299999237060497</v>
      </c>
      <c r="I194" s="36">
        <v>3</v>
      </c>
      <c r="J194" s="10">
        <f>IFERROR(VLOOKUP($B194,'Core Indicators'!$E$3:$EU$906,147,FALSE),"x")</f>
        <v>15</v>
      </c>
      <c r="K194" s="37">
        <v>-1.2570089101791382</v>
      </c>
      <c r="L194" s="40">
        <v>3.25</v>
      </c>
      <c r="M194" s="36">
        <v>29</v>
      </c>
      <c r="N194" s="36">
        <v>24</v>
      </c>
      <c r="O194" s="43">
        <f>IFERROR(VLOOKUP(B194,'Core Indicators'!$E$3:$G$9906,3,FALSE),"x")</f>
        <v>14645000</v>
      </c>
      <c r="P194" s="43">
        <v>386850</v>
      </c>
    </row>
    <row r="195" spans="1:16" x14ac:dyDescent="0.3">
      <c r="G195" s="40"/>
      <c r="H195" s="40"/>
    </row>
    <row r="196" spans="1:16" x14ac:dyDescent="0.3">
      <c r="G196" s="40"/>
      <c r="H196" s="40"/>
    </row>
    <row r="197" spans="1:16" x14ac:dyDescent="0.3">
      <c r="G197" s="40"/>
      <c r="H197" s="40"/>
    </row>
    <row r="198" spans="1:16" x14ac:dyDescent="0.3">
      <c r="G198" s="40"/>
      <c r="H198" s="40"/>
    </row>
    <row r="199" spans="1:16" x14ac:dyDescent="0.3">
      <c r="G199" s="40"/>
      <c r="H199" s="40"/>
    </row>
    <row r="200" spans="1:16" x14ac:dyDescent="0.3">
      <c r="G200" s="40"/>
      <c r="H200" s="40"/>
    </row>
    <row r="201" spans="1:16" x14ac:dyDescent="0.3">
      <c r="G201" s="40"/>
      <c r="H201" s="40"/>
    </row>
    <row r="202" spans="1:16" x14ac:dyDescent="0.3">
      <c r="G202" s="40"/>
      <c r="H202" s="40"/>
    </row>
    <row r="203" spans="1:16" x14ac:dyDescent="0.3">
      <c r="G203" s="40"/>
      <c r="H203" s="40"/>
    </row>
    <row r="204" spans="1:16" x14ac:dyDescent="0.3">
      <c r="G204" s="40"/>
      <c r="H204" s="40"/>
    </row>
    <row r="205" spans="1:16" x14ac:dyDescent="0.3">
      <c r="G205" s="40"/>
      <c r="H205" s="40"/>
    </row>
    <row r="206" spans="1:16" x14ac:dyDescent="0.3">
      <c r="G206" s="40"/>
      <c r="H206" s="40"/>
    </row>
    <row r="207" spans="1:16" x14ac:dyDescent="0.3">
      <c r="G207" s="40"/>
      <c r="H207" s="40"/>
    </row>
    <row r="208" spans="1:16" x14ac:dyDescent="0.3">
      <c r="G208" s="40"/>
      <c r="H208" s="40"/>
    </row>
    <row r="209" spans="7:8" x14ac:dyDescent="0.3">
      <c r="G209" s="40"/>
      <c r="H209" s="40"/>
    </row>
    <row r="210" spans="7:8" x14ac:dyDescent="0.3">
      <c r="G210" s="40"/>
      <c r="H210" s="40"/>
    </row>
    <row r="211" spans="7:8" x14ac:dyDescent="0.3">
      <c r="G211" s="40"/>
      <c r="H211" s="40"/>
    </row>
    <row r="212" spans="7:8" x14ac:dyDescent="0.3">
      <c r="G212" s="40"/>
      <c r="H212" s="40"/>
    </row>
    <row r="213" spans="7:8" x14ac:dyDescent="0.3">
      <c r="G213" s="40"/>
      <c r="H213" s="40"/>
    </row>
    <row r="214" spans="7:8" x14ac:dyDescent="0.3">
      <c r="G214" s="40"/>
      <c r="H214" s="40"/>
    </row>
    <row r="215" spans="7:8" x14ac:dyDescent="0.3">
      <c r="G215" s="40"/>
      <c r="H215" s="40"/>
    </row>
    <row r="216" spans="7:8" x14ac:dyDescent="0.3">
      <c r="G216" s="40"/>
      <c r="H216" s="40"/>
    </row>
    <row r="217" spans="7:8" x14ac:dyDescent="0.3">
      <c r="G217" s="40"/>
      <c r="H217" s="40"/>
    </row>
    <row r="218" spans="7:8" x14ac:dyDescent="0.3">
      <c r="G218" s="40"/>
      <c r="H218" s="40"/>
    </row>
    <row r="219" spans="7:8" x14ac:dyDescent="0.3">
      <c r="G219" s="40"/>
      <c r="H219" s="40"/>
    </row>
    <row r="220" spans="7:8" x14ac:dyDescent="0.3">
      <c r="G220" s="40"/>
      <c r="H220" s="40"/>
    </row>
    <row r="221" spans="7:8" x14ac:dyDescent="0.3">
      <c r="G221" s="40"/>
      <c r="H221" s="40"/>
    </row>
    <row r="222" spans="7:8" x14ac:dyDescent="0.3">
      <c r="G222" s="40"/>
      <c r="H222" s="40"/>
    </row>
    <row r="223" spans="7:8" x14ac:dyDescent="0.3">
      <c r="G223" s="40"/>
      <c r="H223" s="40"/>
    </row>
    <row r="224" spans="7:8" x14ac:dyDescent="0.3">
      <c r="G224" s="40"/>
      <c r="H224" s="40"/>
    </row>
    <row r="225" spans="7:8" x14ac:dyDescent="0.3">
      <c r="G225" s="40"/>
      <c r="H225" s="40"/>
    </row>
    <row r="226" spans="7:8" x14ac:dyDescent="0.3">
      <c r="G226" s="40"/>
      <c r="H226" s="40"/>
    </row>
    <row r="227" spans="7:8" x14ac:dyDescent="0.3">
      <c r="G227" s="40"/>
      <c r="H227" s="40"/>
    </row>
    <row r="228" spans="7:8" x14ac:dyDescent="0.3">
      <c r="G228" s="40"/>
      <c r="H228" s="40"/>
    </row>
    <row r="229" spans="7:8" x14ac:dyDescent="0.3">
      <c r="G229" s="40"/>
      <c r="H229" s="40"/>
    </row>
    <row r="230" spans="7:8" x14ac:dyDescent="0.3">
      <c r="G230" s="40"/>
      <c r="H230" s="40"/>
    </row>
    <row r="231" spans="7:8" x14ac:dyDescent="0.3">
      <c r="G231" s="40"/>
      <c r="H231" s="40"/>
    </row>
    <row r="232" spans="7:8" x14ac:dyDescent="0.3">
      <c r="G232" s="40"/>
      <c r="H232" s="40"/>
    </row>
    <row r="233" spans="7:8" x14ac:dyDescent="0.3">
      <c r="G233" s="40"/>
      <c r="H233" s="40"/>
    </row>
    <row r="234" spans="7:8" x14ac:dyDescent="0.3">
      <c r="G234" s="40"/>
      <c r="H234" s="40"/>
    </row>
    <row r="235" spans="7:8" x14ac:dyDescent="0.3">
      <c r="G235" s="40"/>
      <c r="H235" s="40"/>
    </row>
    <row r="236" spans="7:8" x14ac:dyDescent="0.3">
      <c r="G236" s="40"/>
      <c r="H236" s="40"/>
    </row>
    <row r="237" spans="7:8" x14ac:dyDescent="0.3">
      <c r="G237" s="40"/>
      <c r="H237" s="40"/>
    </row>
    <row r="238" spans="7:8" x14ac:dyDescent="0.3">
      <c r="G238" s="40"/>
      <c r="H238" s="40"/>
    </row>
    <row r="239" spans="7:8" x14ac:dyDescent="0.3">
      <c r="G239" s="40"/>
      <c r="H239" s="40"/>
    </row>
    <row r="240" spans="7:8" x14ac:dyDescent="0.3">
      <c r="G240" s="40"/>
      <c r="H240" s="40"/>
    </row>
    <row r="241" spans="7:8" x14ac:dyDescent="0.3">
      <c r="G241" s="40"/>
      <c r="H241" s="40"/>
    </row>
    <row r="242" spans="7:8" x14ac:dyDescent="0.3">
      <c r="G242" s="40"/>
      <c r="H242" s="40"/>
    </row>
    <row r="243" spans="7:8" x14ac:dyDescent="0.3">
      <c r="G243" s="40"/>
      <c r="H243" s="40"/>
    </row>
    <row r="244" spans="7:8" x14ac:dyDescent="0.3">
      <c r="G244" s="40"/>
      <c r="H244" s="40"/>
    </row>
    <row r="245" spans="7:8" x14ac:dyDescent="0.3">
      <c r="G245" s="40"/>
      <c r="H245" s="40"/>
    </row>
    <row r="246" spans="7:8" x14ac:dyDescent="0.3">
      <c r="G246" s="40"/>
      <c r="H246" s="40"/>
    </row>
    <row r="247" spans="7:8" x14ac:dyDescent="0.3">
      <c r="G247" s="40"/>
      <c r="H247" s="40"/>
    </row>
    <row r="248" spans="7:8" x14ac:dyDescent="0.3">
      <c r="G248" s="40"/>
      <c r="H248" s="40"/>
    </row>
    <row r="249" spans="7:8" x14ac:dyDescent="0.3">
      <c r="G249" s="40"/>
      <c r="H249" s="40"/>
    </row>
    <row r="250" spans="7:8" x14ac:dyDescent="0.3">
      <c r="G250" s="40"/>
      <c r="H250" s="40"/>
    </row>
    <row r="251" spans="7:8" x14ac:dyDescent="0.3">
      <c r="G251" s="40"/>
      <c r="H251" s="40"/>
    </row>
    <row r="252" spans="7:8" x14ac:dyDescent="0.3">
      <c r="G252" s="40"/>
      <c r="H252" s="40"/>
    </row>
    <row r="253" spans="7:8" x14ac:dyDescent="0.3">
      <c r="G253" s="40"/>
      <c r="H253" s="40"/>
    </row>
    <row r="254" spans="7:8" x14ac:dyDescent="0.3">
      <c r="G254" s="40"/>
      <c r="H254" s="40"/>
    </row>
    <row r="255" spans="7:8" x14ac:dyDescent="0.3">
      <c r="G255" s="40"/>
      <c r="H255" s="40"/>
    </row>
    <row r="256" spans="7:8" x14ac:dyDescent="0.3">
      <c r="G256" s="40"/>
      <c r="H256" s="40"/>
    </row>
    <row r="257" spans="7:8" x14ac:dyDescent="0.3">
      <c r="G257" s="40"/>
      <c r="H257" s="40"/>
    </row>
    <row r="258" spans="7:8" x14ac:dyDescent="0.3">
      <c r="G258" s="40"/>
      <c r="H258" s="40"/>
    </row>
    <row r="259" spans="7:8" x14ac:dyDescent="0.3">
      <c r="G259" s="40"/>
      <c r="H259" s="40"/>
    </row>
    <row r="260" spans="7:8" x14ac:dyDescent="0.3">
      <c r="G260" s="40"/>
      <c r="H260" s="40"/>
    </row>
    <row r="261" spans="7:8" x14ac:dyDescent="0.3">
      <c r="G261" s="40"/>
      <c r="H261" s="40"/>
    </row>
    <row r="262" spans="7:8" x14ac:dyDescent="0.3">
      <c r="G262" s="40"/>
      <c r="H262" s="40"/>
    </row>
    <row r="263" spans="7:8" x14ac:dyDescent="0.3">
      <c r="G263" s="40"/>
      <c r="H263" s="40"/>
    </row>
    <row r="264" spans="7:8" x14ac:dyDescent="0.3">
      <c r="G264" s="40"/>
      <c r="H264" s="40"/>
    </row>
    <row r="265" spans="7:8" x14ac:dyDescent="0.3">
      <c r="G265" s="40"/>
      <c r="H265" s="40"/>
    </row>
    <row r="266" spans="7:8" x14ac:dyDescent="0.3">
      <c r="G266" s="40"/>
      <c r="H266" s="40"/>
    </row>
    <row r="267" spans="7:8" x14ac:dyDescent="0.3">
      <c r="G267" s="40"/>
      <c r="H267" s="40"/>
    </row>
    <row r="268" spans="7:8" x14ac:dyDescent="0.3">
      <c r="G268" s="40"/>
      <c r="H268" s="40"/>
    </row>
    <row r="269" spans="7:8" x14ac:dyDescent="0.3">
      <c r="G269" s="40"/>
      <c r="H269" s="40"/>
    </row>
    <row r="270" spans="7:8" x14ac:dyDescent="0.3">
      <c r="G270" s="40"/>
      <c r="H270" s="40"/>
    </row>
    <row r="271" spans="7:8" x14ac:dyDescent="0.3">
      <c r="G271" s="40"/>
      <c r="H271" s="40"/>
    </row>
    <row r="272" spans="7:8" x14ac:dyDescent="0.3">
      <c r="G272" s="40"/>
      <c r="H272" s="40"/>
    </row>
    <row r="273" spans="7:8" x14ac:dyDescent="0.3">
      <c r="G273" s="40"/>
      <c r="H273" s="40"/>
    </row>
    <row r="274" spans="7:8" x14ac:dyDescent="0.3">
      <c r="G274" s="40"/>
      <c r="H274" s="40"/>
    </row>
    <row r="275" spans="7:8" x14ac:dyDescent="0.3">
      <c r="G275" s="40"/>
      <c r="H275" s="40"/>
    </row>
    <row r="276" spans="7:8" x14ac:dyDescent="0.3">
      <c r="G276" s="40"/>
      <c r="H276" s="40"/>
    </row>
    <row r="277" spans="7:8" x14ac:dyDescent="0.3">
      <c r="G277" s="40"/>
      <c r="H277" s="40"/>
    </row>
    <row r="278" spans="7:8" x14ac:dyDescent="0.3">
      <c r="G278" s="40"/>
      <c r="H278" s="40"/>
    </row>
    <row r="279" spans="7:8" x14ac:dyDescent="0.3">
      <c r="G279" s="40"/>
      <c r="H279" s="40"/>
    </row>
    <row r="280" spans="7:8" x14ac:dyDescent="0.3">
      <c r="G280" s="40"/>
      <c r="H280" s="40"/>
    </row>
    <row r="281" spans="7:8" x14ac:dyDescent="0.3">
      <c r="G281" s="40"/>
      <c r="H281" s="40"/>
    </row>
    <row r="282" spans="7:8" x14ac:dyDescent="0.3">
      <c r="G282" s="40"/>
      <c r="H282" s="40"/>
    </row>
    <row r="283" spans="7:8" x14ac:dyDescent="0.3">
      <c r="G283" s="40"/>
      <c r="H283" s="40"/>
    </row>
    <row r="284" spans="7:8" x14ac:dyDescent="0.3">
      <c r="G284" s="40"/>
      <c r="H284" s="40"/>
    </row>
    <row r="285" spans="7:8" x14ac:dyDescent="0.3">
      <c r="G285" s="40"/>
      <c r="H285" s="40"/>
    </row>
    <row r="286" spans="7:8" x14ac:dyDescent="0.3">
      <c r="G286" s="40"/>
      <c r="H286" s="40"/>
    </row>
    <row r="287" spans="7:8" x14ac:dyDescent="0.3">
      <c r="G287" s="40"/>
      <c r="H287" s="40"/>
    </row>
    <row r="288" spans="7:8" x14ac:dyDescent="0.3">
      <c r="G288" s="40"/>
      <c r="H288" s="40"/>
    </row>
    <row r="289" spans="7:8" x14ac:dyDescent="0.3">
      <c r="G289" s="40"/>
      <c r="H289" s="40"/>
    </row>
    <row r="290" spans="7:8" x14ac:dyDescent="0.3">
      <c r="G290" s="40"/>
      <c r="H290" s="40"/>
    </row>
    <row r="291" spans="7:8" x14ac:dyDescent="0.3">
      <c r="G291" s="40"/>
      <c r="H291" s="40"/>
    </row>
    <row r="292" spans="7:8" x14ac:dyDescent="0.3">
      <c r="G292" s="40"/>
      <c r="H292" s="40"/>
    </row>
    <row r="293" spans="7:8" x14ac:dyDescent="0.3">
      <c r="G293" s="40"/>
      <c r="H293" s="40"/>
    </row>
    <row r="294" spans="7:8" x14ac:dyDescent="0.3">
      <c r="G294" s="40"/>
      <c r="H294" s="40"/>
    </row>
    <row r="295" spans="7:8" x14ac:dyDescent="0.3">
      <c r="G295" s="40"/>
      <c r="H295" s="40"/>
    </row>
    <row r="296" spans="7:8" x14ac:dyDescent="0.3">
      <c r="G296" s="40"/>
      <c r="H296" s="40"/>
    </row>
    <row r="297" spans="7:8" x14ac:dyDescent="0.3">
      <c r="G297" s="40"/>
      <c r="H297" s="40"/>
    </row>
    <row r="298" spans="7:8" x14ac:dyDescent="0.3">
      <c r="G298" s="40"/>
      <c r="H298" s="40"/>
    </row>
    <row r="299" spans="7:8" x14ac:dyDescent="0.3">
      <c r="G299" s="40"/>
      <c r="H299" s="40"/>
    </row>
    <row r="300" spans="7:8" x14ac:dyDescent="0.3">
      <c r="G300" s="40"/>
      <c r="H300" s="40"/>
    </row>
    <row r="301" spans="7:8" x14ac:dyDescent="0.3">
      <c r="G301" s="40"/>
      <c r="H301" s="40"/>
    </row>
    <row r="302" spans="7:8" x14ac:dyDescent="0.3">
      <c r="G302" s="40"/>
      <c r="H302" s="40"/>
    </row>
    <row r="303" spans="7:8" x14ac:dyDescent="0.3">
      <c r="G303" s="40"/>
      <c r="H303" s="40"/>
    </row>
    <row r="304" spans="7:8" x14ac:dyDescent="0.3">
      <c r="G304" s="40"/>
      <c r="H304" s="40"/>
    </row>
    <row r="305" spans="7:8" x14ac:dyDescent="0.3">
      <c r="G305" s="40"/>
      <c r="H305" s="40"/>
    </row>
    <row r="306" spans="7:8" x14ac:dyDescent="0.3">
      <c r="G306" s="40"/>
      <c r="H306" s="40"/>
    </row>
    <row r="307" spans="7:8" x14ac:dyDescent="0.3">
      <c r="G307" s="40"/>
      <c r="H307" s="40"/>
    </row>
    <row r="308" spans="7:8" x14ac:dyDescent="0.3">
      <c r="G308" s="40"/>
      <c r="H308" s="40"/>
    </row>
    <row r="309" spans="7:8" x14ac:dyDescent="0.3">
      <c r="G309" s="40"/>
      <c r="H309" s="40"/>
    </row>
    <row r="310" spans="7:8" x14ac:dyDescent="0.3">
      <c r="G310" s="40"/>
      <c r="H310" s="40"/>
    </row>
    <row r="311" spans="7:8" x14ac:dyDescent="0.3">
      <c r="G311" s="40"/>
      <c r="H311" s="40"/>
    </row>
    <row r="312" spans="7:8" x14ac:dyDescent="0.3">
      <c r="G312" s="40"/>
      <c r="H312" s="40"/>
    </row>
    <row r="313" spans="7:8" x14ac:dyDescent="0.3">
      <c r="G313" s="40"/>
      <c r="H313" s="40"/>
    </row>
    <row r="314" spans="7:8" x14ac:dyDescent="0.3">
      <c r="G314" s="40"/>
      <c r="H314" s="40"/>
    </row>
    <row r="315" spans="7:8" x14ac:dyDescent="0.3">
      <c r="G315" s="40"/>
      <c r="H315" s="40"/>
    </row>
    <row r="316" spans="7:8" x14ac:dyDescent="0.3">
      <c r="G316" s="40"/>
      <c r="H316" s="40"/>
    </row>
    <row r="317" spans="7:8" x14ac:dyDescent="0.3">
      <c r="G317" s="40"/>
      <c r="H317" s="40"/>
    </row>
    <row r="318" spans="7:8" x14ac:dyDescent="0.3">
      <c r="G318" s="40"/>
      <c r="H318" s="40"/>
    </row>
    <row r="319" spans="7:8" x14ac:dyDescent="0.3">
      <c r="G319" s="40"/>
      <c r="H319" s="40"/>
    </row>
    <row r="320" spans="7:8" x14ac:dyDescent="0.3">
      <c r="G320" s="40"/>
      <c r="H320" s="40"/>
    </row>
    <row r="321" spans="7:8" x14ac:dyDescent="0.3">
      <c r="G321" s="40"/>
      <c r="H321" s="40"/>
    </row>
    <row r="322" spans="7:8" x14ac:dyDescent="0.3">
      <c r="G322" s="40"/>
      <c r="H322" s="40"/>
    </row>
    <row r="323" spans="7:8" x14ac:dyDescent="0.3">
      <c r="G323" s="40"/>
      <c r="H323" s="40"/>
    </row>
    <row r="324" spans="7:8" x14ac:dyDescent="0.3">
      <c r="G324" s="40"/>
      <c r="H324" s="40"/>
    </row>
    <row r="325" spans="7:8" x14ac:dyDescent="0.3">
      <c r="G325" s="40"/>
      <c r="H325" s="40"/>
    </row>
    <row r="326" spans="7:8" x14ac:dyDescent="0.3">
      <c r="G326" s="40"/>
      <c r="H326" s="40"/>
    </row>
    <row r="327" spans="7:8" x14ac:dyDescent="0.3">
      <c r="G327" s="40"/>
      <c r="H327" s="40"/>
    </row>
    <row r="328" spans="7:8" x14ac:dyDescent="0.3">
      <c r="G328" s="40"/>
      <c r="H328" s="40"/>
    </row>
    <row r="329" spans="7:8" x14ac:dyDescent="0.3">
      <c r="G329" s="40"/>
      <c r="H329" s="40"/>
    </row>
    <row r="330" spans="7:8" x14ac:dyDescent="0.3">
      <c r="G330" s="40"/>
      <c r="H330" s="40"/>
    </row>
    <row r="331" spans="7:8" x14ac:dyDescent="0.3">
      <c r="G331" s="40"/>
      <c r="H331" s="40"/>
    </row>
    <row r="332" spans="7:8" x14ac:dyDescent="0.3">
      <c r="G332" s="40"/>
      <c r="H332" s="40"/>
    </row>
    <row r="333" spans="7:8" x14ac:dyDescent="0.3">
      <c r="G333" s="40"/>
      <c r="H333" s="40"/>
    </row>
    <row r="334" spans="7:8" x14ac:dyDescent="0.3">
      <c r="G334" s="40"/>
      <c r="H334" s="40"/>
    </row>
    <row r="335" spans="7:8" x14ac:dyDescent="0.3">
      <c r="G335" s="40"/>
      <c r="H335" s="40"/>
    </row>
    <row r="336" spans="7:8" x14ac:dyDescent="0.3">
      <c r="G336" s="40"/>
      <c r="H336" s="40"/>
    </row>
    <row r="337" spans="7:8" x14ac:dyDescent="0.3">
      <c r="G337" s="40"/>
      <c r="H337" s="40"/>
    </row>
    <row r="338" spans="7:8" x14ac:dyDescent="0.3">
      <c r="G338" s="40"/>
      <c r="H338" s="40"/>
    </row>
    <row r="339" spans="7:8" x14ac:dyDescent="0.3">
      <c r="G339" s="40"/>
      <c r="H339" s="40"/>
    </row>
    <row r="340" spans="7:8" x14ac:dyDescent="0.3">
      <c r="G340" s="40"/>
      <c r="H340" s="40"/>
    </row>
    <row r="341" spans="7:8" x14ac:dyDescent="0.3">
      <c r="G341" s="40"/>
      <c r="H341" s="40"/>
    </row>
    <row r="342" spans="7:8" x14ac:dyDescent="0.3">
      <c r="G342" s="40"/>
      <c r="H342" s="40"/>
    </row>
    <row r="343" spans="7:8" x14ac:dyDescent="0.3">
      <c r="G343" s="40"/>
      <c r="H343" s="40"/>
    </row>
    <row r="344" spans="7:8" x14ac:dyDescent="0.3">
      <c r="G344" s="40"/>
      <c r="H344" s="40"/>
    </row>
    <row r="345" spans="7:8" x14ac:dyDescent="0.3">
      <c r="G345" s="40"/>
      <c r="H345" s="40"/>
    </row>
    <row r="346" spans="7:8" x14ac:dyDescent="0.3">
      <c r="G346" s="40"/>
      <c r="H346" s="40"/>
    </row>
    <row r="347" spans="7:8" x14ac:dyDescent="0.3">
      <c r="G347" s="40"/>
      <c r="H347" s="40"/>
    </row>
    <row r="348" spans="7:8" x14ac:dyDescent="0.3">
      <c r="G348" s="40"/>
      <c r="H348" s="40"/>
    </row>
    <row r="349" spans="7:8" x14ac:dyDescent="0.3">
      <c r="G349" s="40"/>
      <c r="H349" s="40"/>
    </row>
    <row r="350" spans="7:8" x14ac:dyDescent="0.3">
      <c r="G350" s="40"/>
      <c r="H350" s="40"/>
    </row>
    <row r="351" spans="7:8" x14ac:dyDescent="0.3">
      <c r="G351" s="40"/>
      <c r="H351" s="40"/>
    </row>
    <row r="352" spans="7:8" x14ac:dyDescent="0.3">
      <c r="G352" s="40"/>
      <c r="H352" s="40"/>
    </row>
    <row r="353" spans="7:8" x14ac:dyDescent="0.3">
      <c r="G353" s="40"/>
      <c r="H353" s="40"/>
    </row>
    <row r="354" spans="7:8" x14ac:dyDescent="0.3">
      <c r="G354" s="40"/>
      <c r="H354" s="40"/>
    </row>
    <row r="355" spans="7:8" x14ac:dyDescent="0.3">
      <c r="G355" s="40"/>
      <c r="H355" s="40"/>
    </row>
    <row r="356" spans="7:8" x14ac:dyDescent="0.3">
      <c r="G356" s="40"/>
      <c r="H356" s="40"/>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R25"/>
  <sheetViews>
    <sheetView topLeftCell="A4" workbookViewId="0">
      <selection activeCell="M18" sqref="M18"/>
    </sheetView>
  </sheetViews>
  <sheetFormatPr defaultColWidth="9.44140625" defaultRowHeight="14.4" x14ac:dyDescent="0.3"/>
  <cols>
    <col min="1" max="1" width="25" customWidth="1"/>
    <col min="2" max="2" width="11.44140625" bestFit="1" customWidth="1"/>
    <col min="3" max="3" width="13.44140625" customWidth="1"/>
    <col min="4" max="4" width="11.44140625" style="25" customWidth="1"/>
    <col min="5" max="5" width="11.5546875" bestFit="1" customWidth="1"/>
    <col min="6" max="6" width="17.5546875" bestFit="1" customWidth="1"/>
    <col min="7" max="7" width="9.5546875" bestFit="1" customWidth="1"/>
    <col min="8" max="9" width="5.5546875" bestFit="1" customWidth="1"/>
    <col min="10" max="10" width="6" bestFit="1" customWidth="1"/>
    <col min="11" max="11" width="5.5546875" bestFit="1" customWidth="1"/>
    <col min="12" max="12" width="8.5546875" bestFit="1" customWidth="1"/>
    <col min="13" max="15" width="5.5546875" bestFit="1" customWidth="1"/>
    <col min="16" max="16" width="6" bestFit="1" customWidth="1"/>
    <col min="17" max="18" width="7.5546875" bestFit="1" customWidth="1"/>
  </cols>
  <sheetData>
    <row r="1" spans="1:18" ht="89.1" customHeight="1" x14ac:dyDescent="0.3">
      <c r="A1" s="15" t="s">
        <v>459</v>
      </c>
      <c r="B1" s="15" t="s">
        <v>460</v>
      </c>
      <c r="C1" s="15" t="s">
        <v>372</v>
      </c>
      <c r="D1" s="85" t="s">
        <v>380</v>
      </c>
      <c r="E1" s="41" t="s">
        <v>1354</v>
      </c>
      <c r="F1" s="41" t="s">
        <v>503</v>
      </c>
      <c r="G1" s="41" t="s">
        <v>465</v>
      </c>
      <c r="H1" s="41" t="s">
        <v>571</v>
      </c>
      <c r="I1" s="41" t="s">
        <v>552</v>
      </c>
      <c r="J1" s="41" t="s">
        <v>551</v>
      </c>
      <c r="K1" s="41" t="s">
        <v>373</v>
      </c>
      <c r="L1" s="41" t="s">
        <v>403</v>
      </c>
      <c r="M1" s="41" t="s">
        <v>463</v>
      </c>
      <c r="N1" s="41" t="s">
        <v>692</v>
      </c>
      <c r="O1" s="41" t="s">
        <v>467</v>
      </c>
      <c r="P1" s="41" t="s">
        <v>468</v>
      </c>
      <c r="Q1" s="41" t="s">
        <v>487</v>
      </c>
      <c r="R1" s="41" t="s">
        <v>469</v>
      </c>
    </row>
    <row r="2" spans="1:18" s="73" customFormat="1" ht="17.850000000000001" customHeight="1" x14ac:dyDescent="0.3">
      <c r="A2" s="74"/>
      <c r="B2" s="75"/>
      <c r="C2" s="76"/>
      <c r="D2" s="86"/>
      <c r="E2" s="76" t="s">
        <v>396</v>
      </c>
      <c r="F2" s="76" t="s">
        <v>396</v>
      </c>
      <c r="G2" s="76" t="s">
        <v>550</v>
      </c>
      <c r="H2" s="76" t="s">
        <v>396</v>
      </c>
      <c r="I2" s="76" t="s">
        <v>396</v>
      </c>
      <c r="J2" s="76" t="s">
        <v>396</v>
      </c>
      <c r="K2" s="76" t="s">
        <v>396</v>
      </c>
      <c r="L2" s="76" t="s">
        <v>395</v>
      </c>
      <c r="M2" s="76" t="s">
        <v>396</v>
      </c>
      <c r="N2" s="76" t="s">
        <v>396</v>
      </c>
      <c r="O2" s="76" t="s">
        <v>396</v>
      </c>
      <c r="P2" s="76" t="s">
        <v>396</v>
      </c>
      <c r="Q2" s="76" t="s">
        <v>395</v>
      </c>
      <c r="R2" s="76" t="s">
        <v>412</v>
      </c>
    </row>
    <row r="3" spans="1:18" x14ac:dyDescent="0.3">
      <c r="A3" s="273" t="s">
        <v>1238</v>
      </c>
      <c r="B3" s="78" t="s">
        <v>1244</v>
      </c>
      <c r="C3" s="79" t="s">
        <v>1245</v>
      </c>
      <c r="D3" s="80" t="s">
        <v>1276</v>
      </c>
      <c r="E3" s="274">
        <f>'Country Indicator Data'!P128+'Country Indicator Data'!P127+'Country Indicator Data'!P36+'Country Indicator Data'!P33</f>
        <v>3909380</v>
      </c>
      <c r="F3" s="274">
        <f>VLOOKUP(B3,'Core Indicators'!$C$3:$G$198,5,FALSE)</f>
        <v>261911000</v>
      </c>
      <c r="G3" s="274">
        <f>AVERAGE('Country Indicator Data'!C128,'Country Indicator Data'!C127,'Country Indicator Data'!C36,'Country Indicator Data'!C33)</f>
        <v>0.80926250090608365</v>
      </c>
      <c r="H3" s="274">
        <f>AVERAGE('Country Indicator Data'!D128,'Country Indicator Data'!D127,'Country Indicator Data'!D36,'Country Indicator Data'!D33)</f>
        <v>6.25</v>
      </c>
      <c r="I3" s="275">
        <f>AVERAGE('Country Indicator Data'!E128,'Country Indicator Data'!E127,'Country Indicator Data'!E36,'Country Indicator Data'!E33)</f>
        <v>7.4999999999999997E-2</v>
      </c>
      <c r="J3" s="275">
        <f>AVERAGE('Country Indicator Data'!F128,'Country Indicator Data'!F127,'Country Indicator Data'!F36,'Country Indicator Data'!F33)</f>
        <v>4.5083333333333337</v>
      </c>
      <c r="K3" s="275">
        <f>AVERAGE('Country Indicator Data'!G127,'Country Indicator Data'!G36,'Country Indicator Data'!G33)</f>
        <v>0.63819525335614868</v>
      </c>
      <c r="L3" s="275">
        <f>AVERAGE('Country Indicator Data'!H128,'Country Indicator Data'!H127,'Country Indicator Data'!H36,'Country Indicator Data'!H33)</f>
        <v>41.799999237060518</v>
      </c>
      <c r="M3" s="275">
        <f>AVERAGE('Country Indicator Data'!I128,'Country Indicator Data'!I127,'Country Indicator Data'!I36,'Country Indicator Data'!I33)</f>
        <v>3.5</v>
      </c>
      <c r="N3" s="11">
        <f>VLOOKUP($B3,'Core Indicators'!$C$3:$EU$891,149,FALSE)</f>
        <v>3897</v>
      </c>
      <c r="O3" s="275">
        <f>AVERAGE('Country Indicator Data'!K128,'Country Indicator Data'!K127,'Country Indicator Data'!K36,'Country Indicator Data'!K33)</f>
        <v>-0.95829504728317261</v>
      </c>
      <c r="P3" s="275">
        <f>AVERAGE('Country Indicator Data'!L128,'Country Indicator Data'!L127,'Country Indicator Data'!L36,'Country Indicator Data'!L33)</f>
        <v>3.9375</v>
      </c>
      <c r="Q3" s="275">
        <f>AVERAGE('Country Indicator Data'!M128,'Country Indicator Data'!M127,'Country Indicator Data'!M36,'Country Indicator Data'!M33)</f>
        <v>32.5</v>
      </c>
      <c r="R3" s="275">
        <f>AVERAGE('Country Indicator Data'!N128,'Country Indicator Data'!N127,'Country Indicator Data'!N36,'Country Indicator Data'!N33)</f>
        <v>25.75</v>
      </c>
    </row>
    <row r="4" spans="1:18" x14ac:dyDescent="0.3">
      <c r="A4" s="276" t="s">
        <v>1273</v>
      </c>
      <c r="B4" s="93" t="s">
        <v>1275</v>
      </c>
      <c r="C4" s="82" t="s">
        <v>1270</v>
      </c>
      <c r="D4" s="83" t="s">
        <v>1277</v>
      </c>
      <c r="E4" s="77">
        <f>'Country Indicator Data'!P190+'Country Indicator Data'!P53+'Country Indicator Data'!P26+'Country Indicator Data'!P39+'Country Indicator Data'!P177+'Country Indicator Data'!P137</f>
        <v>11883180</v>
      </c>
      <c r="F4" s="274">
        <f>VLOOKUP(B4,'Core Indicators'!$C$3:$G$198,5,FALSE)</f>
        <v>334494000</v>
      </c>
      <c r="G4" s="277">
        <f>AVERAGE('Country Indicator Data'!C26,'Country Indicator Data'!C39,'Country Indicator Data'!C53,'Country Indicator Data'!C137,'Country Indicator Data'!C177,'Country Indicator Data'!C190)</f>
        <v>0.47899116134840219</v>
      </c>
      <c r="H4" s="277">
        <f>AVERAGE('Country Indicator Data'!D26,'Country Indicator Data'!D39,'Country Indicator Data'!D53,'Country Indicator Data'!D137,'Country Indicator Data'!D177,'Country Indicator Data'!D190)</f>
        <v>9.8333333333333339</v>
      </c>
      <c r="I4" s="277">
        <f>AVERAGE('Country Indicator Data'!E26,'Country Indicator Data'!E39,'Country Indicator Data'!E53,'Country Indicator Data'!E137,'Country Indicator Data'!E177,'Country Indicator Data'!E190)</f>
        <v>0.26605000000000001</v>
      </c>
      <c r="J4" s="277">
        <f>AVERAGE('Country Indicator Data'!F26,'Country Indicator Data'!F39,'Country Indicator Data'!F53,'Country Indicator Data'!F137,'Country Indicator Data'!F177,'Country Indicator Data'!F190)</f>
        <v>6.5638888888888891</v>
      </c>
      <c r="K4" s="277">
        <f>AVERAGE('Country Indicator Data'!G26,'Country Indicator Data'!G39,'Country Indicator Data'!G53,'Country Indicator Data'!G137,'Country Indicator Data'!G177,'Country Indicator Data'!G190)</f>
        <v>0.39121394068371401</v>
      </c>
      <c r="L4" s="277">
        <f>AVERAGE('Country Indicator Data'!H26,'Country Indicator Data'!H39,'Country Indicator Data'!H53,'Country Indicator Data'!H137,'Country Indicator Data'!H177,'Country Indicator Data'!H190)</f>
        <v>47.88000106811522</v>
      </c>
      <c r="M4" s="277">
        <f>AVERAGE('Country Indicator Data'!I26,'Country Indicator Data'!I39,'Country Indicator Data'!I53,'Country Indicator Data'!I137,'Country Indicator Data'!I177,'Country Indicator Data'!I190)</f>
        <v>3</v>
      </c>
      <c r="N4" s="11" t="str">
        <f>VLOOKUP($B4,'Core Indicators'!$C$3:$EU$891,149,FALSE)</f>
        <v>x</v>
      </c>
      <c r="O4" s="219">
        <f>AVERAGE('Country Indicator Data'!K26,'Country Indicator Data'!K39,'Country Indicator Data'!K53,'Country Indicator Data'!K137,'Country Indicator Data'!K177,'Country Indicator Data'!K190)</f>
        <v>-0.68378533547123277</v>
      </c>
      <c r="P4" s="219">
        <f>AVERAGE('Country Indicator Data'!L26,'Country Indicator Data'!L39,'Country Indicator Data'!L53,'Country Indicator Data'!L137,'Country Indicator Data'!L177,'Country Indicator Data'!L190)</f>
        <v>5.916666666666667</v>
      </c>
      <c r="Q4" s="219">
        <f>AVERAGE('Country Indicator Data'!M26,'Country Indicator Data'!M39,'Country Indicator Data'!M53,'Country Indicator Data'!M137,'Country Indicator Data'!M177,'Country Indicator Data'!M190)</f>
        <v>62.666666666666664</v>
      </c>
      <c r="R4" s="219">
        <f>AVERAGE('Country Indicator Data'!N26,'Country Indicator Data'!N39,'Country Indicator Data'!N53,'Country Indicator Data'!N137,'Country Indicator Data'!N177,'Country Indicator Data'!N190)</f>
        <v>33.666666666666664</v>
      </c>
    </row>
    <row r="5" spans="1:18" x14ac:dyDescent="0.3">
      <c r="A5" s="276" t="s">
        <v>1363</v>
      </c>
      <c r="B5" s="93" t="s">
        <v>1313</v>
      </c>
      <c r="C5" s="82" t="s">
        <v>1314</v>
      </c>
      <c r="D5" s="83" t="s">
        <v>1315</v>
      </c>
      <c r="E5" s="274">
        <f>'Regional Crises'!P77+'Country Indicator Data'!P131</f>
        <v>770880</v>
      </c>
      <c r="F5" s="274">
        <f>VLOOKUP(B5,'Core Indicators'!$C$3:$G$198,5,FALSE)</f>
        <v>1561970000</v>
      </c>
      <c r="G5" s="277">
        <f>AVERAGE('Country Indicator Data'!C78,'Country Indicator Data'!C131)</f>
        <v>0.75808737942481841</v>
      </c>
      <c r="H5" s="219">
        <f>AVERAGE('Country Indicator Data'!D78,'Country Indicator Data'!D131)</f>
        <v>5</v>
      </c>
      <c r="I5" s="277">
        <f>AVERAGE('Country Indicator Data'!E78,'Country Indicator Data'!E131)</f>
        <v>8.3500000000000005E-2</v>
      </c>
      <c r="J5" s="277">
        <f>AVERAGE('Country Indicator Data'!F78,'Country Indicator Data'!F131)</f>
        <v>5.5</v>
      </c>
      <c r="K5" s="219">
        <f>AVERAGE('Country Indicator Data'!G78,'Country Indicator Data'!G131)</f>
        <v>0.52410904215290133</v>
      </c>
      <c r="L5" s="277">
        <f>AVERAGE('Country Indicator Data'!H78,'Country Indicator Data'!H131)</f>
        <v>35.649999618530245</v>
      </c>
      <c r="M5" s="219">
        <f>AVERAGE('Country Indicator Data'!I78, 'Country Indicator Data'!I131)</f>
        <v>3.5</v>
      </c>
      <c r="N5" s="11">
        <f>VLOOKUP($B5,'Core Indicators'!$C$3:$EU$891,149,FALSE)</f>
        <v>2735</v>
      </c>
      <c r="O5" s="11">
        <f>AVERAGE('Country Indicator Data'!K78,'Country Indicator Data'!K131)</f>
        <v>-0.34916854836046696</v>
      </c>
      <c r="P5" s="277">
        <f>AVERAGE('Country Indicator Data'!L78, 'Country Indicator Data'!L131)</f>
        <v>5.125</v>
      </c>
      <c r="Q5" s="277">
        <f>AVERAGE('Country Indicator Data'!M78, 'Country Indicator Data'!M131)</f>
        <v>54.5</v>
      </c>
      <c r="R5" s="219">
        <f>AVERAGE('Country Indicator Data'!N78, 'Country Indicator Data'!N131)</f>
        <v>36.5</v>
      </c>
    </row>
    <row r="6" spans="1:18" x14ac:dyDescent="0.3">
      <c r="A6" s="276" t="s">
        <v>1342</v>
      </c>
      <c r="B6" s="93" t="s">
        <v>1345</v>
      </c>
      <c r="C6" s="82" t="s">
        <v>1347</v>
      </c>
      <c r="D6" s="83" t="s">
        <v>1348</v>
      </c>
      <c r="E6" s="274">
        <f>'Country Indicator Data'!P120+'Country Indicator Data'!P16</f>
        <v>783250</v>
      </c>
      <c r="F6" s="274">
        <f>VLOOKUP(B6,'Core Indicators'!$C$3:$G$198,5,FALSE)</f>
        <v>195916000</v>
      </c>
      <c r="G6" s="277">
        <f>AVERAGE('Country Indicator Data'!C16,'Country Indicator Data'!C120)</f>
        <v>0.35558001202911121</v>
      </c>
      <c r="H6" s="277">
        <f>AVERAGE('Country Indicator Data'!D16,'Country Indicator Data'!D120)</f>
        <v>3.5</v>
      </c>
      <c r="I6" s="277">
        <f>AVERAGE('Country Indicator Data'!E16,'Country Indicator Data'!E120)</f>
        <v>0.21250000000000002</v>
      </c>
      <c r="J6" s="277">
        <f>AVERAGE('Country Indicator Data'!F16,'Country Indicator Data'!F120)</f>
        <v>3.8583333333333329</v>
      </c>
      <c r="K6" s="277">
        <f>AVERAGE('Country Indicator Data'!G16,'Country Indicator Data'!G120)</f>
        <v>0.49717238361116234</v>
      </c>
      <c r="L6" s="277">
        <f>AVERAGE('Country Indicator Data'!H16,'Country Indicator Data'!H120)</f>
        <v>31.550001144409201</v>
      </c>
      <c r="M6" s="277">
        <f>AVERAGE('Country Indicator Data'!I16,'Country Indicator Data'!I120)</f>
        <v>3.5</v>
      </c>
      <c r="N6" s="11">
        <f>VLOOKUP($B6,'Core Indicators'!$C$3:$EU$891,149,FALSE)</f>
        <v>284</v>
      </c>
      <c r="O6" s="277">
        <f>AVERAGE('Country Indicator Data'!K16,'Country Indicator Data'!K120)</f>
        <v>-0.84954610466957092</v>
      </c>
      <c r="P6" s="277">
        <f>AVERAGE('Country Indicator Data'!L16,'Country Indicator Data'!L120)</f>
        <v>3.125</v>
      </c>
      <c r="Q6" s="277">
        <f>AVERAGE('Country Indicator Data'!M16,'Country Indicator Data'!M120)</f>
        <v>34.5</v>
      </c>
      <c r="R6" s="277">
        <f>AVERAGE('Country Indicator Data'!N16,'Country Indicator Data'!N120)</f>
        <v>27.5</v>
      </c>
    </row>
    <row r="7" spans="1:18" x14ac:dyDescent="0.3">
      <c r="A7" s="276" t="s">
        <v>1325</v>
      </c>
      <c r="B7" s="93" t="s">
        <v>1329</v>
      </c>
      <c r="C7" s="276" t="s">
        <v>1333</v>
      </c>
      <c r="D7" s="83" t="s">
        <v>1337</v>
      </c>
      <c r="E7" s="274">
        <f>'Country Indicator Data'!P6+'Country Indicator Data'!P118+'Country Indicator Data'!P162</f>
        <v>3328251</v>
      </c>
      <c r="F7" s="274">
        <f>VLOOKUP(B7,'Core Indicators'!$C$3:$G$198,5,FALSE)</f>
        <v>125787000</v>
      </c>
      <c r="G7" s="277">
        <f>AVERAGE('Country Indicator Data'!C118,'Country Indicator Data'!C6,'Country Indicator Data'!C162)</f>
        <v>0.46699264916657368</v>
      </c>
      <c r="H7" s="277">
        <f>AVERAGE('Country Indicator Data'!D118,'Country Indicator Data'!D6,'Country Indicator Data'!D162)</f>
        <v>6.333333333333333</v>
      </c>
      <c r="I7" s="277">
        <f>AVERAGE('Country Indicator Data'!E118,'Country Indicator Data'!E6,'Country Indicator Data'!E162)</f>
        <v>0.32400000000000001</v>
      </c>
      <c r="J7" s="277">
        <f>AVERAGE('Country Indicator Data'!F118,'Country Indicator Data'!F6,'Country Indicator Data'!F162)</f>
        <v>4.1916666666666664</v>
      </c>
      <c r="K7" s="277">
        <f>AVERAGE('Country Indicator Data'!G118,'Country Indicator Data'!G6,'Country Indicator Data'!G162)</f>
        <v>0.33649607751437288</v>
      </c>
      <c r="L7" s="277">
        <f>AVERAGE('Country Indicator Data'!H118,'Country Indicator Data'!H6,'Country Indicator Data'!H162)</f>
        <v>33.933333714803069</v>
      </c>
      <c r="M7" s="277">
        <f>AVERAGE('Country Indicator Data'!I118,'Country Indicator Data'!I6,'Country Indicator Data'!I162)</f>
        <v>3</v>
      </c>
      <c r="N7" s="11">
        <f>VLOOKUP($B7,'Core Indicators'!$C$3:$EU$891,149,FALSE)</f>
        <v>173</v>
      </c>
      <c r="O7" s="277">
        <f>AVERAGE('Country Indicator Data'!K118,'Country Indicator Data'!K6,'Country Indicator Data'!K162)</f>
        <v>9.3130916357040405E-3</v>
      </c>
      <c r="P7" s="277">
        <f>AVERAGE('Country Indicator Data'!L118,'Country Indicator Data'!L6,'Country Indicator Data'!L162)</f>
        <v>3.75</v>
      </c>
      <c r="Q7" s="277">
        <f>AVERAGE('Country Indicator Data'!M118,'Country Indicator Data'!M6,'Country Indicator Data'!M162)</f>
        <v>54.333333333333336</v>
      </c>
      <c r="R7" s="277">
        <f>AVERAGE('Country Indicator Data'!N118,'Country Indicator Data'!N6,'Country Indicator Data'!N162)</f>
        <v>46</v>
      </c>
    </row>
    <row r="8" spans="1:18" x14ac:dyDescent="0.3">
      <c r="A8" s="276" t="s">
        <v>1326</v>
      </c>
      <c r="B8" s="93" t="s">
        <v>1330</v>
      </c>
      <c r="C8" s="276" t="s">
        <v>1334</v>
      </c>
      <c r="D8" s="83" t="s">
        <v>1338</v>
      </c>
      <c r="E8" s="274">
        <f>'Country Indicator Data'!P6+'Country Indicator Data'!P178+'Country Indicator Data'!P100+'Country Indicator Data'!P84</f>
        <v>4590781</v>
      </c>
      <c r="F8" s="274">
        <f>VLOOKUP(B8,'Core Indicators'!$C$3:$G$198,5,FALSE)</f>
        <v>121936000</v>
      </c>
      <c r="G8" s="277">
        <f>AVERAGE('Country Indicator Data'!C6,'Country Indicator Data'!C178,'Country Indicator Data'!C100,'Country Indicator Data'!C84)</f>
        <v>0.21078298663015724</v>
      </c>
      <c r="H8" s="277">
        <f>AVERAGE('Country Indicator Data'!D6,'Country Indicator Data'!D178,'Country Indicator Data'!D100,'Country Indicator Data'!D84)</f>
        <v>5.75</v>
      </c>
      <c r="I8" s="277">
        <f>AVERAGE('Country Indicator Data'!E6,'Country Indicator Data'!E178,'Country Indicator Data'!E100,'Country Indicator Data'!E84)</f>
        <v>6.8875000000000006E-2</v>
      </c>
      <c r="J8" s="277">
        <f>AVERAGE('Country Indicator Data'!F6,'Country Indicator Data'!F178,'Country Indicator Data'!F100,'Country Indicator Data'!F84)</f>
        <v>4.5666666666666664</v>
      </c>
      <c r="K8" s="277">
        <f>AVERAGE('Country Indicator Data'!G6,'Country Indicator Data'!G178,'Country Indicator Data'!G100,'Country Indicator Data'!G84)</f>
        <v>0.24606424357680326</v>
      </c>
      <c r="L8" s="277">
        <f>AVERAGE('Country Indicator Data'!H6,'Country Indicator Data'!H178,'Country Indicator Data'!H100,'Country Indicator Data'!H84)</f>
        <v>32.100000381469698</v>
      </c>
      <c r="M8" s="277">
        <f>AVERAGE('Country Indicator Data'!I6,'Country Indicator Data'!I178,'Country Indicator Data'!I100,'Country Indicator Data'!I84)</f>
        <v>2.75</v>
      </c>
      <c r="N8" s="11">
        <f>VLOOKUP($B8,'Core Indicators'!$C$3:$EU$891,149,FALSE)</f>
        <v>584</v>
      </c>
      <c r="O8" s="277">
        <f>AVERAGE('Country Indicator Data'!K6,'Country Indicator Data'!K178,'Country Indicator Data'!K100,'Country Indicator Data'!K84)</f>
        <v>-0.58027702756226063</v>
      </c>
      <c r="P8" s="277">
        <f>AVERAGE('Country Indicator Data'!L6,'Country Indicator Data'!L178,'Country Indicator Data'!L100,'Country Indicator Data'!L84)</f>
        <v>4.166666666666667</v>
      </c>
      <c r="Q8" s="277">
        <f>AVERAGE('Country Indicator Data'!M6,'Country Indicator Data'!M178,'Country Indicator Data'!M100,'Country Indicator Data'!M84)</f>
        <v>50.5</v>
      </c>
      <c r="R8" s="277">
        <f>AVERAGE('Country Indicator Data'!N6,'Country Indicator Data'!N178,'Country Indicator Data'!N100,'Country Indicator Data'!N84)</f>
        <v>37.25</v>
      </c>
    </row>
    <row r="9" spans="1:18" x14ac:dyDescent="0.3">
      <c r="A9" s="276" t="s">
        <v>1327</v>
      </c>
      <c r="B9" s="93" t="s">
        <v>1331</v>
      </c>
      <c r="C9" s="276" t="s">
        <v>1335</v>
      </c>
      <c r="D9" s="83" t="s">
        <v>1339</v>
      </c>
      <c r="E9" s="274">
        <f>SUM('Country Indicator Data'!P169,'Country Indicator Data'!P81,'Country Indicator Data'!P97,'Country Indicator Data'!P54,'Country Indicator Data'!P179,'Country Indicator Data'!P87)</f>
        <v>2482040</v>
      </c>
      <c r="F9" s="274">
        <f>VLOOKUP(B9,'Core Indicators'!$C$3:$G$198,5,FALSE)</f>
        <v>256724000</v>
      </c>
      <c r="G9" s="277">
        <f>AVERAGE('Country Indicator Data'!C169,'Country Indicator Data'!C97,'Country Indicator Data'!C87,'Country Indicator Data'!C54,'Country Indicator Data'!C81,'Country Indicator Data'!C179)</f>
        <v>0.50963423661054519</v>
      </c>
      <c r="H9" s="219">
        <f>AVERAGE('Country Indicator Data'!D169,'Country Indicator Data'!D97,'Country Indicator Data'!D87,'Country Indicator Data'!D54,'Country Indicator Data'!D81,'Country Indicator Data'!D179)</f>
        <v>3.5</v>
      </c>
      <c r="I9" s="277">
        <f>AVERAGE('Country Indicator Data'!E169,'Country Indicator Data'!E97,'Country Indicator Data'!E87,'Country Indicator Data'!E54,'Country Indicator Data'!E81,'Country Indicator Data'!E179)</f>
        <v>0.32666666666666666</v>
      </c>
      <c r="J9" s="277">
        <f>AVERAGE('Country Indicator Data'!F169,'Country Indicator Data'!F97,'Country Indicator Data'!F87,'Country Indicator Data'!F54,'Country Indicator Data'!F81,'Country Indicator Data'!F179)</f>
        <v>3.9666666666666663</v>
      </c>
      <c r="K9" s="277">
        <f>AVERAGE('Country Indicator Data'!G169,'Country Indicator Data'!G97,'Country Indicator Data'!G87,'Country Indicator Data'!G81,'Country Indicator Data'!G54,'Country Indicator Data'!G179)</f>
        <v>0.44548120719046125</v>
      </c>
      <c r="L9" s="277">
        <f>AVERAGE('Country Indicator Data'!H169,'Country Indicator Data'!H97,'Country Indicator Data'!H87,'Country Indicator Data'!H81,'Country Indicator Data'!H54,'Country Indicator Data'!H179)</f>
        <v>33.680000305175781</v>
      </c>
      <c r="M9" s="219">
        <f>AVERAGE('Country Indicator Data'!I169,'Country Indicator Data'!I97,'Country Indicator Data'!I87,'Country Indicator Data'!I81,'Country Indicator Data'!I54,'Country Indicator Data'!I179)</f>
        <v>4.166666666666667</v>
      </c>
      <c r="N9" s="11">
        <f>VLOOKUP($B9,'Core Indicators'!$C$3:$EU$891,149,FALSE)</f>
        <v>3043</v>
      </c>
      <c r="O9" s="11">
        <f>AVERAGE('Country Indicator Data'!K169,'Country Indicator Data'!K97,'Country Indicator Data'!K87,'Country Indicator Data'!K81,'Country Indicator Data'!K54,'Country Indicator Data'!K179)</f>
        <v>-0.86944311112165451</v>
      </c>
      <c r="P9" s="277">
        <f>AVERAGE('Country Indicator Data'!L169,'Country Indicator Data'!L97,'Country Indicator Data'!L87,'Country Indicator Data'!L81,'Country Indicator Data'!L54,'Country Indicator Data'!L179)</f>
        <v>3.4583333333333335</v>
      </c>
      <c r="Q9" s="277">
        <f>AVERAGE('Country Indicator Data'!M169,'Country Indicator Data'!M97,'Country Indicator Data'!M87,'Country Indicator Data'!M81,'Country Indicator Data'!M54,'Country Indicator Data'!M179)</f>
        <v>27.5</v>
      </c>
      <c r="R9" s="277">
        <f>AVERAGE('Country Indicator Data'!N169,'Country Indicator Data'!N97,'Country Indicator Data'!N87,'Country Indicator Data'!N81,'Country Indicator Data'!N54,'Country Indicator Data'!N179)</f>
        <v>30.5</v>
      </c>
    </row>
    <row r="10" spans="1:18" x14ac:dyDescent="0.3">
      <c r="A10" s="276" t="s">
        <v>1438</v>
      </c>
      <c r="B10" s="93" t="s">
        <v>1332</v>
      </c>
      <c r="C10" s="276" t="s">
        <v>1336</v>
      </c>
      <c r="D10" s="83" t="s">
        <v>1340</v>
      </c>
      <c r="E10" s="274">
        <f>SUM('Country Indicator Data'!P68,'Country Indicator Data'!P179)</f>
        <v>898530</v>
      </c>
      <c r="F10" s="274">
        <f>VLOOKUP(B10,'Core Indicators'!$C$3:$G$198,5,FALSE)</f>
        <v>91602000</v>
      </c>
      <c r="G10" s="277">
        <f>AVERAGE('Country Indicator Data'!C68,'Country Indicator Data'!C179)</f>
        <v>0.24144923929518319</v>
      </c>
      <c r="H10" s="219">
        <f>AVERAGE('Country Indicator Data'!D68,'Country Indicator Data'!D179)</f>
        <v>8</v>
      </c>
      <c r="I10" s="277">
        <f>AVERAGE('Country Indicator Data'!E68,'Country Indicator Data'!E179)</f>
        <v>0.18350000000000002</v>
      </c>
      <c r="J10" s="277">
        <f>AVERAGE('Country Indicator Data'!F68,'Country Indicator Data'!F179)</f>
        <v>4.9166666666666661</v>
      </c>
      <c r="K10" s="277">
        <f>AVERAGE('Country Indicator Data'!G68,'Country Indicator Data'!G179)</f>
        <v>0.21366332588776121</v>
      </c>
      <c r="L10" s="277">
        <f>AVERAGE('Country Indicator Data'!H68,'Country Indicator Data'!H179)</f>
        <v>38.150001525878899</v>
      </c>
      <c r="M10" s="219">
        <f>AVERAGE('Country Indicator Data'!I68,'Country Indicator Data'!I179)</f>
        <v>4</v>
      </c>
      <c r="N10" s="11">
        <f>VLOOKUP($B10,'Core Indicators'!$C$3:$EU$891,149,FALSE)</f>
        <v>26</v>
      </c>
      <c r="O10" s="11">
        <f>AVERAGE('Country Indicator Data'!K68,'Country Indicator Data'!K179)</f>
        <v>-4.2062647640705109E-2</v>
      </c>
      <c r="P10" s="277">
        <f>AVERAGE('Country Indicator Data'!L68,'Country Indicator Data'!L179)</f>
        <v>3.5</v>
      </c>
      <c r="Q10" s="277">
        <f>AVERAGE('Country Indicator Data'!M68,'Country Indicator Data'!M179)</f>
        <v>60</v>
      </c>
      <c r="R10" s="277">
        <f>AVERAGE('Country Indicator Data'!N68,'Country Indicator Data'!N179)</f>
        <v>43.5</v>
      </c>
    </row>
    <row r="11" spans="1:18" x14ac:dyDescent="0.3">
      <c r="A11" s="276" t="s">
        <v>2078</v>
      </c>
      <c r="B11" s="93" t="s">
        <v>2101</v>
      </c>
      <c r="C11" s="276" t="s">
        <v>2103</v>
      </c>
      <c r="D11" s="278" t="s">
        <v>2102</v>
      </c>
      <c r="E11" s="274">
        <f>SUM('Country Indicator Data'!P98,'Country Indicator Data'!P104,'Country Indicator Data'!P105,'Country Indicator Data'!P119,'Country Indicator Data'!P121,'Country Indicator Data'!P166,'Country Indicator Data'!P171,'Country Indicator Data'!P193,'Country Indicator Data'!P194)</f>
        <v>4349350</v>
      </c>
      <c r="F11" s="274">
        <f>VLOOKUP(B11,'Core Indicators'!$C$3:$G$198,5,FALSE)</f>
        <v>112933000</v>
      </c>
      <c r="G11" s="277">
        <f>AVERAGE('Country Indicator Data'!C98,'Country Indicator Data'!C104,'Country Indicator Data'!C105,'Country Indicator Data'!C119,'Country Indicator Data'!C121,'Country Indicator Data'!C166,'Country Indicator Data'!C171,'Country Indicator Data'!C193,'Country Indicator Data'!C194)</f>
        <v>0.48547299973513852</v>
      </c>
      <c r="H11" s="219">
        <f>AVERAGE('Country Indicator Data'!D98,'Country Indicator Data'!D104,'Country Indicator Data'!D105,'Country Indicator Data'!D119,'Country Indicator Data'!D121,'Country Indicator Data'!D166,'Country Indicator Data'!D171,'Country Indicator Data'!D193,'Country Indicator Data'!D194)</f>
        <v>7.2222222222222223</v>
      </c>
      <c r="I11" s="277">
        <f>AVERAGE('Country Indicator Data'!E98,'Country Indicator Data'!E104,'Country Indicator Data'!E105,'Country Indicator Data'!E119,'Country Indicator Data'!E121,'Country Indicator Data'!E166,'Country Indicator Data'!E171,'Country Indicator Data'!E193,'Country Indicator Data'!E194)</f>
        <v>3.9555555555555552E-2</v>
      </c>
      <c r="J11" s="277">
        <f>AVERAGE('Country Indicator Data'!F98,'Country Indicator Data'!F104,'Country Indicator Data'!F105,'Country Indicator Data'!F119,'Country Indicator Data'!F121,'Country Indicator Data'!F166,'Country Indicator Data'!F171,'Country Indicator Data'!F193,'Country Indicator Data'!F194)</f>
        <v>5.4370370370370376</v>
      </c>
      <c r="K11" s="219">
        <f>AVERAGE('Country Indicator Data'!G98,'Country Indicator Data'!G104,'Country Indicator Data'!G105,'Country Indicator Data'!G119,'Country Indicator Data'!G121,'Country Indicator Data'!G166,'Country Indicator Data'!G171,'Country Indicator Data'!G193,'Country Indicator Data'!G194)</f>
        <v>0.5465671511162512</v>
      </c>
      <c r="L11" s="277">
        <f>AVERAGE('Country Indicator Data'!H98,'Country Indicator Data'!H104,'Country Indicator Data'!H105,'Country Indicator Data'!H119,'Country Indicator Data'!H121,'Country Indicator Data'!H166,'Country Indicator Data'!H171,'Country Indicator Data'!H193,'Country Indicator Data'!H194)</f>
        <v>49.088888380262588</v>
      </c>
      <c r="M11" s="219">
        <f>AVERAGE('Country Indicator Data'!I98,'Country Indicator Data'!I104,'Country Indicator Data'!I105,'Country Indicator Data'!I119,'Country Indicator Data'!I121,'Country Indicator Data'!I166,'Country Indicator Data'!I171,'Country Indicator Data'!I193,'Country Indicator Data'!I194)</f>
        <v>1.1111111111111112</v>
      </c>
      <c r="N11" s="11">
        <f>VLOOKUP($B11,'Core Indicators'!$C$3:$EU$891,149,FALSE)</f>
        <v>1356</v>
      </c>
      <c r="O11" s="11">
        <f>AVERAGE('Country Indicator Data'!K98,'Country Indicator Data'!K104,'Country Indicator Data'!K105,'Country Indicator Data'!K119,'Country Indicator Data'!K121,'Country Indicator Data'!K166,'Country Indicator Data'!K171,'Country Indicator Data'!K193,'Country Indicator Data'!K194)</f>
        <v>-0.58107002576192224</v>
      </c>
      <c r="P11" s="277">
        <f>AVERAGE('Country Indicator Data'!L98,'Country Indicator Data'!L104,'Country Indicator Data'!L105,'Country Indicator Data'!L119,'Country Indicator Data'!L121,'Country Indicator Data'!L166,'Country Indicator Data'!L171,'Country Indicator Data'!L193,'Country Indicator Data'!L194)</f>
        <v>4.3888888888888893</v>
      </c>
      <c r="Q11" s="277">
        <f>AVERAGE('Country Indicator Data'!M98,'Country Indicator Data'!M104,'Country Indicator Data'!M105,'Country Indicator Data'!M119,'Country Indicator Data'!M121,'Country Indicator Data'!M166,'Country Indicator Data'!M171,'Country Indicator Data'!M193,'Country Indicator Data'!M194)</f>
        <v>50</v>
      </c>
      <c r="R11" s="219">
        <f>AVERAGE('Country Indicator Data'!N98,'Country Indicator Data'!N104,'Country Indicator Data'!N105,'Country Indicator Data'!N119,'Country Indicator Data'!N121,'Country Indicator Data'!N166,'Country Indicator Data'!N171,'Country Indicator Data'!N193,'Country Indicator Data'!N194)</f>
        <v>33.555555555555557</v>
      </c>
    </row>
    <row r="12" spans="1:18" s="97" customFormat="1" ht="12.6" customHeight="1" x14ac:dyDescent="0.3">
      <c r="A12" s="276" t="s">
        <v>3431</v>
      </c>
      <c r="B12" s="93" t="s">
        <v>3433</v>
      </c>
      <c r="C12" s="276" t="s">
        <v>3430</v>
      </c>
      <c r="D12" s="278" t="s">
        <v>3436</v>
      </c>
      <c r="E12" s="274">
        <f>SUM('Country Indicator Data'!P10,'Country Indicator Data'!P13)</f>
        <v>111133</v>
      </c>
      <c r="F12" s="274">
        <f>VLOOKUP(B12,'Core Indicators'!$C$3:$G$198,5,FALSE)</f>
        <v>13025000</v>
      </c>
      <c r="G12" s="277">
        <f>AVERAGE('Country Indicator Data'!C10,'Country Indicator Data'!C13)</f>
        <v>9.7125606720104507E-2</v>
      </c>
      <c r="H12" s="219">
        <f>AVERAGE('Country Indicator Data'!D10,'Country Indicator Data'!D13)</f>
        <v>5</v>
      </c>
      <c r="I12" s="277">
        <f>AVERAGE('Country Indicator Data'!E10,'Country Indicator Data'!E13)</f>
        <v>3.6499999999999998E-2</v>
      </c>
      <c r="J12" s="277">
        <f>AVERAGE('Country Indicator Data'!F10,'Country Indicator Data'!F13)</f>
        <v>5.2666666666666666</v>
      </c>
      <c r="K12" s="219">
        <f>AVERAGE('Country Indicator Data'!G10,'Country Indicator Data'!G13)</f>
        <v>0.28972985066761309</v>
      </c>
      <c r="L12" s="277">
        <f>AVERAGE('Country Indicator Data'!H10,'Country Indicator Data'!H13)</f>
        <v>34.400001525878899</v>
      </c>
      <c r="M12" s="219">
        <f>AVERAGE('Country Indicator Data'!I10,'Country Indicator Data'!I13)</f>
        <v>3</v>
      </c>
      <c r="N12" s="11">
        <f>VLOOKUP($B12,'Core Indicators'!$C$3:$EU$891,149,FALSE)</f>
        <v>138</v>
      </c>
      <c r="O12" s="11">
        <f>AVERAGE('Country Indicator Data'!K10,'Country Indicator Data'!K13)</f>
        <v>-0.35427304357290268</v>
      </c>
      <c r="P12" s="277">
        <f>AVERAGE('Country Indicator Data'!L10,'Country Indicator Data'!L13)</f>
        <v>4.5</v>
      </c>
      <c r="Q12" s="277">
        <f>AVERAGE('Country Indicator Data'!M10,'Country Indicator Data'!M13)</f>
        <v>31.5</v>
      </c>
      <c r="R12" s="219">
        <f>AVERAGE('Country Indicator Data'!N10,'Country Indicator Data'!N13)</f>
        <v>36</v>
      </c>
    </row>
    <row r="13" spans="1:18" x14ac:dyDescent="0.3">
      <c r="A13" s="81"/>
      <c r="B13" s="81"/>
      <c r="C13" s="81"/>
      <c r="D13" s="84"/>
      <c r="F13" s="72"/>
    </row>
    <row r="14" spans="1:18" x14ac:dyDescent="0.3">
      <c r="A14" s="81"/>
      <c r="B14" s="81"/>
      <c r="C14" s="81"/>
      <c r="D14" s="84"/>
      <c r="F14" s="72"/>
    </row>
    <row r="15" spans="1:18" x14ac:dyDescent="0.3">
      <c r="A15" s="81"/>
      <c r="B15" s="81"/>
      <c r="C15" s="81"/>
      <c r="D15" s="84"/>
      <c r="F15" s="72"/>
    </row>
    <row r="16" spans="1:18" x14ac:dyDescent="0.3">
      <c r="A16" s="81"/>
      <c r="B16" s="81"/>
      <c r="C16" s="81"/>
      <c r="D16" s="84"/>
      <c r="F16" s="72"/>
    </row>
    <row r="17" spans="1:9" x14ac:dyDescent="0.3">
      <c r="A17" s="81"/>
      <c r="B17" s="81"/>
      <c r="C17" s="81"/>
      <c r="D17" s="84"/>
      <c r="F17" s="72"/>
    </row>
    <row r="18" spans="1:9" x14ac:dyDescent="0.3">
      <c r="A18" s="81"/>
      <c r="B18" s="81"/>
      <c r="C18" s="81"/>
      <c r="D18" s="84"/>
      <c r="F18" s="72"/>
      <c r="I18" s="26"/>
    </row>
    <row r="19" spans="1:9" x14ac:dyDescent="0.3">
      <c r="A19" s="81"/>
      <c r="B19" s="81"/>
      <c r="C19" s="81"/>
      <c r="D19" s="84"/>
      <c r="F19" s="72"/>
    </row>
    <row r="20" spans="1:9" x14ac:dyDescent="0.3">
      <c r="A20" s="81"/>
      <c r="B20" s="81"/>
      <c r="C20" s="81"/>
      <c r="D20" s="84"/>
      <c r="F20" s="72"/>
    </row>
    <row r="21" spans="1:9" x14ac:dyDescent="0.3">
      <c r="A21" s="81"/>
      <c r="B21" s="81"/>
      <c r="C21" s="81"/>
      <c r="D21" s="84"/>
      <c r="F21" s="72"/>
    </row>
    <row r="22" spans="1:9" x14ac:dyDescent="0.3">
      <c r="A22" s="81"/>
      <c r="B22" s="81"/>
      <c r="C22" s="81"/>
      <c r="D22" s="84"/>
      <c r="F22" s="72"/>
    </row>
    <row r="23" spans="1:9" x14ac:dyDescent="0.3">
      <c r="A23" s="81"/>
      <c r="B23" s="81"/>
      <c r="C23" s="81"/>
      <c r="D23" s="84"/>
      <c r="F23" s="72"/>
    </row>
    <row r="24" spans="1:9" x14ac:dyDescent="0.3">
      <c r="A24" s="81"/>
      <c r="B24" s="81"/>
      <c r="C24" s="81"/>
      <c r="D24" s="84"/>
      <c r="F24" s="72"/>
    </row>
    <row r="25" spans="1:9" x14ac:dyDescent="0.3">
      <c r="A25" s="81"/>
      <c r="B25" s="81"/>
      <c r="C25" s="81"/>
      <c r="D25" s="84"/>
      <c r="F25" s="72"/>
    </row>
  </sheetData>
  <protectedRanges>
    <protectedRange sqref="A12" name="Range1_1"/>
  </protectedRanges>
  <phoneticPr fontId="9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617283"/>
  </sheetPr>
  <dimension ref="A1:I155"/>
  <sheetViews>
    <sheetView zoomScale="80" zoomScaleNormal="80" workbookViewId="0">
      <pane xSplit="8" ySplit="2" topLeftCell="I141" activePane="bottomRight" state="frozen"/>
      <selection pane="topRight" activeCell="H1" sqref="H1"/>
      <selection pane="bottomLeft" activeCell="A3" sqref="A3"/>
      <selection pane="bottomRight" activeCell="H150" sqref="H150"/>
    </sheetView>
  </sheetViews>
  <sheetFormatPr defaultColWidth="8.44140625" defaultRowHeight="14.4" x14ac:dyDescent="0.3"/>
  <cols>
    <col min="1" max="1" width="8.44140625" customWidth="1"/>
    <col min="2" max="2" width="9.44140625" customWidth="1"/>
    <col min="3" max="5" width="9.44140625" style="88" customWidth="1"/>
    <col min="6" max="6" width="7" style="88" customWidth="1"/>
    <col min="7" max="7" width="6.44140625" style="88" customWidth="1"/>
  </cols>
  <sheetData>
    <row r="1" spans="1:9" s="88" customFormat="1" x14ac:dyDescent="0.3">
      <c r="A1" s="324"/>
      <c r="B1" s="324"/>
      <c r="C1" s="324"/>
      <c r="D1" s="324"/>
      <c r="E1" s="324"/>
      <c r="F1" s="324"/>
      <c r="G1" s="324"/>
      <c r="H1" s="324"/>
    </row>
    <row r="2" spans="1:9" ht="147" customHeight="1" x14ac:dyDescent="0.3">
      <c r="A2" s="213" t="s">
        <v>626</v>
      </c>
      <c r="B2" s="214" t="s">
        <v>2753</v>
      </c>
      <c r="C2" s="214" t="s">
        <v>2730</v>
      </c>
      <c r="D2" s="214" t="s">
        <v>2729</v>
      </c>
      <c r="E2" s="214" t="s">
        <v>1386</v>
      </c>
      <c r="F2" s="215" t="s">
        <v>2730</v>
      </c>
      <c r="G2" s="215" t="s">
        <v>2731</v>
      </c>
      <c r="H2" s="216" t="s">
        <v>2732</v>
      </c>
      <c r="I2" s="116" t="s">
        <v>625</v>
      </c>
    </row>
    <row r="3" spans="1:9" x14ac:dyDescent="0.3">
      <c r="A3" s="217" t="str">
        <f>Lists!C:C</f>
        <v>AFG001</v>
      </c>
      <c r="B3" s="218">
        <f>ROUND(AVERAGE(C3:E3),1)</f>
        <v>1.3</v>
      </c>
      <c r="C3" s="218">
        <f>IF(F3="x","x",ROUND((5-(3-F3)/2*5),1))</f>
        <v>2.2999999999999998</v>
      </c>
      <c r="D3" s="218">
        <f>IF(G3&gt;365,5,ROUND((5-(365-G3)/364*5),1))</f>
        <v>1.7</v>
      </c>
      <c r="E3" s="218">
        <f>IF(H3&gt;3,5,ROUND((5-(3-H3)/3*5),1))</f>
        <v>0</v>
      </c>
      <c r="F3" s="218">
        <f>'Data Reliability'!B3</f>
        <v>1.9</v>
      </c>
      <c r="G3" s="219">
        <f>Reliability_updated!V3</f>
        <v>122.9</v>
      </c>
      <c r="H3" s="219">
        <f>'Data Reliability'!C3</f>
        <v>0</v>
      </c>
      <c r="I3" t="str">
        <f>IF(Reliability!B3="x","x",(IF(ROUNDUP(Reliability!B3,0)=1,"Very High",IF(ROUNDUP(Reliability!B3,0)=2,"High",IF(ROUNDUP(Reliability!B3,0)=3,"Medium",IF(ROUNDUP(Reliability!B3,0)=4,"Low","Very Low"))))))</f>
        <v>High</v>
      </c>
    </row>
    <row r="4" spans="1:9" x14ac:dyDescent="0.3">
      <c r="A4" s="217" t="str">
        <f>Lists!C:C</f>
        <v>DZA002</v>
      </c>
      <c r="B4" s="218">
        <f t="shared" ref="B4:B67" si="0">ROUND(AVERAGE(C4:E4),1)</f>
        <v>4.4000000000000004</v>
      </c>
      <c r="C4" s="218" t="str">
        <f t="shared" ref="C4:C67" si="1">IF(F4="x","x",ROUND((5-(3-F4)/2*5),1))</f>
        <v>x</v>
      </c>
      <c r="D4" s="218">
        <f t="shared" ref="D4:D67" si="2">IF(G4&gt;365,5,ROUND((5-(365-G4)/364*5),1))</f>
        <v>3.7</v>
      </c>
      <c r="E4" s="218">
        <f t="shared" ref="E4:E67" si="3">IF(H4&gt;3,5,ROUND((5-(3-H4)/3*5),1))</f>
        <v>5</v>
      </c>
      <c r="F4" s="218" t="str">
        <f>'Data Reliability'!B4</f>
        <v>x</v>
      </c>
      <c r="G4" s="219">
        <f>Reliability_updated!V4</f>
        <v>267.3</v>
      </c>
      <c r="H4" s="219">
        <f>'Data Reliability'!C4</f>
        <v>3</v>
      </c>
      <c r="I4" s="88" t="str">
        <f>IF(Reliability!B4="x","x",(IF(ROUNDUP(Reliability!B4,0)=1,"Very High",IF(ROUNDUP(Reliability!B4,0)=2,"High",IF(ROUNDUP(Reliability!B4,0)=3,"Medium",IF(ROUNDUP(Reliability!B4,0)=4,"Low","Very Low"))))))</f>
        <v>Very Low</v>
      </c>
    </row>
    <row r="5" spans="1:9" x14ac:dyDescent="0.3">
      <c r="A5" s="217" t="str">
        <f>Lists!C:C</f>
        <v>DZA003</v>
      </c>
      <c r="B5" s="218">
        <f t="shared" si="0"/>
        <v>2.9</v>
      </c>
      <c r="C5" s="218">
        <f t="shared" si="1"/>
        <v>3.8</v>
      </c>
      <c r="D5" s="218">
        <f t="shared" si="2"/>
        <v>4.9000000000000004</v>
      </c>
      <c r="E5" s="218">
        <f t="shared" si="3"/>
        <v>0</v>
      </c>
      <c r="F5" s="218">
        <f>'Data Reliability'!B5</f>
        <v>2.5</v>
      </c>
      <c r="G5" s="219">
        <f>Reliability_updated!V5</f>
        <v>354.2</v>
      </c>
      <c r="H5" s="219">
        <f>'Data Reliability'!C5</f>
        <v>0</v>
      </c>
      <c r="I5" s="88" t="str">
        <f>IF(Reliability!B5="x","x",(IF(ROUNDUP(Reliability!B5,0)=1,"Very High",IF(ROUNDUP(Reliability!B5,0)=2,"High",IF(ROUNDUP(Reliability!B5,0)=3,"Medium",IF(ROUNDUP(Reliability!B5,0)=4,"Low","Very Low"))))))</f>
        <v>Medium</v>
      </c>
    </row>
    <row r="6" spans="1:9" x14ac:dyDescent="0.3">
      <c r="A6" s="217" t="str">
        <f>Lists!C:C</f>
        <v>DZA004</v>
      </c>
      <c r="B6" s="218">
        <f t="shared" si="0"/>
        <v>3.6</v>
      </c>
      <c r="C6" s="218" t="str">
        <f t="shared" si="1"/>
        <v>x</v>
      </c>
      <c r="D6" s="218">
        <f t="shared" si="2"/>
        <v>2.2000000000000002</v>
      </c>
      <c r="E6" s="218">
        <f t="shared" si="3"/>
        <v>5</v>
      </c>
      <c r="F6" s="218" t="str">
        <f>'Data Reliability'!B6</f>
        <v>x</v>
      </c>
      <c r="G6" s="219">
        <f>Reliability_updated!V6</f>
        <v>159.9</v>
      </c>
      <c r="H6" s="219">
        <f>'Data Reliability'!C6</f>
        <v>3</v>
      </c>
      <c r="I6" s="88" t="str">
        <f>IF(Reliability!B6="x","x",(IF(ROUNDUP(Reliability!B6,0)=1,"Very High",IF(ROUNDUP(Reliability!B6,0)=2,"High",IF(ROUNDUP(Reliability!B6,0)=3,"Medium",IF(ROUNDUP(Reliability!B6,0)=4,"Low","Very Low"))))))</f>
        <v>Low</v>
      </c>
    </row>
    <row r="7" spans="1:9" x14ac:dyDescent="0.3">
      <c r="A7" s="217" t="str">
        <f>Lists!C:C</f>
        <v>REG008</v>
      </c>
      <c r="B7" s="218">
        <f t="shared" si="0"/>
        <v>5</v>
      </c>
      <c r="C7" s="218" t="str">
        <f t="shared" si="1"/>
        <v>x</v>
      </c>
      <c r="D7" s="218">
        <f t="shared" si="2"/>
        <v>5</v>
      </c>
      <c r="E7" s="218">
        <f t="shared" si="3"/>
        <v>5</v>
      </c>
      <c r="F7" s="218" t="str">
        <f>'Data Reliability'!B7</f>
        <v>x</v>
      </c>
      <c r="G7" s="219">
        <f>Reliability_updated!V7</f>
        <v>496.5</v>
      </c>
      <c r="H7" s="219">
        <f>'Data Reliability'!C7</f>
        <v>5</v>
      </c>
      <c r="I7" s="88" t="str">
        <f>IF(Reliability!B7="x","x",(IF(ROUNDUP(Reliability!B7,0)=1,"Very High",IF(ROUNDUP(Reliability!B7,0)=2,"High",IF(ROUNDUP(Reliability!B7,0)=3,"Medium",IF(ROUNDUP(Reliability!B7,0)=4,"Low","Very Low"))))))</f>
        <v>Very Low</v>
      </c>
    </row>
    <row r="8" spans="1:9" x14ac:dyDescent="0.3">
      <c r="A8" s="217" t="str">
        <f>Lists!C:C</f>
        <v>REG007</v>
      </c>
      <c r="B8" s="218">
        <f t="shared" si="0"/>
        <v>5</v>
      </c>
      <c r="C8" s="218" t="str">
        <f t="shared" si="1"/>
        <v>x</v>
      </c>
      <c r="D8" s="218">
        <f t="shared" si="2"/>
        <v>5</v>
      </c>
      <c r="E8" s="218">
        <f t="shared" si="3"/>
        <v>5</v>
      </c>
      <c r="F8" s="218" t="str">
        <f>'Data Reliability'!B8</f>
        <v>x</v>
      </c>
      <c r="G8" s="219">
        <f>Reliability_updated!V8</f>
        <v>496.5</v>
      </c>
      <c r="H8" s="219">
        <f>'Data Reliability'!C8</f>
        <v>5</v>
      </c>
      <c r="I8" s="88" t="str">
        <f>IF(Reliability!B8="x","x",(IF(ROUNDUP(Reliability!B8,0)=1,"Very High",IF(ROUNDUP(Reliability!B8,0)=2,"High",IF(ROUNDUP(Reliability!B8,0)=3,"Medium",IF(ROUNDUP(Reliability!B8,0)=4,"Low","Very Low"))))))</f>
        <v>Very Low</v>
      </c>
    </row>
    <row r="9" spans="1:9" x14ac:dyDescent="0.3">
      <c r="A9" s="217" t="str">
        <f>Lists!C:C</f>
        <v>ARM002</v>
      </c>
      <c r="B9" s="218">
        <f t="shared" si="0"/>
        <v>2</v>
      </c>
      <c r="C9" s="218" t="str">
        <f t="shared" si="1"/>
        <v>x</v>
      </c>
      <c r="D9" s="218">
        <f t="shared" si="2"/>
        <v>0.6</v>
      </c>
      <c r="E9" s="218">
        <f t="shared" si="3"/>
        <v>3.3</v>
      </c>
      <c r="F9" s="218" t="str">
        <f>'Data Reliability'!B9</f>
        <v>x</v>
      </c>
      <c r="G9" s="219">
        <f>Reliability_updated!V9</f>
        <v>44.2</v>
      </c>
      <c r="H9" s="219">
        <f>'Data Reliability'!C9</f>
        <v>2</v>
      </c>
      <c r="I9" s="88" t="str">
        <f>IF(Reliability!B9="x","x",(IF(ROUNDUP(Reliability!B9,0)=1,"Very High",IF(ROUNDUP(Reliability!B9,0)=2,"High",IF(ROUNDUP(Reliability!B9,0)=3,"Medium",IF(ROUNDUP(Reliability!B9,0)=4,"Low","Very Low"))))))</f>
        <v>High</v>
      </c>
    </row>
    <row r="10" spans="1:9" x14ac:dyDescent="0.3">
      <c r="A10" s="217" t="str">
        <f>Lists!C:C</f>
        <v>REG013</v>
      </c>
      <c r="B10" s="218">
        <f t="shared" si="0"/>
        <v>2</v>
      </c>
      <c r="C10" s="218" t="str">
        <f t="shared" si="1"/>
        <v>x</v>
      </c>
      <c r="D10" s="218">
        <f t="shared" si="2"/>
        <v>0.6</v>
      </c>
      <c r="E10" s="218">
        <f t="shared" si="3"/>
        <v>3.3</v>
      </c>
      <c r="F10" s="218" t="str">
        <f>'Data Reliability'!B10</f>
        <v>x</v>
      </c>
      <c r="G10" s="219">
        <f>Reliability_updated!V10</f>
        <v>45.3</v>
      </c>
      <c r="H10" s="219">
        <f>'Data Reliability'!C10</f>
        <v>2</v>
      </c>
      <c r="I10" s="88" t="str">
        <f>IF(Reliability!B10="x","x",(IF(ROUNDUP(Reliability!B10,0)=1,"Very High",IF(ROUNDUP(Reliability!B10,0)=2,"High",IF(ROUNDUP(Reliability!B10,0)=3,"Medium",IF(ROUNDUP(Reliability!B10,0)=4,"Low","Very Low"))))))</f>
        <v>High</v>
      </c>
    </row>
    <row r="11" spans="1:9" x14ac:dyDescent="0.3">
      <c r="A11" s="217" t="str">
        <f>Lists!C:C</f>
        <v>AZE002</v>
      </c>
      <c r="B11" s="218">
        <f t="shared" si="0"/>
        <v>2</v>
      </c>
      <c r="C11" s="218" t="str">
        <f t="shared" si="1"/>
        <v>x</v>
      </c>
      <c r="D11" s="218">
        <f t="shared" si="2"/>
        <v>0.6</v>
      </c>
      <c r="E11" s="218">
        <f t="shared" si="3"/>
        <v>3.3</v>
      </c>
      <c r="F11" s="218" t="str">
        <f>'Data Reliability'!B11</f>
        <v>x</v>
      </c>
      <c r="G11" s="219">
        <f>Reliability_updated!V11</f>
        <v>43.7</v>
      </c>
      <c r="H11" s="219">
        <f>'Data Reliability'!C11</f>
        <v>2</v>
      </c>
      <c r="I11" s="88" t="str">
        <f>IF(Reliability!B11="x","x",(IF(ROUNDUP(Reliability!B11,0)=1,"Very High",IF(ROUNDUP(Reliability!B11,0)=2,"High",IF(ROUNDUP(Reliability!B11,0)=3,"Medium",IF(ROUNDUP(Reliability!B11,0)=4,"Low","Very Low"))))))</f>
        <v>High</v>
      </c>
    </row>
    <row r="12" spans="1:9" x14ac:dyDescent="0.3">
      <c r="A12" s="217" t="str">
        <f>Lists!C:C</f>
        <v>BGD002</v>
      </c>
      <c r="B12" s="218">
        <f t="shared" si="0"/>
        <v>0.8</v>
      </c>
      <c r="C12" s="218">
        <f t="shared" si="1"/>
        <v>1.8</v>
      </c>
      <c r="D12" s="218">
        <f t="shared" si="2"/>
        <v>0.6</v>
      </c>
      <c r="E12" s="218">
        <f t="shared" si="3"/>
        <v>0</v>
      </c>
      <c r="F12" s="218">
        <f>'Data Reliability'!B12</f>
        <v>1.7</v>
      </c>
      <c r="G12" s="219">
        <f>Reliability_updated!V12</f>
        <v>46.5</v>
      </c>
      <c r="H12" s="219">
        <f>'Data Reliability'!C12</f>
        <v>0</v>
      </c>
      <c r="I12" s="88" t="str">
        <f>IF(Reliability!B12="x","x",(IF(ROUNDUP(Reliability!B12,0)=1,"Very High",IF(ROUNDUP(Reliability!B12,0)=2,"High",IF(ROUNDUP(Reliability!B12,0)=3,"Medium",IF(ROUNDUP(Reliability!B12,0)=4,"Low","Very Low"))))))</f>
        <v>Very High</v>
      </c>
    </row>
    <row r="13" spans="1:9" x14ac:dyDescent="0.3">
      <c r="A13" s="217" t="str">
        <f>Lists!C:C</f>
        <v>REG011</v>
      </c>
      <c r="B13" s="218">
        <f t="shared" si="0"/>
        <v>0.8</v>
      </c>
      <c r="C13" s="218">
        <f t="shared" si="1"/>
        <v>2</v>
      </c>
      <c r="D13" s="218">
        <f t="shared" si="2"/>
        <v>0.3</v>
      </c>
      <c r="E13" s="218">
        <f t="shared" si="3"/>
        <v>0</v>
      </c>
      <c r="F13" s="218">
        <f>'Data Reliability'!B13</f>
        <v>1.8</v>
      </c>
      <c r="G13" s="219">
        <f>Reliability_updated!V13</f>
        <v>23.1</v>
      </c>
      <c r="H13" s="219">
        <f>'Data Reliability'!C13</f>
        <v>0</v>
      </c>
      <c r="I13" s="88" t="str">
        <f>IF(Reliability!B13="x","x",(IF(ROUNDUP(Reliability!B13,0)=1,"Very High",IF(ROUNDUP(Reliability!B13,0)=2,"High",IF(ROUNDUP(Reliability!B13,0)=3,"Medium",IF(ROUNDUP(Reliability!B13,0)=4,"Low","Very Low"))))))</f>
        <v>Very High</v>
      </c>
    </row>
    <row r="14" spans="1:9" x14ac:dyDescent="0.3">
      <c r="A14" s="217" t="str">
        <f>Lists!C:C</f>
        <v>BRA002</v>
      </c>
      <c r="B14" s="218">
        <f t="shared" si="0"/>
        <v>1.7</v>
      </c>
      <c r="C14" s="218">
        <f t="shared" si="1"/>
        <v>2.5</v>
      </c>
      <c r="D14" s="218">
        <f t="shared" si="2"/>
        <v>2.5</v>
      </c>
      <c r="E14" s="218">
        <f t="shared" si="3"/>
        <v>0</v>
      </c>
      <c r="F14" s="218">
        <f>'Data Reliability'!B14</f>
        <v>2</v>
      </c>
      <c r="G14" s="219">
        <f>Reliability_updated!V14</f>
        <v>179.9</v>
      </c>
      <c r="H14" s="219">
        <f>'Data Reliability'!C14</f>
        <v>0</v>
      </c>
      <c r="I14" s="88" t="str">
        <f>IF(Reliability!B14="x","x",(IF(ROUNDUP(Reliability!B14,0)=1,"Very High",IF(ROUNDUP(Reliability!B14,0)=2,"High",IF(ROUNDUP(Reliability!B14,0)=3,"Medium",IF(ROUNDUP(Reliability!B14,0)=4,"Low","Very Low"))))))</f>
        <v>High</v>
      </c>
    </row>
    <row r="15" spans="1:9" x14ac:dyDescent="0.3">
      <c r="A15" s="217" t="str">
        <f>Lists!C:C</f>
        <v>BFA002</v>
      </c>
      <c r="B15" s="218">
        <f t="shared" si="0"/>
        <v>1.3</v>
      </c>
      <c r="C15" s="218">
        <f t="shared" si="1"/>
        <v>2.2999999999999998</v>
      </c>
      <c r="D15" s="218">
        <f t="shared" si="2"/>
        <v>1.6</v>
      </c>
      <c r="E15" s="218">
        <f t="shared" si="3"/>
        <v>0</v>
      </c>
      <c r="F15" s="218">
        <f>'Data Reliability'!B15</f>
        <v>1.9</v>
      </c>
      <c r="G15" s="219">
        <f>Reliability_updated!V15</f>
        <v>118.7</v>
      </c>
      <c r="H15" s="219">
        <f>'Data Reliability'!C15</f>
        <v>0</v>
      </c>
      <c r="I15" s="88" t="str">
        <f>IF(Reliability!B15="x","x",(IF(ROUNDUP(Reliability!B15,0)=1,"Very High",IF(ROUNDUP(Reliability!B15,0)=2,"High",IF(ROUNDUP(Reliability!B15,0)=3,"Medium",IF(ROUNDUP(Reliability!B15,0)=4,"Low","Very Low"))))))</f>
        <v>High</v>
      </c>
    </row>
    <row r="16" spans="1:9" x14ac:dyDescent="0.3">
      <c r="A16" s="217" t="str">
        <f>Lists!C:C</f>
        <v>BFA003</v>
      </c>
      <c r="B16" s="218">
        <f t="shared" si="0"/>
        <v>1.6</v>
      </c>
      <c r="C16" s="218">
        <f t="shared" si="1"/>
        <v>2.2999999999999998</v>
      </c>
      <c r="D16" s="218">
        <f t="shared" si="2"/>
        <v>0.8</v>
      </c>
      <c r="E16" s="218">
        <f t="shared" si="3"/>
        <v>1.7</v>
      </c>
      <c r="F16" s="218">
        <f>'Data Reliability'!B16</f>
        <v>1.9</v>
      </c>
      <c r="G16" s="219">
        <f>Reliability_updated!V16</f>
        <v>60.3</v>
      </c>
      <c r="H16" s="219">
        <f>'Data Reliability'!C16</f>
        <v>1</v>
      </c>
      <c r="I16" s="88" t="str">
        <f>IF(Reliability!B16="x","x",(IF(ROUNDUP(Reliability!B16,0)=1,"Very High",IF(ROUNDUP(Reliability!B16,0)=2,"High",IF(ROUNDUP(Reliability!B16,0)=3,"Medium",IF(ROUNDUP(Reliability!B16,0)=4,"Low","Very Low"))))))</f>
        <v>High</v>
      </c>
    </row>
    <row r="17" spans="1:9" x14ac:dyDescent="0.3">
      <c r="A17" s="217" t="str">
        <f>Lists!C:C</f>
        <v>BFA004</v>
      </c>
      <c r="B17" s="218">
        <f t="shared" si="0"/>
        <v>1.6</v>
      </c>
      <c r="C17" s="218">
        <f t="shared" si="1"/>
        <v>2.5</v>
      </c>
      <c r="D17" s="218">
        <f t="shared" si="2"/>
        <v>0.7</v>
      </c>
      <c r="E17" s="218">
        <f t="shared" si="3"/>
        <v>1.7</v>
      </c>
      <c r="F17" s="218">
        <f>'Data Reliability'!B17</f>
        <v>2</v>
      </c>
      <c r="G17" s="219">
        <f>Reliability_updated!V17</f>
        <v>48.9</v>
      </c>
      <c r="H17" s="219">
        <f>'Data Reliability'!C17</f>
        <v>1</v>
      </c>
      <c r="I17" s="88" t="str">
        <f>IF(Reliability!B17="x","x",(IF(ROUNDUP(Reliability!B17,0)=1,"Very High",IF(ROUNDUP(Reliability!B17,0)=2,"High",IF(ROUNDUP(Reliability!B17,0)=3,"Medium",IF(ROUNDUP(Reliability!B17,0)=4,"Low","Very Low"))))))</f>
        <v>High</v>
      </c>
    </row>
    <row r="18" spans="1:9" x14ac:dyDescent="0.3">
      <c r="A18" s="217" t="str">
        <f>Lists!C:C</f>
        <v>BDI001</v>
      </c>
      <c r="B18" s="218">
        <f t="shared" si="0"/>
        <v>1.2</v>
      </c>
      <c r="C18" s="218">
        <f t="shared" si="1"/>
        <v>2</v>
      </c>
      <c r="D18" s="218">
        <f t="shared" si="2"/>
        <v>1.6</v>
      </c>
      <c r="E18" s="218">
        <f t="shared" si="3"/>
        <v>0</v>
      </c>
      <c r="F18" s="218">
        <f>'Data Reliability'!B18</f>
        <v>1.8</v>
      </c>
      <c r="G18" s="219">
        <f>Reliability_updated!V18</f>
        <v>115</v>
      </c>
      <c r="H18" s="219">
        <f>'Data Reliability'!C18</f>
        <v>0</v>
      </c>
      <c r="I18" s="88" t="str">
        <f>IF(Reliability!B18="x","x",(IF(ROUNDUP(Reliability!B18,0)=1,"Very High",IF(ROUNDUP(Reliability!B18,0)=2,"High",IF(ROUNDUP(Reliability!B18,0)=3,"Medium",IF(ROUNDUP(Reliability!B18,0)=4,"Low","Very Low"))))))</f>
        <v>High</v>
      </c>
    </row>
    <row r="19" spans="1:9" x14ac:dyDescent="0.3">
      <c r="A19" s="217" t="str">
        <f>Lists!C:C</f>
        <v>CMR001</v>
      </c>
      <c r="B19" s="218">
        <f t="shared" si="0"/>
        <v>1.3</v>
      </c>
      <c r="C19" s="218">
        <f t="shared" si="1"/>
        <v>2</v>
      </c>
      <c r="D19" s="218">
        <f t="shared" si="2"/>
        <v>2</v>
      </c>
      <c r="E19" s="218">
        <f t="shared" si="3"/>
        <v>0</v>
      </c>
      <c r="F19" s="218">
        <f>'Data Reliability'!B19</f>
        <v>1.8</v>
      </c>
      <c r="G19" s="219">
        <f>Reliability_updated!V19</f>
        <v>148.1</v>
      </c>
      <c r="H19" s="219">
        <f>'Data Reliability'!C19</f>
        <v>0</v>
      </c>
      <c r="I19" s="88" t="str">
        <f>IF(Reliability!B19="x","x",(IF(ROUNDUP(Reliability!B19,0)=1,"Very High",IF(ROUNDUP(Reliability!B19,0)=2,"High",IF(ROUNDUP(Reliability!B19,0)=3,"Medium",IF(ROUNDUP(Reliability!B19,0)=4,"Low","Very Low"))))))</f>
        <v>High</v>
      </c>
    </row>
    <row r="20" spans="1:9" x14ac:dyDescent="0.3">
      <c r="A20" s="217" t="str">
        <f>Lists!C:C</f>
        <v>CMR002</v>
      </c>
      <c r="B20" s="218">
        <f t="shared" si="0"/>
        <v>1.3</v>
      </c>
      <c r="C20" s="218">
        <f t="shared" si="1"/>
        <v>1.8</v>
      </c>
      <c r="D20" s="218">
        <f t="shared" si="2"/>
        <v>2</v>
      </c>
      <c r="E20" s="218">
        <f t="shared" si="3"/>
        <v>0</v>
      </c>
      <c r="F20" s="218">
        <f>'Data Reliability'!B20</f>
        <v>1.7</v>
      </c>
      <c r="G20" s="219">
        <f>Reliability_updated!V20</f>
        <v>147.1</v>
      </c>
      <c r="H20" s="219">
        <f>'Data Reliability'!C20</f>
        <v>0</v>
      </c>
      <c r="I20" s="88" t="str">
        <f>IF(Reliability!B20="x","x",(IF(ROUNDUP(Reliability!B20,0)=1,"Very High",IF(ROUNDUP(Reliability!B20,0)=2,"High",IF(ROUNDUP(Reliability!B20,0)=3,"Medium",IF(ROUNDUP(Reliability!B20,0)=4,"Low","Very Low"))))))</f>
        <v>High</v>
      </c>
    </row>
    <row r="21" spans="1:9" x14ac:dyDescent="0.3">
      <c r="A21" s="217" t="str">
        <f>Lists!C:C</f>
        <v>CMR003</v>
      </c>
      <c r="B21" s="218">
        <f t="shared" si="0"/>
        <v>1.4</v>
      </c>
      <c r="C21" s="218">
        <f t="shared" si="1"/>
        <v>2.2999999999999998</v>
      </c>
      <c r="D21" s="218">
        <f t="shared" si="2"/>
        <v>1.9</v>
      </c>
      <c r="E21" s="218">
        <f t="shared" si="3"/>
        <v>0</v>
      </c>
      <c r="F21" s="218">
        <f>'Data Reliability'!B21</f>
        <v>1.9</v>
      </c>
      <c r="G21" s="219">
        <f>Reliability_updated!V21</f>
        <v>135.80000000000001</v>
      </c>
      <c r="H21" s="219">
        <f>'Data Reliability'!C21</f>
        <v>0</v>
      </c>
      <c r="I21" s="88" t="str">
        <f>IF(Reliability!B21="x","x",(IF(ROUNDUP(Reliability!B21,0)=1,"Very High",IF(ROUNDUP(Reliability!B21,0)=2,"High",IF(ROUNDUP(Reliability!B21,0)=3,"Medium",IF(ROUNDUP(Reliability!B21,0)=4,"Low","Very Low"))))))</f>
        <v>High</v>
      </c>
    </row>
    <row r="22" spans="1:9" x14ac:dyDescent="0.3">
      <c r="A22" s="217" t="str">
        <f>Lists!C:C</f>
        <v>CMR004</v>
      </c>
      <c r="B22" s="218">
        <f t="shared" si="0"/>
        <v>1.8</v>
      </c>
      <c r="C22" s="218">
        <f t="shared" si="1"/>
        <v>2.2999999999999998</v>
      </c>
      <c r="D22" s="218">
        <f t="shared" si="2"/>
        <v>1.3</v>
      </c>
      <c r="E22" s="218">
        <f t="shared" si="3"/>
        <v>1.7</v>
      </c>
      <c r="F22" s="218">
        <f>'Data Reliability'!B22</f>
        <v>1.9</v>
      </c>
      <c r="G22" s="219">
        <f>Reliability_updated!V22</f>
        <v>97</v>
      </c>
      <c r="H22" s="219">
        <f>'Data Reliability'!C22</f>
        <v>1</v>
      </c>
      <c r="I22" s="88" t="str">
        <f>IF(Reliability!B22="x","x",(IF(ROUNDUP(Reliability!B22,0)=1,"Very High",IF(ROUNDUP(Reliability!B22,0)=2,"High",IF(ROUNDUP(Reliability!B22,0)=3,"Medium",IF(ROUNDUP(Reliability!B22,0)=4,"Low","Very Low"))))))</f>
        <v>High</v>
      </c>
    </row>
    <row r="23" spans="1:9" x14ac:dyDescent="0.3">
      <c r="A23" s="217" t="str">
        <f>Lists!C:C</f>
        <v>CAF001</v>
      </c>
      <c r="B23" s="218">
        <f t="shared" si="0"/>
        <v>1.6</v>
      </c>
      <c r="C23" s="218">
        <f t="shared" si="1"/>
        <v>3.8</v>
      </c>
      <c r="D23" s="218">
        <f t="shared" si="2"/>
        <v>0.9</v>
      </c>
      <c r="E23" s="218">
        <f t="shared" si="3"/>
        <v>0</v>
      </c>
      <c r="F23" s="218">
        <f>'Data Reliability'!B23</f>
        <v>2.5</v>
      </c>
      <c r="G23" s="219">
        <f>Reliability_updated!V23</f>
        <v>66.400000000000006</v>
      </c>
      <c r="H23" s="219">
        <f>'Data Reliability'!C23</f>
        <v>0</v>
      </c>
      <c r="I23" s="88" t="str">
        <f>IF(Reliability!B23="x","x",(IF(ROUNDUP(Reliability!B23,0)=1,"Very High",IF(ROUNDUP(Reliability!B23,0)=2,"High",IF(ROUNDUP(Reliability!B23,0)=3,"Medium",IF(ROUNDUP(Reliability!B23,0)=4,"Low","Very Low"))))))</f>
        <v>High</v>
      </c>
    </row>
    <row r="24" spans="1:9" x14ac:dyDescent="0.3">
      <c r="A24" s="217" t="str">
        <f>Lists!C:C</f>
        <v>TCD001</v>
      </c>
      <c r="B24" s="218">
        <f t="shared" si="0"/>
        <v>1.2</v>
      </c>
      <c r="C24" s="218">
        <f t="shared" si="1"/>
        <v>3.5</v>
      </c>
      <c r="D24" s="218">
        <f t="shared" si="2"/>
        <v>0.1</v>
      </c>
      <c r="E24" s="218">
        <f t="shared" si="3"/>
        <v>0</v>
      </c>
      <c r="F24" s="218">
        <f>'Data Reliability'!B24</f>
        <v>2.4</v>
      </c>
      <c r="G24" s="219">
        <f>Reliability_updated!V24</f>
        <v>9</v>
      </c>
      <c r="H24" s="219">
        <f>'Data Reliability'!C24</f>
        <v>0</v>
      </c>
      <c r="I24" s="88" t="str">
        <f>IF(Reliability!B24="x","x",(IF(ROUNDUP(Reliability!B24,0)=1,"Very High",IF(ROUNDUP(Reliability!B24,0)=2,"High",IF(ROUNDUP(Reliability!B24,0)=3,"Medium",IF(ROUNDUP(Reliability!B24,0)=4,"Low","Very Low"))))))</f>
        <v>High</v>
      </c>
    </row>
    <row r="25" spans="1:9" x14ac:dyDescent="0.3">
      <c r="A25" s="217" t="str">
        <f>Lists!C:C</f>
        <v>TCD003</v>
      </c>
      <c r="B25" s="218">
        <f t="shared" si="0"/>
        <v>1.8</v>
      </c>
      <c r="C25" s="218">
        <f t="shared" si="1"/>
        <v>4</v>
      </c>
      <c r="D25" s="218">
        <f t="shared" si="2"/>
        <v>1.5</v>
      </c>
      <c r="E25" s="218">
        <f t="shared" si="3"/>
        <v>0</v>
      </c>
      <c r="F25" s="218">
        <f>'Data Reliability'!B25</f>
        <v>2.6</v>
      </c>
      <c r="G25" s="219">
        <f>Reliability_updated!V25</f>
        <v>113.2</v>
      </c>
      <c r="H25" s="219">
        <f>'Data Reliability'!C25</f>
        <v>0</v>
      </c>
      <c r="I25" s="88" t="str">
        <f>IF(Reliability!B25="x","x",(IF(ROUNDUP(Reliability!B25,0)=1,"Very High",IF(ROUNDUP(Reliability!B25,0)=2,"High",IF(ROUNDUP(Reliability!B25,0)=3,"Medium",IF(ROUNDUP(Reliability!B25,0)=4,"Low","Very Low"))))))</f>
        <v>High</v>
      </c>
    </row>
    <row r="26" spans="1:9" x14ac:dyDescent="0.3">
      <c r="A26" s="217" t="str">
        <f>Lists!C:C</f>
        <v>TCD004</v>
      </c>
      <c r="B26" s="218">
        <f t="shared" si="0"/>
        <v>2.2000000000000002</v>
      </c>
      <c r="C26" s="218">
        <f t="shared" si="1"/>
        <v>2.2999999999999998</v>
      </c>
      <c r="D26" s="218">
        <f t="shared" si="2"/>
        <v>4.3</v>
      </c>
      <c r="E26" s="218">
        <f t="shared" si="3"/>
        <v>0</v>
      </c>
      <c r="F26" s="218">
        <f>'Data Reliability'!B26</f>
        <v>1.9</v>
      </c>
      <c r="G26" s="219">
        <f>Reliability_updated!V26</f>
        <v>310.60000000000002</v>
      </c>
      <c r="H26" s="219">
        <f>'Data Reliability'!C26</f>
        <v>0</v>
      </c>
      <c r="I26" s="88" t="str">
        <f>IF(Reliability!B26="x","x",(IF(ROUNDUP(Reliability!B26,0)=1,"Very High",IF(ROUNDUP(Reliability!B26,0)=2,"High",IF(ROUNDUP(Reliability!B26,0)=3,"Medium",IF(ROUNDUP(Reliability!B26,0)=4,"Low","Very Low"))))))</f>
        <v>Medium</v>
      </c>
    </row>
    <row r="27" spans="1:9" x14ac:dyDescent="0.3">
      <c r="A27" s="217" t="str">
        <f>Lists!C:C</f>
        <v>TCD005</v>
      </c>
      <c r="B27" s="218">
        <f t="shared" si="0"/>
        <v>1.9</v>
      </c>
      <c r="C27" s="218">
        <f t="shared" si="1"/>
        <v>2.5</v>
      </c>
      <c r="D27" s="218">
        <f t="shared" si="2"/>
        <v>3.3</v>
      </c>
      <c r="E27" s="218">
        <f t="shared" si="3"/>
        <v>0</v>
      </c>
      <c r="F27" s="218">
        <f>'Data Reliability'!B27</f>
        <v>2</v>
      </c>
      <c r="G27" s="219">
        <f>Reliability_updated!V27</f>
        <v>243</v>
      </c>
      <c r="H27" s="219">
        <f>'Data Reliability'!C27</f>
        <v>0</v>
      </c>
      <c r="I27" s="88" t="str">
        <f>IF(Reliability!B27="x","x",(IF(ROUNDUP(Reliability!B27,0)=1,"Very High",IF(ROUNDUP(Reliability!B27,0)=2,"High",IF(ROUNDUP(Reliability!B27,0)=3,"Medium",IF(ROUNDUP(Reliability!B27,0)=4,"Low","Very Low"))))))</f>
        <v>High</v>
      </c>
    </row>
    <row r="28" spans="1:9" x14ac:dyDescent="0.3">
      <c r="A28" s="217" t="str">
        <f>Lists!C:C</f>
        <v>TCD006</v>
      </c>
      <c r="B28" s="218">
        <f t="shared" si="0"/>
        <v>2.2999999999999998</v>
      </c>
      <c r="C28" s="218">
        <f t="shared" si="1"/>
        <v>3.8</v>
      </c>
      <c r="D28" s="218">
        <f t="shared" si="2"/>
        <v>3</v>
      </c>
      <c r="E28" s="218">
        <f t="shared" si="3"/>
        <v>0</v>
      </c>
      <c r="F28" s="218">
        <f>'Data Reliability'!B28</f>
        <v>2.5</v>
      </c>
      <c r="G28" s="219">
        <f>Reliability_updated!V28</f>
        <v>221.3</v>
      </c>
      <c r="H28" s="219">
        <f>'Data Reliability'!C28</f>
        <v>0</v>
      </c>
      <c r="I28" s="88" t="str">
        <f>IF(Reliability!B28="x","x",(IF(ROUNDUP(Reliability!B28,0)=1,"Very High",IF(ROUNDUP(Reliability!B28,0)=2,"High",IF(ROUNDUP(Reliability!B28,0)=3,"Medium",IF(ROUNDUP(Reliability!B28,0)=4,"Low","Very Low"))))))</f>
        <v>Medium</v>
      </c>
    </row>
    <row r="29" spans="1:9" x14ac:dyDescent="0.3">
      <c r="A29" s="217" t="str">
        <f>Lists!C:C</f>
        <v>TCD008</v>
      </c>
      <c r="B29" s="218">
        <f t="shared" si="0"/>
        <v>1.6</v>
      </c>
      <c r="C29" s="218">
        <f t="shared" si="1"/>
        <v>3.8</v>
      </c>
      <c r="D29" s="218">
        <f t="shared" si="2"/>
        <v>0.9</v>
      </c>
      <c r="E29" s="218">
        <f t="shared" si="3"/>
        <v>0</v>
      </c>
      <c r="F29" s="218">
        <f>'Data Reliability'!B29</f>
        <v>2.5</v>
      </c>
      <c r="G29" s="219">
        <f>Reliability_updated!V29</f>
        <v>67.7</v>
      </c>
      <c r="H29" s="219">
        <f>'Data Reliability'!C29</f>
        <v>0</v>
      </c>
      <c r="I29" s="88" t="str">
        <f>IF(Reliability!B29="x","x",(IF(ROUNDUP(Reliability!B29,0)=1,"Very High",IF(ROUNDUP(Reliability!B29,0)=2,"High",IF(ROUNDUP(Reliability!B29,0)=3,"Medium",IF(ROUNDUP(Reliability!B29,0)=4,"Low","Very Low"))))))</f>
        <v>High</v>
      </c>
    </row>
    <row r="30" spans="1:9" x14ac:dyDescent="0.3">
      <c r="A30" s="217" t="str">
        <f>Lists!C:C</f>
        <v>COL001</v>
      </c>
      <c r="B30" s="218">
        <f t="shared" si="0"/>
        <v>1.6</v>
      </c>
      <c r="C30" s="218">
        <f t="shared" si="1"/>
        <v>2.2999999999999998</v>
      </c>
      <c r="D30" s="218">
        <f t="shared" si="2"/>
        <v>2.4</v>
      </c>
      <c r="E30" s="218">
        <f t="shared" si="3"/>
        <v>0</v>
      </c>
      <c r="F30" s="218">
        <f>'Data Reliability'!B30</f>
        <v>1.9</v>
      </c>
      <c r="G30" s="219">
        <f>Reliability_updated!V30</f>
        <v>178.7</v>
      </c>
      <c r="H30" s="219">
        <f>'Data Reliability'!C30</f>
        <v>0</v>
      </c>
      <c r="I30" s="88" t="str">
        <f>IF(Reliability!B30="x","x",(IF(ROUNDUP(Reliability!B30,0)=1,"Very High",IF(ROUNDUP(Reliability!B30,0)=2,"High",IF(ROUNDUP(Reliability!B30,0)=3,"Medium",IF(ROUNDUP(Reliability!B30,0)=4,"Low","Very Low"))))))</f>
        <v>High</v>
      </c>
    </row>
    <row r="31" spans="1:9" x14ac:dyDescent="0.3">
      <c r="A31" s="217" t="str">
        <f>Lists!C:C</f>
        <v>COL002</v>
      </c>
      <c r="B31" s="218">
        <f t="shared" si="0"/>
        <v>2.1</v>
      </c>
      <c r="C31" s="218">
        <f t="shared" si="1"/>
        <v>2.2999999999999998</v>
      </c>
      <c r="D31" s="218">
        <f t="shared" si="2"/>
        <v>2.2999999999999998</v>
      </c>
      <c r="E31" s="218">
        <f t="shared" si="3"/>
        <v>1.7</v>
      </c>
      <c r="F31" s="218">
        <f>'Data Reliability'!B31</f>
        <v>1.9</v>
      </c>
      <c r="G31" s="219">
        <f>Reliability_updated!V31</f>
        <v>167.8</v>
      </c>
      <c r="H31" s="219">
        <f>'Data Reliability'!C31</f>
        <v>1</v>
      </c>
      <c r="I31" s="88" t="str">
        <f>IF(Reliability!B31="x","x",(IF(ROUNDUP(Reliability!B31,0)=1,"Very High",IF(ROUNDUP(Reliability!B31,0)=2,"High",IF(ROUNDUP(Reliability!B31,0)=3,"Medium",IF(ROUNDUP(Reliability!B31,0)=4,"Low","Very Low"))))))</f>
        <v>Medium</v>
      </c>
    </row>
    <row r="32" spans="1:9" x14ac:dyDescent="0.3">
      <c r="A32" s="217" t="str">
        <f>Lists!C:C</f>
        <v>COL003</v>
      </c>
      <c r="B32" s="218">
        <f t="shared" si="0"/>
        <v>1.4</v>
      </c>
      <c r="C32" s="218">
        <f t="shared" si="1"/>
        <v>2.2999999999999998</v>
      </c>
      <c r="D32" s="218">
        <f t="shared" si="2"/>
        <v>0.3</v>
      </c>
      <c r="E32" s="218">
        <f t="shared" si="3"/>
        <v>1.7</v>
      </c>
      <c r="F32" s="218">
        <f>'Data Reliability'!B32</f>
        <v>1.9</v>
      </c>
      <c r="G32" s="219">
        <f>Reliability_updated!V32</f>
        <v>23.8</v>
      </c>
      <c r="H32" s="219">
        <f>'Data Reliability'!C32</f>
        <v>1</v>
      </c>
      <c r="I32" s="88" t="str">
        <f>IF(Reliability!B32="x","x",(IF(ROUNDUP(Reliability!B32,0)=1,"Very High",IF(ROUNDUP(Reliability!B32,0)=2,"High",IF(ROUNDUP(Reliability!B32,0)=3,"Medium",IF(ROUNDUP(Reliability!B32,0)=4,"Low","Very Low"))))))</f>
        <v>High</v>
      </c>
    </row>
    <row r="33" spans="1:9" x14ac:dyDescent="0.3">
      <c r="A33" s="217" t="str">
        <f>Lists!C:C</f>
        <v>COG004</v>
      </c>
      <c r="B33" s="218">
        <f t="shared" si="0"/>
        <v>3.1</v>
      </c>
      <c r="C33" s="218">
        <f t="shared" si="1"/>
        <v>3.8</v>
      </c>
      <c r="D33" s="218">
        <f t="shared" si="2"/>
        <v>0.6</v>
      </c>
      <c r="E33" s="218">
        <f t="shared" si="3"/>
        <v>5</v>
      </c>
      <c r="F33" s="218">
        <f>'Data Reliability'!B33</f>
        <v>2.5</v>
      </c>
      <c r="G33" s="219">
        <f>Reliability_updated!V33</f>
        <v>42.3</v>
      </c>
      <c r="H33" s="219">
        <f>'Data Reliability'!C33</f>
        <v>3</v>
      </c>
      <c r="I33" s="88" t="str">
        <f>IF(Reliability!B33="x","x",(IF(ROUNDUP(Reliability!B33,0)=1,"Very High",IF(ROUNDUP(Reliability!B33,0)=2,"High",IF(ROUNDUP(Reliability!B33,0)=3,"Medium",IF(ROUNDUP(Reliability!B33,0)=4,"Low","Very Low"))))))</f>
        <v>Low</v>
      </c>
    </row>
    <row r="34" spans="1:9" x14ac:dyDescent="0.3">
      <c r="A34" s="217" t="str">
        <f>Lists!C:C</f>
        <v>CRI002</v>
      </c>
      <c r="B34" s="218">
        <f t="shared" si="0"/>
        <v>1.6</v>
      </c>
      <c r="C34" s="218">
        <f t="shared" si="1"/>
        <v>2.2999999999999998</v>
      </c>
      <c r="D34" s="218">
        <f t="shared" si="2"/>
        <v>2.5</v>
      </c>
      <c r="E34" s="218">
        <f t="shared" si="3"/>
        <v>0</v>
      </c>
      <c r="F34" s="218">
        <f>'Data Reliability'!B34</f>
        <v>1.9</v>
      </c>
      <c r="G34" s="219">
        <f>Reliability_updated!V34</f>
        <v>184.3</v>
      </c>
      <c r="H34" s="219">
        <f>'Data Reliability'!C34</f>
        <v>0</v>
      </c>
      <c r="I34" s="88" t="str">
        <f>IF(Reliability!B34="x","x",(IF(ROUNDUP(Reliability!B34,0)=1,"Very High",IF(ROUNDUP(Reliability!B34,0)=2,"High",IF(ROUNDUP(Reliability!B34,0)=3,"Medium",IF(ROUNDUP(Reliability!B34,0)=4,"Low","Very Low"))))))</f>
        <v>High</v>
      </c>
    </row>
    <row r="35" spans="1:9" x14ac:dyDescent="0.3">
      <c r="A35" s="217" t="str">
        <f>Lists!C:C</f>
        <v>DJI001</v>
      </c>
      <c r="B35" s="218">
        <f t="shared" si="0"/>
        <v>2.2000000000000002</v>
      </c>
      <c r="C35" s="218">
        <f t="shared" si="1"/>
        <v>3</v>
      </c>
      <c r="D35" s="218">
        <f t="shared" si="2"/>
        <v>1.9</v>
      </c>
      <c r="E35" s="218">
        <f t="shared" si="3"/>
        <v>1.7</v>
      </c>
      <c r="F35" s="218">
        <f>'Data Reliability'!B35</f>
        <v>2.2000000000000002</v>
      </c>
      <c r="G35" s="219">
        <f>Reliability_updated!V35</f>
        <v>137.4</v>
      </c>
      <c r="H35" s="219">
        <f>'Data Reliability'!C35</f>
        <v>1</v>
      </c>
      <c r="I35" s="88" t="str">
        <f>IF(Reliability!B35="x","x",(IF(ROUNDUP(Reliability!B35,0)=1,"Very High",IF(ROUNDUP(Reliability!B35,0)=2,"High",IF(ROUNDUP(Reliability!B35,0)=3,"Medium",IF(ROUNDUP(Reliability!B35,0)=4,"Low","Very Low"))))))</f>
        <v>Medium</v>
      </c>
    </row>
    <row r="36" spans="1:9" x14ac:dyDescent="0.3">
      <c r="A36" s="217" t="str">
        <f>Lists!C:C</f>
        <v>DJI002</v>
      </c>
      <c r="B36" s="218">
        <f t="shared" si="0"/>
        <v>2.6</v>
      </c>
      <c r="C36" s="218">
        <f t="shared" si="1"/>
        <v>2.8</v>
      </c>
      <c r="D36" s="218">
        <f t="shared" si="2"/>
        <v>5</v>
      </c>
      <c r="E36" s="218">
        <f t="shared" si="3"/>
        <v>0</v>
      </c>
      <c r="F36" s="218">
        <f>'Data Reliability'!B36</f>
        <v>2.1</v>
      </c>
      <c r="G36" s="219">
        <f>Reliability_updated!V36</f>
        <v>467.9</v>
      </c>
      <c r="H36" s="219">
        <f>'Data Reliability'!C36</f>
        <v>0</v>
      </c>
      <c r="I36" s="88" t="str">
        <f>IF(Reliability!B36="x","x",(IF(ROUNDUP(Reliability!B36,0)=1,"Very High",IF(ROUNDUP(Reliability!B36,0)=2,"High",IF(ROUNDUP(Reliability!B36,0)=3,"Medium",IF(ROUNDUP(Reliability!B36,0)=4,"Low","Very Low"))))))</f>
        <v>Medium</v>
      </c>
    </row>
    <row r="37" spans="1:9" x14ac:dyDescent="0.3">
      <c r="A37" s="217" t="str">
        <f>Lists!C:C</f>
        <v>DJI003</v>
      </c>
      <c r="B37" s="218">
        <f t="shared" si="0"/>
        <v>2.2999999999999998</v>
      </c>
      <c r="C37" s="218">
        <f t="shared" si="1"/>
        <v>3.5</v>
      </c>
      <c r="D37" s="218">
        <f t="shared" si="2"/>
        <v>3.4</v>
      </c>
      <c r="E37" s="218">
        <f t="shared" si="3"/>
        <v>0</v>
      </c>
      <c r="F37" s="218">
        <f>'Data Reliability'!B37</f>
        <v>2.4</v>
      </c>
      <c r="G37" s="219">
        <f>Reliability_updated!V37</f>
        <v>251.2</v>
      </c>
      <c r="H37" s="219">
        <f>'Data Reliability'!C37</f>
        <v>0</v>
      </c>
      <c r="I37" s="88" t="str">
        <f>IF(Reliability!B37="x","x",(IF(ROUNDUP(Reliability!B37,0)=1,"Very High",IF(ROUNDUP(Reliability!B37,0)=2,"High",IF(ROUNDUP(Reliability!B37,0)=3,"Medium",IF(ROUNDUP(Reliability!B37,0)=4,"Low","Very Low"))))))</f>
        <v>Medium</v>
      </c>
    </row>
    <row r="38" spans="1:9" x14ac:dyDescent="0.3">
      <c r="A38" s="217" t="str">
        <f>Lists!C:C</f>
        <v>PRK001</v>
      </c>
      <c r="B38" s="218">
        <f t="shared" si="0"/>
        <v>2.9</v>
      </c>
      <c r="C38" s="218">
        <f t="shared" si="1"/>
        <v>2.8</v>
      </c>
      <c r="D38" s="218">
        <f t="shared" si="2"/>
        <v>4.0999999999999996</v>
      </c>
      <c r="E38" s="218">
        <f t="shared" si="3"/>
        <v>1.7</v>
      </c>
      <c r="F38" s="218">
        <f>'Data Reliability'!B38</f>
        <v>2.1</v>
      </c>
      <c r="G38" s="219">
        <f>Reliability_updated!V38</f>
        <v>298.10000000000002</v>
      </c>
      <c r="H38" s="219">
        <f>'Data Reliability'!C38</f>
        <v>1</v>
      </c>
      <c r="I38" s="88" t="str">
        <f>IF(Reliability!B38="x","x",(IF(ROUNDUP(Reliability!B38,0)=1,"Very High",IF(ROUNDUP(Reliability!B38,0)=2,"High",IF(ROUNDUP(Reliability!B38,0)=3,"Medium",IF(ROUNDUP(Reliability!B38,0)=4,"Low","Very Low"))))))</f>
        <v>Medium</v>
      </c>
    </row>
    <row r="39" spans="1:9" x14ac:dyDescent="0.3">
      <c r="A39" s="217" t="str">
        <f>Lists!C:C</f>
        <v>COD001</v>
      </c>
      <c r="B39" s="218">
        <f t="shared" si="0"/>
        <v>1.6</v>
      </c>
      <c r="C39" s="218">
        <f t="shared" si="1"/>
        <v>2.5</v>
      </c>
      <c r="D39" s="218">
        <f t="shared" si="2"/>
        <v>2.2000000000000002</v>
      </c>
      <c r="E39" s="218">
        <f t="shared" si="3"/>
        <v>0</v>
      </c>
      <c r="F39" s="218">
        <f>'Data Reliability'!B39</f>
        <v>2</v>
      </c>
      <c r="G39" s="219">
        <f>Reliability_updated!V39</f>
        <v>159.9</v>
      </c>
      <c r="H39" s="219">
        <f>'Data Reliability'!C39</f>
        <v>0</v>
      </c>
      <c r="I39" s="88" t="str">
        <f>IF(Reliability!B39="x","x",(IF(ROUNDUP(Reliability!B39,0)=1,"Very High",IF(ROUNDUP(Reliability!B39,0)=2,"High",IF(ROUNDUP(Reliability!B39,0)=3,"Medium",IF(ROUNDUP(Reliability!B39,0)=4,"Low","Very Low"))))))</f>
        <v>High</v>
      </c>
    </row>
    <row r="40" spans="1:9" x14ac:dyDescent="0.3">
      <c r="A40" s="217" t="str">
        <f>Lists!C:C</f>
        <v>COD003</v>
      </c>
      <c r="B40" s="218">
        <f t="shared" si="0"/>
        <v>3.1</v>
      </c>
      <c r="C40" s="218">
        <f t="shared" si="1"/>
        <v>3.8</v>
      </c>
      <c r="D40" s="218">
        <f t="shared" si="2"/>
        <v>2.2999999999999998</v>
      </c>
      <c r="E40" s="218">
        <f t="shared" si="3"/>
        <v>3.3</v>
      </c>
      <c r="F40" s="218">
        <f>'Data Reliability'!B40</f>
        <v>2.5</v>
      </c>
      <c r="G40" s="219">
        <f>Reliability_updated!V40</f>
        <v>170</v>
      </c>
      <c r="H40" s="219">
        <f>'Data Reliability'!C40</f>
        <v>2</v>
      </c>
      <c r="I40" s="88" t="str">
        <f>IF(Reliability!B40="x","x",(IF(ROUNDUP(Reliability!B40,0)=1,"Very High",IF(ROUNDUP(Reliability!B40,0)=2,"High",IF(ROUNDUP(Reliability!B40,0)=3,"Medium",IF(ROUNDUP(Reliability!B40,0)=4,"Low","Very Low"))))))</f>
        <v>Low</v>
      </c>
    </row>
    <row r="41" spans="1:9" x14ac:dyDescent="0.3">
      <c r="A41" s="217" t="str">
        <f>Lists!C:C</f>
        <v>ECU002</v>
      </c>
      <c r="B41" s="218">
        <f t="shared" si="0"/>
        <v>1.3</v>
      </c>
      <c r="C41" s="218">
        <f t="shared" si="1"/>
        <v>2.2999999999999998</v>
      </c>
      <c r="D41" s="218">
        <f t="shared" si="2"/>
        <v>1.6</v>
      </c>
      <c r="E41" s="218">
        <f t="shared" si="3"/>
        <v>0</v>
      </c>
      <c r="F41" s="218">
        <f>'Data Reliability'!B41</f>
        <v>1.9</v>
      </c>
      <c r="G41" s="219">
        <f>Reliability_updated!V41</f>
        <v>113.9</v>
      </c>
      <c r="H41" s="219">
        <f>'Data Reliability'!C41</f>
        <v>0</v>
      </c>
      <c r="I41" s="88" t="str">
        <f>IF(Reliability!B41="x","x",(IF(ROUNDUP(Reliability!B41,0)=1,"Very High",IF(ROUNDUP(Reliability!B41,0)=2,"High",IF(ROUNDUP(Reliability!B41,0)=3,"Medium",IF(ROUNDUP(Reliability!B41,0)=4,"Low","Very Low"))))))</f>
        <v>High</v>
      </c>
    </row>
    <row r="42" spans="1:9" x14ac:dyDescent="0.3">
      <c r="A42" s="217" t="str">
        <f>Lists!C:C</f>
        <v>EGY002</v>
      </c>
      <c r="B42" s="218">
        <f t="shared" si="0"/>
        <v>1.7</v>
      </c>
      <c r="C42" s="218">
        <f t="shared" si="1"/>
        <v>2</v>
      </c>
      <c r="D42" s="218">
        <f t="shared" si="2"/>
        <v>3</v>
      </c>
      <c r="E42" s="218">
        <f t="shared" si="3"/>
        <v>0</v>
      </c>
      <c r="F42" s="218">
        <f>'Data Reliability'!B42</f>
        <v>1.8</v>
      </c>
      <c r="G42" s="219">
        <f>Reliability_updated!V42</f>
        <v>222.3</v>
      </c>
      <c r="H42" s="219">
        <f>'Data Reliability'!C42</f>
        <v>0</v>
      </c>
      <c r="I42" s="88" t="str">
        <f>IF(Reliability!B42="x","x",(IF(ROUNDUP(Reliability!B42,0)=1,"Very High",IF(ROUNDUP(Reliability!B42,0)=2,"High",IF(ROUNDUP(Reliability!B42,0)=3,"Medium",IF(ROUNDUP(Reliability!B42,0)=4,"Low","Very Low"))))))</f>
        <v>High</v>
      </c>
    </row>
    <row r="43" spans="1:9" x14ac:dyDescent="0.3">
      <c r="A43" s="217" t="str">
        <f>Lists!C:C</f>
        <v>SLV001</v>
      </c>
      <c r="B43" s="218">
        <f t="shared" si="0"/>
        <v>1.5</v>
      </c>
      <c r="C43" s="218">
        <f t="shared" si="1"/>
        <v>2</v>
      </c>
      <c r="D43" s="218">
        <f t="shared" si="2"/>
        <v>2.4</v>
      </c>
      <c r="E43" s="218">
        <f t="shared" si="3"/>
        <v>0</v>
      </c>
      <c r="F43" s="218">
        <f>'Data Reliability'!B43</f>
        <v>1.8</v>
      </c>
      <c r="G43" s="219">
        <f>Reliability_updated!V43</f>
        <v>174.7</v>
      </c>
      <c r="H43" s="219">
        <f>'Data Reliability'!C43</f>
        <v>0</v>
      </c>
      <c r="I43" s="88" t="str">
        <f>IF(Reliability!B43="x","x",(IF(ROUNDUP(Reliability!B43,0)=1,"Very High",IF(ROUNDUP(Reliability!B43,0)=2,"High",IF(ROUNDUP(Reliability!B43,0)=3,"Medium",IF(ROUNDUP(Reliability!B43,0)=4,"Low","Very Low"))))))</f>
        <v>High</v>
      </c>
    </row>
    <row r="44" spans="1:9" x14ac:dyDescent="0.3">
      <c r="A44" s="217" t="str">
        <f>Lists!C:C</f>
        <v>ERI001</v>
      </c>
      <c r="B44" s="218">
        <f t="shared" si="0"/>
        <v>1.9</v>
      </c>
      <c r="C44" s="218">
        <f t="shared" si="1"/>
        <v>4</v>
      </c>
      <c r="D44" s="218">
        <f t="shared" si="2"/>
        <v>1.8</v>
      </c>
      <c r="E44" s="218">
        <f t="shared" si="3"/>
        <v>0</v>
      </c>
      <c r="F44" s="218">
        <f>'Data Reliability'!B44</f>
        <v>2.6</v>
      </c>
      <c r="G44" s="219">
        <f>Reliability_updated!V44</f>
        <v>134.9</v>
      </c>
      <c r="H44" s="219">
        <f>'Data Reliability'!C44</f>
        <v>0</v>
      </c>
      <c r="I44" s="88" t="str">
        <f>IF(Reliability!B44="x","x",(IF(ROUNDUP(Reliability!B44,0)=1,"Very High",IF(ROUNDUP(Reliability!B44,0)=2,"High",IF(ROUNDUP(Reliability!B44,0)=3,"Medium",IF(ROUNDUP(Reliability!B44,0)=4,"Low","Very Low"))))))</f>
        <v>High</v>
      </c>
    </row>
    <row r="45" spans="1:9" x14ac:dyDescent="0.3">
      <c r="A45" s="217" t="str">
        <f>Lists!C:C</f>
        <v>SWZ001</v>
      </c>
      <c r="B45" s="218">
        <f t="shared" si="0"/>
        <v>2.8</v>
      </c>
      <c r="C45" s="218">
        <f t="shared" si="1"/>
        <v>2</v>
      </c>
      <c r="D45" s="218">
        <f t="shared" si="2"/>
        <v>1.5</v>
      </c>
      <c r="E45" s="218">
        <f t="shared" si="3"/>
        <v>5</v>
      </c>
      <c r="F45" s="218">
        <f>'Data Reliability'!B45</f>
        <v>1.8</v>
      </c>
      <c r="G45" s="219">
        <f>Reliability_updated!V45</f>
        <v>111.9</v>
      </c>
      <c r="H45" s="219">
        <f>'Data Reliability'!C45</f>
        <v>3</v>
      </c>
      <c r="I45" s="88" t="str">
        <f>IF(Reliability!B45="x","x",(IF(ROUNDUP(Reliability!B45,0)=1,"Very High",IF(ROUNDUP(Reliability!B45,0)=2,"High",IF(ROUNDUP(Reliability!B45,0)=3,"Medium",IF(ROUNDUP(Reliability!B45,0)=4,"Low","Very Low"))))))</f>
        <v>Medium</v>
      </c>
    </row>
    <row r="46" spans="1:9" x14ac:dyDescent="0.3">
      <c r="A46" s="217" t="str">
        <f>Lists!C:C</f>
        <v>ETH001</v>
      </c>
      <c r="B46" s="218">
        <f t="shared" si="0"/>
        <v>1.6</v>
      </c>
      <c r="C46" s="218">
        <f t="shared" si="1"/>
        <v>2.5</v>
      </c>
      <c r="D46" s="218">
        <f t="shared" si="2"/>
        <v>2.2000000000000002</v>
      </c>
      <c r="E46" s="218">
        <f t="shared" si="3"/>
        <v>0</v>
      </c>
      <c r="F46" s="218">
        <f>'Data Reliability'!B46</f>
        <v>2</v>
      </c>
      <c r="G46" s="219">
        <f>Reliability_updated!V46</f>
        <v>160.4</v>
      </c>
      <c r="H46" s="219">
        <f>'Data Reliability'!C46</f>
        <v>0</v>
      </c>
      <c r="I46" s="88" t="str">
        <f>IF(Reliability!B46="x","x",(IF(ROUNDUP(Reliability!B46,0)=1,"Very High",IF(ROUNDUP(Reliability!B46,0)=2,"High",IF(ROUNDUP(Reliability!B46,0)=3,"Medium",IF(ROUNDUP(Reliability!B46,0)=4,"Low","Very Low"))))))</f>
        <v>High</v>
      </c>
    </row>
    <row r="47" spans="1:9" x14ac:dyDescent="0.3">
      <c r="A47" s="217" t="str">
        <f>Lists!C:C</f>
        <v>ETH002</v>
      </c>
      <c r="B47" s="218">
        <f t="shared" si="0"/>
        <v>1.2</v>
      </c>
      <c r="C47" s="218">
        <f t="shared" si="1"/>
        <v>1.5</v>
      </c>
      <c r="D47" s="218">
        <f t="shared" si="2"/>
        <v>2</v>
      </c>
      <c r="E47" s="218">
        <f t="shared" si="3"/>
        <v>0</v>
      </c>
      <c r="F47" s="218">
        <f>'Data Reliability'!B47</f>
        <v>1.6</v>
      </c>
      <c r="G47" s="219">
        <f>Reliability_updated!V47</f>
        <v>145.69999999999999</v>
      </c>
      <c r="H47" s="219">
        <f>'Data Reliability'!C47</f>
        <v>0</v>
      </c>
      <c r="I47" s="88" t="str">
        <f>IF(Reliability!B47="x","x",(IF(ROUNDUP(Reliability!B47,0)=1,"Very High",IF(ROUNDUP(Reliability!B47,0)=2,"High",IF(ROUNDUP(Reliability!B47,0)=3,"Medium",IF(ROUNDUP(Reliability!B47,0)=4,"Low","Very Low"))))))</f>
        <v>High</v>
      </c>
    </row>
    <row r="48" spans="1:9" x14ac:dyDescent="0.3">
      <c r="A48" s="217" t="str">
        <f>Lists!C:C</f>
        <v>ETH003</v>
      </c>
      <c r="B48" s="218">
        <f t="shared" si="0"/>
        <v>2</v>
      </c>
      <c r="C48" s="218">
        <f t="shared" si="1"/>
        <v>2.2999999999999998</v>
      </c>
      <c r="D48" s="218">
        <f t="shared" si="2"/>
        <v>1.9</v>
      </c>
      <c r="E48" s="218">
        <f t="shared" si="3"/>
        <v>1.7</v>
      </c>
      <c r="F48" s="218">
        <f>'Data Reliability'!B48</f>
        <v>1.9</v>
      </c>
      <c r="G48" s="219">
        <f>Reliability_updated!V48</f>
        <v>141.69999999999999</v>
      </c>
      <c r="H48" s="219">
        <f>'Data Reliability'!C48</f>
        <v>1</v>
      </c>
      <c r="I48" s="88" t="str">
        <f>IF(Reliability!B48="x","x",(IF(ROUNDUP(Reliability!B48,0)=1,"Very High",IF(ROUNDUP(Reliability!B48,0)=2,"High",IF(ROUNDUP(Reliability!B48,0)=3,"Medium",IF(ROUNDUP(Reliability!B48,0)=4,"Low","Very Low"))))))</f>
        <v>High</v>
      </c>
    </row>
    <row r="49" spans="1:9" x14ac:dyDescent="0.3">
      <c r="A49" s="217" t="str">
        <f>Lists!C:C</f>
        <v>ETH004</v>
      </c>
      <c r="B49" s="218">
        <f t="shared" si="0"/>
        <v>1.1000000000000001</v>
      </c>
      <c r="C49" s="218">
        <f t="shared" si="1"/>
        <v>3</v>
      </c>
      <c r="D49" s="218">
        <f t="shared" si="2"/>
        <v>0.4</v>
      </c>
      <c r="E49" s="218">
        <f t="shared" si="3"/>
        <v>0</v>
      </c>
      <c r="F49" s="218">
        <f>'Data Reliability'!B49</f>
        <v>2.2000000000000002</v>
      </c>
      <c r="G49" s="219">
        <f>Reliability_updated!V49</f>
        <v>31</v>
      </c>
      <c r="H49" s="219">
        <f>'Data Reliability'!C49</f>
        <v>0</v>
      </c>
      <c r="I49" s="88" t="str">
        <f>IF(Reliability!B49="x","x",(IF(ROUNDUP(Reliability!B49,0)=1,"Very High",IF(ROUNDUP(Reliability!B49,0)=2,"High",IF(ROUNDUP(Reliability!B49,0)=3,"Medium",IF(ROUNDUP(Reliability!B49,0)=4,"Low","Very Low"))))))</f>
        <v>High</v>
      </c>
    </row>
    <row r="50" spans="1:9" x14ac:dyDescent="0.3">
      <c r="A50" s="217" t="str">
        <f>Lists!C:C</f>
        <v>GRC002</v>
      </c>
      <c r="B50" s="218">
        <f t="shared" si="0"/>
        <v>1</v>
      </c>
      <c r="C50" s="218">
        <f t="shared" si="1"/>
        <v>1.8</v>
      </c>
      <c r="D50" s="218">
        <f t="shared" si="2"/>
        <v>1.1000000000000001</v>
      </c>
      <c r="E50" s="218">
        <f t="shared" si="3"/>
        <v>0</v>
      </c>
      <c r="F50" s="218">
        <f>'Data Reliability'!B50</f>
        <v>1.7</v>
      </c>
      <c r="G50" s="219">
        <f>Reliability_updated!V50</f>
        <v>80.2</v>
      </c>
      <c r="H50" s="219">
        <f>'Data Reliability'!C50</f>
        <v>0</v>
      </c>
      <c r="I50" s="88" t="str">
        <f>IF(Reliability!B50="x","x",(IF(ROUNDUP(Reliability!B50,0)=1,"Very High",IF(ROUNDUP(Reliability!B50,0)=2,"High",IF(ROUNDUP(Reliability!B50,0)=3,"Medium",IF(ROUNDUP(Reliability!B50,0)=4,"Low","Very Low"))))))</f>
        <v>Very High</v>
      </c>
    </row>
    <row r="51" spans="1:9" x14ac:dyDescent="0.3">
      <c r="A51" s="217" t="str">
        <f>Lists!C:C</f>
        <v>GTM001</v>
      </c>
      <c r="B51" s="218">
        <f t="shared" si="0"/>
        <v>1.1000000000000001</v>
      </c>
      <c r="C51" s="218">
        <f t="shared" si="1"/>
        <v>1.5</v>
      </c>
      <c r="D51" s="218">
        <f t="shared" si="2"/>
        <v>1.8</v>
      </c>
      <c r="E51" s="218">
        <f t="shared" si="3"/>
        <v>0</v>
      </c>
      <c r="F51" s="218">
        <f>'Data Reliability'!B51</f>
        <v>1.6</v>
      </c>
      <c r="G51" s="219">
        <f>Reliability_updated!V51</f>
        <v>130.19999999999999</v>
      </c>
      <c r="H51" s="219">
        <f>'Data Reliability'!C51</f>
        <v>0</v>
      </c>
      <c r="I51" s="88" t="str">
        <f>IF(Reliability!B51="x","x",(IF(ROUNDUP(Reliability!B51,0)=1,"Very High",IF(ROUNDUP(Reliability!B51,0)=2,"High",IF(ROUNDUP(Reliability!B51,0)=3,"Medium",IF(ROUNDUP(Reliability!B51,0)=4,"Low","Very Low"))))))</f>
        <v>High</v>
      </c>
    </row>
    <row r="52" spans="1:9" x14ac:dyDescent="0.3">
      <c r="A52" s="217" t="str">
        <f>Lists!C:C</f>
        <v>GTM003</v>
      </c>
      <c r="B52" s="218">
        <f t="shared" si="0"/>
        <v>0.9</v>
      </c>
      <c r="C52" s="218">
        <f t="shared" si="1"/>
        <v>2.2999999999999998</v>
      </c>
      <c r="D52" s="218">
        <f t="shared" si="2"/>
        <v>0.4</v>
      </c>
      <c r="E52" s="218">
        <f t="shared" si="3"/>
        <v>0</v>
      </c>
      <c r="F52" s="218">
        <f>'Data Reliability'!B52</f>
        <v>1.9</v>
      </c>
      <c r="G52" s="219">
        <f>Reliability_updated!V52</f>
        <v>31</v>
      </c>
      <c r="H52" s="219">
        <f>'Data Reliability'!C52</f>
        <v>0</v>
      </c>
      <c r="I52" s="88" t="str">
        <f>IF(Reliability!B52="x","x",(IF(ROUNDUP(Reliability!B52,0)=1,"Very High",IF(ROUNDUP(Reliability!B52,0)=2,"High",IF(ROUNDUP(Reliability!B52,0)=3,"Medium",IF(ROUNDUP(Reliability!B52,0)=4,"Low","Very Low"))))))</f>
        <v>Very High</v>
      </c>
    </row>
    <row r="53" spans="1:9" x14ac:dyDescent="0.3">
      <c r="A53" s="217" t="str">
        <f>Lists!C:C</f>
        <v>HTI001</v>
      </c>
      <c r="B53" s="218">
        <f t="shared" si="0"/>
        <v>1.3</v>
      </c>
      <c r="C53" s="218">
        <f t="shared" si="1"/>
        <v>2</v>
      </c>
      <c r="D53" s="218">
        <f t="shared" si="2"/>
        <v>1.9</v>
      </c>
      <c r="E53" s="218">
        <f t="shared" si="3"/>
        <v>0</v>
      </c>
      <c r="F53" s="218">
        <f>'Data Reliability'!B53</f>
        <v>1.8</v>
      </c>
      <c r="G53" s="219">
        <f>Reliability_updated!V53</f>
        <v>139.30000000000001</v>
      </c>
      <c r="H53" s="219">
        <f>'Data Reliability'!C53</f>
        <v>0</v>
      </c>
      <c r="I53" s="88" t="str">
        <f>IF(Reliability!B53="x","x",(IF(ROUNDUP(Reliability!B53,0)=1,"Very High",IF(ROUNDUP(Reliability!B53,0)=2,"High",IF(ROUNDUP(Reliability!B53,0)=3,"Medium",IF(ROUNDUP(Reliability!B53,0)=4,"Low","Very Low"))))))</f>
        <v>High</v>
      </c>
    </row>
    <row r="54" spans="1:9" x14ac:dyDescent="0.3">
      <c r="A54" s="217" t="str">
        <f>Lists!C:C</f>
        <v>HND001</v>
      </c>
      <c r="B54" s="218">
        <f t="shared" si="0"/>
        <v>1.2</v>
      </c>
      <c r="C54" s="218">
        <f t="shared" si="1"/>
        <v>1.5</v>
      </c>
      <c r="D54" s="218">
        <f t="shared" si="2"/>
        <v>2</v>
      </c>
      <c r="E54" s="218">
        <f t="shared" si="3"/>
        <v>0</v>
      </c>
      <c r="F54" s="218">
        <f>'Data Reliability'!B54</f>
        <v>1.6</v>
      </c>
      <c r="G54" s="219">
        <f>Reliability_updated!V54</f>
        <v>145.5</v>
      </c>
      <c r="H54" s="219">
        <f>'Data Reliability'!C54</f>
        <v>0</v>
      </c>
      <c r="I54" s="88" t="str">
        <f>IF(Reliability!B54="x","x",(IF(ROUNDUP(Reliability!B54,0)=1,"Very High",IF(ROUNDUP(Reliability!B54,0)=2,"High",IF(ROUNDUP(Reliability!B54,0)=3,"Medium",IF(ROUNDUP(Reliability!B54,0)=4,"Low","Very Low"))))))</f>
        <v>High</v>
      </c>
    </row>
    <row r="55" spans="1:9" x14ac:dyDescent="0.3">
      <c r="A55" s="217" t="str">
        <f>Lists!C:C</f>
        <v>HND002</v>
      </c>
      <c r="B55" s="218">
        <f t="shared" si="0"/>
        <v>0.9</v>
      </c>
      <c r="C55" s="218">
        <f t="shared" si="1"/>
        <v>2.2999999999999998</v>
      </c>
      <c r="D55" s="218">
        <f t="shared" si="2"/>
        <v>0.4</v>
      </c>
      <c r="E55" s="218">
        <f t="shared" si="3"/>
        <v>0</v>
      </c>
      <c r="F55" s="218">
        <f>'Data Reliability'!B55</f>
        <v>1.9</v>
      </c>
      <c r="G55" s="219">
        <f>Reliability_updated!V55</f>
        <v>31</v>
      </c>
      <c r="H55" s="219">
        <f>'Data Reliability'!C55</f>
        <v>0</v>
      </c>
      <c r="I55" s="88" t="str">
        <f>IF(Reliability!B55="x","x",(IF(ROUNDUP(Reliability!B55,0)=1,"Very High",IF(ROUNDUP(Reliability!B55,0)=2,"High",IF(ROUNDUP(Reliability!B55,0)=3,"Medium",IF(ROUNDUP(Reliability!B55,0)=4,"Low","Very Low"))))))</f>
        <v>Very High</v>
      </c>
    </row>
    <row r="56" spans="1:9" x14ac:dyDescent="0.3">
      <c r="A56" s="217" t="str">
        <f>Lists!C:C</f>
        <v>IND001</v>
      </c>
      <c r="B56" s="218">
        <f t="shared" si="0"/>
        <v>2.1</v>
      </c>
      <c r="C56" s="218">
        <f t="shared" si="1"/>
        <v>3.8</v>
      </c>
      <c r="D56" s="218">
        <f t="shared" si="2"/>
        <v>0.7</v>
      </c>
      <c r="E56" s="218">
        <f t="shared" si="3"/>
        <v>1.7</v>
      </c>
      <c r="F56" s="218">
        <f>'Data Reliability'!B56</f>
        <v>2.5</v>
      </c>
      <c r="G56" s="219">
        <f>Reliability_updated!V56</f>
        <v>51.2</v>
      </c>
      <c r="H56" s="219">
        <f>'Data Reliability'!C56</f>
        <v>1</v>
      </c>
      <c r="I56" s="88" t="str">
        <f>IF(Reliability!B56="x","x",(IF(ROUNDUP(Reliability!B56,0)=1,"Very High",IF(ROUNDUP(Reliability!B56,0)=2,"High",IF(ROUNDUP(Reliability!B56,0)=3,"Medium",IF(ROUNDUP(Reliability!B56,0)=4,"Low","Very Low"))))))</f>
        <v>Medium</v>
      </c>
    </row>
    <row r="57" spans="1:9" x14ac:dyDescent="0.3">
      <c r="A57" s="217" t="str">
        <f>Lists!C:C</f>
        <v>IND002</v>
      </c>
      <c r="B57" s="218">
        <f t="shared" si="0"/>
        <v>4.5</v>
      </c>
      <c r="C57" s="218">
        <f t="shared" si="1"/>
        <v>3.5</v>
      </c>
      <c r="D57" s="218">
        <f t="shared" si="2"/>
        <v>5</v>
      </c>
      <c r="E57" s="218">
        <f t="shared" si="3"/>
        <v>5</v>
      </c>
      <c r="F57" s="218">
        <f>'Data Reliability'!B57</f>
        <v>2.4</v>
      </c>
      <c r="G57" s="219">
        <f>Reliability_updated!V57</f>
        <v>493.8</v>
      </c>
      <c r="H57" s="219">
        <f>'Data Reliability'!C57</f>
        <v>3</v>
      </c>
      <c r="I57" s="88" t="str">
        <f>IF(Reliability!B57="x","x",(IF(ROUNDUP(Reliability!B57,0)=1,"Very High",IF(ROUNDUP(Reliability!B57,0)=2,"High",IF(ROUNDUP(Reliability!B57,0)=3,"Medium",IF(ROUNDUP(Reliability!B57,0)=4,"Low","Very Low"))))))</f>
        <v>Very Low</v>
      </c>
    </row>
    <row r="58" spans="1:9" x14ac:dyDescent="0.3">
      <c r="A58" s="217" t="str">
        <f>Lists!C:C</f>
        <v>IND005</v>
      </c>
      <c r="B58" s="218">
        <f t="shared" si="0"/>
        <v>1.5</v>
      </c>
      <c r="C58" s="218">
        <f t="shared" si="1"/>
        <v>3.8</v>
      </c>
      <c r="D58" s="218">
        <f t="shared" si="2"/>
        <v>0.8</v>
      </c>
      <c r="E58" s="218">
        <f t="shared" si="3"/>
        <v>0</v>
      </c>
      <c r="F58" s="218">
        <f>'Data Reliability'!B58</f>
        <v>2.5</v>
      </c>
      <c r="G58" s="219">
        <f>Reliability_updated!V58</f>
        <v>59.9</v>
      </c>
      <c r="H58" s="219">
        <f>'Data Reliability'!C58</f>
        <v>0</v>
      </c>
      <c r="I58" s="88" t="str">
        <f>IF(Reliability!B58="x","x",(IF(ROUNDUP(Reliability!B58,0)=1,"Very High",IF(ROUNDUP(Reliability!B58,0)=2,"High",IF(ROUNDUP(Reliability!B58,0)=3,"Medium",IF(ROUNDUP(Reliability!B58,0)=4,"Low","Very Low"))))))</f>
        <v>High</v>
      </c>
    </row>
    <row r="59" spans="1:9" x14ac:dyDescent="0.3">
      <c r="A59" s="217" t="str">
        <f>Lists!C:C</f>
        <v>REG003</v>
      </c>
      <c r="B59" s="218">
        <f t="shared" si="0"/>
        <v>4.2</v>
      </c>
      <c r="C59" s="218" t="str">
        <f t="shared" si="1"/>
        <v>x</v>
      </c>
      <c r="D59" s="218">
        <f t="shared" si="2"/>
        <v>5</v>
      </c>
      <c r="E59" s="218">
        <f t="shared" si="3"/>
        <v>3.3</v>
      </c>
      <c r="F59" s="218" t="str">
        <f>'Data Reliability'!B59</f>
        <v>x</v>
      </c>
      <c r="G59" s="219">
        <f>Reliability_updated!V59</f>
        <v>404.6</v>
      </c>
      <c r="H59" s="219">
        <f>'Data Reliability'!C59</f>
        <v>2</v>
      </c>
      <c r="I59" s="88" t="str">
        <f>IF(Reliability!B59="x","x",(IF(ROUNDUP(Reliability!B59,0)=1,"Very High",IF(ROUNDUP(Reliability!B59,0)=2,"High",IF(ROUNDUP(Reliability!B59,0)=3,"Medium",IF(ROUNDUP(Reliability!B59,0)=4,"Low","Very Low"))))))</f>
        <v>Very Low</v>
      </c>
    </row>
    <row r="60" spans="1:9" x14ac:dyDescent="0.3">
      <c r="A60" s="217" t="str">
        <f>Lists!C:C</f>
        <v>IDN002</v>
      </c>
      <c r="B60" s="218">
        <f t="shared" si="0"/>
        <v>3.7</v>
      </c>
      <c r="C60" s="218" t="str">
        <f t="shared" si="1"/>
        <v>x</v>
      </c>
      <c r="D60" s="218">
        <f t="shared" si="2"/>
        <v>4</v>
      </c>
      <c r="E60" s="218">
        <f t="shared" si="3"/>
        <v>3.3</v>
      </c>
      <c r="F60" s="218" t="str">
        <f>'Data Reliability'!B60</f>
        <v>x</v>
      </c>
      <c r="G60" s="219">
        <f>Reliability_updated!V60</f>
        <v>294.39999999999998</v>
      </c>
      <c r="H60" s="219">
        <f>'Data Reliability'!C60</f>
        <v>2</v>
      </c>
      <c r="I60" s="88" t="str">
        <f>IF(Reliability!B60="x","x",(IF(ROUNDUP(Reliability!B60,0)=1,"Very High",IF(ROUNDUP(Reliability!B60,0)=2,"High",IF(ROUNDUP(Reliability!B60,0)=3,"Medium",IF(ROUNDUP(Reliability!B60,0)=4,"Low","Very Low"))))))</f>
        <v>Low</v>
      </c>
    </row>
    <row r="61" spans="1:9" x14ac:dyDescent="0.3">
      <c r="A61" s="217" t="str">
        <f>Lists!C:C</f>
        <v>IRN004</v>
      </c>
      <c r="B61" s="218">
        <f t="shared" si="0"/>
        <v>2.4</v>
      </c>
      <c r="C61" s="218">
        <f t="shared" si="1"/>
        <v>4.3</v>
      </c>
      <c r="D61" s="218">
        <f t="shared" si="2"/>
        <v>2.9</v>
      </c>
      <c r="E61" s="218">
        <f t="shared" si="3"/>
        <v>0</v>
      </c>
      <c r="F61" s="218">
        <f>'Data Reliability'!B61</f>
        <v>2.7</v>
      </c>
      <c r="G61" s="219">
        <f>Reliability_updated!V61</f>
        <v>209.1</v>
      </c>
      <c r="H61" s="219">
        <f>'Data Reliability'!C61</f>
        <v>0</v>
      </c>
      <c r="I61" s="88" t="str">
        <f>IF(Reliability!B61="x","x",(IF(ROUNDUP(Reliability!B61,0)=1,"Very High",IF(ROUNDUP(Reliability!B61,0)=2,"High",IF(ROUNDUP(Reliability!B61,0)=3,"Medium",IF(ROUNDUP(Reliability!B61,0)=4,"Low","Very Low"))))))</f>
        <v>Medium</v>
      </c>
    </row>
    <row r="62" spans="1:9" x14ac:dyDescent="0.3">
      <c r="A62" s="217" t="str">
        <f>Lists!C:C</f>
        <v>IRQ001</v>
      </c>
      <c r="B62" s="218">
        <f t="shared" si="0"/>
        <v>1.1000000000000001</v>
      </c>
      <c r="C62" s="218">
        <f t="shared" si="1"/>
        <v>2.5</v>
      </c>
      <c r="D62" s="218">
        <f t="shared" si="2"/>
        <v>0.8</v>
      </c>
      <c r="E62" s="218">
        <f t="shared" si="3"/>
        <v>0</v>
      </c>
      <c r="F62" s="218">
        <f>'Data Reliability'!B62</f>
        <v>2</v>
      </c>
      <c r="G62" s="219">
        <f>Reliability_updated!V62</f>
        <v>59.1</v>
      </c>
      <c r="H62" s="219">
        <f>'Data Reliability'!C62</f>
        <v>0</v>
      </c>
      <c r="I62" s="88" t="str">
        <f>IF(Reliability!B62="x","x",(IF(ROUNDUP(Reliability!B62,0)=1,"Very High",IF(ROUNDUP(Reliability!B62,0)=2,"High",IF(ROUNDUP(Reliability!B62,0)=3,"Medium",IF(ROUNDUP(Reliability!B62,0)=4,"Low","Very Low"))))))</f>
        <v>High</v>
      </c>
    </row>
    <row r="63" spans="1:9" x14ac:dyDescent="0.3">
      <c r="A63" s="217" t="str">
        <f>Lists!C:C</f>
        <v>IRQ002</v>
      </c>
      <c r="B63" s="218">
        <f t="shared" si="0"/>
        <v>1.3</v>
      </c>
      <c r="C63" s="218">
        <f t="shared" si="1"/>
        <v>2.2999999999999998</v>
      </c>
      <c r="D63" s="218">
        <f t="shared" si="2"/>
        <v>1.6</v>
      </c>
      <c r="E63" s="218">
        <f t="shared" si="3"/>
        <v>0</v>
      </c>
      <c r="F63" s="218">
        <f>'Data Reliability'!B63</f>
        <v>1.9</v>
      </c>
      <c r="G63" s="219">
        <f>Reliability_updated!V63</f>
        <v>118</v>
      </c>
      <c r="H63" s="219">
        <f>'Data Reliability'!C63</f>
        <v>0</v>
      </c>
      <c r="I63" s="88" t="str">
        <f>IF(Reliability!B63="x","x",(IF(ROUNDUP(Reliability!B63,0)=1,"Very High",IF(ROUNDUP(Reliability!B63,0)=2,"High",IF(ROUNDUP(Reliability!B63,0)=3,"Medium",IF(ROUNDUP(Reliability!B63,0)=4,"Low","Very Low"))))))</f>
        <v>High</v>
      </c>
    </row>
    <row r="64" spans="1:9" x14ac:dyDescent="0.3">
      <c r="A64" s="217" t="str">
        <f>Lists!C:C</f>
        <v>IRQ003</v>
      </c>
      <c r="B64" s="218">
        <f t="shared" si="0"/>
        <v>1.3</v>
      </c>
      <c r="C64" s="218">
        <f t="shared" si="1"/>
        <v>2.5</v>
      </c>
      <c r="D64" s="218">
        <f t="shared" si="2"/>
        <v>1.4</v>
      </c>
      <c r="E64" s="218">
        <f t="shared" si="3"/>
        <v>0</v>
      </c>
      <c r="F64" s="218">
        <f>'Data Reliability'!B64</f>
        <v>2</v>
      </c>
      <c r="G64" s="219">
        <f>Reliability_updated!V64</f>
        <v>99.9</v>
      </c>
      <c r="H64" s="219">
        <f>'Data Reliability'!C64</f>
        <v>0</v>
      </c>
      <c r="I64" s="88" t="str">
        <f>IF(Reliability!B64="x","x",(IF(ROUNDUP(Reliability!B64,0)=1,"Very High",IF(ROUNDUP(Reliability!B64,0)=2,"High",IF(ROUNDUP(Reliability!B64,0)=3,"Medium",IF(ROUNDUP(Reliability!B64,0)=4,"Low","Very Low"))))))</f>
        <v>High</v>
      </c>
    </row>
    <row r="65" spans="1:9" x14ac:dyDescent="0.3">
      <c r="A65" s="217" t="str">
        <f>Lists!C:C</f>
        <v>ITA002</v>
      </c>
      <c r="B65" s="218">
        <f t="shared" si="0"/>
        <v>3.5</v>
      </c>
      <c r="C65" s="218">
        <f t="shared" si="1"/>
        <v>2.2999999999999998</v>
      </c>
      <c r="D65" s="218">
        <f t="shared" si="2"/>
        <v>5</v>
      </c>
      <c r="E65" s="218">
        <f t="shared" si="3"/>
        <v>3.3</v>
      </c>
      <c r="F65" s="218">
        <f>'Data Reliability'!B65</f>
        <v>1.9</v>
      </c>
      <c r="G65" s="219">
        <f>Reliability_updated!V65</f>
        <v>631</v>
      </c>
      <c r="H65" s="219">
        <f>'Data Reliability'!C65</f>
        <v>2</v>
      </c>
      <c r="I65" s="88" t="str">
        <f>IF(Reliability!B65="x","x",(IF(ROUNDUP(Reliability!B65,0)=1,"Very High",IF(ROUNDUP(Reliability!B65,0)=2,"High",IF(ROUNDUP(Reliability!B65,0)=3,"Medium",IF(ROUNDUP(Reliability!B65,0)=4,"Low","Very Low"))))))</f>
        <v>Low</v>
      </c>
    </row>
    <row r="66" spans="1:9" x14ac:dyDescent="0.3">
      <c r="A66" s="217" t="str">
        <f>Lists!C:C</f>
        <v>JOR002</v>
      </c>
      <c r="B66" s="218">
        <f t="shared" si="0"/>
        <v>1</v>
      </c>
      <c r="C66" s="218">
        <f t="shared" si="1"/>
        <v>2.5</v>
      </c>
      <c r="D66" s="218">
        <f t="shared" si="2"/>
        <v>0.6</v>
      </c>
      <c r="E66" s="218">
        <f t="shared" si="3"/>
        <v>0</v>
      </c>
      <c r="F66" s="218">
        <f>'Data Reliability'!B66</f>
        <v>2</v>
      </c>
      <c r="G66" s="219">
        <f>Reliability_updated!V66</f>
        <v>46.3</v>
      </c>
      <c r="H66" s="219">
        <f>'Data Reliability'!C66</f>
        <v>0</v>
      </c>
      <c r="I66" s="88" t="str">
        <f>IF(Reliability!B66="x","x",(IF(ROUNDUP(Reliability!B66,0)=1,"Very High",IF(ROUNDUP(Reliability!B66,0)=2,"High",IF(ROUNDUP(Reliability!B66,0)=3,"Medium",IF(ROUNDUP(Reliability!B66,0)=4,"Low","Very Low"))))))</f>
        <v>Very High</v>
      </c>
    </row>
    <row r="67" spans="1:9" x14ac:dyDescent="0.3">
      <c r="A67" s="217" t="str">
        <f>Lists!C:C</f>
        <v>KEN001</v>
      </c>
      <c r="B67" s="218">
        <f t="shared" si="0"/>
        <v>1.5</v>
      </c>
      <c r="C67" s="218">
        <f t="shared" si="1"/>
        <v>2</v>
      </c>
      <c r="D67" s="218">
        <f t="shared" si="2"/>
        <v>2.6</v>
      </c>
      <c r="E67" s="218">
        <f t="shared" si="3"/>
        <v>0</v>
      </c>
      <c r="F67" s="218">
        <f>'Data Reliability'!B67</f>
        <v>1.8</v>
      </c>
      <c r="G67" s="219">
        <f>Reliability_updated!V67</f>
        <v>189.3</v>
      </c>
      <c r="H67" s="219">
        <f>'Data Reliability'!C67</f>
        <v>0</v>
      </c>
      <c r="I67" s="88" t="str">
        <f>IF(Reliability!B67="x","x",(IF(ROUNDUP(Reliability!B67,0)=1,"Very High",IF(ROUNDUP(Reliability!B67,0)=2,"High",IF(ROUNDUP(Reliability!B67,0)=3,"Medium",IF(ROUNDUP(Reliability!B67,0)=4,"Low","Very Low"))))))</f>
        <v>High</v>
      </c>
    </row>
    <row r="68" spans="1:9" x14ac:dyDescent="0.3">
      <c r="A68" s="217" t="str">
        <f>Lists!C:C</f>
        <v>KEN002</v>
      </c>
      <c r="B68" s="218">
        <f t="shared" ref="B68:B131" si="4">ROUND(AVERAGE(C68:E68),1)</f>
        <v>2.7</v>
      </c>
      <c r="C68" s="218">
        <f t="shared" ref="C68:C131" si="5">IF(F68="x","x",ROUND((5-(3-F68)/2*5),1))</f>
        <v>2</v>
      </c>
      <c r="D68" s="218">
        <f t="shared" ref="D68:D131" si="6">IF(G68&gt;365,5,ROUND((5-(365-G68)/364*5),1))</f>
        <v>4.3</v>
      </c>
      <c r="E68" s="218">
        <f t="shared" ref="E68:E131" si="7">IF(H68&gt;3,5,ROUND((5-(3-H68)/3*5),1))</f>
        <v>1.7</v>
      </c>
      <c r="F68" s="218">
        <f>'Data Reliability'!B68</f>
        <v>1.8</v>
      </c>
      <c r="G68" s="219">
        <f>Reliability_updated!V68</f>
        <v>314.89999999999998</v>
      </c>
      <c r="H68" s="219">
        <f>'Data Reliability'!C68</f>
        <v>1</v>
      </c>
      <c r="I68" s="88" t="str">
        <f>IF(Reliability!B68="x","x",(IF(ROUNDUP(Reliability!B68,0)=1,"Very High",IF(ROUNDUP(Reliability!B68,0)=2,"High",IF(ROUNDUP(Reliability!B68,0)=3,"Medium",IF(ROUNDUP(Reliability!B68,0)=4,"Low","Very Low"))))))</f>
        <v>Medium</v>
      </c>
    </row>
    <row r="69" spans="1:9" x14ac:dyDescent="0.3">
      <c r="A69" s="217" t="str">
        <f>Lists!C:C</f>
        <v>KEN003</v>
      </c>
      <c r="B69" s="218">
        <f t="shared" si="4"/>
        <v>3.4</v>
      </c>
      <c r="C69" s="218">
        <f t="shared" si="5"/>
        <v>2</v>
      </c>
      <c r="D69" s="218">
        <f t="shared" si="6"/>
        <v>4.9000000000000004</v>
      </c>
      <c r="E69" s="218">
        <f t="shared" si="7"/>
        <v>3.3</v>
      </c>
      <c r="F69" s="218">
        <f>'Data Reliability'!B69</f>
        <v>1.8</v>
      </c>
      <c r="G69" s="219">
        <f>Reliability_updated!V69</f>
        <v>355.9</v>
      </c>
      <c r="H69" s="219">
        <f>'Data Reliability'!C69</f>
        <v>2</v>
      </c>
      <c r="I69" s="88" t="str">
        <f>IF(Reliability!B69="x","x",(IF(ROUNDUP(Reliability!B69,0)=1,"Very High",IF(ROUNDUP(Reliability!B69,0)=2,"High",IF(ROUNDUP(Reliability!B69,0)=3,"Medium",IF(ROUNDUP(Reliability!B69,0)=4,"Low","Very Low"))))))</f>
        <v>Low</v>
      </c>
    </row>
    <row r="70" spans="1:9" x14ac:dyDescent="0.3">
      <c r="A70" s="217" t="str">
        <f>Lists!C:C</f>
        <v>KEN005</v>
      </c>
      <c r="B70" s="218">
        <f t="shared" si="4"/>
        <v>2.8</v>
      </c>
      <c r="C70" s="218">
        <f t="shared" si="5"/>
        <v>3.8</v>
      </c>
      <c r="D70" s="218">
        <f t="shared" si="6"/>
        <v>3</v>
      </c>
      <c r="E70" s="218">
        <f t="shared" si="7"/>
        <v>1.7</v>
      </c>
      <c r="F70" s="218">
        <f>'Data Reliability'!B70</f>
        <v>2.5</v>
      </c>
      <c r="G70" s="219">
        <f>Reliability_updated!V70</f>
        <v>216.4</v>
      </c>
      <c r="H70" s="219">
        <f>'Data Reliability'!C70</f>
        <v>1</v>
      </c>
      <c r="I70" s="88" t="str">
        <f>IF(Reliability!B70="x","x",(IF(ROUNDUP(Reliability!B70,0)=1,"Very High",IF(ROUNDUP(Reliability!B70,0)=2,"High",IF(ROUNDUP(Reliability!B70,0)=3,"Medium",IF(ROUNDUP(Reliability!B70,0)=4,"Low","Very Low"))))))</f>
        <v>Medium</v>
      </c>
    </row>
    <row r="71" spans="1:9" x14ac:dyDescent="0.3">
      <c r="A71" s="217" t="str">
        <f>Lists!C:C</f>
        <v>LBN002</v>
      </c>
      <c r="B71" s="218">
        <f t="shared" si="4"/>
        <v>1.6</v>
      </c>
      <c r="C71" s="218">
        <f t="shared" si="5"/>
        <v>3.3</v>
      </c>
      <c r="D71" s="218">
        <f t="shared" si="6"/>
        <v>1.4</v>
      </c>
      <c r="E71" s="218">
        <f t="shared" si="7"/>
        <v>0</v>
      </c>
      <c r="F71" s="218">
        <f>'Data Reliability'!B71</f>
        <v>2.2999999999999998</v>
      </c>
      <c r="G71" s="219">
        <f>Reliability_updated!V71</f>
        <v>104.5</v>
      </c>
      <c r="H71" s="219">
        <f>'Data Reliability'!C71</f>
        <v>0</v>
      </c>
      <c r="I71" s="88" t="str">
        <f>IF(Reliability!B71="x","x",(IF(ROUNDUP(Reliability!B71,0)=1,"Very High",IF(ROUNDUP(Reliability!B71,0)=2,"High",IF(ROUNDUP(Reliability!B71,0)=3,"Medium",IF(ROUNDUP(Reliability!B71,0)=4,"Low","Very Low"))))))</f>
        <v>High</v>
      </c>
    </row>
    <row r="72" spans="1:9" x14ac:dyDescent="0.3">
      <c r="A72" s="217" t="str">
        <f>Lists!C:C</f>
        <v>LBN004</v>
      </c>
      <c r="B72" s="218">
        <f t="shared" si="4"/>
        <v>2.2999999999999998</v>
      </c>
      <c r="C72" s="218">
        <f t="shared" si="5"/>
        <v>3.5</v>
      </c>
      <c r="D72" s="218">
        <f t="shared" si="6"/>
        <v>1.6</v>
      </c>
      <c r="E72" s="218">
        <f t="shared" si="7"/>
        <v>1.7</v>
      </c>
      <c r="F72" s="218">
        <f>'Data Reliability'!B72</f>
        <v>2.4</v>
      </c>
      <c r="G72" s="219">
        <f>Reliability_updated!V72</f>
        <v>114.2</v>
      </c>
      <c r="H72" s="219">
        <f>'Data Reliability'!C72</f>
        <v>1</v>
      </c>
      <c r="I72" s="88" t="str">
        <f>IF(Reliability!B72="x","x",(IF(ROUNDUP(Reliability!B72,0)=1,"Very High",IF(ROUNDUP(Reliability!B72,0)=2,"High",IF(ROUNDUP(Reliability!B72,0)=3,"Medium",IF(ROUNDUP(Reliability!B72,0)=4,"Low","Very Low"))))))</f>
        <v>Medium</v>
      </c>
    </row>
    <row r="73" spans="1:9" x14ac:dyDescent="0.3">
      <c r="A73" s="217" t="str">
        <f>Lists!C:C</f>
        <v>LBN005</v>
      </c>
      <c r="B73" s="218">
        <f t="shared" si="4"/>
        <v>1.7</v>
      </c>
      <c r="C73" s="218">
        <f t="shared" si="5"/>
        <v>3.5</v>
      </c>
      <c r="D73" s="218">
        <f t="shared" si="6"/>
        <v>1.6</v>
      </c>
      <c r="E73" s="218">
        <f t="shared" si="7"/>
        <v>0</v>
      </c>
      <c r="F73" s="218">
        <f>'Data Reliability'!B73</f>
        <v>2.4</v>
      </c>
      <c r="G73" s="219">
        <f>Reliability_updated!V73</f>
        <v>115.4</v>
      </c>
      <c r="H73" s="219">
        <f>'Data Reliability'!C73</f>
        <v>0</v>
      </c>
      <c r="I73" s="88" t="str">
        <f>IF(Reliability!B73="x","x",(IF(ROUNDUP(Reliability!B73,0)=1,"Very High",IF(ROUNDUP(Reliability!B73,0)=2,"High",IF(ROUNDUP(Reliability!B73,0)=3,"Medium",IF(ROUNDUP(Reliability!B73,0)=4,"Low","Very Low"))))))</f>
        <v>High</v>
      </c>
    </row>
    <row r="74" spans="1:9" x14ac:dyDescent="0.3">
      <c r="A74" s="217" t="str">
        <f>Lists!C:C</f>
        <v>LSO002</v>
      </c>
      <c r="B74" s="218">
        <f t="shared" si="4"/>
        <v>1.6</v>
      </c>
      <c r="C74" s="218">
        <f t="shared" si="5"/>
        <v>2.2999999999999998</v>
      </c>
      <c r="D74" s="218">
        <f t="shared" si="6"/>
        <v>2.6</v>
      </c>
      <c r="E74" s="218">
        <f t="shared" si="7"/>
        <v>0</v>
      </c>
      <c r="F74" s="218">
        <f>'Data Reliability'!B74</f>
        <v>1.9</v>
      </c>
      <c r="G74" s="219">
        <f>Reliability_updated!V74</f>
        <v>189.2</v>
      </c>
      <c r="H74" s="219">
        <f>'Data Reliability'!C74</f>
        <v>0</v>
      </c>
      <c r="I74" s="88" t="str">
        <f>IF(Reliability!B74="x","x",(IF(ROUNDUP(Reliability!B74,0)=1,"Very High",IF(ROUNDUP(Reliability!B74,0)=2,"High",IF(ROUNDUP(Reliability!B74,0)=3,"Medium",IF(ROUNDUP(Reliability!B74,0)=4,"Low","Very Low"))))))</f>
        <v>High</v>
      </c>
    </row>
    <row r="75" spans="1:9" x14ac:dyDescent="0.3">
      <c r="A75" s="217" t="str">
        <f>Lists!C:C</f>
        <v>REG012</v>
      </c>
      <c r="B75" s="218">
        <f t="shared" si="4"/>
        <v>0.9</v>
      </c>
      <c r="C75" s="218">
        <f t="shared" si="5"/>
        <v>2</v>
      </c>
      <c r="D75" s="218">
        <f t="shared" si="6"/>
        <v>0.7</v>
      </c>
      <c r="E75" s="218">
        <f t="shared" si="7"/>
        <v>0</v>
      </c>
      <c r="F75" s="218">
        <f>'Data Reliability'!B75</f>
        <v>1.8</v>
      </c>
      <c r="G75" s="219">
        <f>Reliability_updated!V75</f>
        <v>50.3</v>
      </c>
      <c r="H75" s="219">
        <f>'Data Reliability'!C75</f>
        <v>0</v>
      </c>
      <c r="I75" s="88" t="str">
        <f>IF(Reliability!B75="x","x",(IF(ROUNDUP(Reliability!B75,0)=1,"Very High",IF(ROUNDUP(Reliability!B75,0)=2,"High",IF(ROUNDUP(Reliability!B75,0)=3,"Medium",IF(ROUNDUP(Reliability!B75,0)=4,"Low","Very Low"))))))</f>
        <v>Very High</v>
      </c>
    </row>
    <row r="76" spans="1:9" x14ac:dyDescent="0.3">
      <c r="A76" s="217" t="str">
        <f>Lists!C:C</f>
        <v>LBY001</v>
      </c>
      <c r="B76" s="218">
        <f t="shared" si="4"/>
        <v>1.5</v>
      </c>
      <c r="C76" s="218">
        <f t="shared" si="5"/>
        <v>2</v>
      </c>
      <c r="D76" s="218">
        <f t="shared" si="6"/>
        <v>2.6</v>
      </c>
      <c r="E76" s="218">
        <f t="shared" si="7"/>
        <v>0</v>
      </c>
      <c r="F76" s="218">
        <f>'Data Reliability'!B76</f>
        <v>1.8</v>
      </c>
      <c r="G76" s="219">
        <f>Reliability_updated!V76</f>
        <v>188.7</v>
      </c>
      <c r="H76" s="219">
        <f>'Data Reliability'!C76</f>
        <v>0</v>
      </c>
      <c r="I76" s="88" t="str">
        <f>IF(Reliability!B76="x","x",(IF(ROUNDUP(Reliability!B76,0)=1,"Very High",IF(ROUNDUP(Reliability!B76,0)=2,"High",IF(ROUNDUP(Reliability!B76,0)=3,"Medium",IF(ROUNDUP(Reliability!B76,0)=4,"Low","Very Low"))))))</f>
        <v>High</v>
      </c>
    </row>
    <row r="77" spans="1:9" x14ac:dyDescent="0.3">
      <c r="A77" s="217" t="str">
        <f>Lists!C:C</f>
        <v>LBY002</v>
      </c>
      <c r="B77" s="218">
        <f t="shared" si="4"/>
        <v>1.1000000000000001</v>
      </c>
      <c r="C77" s="218">
        <f t="shared" si="5"/>
        <v>2</v>
      </c>
      <c r="D77" s="218">
        <f t="shared" si="6"/>
        <v>1.3</v>
      </c>
      <c r="E77" s="218">
        <f t="shared" si="7"/>
        <v>0</v>
      </c>
      <c r="F77" s="218">
        <f>'Data Reliability'!B77</f>
        <v>1.8</v>
      </c>
      <c r="G77" s="219">
        <f>Reliability_updated!V77</f>
        <v>94.4</v>
      </c>
      <c r="H77" s="219">
        <f>'Data Reliability'!C77</f>
        <v>0</v>
      </c>
      <c r="I77" s="88" t="str">
        <f>IF(Reliability!B77="x","x",(IF(ROUNDUP(Reliability!B77,0)=1,"Very High",IF(ROUNDUP(Reliability!B77,0)=2,"High",IF(ROUNDUP(Reliability!B77,0)=3,"Medium",IF(ROUNDUP(Reliability!B77,0)=4,"Low","Very Low"))))))</f>
        <v>High</v>
      </c>
    </row>
    <row r="78" spans="1:9" x14ac:dyDescent="0.3">
      <c r="A78" s="217" t="str">
        <f>Lists!C:C</f>
        <v>MDG002</v>
      </c>
      <c r="B78" s="218">
        <f t="shared" si="4"/>
        <v>2.2000000000000002</v>
      </c>
      <c r="C78" s="218">
        <f t="shared" si="5"/>
        <v>2</v>
      </c>
      <c r="D78" s="218">
        <f t="shared" si="6"/>
        <v>2.8</v>
      </c>
      <c r="E78" s="218">
        <f t="shared" si="7"/>
        <v>1.7</v>
      </c>
      <c r="F78" s="218">
        <f>'Data Reliability'!B78</f>
        <v>1.8</v>
      </c>
      <c r="G78" s="219">
        <f>Reliability_updated!V78</f>
        <v>202.8</v>
      </c>
      <c r="H78" s="219">
        <f>'Data Reliability'!C78</f>
        <v>1</v>
      </c>
      <c r="I78" s="88" t="str">
        <f>IF(Reliability!B78="x","x",(IF(ROUNDUP(Reliability!B78,0)=1,"Very High",IF(ROUNDUP(Reliability!B78,0)=2,"High",IF(ROUNDUP(Reliability!B78,0)=3,"Medium",IF(ROUNDUP(Reliability!B78,0)=4,"Low","Very Low"))))))</f>
        <v>Medium</v>
      </c>
    </row>
    <row r="79" spans="1:9" x14ac:dyDescent="0.3">
      <c r="A79" s="217" t="str">
        <f>Lists!C:C</f>
        <v>MWI002</v>
      </c>
      <c r="B79" s="218">
        <f t="shared" si="4"/>
        <v>1.9</v>
      </c>
      <c r="C79" s="218">
        <f t="shared" si="5"/>
        <v>2</v>
      </c>
      <c r="D79" s="218">
        <f t="shared" si="6"/>
        <v>1.9</v>
      </c>
      <c r="E79" s="218">
        <f t="shared" si="7"/>
        <v>1.7</v>
      </c>
      <c r="F79" s="218">
        <f>'Data Reliability'!B79</f>
        <v>1.8</v>
      </c>
      <c r="G79" s="219">
        <f>Reliability_updated!V79</f>
        <v>142.1</v>
      </c>
      <c r="H79" s="219">
        <f>'Data Reliability'!C79</f>
        <v>1</v>
      </c>
      <c r="I79" s="88" t="str">
        <f>IF(Reliability!B79="x","x",(IF(ROUNDUP(Reliability!B79,0)=1,"Very High",IF(ROUNDUP(Reliability!B79,0)=2,"High",IF(ROUNDUP(Reliability!B79,0)=3,"Medium",IF(ROUNDUP(Reliability!B79,0)=4,"Low","Very Low"))))))</f>
        <v>High</v>
      </c>
    </row>
    <row r="80" spans="1:9" x14ac:dyDescent="0.3">
      <c r="A80" s="217" t="str">
        <f>Lists!C:C</f>
        <v>MLI001</v>
      </c>
      <c r="B80" s="218">
        <f t="shared" si="4"/>
        <v>1.7</v>
      </c>
      <c r="C80" s="218">
        <f t="shared" si="5"/>
        <v>2</v>
      </c>
      <c r="D80" s="218">
        <f t="shared" si="6"/>
        <v>3</v>
      </c>
      <c r="E80" s="218">
        <f t="shared" si="7"/>
        <v>0</v>
      </c>
      <c r="F80" s="218">
        <f>'Data Reliability'!B80</f>
        <v>1.8</v>
      </c>
      <c r="G80" s="219">
        <f>Reliability_updated!V80</f>
        <v>219.4</v>
      </c>
      <c r="H80" s="219">
        <f>'Data Reliability'!C80</f>
        <v>0</v>
      </c>
      <c r="I80" s="88" t="str">
        <f>IF(Reliability!B80="x","x",(IF(ROUNDUP(Reliability!B80,0)=1,"Very High",IF(ROUNDUP(Reliability!B80,0)=2,"High",IF(ROUNDUP(Reliability!B80,0)=3,"Medium",IF(ROUNDUP(Reliability!B80,0)=4,"Low","Very Low"))))))</f>
        <v>High</v>
      </c>
    </row>
    <row r="81" spans="1:9" x14ac:dyDescent="0.3">
      <c r="A81" s="217" t="str">
        <f>Lists!C:C</f>
        <v>MRT002</v>
      </c>
      <c r="B81" s="218">
        <f t="shared" si="4"/>
        <v>2.7</v>
      </c>
      <c r="C81" s="218">
        <f t="shared" si="5"/>
        <v>2.2999999999999998</v>
      </c>
      <c r="D81" s="218">
        <f t="shared" si="6"/>
        <v>2.4</v>
      </c>
      <c r="E81" s="218">
        <f t="shared" si="7"/>
        <v>3.3</v>
      </c>
      <c r="F81" s="218">
        <f>'Data Reliability'!B81</f>
        <v>1.9</v>
      </c>
      <c r="G81" s="219">
        <f>Reliability_updated!V81</f>
        <v>173.4</v>
      </c>
      <c r="H81" s="219">
        <f>'Data Reliability'!C81</f>
        <v>2</v>
      </c>
      <c r="I81" s="88" t="str">
        <f>IF(Reliability!B81="x","x",(IF(ROUNDUP(Reliability!B81,0)=1,"Very High",IF(ROUNDUP(Reliability!B81,0)=2,"High",IF(ROUNDUP(Reliability!B81,0)=3,"Medium",IF(ROUNDUP(Reliability!B81,0)=4,"Low","Very Low"))))))</f>
        <v>Medium</v>
      </c>
    </row>
    <row r="82" spans="1:9" x14ac:dyDescent="0.3">
      <c r="A82" s="217" t="str">
        <f>Lists!C:C</f>
        <v>MRT003</v>
      </c>
      <c r="B82" s="218">
        <f t="shared" si="4"/>
        <v>2.7</v>
      </c>
      <c r="C82" s="218">
        <f t="shared" si="5"/>
        <v>2.2999999999999998</v>
      </c>
      <c r="D82" s="218">
        <f t="shared" si="6"/>
        <v>0.7</v>
      </c>
      <c r="E82" s="218">
        <f t="shared" si="7"/>
        <v>5</v>
      </c>
      <c r="F82" s="218">
        <f>'Data Reliability'!B82</f>
        <v>1.9</v>
      </c>
      <c r="G82" s="219">
        <f>Reliability_updated!V82</f>
        <v>49.9</v>
      </c>
      <c r="H82" s="219">
        <f>'Data Reliability'!C82</f>
        <v>4</v>
      </c>
      <c r="I82" s="88" t="str">
        <f>IF(Reliability!B82="x","x",(IF(ROUNDUP(Reliability!B82,0)=1,"Very High",IF(ROUNDUP(Reliability!B82,0)=2,"High",IF(ROUNDUP(Reliability!B82,0)=3,"Medium",IF(ROUNDUP(Reliability!B82,0)=4,"Low","Very Low"))))))</f>
        <v>Medium</v>
      </c>
    </row>
    <row r="83" spans="1:9" x14ac:dyDescent="0.3">
      <c r="A83" s="217" t="str">
        <f>Lists!C:C</f>
        <v>MEX001</v>
      </c>
      <c r="B83" s="218">
        <f t="shared" si="4"/>
        <v>5</v>
      </c>
      <c r="C83" s="218" t="str">
        <f t="shared" si="5"/>
        <v>x</v>
      </c>
      <c r="D83" s="218">
        <f t="shared" si="6"/>
        <v>5</v>
      </c>
      <c r="E83" s="218">
        <f t="shared" si="7"/>
        <v>5</v>
      </c>
      <c r="F83" s="218" t="str">
        <f>'Data Reliability'!B83</f>
        <v>x</v>
      </c>
      <c r="G83" s="219">
        <f>Reliability_updated!V83</f>
        <v>374</v>
      </c>
      <c r="H83" s="219">
        <f>'Data Reliability'!C83</f>
        <v>3</v>
      </c>
      <c r="I83" s="88" t="str">
        <f>IF(Reliability!B83="x","x",(IF(ROUNDUP(Reliability!B83,0)=1,"Very High",IF(ROUNDUP(Reliability!B83,0)=2,"High",IF(ROUNDUP(Reliability!B83,0)=3,"Medium",IF(ROUNDUP(Reliability!B83,0)=4,"Low","Very Low"))))))</f>
        <v>Very Low</v>
      </c>
    </row>
    <row r="84" spans="1:9" x14ac:dyDescent="0.3">
      <c r="A84" s="217" t="str">
        <f>Lists!C:C</f>
        <v>MEX002</v>
      </c>
      <c r="B84" s="218">
        <f t="shared" si="4"/>
        <v>4.0999999999999996</v>
      </c>
      <c r="C84" s="218" t="str">
        <f t="shared" si="5"/>
        <v>x</v>
      </c>
      <c r="D84" s="218">
        <f t="shared" si="6"/>
        <v>4.9000000000000004</v>
      </c>
      <c r="E84" s="218">
        <f t="shared" si="7"/>
        <v>3.3</v>
      </c>
      <c r="F84" s="218" t="str">
        <f>'Data Reliability'!B84</f>
        <v>x</v>
      </c>
      <c r="G84" s="219">
        <f>Reliability_updated!V84</f>
        <v>357.4</v>
      </c>
      <c r="H84" s="219">
        <f>'Data Reliability'!C84</f>
        <v>2</v>
      </c>
      <c r="I84" s="88" t="str">
        <f>IF(Reliability!B84="x","x",(IF(ROUNDUP(Reliability!B84,0)=1,"Very High",IF(ROUNDUP(Reliability!B84,0)=2,"High",IF(ROUNDUP(Reliability!B84,0)=3,"Medium",IF(ROUNDUP(Reliability!B84,0)=4,"Low","Very Low"))))))</f>
        <v>Very Low</v>
      </c>
    </row>
    <row r="85" spans="1:9" x14ac:dyDescent="0.3">
      <c r="A85" s="217" t="str">
        <f>Lists!C:C</f>
        <v>MEX003</v>
      </c>
      <c r="B85" s="218">
        <f t="shared" si="4"/>
        <v>3.3</v>
      </c>
      <c r="C85" s="218" t="str">
        <f t="shared" si="5"/>
        <v>x</v>
      </c>
      <c r="D85" s="218">
        <f t="shared" si="6"/>
        <v>4.9000000000000004</v>
      </c>
      <c r="E85" s="218">
        <f t="shared" si="7"/>
        <v>1.7</v>
      </c>
      <c r="F85" s="218" t="str">
        <f>'Data Reliability'!B85</f>
        <v>x</v>
      </c>
      <c r="G85" s="219">
        <f>Reliability_updated!V85</f>
        <v>354.8</v>
      </c>
      <c r="H85" s="219">
        <f>'Data Reliability'!C85</f>
        <v>1</v>
      </c>
      <c r="I85" s="88" t="str">
        <f>IF(Reliability!B85="x","x",(IF(ROUNDUP(Reliability!B85,0)=1,"Very High",IF(ROUNDUP(Reliability!B85,0)=2,"High",IF(ROUNDUP(Reliability!B85,0)=3,"Medium",IF(ROUNDUP(Reliability!B85,0)=4,"Low","Very Low"))))))</f>
        <v>Low</v>
      </c>
    </row>
    <row r="86" spans="1:9" x14ac:dyDescent="0.3">
      <c r="A86" s="217" t="str">
        <f>Lists!C:C</f>
        <v>MEX004</v>
      </c>
      <c r="B86" s="218">
        <f t="shared" si="4"/>
        <v>0.8</v>
      </c>
      <c r="C86" s="218">
        <f t="shared" si="5"/>
        <v>2</v>
      </c>
      <c r="D86" s="218">
        <f t="shared" si="6"/>
        <v>0.4</v>
      </c>
      <c r="E86" s="218">
        <f t="shared" si="7"/>
        <v>0</v>
      </c>
      <c r="F86" s="218">
        <f>'Data Reliability'!B86</f>
        <v>1.8</v>
      </c>
      <c r="G86" s="219">
        <f>Reliability_updated!V86</f>
        <v>31</v>
      </c>
      <c r="H86" s="219">
        <f>'Data Reliability'!C86</f>
        <v>0</v>
      </c>
      <c r="I86" s="88" t="str">
        <f>IF(Reliability!B86="x","x",(IF(ROUNDUP(Reliability!B86,0)=1,"Very High",IF(ROUNDUP(Reliability!B86,0)=2,"High",IF(ROUNDUP(Reliability!B86,0)=3,"Medium",IF(ROUNDUP(Reliability!B86,0)=4,"Low","Very Low"))))))</f>
        <v>Very High</v>
      </c>
    </row>
    <row r="87" spans="1:9" x14ac:dyDescent="0.3">
      <c r="A87" s="217" t="str">
        <f>Lists!C:C</f>
        <v>MAR002</v>
      </c>
      <c r="B87" s="218">
        <f t="shared" si="4"/>
        <v>4.7</v>
      </c>
      <c r="C87" s="218" t="str">
        <f t="shared" si="5"/>
        <v>x</v>
      </c>
      <c r="D87" s="218">
        <f t="shared" si="6"/>
        <v>4.3</v>
      </c>
      <c r="E87" s="218">
        <f t="shared" si="7"/>
        <v>5</v>
      </c>
      <c r="F87" s="218" t="str">
        <f>'Data Reliability'!B87</f>
        <v>x</v>
      </c>
      <c r="G87" s="219">
        <f>Reliability_updated!V87</f>
        <v>315.39999999999998</v>
      </c>
      <c r="H87" s="219">
        <f>'Data Reliability'!C87</f>
        <v>3</v>
      </c>
      <c r="I87" s="88" t="str">
        <f>IF(Reliability!B87="x","x",(IF(ROUNDUP(Reliability!B87,0)=1,"Very High",IF(ROUNDUP(Reliability!B87,0)=2,"High",IF(ROUNDUP(Reliability!B87,0)=3,"Medium",IF(ROUNDUP(Reliability!B87,0)=4,"Low","Very Low"))))))</f>
        <v>Very Low</v>
      </c>
    </row>
    <row r="88" spans="1:9" x14ac:dyDescent="0.3">
      <c r="A88" s="217" t="str">
        <f>Lists!C:C</f>
        <v>MOZ001</v>
      </c>
      <c r="B88" s="218">
        <f t="shared" si="4"/>
        <v>1.2</v>
      </c>
      <c r="C88" s="218">
        <f t="shared" si="5"/>
        <v>2.2999999999999998</v>
      </c>
      <c r="D88" s="218">
        <f t="shared" si="6"/>
        <v>1.4</v>
      </c>
      <c r="E88" s="218">
        <f t="shared" si="7"/>
        <v>0</v>
      </c>
      <c r="F88" s="218">
        <f>'Data Reliability'!B88</f>
        <v>1.9</v>
      </c>
      <c r="G88" s="219">
        <f>Reliability_updated!V88</f>
        <v>105.8</v>
      </c>
      <c r="H88" s="219">
        <f>'Data Reliability'!C88</f>
        <v>0</v>
      </c>
      <c r="I88" s="88" t="str">
        <f>IF(Reliability!B88="x","x",(IF(ROUNDUP(Reliability!B88,0)=1,"Very High",IF(ROUNDUP(Reliability!B88,0)=2,"High",IF(ROUNDUP(Reliability!B88,0)=3,"Medium",IF(ROUNDUP(Reliability!B88,0)=4,"Low","Very Low"))))))</f>
        <v>High</v>
      </c>
    </row>
    <row r="89" spans="1:9" x14ac:dyDescent="0.3">
      <c r="A89" s="217" t="str">
        <f>Lists!C:C</f>
        <v>MOZ004</v>
      </c>
      <c r="B89" s="218">
        <f t="shared" si="4"/>
        <v>1</v>
      </c>
      <c r="C89" s="218">
        <f t="shared" si="5"/>
        <v>2</v>
      </c>
      <c r="D89" s="218">
        <f t="shared" si="6"/>
        <v>1</v>
      </c>
      <c r="E89" s="218">
        <f t="shared" si="7"/>
        <v>0</v>
      </c>
      <c r="F89" s="218">
        <f>'Data Reliability'!B89</f>
        <v>1.8</v>
      </c>
      <c r="G89" s="219">
        <f>Reliability_updated!V89</f>
        <v>71.7</v>
      </c>
      <c r="H89" s="219">
        <f>'Data Reliability'!C89</f>
        <v>0</v>
      </c>
      <c r="I89" s="88" t="str">
        <f>IF(Reliability!B89="x","x",(IF(ROUNDUP(Reliability!B89,0)=1,"Very High",IF(ROUNDUP(Reliability!B89,0)=2,"High",IF(ROUNDUP(Reliability!B89,0)=3,"Medium",IF(ROUNDUP(Reliability!B89,0)=4,"Low","Very Low"))))))</f>
        <v>Very High</v>
      </c>
    </row>
    <row r="90" spans="1:9" x14ac:dyDescent="0.3">
      <c r="A90" s="217" t="str">
        <f>Lists!C:C</f>
        <v>MOZ006</v>
      </c>
      <c r="B90" s="218">
        <f t="shared" si="4"/>
        <v>2</v>
      </c>
      <c r="C90" s="218">
        <f t="shared" si="5"/>
        <v>2.5</v>
      </c>
      <c r="D90" s="218">
        <f t="shared" si="6"/>
        <v>1.9</v>
      </c>
      <c r="E90" s="218">
        <f t="shared" si="7"/>
        <v>1.7</v>
      </c>
      <c r="F90" s="218">
        <f>'Data Reliability'!B90</f>
        <v>2</v>
      </c>
      <c r="G90" s="219">
        <f>Reliability_updated!V90</f>
        <v>137.30000000000001</v>
      </c>
      <c r="H90" s="219">
        <f>'Data Reliability'!C90</f>
        <v>1</v>
      </c>
      <c r="I90" s="88" t="str">
        <f>IF(Reliability!B90="x","x",(IF(ROUNDUP(Reliability!B90,0)=1,"Very High",IF(ROUNDUP(Reliability!B90,0)=2,"High",IF(ROUNDUP(Reliability!B90,0)=3,"Medium",IF(ROUNDUP(Reliability!B90,0)=4,"Low","Very Low"))))))</f>
        <v>High</v>
      </c>
    </row>
    <row r="91" spans="1:9" x14ac:dyDescent="0.3">
      <c r="A91" s="217" t="str">
        <f>Lists!C:C</f>
        <v>MMR001</v>
      </c>
      <c r="B91" s="218">
        <f t="shared" si="4"/>
        <v>1.4</v>
      </c>
      <c r="C91" s="218">
        <f t="shared" si="5"/>
        <v>2</v>
      </c>
      <c r="D91" s="218">
        <f t="shared" si="6"/>
        <v>2.1</v>
      </c>
      <c r="E91" s="218">
        <f t="shared" si="7"/>
        <v>0</v>
      </c>
      <c r="F91" s="218">
        <f>'Data Reliability'!B91</f>
        <v>1.8</v>
      </c>
      <c r="G91" s="219">
        <f>Reliability_updated!V91</f>
        <v>152.5</v>
      </c>
      <c r="H91" s="219">
        <f>'Data Reliability'!C91</f>
        <v>0</v>
      </c>
      <c r="I91" s="88" t="str">
        <f>IF(Reliability!B91="x","x",(IF(ROUNDUP(Reliability!B91,0)=1,"Very High",IF(ROUNDUP(Reliability!B91,0)=2,"High",IF(ROUNDUP(Reliability!B91,0)=3,"Medium",IF(ROUNDUP(Reliability!B91,0)=4,"Low","Very Low"))))))</f>
        <v>High</v>
      </c>
    </row>
    <row r="92" spans="1:9" x14ac:dyDescent="0.3">
      <c r="A92" s="217" t="str">
        <f>Lists!C:C</f>
        <v>MMR002</v>
      </c>
      <c r="B92" s="218">
        <f t="shared" si="4"/>
        <v>1.5</v>
      </c>
      <c r="C92" s="218">
        <f t="shared" si="5"/>
        <v>2</v>
      </c>
      <c r="D92" s="218">
        <f t="shared" si="6"/>
        <v>2.5</v>
      </c>
      <c r="E92" s="218">
        <f t="shared" si="7"/>
        <v>0</v>
      </c>
      <c r="F92" s="218">
        <f>'Data Reliability'!B92</f>
        <v>1.8</v>
      </c>
      <c r="G92" s="219">
        <f>Reliability_updated!V92</f>
        <v>181</v>
      </c>
      <c r="H92" s="219">
        <f>'Data Reliability'!C92</f>
        <v>0</v>
      </c>
      <c r="I92" s="88" t="str">
        <f>IF(Reliability!B92="x","x",(IF(ROUNDUP(Reliability!B92,0)=1,"Very High",IF(ROUNDUP(Reliability!B92,0)=2,"High",IF(ROUNDUP(Reliability!B92,0)=3,"Medium",IF(ROUNDUP(Reliability!B92,0)=4,"Low","Very Low"))))))</f>
        <v>High</v>
      </c>
    </row>
    <row r="93" spans="1:9" x14ac:dyDescent="0.3">
      <c r="A93" s="217" t="str">
        <f>Lists!C:C</f>
        <v>MMR003</v>
      </c>
      <c r="B93" s="218">
        <f t="shared" si="4"/>
        <v>1.4</v>
      </c>
      <c r="C93" s="218">
        <f t="shared" si="5"/>
        <v>2</v>
      </c>
      <c r="D93" s="218">
        <f t="shared" si="6"/>
        <v>2.1</v>
      </c>
      <c r="E93" s="218">
        <f t="shared" si="7"/>
        <v>0</v>
      </c>
      <c r="F93" s="218">
        <f>'Data Reliability'!B93</f>
        <v>1.8</v>
      </c>
      <c r="G93" s="219">
        <f>Reliability_updated!V93</f>
        <v>154.4</v>
      </c>
      <c r="H93" s="219">
        <f>'Data Reliability'!C93</f>
        <v>0</v>
      </c>
      <c r="I93" s="88" t="str">
        <f>IF(Reliability!B93="x","x",(IF(ROUNDUP(Reliability!B93,0)=1,"Very High",IF(ROUNDUP(Reliability!B93,0)=2,"High",IF(ROUNDUP(Reliability!B93,0)=3,"Medium",IF(ROUNDUP(Reliability!B93,0)=4,"Low","Very Low"))))))</f>
        <v>High</v>
      </c>
    </row>
    <row r="94" spans="1:9" x14ac:dyDescent="0.3">
      <c r="A94" s="217" t="str">
        <f>Lists!C:C</f>
        <v>NAM002</v>
      </c>
      <c r="B94" s="218">
        <f t="shared" si="4"/>
        <v>2.8</v>
      </c>
      <c r="C94" s="218">
        <f t="shared" si="5"/>
        <v>2</v>
      </c>
      <c r="D94" s="218">
        <f t="shared" si="6"/>
        <v>1.5</v>
      </c>
      <c r="E94" s="218">
        <f t="shared" si="7"/>
        <v>5</v>
      </c>
      <c r="F94" s="218">
        <f>'Data Reliability'!B94</f>
        <v>1.8</v>
      </c>
      <c r="G94" s="219">
        <f>Reliability_updated!V94</f>
        <v>112.5</v>
      </c>
      <c r="H94" s="219">
        <f>'Data Reliability'!C94</f>
        <v>3</v>
      </c>
      <c r="I94" s="88" t="str">
        <f>IF(Reliability!B94="x","x",(IF(ROUNDUP(Reliability!B94,0)=1,"Very High",IF(ROUNDUP(Reliability!B94,0)=2,"High",IF(ROUNDUP(Reliability!B94,0)=3,"Medium",IF(ROUNDUP(Reliability!B94,0)=4,"Low","Very Low"))))))</f>
        <v>Medium</v>
      </c>
    </row>
    <row r="95" spans="1:9" x14ac:dyDescent="0.3">
      <c r="A95" s="217" t="str">
        <f>Lists!C:C</f>
        <v>NIC001</v>
      </c>
      <c r="B95" s="218">
        <f t="shared" si="4"/>
        <v>3.4</v>
      </c>
      <c r="C95" s="218" t="str">
        <f t="shared" si="5"/>
        <v>x</v>
      </c>
      <c r="D95" s="218">
        <f t="shared" si="6"/>
        <v>5</v>
      </c>
      <c r="E95" s="218">
        <f t="shared" si="7"/>
        <v>1.7</v>
      </c>
      <c r="F95" s="218" t="str">
        <f>'Data Reliability'!B95</f>
        <v>x</v>
      </c>
      <c r="G95" s="219">
        <f>Reliability_updated!V95</f>
        <v>463.5</v>
      </c>
      <c r="H95" s="219">
        <f>'Data Reliability'!C95</f>
        <v>1</v>
      </c>
      <c r="I95" s="88" t="str">
        <f>IF(Reliability!B95="x","x",(IF(ROUNDUP(Reliability!B95,0)=1,"Very High",IF(ROUNDUP(Reliability!B95,0)=2,"High",IF(ROUNDUP(Reliability!B95,0)=3,"Medium",IF(ROUNDUP(Reliability!B95,0)=4,"Low","Very Low"))))))</f>
        <v>Low</v>
      </c>
    </row>
    <row r="96" spans="1:9" x14ac:dyDescent="0.3">
      <c r="A96" s="217" t="str">
        <f>Lists!C:C</f>
        <v>NIC002</v>
      </c>
      <c r="B96" s="218">
        <f t="shared" si="4"/>
        <v>1</v>
      </c>
      <c r="C96" s="218">
        <f t="shared" si="5"/>
        <v>2.5</v>
      </c>
      <c r="D96" s="218">
        <f t="shared" si="6"/>
        <v>0.4</v>
      </c>
      <c r="E96" s="218">
        <f t="shared" si="7"/>
        <v>0</v>
      </c>
      <c r="F96" s="218">
        <f>'Data Reliability'!B96</f>
        <v>2</v>
      </c>
      <c r="G96" s="219">
        <f>Reliability_updated!V96</f>
        <v>31</v>
      </c>
      <c r="H96" s="219">
        <f>'Data Reliability'!C96</f>
        <v>0</v>
      </c>
      <c r="I96" s="88" t="str">
        <f>IF(Reliability!B96="x","x",(IF(ROUNDUP(Reliability!B96,0)=1,"Very High",IF(ROUNDUP(Reliability!B96,0)=2,"High",IF(ROUNDUP(Reliability!B96,0)=3,"Medium",IF(ROUNDUP(Reliability!B96,0)=4,"Low","Very Low"))))))</f>
        <v>Very High</v>
      </c>
    </row>
    <row r="97" spans="1:9" x14ac:dyDescent="0.3">
      <c r="A97" s="217" t="str">
        <f>Lists!C:C</f>
        <v>NER001</v>
      </c>
      <c r="B97" s="218">
        <f t="shared" si="4"/>
        <v>1.6</v>
      </c>
      <c r="C97" s="218">
        <f t="shared" si="5"/>
        <v>3.3</v>
      </c>
      <c r="D97" s="218">
        <f t="shared" si="6"/>
        <v>1.6</v>
      </c>
      <c r="E97" s="218">
        <f t="shared" si="7"/>
        <v>0</v>
      </c>
      <c r="F97" s="218">
        <f>'Data Reliability'!B97</f>
        <v>2.2999999999999998</v>
      </c>
      <c r="G97" s="219">
        <f>Reliability_updated!V97</f>
        <v>115.3</v>
      </c>
      <c r="H97" s="219">
        <f>'Data Reliability'!C97</f>
        <v>0</v>
      </c>
      <c r="I97" s="88" t="str">
        <f>IF(Reliability!B97="x","x",(IF(ROUNDUP(Reliability!B97,0)=1,"Very High",IF(ROUNDUP(Reliability!B97,0)=2,"High",IF(ROUNDUP(Reliability!B97,0)=3,"Medium",IF(ROUNDUP(Reliability!B97,0)=4,"Low","Very Low"))))))</f>
        <v>High</v>
      </c>
    </row>
    <row r="98" spans="1:9" x14ac:dyDescent="0.3">
      <c r="A98" s="217" t="str">
        <f>Lists!C:C</f>
        <v>NER002</v>
      </c>
      <c r="B98" s="218">
        <f t="shared" si="4"/>
        <v>1.9</v>
      </c>
      <c r="C98" s="218">
        <f t="shared" si="5"/>
        <v>3.5</v>
      </c>
      <c r="D98" s="218">
        <f t="shared" si="6"/>
        <v>2.1</v>
      </c>
      <c r="E98" s="218">
        <f t="shared" si="7"/>
        <v>0</v>
      </c>
      <c r="F98" s="218">
        <f>'Data Reliability'!B98</f>
        <v>2.4</v>
      </c>
      <c r="G98" s="219">
        <f>Reliability_updated!V98</f>
        <v>154.9</v>
      </c>
      <c r="H98" s="219">
        <f>'Data Reliability'!C98</f>
        <v>0</v>
      </c>
      <c r="I98" s="88" t="str">
        <f>IF(Reliability!B98="x","x",(IF(ROUNDUP(Reliability!B98,0)=1,"Very High",IF(ROUNDUP(Reliability!B98,0)=2,"High",IF(ROUNDUP(Reliability!B98,0)=3,"Medium",IF(ROUNDUP(Reliability!B98,0)=4,"Low","Very Low"))))))</f>
        <v>High</v>
      </c>
    </row>
    <row r="99" spans="1:9" x14ac:dyDescent="0.3">
      <c r="A99" s="217" t="str">
        <f>Lists!C:C</f>
        <v>NER003</v>
      </c>
      <c r="B99" s="218">
        <f t="shared" si="4"/>
        <v>1.9</v>
      </c>
      <c r="C99" s="218">
        <f t="shared" si="5"/>
        <v>3.8</v>
      </c>
      <c r="D99" s="218">
        <f t="shared" si="6"/>
        <v>1.9</v>
      </c>
      <c r="E99" s="218">
        <f t="shared" si="7"/>
        <v>0</v>
      </c>
      <c r="F99" s="218">
        <f>'Data Reliability'!B99</f>
        <v>2.5</v>
      </c>
      <c r="G99" s="219">
        <f>Reliability_updated!V99</f>
        <v>142</v>
      </c>
      <c r="H99" s="219">
        <f>'Data Reliability'!C99</f>
        <v>0</v>
      </c>
      <c r="I99" s="88" t="str">
        <f>IF(Reliability!B99="x","x",(IF(ROUNDUP(Reliability!B99,0)=1,"Very High",IF(ROUNDUP(Reliability!B99,0)=2,"High",IF(ROUNDUP(Reliability!B99,0)=3,"Medium",IF(ROUNDUP(Reliability!B99,0)=4,"Low","Very Low"))))))</f>
        <v>High</v>
      </c>
    </row>
    <row r="100" spans="1:9" x14ac:dyDescent="0.3">
      <c r="A100" s="217" t="str">
        <f>Lists!C:C</f>
        <v>NER004</v>
      </c>
      <c r="B100" s="218">
        <f t="shared" si="4"/>
        <v>1.7</v>
      </c>
      <c r="C100" s="218">
        <f t="shared" si="5"/>
        <v>3.8</v>
      </c>
      <c r="D100" s="218">
        <f t="shared" si="6"/>
        <v>1.2</v>
      </c>
      <c r="E100" s="218">
        <f t="shared" si="7"/>
        <v>0</v>
      </c>
      <c r="F100" s="218">
        <f>'Data Reliability'!B100</f>
        <v>2.5</v>
      </c>
      <c r="G100" s="219">
        <f>Reliability_updated!V100</f>
        <v>87.7</v>
      </c>
      <c r="H100" s="219">
        <f>'Data Reliability'!C100</f>
        <v>0</v>
      </c>
      <c r="I100" s="88" t="str">
        <f>IF(Reliability!B100="x","x",(IF(ROUNDUP(Reliability!B100,0)=1,"Very High",IF(ROUNDUP(Reliability!B100,0)=2,"High",IF(ROUNDUP(Reliability!B100,0)=3,"Medium",IF(ROUNDUP(Reliability!B100,0)=4,"Low","Very Low"))))))</f>
        <v>High</v>
      </c>
    </row>
    <row r="101" spans="1:9" x14ac:dyDescent="0.3">
      <c r="A101" s="217" t="str">
        <f>Lists!C:C</f>
        <v>NER005</v>
      </c>
      <c r="B101" s="218">
        <f t="shared" si="4"/>
        <v>2.1</v>
      </c>
      <c r="C101" s="218">
        <f t="shared" si="5"/>
        <v>3.5</v>
      </c>
      <c r="D101" s="218">
        <f t="shared" si="6"/>
        <v>1.1000000000000001</v>
      </c>
      <c r="E101" s="218">
        <f t="shared" si="7"/>
        <v>1.7</v>
      </c>
      <c r="F101" s="218">
        <f>'Data Reliability'!B101</f>
        <v>2.4</v>
      </c>
      <c r="G101" s="219">
        <f>Reliability_updated!V101</f>
        <v>81.400000000000006</v>
      </c>
      <c r="H101" s="219">
        <f>'Data Reliability'!C101</f>
        <v>1</v>
      </c>
      <c r="I101" s="88" t="str">
        <f>IF(Reliability!B101="x","x",(IF(ROUNDUP(Reliability!B101,0)=1,"Very High",IF(ROUNDUP(Reliability!B101,0)=2,"High",IF(ROUNDUP(Reliability!B101,0)=3,"Medium",IF(ROUNDUP(Reliability!B101,0)=4,"Low","Very Low"))))))</f>
        <v>Medium</v>
      </c>
    </row>
    <row r="102" spans="1:9" x14ac:dyDescent="0.3">
      <c r="A102" s="217" t="str">
        <f>Lists!C:C</f>
        <v>NGA001</v>
      </c>
      <c r="B102" s="218">
        <f t="shared" si="4"/>
        <v>1.1000000000000001</v>
      </c>
      <c r="C102" s="218">
        <f t="shared" si="5"/>
        <v>2.2999999999999998</v>
      </c>
      <c r="D102" s="218">
        <f t="shared" si="6"/>
        <v>1.1000000000000001</v>
      </c>
      <c r="E102" s="218">
        <f t="shared" si="7"/>
        <v>0</v>
      </c>
      <c r="F102" s="218">
        <f>'Data Reliability'!B102</f>
        <v>1.9</v>
      </c>
      <c r="G102" s="219">
        <f>Reliability_updated!V102</f>
        <v>83</v>
      </c>
      <c r="H102" s="219">
        <f>'Data Reliability'!C102</f>
        <v>0</v>
      </c>
      <c r="I102" s="88" t="str">
        <f>IF(Reliability!B102="x","x",(IF(ROUNDUP(Reliability!B102,0)=1,"Very High",IF(ROUNDUP(Reliability!B102,0)=2,"High",IF(ROUNDUP(Reliability!B102,0)=3,"Medium",IF(ROUNDUP(Reliability!B102,0)=4,"Low","Very Low"))))))</f>
        <v>High</v>
      </c>
    </row>
    <row r="103" spans="1:9" x14ac:dyDescent="0.3">
      <c r="A103" s="217" t="str">
        <f>Lists!C:C</f>
        <v>NGA003</v>
      </c>
      <c r="B103" s="218">
        <f t="shared" si="4"/>
        <v>1.6</v>
      </c>
      <c r="C103" s="218">
        <f t="shared" si="5"/>
        <v>3.8</v>
      </c>
      <c r="D103" s="218">
        <f t="shared" si="6"/>
        <v>1.1000000000000001</v>
      </c>
      <c r="E103" s="218">
        <f t="shared" si="7"/>
        <v>0</v>
      </c>
      <c r="F103" s="218">
        <f>'Data Reliability'!B103</f>
        <v>2.5</v>
      </c>
      <c r="G103" s="219">
        <f>Reliability_updated!V103</f>
        <v>83.1</v>
      </c>
      <c r="H103" s="219">
        <f>'Data Reliability'!C103</f>
        <v>0</v>
      </c>
      <c r="I103" s="88" t="str">
        <f>IF(Reliability!B103="x","x",(IF(ROUNDUP(Reliability!B103,0)=1,"Very High",IF(ROUNDUP(Reliability!B103,0)=2,"High",IF(ROUNDUP(Reliability!B103,0)=3,"Medium",IF(ROUNDUP(Reliability!B103,0)=4,"Low","Very Low"))))))</f>
        <v>High</v>
      </c>
    </row>
    <row r="104" spans="1:9" x14ac:dyDescent="0.3">
      <c r="A104" s="217" t="str">
        <f>Lists!C:C</f>
        <v>NGA004</v>
      </c>
      <c r="B104" s="218">
        <f t="shared" si="4"/>
        <v>2.2000000000000002</v>
      </c>
      <c r="C104" s="218">
        <f t="shared" si="5"/>
        <v>2</v>
      </c>
      <c r="D104" s="218">
        <f t="shared" si="6"/>
        <v>2.9</v>
      </c>
      <c r="E104" s="218">
        <f t="shared" si="7"/>
        <v>1.7</v>
      </c>
      <c r="F104" s="218">
        <f>'Data Reliability'!B104</f>
        <v>1.8</v>
      </c>
      <c r="G104" s="219">
        <f>Reliability_updated!V104</f>
        <v>212.8</v>
      </c>
      <c r="H104" s="219">
        <f>'Data Reliability'!C104</f>
        <v>1</v>
      </c>
      <c r="I104" s="88" t="str">
        <f>IF(Reliability!B104="x","x",(IF(ROUNDUP(Reliability!B104,0)=1,"Very High",IF(ROUNDUP(Reliability!B104,0)=2,"High",IF(ROUNDUP(Reliability!B104,0)=3,"Medium",IF(ROUNDUP(Reliability!B104,0)=4,"Low","Very Low"))))))</f>
        <v>Medium</v>
      </c>
    </row>
    <row r="105" spans="1:9" x14ac:dyDescent="0.3">
      <c r="A105" s="217" t="str">
        <f>Lists!C:C</f>
        <v>NGA007</v>
      </c>
      <c r="B105" s="218">
        <f t="shared" si="4"/>
        <v>1</v>
      </c>
      <c r="C105" s="218">
        <f t="shared" si="5"/>
        <v>2</v>
      </c>
      <c r="D105" s="218">
        <f t="shared" si="6"/>
        <v>0.9</v>
      </c>
      <c r="E105" s="218">
        <f t="shared" si="7"/>
        <v>0</v>
      </c>
      <c r="F105" s="218">
        <f>'Data Reliability'!B105</f>
        <v>1.8</v>
      </c>
      <c r="G105" s="219">
        <f>Reliability_updated!V105</f>
        <v>66.400000000000006</v>
      </c>
      <c r="H105" s="219">
        <f>'Data Reliability'!C105</f>
        <v>0</v>
      </c>
      <c r="I105" s="88" t="str">
        <f>IF(Reliability!B105="x","x",(IF(ROUNDUP(Reliability!B105,0)=1,"Very High",IF(ROUNDUP(Reliability!B105,0)=2,"High",IF(ROUNDUP(Reliability!B105,0)=3,"Medium",IF(ROUNDUP(Reliability!B105,0)=4,"Low","Very Low"))))))</f>
        <v>Very High</v>
      </c>
    </row>
    <row r="106" spans="1:9" x14ac:dyDescent="0.3">
      <c r="A106" s="217" t="str">
        <f>Lists!C:C</f>
        <v>NGA008</v>
      </c>
      <c r="B106" s="218">
        <f t="shared" si="4"/>
        <v>1.5</v>
      </c>
      <c r="C106" s="218">
        <f t="shared" si="5"/>
        <v>2</v>
      </c>
      <c r="D106" s="218">
        <f t="shared" si="6"/>
        <v>0.8</v>
      </c>
      <c r="E106" s="218">
        <f t="shared" si="7"/>
        <v>1.7</v>
      </c>
      <c r="F106" s="218">
        <f>'Data Reliability'!B106</f>
        <v>1.8</v>
      </c>
      <c r="G106" s="219">
        <f>Reliability_updated!V106</f>
        <v>62</v>
      </c>
      <c r="H106" s="219">
        <f>'Data Reliability'!C106</f>
        <v>1</v>
      </c>
      <c r="I106" s="88" t="str">
        <f>IF(Reliability!B106="x","x",(IF(ROUNDUP(Reliability!B106,0)=1,"Very High",IF(ROUNDUP(Reliability!B106,0)=2,"High",IF(ROUNDUP(Reliability!B106,0)=3,"Medium",IF(ROUNDUP(Reliability!B106,0)=4,"Low","Very Low"))))))</f>
        <v>High</v>
      </c>
    </row>
    <row r="107" spans="1:9" x14ac:dyDescent="0.3">
      <c r="A107" s="217" t="str">
        <f>Lists!C:C</f>
        <v>REG001</v>
      </c>
      <c r="B107" s="218">
        <f t="shared" si="4"/>
        <v>1.2</v>
      </c>
      <c r="C107" s="218">
        <f t="shared" si="5"/>
        <v>2.2999999999999998</v>
      </c>
      <c r="D107" s="218">
        <f t="shared" si="6"/>
        <v>1.4</v>
      </c>
      <c r="E107" s="218">
        <f t="shared" si="7"/>
        <v>0</v>
      </c>
      <c r="F107" s="218">
        <f>'Data Reliability'!B107</f>
        <v>1.9</v>
      </c>
      <c r="G107" s="219">
        <f>Reliability_updated!V107</f>
        <v>103.8</v>
      </c>
      <c r="H107" s="219">
        <f>'Data Reliability'!C107</f>
        <v>0</v>
      </c>
      <c r="I107" s="88" t="str">
        <f>IF(Reliability!B107="x","x",(IF(ROUNDUP(Reliability!B107,0)=1,"Very High",IF(ROUNDUP(Reliability!B107,0)=2,"High",IF(ROUNDUP(Reliability!B107,0)=3,"Medium",IF(ROUNDUP(Reliability!B107,0)=4,"Low","Very Low"))))))</f>
        <v>High</v>
      </c>
    </row>
    <row r="108" spans="1:9" x14ac:dyDescent="0.3">
      <c r="A108" s="217" t="str">
        <f>Lists!C:C</f>
        <v>PAK001</v>
      </c>
      <c r="B108" s="218">
        <f t="shared" si="4"/>
        <v>1.6</v>
      </c>
      <c r="C108" s="218">
        <f t="shared" si="5"/>
        <v>2.2999999999999998</v>
      </c>
      <c r="D108" s="218">
        <f t="shared" si="6"/>
        <v>2.4</v>
      </c>
      <c r="E108" s="218">
        <f t="shared" si="7"/>
        <v>0</v>
      </c>
      <c r="F108" s="218">
        <f>'Data Reliability'!B108</f>
        <v>1.9</v>
      </c>
      <c r="G108" s="219">
        <f>Reliability_updated!V108</f>
        <v>172.5</v>
      </c>
      <c r="H108" s="219">
        <f>'Data Reliability'!C108</f>
        <v>0</v>
      </c>
      <c r="I108" s="88" t="str">
        <f>IF(Reliability!B108="x","x",(IF(ROUNDUP(Reliability!B108,0)=1,"Very High",IF(ROUNDUP(Reliability!B108,0)=2,"High",IF(ROUNDUP(Reliability!B108,0)=3,"Medium",IF(ROUNDUP(Reliability!B108,0)=4,"Low","Very Low"))))))</f>
        <v>High</v>
      </c>
    </row>
    <row r="109" spans="1:9" x14ac:dyDescent="0.3">
      <c r="A109" s="217" t="str">
        <f>Lists!C:C</f>
        <v>PAK004</v>
      </c>
      <c r="B109" s="218">
        <f t="shared" si="4"/>
        <v>3.4</v>
      </c>
      <c r="C109" s="218">
        <f t="shared" si="5"/>
        <v>3.5</v>
      </c>
      <c r="D109" s="218">
        <f t="shared" si="6"/>
        <v>5</v>
      </c>
      <c r="E109" s="218">
        <f t="shared" si="7"/>
        <v>1.7</v>
      </c>
      <c r="F109" s="218">
        <f>'Data Reliability'!B109</f>
        <v>2.4</v>
      </c>
      <c r="G109" s="219">
        <f>Reliability_updated!V109</f>
        <v>483.7</v>
      </c>
      <c r="H109" s="219">
        <f>'Data Reliability'!C109</f>
        <v>1</v>
      </c>
      <c r="I109" s="88" t="str">
        <f>IF(Reliability!B109="x","x",(IF(ROUNDUP(Reliability!B109,0)=1,"Very High",IF(ROUNDUP(Reliability!B109,0)=2,"High",IF(ROUNDUP(Reliability!B109,0)=3,"Medium",IF(ROUNDUP(Reliability!B109,0)=4,"Low","Very Low"))))))</f>
        <v>Low</v>
      </c>
    </row>
    <row r="110" spans="1:9" x14ac:dyDescent="0.3">
      <c r="A110" s="217" t="str">
        <f>Lists!C:C</f>
        <v>PSE002</v>
      </c>
      <c r="B110" s="218">
        <f t="shared" si="4"/>
        <v>1.5</v>
      </c>
      <c r="C110" s="218">
        <f t="shared" si="5"/>
        <v>2.5</v>
      </c>
      <c r="D110" s="218">
        <f t="shared" si="6"/>
        <v>2.1</v>
      </c>
      <c r="E110" s="218">
        <f t="shared" si="7"/>
        <v>0</v>
      </c>
      <c r="F110" s="218">
        <f>'Data Reliability'!B110</f>
        <v>2</v>
      </c>
      <c r="G110" s="219">
        <f>Reliability_updated!V110</f>
        <v>156.30000000000001</v>
      </c>
      <c r="H110" s="219">
        <f>'Data Reliability'!C110</f>
        <v>0</v>
      </c>
      <c r="I110" s="88" t="str">
        <f>IF(Reliability!B110="x","x",(IF(ROUNDUP(Reliability!B110,0)=1,"Very High",IF(ROUNDUP(Reliability!B110,0)=2,"High",IF(ROUNDUP(Reliability!B110,0)=3,"Medium",IF(ROUNDUP(Reliability!B110,0)=4,"Low","Very Low"))))))</f>
        <v>High</v>
      </c>
    </row>
    <row r="111" spans="1:9" x14ac:dyDescent="0.3">
      <c r="A111" s="217" t="str">
        <f>Lists!C:C</f>
        <v>PER002</v>
      </c>
      <c r="B111" s="218">
        <f t="shared" si="4"/>
        <v>2.5</v>
      </c>
      <c r="C111" s="218">
        <f t="shared" si="5"/>
        <v>3.5</v>
      </c>
      <c r="D111" s="218">
        <f t="shared" si="6"/>
        <v>4.0999999999999996</v>
      </c>
      <c r="E111" s="218">
        <f t="shared" si="7"/>
        <v>0</v>
      </c>
      <c r="F111" s="218">
        <f>'Data Reliability'!B111</f>
        <v>2.4</v>
      </c>
      <c r="G111" s="219">
        <f>Reliability_updated!V111</f>
        <v>295.89999999999998</v>
      </c>
      <c r="H111" s="219">
        <f>'Data Reliability'!C111</f>
        <v>0</v>
      </c>
      <c r="I111" s="88" t="str">
        <f>IF(Reliability!B111="x","x",(IF(ROUNDUP(Reliability!B111,0)=1,"Very High",IF(ROUNDUP(Reliability!B111,0)=2,"High",IF(ROUNDUP(Reliability!B111,0)=3,"Medium",IF(ROUNDUP(Reliability!B111,0)=4,"Low","Very Low"))))))</f>
        <v>Medium</v>
      </c>
    </row>
    <row r="112" spans="1:9" x14ac:dyDescent="0.3">
      <c r="A112" s="217" t="str">
        <f>Lists!C:C</f>
        <v>PHL001</v>
      </c>
      <c r="B112" s="218">
        <f t="shared" si="4"/>
        <v>1</v>
      </c>
      <c r="C112" s="218">
        <f t="shared" si="5"/>
        <v>2.2999999999999998</v>
      </c>
      <c r="D112" s="218">
        <f t="shared" si="6"/>
        <v>0.7</v>
      </c>
      <c r="E112" s="218">
        <f t="shared" si="7"/>
        <v>0</v>
      </c>
      <c r="F112" s="218">
        <f>'Data Reliability'!B112</f>
        <v>1.9</v>
      </c>
      <c r="G112" s="219">
        <f>Reliability_updated!V112</f>
        <v>54.8</v>
      </c>
      <c r="H112" s="219">
        <f>'Data Reliability'!C112</f>
        <v>0</v>
      </c>
      <c r="I112" s="88" t="str">
        <f>IF(Reliability!B112="x","x",(IF(ROUNDUP(Reliability!B112,0)=1,"Very High",IF(ROUNDUP(Reliability!B112,0)=2,"High",IF(ROUNDUP(Reliability!B112,0)=3,"Medium",IF(ROUNDUP(Reliability!B112,0)=4,"Low","Very Low"))))))</f>
        <v>Very High</v>
      </c>
    </row>
    <row r="113" spans="1:9" x14ac:dyDescent="0.3">
      <c r="A113" s="217" t="str">
        <f>Lists!C:C</f>
        <v>PHL003</v>
      </c>
      <c r="B113" s="218">
        <f t="shared" si="4"/>
        <v>1.1000000000000001</v>
      </c>
      <c r="C113" s="218">
        <f t="shared" si="5"/>
        <v>2.5</v>
      </c>
      <c r="D113" s="218">
        <f t="shared" si="6"/>
        <v>0.8</v>
      </c>
      <c r="E113" s="218">
        <f t="shared" si="7"/>
        <v>0</v>
      </c>
      <c r="F113" s="218">
        <f>'Data Reliability'!B113</f>
        <v>2</v>
      </c>
      <c r="G113" s="219">
        <f>Reliability_updated!V113</f>
        <v>56.5</v>
      </c>
      <c r="H113" s="219">
        <f>'Data Reliability'!C113</f>
        <v>0</v>
      </c>
      <c r="I113" s="88" t="str">
        <f>IF(Reliability!B113="x","x",(IF(ROUNDUP(Reliability!B113,0)=1,"Very High",IF(ROUNDUP(Reliability!B113,0)=2,"High",IF(ROUNDUP(Reliability!B113,0)=3,"Medium",IF(ROUNDUP(Reliability!B113,0)=4,"Low","Very Low"))))))</f>
        <v>High</v>
      </c>
    </row>
    <row r="114" spans="1:9" x14ac:dyDescent="0.3">
      <c r="A114" s="217" t="str">
        <f>Lists!C:C</f>
        <v>PHL004</v>
      </c>
      <c r="B114" s="218">
        <f t="shared" si="4"/>
        <v>1.2</v>
      </c>
      <c r="C114" s="218">
        <f t="shared" si="5"/>
        <v>2</v>
      </c>
      <c r="D114" s="218">
        <f t="shared" si="6"/>
        <v>1.7</v>
      </c>
      <c r="E114" s="218">
        <f t="shared" si="7"/>
        <v>0</v>
      </c>
      <c r="F114" s="218">
        <f>'Data Reliability'!B114</f>
        <v>1.8</v>
      </c>
      <c r="G114" s="219">
        <f>Reliability_updated!V114</f>
        <v>125.1</v>
      </c>
      <c r="H114" s="219">
        <f>'Data Reliability'!C114</f>
        <v>0</v>
      </c>
      <c r="I114" s="88" t="str">
        <f>IF(Reliability!B114="x","x",(IF(ROUNDUP(Reliability!B114,0)=1,"Very High",IF(ROUNDUP(Reliability!B114,0)=2,"High",IF(ROUNDUP(Reliability!B114,0)=3,"Medium",IF(ROUNDUP(Reliability!B114,0)=4,"Low","Very Low"))))))</f>
        <v>High</v>
      </c>
    </row>
    <row r="115" spans="1:9" x14ac:dyDescent="0.3">
      <c r="A115" s="217" t="str">
        <f>Lists!C:C</f>
        <v>PHL009</v>
      </c>
      <c r="B115" s="218">
        <f t="shared" si="4"/>
        <v>0.8</v>
      </c>
      <c r="C115" s="218">
        <f t="shared" si="5"/>
        <v>2.2999999999999998</v>
      </c>
      <c r="D115" s="218">
        <f t="shared" si="6"/>
        <v>0.2</v>
      </c>
      <c r="E115" s="218">
        <f t="shared" si="7"/>
        <v>0</v>
      </c>
      <c r="F115" s="218">
        <f>'Data Reliability'!B115</f>
        <v>1.9</v>
      </c>
      <c r="G115" s="219">
        <f>Reliability_updated!V115</f>
        <v>18.2</v>
      </c>
      <c r="H115" s="219">
        <f>'Data Reliability'!C115</f>
        <v>0</v>
      </c>
      <c r="I115" s="88" t="str">
        <f>IF(Reliability!B115="x","x",(IF(ROUNDUP(Reliability!B115,0)=1,"Very High",IF(ROUNDUP(Reliability!B115,0)=2,"High",IF(ROUNDUP(Reliability!B115,0)=3,"Medium",IF(ROUNDUP(Reliability!B115,0)=4,"Low","Very Low"))))))</f>
        <v>Very High</v>
      </c>
    </row>
    <row r="116" spans="1:9" x14ac:dyDescent="0.3">
      <c r="A116" s="217" t="str">
        <f>Lists!C:C</f>
        <v>RWA002</v>
      </c>
      <c r="B116" s="218">
        <f t="shared" si="4"/>
        <v>2.4</v>
      </c>
      <c r="C116" s="218">
        <f t="shared" si="5"/>
        <v>2.2999999999999998</v>
      </c>
      <c r="D116" s="218">
        <f t="shared" si="6"/>
        <v>1.5</v>
      </c>
      <c r="E116" s="218">
        <f t="shared" si="7"/>
        <v>3.3</v>
      </c>
      <c r="F116" s="218">
        <f>'Data Reliability'!B116</f>
        <v>1.9</v>
      </c>
      <c r="G116" s="219">
        <f>Reliability_updated!V116</f>
        <v>110.8</v>
      </c>
      <c r="H116" s="219">
        <f>'Data Reliability'!C116</f>
        <v>2</v>
      </c>
      <c r="I116" s="88" t="str">
        <f>IF(Reliability!B116="x","x",(IF(ROUNDUP(Reliability!B116,0)=1,"Very High",IF(ROUNDUP(Reliability!B116,0)=2,"High",IF(ROUNDUP(Reliability!B116,0)=3,"Medium",IF(ROUNDUP(Reliability!B116,0)=4,"Low","Very Low"))))))</f>
        <v>Medium</v>
      </c>
    </row>
    <row r="117" spans="1:9" x14ac:dyDescent="0.3">
      <c r="A117" s="217" t="str">
        <f>Lists!C:C</f>
        <v>SEN002</v>
      </c>
      <c r="B117" s="218">
        <f t="shared" si="4"/>
        <v>2</v>
      </c>
      <c r="C117" s="218">
        <f t="shared" si="5"/>
        <v>1.8</v>
      </c>
      <c r="D117" s="218">
        <f t="shared" si="6"/>
        <v>2.6</v>
      </c>
      <c r="E117" s="218">
        <f t="shared" si="7"/>
        <v>1.7</v>
      </c>
      <c r="F117" s="218">
        <f>'Data Reliability'!B117</f>
        <v>1.7</v>
      </c>
      <c r="G117" s="219">
        <f>Reliability_updated!V117</f>
        <v>191.4</v>
      </c>
      <c r="H117" s="219">
        <f>'Data Reliability'!C117</f>
        <v>1</v>
      </c>
      <c r="I117" s="88" t="str">
        <f>IF(Reliability!B117="x","x",(IF(ROUNDUP(Reliability!B117,0)=1,"Very High",IF(ROUNDUP(Reliability!B117,0)=2,"High",IF(ROUNDUP(Reliability!B117,0)=3,"Medium",IF(ROUNDUP(Reliability!B117,0)=4,"Low","Very Low"))))))</f>
        <v>High</v>
      </c>
    </row>
    <row r="118" spans="1:9" x14ac:dyDescent="0.3">
      <c r="A118" s="217" t="str">
        <f>Lists!C:C</f>
        <v>SOM001</v>
      </c>
      <c r="B118" s="218">
        <f t="shared" si="4"/>
        <v>1.3</v>
      </c>
      <c r="C118" s="218">
        <f t="shared" si="5"/>
        <v>2</v>
      </c>
      <c r="D118" s="218">
        <f t="shared" si="6"/>
        <v>2</v>
      </c>
      <c r="E118" s="218">
        <f t="shared" si="7"/>
        <v>0</v>
      </c>
      <c r="F118" s="218">
        <f>'Data Reliability'!B118</f>
        <v>1.8</v>
      </c>
      <c r="G118" s="219">
        <f>Reliability_updated!V118</f>
        <v>143.6</v>
      </c>
      <c r="H118" s="219">
        <f>'Data Reliability'!C118</f>
        <v>0</v>
      </c>
      <c r="I118" s="88" t="str">
        <f>IF(Reliability!B118="x","x",(IF(ROUNDUP(Reliability!B118,0)=1,"Very High",IF(ROUNDUP(Reliability!B118,0)=2,"High",IF(ROUNDUP(Reliability!B118,0)=3,"Medium",IF(ROUNDUP(Reliability!B118,0)=4,"Low","Very Low"))))))</f>
        <v>High</v>
      </c>
    </row>
    <row r="119" spans="1:9" x14ac:dyDescent="0.3">
      <c r="A119" s="217" t="str">
        <f>Lists!C:C</f>
        <v>SOM002</v>
      </c>
      <c r="B119" s="218">
        <f t="shared" si="4"/>
        <v>2.8</v>
      </c>
      <c r="C119" s="218">
        <f t="shared" si="5"/>
        <v>2.2999999999999998</v>
      </c>
      <c r="D119" s="218">
        <f t="shared" si="6"/>
        <v>4.4000000000000004</v>
      </c>
      <c r="E119" s="218">
        <f t="shared" si="7"/>
        <v>1.7</v>
      </c>
      <c r="F119" s="218">
        <f>'Data Reliability'!B119</f>
        <v>1.9</v>
      </c>
      <c r="G119" s="219">
        <f>Reliability_updated!V119</f>
        <v>319.5</v>
      </c>
      <c r="H119" s="219">
        <f>'Data Reliability'!C119</f>
        <v>1</v>
      </c>
      <c r="I119" s="88" t="str">
        <f>IF(Reliability!B119="x","x",(IF(ROUNDUP(Reliability!B119,0)=1,"Very High",IF(ROUNDUP(Reliability!B119,0)=2,"High",IF(ROUNDUP(Reliability!B119,0)=3,"Medium",IF(ROUNDUP(Reliability!B119,0)=4,"Low","Very Low"))))))</f>
        <v>Medium</v>
      </c>
    </row>
    <row r="120" spans="1:9" x14ac:dyDescent="0.3">
      <c r="A120" s="217" t="str">
        <f>Lists!C:C</f>
        <v>SOM004</v>
      </c>
      <c r="B120" s="218">
        <f t="shared" si="4"/>
        <v>2.2999999999999998</v>
      </c>
      <c r="C120" s="218">
        <f t="shared" si="5"/>
        <v>2</v>
      </c>
      <c r="D120" s="218">
        <f t="shared" si="6"/>
        <v>5</v>
      </c>
      <c r="E120" s="218">
        <f t="shared" si="7"/>
        <v>0</v>
      </c>
      <c r="F120" s="218">
        <f>'Data Reliability'!B120</f>
        <v>1.8</v>
      </c>
      <c r="G120" s="219">
        <f>Reliability_updated!V120</f>
        <v>393.2</v>
      </c>
      <c r="H120" s="219">
        <f>'Data Reliability'!C120</f>
        <v>0</v>
      </c>
      <c r="I120" s="88" t="str">
        <f>IF(Reliability!B120="x","x",(IF(ROUNDUP(Reliability!B120,0)=1,"Very High",IF(ROUNDUP(Reliability!B120,0)=2,"High",IF(ROUNDUP(Reliability!B120,0)=3,"Medium",IF(ROUNDUP(Reliability!B120,0)=4,"Low","Very Low"))))))</f>
        <v>Medium</v>
      </c>
    </row>
    <row r="121" spans="1:9" x14ac:dyDescent="0.3">
      <c r="A121" s="217" t="str">
        <f>Lists!C:C</f>
        <v>SSD001</v>
      </c>
      <c r="B121" s="218">
        <f t="shared" si="4"/>
        <v>2.2000000000000002</v>
      </c>
      <c r="C121" s="218">
        <f t="shared" si="5"/>
        <v>1.8</v>
      </c>
      <c r="D121" s="218">
        <f t="shared" si="6"/>
        <v>4.8</v>
      </c>
      <c r="E121" s="218">
        <f t="shared" si="7"/>
        <v>0</v>
      </c>
      <c r="F121" s="218">
        <f>'Data Reliability'!B121</f>
        <v>1.7</v>
      </c>
      <c r="G121" s="219">
        <f>Reliability_updated!V121</f>
        <v>347.3</v>
      </c>
      <c r="H121" s="219">
        <f>'Data Reliability'!C121</f>
        <v>0</v>
      </c>
      <c r="I121" s="88" t="str">
        <f>IF(Reliability!B121="x","x",(IF(ROUNDUP(Reliability!B121,0)=1,"Very High",IF(ROUNDUP(Reliability!B121,0)=2,"High",IF(ROUNDUP(Reliability!B121,0)=3,"Medium",IF(ROUNDUP(Reliability!B121,0)=4,"Low","Very Low"))))))</f>
        <v>Medium</v>
      </c>
    </row>
    <row r="122" spans="1:9" x14ac:dyDescent="0.3">
      <c r="A122" s="217" t="str">
        <f>Lists!C:C</f>
        <v>ESP002</v>
      </c>
      <c r="B122" s="218">
        <f t="shared" si="4"/>
        <v>2.4</v>
      </c>
      <c r="C122" s="218">
        <f t="shared" si="5"/>
        <v>2.2999999999999998</v>
      </c>
      <c r="D122" s="218">
        <f t="shared" si="6"/>
        <v>5</v>
      </c>
      <c r="E122" s="218">
        <f t="shared" si="7"/>
        <v>0</v>
      </c>
      <c r="F122" s="218">
        <f>'Data Reliability'!B122</f>
        <v>1.9</v>
      </c>
      <c r="G122" s="219">
        <f>Reliability_updated!V122</f>
        <v>686</v>
      </c>
      <c r="H122" s="219">
        <f>'Data Reliability'!C122</f>
        <v>0</v>
      </c>
      <c r="I122" s="88" t="str">
        <f>IF(Reliability!B122="x","x",(IF(ROUNDUP(Reliability!B122,0)=1,"Very High",IF(ROUNDUP(Reliability!B122,0)=2,"High",IF(ROUNDUP(Reliability!B122,0)=3,"Medium",IF(ROUNDUP(Reliability!B122,0)=4,"Low","Very Low"))))))</f>
        <v>Medium</v>
      </c>
    </row>
    <row r="123" spans="1:9" x14ac:dyDescent="0.3">
      <c r="A123" s="217" t="str">
        <f>Lists!C:C</f>
        <v>SDN001</v>
      </c>
      <c r="B123" s="218">
        <f t="shared" si="4"/>
        <v>1.4</v>
      </c>
      <c r="C123" s="218">
        <f t="shared" si="5"/>
        <v>1.8</v>
      </c>
      <c r="D123" s="218">
        <f t="shared" si="6"/>
        <v>2.4</v>
      </c>
      <c r="E123" s="218">
        <f t="shared" si="7"/>
        <v>0</v>
      </c>
      <c r="F123" s="218">
        <f>'Data Reliability'!B123</f>
        <v>1.7</v>
      </c>
      <c r="G123" s="219">
        <f>Reliability_updated!V123</f>
        <v>175.4</v>
      </c>
      <c r="H123" s="219">
        <f>'Data Reliability'!C123</f>
        <v>0</v>
      </c>
      <c r="I123" s="88" t="str">
        <f>IF(Reliability!B123="x","x",(IF(ROUNDUP(Reliability!B123,0)=1,"Very High",IF(ROUNDUP(Reliability!B123,0)=2,"High",IF(ROUNDUP(Reliability!B123,0)=3,"Medium",IF(ROUNDUP(Reliability!B123,0)=4,"Low","Very Low"))))))</f>
        <v>High</v>
      </c>
    </row>
    <row r="124" spans="1:9" x14ac:dyDescent="0.3">
      <c r="A124" s="217" t="str">
        <f>Lists!C:C</f>
        <v>SDN005</v>
      </c>
      <c r="B124" s="218">
        <f t="shared" si="4"/>
        <v>2.2000000000000002</v>
      </c>
      <c r="C124" s="218">
        <f t="shared" si="5"/>
        <v>2</v>
      </c>
      <c r="D124" s="218">
        <f t="shared" si="6"/>
        <v>2.9</v>
      </c>
      <c r="E124" s="218">
        <f t="shared" si="7"/>
        <v>1.7</v>
      </c>
      <c r="F124" s="218">
        <f>'Data Reliability'!B124</f>
        <v>1.8</v>
      </c>
      <c r="G124" s="219">
        <f>Reliability_updated!V124</f>
        <v>213.2</v>
      </c>
      <c r="H124" s="219">
        <f>'Data Reliability'!C124</f>
        <v>1</v>
      </c>
      <c r="I124" s="88" t="str">
        <f>IF(Reliability!B124="x","x",(IF(ROUNDUP(Reliability!B124,0)=1,"Very High",IF(ROUNDUP(Reliability!B124,0)=2,"High",IF(ROUNDUP(Reliability!B124,0)=3,"Medium",IF(ROUNDUP(Reliability!B124,0)=4,"Low","Very Low"))))))</f>
        <v>Medium</v>
      </c>
    </row>
    <row r="125" spans="1:9" x14ac:dyDescent="0.3">
      <c r="A125" s="217" t="str">
        <f>Lists!C:C</f>
        <v>SDN006</v>
      </c>
      <c r="B125" s="218">
        <f t="shared" si="4"/>
        <v>2.1</v>
      </c>
      <c r="C125" s="218">
        <f t="shared" si="5"/>
        <v>3.5</v>
      </c>
      <c r="D125" s="218">
        <f t="shared" si="6"/>
        <v>1.1000000000000001</v>
      </c>
      <c r="E125" s="218">
        <f t="shared" si="7"/>
        <v>1.7</v>
      </c>
      <c r="F125" s="218">
        <f>'Data Reliability'!B125</f>
        <v>2.4</v>
      </c>
      <c r="G125" s="219">
        <f>Reliability_updated!V125</f>
        <v>84.2</v>
      </c>
      <c r="H125" s="219">
        <f>'Data Reliability'!C125</f>
        <v>1</v>
      </c>
      <c r="I125" s="88" t="str">
        <f>IF(Reliability!B125="x","x",(IF(ROUNDUP(Reliability!B125,0)=1,"Very High",IF(ROUNDUP(Reliability!B125,0)=2,"High",IF(ROUNDUP(Reliability!B125,0)=3,"Medium",IF(ROUNDUP(Reliability!B125,0)=4,"Low","Very Low"))))))</f>
        <v>Medium</v>
      </c>
    </row>
    <row r="126" spans="1:9" x14ac:dyDescent="0.3">
      <c r="A126" s="217" t="str">
        <f>Lists!C:C</f>
        <v>SDN007</v>
      </c>
      <c r="B126" s="218">
        <f t="shared" si="4"/>
        <v>1.5</v>
      </c>
      <c r="C126" s="218">
        <f t="shared" si="5"/>
        <v>2.8</v>
      </c>
      <c r="D126" s="218">
        <f t="shared" si="6"/>
        <v>0.1</v>
      </c>
      <c r="E126" s="218">
        <f t="shared" si="7"/>
        <v>1.7</v>
      </c>
      <c r="F126" s="218">
        <f>'Data Reliability'!B126</f>
        <v>2.1</v>
      </c>
      <c r="G126" s="219">
        <f>Reliability_updated!V126</f>
        <v>9</v>
      </c>
      <c r="H126" s="219">
        <f>'Data Reliability'!C126</f>
        <v>1</v>
      </c>
      <c r="I126" s="88" t="str">
        <f>IF(Reliability!B126="x","x",(IF(ROUNDUP(Reliability!B126,0)=1,"Very High",IF(ROUNDUP(Reliability!B126,0)=2,"High",IF(ROUNDUP(Reliability!B126,0)=3,"Medium",IF(ROUNDUP(Reliability!B126,0)=4,"Low","Very Low"))))))</f>
        <v>High</v>
      </c>
    </row>
    <row r="127" spans="1:9" x14ac:dyDescent="0.3">
      <c r="A127" s="217" t="str">
        <f>Lists!C:C</f>
        <v>SYR001</v>
      </c>
      <c r="B127" s="218">
        <f t="shared" si="4"/>
        <v>2.4</v>
      </c>
      <c r="C127" s="218">
        <f t="shared" si="5"/>
        <v>3.5</v>
      </c>
      <c r="D127" s="218">
        <f t="shared" si="6"/>
        <v>3.8</v>
      </c>
      <c r="E127" s="218">
        <f t="shared" si="7"/>
        <v>0</v>
      </c>
      <c r="F127" s="218">
        <f>'Data Reliability'!B127</f>
        <v>2.4</v>
      </c>
      <c r="G127" s="219">
        <f>Reliability_updated!V127</f>
        <v>278.89999999999998</v>
      </c>
      <c r="H127" s="219">
        <f>'Data Reliability'!C127</f>
        <v>0</v>
      </c>
      <c r="I127" s="88" t="str">
        <f>IF(Reliability!B127="x","x",(IF(ROUNDUP(Reliability!B127,0)=1,"Very High",IF(ROUNDUP(Reliability!B127,0)=2,"High",IF(ROUNDUP(Reliability!B127,0)=3,"Medium",IF(ROUNDUP(Reliability!B127,0)=4,"Low","Very Low"))))))</f>
        <v>Medium</v>
      </c>
    </row>
    <row r="128" spans="1:9" x14ac:dyDescent="0.3">
      <c r="A128" s="217" t="str">
        <f>Lists!C:C</f>
        <v>REG004</v>
      </c>
      <c r="B128" s="218">
        <f t="shared" si="4"/>
        <v>1.2</v>
      </c>
      <c r="C128" s="218">
        <f t="shared" si="5"/>
        <v>2.5</v>
      </c>
      <c r="D128" s="218">
        <f t="shared" si="6"/>
        <v>1.2</v>
      </c>
      <c r="E128" s="218">
        <f t="shared" si="7"/>
        <v>0</v>
      </c>
      <c r="F128" s="218">
        <f>'Data Reliability'!B128</f>
        <v>2</v>
      </c>
      <c r="G128" s="219">
        <f>Reliability_updated!V128</f>
        <v>87.2</v>
      </c>
      <c r="H128" s="219">
        <f>'Data Reliability'!C128</f>
        <v>0</v>
      </c>
      <c r="I128" s="88" t="str">
        <f>IF(Reliability!B128="x","x",(IF(ROUNDUP(Reliability!B128,0)=1,"Very High",IF(ROUNDUP(Reliability!B128,0)=2,"High",IF(ROUNDUP(Reliability!B128,0)=3,"Medium",IF(ROUNDUP(Reliability!B128,0)=4,"Low","Very Low"))))))</f>
        <v>High</v>
      </c>
    </row>
    <row r="129" spans="1:9" x14ac:dyDescent="0.3">
      <c r="A129" s="217" t="str">
        <f>Lists!C:C</f>
        <v>TZA002</v>
      </c>
      <c r="B129" s="218">
        <f t="shared" si="4"/>
        <v>1.4</v>
      </c>
      <c r="C129" s="218">
        <f t="shared" si="5"/>
        <v>2</v>
      </c>
      <c r="D129" s="218">
        <f t="shared" si="6"/>
        <v>2.2999999999999998</v>
      </c>
      <c r="E129" s="218">
        <f t="shared" si="7"/>
        <v>0</v>
      </c>
      <c r="F129" s="218">
        <f>'Data Reliability'!B129</f>
        <v>1.8</v>
      </c>
      <c r="G129" s="219">
        <f>Reliability_updated!V129</f>
        <v>165.1</v>
      </c>
      <c r="H129" s="219">
        <f>'Data Reliability'!C129</f>
        <v>0</v>
      </c>
      <c r="I129" s="88" t="str">
        <f>IF(Reliability!B129="x","x",(IF(ROUNDUP(Reliability!B129,0)=1,"Very High",IF(ROUNDUP(Reliability!B129,0)=2,"High",IF(ROUNDUP(Reliability!B129,0)=3,"Medium",IF(ROUNDUP(Reliability!B129,0)=4,"Low","Very Low"))))))</f>
        <v>High</v>
      </c>
    </row>
    <row r="130" spans="1:9" x14ac:dyDescent="0.3">
      <c r="A130" s="217" t="str">
        <f>Lists!C:C</f>
        <v>THA001</v>
      </c>
      <c r="B130" s="218">
        <f t="shared" si="4"/>
        <v>1.2</v>
      </c>
      <c r="C130" s="218">
        <f t="shared" si="5"/>
        <v>2.2999999999999998</v>
      </c>
      <c r="D130" s="218">
        <f t="shared" si="6"/>
        <v>1.4</v>
      </c>
      <c r="E130" s="218">
        <f t="shared" si="7"/>
        <v>0</v>
      </c>
      <c r="F130" s="218">
        <f>'Data Reliability'!B130</f>
        <v>1.9</v>
      </c>
      <c r="G130" s="219">
        <f>Reliability_updated!V130</f>
        <v>102</v>
      </c>
      <c r="H130" s="219">
        <f>'Data Reliability'!C130</f>
        <v>0</v>
      </c>
      <c r="I130" s="88" t="str">
        <f>IF(Reliability!B130="x","x",(IF(ROUNDUP(Reliability!B130,0)=1,"Very High",IF(ROUNDUP(Reliability!B130,0)=2,"High",IF(ROUNDUP(Reliability!B130,0)=3,"Medium",IF(ROUNDUP(Reliability!B130,0)=4,"Low","Very Low"))))))</f>
        <v>High</v>
      </c>
    </row>
    <row r="131" spans="1:9" x14ac:dyDescent="0.3">
      <c r="A131" s="217" t="str">
        <f>Lists!C:C</f>
        <v>THA002</v>
      </c>
      <c r="B131" s="218">
        <f t="shared" si="4"/>
        <v>3.9</v>
      </c>
      <c r="C131" s="218" t="str">
        <f t="shared" si="5"/>
        <v>x</v>
      </c>
      <c r="D131" s="218">
        <f t="shared" si="6"/>
        <v>4.4000000000000004</v>
      </c>
      <c r="E131" s="218">
        <f t="shared" si="7"/>
        <v>3.3</v>
      </c>
      <c r="F131" s="218" t="str">
        <f>'Data Reliability'!B131</f>
        <v>x</v>
      </c>
      <c r="G131" s="219">
        <f>Reliability_updated!V131</f>
        <v>320.2</v>
      </c>
      <c r="H131" s="219">
        <f>'Data Reliability'!C131</f>
        <v>2</v>
      </c>
      <c r="I131" s="88" t="str">
        <f>IF(Reliability!B131="x","x",(IF(ROUNDUP(Reliability!B131,0)=1,"Very High",IF(ROUNDUP(Reliability!B131,0)=2,"High",IF(ROUNDUP(Reliability!B131,0)=3,"Medium",IF(ROUNDUP(Reliability!B131,0)=4,"Low","Very Low"))))))</f>
        <v>Low</v>
      </c>
    </row>
    <row r="132" spans="1:9" x14ac:dyDescent="0.3">
      <c r="A132" s="217" t="str">
        <f>Lists!C:C</f>
        <v>THA003</v>
      </c>
      <c r="B132" s="218">
        <f t="shared" ref="B132:B141" si="8">ROUND(AVERAGE(C132:E132),1)</f>
        <v>1.8</v>
      </c>
      <c r="C132" s="218">
        <f t="shared" ref="C132:C141" si="9">IF(F132="x","x",ROUND((5-(3-F132)/2*5),1))</f>
        <v>2.2999999999999998</v>
      </c>
      <c r="D132" s="218">
        <f t="shared" ref="D132:D141" si="10">IF(G132&gt;365,5,ROUND((5-(365-G132)/364*5),1))</f>
        <v>1.4</v>
      </c>
      <c r="E132" s="218">
        <f t="shared" ref="E132:E141" si="11">IF(H132&gt;3,5,ROUND((5-(3-H132)/3*5),1))</f>
        <v>1.7</v>
      </c>
      <c r="F132" s="218">
        <f>'Data Reliability'!B132</f>
        <v>1.9</v>
      </c>
      <c r="G132" s="219">
        <f>Reliability_updated!V132</f>
        <v>104.2</v>
      </c>
      <c r="H132" s="219">
        <f>'Data Reliability'!C132</f>
        <v>1</v>
      </c>
      <c r="I132" s="88" t="str">
        <f>IF(Reliability!B132="x","x",(IF(ROUNDUP(Reliability!B132,0)=1,"Very High",IF(ROUNDUP(Reliability!B132,0)=2,"High",IF(ROUNDUP(Reliability!B132,0)=3,"Medium",IF(ROUNDUP(Reliability!B132,0)=4,"Low","Very Low"))))))</f>
        <v>High</v>
      </c>
    </row>
    <row r="133" spans="1:9" x14ac:dyDescent="0.3">
      <c r="A133" s="217" t="str">
        <f>Lists!C:C</f>
        <v>TTO002</v>
      </c>
      <c r="B133" s="218">
        <f t="shared" si="8"/>
        <v>2.5</v>
      </c>
      <c r="C133" s="218">
        <f t="shared" si="9"/>
        <v>3.3</v>
      </c>
      <c r="D133" s="218">
        <f t="shared" si="10"/>
        <v>4.3</v>
      </c>
      <c r="E133" s="218">
        <f t="shared" si="11"/>
        <v>0</v>
      </c>
      <c r="F133" s="218">
        <f>'Data Reliability'!B133</f>
        <v>2.2999999999999998</v>
      </c>
      <c r="G133" s="219">
        <f>Reliability_updated!V133</f>
        <v>315</v>
      </c>
      <c r="H133" s="219">
        <f>'Data Reliability'!C133</f>
        <v>0</v>
      </c>
      <c r="I133" s="88" t="str">
        <f>IF(Reliability!B133="x","x",(IF(ROUNDUP(Reliability!B133,0)=1,"Very High",IF(ROUNDUP(Reliability!B133,0)=2,"High",IF(ROUNDUP(Reliability!B133,0)=3,"Medium",IF(ROUNDUP(Reliability!B133,0)=4,"Low","Very Low"))))))</f>
        <v>Medium</v>
      </c>
    </row>
    <row r="134" spans="1:9" x14ac:dyDescent="0.3">
      <c r="A134" s="217" t="str">
        <f>Lists!C:C</f>
        <v>TUN002</v>
      </c>
      <c r="B134" s="218">
        <f t="shared" si="8"/>
        <v>3.7</v>
      </c>
      <c r="C134" s="218">
        <f t="shared" si="9"/>
        <v>2.8</v>
      </c>
      <c r="D134" s="218">
        <f t="shared" si="10"/>
        <v>5</v>
      </c>
      <c r="E134" s="218">
        <f t="shared" si="11"/>
        <v>3.3</v>
      </c>
      <c r="F134" s="218">
        <f>'Data Reliability'!B134</f>
        <v>2.1</v>
      </c>
      <c r="G134" s="219">
        <f>Reliability_updated!V134</f>
        <v>458.9</v>
      </c>
      <c r="H134" s="219">
        <f>'Data Reliability'!C134</f>
        <v>2</v>
      </c>
      <c r="I134" s="88" t="str">
        <f>IF(Reliability!B134="x","x",(IF(ROUNDUP(Reliability!B134,0)=1,"Very High",IF(ROUNDUP(Reliability!B134,0)=2,"High",IF(ROUNDUP(Reliability!B134,0)=3,"Medium",IF(ROUNDUP(Reliability!B134,0)=4,"Low","Very Low"))))))</f>
        <v>Low</v>
      </c>
    </row>
    <row r="135" spans="1:9" x14ac:dyDescent="0.3">
      <c r="A135" s="217" t="str">
        <f>Lists!C:C</f>
        <v>TUR001</v>
      </c>
      <c r="B135" s="218">
        <f t="shared" si="8"/>
        <v>1.6</v>
      </c>
      <c r="C135" s="218">
        <f t="shared" si="9"/>
        <v>3.8</v>
      </c>
      <c r="D135" s="218">
        <f t="shared" si="10"/>
        <v>1.1000000000000001</v>
      </c>
      <c r="E135" s="218">
        <f t="shared" si="11"/>
        <v>0</v>
      </c>
      <c r="F135" s="218">
        <f>'Data Reliability'!B135</f>
        <v>2.5</v>
      </c>
      <c r="G135" s="219">
        <f>Reliability_updated!V135</f>
        <v>81.8</v>
      </c>
      <c r="H135" s="219">
        <f>'Data Reliability'!C135</f>
        <v>0</v>
      </c>
      <c r="I135" s="88" t="str">
        <f>IF(Reliability!B135="x","x",(IF(ROUNDUP(Reliability!B135,0)=1,"Very High",IF(ROUNDUP(Reliability!B135,0)=2,"High",IF(ROUNDUP(Reliability!B135,0)=3,"Medium",IF(ROUNDUP(Reliability!B135,0)=4,"Low","Very Low"))))))</f>
        <v>High</v>
      </c>
    </row>
    <row r="136" spans="1:9" x14ac:dyDescent="0.3">
      <c r="A136" s="217" t="str">
        <f>Lists!C:C</f>
        <v>TUR002</v>
      </c>
      <c r="B136" s="218">
        <f t="shared" si="8"/>
        <v>1.8</v>
      </c>
      <c r="C136" s="218">
        <f t="shared" si="9"/>
        <v>3.5</v>
      </c>
      <c r="D136" s="218">
        <f t="shared" si="10"/>
        <v>2</v>
      </c>
      <c r="E136" s="218">
        <f t="shared" si="11"/>
        <v>0</v>
      </c>
      <c r="F136" s="218">
        <f>'Data Reliability'!B136</f>
        <v>2.4</v>
      </c>
      <c r="G136" s="219">
        <f>Reliability_updated!V136</f>
        <v>146.80000000000001</v>
      </c>
      <c r="H136" s="219">
        <f>'Data Reliability'!C136</f>
        <v>0</v>
      </c>
      <c r="I136" s="88" t="str">
        <f>IF(Reliability!B136="x","x",(IF(ROUNDUP(Reliability!B136,0)=1,"Very High",IF(ROUNDUP(Reliability!B136,0)=2,"High",IF(ROUNDUP(Reliability!B136,0)=3,"Medium",IF(ROUNDUP(Reliability!B136,0)=4,"Low","Very Low"))))))</f>
        <v>High</v>
      </c>
    </row>
    <row r="137" spans="1:9" x14ac:dyDescent="0.3">
      <c r="A137" s="217" t="str">
        <f>Lists!C:C</f>
        <v>TUR003</v>
      </c>
      <c r="B137" s="218">
        <f t="shared" si="8"/>
        <v>1.5</v>
      </c>
      <c r="C137" s="218">
        <f t="shared" si="9"/>
        <v>3.5</v>
      </c>
      <c r="D137" s="218">
        <f t="shared" si="10"/>
        <v>1.1000000000000001</v>
      </c>
      <c r="E137" s="218">
        <f t="shared" si="11"/>
        <v>0</v>
      </c>
      <c r="F137" s="218">
        <f>'Data Reliability'!B137</f>
        <v>2.4</v>
      </c>
      <c r="G137" s="219">
        <f>Reliability_updated!V137</f>
        <v>79.2</v>
      </c>
      <c r="H137" s="219">
        <f>'Data Reliability'!C137</f>
        <v>0</v>
      </c>
      <c r="I137" s="88" t="str">
        <f>IF(Reliability!B137="x","x",(IF(ROUNDUP(Reliability!B137,0)=1,"Very High",IF(ROUNDUP(Reliability!B137,0)=2,"High",IF(ROUNDUP(Reliability!B137,0)=3,"Medium",IF(ROUNDUP(Reliability!B137,0)=4,"Low","Very Low"))))))</f>
        <v>High</v>
      </c>
    </row>
    <row r="138" spans="1:9" x14ac:dyDescent="0.3">
      <c r="A138" s="217" t="str">
        <f>Lists!C:C</f>
        <v>TUR004</v>
      </c>
      <c r="B138" s="218">
        <f t="shared" si="8"/>
        <v>2.5</v>
      </c>
      <c r="C138" s="218">
        <f t="shared" si="9"/>
        <v>2.5</v>
      </c>
      <c r="D138" s="218">
        <f t="shared" si="10"/>
        <v>5</v>
      </c>
      <c r="E138" s="218">
        <f t="shared" si="11"/>
        <v>0</v>
      </c>
      <c r="F138" s="218">
        <f>'Data Reliability'!B138</f>
        <v>2</v>
      </c>
      <c r="G138" s="219">
        <f>Reliability_updated!V138</f>
        <v>555</v>
      </c>
      <c r="H138" s="219">
        <f>'Data Reliability'!C138</f>
        <v>0</v>
      </c>
      <c r="I138" s="88" t="str">
        <f>IF(Reliability!B138="x","x",(IF(ROUNDUP(Reliability!B138,0)=1,"Very High",IF(ROUNDUP(Reliability!B138,0)=2,"High",IF(ROUNDUP(Reliability!B138,0)=3,"Medium",IF(ROUNDUP(Reliability!B138,0)=4,"Low","Very Low"))))))</f>
        <v>Medium</v>
      </c>
    </row>
    <row r="139" spans="1:9" x14ac:dyDescent="0.3">
      <c r="A139" s="217" t="str">
        <f>Lists!C:C</f>
        <v>REG006</v>
      </c>
      <c r="B139" s="218">
        <f t="shared" si="8"/>
        <v>5</v>
      </c>
      <c r="C139" s="218" t="str">
        <f t="shared" si="9"/>
        <v>x</v>
      </c>
      <c r="D139" s="218">
        <f t="shared" si="10"/>
        <v>5</v>
      </c>
      <c r="E139" s="218">
        <f t="shared" si="11"/>
        <v>5</v>
      </c>
      <c r="F139" s="218" t="str">
        <f>'Data Reliability'!B139</f>
        <v>x</v>
      </c>
      <c r="G139" s="219">
        <f>Reliability_updated!V139</f>
        <v>478.9</v>
      </c>
      <c r="H139" s="219">
        <f>'Data Reliability'!C139</f>
        <v>6</v>
      </c>
      <c r="I139" s="88" t="str">
        <f>IF(Reliability!B139="x","x",(IF(ROUNDUP(Reliability!B139,0)=1,"Very High",IF(ROUNDUP(Reliability!B139,0)=2,"High",IF(ROUNDUP(Reliability!B139,0)=3,"Medium",IF(ROUNDUP(Reliability!B139,0)=4,"Low","Very Low"))))))</f>
        <v>Very Low</v>
      </c>
    </row>
    <row r="140" spans="1:9" x14ac:dyDescent="0.3">
      <c r="A140" s="217" t="str">
        <f>Lists!C:C</f>
        <v>UGA001</v>
      </c>
      <c r="B140" s="218">
        <f t="shared" si="8"/>
        <v>1.2</v>
      </c>
      <c r="C140" s="218">
        <f t="shared" si="9"/>
        <v>2.2999999999999998</v>
      </c>
      <c r="D140" s="218">
        <f t="shared" si="10"/>
        <v>1.3</v>
      </c>
      <c r="E140" s="218">
        <f t="shared" si="11"/>
        <v>0</v>
      </c>
      <c r="F140" s="218">
        <f>'Data Reliability'!B140</f>
        <v>1.9</v>
      </c>
      <c r="G140" s="219">
        <f>Reliability_updated!V140</f>
        <v>96.9</v>
      </c>
      <c r="H140" s="219">
        <f>'Data Reliability'!C140</f>
        <v>0</v>
      </c>
      <c r="I140" s="88" t="str">
        <f>IF(Reliability!B140="x","x",(IF(ROUNDUP(Reliability!B140,0)=1,"Very High",IF(ROUNDUP(Reliability!B140,0)=2,"High",IF(ROUNDUP(Reliability!B140,0)=3,"Medium",IF(ROUNDUP(Reliability!B140,0)=4,"Low","Very Low"))))))</f>
        <v>High</v>
      </c>
    </row>
    <row r="141" spans="1:9" x14ac:dyDescent="0.3">
      <c r="A141" s="217" t="str">
        <f>Lists!C:C</f>
        <v>UGA005</v>
      </c>
      <c r="B141" s="218">
        <f t="shared" si="8"/>
        <v>2</v>
      </c>
      <c r="C141" s="218">
        <f t="shared" si="9"/>
        <v>2.2999999999999998</v>
      </c>
      <c r="D141" s="218">
        <f t="shared" si="10"/>
        <v>2</v>
      </c>
      <c r="E141" s="218">
        <f t="shared" si="11"/>
        <v>1.7</v>
      </c>
      <c r="F141" s="218">
        <f>'Data Reliability'!B141</f>
        <v>1.9</v>
      </c>
      <c r="G141" s="219">
        <f>Reliability_updated!V141</f>
        <v>148.80000000000001</v>
      </c>
      <c r="H141" s="219">
        <f>'Data Reliability'!C141</f>
        <v>1</v>
      </c>
      <c r="I141" s="88" t="str">
        <f>IF(Reliability!B141="x","x",(IF(ROUNDUP(Reliability!B141,0)=1,"Very High",IF(ROUNDUP(Reliability!B141,0)=2,"High",IF(ROUNDUP(Reliability!B141,0)=3,"Medium",IF(ROUNDUP(Reliability!B141,0)=4,"Low","Very Low"))))))</f>
        <v>High</v>
      </c>
    </row>
    <row r="142" spans="1:9" x14ac:dyDescent="0.3">
      <c r="A142" s="217" t="str">
        <f>Lists!C:C</f>
        <v>UKR002</v>
      </c>
      <c r="B142" s="218">
        <f t="shared" ref="B142:B155" si="12">ROUND(AVERAGE(C142:E142),1)</f>
        <v>1.6</v>
      </c>
      <c r="C142" s="218">
        <f t="shared" ref="C142:C155" si="13">IF(F142="x","x",ROUND((5-(3-F142)/2*5),1))</f>
        <v>1.8</v>
      </c>
      <c r="D142" s="218">
        <f t="shared" ref="D142:D155" si="14">IF(G142&gt;365,5,ROUND((5-(365-G142)/364*5),1))</f>
        <v>3.1</v>
      </c>
      <c r="E142" s="218">
        <f t="shared" ref="E142:E155" si="15">IF(H142&gt;3,5,ROUND((5-(3-H142)/3*5),1))</f>
        <v>0</v>
      </c>
      <c r="F142" s="218">
        <f>'Data Reliability'!B142</f>
        <v>1.7</v>
      </c>
      <c r="G142" s="219">
        <f>Reliability_updated!V142</f>
        <v>224.8</v>
      </c>
      <c r="H142" s="219">
        <f>'Data Reliability'!C142</f>
        <v>0</v>
      </c>
      <c r="I142" s="88" t="str">
        <f>IF(Reliability!B142="x","x",(IF(ROUNDUP(Reliability!B142,0)=1,"Very High",IF(ROUNDUP(Reliability!B142,0)=2,"High",IF(ROUNDUP(Reliability!B142,0)=3,"Medium",IF(ROUNDUP(Reliability!B142,0)=4,"Low","Very Low"))))))</f>
        <v>High</v>
      </c>
    </row>
    <row r="143" spans="1:9" x14ac:dyDescent="0.3">
      <c r="A143" s="217" t="str">
        <f>Lists!C:C</f>
        <v>VUT002</v>
      </c>
      <c r="B143" s="218">
        <f t="shared" si="12"/>
        <v>1.8</v>
      </c>
      <c r="C143" s="218">
        <f t="shared" si="13"/>
        <v>2</v>
      </c>
      <c r="D143" s="218">
        <f t="shared" si="14"/>
        <v>3.3</v>
      </c>
      <c r="E143" s="218">
        <f t="shared" si="15"/>
        <v>0</v>
      </c>
      <c r="F143" s="218">
        <f>'Data Reliability'!B143</f>
        <v>1.8</v>
      </c>
      <c r="G143" s="219">
        <f>Reliability_updated!V143</f>
        <v>243.8</v>
      </c>
      <c r="H143" s="219">
        <f>'Data Reliability'!C143</f>
        <v>0</v>
      </c>
      <c r="I143" s="88" t="str">
        <f>IF(Reliability!B143="x","x",(IF(ROUNDUP(Reliability!B143,0)=1,"Very High",IF(ROUNDUP(Reliability!B143,0)=2,"High",IF(ROUNDUP(Reliability!B143,0)=3,"Medium",IF(ROUNDUP(Reliability!B143,0)=4,"Low","Very Low"))))))</f>
        <v>High</v>
      </c>
    </row>
    <row r="144" spans="1:9" x14ac:dyDescent="0.3">
      <c r="A144" s="217" t="str">
        <f>Lists!C:C</f>
        <v>VEN001</v>
      </c>
      <c r="B144" s="218">
        <f t="shared" si="12"/>
        <v>1.6</v>
      </c>
      <c r="C144" s="218">
        <f t="shared" si="13"/>
        <v>2.5</v>
      </c>
      <c r="D144" s="218">
        <f t="shared" si="14"/>
        <v>2.2999999999999998</v>
      </c>
      <c r="E144" s="218">
        <f t="shared" si="15"/>
        <v>0</v>
      </c>
      <c r="F144" s="218">
        <f>'Data Reliability'!B144</f>
        <v>2</v>
      </c>
      <c r="G144" s="219">
        <f>Reliability_updated!V144</f>
        <v>169.9</v>
      </c>
      <c r="H144" s="219">
        <f>'Data Reliability'!C144</f>
        <v>0</v>
      </c>
      <c r="I144" s="88" t="str">
        <f>IF(Reliability!B144="x","x",(IF(ROUNDUP(Reliability!B144,0)=1,"Very High",IF(ROUNDUP(Reliability!B144,0)=2,"High",IF(ROUNDUP(Reliability!B144,0)=3,"Medium",IF(ROUNDUP(Reliability!B144,0)=4,"Low","Very Low"))))))</f>
        <v>High</v>
      </c>
    </row>
    <row r="145" spans="1:9" x14ac:dyDescent="0.3">
      <c r="A145" s="217" t="str">
        <f>Lists!C:C</f>
        <v>REG002</v>
      </c>
      <c r="B145" s="218">
        <f t="shared" si="12"/>
        <v>2.7</v>
      </c>
      <c r="C145" s="218">
        <f t="shared" si="13"/>
        <v>2</v>
      </c>
      <c r="D145" s="218">
        <f t="shared" si="14"/>
        <v>2.8</v>
      </c>
      <c r="E145" s="218">
        <f t="shared" si="15"/>
        <v>3.3</v>
      </c>
      <c r="F145" s="218">
        <f>'Data Reliability'!B145</f>
        <v>1.8</v>
      </c>
      <c r="G145" s="219">
        <f>Reliability_updated!V145</f>
        <v>203.7</v>
      </c>
      <c r="H145" s="219">
        <f>'Data Reliability'!C145</f>
        <v>2</v>
      </c>
      <c r="I145" s="88" t="str">
        <f>IF(Reliability!B145="x","x",(IF(ROUNDUP(Reliability!B145,0)=1,"Very High",IF(ROUNDUP(Reliability!B145,0)=2,"High",IF(ROUNDUP(Reliability!B145,0)=3,"Medium",IF(ROUNDUP(Reliability!B145,0)=4,"Low","Very Low"))))))</f>
        <v>Medium</v>
      </c>
    </row>
    <row r="146" spans="1:9" x14ac:dyDescent="0.3">
      <c r="A146" s="217" t="str">
        <f>Lists!C:C</f>
        <v>VNM002</v>
      </c>
      <c r="B146" s="218">
        <f t="shared" si="12"/>
        <v>1</v>
      </c>
      <c r="C146" s="218">
        <f t="shared" si="13"/>
        <v>2.2999999999999998</v>
      </c>
      <c r="D146" s="218">
        <f t="shared" si="14"/>
        <v>0.7</v>
      </c>
      <c r="E146" s="218">
        <f t="shared" si="15"/>
        <v>0</v>
      </c>
      <c r="F146" s="218">
        <f>'Data Reliability'!B146</f>
        <v>1.9</v>
      </c>
      <c r="G146" s="219">
        <f>Reliability_updated!V146</f>
        <v>51</v>
      </c>
      <c r="H146" s="219">
        <f>'Data Reliability'!C146</f>
        <v>0</v>
      </c>
      <c r="I146" s="88" t="str">
        <f>IF(Reliability!B146="x","x",(IF(ROUNDUP(Reliability!B146,0)=1,"Very High",IF(ROUNDUP(Reliability!B146,0)=2,"High",IF(ROUNDUP(Reliability!B146,0)=3,"Medium",IF(ROUNDUP(Reliability!B146,0)=4,"Low","Very Low"))))))</f>
        <v>Very High</v>
      </c>
    </row>
    <row r="147" spans="1:9" x14ac:dyDescent="0.3">
      <c r="A147" s="217" t="str">
        <f>Lists!C:C</f>
        <v>YEM001</v>
      </c>
      <c r="B147" s="218">
        <f t="shared" si="12"/>
        <v>1.8</v>
      </c>
      <c r="C147" s="218">
        <f t="shared" si="13"/>
        <v>2</v>
      </c>
      <c r="D147" s="218">
        <f t="shared" si="14"/>
        <v>3.4</v>
      </c>
      <c r="E147" s="218">
        <f t="shared" si="15"/>
        <v>0</v>
      </c>
      <c r="F147" s="218">
        <f>'Data Reliability'!B147</f>
        <v>1.8</v>
      </c>
      <c r="G147" s="219">
        <f>Reliability_updated!V147</f>
        <v>245.5</v>
      </c>
      <c r="H147" s="219">
        <f>'Data Reliability'!C147</f>
        <v>0</v>
      </c>
      <c r="I147" s="88" t="str">
        <f>IF(Reliability!B147="x","x",(IF(ROUNDUP(Reliability!B147,0)=1,"Very High",IF(ROUNDUP(Reliability!B147,0)=2,"High",IF(ROUNDUP(Reliability!B147,0)=3,"Medium",IF(ROUNDUP(Reliability!B147,0)=4,"Low","Very Low"))))))</f>
        <v>High</v>
      </c>
    </row>
    <row r="148" spans="1:9" x14ac:dyDescent="0.3">
      <c r="A148" s="217" t="str">
        <f>Lists!C:C</f>
        <v>YEM002</v>
      </c>
      <c r="B148" s="218">
        <f t="shared" si="12"/>
        <v>2.4</v>
      </c>
      <c r="C148" s="218">
        <f t="shared" si="13"/>
        <v>2.2999999999999998</v>
      </c>
      <c r="D148" s="218">
        <f t="shared" si="14"/>
        <v>5</v>
      </c>
      <c r="E148" s="218">
        <f t="shared" si="15"/>
        <v>0</v>
      </c>
      <c r="F148" s="218">
        <f>'Data Reliability'!B148</f>
        <v>1.9</v>
      </c>
      <c r="G148" s="219">
        <f>Reliability_updated!V148</f>
        <v>372.1</v>
      </c>
      <c r="H148" s="219">
        <f>'Data Reliability'!C148</f>
        <v>0</v>
      </c>
      <c r="I148" s="88" t="str">
        <f>IF(Reliability!B148="x","x",(IF(ROUNDUP(Reliability!B148,0)=1,"Very High",IF(ROUNDUP(Reliability!B148,0)=2,"High",IF(ROUNDUP(Reliability!B148,0)=3,"Medium",IF(ROUNDUP(Reliability!B148,0)=4,"Low","Very Low"))))))</f>
        <v>Medium</v>
      </c>
    </row>
    <row r="149" spans="1:9" x14ac:dyDescent="0.3">
      <c r="A149" s="217" t="str">
        <f>Lists!C:C</f>
        <v>ZMB002</v>
      </c>
      <c r="B149" s="218">
        <f t="shared" si="12"/>
        <v>2.5</v>
      </c>
      <c r="C149" s="218">
        <f t="shared" si="13"/>
        <v>2.2999999999999998</v>
      </c>
      <c r="D149" s="218">
        <f t="shared" si="14"/>
        <v>1.9</v>
      </c>
      <c r="E149" s="218">
        <f t="shared" si="15"/>
        <v>3.3</v>
      </c>
      <c r="F149" s="218">
        <f>'Data Reliability'!B149</f>
        <v>1.9</v>
      </c>
      <c r="G149" s="219">
        <f>Reliability_updated!V149</f>
        <v>135.69999999999999</v>
      </c>
      <c r="H149" s="219">
        <f>'Data Reliability'!C149</f>
        <v>2</v>
      </c>
      <c r="I149" s="88" t="str">
        <f>IF(Reliability!B149="x","x",(IF(ROUNDUP(Reliability!B149,0)=1,"Very High",IF(ROUNDUP(Reliability!B149,0)=2,"High",IF(ROUNDUP(Reliability!B149,0)=3,"Medium",IF(ROUNDUP(Reliability!B149,0)=4,"Low","Very Low"))))))</f>
        <v>Medium</v>
      </c>
    </row>
    <row r="150" spans="1:9" x14ac:dyDescent="0.3">
      <c r="A150" s="217" t="str">
        <f>Lists!C:C</f>
        <v>ZWE001</v>
      </c>
      <c r="B150" s="218">
        <f t="shared" si="12"/>
        <v>1</v>
      </c>
      <c r="C150" s="218">
        <f t="shared" si="13"/>
        <v>2</v>
      </c>
      <c r="D150" s="218">
        <f t="shared" si="14"/>
        <v>1.1000000000000001</v>
      </c>
      <c r="E150" s="218">
        <f t="shared" si="15"/>
        <v>0</v>
      </c>
      <c r="F150" s="218">
        <f>'Data Reliability'!B150</f>
        <v>1.8</v>
      </c>
      <c r="G150" s="219">
        <f>Reliability_updated!V150</f>
        <v>78.7</v>
      </c>
      <c r="H150" s="219">
        <f>'Data Reliability'!C150</f>
        <v>0</v>
      </c>
      <c r="I150" s="88" t="str">
        <f>IF(Reliability!B150="x","x",(IF(ROUNDUP(Reliability!B150,0)=1,"Very High",IF(ROUNDUP(Reliability!B150,0)=2,"High",IF(ROUNDUP(Reliability!B150,0)=3,"Medium",IF(ROUNDUP(Reliability!B150,0)=4,"Low","Very Low"))))))</f>
        <v>Very High</v>
      </c>
    </row>
    <row r="151" spans="1:9" x14ac:dyDescent="0.3">
      <c r="A151" s="217">
        <f>Lists!C:C</f>
        <v>0</v>
      </c>
      <c r="B151" s="218">
        <f t="shared" si="12"/>
        <v>0.9</v>
      </c>
      <c r="C151" s="218">
        <f t="shared" si="13"/>
        <v>-2.2999999999999998</v>
      </c>
      <c r="D151" s="218">
        <f t="shared" si="14"/>
        <v>5</v>
      </c>
      <c r="E151" s="218">
        <f t="shared" si="15"/>
        <v>0</v>
      </c>
      <c r="F151" s="218">
        <f>'Data Reliability'!B151</f>
        <v>0.1</v>
      </c>
      <c r="G151" s="219">
        <f>Reliability_updated!V151</f>
        <v>44196</v>
      </c>
      <c r="H151" s="219">
        <f>'Data Reliability'!C151</f>
        <v>0</v>
      </c>
      <c r="I151" s="88" t="str">
        <f>IF(Reliability!B151="x","x",(IF(ROUNDUP(Reliability!B151,0)=1,"Very High",IF(ROUNDUP(Reliability!B151,0)=2,"High",IF(ROUNDUP(Reliability!B151,0)=3,"Medium",IF(ROUNDUP(Reliability!B151,0)=4,"Low","Very Low"))))))</f>
        <v>Very High</v>
      </c>
    </row>
    <row r="152" spans="1:9" x14ac:dyDescent="0.3">
      <c r="A152" s="217">
        <f>Lists!C:C</f>
        <v>0</v>
      </c>
      <c r="B152" s="218">
        <f t="shared" si="12"/>
        <v>-0.8</v>
      </c>
      <c r="C152" s="218">
        <f t="shared" si="13"/>
        <v>-2.2999999999999998</v>
      </c>
      <c r="D152" s="218">
        <f t="shared" si="14"/>
        <v>0</v>
      </c>
      <c r="E152" s="218">
        <f t="shared" si="15"/>
        <v>0</v>
      </c>
      <c r="F152" s="218">
        <f>'Data Reliability'!B152</f>
        <v>0.1</v>
      </c>
      <c r="G152" s="219">
        <f>Reliability_updated!V152</f>
        <v>0</v>
      </c>
      <c r="H152" s="219">
        <f>'Data Reliability'!C152</f>
        <v>0</v>
      </c>
      <c r="I152" s="88" t="str">
        <f>IF(Reliability!B152="x","x",(IF(ROUNDUP(Reliability!B152,0)=1,"Very High",IF(ROUNDUP(Reliability!B152,0)=2,"High",IF(ROUNDUP(Reliability!B152,0)=3,"Medium",IF(ROUNDUP(Reliability!B152,0)=4,"Low","Very Low"))))))</f>
        <v>Very Low</v>
      </c>
    </row>
    <row r="153" spans="1:9" x14ac:dyDescent="0.3">
      <c r="A153" s="217">
        <f>Lists!C:C</f>
        <v>0</v>
      </c>
      <c r="B153" s="218">
        <f t="shared" si="12"/>
        <v>-0.7</v>
      </c>
      <c r="C153" s="218">
        <f t="shared" si="13"/>
        <v>-2.2999999999999998</v>
      </c>
      <c r="D153" s="218">
        <f t="shared" si="14"/>
        <v>0.1</v>
      </c>
      <c r="E153" s="218">
        <f t="shared" si="15"/>
        <v>0</v>
      </c>
      <c r="F153" s="218">
        <f>'Data Reliability'!B153</f>
        <v>0.1</v>
      </c>
      <c r="G153" s="219">
        <f>Reliability_updated!V153</f>
        <v>9</v>
      </c>
      <c r="H153" s="219">
        <f>'Data Reliability'!C153</f>
        <v>0</v>
      </c>
      <c r="I153" s="88" t="str">
        <f>IF(Reliability!B153="x","x",(IF(ROUNDUP(Reliability!B153,0)=1,"Very High",IF(ROUNDUP(Reliability!B153,0)=2,"High",IF(ROUNDUP(Reliability!B153,0)=3,"Medium",IF(ROUNDUP(Reliability!B153,0)=4,"Low","Very Low"))))))</f>
        <v>Very Low</v>
      </c>
    </row>
    <row r="154" spans="1:9" x14ac:dyDescent="0.3">
      <c r="A154" s="217">
        <f>Lists!C:C</f>
        <v>0</v>
      </c>
      <c r="B154" s="218">
        <f t="shared" si="12"/>
        <v>0.9</v>
      </c>
      <c r="C154" s="218">
        <f t="shared" si="13"/>
        <v>-2.2999999999999998</v>
      </c>
      <c r="D154" s="218">
        <f t="shared" si="14"/>
        <v>5</v>
      </c>
      <c r="E154" s="218">
        <f t="shared" si="15"/>
        <v>0</v>
      </c>
      <c r="F154" s="218">
        <f>'Data Reliability'!B154</f>
        <v>0.1</v>
      </c>
      <c r="G154" s="219">
        <f>Reliability_updated!V154</f>
        <v>686</v>
      </c>
      <c r="H154" s="219">
        <f>'Data Reliability'!C154</f>
        <v>0</v>
      </c>
      <c r="I154" s="88" t="str">
        <f>IF(Reliability!B154="x","x",(IF(ROUNDUP(Reliability!B154,0)=1,"Very High",IF(ROUNDUP(Reliability!B154,0)=2,"High",IF(ROUNDUP(Reliability!B154,0)=3,"Medium",IF(ROUNDUP(Reliability!B154,0)=4,"Low","Very Low"))))))</f>
        <v>Very High</v>
      </c>
    </row>
    <row r="155" spans="1:9" x14ac:dyDescent="0.3">
      <c r="A155" s="217">
        <f>Lists!C:C</f>
        <v>0</v>
      </c>
      <c r="B155" s="218">
        <f t="shared" si="12"/>
        <v>-0.8</v>
      </c>
      <c r="C155" s="218">
        <f t="shared" si="13"/>
        <v>-2.2999999999999998</v>
      </c>
      <c r="D155" s="218">
        <f t="shared" si="14"/>
        <v>0</v>
      </c>
      <c r="E155" s="218">
        <f t="shared" si="15"/>
        <v>0</v>
      </c>
      <c r="F155" s="218">
        <f>'Data Reliability'!B155</f>
        <v>0.1</v>
      </c>
      <c r="G155" s="219">
        <f>Reliability_updated!V155</f>
        <v>0</v>
      </c>
      <c r="H155" s="219">
        <f>'Data Reliability'!C155</f>
        <v>0</v>
      </c>
      <c r="I155" s="88" t="str">
        <f>IF(Reliability!B155="x","x",(IF(ROUNDUP(Reliability!B155,0)=1,"Very High",IF(ROUNDUP(Reliability!B155,0)=2,"High",IF(ROUNDUP(Reliability!B155,0)=3,"Medium",IF(ROUNDUP(Reliability!B155,0)=4,"Low","Very Low"))))))</f>
        <v>Very Low</v>
      </c>
    </row>
  </sheetData>
  <mergeCells count="1">
    <mergeCell ref="A1:H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73826-DC25-4E2A-BE1C-AAEB7168DBC4}">
  <sheetPr>
    <tabColor rgb="FF617283"/>
  </sheetPr>
  <dimension ref="A1:AN358"/>
  <sheetViews>
    <sheetView zoomScale="80" zoomScaleNormal="80" workbookViewId="0">
      <pane xSplit="3" ySplit="2" topLeftCell="N3" activePane="bottomRight" state="frozen"/>
      <selection pane="topRight" activeCell="H1" sqref="H1"/>
      <selection pane="bottomLeft" activeCell="A3" sqref="A3"/>
      <selection pane="bottomRight" sqref="A1:AN1"/>
    </sheetView>
  </sheetViews>
  <sheetFormatPr defaultColWidth="8.44140625" defaultRowHeight="14.4" x14ac:dyDescent="0.3"/>
  <cols>
    <col min="1" max="1" width="14.44140625" style="88" customWidth="1"/>
    <col min="2" max="2" width="7" style="88" customWidth="1"/>
    <col min="3" max="16384" width="8.44140625" style="88"/>
  </cols>
  <sheetData>
    <row r="1" spans="1:40" x14ac:dyDescent="0.3">
      <c r="A1" s="325"/>
      <c r="B1" s="325"/>
      <c r="C1" s="325"/>
      <c r="D1" s="325"/>
      <c r="E1" s="325"/>
      <c r="F1" s="325"/>
      <c r="G1" s="325"/>
      <c r="H1" s="325"/>
      <c r="I1" s="325"/>
      <c r="J1" s="325"/>
      <c r="K1" s="325"/>
      <c r="L1" s="325"/>
      <c r="M1" s="325"/>
      <c r="N1" s="325"/>
      <c r="O1" s="325"/>
      <c r="P1" s="325"/>
      <c r="Q1" s="325"/>
      <c r="R1" s="325"/>
      <c r="S1" s="325"/>
      <c r="T1" s="325"/>
      <c r="U1" s="325"/>
      <c r="V1" s="325"/>
      <c r="W1" s="325"/>
      <c r="X1" s="325"/>
      <c r="Y1" s="325"/>
      <c r="Z1" s="325"/>
      <c r="AA1" s="325"/>
      <c r="AB1" s="325"/>
      <c r="AC1" s="325"/>
      <c r="AD1" s="325"/>
      <c r="AE1" s="325"/>
      <c r="AF1" s="325"/>
      <c r="AG1" s="325"/>
      <c r="AH1" s="325"/>
      <c r="AI1" s="325"/>
      <c r="AJ1" s="325"/>
      <c r="AK1" s="325"/>
      <c r="AL1" s="325"/>
      <c r="AM1" s="325"/>
      <c r="AN1" s="325"/>
    </row>
    <row r="2" spans="1:40" ht="147" customHeight="1" x14ac:dyDescent="0.3">
      <c r="A2" s="279" t="s">
        <v>2755</v>
      </c>
      <c r="B2" s="280" t="s">
        <v>2730</v>
      </c>
      <c r="C2" s="280" t="s">
        <v>2732</v>
      </c>
      <c r="D2" s="172" t="s">
        <v>2743</v>
      </c>
      <c r="E2" s="140" t="s">
        <v>510</v>
      </c>
      <c r="F2" s="140" t="s">
        <v>511</v>
      </c>
      <c r="G2" s="141" t="s">
        <v>3015</v>
      </c>
      <c r="H2" s="142" t="s">
        <v>508</v>
      </c>
      <c r="I2" s="140" t="s">
        <v>607</v>
      </c>
      <c r="J2" s="140" t="s">
        <v>610</v>
      </c>
      <c r="K2" s="143" t="s">
        <v>2748</v>
      </c>
      <c r="L2" s="141" t="s">
        <v>3016</v>
      </c>
      <c r="M2" s="144" t="s">
        <v>2745</v>
      </c>
      <c r="N2" s="145" t="s">
        <v>611</v>
      </c>
      <c r="O2" s="145" t="s">
        <v>612</v>
      </c>
      <c r="P2" s="145" t="s">
        <v>613</v>
      </c>
      <c r="Q2" s="145" t="s">
        <v>614</v>
      </c>
      <c r="R2" s="145" t="s">
        <v>615</v>
      </c>
      <c r="S2" s="144" t="s">
        <v>504</v>
      </c>
      <c r="T2" s="146" t="s">
        <v>505</v>
      </c>
      <c r="U2" s="147" t="s">
        <v>474</v>
      </c>
      <c r="V2" s="148" t="s">
        <v>475</v>
      </c>
      <c r="W2" s="148" t="s">
        <v>618</v>
      </c>
      <c r="X2" s="147" t="s">
        <v>493</v>
      </c>
      <c r="Y2" s="147" t="s">
        <v>464</v>
      </c>
      <c r="Z2" s="146" t="s">
        <v>506</v>
      </c>
      <c r="AA2" s="148" t="s">
        <v>2746</v>
      </c>
      <c r="AB2" s="149" t="s">
        <v>602</v>
      </c>
      <c r="AC2" s="148" t="s">
        <v>590</v>
      </c>
      <c r="AD2" s="148" t="s">
        <v>591</v>
      </c>
      <c r="AE2" s="148" t="s">
        <v>592</v>
      </c>
      <c r="AF2" s="148" t="s">
        <v>593</v>
      </c>
      <c r="AG2" s="148" t="s">
        <v>599</v>
      </c>
      <c r="AH2" s="148" t="s">
        <v>594</v>
      </c>
      <c r="AI2" s="148" t="s">
        <v>595</v>
      </c>
      <c r="AJ2" s="148" t="s">
        <v>600</v>
      </c>
      <c r="AK2" s="148" t="s">
        <v>596</v>
      </c>
      <c r="AL2" s="148" t="s">
        <v>597</v>
      </c>
      <c r="AM2" s="148" t="s">
        <v>598</v>
      </c>
      <c r="AN2" s="148" t="s">
        <v>601</v>
      </c>
    </row>
    <row r="3" spans="1:40" x14ac:dyDescent="0.3">
      <c r="A3" s="281" t="str">
        <f>Lists!C:C</f>
        <v>AFG001</v>
      </c>
      <c r="B3" s="218">
        <f>IF(OR(M3="x",D3="x"),"x",ROUND((5-GEOMEAN(((5-D3)/5*4+1),((5-M3)/5*4+1),((5-M3)/5*4+1)))/4*3.5+S3*0.3,1))</f>
        <v>1.9</v>
      </c>
      <c r="C3" s="219">
        <f>COUNTIF(E3:F3,"x")+COUNTIF(H3:I3,"x")+COUNTIF(J3:J3,"x")+COUNTIF(M3,"x")+COUNTIF(U3:W3,"x")+COUNTIF(Y3:AB3,"x")</f>
        <v>0</v>
      </c>
      <c r="D3" s="282">
        <f>IF(OR(L3="x",G3="x"),"x",ROUND((5-GEOMEAN(((5-L3)/5*4+1),((5-L3)/5*4+1),((5-G3)/5*4+1)))/4*5,1))</f>
        <v>2.2000000000000002</v>
      </c>
      <c r="E3" s="281">
        <f>'Core Indicators'!R3</f>
        <v>1</v>
      </c>
      <c r="F3" s="281">
        <f>'Core Indicators'!Z3</f>
        <v>2</v>
      </c>
      <c r="G3" s="219">
        <f>IF(AND(F3="x",E3="x"),"x",IF(OR(F3="x",E3="x"),AVERAGE(E3,F3),ROUND((10-GEOMEAN(((10-E3)/10*9+1),((10-F3)/10*9+1)))/9*10,1)))</f>
        <v>1.5</v>
      </c>
      <c r="H3" s="281">
        <f>'Core Indicators'!AH3</f>
        <v>3</v>
      </c>
      <c r="I3" s="281">
        <f>'Core Indicators'!AP3</f>
        <v>2</v>
      </c>
      <c r="J3" s="281">
        <f>'Core Indicators'!BN3</f>
        <v>2</v>
      </c>
      <c r="K3" s="281">
        <f>IF(AND(J3="x",I3="x"),"x",IF(OR(J3="x",I3="x"),AVERAGE(I3,J3),ROUND((10-GEOMEAN(((10-I3)/10*9+1),((10-J3)/10*9+1)))/9*10,1)))</f>
        <v>2</v>
      </c>
      <c r="L3" s="218">
        <f>IF(AND(H3="x",K3="x"),"x",IF(OR(H3="x",K3="x"),AVERAGE(H3,K3),ROUND((10-GEOMEAN(((10-H3)/10*9+1),((10-K3)/10*9+1)))/9*10,1)))</f>
        <v>2.5</v>
      </c>
      <c r="M3" s="282">
        <f>IF(N3="x","x",AVERAGE(N3:R3))</f>
        <v>2</v>
      </c>
      <c r="N3" s="283">
        <f>'Core Indicators'!DJ3</f>
        <v>2</v>
      </c>
      <c r="O3" s="283">
        <f>'Core Indicators'!DR3</f>
        <v>2</v>
      </c>
      <c r="P3" s="283">
        <f>'Core Indicators'!DZ3</f>
        <v>2</v>
      </c>
      <c r="Q3" s="283">
        <f>'Core Indicators'!EH3</f>
        <v>2</v>
      </c>
      <c r="R3" s="283">
        <f>'Core Indicators'!EP3</f>
        <v>2</v>
      </c>
      <c r="S3" s="219">
        <f>IF(OR(Z3="x",T3="x"),T3,ROUND((10-GEOMEAN(((10-T3)/10*9+1),((10-Z3)/10*9+1)))/9*10,1))</f>
        <v>1.6</v>
      </c>
      <c r="T3" s="219">
        <f>AVERAGE(U3,X3,Y3)</f>
        <v>1.1666666666666667</v>
      </c>
      <c r="U3" s="281">
        <v>1</v>
      </c>
      <c r="V3" s="281">
        <v>1</v>
      </c>
      <c r="W3" s="281">
        <f>'Core Indicators'!EX3</f>
        <v>2</v>
      </c>
      <c r="X3" s="219">
        <f>AVERAGE(V3:W3)</f>
        <v>1.5</v>
      </c>
      <c r="Y3" s="281">
        <v>1</v>
      </c>
      <c r="Z3" s="219">
        <f>IF(AND(AA3="x",AB3="x"),"x",AVERAGE(AA3:AB3))</f>
        <v>2</v>
      </c>
      <c r="AA3" s="281">
        <f>'Core Indicators'!FF3</f>
        <v>2</v>
      </c>
      <c r="AB3" s="281">
        <f>IF(AND(AJ3="x",AN3="x",AG3="x"),"x",(AVERAGE(AJ3,AN3,AG3)))</f>
        <v>2</v>
      </c>
      <c r="AC3" s="11">
        <f>'Core Indicators'!GD3</f>
        <v>2</v>
      </c>
      <c r="AD3" s="11">
        <f>'Core Indicators'!GL3</f>
        <v>2</v>
      </c>
      <c r="AE3" s="11">
        <f>'Core Indicators'!GT3</f>
        <v>2</v>
      </c>
      <c r="AF3" s="11">
        <f>'Core Indicators'!HB3</f>
        <v>2</v>
      </c>
      <c r="AG3" s="11">
        <f>IF(AND(AC3="x",AD3="x",AE3="x",AF3="x"),"x",AVERAGE(AC3:AF3))</f>
        <v>2</v>
      </c>
      <c r="AH3" s="11">
        <f>'Core Indicators'!HJ3</f>
        <v>2</v>
      </c>
      <c r="AI3" s="11">
        <f>'Core Indicators'!HR3</f>
        <v>2</v>
      </c>
      <c r="AJ3" s="11">
        <f>IF(AND(AH3="x",AI3="x"),"x",AVERAGE(AH3:AI3))</f>
        <v>2</v>
      </c>
      <c r="AK3" s="11">
        <f>'Core Indicators'!HZ3</f>
        <v>2</v>
      </c>
      <c r="AL3" s="11">
        <f>'Core Indicators'!IH3</f>
        <v>2</v>
      </c>
      <c r="AM3" s="11">
        <f>'Core Indicators'!IP3</f>
        <v>2</v>
      </c>
      <c r="AN3" s="11">
        <f t="shared" ref="AN3:AN66" si="0">IF(AND(AK3="x",AL3="x",AM3="x"),"x",AVERAGE(AK3:AM3))</f>
        <v>2</v>
      </c>
    </row>
    <row r="4" spans="1:40" x14ac:dyDescent="0.3">
      <c r="A4" s="281" t="str">
        <f>Lists!C:C</f>
        <v>DZA002</v>
      </c>
      <c r="B4" s="218" t="str">
        <f t="shared" ref="B4:B67" si="1">IF(OR(M4="x",D4="x"),"x",ROUND((5-GEOMEAN(((5-D4)/5*4+1),((5-M4)/5*4+1),((5-M4)/5*4+1)))/4*3.5+S4*0.3,1))</f>
        <v>x</v>
      </c>
      <c r="C4" s="219">
        <f t="shared" ref="C4:C67" si="2">COUNTIF(E4:F4,"x")+COUNTIF(H4:I4,"x")+COUNTIF(J4:J4,"x")+COUNTIF(M4,"x")+COUNTIF(U4:W4,"x")+COUNTIF(Y4:AB4,"x")</f>
        <v>3</v>
      </c>
      <c r="D4" s="282">
        <f t="shared" ref="D4:D67" si="3">IF(OR(L4="x",G4="x"),"x",ROUND((5-GEOMEAN(((5-L4)/5*4+1),((5-L4)/5*4+1),((5-G4)/5*4+1)))/4*5,1))</f>
        <v>2.7</v>
      </c>
      <c r="E4" s="281">
        <f>'Core Indicators'!R4</f>
        <v>2</v>
      </c>
      <c r="F4" s="281">
        <f>'Core Indicators'!Z4</f>
        <v>2</v>
      </c>
      <c r="G4" s="219">
        <f t="shared" ref="G4:G67" si="4">IF(AND(F4="x",E4="x"),"x",IF(OR(F4="x",E4="x"),AVERAGE(E4,F4),ROUND((10-GEOMEAN(((10-E4)/10*9+1),((10-F4)/10*9+1)))/9*10,1)))</f>
        <v>2</v>
      </c>
      <c r="H4" s="281" t="str">
        <f>'Core Indicators'!AH4</f>
        <v>x</v>
      </c>
      <c r="I4" s="281" t="str">
        <f>'Core Indicators'!AP4</f>
        <v>x</v>
      </c>
      <c r="J4" s="281">
        <f>'Core Indicators'!BN4</f>
        <v>3</v>
      </c>
      <c r="K4" s="281">
        <f t="shared" ref="K4:K67" si="5">IF(AND(J4="x",I4="x"),"x",IF(OR(J4="x",I4="x"),AVERAGE(I4,J4),ROUND((10-GEOMEAN(((10-I4)/10*9+1),((10-J4)/10*9+1)))/9*10,1)))</f>
        <v>3</v>
      </c>
      <c r="L4" s="218">
        <f t="shared" ref="L4:L67" si="6">IF(AND(H4="x",K4="x"),"x",IF(OR(H4="x",K4="x"),AVERAGE(H4,K4),ROUND((10-GEOMEAN(((10-H4)/10*9+1),((10-K4)/10*9+1)))/9*10,1)))</f>
        <v>3</v>
      </c>
      <c r="M4" s="282" t="str">
        <f>IF(N4="x","x",AVERAGE(N4:R4))</f>
        <v>x</v>
      </c>
      <c r="N4" s="283" t="str">
        <f>'Core Indicators'!DJ4</f>
        <v>x</v>
      </c>
      <c r="O4" s="283" t="str">
        <f>'Core Indicators'!DR4</f>
        <v>x</v>
      </c>
      <c r="P4" s="283" t="str">
        <f>'Core Indicators'!DZ4</f>
        <v>x</v>
      </c>
      <c r="Q4" s="283" t="str">
        <f>'Core Indicators'!EH4</f>
        <v>x</v>
      </c>
      <c r="R4" s="283" t="str">
        <f>'Core Indicators'!EP4</f>
        <v>x</v>
      </c>
      <c r="S4" s="219">
        <f t="shared" ref="S4:S67" si="7">IF(OR(Z4="x",T4="x"),T4,ROUND((10-GEOMEAN(((10-T4)/10*9+1),((10-Z4)/10*9+1)))/9*10,1))</f>
        <v>1.7</v>
      </c>
      <c r="T4" s="219">
        <f t="shared" ref="T4:T67" si="8">AVERAGE(U4,X4,Y4)</f>
        <v>1.3333333333333333</v>
      </c>
      <c r="U4" s="281">
        <v>1</v>
      </c>
      <c r="V4" s="281">
        <v>1</v>
      </c>
      <c r="W4" s="281">
        <f>'Core Indicators'!EX4</f>
        <v>3</v>
      </c>
      <c r="X4" s="219">
        <f t="shared" ref="X4:X67" si="9">AVERAGE(V4:W4)</f>
        <v>2</v>
      </c>
      <c r="Y4" s="281">
        <v>1</v>
      </c>
      <c r="Z4" s="219">
        <f t="shared" ref="Z4:Z67" si="10">IF(AND(AA4="x",AB4="x"),"x",AVERAGE(AA4:AB4))</f>
        <v>2</v>
      </c>
      <c r="AA4" s="281">
        <f>'Core Indicators'!FF4</f>
        <v>2</v>
      </c>
      <c r="AB4" s="281">
        <f t="shared" ref="AB4:AB67" si="11">IF(AND(AJ4="x",AN4="x",AG4="x"),"x",(AVERAGE(AJ4,AN4,AG4)))</f>
        <v>2</v>
      </c>
      <c r="AC4" s="11">
        <f>'Core Indicators'!GD4</f>
        <v>2</v>
      </c>
      <c r="AD4" s="11">
        <f>'Core Indicators'!GL4</f>
        <v>2</v>
      </c>
      <c r="AE4" s="11">
        <f>'Core Indicators'!GT4</f>
        <v>2</v>
      </c>
      <c r="AF4" s="11">
        <f>'Core Indicators'!HB4</f>
        <v>2</v>
      </c>
      <c r="AG4" s="11">
        <f t="shared" ref="AG4:AG67" si="12">IF(AND(AC4="x",AD4="x",AE4="x",AF4="x"),"x",AVERAGE(AC4:AF4))</f>
        <v>2</v>
      </c>
      <c r="AH4" s="11">
        <f>'Core Indicators'!HJ4</f>
        <v>2</v>
      </c>
      <c r="AI4" s="11">
        <f>'Core Indicators'!HR4</f>
        <v>2</v>
      </c>
      <c r="AJ4" s="11">
        <f t="shared" ref="AJ4:AJ67" si="13">IF(AND(AH4="x",AI4="x"),"x",AVERAGE(AH4:AI4))</f>
        <v>2</v>
      </c>
      <c r="AK4" s="11">
        <f>'Core Indicators'!HZ4</f>
        <v>2</v>
      </c>
      <c r="AL4" s="11">
        <f>'Core Indicators'!IH4</f>
        <v>2</v>
      </c>
      <c r="AM4" s="11">
        <f>'Core Indicators'!IP4</f>
        <v>2</v>
      </c>
      <c r="AN4" s="11">
        <f t="shared" si="0"/>
        <v>2</v>
      </c>
    </row>
    <row r="5" spans="1:40" x14ac:dyDescent="0.3">
      <c r="A5" s="281" t="str">
        <f>Lists!C:C</f>
        <v>DZA003</v>
      </c>
      <c r="B5" s="218">
        <f t="shared" si="1"/>
        <v>2.5</v>
      </c>
      <c r="C5" s="219">
        <f t="shared" si="2"/>
        <v>0</v>
      </c>
      <c r="D5" s="282">
        <f t="shared" si="3"/>
        <v>2.7</v>
      </c>
      <c r="E5" s="281">
        <f>'Core Indicators'!R5</f>
        <v>2</v>
      </c>
      <c r="F5" s="281">
        <f>'Core Indicators'!Z5</f>
        <v>2</v>
      </c>
      <c r="G5" s="219">
        <f t="shared" si="4"/>
        <v>2</v>
      </c>
      <c r="H5" s="281">
        <f>'Core Indicators'!AH5</f>
        <v>3</v>
      </c>
      <c r="I5" s="281">
        <f>'Core Indicators'!AP5</f>
        <v>3</v>
      </c>
      <c r="J5" s="281">
        <f>'Core Indicators'!BN5</f>
        <v>3</v>
      </c>
      <c r="K5" s="281">
        <f t="shared" si="5"/>
        <v>3</v>
      </c>
      <c r="L5" s="218">
        <f t="shared" si="6"/>
        <v>3</v>
      </c>
      <c r="M5" s="282">
        <f>IF(N5="x","x",AVERAGE(N5:R5))</f>
        <v>3</v>
      </c>
      <c r="N5" s="283">
        <f>'Core Indicators'!DJ5</f>
        <v>3</v>
      </c>
      <c r="O5" s="283">
        <f>'Core Indicators'!DR5</f>
        <v>3</v>
      </c>
      <c r="P5" s="283">
        <f>'Core Indicators'!DZ5</f>
        <v>3</v>
      </c>
      <c r="Q5" s="283">
        <f>'Core Indicators'!EH5</f>
        <v>3</v>
      </c>
      <c r="R5" s="283">
        <f>'Core Indicators'!EP5</f>
        <v>3</v>
      </c>
      <c r="S5" s="219">
        <f t="shared" si="7"/>
        <v>1.7</v>
      </c>
      <c r="T5" s="219">
        <f t="shared" si="8"/>
        <v>1.3333333333333333</v>
      </c>
      <c r="U5" s="281">
        <v>1</v>
      </c>
      <c r="V5" s="281">
        <v>1</v>
      </c>
      <c r="W5" s="281">
        <f>'Core Indicators'!EX5</f>
        <v>3</v>
      </c>
      <c r="X5" s="219">
        <f t="shared" si="9"/>
        <v>2</v>
      </c>
      <c r="Y5" s="281">
        <v>1</v>
      </c>
      <c r="Z5" s="219">
        <f t="shared" si="10"/>
        <v>2</v>
      </c>
      <c r="AA5" s="281">
        <f>'Core Indicators'!FF5</f>
        <v>2</v>
      </c>
      <c r="AB5" s="281">
        <f t="shared" si="11"/>
        <v>2</v>
      </c>
      <c r="AC5" s="11">
        <f>'Core Indicators'!GD5</f>
        <v>2</v>
      </c>
      <c r="AD5" s="11">
        <f>'Core Indicators'!GL5</f>
        <v>2</v>
      </c>
      <c r="AE5" s="11">
        <f>'Core Indicators'!GT5</f>
        <v>2</v>
      </c>
      <c r="AF5" s="11">
        <f>'Core Indicators'!HB5</f>
        <v>2</v>
      </c>
      <c r="AG5" s="11">
        <f t="shared" si="12"/>
        <v>2</v>
      </c>
      <c r="AH5" s="11">
        <f>'Core Indicators'!HJ5</f>
        <v>2</v>
      </c>
      <c r="AI5" s="11">
        <f>'Core Indicators'!HR5</f>
        <v>2</v>
      </c>
      <c r="AJ5" s="11">
        <f t="shared" si="13"/>
        <v>2</v>
      </c>
      <c r="AK5" s="11">
        <f>'Core Indicators'!HZ5</f>
        <v>2</v>
      </c>
      <c r="AL5" s="11">
        <f>'Core Indicators'!IH5</f>
        <v>2</v>
      </c>
      <c r="AM5" s="11">
        <f>'Core Indicators'!IP5</f>
        <v>2</v>
      </c>
      <c r="AN5" s="11">
        <f t="shared" si="0"/>
        <v>2</v>
      </c>
    </row>
    <row r="6" spans="1:40" x14ac:dyDescent="0.3">
      <c r="A6" s="281" t="str">
        <f>Lists!C:C</f>
        <v>DZA004</v>
      </c>
      <c r="B6" s="218" t="str">
        <f t="shared" si="1"/>
        <v>x</v>
      </c>
      <c r="C6" s="219">
        <f t="shared" si="2"/>
        <v>3</v>
      </c>
      <c r="D6" s="282">
        <f t="shared" si="3"/>
        <v>2.7</v>
      </c>
      <c r="E6" s="281">
        <f>'Core Indicators'!R6</f>
        <v>2</v>
      </c>
      <c r="F6" s="281">
        <f>'Core Indicators'!Z6</f>
        <v>2</v>
      </c>
      <c r="G6" s="219">
        <f t="shared" si="4"/>
        <v>2</v>
      </c>
      <c r="H6" s="281" t="str">
        <f>'Core Indicators'!AH6</f>
        <v>x</v>
      </c>
      <c r="I6" s="281" t="str">
        <f>'Core Indicators'!AP6</f>
        <v>x</v>
      </c>
      <c r="J6" s="281">
        <f>'Core Indicators'!BN6</f>
        <v>3</v>
      </c>
      <c r="K6" s="281">
        <f t="shared" si="5"/>
        <v>3</v>
      </c>
      <c r="L6" s="218">
        <f t="shared" si="6"/>
        <v>3</v>
      </c>
      <c r="M6" s="282" t="str">
        <f>IF(N6="x","x",AVERAGE(N6:R6))</f>
        <v>x</v>
      </c>
      <c r="N6" s="283" t="str">
        <f>'Core Indicators'!DJ6</f>
        <v>x</v>
      </c>
      <c r="O6" s="283" t="str">
        <f>'Core Indicators'!DR6</f>
        <v>x</v>
      </c>
      <c r="P6" s="283" t="str">
        <f>'Core Indicators'!DZ6</f>
        <v>x</v>
      </c>
      <c r="Q6" s="283" t="str">
        <f>'Core Indicators'!EH6</f>
        <v>x</v>
      </c>
      <c r="R6" s="283" t="str">
        <f>'Core Indicators'!EP6</f>
        <v>x</v>
      </c>
      <c r="S6" s="219">
        <f t="shared" si="7"/>
        <v>1.4</v>
      </c>
      <c r="T6" s="219">
        <f t="shared" si="8"/>
        <v>1.3333333333333333</v>
      </c>
      <c r="U6" s="281">
        <v>1</v>
      </c>
      <c r="V6" s="281">
        <v>1</v>
      </c>
      <c r="W6" s="281">
        <f>'Core Indicators'!EX6</f>
        <v>3</v>
      </c>
      <c r="X6" s="219">
        <f t="shared" si="9"/>
        <v>2</v>
      </c>
      <c r="Y6" s="281">
        <v>1</v>
      </c>
      <c r="Z6" s="219">
        <f t="shared" si="10"/>
        <v>1.5</v>
      </c>
      <c r="AA6" s="281">
        <f>'Core Indicators'!FF6</f>
        <v>1</v>
      </c>
      <c r="AB6" s="281">
        <f t="shared" si="11"/>
        <v>2</v>
      </c>
      <c r="AC6" s="11">
        <f>'Core Indicators'!GD6</f>
        <v>2</v>
      </c>
      <c r="AD6" s="11">
        <f>'Core Indicators'!GL6</f>
        <v>2</v>
      </c>
      <c r="AE6" s="11">
        <f>'Core Indicators'!GT6</f>
        <v>2</v>
      </c>
      <c r="AF6" s="11">
        <f>'Core Indicators'!HB6</f>
        <v>2</v>
      </c>
      <c r="AG6" s="11">
        <f t="shared" si="12"/>
        <v>2</v>
      </c>
      <c r="AH6" s="11">
        <f>'Core Indicators'!HJ6</f>
        <v>2</v>
      </c>
      <c r="AI6" s="11">
        <f>'Core Indicators'!HR6</f>
        <v>2</v>
      </c>
      <c r="AJ6" s="11">
        <f t="shared" si="13"/>
        <v>2</v>
      </c>
      <c r="AK6" s="11">
        <f>'Core Indicators'!HZ6</f>
        <v>2</v>
      </c>
      <c r="AL6" s="11">
        <f>'Core Indicators'!IH6</f>
        <v>2</v>
      </c>
      <c r="AM6" s="11">
        <f>'Core Indicators'!IP6</f>
        <v>2</v>
      </c>
      <c r="AN6" s="11">
        <f t="shared" si="0"/>
        <v>2</v>
      </c>
    </row>
    <row r="7" spans="1:40" x14ac:dyDescent="0.3">
      <c r="A7" s="281" t="str">
        <f>Lists!C:C</f>
        <v>REG008</v>
      </c>
      <c r="B7" s="218" t="str">
        <f t="shared" si="1"/>
        <v>x</v>
      </c>
      <c r="C7" s="219">
        <f t="shared" si="2"/>
        <v>5</v>
      </c>
      <c r="D7" s="282" t="str">
        <f t="shared" si="3"/>
        <v>x</v>
      </c>
      <c r="E7" s="281" t="str">
        <f>'Core Indicators'!R7</f>
        <v>x</v>
      </c>
      <c r="F7" s="281" t="str">
        <f>'Core Indicators'!Z7</f>
        <v>x</v>
      </c>
      <c r="G7" s="219" t="str">
        <f t="shared" si="4"/>
        <v>x</v>
      </c>
      <c r="H7" s="281" t="str">
        <f>'Core Indicators'!AH7</f>
        <v>x</v>
      </c>
      <c r="I7" s="281" t="str">
        <f>'Core Indicators'!AP7</f>
        <v>x</v>
      </c>
      <c r="J7" s="281">
        <f>'Core Indicators'!BN7</f>
        <v>3</v>
      </c>
      <c r="K7" s="281">
        <f t="shared" si="5"/>
        <v>3</v>
      </c>
      <c r="L7" s="218">
        <f t="shared" si="6"/>
        <v>3</v>
      </c>
      <c r="M7" s="282" t="str">
        <f t="shared" ref="M7:M70" si="14">IF(N7="x","x",AVERAGE(N7:R7))</f>
        <v>x</v>
      </c>
      <c r="N7" s="283" t="str">
        <f>'Core Indicators'!DJ7</f>
        <v>x</v>
      </c>
      <c r="O7" s="283" t="str">
        <f>'Core Indicators'!DR7</f>
        <v>x</v>
      </c>
      <c r="P7" s="283" t="str">
        <f>'Core Indicators'!DZ7</f>
        <v>x</v>
      </c>
      <c r="Q7" s="283" t="str">
        <f>'Core Indicators'!EH7</f>
        <v>x</v>
      </c>
      <c r="R7" s="283" t="str">
        <f>'Core Indicators'!EP7</f>
        <v>x</v>
      </c>
      <c r="S7" s="219">
        <f t="shared" si="7"/>
        <v>1.4</v>
      </c>
      <c r="T7" s="219">
        <f t="shared" si="8"/>
        <v>1.3333333333333333</v>
      </c>
      <c r="U7" s="281">
        <v>1</v>
      </c>
      <c r="V7" s="281">
        <v>1</v>
      </c>
      <c r="W7" s="281">
        <f>'Core Indicators'!EX7</f>
        <v>3</v>
      </c>
      <c r="X7" s="219">
        <f t="shared" si="9"/>
        <v>2</v>
      </c>
      <c r="Y7" s="281">
        <v>1</v>
      </c>
      <c r="Z7" s="219">
        <f t="shared" si="10"/>
        <v>1.5</v>
      </c>
      <c r="AA7" s="281">
        <f>'Core Indicators'!FF7</f>
        <v>1</v>
      </c>
      <c r="AB7" s="281">
        <f t="shared" si="11"/>
        <v>2</v>
      </c>
      <c r="AC7" s="11">
        <f>'Core Indicators'!GD7</f>
        <v>2</v>
      </c>
      <c r="AD7" s="11">
        <f>'Core Indicators'!GL7</f>
        <v>2</v>
      </c>
      <c r="AE7" s="11">
        <f>'Core Indicators'!GT7</f>
        <v>2</v>
      </c>
      <c r="AF7" s="11">
        <f>'Core Indicators'!HB7</f>
        <v>2</v>
      </c>
      <c r="AG7" s="11">
        <f t="shared" si="12"/>
        <v>2</v>
      </c>
      <c r="AH7" s="11">
        <f>'Core Indicators'!HJ7</f>
        <v>2</v>
      </c>
      <c r="AI7" s="11">
        <f>'Core Indicators'!HR7</f>
        <v>2</v>
      </c>
      <c r="AJ7" s="11">
        <f t="shared" si="13"/>
        <v>2</v>
      </c>
      <c r="AK7" s="11">
        <f>'Core Indicators'!HZ7</f>
        <v>2</v>
      </c>
      <c r="AL7" s="11">
        <f>'Core Indicators'!IH7</f>
        <v>2</v>
      </c>
      <c r="AM7" s="11">
        <f>'Core Indicators'!IP7</f>
        <v>2</v>
      </c>
      <c r="AN7" s="11">
        <f t="shared" si="0"/>
        <v>2</v>
      </c>
    </row>
    <row r="8" spans="1:40" x14ac:dyDescent="0.3">
      <c r="A8" s="281" t="str">
        <f>Lists!C:C</f>
        <v>REG007</v>
      </c>
      <c r="B8" s="218" t="str">
        <f t="shared" si="1"/>
        <v>x</v>
      </c>
      <c r="C8" s="219">
        <f t="shared" si="2"/>
        <v>5</v>
      </c>
      <c r="D8" s="282" t="str">
        <f t="shared" si="3"/>
        <v>x</v>
      </c>
      <c r="E8" s="281" t="str">
        <f>'Core Indicators'!R8</f>
        <v>x</v>
      </c>
      <c r="F8" s="281" t="str">
        <f>'Core Indicators'!Z8</f>
        <v>x</v>
      </c>
      <c r="G8" s="219" t="str">
        <f t="shared" si="4"/>
        <v>x</v>
      </c>
      <c r="H8" s="281" t="str">
        <f>'Core Indicators'!AH8</f>
        <v>x</v>
      </c>
      <c r="I8" s="281" t="str">
        <f>'Core Indicators'!AP8</f>
        <v>x</v>
      </c>
      <c r="J8" s="281">
        <f>'Core Indicators'!BN8</f>
        <v>3</v>
      </c>
      <c r="K8" s="281">
        <f t="shared" si="5"/>
        <v>3</v>
      </c>
      <c r="L8" s="218">
        <f t="shared" si="6"/>
        <v>3</v>
      </c>
      <c r="M8" s="282" t="str">
        <f t="shared" si="14"/>
        <v>x</v>
      </c>
      <c r="N8" s="283" t="str">
        <f>'Core Indicators'!DJ8</f>
        <v>x</v>
      </c>
      <c r="O8" s="283" t="str">
        <f>'Core Indicators'!DR8</f>
        <v>x</v>
      </c>
      <c r="P8" s="283" t="str">
        <f>'Core Indicators'!DZ8</f>
        <v>x</v>
      </c>
      <c r="Q8" s="283" t="str">
        <f>'Core Indicators'!EH8</f>
        <v>x</v>
      </c>
      <c r="R8" s="283" t="str">
        <f>'Core Indicators'!EP8</f>
        <v>x</v>
      </c>
      <c r="S8" s="219">
        <f t="shared" si="7"/>
        <v>1.4</v>
      </c>
      <c r="T8" s="219">
        <f t="shared" si="8"/>
        <v>1.3333333333333333</v>
      </c>
      <c r="U8" s="281">
        <v>1</v>
      </c>
      <c r="V8" s="281">
        <v>1</v>
      </c>
      <c r="W8" s="281">
        <f>'Core Indicators'!EX8</f>
        <v>3</v>
      </c>
      <c r="X8" s="219">
        <f t="shared" si="9"/>
        <v>2</v>
      </c>
      <c r="Y8" s="281">
        <v>1</v>
      </c>
      <c r="Z8" s="219">
        <f t="shared" si="10"/>
        <v>1.5</v>
      </c>
      <c r="AA8" s="281">
        <f>'Core Indicators'!FF8</f>
        <v>1</v>
      </c>
      <c r="AB8" s="281">
        <f t="shared" si="11"/>
        <v>2</v>
      </c>
      <c r="AC8" s="11">
        <f>'Core Indicators'!GD8</f>
        <v>2</v>
      </c>
      <c r="AD8" s="11">
        <f>'Core Indicators'!GL8</f>
        <v>2</v>
      </c>
      <c r="AE8" s="11">
        <f>'Core Indicators'!GT8</f>
        <v>2</v>
      </c>
      <c r="AF8" s="11">
        <f>'Core Indicators'!HB8</f>
        <v>2</v>
      </c>
      <c r="AG8" s="11">
        <f t="shared" si="12"/>
        <v>2</v>
      </c>
      <c r="AH8" s="11">
        <f>'Core Indicators'!HJ8</f>
        <v>2</v>
      </c>
      <c r="AI8" s="11">
        <f>'Core Indicators'!HR8</f>
        <v>2</v>
      </c>
      <c r="AJ8" s="11">
        <f t="shared" si="13"/>
        <v>2</v>
      </c>
      <c r="AK8" s="11">
        <f>'Core Indicators'!HZ8</f>
        <v>2</v>
      </c>
      <c r="AL8" s="11">
        <f>'Core Indicators'!IH8</f>
        <v>2</v>
      </c>
      <c r="AM8" s="11">
        <f>'Core Indicators'!IP8</f>
        <v>2</v>
      </c>
      <c r="AN8" s="11">
        <f t="shared" si="0"/>
        <v>2</v>
      </c>
    </row>
    <row r="9" spans="1:40" x14ac:dyDescent="0.3">
      <c r="A9" s="281" t="str">
        <f>Lists!C:C</f>
        <v>ARM002</v>
      </c>
      <c r="B9" s="218" t="str">
        <f t="shared" si="1"/>
        <v>x</v>
      </c>
      <c r="C9" s="219">
        <f t="shared" si="2"/>
        <v>2</v>
      </c>
      <c r="D9" s="282">
        <f t="shared" si="3"/>
        <v>2.6</v>
      </c>
      <c r="E9" s="281">
        <f>'Core Indicators'!R9</f>
        <v>1</v>
      </c>
      <c r="F9" s="281">
        <f>'Core Indicators'!Z9</f>
        <v>2</v>
      </c>
      <c r="G9" s="219">
        <f t="shared" si="4"/>
        <v>1.5</v>
      </c>
      <c r="H9" s="281">
        <f>'Core Indicators'!AH9</f>
        <v>3</v>
      </c>
      <c r="I9" s="281">
        <f>'Core Indicators'!AP9</f>
        <v>3</v>
      </c>
      <c r="J9" s="281">
        <f>'Core Indicators'!BN9</f>
        <v>3</v>
      </c>
      <c r="K9" s="281">
        <f t="shared" si="5"/>
        <v>3</v>
      </c>
      <c r="L9" s="218">
        <f t="shared" si="6"/>
        <v>3</v>
      </c>
      <c r="M9" s="282" t="str">
        <f t="shared" si="14"/>
        <v>x</v>
      </c>
      <c r="N9" s="283" t="str">
        <f>'Core Indicators'!DJ9</f>
        <v>x</v>
      </c>
      <c r="O9" s="283" t="str">
        <f>'Core Indicators'!DR9</f>
        <v>x</v>
      </c>
      <c r="P9" s="283" t="str">
        <f>'Core Indicators'!DZ9</f>
        <v>x</v>
      </c>
      <c r="Q9" s="283" t="str">
        <f>'Core Indicators'!EH9</f>
        <v>x</v>
      </c>
      <c r="R9" s="283" t="str">
        <f>'Core Indicators'!EP9</f>
        <v>x</v>
      </c>
      <c r="S9" s="219">
        <f t="shared" si="7"/>
        <v>1.7</v>
      </c>
      <c r="T9" s="219">
        <f t="shared" si="8"/>
        <v>1.3333333333333333</v>
      </c>
      <c r="U9" s="281">
        <v>1</v>
      </c>
      <c r="V9" s="281">
        <v>1</v>
      </c>
      <c r="W9" s="281">
        <f>'Core Indicators'!EX9</f>
        <v>3</v>
      </c>
      <c r="X9" s="219">
        <f t="shared" si="9"/>
        <v>2</v>
      </c>
      <c r="Y9" s="281">
        <v>1</v>
      </c>
      <c r="Z9" s="219">
        <f t="shared" si="10"/>
        <v>2</v>
      </c>
      <c r="AA9" s="281" t="str">
        <f>'Core Indicators'!FF9</f>
        <v>x</v>
      </c>
      <c r="AB9" s="281">
        <f t="shared" si="11"/>
        <v>2</v>
      </c>
      <c r="AC9" s="11">
        <f>'Core Indicators'!GD9</f>
        <v>2</v>
      </c>
      <c r="AD9" s="11">
        <f>'Core Indicators'!GL9</f>
        <v>2</v>
      </c>
      <c r="AE9" s="11">
        <f>'Core Indicators'!GT9</f>
        <v>2</v>
      </c>
      <c r="AF9" s="11">
        <f>'Core Indicators'!HB9</f>
        <v>2</v>
      </c>
      <c r="AG9" s="11">
        <f t="shared" si="12"/>
        <v>2</v>
      </c>
      <c r="AH9" s="11">
        <f>'Core Indicators'!HJ9</f>
        <v>2</v>
      </c>
      <c r="AI9" s="11">
        <f>'Core Indicators'!HR9</f>
        <v>2</v>
      </c>
      <c r="AJ9" s="11">
        <f t="shared" si="13"/>
        <v>2</v>
      </c>
      <c r="AK9" s="11">
        <f>'Core Indicators'!HZ9</f>
        <v>2</v>
      </c>
      <c r="AL9" s="11">
        <f>'Core Indicators'!IH9</f>
        <v>2</v>
      </c>
      <c r="AM9" s="11">
        <f>'Core Indicators'!IP9</f>
        <v>2</v>
      </c>
      <c r="AN9" s="11">
        <f t="shared" si="0"/>
        <v>2</v>
      </c>
    </row>
    <row r="10" spans="1:40" x14ac:dyDescent="0.3">
      <c r="A10" s="281" t="str">
        <f>Lists!C:C</f>
        <v>REG013</v>
      </c>
      <c r="B10" s="218" t="str">
        <f t="shared" si="1"/>
        <v>x</v>
      </c>
      <c r="C10" s="219">
        <f t="shared" si="2"/>
        <v>2</v>
      </c>
      <c r="D10" s="282">
        <f t="shared" si="3"/>
        <v>2.7</v>
      </c>
      <c r="E10" s="281">
        <f>'Core Indicators'!R10</f>
        <v>1</v>
      </c>
      <c r="F10" s="281">
        <f>'Core Indicators'!Z10</f>
        <v>3</v>
      </c>
      <c r="G10" s="219">
        <f t="shared" si="4"/>
        <v>2.1</v>
      </c>
      <c r="H10" s="281">
        <f>'Core Indicators'!AH10</f>
        <v>3</v>
      </c>
      <c r="I10" s="281">
        <f>'Core Indicators'!AP10</f>
        <v>3</v>
      </c>
      <c r="J10" s="281">
        <f>'Core Indicators'!BN10</f>
        <v>3</v>
      </c>
      <c r="K10" s="281">
        <f t="shared" si="5"/>
        <v>3</v>
      </c>
      <c r="L10" s="218">
        <f t="shared" si="6"/>
        <v>3</v>
      </c>
      <c r="M10" s="282" t="str">
        <f t="shared" si="14"/>
        <v>x</v>
      </c>
      <c r="N10" s="283" t="str">
        <f>'Core Indicators'!DJ10</f>
        <v>x</v>
      </c>
      <c r="O10" s="283" t="str">
        <f>'Core Indicators'!DR10</f>
        <v>x</v>
      </c>
      <c r="P10" s="283" t="str">
        <f>'Core Indicators'!DZ10</f>
        <v>x</v>
      </c>
      <c r="Q10" s="283" t="str">
        <f>'Core Indicators'!EH10</f>
        <v>x</v>
      </c>
      <c r="R10" s="283" t="str">
        <f>'Core Indicators'!EP10</f>
        <v>x</v>
      </c>
      <c r="S10" s="219">
        <f t="shared" si="7"/>
        <v>1.7</v>
      </c>
      <c r="T10" s="219">
        <f t="shared" si="8"/>
        <v>1.3333333333333333</v>
      </c>
      <c r="U10" s="281">
        <v>1</v>
      </c>
      <c r="V10" s="281">
        <v>1</v>
      </c>
      <c r="W10" s="281">
        <f>'Core Indicators'!EX10</f>
        <v>3</v>
      </c>
      <c r="X10" s="219">
        <f t="shared" si="9"/>
        <v>2</v>
      </c>
      <c r="Y10" s="281">
        <v>1</v>
      </c>
      <c r="Z10" s="219">
        <f t="shared" si="10"/>
        <v>2</v>
      </c>
      <c r="AA10" s="281" t="str">
        <f>'Core Indicators'!FF10</f>
        <v>x</v>
      </c>
      <c r="AB10" s="281">
        <f t="shared" si="11"/>
        <v>2</v>
      </c>
      <c r="AC10" s="11">
        <f>'Core Indicators'!GD10</f>
        <v>2</v>
      </c>
      <c r="AD10" s="11">
        <f>'Core Indicators'!GL10</f>
        <v>2</v>
      </c>
      <c r="AE10" s="11">
        <f>'Core Indicators'!GT10</f>
        <v>2</v>
      </c>
      <c r="AF10" s="11">
        <f>'Core Indicators'!HB10</f>
        <v>2</v>
      </c>
      <c r="AG10" s="11">
        <f t="shared" si="12"/>
        <v>2</v>
      </c>
      <c r="AH10" s="11">
        <f>'Core Indicators'!HJ10</f>
        <v>2</v>
      </c>
      <c r="AI10" s="11">
        <f>'Core Indicators'!HR10</f>
        <v>2</v>
      </c>
      <c r="AJ10" s="11">
        <f t="shared" si="13"/>
        <v>2</v>
      </c>
      <c r="AK10" s="11">
        <f>'Core Indicators'!HZ10</f>
        <v>2</v>
      </c>
      <c r="AL10" s="11">
        <f>'Core Indicators'!IH10</f>
        <v>2</v>
      </c>
      <c r="AM10" s="11">
        <f>'Core Indicators'!IP10</f>
        <v>2</v>
      </c>
      <c r="AN10" s="11">
        <f t="shared" si="0"/>
        <v>2</v>
      </c>
    </row>
    <row r="11" spans="1:40" x14ac:dyDescent="0.3">
      <c r="A11" s="281" t="str">
        <f>Lists!C:C</f>
        <v>AZE002</v>
      </c>
      <c r="B11" s="218" t="str">
        <f t="shared" si="1"/>
        <v>x</v>
      </c>
      <c r="C11" s="219">
        <f t="shared" si="2"/>
        <v>2</v>
      </c>
      <c r="D11" s="282">
        <f t="shared" si="3"/>
        <v>2.6</v>
      </c>
      <c r="E11" s="281">
        <f>'Core Indicators'!R11</f>
        <v>1</v>
      </c>
      <c r="F11" s="281">
        <f>'Core Indicators'!Z11</f>
        <v>3</v>
      </c>
      <c r="G11" s="219">
        <f t="shared" si="4"/>
        <v>2.1</v>
      </c>
      <c r="H11" s="281">
        <f>'Core Indicators'!AH11</f>
        <v>3</v>
      </c>
      <c r="I11" s="281">
        <f>'Core Indicators'!AP11</f>
        <v>2</v>
      </c>
      <c r="J11" s="281">
        <f>'Core Indicators'!BN11</f>
        <v>3</v>
      </c>
      <c r="K11" s="281">
        <f t="shared" si="5"/>
        <v>2.5</v>
      </c>
      <c r="L11" s="218">
        <f t="shared" si="6"/>
        <v>2.8</v>
      </c>
      <c r="M11" s="282" t="str">
        <f t="shared" si="14"/>
        <v>x</v>
      </c>
      <c r="N11" s="283" t="str">
        <f>'Core Indicators'!DJ11</f>
        <v>x</v>
      </c>
      <c r="O11" s="283" t="str">
        <f>'Core Indicators'!DR11</f>
        <v>x</v>
      </c>
      <c r="P11" s="283" t="str">
        <f>'Core Indicators'!DZ11</f>
        <v>x</v>
      </c>
      <c r="Q11" s="283" t="str">
        <f>'Core Indicators'!EH11</f>
        <v>x</v>
      </c>
      <c r="R11" s="283" t="str">
        <f>'Core Indicators'!EP11</f>
        <v>x</v>
      </c>
      <c r="S11" s="219">
        <f t="shared" si="7"/>
        <v>1.7</v>
      </c>
      <c r="T11" s="219">
        <f t="shared" si="8"/>
        <v>1.3333333333333333</v>
      </c>
      <c r="U11" s="281">
        <v>1</v>
      </c>
      <c r="V11" s="281">
        <v>1</v>
      </c>
      <c r="W11" s="281">
        <f>'Core Indicators'!EX11</f>
        <v>3</v>
      </c>
      <c r="X11" s="219">
        <f t="shared" si="9"/>
        <v>2</v>
      </c>
      <c r="Y11" s="281">
        <v>1</v>
      </c>
      <c r="Z11" s="219">
        <f t="shared" si="10"/>
        <v>2</v>
      </c>
      <c r="AA11" s="281" t="str">
        <f>'Core Indicators'!FF11</f>
        <v>x</v>
      </c>
      <c r="AB11" s="281">
        <f t="shared" si="11"/>
        <v>2</v>
      </c>
      <c r="AC11" s="11">
        <f>'Core Indicators'!GD11</f>
        <v>2</v>
      </c>
      <c r="AD11" s="11">
        <f>'Core Indicators'!GL11</f>
        <v>2</v>
      </c>
      <c r="AE11" s="11">
        <f>'Core Indicators'!GT11</f>
        <v>2</v>
      </c>
      <c r="AF11" s="11">
        <f>'Core Indicators'!HB11</f>
        <v>2</v>
      </c>
      <c r="AG11" s="11">
        <f t="shared" si="12"/>
        <v>2</v>
      </c>
      <c r="AH11" s="11">
        <f>'Core Indicators'!HJ11</f>
        <v>2</v>
      </c>
      <c r="AI11" s="11">
        <f>'Core Indicators'!HR11</f>
        <v>2</v>
      </c>
      <c r="AJ11" s="11">
        <f t="shared" si="13"/>
        <v>2</v>
      </c>
      <c r="AK11" s="11">
        <f>'Core Indicators'!HZ11</f>
        <v>2</v>
      </c>
      <c r="AL11" s="11">
        <f>'Core Indicators'!IH11</f>
        <v>2</v>
      </c>
      <c r="AM11" s="11">
        <f>'Core Indicators'!IP11</f>
        <v>2</v>
      </c>
      <c r="AN11" s="11">
        <f t="shared" si="0"/>
        <v>2</v>
      </c>
    </row>
    <row r="12" spans="1:40" x14ac:dyDescent="0.3">
      <c r="A12" s="281" t="str">
        <f>Lists!C:C</f>
        <v>BGD002</v>
      </c>
      <c r="B12" s="218">
        <f t="shared" si="1"/>
        <v>1.7</v>
      </c>
      <c r="C12" s="219">
        <f t="shared" si="2"/>
        <v>0</v>
      </c>
      <c r="D12" s="282">
        <f t="shared" si="3"/>
        <v>1.4</v>
      </c>
      <c r="E12" s="281">
        <f>'Core Indicators'!R12</f>
        <v>2</v>
      </c>
      <c r="F12" s="281">
        <f>'Core Indicators'!Z12</f>
        <v>1</v>
      </c>
      <c r="G12" s="219">
        <f t="shared" si="4"/>
        <v>1.5</v>
      </c>
      <c r="H12" s="281" t="b">
        <f>'Core Indicators'!AH12</f>
        <v>0</v>
      </c>
      <c r="I12" s="281">
        <f>'Core Indicators'!AP12</f>
        <v>2</v>
      </c>
      <c r="J12" s="281">
        <f>'Core Indicators'!BN12</f>
        <v>3</v>
      </c>
      <c r="K12" s="281">
        <f t="shared" si="5"/>
        <v>2.5</v>
      </c>
      <c r="L12" s="218">
        <f t="shared" si="6"/>
        <v>1.3</v>
      </c>
      <c r="M12" s="282">
        <f t="shared" si="14"/>
        <v>2</v>
      </c>
      <c r="N12" s="283">
        <f>'Core Indicators'!DJ12</f>
        <v>2</v>
      </c>
      <c r="O12" s="283">
        <f>'Core Indicators'!DR12</f>
        <v>2</v>
      </c>
      <c r="P12" s="283">
        <f>'Core Indicators'!DZ12</f>
        <v>2</v>
      </c>
      <c r="Q12" s="283">
        <f>'Core Indicators'!EH12</f>
        <v>2</v>
      </c>
      <c r="R12" s="283">
        <f>'Core Indicators'!EP12</f>
        <v>2</v>
      </c>
      <c r="S12" s="219">
        <f t="shared" si="7"/>
        <v>1.3</v>
      </c>
      <c r="T12" s="219">
        <f t="shared" si="8"/>
        <v>1.1666666666666667</v>
      </c>
      <c r="U12" s="281">
        <v>1</v>
      </c>
      <c r="V12" s="281">
        <v>1</v>
      </c>
      <c r="W12" s="281">
        <f>'Core Indicators'!EX12</f>
        <v>2</v>
      </c>
      <c r="X12" s="219">
        <f t="shared" si="9"/>
        <v>1.5</v>
      </c>
      <c r="Y12" s="281">
        <v>1</v>
      </c>
      <c r="Z12" s="219">
        <f t="shared" si="10"/>
        <v>1.5</v>
      </c>
      <c r="AA12" s="281">
        <f>'Core Indicators'!FF12</f>
        <v>1</v>
      </c>
      <c r="AB12" s="281">
        <f t="shared" si="11"/>
        <v>2</v>
      </c>
      <c r="AC12" s="11">
        <f>'Core Indicators'!GD12</f>
        <v>2</v>
      </c>
      <c r="AD12" s="11">
        <f>'Core Indicators'!GL12</f>
        <v>2</v>
      </c>
      <c r="AE12" s="11">
        <f>'Core Indicators'!GT12</f>
        <v>2</v>
      </c>
      <c r="AF12" s="11">
        <f>'Core Indicators'!HB12</f>
        <v>2</v>
      </c>
      <c r="AG12" s="11">
        <f t="shared" si="12"/>
        <v>2</v>
      </c>
      <c r="AH12" s="11">
        <f>'Core Indicators'!HJ12</f>
        <v>2</v>
      </c>
      <c r="AI12" s="11">
        <f>'Core Indicators'!HR12</f>
        <v>2</v>
      </c>
      <c r="AJ12" s="11">
        <f t="shared" si="13"/>
        <v>2</v>
      </c>
      <c r="AK12" s="11">
        <f>'Core Indicators'!HZ12</f>
        <v>2</v>
      </c>
      <c r="AL12" s="11">
        <f>'Core Indicators'!IH12</f>
        <v>2</v>
      </c>
      <c r="AM12" s="11">
        <f>'Core Indicators'!IP12</f>
        <v>2</v>
      </c>
      <c r="AN12" s="11">
        <f t="shared" si="0"/>
        <v>2</v>
      </c>
    </row>
    <row r="13" spans="1:40" x14ac:dyDescent="0.3">
      <c r="A13" s="281" t="str">
        <f>Lists!C:C</f>
        <v>REG011</v>
      </c>
      <c r="B13" s="218">
        <f t="shared" si="1"/>
        <v>1.8</v>
      </c>
      <c r="C13" s="219">
        <f t="shared" si="2"/>
        <v>0</v>
      </c>
      <c r="D13" s="282">
        <f t="shared" si="3"/>
        <v>1.8</v>
      </c>
      <c r="E13" s="281">
        <f>'Core Indicators'!R13</f>
        <v>1</v>
      </c>
      <c r="F13" s="281">
        <f>'Core Indicators'!Z13</f>
        <v>2</v>
      </c>
      <c r="G13" s="219">
        <f t="shared" si="4"/>
        <v>1.5</v>
      </c>
      <c r="H13" s="281">
        <f>'Core Indicators'!AH13</f>
        <v>2</v>
      </c>
      <c r="I13" s="281">
        <f>'Core Indicators'!AP13</f>
        <v>2</v>
      </c>
      <c r="J13" s="281">
        <f>'Core Indicators'!BN13</f>
        <v>2</v>
      </c>
      <c r="K13" s="281">
        <f t="shared" si="5"/>
        <v>2</v>
      </c>
      <c r="L13" s="218">
        <f t="shared" si="6"/>
        <v>2</v>
      </c>
      <c r="M13" s="282">
        <f t="shared" si="14"/>
        <v>2</v>
      </c>
      <c r="N13" s="283">
        <f>'Core Indicators'!DJ13</f>
        <v>2</v>
      </c>
      <c r="O13" s="283">
        <f>'Core Indicators'!DR13</f>
        <v>2</v>
      </c>
      <c r="P13" s="283">
        <f>'Core Indicators'!DZ13</f>
        <v>2</v>
      </c>
      <c r="Q13" s="283">
        <f>'Core Indicators'!EH13</f>
        <v>2</v>
      </c>
      <c r="R13" s="283">
        <f>'Core Indicators'!EP13</f>
        <v>2</v>
      </c>
      <c r="S13" s="219">
        <f t="shared" si="7"/>
        <v>1.6</v>
      </c>
      <c r="T13" s="219">
        <f t="shared" si="8"/>
        <v>1.1666666666666667</v>
      </c>
      <c r="U13" s="281">
        <v>1</v>
      </c>
      <c r="V13" s="281">
        <v>1</v>
      </c>
      <c r="W13" s="281">
        <f>'Core Indicators'!EX13</f>
        <v>2</v>
      </c>
      <c r="X13" s="219">
        <f t="shared" si="9"/>
        <v>1.5</v>
      </c>
      <c r="Y13" s="281">
        <v>1</v>
      </c>
      <c r="Z13" s="219">
        <f t="shared" si="10"/>
        <v>2</v>
      </c>
      <c r="AA13" s="281">
        <f>'Core Indicators'!FF13</f>
        <v>2</v>
      </c>
      <c r="AB13" s="281">
        <f t="shared" si="11"/>
        <v>2</v>
      </c>
      <c r="AC13" s="11">
        <f>'Core Indicators'!GD13</f>
        <v>2</v>
      </c>
      <c r="AD13" s="11">
        <f>'Core Indicators'!GL13</f>
        <v>2</v>
      </c>
      <c r="AE13" s="11">
        <f>'Core Indicators'!GT13</f>
        <v>2</v>
      </c>
      <c r="AF13" s="11">
        <f>'Core Indicators'!HB13</f>
        <v>2</v>
      </c>
      <c r="AG13" s="11">
        <f t="shared" si="12"/>
        <v>2</v>
      </c>
      <c r="AH13" s="11">
        <f>'Core Indicators'!HJ13</f>
        <v>2</v>
      </c>
      <c r="AI13" s="11">
        <f>'Core Indicators'!HR13</f>
        <v>2</v>
      </c>
      <c r="AJ13" s="11">
        <f t="shared" si="13"/>
        <v>2</v>
      </c>
      <c r="AK13" s="11">
        <f>'Core Indicators'!HZ13</f>
        <v>2</v>
      </c>
      <c r="AL13" s="11">
        <f>'Core Indicators'!IH13</f>
        <v>2</v>
      </c>
      <c r="AM13" s="11">
        <f>'Core Indicators'!IP13</f>
        <v>2</v>
      </c>
      <c r="AN13" s="11">
        <f t="shared" si="0"/>
        <v>2</v>
      </c>
    </row>
    <row r="14" spans="1:40" x14ac:dyDescent="0.3">
      <c r="A14" s="281" t="str">
        <f>Lists!C:C</f>
        <v>BRA002</v>
      </c>
      <c r="B14" s="218">
        <f t="shared" si="1"/>
        <v>2</v>
      </c>
      <c r="C14" s="219">
        <f t="shared" si="2"/>
        <v>0</v>
      </c>
      <c r="D14" s="282">
        <f t="shared" si="3"/>
        <v>2.2000000000000002</v>
      </c>
      <c r="E14" s="281">
        <f>'Core Indicators'!R14</f>
        <v>2</v>
      </c>
      <c r="F14" s="281">
        <f>'Core Indicators'!Z14</f>
        <v>2</v>
      </c>
      <c r="G14" s="219">
        <f t="shared" si="4"/>
        <v>2</v>
      </c>
      <c r="H14" s="281">
        <f>'Core Indicators'!AH14</f>
        <v>2</v>
      </c>
      <c r="I14" s="281">
        <f>'Core Indicators'!AP14</f>
        <v>2</v>
      </c>
      <c r="J14" s="281">
        <f>'Core Indicators'!BN14</f>
        <v>3</v>
      </c>
      <c r="K14" s="281">
        <f t="shared" si="5"/>
        <v>2.5</v>
      </c>
      <c r="L14" s="218">
        <f t="shared" si="6"/>
        <v>2.2999999999999998</v>
      </c>
      <c r="M14" s="282">
        <f t="shared" si="14"/>
        <v>2</v>
      </c>
      <c r="N14" s="283">
        <f>'Core Indicators'!DJ14</f>
        <v>2</v>
      </c>
      <c r="O14" s="283">
        <f>'Core Indicators'!DR14</f>
        <v>2</v>
      </c>
      <c r="P14" s="283">
        <f>'Core Indicators'!DZ14</f>
        <v>2</v>
      </c>
      <c r="Q14" s="283">
        <f>'Core Indicators'!EH14</f>
        <v>2</v>
      </c>
      <c r="R14" s="283">
        <f>'Core Indicators'!EP14</f>
        <v>2</v>
      </c>
      <c r="S14" s="219">
        <f t="shared" si="7"/>
        <v>1.7</v>
      </c>
      <c r="T14" s="219">
        <f t="shared" si="8"/>
        <v>1.3333333333333333</v>
      </c>
      <c r="U14" s="281">
        <v>1</v>
      </c>
      <c r="V14" s="281">
        <v>1</v>
      </c>
      <c r="W14" s="281">
        <f>'Core Indicators'!EX14</f>
        <v>3</v>
      </c>
      <c r="X14" s="219">
        <f t="shared" si="9"/>
        <v>2</v>
      </c>
      <c r="Y14" s="281">
        <v>1</v>
      </c>
      <c r="Z14" s="219">
        <f t="shared" si="10"/>
        <v>2</v>
      </c>
      <c r="AA14" s="281">
        <f>'Core Indicators'!FF14</f>
        <v>2</v>
      </c>
      <c r="AB14" s="281">
        <f t="shared" si="11"/>
        <v>2</v>
      </c>
      <c r="AC14" s="11">
        <f>'Core Indicators'!GD14</f>
        <v>2</v>
      </c>
      <c r="AD14" s="11">
        <f>'Core Indicators'!GL14</f>
        <v>2</v>
      </c>
      <c r="AE14" s="11">
        <f>'Core Indicators'!GT14</f>
        <v>2</v>
      </c>
      <c r="AF14" s="11">
        <f>'Core Indicators'!HB14</f>
        <v>2</v>
      </c>
      <c r="AG14" s="11">
        <f t="shared" si="12"/>
        <v>2</v>
      </c>
      <c r="AH14" s="11">
        <f>'Core Indicators'!HJ14</f>
        <v>2</v>
      </c>
      <c r="AI14" s="11">
        <f>'Core Indicators'!HR14</f>
        <v>2</v>
      </c>
      <c r="AJ14" s="11">
        <f t="shared" si="13"/>
        <v>2</v>
      </c>
      <c r="AK14" s="11">
        <f>'Core Indicators'!HZ14</f>
        <v>2</v>
      </c>
      <c r="AL14" s="11">
        <f>'Core Indicators'!IH14</f>
        <v>2</v>
      </c>
      <c r="AM14" s="11">
        <f>'Core Indicators'!IP14</f>
        <v>2</v>
      </c>
      <c r="AN14" s="11">
        <f t="shared" si="0"/>
        <v>2</v>
      </c>
    </row>
    <row r="15" spans="1:40" x14ac:dyDescent="0.3">
      <c r="A15" s="281" t="str">
        <f>Lists!C:C</f>
        <v>BFA002</v>
      </c>
      <c r="B15" s="218">
        <f t="shared" si="1"/>
        <v>1.9</v>
      </c>
      <c r="C15" s="219">
        <f t="shared" si="2"/>
        <v>0</v>
      </c>
      <c r="D15" s="282">
        <f t="shared" si="3"/>
        <v>2</v>
      </c>
      <c r="E15" s="281">
        <f>'Core Indicators'!R15</f>
        <v>1</v>
      </c>
      <c r="F15" s="281">
        <f>'Core Indicators'!Z15</f>
        <v>2</v>
      </c>
      <c r="G15" s="219">
        <f t="shared" si="4"/>
        <v>1.5</v>
      </c>
      <c r="H15" s="281">
        <f>'Core Indicators'!AH15</f>
        <v>2</v>
      </c>
      <c r="I15" s="281">
        <f>'Core Indicators'!AP15</f>
        <v>3</v>
      </c>
      <c r="J15" s="281">
        <f>'Core Indicators'!BN15</f>
        <v>2</v>
      </c>
      <c r="K15" s="281">
        <f t="shared" si="5"/>
        <v>2.5</v>
      </c>
      <c r="L15" s="218">
        <f t="shared" si="6"/>
        <v>2.2999999999999998</v>
      </c>
      <c r="M15" s="282">
        <f t="shared" si="14"/>
        <v>2</v>
      </c>
      <c r="N15" s="283">
        <f>'Core Indicators'!DJ15</f>
        <v>2</v>
      </c>
      <c r="O15" s="283">
        <f>'Core Indicators'!DR15</f>
        <v>2</v>
      </c>
      <c r="P15" s="283">
        <f>'Core Indicators'!DZ15</f>
        <v>2</v>
      </c>
      <c r="Q15" s="283">
        <f>'Core Indicators'!EH15</f>
        <v>2</v>
      </c>
      <c r="R15" s="283">
        <f>'Core Indicators'!EP15</f>
        <v>2</v>
      </c>
      <c r="S15" s="219">
        <f t="shared" si="7"/>
        <v>1.6</v>
      </c>
      <c r="T15" s="219">
        <f t="shared" si="8"/>
        <v>1.1666666666666667</v>
      </c>
      <c r="U15" s="281">
        <v>1</v>
      </c>
      <c r="V15" s="281">
        <v>1</v>
      </c>
      <c r="W15" s="281">
        <f>'Core Indicators'!EX15</f>
        <v>2</v>
      </c>
      <c r="X15" s="219">
        <f t="shared" si="9"/>
        <v>1.5</v>
      </c>
      <c r="Y15" s="281">
        <v>1</v>
      </c>
      <c r="Z15" s="219">
        <f t="shared" si="10"/>
        <v>2</v>
      </c>
      <c r="AA15" s="281">
        <f>'Core Indicators'!FF15</f>
        <v>2</v>
      </c>
      <c r="AB15" s="281">
        <f t="shared" si="11"/>
        <v>2</v>
      </c>
      <c r="AC15" s="11">
        <f>'Core Indicators'!GD15</f>
        <v>2</v>
      </c>
      <c r="AD15" s="11">
        <f>'Core Indicators'!GL15</f>
        <v>2</v>
      </c>
      <c r="AE15" s="11">
        <f>'Core Indicators'!GT15</f>
        <v>2</v>
      </c>
      <c r="AF15" s="11">
        <f>'Core Indicators'!HB15</f>
        <v>2</v>
      </c>
      <c r="AG15" s="11">
        <f t="shared" si="12"/>
        <v>2</v>
      </c>
      <c r="AH15" s="11">
        <f>'Core Indicators'!HJ15</f>
        <v>2</v>
      </c>
      <c r="AI15" s="11">
        <f>'Core Indicators'!HR15</f>
        <v>2</v>
      </c>
      <c r="AJ15" s="11">
        <f t="shared" si="13"/>
        <v>2</v>
      </c>
      <c r="AK15" s="11">
        <f>'Core Indicators'!HZ15</f>
        <v>2</v>
      </c>
      <c r="AL15" s="11">
        <f>'Core Indicators'!IH15</f>
        <v>2</v>
      </c>
      <c r="AM15" s="11">
        <f>'Core Indicators'!IP15</f>
        <v>2</v>
      </c>
      <c r="AN15" s="11">
        <f t="shared" si="0"/>
        <v>2</v>
      </c>
    </row>
    <row r="16" spans="1:40" x14ac:dyDescent="0.3">
      <c r="A16" s="281" t="str">
        <f>Lists!C:C</f>
        <v>BFA003</v>
      </c>
      <c r="B16" s="218">
        <f t="shared" si="1"/>
        <v>1.9</v>
      </c>
      <c r="C16" s="219">
        <f t="shared" si="2"/>
        <v>1</v>
      </c>
      <c r="D16" s="282">
        <f t="shared" si="3"/>
        <v>1.8</v>
      </c>
      <c r="E16" s="281">
        <f>'Core Indicators'!R16</f>
        <v>1</v>
      </c>
      <c r="F16" s="281">
        <f>'Core Indicators'!Z16</f>
        <v>2</v>
      </c>
      <c r="G16" s="219">
        <f t="shared" si="4"/>
        <v>1.5</v>
      </c>
      <c r="H16" s="281">
        <f>'Core Indicators'!AH16</f>
        <v>2</v>
      </c>
      <c r="I16" s="281" t="str">
        <f>'Core Indicators'!AP16</f>
        <v>x</v>
      </c>
      <c r="J16" s="281">
        <f>'Core Indicators'!BN16</f>
        <v>2</v>
      </c>
      <c r="K16" s="281">
        <f t="shared" si="5"/>
        <v>2</v>
      </c>
      <c r="L16" s="218">
        <f t="shared" si="6"/>
        <v>2</v>
      </c>
      <c r="M16" s="282">
        <f t="shared" si="14"/>
        <v>2</v>
      </c>
      <c r="N16" s="283">
        <f>'Core Indicators'!DJ16</f>
        <v>2</v>
      </c>
      <c r="O16" s="283">
        <f>'Core Indicators'!DR16</f>
        <v>2</v>
      </c>
      <c r="P16" s="283">
        <f>'Core Indicators'!DZ16</f>
        <v>2</v>
      </c>
      <c r="Q16" s="283">
        <f>'Core Indicators'!EH16</f>
        <v>2</v>
      </c>
      <c r="R16" s="283">
        <f>'Core Indicators'!EP16</f>
        <v>2</v>
      </c>
      <c r="S16" s="219">
        <f t="shared" si="7"/>
        <v>1.9</v>
      </c>
      <c r="T16" s="219">
        <f t="shared" si="8"/>
        <v>1.1666666666666667</v>
      </c>
      <c r="U16" s="281">
        <v>1</v>
      </c>
      <c r="V16" s="281">
        <v>1</v>
      </c>
      <c r="W16" s="281">
        <f>'Core Indicators'!EX16</f>
        <v>2</v>
      </c>
      <c r="X16" s="219">
        <f t="shared" si="9"/>
        <v>1.5</v>
      </c>
      <c r="Y16" s="281">
        <v>1</v>
      </c>
      <c r="Z16" s="219">
        <f t="shared" si="10"/>
        <v>2.5</v>
      </c>
      <c r="AA16" s="281">
        <f>'Core Indicators'!FF16</f>
        <v>3</v>
      </c>
      <c r="AB16" s="281">
        <f t="shared" si="11"/>
        <v>2</v>
      </c>
      <c r="AC16" s="11">
        <f>'Core Indicators'!GD16</f>
        <v>2</v>
      </c>
      <c r="AD16" s="11">
        <f>'Core Indicators'!GL16</f>
        <v>2</v>
      </c>
      <c r="AE16" s="11">
        <f>'Core Indicators'!GT16</f>
        <v>2</v>
      </c>
      <c r="AF16" s="11">
        <f>'Core Indicators'!HB16</f>
        <v>2</v>
      </c>
      <c r="AG16" s="11">
        <f t="shared" si="12"/>
        <v>2</v>
      </c>
      <c r="AH16" s="11">
        <f>'Core Indicators'!HJ16</f>
        <v>2</v>
      </c>
      <c r="AI16" s="11">
        <f>'Core Indicators'!HR16</f>
        <v>2</v>
      </c>
      <c r="AJ16" s="11">
        <f t="shared" si="13"/>
        <v>2</v>
      </c>
      <c r="AK16" s="11">
        <f>'Core Indicators'!HZ16</f>
        <v>2</v>
      </c>
      <c r="AL16" s="11">
        <f>'Core Indicators'!IH16</f>
        <v>2</v>
      </c>
      <c r="AM16" s="11">
        <f>'Core Indicators'!IP16</f>
        <v>2</v>
      </c>
      <c r="AN16" s="11">
        <f t="shared" si="0"/>
        <v>2</v>
      </c>
    </row>
    <row r="17" spans="1:40" x14ac:dyDescent="0.3">
      <c r="A17" s="281" t="str">
        <f>Lists!C:C</f>
        <v>BFA004</v>
      </c>
      <c r="B17" s="218">
        <f t="shared" si="1"/>
        <v>2</v>
      </c>
      <c r="C17" s="219">
        <f t="shared" si="2"/>
        <v>1</v>
      </c>
      <c r="D17" s="282">
        <f t="shared" si="3"/>
        <v>2.4</v>
      </c>
      <c r="E17" s="281">
        <f>'Core Indicators'!R17</f>
        <v>1</v>
      </c>
      <c r="F17" s="281">
        <f>'Core Indicators'!Z17</f>
        <v>2</v>
      </c>
      <c r="G17" s="219">
        <f t="shared" si="4"/>
        <v>1.5</v>
      </c>
      <c r="H17" s="281">
        <f>'Core Indicators'!AH17</f>
        <v>3</v>
      </c>
      <c r="I17" s="281">
        <f>'Core Indicators'!AP17</f>
        <v>3</v>
      </c>
      <c r="J17" s="281">
        <f>'Core Indicators'!BN17</f>
        <v>2</v>
      </c>
      <c r="K17" s="281">
        <f t="shared" si="5"/>
        <v>2.5</v>
      </c>
      <c r="L17" s="218">
        <f t="shared" si="6"/>
        <v>2.8</v>
      </c>
      <c r="M17" s="282">
        <f t="shared" si="14"/>
        <v>2</v>
      </c>
      <c r="N17" s="283">
        <f>'Core Indicators'!DJ17</f>
        <v>2</v>
      </c>
      <c r="O17" s="283">
        <f>'Core Indicators'!DR17</f>
        <v>2</v>
      </c>
      <c r="P17" s="283">
        <f>'Core Indicators'!DZ17</f>
        <v>2</v>
      </c>
      <c r="Q17" s="283">
        <f>'Core Indicators'!EH17</f>
        <v>2</v>
      </c>
      <c r="R17" s="283">
        <f>'Core Indicators'!EP17</f>
        <v>2</v>
      </c>
      <c r="S17" s="219">
        <f t="shared" si="7"/>
        <v>1.6</v>
      </c>
      <c r="T17" s="219">
        <f t="shared" si="8"/>
        <v>1.1666666666666667</v>
      </c>
      <c r="U17" s="281">
        <v>1</v>
      </c>
      <c r="V17" s="281">
        <v>1</v>
      </c>
      <c r="W17" s="281">
        <f>'Core Indicators'!EX17</f>
        <v>2</v>
      </c>
      <c r="X17" s="219">
        <f t="shared" si="9"/>
        <v>1.5</v>
      </c>
      <c r="Y17" s="281">
        <v>1</v>
      </c>
      <c r="Z17" s="219">
        <f t="shared" si="10"/>
        <v>2</v>
      </c>
      <c r="AA17" s="281" t="str">
        <f>'Core Indicators'!FF17</f>
        <v>x</v>
      </c>
      <c r="AB17" s="281">
        <f t="shared" si="11"/>
        <v>2</v>
      </c>
      <c r="AC17" s="11">
        <f>'Core Indicators'!GD17</f>
        <v>2</v>
      </c>
      <c r="AD17" s="11">
        <f>'Core Indicators'!GL17</f>
        <v>2</v>
      </c>
      <c r="AE17" s="11">
        <f>'Core Indicators'!GT17</f>
        <v>2</v>
      </c>
      <c r="AF17" s="11">
        <f>'Core Indicators'!HB17</f>
        <v>2</v>
      </c>
      <c r="AG17" s="11">
        <f t="shared" si="12"/>
        <v>2</v>
      </c>
      <c r="AH17" s="11">
        <f>'Core Indicators'!HJ17</f>
        <v>2</v>
      </c>
      <c r="AI17" s="11">
        <f>'Core Indicators'!HR17</f>
        <v>2</v>
      </c>
      <c r="AJ17" s="11">
        <f t="shared" si="13"/>
        <v>2</v>
      </c>
      <c r="AK17" s="11">
        <f>'Core Indicators'!HZ17</f>
        <v>2</v>
      </c>
      <c r="AL17" s="11">
        <f>'Core Indicators'!IH17</f>
        <v>2</v>
      </c>
      <c r="AM17" s="11">
        <f>'Core Indicators'!IP17</f>
        <v>2</v>
      </c>
      <c r="AN17" s="11">
        <f t="shared" si="0"/>
        <v>2</v>
      </c>
    </row>
    <row r="18" spans="1:40" x14ac:dyDescent="0.3">
      <c r="A18" s="281" t="str">
        <f>Lists!C:C</f>
        <v>BDI001</v>
      </c>
      <c r="B18" s="218">
        <f t="shared" si="1"/>
        <v>1.8</v>
      </c>
      <c r="C18" s="219">
        <f t="shared" si="2"/>
        <v>0</v>
      </c>
      <c r="D18" s="282">
        <f t="shared" si="3"/>
        <v>1.8</v>
      </c>
      <c r="E18" s="281">
        <f>'Core Indicators'!R18</f>
        <v>1</v>
      </c>
      <c r="F18" s="281">
        <f>'Core Indicators'!Z18</f>
        <v>2</v>
      </c>
      <c r="G18" s="219">
        <f t="shared" si="4"/>
        <v>1.5</v>
      </c>
      <c r="H18" s="281">
        <f>'Core Indicators'!AH18</f>
        <v>2</v>
      </c>
      <c r="I18" s="281">
        <f>'Core Indicators'!AP18</f>
        <v>2</v>
      </c>
      <c r="J18" s="281">
        <f>'Core Indicators'!BN18</f>
        <v>2</v>
      </c>
      <c r="K18" s="281">
        <f t="shared" si="5"/>
        <v>2</v>
      </c>
      <c r="L18" s="218">
        <f t="shared" si="6"/>
        <v>2</v>
      </c>
      <c r="M18" s="282">
        <f t="shared" si="14"/>
        <v>2</v>
      </c>
      <c r="N18" s="283">
        <f>'Core Indicators'!DJ18</f>
        <v>2</v>
      </c>
      <c r="O18" s="283">
        <f>'Core Indicators'!DR18</f>
        <v>2</v>
      </c>
      <c r="P18" s="283">
        <f>'Core Indicators'!DZ18</f>
        <v>2</v>
      </c>
      <c r="Q18" s="283">
        <f>'Core Indicators'!EH18</f>
        <v>2</v>
      </c>
      <c r="R18" s="283">
        <f>'Core Indicators'!EP18</f>
        <v>2</v>
      </c>
      <c r="S18" s="219">
        <f t="shared" si="7"/>
        <v>1.6</v>
      </c>
      <c r="T18" s="219">
        <f t="shared" si="8"/>
        <v>1.1666666666666667</v>
      </c>
      <c r="U18" s="281">
        <v>1</v>
      </c>
      <c r="V18" s="281">
        <v>1</v>
      </c>
      <c r="W18" s="281">
        <f>'Core Indicators'!EX18</f>
        <v>2</v>
      </c>
      <c r="X18" s="219">
        <f t="shared" si="9"/>
        <v>1.5</v>
      </c>
      <c r="Y18" s="281">
        <v>1</v>
      </c>
      <c r="Z18" s="219">
        <f t="shared" si="10"/>
        <v>2</v>
      </c>
      <c r="AA18" s="281">
        <f>'Core Indicators'!FF18</f>
        <v>2</v>
      </c>
      <c r="AB18" s="281">
        <f t="shared" si="11"/>
        <v>2</v>
      </c>
      <c r="AC18" s="11">
        <f>'Core Indicators'!GD18</f>
        <v>2</v>
      </c>
      <c r="AD18" s="11">
        <f>'Core Indicators'!GL18</f>
        <v>2</v>
      </c>
      <c r="AE18" s="11">
        <f>'Core Indicators'!GT18</f>
        <v>2</v>
      </c>
      <c r="AF18" s="11">
        <f>'Core Indicators'!HB18</f>
        <v>2</v>
      </c>
      <c r="AG18" s="11">
        <f t="shared" si="12"/>
        <v>2</v>
      </c>
      <c r="AH18" s="11">
        <f>'Core Indicators'!HJ18</f>
        <v>2</v>
      </c>
      <c r="AI18" s="11">
        <f>'Core Indicators'!HR18</f>
        <v>2</v>
      </c>
      <c r="AJ18" s="11">
        <f t="shared" si="13"/>
        <v>2</v>
      </c>
      <c r="AK18" s="11">
        <f>'Core Indicators'!HZ18</f>
        <v>2</v>
      </c>
      <c r="AL18" s="11">
        <f>'Core Indicators'!IH18</f>
        <v>2</v>
      </c>
      <c r="AM18" s="11">
        <f>'Core Indicators'!IP18</f>
        <v>2</v>
      </c>
      <c r="AN18" s="11">
        <f t="shared" si="0"/>
        <v>2</v>
      </c>
    </row>
    <row r="19" spans="1:40" x14ac:dyDescent="0.3">
      <c r="A19" s="281" t="str">
        <f>Lists!C:C</f>
        <v>CMR001</v>
      </c>
      <c r="B19" s="218">
        <f t="shared" si="1"/>
        <v>1.8</v>
      </c>
      <c r="C19" s="219">
        <f t="shared" si="2"/>
        <v>0</v>
      </c>
      <c r="D19" s="282">
        <f t="shared" si="3"/>
        <v>1.8</v>
      </c>
      <c r="E19" s="281">
        <f>'Core Indicators'!R19</f>
        <v>1</v>
      </c>
      <c r="F19" s="281">
        <f>'Core Indicators'!Z19</f>
        <v>2</v>
      </c>
      <c r="G19" s="219">
        <f t="shared" si="4"/>
        <v>1.5</v>
      </c>
      <c r="H19" s="281">
        <f>'Core Indicators'!AH19</f>
        <v>2</v>
      </c>
      <c r="I19" s="281">
        <f>'Core Indicators'!AP19</f>
        <v>2</v>
      </c>
      <c r="J19" s="281">
        <f>'Core Indicators'!BN19</f>
        <v>2</v>
      </c>
      <c r="K19" s="281">
        <f t="shared" si="5"/>
        <v>2</v>
      </c>
      <c r="L19" s="218">
        <f t="shared" si="6"/>
        <v>2</v>
      </c>
      <c r="M19" s="282">
        <f t="shared" si="14"/>
        <v>2</v>
      </c>
      <c r="N19" s="283">
        <f>'Core Indicators'!DJ19</f>
        <v>2</v>
      </c>
      <c r="O19" s="283">
        <f>'Core Indicators'!DR19</f>
        <v>2</v>
      </c>
      <c r="P19" s="283">
        <f>'Core Indicators'!DZ19</f>
        <v>2</v>
      </c>
      <c r="Q19" s="283">
        <f>'Core Indicators'!EH19</f>
        <v>2</v>
      </c>
      <c r="R19" s="283">
        <f>'Core Indicators'!EP19</f>
        <v>2</v>
      </c>
      <c r="S19" s="219">
        <f t="shared" si="7"/>
        <v>1.6</v>
      </c>
      <c r="T19" s="219">
        <f t="shared" si="8"/>
        <v>1.1666666666666667</v>
      </c>
      <c r="U19" s="281">
        <v>1</v>
      </c>
      <c r="V19" s="281">
        <v>1</v>
      </c>
      <c r="W19" s="281">
        <f>'Core Indicators'!EX19</f>
        <v>2</v>
      </c>
      <c r="X19" s="219">
        <f t="shared" si="9"/>
        <v>1.5</v>
      </c>
      <c r="Y19" s="281">
        <v>1</v>
      </c>
      <c r="Z19" s="219">
        <f t="shared" si="10"/>
        <v>2</v>
      </c>
      <c r="AA19" s="281">
        <f>'Core Indicators'!FF19</f>
        <v>2</v>
      </c>
      <c r="AB19" s="281">
        <f t="shared" si="11"/>
        <v>2</v>
      </c>
      <c r="AC19" s="11">
        <f>'Core Indicators'!GD19</f>
        <v>2</v>
      </c>
      <c r="AD19" s="11">
        <f>'Core Indicators'!GL19</f>
        <v>2</v>
      </c>
      <c r="AE19" s="11">
        <f>'Core Indicators'!GT19</f>
        <v>2</v>
      </c>
      <c r="AF19" s="11">
        <f>'Core Indicators'!HB19</f>
        <v>2</v>
      </c>
      <c r="AG19" s="11">
        <f t="shared" si="12"/>
        <v>2</v>
      </c>
      <c r="AH19" s="11">
        <f>'Core Indicators'!HJ19</f>
        <v>2</v>
      </c>
      <c r="AI19" s="11">
        <f>'Core Indicators'!HR19</f>
        <v>2</v>
      </c>
      <c r="AJ19" s="11">
        <f t="shared" si="13"/>
        <v>2</v>
      </c>
      <c r="AK19" s="11">
        <f>'Core Indicators'!HZ19</f>
        <v>2</v>
      </c>
      <c r="AL19" s="11">
        <f>'Core Indicators'!IH19</f>
        <v>2</v>
      </c>
      <c r="AM19" s="11">
        <f>'Core Indicators'!IP19</f>
        <v>2</v>
      </c>
      <c r="AN19" s="11">
        <f t="shared" si="0"/>
        <v>2</v>
      </c>
    </row>
    <row r="20" spans="1:40" x14ac:dyDescent="0.3">
      <c r="A20" s="281" t="str">
        <f>Lists!C:C</f>
        <v>CMR002</v>
      </c>
      <c r="B20" s="218">
        <f t="shared" si="1"/>
        <v>1.7</v>
      </c>
      <c r="C20" s="219">
        <f t="shared" si="2"/>
        <v>0</v>
      </c>
      <c r="D20" s="282">
        <f t="shared" si="3"/>
        <v>1.8</v>
      </c>
      <c r="E20" s="281">
        <f>'Core Indicators'!R20</f>
        <v>1</v>
      </c>
      <c r="F20" s="281">
        <f>'Core Indicators'!Z20</f>
        <v>2</v>
      </c>
      <c r="G20" s="219">
        <f t="shared" si="4"/>
        <v>1.5</v>
      </c>
      <c r="H20" s="281">
        <f>'Core Indicators'!AH20</f>
        <v>2</v>
      </c>
      <c r="I20" s="281">
        <f>'Core Indicators'!AP20</f>
        <v>2</v>
      </c>
      <c r="J20" s="281">
        <f>'Core Indicators'!BN20</f>
        <v>2</v>
      </c>
      <c r="K20" s="281">
        <f t="shared" si="5"/>
        <v>2</v>
      </c>
      <c r="L20" s="218">
        <f t="shared" si="6"/>
        <v>2</v>
      </c>
      <c r="M20" s="282">
        <f t="shared" si="14"/>
        <v>2</v>
      </c>
      <c r="N20" s="283">
        <f>'Core Indicators'!DJ20</f>
        <v>2</v>
      </c>
      <c r="O20" s="283">
        <f>'Core Indicators'!DR20</f>
        <v>2</v>
      </c>
      <c r="P20" s="283">
        <f>'Core Indicators'!DZ20</f>
        <v>2</v>
      </c>
      <c r="Q20" s="283">
        <f>'Core Indicators'!EH20</f>
        <v>2</v>
      </c>
      <c r="R20" s="283">
        <f>'Core Indicators'!EP20</f>
        <v>2</v>
      </c>
      <c r="S20" s="219">
        <f t="shared" si="7"/>
        <v>1.3</v>
      </c>
      <c r="T20" s="219">
        <f t="shared" si="8"/>
        <v>1.1666666666666667</v>
      </c>
      <c r="U20" s="281">
        <v>1</v>
      </c>
      <c r="V20" s="281">
        <v>1</v>
      </c>
      <c r="W20" s="281">
        <f>'Core Indicators'!EX20</f>
        <v>2</v>
      </c>
      <c r="X20" s="219">
        <f t="shared" si="9"/>
        <v>1.5</v>
      </c>
      <c r="Y20" s="281">
        <v>1</v>
      </c>
      <c r="Z20" s="219">
        <f t="shared" si="10"/>
        <v>1.5</v>
      </c>
      <c r="AA20" s="281">
        <f>'Core Indicators'!FF20</f>
        <v>1</v>
      </c>
      <c r="AB20" s="281">
        <f t="shared" si="11"/>
        <v>2</v>
      </c>
      <c r="AC20" s="11">
        <f>'Core Indicators'!GD20</f>
        <v>2</v>
      </c>
      <c r="AD20" s="11">
        <f>'Core Indicators'!GL20</f>
        <v>2</v>
      </c>
      <c r="AE20" s="11">
        <f>'Core Indicators'!GT20</f>
        <v>2</v>
      </c>
      <c r="AF20" s="11">
        <f>'Core Indicators'!HB20</f>
        <v>2</v>
      </c>
      <c r="AG20" s="11">
        <f t="shared" si="12"/>
        <v>2</v>
      </c>
      <c r="AH20" s="11">
        <f>'Core Indicators'!HJ20</f>
        <v>2</v>
      </c>
      <c r="AI20" s="11">
        <f>'Core Indicators'!HR20</f>
        <v>2</v>
      </c>
      <c r="AJ20" s="11">
        <f t="shared" si="13"/>
        <v>2</v>
      </c>
      <c r="AK20" s="11">
        <f>'Core Indicators'!HZ20</f>
        <v>2</v>
      </c>
      <c r="AL20" s="11">
        <f>'Core Indicators'!IH20</f>
        <v>2</v>
      </c>
      <c r="AM20" s="11">
        <f>'Core Indicators'!IP20</f>
        <v>2</v>
      </c>
      <c r="AN20" s="11">
        <f t="shared" si="0"/>
        <v>2</v>
      </c>
    </row>
    <row r="21" spans="1:40" x14ac:dyDescent="0.3">
      <c r="A21" s="281" t="str">
        <f>Lists!C:C</f>
        <v>CMR003</v>
      </c>
      <c r="B21" s="218">
        <f t="shared" si="1"/>
        <v>1.9</v>
      </c>
      <c r="C21" s="219">
        <f t="shared" si="2"/>
        <v>0</v>
      </c>
      <c r="D21" s="282">
        <f t="shared" si="3"/>
        <v>2</v>
      </c>
      <c r="E21" s="281">
        <f>'Core Indicators'!R21</f>
        <v>2</v>
      </c>
      <c r="F21" s="281">
        <f>'Core Indicators'!Z21</f>
        <v>2</v>
      </c>
      <c r="G21" s="219">
        <f t="shared" si="4"/>
        <v>2</v>
      </c>
      <c r="H21" s="281">
        <f>'Core Indicators'!AH21</f>
        <v>2</v>
      </c>
      <c r="I21" s="281">
        <f>'Core Indicators'!AP21</f>
        <v>2</v>
      </c>
      <c r="J21" s="281">
        <f>'Core Indicators'!BN21</f>
        <v>2</v>
      </c>
      <c r="K21" s="281">
        <f t="shared" si="5"/>
        <v>2</v>
      </c>
      <c r="L21" s="218">
        <f t="shared" si="6"/>
        <v>2</v>
      </c>
      <c r="M21" s="282">
        <f t="shared" si="14"/>
        <v>2</v>
      </c>
      <c r="N21" s="283">
        <f>'Core Indicators'!DJ21</f>
        <v>2</v>
      </c>
      <c r="O21" s="283">
        <f>'Core Indicators'!DR21</f>
        <v>2</v>
      </c>
      <c r="P21" s="283">
        <f>'Core Indicators'!DZ21</f>
        <v>2</v>
      </c>
      <c r="Q21" s="283">
        <f>'Core Indicators'!EH21</f>
        <v>2</v>
      </c>
      <c r="R21" s="283">
        <f>'Core Indicators'!EP21</f>
        <v>2</v>
      </c>
      <c r="S21" s="219">
        <f t="shared" si="7"/>
        <v>1.6</v>
      </c>
      <c r="T21" s="219">
        <f t="shared" si="8"/>
        <v>1.1666666666666667</v>
      </c>
      <c r="U21" s="281">
        <v>1</v>
      </c>
      <c r="V21" s="281">
        <v>1</v>
      </c>
      <c r="W21" s="281">
        <f>'Core Indicators'!EX21</f>
        <v>2</v>
      </c>
      <c r="X21" s="219">
        <f t="shared" si="9"/>
        <v>1.5</v>
      </c>
      <c r="Y21" s="281">
        <v>1</v>
      </c>
      <c r="Z21" s="219">
        <f t="shared" si="10"/>
        <v>2</v>
      </c>
      <c r="AA21" s="281">
        <f>'Core Indicators'!FF21</f>
        <v>2</v>
      </c>
      <c r="AB21" s="281">
        <f t="shared" si="11"/>
        <v>2</v>
      </c>
      <c r="AC21" s="11">
        <f>'Core Indicators'!GD21</f>
        <v>2</v>
      </c>
      <c r="AD21" s="11">
        <f>'Core Indicators'!GL21</f>
        <v>2</v>
      </c>
      <c r="AE21" s="11">
        <f>'Core Indicators'!GT21</f>
        <v>2</v>
      </c>
      <c r="AF21" s="11">
        <f>'Core Indicators'!HB21</f>
        <v>2</v>
      </c>
      <c r="AG21" s="11">
        <f t="shared" si="12"/>
        <v>2</v>
      </c>
      <c r="AH21" s="11">
        <f>'Core Indicators'!HJ21</f>
        <v>2</v>
      </c>
      <c r="AI21" s="11">
        <f>'Core Indicators'!HR21</f>
        <v>2</v>
      </c>
      <c r="AJ21" s="11">
        <f t="shared" si="13"/>
        <v>2</v>
      </c>
      <c r="AK21" s="11">
        <f>'Core Indicators'!HZ21</f>
        <v>2</v>
      </c>
      <c r="AL21" s="11">
        <f>'Core Indicators'!IH21</f>
        <v>2</v>
      </c>
      <c r="AM21" s="11">
        <f>'Core Indicators'!IP21</f>
        <v>2</v>
      </c>
      <c r="AN21" s="11">
        <f t="shared" si="0"/>
        <v>2</v>
      </c>
    </row>
    <row r="22" spans="1:40" x14ac:dyDescent="0.3">
      <c r="A22" s="281" t="str">
        <f>Lists!C:C</f>
        <v>CMR004</v>
      </c>
      <c r="B22" s="218">
        <f t="shared" si="1"/>
        <v>1.9</v>
      </c>
      <c r="C22" s="219">
        <f t="shared" si="2"/>
        <v>1</v>
      </c>
      <c r="D22" s="282">
        <f t="shared" si="3"/>
        <v>2</v>
      </c>
      <c r="E22" s="281">
        <f>'Core Indicators'!R22</f>
        <v>2</v>
      </c>
      <c r="F22" s="281">
        <f>'Core Indicators'!Z22</f>
        <v>2</v>
      </c>
      <c r="G22" s="219">
        <f t="shared" si="4"/>
        <v>2</v>
      </c>
      <c r="H22" s="281">
        <f>'Core Indicators'!AH22</f>
        <v>2</v>
      </c>
      <c r="I22" s="281">
        <f>'Core Indicators'!AP22</f>
        <v>2</v>
      </c>
      <c r="J22" s="281" t="str">
        <f>'Core Indicators'!BN22</f>
        <v>x</v>
      </c>
      <c r="K22" s="281">
        <f t="shared" si="5"/>
        <v>2</v>
      </c>
      <c r="L22" s="218">
        <f t="shared" si="6"/>
        <v>2</v>
      </c>
      <c r="M22" s="282">
        <f t="shared" si="14"/>
        <v>2</v>
      </c>
      <c r="N22" s="283">
        <f>'Core Indicators'!DJ22</f>
        <v>2</v>
      </c>
      <c r="O22" s="283" t="str">
        <f>'Core Indicators'!DR22</f>
        <v>x</v>
      </c>
      <c r="P22" s="283">
        <f>'Core Indicators'!DZ22</f>
        <v>2</v>
      </c>
      <c r="Q22" s="283" t="str">
        <f>'Core Indicators'!EH22</f>
        <v>x</v>
      </c>
      <c r="R22" s="283" t="str">
        <f>'Core Indicators'!EP22</f>
        <v>x</v>
      </c>
      <c r="S22" s="219">
        <f t="shared" si="7"/>
        <v>1.6</v>
      </c>
      <c r="T22" s="219">
        <f t="shared" si="8"/>
        <v>1.1666666666666667</v>
      </c>
      <c r="U22" s="281">
        <v>1</v>
      </c>
      <c r="V22" s="281">
        <v>1</v>
      </c>
      <c r="W22" s="281">
        <f>'Core Indicators'!EX22</f>
        <v>2</v>
      </c>
      <c r="X22" s="219">
        <f t="shared" si="9"/>
        <v>1.5</v>
      </c>
      <c r="Y22" s="281">
        <v>1</v>
      </c>
      <c r="Z22" s="219">
        <f t="shared" si="10"/>
        <v>2</v>
      </c>
      <c r="AA22" s="281">
        <f>'Core Indicators'!FF22</f>
        <v>2</v>
      </c>
      <c r="AB22" s="281">
        <f t="shared" si="11"/>
        <v>2</v>
      </c>
      <c r="AC22" s="11">
        <f>'Core Indicators'!GD22</f>
        <v>2</v>
      </c>
      <c r="AD22" s="11">
        <f>'Core Indicators'!GL22</f>
        <v>2</v>
      </c>
      <c r="AE22" s="11">
        <f>'Core Indicators'!GT22</f>
        <v>2</v>
      </c>
      <c r="AF22" s="11">
        <f>'Core Indicators'!HB22</f>
        <v>2</v>
      </c>
      <c r="AG22" s="11">
        <f t="shared" si="12"/>
        <v>2</v>
      </c>
      <c r="AH22" s="11">
        <f>'Core Indicators'!HJ22</f>
        <v>2</v>
      </c>
      <c r="AI22" s="11">
        <f>'Core Indicators'!HR22</f>
        <v>2</v>
      </c>
      <c r="AJ22" s="11">
        <f t="shared" si="13"/>
        <v>2</v>
      </c>
      <c r="AK22" s="11">
        <f>'Core Indicators'!HZ22</f>
        <v>2</v>
      </c>
      <c r="AL22" s="11">
        <f>'Core Indicators'!IH22</f>
        <v>2</v>
      </c>
      <c r="AM22" s="11">
        <f>'Core Indicators'!IP22</f>
        <v>2</v>
      </c>
      <c r="AN22" s="11">
        <f t="shared" si="0"/>
        <v>2</v>
      </c>
    </row>
    <row r="23" spans="1:40" x14ac:dyDescent="0.3">
      <c r="A23" s="281" t="str">
        <f>Lists!C:C</f>
        <v>CAF001</v>
      </c>
      <c r="B23" s="218">
        <f t="shared" si="1"/>
        <v>2.5</v>
      </c>
      <c r="C23" s="219">
        <f t="shared" si="2"/>
        <v>0</v>
      </c>
      <c r="D23" s="282">
        <f t="shared" si="3"/>
        <v>2.7</v>
      </c>
      <c r="E23" s="281">
        <f>'Core Indicators'!R23</f>
        <v>1</v>
      </c>
      <c r="F23" s="281">
        <f>'Core Indicators'!Z23</f>
        <v>3</v>
      </c>
      <c r="G23" s="219">
        <f t="shared" si="4"/>
        <v>2.1</v>
      </c>
      <c r="H23" s="281">
        <f>'Core Indicators'!AH23</f>
        <v>3</v>
      </c>
      <c r="I23" s="281">
        <f>'Core Indicators'!AP23</f>
        <v>3</v>
      </c>
      <c r="J23" s="281">
        <f>'Core Indicators'!BN23</f>
        <v>3</v>
      </c>
      <c r="K23" s="281">
        <f t="shared" si="5"/>
        <v>3</v>
      </c>
      <c r="L23" s="218">
        <f t="shared" si="6"/>
        <v>3</v>
      </c>
      <c r="M23" s="282">
        <f t="shared" si="14"/>
        <v>3</v>
      </c>
      <c r="N23" s="283">
        <f>'Core Indicators'!DJ23</f>
        <v>3</v>
      </c>
      <c r="O23" s="283">
        <f>'Core Indicators'!DR23</f>
        <v>3</v>
      </c>
      <c r="P23" s="283">
        <f>'Core Indicators'!DZ23</f>
        <v>3</v>
      </c>
      <c r="Q23" s="283">
        <f>'Core Indicators'!EH23</f>
        <v>3</v>
      </c>
      <c r="R23" s="283">
        <f>'Core Indicators'!EP23</f>
        <v>3</v>
      </c>
      <c r="S23" s="219">
        <f t="shared" si="7"/>
        <v>1.7</v>
      </c>
      <c r="T23" s="219">
        <f t="shared" si="8"/>
        <v>1.3333333333333333</v>
      </c>
      <c r="U23" s="281">
        <v>1</v>
      </c>
      <c r="V23" s="281">
        <v>1</v>
      </c>
      <c r="W23" s="281">
        <f>'Core Indicators'!EX23</f>
        <v>3</v>
      </c>
      <c r="X23" s="219">
        <f t="shared" si="9"/>
        <v>2</v>
      </c>
      <c r="Y23" s="281">
        <v>1</v>
      </c>
      <c r="Z23" s="219">
        <f t="shared" si="10"/>
        <v>2</v>
      </c>
      <c r="AA23" s="281">
        <f>'Core Indicators'!FF23</f>
        <v>2</v>
      </c>
      <c r="AB23" s="281">
        <f t="shared" si="11"/>
        <v>2</v>
      </c>
      <c r="AC23" s="11">
        <f>'Core Indicators'!GD23</f>
        <v>2</v>
      </c>
      <c r="AD23" s="11">
        <f>'Core Indicators'!GL23</f>
        <v>2</v>
      </c>
      <c r="AE23" s="11">
        <f>'Core Indicators'!GT23</f>
        <v>2</v>
      </c>
      <c r="AF23" s="11">
        <f>'Core Indicators'!HB23</f>
        <v>2</v>
      </c>
      <c r="AG23" s="11">
        <f t="shared" si="12"/>
        <v>2</v>
      </c>
      <c r="AH23" s="11">
        <f>'Core Indicators'!HJ23</f>
        <v>2</v>
      </c>
      <c r="AI23" s="11">
        <f>'Core Indicators'!HR23</f>
        <v>2</v>
      </c>
      <c r="AJ23" s="11">
        <f t="shared" si="13"/>
        <v>2</v>
      </c>
      <c r="AK23" s="11">
        <f>'Core Indicators'!HZ23</f>
        <v>2</v>
      </c>
      <c r="AL23" s="11">
        <f>'Core Indicators'!IH23</f>
        <v>2</v>
      </c>
      <c r="AM23" s="11">
        <f>'Core Indicators'!IP23</f>
        <v>2</v>
      </c>
      <c r="AN23" s="11">
        <f t="shared" si="0"/>
        <v>2</v>
      </c>
    </row>
    <row r="24" spans="1:40" x14ac:dyDescent="0.3">
      <c r="A24" s="281" t="str">
        <f>Lists!C:C</f>
        <v>TCD001</v>
      </c>
      <c r="B24" s="218">
        <f t="shared" si="1"/>
        <v>2.4</v>
      </c>
      <c r="C24" s="219">
        <f t="shared" si="2"/>
        <v>0</v>
      </c>
      <c r="D24" s="282">
        <f t="shared" si="3"/>
        <v>2.4</v>
      </c>
      <c r="E24" s="281">
        <f>'Core Indicators'!R24</f>
        <v>1</v>
      </c>
      <c r="F24" s="281">
        <f>'Core Indicators'!Z24</f>
        <v>2</v>
      </c>
      <c r="G24" s="219">
        <f t="shared" si="4"/>
        <v>1.5</v>
      </c>
      <c r="H24" s="281">
        <f>'Core Indicators'!AH24</f>
        <v>3</v>
      </c>
      <c r="I24" s="281">
        <f>'Core Indicators'!AP24</f>
        <v>2</v>
      </c>
      <c r="J24" s="281">
        <f>'Core Indicators'!BN24</f>
        <v>3</v>
      </c>
      <c r="K24" s="281">
        <f t="shared" si="5"/>
        <v>2.5</v>
      </c>
      <c r="L24" s="218">
        <f t="shared" si="6"/>
        <v>2.8</v>
      </c>
      <c r="M24" s="282">
        <f t="shared" si="14"/>
        <v>3</v>
      </c>
      <c r="N24" s="283">
        <f>'Core Indicators'!DJ24</f>
        <v>3</v>
      </c>
      <c r="O24" s="283">
        <f>'Core Indicators'!DR24</f>
        <v>3</v>
      </c>
      <c r="P24" s="283">
        <f>'Core Indicators'!DZ24</f>
        <v>3</v>
      </c>
      <c r="Q24" s="283">
        <f>'Core Indicators'!EH24</f>
        <v>3</v>
      </c>
      <c r="R24" s="283">
        <f>'Core Indicators'!EP24</f>
        <v>3</v>
      </c>
      <c r="S24" s="219">
        <f t="shared" si="7"/>
        <v>1.4</v>
      </c>
      <c r="T24" s="219">
        <f t="shared" si="8"/>
        <v>1.3333333333333333</v>
      </c>
      <c r="U24" s="281">
        <v>1</v>
      </c>
      <c r="V24" s="281">
        <v>1</v>
      </c>
      <c r="W24" s="281">
        <f>'Core Indicators'!EX24</f>
        <v>3</v>
      </c>
      <c r="X24" s="219">
        <f t="shared" si="9"/>
        <v>2</v>
      </c>
      <c r="Y24" s="281">
        <v>1</v>
      </c>
      <c r="Z24" s="219">
        <f t="shared" si="10"/>
        <v>1.5</v>
      </c>
      <c r="AA24" s="281">
        <f>'Core Indicators'!FF24</f>
        <v>1</v>
      </c>
      <c r="AB24" s="281">
        <f t="shared" si="11"/>
        <v>2</v>
      </c>
      <c r="AC24" s="11">
        <f>'Core Indicators'!GD24</f>
        <v>2</v>
      </c>
      <c r="AD24" s="11">
        <f>'Core Indicators'!GL24</f>
        <v>2</v>
      </c>
      <c r="AE24" s="11">
        <f>'Core Indicators'!GT24</f>
        <v>2</v>
      </c>
      <c r="AF24" s="11">
        <f>'Core Indicators'!HB24</f>
        <v>2</v>
      </c>
      <c r="AG24" s="11">
        <f t="shared" si="12"/>
        <v>2</v>
      </c>
      <c r="AH24" s="11">
        <f>'Core Indicators'!HJ24</f>
        <v>2</v>
      </c>
      <c r="AI24" s="11">
        <f>'Core Indicators'!HR24</f>
        <v>2</v>
      </c>
      <c r="AJ24" s="11">
        <f t="shared" si="13"/>
        <v>2</v>
      </c>
      <c r="AK24" s="11">
        <f>'Core Indicators'!HZ24</f>
        <v>2</v>
      </c>
      <c r="AL24" s="11">
        <f>'Core Indicators'!IH24</f>
        <v>2</v>
      </c>
      <c r="AM24" s="11">
        <f>'Core Indicators'!IP24</f>
        <v>2</v>
      </c>
      <c r="AN24" s="11">
        <f t="shared" si="0"/>
        <v>2</v>
      </c>
    </row>
    <row r="25" spans="1:40" x14ac:dyDescent="0.3">
      <c r="A25" s="281" t="str">
        <f>Lists!C:C</f>
        <v>TCD003</v>
      </c>
      <c r="B25" s="218">
        <f t="shared" si="1"/>
        <v>2.6</v>
      </c>
      <c r="C25" s="219">
        <f t="shared" si="2"/>
        <v>0</v>
      </c>
      <c r="D25" s="282">
        <f t="shared" si="3"/>
        <v>2.8</v>
      </c>
      <c r="E25" s="281">
        <f>'Core Indicators'!R25</f>
        <v>2</v>
      </c>
      <c r="F25" s="281">
        <f>'Core Indicators'!Z25</f>
        <v>3</v>
      </c>
      <c r="G25" s="219">
        <f t="shared" si="4"/>
        <v>2.5</v>
      </c>
      <c r="H25" s="281">
        <f>'Core Indicators'!AH25</f>
        <v>3</v>
      </c>
      <c r="I25" s="281">
        <f>'Core Indicators'!AP25</f>
        <v>3</v>
      </c>
      <c r="J25" s="281">
        <f>'Core Indicators'!BN25</f>
        <v>3</v>
      </c>
      <c r="K25" s="281">
        <f t="shared" si="5"/>
        <v>3</v>
      </c>
      <c r="L25" s="218">
        <f t="shared" si="6"/>
        <v>3</v>
      </c>
      <c r="M25" s="282">
        <f t="shared" si="14"/>
        <v>3</v>
      </c>
      <c r="N25" s="283">
        <f>'Core Indicators'!DJ25</f>
        <v>3</v>
      </c>
      <c r="O25" s="283">
        <f>'Core Indicators'!DR25</f>
        <v>3</v>
      </c>
      <c r="P25" s="283">
        <f>'Core Indicators'!DZ25</f>
        <v>3</v>
      </c>
      <c r="Q25" s="283">
        <f>'Core Indicators'!EH25</f>
        <v>3</v>
      </c>
      <c r="R25" s="283">
        <f>'Core Indicators'!EP25</f>
        <v>3</v>
      </c>
      <c r="S25" s="219">
        <f t="shared" si="7"/>
        <v>1.7</v>
      </c>
      <c r="T25" s="219">
        <f t="shared" si="8"/>
        <v>1.3333333333333333</v>
      </c>
      <c r="U25" s="281">
        <v>1</v>
      </c>
      <c r="V25" s="281">
        <v>1</v>
      </c>
      <c r="W25" s="281">
        <f>'Core Indicators'!EX25</f>
        <v>3</v>
      </c>
      <c r="X25" s="219">
        <f t="shared" si="9"/>
        <v>2</v>
      </c>
      <c r="Y25" s="281">
        <v>1</v>
      </c>
      <c r="Z25" s="219">
        <f t="shared" si="10"/>
        <v>2</v>
      </c>
      <c r="AA25" s="281">
        <f>'Core Indicators'!FF25</f>
        <v>2</v>
      </c>
      <c r="AB25" s="281">
        <f t="shared" si="11"/>
        <v>2</v>
      </c>
      <c r="AC25" s="11">
        <f>'Core Indicators'!GD25</f>
        <v>2</v>
      </c>
      <c r="AD25" s="11">
        <f>'Core Indicators'!GL25</f>
        <v>2</v>
      </c>
      <c r="AE25" s="11">
        <f>'Core Indicators'!GT25</f>
        <v>2</v>
      </c>
      <c r="AF25" s="11">
        <f>'Core Indicators'!HB25</f>
        <v>2</v>
      </c>
      <c r="AG25" s="11">
        <f t="shared" si="12"/>
        <v>2</v>
      </c>
      <c r="AH25" s="11">
        <f>'Core Indicators'!HJ25</f>
        <v>2</v>
      </c>
      <c r="AI25" s="11">
        <f>'Core Indicators'!HR25</f>
        <v>2</v>
      </c>
      <c r="AJ25" s="11">
        <f t="shared" si="13"/>
        <v>2</v>
      </c>
      <c r="AK25" s="11">
        <f>'Core Indicators'!HZ25</f>
        <v>2</v>
      </c>
      <c r="AL25" s="11">
        <f>'Core Indicators'!IH25</f>
        <v>2</v>
      </c>
      <c r="AM25" s="11">
        <f>'Core Indicators'!IP25</f>
        <v>2</v>
      </c>
      <c r="AN25" s="11">
        <f t="shared" si="0"/>
        <v>2</v>
      </c>
    </row>
    <row r="26" spans="1:40" x14ac:dyDescent="0.3">
      <c r="A26" s="281" t="str">
        <f>Lists!C:C</f>
        <v>TCD004</v>
      </c>
      <c r="B26" s="218">
        <f t="shared" si="1"/>
        <v>1.9</v>
      </c>
      <c r="C26" s="219">
        <f t="shared" si="2"/>
        <v>0</v>
      </c>
      <c r="D26" s="282">
        <f t="shared" si="3"/>
        <v>2</v>
      </c>
      <c r="E26" s="281">
        <f>'Core Indicators'!R26</f>
        <v>2</v>
      </c>
      <c r="F26" s="281">
        <f>'Core Indicators'!Z26</f>
        <v>2</v>
      </c>
      <c r="G26" s="219">
        <f t="shared" si="4"/>
        <v>2</v>
      </c>
      <c r="H26" s="281">
        <f>'Core Indicators'!AH26</f>
        <v>2</v>
      </c>
      <c r="I26" s="281">
        <f>'Core Indicators'!AP26</f>
        <v>2</v>
      </c>
      <c r="J26" s="281">
        <f>'Core Indicators'!BN26</f>
        <v>2</v>
      </c>
      <c r="K26" s="281">
        <f t="shared" si="5"/>
        <v>2</v>
      </c>
      <c r="L26" s="218">
        <f t="shared" si="6"/>
        <v>2</v>
      </c>
      <c r="M26" s="282">
        <f t="shared" si="14"/>
        <v>2</v>
      </c>
      <c r="N26" s="283">
        <f>'Core Indicators'!DJ26</f>
        <v>2</v>
      </c>
      <c r="O26" s="283">
        <f>'Core Indicators'!DR26</f>
        <v>2</v>
      </c>
      <c r="P26" s="283">
        <f>'Core Indicators'!DZ26</f>
        <v>2</v>
      </c>
      <c r="Q26" s="283">
        <f>'Core Indicators'!EH26</f>
        <v>2</v>
      </c>
      <c r="R26" s="283">
        <f>'Core Indicators'!EP26</f>
        <v>2</v>
      </c>
      <c r="S26" s="219">
        <f t="shared" si="7"/>
        <v>1.7</v>
      </c>
      <c r="T26" s="219">
        <f t="shared" si="8"/>
        <v>1.3333333333333333</v>
      </c>
      <c r="U26" s="281">
        <v>1</v>
      </c>
      <c r="V26" s="281">
        <v>1</v>
      </c>
      <c r="W26" s="281">
        <f>'Core Indicators'!EX26</f>
        <v>3</v>
      </c>
      <c r="X26" s="219">
        <f t="shared" si="9"/>
        <v>2</v>
      </c>
      <c r="Y26" s="281">
        <v>1</v>
      </c>
      <c r="Z26" s="219">
        <f t="shared" si="10"/>
        <v>2</v>
      </c>
      <c r="AA26" s="281">
        <f>'Core Indicators'!FF26</f>
        <v>2</v>
      </c>
      <c r="AB26" s="281">
        <f t="shared" si="11"/>
        <v>2</v>
      </c>
      <c r="AC26" s="11">
        <f>'Core Indicators'!GD26</f>
        <v>2</v>
      </c>
      <c r="AD26" s="11">
        <f>'Core Indicators'!GL26</f>
        <v>2</v>
      </c>
      <c r="AE26" s="11">
        <f>'Core Indicators'!GT26</f>
        <v>2</v>
      </c>
      <c r="AF26" s="11">
        <f>'Core Indicators'!HB26</f>
        <v>2</v>
      </c>
      <c r="AG26" s="11">
        <f t="shared" si="12"/>
        <v>2</v>
      </c>
      <c r="AH26" s="11">
        <f>'Core Indicators'!HJ26</f>
        <v>2</v>
      </c>
      <c r="AI26" s="11">
        <f>'Core Indicators'!HR26</f>
        <v>2</v>
      </c>
      <c r="AJ26" s="11">
        <f t="shared" si="13"/>
        <v>2</v>
      </c>
      <c r="AK26" s="11">
        <f>'Core Indicators'!HZ26</f>
        <v>2</v>
      </c>
      <c r="AL26" s="11">
        <f>'Core Indicators'!IH26</f>
        <v>2</v>
      </c>
      <c r="AM26" s="11">
        <f>'Core Indicators'!IP26</f>
        <v>2</v>
      </c>
      <c r="AN26" s="11">
        <f t="shared" si="0"/>
        <v>2</v>
      </c>
    </row>
    <row r="27" spans="1:40" x14ac:dyDescent="0.3">
      <c r="A27" s="281" t="str">
        <f>Lists!C:C</f>
        <v>TCD005</v>
      </c>
      <c r="B27" s="218">
        <f t="shared" si="1"/>
        <v>2</v>
      </c>
      <c r="C27" s="219">
        <f t="shared" si="2"/>
        <v>0</v>
      </c>
      <c r="D27" s="282">
        <f t="shared" si="3"/>
        <v>2.2000000000000002</v>
      </c>
      <c r="E27" s="281">
        <f>'Core Indicators'!R27</f>
        <v>2</v>
      </c>
      <c r="F27" s="281">
        <f>'Core Indicators'!Z27</f>
        <v>2</v>
      </c>
      <c r="G27" s="219">
        <f t="shared" si="4"/>
        <v>2</v>
      </c>
      <c r="H27" s="281">
        <f>'Core Indicators'!AH27</f>
        <v>2</v>
      </c>
      <c r="I27" s="281">
        <f>'Core Indicators'!AP27</f>
        <v>2</v>
      </c>
      <c r="J27" s="281">
        <f>'Core Indicators'!BN27</f>
        <v>3</v>
      </c>
      <c r="K27" s="281">
        <f t="shared" si="5"/>
        <v>2.5</v>
      </c>
      <c r="L27" s="218">
        <f t="shared" si="6"/>
        <v>2.2999999999999998</v>
      </c>
      <c r="M27" s="282">
        <f t="shared" si="14"/>
        <v>2</v>
      </c>
      <c r="N27" s="283">
        <f>'Core Indicators'!DJ27</f>
        <v>2</v>
      </c>
      <c r="O27" s="283">
        <f>'Core Indicators'!DR27</f>
        <v>2</v>
      </c>
      <c r="P27" s="283">
        <f>'Core Indicators'!DZ27</f>
        <v>2</v>
      </c>
      <c r="Q27" s="283">
        <f>'Core Indicators'!EH27</f>
        <v>2</v>
      </c>
      <c r="R27" s="283">
        <f>'Core Indicators'!EP27</f>
        <v>2</v>
      </c>
      <c r="S27" s="219">
        <f t="shared" si="7"/>
        <v>1.7</v>
      </c>
      <c r="T27" s="219">
        <f t="shared" si="8"/>
        <v>1.3333333333333333</v>
      </c>
      <c r="U27" s="281">
        <v>1</v>
      </c>
      <c r="V27" s="281">
        <v>1</v>
      </c>
      <c r="W27" s="281">
        <f>'Core Indicators'!EX27</f>
        <v>3</v>
      </c>
      <c r="X27" s="219">
        <f t="shared" si="9"/>
        <v>2</v>
      </c>
      <c r="Y27" s="281">
        <v>1</v>
      </c>
      <c r="Z27" s="219">
        <f t="shared" si="10"/>
        <v>2</v>
      </c>
      <c r="AA27" s="281">
        <f>'Core Indicators'!FF27</f>
        <v>2</v>
      </c>
      <c r="AB27" s="281">
        <f t="shared" si="11"/>
        <v>2</v>
      </c>
      <c r="AC27" s="11">
        <f>'Core Indicators'!GD27</f>
        <v>2</v>
      </c>
      <c r="AD27" s="11">
        <f>'Core Indicators'!GL27</f>
        <v>2</v>
      </c>
      <c r="AE27" s="11">
        <f>'Core Indicators'!GT27</f>
        <v>2</v>
      </c>
      <c r="AF27" s="11">
        <f>'Core Indicators'!HB27</f>
        <v>2</v>
      </c>
      <c r="AG27" s="11">
        <f t="shared" si="12"/>
        <v>2</v>
      </c>
      <c r="AH27" s="11">
        <f>'Core Indicators'!HJ27</f>
        <v>2</v>
      </c>
      <c r="AI27" s="11">
        <f>'Core Indicators'!HR27</f>
        <v>2</v>
      </c>
      <c r="AJ27" s="11">
        <f t="shared" si="13"/>
        <v>2</v>
      </c>
      <c r="AK27" s="11">
        <f>'Core Indicators'!HZ27</f>
        <v>2</v>
      </c>
      <c r="AL27" s="11">
        <f>'Core Indicators'!IH27</f>
        <v>2</v>
      </c>
      <c r="AM27" s="11">
        <f>'Core Indicators'!IP27</f>
        <v>2</v>
      </c>
      <c r="AN27" s="11">
        <f t="shared" si="0"/>
        <v>2</v>
      </c>
    </row>
    <row r="28" spans="1:40" x14ac:dyDescent="0.3">
      <c r="A28" s="281" t="str">
        <f>Lists!C:C</f>
        <v>TCD006</v>
      </c>
      <c r="B28" s="218">
        <f t="shared" si="1"/>
        <v>2.5</v>
      </c>
      <c r="C28" s="219">
        <f t="shared" si="2"/>
        <v>0</v>
      </c>
      <c r="D28" s="282">
        <f t="shared" si="3"/>
        <v>2.7</v>
      </c>
      <c r="E28" s="281">
        <f>'Core Indicators'!R28</f>
        <v>2</v>
      </c>
      <c r="F28" s="281">
        <f>'Core Indicators'!Z28</f>
        <v>3</v>
      </c>
      <c r="G28" s="219">
        <f t="shared" si="4"/>
        <v>2.5</v>
      </c>
      <c r="H28" s="281">
        <f>'Core Indicators'!AH28</f>
        <v>3</v>
      </c>
      <c r="I28" s="281">
        <f>'Core Indicators'!AP28</f>
        <v>2</v>
      </c>
      <c r="J28" s="281">
        <f>'Core Indicators'!BN28</f>
        <v>3</v>
      </c>
      <c r="K28" s="281">
        <f t="shared" si="5"/>
        <v>2.5</v>
      </c>
      <c r="L28" s="218">
        <f t="shared" si="6"/>
        <v>2.8</v>
      </c>
      <c r="M28" s="282">
        <f t="shared" si="14"/>
        <v>3</v>
      </c>
      <c r="N28" s="283">
        <f>'Core Indicators'!DJ28</f>
        <v>3</v>
      </c>
      <c r="O28" s="283">
        <f>'Core Indicators'!DR28</f>
        <v>3</v>
      </c>
      <c r="P28" s="283">
        <f>'Core Indicators'!DZ28</f>
        <v>3</v>
      </c>
      <c r="Q28" s="283">
        <f>'Core Indicators'!EH28</f>
        <v>3</v>
      </c>
      <c r="R28" s="283">
        <f>'Core Indicators'!EP28</f>
        <v>3</v>
      </c>
      <c r="S28" s="219">
        <f t="shared" si="7"/>
        <v>1.4</v>
      </c>
      <c r="T28" s="219">
        <f t="shared" si="8"/>
        <v>1.3333333333333333</v>
      </c>
      <c r="U28" s="281">
        <v>1</v>
      </c>
      <c r="V28" s="281">
        <v>1</v>
      </c>
      <c r="W28" s="281">
        <f>'Core Indicators'!EX28</f>
        <v>3</v>
      </c>
      <c r="X28" s="219">
        <f t="shared" si="9"/>
        <v>2</v>
      </c>
      <c r="Y28" s="281">
        <v>1</v>
      </c>
      <c r="Z28" s="219">
        <f t="shared" si="10"/>
        <v>1.5</v>
      </c>
      <c r="AA28" s="281">
        <f>'Core Indicators'!FF28</f>
        <v>1</v>
      </c>
      <c r="AB28" s="281">
        <f t="shared" si="11"/>
        <v>2</v>
      </c>
      <c r="AC28" s="11">
        <f>'Core Indicators'!GD28</f>
        <v>2</v>
      </c>
      <c r="AD28" s="11">
        <f>'Core Indicators'!GL28</f>
        <v>2</v>
      </c>
      <c r="AE28" s="11">
        <f>'Core Indicators'!GT28</f>
        <v>2</v>
      </c>
      <c r="AF28" s="11">
        <f>'Core Indicators'!HB28</f>
        <v>2</v>
      </c>
      <c r="AG28" s="11">
        <f t="shared" si="12"/>
        <v>2</v>
      </c>
      <c r="AH28" s="11">
        <f>'Core Indicators'!HJ28</f>
        <v>2</v>
      </c>
      <c r="AI28" s="11">
        <f>'Core Indicators'!HR28</f>
        <v>2</v>
      </c>
      <c r="AJ28" s="11">
        <f t="shared" si="13"/>
        <v>2</v>
      </c>
      <c r="AK28" s="11">
        <f>'Core Indicators'!HZ28</f>
        <v>2</v>
      </c>
      <c r="AL28" s="11">
        <f>'Core Indicators'!IH28</f>
        <v>2</v>
      </c>
      <c r="AM28" s="11">
        <f>'Core Indicators'!IP28</f>
        <v>2</v>
      </c>
      <c r="AN28" s="11">
        <f t="shared" si="0"/>
        <v>2</v>
      </c>
    </row>
    <row r="29" spans="1:40" x14ac:dyDescent="0.3">
      <c r="A29" s="281" t="str">
        <f>Lists!C:C</f>
        <v>TCD008</v>
      </c>
      <c r="B29" s="218">
        <f t="shared" si="1"/>
        <v>2.5</v>
      </c>
      <c r="C29" s="219">
        <f t="shared" si="2"/>
        <v>0</v>
      </c>
      <c r="D29" s="282">
        <f t="shared" si="3"/>
        <v>2.7</v>
      </c>
      <c r="E29" s="281">
        <f>'Core Indicators'!R29</f>
        <v>3</v>
      </c>
      <c r="F29" s="281">
        <f>'Core Indicators'!Z29</f>
        <v>3</v>
      </c>
      <c r="G29" s="219">
        <f t="shared" si="4"/>
        <v>3</v>
      </c>
      <c r="H29" s="281">
        <f>'Core Indicators'!AH29</f>
        <v>2</v>
      </c>
      <c r="I29" s="281">
        <f>'Core Indicators'!AP29</f>
        <v>3</v>
      </c>
      <c r="J29" s="281">
        <f>'Core Indicators'!BN29</f>
        <v>3</v>
      </c>
      <c r="K29" s="281">
        <f t="shared" si="5"/>
        <v>3</v>
      </c>
      <c r="L29" s="218">
        <f t="shared" si="6"/>
        <v>2.5</v>
      </c>
      <c r="M29" s="282">
        <f t="shared" si="14"/>
        <v>3</v>
      </c>
      <c r="N29" s="283">
        <f>'Core Indicators'!DJ29</f>
        <v>3</v>
      </c>
      <c r="O29" s="283">
        <f>'Core Indicators'!DR29</f>
        <v>3</v>
      </c>
      <c r="P29" s="283">
        <f>'Core Indicators'!DZ29</f>
        <v>3</v>
      </c>
      <c r="Q29" s="283">
        <f>'Core Indicators'!EH29</f>
        <v>3</v>
      </c>
      <c r="R29" s="283">
        <f>'Core Indicators'!EP29</f>
        <v>3</v>
      </c>
      <c r="S29" s="219">
        <f t="shared" si="7"/>
        <v>1.4</v>
      </c>
      <c r="T29" s="219">
        <f t="shared" si="8"/>
        <v>1.3333333333333333</v>
      </c>
      <c r="U29" s="281">
        <v>1</v>
      </c>
      <c r="V29" s="281">
        <v>1</v>
      </c>
      <c r="W29" s="281">
        <f>'Core Indicators'!EX29</f>
        <v>3</v>
      </c>
      <c r="X29" s="219">
        <f t="shared" si="9"/>
        <v>2</v>
      </c>
      <c r="Y29" s="281">
        <v>1</v>
      </c>
      <c r="Z29" s="219">
        <f t="shared" si="10"/>
        <v>1.5</v>
      </c>
      <c r="AA29" s="281">
        <f>'Core Indicators'!FF29</f>
        <v>1</v>
      </c>
      <c r="AB29" s="281">
        <f t="shared" si="11"/>
        <v>2</v>
      </c>
      <c r="AC29" s="11">
        <f>'Core Indicators'!GD29</f>
        <v>2</v>
      </c>
      <c r="AD29" s="11">
        <f>'Core Indicators'!GL29</f>
        <v>2</v>
      </c>
      <c r="AE29" s="11">
        <f>'Core Indicators'!GT29</f>
        <v>2</v>
      </c>
      <c r="AF29" s="11">
        <f>'Core Indicators'!HB29</f>
        <v>2</v>
      </c>
      <c r="AG29" s="11">
        <f t="shared" si="12"/>
        <v>2</v>
      </c>
      <c r="AH29" s="11">
        <f>'Core Indicators'!HJ29</f>
        <v>2</v>
      </c>
      <c r="AI29" s="11">
        <f>'Core Indicators'!HR29</f>
        <v>2</v>
      </c>
      <c r="AJ29" s="11">
        <f t="shared" si="13"/>
        <v>2</v>
      </c>
      <c r="AK29" s="11">
        <f>'Core Indicators'!HZ29</f>
        <v>2</v>
      </c>
      <c r="AL29" s="11">
        <f>'Core Indicators'!IH29</f>
        <v>2</v>
      </c>
      <c r="AM29" s="11">
        <f>'Core Indicators'!IP29</f>
        <v>2</v>
      </c>
      <c r="AN29" s="11">
        <f t="shared" si="0"/>
        <v>2</v>
      </c>
    </row>
    <row r="30" spans="1:40" x14ac:dyDescent="0.3">
      <c r="A30" s="281" t="str">
        <f>Lists!C:C</f>
        <v>COL001</v>
      </c>
      <c r="B30" s="218">
        <f t="shared" si="1"/>
        <v>1.9</v>
      </c>
      <c r="C30" s="219">
        <f t="shared" si="2"/>
        <v>0</v>
      </c>
      <c r="D30" s="282">
        <f t="shared" si="3"/>
        <v>1.8</v>
      </c>
      <c r="E30" s="281">
        <f>'Core Indicators'!R30</f>
        <v>1</v>
      </c>
      <c r="F30" s="281">
        <f>'Core Indicators'!Z30</f>
        <v>2</v>
      </c>
      <c r="G30" s="219">
        <f t="shared" si="4"/>
        <v>1.5</v>
      </c>
      <c r="H30" s="281">
        <f>'Core Indicators'!AH30</f>
        <v>2</v>
      </c>
      <c r="I30" s="281">
        <f>'Core Indicators'!AP30</f>
        <v>2</v>
      </c>
      <c r="J30" s="281">
        <f>'Core Indicators'!BN30</f>
        <v>2</v>
      </c>
      <c r="K30" s="281">
        <f t="shared" si="5"/>
        <v>2</v>
      </c>
      <c r="L30" s="218">
        <f t="shared" si="6"/>
        <v>2</v>
      </c>
      <c r="M30" s="282">
        <f t="shared" si="14"/>
        <v>2</v>
      </c>
      <c r="N30" s="283">
        <f>'Core Indicators'!DJ30</f>
        <v>2</v>
      </c>
      <c r="O30" s="283">
        <f>'Core Indicators'!DR30</f>
        <v>2</v>
      </c>
      <c r="P30" s="283">
        <f>'Core Indicators'!DZ30</f>
        <v>2</v>
      </c>
      <c r="Q30" s="283">
        <f>'Core Indicators'!EH30</f>
        <v>2</v>
      </c>
      <c r="R30" s="283">
        <f>'Core Indicators'!EP30</f>
        <v>2</v>
      </c>
      <c r="S30" s="219">
        <f t="shared" si="7"/>
        <v>1.7</v>
      </c>
      <c r="T30" s="219">
        <f t="shared" si="8"/>
        <v>1.3333333333333333</v>
      </c>
      <c r="U30" s="281">
        <v>1</v>
      </c>
      <c r="V30" s="281">
        <v>1</v>
      </c>
      <c r="W30" s="281">
        <f>'Core Indicators'!EX30</f>
        <v>3</v>
      </c>
      <c r="X30" s="219">
        <f t="shared" si="9"/>
        <v>2</v>
      </c>
      <c r="Y30" s="281">
        <v>1</v>
      </c>
      <c r="Z30" s="219">
        <f t="shared" si="10"/>
        <v>2</v>
      </c>
      <c r="AA30" s="281">
        <f>'Core Indicators'!FF30</f>
        <v>2</v>
      </c>
      <c r="AB30" s="281">
        <f t="shared" si="11"/>
        <v>2</v>
      </c>
      <c r="AC30" s="11">
        <f>'Core Indicators'!GD30</f>
        <v>2</v>
      </c>
      <c r="AD30" s="11">
        <f>'Core Indicators'!GL30</f>
        <v>2</v>
      </c>
      <c r="AE30" s="11">
        <f>'Core Indicators'!GT30</f>
        <v>2</v>
      </c>
      <c r="AF30" s="11">
        <f>'Core Indicators'!HB30</f>
        <v>2</v>
      </c>
      <c r="AG30" s="11">
        <f t="shared" si="12"/>
        <v>2</v>
      </c>
      <c r="AH30" s="11">
        <f>'Core Indicators'!HJ30</f>
        <v>2</v>
      </c>
      <c r="AI30" s="11">
        <f>'Core Indicators'!HR30</f>
        <v>2</v>
      </c>
      <c r="AJ30" s="11">
        <f t="shared" si="13"/>
        <v>2</v>
      </c>
      <c r="AK30" s="11">
        <f>'Core Indicators'!HZ30</f>
        <v>2</v>
      </c>
      <c r="AL30" s="11">
        <f>'Core Indicators'!IH30</f>
        <v>2</v>
      </c>
      <c r="AM30" s="11">
        <f>'Core Indicators'!IP30</f>
        <v>2</v>
      </c>
      <c r="AN30" s="11">
        <f t="shared" si="0"/>
        <v>2</v>
      </c>
    </row>
    <row r="31" spans="1:40" x14ac:dyDescent="0.3">
      <c r="A31" s="281" t="str">
        <f>Lists!C:C</f>
        <v>COL002</v>
      </c>
      <c r="B31" s="218">
        <f t="shared" si="1"/>
        <v>1.9</v>
      </c>
      <c r="C31" s="219">
        <f t="shared" si="2"/>
        <v>1</v>
      </c>
      <c r="D31" s="282">
        <f t="shared" si="3"/>
        <v>2</v>
      </c>
      <c r="E31" s="281">
        <f>'Core Indicators'!R31</f>
        <v>2</v>
      </c>
      <c r="F31" s="281">
        <f>'Core Indicators'!Z31</f>
        <v>2</v>
      </c>
      <c r="G31" s="219">
        <f t="shared" si="4"/>
        <v>2</v>
      </c>
      <c r="H31" s="281">
        <f>'Core Indicators'!AH31</f>
        <v>2</v>
      </c>
      <c r="I31" s="281">
        <f>'Core Indicators'!AP31</f>
        <v>2</v>
      </c>
      <c r="J31" s="281" t="str">
        <f>'Core Indicators'!BN31</f>
        <v>x</v>
      </c>
      <c r="K31" s="281">
        <f t="shared" si="5"/>
        <v>2</v>
      </c>
      <c r="L31" s="218">
        <f t="shared" si="6"/>
        <v>2</v>
      </c>
      <c r="M31" s="282">
        <f t="shared" si="14"/>
        <v>2</v>
      </c>
      <c r="N31" s="283">
        <f>'Core Indicators'!DJ31</f>
        <v>2</v>
      </c>
      <c r="O31" s="283">
        <f>'Core Indicators'!DR31</f>
        <v>2</v>
      </c>
      <c r="P31" s="283">
        <f>'Core Indicators'!DZ31</f>
        <v>2</v>
      </c>
      <c r="Q31" s="283">
        <f>'Core Indicators'!EH31</f>
        <v>2</v>
      </c>
      <c r="R31" s="283">
        <f>'Core Indicators'!EP31</f>
        <v>2</v>
      </c>
      <c r="S31" s="219">
        <f t="shared" si="7"/>
        <v>1.7</v>
      </c>
      <c r="T31" s="219">
        <f t="shared" si="8"/>
        <v>1.3333333333333333</v>
      </c>
      <c r="U31" s="281">
        <v>1</v>
      </c>
      <c r="V31" s="281">
        <v>1</v>
      </c>
      <c r="W31" s="281">
        <f>'Core Indicators'!EX31</f>
        <v>3</v>
      </c>
      <c r="X31" s="219">
        <f t="shared" si="9"/>
        <v>2</v>
      </c>
      <c r="Y31" s="281">
        <v>1</v>
      </c>
      <c r="Z31" s="219">
        <f t="shared" si="10"/>
        <v>2</v>
      </c>
      <c r="AA31" s="281">
        <f>'Core Indicators'!FF31</f>
        <v>2</v>
      </c>
      <c r="AB31" s="281">
        <f t="shared" si="11"/>
        <v>2</v>
      </c>
      <c r="AC31" s="11">
        <f>'Core Indicators'!GD31</f>
        <v>2</v>
      </c>
      <c r="AD31" s="11">
        <f>'Core Indicators'!GL31</f>
        <v>2</v>
      </c>
      <c r="AE31" s="11">
        <f>'Core Indicators'!GT31</f>
        <v>2</v>
      </c>
      <c r="AF31" s="11">
        <f>'Core Indicators'!HB31</f>
        <v>2</v>
      </c>
      <c r="AG31" s="11">
        <f t="shared" si="12"/>
        <v>2</v>
      </c>
      <c r="AH31" s="11">
        <f>'Core Indicators'!HJ31</f>
        <v>2</v>
      </c>
      <c r="AI31" s="11">
        <f>'Core Indicators'!HR31</f>
        <v>2</v>
      </c>
      <c r="AJ31" s="11">
        <f t="shared" si="13"/>
        <v>2</v>
      </c>
      <c r="AK31" s="11">
        <f>'Core Indicators'!HZ31</f>
        <v>2</v>
      </c>
      <c r="AL31" s="11">
        <f>'Core Indicators'!IH31</f>
        <v>2</v>
      </c>
      <c r="AM31" s="11">
        <f>'Core Indicators'!IP31</f>
        <v>2</v>
      </c>
      <c r="AN31" s="11">
        <f t="shared" si="0"/>
        <v>2</v>
      </c>
    </row>
    <row r="32" spans="1:40" x14ac:dyDescent="0.3">
      <c r="A32" s="281" t="str">
        <f>Lists!C:C</f>
        <v>COL003</v>
      </c>
      <c r="B32" s="218">
        <f t="shared" si="1"/>
        <v>1.9</v>
      </c>
      <c r="C32" s="219">
        <f t="shared" si="2"/>
        <v>1</v>
      </c>
      <c r="D32" s="282">
        <f t="shared" si="3"/>
        <v>2</v>
      </c>
      <c r="E32" s="281">
        <f>'Core Indicators'!R32</f>
        <v>2</v>
      </c>
      <c r="F32" s="281">
        <f>'Core Indicators'!Z32</f>
        <v>2</v>
      </c>
      <c r="G32" s="219">
        <f t="shared" si="4"/>
        <v>2</v>
      </c>
      <c r="H32" s="281">
        <f>'Core Indicators'!AH32</f>
        <v>2</v>
      </c>
      <c r="I32" s="281" t="str">
        <f>'Core Indicators'!AP32</f>
        <v>x</v>
      </c>
      <c r="J32" s="281">
        <f>'Core Indicators'!BN32</f>
        <v>2</v>
      </c>
      <c r="K32" s="281">
        <f t="shared" si="5"/>
        <v>2</v>
      </c>
      <c r="L32" s="218">
        <f t="shared" si="6"/>
        <v>2</v>
      </c>
      <c r="M32" s="282">
        <f t="shared" si="14"/>
        <v>2</v>
      </c>
      <c r="N32" s="283">
        <f>'Core Indicators'!DJ32</f>
        <v>2</v>
      </c>
      <c r="O32" s="283">
        <f>'Core Indicators'!DR32</f>
        <v>2</v>
      </c>
      <c r="P32" s="283">
        <f>'Core Indicators'!DZ32</f>
        <v>2</v>
      </c>
      <c r="Q32" s="283">
        <f>'Core Indicators'!EH32</f>
        <v>2</v>
      </c>
      <c r="R32" s="283">
        <f>'Core Indicators'!EP32</f>
        <v>2</v>
      </c>
      <c r="S32" s="219">
        <f t="shared" si="7"/>
        <v>1.7</v>
      </c>
      <c r="T32" s="219">
        <f t="shared" si="8"/>
        <v>1.3333333333333333</v>
      </c>
      <c r="U32" s="281">
        <v>1</v>
      </c>
      <c r="V32" s="281">
        <v>1</v>
      </c>
      <c r="W32" s="281">
        <f>'Core Indicators'!EX32</f>
        <v>3</v>
      </c>
      <c r="X32" s="219">
        <f t="shared" si="9"/>
        <v>2</v>
      </c>
      <c r="Y32" s="281">
        <v>1</v>
      </c>
      <c r="Z32" s="219">
        <f t="shared" si="10"/>
        <v>2</v>
      </c>
      <c r="AA32" s="281">
        <f>'Core Indicators'!FF32</f>
        <v>2</v>
      </c>
      <c r="AB32" s="281">
        <f t="shared" si="11"/>
        <v>2</v>
      </c>
      <c r="AC32" s="11">
        <f>'Core Indicators'!GD32</f>
        <v>2</v>
      </c>
      <c r="AD32" s="11">
        <f>'Core Indicators'!GL32</f>
        <v>2</v>
      </c>
      <c r="AE32" s="11">
        <f>'Core Indicators'!GT32</f>
        <v>2</v>
      </c>
      <c r="AF32" s="11">
        <f>'Core Indicators'!HB32</f>
        <v>2</v>
      </c>
      <c r="AG32" s="11">
        <f t="shared" si="12"/>
        <v>2</v>
      </c>
      <c r="AH32" s="11">
        <f>'Core Indicators'!HJ32</f>
        <v>2</v>
      </c>
      <c r="AI32" s="11">
        <f>'Core Indicators'!HR32</f>
        <v>2</v>
      </c>
      <c r="AJ32" s="11">
        <f t="shared" si="13"/>
        <v>2</v>
      </c>
      <c r="AK32" s="11">
        <f>'Core Indicators'!HZ32</f>
        <v>2</v>
      </c>
      <c r="AL32" s="11">
        <f>'Core Indicators'!IH32</f>
        <v>2</v>
      </c>
      <c r="AM32" s="11">
        <f>'Core Indicators'!IP32</f>
        <v>2</v>
      </c>
      <c r="AN32" s="11">
        <f t="shared" si="0"/>
        <v>2</v>
      </c>
    </row>
    <row r="33" spans="1:40" x14ac:dyDescent="0.3">
      <c r="A33" s="281" t="str">
        <f>Lists!C:C</f>
        <v>COG004</v>
      </c>
      <c r="B33" s="218">
        <f t="shared" si="1"/>
        <v>2.5</v>
      </c>
      <c r="C33" s="219">
        <f t="shared" si="2"/>
        <v>3</v>
      </c>
      <c r="D33" s="282">
        <f t="shared" si="3"/>
        <v>2.7</v>
      </c>
      <c r="E33" s="281">
        <f>'Core Indicators'!R33</f>
        <v>1</v>
      </c>
      <c r="F33" s="281">
        <f>'Core Indicators'!Z33</f>
        <v>3</v>
      </c>
      <c r="G33" s="219">
        <f t="shared" si="4"/>
        <v>2.1</v>
      </c>
      <c r="H33" s="281">
        <f>'Core Indicators'!AH33</f>
        <v>3</v>
      </c>
      <c r="I33" s="281" t="str">
        <f>'Core Indicators'!AP33</f>
        <v>x</v>
      </c>
      <c r="J33" s="281" t="str">
        <f>'Core Indicators'!BN33</f>
        <v>x</v>
      </c>
      <c r="K33" s="281" t="str">
        <f t="shared" si="5"/>
        <v>x</v>
      </c>
      <c r="L33" s="218">
        <f t="shared" si="6"/>
        <v>3</v>
      </c>
      <c r="M33" s="282">
        <f t="shared" si="14"/>
        <v>3</v>
      </c>
      <c r="N33" s="283">
        <f>'Core Indicators'!DJ33</f>
        <v>3</v>
      </c>
      <c r="O33" s="283">
        <f>'Core Indicators'!DR33</f>
        <v>3</v>
      </c>
      <c r="P33" s="283">
        <f>'Core Indicators'!DZ33</f>
        <v>3</v>
      </c>
      <c r="Q33" s="283">
        <f>'Core Indicators'!EH33</f>
        <v>3</v>
      </c>
      <c r="R33" s="283">
        <f>'Core Indicators'!EP33</f>
        <v>3</v>
      </c>
      <c r="S33" s="219">
        <f t="shared" si="7"/>
        <v>1.5</v>
      </c>
      <c r="T33" s="219">
        <f t="shared" si="8"/>
        <v>1</v>
      </c>
      <c r="U33" s="281">
        <v>1</v>
      </c>
      <c r="V33" s="281">
        <v>1</v>
      </c>
      <c r="W33" s="281" t="str">
        <f>'Core Indicators'!EX33</f>
        <v>x</v>
      </c>
      <c r="X33" s="219">
        <f t="shared" si="9"/>
        <v>1</v>
      </c>
      <c r="Y33" s="281">
        <v>1</v>
      </c>
      <c r="Z33" s="219">
        <f t="shared" si="10"/>
        <v>2</v>
      </c>
      <c r="AA33" s="281">
        <f>'Core Indicators'!FF33</f>
        <v>2</v>
      </c>
      <c r="AB33" s="281">
        <f t="shared" si="11"/>
        <v>2</v>
      </c>
      <c r="AC33" s="11">
        <f>'Core Indicators'!GD33</f>
        <v>2</v>
      </c>
      <c r="AD33" s="11">
        <f>'Core Indicators'!GL33</f>
        <v>2</v>
      </c>
      <c r="AE33" s="11">
        <f>'Core Indicators'!GT33</f>
        <v>2</v>
      </c>
      <c r="AF33" s="11">
        <f>'Core Indicators'!HB33</f>
        <v>2</v>
      </c>
      <c r="AG33" s="11">
        <f t="shared" si="12"/>
        <v>2</v>
      </c>
      <c r="AH33" s="11">
        <f>'Core Indicators'!HJ33</f>
        <v>2</v>
      </c>
      <c r="AI33" s="11">
        <f>'Core Indicators'!HR33</f>
        <v>2</v>
      </c>
      <c r="AJ33" s="11">
        <f t="shared" si="13"/>
        <v>2</v>
      </c>
      <c r="AK33" s="11">
        <f>'Core Indicators'!HZ33</f>
        <v>2</v>
      </c>
      <c r="AL33" s="11">
        <f>'Core Indicators'!IH33</f>
        <v>2</v>
      </c>
      <c r="AM33" s="11">
        <f>'Core Indicators'!IP33</f>
        <v>2</v>
      </c>
      <c r="AN33" s="11">
        <f t="shared" si="0"/>
        <v>2</v>
      </c>
    </row>
    <row r="34" spans="1:40" x14ac:dyDescent="0.3">
      <c r="A34" s="281" t="str">
        <f>Lists!C:C</f>
        <v>CRI002</v>
      </c>
      <c r="B34" s="218">
        <f t="shared" si="1"/>
        <v>1.9</v>
      </c>
      <c r="C34" s="219">
        <f t="shared" si="2"/>
        <v>0</v>
      </c>
      <c r="D34" s="282">
        <f t="shared" si="3"/>
        <v>2.5</v>
      </c>
      <c r="E34" s="281">
        <f>'Core Indicators'!R34</f>
        <v>3</v>
      </c>
      <c r="F34" s="281">
        <f>'Core Indicators'!Z34</f>
        <v>3</v>
      </c>
      <c r="G34" s="219">
        <f t="shared" si="4"/>
        <v>3</v>
      </c>
      <c r="H34" s="281">
        <f>'Core Indicators'!AH34</f>
        <v>2</v>
      </c>
      <c r="I34" s="281">
        <f>'Core Indicators'!AP34</f>
        <v>2</v>
      </c>
      <c r="J34" s="281">
        <f>'Core Indicators'!BN34</f>
        <v>3</v>
      </c>
      <c r="K34" s="281">
        <f t="shared" si="5"/>
        <v>2.5</v>
      </c>
      <c r="L34" s="218">
        <f t="shared" si="6"/>
        <v>2.2999999999999998</v>
      </c>
      <c r="M34" s="282">
        <f t="shared" si="14"/>
        <v>2</v>
      </c>
      <c r="N34" s="283">
        <f>'Core Indicators'!DJ34</f>
        <v>2</v>
      </c>
      <c r="O34" s="283">
        <f>'Core Indicators'!DR34</f>
        <v>2</v>
      </c>
      <c r="P34" s="283">
        <f>'Core Indicators'!DZ34</f>
        <v>2</v>
      </c>
      <c r="Q34" s="283">
        <f>'Core Indicators'!EH34</f>
        <v>2</v>
      </c>
      <c r="R34" s="283">
        <f>'Core Indicators'!EP34</f>
        <v>2</v>
      </c>
      <c r="S34" s="219">
        <f t="shared" si="7"/>
        <v>1.4</v>
      </c>
      <c r="T34" s="219">
        <f t="shared" si="8"/>
        <v>1.3333333333333333</v>
      </c>
      <c r="U34" s="281">
        <v>1</v>
      </c>
      <c r="V34" s="281">
        <v>1</v>
      </c>
      <c r="W34" s="281">
        <f>'Core Indicators'!EX34</f>
        <v>3</v>
      </c>
      <c r="X34" s="219">
        <f t="shared" si="9"/>
        <v>2</v>
      </c>
      <c r="Y34" s="281">
        <v>1</v>
      </c>
      <c r="Z34" s="219">
        <f t="shared" si="10"/>
        <v>1.5</v>
      </c>
      <c r="AA34" s="281">
        <f>'Core Indicators'!FF34</f>
        <v>2</v>
      </c>
      <c r="AB34" s="281">
        <f t="shared" si="11"/>
        <v>1</v>
      </c>
      <c r="AC34" s="11">
        <f>'Core Indicators'!GD34</f>
        <v>1</v>
      </c>
      <c r="AD34" s="11">
        <f>'Core Indicators'!GL34</f>
        <v>1</v>
      </c>
      <c r="AE34" s="11">
        <f>'Core Indicators'!GT34</f>
        <v>1</v>
      </c>
      <c r="AF34" s="11">
        <f>'Core Indicators'!HB34</f>
        <v>1</v>
      </c>
      <c r="AG34" s="11">
        <f t="shared" si="12"/>
        <v>1</v>
      </c>
      <c r="AH34" s="11">
        <f>'Core Indicators'!HJ34</f>
        <v>1</v>
      </c>
      <c r="AI34" s="11">
        <f>'Core Indicators'!HR34</f>
        <v>1</v>
      </c>
      <c r="AJ34" s="11">
        <f t="shared" si="13"/>
        <v>1</v>
      </c>
      <c r="AK34" s="11">
        <f>'Core Indicators'!HZ34</f>
        <v>1</v>
      </c>
      <c r="AL34" s="11">
        <f>'Core Indicators'!IH34</f>
        <v>1</v>
      </c>
      <c r="AM34" s="11">
        <f>'Core Indicators'!IP34</f>
        <v>1</v>
      </c>
      <c r="AN34" s="11">
        <f t="shared" si="0"/>
        <v>1</v>
      </c>
    </row>
    <row r="35" spans="1:40" x14ac:dyDescent="0.3">
      <c r="A35" s="281" t="str">
        <f>Lists!C:C</f>
        <v>DJI001</v>
      </c>
      <c r="B35" s="218">
        <f t="shared" si="1"/>
        <v>2.2000000000000002</v>
      </c>
      <c r="C35" s="219">
        <f t="shared" si="2"/>
        <v>1</v>
      </c>
      <c r="D35" s="282">
        <f t="shared" si="3"/>
        <v>2.7</v>
      </c>
      <c r="E35" s="281">
        <f>'Core Indicators'!R35</f>
        <v>2</v>
      </c>
      <c r="F35" s="281">
        <f>'Core Indicators'!Z35</f>
        <v>2</v>
      </c>
      <c r="G35" s="219">
        <f t="shared" si="4"/>
        <v>2</v>
      </c>
      <c r="H35" s="281">
        <f>'Core Indicators'!AH35</f>
        <v>3</v>
      </c>
      <c r="I35" s="281" t="str">
        <f>'Core Indicators'!AP35</f>
        <v>x</v>
      </c>
      <c r="J35" s="281">
        <f>'Core Indicators'!BN35</f>
        <v>3</v>
      </c>
      <c r="K35" s="281">
        <f t="shared" si="5"/>
        <v>3</v>
      </c>
      <c r="L35" s="218">
        <f t="shared" si="6"/>
        <v>3</v>
      </c>
      <c r="M35" s="282">
        <f t="shared" si="14"/>
        <v>2.2000000000000002</v>
      </c>
      <c r="N35" s="283">
        <f>'Core Indicators'!DJ35</f>
        <v>3</v>
      </c>
      <c r="O35" s="283">
        <f>'Core Indicators'!DR35</f>
        <v>2</v>
      </c>
      <c r="P35" s="283">
        <f>'Core Indicators'!DZ35</f>
        <v>2</v>
      </c>
      <c r="Q35" s="283">
        <f>'Core Indicators'!EH35</f>
        <v>2</v>
      </c>
      <c r="R35" s="283">
        <f>'Core Indicators'!EP35</f>
        <v>2</v>
      </c>
      <c r="S35" s="219">
        <f t="shared" si="7"/>
        <v>1.7</v>
      </c>
      <c r="T35" s="219">
        <f t="shared" si="8"/>
        <v>1.3333333333333333</v>
      </c>
      <c r="U35" s="281">
        <v>1</v>
      </c>
      <c r="V35" s="281">
        <v>1</v>
      </c>
      <c r="W35" s="281">
        <f>'Core Indicators'!EX35</f>
        <v>3</v>
      </c>
      <c r="X35" s="219">
        <f t="shared" si="9"/>
        <v>2</v>
      </c>
      <c r="Y35" s="281">
        <v>1</v>
      </c>
      <c r="Z35" s="219">
        <f t="shared" si="10"/>
        <v>2</v>
      </c>
      <c r="AA35" s="281">
        <f>'Core Indicators'!FF35</f>
        <v>2</v>
      </c>
      <c r="AB35" s="281">
        <f t="shared" si="11"/>
        <v>2</v>
      </c>
      <c r="AC35" s="11">
        <f>'Core Indicators'!GD35</f>
        <v>2</v>
      </c>
      <c r="AD35" s="11">
        <f>'Core Indicators'!GL35</f>
        <v>2</v>
      </c>
      <c r="AE35" s="11">
        <f>'Core Indicators'!GT35</f>
        <v>2</v>
      </c>
      <c r="AF35" s="11">
        <f>'Core Indicators'!HB35</f>
        <v>2</v>
      </c>
      <c r="AG35" s="11">
        <f t="shared" si="12"/>
        <v>2</v>
      </c>
      <c r="AH35" s="11">
        <f>'Core Indicators'!HJ35</f>
        <v>2</v>
      </c>
      <c r="AI35" s="11">
        <f>'Core Indicators'!HR35</f>
        <v>2</v>
      </c>
      <c r="AJ35" s="11">
        <f t="shared" si="13"/>
        <v>2</v>
      </c>
      <c r="AK35" s="11">
        <f>'Core Indicators'!HZ35</f>
        <v>2</v>
      </c>
      <c r="AL35" s="11">
        <f>'Core Indicators'!IH35</f>
        <v>2</v>
      </c>
      <c r="AM35" s="11">
        <f>'Core Indicators'!IP35</f>
        <v>2</v>
      </c>
      <c r="AN35" s="11">
        <f t="shared" si="0"/>
        <v>2</v>
      </c>
    </row>
    <row r="36" spans="1:40" x14ac:dyDescent="0.3">
      <c r="A36" s="281" t="str">
        <f>Lists!C:C</f>
        <v>DJI002</v>
      </c>
      <c r="B36" s="218">
        <f t="shared" si="1"/>
        <v>2.1</v>
      </c>
      <c r="C36" s="219">
        <f t="shared" si="2"/>
        <v>0</v>
      </c>
      <c r="D36" s="282">
        <f t="shared" si="3"/>
        <v>2.2000000000000002</v>
      </c>
      <c r="E36" s="281">
        <f>'Core Indicators'!R36</f>
        <v>2</v>
      </c>
      <c r="F36" s="281">
        <f>'Core Indicators'!Z36</f>
        <v>2</v>
      </c>
      <c r="G36" s="219">
        <f t="shared" si="4"/>
        <v>2</v>
      </c>
      <c r="H36" s="281">
        <f>'Core Indicators'!AH36</f>
        <v>2</v>
      </c>
      <c r="I36" s="281">
        <f>'Core Indicators'!AP36</f>
        <v>2</v>
      </c>
      <c r="J36" s="281">
        <f>'Core Indicators'!BN36</f>
        <v>3</v>
      </c>
      <c r="K36" s="281">
        <f t="shared" si="5"/>
        <v>2.5</v>
      </c>
      <c r="L36" s="218">
        <f t="shared" si="6"/>
        <v>2.2999999999999998</v>
      </c>
      <c r="M36" s="282">
        <f t="shared" si="14"/>
        <v>2.25</v>
      </c>
      <c r="N36" s="283">
        <f>'Core Indicators'!DJ36</f>
        <v>3</v>
      </c>
      <c r="O36" s="283">
        <f>'Core Indicators'!DR36</f>
        <v>2</v>
      </c>
      <c r="P36" s="283">
        <f>'Core Indicators'!DZ36</f>
        <v>2</v>
      </c>
      <c r="Q36" s="283" t="str">
        <f>'Core Indicators'!EH36</f>
        <v>x</v>
      </c>
      <c r="R36" s="283">
        <f>'Core Indicators'!EP36</f>
        <v>2</v>
      </c>
      <c r="S36" s="219">
        <f t="shared" si="7"/>
        <v>1.7</v>
      </c>
      <c r="T36" s="219">
        <f t="shared" si="8"/>
        <v>1.3333333333333333</v>
      </c>
      <c r="U36" s="281">
        <v>1</v>
      </c>
      <c r="V36" s="281">
        <v>1</v>
      </c>
      <c r="W36" s="281">
        <f>'Core Indicators'!EX36</f>
        <v>3</v>
      </c>
      <c r="X36" s="219">
        <f t="shared" si="9"/>
        <v>2</v>
      </c>
      <c r="Y36" s="281">
        <v>1</v>
      </c>
      <c r="Z36" s="219">
        <f t="shared" si="10"/>
        <v>2</v>
      </c>
      <c r="AA36" s="281">
        <f>'Core Indicators'!FF36</f>
        <v>2</v>
      </c>
      <c r="AB36" s="281">
        <f t="shared" si="11"/>
        <v>2</v>
      </c>
      <c r="AC36" s="11">
        <f>'Core Indicators'!GD36</f>
        <v>2</v>
      </c>
      <c r="AD36" s="11">
        <f>'Core Indicators'!GL36</f>
        <v>2</v>
      </c>
      <c r="AE36" s="11">
        <f>'Core Indicators'!GT36</f>
        <v>2</v>
      </c>
      <c r="AF36" s="11">
        <f>'Core Indicators'!HB36</f>
        <v>2</v>
      </c>
      <c r="AG36" s="11">
        <f t="shared" si="12"/>
        <v>2</v>
      </c>
      <c r="AH36" s="11">
        <f>'Core Indicators'!HJ36</f>
        <v>2</v>
      </c>
      <c r="AI36" s="11">
        <f>'Core Indicators'!HR36</f>
        <v>2</v>
      </c>
      <c r="AJ36" s="11">
        <f t="shared" si="13"/>
        <v>2</v>
      </c>
      <c r="AK36" s="11">
        <f>'Core Indicators'!HZ36</f>
        <v>2</v>
      </c>
      <c r="AL36" s="11">
        <f>'Core Indicators'!IH36</f>
        <v>2</v>
      </c>
      <c r="AM36" s="11">
        <f>'Core Indicators'!IP36</f>
        <v>2</v>
      </c>
      <c r="AN36" s="11">
        <f t="shared" si="0"/>
        <v>2</v>
      </c>
    </row>
    <row r="37" spans="1:40" x14ac:dyDescent="0.3">
      <c r="A37" s="281" t="str">
        <f>Lists!C:C</f>
        <v>DJI003</v>
      </c>
      <c r="B37" s="218">
        <f t="shared" si="1"/>
        <v>2.4</v>
      </c>
      <c r="C37" s="219">
        <f t="shared" si="2"/>
        <v>0</v>
      </c>
      <c r="D37" s="282">
        <f t="shared" si="3"/>
        <v>2.2000000000000002</v>
      </c>
      <c r="E37" s="281">
        <f>'Core Indicators'!R37</f>
        <v>2</v>
      </c>
      <c r="F37" s="281">
        <f>'Core Indicators'!Z37</f>
        <v>3</v>
      </c>
      <c r="G37" s="219">
        <f t="shared" si="4"/>
        <v>2.5</v>
      </c>
      <c r="H37" s="281">
        <f>'Core Indicators'!AH37</f>
        <v>2</v>
      </c>
      <c r="I37" s="281">
        <f>'Core Indicators'!AP37</f>
        <v>2</v>
      </c>
      <c r="J37" s="281">
        <f>'Core Indicators'!BN37</f>
        <v>2</v>
      </c>
      <c r="K37" s="281">
        <f t="shared" si="5"/>
        <v>2</v>
      </c>
      <c r="L37" s="218">
        <f t="shared" si="6"/>
        <v>2</v>
      </c>
      <c r="M37" s="282">
        <f t="shared" si="14"/>
        <v>3</v>
      </c>
      <c r="N37" s="283">
        <f>'Core Indicators'!DJ37</f>
        <v>3</v>
      </c>
      <c r="O37" s="283">
        <f>'Core Indicators'!DR37</f>
        <v>3</v>
      </c>
      <c r="P37" s="283">
        <f>'Core Indicators'!DZ37</f>
        <v>3</v>
      </c>
      <c r="Q37" s="283">
        <f>'Core Indicators'!EH37</f>
        <v>3</v>
      </c>
      <c r="R37" s="283">
        <f>'Core Indicators'!EP37</f>
        <v>3</v>
      </c>
      <c r="S37" s="219">
        <f t="shared" si="7"/>
        <v>1.7</v>
      </c>
      <c r="T37" s="219">
        <f t="shared" si="8"/>
        <v>1.3333333333333333</v>
      </c>
      <c r="U37" s="281">
        <v>1</v>
      </c>
      <c r="V37" s="281">
        <v>1</v>
      </c>
      <c r="W37" s="281">
        <f>'Core Indicators'!EX37</f>
        <v>3</v>
      </c>
      <c r="X37" s="219">
        <f t="shared" si="9"/>
        <v>2</v>
      </c>
      <c r="Y37" s="281">
        <v>1</v>
      </c>
      <c r="Z37" s="219">
        <f t="shared" si="10"/>
        <v>2</v>
      </c>
      <c r="AA37" s="281">
        <f>'Core Indicators'!FF37</f>
        <v>2</v>
      </c>
      <c r="AB37" s="281">
        <f t="shared" si="11"/>
        <v>2</v>
      </c>
      <c r="AC37" s="11">
        <f>'Core Indicators'!GD37</f>
        <v>2</v>
      </c>
      <c r="AD37" s="11">
        <f>'Core Indicators'!GL37</f>
        <v>2</v>
      </c>
      <c r="AE37" s="11">
        <f>'Core Indicators'!GT37</f>
        <v>2</v>
      </c>
      <c r="AF37" s="11">
        <f>'Core Indicators'!HB37</f>
        <v>2</v>
      </c>
      <c r="AG37" s="11">
        <f t="shared" si="12"/>
        <v>2</v>
      </c>
      <c r="AH37" s="11">
        <f>'Core Indicators'!HJ37</f>
        <v>2</v>
      </c>
      <c r="AI37" s="11">
        <f>'Core Indicators'!HR37</f>
        <v>2</v>
      </c>
      <c r="AJ37" s="11">
        <f t="shared" si="13"/>
        <v>2</v>
      </c>
      <c r="AK37" s="11">
        <f>'Core Indicators'!HZ37</f>
        <v>2</v>
      </c>
      <c r="AL37" s="11">
        <f>'Core Indicators'!IH37</f>
        <v>2</v>
      </c>
      <c r="AM37" s="11">
        <f>'Core Indicators'!IP37</f>
        <v>2</v>
      </c>
      <c r="AN37" s="11">
        <f t="shared" si="0"/>
        <v>2</v>
      </c>
    </row>
    <row r="38" spans="1:40" x14ac:dyDescent="0.3">
      <c r="A38" s="281" t="str">
        <f>Lists!C:C</f>
        <v>PRK001</v>
      </c>
      <c r="B38" s="218">
        <f t="shared" si="1"/>
        <v>2.1</v>
      </c>
      <c r="C38" s="219">
        <f t="shared" si="2"/>
        <v>1</v>
      </c>
      <c r="D38" s="282">
        <f t="shared" si="3"/>
        <v>2.7</v>
      </c>
      <c r="E38" s="281">
        <f>'Core Indicators'!R38</f>
        <v>1</v>
      </c>
      <c r="F38" s="281">
        <f>'Core Indicators'!Z38</f>
        <v>3</v>
      </c>
      <c r="G38" s="219">
        <f t="shared" si="4"/>
        <v>2.1</v>
      </c>
      <c r="H38" s="281">
        <f>'Core Indicators'!AH38</f>
        <v>3</v>
      </c>
      <c r="I38" s="281" t="str">
        <f>'Core Indicators'!AP38</f>
        <v>x</v>
      </c>
      <c r="J38" s="281">
        <f>'Core Indicators'!BN38</f>
        <v>3</v>
      </c>
      <c r="K38" s="281">
        <f t="shared" si="5"/>
        <v>3</v>
      </c>
      <c r="L38" s="218">
        <f t="shared" si="6"/>
        <v>3</v>
      </c>
      <c r="M38" s="282">
        <f t="shared" si="14"/>
        <v>2</v>
      </c>
      <c r="N38" s="283">
        <f>'Core Indicators'!DJ38</f>
        <v>2</v>
      </c>
      <c r="O38" s="283">
        <f>'Core Indicators'!DR38</f>
        <v>2</v>
      </c>
      <c r="P38" s="283">
        <f>'Core Indicators'!DZ38</f>
        <v>2</v>
      </c>
      <c r="Q38" s="283">
        <f>'Core Indicators'!EH38</f>
        <v>2</v>
      </c>
      <c r="R38" s="283">
        <f>'Core Indicators'!EP38</f>
        <v>2</v>
      </c>
      <c r="S38" s="219">
        <f t="shared" si="7"/>
        <v>1.7</v>
      </c>
      <c r="T38" s="219">
        <f t="shared" si="8"/>
        <v>1.3333333333333333</v>
      </c>
      <c r="U38" s="281">
        <v>1</v>
      </c>
      <c r="V38" s="281">
        <v>1</v>
      </c>
      <c r="W38" s="281">
        <f>'Core Indicators'!EX38</f>
        <v>3</v>
      </c>
      <c r="X38" s="219">
        <f t="shared" si="9"/>
        <v>2</v>
      </c>
      <c r="Y38" s="281">
        <v>1</v>
      </c>
      <c r="Z38" s="219">
        <f t="shared" si="10"/>
        <v>2</v>
      </c>
      <c r="AA38" s="281">
        <f>'Core Indicators'!FF38</f>
        <v>2</v>
      </c>
      <c r="AB38" s="281">
        <f t="shared" si="11"/>
        <v>2</v>
      </c>
      <c r="AC38" s="11">
        <f>'Core Indicators'!GD38</f>
        <v>2</v>
      </c>
      <c r="AD38" s="11">
        <f>'Core Indicators'!GL38</f>
        <v>2</v>
      </c>
      <c r="AE38" s="11">
        <f>'Core Indicators'!GT38</f>
        <v>2</v>
      </c>
      <c r="AF38" s="11">
        <f>'Core Indicators'!HB38</f>
        <v>2</v>
      </c>
      <c r="AG38" s="11">
        <f t="shared" si="12"/>
        <v>2</v>
      </c>
      <c r="AH38" s="11">
        <f>'Core Indicators'!HJ38</f>
        <v>2</v>
      </c>
      <c r="AI38" s="11">
        <f>'Core Indicators'!HR38</f>
        <v>2</v>
      </c>
      <c r="AJ38" s="11">
        <f t="shared" si="13"/>
        <v>2</v>
      </c>
      <c r="AK38" s="11">
        <f>'Core Indicators'!HZ38</f>
        <v>2</v>
      </c>
      <c r="AL38" s="11">
        <f>'Core Indicators'!IH38</f>
        <v>2</v>
      </c>
      <c r="AM38" s="11">
        <f>'Core Indicators'!IP38</f>
        <v>2</v>
      </c>
      <c r="AN38" s="11">
        <f t="shared" si="0"/>
        <v>2</v>
      </c>
    </row>
    <row r="39" spans="1:40" x14ac:dyDescent="0.3">
      <c r="A39" s="281" t="str">
        <f>Lists!C:C</f>
        <v>COD001</v>
      </c>
      <c r="B39" s="218">
        <f t="shared" si="1"/>
        <v>2</v>
      </c>
      <c r="C39" s="219">
        <f t="shared" si="2"/>
        <v>0</v>
      </c>
      <c r="D39" s="282">
        <f t="shared" si="3"/>
        <v>2.2000000000000002</v>
      </c>
      <c r="E39" s="281">
        <f>'Core Indicators'!R39</f>
        <v>1</v>
      </c>
      <c r="F39" s="281">
        <f>'Core Indicators'!Z39</f>
        <v>2</v>
      </c>
      <c r="G39" s="219">
        <f t="shared" si="4"/>
        <v>1.5</v>
      </c>
      <c r="H39" s="281">
        <f>'Core Indicators'!AH39</f>
        <v>2</v>
      </c>
      <c r="I39" s="281">
        <f>'Core Indicators'!AP39</f>
        <v>3</v>
      </c>
      <c r="J39" s="281">
        <f>'Core Indicators'!BN39</f>
        <v>3</v>
      </c>
      <c r="K39" s="281">
        <f t="shared" si="5"/>
        <v>3</v>
      </c>
      <c r="L39" s="218">
        <f t="shared" si="6"/>
        <v>2.5</v>
      </c>
      <c r="M39" s="282">
        <f t="shared" si="14"/>
        <v>2</v>
      </c>
      <c r="N39" s="283">
        <f>'Core Indicators'!DJ39</f>
        <v>2</v>
      </c>
      <c r="O39" s="283">
        <f>'Core Indicators'!DR39</f>
        <v>2</v>
      </c>
      <c r="P39" s="283">
        <f>'Core Indicators'!DZ39</f>
        <v>2</v>
      </c>
      <c r="Q39" s="283">
        <f>'Core Indicators'!EH39</f>
        <v>2</v>
      </c>
      <c r="R39" s="283">
        <f>'Core Indicators'!EP39</f>
        <v>2</v>
      </c>
      <c r="S39" s="219">
        <f t="shared" si="7"/>
        <v>1.7</v>
      </c>
      <c r="T39" s="219">
        <f t="shared" si="8"/>
        <v>1.3333333333333333</v>
      </c>
      <c r="U39" s="281">
        <v>1</v>
      </c>
      <c r="V39" s="281">
        <v>1</v>
      </c>
      <c r="W39" s="281">
        <f>'Core Indicators'!EX39</f>
        <v>3</v>
      </c>
      <c r="X39" s="219">
        <f t="shared" si="9"/>
        <v>2</v>
      </c>
      <c r="Y39" s="281">
        <v>1</v>
      </c>
      <c r="Z39" s="219">
        <f t="shared" si="10"/>
        <v>2</v>
      </c>
      <c r="AA39" s="281">
        <f>'Core Indicators'!FF39</f>
        <v>2</v>
      </c>
      <c r="AB39" s="281">
        <f t="shared" si="11"/>
        <v>2</v>
      </c>
      <c r="AC39" s="11">
        <f>'Core Indicators'!GD39</f>
        <v>2</v>
      </c>
      <c r="AD39" s="11">
        <f>'Core Indicators'!GL39</f>
        <v>2</v>
      </c>
      <c r="AE39" s="11">
        <f>'Core Indicators'!GT39</f>
        <v>2</v>
      </c>
      <c r="AF39" s="11">
        <f>'Core Indicators'!HB39</f>
        <v>2</v>
      </c>
      <c r="AG39" s="11">
        <f t="shared" si="12"/>
        <v>2</v>
      </c>
      <c r="AH39" s="11">
        <f>'Core Indicators'!HJ39</f>
        <v>2</v>
      </c>
      <c r="AI39" s="11">
        <f>'Core Indicators'!HR39</f>
        <v>2</v>
      </c>
      <c r="AJ39" s="11">
        <f t="shared" si="13"/>
        <v>2</v>
      </c>
      <c r="AK39" s="11">
        <f>'Core Indicators'!HZ39</f>
        <v>2</v>
      </c>
      <c r="AL39" s="11">
        <f>'Core Indicators'!IH39</f>
        <v>2</v>
      </c>
      <c r="AM39" s="11">
        <f>'Core Indicators'!IP39</f>
        <v>2</v>
      </c>
      <c r="AN39" s="11">
        <f t="shared" si="0"/>
        <v>2</v>
      </c>
    </row>
    <row r="40" spans="1:40" x14ac:dyDescent="0.3">
      <c r="A40" s="281" t="str">
        <f>Lists!C:C</f>
        <v>COD003</v>
      </c>
      <c r="B40" s="218">
        <f t="shared" si="1"/>
        <v>2.5</v>
      </c>
      <c r="C40" s="219">
        <f t="shared" si="2"/>
        <v>2</v>
      </c>
      <c r="D40" s="282">
        <f t="shared" si="3"/>
        <v>2.7</v>
      </c>
      <c r="E40" s="281">
        <f>'Core Indicators'!R40</f>
        <v>2</v>
      </c>
      <c r="F40" s="281">
        <f>'Core Indicators'!Z40</f>
        <v>2</v>
      </c>
      <c r="G40" s="219">
        <f t="shared" si="4"/>
        <v>2</v>
      </c>
      <c r="H40" s="281">
        <f>'Core Indicators'!AH40</f>
        <v>3</v>
      </c>
      <c r="I40" s="281" t="str">
        <f>'Core Indicators'!AP40</f>
        <v>x</v>
      </c>
      <c r="J40" s="281" t="str">
        <f>'Core Indicators'!BN40</f>
        <v>x</v>
      </c>
      <c r="K40" s="281" t="str">
        <f t="shared" si="5"/>
        <v>x</v>
      </c>
      <c r="L40" s="218">
        <f t="shared" si="6"/>
        <v>3</v>
      </c>
      <c r="M40" s="282">
        <f t="shared" si="14"/>
        <v>3</v>
      </c>
      <c r="N40" s="283">
        <f>'Core Indicators'!DJ40</f>
        <v>3</v>
      </c>
      <c r="O40" s="283">
        <f>'Core Indicators'!DR40</f>
        <v>3</v>
      </c>
      <c r="P40" s="283">
        <f>'Core Indicators'!DZ40</f>
        <v>3</v>
      </c>
      <c r="Q40" s="283">
        <f>'Core Indicators'!EH40</f>
        <v>3</v>
      </c>
      <c r="R40" s="283">
        <f>'Core Indicators'!EP40</f>
        <v>3</v>
      </c>
      <c r="S40" s="219">
        <f t="shared" si="7"/>
        <v>1.7</v>
      </c>
      <c r="T40" s="219">
        <f t="shared" si="8"/>
        <v>1.3333333333333333</v>
      </c>
      <c r="U40" s="281">
        <v>1</v>
      </c>
      <c r="V40" s="281">
        <v>1</v>
      </c>
      <c r="W40" s="281">
        <f>'Core Indicators'!EX40</f>
        <v>3</v>
      </c>
      <c r="X40" s="219">
        <f t="shared" si="9"/>
        <v>2</v>
      </c>
      <c r="Y40" s="281">
        <v>1</v>
      </c>
      <c r="Z40" s="219">
        <f t="shared" si="10"/>
        <v>2</v>
      </c>
      <c r="AA40" s="281">
        <f>'Core Indicators'!FF40</f>
        <v>2</v>
      </c>
      <c r="AB40" s="281">
        <f t="shared" si="11"/>
        <v>2</v>
      </c>
      <c r="AC40" s="11">
        <f>'Core Indicators'!GD40</f>
        <v>2</v>
      </c>
      <c r="AD40" s="11">
        <f>'Core Indicators'!GL40</f>
        <v>2</v>
      </c>
      <c r="AE40" s="11">
        <f>'Core Indicators'!GT40</f>
        <v>2</v>
      </c>
      <c r="AF40" s="11">
        <f>'Core Indicators'!HB40</f>
        <v>2</v>
      </c>
      <c r="AG40" s="11">
        <f t="shared" si="12"/>
        <v>2</v>
      </c>
      <c r="AH40" s="11">
        <f>'Core Indicators'!HJ40</f>
        <v>2</v>
      </c>
      <c r="AI40" s="11">
        <f>'Core Indicators'!HR40</f>
        <v>2</v>
      </c>
      <c r="AJ40" s="11">
        <f t="shared" si="13"/>
        <v>2</v>
      </c>
      <c r="AK40" s="11">
        <f>'Core Indicators'!HZ40</f>
        <v>2</v>
      </c>
      <c r="AL40" s="11">
        <f>'Core Indicators'!IH40</f>
        <v>2</v>
      </c>
      <c r="AM40" s="11">
        <f>'Core Indicators'!IP40</f>
        <v>2</v>
      </c>
      <c r="AN40" s="11">
        <f t="shared" si="0"/>
        <v>2</v>
      </c>
    </row>
    <row r="41" spans="1:40" x14ac:dyDescent="0.3">
      <c r="A41" s="281" t="str">
        <f>Lists!C:C</f>
        <v>ECU002</v>
      </c>
      <c r="B41" s="218">
        <f t="shared" si="1"/>
        <v>1.9</v>
      </c>
      <c r="C41" s="219">
        <f t="shared" si="2"/>
        <v>0</v>
      </c>
      <c r="D41" s="282">
        <f t="shared" si="3"/>
        <v>2</v>
      </c>
      <c r="E41" s="281">
        <f>'Core Indicators'!R41</f>
        <v>2</v>
      </c>
      <c r="F41" s="281">
        <f>'Core Indicators'!Z41</f>
        <v>2</v>
      </c>
      <c r="G41" s="219">
        <f t="shared" si="4"/>
        <v>2</v>
      </c>
      <c r="H41" s="281">
        <f>'Core Indicators'!AH41</f>
        <v>2</v>
      </c>
      <c r="I41" s="281">
        <f>'Core Indicators'!AP41</f>
        <v>2</v>
      </c>
      <c r="J41" s="281">
        <f>'Core Indicators'!BN41</f>
        <v>2</v>
      </c>
      <c r="K41" s="281">
        <f t="shared" si="5"/>
        <v>2</v>
      </c>
      <c r="L41" s="218">
        <f t="shared" si="6"/>
        <v>2</v>
      </c>
      <c r="M41" s="282">
        <f t="shared" si="14"/>
        <v>2</v>
      </c>
      <c r="N41" s="283">
        <f>'Core Indicators'!DJ41</f>
        <v>2</v>
      </c>
      <c r="O41" s="283">
        <f>'Core Indicators'!DR41</f>
        <v>2</v>
      </c>
      <c r="P41" s="283">
        <f>'Core Indicators'!DZ41</f>
        <v>2</v>
      </c>
      <c r="Q41" s="283">
        <f>'Core Indicators'!EH41</f>
        <v>2</v>
      </c>
      <c r="R41" s="283">
        <f>'Core Indicators'!EP41</f>
        <v>2</v>
      </c>
      <c r="S41" s="219">
        <f t="shared" si="7"/>
        <v>1.6</v>
      </c>
      <c r="T41" s="219">
        <f t="shared" si="8"/>
        <v>1.1666666666666667</v>
      </c>
      <c r="U41" s="281">
        <v>1</v>
      </c>
      <c r="V41" s="281">
        <v>1</v>
      </c>
      <c r="W41" s="281">
        <f>'Core Indicators'!EX41</f>
        <v>2</v>
      </c>
      <c r="X41" s="219">
        <f t="shared" si="9"/>
        <v>1.5</v>
      </c>
      <c r="Y41" s="281">
        <v>1</v>
      </c>
      <c r="Z41" s="219">
        <f t="shared" si="10"/>
        <v>2</v>
      </c>
      <c r="AA41" s="281">
        <f>'Core Indicators'!FF41</f>
        <v>2</v>
      </c>
      <c r="AB41" s="281">
        <f t="shared" si="11"/>
        <v>2</v>
      </c>
      <c r="AC41" s="11">
        <f>'Core Indicators'!GD41</f>
        <v>2</v>
      </c>
      <c r="AD41" s="11">
        <f>'Core Indicators'!GL41</f>
        <v>2</v>
      </c>
      <c r="AE41" s="11">
        <f>'Core Indicators'!GT41</f>
        <v>2</v>
      </c>
      <c r="AF41" s="11">
        <f>'Core Indicators'!HB41</f>
        <v>2</v>
      </c>
      <c r="AG41" s="11">
        <f t="shared" si="12"/>
        <v>2</v>
      </c>
      <c r="AH41" s="11">
        <f>'Core Indicators'!HJ41</f>
        <v>2</v>
      </c>
      <c r="AI41" s="11">
        <f>'Core Indicators'!HR41</f>
        <v>2</v>
      </c>
      <c r="AJ41" s="11">
        <f t="shared" si="13"/>
        <v>2</v>
      </c>
      <c r="AK41" s="11">
        <f>'Core Indicators'!HZ41</f>
        <v>2</v>
      </c>
      <c r="AL41" s="11">
        <f>'Core Indicators'!IH41</f>
        <v>2</v>
      </c>
      <c r="AM41" s="11">
        <f>'Core Indicators'!IP41</f>
        <v>2</v>
      </c>
      <c r="AN41" s="11">
        <f t="shared" si="0"/>
        <v>2</v>
      </c>
    </row>
    <row r="42" spans="1:40" x14ac:dyDescent="0.3">
      <c r="A42" s="281" t="str">
        <f>Lists!C:C</f>
        <v>EGY002</v>
      </c>
      <c r="B42" s="218">
        <f t="shared" si="1"/>
        <v>1.8</v>
      </c>
      <c r="C42" s="219">
        <f t="shared" si="2"/>
        <v>0</v>
      </c>
      <c r="D42" s="282">
        <f t="shared" si="3"/>
        <v>2.2000000000000002</v>
      </c>
      <c r="E42" s="281">
        <f>'Core Indicators'!R42</f>
        <v>2</v>
      </c>
      <c r="F42" s="281">
        <f>'Core Indicators'!Z42</f>
        <v>3</v>
      </c>
      <c r="G42" s="219">
        <f t="shared" si="4"/>
        <v>2.5</v>
      </c>
      <c r="H42" s="281">
        <f>'Core Indicators'!AH42</f>
        <v>2</v>
      </c>
      <c r="I42" s="281">
        <f>'Core Indicators'!AP42</f>
        <v>2</v>
      </c>
      <c r="J42" s="281">
        <f>'Core Indicators'!BN42</f>
        <v>2</v>
      </c>
      <c r="K42" s="281">
        <f t="shared" si="5"/>
        <v>2</v>
      </c>
      <c r="L42" s="218">
        <f t="shared" si="6"/>
        <v>2</v>
      </c>
      <c r="M42" s="282">
        <f t="shared" si="14"/>
        <v>1.8</v>
      </c>
      <c r="N42" s="283">
        <f>'Core Indicators'!DJ42</f>
        <v>2</v>
      </c>
      <c r="O42" s="283">
        <f>'Core Indicators'!DR42</f>
        <v>2</v>
      </c>
      <c r="P42" s="283">
        <f>'Core Indicators'!DZ42</f>
        <v>2</v>
      </c>
      <c r="Q42" s="283">
        <f>'Core Indicators'!EH42</f>
        <v>2</v>
      </c>
      <c r="R42" s="283">
        <f>'Core Indicators'!EP42</f>
        <v>1</v>
      </c>
      <c r="S42" s="219">
        <f t="shared" si="7"/>
        <v>1.6</v>
      </c>
      <c r="T42" s="219">
        <f t="shared" si="8"/>
        <v>1.1666666666666667</v>
      </c>
      <c r="U42" s="281">
        <v>1</v>
      </c>
      <c r="V42" s="281">
        <v>1</v>
      </c>
      <c r="W42" s="281">
        <f>'Core Indicators'!EX42</f>
        <v>2</v>
      </c>
      <c r="X42" s="219">
        <f t="shared" si="9"/>
        <v>1.5</v>
      </c>
      <c r="Y42" s="281">
        <v>1</v>
      </c>
      <c r="Z42" s="219">
        <f t="shared" si="10"/>
        <v>2</v>
      </c>
      <c r="AA42" s="281">
        <f>'Core Indicators'!FF42</f>
        <v>2</v>
      </c>
      <c r="AB42" s="281">
        <f t="shared" si="11"/>
        <v>2</v>
      </c>
      <c r="AC42" s="11">
        <f>'Core Indicators'!GD42</f>
        <v>2</v>
      </c>
      <c r="AD42" s="11">
        <f>'Core Indicators'!GL42</f>
        <v>2</v>
      </c>
      <c r="AE42" s="11">
        <f>'Core Indicators'!GT42</f>
        <v>2</v>
      </c>
      <c r="AF42" s="11">
        <f>'Core Indicators'!HB42</f>
        <v>2</v>
      </c>
      <c r="AG42" s="11">
        <f t="shared" si="12"/>
        <v>2</v>
      </c>
      <c r="AH42" s="11">
        <f>'Core Indicators'!HJ42</f>
        <v>2</v>
      </c>
      <c r="AI42" s="11">
        <f>'Core Indicators'!HR42</f>
        <v>2</v>
      </c>
      <c r="AJ42" s="11">
        <f t="shared" si="13"/>
        <v>2</v>
      </c>
      <c r="AK42" s="11">
        <f>'Core Indicators'!HZ42</f>
        <v>2</v>
      </c>
      <c r="AL42" s="11">
        <f>'Core Indicators'!IH42</f>
        <v>2</v>
      </c>
      <c r="AM42" s="11">
        <f>'Core Indicators'!IP42</f>
        <v>2</v>
      </c>
      <c r="AN42" s="11">
        <f t="shared" si="0"/>
        <v>2</v>
      </c>
    </row>
    <row r="43" spans="1:40" x14ac:dyDescent="0.3">
      <c r="A43" s="281" t="str">
        <f>Lists!C:C</f>
        <v>SLV001</v>
      </c>
      <c r="B43" s="218">
        <f t="shared" si="1"/>
        <v>1.8</v>
      </c>
      <c r="C43" s="219">
        <f t="shared" si="2"/>
        <v>0</v>
      </c>
      <c r="D43" s="282">
        <f t="shared" si="3"/>
        <v>1.9</v>
      </c>
      <c r="E43" s="281">
        <f>'Core Indicators'!R43</f>
        <v>1</v>
      </c>
      <c r="F43" s="281">
        <f>'Core Indicators'!Z43</f>
        <v>1</v>
      </c>
      <c r="G43" s="219">
        <f t="shared" si="4"/>
        <v>1</v>
      </c>
      <c r="H43" s="281">
        <f>'Core Indicators'!AH43</f>
        <v>2</v>
      </c>
      <c r="I43" s="281">
        <f>'Core Indicators'!AP43</f>
        <v>2</v>
      </c>
      <c r="J43" s="281">
        <f>'Core Indicators'!BN43</f>
        <v>3</v>
      </c>
      <c r="K43" s="281">
        <f t="shared" si="5"/>
        <v>2.5</v>
      </c>
      <c r="L43" s="218">
        <f t="shared" si="6"/>
        <v>2.2999999999999998</v>
      </c>
      <c r="M43" s="282">
        <f t="shared" si="14"/>
        <v>2</v>
      </c>
      <c r="N43" s="283">
        <f>'Core Indicators'!DJ43</f>
        <v>2</v>
      </c>
      <c r="O43" s="283">
        <f>'Core Indicators'!DR43</f>
        <v>2</v>
      </c>
      <c r="P43" s="283">
        <f>'Core Indicators'!DZ43</f>
        <v>2</v>
      </c>
      <c r="Q43" s="283">
        <f>'Core Indicators'!EH43</f>
        <v>2</v>
      </c>
      <c r="R43" s="283">
        <f>'Core Indicators'!EP43</f>
        <v>2</v>
      </c>
      <c r="S43" s="219">
        <f t="shared" si="7"/>
        <v>1.4</v>
      </c>
      <c r="T43" s="219">
        <f t="shared" si="8"/>
        <v>1.3333333333333333</v>
      </c>
      <c r="U43" s="281">
        <v>1</v>
      </c>
      <c r="V43" s="281">
        <v>1</v>
      </c>
      <c r="W43" s="281">
        <f>'Core Indicators'!EX43</f>
        <v>3</v>
      </c>
      <c r="X43" s="219">
        <f t="shared" si="9"/>
        <v>2</v>
      </c>
      <c r="Y43" s="281">
        <v>1</v>
      </c>
      <c r="Z43" s="219">
        <f t="shared" si="10"/>
        <v>1.5</v>
      </c>
      <c r="AA43" s="281">
        <f>'Core Indicators'!FF43</f>
        <v>2</v>
      </c>
      <c r="AB43" s="281">
        <f t="shared" si="11"/>
        <v>1</v>
      </c>
      <c r="AC43" s="11">
        <f>'Core Indicators'!GD43</f>
        <v>1</v>
      </c>
      <c r="AD43" s="11">
        <f>'Core Indicators'!GL43</f>
        <v>1</v>
      </c>
      <c r="AE43" s="11">
        <f>'Core Indicators'!GT43</f>
        <v>1</v>
      </c>
      <c r="AF43" s="11">
        <f>'Core Indicators'!HB43</f>
        <v>1</v>
      </c>
      <c r="AG43" s="11">
        <f t="shared" si="12"/>
        <v>1</v>
      </c>
      <c r="AH43" s="11">
        <f>'Core Indicators'!HJ43</f>
        <v>1</v>
      </c>
      <c r="AI43" s="11">
        <f>'Core Indicators'!HR43</f>
        <v>1</v>
      </c>
      <c r="AJ43" s="11">
        <f t="shared" si="13"/>
        <v>1</v>
      </c>
      <c r="AK43" s="11">
        <f>'Core Indicators'!HZ43</f>
        <v>1</v>
      </c>
      <c r="AL43" s="11">
        <f>'Core Indicators'!IH43</f>
        <v>1</v>
      </c>
      <c r="AM43" s="11">
        <f>'Core Indicators'!IP43</f>
        <v>1</v>
      </c>
      <c r="AN43" s="11">
        <f t="shared" si="0"/>
        <v>1</v>
      </c>
    </row>
    <row r="44" spans="1:40" x14ac:dyDescent="0.3">
      <c r="A44" s="281" t="str">
        <f>Lists!C:C</f>
        <v>ERI001</v>
      </c>
      <c r="B44" s="218">
        <f t="shared" si="1"/>
        <v>2.6</v>
      </c>
      <c r="C44" s="219">
        <f t="shared" si="2"/>
        <v>0</v>
      </c>
      <c r="D44" s="282">
        <f t="shared" si="3"/>
        <v>2.7</v>
      </c>
      <c r="E44" s="281">
        <f>'Core Indicators'!R44</f>
        <v>2</v>
      </c>
      <c r="F44" s="281">
        <f>'Core Indicators'!Z44</f>
        <v>2</v>
      </c>
      <c r="G44" s="219">
        <f t="shared" si="4"/>
        <v>2</v>
      </c>
      <c r="H44" s="281">
        <f>'Core Indicators'!AH44</f>
        <v>3</v>
      </c>
      <c r="I44" s="281">
        <f>'Core Indicators'!AP44</f>
        <v>3</v>
      </c>
      <c r="J44" s="281">
        <f>'Core Indicators'!BN44</f>
        <v>3</v>
      </c>
      <c r="K44" s="281">
        <f t="shared" si="5"/>
        <v>3</v>
      </c>
      <c r="L44" s="218">
        <f t="shared" si="6"/>
        <v>3</v>
      </c>
      <c r="M44" s="282">
        <f t="shared" si="14"/>
        <v>3</v>
      </c>
      <c r="N44" s="283">
        <f>'Core Indicators'!DJ44</f>
        <v>3</v>
      </c>
      <c r="O44" s="283">
        <f>'Core Indicators'!DR44</f>
        <v>3</v>
      </c>
      <c r="P44" s="283">
        <f>'Core Indicators'!DZ44</f>
        <v>3</v>
      </c>
      <c r="Q44" s="283">
        <f>'Core Indicators'!EH44</f>
        <v>3</v>
      </c>
      <c r="R44" s="283">
        <f>'Core Indicators'!EP44</f>
        <v>3</v>
      </c>
      <c r="S44" s="219">
        <f t="shared" si="7"/>
        <v>1.9</v>
      </c>
      <c r="T44" s="219">
        <f t="shared" si="8"/>
        <v>1.3333333333333333</v>
      </c>
      <c r="U44" s="281">
        <v>1</v>
      </c>
      <c r="V44" s="281">
        <v>1</v>
      </c>
      <c r="W44" s="281">
        <f>'Core Indicators'!EX44</f>
        <v>3</v>
      </c>
      <c r="X44" s="219">
        <f t="shared" si="9"/>
        <v>2</v>
      </c>
      <c r="Y44" s="281">
        <v>1</v>
      </c>
      <c r="Z44" s="219">
        <f t="shared" si="10"/>
        <v>2.5</v>
      </c>
      <c r="AA44" s="281">
        <f>'Core Indicators'!FF44</f>
        <v>2</v>
      </c>
      <c r="AB44" s="281">
        <f t="shared" si="11"/>
        <v>3</v>
      </c>
      <c r="AC44" s="11">
        <f>'Core Indicators'!GD44</f>
        <v>3</v>
      </c>
      <c r="AD44" s="11">
        <f>'Core Indicators'!GL44</f>
        <v>3</v>
      </c>
      <c r="AE44" s="11">
        <f>'Core Indicators'!GT44</f>
        <v>3</v>
      </c>
      <c r="AF44" s="11">
        <f>'Core Indicators'!HB44</f>
        <v>3</v>
      </c>
      <c r="AG44" s="11">
        <f t="shared" si="12"/>
        <v>3</v>
      </c>
      <c r="AH44" s="11">
        <f>'Core Indicators'!HJ44</f>
        <v>3</v>
      </c>
      <c r="AI44" s="11">
        <f>'Core Indicators'!HR44</f>
        <v>3</v>
      </c>
      <c r="AJ44" s="11">
        <f t="shared" si="13"/>
        <v>3</v>
      </c>
      <c r="AK44" s="11">
        <f>'Core Indicators'!HZ44</f>
        <v>3</v>
      </c>
      <c r="AL44" s="11">
        <f>'Core Indicators'!IH44</f>
        <v>3</v>
      </c>
      <c r="AM44" s="11">
        <f>'Core Indicators'!IP44</f>
        <v>3</v>
      </c>
      <c r="AN44" s="11">
        <f t="shared" si="0"/>
        <v>3</v>
      </c>
    </row>
    <row r="45" spans="1:40" x14ac:dyDescent="0.3">
      <c r="A45" s="281" t="str">
        <f>Lists!C:C</f>
        <v>SWZ001</v>
      </c>
      <c r="B45" s="218">
        <f t="shared" si="1"/>
        <v>1.8</v>
      </c>
      <c r="C45" s="219">
        <f t="shared" si="2"/>
        <v>3</v>
      </c>
      <c r="D45" s="282">
        <f t="shared" si="3"/>
        <v>1.8</v>
      </c>
      <c r="E45" s="281">
        <f>'Core Indicators'!R45</f>
        <v>1</v>
      </c>
      <c r="F45" s="281">
        <f>'Core Indicators'!Z45</f>
        <v>2</v>
      </c>
      <c r="G45" s="219">
        <f t="shared" si="4"/>
        <v>1.5</v>
      </c>
      <c r="H45" s="281">
        <f>'Core Indicators'!AH45</f>
        <v>2</v>
      </c>
      <c r="I45" s="281" t="str">
        <f>'Core Indicators'!AP45</f>
        <v>x</v>
      </c>
      <c r="J45" s="281" t="str">
        <f>'Core Indicators'!BN45</f>
        <v>x</v>
      </c>
      <c r="K45" s="281" t="str">
        <f t="shared" si="5"/>
        <v>x</v>
      </c>
      <c r="L45" s="218">
        <f t="shared" si="6"/>
        <v>2</v>
      </c>
      <c r="M45" s="282">
        <f t="shared" si="14"/>
        <v>2</v>
      </c>
      <c r="N45" s="283">
        <f>'Core Indicators'!DJ45</f>
        <v>2</v>
      </c>
      <c r="O45" s="283">
        <f>'Core Indicators'!DR45</f>
        <v>2</v>
      </c>
      <c r="P45" s="283">
        <f>'Core Indicators'!DZ45</f>
        <v>2</v>
      </c>
      <c r="Q45" s="283">
        <f>'Core Indicators'!EH45</f>
        <v>2</v>
      </c>
      <c r="R45" s="283">
        <f>'Core Indicators'!EP45</f>
        <v>2</v>
      </c>
      <c r="S45" s="219">
        <f t="shared" si="7"/>
        <v>1.5</v>
      </c>
      <c r="T45" s="219">
        <f t="shared" si="8"/>
        <v>1</v>
      </c>
      <c r="U45" s="281">
        <v>1</v>
      </c>
      <c r="V45" s="281">
        <v>1</v>
      </c>
      <c r="W45" s="281" t="str">
        <f>'Core Indicators'!EX45</f>
        <v>x</v>
      </c>
      <c r="X45" s="219">
        <f t="shared" si="9"/>
        <v>1</v>
      </c>
      <c r="Y45" s="281">
        <v>1</v>
      </c>
      <c r="Z45" s="219">
        <f t="shared" si="10"/>
        <v>2</v>
      </c>
      <c r="AA45" s="281">
        <f>'Core Indicators'!FF45</f>
        <v>2</v>
      </c>
      <c r="AB45" s="281">
        <f t="shared" si="11"/>
        <v>2</v>
      </c>
      <c r="AC45" s="11">
        <f>'Core Indicators'!GD45</f>
        <v>2</v>
      </c>
      <c r="AD45" s="11">
        <f>'Core Indicators'!GL45</f>
        <v>2</v>
      </c>
      <c r="AE45" s="11">
        <f>'Core Indicators'!GT45</f>
        <v>2</v>
      </c>
      <c r="AF45" s="11">
        <f>'Core Indicators'!HB45</f>
        <v>2</v>
      </c>
      <c r="AG45" s="11">
        <f t="shared" si="12"/>
        <v>2</v>
      </c>
      <c r="AH45" s="11">
        <f>'Core Indicators'!HJ45</f>
        <v>2</v>
      </c>
      <c r="AI45" s="11">
        <f>'Core Indicators'!HR45</f>
        <v>2</v>
      </c>
      <c r="AJ45" s="11">
        <f t="shared" si="13"/>
        <v>2</v>
      </c>
      <c r="AK45" s="11">
        <f>'Core Indicators'!HZ45</f>
        <v>2</v>
      </c>
      <c r="AL45" s="11">
        <f>'Core Indicators'!IH45</f>
        <v>2</v>
      </c>
      <c r="AM45" s="11">
        <f>'Core Indicators'!IP45</f>
        <v>2</v>
      </c>
      <c r="AN45" s="11">
        <f t="shared" si="0"/>
        <v>2</v>
      </c>
    </row>
    <row r="46" spans="1:40" x14ac:dyDescent="0.3">
      <c r="A46" s="281" t="str">
        <f>Lists!C:C</f>
        <v>ETH001</v>
      </c>
      <c r="B46" s="218">
        <f t="shared" si="1"/>
        <v>2</v>
      </c>
      <c r="C46" s="219">
        <f t="shared" si="2"/>
        <v>0</v>
      </c>
      <c r="D46" s="282">
        <f t="shared" si="3"/>
        <v>2.5</v>
      </c>
      <c r="E46" s="281">
        <f>'Core Indicators'!R46</f>
        <v>2</v>
      </c>
      <c r="F46" s="281">
        <f>'Core Indicators'!Z46</f>
        <v>3</v>
      </c>
      <c r="G46" s="219">
        <f t="shared" si="4"/>
        <v>2.5</v>
      </c>
      <c r="H46" s="281">
        <f>'Core Indicators'!AH46</f>
        <v>3</v>
      </c>
      <c r="I46" s="281">
        <f>'Core Indicators'!AP46</f>
        <v>2</v>
      </c>
      <c r="J46" s="281">
        <f>'Core Indicators'!BN46</f>
        <v>2</v>
      </c>
      <c r="K46" s="281">
        <f t="shared" si="5"/>
        <v>2</v>
      </c>
      <c r="L46" s="218">
        <f t="shared" si="6"/>
        <v>2.5</v>
      </c>
      <c r="M46" s="282">
        <f t="shared" si="14"/>
        <v>2</v>
      </c>
      <c r="N46" s="283">
        <f>'Core Indicators'!DJ46</f>
        <v>2</v>
      </c>
      <c r="O46" s="283">
        <f>'Core Indicators'!DR46</f>
        <v>2</v>
      </c>
      <c r="P46" s="283">
        <f>'Core Indicators'!DZ46</f>
        <v>2</v>
      </c>
      <c r="Q46" s="283">
        <f>'Core Indicators'!EH46</f>
        <v>2</v>
      </c>
      <c r="R46" s="283">
        <f>'Core Indicators'!EP46</f>
        <v>2</v>
      </c>
      <c r="S46" s="219">
        <f t="shared" si="7"/>
        <v>1.6</v>
      </c>
      <c r="T46" s="219">
        <f t="shared" si="8"/>
        <v>1.1666666666666667</v>
      </c>
      <c r="U46" s="281">
        <v>1</v>
      </c>
      <c r="V46" s="281">
        <v>1</v>
      </c>
      <c r="W46" s="281">
        <f>'Core Indicators'!EX46</f>
        <v>2</v>
      </c>
      <c r="X46" s="219">
        <f t="shared" si="9"/>
        <v>1.5</v>
      </c>
      <c r="Y46" s="281">
        <v>1</v>
      </c>
      <c r="Z46" s="219">
        <f t="shared" si="10"/>
        <v>2</v>
      </c>
      <c r="AA46" s="281">
        <f>'Core Indicators'!FF46</f>
        <v>2</v>
      </c>
      <c r="AB46" s="281">
        <f t="shared" si="11"/>
        <v>2</v>
      </c>
      <c r="AC46" s="11">
        <f>'Core Indicators'!GD46</f>
        <v>2</v>
      </c>
      <c r="AD46" s="11">
        <f>'Core Indicators'!GL46</f>
        <v>2</v>
      </c>
      <c r="AE46" s="11">
        <f>'Core Indicators'!GT46</f>
        <v>2</v>
      </c>
      <c r="AF46" s="11">
        <f>'Core Indicators'!HB46</f>
        <v>2</v>
      </c>
      <c r="AG46" s="11">
        <f t="shared" si="12"/>
        <v>2</v>
      </c>
      <c r="AH46" s="11">
        <f>'Core Indicators'!HJ46</f>
        <v>2</v>
      </c>
      <c r="AI46" s="11">
        <f>'Core Indicators'!HR46</f>
        <v>2</v>
      </c>
      <c r="AJ46" s="11">
        <f t="shared" si="13"/>
        <v>2</v>
      </c>
      <c r="AK46" s="11">
        <f>'Core Indicators'!HZ46</f>
        <v>2</v>
      </c>
      <c r="AL46" s="11">
        <f>'Core Indicators'!IH46</f>
        <v>2</v>
      </c>
      <c r="AM46" s="11">
        <f>'Core Indicators'!IP46</f>
        <v>2</v>
      </c>
      <c r="AN46" s="11">
        <f t="shared" si="0"/>
        <v>2</v>
      </c>
    </row>
    <row r="47" spans="1:40" x14ac:dyDescent="0.3">
      <c r="A47" s="281" t="str">
        <f>Lists!C:C</f>
        <v>ETH002</v>
      </c>
      <c r="B47" s="218">
        <f t="shared" si="1"/>
        <v>1.6</v>
      </c>
      <c r="C47" s="219">
        <f t="shared" si="2"/>
        <v>0</v>
      </c>
      <c r="D47" s="282">
        <f t="shared" si="3"/>
        <v>1.6</v>
      </c>
      <c r="E47" s="281">
        <f>'Core Indicators'!R47</f>
        <v>1</v>
      </c>
      <c r="F47" s="281">
        <f>'Core Indicators'!Z47</f>
        <v>3</v>
      </c>
      <c r="G47" s="219">
        <f t="shared" si="4"/>
        <v>2.1</v>
      </c>
      <c r="H47" s="281">
        <f>'Core Indicators'!AH47</f>
        <v>1</v>
      </c>
      <c r="I47" s="281">
        <f>'Core Indicators'!AP47</f>
        <v>1</v>
      </c>
      <c r="J47" s="281">
        <f>'Core Indicators'!BN47</f>
        <v>2</v>
      </c>
      <c r="K47" s="281">
        <f t="shared" si="5"/>
        <v>1.5</v>
      </c>
      <c r="L47" s="218">
        <f t="shared" si="6"/>
        <v>1.3</v>
      </c>
      <c r="M47" s="282">
        <f t="shared" si="14"/>
        <v>2</v>
      </c>
      <c r="N47" s="283">
        <f>'Core Indicators'!DJ47</f>
        <v>2</v>
      </c>
      <c r="O47" s="283">
        <f>'Core Indicators'!DR47</f>
        <v>2</v>
      </c>
      <c r="P47" s="283">
        <f>'Core Indicators'!DZ47</f>
        <v>2</v>
      </c>
      <c r="Q47" s="283">
        <f>'Core Indicators'!EH47</f>
        <v>2</v>
      </c>
      <c r="R47" s="283">
        <f>'Core Indicators'!EP47</f>
        <v>2</v>
      </c>
      <c r="S47" s="219">
        <f t="shared" si="7"/>
        <v>1.1000000000000001</v>
      </c>
      <c r="T47" s="219">
        <f t="shared" si="8"/>
        <v>1.1666666666666667</v>
      </c>
      <c r="U47" s="281">
        <v>1</v>
      </c>
      <c r="V47" s="281">
        <v>1</v>
      </c>
      <c r="W47" s="281">
        <f>'Core Indicators'!EX47</f>
        <v>2</v>
      </c>
      <c r="X47" s="219">
        <f t="shared" si="9"/>
        <v>1.5</v>
      </c>
      <c r="Y47" s="281">
        <v>1</v>
      </c>
      <c r="Z47" s="219">
        <f t="shared" si="10"/>
        <v>1</v>
      </c>
      <c r="AA47" s="281">
        <f>'Core Indicators'!FF47</f>
        <v>1</v>
      </c>
      <c r="AB47" s="281">
        <f t="shared" si="11"/>
        <v>1</v>
      </c>
      <c r="AC47" s="11" t="str">
        <f>'Core Indicators'!GD47</f>
        <v>x</v>
      </c>
      <c r="AD47" s="11" t="str">
        <f>'Core Indicators'!GL47</f>
        <v>x</v>
      </c>
      <c r="AE47" s="11" t="str">
        <f>'Core Indicators'!GT47</f>
        <v>x</v>
      </c>
      <c r="AF47" s="11" t="str">
        <f>'Core Indicators'!HB47</f>
        <v>x</v>
      </c>
      <c r="AG47" s="11" t="str">
        <f t="shared" si="12"/>
        <v>x</v>
      </c>
      <c r="AH47" s="11" t="str">
        <f>'Core Indicators'!HJ47</f>
        <v>x</v>
      </c>
      <c r="AI47" s="11" t="str">
        <f>'Core Indicators'!HR47</f>
        <v>x</v>
      </c>
      <c r="AJ47" s="11" t="str">
        <f t="shared" si="13"/>
        <v>x</v>
      </c>
      <c r="AK47" s="11" t="str">
        <f>'Core Indicators'!HZ47</f>
        <v>x</v>
      </c>
      <c r="AL47" s="11" t="str">
        <f>'Core Indicators'!IH47</f>
        <v>x</v>
      </c>
      <c r="AM47" s="11">
        <f>'Core Indicators'!IP47</f>
        <v>1</v>
      </c>
      <c r="AN47" s="11">
        <f t="shared" si="0"/>
        <v>1</v>
      </c>
    </row>
    <row r="48" spans="1:40" x14ac:dyDescent="0.3">
      <c r="A48" s="281" t="str">
        <f>Lists!C:C</f>
        <v>ETH003</v>
      </c>
      <c r="B48" s="218">
        <f t="shared" si="1"/>
        <v>1.9</v>
      </c>
      <c r="C48" s="219">
        <f t="shared" si="2"/>
        <v>1</v>
      </c>
      <c r="D48" s="282">
        <f t="shared" si="3"/>
        <v>2</v>
      </c>
      <c r="E48" s="281">
        <f>'Core Indicators'!R48</f>
        <v>2</v>
      </c>
      <c r="F48" s="281">
        <f>'Core Indicators'!Z48</f>
        <v>2</v>
      </c>
      <c r="G48" s="219">
        <f t="shared" si="4"/>
        <v>2</v>
      </c>
      <c r="H48" s="281">
        <f>'Core Indicators'!AH48</f>
        <v>2</v>
      </c>
      <c r="I48" s="281">
        <f>'Core Indicators'!AP48</f>
        <v>2</v>
      </c>
      <c r="J48" s="281" t="str">
        <f>'Core Indicators'!BN48</f>
        <v>x</v>
      </c>
      <c r="K48" s="281">
        <f t="shared" si="5"/>
        <v>2</v>
      </c>
      <c r="L48" s="218">
        <f t="shared" si="6"/>
        <v>2</v>
      </c>
      <c r="M48" s="282">
        <f t="shared" si="14"/>
        <v>2</v>
      </c>
      <c r="N48" s="283">
        <f>'Core Indicators'!DJ48</f>
        <v>2</v>
      </c>
      <c r="O48" s="283">
        <f>'Core Indicators'!DR48</f>
        <v>2</v>
      </c>
      <c r="P48" s="283">
        <f>'Core Indicators'!DZ48</f>
        <v>2</v>
      </c>
      <c r="Q48" s="283">
        <f>'Core Indicators'!EH48</f>
        <v>2</v>
      </c>
      <c r="R48" s="283">
        <f>'Core Indicators'!EP48</f>
        <v>2</v>
      </c>
      <c r="S48" s="219">
        <f t="shared" si="7"/>
        <v>1.6</v>
      </c>
      <c r="T48" s="219">
        <f t="shared" si="8"/>
        <v>1.1666666666666667</v>
      </c>
      <c r="U48" s="281">
        <v>1</v>
      </c>
      <c r="V48" s="281">
        <v>1</v>
      </c>
      <c r="W48" s="281">
        <f>'Core Indicators'!EX48</f>
        <v>2</v>
      </c>
      <c r="X48" s="219">
        <f t="shared" si="9"/>
        <v>1.5</v>
      </c>
      <c r="Y48" s="281">
        <v>1</v>
      </c>
      <c r="Z48" s="219">
        <f t="shared" si="10"/>
        <v>2</v>
      </c>
      <c r="AA48" s="281">
        <f>'Core Indicators'!FF48</f>
        <v>2</v>
      </c>
      <c r="AB48" s="281">
        <f t="shared" si="11"/>
        <v>2</v>
      </c>
      <c r="AC48" s="11">
        <f>'Core Indicators'!GD48</f>
        <v>2</v>
      </c>
      <c r="AD48" s="11">
        <f>'Core Indicators'!GL48</f>
        <v>2</v>
      </c>
      <c r="AE48" s="11">
        <f>'Core Indicators'!GT48</f>
        <v>2</v>
      </c>
      <c r="AF48" s="11">
        <f>'Core Indicators'!HB48</f>
        <v>2</v>
      </c>
      <c r="AG48" s="11">
        <f t="shared" si="12"/>
        <v>2</v>
      </c>
      <c r="AH48" s="11">
        <f>'Core Indicators'!HJ48</f>
        <v>2</v>
      </c>
      <c r="AI48" s="11">
        <f>'Core Indicators'!HR48</f>
        <v>2</v>
      </c>
      <c r="AJ48" s="11">
        <f t="shared" si="13"/>
        <v>2</v>
      </c>
      <c r="AK48" s="11">
        <f>'Core Indicators'!HZ48</f>
        <v>2</v>
      </c>
      <c r="AL48" s="11">
        <f>'Core Indicators'!IH48</f>
        <v>2</v>
      </c>
      <c r="AM48" s="11" t="str">
        <f>'Core Indicators'!IP48</f>
        <v>x</v>
      </c>
      <c r="AN48" s="11">
        <f t="shared" si="0"/>
        <v>2</v>
      </c>
    </row>
    <row r="49" spans="1:40" x14ac:dyDescent="0.3">
      <c r="A49" s="281" t="str">
        <f>Lists!C:C</f>
        <v>ETH004</v>
      </c>
      <c r="B49" s="218">
        <f t="shared" si="1"/>
        <v>2.2000000000000002</v>
      </c>
      <c r="C49" s="219">
        <f t="shared" si="2"/>
        <v>0</v>
      </c>
      <c r="D49" s="282">
        <f t="shared" si="3"/>
        <v>2.7</v>
      </c>
      <c r="E49" s="281">
        <f>'Core Indicators'!R49</f>
        <v>1</v>
      </c>
      <c r="F49" s="281">
        <f>'Core Indicators'!Z49</f>
        <v>3</v>
      </c>
      <c r="G49" s="219">
        <f t="shared" si="4"/>
        <v>2.1</v>
      </c>
      <c r="H49" s="281">
        <f>'Core Indicators'!AH49</f>
        <v>3</v>
      </c>
      <c r="I49" s="281">
        <f>'Core Indicators'!AP49</f>
        <v>3</v>
      </c>
      <c r="J49" s="281">
        <f>'Core Indicators'!BN49</f>
        <v>3</v>
      </c>
      <c r="K49" s="281">
        <f t="shared" si="5"/>
        <v>3</v>
      </c>
      <c r="L49" s="218">
        <f t="shared" si="6"/>
        <v>3</v>
      </c>
      <c r="M49" s="282">
        <f t="shared" si="14"/>
        <v>2.6</v>
      </c>
      <c r="N49" s="283">
        <f>'Core Indicators'!DJ49</f>
        <v>3</v>
      </c>
      <c r="O49" s="283">
        <f>'Core Indicators'!DR49</f>
        <v>3</v>
      </c>
      <c r="P49" s="283">
        <f>'Core Indicators'!DZ49</f>
        <v>3</v>
      </c>
      <c r="Q49" s="283">
        <f>'Core Indicators'!EH49</f>
        <v>3</v>
      </c>
      <c r="R49" s="283">
        <f>'Core Indicators'!EP49</f>
        <v>1</v>
      </c>
      <c r="S49" s="219">
        <f t="shared" si="7"/>
        <v>1.3</v>
      </c>
      <c r="T49" s="219">
        <f t="shared" si="8"/>
        <v>1.1666666666666667</v>
      </c>
      <c r="U49" s="281">
        <v>1</v>
      </c>
      <c r="V49" s="281">
        <v>1</v>
      </c>
      <c r="W49" s="281">
        <f>'Core Indicators'!EX49</f>
        <v>2</v>
      </c>
      <c r="X49" s="219">
        <f t="shared" si="9"/>
        <v>1.5</v>
      </c>
      <c r="Y49" s="281">
        <v>1</v>
      </c>
      <c r="Z49" s="219">
        <f t="shared" si="10"/>
        <v>1.5</v>
      </c>
      <c r="AA49" s="281">
        <f>'Core Indicators'!FF49</f>
        <v>1</v>
      </c>
      <c r="AB49" s="281">
        <f t="shared" si="11"/>
        <v>2</v>
      </c>
      <c r="AC49" s="11">
        <f>'Core Indicators'!GD49</f>
        <v>2</v>
      </c>
      <c r="AD49" s="11">
        <f>'Core Indicators'!GL49</f>
        <v>2</v>
      </c>
      <c r="AE49" s="11">
        <f>'Core Indicators'!GT49</f>
        <v>2</v>
      </c>
      <c r="AF49" s="11">
        <f>'Core Indicators'!HB49</f>
        <v>2</v>
      </c>
      <c r="AG49" s="11">
        <f t="shared" si="12"/>
        <v>2</v>
      </c>
      <c r="AH49" s="11">
        <f>'Core Indicators'!HJ49</f>
        <v>2</v>
      </c>
      <c r="AI49" s="11">
        <f>'Core Indicators'!HR49</f>
        <v>2</v>
      </c>
      <c r="AJ49" s="11">
        <f t="shared" si="13"/>
        <v>2</v>
      </c>
      <c r="AK49" s="11">
        <f>'Core Indicators'!HZ49</f>
        <v>2</v>
      </c>
      <c r="AL49" s="11">
        <f>'Core Indicators'!IH49</f>
        <v>2</v>
      </c>
      <c r="AM49" s="11">
        <f>'Core Indicators'!IP49</f>
        <v>2</v>
      </c>
      <c r="AN49" s="11">
        <f t="shared" si="0"/>
        <v>2</v>
      </c>
    </row>
    <row r="50" spans="1:40" x14ac:dyDescent="0.3">
      <c r="A50" s="281" t="str">
        <f>Lists!C:C</f>
        <v>GRC002</v>
      </c>
      <c r="B50" s="218">
        <f t="shared" si="1"/>
        <v>1.7</v>
      </c>
      <c r="C50" s="219">
        <f t="shared" si="2"/>
        <v>0</v>
      </c>
      <c r="D50" s="282">
        <f t="shared" si="3"/>
        <v>1.4</v>
      </c>
      <c r="E50" s="281">
        <f>'Core Indicators'!R50</f>
        <v>2</v>
      </c>
      <c r="F50" s="281">
        <f>'Core Indicators'!Z50</f>
        <v>1</v>
      </c>
      <c r="G50" s="219">
        <f t="shared" si="4"/>
        <v>1.5</v>
      </c>
      <c r="H50" s="281">
        <f>'Core Indicators'!AH50</f>
        <v>1</v>
      </c>
      <c r="I50" s="281">
        <f>'Core Indicators'!AP50</f>
        <v>1</v>
      </c>
      <c r="J50" s="281">
        <f>'Core Indicators'!BN50</f>
        <v>2</v>
      </c>
      <c r="K50" s="281">
        <f t="shared" si="5"/>
        <v>1.5</v>
      </c>
      <c r="L50" s="218">
        <f t="shared" si="6"/>
        <v>1.3</v>
      </c>
      <c r="M50" s="282">
        <f t="shared" si="14"/>
        <v>2</v>
      </c>
      <c r="N50" s="283">
        <f>'Core Indicators'!DJ50</f>
        <v>2</v>
      </c>
      <c r="O50" s="283">
        <f>'Core Indicators'!DR50</f>
        <v>2</v>
      </c>
      <c r="P50" s="283">
        <f>'Core Indicators'!DZ50</f>
        <v>2</v>
      </c>
      <c r="Q50" s="283">
        <f>'Core Indicators'!EH50</f>
        <v>2</v>
      </c>
      <c r="R50" s="283">
        <f>'Core Indicators'!EP50</f>
        <v>2</v>
      </c>
      <c r="S50" s="219">
        <f t="shared" si="7"/>
        <v>1.6</v>
      </c>
      <c r="T50" s="219">
        <f t="shared" si="8"/>
        <v>1.1666666666666667</v>
      </c>
      <c r="U50" s="281">
        <v>1</v>
      </c>
      <c r="V50" s="281">
        <v>1</v>
      </c>
      <c r="W50" s="281">
        <f>'Core Indicators'!EX50</f>
        <v>2</v>
      </c>
      <c r="X50" s="219">
        <f t="shared" si="9"/>
        <v>1.5</v>
      </c>
      <c r="Y50" s="281">
        <v>1</v>
      </c>
      <c r="Z50" s="219">
        <f t="shared" si="10"/>
        <v>2</v>
      </c>
      <c r="AA50" s="281">
        <f>'Core Indicators'!FF50</f>
        <v>2</v>
      </c>
      <c r="AB50" s="281">
        <f t="shared" si="11"/>
        <v>2</v>
      </c>
      <c r="AC50" s="11">
        <f>'Core Indicators'!GD50</f>
        <v>2</v>
      </c>
      <c r="AD50" s="11">
        <f>'Core Indicators'!GL50</f>
        <v>2</v>
      </c>
      <c r="AE50" s="11">
        <f>'Core Indicators'!GT50</f>
        <v>2</v>
      </c>
      <c r="AF50" s="11">
        <f>'Core Indicators'!HB50</f>
        <v>2</v>
      </c>
      <c r="AG50" s="11">
        <f t="shared" si="12"/>
        <v>2</v>
      </c>
      <c r="AH50" s="11">
        <f>'Core Indicators'!HJ50</f>
        <v>2</v>
      </c>
      <c r="AI50" s="11">
        <f>'Core Indicators'!HR50</f>
        <v>2</v>
      </c>
      <c r="AJ50" s="11">
        <f t="shared" si="13"/>
        <v>2</v>
      </c>
      <c r="AK50" s="11">
        <f>'Core Indicators'!HZ50</f>
        <v>2</v>
      </c>
      <c r="AL50" s="11">
        <f>'Core Indicators'!IH50</f>
        <v>2</v>
      </c>
      <c r="AM50" s="11">
        <f>'Core Indicators'!IP50</f>
        <v>2</v>
      </c>
      <c r="AN50" s="11">
        <f t="shared" si="0"/>
        <v>2</v>
      </c>
    </row>
    <row r="51" spans="1:40" x14ac:dyDescent="0.3">
      <c r="A51" s="281" t="str">
        <f>Lists!C:C</f>
        <v>GTM001</v>
      </c>
      <c r="B51" s="218">
        <f t="shared" si="1"/>
        <v>1.6</v>
      </c>
      <c r="C51" s="219">
        <f t="shared" si="2"/>
        <v>0</v>
      </c>
      <c r="D51" s="282">
        <f t="shared" si="3"/>
        <v>1.3</v>
      </c>
      <c r="E51" s="281">
        <f>'Core Indicators'!R51</f>
        <v>1</v>
      </c>
      <c r="F51" s="281">
        <f>'Core Indicators'!Z51</f>
        <v>1</v>
      </c>
      <c r="G51" s="219">
        <f t="shared" si="4"/>
        <v>1</v>
      </c>
      <c r="H51" s="281">
        <f>'Core Indicators'!AH51</f>
        <v>1</v>
      </c>
      <c r="I51" s="281">
        <f>'Core Indicators'!AP51</f>
        <v>2</v>
      </c>
      <c r="J51" s="281">
        <f>'Core Indicators'!BN51</f>
        <v>2</v>
      </c>
      <c r="K51" s="281">
        <f t="shared" si="5"/>
        <v>2</v>
      </c>
      <c r="L51" s="218">
        <f t="shared" si="6"/>
        <v>1.5</v>
      </c>
      <c r="M51" s="282">
        <f t="shared" si="14"/>
        <v>2</v>
      </c>
      <c r="N51" s="283">
        <f>'Core Indicators'!DJ51</f>
        <v>2</v>
      </c>
      <c r="O51" s="283">
        <f>'Core Indicators'!DR51</f>
        <v>2</v>
      </c>
      <c r="P51" s="283">
        <f>'Core Indicators'!DZ51</f>
        <v>2</v>
      </c>
      <c r="Q51" s="283">
        <f>'Core Indicators'!EH51</f>
        <v>2</v>
      </c>
      <c r="R51" s="283">
        <f>'Core Indicators'!EP51</f>
        <v>2</v>
      </c>
      <c r="S51" s="219">
        <f t="shared" si="7"/>
        <v>1.3</v>
      </c>
      <c r="T51" s="219">
        <f t="shared" si="8"/>
        <v>1.1666666666666667</v>
      </c>
      <c r="U51" s="281">
        <v>1</v>
      </c>
      <c r="V51" s="281">
        <v>1</v>
      </c>
      <c r="W51" s="281">
        <f>'Core Indicators'!EX51</f>
        <v>2</v>
      </c>
      <c r="X51" s="219">
        <f t="shared" si="9"/>
        <v>1.5</v>
      </c>
      <c r="Y51" s="281">
        <v>1</v>
      </c>
      <c r="Z51" s="219">
        <f t="shared" si="10"/>
        <v>1.5</v>
      </c>
      <c r="AA51" s="281">
        <f>'Core Indicators'!FF51</f>
        <v>2</v>
      </c>
      <c r="AB51" s="281">
        <f t="shared" si="11"/>
        <v>1</v>
      </c>
      <c r="AC51" s="11">
        <f>'Core Indicators'!GD51</f>
        <v>1</v>
      </c>
      <c r="AD51" s="11">
        <f>'Core Indicators'!GL51</f>
        <v>1</v>
      </c>
      <c r="AE51" s="11" t="b">
        <f>'Core Indicators'!GT51</f>
        <v>0</v>
      </c>
      <c r="AF51" s="11">
        <f>'Core Indicators'!HB51</f>
        <v>1</v>
      </c>
      <c r="AG51" s="11">
        <f t="shared" si="12"/>
        <v>1</v>
      </c>
      <c r="AH51" s="11">
        <f>'Core Indicators'!HJ51</f>
        <v>1</v>
      </c>
      <c r="AI51" s="11">
        <f>'Core Indicators'!HR51</f>
        <v>1</v>
      </c>
      <c r="AJ51" s="11">
        <f t="shared" si="13"/>
        <v>1</v>
      </c>
      <c r="AK51" s="11">
        <f>'Core Indicators'!HZ51</f>
        <v>1</v>
      </c>
      <c r="AL51" s="11">
        <f>'Core Indicators'!IH51</f>
        <v>1</v>
      </c>
      <c r="AM51" s="11">
        <f>'Core Indicators'!IP51</f>
        <v>1</v>
      </c>
      <c r="AN51" s="11">
        <f t="shared" si="0"/>
        <v>1</v>
      </c>
    </row>
    <row r="52" spans="1:40" x14ac:dyDescent="0.3">
      <c r="A52" s="281" t="str">
        <f>Lists!C:C</f>
        <v>GTM003</v>
      </c>
      <c r="B52" s="218">
        <f t="shared" si="1"/>
        <v>1.9</v>
      </c>
      <c r="C52" s="219">
        <f t="shared" si="2"/>
        <v>0</v>
      </c>
      <c r="D52" s="282">
        <f t="shared" si="3"/>
        <v>2.2000000000000002</v>
      </c>
      <c r="E52" s="281">
        <f>'Core Indicators'!R52</f>
        <v>2</v>
      </c>
      <c r="F52" s="281">
        <f>'Core Indicators'!Z52</f>
        <v>2</v>
      </c>
      <c r="G52" s="219">
        <f t="shared" si="4"/>
        <v>2</v>
      </c>
      <c r="H52" s="281">
        <f>'Core Indicators'!AH52</f>
        <v>2</v>
      </c>
      <c r="I52" s="281">
        <f>'Core Indicators'!AP52</f>
        <v>2</v>
      </c>
      <c r="J52" s="281">
        <f>'Core Indicators'!BN52</f>
        <v>3</v>
      </c>
      <c r="K52" s="281">
        <f t="shared" si="5"/>
        <v>2.5</v>
      </c>
      <c r="L52" s="218">
        <f t="shared" si="6"/>
        <v>2.2999999999999998</v>
      </c>
      <c r="M52" s="282">
        <f t="shared" si="14"/>
        <v>2</v>
      </c>
      <c r="N52" s="283">
        <f>'Core Indicators'!DJ52</f>
        <v>2</v>
      </c>
      <c r="O52" s="283">
        <f>'Core Indicators'!DR52</f>
        <v>2</v>
      </c>
      <c r="P52" s="283">
        <f>'Core Indicators'!DZ52</f>
        <v>2</v>
      </c>
      <c r="Q52" s="283">
        <f>'Core Indicators'!EH52</f>
        <v>2</v>
      </c>
      <c r="R52" s="283">
        <f>'Core Indicators'!EP52</f>
        <v>2</v>
      </c>
      <c r="S52" s="219">
        <f t="shared" si="7"/>
        <v>1.6</v>
      </c>
      <c r="T52" s="219">
        <f t="shared" si="8"/>
        <v>1.1666666666666667</v>
      </c>
      <c r="U52" s="281">
        <v>1</v>
      </c>
      <c r="V52" s="281">
        <v>1</v>
      </c>
      <c r="W52" s="281">
        <f>'Core Indicators'!EX52</f>
        <v>2</v>
      </c>
      <c r="X52" s="219">
        <f t="shared" si="9"/>
        <v>1.5</v>
      </c>
      <c r="Y52" s="281">
        <v>1</v>
      </c>
      <c r="Z52" s="219">
        <f t="shared" si="10"/>
        <v>2</v>
      </c>
      <c r="AA52" s="281">
        <f>'Core Indicators'!FF52</f>
        <v>2</v>
      </c>
      <c r="AB52" s="281">
        <f t="shared" si="11"/>
        <v>2</v>
      </c>
      <c r="AC52" s="11">
        <f>'Core Indicators'!GD52</f>
        <v>2</v>
      </c>
      <c r="AD52" s="11">
        <f>'Core Indicators'!GL52</f>
        <v>2</v>
      </c>
      <c r="AE52" s="11">
        <f>'Core Indicators'!GT52</f>
        <v>2</v>
      </c>
      <c r="AF52" s="11">
        <f>'Core Indicators'!HB52</f>
        <v>2</v>
      </c>
      <c r="AG52" s="11">
        <f t="shared" si="12"/>
        <v>2</v>
      </c>
      <c r="AH52" s="11">
        <f>'Core Indicators'!HJ52</f>
        <v>2</v>
      </c>
      <c r="AI52" s="11">
        <f>'Core Indicators'!HR52</f>
        <v>2</v>
      </c>
      <c r="AJ52" s="11">
        <f t="shared" si="13"/>
        <v>2</v>
      </c>
      <c r="AK52" s="11">
        <f>'Core Indicators'!HZ52</f>
        <v>2</v>
      </c>
      <c r="AL52" s="11">
        <f>'Core Indicators'!IH52</f>
        <v>2</v>
      </c>
      <c r="AM52" s="11">
        <f>'Core Indicators'!IP52</f>
        <v>2</v>
      </c>
      <c r="AN52" s="11">
        <f t="shared" si="0"/>
        <v>2</v>
      </c>
    </row>
    <row r="53" spans="1:40" x14ac:dyDescent="0.3">
      <c r="A53" s="281" t="str">
        <f>Lists!C:C</f>
        <v>HTI001</v>
      </c>
      <c r="B53" s="218">
        <f t="shared" si="1"/>
        <v>1.8</v>
      </c>
      <c r="C53" s="219">
        <f t="shared" si="2"/>
        <v>0</v>
      </c>
      <c r="D53" s="282">
        <f t="shared" si="3"/>
        <v>1.9</v>
      </c>
      <c r="E53" s="281">
        <f>'Core Indicators'!R53</f>
        <v>1</v>
      </c>
      <c r="F53" s="281">
        <f>'Core Indicators'!Z53</f>
        <v>1</v>
      </c>
      <c r="G53" s="219">
        <f t="shared" si="4"/>
        <v>1</v>
      </c>
      <c r="H53" s="281">
        <f>'Core Indicators'!AH53</f>
        <v>2</v>
      </c>
      <c r="I53" s="281">
        <f>'Core Indicators'!AP53</f>
        <v>3</v>
      </c>
      <c r="J53" s="281">
        <f>'Core Indicators'!BN53</f>
        <v>2</v>
      </c>
      <c r="K53" s="281">
        <f t="shared" si="5"/>
        <v>2.5</v>
      </c>
      <c r="L53" s="218">
        <f t="shared" si="6"/>
        <v>2.2999999999999998</v>
      </c>
      <c r="M53" s="282">
        <f t="shared" si="14"/>
        <v>2</v>
      </c>
      <c r="N53" s="283">
        <f>'Core Indicators'!DJ53</f>
        <v>2</v>
      </c>
      <c r="O53" s="283">
        <f>'Core Indicators'!DR53</f>
        <v>2</v>
      </c>
      <c r="P53" s="283">
        <f>'Core Indicators'!DZ53</f>
        <v>2</v>
      </c>
      <c r="Q53" s="283">
        <f>'Core Indicators'!EH53</f>
        <v>2</v>
      </c>
      <c r="R53" s="283">
        <f>'Core Indicators'!EP53</f>
        <v>2</v>
      </c>
      <c r="S53" s="219">
        <f t="shared" si="7"/>
        <v>1.3</v>
      </c>
      <c r="T53" s="219">
        <f t="shared" si="8"/>
        <v>1.1666666666666667</v>
      </c>
      <c r="U53" s="281">
        <v>1</v>
      </c>
      <c r="V53" s="281">
        <v>1</v>
      </c>
      <c r="W53" s="281">
        <f>'Core Indicators'!EX53</f>
        <v>2</v>
      </c>
      <c r="X53" s="219">
        <f t="shared" si="9"/>
        <v>1.5</v>
      </c>
      <c r="Y53" s="281">
        <v>1</v>
      </c>
      <c r="Z53" s="219">
        <f t="shared" si="10"/>
        <v>1.5</v>
      </c>
      <c r="AA53" s="281">
        <f>'Core Indicators'!FF53</f>
        <v>1</v>
      </c>
      <c r="AB53" s="281">
        <f t="shared" si="11"/>
        <v>2</v>
      </c>
      <c r="AC53" s="11">
        <f>'Core Indicators'!GD53</f>
        <v>2</v>
      </c>
      <c r="AD53" s="11">
        <f>'Core Indicators'!GL53</f>
        <v>2</v>
      </c>
      <c r="AE53" s="11">
        <f>'Core Indicators'!GT53</f>
        <v>2</v>
      </c>
      <c r="AF53" s="11">
        <f>'Core Indicators'!HB53</f>
        <v>2</v>
      </c>
      <c r="AG53" s="11">
        <f t="shared" si="12"/>
        <v>2</v>
      </c>
      <c r="AH53" s="11">
        <f>'Core Indicators'!HJ53</f>
        <v>2</v>
      </c>
      <c r="AI53" s="11">
        <f>'Core Indicators'!HR53</f>
        <v>2</v>
      </c>
      <c r="AJ53" s="11">
        <f t="shared" si="13"/>
        <v>2</v>
      </c>
      <c r="AK53" s="11">
        <f>'Core Indicators'!HZ53</f>
        <v>2</v>
      </c>
      <c r="AL53" s="11">
        <f>'Core Indicators'!IH53</f>
        <v>2</v>
      </c>
      <c r="AM53" s="11">
        <f>'Core Indicators'!IP53</f>
        <v>2</v>
      </c>
      <c r="AN53" s="11">
        <f t="shared" si="0"/>
        <v>2</v>
      </c>
    </row>
    <row r="54" spans="1:40" x14ac:dyDescent="0.3">
      <c r="A54" s="281" t="str">
        <f>Lists!C:C</f>
        <v>HND001</v>
      </c>
      <c r="B54" s="218">
        <f t="shared" si="1"/>
        <v>1.6</v>
      </c>
      <c r="C54" s="219">
        <f t="shared" si="2"/>
        <v>0</v>
      </c>
      <c r="D54" s="282">
        <f t="shared" si="3"/>
        <v>1.3</v>
      </c>
      <c r="E54" s="281">
        <f>'Core Indicators'!R54</f>
        <v>1</v>
      </c>
      <c r="F54" s="281">
        <f>'Core Indicators'!Z54</f>
        <v>1</v>
      </c>
      <c r="G54" s="219">
        <f t="shared" si="4"/>
        <v>1</v>
      </c>
      <c r="H54" s="281">
        <f>'Core Indicators'!AH54</f>
        <v>1</v>
      </c>
      <c r="I54" s="281">
        <f>'Core Indicators'!AP54</f>
        <v>2</v>
      </c>
      <c r="J54" s="281">
        <f>'Core Indicators'!BN54</f>
        <v>2</v>
      </c>
      <c r="K54" s="281">
        <f t="shared" si="5"/>
        <v>2</v>
      </c>
      <c r="L54" s="218">
        <f t="shared" si="6"/>
        <v>1.5</v>
      </c>
      <c r="M54" s="282">
        <f t="shared" si="14"/>
        <v>2</v>
      </c>
      <c r="N54" s="283">
        <f>'Core Indicators'!DJ54</f>
        <v>2</v>
      </c>
      <c r="O54" s="283">
        <f>'Core Indicators'!DR54</f>
        <v>2</v>
      </c>
      <c r="P54" s="283">
        <f>'Core Indicators'!DZ54</f>
        <v>2</v>
      </c>
      <c r="Q54" s="283">
        <f>'Core Indicators'!EH54</f>
        <v>2</v>
      </c>
      <c r="R54" s="283">
        <f>'Core Indicators'!EP54</f>
        <v>2</v>
      </c>
      <c r="S54" s="219">
        <f t="shared" si="7"/>
        <v>1.3</v>
      </c>
      <c r="T54" s="219">
        <f t="shared" si="8"/>
        <v>1.1666666666666667</v>
      </c>
      <c r="U54" s="281">
        <v>1</v>
      </c>
      <c r="V54" s="281">
        <v>1</v>
      </c>
      <c r="W54" s="281">
        <f>'Core Indicators'!EX54</f>
        <v>2</v>
      </c>
      <c r="X54" s="219">
        <f t="shared" si="9"/>
        <v>1.5</v>
      </c>
      <c r="Y54" s="281">
        <v>1</v>
      </c>
      <c r="Z54" s="219">
        <f t="shared" si="10"/>
        <v>1.5</v>
      </c>
      <c r="AA54" s="281">
        <f>'Core Indicators'!FF54</f>
        <v>2</v>
      </c>
      <c r="AB54" s="281">
        <f t="shared" si="11"/>
        <v>1</v>
      </c>
      <c r="AC54" s="11">
        <f>'Core Indicators'!GD54</f>
        <v>1</v>
      </c>
      <c r="AD54" s="11">
        <f>'Core Indicators'!GL54</f>
        <v>1</v>
      </c>
      <c r="AE54" s="11">
        <f>'Core Indicators'!GT54</f>
        <v>1</v>
      </c>
      <c r="AF54" s="11">
        <f>'Core Indicators'!HB54</f>
        <v>1</v>
      </c>
      <c r="AG54" s="11">
        <f t="shared" si="12"/>
        <v>1</v>
      </c>
      <c r="AH54" s="11">
        <f>'Core Indicators'!HJ54</f>
        <v>1</v>
      </c>
      <c r="AI54" s="11">
        <f>'Core Indicators'!HR54</f>
        <v>1</v>
      </c>
      <c r="AJ54" s="11">
        <f t="shared" si="13"/>
        <v>1</v>
      </c>
      <c r="AK54" s="11">
        <f>'Core Indicators'!HZ54</f>
        <v>1</v>
      </c>
      <c r="AL54" s="11">
        <f>'Core Indicators'!IH54</f>
        <v>1</v>
      </c>
      <c r="AM54" s="11">
        <f>'Core Indicators'!IP54</f>
        <v>1</v>
      </c>
      <c r="AN54" s="11">
        <f t="shared" si="0"/>
        <v>1</v>
      </c>
    </row>
    <row r="55" spans="1:40" x14ac:dyDescent="0.3">
      <c r="A55" s="281" t="str">
        <f>Lists!C:C</f>
        <v>HND002</v>
      </c>
      <c r="B55" s="218">
        <f t="shared" si="1"/>
        <v>1.9</v>
      </c>
      <c r="C55" s="219">
        <f t="shared" si="2"/>
        <v>0</v>
      </c>
      <c r="D55" s="282">
        <f t="shared" si="3"/>
        <v>2</v>
      </c>
      <c r="E55" s="281">
        <f>'Core Indicators'!R55</f>
        <v>2</v>
      </c>
      <c r="F55" s="281">
        <f>'Core Indicators'!Z55</f>
        <v>2</v>
      </c>
      <c r="G55" s="219">
        <f t="shared" si="4"/>
        <v>2</v>
      </c>
      <c r="H55" s="281">
        <f>'Core Indicators'!AH55</f>
        <v>2</v>
      </c>
      <c r="I55" s="281">
        <f>'Core Indicators'!AP55</f>
        <v>2</v>
      </c>
      <c r="J55" s="281">
        <f>'Core Indicators'!BN55</f>
        <v>2</v>
      </c>
      <c r="K55" s="281">
        <f t="shared" si="5"/>
        <v>2</v>
      </c>
      <c r="L55" s="218">
        <f t="shared" si="6"/>
        <v>2</v>
      </c>
      <c r="M55" s="282">
        <f t="shared" si="14"/>
        <v>2</v>
      </c>
      <c r="N55" s="283">
        <f>'Core Indicators'!DJ55</f>
        <v>2</v>
      </c>
      <c r="O55" s="283">
        <f>'Core Indicators'!DR55</f>
        <v>2</v>
      </c>
      <c r="P55" s="283">
        <f>'Core Indicators'!DZ55</f>
        <v>2</v>
      </c>
      <c r="Q55" s="283">
        <f>'Core Indicators'!EH55</f>
        <v>2</v>
      </c>
      <c r="R55" s="283">
        <f>'Core Indicators'!EP55</f>
        <v>2</v>
      </c>
      <c r="S55" s="219">
        <f t="shared" si="7"/>
        <v>1.6</v>
      </c>
      <c r="T55" s="219">
        <f t="shared" si="8"/>
        <v>1.1666666666666667</v>
      </c>
      <c r="U55" s="281">
        <v>1</v>
      </c>
      <c r="V55" s="281">
        <v>1</v>
      </c>
      <c r="W55" s="281">
        <f>'Core Indicators'!EX55</f>
        <v>2</v>
      </c>
      <c r="X55" s="219">
        <f t="shared" si="9"/>
        <v>1.5</v>
      </c>
      <c r="Y55" s="281">
        <v>1</v>
      </c>
      <c r="Z55" s="219">
        <f t="shared" si="10"/>
        <v>2</v>
      </c>
      <c r="AA55" s="281">
        <f>'Core Indicators'!FF55</f>
        <v>2</v>
      </c>
      <c r="AB55" s="281">
        <f t="shared" si="11"/>
        <v>2</v>
      </c>
      <c r="AC55" s="11">
        <f>'Core Indicators'!GD55</f>
        <v>2</v>
      </c>
      <c r="AD55" s="11">
        <f>'Core Indicators'!GL55</f>
        <v>2</v>
      </c>
      <c r="AE55" s="11">
        <f>'Core Indicators'!GT55</f>
        <v>2</v>
      </c>
      <c r="AF55" s="11">
        <f>'Core Indicators'!HB55</f>
        <v>2</v>
      </c>
      <c r="AG55" s="11">
        <f t="shared" si="12"/>
        <v>2</v>
      </c>
      <c r="AH55" s="11">
        <f>'Core Indicators'!HJ55</f>
        <v>2</v>
      </c>
      <c r="AI55" s="11">
        <f>'Core Indicators'!HR55</f>
        <v>2</v>
      </c>
      <c r="AJ55" s="11">
        <f t="shared" si="13"/>
        <v>2</v>
      </c>
      <c r="AK55" s="11">
        <f>'Core Indicators'!HZ55</f>
        <v>2</v>
      </c>
      <c r="AL55" s="11">
        <f>'Core Indicators'!IH55</f>
        <v>2</v>
      </c>
      <c r="AM55" s="11">
        <f>'Core Indicators'!IP55</f>
        <v>2</v>
      </c>
      <c r="AN55" s="11">
        <f t="shared" si="0"/>
        <v>2</v>
      </c>
    </row>
    <row r="56" spans="1:40" x14ac:dyDescent="0.3">
      <c r="A56" s="281" t="str">
        <f>Lists!C:C</f>
        <v>IND001</v>
      </c>
      <c r="B56" s="218">
        <f t="shared" si="1"/>
        <v>2.5</v>
      </c>
      <c r="C56" s="219">
        <f t="shared" si="2"/>
        <v>1</v>
      </c>
      <c r="D56" s="282">
        <f t="shared" si="3"/>
        <v>2.7</v>
      </c>
      <c r="E56" s="281">
        <f>'Core Indicators'!R56</f>
        <v>2</v>
      </c>
      <c r="F56" s="281">
        <f>'Core Indicators'!Z56</f>
        <v>2</v>
      </c>
      <c r="G56" s="219">
        <f t="shared" si="4"/>
        <v>2</v>
      </c>
      <c r="H56" s="281">
        <f>'Core Indicators'!AH56</f>
        <v>3</v>
      </c>
      <c r="I56" s="281">
        <f>'Core Indicators'!AP56</f>
        <v>3</v>
      </c>
      <c r="J56" s="281">
        <f>'Core Indicators'!BN56</f>
        <v>3</v>
      </c>
      <c r="K56" s="281">
        <f t="shared" si="5"/>
        <v>3</v>
      </c>
      <c r="L56" s="218">
        <f t="shared" si="6"/>
        <v>3</v>
      </c>
      <c r="M56" s="282">
        <f t="shared" si="14"/>
        <v>3</v>
      </c>
      <c r="N56" s="283">
        <f>'Core Indicators'!DJ56</f>
        <v>3</v>
      </c>
      <c r="O56" s="283">
        <f>'Core Indicators'!DR56</f>
        <v>3</v>
      </c>
      <c r="P56" s="283">
        <f>'Core Indicators'!DZ56</f>
        <v>3</v>
      </c>
      <c r="Q56" s="283">
        <f>'Core Indicators'!EH56</f>
        <v>3</v>
      </c>
      <c r="R56" s="283">
        <f>'Core Indicators'!EP56</f>
        <v>3</v>
      </c>
      <c r="S56" s="219">
        <f t="shared" si="7"/>
        <v>1.7</v>
      </c>
      <c r="T56" s="219">
        <f t="shared" si="8"/>
        <v>1.3333333333333333</v>
      </c>
      <c r="U56" s="281">
        <v>1</v>
      </c>
      <c r="V56" s="281">
        <v>1</v>
      </c>
      <c r="W56" s="281">
        <f>'Core Indicators'!EX56</f>
        <v>3</v>
      </c>
      <c r="X56" s="219">
        <f t="shared" si="9"/>
        <v>2</v>
      </c>
      <c r="Y56" s="281">
        <v>1</v>
      </c>
      <c r="Z56" s="219">
        <f t="shared" si="10"/>
        <v>2</v>
      </c>
      <c r="AA56" s="281" t="str">
        <f>'Core Indicators'!FF56</f>
        <v>x</v>
      </c>
      <c r="AB56" s="281">
        <f t="shared" si="11"/>
        <v>2</v>
      </c>
      <c r="AC56" s="11">
        <f>'Core Indicators'!GD56</f>
        <v>2</v>
      </c>
      <c r="AD56" s="11">
        <f>'Core Indicators'!GL56</f>
        <v>2</v>
      </c>
      <c r="AE56" s="11">
        <f>'Core Indicators'!GT56</f>
        <v>2</v>
      </c>
      <c r="AF56" s="11">
        <f>'Core Indicators'!HB56</f>
        <v>2</v>
      </c>
      <c r="AG56" s="11">
        <f t="shared" si="12"/>
        <v>2</v>
      </c>
      <c r="AH56" s="11">
        <f>'Core Indicators'!HJ56</f>
        <v>2</v>
      </c>
      <c r="AI56" s="11">
        <f>'Core Indicators'!HR56</f>
        <v>2</v>
      </c>
      <c r="AJ56" s="11">
        <f t="shared" si="13"/>
        <v>2</v>
      </c>
      <c r="AK56" s="11">
        <f>'Core Indicators'!HZ56</f>
        <v>2</v>
      </c>
      <c r="AL56" s="11">
        <f>'Core Indicators'!IH56</f>
        <v>2</v>
      </c>
      <c r="AM56" s="11">
        <f>'Core Indicators'!IP56</f>
        <v>2</v>
      </c>
      <c r="AN56" s="11">
        <f t="shared" si="0"/>
        <v>2</v>
      </c>
    </row>
    <row r="57" spans="1:40" x14ac:dyDescent="0.3">
      <c r="A57" s="281" t="str">
        <f>Lists!C:C</f>
        <v>IND002</v>
      </c>
      <c r="B57" s="218">
        <f t="shared" si="1"/>
        <v>2.4</v>
      </c>
      <c r="C57" s="219">
        <f t="shared" si="2"/>
        <v>3</v>
      </c>
      <c r="D57" s="282">
        <f t="shared" si="3"/>
        <v>2.6</v>
      </c>
      <c r="E57" s="281">
        <f>'Core Indicators'!R57</f>
        <v>1</v>
      </c>
      <c r="F57" s="281">
        <f>'Core Indicators'!Z57</f>
        <v>2</v>
      </c>
      <c r="G57" s="219">
        <f t="shared" si="4"/>
        <v>1.5</v>
      </c>
      <c r="H57" s="281" t="str">
        <f>'Core Indicators'!AH57</f>
        <v>x</v>
      </c>
      <c r="I57" s="281" t="str">
        <f>'Core Indicators'!AP57</f>
        <v>x</v>
      </c>
      <c r="J57" s="281">
        <f>'Core Indicators'!BN57</f>
        <v>3</v>
      </c>
      <c r="K57" s="281">
        <f t="shared" si="5"/>
        <v>3</v>
      </c>
      <c r="L57" s="218">
        <f t="shared" si="6"/>
        <v>3</v>
      </c>
      <c r="M57" s="282">
        <f t="shared" si="14"/>
        <v>2.8</v>
      </c>
      <c r="N57" s="283">
        <f>'Core Indicators'!DJ57</f>
        <v>3</v>
      </c>
      <c r="O57" s="283">
        <f>'Core Indicators'!DR57</f>
        <v>3</v>
      </c>
      <c r="P57" s="283">
        <f>'Core Indicators'!DZ57</f>
        <v>3</v>
      </c>
      <c r="Q57" s="283">
        <f>'Core Indicators'!EH57</f>
        <v>3</v>
      </c>
      <c r="R57" s="283">
        <f>'Core Indicators'!EP57</f>
        <v>2</v>
      </c>
      <c r="S57" s="219">
        <f t="shared" si="7"/>
        <v>1.7</v>
      </c>
      <c r="T57" s="219">
        <f t="shared" si="8"/>
        <v>1.3333333333333333</v>
      </c>
      <c r="U57" s="281">
        <v>1</v>
      </c>
      <c r="V57" s="281">
        <v>1</v>
      </c>
      <c r="W57" s="281">
        <f>'Core Indicators'!EX57</f>
        <v>3</v>
      </c>
      <c r="X57" s="219">
        <f t="shared" si="9"/>
        <v>2</v>
      </c>
      <c r="Y57" s="281">
        <v>1</v>
      </c>
      <c r="Z57" s="219">
        <f t="shared" si="10"/>
        <v>2</v>
      </c>
      <c r="AA57" s="281" t="str">
        <f>'Core Indicators'!FF57</f>
        <v>x</v>
      </c>
      <c r="AB57" s="281">
        <f t="shared" si="11"/>
        <v>2</v>
      </c>
      <c r="AC57" s="11">
        <f>'Core Indicators'!GD57</f>
        <v>2</v>
      </c>
      <c r="AD57" s="11">
        <f>'Core Indicators'!GL57</f>
        <v>2</v>
      </c>
      <c r="AE57" s="11">
        <f>'Core Indicators'!GT57</f>
        <v>2</v>
      </c>
      <c r="AF57" s="11">
        <f>'Core Indicators'!HB57</f>
        <v>2</v>
      </c>
      <c r="AG57" s="11">
        <f t="shared" si="12"/>
        <v>2</v>
      </c>
      <c r="AH57" s="11">
        <f>'Core Indicators'!HJ57</f>
        <v>2</v>
      </c>
      <c r="AI57" s="11">
        <f>'Core Indicators'!HR57</f>
        <v>2</v>
      </c>
      <c r="AJ57" s="11">
        <f t="shared" si="13"/>
        <v>2</v>
      </c>
      <c r="AK57" s="11">
        <f>'Core Indicators'!HZ57</f>
        <v>2</v>
      </c>
      <c r="AL57" s="11">
        <f>'Core Indicators'!IH57</f>
        <v>2</v>
      </c>
      <c r="AM57" s="11">
        <f>'Core Indicators'!IP57</f>
        <v>2</v>
      </c>
      <c r="AN57" s="11">
        <f t="shared" si="0"/>
        <v>2</v>
      </c>
    </row>
    <row r="58" spans="1:40" x14ac:dyDescent="0.3">
      <c r="A58" s="281" t="str">
        <f>Lists!C:C</f>
        <v>IND005</v>
      </c>
      <c r="B58" s="218">
        <f t="shared" si="1"/>
        <v>2.5</v>
      </c>
      <c r="C58" s="219">
        <f t="shared" si="2"/>
        <v>0</v>
      </c>
      <c r="D58" s="282">
        <f t="shared" si="3"/>
        <v>2.6</v>
      </c>
      <c r="E58" s="281">
        <f>'Core Indicators'!R58</f>
        <v>2</v>
      </c>
      <c r="F58" s="281">
        <f>'Core Indicators'!Z58</f>
        <v>2</v>
      </c>
      <c r="G58" s="219">
        <f t="shared" si="4"/>
        <v>2</v>
      </c>
      <c r="H58" s="281">
        <f>'Core Indicators'!AH58</f>
        <v>3</v>
      </c>
      <c r="I58" s="281">
        <f>'Core Indicators'!AP58</f>
        <v>3</v>
      </c>
      <c r="J58" s="281">
        <f>'Core Indicators'!BN58</f>
        <v>2</v>
      </c>
      <c r="K58" s="281">
        <f t="shared" si="5"/>
        <v>2.5</v>
      </c>
      <c r="L58" s="218">
        <f t="shared" si="6"/>
        <v>2.8</v>
      </c>
      <c r="M58" s="282">
        <f t="shared" si="14"/>
        <v>3</v>
      </c>
      <c r="N58" s="283">
        <f>'Core Indicators'!DJ58</f>
        <v>3</v>
      </c>
      <c r="O58" s="283">
        <f>'Core Indicators'!DR58</f>
        <v>3</v>
      </c>
      <c r="P58" s="283">
        <f>'Core Indicators'!DZ58</f>
        <v>3</v>
      </c>
      <c r="Q58" s="283">
        <f>'Core Indicators'!EH58</f>
        <v>3</v>
      </c>
      <c r="R58" s="283">
        <f>'Core Indicators'!EP58</f>
        <v>3</v>
      </c>
      <c r="S58" s="219">
        <f t="shared" si="7"/>
        <v>1.7</v>
      </c>
      <c r="T58" s="219">
        <f t="shared" si="8"/>
        <v>1.3333333333333333</v>
      </c>
      <c r="U58" s="281">
        <v>1</v>
      </c>
      <c r="V58" s="281">
        <v>1</v>
      </c>
      <c r="W58" s="281">
        <f>'Core Indicators'!EX58</f>
        <v>3</v>
      </c>
      <c r="X58" s="219">
        <f t="shared" si="9"/>
        <v>2</v>
      </c>
      <c r="Y58" s="281">
        <v>1</v>
      </c>
      <c r="Z58" s="219">
        <f t="shared" si="10"/>
        <v>2</v>
      </c>
      <c r="AA58" s="281">
        <f>'Core Indicators'!FF58</f>
        <v>2</v>
      </c>
      <c r="AB58" s="281">
        <f t="shared" si="11"/>
        <v>2</v>
      </c>
      <c r="AC58" s="11">
        <f>'Core Indicators'!GD58</f>
        <v>2</v>
      </c>
      <c r="AD58" s="11">
        <f>'Core Indicators'!GL58</f>
        <v>2</v>
      </c>
      <c r="AE58" s="11">
        <f>'Core Indicators'!GT58</f>
        <v>2</v>
      </c>
      <c r="AF58" s="11">
        <f>'Core Indicators'!HB58</f>
        <v>2</v>
      </c>
      <c r="AG58" s="11">
        <f t="shared" si="12"/>
        <v>2</v>
      </c>
      <c r="AH58" s="11">
        <f>'Core Indicators'!HJ58</f>
        <v>2</v>
      </c>
      <c r="AI58" s="11">
        <f>'Core Indicators'!HR58</f>
        <v>2</v>
      </c>
      <c r="AJ58" s="11">
        <f t="shared" si="13"/>
        <v>2</v>
      </c>
      <c r="AK58" s="11">
        <f>'Core Indicators'!HZ58</f>
        <v>2</v>
      </c>
      <c r="AL58" s="11">
        <f>'Core Indicators'!IH58</f>
        <v>2</v>
      </c>
      <c r="AM58" s="11">
        <f>'Core Indicators'!IP58</f>
        <v>2</v>
      </c>
      <c r="AN58" s="11">
        <f t="shared" si="0"/>
        <v>2</v>
      </c>
    </row>
    <row r="59" spans="1:40" x14ac:dyDescent="0.3">
      <c r="A59" s="281" t="str">
        <f>Lists!C:C</f>
        <v>REG003</v>
      </c>
      <c r="B59" s="218" t="str">
        <f t="shared" si="1"/>
        <v>x</v>
      </c>
      <c r="C59" s="219">
        <f t="shared" si="2"/>
        <v>2</v>
      </c>
      <c r="D59" s="282">
        <f t="shared" si="3"/>
        <v>2</v>
      </c>
      <c r="E59" s="281">
        <f>'Core Indicators'!R59</f>
        <v>2</v>
      </c>
      <c r="F59" s="281">
        <f>'Core Indicators'!Z59</f>
        <v>2</v>
      </c>
      <c r="G59" s="219">
        <f t="shared" si="4"/>
        <v>2</v>
      </c>
      <c r="H59" s="281">
        <f>'Core Indicators'!AH59</f>
        <v>2</v>
      </c>
      <c r="I59" s="281" t="str">
        <f>'Core Indicators'!AP59</f>
        <v>x</v>
      </c>
      <c r="J59" s="281">
        <f>'Core Indicators'!BN59</f>
        <v>2</v>
      </c>
      <c r="K59" s="281">
        <f t="shared" si="5"/>
        <v>2</v>
      </c>
      <c r="L59" s="218">
        <f t="shared" si="6"/>
        <v>2</v>
      </c>
      <c r="M59" s="282" t="str">
        <f t="shared" si="14"/>
        <v>x</v>
      </c>
      <c r="N59" s="283" t="str">
        <f>'Core Indicators'!DJ59</f>
        <v>x</v>
      </c>
      <c r="O59" s="283">
        <f>'Core Indicators'!DR59</f>
        <v>3</v>
      </c>
      <c r="P59" s="283">
        <f>'Core Indicators'!DZ59</f>
        <v>3</v>
      </c>
      <c r="Q59" s="283">
        <f>'Core Indicators'!EH59</f>
        <v>3</v>
      </c>
      <c r="R59" s="283">
        <f>'Core Indicators'!EP59</f>
        <v>3</v>
      </c>
      <c r="S59" s="219">
        <f t="shared" si="7"/>
        <v>1.6</v>
      </c>
      <c r="T59" s="219">
        <f t="shared" si="8"/>
        <v>1.1666666666666667</v>
      </c>
      <c r="U59" s="281">
        <v>1</v>
      </c>
      <c r="V59" s="281">
        <v>1</v>
      </c>
      <c r="W59" s="281">
        <f>'Core Indicators'!EX59</f>
        <v>2</v>
      </c>
      <c r="X59" s="219">
        <f t="shared" si="9"/>
        <v>1.5</v>
      </c>
      <c r="Y59" s="281">
        <v>1</v>
      </c>
      <c r="Z59" s="219">
        <f t="shared" si="10"/>
        <v>2</v>
      </c>
      <c r="AA59" s="281">
        <f>'Core Indicators'!FF59</f>
        <v>2</v>
      </c>
      <c r="AB59" s="281">
        <f t="shared" si="11"/>
        <v>2</v>
      </c>
      <c r="AC59" s="11">
        <f>'Core Indicators'!GD59</f>
        <v>2</v>
      </c>
      <c r="AD59" s="11">
        <f>'Core Indicators'!GL59</f>
        <v>2</v>
      </c>
      <c r="AE59" s="11">
        <f>'Core Indicators'!GT59</f>
        <v>2</v>
      </c>
      <c r="AF59" s="11">
        <f>'Core Indicators'!HB59</f>
        <v>2</v>
      </c>
      <c r="AG59" s="11">
        <f t="shared" si="12"/>
        <v>2</v>
      </c>
      <c r="AH59" s="11">
        <f>'Core Indicators'!HJ59</f>
        <v>2</v>
      </c>
      <c r="AI59" s="11">
        <f>'Core Indicators'!HR59</f>
        <v>2</v>
      </c>
      <c r="AJ59" s="11">
        <f t="shared" si="13"/>
        <v>2</v>
      </c>
      <c r="AK59" s="11">
        <f>'Core Indicators'!HZ59</f>
        <v>2</v>
      </c>
      <c r="AL59" s="11">
        <f>'Core Indicators'!IH59</f>
        <v>2</v>
      </c>
      <c r="AM59" s="11">
        <f>'Core Indicators'!IP59</f>
        <v>2</v>
      </c>
      <c r="AN59" s="11">
        <f t="shared" si="0"/>
        <v>2</v>
      </c>
    </row>
    <row r="60" spans="1:40" x14ac:dyDescent="0.3">
      <c r="A60" s="281" t="str">
        <f>Lists!C:C</f>
        <v>IDN002</v>
      </c>
      <c r="B60" s="218" t="str">
        <f t="shared" si="1"/>
        <v>x</v>
      </c>
      <c r="C60" s="219">
        <f t="shared" si="2"/>
        <v>2</v>
      </c>
      <c r="D60" s="282">
        <f t="shared" si="3"/>
        <v>2.7</v>
      </c>
      <c r="E60" s="281">
        <f>'Core Indicators'!R60</f>
        <v>3</v>
      </c>
      <c r="F60" s="281">
        <f>'Core Indicators'!Z60</f>
        <v>3</v>
      </c>
      <c r="G60" s="219">
        <f t="shared" si="4"/>
        <v>3</v>
      </c>
      <c r="H60" s="281">
        <f>'Core Indicators'!AH60</f>
        <v>3</v>
      </c>
      <c r="I60" s="281" t="str">
        <f>'Core Indicators'!AP60</f>
        <v>x</v>
      </c>
      <c r="J60" s="281">
        <f>'Core Indicators'!BN60</f>
        <v>2</v>
      </c>
      <c r="K60" s="281">
        <f t="shared" si="5"/>
        <v>2</v>
      </c>
      <c r="L60" s="218">
        <f t="shared" si="6"/>
        <v>2.5</v>
      </c>
      <c r="M60" s="282" t="str">
        <f t="shared" si="14"/>
        <v>x</v>
      </c>
      <c r="N60" s="283" t="str">
        <f>'Core Indicators'!DJ60</f>
        <v>x</v>
      </c>
      <c r="O60" s="283" t="str">
        <f>'Core Indicators'!DR60</f>
        <v>x</v>
      </c>
      <c r="P60" s="283" t="str">
        <f>'Core Indicators'!DZ60</f>
        <v>x</v>
      </c>
      <c r="Q60" s="283" t="str">
        <f>'Core Indicators'!EH60</f>
        <v>x</v>
      </c>
      <c r="R60" s="283" t="str">
        <f>'Core Indicators'!EP60</f>
        <v>x</v>
      </c>
      <c r="S60" s="219">
        <f t="shared" si="7"/>
        <v>1.3</v>
      </c>
      <c r="T60" s="219">
        <f t="shared" si="8"/>
        <v>1.1666666666666667</v>
      </c>
      <c r="U60" s="281">
        <v>1</v>
      </c>
      <c r="V60" s="281">
        <v>1</v>
      </c>
      <c r="W60" s="281">
        <f>'Core Indicators'!EX60</f>
        <v>2</v>
      </c>
      <c r="X60" s="219">
        <f t="shared" si="9"/>
        <v>1.5</v>
      </c>
      <c r="Y60" s="281">
        <v>1</v>
      </c>
      <c r="Z60" s="219">
        <f t="shared" si="10"/>
        <v>1.5</v>
      </c>
      <c r="AA60" s="281">
        <f>'Core Indicators'!FF60</f>
        <v>1</v>
      </c>
      <c r="AB60" s="281">
        <f t="shared" si="11"/>
        <v>2</v>
      </c>
      <c r="AC60" s="11">
        <f>'Core Indicators'!GD60</f>
        <v>2</v>
      </c>
      <c r="AD60" s="11">
        <f>'Core Indicators'!GL60</f>
        <v>2</v>
      </c>
      <c r="AE60" s="11">
        <f>'Core Indicators'!GT60</f>
        <v>2</v>
      </c>
      <c r="AF60" s="11">
        <f>'Core Indicators'!HB60</f>
        <v>2</v>
      </c>
      <c r="AG60" s="11">
        <f t="shared" si="12"/>
        <v>2</v>
      </c>
      <c r="AH60" s="11">
        <f>'Core Indicators'!HJ60</f>
        <v>2</v>
      </c>
      <c r="AI60" s="11">
        <f>'Core Indicators'!HR60</f>
        <v>2</v>
      </c>
      <c r="AJ60" s="11">
        <f t="shared" si="13"/>
        <v>2</v>
      </c>
      <c r="AK60" s="11">
        <f>'Core Indicators'!HZ60</f>
        <v>2</v>
      </c>
      <c r="AL60" s="11">
        <f>'Core Indicators'!IH60</f>
        <v>2</v>
      </c>
      <c r="AM60" s="11">
        <f>'Core Indicators'!IP60</f>
        <v>2</v>
      </c>
      <c r="AN60" s="11">
        <f t="shared" si="0"/>
        <v>2</v>
      </c>
    </row>
    <row r="61" spans="1:40" x14ac:dyDescent="0.3">
      <c r="A61" s="281" t="str">
        <f>Lists!C:C</f>
        <v>IRN004</v>
      </c>
      <c r="B61" s="218">
        <f t="shared" si="1"/>
        <v>2.7</v>
      </c>
      <c r="C61" s="219">
        <f t="shared" si="2"/>
        <v>0</v>
      </c>
      <c r="D61" s="282">
        <f t="shared" si="3"/>
        <v>3</v>
      </c>
      <c r="E61" s="281">
        <f>'Core Indicators'!R61</f>
        <v>3</v>
      </c>
      <c r="F61" s="281">
        <f>'Core Indicators'!Z61</f>
        <v>3</v>
      </c>
      <c r="G61" s="219">
        <f t="shared" si="4"/>
        <v>3</v>
      </c>
      <c r="H61" s="281">
        <f>'Core Indicators'!AH61</f>
        <v>3</v>
      </c>
      <c r="I61" s="281">
        <f>'Core Indicators'!AP61</f>
        <v>3</v>
      </c>
      <c r="J61" s="281">
        <f>'Core Indicators'!BN61</f>
        <v>3</v>
      </c>
      <c r="K61" s="281">
        <f t="shared" si="5"/>
        <v>3</v>
      </c>
      <c r="L61" s="218">
        <f t="shared" si="6"/>
        <v>3</v>
      </c>
      <c r="M61" s="282">
        <f t="shared" si="14"/>
        <v>3</v>
      </c>
      <c r="N61" s="283">
        <f>'Core Indicators'!DJ61</f>
        <v>3</v>
      </c>
      <c r="O61" s="283">
        <f>'Core Indicators'!DR61</f>
        <v>3</v>
      </c>
      <c r="P61" s="283">
        <f>'Core Indicators'!DZ61</f>
        <v>3</v>
      </c>
      <c r="Q61" s="283">
        <f>'Core Indicators'!EH61</f>
        <v>3</v>
      </c>
      <c r="R61" s="283">
        <f>'Core Indicators'!EP61</f>
        <v>3</v>
      </c>
      <c r="S61" s="219">
        <f t="shared" si="7"/>
        <v>1.9</v>
      </c>
      <c r="T61" s="219">
        <f t="shared" si="8"/>
        <v>1.3333333333333333</v>
      </c>
      <c r="U61" s="281">
        <v>1</v>
      </c>
      <c r="V61" s="281">
        <v>1</v>
      </c>
      <c r="W61" s="281">
        <f>'Core Indicators'!EX61</f>
        <v>3</v>
      </c>
      <c r="X61" s="219">
        <f t="shared" si="9"/>
        <v>2</v>
      </c>
      <c r="Y61" s="281">
        <v>1</v>
      </c>
      <c r="Z61" s="219">
        <f t="shared" si="10"/>
        <v>2.5</v>
      </c>
      <c r="AA61" s="281">
        <f>'Core Indicators'!FF61</f>
        <v>3</v>
      </c>
      <c r="AB61" s="281">
        <f t="shared" si="11"/>
        <v>2</v>
      </c>
      <c r="AC61" s="11">
        <f>'Core Indicators'!GD61</f>
        <v>2</v>
      </c>
      <c r="AD61" s="11">
        <f>'Core Indicators'!GL61</f>
        <v>2</v>
      </c>
      <c r="AE61" s="11">
        <f>'Core Indicators'!GT61</f>
        <v>2</v>
      </c>
      <c r="AF61" s="11">
        <f>'Core Indicators'!HB61</f>
        <v>2</v>
      </c>
      <c r="AG61" s="11">
        <f t="shared" si="12"/>
        <v>2</v>
      </c>
      <c r="AH61" s="11">
        <f>'Core Indicators'!HJ61</f>
        <v>2</v>
      </c>
      <c r="AI61" s="11">
        <f>'Core Indicators'!HR61</f>
        <v>2</v>
      </c>
      <c r="AJ61" s="11">
        <f t="shared" si="13"/>
        <v>2</v>
      </c>
      <c r="AK61" s="11">
        <f>'Core Indicators'!HZ61</f>
        <v>2</v>
      </c>
      <c r="AL61" s="11">
        <f>'Core Indicators'!IH61</f>
        <v>2</v>
      </c>
      <c r="AM61" s="11">
        <f>'Core Indicators'!IP61</f>
        <v>2</v>
      </c>
      <c r="AN61" s="11">
        <f t="shared" si="0"/>
        <v>2</v>
      </c>
    </row>
    <row r="62" spans="1:40" x14ac:dyDescent="0.3">
      <c r="A62" s="281" t="str">
        <f>Lists!C:C</f>
        <v>IRQ001</v>
      </c>
      <c r="B62" s="218">
        <f t="shared" si="1"/>
        <v>2</v>
      </c>
      <c r="C62" s="219">
        <f t="shared" si="2"/>
        <v>0</v>
      </c>
      <c r="D62" s="282">
        <f t="shared" si="3"/>
        <v>2.6</v>
      </c>
      <c r="E62" s="281">
        <f>'Core Indicators'!R62</f>
        <v>1</v>
      </c>
      <c r="F62" s="281">
        <f>'Core Indicators'!Z62</f>
        <v>3</v>
      </c>
      <c r="G62" s="219">
        <f t="shared" si="4"/>
        <v>2.1</v>
      </c>
      <c r="H62" s="281">
        <f>'Core Indicators'!AH62</f>
        <v>3</v>
      </c>
      <c r="I62" s="281">
        <f>'Core Indicators'!AP62</f>
        <v>2</v>
      </c>
      <c r="J62" s="281">
        <f>'Core Indicators'!BN62</f>
        <v>3</v>
      </c>
      <c r="K62" s="281">
        <f t="shared" si="5"/>
        <v>2.5</v>
      </c>
      <c r="L62" s="218">
        <f t="shared" si="6"/>
        <v>2.8</v>
      </c>
      <c r="M62" s="282">
        <f t="shared" si="14"/>
        <v>2</v>
      </c>
      <c r="N62" s="283">
        <f>'Core Indicators'!DJ62</f>
        <v>2</v>
      </c>
      <c r="O62" s="283">
        <f>'Core Indicators'!DR62</f>
        <v>2</v>
      </c>
      <c r="P62" s="283">
        <f>'Core Indicators'!DZ62</f>
        <v>2</v>
      </c>
      <c r="Q62" s="283">
        <f>'Core Indicators'!EH62</f>
        <v>2</v>
      </c>
      <c r="R62" s="283">
        <f>'Core Indicators'!EP62</f>
        <v>2</v>
      </c>
      <c r="S62" s="219">
        <f t="shared" si="7"/>
        <v>1.4</v>
      </c>
      <c r="T62" s="219">
        <f t="shared" si="8"/>
        <v>1.3333333333333333</v>
      </c>
      <c r="U62" s="281">
        <v>1</v>
      </c>
      <c r="V62" s="281">
        <v>1</v>
      </c>
      <c r="W62" s="281">
        <f>'Core Indicators'!EX62</f>
        <v>3</v>
      </c>
      <c r="X62" s="219">
        <f t="shared" si="9"/>
        <v>2</v>
      </c>
      <c r="Y62" s="281">
        <v>1</v>
      </c>
      <c r="Z62" s="219">
        <f t="shared" si="10"/>
        <v>1.5</v>
      </c>
      <c r="AA62" s="281">
        <f>'Core Indicators'!FF62</f>
        <v>1</v>
      </c>
      <c r="AB62" s="281">
        <f t="shared" si="11"/>
        <v>2</v>
      </c>
      <c r="AC62" s="11">
        <f>'Core Indicators'!GD62</f>
        <v>2</v>
      </c>
      <c r="AD62" s="11">
        <f>'Core Indicators'!GL62</f>
        <v>2</v>
      </c>
      <c r="AE62" s="11">
        <f>'Core Indicators'!GT62</f>
        <v>2</v>
      </c>
      <c r="AF62" s="11">
        <f>'Core Indicators'!HB62</f>
        <v>2</v>
      </c>
      <c r="AG62" s="11">
        <f t="shared" si="12"/>
        <v>2</v>
      </c>
      <c r="AH62" s="11">
        <f>'Core Indicators'!HJ62</f>
        <v>2</v>
      </c>
      <c r="AI62" s="11">
        <f>'Core Indicators'!HR62</f>
        <v>2</v>
      </c>
      <c r="AJ62" s="11">
        <f t="shared" si="13"/>
        <v>2</v>
      </c>
      <c r="AK62" s="11">
        <f>'Core Indicators'!HZ62</f>
        <v>2</v>
      </c>
      <c r="AL62" s="11">
        <f>'Core Indicators'!IH62</f>
        <v>2</v>
      </c>
      <c r="AM62" s="11">
        <f>'Core Indicators'!IP62</f>
        <v>2</v>
      </c>
      <c r="AN62" s="11">
        <f t="shared" si="0"/>
        <v>2</v>
      </c>
    </row>
    <row r="63" spans="1:40" x14ac:dyDescent="0.3">
      <c r="A63" s="281" t="str">
        <f>Lists!C:C</f>
        <v>IRQ002</v>
      </c>
      <c r="B63" s="218">
        <f t="shared" si="1"/>
        <v>1.9</v>
      </c>
      <c r="C63" s="219">
        <f t="shared" si="2"/>
        <v>0</v>
      </c>
      <c r="D63" s="282">
        <f t="shared" si="3"/>
        <v>2.4</v>
      </c>
      <c r="E63" s="281">
        <f>'Core Indicators'!R63</f>
        <v>1</v>
      </c>
      <c r="F63" s="281">
        <f>'Core Indicators'!Z63</f>
        <v>2</v>
      </c>
      <c r="G63" s="219">
        <f t="shared" si="4"/>
        <v>1.5</v>
      </c>
      <c r="H63" s="281">
        <f>'Core Indicators'!AH63</f>
        <v>3</v>
      </c>
      <c r="I63" s="281">
        <f>'Core Indicators'!AP63</f>
        <v>2</v>
      </c>
      <c r="J63" s="281">
        <f>'Core Indicators'!BN63</f>
        <v>3</v>
      </c>
      <c r="K63" s="281">
        <f t="shared" si="5"/>
        <v>2.5</v>
      </c>
      <c r="L63" s="218">
        <f t="shared" si="6"/>
        <v>2.8</v>
      </c>
      <c r="M63" s="282">
        <f t="shared" si="14"/>
        <v>2</v>
      </c>
      <c r="N63" s="283">
        <f>'Core Indicators'!DJ63</f>
        <v>2</v>
      </c>
      <c r="O63" s="283">
        <f>'Core Indicators'!DR63</f>
        <v>2</v>
      </c>
      <c r="P63" s="283">
        <f>'Core Indicators'!DZ63</f>
        <v>2</v>
      </c>
      <c r="Q63" s="283">
        <f>'Core Indicators'!EH63</f>
        <v>2</v>
      </c>
      <c r="R63" s="283">
        <f>'Core Indicators'!EP63</f>
        <v>2</v>
      </c>
      <c r="S63" s="219">
        <f t="shared" si="7"/>
        <v>1.4</v>
      </c>
      <c r="T63" s="219">
        <f t="shared" si="8"/>
        <v>1.3333333333333333</v>
      </c>
      <c r="U63" s="281">
        <v>1</v>
      </c>
      <c r="V63" s="281">
        <v>1</v>
      </c>
      <c r="W63" s="281">
        <f>'Core Indicators'!EX63</f>
        <v>3</v>
      </c>
      <c r="X63" s="219">
        <f t="shared" si="9"/>
        <v>2</v>
      </c>
      <c r="Y63" s="281">
        <v>1</v>
      </c>
      <c r="Z63" s="219">
        <f t="shared" si="10"/>
        <v>1.5</v>
      </c>
      <c r="AA63" s="281">
        <f>'Core Indicators'!FF63</f>
        <v>1</v>
      </c>
      <c r="AB63" s="281">
        <f t="shared" si="11"/>
        <v>2</v>
      </c>
      <c r="AC63" s="11">
        <f>'Core Indicators'!GD63</f>
        <v>2</v>
      </c>
      <c r="AD63" s="11">
        <f>'Core Indicators'!GL63</f>
        <v>2</v>
      </c>
      <c r="AE63" s="11">
        <f>'Core Indicators'!GT63</f>
        <v>2</v>
      </c>
      <c r="AF63" s="11">
        <f>'Core Indicators'!HB63</f>
        <v>2</v>
      </c>
      <c r="AG63" s="11">
        <f t="shared" si="12"/>
        <v>2</v>
      </c>
      <c r="AH63" s="11">
        <f>'Core Indicators'!HJ63</f>
        <v>2</v>
      </c>
      <c r="AI63" s="11">
        <f>'Core Indicators'!HR63</f>
        <v>2</v>
      </c>
      <c r="AJ63" s="11">
        <f t="shared" si="13"/>
        <v>2</v>
      </c>
      <c r="AK63" s="11">
        <f>'Core Indicators'!HZ63</f>
        <v>2</v>
      </c>
      <c r="AL63" s="11">
        <f>'Core Indicators'!IH63</f>
        <v>2</v>
      </c>
      <c r="AM63" s="11">
        <f>'Core Indicators'!IP63</f>
        <v>2</v>
      </c>
      <c r="AN63" s="11">
        <f t="shared" si="0"/>
        <v>2</v>
      </c>
    </row>
    <row r="64" spans="1:40" x14ac:dyDescent="0.3">
      <c r="A64" s="281" t="str">
        <f>Lists!C:C</f>
        <v>IRQ003</v>
      </c>
      <c r="B64" s="218">
        <f t="shared" si="1"/>
        <v>2</v>
      </c>
      <c r="C64" s="219">
        <f t="shared" si="2"/>
        <v>0</v>
      </c>
      <c r="D64" s="282">
        <f t="shared" si="3"/>
        <v>2.2000000000000002</v>
      </c>
      <c r="E64" s="281">
        <f>'Core Indicators'!R64</f>
        <v>2</v>
      </c>
      <c r="F64" s="281">
        <f>'Core Indicators'!Z64</f>
        <v>2</v>
      </c>
      <c r="G64" s="219">
        <f t="shared" si="4"/>
        <v>2</v>
      </c>
      <c r="H64" s="281">
        <f>'Core Indicators'!AH64</f>
        <v>2</v>
      </c>
      <c r="I64" s="281">
        <f>'Core Indicators'!AP64</f>
        <v>2</v>
      </c>
      <c r="J64" s="281">
        <f>'Core Indicators'!BN64</f>
        <v>3</v>
      </c>
      <c r="K64" s="281">
        <f t="shared" si="5"/>
        <v>2.5</v>
      </c>
      <c r="L64" s="218">
        <f t="shared" si="6"/>
        <v>2.2999999999999998</v>
      </c>
      <c r="M64" s="282">
        <f t="shared" si="14"/>
        <v>2</v>
      </c>
      <c r="N64" s="283">
        <f>'Core Indicators'!DJ64</f>
        <v>2</v>
      </c>
      <c r="O64" s="283">
        <f>'Core Indicators'!DR64</f>
        <v>2</v>
      </c>
      <c r="P64" s="283">
        <f>'Core Indicators'!DZ64</f>
        <v>2</v>
      </c>
      <c r="Q64" s="283">
        <f>'Core Indicators'!EH64</f>
        <v>2</v>
      </c>
      <c r="R64" s="283">
        <f>'Core Indicators'!EP64</f>
        <v>2</v>
      </c>
      <c r="S64" s="219">
        <f t="shared" si="7"/>
        <v>1.7</v>
      </c>
      <c r="T64" s="219">
        <f t="shared" si="8"/>
        <v>1.3333333333333333</v>
      </c>
      <c r="U64" s="281">
        <v>1</v>
      </c>
      <c r="V64" s="281">
        <v>1</v>
      </c>
      <c r="W64" s="281">
        <f>'Core Indicators'!EX64</f>
        <v>3</v>
      </c>
      <c r="X64" s="219">
        <f t="shared" si="9"/>
        <v>2</v>
      </c>
      <c r="Y64" s="281">
        <v>1</v>
      </c>
      <c r="Z64" s="219">
        <f t="shared" si="10"/>
        <v>2</v>
      </c>
      <c r="AA64" s="281">
        <f>'Core Indicators'!FF64</f>
        <v>2</v>
      </c>
      <c r="AB64" s="281">
        <f t="shared" si="11"/>
        <v>2</v>
      </c>
      <c r="AC64" s="11">
        <f>'Core Indicators'!GD64</f>
        <v>2</v>
      </c>
      <c r="AD64" s="11">
        <f>'Core Indicators'!GL64</f>
        <v>2</v>
      </c>
      <c r="AE64" s="11">
        <f>'Core Indicators'!GT64</f>
        <v>2</v>
      </c>
      <c r="AF64" s="11">
        <f>'Core Indicators'!HB64</f>
        <v>2</v>
      </c>
      <c r="AG64" s="11">
        <f t="shared" si="12"/>
        <v>2</v>
      </c>
      <c r="AH64" s="11">
        <f>'Core Indicators'!HJ64</f>
        <v>2</v>
      </c>
      <c r="AI64" s="11">
        <f>'Core Indicators'!HR64</f>
        <v>2</v>
      </c>
      <c r="AJ64" s="11">
        <f t="shared" si="13"/>
        <v>2</v>
      </c>
      <c r="AK64" s="11">
        <f>'Core Indicators'!HZ64</f>
        <v>2</v>
      </c>
      <c r="AL64" s="11">
        <f>'Core Indicators'!IH64</f>
        <v>2</v>
      </c>
      <c r="AM64" s="11">
        <f>'Core Indicators'!IP64</f>
        <v>2</v>
      </c>
      <c r="AN64" s="11">
        <f t="shared" si="0"/>
        <v>2</v>
      </c>
    </row>
    <row r="65" spans="1:40" x14ac:dyDescent="0.3">
      <c r="A65" s="281" t="str">
        <f>Lists!C:C</f>
        <v>ITA002</v>
      </c>
      <c r="B65" s="218">
        <f t="shared" si="1"/>
        <v>1.9</v>
      </c>
      <c r="C65" s="219">
        <f t="shared" si="2"/>
        <v>2</v>
      </c>
      <c r="D65" s="282">
        <f t="shared" si="3"/>
        <v>2</v>
      </c>
      <c r="E65" s="281">
        <f>'Core Indicators'!R65</f>
        <v>2</v>
      </c>
      <c r="F65" s="281">
        <f>'Core Indicators'!Z65</f>
        <v>2</v>
      </c>
      <c r="G65" s="219">
        <f t="shared" si="4"/>
        <v>2</v>
      </c>
      <c r="H65" s="281" t="str">
        <f>'Core Indicators'!AH65</f>
        <v>x</v>
      </c>
      <c r="I65" s="281" t="str">
        <f>'Core Indicators'!AP65</f>
        <v>x</v>
      </c>
      <c r="J65" s="281">
        <f>'Core Indicators'!BN65</f>
        <v>2</v>
      </c>
      <c r="K65" s="281">
        <f t="shared" si="5"/>
        <v>2</v>
      </c>
      <c r="L65" s="218">
        <f t="shared" si="6"/>
        <v>2</v>
      </c>
      <c r="M65" s="282">
        <f t="shared" si="14"/>
        <v>2</v>
      </c>
      <c r="N65" s="283">
        <f>'Core Indicators'!DJ65</f>
        <v>2</v>
      </c>
      <c r="O65" s="283" t="str">
        <f>'Core Indicators'!DR65</f>
        <v>x</v>
      </c>
      <c r="P65" s="283" t="str">
        <f>'Core Indicators'!DZ65</f>
        <v>x</v>
      </c>
      <c r="Q65" s="283" t="str">
        <f>'Core Indicators'!EH65</f>
        <v>x</v>
      </c>
      <c r="R65" s="283" t="str">
        <f>'Core Indicators'!EP65</f>
        <v>x</v>
      </c>
      <c r="S65" s="219">
        <f t="shared" si="7"/>
        <v>1.6</v>
      </c>
      <c r="T65" s="219">
        <f t="shared" si="8"/>
        <v>1.1666666666666667</v>
      </c>
      <c r="U65" s="281">
        <v>1</v>
      </c>
      <c r="V65" s="281">
        <v>1</v>
      </c>
      <c r="W65" s="281">
        <f>'Core Indicators'!EX65</f>
        <v>2</v>
      </c>
      <c r="X65" s="219">
        <f t="shared" si="9"/>
        <v>1.5</v>
      </c>
      <c r="Y65" s="281">
        <v>1</v>
      </c>
      <c r="Z65" s="219">
        <f t="shared" si="10"/>
        <v>2</v>
      </c>
      <c r="AA65" s="281">
        <f>'Core Indicators'!FF65</f>
        <v>2</v>
      </c>
      <c r="AB65" s="281">
        <f t="shared" si="11"/>
        <v>2</v>
      </c>
      <c r="AC65" s="11">
        <f>'Core Indicators'!GD65</f>
        <v>2</v>
      </c>
      <c r="AD65" s="11">
        <f>'Core Indicators'!GL65</f>
        <v>2</v>
      </c>
      <c r="AE65" s="11">
        <f>'Core Indicators'!GT65</f>
        <v>2</v>
      </c>
      <c r="AF65" s="11">
        <f>'Core Indicators'!HB65</f>
        <v>2</v>
      </c>
      <c r="AG65" s="11">
        <f t="shared" si="12"/>
        <v>2</v>
      </c>
      <c r="AH65" s="11">
        <f>'Core Indicators'!HJ65</f>
        <v>2</v>
      </c>
      <c r="AI65" s="11">
        <f>'Core Indicators'!HR65</f>
        <v>2</v>
      </c>
      <c r="AJ65" s="11">
        <f t="shared" si="13"/>
        <v>2</v>
      </c>
      <c r="AK65" s="11">
        <f>'Core Indicators'!HZ65</f>
        <v>2</v>
      </c>
      <c r="AL65" s="11">
        <f>'Core Indicators'!IH65</f>
        <v>2</v>
      </c>
      <c r="AM65" s="11">
        <f>'Core Indicators'!IP65</f>
        <v>2</v>
      </c>
      <c r="AN65" s="11">
        <f t="shared" si="0"/>
        <v>2</v>
      </c>
    </row>
    <row r="66" spans="1:40" x14ac:dyDescent="0.3">
      <c r="A66" s="281" t="str">
        <f>Lists!C:C</f>
        <v>JOR002</v>
      </c>
      <c r="B66" s="218">
        <f t="shared" si="1"/>
        <v>2</v>
      </c>
      <c r="C66" s="219">
        <f t="shared" si="2"/>
        <v>0</v>
      </c>
      <c r="D66" s="282">
        <f t="shared" si="3"/>
        <v>2.2000000000000002</v>
      </c>
      <c r="E66" s="281">
        <f>'Core Indicators'!R66</f>
        <v>2</v>
      </c>
      <c r="F66" s="281">
        <f>'Core Indicators'!Z66</f>
        <v>2</v>
      </c>
      <c r="G66" s="219">
        <f t="shared" si="4"/>
        <v>2</v>
      </c>
      <c r="H66" s="281">
        <f>'Core Indicators'!AH66</f>
        <v>2</v>
      </c>
      <c r="I66" s="281">
        <f>'Core Indicators'!AP66</f>
        <v>2</v>
      </c>
      <c r="J66" s="281">
        <f>'Core Indicators'!BN66</f>
        <v>3</v>
      </c>
      <c r="K66" s="281">
        <f t="shared" si="5"/>
        <v>2.5</v>
      </c>
      <c r="L66" s="218">
        <f t="shared" si="6"/>
        <v>2.2999999999999998</v>
      </c>
      <c r="M66" s="282">
        <f t="shared" si="14"/>
        <v>2</v>
      </c>
      <c r="N66" s="283">
        <f>'Core Indicators'!DJ66</f>
        <v>2</v>
      </c>
      <c r="O66" s="283">
        <f>'Core Indicators'!DR66</f>
        <v>2</v>
      </c>
      <c r="P66" s="283">
        <f>'Core Indicators'!DZ66</f>
        <v>2</v>
      </c>
      <c r="Q66" s="283">
        <f>'Core Indicators'!EH66</f>
        <v>2</v>
      </c>
      <c r="R66" s="283">
        <f>'Core Indicators'!EP66</f>
        <v>2</v>
      </c>
      <c r="S66" s="219">
        <f t="shared" si="7"/>
        <v>1.7</v>
      </c>
      <c r="T66" s="219">
        <f t="shared" si="8"/>
        <v>1.3333333333333333</v>
      </c>
      <c r="U66" s="281">
        <v>1</v>
      </c>
      <c r="V66" s="281">
        <v>1</v>
      </c>
      <c r="W66" s="281">
        <f>'Core Indicators'!EX66</f>
        <v>3</v>
      </c>
      <c r="X66" s="219">
        <f t="shared" si="9"/>
        <v>2</v>
      </c>
      <c r="Y66" s="281">
        <v>1</v>
      </c>
      <c r="Z66" s="219">
        <f t="shared" si="10"/>
        <v>2</v>
      </c>
      <c r="AA66" s="281">
        <f>'Core Indicators'!FF66</f>
        <v>2</v>
      </c>
      <c r="AB66" s="281">
        <f t="shared" si="11"/>
        <v>2</v>
      </c>
      <c r="AC66" s="11">
        <f>'Core Indicators'!GD66</f>
        <v>2</v>
      </c>
      <c r="AD66" s="11">
        <f>'Core Indicators'!GL66</f>
        <v>2</v>
      </c>
      <c r="AE66" s="11">
        <f>'Core Indicators'!GT66</f>
        <v>2</v>
      </c>
      <c r="AF66" s="11">
        <f>'Core Indicators'!HB66</f>
        <v>2</v>
      </c>
      <c r="AG66" s="11">
        <f t="shared" si="12"/>
        <v>2</v>
      </c>
      <c r="AH66" s="11">
        <f>'Core Indicators'!HJ66</f>
        <v>2</v>
      </c>
      <c r="AI66" s="11">
        <f>'Core Indicators'!HR66</f>
        <v>2</v>
      </c>
      <c r="AJ66" s="11">
        <f t="shared" si="13"/>
        <v>2</v>
      </c>
      <c r="AK66" s="11">
        <f>'Core Indicators'!HZ66</f>
        <v>2</v>
      </c>
      <c r="AL66" s="11">
        <f>'Core Indicators'!IH66</f>
        <v>2</v>
      </c>
      <c r="AM66" s="11">
        <f>'Core Indicators'!IP66</f>
        <v>2</v>
      </c>
      <c r="AN66" s="11">
        <f t="shared" si="0"/>
        <v>2</v>
      </c>
    </row>
    <row r="67" spans="1:40" x14ac:dyDescent="0.3">
      <c r="A67" s="281" t="str">
        <f>Lists!C:C</f>
        <v>KEN001</v>
      </c>
      <c r="B67" s="218">
        <f t="shared" si="1"/>
        <v>1.8</v>
      </c>
      <c r="C67" s="219">
        <f t="shared" si="2"/>
        <v>0</v>
      </c>
      <c r="D67" s="282">
        <f t="shared" si="3"/>
        <v>1.8</v>
      </c>
      <c r="E67" s="281">
        <f>'Core Indicators'!R67</f>
        <v>2</v>
      </c>
      <c r="F67" s="281">
        <f>'Core Indicators'!Z67</f>
        <v>1</v>
      </c>
      <c r="G67" s="219">
        <f t="shared" si="4"/>
        <v>1.5</v>
      </c>
      <c r="H67" s="281">
        <f>'Core Indicators'!AH67</f>
        <v>2</v>
      </c>
      <c r="I67" s="281">
        <f>'Core Indicators'!AP67</f>
        <v>2</v>
      </c>
      <c r="J67" s="281">
        <f>'Core Indicators'!BN67</f>
        <v>2</v>
      </c>
      <c r="K67" s="281">
        <f t="shared" si="5"/>
        <v>2</v>
      </c>
      <c r="L67" s="218">
        <f t="shared" si="6"/>
        <v>2</v>
      </c>
      <c r="M67" s="282">
        <f t="shared" si="14"/>
        <v>2</v>
      </c>
      <c r="N67" s="283">
        <f>'Core Indicators'!DJ67</f>
        <v>2</v>
      </c>
      <c r="O67" s="283">
        <f>'Core Indicators'!DR67</f>
        <v>2</v>
      </c>
      <c r="P67" s="283">
        <f>'Core Indicators'!DZ67</f>
        <v>2</v>
      </c>
      <c r="Q67" s="283">
        <f>'Core Indicators'!EH67</f>
        <v>2</v>
      </c>
      <c r="R67" s="283">
        <f>'Core Indicators'!EP67</f>
        <v>2</v>
      </c>
      <c r="S67" s="219">
        <f t="shared" si="7"/>
        <v>1.6</v>
      </c>
      <c r="T67" s="219">
        <f t="shared" si="8"/>
        <v>1.1666666666666667</v>
      </c>
      <c r="U67" s="281">
        <v>1</v>
      </c>
      <c r="V67" s="281">
        <v>1</v>
      </c>
      <c r="W67" s="281">
        <f>'Core Indicators'!EX67</f>
        <v>2</v>
      </c>
      <c r="X67" s="219">
        <f t="shared" si="9"/>
        <v>1.5</v>
      </c>
      <c r="Y67" s="281">
        <v>1</v>
      </c>
      <c r="Z67" s="219">
        <f t="shared" si="10"/>
        <v>2</v>
      </c>
      <c r="AA67" s="281">
        <f>'Core Indicators'!FF67</f>
        <v>2</v>
      </c>
      <c r="AB67" s="281">
        <f t="shared" si="11"/>
        <v>2</v>
      </c>
      <c r="AC67" s="11">
        <f>'Core Indicators'!GD67</f>
        <v>2</v>
      </c>
      <c r="AD67" s="11">
        <f>'Core Indicators'!GL67</f>
        <v>2</v>
      </c>
      <c r="AE67" s="11">
        <f>'Core Indicators'!GT67</f>
        <v>2</v>
      </c>
      <c r="AF67" s="11">
        <f>'Core Indicators'!HB67</f>
        <v>2</v>
      </c>
      <c r="AG67" s="11">
        <f t="shared" si="12"/>
        <v>2</v>
      </c>
      <c r="AH67" s="11">
        <f>'Core Indicators'!HJ67</f>
        <v>2</v>
      </c>
      <c r="AI67" s="11">
        <f>'Core Indicators'!HR67</f>
        <v>2</v>
      </c>
      <c r="AJ67" s="11">
        <f t="shared" si="13"/>
        <v>2</v>
      </c>
      <c r="AK67" s="11">
        <f>'Core Indicators'!HZ67</f>
        <v>2</v>
      </c>
      <c r="AL67" s="11">
        <f>'Core Indicators'!IH67</f>
        <v>2</v>
      </c>
      <c r="AM67" s="11">
        <f>'Core Indicators'!IP67</f>
        <v>2</v>
      </c>
      <c r="AN67" s="11">
        <f t="shared" ref="AN67:AN92" si="15">IF(AND(AK67="x",AL67="x",AM67="x"),"x",AVERAGE(AK67:AM67))</f>
        <v>2</v>
      </c>
    </row>
    <row r="68" spans="1:40" x14ac:dyDescent="0.3">
      <c r="A68" s="281" t="str">
        <f>Lists!C:C</f>
        <v>KEN002</v>
      </c>
      <c r="B68" s="218">
        <f t="shared" ref="B68:B131" si="16">IF(OR(M68="x",D68="x"),"x",ROUND((5-GEOMEAN(((5-D68)/5*4+1),((5-M68)/5*4+1),((5-M68)/5*4+1)))/4*3.5+S68*0.3,1))</f>
        <v>1.8</v>
      </c>
      <c r="C68" s="219">
        <f t="shared" ref="C68:C131" si="17">COUNTIF(E68:F68,"x")+COUNTIF(H68:I68,"x")+COUNTIF(J68:J68,"x")+COUNTIF(M68,"x")+COUNTIF(U68:W68,"x")+COUNTIF(Y68:AB68,"x")</f>
        <v>1</v>
      </c>
      <c r="D68" s="282">
        <f t="shared" ref="D68:D131" si="18">IF(OR(L68="x",G68="x"),"x",ROUND((5-GEOMEAN(((5-L68)/5*4+1),((5-L68)/5*4+1),((5-G68)/5*4+1)))/4*5,1))</f>
        <v>2</v>
      </c>
      <c r="E68" s="281">
        <f>'Core Indicators'!R68</f>
        <v>2</v>
      </c>
      <c r="F68" s="281">
        <f>'Core Indicators'!Z68</f>
        <v>2</v>
      </c>
      <c r="G68" s="219">
        <f t="shared" ref="G68:G131" si="19">IF(AND(F68="x",E68="x"),"x",IF(OR(F68="x",E68="x"),AVERAGE(E68,F68),ROUND((10-GEOMEAN(((10-E68)/10*9+1),((10-F68)/10*9+1)))/9*10,1)))</f>
        <v>2</v>
      </c>
      <c r="H68" s="281">
        <f>'Core Indicators'!AH68</f>
        <v>2</v>
      </c>
      <c r="I68" s="281">
        <f>'Core Indicators'!AP68</f>
        <v>2</v>
      </c>
      <c r="J68" s="281" t="str">
        <f>'Core Indicators'!BN68</f>
        <v>x</v>
      </c>
      <c r="K68" s="281">
        <f t="shared" ref="K68:K131" si="20">IF(AND(J68="x",I68="x"),"x",IF(OR(J68="x",I68="x"),AVERAGE(I68,J68),ROUND((10-GEOMEAN(((10-I68)/10*9+1),((10-J68)/10*9+1)))/9*10,1)))</f>
        <v>2</v>
      </c>
      <c r="L68" s="218">
        <f t="shared" ref="L68:L131" si="21">IF(AND(H68="x",K68="x"),"x",IF(OR(H68="x",K68="x"),AVERAGE(H68,K68),ROUND((10-GEOMEAN(((10-H68)/10*9+1),((10-K68)/10*9+1)))/9*10,1)))</f>
        <v>2</v>
      </c>
      <c r="M68" s="282">
        <f t="shared" si="14"/>
        <v>2</v>
      </c>
      <c r="N68" s="283">
        <f>'Core Indicators'!DJ68</f>
        <v>2</v>
      </c>
      <c r="O68" s="283">
        <f>'Core Indicators'!DR68</f>
        <v>2</v>
      </c>
      <c r="P68" s="283">
        <f>'Core Indicators'!DZ68</f>
        <v>2</v>
      </c>
      <c r="Q68" s="283">
        <f>'Core Indicators'!EH68</f>
        <v>2</v>
      </c>
      <c r="R68" s="283">
        <f>'Core Indicators'!EP68</f>
        <v>2</v>
      </c>
      <c r="S68" s="219">
        <f t="shared" ref="S68:S131" si="22">IF(OR(Z68="x",T68="x"),T68,ROUND((10-GEOMEAN(((10-T68)/10*9+1),((10-Z68)/10*9+1)))/9*10,1))</f>
        <v>1.3</v>
      </c>
      <c r="T68" s="219">
        <f t="shared" ref="T68:T131" si="23">AVERAGE(U68,X68,Y68)</f>
        <v>1.1666666666666667</v>
      </c>
      <c r="U68" s="281">
        <v>1</v>
      </c>
      <c r="V68" s="281">
        <v>1</v>
      </c>
      <c r="W68" s="281">
        <f>'Core Indicators'!EX68</f>
        <v>2</v>
      </c>
      <c r="X68" s="219">
        <f t="shared" ref="X68:X131" si="24">AVERAGE(V68:W68)</f>
        <v>1.5</v>
      </c>
      <c r="Y68" s="281">
        <v>1</v>
      </c>
      <c r="Z68" s="219">
        <f t="shared" ref="Z68:Z131" si="25">IF(AND(AA68="x",AB68="x"),"x",AVERAGE(AA68:AB68))</f>
        <v>1.5</v>
      </c>
      <c r="AA68" s="281">
        <f>'Core Indicators'!FF68</f>
        <v>2</v>
      </c>
      <c r="AB68" s="281">
        <f t="shared" ref="AB68:AB131" si="26">IF(AND(AJ68="x",AN68="x",AG68="x"),"x",(AVERAGE(AJ68,AN68,AG68)))</f>
        <v>1</v>
      </c>
      <c r="AC68" s="11">
        <f>'Core Indicators'!GD68</f>
        <v>1</v>
      </c>
      <c r="AD68" s="11">
        <f>'Core Indicators'!GL68</f>
        <v>1</v>
      </c>
      <c r="AE68" s="11">
        <f>'Core Indicators'!GT68</f>
        <v>1</v>
      </c>
      <c r="AF68" s="11">
        <f>'Core Indicators'!HB68</f>
        <v>1</v>
      </c>
      <c r="AG68" s="11">
        <f t="shared" ref="AG68:AG131" si="27">IF(AND(AC68="x",AD68="x",AE68="x",AF68="x"),"x",AVERAGE(AC68:AF68))</f>
        <v>1</v>
      </c>
      <c r="AH68" s="11">
        <f>'Core Indicators'!HJ68</f>
        <v>1</v>
      </c>
      <c r="AI68" s="11">
        <f>'Core Indicators'!HR68</f>
        <v>1</v>
      </c>
      <c r="AJ68" s="11">
        <f t="shared" ref="AJ68:AJ131" si="28">IF(AND(AH68="x",AI68="x"),"x",AVERAGE(AH68:AI68))</f>
        <v>1</v>
      </c>
      <c r="AK68" s="11">
        <f>'Core Indicators'!HZ68</f>
        <v>1</v>
      </c>
      <c r="AL68" s="11">
        <f>'Core Indicators'!IH68</f>
        <v>1</v>
      </c>
      <c r="AM68" s="11">
        <f>'Core Indicators'!IP68</f>
        <v>1</v>
      </c>
      <c r="AN68" s="11">
        <f t="shared" si="15"/>
        <v>1</v>
      </c>
    </row>
    <row r="69" spans="1:40" x14ac:dyDescent="0.3">
      <c r="A69" s="281" t="str">
        <f>Lists!C:C</f>
        <v>KEN003</v>
      </c>
      <c r="B69" s="218">
        <f t="shared" si="16"/>
        <v>1.8</v>
      </c>
      <c r="C69" s="219">
        <f t="shared" si="17"/>
        <v>2</v>
      </c>
      <c r="D69" s="282">
        <f t="shared" si="18"/>
        <v>2</v>
      </c>
      <c r="E69" s="281">
        <f>'Core Indicators'!R69</f>
        <v>2</v>
      </c>
      <c r="F69" s="281">
        <f>'Core Indicators'!Z69</f>
        <v>2</v>
      </c>
      <c r="G69" s="219">
        <f t="shared" si="19"/>
        <v>2</v>
      </c>
      <c r="H69" s="281">
        <f>'Core Indicators'!AH69</f>
        <v>2</v>
      </c>
      <c r="I69" s="281" t="str">
        <f>'Core Indicators'!AP69</f>
        <v>x</v>
      </c>
      <c r="J69" s="281" t="str">
        <f>'Core Indicators'!BN69</f>
        <v>x</v>
      </c>
      <c r="K69" s="281" t="str">
        <f t="shared" si="20"/>
        <v>x</v>
      </c>
      <c r="L69" s="218">
        <f t="shared" si="21"/>
        <v>2</v>
      </c>
      <c r="M69" s="282">
        <f t="shared" si="14"/>
        <v>2</v>
      </c>
      <c r="N69" s="283">
        <f>'Core Indicators'!DJ69</f>
        <v>2</v>
      </c>
      <c r="O69" s="283">
        <f>'Core Indicators'!DR69</f>
        <v>2</v>
      </c>
      <c r="P69" s="283">
        <f>'Core Indicators'!DZ69</f>
        <v>2</v>
      </c>
      <c r="Q69" s="283">
        <f>'Core Indicators'!EH69</f>
        <v>2</v>
      </c>
      <c r="R69" s="283">
        <f>'Core Indicators'!EP69</f>
        <v>2</v>
      </c>
      <c r="S69" s="219">
        <f t="shared" si="22"/>
        <v>1.3</v>
      </c>
      <c r="T69" s="219">
        <f t="shared" si="23"/>
        <v>1.1666666666666667</v>
      </c>
      <c r="U69" s="281">
        <v>1</v>
      </c>
      <c r="V69" s="281">
        <v>1</v>
      </c>
      <c r="W69" s="281">
        <f>'Core Indicators'!EX69</f>
        <v>2</v>
      </c>
      <c r="X69" s="219">
        <f t="shared" si="24"/>
        <v>1.5</v>
      </c>
      <c r="Y69" s="281">
        <v>1</v>
      </c>
      <c r="Z69" s="219">
        <f t="shared" si="25"/>
        <v>1.5</v>
      </c>
      <c r="AA69" s="281">
        <f>'Core Indicators'!FF69</f>
        <v>2</v>
      </c>
      <c r="AB69" s="281">
        <f t="shared" si="26"/>
        <v>1</v>
      </c>
      <c r="AC69" s="11">
        <f>'Core Indicators'!GD69</f>
        <v>1</v>
      </c>
      <c r="AD69" s="11">
        <f>'Core Indicators'!GL69</f>
        <v>1</v>
      </c>
      <c r="AE69" s="11">
        <f>'Core Indicators'!GT69</f>
        <v>1</v>
      </c>
      <c r="AF69" s="11">
        <f>'Core Indicators'!HB69</f>
        <v>1</v>
      </c>
      <c r="AG69" s="11">
        <f t="shared" si="27"/>
        <v>1</v>
      </c>
      <c r="AH69" s="11">
        <f>'Core Indicators'!HJ69</f>
        <v>1</v>
      </c>
      <c r="AI69" s="11">
        <f>'Core Indicators'!HR69</f>
        <v>1</v>
      </c>
      <c r="AJ69" s="11">
        <f t="shared" si="28"/>
        <v>1</v>
      </c>
      <c r="AK69" s="11">
        <f>'Core Indicators'!HZ69</f>
        <v>1</v>
      </c>
      <c r="AL69" s="11">
        <f>'Core Indicators'!IH69</f>
        <v>1</v>
      </c>
      <c r="AM69" s="11">
        <f>'Core Indicators'!IP69</f>
        <v>1</v>
      </c>
      <c r="AN69" s="11">
        <f t="shared" si="15"/>
        <v>1</v>
      </c>
    </row>
    <row r="70" spans="1:40" x14ac:dyDescent="0.3">
      <c r="A70" s="281" t="str">
        <f>Lists!C:C</f>
        <v>KEN005</v>
      </c>
      <c r="B70" s="218">
        <f t="shared" si="16"/>
        <v>2.5</v>
      </c>
      <c r="C70" s="219">
        <f t="shared" si="17"/>
        <v>1</v>
      </c>
      <c r="D70" s="282">
        <f t="shared" si="18"/>
        <v>2.6</v>
      </c>
      <c r="E70" s="281">
        <f>'Core Indicators'!R70</f>
        <v>2</v>
      </c>
      <c r="F70" s="281">
        <f>'Core Indicators'!Z70</f>
        <v>2</v>
      </c>
      <c r="G70" s="219">
        <f t="shared" si="19"/>
        <v>2</v>
      </c>
      <c r="H70" s="281">
        <f>'Core Indicators'!AH70</f>
        <v>3</v>
      </c>
      <c r="I70" s="281">
        <f>'Core Indicators'!AP70</f>
        <v>3</v>
      </c>
      <c r="J70" s="281">
        <f>'Core Indicators'!BN70</f>
        <v>2</v>
      </c>
      <c r="K70" s="281">
        <f t="shared" si="20"/>
        <v>2.5</v>
      </c>
      <c r="L70" s="218">
        <f t="shared" si="21"/>
        <v>2.8</v>
      </c>
      <c r="M70" s="282">
        <f t="shared" si="14"/>
        <v>3</v>
      </c>
      <c r="N70" s="283">
        <f>'Core Indicators'!DJ70</f>
        <v>3</v>
      </c>
      <c r="O70" s="283">
        <f>'Core Indicators'!DR70</f>
        <v>3</v>
      </c>
      <c r="P70" s="283">
        <f>'Core Indicators'!DZ70</f>
        <v>3</v>
      </c>
      <c r="Q70" s="283">
        <f>'Core Indicators'!EH70</f>
        <v>3</v>
      </c>
      <c r="R70" s="283">
        <f>'Core Indicators'!EP70</f>
        <v>3</v>
      </c>
      <c r="S70" s="219">
        <f t="shared" si="22"/>
        <v>1.6</v>
      </c>
      <c r="T70" s="219">
        <f t="shared" si="23"/>
        <v>1.1666666666666667</v>
      </c>
      <c r="U70" s="281">
        <v>1</v>
      </c>
      <c r="V70" s="281">
        <v>1</v>
      </c>
      <c r="W70" s="281">
        <f>'Core Indicators'!EX70</f>
        <v>2</v>
      </c>
      <c r="X70" s="219">
        <f t="shared" si="24"/>
        <v>1.5</v>
      </c>
      <c r="Y70" s="281">
        <v>1</v>
      </c>
      <c r="Z70" s="219">
        <f t="shared" si="25"/>
        <v>2</v>
      </c>
      <c r="AA70" s="281" t="str">
        <f>'Core Indicators'!FF70</f>
        <v>x</v>
      </c>
      <c r="AB70" s="281">
        <f t="shared" si="26"/>
        <v>2</v>
      </c>
      <c r="AC70" s="11">
        <f>'Core Indicators'!GD70</f>
        <v>2</v>
      </c>
      <c r="AD70" s="11">
        <f>'Core Indicators'!GL70</f>
        <v>2</v>
      </c>
      <c r="AE70" s="11">
        <f>'Core Indicators'!GT70</f>
        <v>2</v>
      </c>
      <c r="AF70" s="11">
        <f>'Core Indicators'!HB70</f>
        <v>2</v>
      </c>
      <c r="AG70" s="11">
        <f t="shared" si="27"/>
        <v>2</v>
      </c>
      <c r="AH70" s="11">
        <f>'Core Indicators'!HJ70</f>
        <v>2</v>
      </c>
      <c r="AI70" s="11">
        <f>'Core Indicators'!HR70</f>
        <v>2</v>
      </c>
      <c r="AJ70" s="11">
        <f t="shared" si="28"/>
        <v>2</v>
      </c>
      <c r="AK70" s="11">
        <f>'Core Indicators'!HZ70</f>
        <v>2</v>
      </c>
      <c r="AL70" s="11">
        <f>'Core Indicators'!IH70</f>
        <v>2</v>
      </c>
      <c r="AM70" s="11">
        <f>'Core Indicators'!IP70</f>
        <v>2</v>
      </c>
      <c r="AN70" s="11">
        <f t="shared" si="15"/>
        <v>2</v>
      </c>
    </row>
    <row r="71" spans="1:40" x14ac:dyDescent="0.3">
      <c r="A71" s="281" t="str">
        <f>Lists!C:C</f>
        <v>LBN002</v>
      </c>
      <c r="B71" s="218">
        <f t="shared" si="16"/>
        <v>2.2999999999999998</v>
      </c>
      <c r="C71" s="219">
        <f t="shared" si="17"/>
        <v>0</v>
      </c>
      <c r="D71" s="282">
        <f t="shared" si="18"/>
        <v>2</v>
      </c>
      <c r="E71" s="281">
        <f>'Core Indicators'!R71</f>
        <v>1</v>
      </c>
      <c r="F71" s="281">
        <f>'Core Indicators'!Z71</f>
        <v>2</v>
      </c>
      <c r="G71" s="219">
        <f t="shared" si="19"/>
        <v>1.5</v>
      </c>
      <c r="H71" s="281">
        <f>'Core Indicators'!AH71</f>
        <v>2</v>
      </c>
      <c r="I71" s="281">
        <f>'Core Indicators'!AP71</f>
        <v>2</v>
      </c>
      <c r="J71" s="281">
        <f>'Core Indicators'!BN71</f>
        <v>3</v>
      </c>
      <c r="K71" s="281">
        <f t="shared" si="20"/>
        <v>2.5</v>
      </c>
      <c r="L71" s="218">
        <f t="shared" si="21"/>
        <v>2.2999999999999998</v>
      </c>
      <c r="M71" s="282">
        <f t="shared" ref="M71:M134" si="29">IF(N71="x","x",AVERAGE(N71:R71))</f>
        <v>3</v>
      </c>
      <c r="N71" s="283">
        <f>'Core Indicators'!DJ71</f>
        <v>3</v>
      </c>
      <c r="O71" s="283">
        <f>'Core Indicators'!DR71</f>
        <v>3</v>
      </c>
      <c r="P71" s="283">
        <f>'Core Indicators'!DZ71</f>
        <v>3</v>
      </c>
      <c r="Q71" s="283">
        <f>'Core Indicators'!EH71</f>
        <v>3</v>
      </c>
      <c r="R71" s="283">
        <f>'Core Indicators'!EP71</f>
        <v>3</v>
      </c>
      <c r="S71" s="219">
        <f t="shared" si="22"/>
        <v>1.4</v>
      </c>
      <c r="T71" s="219">
        <f t="shared" si="23"/>
        <v>1.3333333333333333</v>
      </c>
      <c r="U71" s="281">
        <v>1</v>
      </c>
      <c r="V71" s="281">
        <v>1</v>
      </c>
      <c r="W71" s="281">
        <f>'Core Indicators'!EX71</f>
        <v>3</v>
      </c>
      <c r="X71" s="219">
        <f t="shared" si="24"/>
        <v>2</v>
      </c>
      <c r="Y71" s="281">
        <v>1</v>
      </c>
      <c r="Z71" s="219">
        <f t="shared" si="25"/>
        <v>1.5</v>
      </c>
      <c r="AA71" s="281">
        <f>'Core Indicators'!FF71</f>
        <v>1</v>
      </c>
      <c r="AB71" s="281">
        <f t="shared" si="26"/>
        <v>2</v>
      </c>
      <c r="AC71" s="11">
        <f>'Core Indicators'!GD71</f>
        <v>2</v>
      </c>
      <c r="AD71" s="11">
        <f>'Core Indicators'!GL71</f>
        <v>2</v>
      </c>
      <c r="AE71" s="11">
        <f>'Core Indicators'!GT71</f>
        <v>2</v>
      </c>
      <c r="AF71" s="11">
        <f>'Core Indicators'!HB71</f>
        <v>2</v>
      </c>
      <c r="AG71" s="11">
        <f t="shared" si="27"/>
        <v>2</v>
      </c>
      <c r="AH71" s="11">
        <f>'Core Indicators'!HJ71</f>
        <v>2</v>
      </c>
      <c r="AI71" s="11">
        <f>'Core Indicators'!HR71</f>
        <v>2</v>
      </c>
      <c r="AJ71" s="11">
        <f t="shared" si="28"/>
        <v>2</v>
      </c>
      <c r="AK71" s="11">
        <f>'Core Indicators'!HZ71</f>
        <v>2</v>
      </c>
      <c r="AL71" s="11">
        <f>'Core Indicators'!IH71</f>
        <v>2</v>
      </c>
      <c r="AM71" s="11">
        <f>'Core Indicators'!IP71</f>
        <v>2</v>
      </c>
      <c r="AN71" s="11">
        <f t="shared" si="15"/>
        <v>2</v>
      </c>
    </row>
    <row r="72" spans="1:40" x14ac:dyDescent="0.3">
      <c r="A72" s="281" t="str">
        <f>Lists!C:C</f>
        <v>LBN004</v>
      </c>
      <c r="B72" s="218">
        <f t="shared" si="16"/>
        <v>2.4</v>
      </c>
      <c r="C72" s="219">
        <f t="shared" si="17"/>
        <v>1</v>
      </c>
      <c r="D72" s="282">
        <f t="shared" si="18"/>
        <v>2.6</v>
      </c>
      <c r="E72" s="281">
        <f>'Core Indicators'!R72</f>
        <v>1</v>
      </c>
      <c r="F72" s="281">
        <f>'Core Indicators'!Z72</f>
        <v>2</v>
      </c>
      <c r="G72" s="219">
        <f t="shared" si="19"/>
        <v>1.5</v>
      </c>
      <c r="H72" s="281">
        <f>'Core Indicators'!AH72</f>
        <v>3</v>
      </c>
      <c r="I72" s="281" t="str">
        <f>'Core Indicators'!AP72</f>
        <v>x</v>
      </c>
      <c r="J72" s="281">
        <f>'Core Indicators'!BN72</f>
        <v>3</v>
      </c>
      <c r="K72" s="281">
        <f t="shared" si="20"/>
        <v>3</v>
      </c>
      <c r="L72" s="218">
        <f t="shared" si="21"/>
        <v>3</v>
      </c>
      <c r="M72" s="282">
        <f t="shared" si="29"/>
        <v>3</v>
      </c>
      <c r="N72" s="283">
        <f>'Core Indicators'!DJ72</f>
        <v>3</v>
      </c>
      <c r="O72" s="283">
        <f>'Core Indicators'!DR72</f>
        <v>3</v>
      </c>
      <c r="P72" s="283">
        <f>'Core Indicators'!DZ72</f>
        <v>3</v>
      </c>
      <c r="Q72" s="283">
        <f>'Core Indicators'!EH72</f>
        <v>3</v>
      </c>
      <c r="R72" s="283">
        <f>'Core Indicators'!EP72</f>
        <v>3</v>
      </c>
      <c r="S72" s="219">
        <f t="shared" si="22"/>
        <v>1.4</v>
      </c>
      <c r="T72" s="219">
        <f t="shared" si="23"/>
        <v>1.3333333333333333</v>
      </c>
      <c r="U72" s="281">
        <v>1</v>
      </c>
      <c r="V72" s="281">
        <v>1</v>
      </c>
      <c r="W72" s="281">
        <f>'Core Indicators'!EX72</f>
        <v>3</v>
      </c>
      <c r="X72" s="219">
        <f t="shared" si="24"/>
        <v>2</v>
      </c>
      <c r="Y72" s="281">
        <v>1</v>
      </c>
      <c r="Z72" s="219">
        <f t="shared" si="25"/>
        <v>1.5</v>
      </c>
      <c r="AA72" s="281">
        <f>'Core Indicators'!FF72</f>
        <v>1</v>
      </c>
      <c r="AB72" s="281">
        <f t="shared" si="26"/>
        <v>2</v>
      </c>
      <c r="AC72" s="11">
        <f>'Core Indicators'!GD72</f>
        <v>2</v>
      </c>
      <c r="AD72" s="11">
        <f>'Core Indicators'!GL72</f>
        <v>2</v>
      </c>
      <c r="AE72" s="11">
        <f>'Core Indicators'!GT72</f>
        <v>2</v>
      </c>
      <c r="AF72" s="11">
        <f>'Core Indicators'!HB72</f>
        <v>2</v>
      </c>
      <c r="AG72" s="11">
        <f t="shared" si="27"/>
        <v>2</v>
      </c>
      <c r="AH72" s="11">
        <f>'Core Indicators'!HJ72</f>
        <v>2</v>
      </c>
      <c r="AI72" s="11">
        <f>'Core Indicators'!HR72</f>
        <v>2</v>
      </c>
      <c r="AJ72" s="11">
        <f t="shared" si="28"/>
        <v>2</v>
      </c>
      <c r="AK72" s="11">
        <f>'Core Indicators'!HZ72</f>
        <v>2</v>
      </c>
      <c r="AL72" s="11">
        <f>'Core Indicators'!IH72</f>
        <v>2</v>
      </c>
      <c r="AM72" s="11">
        <f>'Core Indicators'!IP72</f>
        <v>2</v>
      </c>
      <c r="AN72" s="11">
        <f t="shared" si="15"/>
        <v>2</v>
      </c>
    </row>
    <row r="73" spans="1:40" x14ac:dyDescent="0.3">
      <c r="A73" s="281" t="str">
        <f>Lists!C:C</f>
        <v>LBN005</v>
      </c>
      <c r="B73" s="218">
        <f t="shared" si="16"/>
        <v>2.4</v>
      </c>
      <c r="C73" s="219">
        <f t="shared" si="17"/>
        <v>0</v>
      </c>
      <c r="D73" s="282">
        <f t="shared" si="18"/>
        <v>2.5</v>
      </c>
      <c r="E73" s="281">
        <f>'Core Indicators'!R73</f>
        <v>3</v>
      </c>
      <c r="F73" s="281">
        <f>'Core Indicators'!Z73</f>
        <v>2</v>
      </c>
      <c r="G73" s="219">
        <f t="shared" si="19"/>
        <v>2.5</v>
      </c>
      <c r="H73" s="281">
        <f>'Core Indicators'!AH73</f>
        <v>3</v>
      </c>
      <c r="I73" s="281">
        <f>'Core Indicators'!AP73</f>
        <v>2</v>
      </c>
      <c r="J73" s="281">
        <f>'Core Indicators'!BN73</f>
        <v>2</v>
      </c>
      <c r="K73" s="281">
        <f t="shared" si="20"/>
        <v>2</v>
      </c>
      <c r="L73" s="218">
        <f t="shared" si="21"/>
        <v>2.5</v>
      </c>
      <c r="M73" s="282">
        <f t="shared" si="29"/>
        <v>3</v>
      </c>
      <c r="N73" s="283">
        <f>'Core Indicators'!DJ73</f>
        <v>3</v>
      </c>
      <c r="O73" s="283">
        <f>'Core Indicators'!DR73</f>
        <v>3</v>
      </c>
      <c r="P73" s="283">
        <f>'Core Indicators'!DZ73</f>
        <v>3</v>
      </c>
      <c r="Q73" s="283">
        <f>'Core Indicators'!EH73</f>
        <v>3</v>
      </c>
      <c r="R73" s="283">
        <f>'Core Indicators'!EP73</f>
        <v>3</v>
      </c>
      <c r="S73" s="219">
        <f t="shared" si="22"/>
        <v>1.4</v>
      </c>
      <c r="T73" s="219">
        <f t="shared" si="23"/>
        <v>1.3333333333333333</v>
      </c>
      <c r="U73" s="281">
        <v>1</v>
      </c>
      <c r="V73" s="281">
        <v>1</v>
      </c>
      <c r="W73" s="281">
        <f>'Core Indicators'!EX73</f>
        <v>3</v>
      </c>
      <c r="X73" s="219">
        <f t="shared" si="24"/>
        <v>2</v>
      </c>
      <c r="Y73" s="281">
        <v>1</v>
      </c>
      <c r="Z73" s="219">
        <f t="shared" si="25"/>
        <v>1.5</v>
      </c>
      <c r="AA73" s="281">
        <f>'Core Indicators'!FF73</f>
        <v>1</v>
      </c>
      <c r="AB73" s="281">
        <f t="shared" si="26"/>
        <v>2</v>
      </c>
      <c r="AC73" s="11">
        <f>'Core Indicators'!GD73</f>
        <v>2</v>
      </c>
      <c r="AD73" s="11">
        <f>'Core Indicators'!GL73</f>
        <v>2</v>
      </c>
      <c r="AE73" s="11">
        <f>'Core Indicators'!GT73</f>
        <v>2</v>
      </c>
      <c r="AF73" s="11">
        <f>'Core Indicators'!HB73</f>
        <v>2</v>
      </c>
      <c r="AG73" s="11">
        <f t="shared" si="27"/>
        <v>2</v>
      </c>
      <c r="AH73" s="11">
        <f>'Core Indicators'!HJ73</f>
        <v>2</v>
      </c>
      <c r="AI73" s="11">
        <f>'Core Indicators'!HR73</f>
        <v>2</v>
      </c>
      <c r="AJ73" s="11">
        <f t="shared" si="28"/>
        <v>2</v>
      </c>
      <c r="AK73" s="11">
        <f>'Core Indicators'!HZ73</f>
        <v>2</v>
      </c>
      <c r="AL73" s="11">
        <f>'Core Indicators'!IH73</f>
        <v>2</v>
      </c>
      <c r="AM73" s="11">
        <f>'Core Indicators'!IP73</f>
        <v>2</v>
      </c>
      <c r="AN73" s="11">
        <f t="shared" si="15"/>
        <v>2</v>
      </c>
    </row>
    <row r="74" spans="1:40" x14ac:dyDescent="0.3">
      <c r="A74" s="281" t="str">
        <f>Lists!C:C</f>
        <v>LSO002</v>
      </c>
      <c r="B74" s="218">
        <f t="shared" si="16"/>
        <v>1.9</v>
      </c>
      <c r="C74" s="219">
        <f t="shared" si="17"/>
        <v>0</v>
      </c>
      <c r="D74" s="282">
        <f t="shared" si="18"/>
        <v>2.2000000000000002</v>
      </c>
      <c r="E74" s="281">
        <f>'Core Indicators'!R74</f>
        <v>2</v>
      </c>
      <c r="F74" s="281">
        <f>'Core Indicators'!Z74</f>
        <v>2</v>
      </c>
      <c r="G74" s="219">
        <f t="shared" si="19"/>
        <v>2</v>
      </c>
      <c r="H74" s="281">
        <f>'Core Indicators'!AH74</f>
        <v>2</v>
      </c>
      <c r="I74" s="281">
        <f>'Core Indicators'!AP74</f>
        <v>3</v>
      </c>
      <c r="J74" s="281">
        <f>'Core Indicators'!BN74</f>
        <v>2</v>
      </c>
      <c r="K74" s="281">
        <f t="shared" si="20"/>
        <v>2.5</v>
      </c>
      <c r="L74" s="218">
        <f t="shared" si="21"/>
        <v>2.2999999999999998</v>
      </c>
      <c r="M74" s="282">
        <f t="shared" si="29"/>
        <v>2</v>
      </c>
      <c r="N74" s="283">
        <f>'Core Indicators'!DJ74</f>
        <v>2</v>
      </c>
      <c r="O74" s="283">
        <f>'Core Indicators'!DR74</f>
        <v>2</v>
      </c>
      <c r="P74" s="283">
        <f>'Core Indicators'!DZ74</f>
        <v>2</v>
      </c>
      <c r="Q74" s="283">
        <f>'Core Indicators'!EH74</f>
        <v>2</v>
      </c>
      <c r="R74" s="283">
        <f>'Core Indicators'!EP74</f>
        <v>2</v>
      </c>
      <c r="S74" s="219">
        <f t="shared" si="22"/>
        <v>1.6</v>
      </c>
      <c r="T74" s="219">
        <f t="shared" si="23"/>
        <v>1.1666666666666667</v>
      </c>
      <c r="U74" s="281">
        <v>1</v>
      </c>
      <c r="V74" s="281">
        <v>1</v>
      </c>
      <c r="W74" s="281">
        <f>'Core Indicators'!EX74</f>
        <v>2</v>
      </c>
      <c r="X74" s="219">
        <f t="shared" si="24"/>
        <v>1.5</v>
      </c>
      <c r="Y74" s="281">
        <v>1</v>
      </c>
      <c r="Z74" s="219">
        <f t="shared" si="25"/>
        <v>2</v>
      </c>
      <c r="AA74" s="281">
        <f>'Core Indicators'!FF74</f>
        <v>2</v>
      </c>
      <c r="AB74" s="281">
        <f t="shared" si="26"/>
        <v>2</v>
      </c>
      <c r="AC74" s="11">
        <f>'Core Indicators'!GD74</f>
        <v>2</v>
      </c>
      <c r="AD74" s="11">
        <f>'Core Indicators'!GL74</f>
        <v>2</v>
      </c>
      <c r="AE74" s="11">
        <f>'Core Indicators'!GT74</f>
        <v>2</v>
      </c>
      <c r="AF74" s="11">
        <f>'Core Indicators'!HB74</f>
        <v>2</v>
      </c>
      <c r="AG74" s="11">
        <f t="shared" si="27"/>
        <v>2</v>
      </c>
      <c r="AH74" s="11">
        <f>'Core Indicators'!HJ74</f>
        <v>2</v>
      </c>
      <c r="AI74" s="11">
        <f>'Core Indicators'!HR74</f>
        <v>2</v>
      </c>
      <c r="AJ74" s="11">
        <f t="shared" si="28"/>
        <v>2</v>
      </c>
      <c r="AK74" s="11">
        <f>'Core Indicators'!HZ74</f>
        <v>2</v>
      </c>
      <c r="AL74" s="11">
        <f>'Core Indicators'!IH74</f>
        <v>2</v>
      </c>
      <c r="AM74" s="11">
        <f>'Core Indicators'!IP74</f>
        <v>2</v>
      </c>
      <c r="AN74" s="11">
        <f t="shared" si="15"/>
        <v>2</v>
      </c>
    </row>
    <row r="75" spans="1:40" x14ac:dyDescent="0.3">
      <c r="A75" s="281" t="str">
        <f>Lists!C:C</f>
        <v>REG012</v>
      </c>
      <c r="B75" s="218">
        <f t="shared" si="16"/>
        <v>1.8</v>
      </c>
      <c r="C75" s="219">
        <f t="shared" si="17"/>
        <v>0</v>
      </c>
      <c r="D75" s="282">
        <f t="shared" si="18"/>
        <v>2</v>
      </c>
      <c r="E75" s="281">
        <f>'Core Indicators'!R75</f>
        <v>2</v>
      </c>
      <c r="F75" s="281">
        <f>'Core Indicators'!Z75</f>
        <v>2</v>
      </c>
      <c r="G75" s="219">
        <f t="shared" si="19"/>
        <v>2</v>
      </c>
      <c r="H75" s="281">
        <f>'Core Indicators'!AH75</f>
        <v>2</v>
      </c>
      <c r="I75" s="281">
        <f>'Core Indicators'!AP75</f>
        <v>2</v>
      </c>
      <c r="J75" s="281">
        <f>'Core Indicators'!BN75</f>
        <v>2</v>
      </c>
      <c r="K75" s="281">
        <f t="shared" si="20"/>
        <v>2</v>
      </c>
      <c r="L75" s="218">
        <f t="shared" si="21"/>
        <v>2</v>
      </c>
      <c r="M75" s="282">
        <f t="shared" si="29"/>
        <v>2</v>
      </c>
      <c r="N75" s="283">
        <f>'Core Indicators'!DJ75</f>
        <v>2</v>
      </c>
      <c r="O75" s="283">
        <f>'Core Indicators'!DR75</f>
        <v>2</v>
      </c>
      <c r="P75" s="283">
        <f>'Core Indicators'!DZ75</f>
        <v>2</v>
      </c>
      <c r="Q75" s="283">
        <f>'Core Indicators'!EH75</f>
        <v>2</v>
      </c>
      <c r="R75" s="283">
        <f>'Core Indicators'!EP75</f>
        <v>2</v>
      </c>
      <c r="S75" s="219">
        <f t="shared" si="22"/>
        <v>1.3</v>
      </c>
      <c r="T75" s="219">
        <f t="shared" si="23"/>
        <v>1.1666666666666667</v>
      </c>
      <c r="U75" s="281">
        <v>1</v>
      </c>
      <c r="V75" s="281">
        <v>1</v>
      </c>
      <c r="W75" s="281">
        <f>'Core Indicators'!EX75</f>
        <v>2</v>
      </c>
      <c r="X75" s="219">
        <f t="shared" si="24"/>
        <v>1.5</v>
      </c>
      <c r="Y75" s="281">
        <v>1</v>
      </c>
      <c r="Z75" s="219">
        <f t="shared" si="25"/>
        <v>1.5</v>
      </c>
      <c r="AA75" s="281">
        <f>'Core Indicators'!FF75</f>
        <v>1</v>
      </c>
      <c r="AB75" s="281">
        <f t="shared" si="26"/>
        <v>2</v>
      </c>
      <c r="AC75" s="11">
        <f>'Core Indicators'!GD75</f>
        <v>2</v>
      </c>
      <c r="AD75" s="11">
        <f>'Core Indicators'!GL75</f>
        <v>2</v>
      </c>
      <c r="AE75" s="11">
        <f>'Core Indicators'!GT75</f>
        <v>2</v>
      </c>
      <c r="AF75" s="11">
        <f>'Core Indicators'!HB75</f>
        <v>2</v>
      </c>
      <c r="AG75" s="11">
        <f t="shared" si="27"/>
        <v>2</v>
      </c>
      <c r="AH75" s="11">
        <f>'Core Indicators'!HJ75</f>
        <v>2</v>
      </c>
      <c r="AI75" s="11">
        <f>'Core Indicators'!HR75</f>
        <v>2</v>
      </c>
      <c r="AJ75" s="11">
        <f t="shared" si="28"/>
        <v>2</v>
      </c>
      <c r="AK75" s="11">
        <f>'Core Indicators'!HZ75</f>
        <v>2</v>
      </c>
      <c r="AL75" s="11">
        <f>'Core Indicators'!IH75</f>
        <v>2</v>
      </c>
      <c r="AM75" s="11">
        <f>'Core Indicators'!IP75</f>
        <v>2</v>
      </c>
      <c r="AN75" s="11">
        <f t="shared" si="15"/>
        <v>2</v>
      </c>
    </row>
    <row r="76" spans="1:40" x14ac:dyDescent="0.3">
      <c r="A76" s="281" t="str">
        <f>Lists!C:C</f>
        <v>LBY001</v>
      </c>
      <c r="B76" s="218">
        <f t="shared" si="16"/>
        <v>1.8</v>
      </c>
      <c r="C76" s="219">
        <f t="shared" si="17"/>
        <v>0</v>
      </c>
      <c r="D76" s="282">
        <f t="shared" si="18"/>
        <v>1.9</v>
      </c>
      <c r="E76" s="281">
        <f>'Core Indicators'!R76</f>
        <v>1</v>
      </c>
      <c r="F76" s="281">
        <f>'Core Indicators'!Z76</f>
        <v>1</v>
      </c>
      <c r="G76" s="219">
        <f t="shared" si="19"/>
        <v>1</v>
      </c>
      <c r="H76" s="281">
        <f>'Core Indicators'!AH76</f>
        <v>2</v>
      </c>
      <c r="I76" s="281">
        <f>'Core Indicators'!AP76</f>
        <v>2</v>
      </c>
      <c r="J76" s="281">
        <f>'Core Indicators'!BN76</f>
        <v>3</v>
      </c>
      <c r="K76" s="281">
        <f t="shared" si="20"/>
        <v>2.5</v>
      </c>
      <c r="L76" s="218">
        <f t="shared" si="21"/>
        <v>2.2999999999999998</v>
      </c>
      <c r="M76" s="282">
        <f t="shared" si="29"/>
        <v>2</v>
      </c>
      <c r="N76" s="283">
        <f>'Core Indicators'!DJ76</f>
        <v>2</v>
      </c>
      <c r="O76" s="283">
        <f>'Core Indicators'!DR76</f>
        <v>2</v>
      </c>
      <c r="P76" s="283">
        <f>'Core Indicators'!DZ76</f>
        <v>2</v>
      </c>
      <c r="Q76" s="283">
        <f>'Core Indicators'!EH76</f>
        <v>2</v>
      </c>
      <c r="R76" s="283">
        <f>'Core Indicators'!EP76</f>
        <v>2</v>
      </c>
      <c r="S76" s="219">
        <f t="shared" si="22"/>
        <v>1.4</v>
      </c>
      <c r="T76" s="219">
        <f t="shared" si="23"/>
        <v>1.3333333333333333</v>
      </c>
      <c r="U76" s="281">
        <v>1</v>
      </c>
      <c r="V76" s="281">
        <v>1</v>
      </c>
      <c r="W76" s="281">
        <f>'Core Indicators'!EX76</f>
        <v>3</v>
      </c>
      <c r="X76" s="219">
        <f t="shared" si="24"/>
        <v>2</v>
      </c>
      <c r="Y76" s="281">
        <v>1</v>
      </c>
      <c r="Z76" s="219">
        <f t="shared" si="25"/>
        <v>1.5</v>
      </c>
      <c r="AA76" s="281">
        <f>'Core Indicators'!FF76</f>
        <v>1</v>
      </c>
      <c r="AB76" s="281">
        <f t="shared" si="26"/>
        <v>2</v>
      </c>
      <c r="AC76" s="11">
        <f>'Core Indicators'!GD76</f>
        <v>2</v>
      </c>
      <c r="AD76" s="11">
        <f>'Core Indicators'!GL76</f>
        <v>2</v>
      </c>
      <c r="AE76" s="11">
        <f>'Core Indicators'!GT76</f>
        <v>2</v>
      </c>
      <c r="AF76" s="11">
        <f>'Core Indicators'!HB76</f>
        <v>2</v>
      </c>
      <c r="AG76" s="11">
        <f t="shared" si="27"/>
        <v>2</v>
      </c>
      <c r="AH76" s="11">
        <f>'Core Indicators'!HJ76</f>
        <v>2</v>
      </c>
      <c r="AI76" s="11">
        <f>'Core Indicators'!HR76</f>
        <v>2</v>
      </c>
      <c r="AJ76" s="11">
        <f t="shared" si="28"/>
        <v>2</v>
      </c>
      <c r="AK76" s="11">
        <f>'Core Indicators'!HZ76</f>
        <v>2</v>
      </c>
      <c r="AL76" s="11">
        <f>'Core Indicators'!IH76</f>
        <v>2</v>
      </c>
      <c r="AM76" s="11">
        <f>'Core Indicators'!IP76</f>
        <v>2</v>
      </c>
      <c r="AN76" s="11">
        <f t="shared" si="15"/>
        <v>2</v>
      </c>
    </row>
    <row r="77" spans="1:40" x14ac:dyDescent="0.3">
      <c r="A77" s="281" t="str">
        <f>Lists!C:C</f>
        <v>LBY002</v>
      </c>
      <c r="B77" s="218">
        <f t="shared" si="16"/>
        <v>1.8</v>
      </c>
      <c r="C77" s="219">
        <f t="shared" si="17"/>
        <v>0</v>
      </c>
      <c r="D77" s="282">
        <f t="shared" si="18"/>
        <v>2</v>
      </c>
      <c r="E77" s="281">
        <f>'Core Indicators'!R77</f>
        <v>1</v>
      </c>
      <c r="F77" s="281">
        <f>'Core Indicators'!Z77</f>
        <v>2</v>
      </c>
      <c r="G77" s="219">
        <f t="shared" si="19"/>
        <v>1.5</v>
      </c>
      <c r="H77" s="281">
        <f>'Core Indicators'!AH77</f>
        <v>2</v>
      </c>
      <c r="I77" s="281">
        <f>'Core Indicators'!AP77</f>
        <v>2</v>
      </c>
      <c r="J77" s="281">
        <f>'Core Indicators'!BN77</f>
        <v>3</v>
      </c>
      <c r="K77" s="281">
        <f t="shared" si="20"/>
        <v>2.5</v>
      </c>
      <c r="L77" s="218">
        <f t="shared" si="21"/>
        <v>2.2999999999999998</v>
      </c>
      <c r="M77" s="282">
        <f t="shared" si="29"/>
        <v>2</v>
      </c>
      <c r="N77" s="283">
        <f>'Core Indicators'!DJ77</f>
        <v>2</v>
      </c>
      <c r="O77" s="283">
        <f>'Core Indicators'!DR77</f>
        <v>2</v>
      </c>
      <c r="P77" s="283">
        <f>'Core Indicators'!DZ77</f>
        <v>2</v>
      </c>
      <c r="Q77" s="283">
        <f>'Core Indicators'!EH77</f>
        <v>2</v>
      </c>
      <c r="R77" s="283">
        <f>'Core Indicators'!EP77</f>
        <v>2</v>
      </c>
      <c r="S77" s="219">
        <f t="shared" si="22"/>
        <v>1.4</v>
      </c>
      <c r="T77" s="219">
        <f t="shared" si="23"/>
        <v>1.3333333333333333</v>
      </c>
      <c r="U77" s="281">
        <v>1</v>
      </c>
      <c r="V77" s="281">
        <v>1</v>
      </c>
      <c r="W77" s="281">
        <f>'Core Indicators'!EX77</f>
        <v>3</v>
      </c>
      <c r="X77" s="219">
        <f t="shared" si="24"/>
        <v>2</v>
      </c>
      <c r="Y77" s="281">
        <v>1</v>
      </c>
      <c r="Z77" s="219">
        <f t="shared" si="25"/>
        <v>1.5</v>
      </c>
      <c r="AA77" s="281">
        <f>'Core Indicators'!FF77</f>
        <v>1</v>
      </c>
      <c r="AB77" s="281">
        <f t="shared" si="26"/>
        <v>2</v>
      </c>
      <c r="AC77" s="11">
        <f>'Core Indicators'!GD77</f>
        <v>2</v>
      </c>
      <c r="AD77" s="11">
        <f>'Core Indicators'!GL77</f>
        <v>2</v>
      </c>
      <c r="AE77" s="11">
        <f>'Core Indicators'!GT77</f>
        <v>2</v>
      </c>
      <c r="AF77" s="11">
        <f>'Core Indicators'!HB77</f>
        <v>2</v>
      </c>
      <c r="AG77" s="11">
        <f t="shared" si="27"/>
        <v>2</v>
      </c>
      <c r="AH77" s="11">
        <f>'Core Indicators'!HJ77</f>
        <v>2</v>
      </c>
      <c r="AI77" s="11">
        <f>'Core Indicators'!HR77</f>
        <v>2</v>
      </c>
      <c r="AJ77" s="11">
        <f t="shared" si="28"/>
        <v>2</v>
      </c>
      <c r="AK77" s="11">
        <f>'Core Indicators'!HZ77</f>
        <v>2</v>
      </c>
      <c r="AL77" s="11">
        <f>'Core Indicators'!IH77</f>
        <v>2</v>
      </c>
      <c r="AM77" s="11">
        <f>'Core Indicators'!IP77</f>
        <v>2</v>
      </c>
      <c r="AN77" s="11">
        <f t="shared" si="15"/>
        <v>2</v>
      </c>
    </row>
    <row r="78" spans="1:40" x14ac:dyDescent="0.3">
      <c r="A78" s="281" t="str">
        <f>Lists!C:C</f>
        <v>MDG002</v>
      </c>
      <c r="B78" s="218">
        <f t="shared" si="16"/>
        <v>1.8</v>
      </c>
      <c r="C78" s="219">
        <f t="shared" si="17"/>
        <v>1</v>
      </c>
      <c r="D78" s="282">
        <f t="shared" si="18"/>
        <v>2.2000000000000002</v>
      </c>
      <c r="E78" s="281">
        <f>'Core Indicators'!R78</f>
        <v>1</v>
      </c>
      <c r="F78" s="281">
        <f>'Core Indicators'!Z78</f>
        <v>2</v>
      </c>
      <c r="G78" s="219">
        <f t="shared" si="19"/>
        <v>1.5</v>
      </c>
      <c r="H78" s="281">
        <f>'Core Indicators'!AH78</f>
        <v>2</v>
      </c>
      <c r="I78" s="281">
        <f>'Core Indicators'!AP78</f>
        <v>3</v>
      </c>
      <c r="J78" s="281" t="str">
        <f>'Core Indicators'!BN78</f>
        <v>x</v>
      </c>
      <c r="K78" s="281">
        <f t="shared" si="20"/>
        <v>3</v>
      </c>
      <c r="L78" s="218">
        <f t="shared" si="21"/>
        <v>2.5</v>
      </c>
      <c r="M78" s="282">
        <f t="shared" si="29"/>
        <v>2</v>
      </c>
      <c r="N78" s="283">
        <f>'Core Indicators'!DJ78</f>
        <v>2</v>
      </c>
      <c r="O78" s="283">
        <f>'Core Indicators'!DR78</f>
        <v>2</v>
      </c>
      <c r="P78" s="283">
        <f>'Core Indicators'!DZ78</f>
        <v>2</v>
      </c>
      <c r="Q78" s="283">
        <f>'Core Indicators'!EH78</f>
        <v>2</v>
      </c>
      <c r="R78" s="283">
        <f>'Core Indicators'!EP78</f>
        <v>2</v>
      </c>
      <c r="S78" s="219">
        <f t="shared" si="22"/>
        <v>1.3</v>
      </c>
      <c r="T78" s="219">
        <f t="shared" si="23"/>
        <v>1.1666666666666667</v>
      </c>
      <c r="U78" s="281">
        <v>1</v>
      </c>
      <c r="V78" s="281">
        <v>1</v>
      </c>
      <c r="W78" s="281">
        <f>'Core Indicators'!EX78</f>
        <v>2</v>
      </c>
      <c r="X78" s="219">
        <f t="shared" si="24"/>
        <v>1.5</v>
      </c>
      <c r="Y78" s="281">
        <v>1</v>
      </c>
      <c r="Z78" s="219">
        <f t="shared" si="25"/>
        <v>1.5</v>
      </c>
      <c r="AA78" s="281">
        <f>'Core Indicators'!FF78</f>
        <v>1</v>
      </c>
      <c r="AB78" s="281">
        <f t="shared" si="26"/>
        <v>2</v>
      </c>
      <c r="AC78" s="11">
        <f>'Core Indicators'!GD78</f>
        <v>2</v>
      </c>
      <c r="AD78" s="11">
        <f>'Core Indicators'!GL78</f>
        <v>2</v>
      </c>
      <c r="AE78" s="11">
        <f>'Core Indicators'!GT78</f>
        <v>2</v>
      </c>
      <c r="AF78" s="11">
        <f>'Core Indicators'!HB78</f>
        <v>2</v>
      </c>
      <c r="AG78" s="11">
        <f t="shared" si="27"/>
        <v>2</v>
      </c>
      <c r="AH78" s="11">
        <f>'Core Indicators'!HJ78</f>
        <v>2</v>
      </c>
      <c r="AI78" s="11">
        <f>'Core Indicators'!HR78</f>
        <v>2</v>
      </c>
      <c r="AJ78" s="11">
        <f t="shared" si="28"/>
        <v>2</v>
      </c>
      <c r="AK78" s="11">
        <f>'Core Indicators'!HZ78</f>
        <v>2</v>
      </c>
      <c r="AL78" s="11">
        <f>'Core Indicators'!IH78</f>
        <v>2</v>
      </c>
      <c r="AM78" s="11">
        <f>'Core Indicators'!IP78</f>
        <v>2</v>
      </c>
      <c r="AN78" s="11">
        <f t="shared" si="15"/>
        <v>2</v>
      </c>
    </row>
    <row r="79" spans="1:40" x14ac:dyDescent="0.3">
      <c r="A79" s="281" t="str">
        <f>Lists!C:C</f>
        <v>MWI002</v>
      </c>
      <c r="B79" s="218">
        <f t="shared" si="16"/>
        <v>1.8</v>
      </c>
      <c r="C79" s="219">
        <f t="shared" si="17"/>
        <v>1</v>
      </c>
      <c r="D79" s="282">
        <f t="shared" si="18"/>
        <v>1.8</v>
      </c>
      <c r="E79" s="281">
        <f>'Core Indicators'!R79</f>
        <v>1</v>
      </c>
      <c r="F79" s="281">
        <f>'Core Indicators'!Z79</f>
        <v>2</v>
      </c>
      <c r="G79" s="219">
        <f t="shared" si="19"/>
        <v>1.5</v>
      </c>
      <c r="H79" s="281">
        <f>'Core Indicators'!AH79</f>
        <v>2</v>
      </c>
      <c r="I79" s="281">
        <f>'Core Indicators'!AP79</f>
        <v>2</v>
      </c>
      <c r="J79" s="281">
        <f>'Core Indicators'!BN79</f>
        <v>2</v>
      </c>
      <c r="K79" s="281">
        <f t="shared" si="20"/>
        <v>2</v>
      </c>
      <c r="L79" s="218">
        <f t="shared" si="21"/>
        <v>2</v>
      </c>
      <c r="M79" s="282">
        <f t="shared" si="29"/>
        <v>2</v>
      </c>
      <c r="N79" s="283">
        <f>'Core Indicators'!DJ79</f>
        <v>2</v>
      </c>
      <c r="O79" s="283">
        <f>'Core Indicators'!DR79</f>
        <v>2</v>
      </c>
      <c r="P79" s="283">
        <f>'Core Indicators'!DZ79</f>
        <v>2</v>
      </c>
      <c r="Q79" s="283">
        <f>'Core Indicators'!EH79</f>
        <v>2</v>
      </c>
      <c r="R79" s="283">
        <f>'Core Indicators'!EP79</f>
        <v>2</v>
      </c>
      <c r="S79" s="219">
        <f t="shared" si="22"/>
        <v>1.6</v>
      </c>
      <c r="T79" s="219">
        <f t="shared" si="23"/>
        <v>1.1666666666666667</v>
      </c>
      <c r="U79" s="281">
        <v>1</v>
      </c>
      <c r="V79" s="281">
        <v>1</v>
      </c>
      <c r="W79" s="281">
        <f>'Core Indicators'!EX79</f>
        <v>2</v>
      </c>
      <c r="X79" s="219">
        <f t="shared" si="24"/>
        <v>1.5</v>
      </c>
      <c r="Y79" s="281">
        <v>1</v>
      </c>
      <c r="Z79" s="219">
        <f t="shared" si="25"/>
        <v>2</v>
      </c>
      <c r="AA79" s="281" t="str">
        <f>'Core Indicators'!FF79</f>
        <v>x</v>
      </c>
      <c r="AB79" s="281">
        <f t="shared" si="26"/>
        <v>2</v>
      </c>
      <c r="AC79" s="11">
        <f>'Core Indicators'!GD79</f>
        <v>2</v>
      </c>
      <c r="AD79" s="11">
        <f>'Core Indicators'!GL79</f>
        <v>2</v>
      </c>
      <c r="AE79" s="11">
        <f>'Core Indicators'!GT79</f>
        <v>2</v>
      </c>
      <c r="AF79" s="11">
        <f>'Core Indicators'!HB79</f>
        <v>2</v>
      </c>
      <c r="AG79" s="11">
        <f t="shared" si="27"/>
        <v>2</v>
      </c>
      <c r="AH79" s="11">
        <f>'Core Indicators'!HJ79</f>
        <v>2</v>
      </c>
      <c r="AI79" s="11">
        <f>'Core Indicators'!HR79</f>
        <v>2</v>
      </c>
      <c r="AJ79" s="11">
        <f t="shared" si="28"/>
        <v>2</v>
      </c>
      <c r="AK79" s="11">
        <f>'Core Indicators'!HZ79</f>
        <v>2</v>
      </c>
      <c r="AL79" s="11">
        <f>'Core Indicators'!IH79</f>
        <v>2</v>
      </c>
      <c r="AM79" s="11">
        <f>'Core Indicators'!IP79</f>
        <v>2</v>
      </c>
      <c r="AN79" s="11">
        <f t="shared" si="15"/>
        <v>2</v>
      </c>
    </row>
    <row r="80" spans="1:40" x14ac:dyDescent="0.3">
      <c r="A80" s="281" t="str">
        <f>Lists!C:C</f>
        <v>MLI001</v>
      </c>
      <c r="B80" s="218">
        <f t="shared" si="16"/>
        <v>1.8</v>
      </c>
      <c r="C80" s="219">
        <f t="shared" si="17"/>
        <v>0</v>
      </c>
      <c r="D80" s="282">
        <f t="shared" si="18"/>
        <v>1.8</v>
      </c>
      <c r="E80" s="281">
        <f>'Core Indicators'!R80</f>
        <v>1</v>
      </c>
      <c r="F80" s="281">
        <f>'Core Indicators'!Z80</f>
        <v>2</v>
      </c>
      <c r="G80" s="219">
        <f t="shared" si="19"/>
        <v>1.5</v>
      </c>
      <c r="H80" s="281">
        <f>'Core Indicators'!AH80</f>
        <v>2</v>
      </c>
      <c r="I80" s="281">
        <f>'Core Indicators'!AP80</f>
        <v>2</v>
      </c>
      <c r="J80" s="281">
        <f>'Core Indicators'!BN80</f>
        <v>2</v>
      </c>
      <c r="K80" s="281">
        <f t="shared" si="20"/>
        <v>2</v>
      </c>
      <c r="L80" s="218">
        <f t="shared" si="21"/>
        <v>2</v>
      </c>
      <c r="M80" s="282">
        <f t="shared" si="29"/>
        <v>2</v>
      </c>
      <c r="N80" s="283">
        <f>'Core Indicators'!DJ80</f>
        <v>2</v>
      </c>
      <c r="O80" s="283">
        <f>'Core Indicators'!DR80</f>
        <v>2</v>
      </c>
      <c r="P80" s="283">
        <f>'Core Indicators'!DZ80</f>
        <v>2</v>
      </c>
      <c r="Q80" s="283">
        <f>'Core Indicators'!EH80</f>
        <v>2</v>
      </c>
      <c r="R80" s="283">
        <f>'Core Indicators'!EP80</f>
        <v>2</v>
      </c>
      <c r="S80" s="219">
        <f t="shared" si="22"/>
        <v>1.6</v>
      </c>
      <c r="T80" s="219">
        <f t="shared" si="23"/>
        <v>1.1666666666666667</v>
      </c>
      <c r="U80" s="281">
        <v>1</v>
      </c>
      <c r="V80" s="281">
        <v>1</v>
      </c>
      <c r="W80" s="281">
        <f>'Core Indicators'!EX80</f>
        <v>2</v>
      </c>
      <c r="X80" s="219">
        <f t="shared" si="24"/>
        <v>1.5</v>
      </c>
      <c r="Y80" s="281">
        <v>1</v>
      </c>
      <c r="Z80" s="219">
        <f t="shared" si="25"/>
        <v>2</v>
      </c>
      <c r="AA80" s="281">
        <f>'Core Indicators'!FF80</f>
        <v>2</v>
      </c>
      <c r="AB80" s="281">
        <f t="shared" si="26"/>
        <v>2</v>
      </c>
      <c r="AC80" s="11">
        <f>'Core Indicators'!GD80</f>
        <v>2</v>
      </c>
      <c r="AD80" s="11">
        <f>'Core Indicators'!GL80</f>
        <v>2</v>
      </c>
      <c r="AE80" s="11">
        <f>'Core Indicators'!GT80</f>
        <v>2</v>
      </c>
      <c r="AF80" s="11">
        <f>'Core Indicators'!HB80</f>
        <v>2</v>
      </c>
      <c r="AG80" s="11">
        <f t="shared" si="27"/>
        <v>2</v>
      </c>
      <c r="AH80" s="11">
        <f>'Core Indicators'!HJ80</f>
        <v>2</v>
      </c>
      <c r="AI80" s="11">
        <f>'Core Indicators'!HR80</f>
        <v>2</v>
      </c>
      <c r="AJ80" s="11">
        <f t="shared" si="28"/>
        <v>2</v>
      </c>
      <c r="AK80" s="11">
        <f>'Core Indicators'!HZ80</f>
        <v>2</v>
      </c>
      <c r="AL80" s="11">
        <f>'Core Indicators'!IH80</f>
        <v>2</v>
      </c>
      <c r="AM80" s="11">
        <f>'Core Indicators'!IP80</f>
        <v>2</v>
      </c>
      <c r="AN80" s="11">
        <f t="shared" si="15"/>
        <v>2</v>
      </c>
    </row>
    <row r="81" spans="1:40" x14ac:dyDescent="0.3">
      <c r="A81" s="281" t="str">
        <f>Lists!C:C</f>
        <v>MRT002</v>
      </c>
      <c r="B81" s="218">
        <f t="shared" si="16"/>
        <v>1.9</v>
      </c>
      <c r="C81" s="219">
        <f t="shared" si="17"/>
        <v>2</v>
      </c>
      <c r="D81" s="282">
        <f t="shared" si="18"/>
        <v>2.2000000000000002</v>
      </c>
      <c r="E81" s="281">
        <f>'Core Indicators'!R81</f>
        <v>2</v>
      </c>
      <c r="F81" s="281">
        <f>'Core Indicators'!Z81</f>
        <v>3</v>
      </c>
      <c r="G81" s="219">
        <f t="shared" si="19"/>
        <v>2.5</v>
      </c>
      <c r="H81" s="281">
        <f>'Core Indicators'!AH81</f>
        <v>2</v>
      </c>
      <c r="I81" s="281">
        <f>'Core Indicators'!AP81</f>
        <v>2</v>
      </c>
      <c r="J81" s="281" t="str">
        <f>'Core Indicators'!BN81</f>
        <v>x</v>
      </c>
      <c r="K81" s="281">
        <f t="shared" si="20"/>
        <v>2</v>
      </c>
      <c r="L81" s="218">
        <f t="shared" si="21"/>
        <v>2</v>
      </c>
      <c r="M81" s="282">
        <f t="shared" si="29"/>
        <v>2</v>
      </c>
      <c r="N81" s="283">
        <f>'Core Indicators'!DJ81</f>
        <v>2</v>
      </c>
      <c r="O81" s="283">
        <f>'Core Indicators'!DR81</f>
        <v>2</v>
      </c>
      <c r="P81" s="283">
        <f>'Core Indicators'!DZ81</f>
        <v>2</v>
      </c>
      <c r="Q81" s="283">
        <f>'Core Indicators'!EH81</f>
        <v>2</v>
      </c>
      <c r="R81" s="283">
        <f>'Core Indicators'!EP81</f>
        <v>2</v>
      </c>
      <c r="S81" s="219">
        <f t="shared" si="22"/>
        <v>1.5</v>
      </c>
      <c r="T81" s="219">
        <f t="shared" si="23"/>
        <v>1</v>
      </c>
      <c r="U81" s="281">
        <v>1</v>
      </c>
      <c r="V81" s="281">
        <v>1</v>
      </c>
      <c r="W81" s="281" t="str">
        <f>'Core Indicators'!EX81</f>
        <v>x</v>
      </c>
      <c r="X81" s="219">
        <f t="shared" si="24"/>
        <v>1</v>
      </c>
      <c r="Y81" s="281">
        <v>1</v>
      </c>
      <c r="Z81" s="219">
        <f t="shared" si="25"/>
        <v>2</v>
      </c>
      <c r="AA81" s="281">
        <f>'Core Indicators'!FF81</f>
        <v>2</v>
      </c>
      <c r="AB81" s="281">
        <f t="shared" si="26"/>
        <v>2</v>
      </c>
      <c r="AC81" s="11">
        <f>'Core Indicators'!GD81</f>
        <v>2</v>
      </c>
      <c r="AD81" s="11">
        <f>'Core Indicators'!GL81</f>
        <v>2</v>
      </c>
      <c r="AE81" s="11">
        <f>'Core Indicators'!GT81</f>
        <v>2</v>
      </c>
      <c r="AF81" s="11">
        <f>'Core Indicators'!HB81</f>
        <v>2</v>
      </c>
      <c r="AG81" s="11">
        <f t="shared" si="27"/>
        <v>2</v>
      </c>
      <c r="AH81" s="11">
        <f>'Core Indicators'!HJ81</f>
        <v>2</v>
      </c>
      <c r="AI81" s="11">
        <f>'Core Indicators'!HR81</f>
        <v>2</v>
      </c>
      <c r="AJ81" s="11">
        <f t="shared" si="28"/>
        <v>2</v>
      </c>
      <c r="AK81" s="11">
        <f>'Core Indicators'!HZ81</f>
        <v>2</v>
      </c>
      <c r="AL81" s="11">
        <f>'Core Indicators'!IH81</f>
        <v>2</v>
      </c>
      <c r="AM81" s="11">
        <f>'Core Indicators'!IP81</f>
        <v>2</v>
      </c>
      <c r="AN81" s="11">
        <f t="shared" si="15"/>
        <v>2</v>
      </c>
    </row>
    <row r="82" spans="1:40" x14ac:dyDescent="0.3">
      <c r="A82" s="281" t="str">
        <f>Lists!C:C</f>
        <v>MRT003</v>
      </c>
      <c r="B82" s="218">
        <f t="shared" si="16"/>
        <v>1.9</v>
      </c>
      <c r="C82" s="219">
        <f t="shared" si="17"/>
        <v>4</v>
      </c>
      <c r="D82" s="282">
        <f t="shared" si="18"/>
        <v>2</v>
      </c>
      <c r="E82" s="281">
        <f>'Core Indicators'!R82</f>
        <v>2</v>
      </c>
      <c r="F82" s="281">
        <f>'Core Indicators'!Z82</f>
        <v>2</v>
      </c>
      <c r="G82" s="219">
        <f t="shared" si="19"/>
        <v>2</v>
      </c>
      <c r="H82" s="281">
        <f>'Core Indicators'!AH82</f>
        <v>2</v>
      </c>
      <c r="I82" s="281" t="str">
        <f>'Core Indicators'!AP82</f>
        <v>x</v>
      </c>
      <c r="J82" s="281" t="str">
        <f>'Core Indicators'!BN82</f>
        <v>x</v>
      </c>
      <c r="K82" s="281" t="str">
        <f t="shared" si="20"/>
        <v>x</v>
      </c>
      <c r="L82" s="218">
        <f t="shared" si="21"/>
        <v>2</v>
      </c>
      <c r="M82" s="282">
        <f t="shared" si="29"/>
        <v>2</v>
      </c>
      <c r="N82" s="283">
        <f>'Core Indicators'!DJ82</f>
        <v>2</v>
      </c>
      <c r="O82" s="283">
        <f>'Core Indicators'!DR82</f>
        <v>2</v>
      </c>
      <c r="P82" s="283">
        <f>'Core Indicators'!DZ82</f>
        <v>2</v>
      </c>
      <c r="Q82" s="283">
        <f>'Core Indicators'!EH82</f>
        <v>2</v>
      </c>
      <c r="R82" s="283">
        <f>'Core Indicators'!EP82</f>
        <v>2</v>
      </c>
      <c r="S82" s="219">
        <f t="shared" si="22"/>
        <v>1.5</v>
      </c>
      <c r="T82" s="219">
        <f t="shared" si="23"/>
        <v>1</v>
      </c>
      <c r="U82" s="281">
        <v>1</v>
      </c>
      <c r="V82" s="281">
        <v>1</v>
      </c>
      <c r="W82" s="281" t="str">
        <f>'Core Indicators'!EX82</f>
        <v>x</v>
      </c>
      <c r="X82" s="219">
        <f t="shared" si="24"/>
        <v>1</v>
      </c>
      <c r="Y82" s="281">
        <v>1</v>
      </c>
      <c r="Z82" s="219">
        <f t="shared" si="25"/>
        <v>2</v>
      </c>
      <c r="AA82" s="281" t="str">
        <f>'Core Indicators'!FF82</f>
        <v>x</v>
      </c>
      <c r="AB82" s="281">
        <f t="shared" si="26"/>
        <v>2</v>
      </c>
      <c r="AC82" s="11">
        <f>'Core Indicators'!GD82</f>
        <v>2</v>
      </c>
      <c r="AD82" s="11">
        <f>'Core Indicators'!GL82</f>
        <v>2</v>
      </c>
      <c r="AE82" s="11">
        <f>'Core Indicators'!GT82</f>
        <v>2</v>
      </c>
      <c r="AF82" s="11">
        <f>'Core Indicators'!HB82</f>
        <v>2</v>
      </c>
      <c r="AG82" s="11">
        <f t="shared" si="27"/>
        <v>2</v>
      </c>
      <c r="AH82" s="11">
        <f>'Core Indicators'!HJ82</f>
        <v>2</v>
      </c>
      <c r="AI82" s="11">
        <f>'Core Indicators'!HR82</f>
        <v>2</v>
      </c>
      <c r="AJ82" s="11">
        <f t="shared" si="28"/>
        <v>2</v>
      </c>
      <c r="AK82" s="11">
        <f>'Core Indicators'!HZ82</f>
        <v>2</v>
      </c>
      <c r="AL82" s="11">
        <f>'Core Indicators'!IH82</f>
        <v>2</v>
      </c>
      <c r="AM82" s="11">
        <f>'Core Indicators'!IP82</f>
        <v>2</v>
      </c>
      <c r="AN82" s="11">
        <f t="shared" si="15"/>
        <v>2</v>
      </c>
    </row>
    <row r="83" spans="1:40" x14ac:dyDescent="0.3">
      <c r="A83" s="281" t="str">
        <f>Lists!C:C</f>
        <v>MEX001</v>
      </c>
      <c r="B83" s="218" t="str">
        <f t="shared" si="16"/>
        <v>x</v>
      </c>
      <c r="C83" s="219">
        <f t="shared" si="17"/>
        <v>3</v>
      </c>
      <c r="D83" s="282">
        <f t="shared" si="18"/>
        <v>2.7</v>
      </c>
      <c r="E83" s="281">
        <f>'Core Indicators'!R83</f>
        <v>2</v>
      </c>
      <c r="F83" s="281">
        <f>'Core Indicators'!Z83</f>
        <v>2</v>
      </c>
      <c r="G83" s="219">
        <f t="shared" si="19"/>
        <v>2</v>
      </c>
      <c r="H83" s="281" t="str">
        <f>'Core Indicators'!AH83</f>
        <v>x</v>
      </c>
      <c r="I83" s="281">
        <f>'Core Indicators'!AP83</f>
        <v>3</v>
      </c>
      <c r="J83" s="281" t="str">
        <f>'Core Indicators'!BN83</f>
        <v>x</v>
      </c>
      <c r="K83" s="281">
        <f t="shared" si="20"/>
        <v>3</v>
      </c>
      <c r="L83" s="218">
        <f t="shared" si="21"/>
        <v>3</v>
      </c>
      <c r="M83" s="282" t="str">
        <f t="shared" si="29"/>
        <v>x</v>
      </c>
      <c r="N83" s="283" t="str">
        <f>'Core Indicators'!DJ83</f>
        <v>x</v>
      </c>
      <c r="O83" s="283" t="str">
        <f>'Core Indicators'!DR83</f>
        <v>x</v>
      </c>
      <c r="P83" s="283" t="str">
        <f>'Core Indicators'!DZ83</f>
        <v>x</v>
      </c>
      <c r="Q83" s="283" t="str">
        <f>'Core Indicators'!EH83</f>
        <v>x</v>
      </c>
      <c r="R83" s="283" t="str">
        <f>'Core Indicators'!EP83</f>
        <v>x</v>
      </c>
      <c r="S83" s="219">
        <f t="shared" si="22"/>
        <v>1.7</v>
      </c>
      <c r="T83" s="219">
        <f t="shared" si="23"/>
        <v>1.1666666666666667</v>
      </c>
      <c r="U83" s="281">
        <v>1</v>
      </c>
      <c r="V83" s="281">
        <v>1</v>
      </c>
      <c r="W83" s="281">
        <f>'Core Indicators'!EX83</f>
        <v>2</v>
      </c>
      <c r="X83" s="219">
        <f t="shared" si="24"/>
        <v>1.5</v>
      </c>
      <c r="Y83" s="281">
        <v>1</v>
      </c>
      <c r="Z83" s="219">
        <f t="shared" si="25"/>
        <v>2.1944444444444446</v>
      </c>
      <c r="AA83" s="281">
        <f>'Core Indicators'!FF83</f>
        <v>2</v>
      </c>
      <c r="AB83" s="281">
        <f t="shared" si="26"/>
        <v>2.3888888888888888</v>
      </c>
      <c r="AC83" s="11" t="str">
        <f>'Core Indicators'!GD83</f>
        <v>x</v>
      </c>
      <c r="AD83" s="11">
        <f>'Core Indicators'!GL83</f>
        <v>3</v>
      </c>
      <c r="AE83" s="11">
        <f>'Core Indicators'!GT83</f>
        <v>2</v>
      </c>
      <c r="AF83" s="11">
        <f>'Core Indicators'!HB83</f>
        <v>3</v>
      </c>
      <c r="AG83" s="11">
        <f t="shared" si="27"/>
        <v>2.6666666666666665</v>
      </c>
      <c r="AH83" s="11">
        <f>'Core Indicators'!HJ83</f>
        <v>2</v>
      </c>
      <c r="AI83" s="11">
        <f>'Core Indicators'!HR83</f>
        <v>3</v>
      </c>
      <c r="AJ83" s="11">
        <f t="shared" si="28"/>
        <v>2.5</v>
      </c>
      <c r="AK83" s="11">
        <f>'Core Indicators'!HZ83</f>
        <v>2</v>
      </c>
      <c r="AL83" s="11" t="str">
        <f>'Core Indicators'!IH83</f>
        <v>x</v>
      </c>
      <c r="AM83" s="11" t="str">
        <f>'Core Indicators'!IP83</f>
        <v>x</v>
      </c>
      <c r="AN83" s="11">
        <f t="shared" si="15"/>
        <v>2</v>
      </c>
    </row>
    <row r="84" spans="1:40" x14ac:dyDescent="0.3">
      <c r="A84" s="281" t="str">
        <f>Lists!C:C</f>
        <v>MEX002</v>
      </c>
      <c r="B84" s="218" t="str">
        <f t="shared" si="16"/>
        <v>x</v>
      </c>
      <c r="C84" s="219">
        <f t="shared" si="17"/>
        <v>2</v>
      </c>
      <c r="D84" s="282">
        <f t="shared" si="18"/>
        <v>2.5</v>
      </c>
      <c r="E84" s="281">
        <f>'Core Indicators'!R84</f>
        <v>2</v>
      </c>
      <c r="F84" s="281">
        <f>'Core Indicators'!Z84</f>
        <v>3</v>
      </c>
      <c r="G84" s="219">
        <f t="shared" si="19"/>
        <v>2.5</v>
      </c>
      <c r="H84" s="281">
        <f>'Core Indicators'!AH84</f>
        <v>3</v>
      </c>
      <c r="I84" s="281">
        <f>'Core Indicators'!AP84</f>
        <v>2</v>
      </c>
      <c r="J84" s="281">
        <f>'Core Indicators'!BN84</f>
        <v>2</v>
      </c>
      <c r="K84" s="281">
        <f t="shared" si="20"/>
        <v>2</v>
      </c>
      <c r="L84" s="218">
        <f t="shared" si="21"/>
        <v>2.5</v>
      </c>
      <c r="M84" s="282" t="str">
        <f t="shared" si="29"/>
        <v>x</v>
      </c>
      <c r="N84" s="283" t="str">
        <f>'Core Indicators'!DJ84</f>
        <v>x</v>
      </c>
      <c r="O84" s="283" t="str">
        <f>'Core Indicators'!DR84</f>
        <v>x</v>
      </c>
      <c r="P84" s="283" t="str">
        <f>'Core Indicators'!DZ84</f>
        <v>x</v>
      </c>
      <c r="Q84" s="283" t="str">
        <f>'Core Indicators'!EH84</f>
        <v>x</v>
      </c>
      <c r="R84" s="283" t="str">
        <f>'Core Indicators'!EP84</f>
        <v>x</v>
      </c>
      <c r="S84" s="219">
        <f t="shared" si="22"/>
        <v>2</v>
      </c>
      <c r="T84" s="219">
        <f t="shared" si="23"/>
        <v>1.1666666666666667</v>
      </c>
      <c r="U84" s="281">
        <v>1</v>
      </c>
      <c r="V84" s="281">
        <v>1</v>
      </c>
      <c r="W84" s="281">
        <f>'Core Indicators'!EX84</f>
        <v>2</v>
      </c>
      <c r="X84" s="219">
        <f t="shared" si="24"/>
        <v>1.5</v>
      </c>
      <c r="Y84" s="281">
        <v>1</v>
      </c>
      <c r="Z84" s="219">
        <f t="shared" si="25"/>
        <v>2.833333333333333</v>
      </c>
      <c r="AA84" s="281" t="str">
        <f>'Core Indicators'!FF84</f>
        <v>x</v>
      </c>
      <c r="AB84" s="281">
        <f t="shared" si="26"/>
        <v>2.833333333333333</v>
      </c>
      <c r="AC84" s="11" t="str">
        <f>'Core Indicators'!GD84</f>
        <v>x</v>
      </c>
      <c r="AD84" s="11">
        <f>'Core Indicators'!GL84</f>
        <v>3</v>
      </c>
      <c r="AE84" s="11">
        <f>'Core Indicators'!GT84</f>
        <v>2</v>
      </c>
      <c r="AF84" s="11">
        <f>'Core Indicators'!HB84</f>
        <v>3</v>
      </c>
      <c r="AG84" s="11">
        <f t="shared" si="27"/>
        <v>2.6666666666666665</v>
      </c>
      <c r="AH84" s="11" t="str">
        <f>'Core Indicators'!HJ84</f>
        <v>x</v>
      </c>
      <c r="AI84" s="11">
        <f>'Core Indicators'!HR84</f>
        <v>3</v>
      </c>
      <c r="AJ84" s="11">
        <f t="shared" si="28"/>
        <v>3</v>
      </c>
      <c r="AK84" s="11" t="str">
        <f>'Core Indicators'!HZ84</f>
        <v>x</v>
      </c>
      <c r="AL84" s="11" t="str">
        <f>'Core Indicators'!IH84</f>
        <v>x</v>
      </c>
      <c r="AM84" s="11" t="str">
        <f>'Core Indicators'!IP84</f>
        <v>x</v>
      </c>
      <c r="AN84" s="11" t="str">
        <f t="shared" si="15"/>
        <v>x</v>
      </c>
    </row>
    <row r="85" spans="1:40" x14ac:dyDescent="0.3">
      <c r="A85" s="281" t="str">
        <f>Lists!C:C</f>
        <v>MEX003</v>
      </c>
      <c r="B85" s="218" t="str">
        <f t="shared" si="16"/>
        <v>x</v>
      </c>
      <c r="C85" s="219">
        <f t="shared" si="17"/>
        <v>1</v>
      </c>
      <c r="D85" s="282">
        <f t="shared" si="18"/>
        <v>2.7</v>
      </c>
      <c r="E85" s="281">
        <f>'Core Indicators'!R85</f>
        <v>2</v>
      </c>
      <c r="F85" s="281">
        <f>'Core Indicators'!Z85</f>
        <v>3</v>
      </c>
      <c r="G85" s="219">
        <f t="shared" si="19"/>
        <v>2.5</v>
      </c>
      <c r="H85" s="281">
        <f>'Core Indicators'!AH85</f>
        <v>3</v>
      </c>
      <c r="I85" s="281">
        <f>'Core Indicators'!AP85</f>
        <v>3</v>
      </c>
      <c r="J85" s="281">
        <f>'Core Indicators'!BN85</f>
        <v>2</v>
      </c>
      <c r="K85" s="281">
        <f t="shared" si="20"/>
        <v>2.5</v>
      </c>
      <c r="L85" s="218">
        <f t="shared" si="21"/>
        <v>2.8</v>
      </c>
      <c r="M85" s="282" t="str">
        <f t="shared" si="29"/>
        <v>x</v>
      </c>
      <c r="N85" s="283" t="str">
        <f>'Core Indicators'!DJ85</f>
        <v>x</v>
      </c>
      <c r="O85" s="283" t="str">
        <f>'Core Indicators'!DR85</f>
        <v>x</v>
      </c>
      <c r="P85" s="283" t="str">
        <f>'Core Indicators'!DZ85</f>
        <v>x</v>
      </c>
      <c r="Q85" s="283" t="str">
        <f>'Core Indicators'!EH85</f>
        <v>x</v>
      </c>
      <c r="R85" s="283" t="str">
        <f>'Core Indicators'!EP85</f>
        <v>x</v>
      </c>
      <c r="S85" s="219">
        <f t="shared" si="22"/>
        <v>1.3</v>
      </c>
      <c r="T85" s="219">
        <f t="shared" si="23"/>
        <v>1.1666666666666667</v>
      </c>
      <c r="U85" s="281">
        <v>1</v>
      </c>
      <c r="V85" s="281">
        <v>1</v>
      </c>
      <c r="W85" s="281">
        <f>'Core Indicators'!EX85</f>
        <v>2</v>
      </c>
      <c r="X85" s="219">
        <f t="shared" si="24"/>
        <v>1.5</v>
      </c>
      <c r="Y85" s="281">
        <v>1</v>
      </c>
      <c r="Z85" s="219">
        <f t="shared" si="25"/>
        <v>1.5277777777777777</v>
      </c>
      <c r="AA85" s="281">
        <f>'Core Indicators'!FF85</f>
        <v>1</v>
      </c>
      <c r="AB85" s="281">
        <f t="shared" si="26"/>
        <v>2.0555555555555554</v>
      </c>
      <c r="AC85" s="11" t="str">
        <f>'Core Indicators'!GD85</f>
        <v>x</v>
      </c>
      <c r="AD85" s="11">
        <f>'Core Indicators'!GL85</f>
        <v>3</v>
      </c>
      <c r="AE85" s="11">
        <f>'Core Indicators'!GT85</f>
        <v>2</v>
      </c>
      <c r="AF85" s="11">
        <f>'Core Indicators'!HB85</f>
        <v>3</v>
      </c>
      <c r="AG85" s="11">
        <f t="shared" si="27"/>
        <v>2.6666666666666665</v>
      </c>
      <c r="AH85" s="11">
        <f>'Core Indicators'!HJ85</f>
        <v>2</v>
      </c>
      <c r="AI85" s="11">
        <f>'Core Indicators'!HR85</f>
        <v>1</v>
      </c>
      <c r="AJ85" s="11">
        <f t="shared" si="28"/>
        <v>1.5</v>
      </c>
      <c r="AK85" s="11">
        <f>'Core Indicators'!HZ85</f>
        <v>2</v>
      </c>
      <c r="AL85" s="11" t="str">
        <f>'Core Indicators'!IH85</f>
        <v>x</v>
      </c>
      <c r="AM85" s="11" t="str">
        <f>'Core Indicators'!IP85</f>
        <v>x</v>
      </c>
      <c r="AN85" s="11">
        <f t="shared" si="15"/>
        <v>2</v>
      </c>
    </row>
    <row r="86" spans="1:40" x14ac:dyDescent="0.3">
      <c r="A86" s="281" t="str">
        <f>Lists!C:C</f>
        <v>MEX004</v>
      </c>
      <c r="B86" s="218">
        <f t="shared" si="16"/>
        <v>1.8</v>
      </c>
      <c r="C86" s="219">
        <f t="shared" si="17"/>
        <v>0</v>
      </c>
      <c r="D86" s="282">
        <f t="shared" si="18"/>
        <v>1.7</v>
      </c>
      <c r="E86" s="281">
        <f>'Core Indicators'!R86</f>
        <v>1</v>
      </c>
      <c r="F86" s="281">
        <f>'Core Indicators'!Z86</f>
        <v>1</v>
      </c>
      <c r="G86" s="219">
        <f t="shared" si="19"/>
        <v>1</v>
      </c>
      <c r="H86" s="281">
        <f>'Core Indicators'!AH86</f>
        <v>2</v>
      </c>
      <c r="I86" s="281">
        <f>'Core Indicators'!AP86</f>
        <v>2</v>
      </c>
      <c r="J86" s="281">
        <f>'Core Indicators'!BN86</f>
        <v>2</v>
      </c>
      <c r="K86" s="281">
        <f t="shared" si="20"/>
        <v>2</v>
      </c>
      <c r="L86" s="218">
        <f t="shared" si="21"/>
        <v>2</v>
      </c>
      <c r="M86" s="282">
        <f t="shared" si="29"/>
        <v>2</v>
      </c>
      <c r="N86" s="283">
        <f>'Core Indicators'!DJ86</f>
        <v>2</v>
      </c>
      <c r="O86" s="283">
        <f>'Core Indicators'!DR86</f>
        <v>2</v>
      </c>
      <c r="P86" s="283">
        <f>'Core Indicators'!DZ86</f>
        <v>2</v>
      </c>
      <c r="Q86" s="283">
        <f>'Core Indicators'!EH86</f>
        <v>2</v>
      </c>
      <c r="R86" s="283">
        <f>'Core Indicators'!EP86</f>
        <v>2</v>
      </c>
      <c r="S86" s="219">
        <f t="shared" si="22"/>
        <v>1.6</v>
      </c>
      <c r="T86" s="219">
        <f t="shared" si="23"/>
        <v>1.1666666666666667</v>
      </c>
      <c r="U86" s="281">
        <v>1</v>
      </c>
      <c r="V86" s="281">
        <v>1</v>
      </c>
      <c r="W86" s="281">
        <f>'Core Indicators'!EX86</f>
        <v>2</v>
      </c>
      <c r="X86" s="219">
        <f t="shared" si="24"/>
        <v>1.5</v>
      </c>
      <c r="Y86" s="281">
        <v>1</v>
      </c>
      <c r="Z86" s="219">
        <f t="shared" si="25"/>
        <v>2</v>
      </c>
      <c r="AA86" s="281">
        <f>'Core Indicators'!FF86</f>
        <v>2</v>
      </c>
      <c r="AB86" s="281">
        <f t="shared" si="26"/>
        <v>2</v>
      </c>
      <c r="AC86" s="11">
        <f>'Core Indicators'!GD86</f>
        <v>2</v>
      </c>
      <c r="AD86" s="11">
        <f>'Core Indicators'!GL86</f>
        <v>2</v>
      </c>
      <c r="AE86" s="11">
        <f>'Core Indicators'!GT86</f>
        <v>2</v>
      </c>
      <c r="AF86" s="11">
        <f>'Core Indicators'!HB86</f>
        <v>2</v>
      </c>
      <c r="AG86" s="11">
        <f t="shared" si="27"/>
        <v>2</v>
      </c>
      <c r="AH86" s="11">
        <f>'Core Indicators'!HJ86</f>
        <v>2</v>
      </c>
      <c r="AI86" s="11">
        <f>'Core Indicators'!HR86</f>
        <v>2</v>
      </c>
      <c r="AJ86" s="11">
        <f t="shared" si="28"/>
        <v>2</v>
      </c>
      <c r="AK86" s="11">
        <f>'Core Indicators'!HZ86</f>
        <v>2</v>
      </c>
      <c r="AL86" s="11">
        <f>'Core Indicators'!IH86</f>
        <v>2</v>
      </c>
      <c r="AM86" s="11">
        <f>'Core Indicators'!IP86</f>
        <v>2</v>
      </c>
      <c r="AN86" s="11">
        <f t="shared" si="15"/>
        <v>2</v>
      </c>
    </row>
    <row r="87" spans="1:40" x14ac:dyDescent="0.3">
      <c r="A87" s="281" t="str">
        <f>Lists!C:C</f>
        <v>MAR002</v>
      </c>
      <c r="B87" s="218" t="str">
        <f t="shared" si="16"/>
        <v>x</v>
      </c>
      <c r="C87" s="219">
        <f t="shared" si="17"/>
        <v>3</v>
      </c>
      <c r="D87" s="282">
        <f t="shared" si="18"/>
        <v>2.7</v>
      </c>
      <c r="E87" s="281">
        <f>'Core Indicators'!R87</f>
        <v>1</v>
      </c>
      <c r="F87" s="281">
        <f>'Core Indicators'!Z87</f>
        <v>3</v>
      </c>
      <c r="G87" s="219">
        <f t="shared" si="19"/>
        <v>2.1</v>
      </c>
      <c r="H87" s="281" t="str">
        <f>'Core Indicators'!AH87</f>
        <v>x</v>
      </c>
      <c r="I87" s="281" t="str">
        <f>'Core Indicators'!AP87</f>
        <v>x</v>
      </c>
      <c r="J87" s="281">
        <f>'Core Indicators'!BN87</f>
        <v>3</v>
      </c>
      <c r="K87" s="281">
        <f t="shared" si="20"/>
        <v>3</v>
      </c>
      <c r="L87" s="218">
        <f t="shared" si="21"/>
        <v>3</v>
      </c>
      <c r="M87" s="282" t="str">
        <f t="shared" si="29"/>
        <v>x</v>
      </c>
      <c r="N87" s="283" t="str">
        <f>'Core Indicators'!DJ87</f>
        <v>x</v>
      </c>
      <c r="O87" s="283" t="str">
        <f>'Core Indicators'!DR87</f>
        <v>x</v>
      </c>
      <c r="P87" s="283" t="str">
        <f>'Core Indicators'!DZ87</f>
        <v>x</v>
      </c>
      <c r="Q87" s="283" t="str">
        <f>'Core Indicators'!EH87</f>
        <v>x</v>
      </c>
      <c r="R87" s="283" t="str">
        <f>'Core Indicators'!EP87</f>
        <v>x</v>
      </c>
      <c r="S87" s="219">
        <f t="shared" si="22"/>
        <v>1.7</v>
      </c>
      <c r="T87" s="219">
        <f t="shared" si="23"/>
        <v>1.3333333333333333</v>
      </c>
      <c r="U87" s="281">
        <v>1</v>
      </c>
      <c r="V87" s="281">
        <v>1</v>
      </c>
      <c r="W87" s="281">
        <f>'Core Indicators'!EX87</f>
        <v>3</v>
      </c>
      <c r="X87" s="219">
        <f t="shared" si="24"/>
        <v>2</v>
      </c>
      <c r="Y87" s="281">
        <v>1</v>
      </c>
      <c r="Z87" s="219">
        <f t="shared" si="25"/>
        <v>2</v>
      </c>
      <c r="AA87" s="281">
        <f>'Core Indicators'!FF87</f>
        <v>2</v>
      </c>
      <c r="AB87" s="281">
        <f t="shared" si="26"/>
        <v>2</v>
      </c>
      <c r="AC87" s="11">
        <f>'Core Indicators'!GD87</f>
        <v>2</v>
      </c>
      <c r="AD87" s="11">
        <f>'Core Indicators'!GL87</f>
        <v>2</v>
      </c>
      <c r="AE87" s="11">
        <f>'Core Indicators'!GT87</f>
        <v>2</v>
      </c>
      <c r="AF87" s="11">
        <f>'Core Indicators'!HB87</f>
        <v>2</v>
      </c>
      <c r="AG87" s="11">
        <f t="shared" si="27"/>
        <v>2</v>
      </c>
      <c r="AH87" s="11">
        <f>'Core Indicators'!HJ87</f>
        <v>2</v>
      </c>
      <c r="AI87" s="11">
        <f>'Core Indicators'!HR87</f>
        <v>2</v>
      </c>
      <c r="AJ87" s="11">
        <f t="shared" si="28"/>
        <v>2</v>
      </c>
      <c r="AK87" s="11">
        <f>'Core Indicators'!HZ87</f>
        <v>2</v>
      </c>
      <c r="AL87" s="11">
        <f>'Core Indicators'!IH87</f>
        <v>2</v>
      </c>
      <c r="AM87" s="11">
        <f>'Core Indicators'!IP87</f>
        <v>2</v>
      </c>
      <c r="AN87" s="11">
        <f t="shared" si="15"/>
        <v>2</v>
      </c>
    </row>
    <row r="88" spans="1:40" x14ac:dyDescent="0.3">
      <c r="A88" s="281" t="str">
        <f>Lists!C:C</f>
        <v>MOZ001</v>
      </c>
      <c r="B88" s="218">
        <f t="shared" si="16"/>
        <v>1.9</v>
      </c>
      <c r="C88" s="219">
        <f t="shared" si="17"/>
        <v>0</v>
      </c>
      <c r="D88" s="282">
        <f t="shared" si="18"/>
        <v>2.5</v>
      </c>
      <c r="E88" s="281">
        <f>'Core Indicators'!R88</f>
        <v>3</v>
      </c>
      <c r="F88" s="281">
        <f>'Core Indicators'!Z88</f>
        <v>2</v>
      </c>
      <c r="G88" s="219">
        <f t="shared" si="19"/>
        <v>2.5</v>
      </c>
      <c r="H88" s="281">
        <f>'Core Indicators'!AH88</f>
        <v>3</v>
      </c>
      <c r="I88" s="281">
        <f>'Core Indicators'!AP88</f>
        <v>2</v>
      </c>
      <c r="J88" s="281">
        <f>'Core Indicators'!BN88</f>
        <v>2</v>
      </c>
      <c r="K88" s="281">
        <f t="shared" si="20"/>
        <v>2</v>
      </c>
      <c r="L88" s="218">
        <f t="shared" si="21"/>
        <v>2.5</v>
      </c>
      <c r="M88" s="282">
        <f t="shared" si="29"/>
        <v>2</v>
      </c>
      <c r="N88" s="283">
        <f>'Core Indicators'!DJ88</f>
        <v>2</v>
      </c>
      <c r="O88" s="283">
        <f>'Core Indicators'!DR88</f>
        <v>2</v>
      </c>
      <c r="P88" s="283">
        <f>'Core Indicators'!DZ88</f>
        <v>2</v>
      </c>
      <c r="Q88" s="283">
        <f>'Core Indicators'!EH88</f>
        <v>2</v>
      </c>
      <c r="R88" s="283">
        <f>'Core Indicators'!EP88</f>
        <v>2</v>
      </c>
      <c r="S88" s="219">
        <f t="shared" si="22"/>
        <v>1.3</v>
      </c>
      <c r="T88" s="219">
        <f t="shared" si="23"/>
        <v>1.1666666666666667</v>
      </c>
      <c r="U88" s="281">
        <v>1</v>
      </c>
      <c r="V88" s="281">
        <v>1</v>
      </c>
      <c r="W88" s="281">
        <f>'Core Indicators'!EX88</f>
        <v>2</v>
      </c>
      <c r="X88" s="219">
        <f t="shared" si="24"/>
        <v>1.5</v>
      </c>
      <c r="Y88" s="281">
        <v>1</v>
      </c>
      <c r="Z88" s="219">
        <f t="shared" si="25"/>
        <v>1.5</v>
      </c>
      <c r="AA88" s="281">
        <f>'Core Indicators'!FF88</f>
        <v>1</v>
      </c>
      <c r="AB88" s="281">
        <f t="shared" si="26"/>
        <v>2</v>
      </c>
      <c r="AC88" s="11">
        <f>'Core Indicators'!GD88</f>
        <v>2</v>
      </c>
      <c r="AD88" s="11">
        <f>'Core Indicators'!GL88</f>
        <v>2</v>
      </c>
      <c r="AE88" s="11">
        <f>'Core Indicators'!GT88</f>
        <v>2</v>
      </c>
      <c r="AF88" s="11">
        <f>'Core Indicators'!HB88</f>
        <v>2</v>
      </c>
      <c r="AG88" s="11">
        <f t="shared" si="27"/>
        <v>2</v>
      </c>
      <c r="AH88" s="11">
        <f>'Core Indicators'!HJ88</f>
        <v>2</v>
      </c>
      <c r="AI88" s="11">
        <f>'Core Indicators'!HR88</f>
        <v>2</v>
      </c>
      <c r="AJ88" s="11">
        <f t="shared" si="28"/>
        <v>2</v>
      </c>
      <c r="AK88" s="11">
        <f>'Core Indicators'!HZ88</f>
        <v>2</v>
      </c>
      <c r="AL88" s="11">
        <f>'Core Indicators'!IH88</f>
        <v>2</v>
      </c>
      <c r="AM88" s="11">
        <f>'Core Indicators'!IP88</f>
        <v>2</v>
      </c>
      <c r="AN88" s="11">
        <f t="shared" si="15"/>
        <v>2</v>
      </c>
    </row>
    <row r="89" spans="1:40" x14ac:dyDescent="0.3">
      <c r="A89" s="281" t="str">
        <f>Lists!C:C</f>
        <v>MOZ004</v>
      </c>
      <c r="B89" s="218">
        <f t="shared" si="16"/>
        <v>1.8</v>
      </c>
      <c r="C89" s="219">
        <f t="shared" si="17"/>
        <v>0</v>
      </c>
      <c r="D89" s="282">
        <f t="shared" si="18"/>
        <v>1.8</v>
      </c>
      <c r="E89" s="281">
        <f>'Core Indicators'!R89</f>
        <v>1</v>
      </c>
      <c r="F89" s="281">
        <f>'Core Indicators'!Z89</f>
        <v>2</v>
      </c>
      <c r="G89" s="219">
        <f t="shared" si="19"/>
        <v>1.5</v>
      </c>
      <c r="H89" s="281">
        <f>'Core Indicators'!AH89</f>
        <v>2</v>
      </c>
      <c r="I89" s="281">
        <f>'Core Indicators'!AP89</f>
        <v>2</v>
      </c>
      <c r="J89" s="281">
        <f>'Core Indicators'!BN89</f>
        <v>2</v>
      </c>
      <c r="K89" s="281">
        <f t="shared" si="20"/>
        <v>2</v>
      </c>
      <c r="L89" s="218">
        <f t="shared" si="21"/>
        <v>2</v>
      </c>
      <c r="M89" s="282">
        <f t="shared" si="29"/>
        <v>2</v>
      </c>
      <c r="N89" s="283">
        <f>'Core Indicators'!DJ89</f>
        <v>2</v>
      </c>
      <c r="O89" s="283">
        <f>'Core Indicators'!DR89</f>
        <v>2</v>
      </c>
      <c r="P89" s="283">
        <f>'Core Indicators'!DZ89</f>
        <v>2</v>
      </c>
      <c r="Q89" s="283">
        <f>'Core Indicators'!EH89</f>
        <v>2</v>
      </c>
      <c r="R89" s="283">
        <f>'Core Indicators'!EP89</f>
        <v>2</v>
      </c>
      <c r="S89" s="219">
        <f t="shared" si="22"/>
        <v>1.6</v>
      </c>
      <c r="T89" s="219">
        <f t="shared" si="23"/>
        <v>1.1666666666666667</v>
      </c>
      <c r="U89" s="281">
        <v>1</v>
      </c>
      <c r="V89" s="281">
        <v>1</v>
      </c>
      <c r="W89" s="281">
        <f>'Core Indicators'!EX89</f>
        <v>2</v>
      </c>
      <c r="X89" s="219">
        <f t="shared" si="24"/>
        <v>1.5</v>
      </c>
      <c r="Y89" s="281">
        <v>1</v>
      </c>
      <c r="Z89" s="219">
        <f t="shared" si="25"/>
        <v>2.041666666666667</v>
      </c>
      <c r="AA89" s="281">
        <f>'Core Indicators'!FF89</f>
        <v>2</v>
      </c>
      <c r="AB89" s="281">
        <f t="shared" si="26"/>
        <v>2.0833333333333335</v>
      </c>
      <c r="AC89" s="11">
        <f>'Core Indicators'!GD89</f>
        <v>1</v>
      </c>
      <c r="AD89" s="11">
        <f>'Core Indicators'!GL89</f>
        <v>2</v>
      </c>
      <c r="AE89" s="11">
        <f>'Core Indicators'!GT89</f>
        <v>2</v>
      </c>
      <c r="AF89" s="11">
        <f>'Core Indicators'!HB89</f>
        <v>2</v>
      </c>
      <c r="AG89" s="11">
        <f t="shared" si="27"/>
        <v>1.75</v>
      </c>
      <c r="AH89" s="11">
        <f>'Core Indicators'!HJ89</f>
        <v>3</v>
      </c>
      <c r="AI89" s="11">
        <f>'Core Indicators'!HR89</f>
        <v>2</v>
      </c>
      <c r="AJ89" s="11">
        <f t="shared" si="28"/>
        <v>2.5</v>
      </c>
      <c r="AK89" s="11">
        <f>'Core Indicators'!HZ89</f>
        <v>2</v>
      </c>
      <c r="AL89" s="11">
        <f>'Core Indicators'!IH89</f>
        <v>2</v>
      </c>
      <c r="AM89" s="11">
        <f>'Core Indicators'!IP89</f>
        <v>2</v>
      </c>
      <c r="AN89" s="11">
        <f t="shared" si="15"/>
        <v>2</v>
      </c>
    </row>
    <row r="90" spans="1:40" x14ac:dyDescent="0.3">
      <c r="A90" s="281" t="str">
        <f>Lists!C:C</f>
        <v>MOZ006</v>
      </c>
      <c r="B90" s="218">
        <f t="shared" si="16"/>
        <v>2</v>
      </c>
      <c r="C90" s="219">
        <f t="shared" si="17"/>
        <v>1</v>
      </c>
      <c r="D90" s="282">
        <f t="shared" si="18"/>
        <v>2.4</v>
      </c>
      <c r="E90" s="281">
        <f>'Core Indicators'!R90</f>
        <v>1</v>
      </c>
      <c r="F90" s="281">
        <f>'Core Indicators'!Z90</f>
        <v>3</v>
      </c>
      <c r="G90" s="219">
        <f t="shared" si="19"/>
        <v>2.1</v>
      </c>
      <c r="H90" s="281">
        <f>'Core Indicators'!AH90</f>
        <v>3</v>
      </c>
      <c r="I90" s="281">
        <f>'Core Indicators'!AP90</f>
        <v>2</v>
      </c>
      <c r="J90" s="281" t="str">
        <f>'Core Indicators'!BN90</f>
        <v>x</v>
      </c>
      <c r="K90" s="281">
        <f t="shared" si="20"/>
        <v>2</v>
      </c>
      <c r="L90" s="218">
        <f t="shared" si="21"/>
        <v>2.5</v>
      </c>
      <c r="M90" s="282">
        <f t="shared" si="29"/>
        <v>2</v>
      </c>
      <c r="N90" s="283">
        <f>'Core Indicators'!DJ90</f>
        <v>2</v>
      </c>
      <c r="O90" s="283">
        <f>'Core Indicators'!DR90</f>
        <v>2</v>
      </c>
      <c r="P90" s="283">
        <f>'Core Indicators'!DZ90</f>
        <v>2</v>
      </c>
      <c r="Q90" s="283">
        <f>'Core Indicators'!EH90</f>
        <v>2</v>
      </c>
      <c r="R90" s="283">
        <f>'Core Indicators'!EP90</f>
        <v>2</v>
      </c>
      <c r="S90" s="219">
        <f t="shared" si="22"/>
        <v>1.6</v>
      </c>
      <c r="T90" s="219">
        <f t="shared" si="23"/>
        <v>1.1666666666666667</v>
      </c>
      <c r="U90" s="281">
        <v>1</v>
      </c>
      <c r="V90" s="281">
        <v>1</v>
      </c>
      <c r="W90" s="281">
        <f>'Core Indicators'!EX90</f>
        <v>2</v>
      </c>
      <c r="X90" s="219">
        <f t="shared" si="24"/>
        <v>1.5</v>
      </c>
      <c r="Y90" s="281">
        <v>1</v>
      </c>
      <c r="Z90" s="219">
        <f t="shared" si="25"/>
        <v>2</v>
      </c>
      <c r="AA90" s="281">
        <f>'Core Indicators'!FF90</f>
        <v>2</v>
      </c>
      <c r="AB90" s="281">
        <f t="shared" si="26"/>
        <v>2</v>
      </c>
      <c r="AC90" s="11">
        <f>'Core Indicators'!GD90</f>
        <v>2</v>
      </c>
      <c r="AD90" s="11">
        <f>'Core Indicators'!GL90</f>
        <v>2</v>
      </c>
      <c r="AE90" s="11">
        <f>'Core Indicators'!GT90</f>
        <v>2</v>
      </c>
      <c r="AF90" s="11">
        <f>'Core Indicators'!HB90</f>
        <v>2</v>
      </c>
      <c r="AG90" s="11">
        <f t="shared" si="27"/>
        <v>2</v>
      </c>
      <c r="AH90" s="11">
        <f>'Core Indicators'!HJ90</f>
        <v>2</v>
      </c>
      <c r="AI90" s="11">
        <f>'Core Indicators'!HR90</f>
        <v>2</v>
      </c>
      <c r="AJ90" s="11">
        <f t="shared" si="28"/>
        <v>2</v>
      </c>
      <c r="AK90" s="11">
        <f>'Core Indicators'!HZ90</f>
        <v>2</v>
      </c>
      <c r="AL90" s="11">
        <f>'Core Indicators'!IH90</f>
        <v>2</v>
      </c>
      <c r="AM90" s="11">
        <f>'Core Indicators'!IP90</f>
        <v>2</v>
      </c>
      <c r="AN90" s="11">
        <f t="shared" si="15"/>
        <v>2</v>
      </c>
    </row>
    <row r="91" spans="1:40" x14ac:dyDescent="0.3">
      <c r="A91" s="281" t="str">
        <f>Lists!C:C</f>
        <v>MMR001</v>
      </c>
      <c r="B91" s="218">
        <f t="shared" si="16"/>
        <v>1.8</v>
      </c>
      <c r="C91" s="219">
        <f t="shared" si="17"/>
        <v>0</v>
      </c>
      <c r="D91" s="282">
        <f t="shared" si="18"/>
        <v>2.2000000000000002</v>
      </c>
      <c r="E91" s="281">
        <f>'Core Indicators'!R91</f>
        <v>2</v>
      </c>
      <c r="F91" s="281">
        <f>'Core Indicators'!Z91</f>
        <v>2</v>
      </c>
      <c r="G91" s="219">
        <f t="shared" si="19"/>
        <v>2</v>
      </c>
      <c r="H91" s="281">
        <f>'Core Indicators'!AH91</f>
        <v>2</v>
      </c>
      <c r="I91" s="281">
        <f>'Core Indicators'!AP91</f>
        <v>3</v>
      </c>
      <c r="J91" s="281">
        <f>'Core Indicators'!BN91</f>
        <v>2</v>
      </c>
      <c r="K91" s="281">
        <f t="shared" si="20"/>
        <v>2.5</v>
      </c>
      <c r="L91" s="218">
        <f t="shared" si="21"/>
        <v>2.2999999999999998</v>
      </c>
      <c r="M91" s="282">
        <f t="shared" si="29"/>
        <v>2</v>
      </c>
      <c r="N91" s="283">
        <f>'Core Indicators'!DJ91</f>
        <v>2</v>
      </c>
      <c r="O91" s="283">
        <f>'Core Indicators'!DR91</f>
        <v>2</v>
      </c>
      <c r="P91" s="283">
        <f>'Core Indicators'!DZ91</f>
        <v>2</v>
      </c>
      <c r="Q91" s="283">
        <f>'Core Indicators'!EH91</f>
        <v>2</v>
      </c>
      <c r="R91" s="283">
        <f>'Core Indicators'!EP91</f>
        <v>2</v>
      </c>
      <c r="S91" s="219">
        <f t="shared" si="22"/>
        <v>1.3</v>
      </c>
      <c r="T91" s="219">
        <f t="shared" si="23"/>
        <v>1.1666666666666667</v>
      </c>
      <c r="U91" s="281">
        <v>1</v>
      </c>
      <c r="V91" s="281">
        <v>1</v>
      </c>
      <c r="W91" s="281">
        <f>'Core Indicators'!EX91</f>
        <v>2</v>
      </c>
      <c r="X91" s="219">
        <f t="shared" si="24"/>
        <v>1.5</v>
      </c>
      <c r="Y91" s="281">
        <v>1</v>
      </c>
      <c r="Z91" s="219">
        <f t="shared" si="25"/>
        <v>1.5</v>
      </c>
      <c r="AA91" s="281">
        <f>'Core Indicators'!FF91</f>
        <v>1</v>
      </c>
      <c r="AB91" s="281">
        <f t="shared" si="26"/>
        <v>2</v>
      </c>
      <c r="AC91" s="11">
        <f>'Core Indicators'!GD91</f>
        <v>2</v>
      </c>
      <c r="AD91" s="11">
        <f>'Core Indicators'!GL91</f>
        <v>2</v>
      </c>
      <c r="AE91" s="11">
        <f>'Core Indicators'!GT91</f>
        <v>2</v>
      </c>
      <c r="AF91" s="11">
        <f>'Core Indicators'!HB91</f>
        <v>2</v>
      </c>
      <c r="AG91" s="11">
        <f t="shared" si="27"/>
        <v>2</v>
      </c>
      <c r="AH91" s="11">
        <f>'Core Indicators'!HJ91</f>
        <v>2</v>
      </c>
      <c r="AI91" s="11">
        <f>'Core Indicators'!HR91</f>
        <v>2</v>
      </c>
      <c r="AJ91" s="11">
        <f t="shared" si="28"/>
        <v>2</v>
      </c>
      <c r="AK91" s="11">
        <f>'Core Indicators'!HZ91</f>
        <v>2</v>
      </c>
      <c r="AL91" s="11">
        <f>'Core Indicators'!IH91</f>
        <v>2</v>
      </c>
      <c r="AM91" s="11">
        <f>'Core Indicators'!IP91</f>
        <v>2</v>
      </c>
      <c r="AN91" s="11">
        <f t="shared" si="15"/>
        <v>2</v>
      </c>
    </row>
    <row r="92" spans="1:40" x14ac:dyDescent="0.3">
      <c r="A92" s="281" t="str">
        <f>Lists!C:C</f>
        <v>MMR002</v>
      </c>
      <c r="B92" s="218">
        <f t="shared" si="16"/>
        <v>1.8</v>
      </c>
      <c r="C92" s="219">
        <f t="shared" si="17"/>
        <v>0</v>
      </c>
      <c r="D92" s="282">
        <f t="shared" si="18"/>
        <v>2</v>
      </c>
      <c r="E92" s="281">
        <f>'Core Indicators'!R92</f>
        <v>2</v>
      </c>
      <c r="F92" s="281">
        <f>'Core Indicators'!Z92</f>
        <v>2</v>
      </c>
      <c r="G92" s="219">
        <f t="shared" si="19"/>
        <v>2</v>
      </c>
      <c r="H92" s="281">
        <f>'Core Indicators'!AH92</f>
        <v>2</v>
      </c>
      <c r="I92" s="281">
        <f>'Core Indicators'!AP92</f>
        <v>2</v>
      </c>
      <c r="J92" s="281">
        <f>'Core Indicators'!BN92</f>
        <v>2</v>
      </c>
      <c r="K92" s="281">
        <f t="shared" si="20"/>
        <v>2</v>
      </c>
      <c r="L92" s="218">
        <f t="shared" si="21"/>
        <v>2</v>
      </c>
      <c r="M92" s="282">
        <f t="shared" si="29"/>
        <v>2</v>
      </c>
      <c r="N92" s="283">
        <f>'Core Indicators'!DJ92</f>
        <v>2</v>
      </c>
      <c r="O92" s="283">
        <f>'Core Indicators'!DR92</f>
        <v>2</v>
      </c>
      <c r="P92" s="283">
        <f>'Core Indicators'!DZ92</f>
        <v>2</v>
      </c>
      <c r="Q92" s="283">
        <f>'Core Indicators'!EH92</f>
        <v>2</v>
      </c>
      <c r="R92" s="283">
        <f>'Core Indicators'!EP92</f>
        <v>2</v>
      </c>
      <c r="S92" s="219">
        <f t="shared" si="22"/>
        <v>1.3</v>
      </c>
      <c r="T92" s="219">
        <f t="shared" si="23"/>
        <v>1.1666666666666667</v>
      </c>
      <c r="U92" s="281">
        <v>1</v>
      </c>
      <c r="V92" s="281">
        <v>1</v>
      </c>
      <c r="W92" s="281">
        <f>'Core Indicators'!EX92</f>
        <v>2</v>
      </c>
      <c r="X92" s="219">
        <f t="shared" si="24"/>
        <v>1.5</v>
      </c>
      <c r="Y92" s="281">
        <v>1</v>
      </c>
      <c r="Z92" s="219">
        <f t="shared" si="25"/>
        <v>1.5</v>
      </c>
      <c r="AA92" s="281">
        <f>'Core Indicators'!FF92</f>
        <v>1</v>
      </c>
      <c r="AB92" s="281">
        <f t="shared" si="26"/>
        <v>2</v>
      </c>
      <c r="AC92" s="11">
        <f>'Core Indicators'!GD92</f>
        <v>2</v>
      </c>
      <c r="AD92" s="11">
        <f>'Core Indicators'!GL92</f>
        <v>2</v>
      </c>
      <c r="AE92" s="11">
        <f>'Core Indicators'!GT92</f>
        <v>2</v>
      </c>
      <c r="AF92" s="11">
        <f>'Core Indicators'!HB92</f>
        <v>2</v>
      </c>
      <c r="AG92" s="11">
        <f t="shared" si="27"/>
        <v>2</v>
      </c>
      <c r="AH92" s="11">
        <f>'Core Indicators'!HJ92</f>
        <v>2</v>
      </c>
      <c r="AI92" s="11">
        <f>'Core Indicators'!HR92</f>
        <v>2</v>
      </c>
      <c r="AJ92" s="11">
        <f t="shared" si="28"/>
        <v>2</v>
      </c>
      <c r="AK92" s="11">
        <f>'Core Indicators'!HZ92</f>
        <v>2</v>
      </c>
      <c r="AL92" s="11">
        <f>'Core Indicators'!IH92</f>
        <v>2</v>
      </c>
      <c r="AM92" s="11">
        <f>'Core Indicators'!IP92</f>
        <v>2</v>
      </c>
      <c r="AN92" s="11">
        <f t="shared" si="15"/>
        <v>2</v>
      </c>
    </row>
    <row r="93" spans="1:40" x14ac:dyDescent="0.3">
      <c r="A93" s="281" t="str">
        <f>Lists!C:C</f>
        <v>MMR003</v>
      </c>
      <c r="B93" s="218">
        <f t="shared" si="16"/>
        <v>1.8</v>
      </c>
      <c r="C93" s="219">
        <f t="shared" si="17"/>
        <v>0</v>
      </c>
      <c r="D93" s="282">
        <f t="shared" si="18"/>
        <v>2</v>
      </c>
      <c r="E93" s="281">
        <f>'Core Indicators'!R93</f>
        <v>2</v>
      </c>
      <c r="F93" s="281">
        <f>'Core Indicators'!Z93</f>
        <v>2</v>
      </c>
      <c r="G93" s="219">
        <f t="shared" si="19"/>
        <v>2</v>
      </c>
      <c r="H93" s="281">
        <f>'Core Indicators'!AH93</f>
        <v>2</v>
      </c>
      <c r="I93" s="281">
        <f>'Core Indicators'!AP93</f>
        <v>2</v>
      </c>
      <c r="J93" s="281">
        <f>'Core Indicators'!BN93</f>
        <v>2</v>
      </c>
      <c r="K93" s="281">
        <f t="shared" si="20"/>
        <v>2</v>
      </c>
      <c r="L93" s="218">
        <f t="shared" si="21"/>
        <v>2</v>
      </c>
      <c r="M93" s="282">
        <f t="shared" si="29"/>
        <v>2</v>
      </c>
      <c r="N93" s="283">
        <f>'Core Indicators'!DJ93</f>
        <v>2</v>
      </c>
      <c r="O93" s="283">
        <f>'Core Indicators'!DR93</f>
        <v>2</v>
      </c>
      <c r="P93" s="283">
        <f>'Core Indicators'!DZ93</f>
        <v>2</v>
      </c>
      <c r="Q93" s="283">
        <f>'Core Indicators'!EH93</f>
        <v>2</v>
      </c>
      <c r="R93" s="283">
        <f>'Core Indicators'!EP93</f>
        <v>2</v>
      </c>
      <c r="S93" s="219">
        <f t="shared" si="22"/>
        <v>1.3</v>
      </c>
      <c r="T93" s="219">
        <f t="shared" si="23"/>
        <v>1.1666666666666667</v>
      </c>
      <c r="U93" s="281">
        <v>1</v>
      </c>
      <c r="V93" s="281">
        <v>1</v>
      </c>
      <c r="W93" s="281">
        <f>'Core Indicators'!EX93</f>
        <v>2</v>
      </c>
      <c r="X93" s="219">
        <f t="shared" si="24"/>
        <v>1.5</v>
      </c>
      <c r="Y93" s="281">
        <v>1</v>
      </c>
      <c r="Z93" s="219">
        <f t="shared" si="25"/>
        <v>1.5</v>
      </c>
      <c r="AA93" s="281">
        <f>'Core Indicators'!FF93</f>
        <v>1</v>
      </c>
      <c r="AB93" s="281">
        <f t="shared" si="26"/>
        <v>2</v>
      </c>
      <c r="AC93" s="11">
        <f>'Core Indicators'!GD93</f>
        <v>2</v>
      </c>
      <c r="AD93" s="11">
        <f>'Core Indicators'!GL93</f>
        <v>2</v>
      </c>
      <c r="AE93" s="11">
        <f>'Core Indicators'!GT93</f>
        <v>2</v>
      </c>
      <c r="AF93" s="11">
        <f>'Core Indicators'!HB93</f>
        <v>2</v>
      </c>
      <c r="AG93" s="11">
        <f t="shared" si="27"/>
        <v>2</v>
      </c>
      <c r="AH93" s="11">
        <f>'Core Indicators'!HJ93</f>
        <v>2</v>
      </c>
      <c r="AI93" s="11">
        <f>'Core Indicators'!HR93</f>
        <v>2</v>
      </c>
      <c r="AJ93" s="11">
        <f t="shared" si="28"/>
        <v>2</v>
      </c>
      <c r="AK93" s="11">
        <f>'Core Indicators'!HZ93</f>
        <v>2</v>
      </c>
      <c r="AL93" s="11">
        <f>'Core Indicators'!IH93</f>
        <v>2</v>
      </c>
      <c r="AM93" s="11">
        <f>'Core Indicators'!IP93</f>
        <v>2</v>
      </c>
      <c r="AN93" s="11">
        <f>IF(AND(AK93="x",AL93="x",AM93="x"),"x",AVERAGE(AK93:AM93))</f>
        <v>2</v>
      </c>
    </row>
    <row r="94" spans="1:40" x14ac:dyDescent="0.3">
      <c r="A94" s="281" t="str">
        <f>Lists!C:C</f>
        <v>NAM002</v>
      </c>
      <c r="B94" s="218">
        <f t="shared" si="16"/>
        <v>1.8</v>
      </c>
      <c r="C94" s="219">
        <f t="shared" si="17"/>
        <v>3</v>
      </c>
      <c r="D94" s="282">
        <f t="shared" si="18"/>
        <v>1.8</v>
      </c>
      <c r="E94" s="281">
        <f>'Core Indicators'!R94</f>
        <v>1</v>
      </c>
      <c r="F94" s="281">
        <f>'Core Indicators'!Z94</f>
        <v>2</v>
      </c>
      <c r="G94" s="219">
        <f t="shared" si="19"/>
        <v>1.5</v>
      </c>
      <c r="H94" s="281">
        <f>'Core Indicators'!AH94</f>
        <v>2</v>
      </c>
      <c r="I94" s="281" t="str">
        <f>'Core Indicators'!AP94</f>
        <v>x</v>
      </c>
      <c r="J94" s="281" t="str">
        <f>'Core Indicators'!BN94</f>
        <v>x</v>
      </c>
      <c r="K94" s="281" t="str">
        <f t="shared" si="20"/>
        <v>x</v>
      </c>
      <c r="L94" s="218">
        <f t="shared" si="21"/>
        <v>2</v>
      </c>
      <c r="M94" s="282">
        <f t="shared" si="29"/>
        <v>2</v>
      </c>
      <c r="N94" s="283">
        <f>'Core Indicators'!DJ94</f>
        <v>2</v>
      </c>
      <c r="O94" s="283">
        <f>'Core Indicators'!DR94</f>
        <v>2</v>
      </c>
      <c r="P94" s="283">
        <f>'Core Indicators'!DZ94</f>
        <v>2</v>
      </c>
      <c r="Q94" s="283">
        <f>'Core Indicators'!EH94</f>
        <v>2</v>
      </c>
      <c r="R94" s="283">
        <f>'Core Indicators'!EP94</f>
        <v>2</v>
      </c>
      <c r="S94" s="219">
        <f t="shared" si="22"/>
        <v>1.5</v>
      </c>
      <c r="T94" s="219">
        <f t="shared" si="23"/>
        <v>1</v>
      </c>
      <c r="U94" s="281">
        <v>1</v>
      </c>
      <c r="V94" s="281">
        <v>1</v>
      </c>
      <c r="W94" s="281" t="str">
        <f>'Core Indicators'!EX94</f>
        <v>x</v>
      </c>
      <c r="X94" s="219">
        <f t="shared" si="24"/>
        <v>1</v>
      </c>
      <c r="Y94" s="281">
        <v>1</v>
      </c>
      <c r="Z94" s="219">
        <f t="shared" si="25"/>
        <v>2</v>
      </c>
      <c r="AA94" s="281">
        <f>'Core Indicators'!FF94</f>
        <v>2</v>
      </c>
      <c r="AB94" s="281">
        <f t="shared" si="26"/>
        <v>2</v>
      </c>
      <c r="AC94" s="11">
        <f>'Core Indicators'!GD94</f>
        <v>2</v>
      </c>
      <c r="AD94" s="11">
        <f>'Core Indicators'!GL94</f>
        <v>2</v>
      </c>
      <c r="AE94" s="11">
        <f>'Core Indicators'!GT94</f>
        <v>2</v>
      </c>
      <c r="AF94" s="11">
        <f>'Core Indicators'!HB94</f>
        <v>2</v>
      </c>
      <c r="AG94" s="11">
        <f t="shared" si="27"/>
        <v>2</v>
      </c>
      <c r="AH94" s="11">
        <f>'Core Indicators'!HJ94</f>
        <v>2</v>
      </c>
      <c r="AI94" s="11">
        <f>'Core Indicators'!HR94</f>
        <v>2</v>
      </c>
      <c r="AJ94" s="11">
        <f t="shared" si="28"/>
        <v>2</v>
      </c>
      <c r="AK94" s="11">
        <f>'Core Indicators'!HZ94</f>
        <v>2</v>
      </c>
      <c r="AL94" s="11">
        <f>'Core Indicators'!IH94</f>
        <v>2</v>
      </c>
      <c r="AM94" s="11">
        <f>'Core Indicators'!IP94</f>
        <v>2</v>
      </c>
      <c r="AN94" s="11">
        <f t="shared" ref="AN94:AN141" si="30">IF(AND(AK94="x",AL94="x",AM94="x"),"x",AVERAGE(AK94:AM94))</f>
        <v>2</v>
      </c>
    </row>
    <row r="95" spans="1:40" x14ac:dyDescent="0.3">
      <c r="A95" s="281" t="str">
        <f>Lists!C:C</f>
        <v>NIC001</v>
      </c>
      <c r="B95" s="218" t="str">
        <f t="shared" si="16"/>
        <v>x</v>
      </c>
      <c r="C95" s="219">
        <f t="shared" si="17"/>
        <v>1</v>
      </c>
      <c r="D95" s="282">
        <f t="shared" si="18"/>
        <v>1.8</v>
      </c>
      <c r="E95" s="281">
        <f>'Core Indicators'!R95</f>
        <v>1</v>
      </c>
      <c r="F95" s="281">
        <f>'Core Indicators'!Z95</f>
        <v>2</v>
      </c>
      <c r="G95" s="219">
        <f t="shared" si="19"/>
        <v>1.5</v>
      </c>
      <c r="H95" s="281">
        <f>'Core Indicators'!AH95</f>
        <v>2</v>
      </c>
      <c r="I95" s="281">
        <f>'Core Indicators'!AP95</f>
        <v>2</v>
      </c>
      <c r="J95" s="281">
        <f>'Core Indicators'!BN95</f>
        <v>2</v>
      </c>
      <c r="K95" s="281">
        <f t="shared" si="20"/>
        <v>2</v>
      </c>
      <c r="L95" s="218">
        <f t="shared" si="21"/>
        <v>2</v>
      </c>
      <c r="M95" s="282" t="str">
        <f t="shared" si="29"/>
        <v>x</v>
      </c>
      <c r="N95" s="283" t="str">
        <f>'Core Indicators'!DJ95</f>
        <v>x</v>
      </c>
      <c r="O95" s="283" t="str">
        <f>'Core Indicators'!DR95</f>
        <v>x</v>
      </c>
      <c r="P95" s="283" t="str">
        <f>'Core Indicators'!DZ95</f>
        <v>x</v>
      </c>
      <c r="Q95" s="283">
        <f>'Core Indicators'!EH95</f>
        <v>1</v>
      </c>
      <c r="R95" s="283">
        <f>'Core Indicators'!EP95</f>
        <v>1</v>
      </c>
      <c r="S95" s="219">
        <f t="shared" si="22"/>
        <v>1.3</v>
      </c>
      <c r="T95" s="219">
        <f t="shared" si="23"/>
        <v>1.1666666666666667</v>
      </c>
      <c r="U95" s="281">
        <v>1</v>
      </c>
      <c r="V95" s="281">
        <v>1</v>
      </c>
      <c r="W95" s="281">
        <f>'Core Indicators'!EX95</f>
        <v>2</v>
      </c>
      <c r="X95" s="219">
        <f t="shared" si="24"/>
        <v>1.5</v>
      </c>
      <c r="Y95" s="281">
        <v>1</v>
      </c>
      <c r="Z95" s="219">
        <f t="shared" si="25"/>
        <v>1.5</v>
      </c>
      <c r="AA95" s="281">
        <f>'Core Indicators'!FF95</f>
        <v>2</v>
      </c>
      <c r="AB95" s="281">
        <f t="shared" si="26"/>
        <v>1</v>
      </c>
      <c r="AC95" s="11" t="str">
        <f>'Core Indicators'!GD95</f>
        <v>x</v>
      </c>
      <c r="AD95" s="11" t="str">
        <f>'Core Indicators'!GL95</f>
        <v>x</v>
      </c>
      <c r="AE95" s="11">
        <f>'Core Indicators'!GT95</f>
        <v>1</v>
      </c>
      <c r="AF95" s="11">
        <f>'Core Indicators'!HB95</f>
        <v>1</v>
      </c>
      <c r="AG95" s="11">
        <f t="shared" si="27"/>
        <v>1</v>
      </c>
      <c r="AH95" s="11">
        <f>'Core Indicators'!HJ95</f>
        <v>1</v>
      </c>
      <c r="AI95" s="11">
        <f>'Core Indicators'!HR95</f>
        <v>1</v>
      </c>
      <c r="AJ95" s="11">
        <f t="shared" si="28"/>
        <v>1</v>
      </c>
      <c r="AK95" s="11">
        <f>'Core Indicators'!HZ95</f>
        <v>1</v>
      </c>
      <c r="AL95" s="11">
        <f>'Core Indicators'!IH95</f>
        <v>1</v>
      </c>
      <c r="AM95" s="11">
        <f>'Core Indicators'!IP95</f>
        <v>1</v>
      </c>
      <c r="AN95" s="11">
        <f t="shared" si="30"/>
        <v>1</v>
      </c>
    </row>
    <row r="96" spans="1:40" x14ac:dyDescent="0.3">
      <c r="A96" s="281" t="str">
        <f>Lists!C:C</f>
        <v>NIC002</v>
      </c>
      <c r="B96" s="218">
        <f t="shared" si="16"/>
        <v>2</v>
      </c>
      <c r="C96" s="219">
        <f t="shared" si="17"/>
        <v>0</v>
      </c>
      <c r="D96" s="282">
        <f t="shared" si="18"/>
        <v>2.2999999999999998</v>
      </c>
      <c r="E96" s="281">
        <f>'Core Indicators'!R96</f>
        <v>2</v>
      </c>
      <c r="F96" s="281">
        <f>'Core Indicators'!Z96</f>
        <v>2</v>
      </c>
      <c r="G96" s="219">
        <f t="shared" si="19"/>
        <v>2</v>
      </c>
      <c r="H96" s="281">
        <f>'Core Indicators'!AH96</f>
        <v>3</v>
      </c>
      <c r="I96" s="281">
        <f>'Core Indicators'!AP96</f>
        <v>2</v>
      </c>
      <c r="J96" s="281">
        <f>'Core Indicators'!BN96</f>
        <v>2</v>
      </c>
      <c r="K96" s="281">
        <f t="shared" si="20"/>
        <v>2</v>
      </c>
      <c r="L96" s="218">
        <f t="shared" si="21"/>
        <v>2.5</v>
      </c>
      <c r="M96" s="282">
        <f t="shared" si="29"/>
        <v>2</v>
      </c>
      <c r="N96" s="283">
        <f>'Core Indicators'!DJ96</f>
        <v>2</v>
      </c>
      <c r="O96" s="283">
        <f>'Core Indicators'!DR96</f>
        <v>2</v>
      </c>
      <c r="P96" s="283">
        <f>'Core Indicators'!DZ96</f>
        <v>2</v>
      </c>
      <c r="Q96" s="283">
        <f>'Core Indicators'!EH96</f>
        <v>2</v>
      </c>
      <c r="R96" s="283">
        <f>'Core Indicators'!EP96</f>
        <v>2</v>
      </c>
      <c r="S96" s="219">
        <f t="shared" si="22"/>
        <v>1.7</v>
      </c>
      <c r="T96" s="219">
        <f t="shared" si="23"/>
        <v>1.3333333333333333</v>
      </c>
      <c r="U96" s="281">
        <v>1</v>
      </c>
      <c r="V96" s="281">
        <v>1</v>
      </c>
      <c r="W96" s="281">
        <f>'Core Indicators'!EX96</f>
        <v>3</v>
      </c>
      <c r="X96" s="219">
        <f t="shared" si="24"/>
        <v>2</v>
      </c>
      <c r="Y96" s="281">
        <v>1</v>
      </c>
      <c r="Z96" s="219">
        <f t="shared" si="25"/>
        <v>2</v>
      </c>
      <c r="AA96" s="281">
        <f>'Core Indicators'!FF96</f>
        <v>2</v>
      </c>
      <c r="AB96" s="281">
        <f t="shared" si="26"/>
        <v>2</v>
      </c>
      <c r="AC96" s="11">
        <f>'Core Indicators'!GD96</f>
        <v>2</v>
      </c>
      <c r="AD96" s="11">
        <f>'Core Indicators'!GL96</f>
        <v>2</v>
      </c>
      <c r="AE96" s="11">
        <f>'Core Indicators'!GT96</f>
        <v>2</v>
      </c>
      <c r="AF96" s="11">
        <f>'Core Indicators'!HB96</f>
        <v>2</v>
      </c>
      <c r="AG96" s="11">
        <f t="shared" si="27"/>
        <v>2</v>
      </c>
      <c r="AH96" s="11">
        <f>'Core Indicators'!HJ96</f>
        <v>2</v>
      </c>
      <c r="AI96" s="11">
        <f>'Core Indicators'!HR96</f>
        <v>2</v>
      </c>
      <c r="AJ96" s="11">
        <f t="shared" si="28"/>
        <v>2</v>
      </c>
      <c r="AK96" s="11">
        <f>'Core Indicators'!HZ96</f>
        <v>2</v>
      </c>
      <c r="AL96" s="11">
        <f>'Core Indicators'!IH96</f>
        <v>2</v>
      </c>
      <c r="AM96" s="11">
        <f>'Core Indicators'!IP96</f>
        <v>2</v>
      </c>
      <c r="AN96" s="11">
        <f t="shared" si="30"/>
        <v>2</v>
      </c>
    </row>
    <row r="97" spans="1:40" x14ac:dyDescent="0.3">
      <c r="A97" s="281" t="str">
        <f>Lists!C:C</f>
        <v>NER001</v>
      </c>
      <c r="B97" s="218">
        <f t="shared" si="16"/>
        <v>2.2999999999999998</v>
      </c>
      <c r="C97" s="219">
        <f t="shared" si="17"/>
        <v>0</v>
      </c>
      <c r="D97" s="282">
        <f t="shared" si="18"/>
        <v>2</v>
      </c>
      <c r="E97" s="281">
        <f>'Core Indicators'!R97</f>
        <v>1</v>
      </c>
      <c r="F97" s="281">
        <f>'Core Indicators'!Z97</f>
        <v>2</v>
      </c>
      <c r="G97" s="219">
        <f t="shared" si="19"/>
        <v>1.5</v>
      </c>
      <c r="H97" s="281">
        <f>'Core Indicators'!AH97</f>
        <v>2</v>
      </c>
      <c r="I97" s="281">
        <f>'Core Indicators'!AP97</f>
        <v>2</v>
      </c>
      <c r="J97" s="281">
        <f>'Core Indicators'!BN97</f>
        <v>3</v>
      </c>
      <c r="K97" s="281">
        <f t="shared" si="20"/>
        <v>2.5</v>
      </c>
      <c r="L97" s="218">
        <f t="shared" si="21"/>
        <v>2.2999999999999998</v>
      </c>
      <c r="M97" s="282">
        <f t="shared" si="29"/>
        <v>3</v>
      </c>
      <c r="N97" s="283">
        <f>'Core Indicators'!DJ97</f>
        <v>3</v>
      </c>
      <c r="O97" s="283">
        <f>'Core Indicators'!DR97</f>
        <v>3</v>
      </c>
      <c r="P97" s="283">
        <f>'Core Indicators'!DZ97</f>
        <v>3</v>
      </c>
      <c r="Q97" s="283">
        <f>'Core Indicators'!EH97</f>
        <v>3</v>
      </c>
      <c r="R97" s="283">
        <f>'Core Indicators'!EP97</f>
        <v>3</v>
      </c>
      <c r="S97" s="219">
        <f t="shared" si="22"/>
        <v>1.4</v>
      </c>
      <c r="T97" s="219">
        <f t="shared" si="23"/>
        <v>1.3333333333333333</v>
      </c>
      <c r="U97" s="281">
        <v>1</v>
      </c>
      <c r="V97" s="281">
        <v>1</v>
      </c>
      <c r="W97" s="281">
        <f>'Core Indicators'!EX97</f>
        <v>3</v>
      </c>
      <c r="X97" s="219">
        <f t="shared" si="24"/>
        <v>2</v>
      </c>
      <c r="Y97" s="281">
        <v>1</v>
      </c>
      <c r="Z97" s="219">
        <f t="shared" si="25"/>
        <v>1.5</v>
      </c>
      <c r="AA97" s="281">
        <f>'Core Indicators'!FF97</f>
        <v>1</v>
      </c>
      <c r="AB97" s="281">
        <f t="shared" si="26"/>
        <v>2</v>
      </c>
      <c r="AC97" s="11">
        <f>'Core Indicators'!GD97</f>
        <v>2</v>
      </c>
      <c r="AD97" s="11">
        <f>'Core Indicators'!GL97</f>
        <v>2</v>
      </c>
      <c r="AE97" s="11">
        <f>'Core Indicators'!GT97</f>
        <v>2</v>
      </c>
      <c r="AF97" s="11">
        <f>'Core Indicators'!HB97</f>
        <v>2</v>
      </c>
      <c r="AG97" s="11">
        <f t="shared" si="27"/>
        <v>2</v>
      </c>
      <c r="AH97" s="11">
        <f>'Core Indicators'!HJ97</f>
        <v>2</v>
      </c>
      <c r="AI97" s="11">
        <f>'Core Indicators'!HR97</f>
        <v>2</v>
      </c>
      <c r="AJ97" s="11">
        <f t="shared" si="28"/>
        <v>2</v>
      </c>
      <c r="AK97" s="11">
        <f>'Core Indicators'!HZ97</f>
        <v>2</v>
      </c>
      <c r="AL97" s="11">
        <f>'Core Indicators'!IH97</f>
        <v>2</v>
      </c>
      <c r="AM97" s="11">
        <f>'Core Indicators'!IP97</f>
        <v>2</v>
      </c>
      <c r="AN97" s="11">
        <f t="shared" si="30"/>
        <v>2</v>
      </c>
    </row>
    <row r="98" spans="1:40" x14ac:dyDescent="0.3">
      <c r="A98" s="281" t="str">
        <f>Lists!C:C</f>
        <v>NER002</v>
      </c>
      <c r="B98" s="218">
        <f t="shared" si="16"/>
        <v>2.4</v>
      </c>
      <c r="C98" s="219">
        <f t="shared" si="17"/>
        <v>0</v>
      </c>
      <c r="D98" s="282">
        <f t="shared" si="18"/>
        <v>2.4</v>
      </c>
      <c r="E98" s="281">
        <f>'Core Indicators'!R98</f>
        <v>1</v>
      </c>
      <c r="F98" s="281">
        <f>'Core Indicators'!Z98</f>
        <v>2</v>
      </c>
      <c r="G98" s="219">
        <f t="shared" si="19"/>
        <v>1.5</v>
      </c>
      <c r="H98" s="281">
        <f>'Core Indicators'!AH98</f>
        <v>3</v>
      </c>
      <c r="I98" s="281">
        <f>'Core Indicators'!AP98</f>
        <v>2</v>
      </c>
      <c r="J98" s="281">
        <f>'Core Indicators'!BN98</f>
        <v>3</v>
      </c>
      <c r="K98" s="281">
        <f t="shared" si="20"/>
        <v>2.5</v>
      </c>
      <c r="L98" s="218">
        <f t="shared" si="21"/>
        <v>2.8</v>
      </c>
      <c r="M98" s="282">
        <f t="shared" si="29"/>
        <v>3</v>
      </c>
      <c r="N98" s="283">
        <f>'Core Indicators'!DJ98</f>
        <v>3</v>
      </c>
      <c r="O98" s="283">
        <f>'Core Indicators'!DR98</f>
        <v>3</v>
      </c>
      <c r="P98" s="283">
        <f>'Core Indicators'!DZ98</f>
        <v>3</v>
      </c>
      <c r="Q98" s="283">
        <f>'Core Indicators'!EH98</f>
        <v>3</v>
      </c>
      <c r="R98" s="283">
        <f>'Core Indicators'!EP98</f>
        <v>3</v>
      </c>
      <c r="S98" s="219">
        <f t="shared" si="22"/>
        <v>1.4</v>
      </c>
      <c r="T98" s="219">
        <f t="shared" si="23"/>
        <v>1.3333333333333333</v>
      </c>
      <c r="U98" s="281">
        <v>1</v>
      </c>
      <c r="V98" s="281">
        <v>1</v>
      </c>
      <c r="W98" s="281">
        <f>'Core Indicators'!EX98</f>
        <v>3</v>
      </c>
      <c r="X98" s="219">
        <f t="shared" si="24"/>
        <v>2</v>
      </c>
      <c r="Y98" s="281">
        <v>1</v>
      </c>
      <c r="Z98" s="219">
        <f t="shared" si="25"/>
        <v>1.5</v>
      </c>
      <c r="AA98" s="281">
        <f>'Core Indicators'!FF98</f>
        <v>1</v>
      </c>
      <c r="AB98" s="281">
        <f t="shared" si="26"/>
        <v>2</v>
      </c>
      <c r="AC98" s="11">
        <f>'Core Indicators'!GD98</f>
        <v>2</v>
      </c>
      <c r="AD98" s="11">
        <f>'Core Indicators'!GL98</f>
        <v>2</v>
      </c>
      <c r="AE98" s="11">
        <f>'Core Indicators'!GT98</f>
        <v>2</v>
      </c>
      <c r="AF98" s="11">
        <f>'Core Indicators'!HB98</f>
        <v>2</v>
      </c>
      <c r="AG98" s="11">
        <f t="shared" si="27"/>
        <v>2</v>
      </c>
      <c r="AH98" s="11">
        <f>'Core Indicators'!HJ98</f>
        <v>2</v>
      </c>
      <c r="AI98" s="11">
        <f>'Core Indicators'!HR98</f>
        <v>2</v>
      </c>
      <c r="AJ98" s="11">
        <f t="shared" si="28"/>
        <v>2</v>
      </c>
      <c r="AK98" s="11">
        <f>'Core Indicators'!HZ98</f>
        <v>2</v>
      </c>
      <c r="AL98" s="11">
        <f>'Core Indicators'!IH98</f>
        <v>2</v>
      </c>
      <c r="AM98" s="11">
        <f>'Core Indicators'!IP98</f>
        <v>2</v>
      </c>
      <c r="AN98" s="11">
        <f t="shared" si="30"/>
        <v>2</v>
      </c>
    </row>
    <row r="99" spans="1:40" x14ac:dyDescent="0.3">
      <c r="A99" s="281" t="str">
        <f>Lists!C:C</f>
        <v>NER003</v>
      </c>
      <c r="B99" s="218">
        <f t="shared" si="16"/>
        <v>2.5</v>
      </c>
      <c r="C99" s="219">
        <f t="shared" si="17"/>
        <v>0</v>
      </c>
      <c r="D99" s="282">
        <f t="shared" si="18"/>
        <v>2.6</v>
      </c>
      <c r="E99" s="281">
        <f>'Core Indicators'!R99</f>
        <v>2</v>
      </c>
      <c r="F99" s="281">
        <f>'Core Indicators'!Z99</f>
        <v>2</v>
      </c>
      <c r="G99" s="219">
        <f t="shared" si="19"/>
        <v>2</v>
      </c>
      <c r="H99" s="281">
        <f>'Core Indicators'!AH99</f>
        <v>3</v>
      </c>
      <c r="I99" s="281">
        <f>'Core Indicators'!AP99</f>
        <v>2</v>
      </c>
      <c r="J99" s="281">
        <f>'Core Indicators'!BN99</f>
        <v>3</v>
      </c>
      <c r="K99" s="281">
        <f t="shared" si="20"/>
        <v>2.5</v>
      </c>
      <c r="L99" s="218">
        <f t="shared" si="21"/>
        <v>2.8</v>
      </c>
      <c r="M99" s="282">
        <f t="shared" si="29"/>
        <v>3</v>
      </c>
      <c r="N99" s="283">
        <f>'Core Indicators'!DJ99</f>
        <v>3</v>
      </c>
      <c r="O99" s="283">
        <f>'Core Indicators'!DR99</f>
        <v>3</v>
      </c>
      <c r="P99" s="283">
        <f>'Core Indicators'!DZ99</f>
        <v>3</v>
      </c>
      <c r="Q99" s="283">
        <f>'Core Indicators'!EH99</f>
        <v>3</v>
      </c>
      <c r="R99" s="283">
        <f>'Core Indicators'!EP99</f>
        <v>3</v>
      </c>
      <c r="S99" s="219">
        <f t="shared" si="22"/>
        <v>1.7</v>
      </c>
      <c r="T99" s="219">
        <f t="shared" si="23"/>
        <v>1.3333333333333333</v>
      </c>
      <c r="U99" s="281">
        <v>1</v>
      </c>
      <c r="V99" s="281">
        <v>1</v>
      </c>
      <c r="W99" s="281">
        <f>'Core Indicators'!EX99</f>
        <v>3</v>
      </c>
      <c r="X99" s="219">
        <f t="shared" si="24"/>
        <v>2</v>
      </c>
      <c r="Y99" s="281">
        <v>1</v>
      </c>
      <c r="Z99" s="219">
        <f t="shared" si="25"/>
        <v>2</v>
      </c>
      <c r="AA99" s="281">
        <f>'Core Indicators'!FF99</f>
        <v>2</v>
      </c>
      <c r="AB99" s="281">
        <f t="shared" si="26"/>
        <v>2</v>
      </c>
      <c r="AC99" s="11">
        <f>'Core Indicators'!GD99</f>
        <v>2</v>
      </c>
      <c r="AD99" s="11">
        <f>'Core Indicators'!GL99</f>
        <v>2</v>
      </c>
      <c r="AE99" s="11">
        <f>'Core Indicators'!GT99</f>
        <v>2</v>
      </c>
      <c r="AF99" s="11">
        <f>'Core Indicators'!HB99</f>
        <v>2</v>
      </c>
      <c r="AG99" s="11">
        <f t="shared" si="27"/>
        <v>2</v>
      </c>
      <c r="AH99" s="11">
        <f>'Core Indicators'!HJ99</f>
        <v>2</v>
      </c>
      <c r="AI99" s="11">
        <f>'Core Indicators'!HR99</f>
        <v>2</v>
      </c>
      <c r="AJ99" s="11">
        <f t="shared" si="28"/>
        <v>2</v>
      </c>
      <c r="AK99" s="11">
        <f>'Core Indicators'!HZ99</f>
        <v>2</v>
      </c>
      <c r="AL99" s="11">
        <f>'Core Indicators'!IH99</f>
        <v>2</v>
      </c>
      <c r="AM99" s="11">
        <f>'Core Indicators'!IP99</f>
        <v>2</v>
      </c>
      <c r="AN99" s="11">
        <f t="shared" si="30"/>
        <v>2</v>
      </c>
    </row>
    <row r="100" spans="1:40" x14ac:dyDescent="0.3">
      <c r="A100" s="281" t="str">
        <f>Lists!C:C</f>
        <v>NER004</v>
      </c>
      <c r="B100" s="218">
        <f t="shared" si="16"/>
        <v>2.5</v>
      </c>
      <c r="C100" s="219">
        <f t="shared" si="17"/>
        <v>0</v>
      </c>
      <c r="D100" s="282">
        <f t="shared" si="18"/>
        <v>2.7</v>
      </c>
      <c r="E100" s="281">
        <f>'Core Indicators'!R100</f>
        <v>2</v>
      </c>
      <c r="F100" s="281">
        <f>'Core Indicators'!Z100</f>
        <v>2</v>
      </c>
      <c r="G100" s="219">
        <f t="shared" si="19"/>
        <v>2</v>
      </c>
      <c r="H100" s="281">
        <f>'Core Indicators'!AH100</f>
        <v>3</v>
      </c>
      <c r="I100" s="281">
        <f>'Core Indicators'!AP100</f>
        <v>3</v>
      </c>
      <c r="J100" s="281">
        <f>'Core Indicators'!BN100</f>
        <v>3</v>
      </c>
      <c r="K100" s="281">
        <f t="shared" si="20"/>
        <v>3</v>
      </c>
      <c r="L100" s="218">
        <f t="shared" si="21"/>
        <v>3</v>
      </c>
      <c r="M100" s="282">
        <f t="shared" si="29"/>
        <v>3</v>
      </c>
      <c r="N100" s="283">
        <f>'Core Indicators'!DJ100</f>
        <v>3</v>
      </c>
      <c r="O100" s="283">
        <f>'Core Indicators'!DR100</f>
        <v>3</v>
      </c>
      <c r="P100" s="283">
        <f>'Core Indicators'!DZ100</f>
        <v>3</v>
      </c>
      <c r="Q100" s="283">
        <f>'Core Indicators'!EH100</f>
        <v>3</v>
      </c>
      <c r="R100" s="283">
        <f>'Core Indicators'!EP100</f>
        <v>3</v>
      </c>
      <c r="S100" s="219">
        <f t="shared" si="22"/>
        <v>1.4</v>
      </c>
      <c r="T100" s="219">
        <f t="shared" si="23"/>
        <v>1.3333333333333333</v>
      </c>
      <c r="U100" s="281">
        <v>1</v>
      </c>
      <c r="V100" s="281">
        <v>1</v>
      </c>
      <c r="W100" s="281">
        <f>'Core Indicators'!EX100</f>
        <v>3</v>
      </c>
      <c r="X100" s="219">
        <f t="shared" si="24"/>
        <v>2</v>
      </c>
      <c r="Y100" s="281">
        <v>1</v>
      </c>
      <c r="Z100" s="219">
        <f t="shared" si="25"/>
        <v>1.5</v>
      </c>
      <c r="AA100" s="281">
        <f>'Core Indicators'!FF100</f>
        <v>1</v>
      </c>
      <c r="AB100" s="281">
        <f t="shared" si="26"/>
        <v>2</v>
      </c>
      <c r="AC100" s="11">
        <f>'Core Indicators'!GD100</f>
        <v>2</v>
      </c>
      <c r="AD100" s="11">
        <f>'Core Indicators'!GL100</f>
        <v>2</v>
      </c>
      <c r="AE100" s="11">
        <f>'Core Indicators'!GT100</f>
        <v>2</v>
      </c>
      <c r="AF100" s="11">
        <f>'Core Indicators'!HB100</f>
        <v>2</v>
      </c>
      <c r="AG100" s="11">
        <f t="shared" si="27"/>
        <v>2</v>
      </c>
      <c r="AH100" s="11">
        <f>'Core Indicators'!HJ100</f>
        <v>2</v>
      </c>
      <c r="AI100" s="11">
        <f>'Core Indicators'!HR100</f>
        <v>2</v>
      </c>
      <c r="AJ100" s="11">
        <f t="shared" si="28"/>
        <v>2</v>
      </c>
      <c r="AK100" s="11">
        <f>'Core Indicators'!HZ100</f>
        <v>2</v>
      </c>
      <c r="AL100" s="11">
        <f>'Core Indicators'!IH100</f>
        <v>2</v>
      </c>
      <c r="AM100" s="11">
        <f>'Core Indicators'!IP100</f>
        <v>2</v>
      </c>
      <c r="AN100" s="11">
        <f t="shared" si="30"/>
        <v>2</v>
      </c>
    </row>
    <row r="101" spans="1:40" x14ac:dyDescent="0.3">
      <c r="A101" s="281" t="str">
        <f>Lists!C:C</f>
        <v>NER005</v>
      </c>
      <c r="B101" s="218">
        <f t="shared" si="16"/>
        <v>2.4</v>
      </c>
      <c r="C101" s="219">
        <f t="shared" si="17"/>
        <v>1</v>
      </c>
      <c r="D101" s="282">
        <f t="shared" si="18"/>
        <v>2.2000000000000002</v>
      </c>
      <c r="E101" s="281">
        <f>'Core Indicators'!R101</f>
        <v>3</v>
      </c>
      <c r="F101" s="281">
        <f>'Core Indicators'!Z101</f>
        <v>2</v>
      </c>
      <c r="G101" s="219">
        <f t="shared" si="19"/>
        <v>2.5</v>
      </c>
      <c r="H101" s="281">
        <f>'Core Indicators'!AH101</f>
        <v>2</v>
      </c>
      <c r="I101" s="281" t="str">
        <f>'Core Indicators'!AP101</f>
        <v>x</v>
      </c>
      <c r="J101" s="281">
        <f>'Core Indicators'!BN101</f>
        <v>2</v>
      </c>
      <c r="K101" s="281">
        <f t="shared" si="20"/>
        <v>2</v>
      </c>
      <c r="L101" s="218">
        <f t="shared" si="21"/>
        <v>2</v>
      </c>
      <c r="M101" s="282">
        <f t="shared" si="29"/>
        <v>3</v>
      </c>
      <c r="N101" s="283">
        <f>'Core Indicators'!DJ101</f>
        <v>3</v>
      </c>
      <c r="O101" s="283">
        <f>'Core Indicators'!DR101</f>
        <v>3</v>
      </c>
      <c r="P101" s="283">
        <f>'Core Indicators'!DZ101</f>
        <v>3</v>
      </c>
      <c r="Q101" s="283">
        <f>'Core Indicators'!EH101</f>
        <v>3</v>
      </c>
      <c r="R101" s="283">
        <f>'Core Indicators'!EP101</f>
        <v>3</v>
      </c>
      <c r="S101" s="219">
        <f t="shared" si="22"/>
        <v>1.6</v>
      </c>
      <c r="T101" s="219">
        <f t="shared" si="23"/>
        <v>1.1666666666666667</v>
      </c>
      <c r="U101" s="281">
        <v>1</v>
      </c>
      <c r="V101" s="281">
        <v>1</v>
      </c>
      <c r="W101" s="281">
        <f>'Core Indicators'!EX101</f>
        <v>2</v>
      </c>
      <c r="X101" s="219">
        <f t="shared" si="24"/>
        <v>1.5</v>
      </c>
      <c r="Y101" s="281">
        <v>1</v>
      </c>
      <c r="Z101" s="219">
        <f t="shared" si="25"/>
        <v>2</v>
      </c>
      <c r="AA101" s="281">
        <f>'Core Indicators'!FF101</f>
        <v>2</v>
      </c>
      <c r="AB101" s="281">
        <f t="shared" si="26"/>
        <v>2</v>
      </c>
      <c r="AC101" s="11">
        <f>'Core Indicators'!GD101</f>
        <v>2</v>
      </c>
      <c r="AD101" s="11">
        <f>'Core Indicators'!GL101</f>
        <v>2</v>
      </c>
      <c r="AE101" s="11">
        <f>'Core Indicators'!GT101</f>
        <v>2</v>
      </c>
      <c r="AF101" s="11">
        <f>'Core Indicators'!HB101</f>
        <v>2</v>
      </c>
      <c r="AG101" s="11">
        <f t="shared" si="27"/>
        <v>2</v>
      </c>
      <c r="AH101" s="11">
        <f>'Core Indicators'!HJ101</f>
        <v>2</v>
      </c>
      <c r="AI101" s="11">
        <f>'Core Indicators'!HR101</f>
        <v>2</v>
      </c>
      <c r="AJ101" s="11">
        <f t="shared" si="28"/>
        <v>2</v>
      </c>
      <c r="AK101" s="11">
        <f>'Core Indicators'!HZ101</f>
        <v>2</v>
      </c>
      <c r="AL101" s="11">
        <f>'Core Indicators'!IH101</f>
        <v>2</v>
      </c>
      <c r="AM101" s="11">
        <f>'Core Indicators'!IP101</f>
        <v>2</v>
      </c>
      <c r="AN101" s="11">
        <f t="shared" si="30"/>
        <v>2</v>
      </c>
    </row>
    <row r="102" spans="1:40" x14ac:dyDescent="0.3">
      <c r="A102" s="281" t="str">
        <f>Lists!C:C</f>
        <v>NGA001</v>
      </c>
      <c r="B102" s="218">
        <f t="shared" si="16"/>
        <v>1.9</v>
      </c>
      <c r="C102" s="219">
        <f t="shared" si="17"/>
        <v>0</v>
      </c>
      <c r="D102" s="282">
        <f t="shared" si="18"/>
        <v>2</v>
      </c>
      <c r="E102" s="281">
        <f>'Core Indicators'!R102</f>
        <v>2</v>
      </c>
      <c r="F102" s="281">
        <f>'Core Indicators'!Z102</f>
        <v>2</v>
      </c>
      <c r="G102" s="219">
        <f t="shared" si="19"/>
        <v>2</v>
      </c>
      <c r="H102" s="281">
        <f>'Core Indicators'!AH102</f>
        <v>2</v>
      </c>
      <c r="I102" s="281">
        <f>'Core Indicators'!AP102</f>
        <v>2</v>
      </c>
      <c r="J102" s="281">
        <f>'Core Indicators'!BN102</f>
        <v>2</v>
      </c>
      <c r="K102" s="281">
        <f t="shared" si="20"/>
        <v>2</v>
      </c>
      <c r="L102" s="218">
        <f t="shared" si="21"/>
        <v>2</v>
      </c>
      <c r="M102" s="282">
        <f t="shared" si="29"/>
        <v>2</v>
      </c>
      <c r="N102" s="283">
        <f>'Core Indicators'!DJ102</f>
        <v>2</v>
      </c>
      <c r="O102" s="283">
        <f>'Core Indicators'!DR102</f>
        <v>2</v>
      </c>
      <c r="P102" s="283">
        <f>'Core Indicators'!DZ102</f>
        <v>2</v>
      </c>
      <c r="Q102" s="283">
        <f>'Core Indicators'!EH102</f>
        <v>2</v>
      </c>
      <c r="R102" s="283">
        <f>'Core Indicators'!EP102</f>
        <v>2</v>
      </c>
      <c r="S102" s="219">
        <f t="shared" si="22"/>
        <v>1.6</v>
      </c>
      <c r="T102" s="219">
        <f t="shared" si="23"/>
        <v>1.1666666666666667</v>
      </c>
      <c r="U102" s="281">
        <v>1</v>
      </c>
      <c r="V102" s="281">
        <v>1</v>
      </c>
      <c r="W102" s="281">
        <f>'Core Indicators'!EX102</f>
        <v>2</v>
      </c>
      <c r="X102" s="219">
        <f t="shared" si="24"/>
        <v>1.5</v>
      </c>
      <c r="Y102" s="281">
        <v>1</v>
      </c>
      <c r="Z102" s="219">
        <f t="shared" si="25"/>
        <v>2</v>
      </c>
      <c r="AA102" s="281">
        <f>'Core Indicators'!FF102</f>
        <v>2</v>
      </c>
      <c r="AB102" s="281">
        <f t="shared" si="26"/>
        <v>2</v>
      </c>
      <c r="AC102" s="11">
        <f>'Core Indicators'!GD102</f>
        <v>2</v>
      </c>
      <c r="AD102" s="11">
        <f>'Core Indicators'!GL102</f>
        <v>2</v>
      </c>
      <c r="AE102" s="11">
        <f>'Core Indicators'!GT102</f>
        <v>2</v>
      </c>
      <c r="AF102" s="11">
        <f>'Core Indicators'!HB102</f>
        <v>2</v>
      </c>
      <c r="AG102" s="11">
        <f t="shared" si="27"/>
        <v>2</v>
      </c>
      <c r="AH102" s="11">
        <f>'Core Indicators'!HJ102</f>
        <v>2</v>
      </c>
      <c r="AI102" s="11">
        <f>'Core Indicators'!HR102</f>
        <v>2</v>
      </c>
      <c r="AJ102" s="11">
        <f t="shared" si="28"/>
        <v>2</v>
      </c>
      <c r="AK102" s="11">
        <f>'Core Indicators'!HZ102</f>
        <v>2</v>
      </c>
      <c r="AL102" s="11">
        <f>'Core Indicators'!IH102</f>
        <v>2</v>
      </c>
      <c r="AM102" s="11">
        <f>'Core Indicators'!IP102</f>
        <v>2</v>
      </c>
      <c r="AN102" s="11">
        <f t="shared" si="30"/>
        <v>2</v>
      </c>
    </row>
    <row r="103" spans="1:40" x14ac:dyDescent="0.3">
      <c r="A103" s="281" t="str">
        <f>Lists!C:C</f>
        <v>NGA003</v>
      </c>
      <c r="B103" s="218">
        <f t="shared" si="16"/>
        <v>2.5</v>
      </c>
      <c r="C103" s="219">
        <f t="shared" si="17"/>
        <v>0</v>
      </c>
      <c r="D103" s="282">
        <f t="shared" si="18"/>
        <v>2.6</v>
      </c>
      <c r="E103" s="281">
        <f>'Core Indicators'!R103</f>
        <v>1</v>
      </c>
      <c r="F103" s="281">
        <f>'Core Indicators'!Z103</f>
        <v>3</v>
      </c>
      <c r="G103" s="219">
        <f t="shared" si="19"/>
        <v>2.1</v>
      </c>
      <c r="H103" s="281">
        <f>'Core Indicators'!AH103</f>
        <v>3</v>
      </c>
      <c r="I103" s="281">
        <f>'Core Indicators'!AP103</f>
        <v>3</v>
      </c>
      <c r="J103" s="281">
        <f>'Core Indicators'!BN103</f>
        <v>2</v>
      </c>
      <c r="K103" s="281">
        <f t="shared" si="20"/>
        <v>2.5</v>
      </c>
      <c r="L103" s="218">
        <f t="shared" si="21"/>
        <v>2.8</v>
      </c>
      <c r="M103" s="282">
        <f t="shared" si="29"/>
        <v>3</v>
      </c>
      <c r="N103" s="283">
        <f>'Core Indicators'!DJ103</f>
        <v>3</v>
      </c>
      <c r="O103" s="283">
        <f>'Core Indicators'!DR103</f>
        <v>3</v>
      </c>
      <c r="P103" s="283">
        <f>'Core Indicators'!DZ103</f>
        <v>3</v>
      </c>
      <c r="Q103" s="283">
        <f>'Core Indicators'!EH103</f>
        <v>3</v>
      </c>
      <c r="R103" s="283">
        <f>'Core Indicators'!EP103</f>
        <v>3</v>
      </c>
      <c r="S103" s="219">
        <f t="shared" si="22"/>
        <v>1.6</v>
      </c>
      <c r="T103" s="219">
        <f t="shared" si="23"/>
        <v>1.1666666666666667</v>
      </c>
      <c r="U103" s="281">
        <v>1</v>
      </c>
      <c r="V103" s="281">
        <v>1</v>
      </c>
      <c r="W103" s="281">
        <f>'Core Indicators'!EX103</f>
        <v>2</v>
      </c>
      <c r="X103" s="219">
        <f t="shared" si="24"/>
        <v>1.5</v>
      </c>
      <c r="Y103" s="281">
        <v>1</v>
      </c>
      <c r="Z103" s="219">
        <f t="shared" si="25"/>
        <v>2</v>
      </c>
      <c r="AA103" s="281">
        <f>'Core Indicators'!FF103</f>
        <v>2</v>
      </c>
      <c r="AB103" s="281">
        <f t="shared" si="26"/>
        <v>2</v>
      </c>
      <c r="AC103" s="11">
        <f>'Core Indicators'!GD103</f>
        <v>2</v>
      </c>
      <c r="AD103" s="11">
        <f>'Core Indicators'!GL103</f>
        <v>2</v>
      </c>
      <c r="AE103" s="11">
        <f>'Core Indicators'!GT103</f>
        <v>2</v>
      </c>
      <c r="AF103" s="11">
        <f>'Core Indicators'!HB103</f>
        <v>2</v>
      </c>
      <c r="AG103" s="11">
        <f t="shared" si="27"/>
        <v>2</v>
      </c>
      <c r="AH103" s="11">
        <f>'Core Indicators'!HJ103</f>
        <v>2</v>
      </c>
      <c r="AI103" s="11">
        <f>'Core Indicators'!HR103</f>
        <v>2</v>
      </c>
      <c r="AJ103" s="11">
        <f t="shared" si="28"/>
        <v>2</v>
      </c>
      <c r="AK103" s="11">
        <f>'Core Indicators'!HZ103</f>
        <v>2</v>
      </c>
      <c r="AL103" s="11">
        <f>'Core Indicators'!IH103</f>
        <v>2</v>
      </c>
      <c r="AM103" s="11">
        <f>'Core Indicators'!IP103</f>
        <v>2</v>
      </c>
      <c r="AN103" s="11">
        <f t="shared" si="30"/>
        <v>2</v>
      </c>
    </row>
    <row r="104" spans="1:40" x14ac:dyDescent="0.3">
      <c r="A104" s="281" t="str">
        <f>Lists!C:C</f>
        <v>NGA004</v>
      </c>
      <c r="B104" s="218">
        <f t="shared" si="16"/>
        <v>1.8</v>
      </c>
      <c r="C104" s="219">
        <f t="shared" si="17"/>
        <v>1</v>
      </c>
      <c r="D104" s="282">
        <f t="shared" si="18"/>
        <v>1.7</v>
      </c>
      <c r="E104" s="281">
        <f>'Core Indicators'!R104</f>
        <v>1</v>
      </c>
      <c r="F104" s="281">
        <f>'Core Indicators'!Z104</f>
        <v>1</v>
      </c>
      <c r="G104" s="219">
        <f t="shared" si="19"/>
        <v>1</v>
      </c>
      <c r="H104" s="281">
        <f>'Core Indicators'!AH104</f>
        <v>2</v>
      </c>
      <c r="I104" s="281">
        <f>'Core Indicators'!AP104</f>
        <v>2</v>
      </c>
      <c r="J104" s="281">
        <f>'Core Indicators'!BN104</f>
        <v>2</v>
      </c>
      <c r="K104" s="281">
        <f t="shared" si="20"/>
        <v>2</v>
      </c>
      <c r="L104" s="218">
        <f t="shared" si="21"/>
        <v>2</v>
      </c>
      <c r="M104" s="282">
        <f t="shared" si="29"/>
        <v>2</v>
      </c>
      <c r="N104" s="283">
        <f>'Core Indicators'!DJ104</f>
        <v>2</v>
      </c>
      <c r="O104" s="283">
        <f>'Core Indicators'!DR104</f>
        <v>2</v>
      </c>
      <c r="P104" s="283">
        <f>'Core Indicators'!DZ104</f>
        <v>2</v>
      </c>
      <c r="Q104" s="283">
        <f>'Core Indicators'!EH104</f>
        <v>2</v>
      </c>
      <c r="R104" s="283">
        <f>'Core Indicators'!EP104</f>
        <v>2</v>
      </c>
      <c r="S104" s="219">
        <f t="shared" si="22"/>
        <v>1.6</v>
      </c>
      <c r="T104" s="219">
        <f t="shared" si="23"/>
        <v>1.1666666666666667</v>
      </c>
      <c r="U104" s="281">
        <v>1</v>
      </c>
      <c r="V104" s="281">
        <v>1</v>
      </c>
      <c r="W104" s="281">
        <f>'Core Indicators'!EX104</f>
        <v>2</v>
      </c>
      <c r="X104" s="219">
        <f t="shared" si="24"/>
        <v>1.5</v>
      </c>
      <c r="Y104" s="281">
        <v>1</v>
      </c>
      <c r="Z104" s="219">
        <f t="shared" si="25"/>
        <v>2</v>
      </c>
      <c r="AA104" s="281" t="str">
        <f>'Core Indicators'!FF104</f>
        <v>x</v>
      </c>
      <c r="AB104" s="281">
        <f t="shared" si="26"/>
        <v>2</v>
      </c>
      <c r="AC104" s="11">
        <f>'Core Indicators'!GD104</f>
        <v>2</v>
      </c>
      <c r="AD104" s="11">
        <f>'Core Indicators'!GL104</f>
        <v>2</v>
      </c>
      <c r="AE104" s="11">
        <f>'Core Indicators'!GT104</f>
        <v>2</v>
      </c>
      <c r="AF104" s="11">
        <f>'Core Indicators'!HB104</f>
        <v>2</v>
      </c>
      <c r="AG104" s="11">
        <f t="shared" si="27"/>
        <v>2</v>
      </c>
      <c r="AH104" s="11">
        <f>'Core Indicators'!HJ104</f>
        <v>2</v>
      </c>
      <c r="AI104" s="11">
        <f>'Core Indicators'!HR104</f>
        <v>2</v>
      </c>
      <c r="AJ104" s="11">
        <f t="shared" si="28"/>
        <v>2</v>
      </c>
      <c r="AK104" s="11">
        <f>'Core Indicators'!HZ104</f>
        <v>2</v>
      </c>
      <c r="AL104" s="11">
        <f>'Core Indicators'!IH104</f>
        <v>2</v>
      </c>
      <c r="AM104" s="11">
        <f>'Core Indicators'!IP104</f>
        <v>2</v>
      </c>
      <c r="AN104" s="11">
        <f t="shared" si="30"/>
        <v>2</v>
      </c>
    </row>
    <row r="105" spans="1:40" x14ac:dyDescent="0.3">
      <c r="A105" s="281" t="str">
        <f>Lists!C:C</f>
        <v>NGA007</v>
      </c>
      <c r="B105" s="218">
        <f t="shared" si="16"/>
        <v>1.8</v>
      </c>
      <c r="C105" s="219">
        <f t="shared" si="17"/>
        <v>0</v>
      </c>
      <c r="D105" s="282">
        <f t="shared" si="18"/>
        <v>2</v>
      </c>
      <c r="E105" s="281">
        <f>'Core Indicators'!R105</f>
        <v>2</v>
      </c>
      <c r="F105" s="281">
        <f>'Core Indicators'!Z105</f>
        <v>2</v>
      </c>
      <c r="G105" s="219">
        <f t="shared" si="19"/>
        <v>2</v>
      </c>
      <c r="H105" s="281">
        <f>'Core Indicators'!AH105</f>
        <v>2</v>
      </c>
      <c r="I105" s="281">
        <f>'Core Indicators'!AP105</f>
        <v>2</v>
      </c>
      <c r="J105" s="281">
        <f>'Core Indicators'!BN105</f>
        <v>2</v>
      </c>
      <c r="K105" s="281">
        <f t="shared" si="20"/>
        <v>2</v>
      </c>
      <c r="L105" s="218">
        <f t="shared" si="21"/>
        <v>2</v>
      </c>
      <c r="M105" s="282">
        <f t="shared" si="29"/>
        <v>2</v>
      </c>
      <c r="N105" s="283">
        <f>'Core Indicators'!DJ105</f>
        <v>2</v>
      </c>
      <c r="O105" s="283" t="str">
        <f>'Core Indicators'!DR105</f>
        <v>x</v>
      </c>
      <c r="P105" s="283">
        <f>'Core Indicators'!DZ105</f>
        <v>2</v>
      </c>
      <c r="Q105" s="283" t="str">
        <f>'Core Indicators'!EH105</f>
        <v>x</v>
      </c>
      <c r="R105" s="283" t="str">
        <f>'Core Indicators'!EP105</f>
        <v>x</v>
      </c>
      <c r="S105" s="219">
        <f t="shared" si="22"/>
        <v>1.3</v>
      </c>
      <c r="T105" s="219">
        <f t="shared" si="23"/>
        <v>1.1666666666666667</v>
      </c>
      <c r="U105" s="281">
        <v>1</v>
      </c>
      <c r="V105" s="281">
        <v>1</v>
      </c>
      <c r="W105" s="281">
        <f>'Core Indicators'!EX105</f>
        <v>2</v>
      </c>
      <c r="X105" s="219">
        <f t="shared" si="24"/>
        <v>1.5</v>
      </c>
      <c r="Y105" s="281">
        <v>1</v>
      </c>
      <c r="Z105" s="219">
        <f t="shared" si="25"/>
        <v>1.5</v>
      </c>
      <c r="AA105" s="281">
        <f>'Core Indicators'!FF105</f>
        <v>1</v>
      </c>
      <c r="AB105" s="281">
        <f t="shared" si="26"/>
        <v>2</v>
      </c>
      <c r="AC105" s="11">
        <f>'Core Indicators'!GD105</f>
        <v>2</v>
      </c>
      <c r="AD105" s="11">
        <f>'Core Indicators'!GL105</f>
        <v>2</v>
      </c>
      <c r="AE105" s="11">
        <f>'Core Indicators'!GT105</f>
        <v>2</v>
      </c>
      <c r="AF105" s="11">
        <f>'Core Indicators'!HB105</f>
        <v>2</v>
      </c>
      <c r="AG105" s="11">
        <f t="shared" si="27"/>
        <v>2</v>
      </c>
      <c r="AH105" s="11">
        <f>'Core Indicators'!HJ105</f>
        <v>2</v>
      </c>
      <c r="AI105" s="11">
        <f>'Core Indicators'!HR105</f>
        <v>2</v>
      </c>
      <c r="AJ105" s="11">
        <f t="shared" si="28"/>
        <v>2</v>
      </c>
      <c r="AK105" s="11">
        <f>'Core Indicators'!HZ105</f>
        <v>2</v>
      </c>
      <c r="AL105" s="11">
        <f>'Core Indicators'!IH105</f>
        <v>2</v>
      </c>
      <c r="AM105" s="11">
        <f>'Core Indicators'!IP105</f>
        <v>2</v>
      </c>
      <c r="AN105" s="11">
        <f t="shared" si="30"/>
        <v>2</v>
      </c>
    </row>
    <row r="106" spans="1:40" x14ac:dyDescent="0.3">
      <c r="A106" s="281" t="str">
        <f>Lists!C:C</f>
        <v>NGA008</v>
      </c>
      <c r="B106" s="218">
        <f t="shared" si="16"/>
        <v>1.8</v>
      </c>
      <c r="C106" s="219">
        <f t="shared" si="17"/>
        <v>1</v>
      </c>
      <c r="D106" s="282">
        <f t="shared" si="18"/>
        <v>1.8</v>
      </c>
      <c r="E106" s="281">
        <f>'Core Indicators'!R106</f>
        <v>1</v>
      </c>
      <c r="F106" s="281">
        <f>'Core Indicators'!Z106</f>
        <v>2</v>
      </c>
      <c r="G106" s="219">
        <f t="shared" si="19"/>
        <v>1.5</v>
      </c>
      <c r="H106" s="281">
        <f>'Core Indicators'!AH106</f>
        <v>2</v>
      </c>
      <c r="I106" s="281">
        <f>'Core Indicators'!AP106</f>
        <v>2</v>
      </c>
      <c r="J106" s="281" t="str">
        <f>'Core Indicators'!BN106</f>
        <v>x</v>
      </c>
      <c r="K106" s="281">
        <f t="shared" si="20"/>
        <v>2</v>
      </c>
      <c r="L106" s="218">
        <f t="shared" si="21"/>
        <v>2</v>
      </c>
      <c r="M106" s="282">
        <f t="shared" si="29"/>
        <v>2</v>
      </c>
      <c r="N106" s="283">
        <f>'Core Indicators'!DJ106</f>
        <v>2</v>
      </c>
      <c r="O106" s="283" t="str">
        <f>'Core Indicators'!DR106</f>
        <v>x</v>
      </c>
      <c r="P106" s="283">
        <f>'Core Indicators'!DZ106</f>
        <v>2</v>
      </c>
      <c r="Q106" s="283" t="str">
        <f>'Core Indicators'!EH106</f>
        <v>x</v>
      </c>
      <c r="R106" s="283" t="str">
        <f>'Core Indicators'!EP106</f>
        <v>x</v>
      </c>
      <c r="S106" s="219">
        <f t="shared" si="22"/>
        <v>1.6</v>
      </c>
      <c r="T106" s="219">
        <f t="shared" si="23"/>
        <v>1.1666666666666667</v>
      </c>
      <c r="U106" s="281">
        <v>1</v>
      </c>
      <c r="V106" s="281">
        <v>1</v>
      </c>
      <c r="W106" s="281">
        <f>'Core Indicators'!EX106</f>
        <v>2</v>
      </c>
      <c r="X106" s="219">
        <f t="shared" si="24"/>
        <v>1.5</v>
      </c>
      <c r="Y106" s="281">
        <v>1</v>
      </c>
      <c r="Z106" s="219">
        <f t="shared" si="25"/>
        <v>2</v>
      </c>
      <c r="AA106" s="281">
        <f>'Core Indicators'!FF106</f>
        <v>2</v>
      </c>
      <c r="AB106" s="281">
        <f t="shared" si="26"/>
        <v>2</v>
      </c>
      <c r="AC106" s="11">
        <f>'Core Indicators'!GD106</f>
        <v>2</v>
      </c>
      <c r="AD106" s="11">
        <f>'Core Indicators'!GL106</f>
        <v>2</v>
      </c>
      <c r="AE106" s="11">
        <f>'Core Indicators'!GT106</f>
        <v>2</v>
      </c>
      <c r="AF106" s="11">
        <f>'Core Indicators'!HB106</f>
        <v>2</v>
      </c>
      <c r="AG106" s="11">
        <f t="shared" si="27"/>
        <v>2</v>
      </c>
      <c r="AH106" s="11">
        <f>'Core Indicators'!HJ106</f>
        <v>2</v>
      </c>
      <c r="AI106" s="11">
        <f>'Core Indicators'!HR106</f>
        <v>2</v>
      </c>
      <c r="AJ106" s="11">
        <f t="shared" si="28"/>
        <v>2</v>
      </c>
      <c r="AK106" s="11">
        <f>'Core Indicators'!HZ106</f>
        <v>2</v>
      </c>
      <c r="AL106" s="11">
        <f>'Core Indicators'!IH106</f>
        <v>2</v>
      </c>
      <c r="AM106" s="11">
        <f>'Core Indicators'!IP106</f>
        <v>2</v>
      </c>
      <c r="AN106" s="11">
        <f t="shared" si="30"/>
        <v>2</v>
      </c>
    </row>
    <row r="107" spans="1:40" x14ac:dyDescent="0.3">
      <c r="A107" s="281" t="str">
        <f>Lists!C:C</f>
        <v>REG001</v>
      </c>
      <c r="B107" s="218">
        <f t="shared" si="16"/>
        <v>1.9</v>
      </c>
      <c r="C107" s="219">
        <f t="shared" si="17"/>
        <v>0</v>
      </c>
      <c r="D107" s="282">
        <f t="shared" si="18"/>
        <v>2</v>
      </c>
      <c r="E107" s="281">
        <f>'Core Indicators'!R107</f>
        <v>2</v>
      </c>
      <c r="F107" s="281">
        <f>'Core Indicators'!Z107</f>
        <v>2</v>
      </c>
      <c r="G107" s="219">
        <f t="shared" si="19"/>
        <v>2</v>
      </c>
      <c r="H107" s="281">
        <f>'Core Indicators'!AH107</f>
        <v>2</v>
      </c>
      <c r="I107" s="281">
        <f>'Core Indicators'!AP107</f>
        <v>2</v>
      </c>
      <c r="J107" s="281">
        <f>'Core Indicators'!BN107</f>
        <v>2</v>
      </c>
      <c r="K107" s="281">
        <f t="shared" si="20"/>
        <v>2</v>
      </c>
      <c r="L107" s="218">
        <f t="shared" si="21"/>
        <v>2</v>
      </c>
      <c r="M107" s="282">
        <f t="shared" si="29"/>
        <v>2</v>
      </c>
      <c r="N107" s="283">
        <f>'Core Indicators'!DJ107</f>
        <v>2</v>
      </c>
      <c r="O107" s="283">
        <f>'Core Indicators'!DR107</f>
        <v>2</v>
      </c>
      <c r="P107" s="283">
        <f>'Core Indicators'!DZ107</f>
        <v>2</v>
      </c>
      <c r="Q107" s="283">
        <f>'Core Indicators'!EH107</f>
        <v>2</v>
      </c>
      <c r="R107" s="283">
        <f>'Core Indicators'!EP107</f>
        <v>2</v>
      </c>
      <c r="S107" s="219">
        <f t="shared" si="22"/>
        <v>1.6</v>
      </c>
      <c r="T107" s="219">
        <f t="shared" si="23"/>
        <v>1.1666666666666667</v>
      </c>
      <c r="U107" s="281">
        <v>1</v>
      </c>
      <c r="V107" s="281">
        <v>1</v>
      </c>
      <c r="W107" s="281">
        <f>'Core Indicators'!EX107</f>
        <v>2</v>
      </c>
      <c r="X107" s="219">
        <f t="shared" si="24"/>
        <v>1.5</v>
      </c>
      <c r="Y107" s="281">
        <v>1</v>
      </c>
      <c r="Z107" s="219">
        <f t="shared" si="25"/>
        <v>2</v>
      </c>
      <c r="AA107" s="281">
        <f>'Core Indicators'!FF107</f>
        <v>2</v>
      </c>
      <c r="AB107" s="281">
        <f t="shared" si="26"/>
        <v>2</v>
      </c>
      <c r="AC107" s="11">
        <f>'Core Indicators'!GD107</f>
        <v>2</v>
      </c>
      <c r="AD107" s="11">
        <f>'Core Indicators'!GL107</f>
        <v>2</v>
      </c>
      <c r="AE107" s="11">
        <f>'Core Indicators'!GT107</f>
        <v>2</v>
      </c>
      <c r="AF107" s="11">
        <f>'Core Indicators'!HB107</f>
        <v>2</v>
      </c>
      <c r="AG107" s="11">
        <f t="shared" si="27"/>
        <v>2</v>
      </c>
      <c r="AH107" s="11">
        <f>'Core Indicators'!HJ107</f>
        <v>2</v>
      </c>
      <c r="AI107" s="11">
        <f>'Core Indicators'!HR107</f>
        <v>2</v>
      </c>
      <c r="AJ107" s="11">
        <f t="shared" si="28"/>
        <v>2</v>
      </c>
      <c r="AK107" s="11">
        <f>'Core Indicators'!HZ107</f>
        <v>2</v>
      </c>
      <c r="AL107" s="11">
        <f>'Core Indicators'!IH107</f>
        <v>2</v>
      </c>
      <c r="AM107" s="11">
        <f>'Core Indicators'!IP107</f>
        <v>2</v>
      </c>
      <c r="AN107" s="11">
        <f t="shared" si="30"/>
        <v>2</v>
      </c>
    </row>
    <row r="108" spans="1:40" x14ac:dyDescent="0.3">
      <c r="A108" s="281" t="str">
        <f>Lists!C:C</f>
        <v>PAK001</v>
      </c>
      <c r="B108" s="218">
        <f t="shared" si="16"/>
        <v>1.9</v>
      </c>
      <c r="C108" s="219">
        <f t="shared" si="17"/>
        <v>0</v>
      </c>
      <c r="D108" s="282">
        <f t="shared" si="18"/>
        <v>2.2999999999999998</v>
      </c>
      <c r="E108" s="281">
        <f>'Core Indicators'!R108</f>
        <v>2</v>
      </c>
      <c r="F108" s="281">
        <f>'Core Indicators'!Z108</f>
        <v>2</v>
      </c>
      <c r="G108" s="219">
        <f t="shared" si="19"/>
        <v>2</v>
      </c>
      <c r="H108" s="281">
        <f>'Core Indicators'!AH108</f>
        <v>3</v>
      </c>
      <c r="I108" s="281">
        <f>'Core Indicators'!AP108</f>
        <v>2</v>
      </c>
      <c r="J108" s="281">
        <f>'Core Indicators'!BN108</f>
        <v>2</v>
      </c>
      <c r="K108" s="281">
        <f t="shared" si="20"/>
        <v>2</v>
      </c>
      <c r="L108" s="218">
        <f t="shared" si="21"/>
        <v>2.5</v>
      </c>
      <c r="M108" s="282">
        <f t="shared" si="29"/>
        <v>2</v>
      </c>
      <c r="N108" s="283">
        <f>'Core Indicators'!DJ108</f>
        <v>2</v>
      </c>
      <c r="O108" s="283">
        <f>'Core Indicators'!DR108</f>
        <v>2</v>
      </c>
      <c r="P108" s="283">
        <f>'Core Indicators'!DZ108</f>
        <v>2</v>
      </c>
      <c r="Q108" s="283">
        <f>'Core Indicators'!EH108</f>
        <v>2</v>
      </c>
      <c r="R108" s="283">
        <f>'Core Indicators'!EP108</f>
        <v>2</v>
      </c>
      <c r="S108" s="219">
        <f t="shared" si="22"/>
        <v>1.3</v>
      </c>
      <c r="T108" s="219">
        <f t="shared" si="23"/>
        <v>1.1666666666666667</v>
      </c>
      <c r="U108" s="281">
        <v>1</v>
      </c>
      <c r="V108" s="281">
        <v>1</v>
      </c>
      <c r="W108" s="281">
        <f>'Core Indicators'!EX108</f>
        <v>2</v>
      </c>
      <c r="X108" s="219">
        <f t="shared" si="24"/>
        <v>1.5</v>
      </c>
      <c r="Y108" s="281">
        <v>1</v>
      </c>
      <c r="Z108" s="219">
        <f t="shared" si="25"/>
        <v>1.5</v>
      </c>
      <c r="AA108" s="281">
        <f>'Core Indicators'!FF108</f>
        <v>1</v>
      </c>
      <c r="AB108" s="281">
        <f t="shared" si="26"/>
        <v>2</v>
      </c>
      <c r="AC108" s="11">
        <f>'Core Indicators'!GD108</f>
        <v>2</v>
      </c>
      <c r="AD108" s="11">
        <f>'Core Indicators'!GL108</f>
        <v>2</v>
      </c>
      <c r="AE108" s="11">
        <f>'Core Indicators'!GT108</f>
        <v>2</v>
      </c>
      <c r="AF108" s="11">
        <f>'Core Indicators'!HB108</f>
        <v>2</v>
      </c>
      <c r="AG108" s="11">
        <f t="shared" si="27"/>
        <v>2</v>
      </c>
      <c r="AH108" s="11">
        <f>'Core Indicators'!HJ108</f>
        <v>2</v>
      </c>
      <c r="AI108" s="11">
        <f>'Core Indicators'!HR108</f>
        <v>2</v>
      </c>
      <c r="AJ108" s="11">
        <f t="shared" si="28"/>
        <v>2</v>
      </c>
      <c r="AK108" s="11">
        <f>'Core Indicators'!HZ108</f>
        <v>2</v>
      </c>
      <c r="AL108" s="11">
        <f>'Core Indicators'!IH108</f>
        <v>2</v>
      </c>
      <c r="AM108" s="11">
        <f>'Core Indicators'!IP108</f>
        <v>2</v>
      </c>
      <c r="AN108" s="11">
        <f t="shared" si="30"/>
        <v>2</v>
      </c>
    </row>
    <row r="109" spans="1:40" x14ac:dyDescent="0.3">
      <c r="A109" s="281" t="str">
        <f>Lists!C:C</f>
        <v>PAK004</v>
      </c>
      <c r="B109" s="218">
        <f t="shared" si="16"/>
        <v>2.4</v>
      </c>
      <c r="C109" s="219">
        <f t="shared" si="17"/>
        <v>1</v>
      </c>
      <c r="D109" s="282">
        <f t="shared" si="18"/>
        <v>2.2000000000000002</v>
      </c>
      <c r="E109" s="281">
        <f>'Core Indicators'!R109</f>
        <v>1</v>
      </c>
      <c r="F109" s="281">
        <f>'Core Indicators'!Z109</f>
        <v>2</v>
      </c>
      <c r="G109" s="219">
        <f t="shared" si="19"/>
        <v>1.5</v>
      </c>
      <c r="H109" s="281">
        <f>'Core Indicators'!AH109</f>
        <v>2</v>
      </c>
      <c r="I109" s="281" t="str">
        <f>'Core Indicators'!AP109</f>
        <v>x</v>
      </c>
      <c r="J109" s="281">
        <f>'Core Indicators'!BN109</f>
        <v>3</v>
      </c>
      <c r="K109" s="281">
        <f t="shared" si="20"/>
        <v>3</v>
      </c>
      <c r="L109" s="218">
        <f t="shared" si="21"/>
        <v>2.5</v>
      </c>
      <c r="M109" s="282">
        <f t="shared" si="29"/>
        <v>3</v>
      </c>
      <c r="N109" s="283">
        <f>'Core Indicators'!DJ109</f>
        <v>3</v>
      </c>
      <c r="O109" s="283">
        <f>'Core Indicators'!DR109</f>
        <v>3</v>
      </c>
      <c r="P109" s="283">
        <f>'Core Indicators'!DZ109</f>
        <v>3</v>
      </c>
      <c r="Q109" s="283">
        <f>'Core Indicators'!EH109</f>
        <v>3</v>
      </c>
      <c r="R109" s="283">
        <f>'Core Indicators'!EP109</f>
        <v>3</v>
      </c>
      <c r="S109" s="219">
        <f t="shared" si="22"/>
        <v>1.6</v>
      </c>
      <c r="T109" s="219">
        <f t="shared" si="23"/>
        <v>1.1666666666666667</v>
      </c>
      <c r="U109" s="281">
        <v>1</v>
      </c>
      <c r="V109" s="281">
        <v>1</v>
      </c>
      <c r="W109" s="281">
        <f>'Core Indicators'!EX109</f>
        <v>2</v>
      </c>
      <c r="X109" s="219">
        <f t="shared" si="24"/>
        <v>1.5</v>
      </c>
      <c r="Y109" s="281">
        <v>1</v>
      </c>
      <c r="Z109" s="219">
        <f t="shared" si="25"/>
        <v>2</v>
      </c>
      <c r="AA109" s="281">
        <f>'Core Indicators'!FF109</f>
        <v>2</v>
      </c>
      <c r="AB109" s="281">
        <f t="shared" si="26"/>
        <v>2</v>
      </c>
      <c r="AC109" s="11">
        <f>'Core Indicators'!GD109</f>
        <v>2</v>
      </c>
      <c r="AD109" s="11">
        <f>'Core Indicators'!GL109</f>
        <v>2</v>
      </c>
      <c r="AE109" s="11">
        <f>'Core Indicators'!GT109</f>
        <v>2</v>
      </c>
      <c r="AF109" s="11">
        <f>'Core Indicators'!HB109</f>
        <v>2</v>
      </c>
      <c r="AG109" s="11">
        <f t="shared" si="27"/>
        <v>2</v>
      </c>
      <c r="AH109" s="11">
        <f>'Core Indicators'!HJ109</f>
        <v>2</v>
      </c>
      <c r="AI109" s="11">
        <f>'Core Indicators'!HR109</f>
        <v>2</v>
      </c>
      <c r="AJ109" s="11">
        <f t="shared" si="28"/>
        <v>2</v>
      </c>
      <c r="AK109" s="11">
        <f>'Core Indicators'!HZ109</f>
        <v>2</v>
      </c>
      <c r="AL109" s="11">
        <f>'Core Indicators'!IH109</f>
        <v>2</v>
      </c>
      <c r="AM109" s="11">
        <f>'Core Indicators'!IP109</f>
        <v>2</v>
      </c>
      <c r="AN109" s="11">
        <f t="shared" si="30"/>
        <v>2</v>
      </c>
    </row>
    <row r="110" spans="1:40" x14ac:dyDescent="0.3">
      <c r="A110" s="281" t="str">
        <f>Lists!C:C</f>
        <v>PSE002</v>
      </c>
      <c r="B110" s="218">
        <f t="shared" si="16"/>
        <v>2</v>
      </c>
      <c r="C110" s="219">
        <f t="shared" si="17"/>
        <v>0</v>
      </c>
      <c r="D110" s="282">
        <f t="shared" si="18"/>
        <v>2.2999999999999998</v>
      </c>
      <c r="E110" s="281">
        <f>'Core Indicators'!R110</f>
        <v>2</v>
      </c>
      <c r="F110" s="281">
        <f>'Core Indicators'!Z110</f>
        <v>2</v>
      </c>
      <c r="G110" s="219">
        <f t="shared" si="19"/>
        <v>2</v>
      </c>
      <c r="H110" s="281">
        <f>'Core Indicators'!AH110</f>
        <v>2</v>
      </c>
      <c r="I110" s="281">
        <f>'Core Indicators'!AP110</f>
        <v>3</v>
      </c>
      <c r="J110" s="281">
        <f>'Core Indicators'!BN110</f>
        <v>3</v>
      </c>
      <c r="K110" s="281">
        <f t="shared" si="20"/>
        <v>3</v>
      </c>
      <c r="L110" s="218">
        <f t="shared" si="21"/>
        <v>2.5</v>
      </c>
      <c r="M110" s="282">
        <f t="shared" si="29"/>
        <v>2</v>
      </c>
      <c r="N110" s="283">
        <f>'Core Indicators'!DJ110</f>
        <v>2</v>
      </c>
      <c r="O110" s="283">
        <f>'Core Indicators'!DR110</f>
        <v>2</v>
      </c>
      <c r="P110" s="283">
        <f>'Core Indicators'!DZ110</f>
        <v>2</v>
      </c>
      <c r="Q110" s="283">
        <f>'Core Indicators'!EH110</f>
        <v>2</v>
      </c>
      <c r="R110" s="283">
        <f>'Core Indicators'!EP110</f>
        <v>2</v>
      </c>
      <c r="S110" s="219">
        <f t="shared" si="22"/>
        <v>1.7</v>
      </c>
      <c r="T110" s="219">
        <f t="shared" si="23"/>
        <v>1.3333333333333333</v>
      </c>
      <c r="U110" s="281">
        <v>1</v>
      </c>
      <c r="V110" s="281">
        <v>1</v>
      </c>
      <c r="W110" s="281">
        <f>'Core Indicators'!EX110</f>
        <v>3</v>
      </c>
      <c r="X110" s="219">
        <f t="shared" si="24"/>
        <v>2</v>
      </c>
      <c r="Y110" s="281">
        <v>1</v>
      </c>
      <c r="Z110" s="219">
        <f t="shared" si="25"/>
        <v>2</v>
      </c>
      <c r="AA110" s="281">
        <f>'Core Indicators'!FF110</f>
        <v>2</v>
      </c>
      <c r="AB110" s="281">
        <f t="shared" si="26"/>
        <v>2</v>
      </c>
      <c r="AC110" s="11">
        <f>'Core Indicators'!GD110</f>
        <v>2</v>
      </c>
      <c r="AD110" s="11">
        <f>'Core Indicators'!GL110</f>
        <v>2</v>
      </c>
      <c r="AE110" s="11">
        <f>'Core Indicators'!GT110</f>
        <v>2</v>
      </c>
      <c r="AF110" s="11">
        <f>'Core Indicators'!HB110</f>
        <v>2</v>
      </c>
      <c r="AG110" s="11">
        <f t="shared" si="27"/>
        <v>2</v>
      </c>
      <c r="AH110" s="11">
        <f>'Core Indicators'!HJ110</f>
        <v>2</v>
      </c>
      <c r="AI110" s="11">
        <f>'Core Indicators'!HR110</f>
        <v>2</v>
      </c>
      <c r="AJ110" s="11">
        <f t="shared" si="28"/>
        <v>2</v>
      </c>
      <c r="AK110" s="11">
        <f>'Core Indicators'!HZ110</f>
        <v>2</v>
      </c>
      <c r="AL110" s="11">
        <f>'Core Indicators'!IH110</f>
        <v>2</v>
      </c>
      <c r="AM110" s="11">
        <f>'Core Indicators'!IP110</f>
        <v>2</v>
      </c>
      <c r="AN110" s="11">
        <f t="shared" si="30"/>
        <v>2</v>
      </c>
    </row>
    <row r="111" spans="1:40" x14ac:dyDescent="0.3">
      <c r="A111" s="281" t="str">
        <f>Lists!C:C</f>
        <v>PER002</v>
      </c>
      <c r="B111" s="218">
        <f t="shared" si="16"/>
        <v>2.4</v>
      </c>
      <c r="C111" s="219">
        <f t="shared" si="17"/>
        <v>0</v>
      </c>
      <c r="D111" s="282">
        <f t="shared" si="18"/>
        <v>2.2000000000000002</v>
      </c>
      <c r="E111" s="281">
        <f>'Core Indicators'!R111</f>
        <v>2</v>
      </c>
      <c r="F111" s="281">
        <f>'Core Indicators'!Z111</f>
        <v>2</v>
      </c>
      <c r="G111" s="219">
        <f t="shared" si="19"/>
        <v>2</v>
      </c>
      <c r="H111" s="281">
        <f>'Core Indicators'!AH111</f>
        <v>2</v>
      </c>
      <c r="I111" s="281">
        <f>'Core Indicators'!AP111</f>
        <v>2</v>
      </c>
      <c r="J111" s="281">
        <f>'Core Indicators'!BN111</f>
        <v>3</v>
      </c>
      <c r="K111" s="281">
        <f t="shared" si="20"/>
        <v>2.5</v>
      </c>
      <c r="L111" s="218">
        <f t="shared" si="21"/>
        <v>2.2999999999999998</v>
      </c>
      <c r="M111" s="282">
        <f t="shared" si="29"/>
        <v>3</v>
      </c>
      <c r="N111" s="283">
        <f>'Core Indicators'!DJ111</f>
        <v>3</v>
      </c>
      <c r="O111" s="283">
        <f>'Core Indicators'!DR111</f>
        <v>3</v>
      </c>
      <c r="P111" s="283">
        <f>'Core Indicators'!DZ111</f>
        <v>3</v>
      </c>
      <c r="Q111" s="283">
        <f>'Core Indicators'!EH111</f>
        <v>3</v>
      </c>
      <c r="R111" s="283">
        <f>'Core Indicators'!EP111</f>
        <v>3</v>
      </c>
      <c r="S111" s="219">
        <f t="shared" si="22"/>
        <v>1.7</v>
      </c>
      <c r="T111" s="219">
        <f t="shared" si="23"/>
        <v>1.3333333333333333</v>
      </c>
      <c r="U111" s="281">
        <v>1</v>
      </c>
      <c r="V111" s="281">
        <v>1</v>
      </c>
      <c r="W111" s="281">
        <f>'Core Indicators'!EX111</f>
        <v>3</v>
      </c>
      <c r="X111" s="219">
        <f t="shared" si="24"/>
        <v>2</v>
      </c>
      <c r="Y111" s="281">
        <v>1</v>
      </c>
      <c r="Z111" s="219">
        <f t="shared" si="25"/>
        <v>2.125</v>
      </c>
      <c r="AA111" s="281">
        <f>'Core Indicators'!FF111</f>
        <v>2</v>
      </c>
      <c r="AB111" s="281">
        <f t="shared" si="26"/>
        <v>2.25</v>
      </c>
      <c r="AC111" s="11">
        <f>'Core Indicators'!GD111</f>
        <v>2</v>
      </c>
      <c r="AD111" s="11">
        <f>'Core Indicators'!GL111</f>
        <v>3</v>
      </c>
      <c r="AE111" s="11">
        <f>'Core Indicators'!GT111</f>
        <v>2</v>
      </c>
      <c r="AF111" s="11">
        <f>'Core Indicators'!HB111</f>
        <v>2</v>
      </c>
      <c r="AG111" s="11">
        <f t="shared" si="27"/>
        <v>2.25</v>
      </c>
      <c r="AH111" s="11">
        <f>'Core Indicators'!HJ111</f>
        <v>2</v>
      </c>
      <c r="AI111" s="11">
        <f>'Core Indicators'!HR111</f>
        <v>3</v>
      </c>
      <c r="AJ111" s="11">
        <f t="shared" si="28"/>
        <v>2.5</v>
      </c>
      <c r="AK111" s="11">
        <f>'Core Indicators'!HZ111</f>
        <v>2</v>
      </c>
      <c r="AL111" s="11">
        <f>'Core Indicators'!IH111</f>
        <v>2</v>
      </c>
      <c r="AM111" s="11">
        <f>'Core Indicators'!IP111</f>
        <v>2</v>
      </c>
      <c r="AN111" s="11">
        <f t="shared" si="30"/>
        <v>2</v>
      </c>
    </row>
    <row r="112" spans="1:40" x14ac:dyDescent="0.3">
      <c r="A112" s="281" t="str">
        <f>Lists!C:C</f>
        <v>PHL001</v>
      </c>
      <c r="B112" s="218">
        <f t="shared" si="16"/>
        <v>1.9</v>
      </c>
      <c r="C112" s="219">
        <f t="shared" si="17"/>
        <v>0</v>
      </c>
      <c r="D112" s="282">
        <f t="shared" si="18"/>
        <v>2</v>
      </c>
      <c r="E112" s="281">
        <f>'Core Indicators'!R112</f>
        <v>2</v>
      </c>
      <c r="F112" s="281">
        <f>'Core Indicators'!Z112</f>
        <v>2</v>
      </c>
      <c r="G112" s="219">
        <f t="shared" si="19"/>
        <v>2</v>
      </c>
      <c r="H112" s="281">
        <f>'Core Indicators'!AH112</f>
        <v>2</v>
      </c>
      <c r="I112" s="281">
        <f>'Core Indicators'!AP112</f>
        <v>2</v>
      </c>
      <c r="J112" s="281">
        <f>'Core Indicators'!BN112</f>
        <v>2</v>
      </c>
      <c r="K112" s="281">
        <f t="shared" si="20"/>
        <v>2</v>
      </c>
      <c r="L112" s="218">
        <f t="shared" si="21"/>
        <v>2</v>
      </c>
      <c r="M112" s="282">
        <f t="shared" si="29"/>
        <v>2</v>
      </c>
      <c r="N112" s="283">
        <f>'Core Indicators'!DJ112</f>
        <v>2</v>
      </c>
      <c r="O112" s="283">
        <f>'Core Indicators'!DR112</f>
        <v>2</v>
      </c>
      <c r="P112" s="283">
        <f>'Core Indicators'!DZ112</f>
        <v>2</v>
      </c>
      <c r="Q112" s="283">
        <f>'Core Indicators'!EH112</f>
        <v>2</v>
      </c>
      <c r="R112" s="283">
        <f>'Core Indicators'!EP112</f>
        <v>2</v>
      </c>
      <c r="S112" s="219">
        <f t="shared" si="22"/>
        <v>1.6</v>
      </c>
      <c r="T112" s="219">
        <f t="shared" si="23"/>
        <v>1.1666666666666667</v>
      </c>
      <c r="U112" s="281">
        <v>1</v>
      </c>
      <c r="V112" s="281">
        <v>1</v>
      </c>
      <c r="W112" s="281">
        <f>'Core Indicators'!EX112</f>
        <v>2</v>
      </c>
      <c r="X112" s="219">
        <f t="shared" si="24"/>
        <v>1.5</v>
      </c>
      <c r="Y112" s="281">
        <v>1</v>
      </c>
      <c r="Z112" s="219">
        <f t="shared" si="25"/>
        <v>2</v>
      </c>
      <c r="AA112" s="281">
        <f>'Core Indicators'!FF112</f>
        <v>2</v>
      </c>
      <c r="AB112" s="281">
        <f t="shared" si="26"/>
        <v>2</v>
      </c>
      <c r="AC112" s="11">
        <f>'Core Indicators'!GD112</f>
        <v>2</v>
      </c>
      <c r="AD112" s="11">
        <f>'Core Indicators'!GL112</f>
        <v>2</v>
      </c>
      <c r="AE112" s="11">
        <f>'Core Indicators'!GT112</f>
        <v>2</v>
      </c>
      <c r="AF112" s="11">
        <f>'Core Indicators'!HB112</f>
        <v>2</v>
      </c>
      <c r="AG112" s="11">
        <f t="shared" si="27"/>
        <v>2</v>
      </c>
      <c r="AH112" s="11">
        <f>'Core Indicators'!HJ112</f>
        <v>2</v>
      </c>
      <c r="AI112" s="11">
        <f>'Core Indicators'!HR112</f>
        <v>2</v>
      </c>
      <c r="AJ112" s="11">
        <f t="shared" si="28"/>
        <v>2</v>
      </c>
      <c r="AK112" s="11">
        <f>'Core Indicators'!HZ112</f>
        <v>2</v>
      </c>
      <c r="AL112" s="11">
        <f>'Core Indicators'!IH112</f>
        <v>2</v>
      </c>
      <c r="AM112" s="11">
        <f>'Core Indicators'!IP112</f>
        <v>2</v>
      </c>
      <c r="AN112" s="11">
        <f t="shared" si="30"/>
        <v>2</v>
      </c>
    </row>
    <row r="113" spans="1:40" x14ac:dyDescent="0.3">
      <c r="A113" s="281" t="str">
        <f>Lists!C:C</f>
        <v>PHL003</v>
      </c>
      <c r="B113" s="218">
        <f t="shared" si="16"/>
        <v>2</v>
      </c>
      <c r="C113" s="219">
        <f t="shared" si="17"/>
        <v>0</v>
      </c>
      <c r="D113" s="282">
        <f t="shared" si="18"/>
        <v>2.2999999999999998</v>
      </c>
      <c r="E113" s="281">
        <f>'Core Indicators'!R113</f>
        <v>2</v>
      </c>
      <c r="F113" s="281">
        <f>'Core Indicators'!Z113</f>
        <v>2</v>
      </c>
      <c r="G113" s="219">
        <f t="shared" si="19"/>
        <v>2</v>
      </c>
      <c r="H113" s="281">
        <f>'Core Indicators'!AH113</f>
        <v>3</v>
      </c>
      <c r="I113" s="281">
        <f>'Core Indicators'!AP113</f>
        <v>2</v>
      </c>
      <c r="J113" s="281">
        <f>'Core Indicators'!BN113</f>
        <v>2</v>
      </c>
      <c r="K113" s="281">
        <f t="shared" si="20"/>
        <v>2</v>
      </c>
      <c r="L113" s="218">
        <f t="shared" si="21"/>
        <v>2.5</v>
      </c>
      <c r="M113" s="282">
        <f t="shared" si="29"/>
        <v>2</v>
      </c>
      <c r="N113" s="283">
        <f>'Core Indicators'!DJ113</f>
        <v>2</v>
      </c>
      <c r="O113" s="283">
        <f>'Core Indicators'!DR113</f>
        <v>2</v>
      </c>
      <c r="P113" s="283">
        <f>'Core Indicators'!DZ113</f>
        <v>2</v>
      </c>
      <c r="Q113" s="283">
        <f>'Core Indicators'!EH113</f>
        <v>2</v>
      </c>
      <c r="R113" s="283">
        <f>'Core Indicators'!EP113</f>
        <v>2</v>
      </c>
      <c r="S113" s="219">
        <f t="shared" si="22"/>
        <v>1.6</v>
      </c>
      <c r="T113" s="219">
        <f t="shared" si="23"/>
        <v>1.1666666666666667</v>
      </c>
      <c r="U113" s="281">
        <v>1</v>
      </c>
      <c r="V113" s="281">
        <v>1</v>
      </c>
      <c r="W113" s="281">
        <f>'Core Indicators'!EX113</f>
        <v>2</v>
      </c>
      <c r="X113" s="219">
        <f t="shared" si="24"/>
        <v>1.5</v>
      </c>
      <c r="Y113" s="281">
        <v>1</v>
      </c>
      <c r="Z113" s="219">
        <f t="shared" si="25"/>
        <v>2</v>
      </c>
      <c r="AA113" s="281" t="b">
        <f>'Core Indicators'!FF113</f>
        <v>0</v>
      </c>
      <c r="AB113" s="281">
        <f t="shared" si="26"/>
        <v>2</v>
      </c>
      <c r="AC113" s="11">
        <f>'Core Indicators'!GD113</f>
        <v>2</v>
      </c>
      <c r="AD113" s="11">
        <f>'Core Indicators'!GL113</f>
        <v>2</v>
      </c>
      <c r="AE113" s="11">
        <f>'Core Indicators'!GT113</f>
        <v>2</v>
      </c>
      <c r="AF113" s="11">
        <f>'Core Indicators'!HB113</f>
        <v>2</v>
      </c>
      <c r="AG113" s="11">
        <f t="shared" si="27"/>
        <v>2</v>
      </c>
      <c r="AH113" s="11">
        <f>'Core Indicators'!HJ113</f>
        <v>2</v>
      </c>
      <c r="AI113" s="11">
        <f>'Core Indicators'!HR113</f>
        <v>2</v>
      </c>
      <c r="AJ113" s="11">
        <f t="shared" si="28"/>
        <v>2</v>
      </c>
      <c r="AK113" s="11">
        <f>'Core Indicators'!HZ113</f>
        <v>2</v>
      </c>
      <c r="AL113" s="11">
        <f>'Core Indicators'!IH113</f>
        <v>2</v>
      </c>
      <c r="AM113" s="11">
        <f>'Core Indicators'!IP113</f>
        <v>2</v>
      </c>
      <c r="AN113" s="11">
        <f t="shared" si="30"/>
        <v>2</v>
      </c>
    </row>
    <row r="114" spans="1:40" x14ac:dyDescent="0.3">
      <c r="A114" s="281" t="str">
        <f>Lists!C:C</f>
        <v>PHL004</v>
      </c>
      <c r="B114" s="218">
        <f t="shared" si="16"/>
        <v>1.8</v>
      </c>
      <c r="C114" s="219">
        <f t="shared" si="17"/>
        <v>0</v>
      </c>
      <c r="D114" s="282">
        <f t="shared" si="18"/>
        <v>2.2000000000000002</v>
      </c>
      <c r="E114" s="281">
        <f>'Core Indicators'!R114</f>
        <v>2</v>
      </c>
      <c r="F114" s="281">
        <f>'Core Indicators'!Z114</f>
        <v>2</v>
      </c>
      <c r="G114" s="219">
        <f t="shared" si="19"/>
        <v>2</v>
      </c>
      <c r="H114" s="281">
        <f>'Core Indicators'!AH114</f>
        <v>3</v>
      </c>
      <c r="I114" s="281">
        <f>'Core Indicators'!AP114</f>
        <v>2</v>
      </c>
      <c r="J114" s="281">
        <f>'Core Indicators'!BN114</f>
        <v>1</v>
      </c>
      <c r="K114" s="281">
        <f t="shared" si="20"/>
        <v>1.5</v>
      </c>
      <c r="L114" s="218">
        <f t="shared" si="21"/>
        <v>2.2999999999999998</v>
      </c>
      <c r="M114" s="282">
        <f t="shared" si="29"/>
        <v>2</v>
      </c>
      <c r="N114" s="283">
        <f>'Core Indicators'!DJ114</f>
        <v>2</v>
      </c>
      <c r="O114" s="283">
        <f>'Core Indicators'!DR114</f>
        <v>2</v>
      </c>
      <c r="P114" s="283">
        <f>'Core Indicators'!DZ114</f>
        <v>2</v>
      </c>
      <c r="Q114" s="283">
        <f>'Core Indicators'!EH114</f>
        <v>2</v>
      </c>
      <c r="R114" s="283">
        <f>'Core Indicators'!EP114</f>
        <v>2</v>
      </c>
      <c r="S114" s="219">
        <f t="shared" si="22"/>
        <v>1.3</v>
      </c>
      <c r="T114" s="219">
        <f t="shared" si="23"/>
        <v>1.1666666666666667</v>
      </c>
      <c r="U114" s="281">
        <v>1</v>
      </c>
      <c r="V114" s="281">
        <v>1</v>
      </c>
      <c r="W114" s="281">
        <f>'Core Indicators'!EX114</f>
        <v>2</v>
      </c>
      <c r="X114" s="219">
        <f t="shared" si="24"/>
        <v>1.5</v>
      </c>
      <c r="Y114" s="281">
        <v>1</v>
      </c>
      <c r="Z114" s="219">
        <f t="shared" si="25"/>
        <v>1.5</v>
      </c>
      <c r="AA114" s="281">
        <f>'Core Indicators'!FF114</f>
        <v>1</v>
      </c>
      <c r="AB114" s="281">
        <f t="shared" si="26"/>
        <v>2</v>
      </c>
      <c r="AC114" s="11">
        <f>'Core Indicators'!GD114</f>
        <v>2</v>
      </c>
      <c r="AD114" s="11">
        <f>'Core Indicators'!GL114</f>
        <v>2</v>
      </c>
      <c r="AE114" s="11">
        <f>'Core Indicators'!GT114</f>
        <v>2</v>
      </c>
      <c r="AF114" s="11">
        <f>'Core Indicators'!HB114</f>
        <v>2</v>
      </c>
      <c r="AG114" s="11">
        <f t="shared" si="27"/>
        <v>2</v>
      </c>
      <c r="AH114" s="11">
        <f>'Core Indicators'!HJ114</f>
        <v>2</v>
      </c>
      <c r="AI114" s="11">
        <f>'Core Indicators'!HR114</f>
        <v>2</v>
      </c>
      <c r="AJ114" s="11">
        <f t="shared" si="28"/>
        <v>2</v>
      </c>
      <c r="AK114" s="11">
        <f>'Core Indicators'!HZ114</f>
        <v>2</v>
      </c>
      <c r="AL114" s="11">
        <f>'Core Indicators'!IH114</f>
        <v>2</v>
      </c>
      <c r="AM114" s="11">
        <f>'Core Indicators'!IP114</f>
        <v>2</v>
      </c>
      <c r="AN114" s="11">
        <f t="shared" si="30"/>
        <v>2</v>
      </c>
    </row>
    <row r="115" spans="1:40" x14ac:dyDescent="0.3">
      <c r="A115" s="281" t="str">
        <f>Lists!C:C</f>
        <v>PHL009</v>
      </c>
      <c r="B115" s="218">
        <f t="shared" si="16"/>
        <v>1.9</v>
      </c>
      <c r="C115" s="219">
        <f t="shared" si="17"/>
        <v>0</v>
      </c>
      <c r="D115" s="282">
        <f t="shared" si="18"/>
        <v>2</v>
      </c>
      <c r="E115" s="281">
        <f>'Core Indicators'!R115</f>
        <v>2</v>
      </c>
      <c r="F115" s="281">
        <f>'Core Indicators'!Z115</f>
        <v>2</v>
      </c>
      <c r="G115" s="219">
        <f t="shared" si="19"/>
        <v>2</v>
      </c>
      <c r="H115" s="281">
        <f>'Core Indicators'!AH115</f>
        <v>2</v>
      </c>
      <c r="I115" s="281">
        <f>'Core Indicators'!AP115</f>
        <v>2</v>
      </c>
      <c r="J115" s="281">
        <f>'Core Indicators'!BN115</f>
        <v>2</v>
      </c>
      <c r="K115" s="281">
        <f t="shared" si="20"/>
        <v>2</v>
      </c>
      <c r="L115" s="218">
        <f t="shared" si="21"/>
        <v>2</v>
      </c>
      <c r="M115" s="282">
        <f t="shared" si="29"/>
        <v>2</v>
      </c>
      <c r="N115" s="283">
        <f>'Core Indicators'!DJ115</f>
        <v>2</v>
      </c>
      <c r="O115" s="283">
        <f>'Core Indicators'!DR115</f>
        <v>2</v>
      </c>
      <c r="P115" s="283">
        <f>'Core Indicators'!DZ115</f>
        <v>2</v>
      </c>
      <c r="Q115" s="283">
        <f>'Core Indicators'!EH115</f>
        <v>2</v>
      </c>
      <c r="R115" s="283">
        <f>'Core Indicators'!EP115</f>
        <v>2</v>
      </c>
      <c r="S115" s="219">
        <f t="shared" si="22"/>
        <v>1.6</v>
      </c>
      <c r="T115" s="219">
        <f t="shared" si="23"/>
        <v>1.1666666666666667</v>
      </c>
      <c r="U115" s="281">
        <v>1</v>
      </c>
      <c r="V115" s="281">
        <v>1</v>
      </c>
      <c r="W115" s="281">
        <f>'Core Indicators'!EX115</f>
        <v>2</v>
      </c>
      <c r="X115" s="219">
        <f t="shared" si="24"/>
        <v>1.5</v>
      </c>
      <c r="Y115" s="281">
        <v>1</v>
      </c>
      <c r="Z115" s="219">
        <f t="shared" si="25"/>
        <v>2</v>
      </c>
      <c r="AA115" s="281">
        <f>'Core Indicators'!FF115</f>
        <v>2</v>
      </c>
      <c r="AB115" s="281">
        <f t="shared" si="26"/>
        <v>2</v>
      </c>
      <c r="AC115" s="11">
        <f>'Core Indicators'!GD115</f>
        <v>2</v>
      </c>
      <c r="AD115" s="11">
        <f>'Core Indicators'!GL115</f>
        <v>2</v>
      </c>
      <c r="AE115" s="11">
        <f>'Core Indicators'!GT115</f>
        <v>2</v>
      </c>
      <c r="AF115" s="11">
        <f>'Core Indicators'!HB115</f>
        <v>2</v>
      </c>
      <c r="AG115" s="11">
        <f t="shared" si="27"/>
        <v>2</v>
      </c>
      <c r="AH115" s="11">
        <f>'Core Indicators'!HJ115</f>
        <v>2</v>
      </c>
      <c r="AI115" s="11">
        <f>'Core Indicators'!HR115</f>
        <v>2</v>
      </c>
      <c r="AJ115" s="11">
        <f t="shared" si="28"/>
        <v>2</v>
      </c>
      <c r="AK115" s="11">
        <f>'Core Indicators'!HZ115</f>
        <v>2</v>
      </c>
      <c r="AL115" s="11">
        <f>'Core Indicators'!IH115</f>
        <v>2</v>
      </c>
      <c r="AM115" s="11">
        <f>'Core Indicators'!IP115</f>
        <v>2</v>
      </c>
      <c r="AN115" s="11">
        <f t="shared" si="30"/>
        <v>2</v>
      </c>
    </row>
    <row r="116" spans="1:40" x14ac:dyDescent="0.3">
      <c r="A116" s="281" t="str">
        <f>Lists!C:C</f>
        <v>RWA002</v>
      </c>
      <c r="B116" s="218">
        <f t="shared" si="16"/>
        <v>1.9</v>
      </c>
      <c r="C116" s="219">
        <f t="shared" si="17"/>
        <v>2</v>
      </c>
      <c r="D116" s="282">
        <f t="shared" si="18"/>
        <v>2</v>
      </c>
      <c r="E116" s="281">
        <f>'Core Indicators'!R116</f>
        <v>2</v>
      </c>
      <c r="F116" s="281">
        <f>'Core Indicators'!Z116</f>
        <v>2</v>
      </c>
      <c r="G116" s="219">
        <f t="shared" si="19"/>
        <v>2</v>
      </c>
      <c r="H116" s="281">
        <f>'Core Indicators'!AH116</f>
        <v>2</v>
      </c>
      <c r="I116" s="281">
        <f>'Core Indicators'!AP116</f>
        <v>2</v>
      </c>
      <c r="J116" s="281" t="str">
        <f>'Core Indicators'!BN116</f>
        <v>x</v>
      </c>
      <c r="K116" s="281">
        <f t="shared" si="20"/>
        <v>2</v>
      </c>
      <c r="L116" s="218">
        <f t="shared" si="21"/>
        <v>2</v>
      </c>
      <c r="M116" s="282">
        <f t="shared" si="29"/>
        <v>2</v>
      </c>
      <c r="N116" s="283">
        <f>'Core Indicators'!DJ116</f>
        <v>2</v>
      </c>
      <c r="O116" s="283">
        <f>'Core Indicators'!DR116</f>
        <v>2</v>
      </c>
      <c r="P116" s="283">
        <f>'Core Indicators'!DZ116</f>
        <v>2</v>
      </c>
      <c r="Q116" s="283">
        <f>'Core Indicators'!EH116</f>
        <v>2</v>
      </c>
      <c r="R116" s="283">
        <f>'Core Indicators'!EP116</f>
        <v>2</v>
      </c>
      <c r="S116" s="219">
        <f t="shared" si="22"/>
        <v>1.5</v>
      </c>
      <c r="T116" s="219">
        <f t="shared" si="23"/>
        <v>1</v>
      </c>
      <c r="U116" s="281">
        <v>1</v>
      </c>
      <c r="V116" s="281">
        <v>1</v>
      </c>
      <c r="W116" s="281" t="str">
        <f>'Core Indicators'!EX116</f>
        <v>x</v>
      </c>
      <c r="X116" s="219">
        <f t="shared" si="24"/>
        <v>1</v>
      </c>
      <c r="Y116" s="281">
        <v>1</v>
      </c>
      <c r="Z116" s="219">
        <f t="shared" si="25"/>
        <v>2</v>
      </c>
      <c r="AA116" s="281">
        <f>'Core Indicators'!FF116</f>
        <v>2</v>
      </c>
      <c r="AB116" s="281">
        <f t="shared" si="26"/>
        <v>2</v>
      </c>
      <c r="AC116" s="11">
        <f>'Core Indicators'!GD116</f>
        <v>2</v>
      </c>
      <c r="AD116" s="11">
        <f>'Core Indicators'!GL116</f>
        <v>2</v>
      </c>
      <c r="AE116" s="11">
        <f>'Core Indicators'!GT116</f>
        <v>2</v>
      </c>
      <c r="AF116" s="11">
        <f>'Core Indicators'!HB116</f>
        <v>2</v>
      </c>
      <c r="AG116" s="11">
        <f t="shared" si="27"/>
        <v>2</v>
      </c>
      <c r="AH116" s="11">
        <f>'Core Indicators'!HJ116</f>
        <v>2</v>
      </c>
      <c r="AI116" s="11">
        <f>'Core Indicators'!HR116</f>
        <v>2</v>
      </c>
      <c r="AJ116" s="11">
        <f t="shared" si="28"/>
        <v>2</v>
      </c>
      <c r="AK116" s="11">
        <f>'Core Indicators'!HZ116</f>
        <v>2</v>
      </c>
      <c r="AL116" s="11">
        <f>'Core Indicators'!IH116</f>
        <v>2</v>
      </c>
      <c r="AM116" s="11">
        <f>'Core Indicators'!IP116</f>
        <v>2</v>
      </c>
      <c r="AN116" s="11">
        <f t="shared" si="30"/>
        <v>2</v>
      </c>
    </row>
    <row r="117" spans="1:40" x14ac:dyDescent="0.3">
      <c r="A117" s="281" t="str">
        <f>Lists!C:C</f>
        <v>SEN002</v>
      </c>
      <c r="B117" s="218">
        <f t="shared" si="16"/>
        <v>1.7</v>
      </c>
      <c r="C117" s="219">
        <f t="shared" si="17"/>
        <v>1</v>
      </c>
      <c r="D117" s="282">
        <f t="shared" si="18"/>
        <v>1.8</v>
      </c>
      <c r="E117" s="281">
        <f>'Core Indicators'!R117</f>
        <v>1</v>
      </c>
      <c r="F117" s="281">
        <f>'Core Indicators'!Z117</f>
        <v>2</v>
      </c>
      <c r="G117" s="219">
        <f t="shared" si="19"/>
        <v>1.5</v>
      </c>
      <c r="H117" s="281">
        <f>'Core Indicators'!AH117</f>
        <v>2</v>
      </c>
      <c r="I117" s="281" t="str">
        <f>'Core Indicators'!AP117</f>
        <v>x</v>
      </c>
      <c r="J117" s="281">
        <f>'Core Indicators'!BN117</f>
        <v>2</v>
      </c>
      <c r="K117" s="281">
        <f t="shared" si="20"/>
        <v>2</v>
      </c>
      <c r="L117" s="218">
        <f t="shared" si="21"/>
        <v>2</v>
      </c>
      <c r="M117" s="282">
        <f t="shared" si="29"/>
        <v>2</v>
      </c>
      <c r="N117" s="283">
        <f>'Core Indicators'!DJ117</f>
        <v>2</v>
      </c>
      <c r="O117" s="283">
        <f>'Core Indicators'!DR117</f>
        <v>2</v>
      </c>
      <c r="P117" s="283">
        <f>'Core Indicators'!DZ117</f>
        <v>2</v>
      </c>
      <c r="Q117" s="283">
        <f>'Core Indicators'!EH117</f>
        <v>2</v>
      </c>
      <c r="R117" s="283">
        <f>'Core Indicators'!EP117</f>
        <v>2</v>
      </c>
      <c r="S117" s="219">
        <f t="shared" si="22"/>
        <v>1.3</v>
      </c>
      <c r="T117" s="219">
        <f t="shared" si="23"/>
        <v>1.1666666666666667</v>
      </c>
      <c r="U117" s="281">
        <v>1</v>
      </c>
      <c r="V117" s="281">
        <v>1</v>
      </c>
      <c r="W117" s="281">
        <f>'Core Indicators'!EX117</f>
        <v>2</v>
      </c>
      <c r="X117" s="219">
        <f t="shared" si="24"/>
        <v>1.5</v>
      </c>
      <c r="Y117" s="281">
        <v>1</v>
      </c>
      <c r="Z117" s="219">
        <f t="shared" si="25"/>
        <v>1.5</v>
      </c>
      <c r="AA117" s="281">
        <f>'Core Indicators'!FF117</f>
        <v>1</v>
      </c>
      <c r="AB117" s="281">
        <f t="shared" si="26"/>
        <v>2</v>
      </c>
      <c r="AC117" s="11">
        <f>'Core Indicators'!GD117</f>
        <v>2</v>
      </c>
      <c r="AD117" s="11">
        <f>'Core Indicators'!GL117</f>
        <v>2</v>
      </c>
      <c r="AE117" s="11">
        <f>'Core Indicators'!GT117</f>
        <v>2</v>
      </c>
      <c r="AF117" s="11">
        <f>'Core Indicators'!HB117</f>
        <v>2</v>
      </c>
      <c r="AG117" s="11">
        <f t="shared" si="27"/>
        <v>2</v>
      </c>
      <c r="AH117" s="11">
        <f>'Core Indicators'!HJ117</f>
        <v>2</v>
      </c>
      <c r="AI117" s="11">
        <f>'Core Indicators'!HR117</f>
        <v>2</v>
      </c>
      <c r="AJ117" s="11">
        <f t="shared" si="28"/>
        <v>2</v>
      </c>
      <c r="AK117" s="11">
        <f>'Core Indicators'!HZ117</f>
        <v>2</v>
      </c>
      <c r="AL117" s="11">
        <f>'Core Indicators'!IH117</f>
        <v>2</v>
      </c>
      <c r="AM117" s="11">
        <f>'Core Indicators'!IP117</f>
        <v>2</v>
      </c>
      <c r="AN117" s="11">
        <f t="shared" si="30"/>
        <v>2</v>
      </c>
    </row>
    <row r="118" spans="1:40" x14ac:dyDescent="0.3">
      <c r="A118" s="281" t="str">
        <f>Lists!C:C</f>
        <v>SOM001</v>
      </c>
      <c r="B118" s="218">
        <f t="shared" si="16"/>
        <v>1.8</v>
      </c>
      <c r="C118" s="219">
        <f t="shared" si="17"/>
        <v>0</v>
      </c>
      <c r="D118" s="282">
        <f t="shared" si="18"/>
        <v>2</v>
      </c>
      <c r="E118" s="281">
        <f>'Core Indicators'!R118</f>
        <v>1</v>
      </c>
      <c r="F118" s="281">
        <f>'Core Indicators'!Z118</f>
        <v>2</v>
      </c>
      <c r="G118" s="219">
        <f t="shared" si="19"/>
        <v>1.5</v>
      </c>
      <c r="H118" s="281">
        <f>'Core Indicators'!AH118</f>
        <v>2</v>
      </c>
      <c r="I118" s="281">
        <f>'Core Indicators'!AP118</f>
        <v>3</v>
      </c>
      <c r="J118" s="281">
        <f>'Core Indicators'!BN118</f>
        <v>2</v>
      </c>
      <c r="K118" s="281">
        <f t="shared" si="20"/>
        <v>2.5</v>
      </c>
      <c r="L118" s="218">
        <f t="shared" si="21"/>
        <v>2.2999999999999998</v>
      </c>
      <c r="M118" s="282">
        <f t="shared" si="29"/>
        <v>2</v>
      </c>
      <c r="N118" s="283">
        <f>'Core Indicators'!DJ118</f>
        <v>2</v>
      </c>
      <c r="O118" s="283">
        <f>'Core Indicators'!DR118</f>
        <v>2</v>
      </c>
      <c r="P118" s="283">
        <f>'Core Indicators'!DZ118</f>
        <v>2</v>
      </c>
      <c r="Q118" s="283">
        <f>'Core Indicators'!EH118</f>
        <v>2</v>
      </c>
      <c r="R118" s="283">
        <f>'Core Indicators'!EP118</f>
        <v>2</v>
      </c>
      <c r="S118" s="219">
        <f t="shared" si="22"/>
        <v>1.3</v>
      </c>
      <c r="T118" s="219">
        <f t="shared" si="23"/>
        <v>1.1666666666666667</v>
      </c>
      <c r="U118" s="281">
        <v>1</v>
      </c>
      <c r="V118" s="281">
        <v>1</v>
      </c>
      <c r="W118" s="281">
        <f>'Core Indicators'!EX118</f>
        <v>2</v>
      </c>
      <c r="X118" s="219">
        <f t="shared" si="24"/>
        <v>1.5</v>
      </c>
      <c r="Y118" s="281">
        <v>1</v>
      </c>
      <c r="Z118" s="219">
        <f t="shared" si="25"/>
        <v>1.5</v>
      </c>
      <c r="AA118" s="281">
        <f>'Core Indicators'!FF118</f>
        <v>1</v>
      </c>
      <c r="AB118" s="281">
        <f t="shared" si="26"/>
        <v>2</v>
      </c>
      <c r="AC118" s="11">
        <f>'Core Indicators'!GD118</f>
        <v>2</v>
      </c>
      <c r="AD118" s="11">
        <f>'Core Indicators'!GL118</f>
        <v>2</v>
      </c>
      <c r="AE118" s="11">
        <f>'Core Indicators'!GT118</f>
        <v>2</v>
      </c>
      <c r="AF118" s="11">
        <f>'Core Indicators'!HB118</f>
        <v>2</v>
      </c>
      <c r="AG118" s="11">
        <f t="shared" si="27"/>
        <v>2</v>
      </c>
      <c r="AH118" s="11">
        <f>'Core Indicators'!HJ118</f>
        <v>2</v>
      </c>
      <c r="AI118" s="11">
        <f>'Core Indicators'!HR118</f>
        <v>2</v>
      </c>
      <c r="AJ118" s="11">
        <f t="shared" si="28"/>
        <v>2</v>
      </c>
      <c r="AK118" s="11">
        <f>'Core Indicators'!HZ118</f>
        <v>2</v>
      </c>
      <c r="AL118" s="11">
        <f>'Core Indicators'!IH118</f>
        <v>2</v>
      </c>
      <c r="AM118" s="11">
        <f>'Core Indicators'!IP118</f>
        <v>2</v>
      </c>
      <c r="AN118" s="11">
        <f t="shared" si="30"/>
        <v>2</v>
      </c>
    </row>
    <row r="119" spans="1:40" x14ac:dyDescent="0.3">
      <c r="A119" s="281" t="str">
        <f>Lists!C:C</f>
        <v>SOM002</v>
      </c>
      <c r="B119" s="218">
        <f t="shared" si="16"/>
        <v>1.9</v>
      </c>
      <c r="C119" s="219">
        <f t="shared" si="17"/>
        <v>1</v>
      </c>
      <c r="D119" s="282">
        <f t="shared" si="18"/>
        <v>2.4</v>
      </c>
      <c r="E119" s="281">
        <f>'Core Indicators'!R119</f>
        <v>1</v>
      </c>
      <c r="F119" s="281">
        <f>'Core Indicators'!Z119</f>
        <v>1</v>
      </c>
      <c r="G119" s="219">
        <f t="shared" si="19"/>
        <v>1</v>
      </c>
      <c r="H119" s="281">
        <f>'Core Indicators'!AH119</f>
        <v>3</v>
      </c>
      <c r="I119" s="281">
        <f>'Core Indicators'!AP119</f>
        <v>3</v>
      </c>
      <c r="J119" s="281" t="str">
        <f>'Core Indicators'!BN119</f>
        <v>x</v>
      </c>
      <c r="K119" s="281">
        <f t="shared" si="20"/>
        <v>3</v>
      </c>
      <c r="L119" s="218">
        <f t="shared" si="21"/>
        <v>3</v>
      </c>
      <c r="M119" s="282">
        <f t="shared" si="29"/>
        <v>2</v>
      </c>
      <c r="N119" s="283">
        <f>'Core Indicators'!DJ119</f>
        <v>2</v>
      </c>
      <c r="O119" s="283">
        <f>'Core Indicators'!DR119</f>
        <v>2</v>
      </c>
      <c r="P119" s="283">
        <f>'Core Indicators'!DZ119</f>
        <v>2</v>
      </c>
      <c r="Q119" s="283">
        <f>'Core Indicators'!EH119</f>
        <v>2</v>
      </c>
      <c r="R119" s="283" t="str">
        <f>'Core Indicators'!EP119</f>
        <v>x</v>
      </c>
      <c r="S119" s="219">
        <f t="shared" si="22"/>
        <v>1.4</v>
      </c>
      <c r="T119" s="219">
        <f t="shared" si="23"/>
        <v>1.3333333333333333</v>
      </c>
      <c r="U119" s="281">
        <v>1</v>
      </c>
      <c r="V119" s="281">
        <v>1</v>
      </c>
      <c r="W119" s="281">
        <f>'Core Indicators'!EX119</f>
        <v>3</v>
      </c>
      <c r="X119" s="219">
        <f t="shared" si="24"/>
        <v>2</v>
      </c>
      <c r="Y119" s="281">
        <v>1</v>
      </c>
      <c r="Z119" s="219">
        <f t="shared" si="25"/>
        <v>1.5</v>
      </c>
      <c r="AA119" s="281">
        <f>'Core Indicators'!FF119</f>
        <v>2</v>
      </c>
      <c r="AB119" s="281">
        <f t="shared" si="26"/>
        <v>1</v>
      </c>
      <c r="AC119" s="11">
        <f>'Core Indicators'!GD119</f>
        <v>1</v>
      </c>
      <c r="AD119" s="11">
        <f>'Core Indicators'!GL119</f>
        <v>1</v>
      </c>
      <c r="AE119" s="11">
        <f>'Core Indicators'!GT119</f>
        <v>1</v>
      </c>
      <c r="AF119" s="11">
        <f>'Core Indicators'!HB119</f>
        <v>1</v>
      </c>
      <c r="AG119" s="11">
        <f t="shared" si="27"/>
        <v>1</v>
      </c>
      <c r="AH119" s="11">
        <f>'Core Indicators'!HJ119</f>
        <v>1</v>
      </c>
      <c r="AI119" s="11">
        <f>'Core Indicators'!HR119</f>
        <v>1</v>
      </c>
      <c r="AJ119" s="11">
        <f t="shared" si="28"/>
        <v>1</v>
      </c>
      <c r="AK119" s="11">
        <f>'Core Indicators'!HZ119</f>
        <v>1</v>
      </c>
      <c r="AL119" s="11">
        <f>'Core Indicators'!IH119</f>
        <v>1</v>
      </c>
      <c r="AM119" s="11">
        <f>'Core Indicators'!IP119</f>
        <v>1</v>
      </c>
      <c r="AN119" s="11">
        <f t="shared" si="30"/>
        <v>1</v>
      </c>
    </row>
    <row r="120" spans="1:40" x14ac:dyDescent="0.3">
      <c r="A120" s="281" t="str">
        <f>Lists!C:C</f>
        <v>SOM004</v>
      </c>
      <c r="B120" s="218">
        <f t="shared" si="16"/>
        <v>1.8</v>
      </c>
      <c r="C120" s="219">
        <f t="shared" si="17"/>
        <v>0</v>
      </c>
      <c r="D120" s="282">
        <f t="shared" si="18"/>
        <v>1.4</v>
      </c>
      <c r="E120" s="281">
        <f>'Core Indicators'!R120</f>
        <v>1</v>
      </c>
      <c r="F120" s="281">
        <f>'Core Indicators'!Z120</f>
        <v>2</v>
      </c>
      <c r="G120" s="219">
        <f t="shared" si="19"/>
        <v>1.5</v>
      </c>
      <c r="H120" s="281" t="b">
        <f>'Core Indicators'!AH120</f>
        <v>0</v>
      </c>
      <c r="I120" s="281">
        <f>'Core Indicators'!AP120</f>
        <v>2</v>
      </c>
      <c r="J120" s="281">
        <f>'Core Indicators'!BN120</f>
        <v>3</v>
      </c>
      <c r="K120" s="281">
        <f t="shared" si="20"/>
        <v>2.5</v>
      </c>
      <c r="L120" s="218">
        <f t="shared" si="21"/>
        <v>1.3</v>
      </c>
      <c r="M120" s="282">
        <f t="shared" si="29"/>
        <v>2</v>
      </c>
      <c r="N120" s="283">
        <f>'Core Indicators'!DJ120</f>
        <v>2</v>
      </c>
      <c r="O120" s="283">
        <f>'Core Indicators'!DR120</f>
        <v>2</v>
      </c>
      <c r="P120" s="283">
        <f>'Core Indicators'!DZ120</f>
        <v>2</v>
      </c>
      <c r="Q120" s="283">
        <f>'Core Indicators'!EH120</f>
        <v>2</v>
      </c>
      <c r="R120" s="283">
        <f>'Core Indicators'!EP120</f>
        <v>2</v>
      </c>
      <c r="S120" s="219">
        <f t="shared" si="22"/>
        <v>1.8</v>
      </c>
      <c r="T120" s="219">
        <f t="shared" si="23"/>
        <v>1.3333333333333333</v>
      </c>
      <c r="U120" s="281">
        <v>1</v>
      </c>
      <c r="V120" s="281">
        <v>1</v>
      </c>
      <c r="W120" s="281">
        <f>'Core Indicators'!EX120</f>
        <v>3</v>
      </c>
      <c r="X120" s="219">
        <f t="shared" si="24"/>
        <v>2</v>
      </c>
      <c r="Y120" s="281">
        <v>1</v>
      </c>
      <c r="Z120" s="219">
        <f t="shared" si="25"/>
        <v>2.2222222222222223</v>
      </c>
      <c r="AA120" s="281">
        <f>'Core Indicators'!FF120</f>
        <v>3</v>
      </c>
      <c r="AB120" s="281">
        <f t="shared" si="26"/>
        <v>1.4444444444444444</v>
      </c>
      <c r="AC120" s="11">
        <f>'Core Indicators'!GD120</f>
        <v>2</v>
      </c>
      <c r="AD120" s="11">
        <f>'Core Indicators'!GL120</f>
        <v>1</v>
      </c>
      <c r="AE120" s="11">
        <f>'Core Indicators'!GT120</f>
        <v>2</v>
      </c>
      <c r="AF120" s="11">
        <f>'Core Indicators'!HB120</f>
        <v>1</v>
      </c>
      <c r="AG120" s="11">
        <f t="shared" si="27"/>
        <v>1.5</v>
      </c>
      <c r="AH120" s="11">
        <f>'Core Indicators'!HJ120</f>
        <v>2</v>
      </c>
      <c r="AI120" s="11">
        <f>'Core Indicators'!HR120</f>
        <v>1</v>
      </c>
      <c r="AJ120" s="11">
        <f t="shared" si="28"/>
        <v>1.5</v>
      </c>
      <c r="AK120" s="11">
        <f>'Core Indicators'!HZ120</f>
        <v>2</v>
      </c>
      <c r="AL120" s="11">
        <f>'Core Indicators'!IH120</f>
        <v>1</v>
      </c>
      <c r="AM120" s="11">
        <f>'Core Indicators'!IP120</f>
        <v>1</v>
      </c>
      <c r="AN120" s="11">
        <f t="shared" si="30"/>
        <v>1.3333333333333333</v>
      </c>
    </row>
    <row r="121" spans="1:40" x14ac:dyDescent="0.3">
      <c r="A121" s="281" t="str">
        <f>Lists!C:C</f>
        <v>SSD001</v>
      </c>
      <c r="B121" s="218">
        <f t="shared" si="16"/>
        <v>1.7</v>
      </c>
      <c r="C121" s="219">
        <f t="shared" si="17"/>
        <v>0</v>
      </c>
      <c r="D121" s="282">
        <f t="shared" si="18"/>
        <v>1.8</v>
      </c>
      <c r="E121" s="281">
        <f>'Core Indicators'!R121</f>
        <v>1</v>
      </c>
      <c r="F121" s="281">
        <f>'Core Indicators'!Z121</f>
        <v>2</v>
      </c>
      <c r="G121" s="219">
        <f t="shared" si="19"/>
        <v>1.5</v>
      </c>
      <c r="H121" s="281">
        <f>'Core Indicators'!AH121</f>
        <v>2</v>
      </c>
      <c r="I121" s="281">
        <f>'Core Indicators'!AP121</f>
        <v>2</v>
      </c>
      <c r="J121" s="281">
        <f>'Core Indicators'!BN121</f>
        <v>2</v>
      </c>
      <c r="K121" s="281">
        <f t="shared" si="20"/>
        <v>2</v>
      </c>
      <c r="L121" s="218">
        <f t="shared" si="21"/>
        <v>2</v>
      </c>
      <c r="M121" s="282">
        <f t="shared" si="29"/>
        <v>2</v>
      </c>
      <c r="N121" s="283">
        <f>'Core Indicators'!DJ121</f>
        <v>2</v>
      </c>
      <c r="O121" s="283">
        <f>'Core Indicators'!DR121</f>
        <v>2</v>
      </c>
      <c r="P121" s="283">
        <f>'Core Indicators'!DZ121</f>
        <v>2</v>
      </c>
      <c r="Q121" s="283">
        <f>'Core Indicators'!EH121</f>
        <v>2</v>
      </c>
      <c r="R121" s="283">
        <f>'Core Indicators'!EP121</f>
        <v>2</v>
      </c>
      <c r="S121" s="219">
        <f t="shared" si="22"/>
        <v>1.3</v>
      </c>
      <c r="T121" s="219">
        <f t="shared" si="23"/>
        <v>1.1666666666666667</v>
      </c>
      <c r="U121" s="281">
        <v>1</v>
      </c>
      <c r="V121" s="281">
        <v>1</v>
      </c>
      <c r="W121" s="281">
        <f>'Core Indicators'!EX121</f>
        <v>2</v>
      </c>
      <c r="X121" s="219">
        <f t="shared" si="24"/>
        <v>1.5</v>
      </c>
      <c r="Y121" s="281">
        <v>1</v>
      </c>
      <c r="Z121" s="219">
        <f t="shared" si="25"/>
        <v>1.5</v>
      </c>
      <c r="AA121" s="281">
        <f>'Core Indicators'!FF121</f>
        <v>1</v>
      </c>
      <c r="AB121" s="281">
        <f t="shared" si="26"/>
        <v>2</v>
      </c>
      <c r="AC121" s="11">
        <f>'Core Indicators'!GD121</f>
        <v>2</v>
      </c>
      <c r="AD121" s="11">
        <f>'Core Indicators'!GL121</f>
        <v>2</v>
      </c>
      <c r="AE121" s="11">
        <f>'Core Indicators'!GT121</f>
        <v>2</v>
      </c>
      <c r="AF121" s="11">
        <f>'Core Indicators'!HB121</f>
        <v>2</v>
      </c>
      <c r="AG121" s="11">
        <f t="shared" si="27"/>
        <v>2</v>
      </c>
      <c r="AH121" s="11">
        <f>'Core Indicators'!HJ121</f>
        <v>2</v>
      </c>
      <c r="AI121" s="11">
        <f>'Core Indicators'!HR121</f>
        <v>2</v>
      </c>
      <c r="AJ121" s="11">
        <f t="shared" si="28"/>
        <v>2</v>
      </c>
      <c r="AK121" s="11">
        <f>'Core Indicators'!HZ121</f>
        <v>2</v>
      </c>
      <c r="AL121" s="11">
        <f>'Core Indicators'!IH121</f>
        <v>2</v>
      </c>
      <c r="AM121" s="11">
        <f>'Core Indicators'!IP121</f>
        <v>2</v>
      </c>
      <c r="AN121" s="11">
        <f t="shared" si="30"/>
        <v>2</v>
      </c>
    </row>
    <row r="122" spans="1:40" x14ac:dyDescent="0.3">
      <c r="A122" s="281" t="str">
        <f>Lists!C:C</f>
        <v>ESP002</v>
      </c>
      <c r="B122" s="218">
        <f t="shared" si="16"/>
        <v>1.9</v>
      </c>
      <c r="C122" s="219">
        <f t="shared" si="17"/>
        <v>0</v>
      </c>
      <c r="D122" s="282">
        <f t="shared" si="18"/>
        <v>2</v>
      </c>
      <c r="E122" s="281">
        <f>'Core Indicators'!R122</f>
        <v>2</v>
      </c>
      <c r="F122" s="281">
        <f>'Core Indicators'!Z122</f>
        <v>2</v>
      </c>
      <c r="G122" s="219">
        <f t="shared" si="19"/>
        <v>2</v>
      </c>
      <c r="H122" s="281">
        <f>'Core Indicators'!AH122</f>
        <v>2</v>
      </c>
      <c r="I122" s="281">
        <f>'Core Indicators'!AP122</f>
        <v>2</v>
      </c>
      <c r="J122" s="281">
        <f>'Core Indicators'!BN122</f>
        <v>2</v>
      </c>
      <c r="K122" s="281">
        <f t="shared" si="20"/>
        <v>2</v>
      </c>
      <c r="L122" s="218">
        <f t="shared" si="21"/>
        <v>2</v>
      </c>
      <c r="M122" s="282">
        <f t="shared" si="29"/>
        <v>2</v>
      </c>
      <c r="N122" s="283">
        <f>'Core Indicators'!DJ122</f>
        <v>2</v>
      </c>
      <c r="O122" s="283">
        <f>'Core Indicators'!DR122</f>
        <v>2</v>
      </c>
      <c r="P122" s="283">
        <f>'Core Indicators'!DZ122</f>
        <v>2</v>
      </c>
      <c r="Q122" s="283">
        <f>'Core Indicators'!EH122</f>
        <v>2</v>
      </c>
      <c r="R122" s="283">
        <f>'Core Indicators'!EP122</f>
        <v>2</v>
      </c>
      <c r="S122" s="219">
        <f t="shared" si="22"/>
        <v>1.6</v>
      </c>
      <c r="T122" s="219">
        <f t="shared" si="23"/>
        <v>1.1666666666666667</v>
      </c>
      <c r="U122" s="281">
        <v>1</v>
      </c>
      <c r="V122" s="281">
        <v>1</v>
      </c>
      <c r="W122" s="281">
        <f>'Core Indicators'!EX122</f>
        <v>2</v>
      </c>
      <c r="X122" s="219">
        <f t="shared" si="24"/>
        <v>1.5</v>
      </c>
      <c r="Y122" s="281">
        <v>1</v>
      </c>
      <c r="Z122" s="219">
        <f t="shared" si="25"/>
        <v>2</v>
      </c>
      <c r="AA122" s="281">
        <f>'Core Indicators'!FF122</f>
        <v>2</v>
      </c>
      <c r="AB122" s="281">
        <f t="shared" si="26"/>
        <v>2</v>
      </c>
      <c r="AC122" s="11">
        <f>'Core Indicators'!GD122</f>
        <v>2</v>
      </c>
      <c r="AD122" s="11">
        <f>'Core Indicators'!GL122</f>
        <v>2</v>
      </c>
      <c r="AE122" s="11">
        <f>'Core Indicators'!GT122</f>
        <v>2</v>
      </c>
      <c r="AF122" s="11">
        <f>'Core Indicators'!HB122</f>
        <v>2</v>
      </c>
      <c r="AG122" s="11">
        <f t="shared" si="27"/>
        <v>2</v>
      </c>
      <c r="AH122" s="11">
        <f>'Core Indicators'!HJ122</f>
        <v>2</v>
      </c>
      <c r="AI122" s="11">
        <f>'Core Indicators'!HR122</f>
        <v>2</v>
      </c>
      <c r="AJ122" s="11">
        <f t="shared" si="28"/>
        <v>2</v>
      </c>
      <c r="AK122" s="11">
        <f>'Core Indicators'!HZ122</f>
        <v>2</v>
      </c>
      <c r="AL122" s="11">
        <f>'Core Indicators'!IH122</f>
        <v>2</v>
      </c>
      <c r="AM122" s="11">
        <f>'Core Indicators'!IP122</f>
        <v>2</v>
      </c>
      <c r="AN122" s="11">
        <f t="shared" si="30"/>
        <v>2</v>
      </c>
    </row>
    <row r="123" spans="1:40" x14ac:dyDescent="0.3">
      <c r="A123" s="281" t="str">
        <f>Lists!C:C</f>
        <v>SDN001</v>
      </c>
      <c r="B123" s="218">
        <f t="shared" si="16"/>
        <v>1.7</v>
      </c>
      <c r="C123" s="219">
        <f t="shared" si="17"/>
        <v>0</v>
      </c>
      <c r="D123" s="282">
        <f t="shared" si="18"/>
        <v>1.7</v>
      </c>
      <c r="E123" s="281">
        <f>'Core Indicators'!R123</f>
        <v>1</v>
      </c>
      <c r="F123" s="281">
        <f>'Core Indicators'!Z123</f>
        <v>1</v>
      </c>
      <c r="G123" s="219">
        <f t="shared" si="19"/>
        <v>1</v>
      </c>
      <c r="H123" s="281">
        <f>'Core Indicators'!AH123</f>
        <v>2</v>
      </c>
      <c r="I123" s="281">
        <f>'Core Indicators'!AP123</f>
        <v>2</v>
      </c>
      <c r="J123" s="281">
        <f>'Core Indicators'!BN123</f>
        <v>2</v>
      </c>
      <c r="K123" s="281">
        <f t="shared" si="20"/>
        <v>2</v>
      </c>
      <c r="L123" s="218">
        <f t="shared" si="21"/>
        <v>2</v>
      </c>
      <c r="M123" s="282">
        <f t="shared" si="29"/>
        <v>2</v>
      </c>
      <c r="N123" s="283">
        <f>'Core Indicators'!DJ123</f>
        <v>2</v>
      </c>
      <c r="O123" s="283">
        <f>'Core Indicators'!DR123</f>
        <v>2</v>
      </c>
      <c r="P123" s="283">
        <f>'Core Indicators'!DZ123</f>
        <v>2</v>
      </c>
      <c r="Q123" s="283">
        <f>'Core Indicators'!EH123</f>
        <v>2</v>
      </c>
      <c r="R123" s="283">
        <f>'Core Indicators'!EP123</f>
        <v>2</v>
      </c>
      <c r="S123" s="219">
        <f t="shared" si="22"/>
        <v>1.3</v>
      </c>
      <c r="T123" s="219">
        <f t="shared" si="23"/>
        <v>1.1666666666666667</v>
      </c>
      <c r="U123" s="281">
        <v>1</v>
      </c>
      <c r="V123" s="281">
        <v>1</v>
      </c>
      <c r="W123" s="281">
        <f>'Core Indicators'!EX123</f>
        <v>2</v>
      </c>
      <c r="X123" s="219">
        <f t="shared" si="24"/>
        <v>1.5</v>
      </c>
      <c r="Y123" s="281">
        <v>1</v>
      </c>
      <c r="Z123" s="219">
        <f t="shared" si="25"/>
        <v>1.5</v>
      </c>
      <c r="AA123" s="281">
        <f>'Core Indicators'!FF123</f>
        <v>1</v>
      </c>
      <c r="AB123" s="281">
        <f t="shared" si="26"/>
        <v>2</v>
      </c>
      <c r="AC123" s="11">
        <f>'Core Indicators'!GD123</f>
        <v>2</v>
      </c>
      <c r="AD123" s="11">
        <f>'Core Indicators'!GL123</f>
        <v>2</v>
      </c>
      <c r="AE123" s="11">
        <f>'Core Indicators'!GT123</f>
        <v>2</v>
      </c>
      <c r="AF123" s="11">
        <f>'Core Indicators'!HB123</f>
        <v>2</v>
      </c>
      <c r="AG123" s="11">
        <f t="shared" si="27"/>
        <v>2</v>
      </c>
      <c r="AH123" s="11">
        <f>'Core Indicators'!HJ123</f>
        <v>2</v>
      </c>
      <c r="AI123" s="11">
        <f>'Core Indicators'!HR123</f>
        <v>2</v>
      </c>
      <c r="AJ123" s="11">
        <f t="shared" si="28"/>
        <v>2</v>
      </c>
      <c r="AK123" s="11">
        <f>'Core Indicators'!HZ123</f>
        <v>2</v>
      </c>
      <c r="AL123" s="11">
        <f>'Core Indicators'!IH123</f>
        <v>2</v>
      </c>
      <c r="AM123" s="11">
        <f>'Core Indicators'!IP123</f>
        <v>2</v>
      </c>
      <c r="AN123" s="11">
        <f t="shared" si="30"/>
        <v>2</v>
      </c>
    </row>
    <row r="124" spans="1:40" x14ac:dyDescent="0.3">
      <c r="A124" s="281" t="str">
        <f>Lists!C:C</f>
        <v>SDN005</v>
      </c>
      <c r="B124" s="218">
        <f t="shared" si="16"/>
        <v>1.8</v>
      </c>
      <c r="C124" s="219">
        <f t="shared" si="17"/>
        <v>1</v>
      </c>
      <c r="D124" s="282">
        <f t="shared" si="18"/>
        <v>1.8</v>
      </c>
      <c r="E124" s="281">
        <f>'Core Indicators'!R124</f>
        <v>1</v>
      </c>
      <c r="F124" s="281">
        <f>'Core Indicators'!Z124</f>
        <v>2</v>
      </c>
      <c r="G124" s="219">
        <f t="shared" si="19"/>
        <v>1.5</v>
      </c>
      <c r="H124" s="281">
        <f>'Core Indicators'!AH124</f>
        <v>2</v>
      </c>
      <c r="I124" s="281">
        <f>'Core Indicators'!AP124</f>
        <v>2</v>
      </c>
      <c r="J124" s="281" t="str">
        <f>'Core Indicators'!BN124</f>
        <v>x</v>
      </c>
      <c r="K124" s="281">
        <f t="shared" si="20"/>
        <v>2</v>
      </c>
      <c r="L124" s="218">
        <f t="shared" si="21"/>
        <v>2</v>
      </c>
      <c r="M124" s="282">
        <f t="shared" si="29"/>
        <v>2</v>
      </c>
      <c r="N124" s="283">
        <f>'Core Indicators'!DJ124</f>
        <v>2</v>
      </c>
      <c r="O124" s="283">
        <f>'Core Indicators'!DR124</f>
        <v>2</v>
      </c>
      <c r="P124" s="283">
        <f>'Core Indicators'!DZ124</f>
        <v>2</v>
      </c>
      <c r="Q124" s="283">
        <f>'Core Indicators'!EH124</f>
        <v>2</v>
      </c>
      <c r="R124" s="283">
        <f>'Core Indicators'!EP124</f>
        <v>2</v>
      </c>
      <c r="S124" s="219">
        <f t="shared" si="22"/>
        <v>1.4</v>
      </c>
      <c r="T124" s="219">
        <f t="shared" si="23"/>
        <v>1.3333333333333333</v>
      </c>
      <c r="U124" s="281">
        <v>1</v>
      </c>
      <c r="V124" s="281">
        <v>1</v>
      </c>
      <c r="W124" s="281">
        <f>'Core Indicators'!EX124</f>
        <v>3</v>
      </c>
      <c r="X124" s="219">
        <f t="shared" si="24"/>
        <v>2</v>
      </c>
      <c r="Y124" s="281">
        <v>1</v>
      </c>
      <c r="Z124" s="219">
        <f t="shared" si="25"/>
        <v>1.5</v>
      </c>
      <c r="AA124" s="281">
        <f>'Core Indicators'!FF124</f>
        <v>2</v>
      </c>
      <c r="AB124" s="281">
        <f t="shared" si="26"/>
        <v>1</v>
      </c>
      <c r="AC124" s="11">
        <f>'Core Indicators'!GD124</f>
        <v>1</v>
      </c>
      <c r="AD124" s="11">
        <f>'Core Indicators'!GL124</f>
        <v>1</v>
      </c>
      <c r="AE124" s="11">
        <f>'Core Indicators'!GT124</f>
        <v>1</v>
      </c>
      <c r="AF124" s="11">
        <f>'Core Indicators'!HB124</f>
        <v>1</v>
      </c>
      <c r="AG124" s="11">
        <f t="shared" si="27"/>
        <v>1</v>
      </c>
      <c r="AH124" s="11">
        <f>'Core Indicators'!HJ124</f>
        <v>1</v>
      </c>
      <c r="AI124" s="11" t="str">
        <f>'Core Indicators'!HR124</f>
        <v>x</v>
      </c>
      <c r="AJ124" s="11">
        <f t="shared" si="28"/>
        <v>1</v>
      </c>
      <c r="AK124" s="11">
        <f>'Core Indicators'!HZ124</f>
        <v>1</v>
      </c>
      <c r="AL124" s="11">
        <f>'Core Indicators'!IH124</f>
        <v>1</v>
      </c>
      <c r="AM124" s="11">
        <f>'Core Indicators'!IP124</f>
        <v>1</v>
      </c>
      <c r="AN124" s="11">
        <f t="shared" si="30"/>
        <v>1</v>
      </c>
    </row>
    <row r="125" spans="1:40" x14ac:dyDescent="0.3">
      <c r="A125" s="281" t="str">
        <f>Lists!C:C</f>
        <v>SDN006</v>
      </c>
      <c r="B125" s="218">
        <f t="shared" si="16"/>
        <v>2.4</v>
      </c>
      <c r="C125" s="219">
        <f t="shared" si="17"/>
        <v>1</v>
      </c>
      <c r="D125" s="282">
        <f t="shared" si="18"/>
        <v>2</v>
      </c>
      <c r="E125" s="281">
        <f>'Core Indicators'!R125</f>
        <v>2</v>
      </c>
      <c r="F125" s="281">
        <f>'Core Indicators'!Z125</f>
        <v>2</v>
      </c>
      <c r="G125" s="219">
        <f t="shared" si="19"/>
        <v>2</v>
      </c>
      <c r="H125" s="281">
        <f>'Core Indicators'!AH125</f>
        <v>2</v>
      </c>
      <c r="I125" s="281">
        <f>'Core Indicators'!AP125</f>
        <v>2</v>
      </c>
      <c r="J125" s="281">
        <f>'Core Indicators'!BN125</f>
        <v>2</v>
      </c>
      <c r="K125" s="281">
        <f t="shared" si="20"/>
        <v>2</v>
      </c>
      <c r="L125" s="218">
        <f t="shared" si="21"/>
        <v>2</v>
      </c>
      <c r="M125" s="282">
        <f t="shared" si="29"/>
        <v>3</v>
      </c>
      <c r="N125" s="283">
        <f>'Core Indicators'!DJ125</f>
        <v>3</v>
      </c>
      <c r="O125" s="283">
        <f>'Core Indicators'!DR125</f>
        <v>3</v>
      </c>
      <c r="P125" s="283">
        <f>'Core Indicators'!DZ125</f>
        <v>3</v>
      </c>
      <c r="Q125" s="283">
        <f>'Core Indicators'!EH125</f>
        <v>3</v>
      </c>
      <c r="R125" s="283">
        <f>'Core Indicators'!EP125</f>
        <v>3</v>
      </c>
      <c r="S125" s="219">
        <f t="shared" si="22"/>
        <v>1.7</v>
      </c>
      <c r="T125" s="219">
        <f t="shared" si="23"/>
        <v>1.3333333333333333</v>
      </c>
      <c r="U125" s="281">
        <v>1</v>
      </c>
      <c r="V125" s="281">
        <v>1</v>
      </c>
      <c r="W125" s="281">
        <f>'Core Indicators'!EX125</f>
        <v>3</v>
      </c>
      <c r="X125" s="219">
        <f t="shared" si="24"/>
        <v>2</v>
      </c>
      <c r="Y125" s="281">
        <v>1</v>
      </c>
      <c r="Z125" s="219">
        <f t="shared" si="25"/>
        <v>2</v>
      </c>
      <c r="AA125" s="281" t="str">
        <f>'Core Indicators'!FF125</f>
        <v>x</v>
      </c>
      <c r="AB125" s="281">
        <f t="shared" si="26"/>
        <v>2</v>
      </c>
      <c r="AC125" s="11">
        <f>'Core Indicators'!GD125</f>
        <v>2</v>
      </c>
      <c r="AD125" s="11">
        <f>'Core Indicators'!GL125</f>
        <v>2</v>
      </c>
      <c r="AE125" s="11">
        <f>'Core Indicators'!GT125</f>
        <v>2</v>
      </c>
      <c r="AF125" s="11">
        <f>'Core Indicators'!HB125</f>
        <v>2</v>
      </c>
      <c r="AG125" s="11">
        <f t="shared" si="27"/>
        <v>2</v>
      </c>
      <c r="AH125" s="11">
        <f>'Core Indicators'!HJ125</f>
        <v>2</v>
      </c>
      <c r="AI125" s="11">
        <f>'Core Indicators'!HR125</f>
        <v>2</v>
      </c>
      <c r="AJ125" s="11">
        <f t="shared" si="28"/>
        <v>2</v>
      </c>
      <c r="AK125" s="11">
        <f>'Core Indicators'!HZ125</f>
        <v>2</v>
      </c>
      <c r="AL125" s="11">
        <f>'Core Indicators'!IH125</f>
        <v>2</v>
      </c>
      <c r="AM125" s="11">
        <f>'Core Indicators'!IP125</f>
        <v>2</v>
      </c>
      <c r="AN125" s="11">
        <f t="shared" si="30"/>
        <v>2</v>
      </c>
    </row>
    <row r="126" spans="1:40" x14ac:dyDescent="0.3">
      <c r="A126" s="281" t="str">
        <f>Lists!C:C</f>
        <v>SDN007</v>
      </c>
      <c r="B126" s="218">
        <f t="shared" si="16"/>
        <v>2.1</v>
      </c>
      <c r="C126" s="219">
        <f t="shared" si="17"/>
        <v>1</v>
      </c>
      <c r="D126" s="282">
        <f t="shared" si="18"/>
        <v>1.9</v>
      </c>
      <c r="E126" s="281">
        <f>'Core Indicators'!R126</f>
        <v>2</v>
      </c>
      <c r="F126" s="281">
        <f>'Core Indicators'!Z126</f>
        <v>2</v>
      </c>
      <c r="G126" s="219">
        <f t="shared" si="19"/>
        <v>2</v>
      </c>
      <c r="H126" s="281">
        <f>'Core Indicators'!AH126</f>
        <v>2</v>
      </c>
      <c r="I126" s="281">
        <f>'Core Indicators'!AP126</f>
        <v>1</v>
      </c>
      <c r="J126" s="281">
        <f>'Core Indicators'!BN126</f>
        <v>2</v>
      </c>
      <c r="K126" s="281">
        <f t="shared" si="20"/>
        <v>1.5</v>
      </c>
      <c r="L126" s="218">
        <f t="shared" si="21"/>
        <v>1.8</v>
      </c>
      <c r="M126" s="282">
        <f t="shared" si="29"/>
        <v>2.6</v>
      </c>
      <c r="N126" s="283">
        <f>'Core Indicators'!DJ126</f>
        <v>2</v>
      </c>
      <c r="O126" s="283">
        <f>'Core Indicators'!DR126</f>
        <v>3</v>
      </c>
      <c r="P126" s="283">
        <f>'Core Indicators'!DZ126</f>
        <v>2</v>
      </c>
      <c r="Q126" s="283">
        <f>'Core Indicators'!EH126</f>
        <v>3</v>
      </c>
      <c r="R126" s="283">
        <f>'Core Indicators'!EP126</f>
        <v>3</v>
      </c>
      <c r="S126" s="219">
        <f t="shared" si="22"/>
        <v>1.5</v>
      </c>
      <c r="T126" s="219">
        <f t="shared" si="23"/>
        <v>1</v>
      </c>
      <c r="U126" s="281">
        <v>1</v>
      </c>
      <c r="V126" s="281">
        <v>1</v>
      </c>
      <c r="W126" s="281" t="str">
        <f>'Core Indicators'!EX126</f>
        <v>x</v>
      </c>
      <c r="X126" s="219">
        <f t="shared" si="24"/>
        <v>1</v>
      </c>
      <c r="Y126" s="281">
        <v>1</v>
      </c>
      <c r="Z126" s="219">
        <f t="shared" si="25"/>
        <v>2</v>
      </c>
      <c r="AA126" s="281">
        <f>'Core Indicators'!FF126</f>
        <v>2</v>
      </c>
      <c r="AB126" s="281">
        <f t="shared" si="26"/>
        <v>2</v>
      </c>
      <c r="AC126" s="11">
        <f>'Core Indicators'!GD126</f>
        <v>2</v>
      </c>
      <c r="AD126" s="11">
        <f>'Core Indicators'!GL126</f>
        <v>2</v>
      </c>
      <c r="AE126" s="11">
        <f>'Core Indicators'!GT126</f>
        <v>2</v>
      </c>
      <c r="AF126" s="11">
        <f>'Core Indicators'!HB126</f>
        <v>2</v>
      </c>
      <c r="AG126" s="11">
        <f t="shared" si="27"/>
        <v>2</v>
      </c>
      <c r="AH126" s="11">
        <f>'Core Indicators'!HJ126</f>
        <v>2</v>
      </c>
      <c r="AI126" s="11">
        <f>'Core Indicators'!HR126</f>
        <v>2</v>
      </c>
      <c r="AJ126" s="11">
        <f t="shared" si="28"/>
        <v>2</v>
      </c>
      <c r="AK126" s="11">
        <f>'Core Indicators'!HZ126</f>
        <v>2</v>
      </c>
      <c r="AL126" s="11">
        <f>'Core Indicators'!IH126</f>
        <v>2</v>
      </c>
      <c r="AM126" s="11">
        <f>'Core Indicators'!IP126</f>
        <v>2</v>
      </c>
      <c r="AN126" s="11">
        <f t="shared" si="30"/>
        <v>2</v>
      </c>
    </row>
    <row r="127" spans="1:40" x14ac:dyDescent="0.3">
      <c r="A127" s="281" t="str">
        <f>Lists!C:C</f>
        <v>SYR001</v>
      </c>
      <c r="B127" s="218">
        <f t="shared" si="16"/>
        <v>2.4</v>
      </c>
      <c r="C127" s="219">
        <f t="shared" si="17"/>
        <v>0</v>
      </c>
      <c r="D127" s="282">
        <f t="shared" si="18"/>
        <v>2.2999999999999998</v>
      </c>
      <c r="E127" s="281">
        <f>'Core Indicators'!R127</f>
        <v>2</v>
      </c>
      <c r="F127" s="281">
        <f>'Core Indicators'!Z127</f>
        <v>2</v>
      </c>
      <c r="G127" s="219">
        <f t="shared" si="19"/>
        <v>2</v>
      </c>
      <c r="H127" s="281">
        <f>'Core Indicators'!AH127</f>
        <v>2</v>
      </c>
      <c r="I127" s="281">
        <f>'Core Indicators'!AP127</f>
        <v>3</v>
      </c>
      <c r="J127" s="281">
        <f>'Core Indicators'!BN127</f>
        <v>3</v>
      </c>
      <c r="K127" s="281">
        <f t="shared" si="20"/>
        <v>3</v>
      </c>
      <c r="L127" s="218">
        <f t="shared" si="21"/>
        <v>2.5</v>
      </c>
      <c r="M127" s="282">
        <f t="shared" si="29"/>
        <v>3</v>
      </c>
      <c r="N127" s="283">
        <f>'Core Indicators'!DJ127</f>
        <v>3</v>
      </c>
      <c r="O127" s="283">
        <f>'Core Indicators'!DR127</f>
        <v>3</v>
      </c>
      <c r="P127" s="283">
        <f>'Core Indicators'!DZ127</f>
        <v>3</v>
      </c>
      <c r="Q127" s="283">
        <f>'Core Indicators'!EH127</f>
        <v>3</v>
      </c>
      <c r="R127" s="283">
        <f>'Core Indicators'!EP127</f>
        <v>3</v>
      </c>
      <c r="S127" s="219">
        <f t="shared" si="22"/>
        <v>1.4</v>
      </c>
      <c r="T127" s="219">
        <f t="shared" si="23"/>
        <v>1.3333333333333333</v>
      </c>
      <c r="U127" s="281">
        <v>1</v>
      </c>
      <c r="V127" s="281">
        <v>1</v>
      </c>
      <c r="W127" s="281">
        <f>'Core Indicators'!EX127</f>
        <v>3</v>
      </c>
      <c r="X127" s="219">
        <f t="shared" si="24"/>
        <v>2</v>
      </c>
      <c r="Y127" s="281">
        <v>1</v>
      </c>
      <c r="Z127" s="219">
        <f t="shared" si="25"/>
        <v>1.5</v>
      </c>
      <c r="AA127" s="281">
        <f>'Core Indicators'!FF127</f>
        <v>1</v>
      </c>
      <c r="AB127" s="281">
        <f t="shared" si="26"/>
        <v>2</v>
      </c>
      <c r="AC127" s="11">
        <f>'Core Indicators'!GD127</f>
        <v>2</v>
      </c>
      <c r="AD127" s="11">
        <f>'Core Indicators'!GL127</f>
        <v>2</v>
      </c>
      <c r="AE127" s="11">
        <f>'Core Indicators'!GT127</f>
        <v>2</v>
      </c>
      <c r="AF127" s="11">
        <f>'Core Indicators'!HB127</f>
        <v>2</v>
      </c>
      <c r="AG127" s="11">
        <f t="shared" si="27"/>
        <v>2</v>
      </c>
      <c r="AH127" s="11">
        <f>'Core Indicators'!HJ127</f>
        <v>2</v>
      </c>
      <c r="AI127" s="11">
        <f>'Core Indicators'!HR127</f>
        <v>2</v>
      </c>
      <c r="AJ127" s="11">
        <f t="shared" si="28"/>
        <v>2</v>
      </c>
      <c r="AK127" s="11">
        <f>'Core Indicators'!HZ127</f>
        <v>2</v>
      </c>
      <c r="AL127" s="11">
        <f>'Core Indicators'!IH127</f>
        <v>2</v>
      </c>
      <c r="AM127" s="11">
        <f>'Core Indicators'!IP127</f>
        <v>2</v>
      </c>
      <c r="AN127" s="11">
        <f t="shared" si="30"/>
        <v>2</v>
      </c>
    </row>
    <row r="128" spans="1:40" x14ac:dyDescent="0.3">
      <c r="A128" s="281" t="str">
        <f>Lists!C:C</f>
        <v>REG004</v>
      </c>
      <c r="B128" s="218">
        <f t="shared" si="16"/>
        <v>2</v>
      </c>
      <c r="C128" s="219">
        <f t="shared" si="17"/>
        <v>0</v>
      </c>
      <c r="D128" s="282">
        <f t="shared" si="18"/>
        <v>2.2000000000000002</v>
      </c>
      <c r="E128" s="281">
        <f>'Core Indicators'!R128</f>
        <v>2</v>
      </c>
      <c r="F128" s="281">
        <f>'Core Indicators'!Z128</f>
        <v>2</v>
      </c>
      <c r="G128" s="219">
        <f t="shared" si="19"/>
        <v>2</v>
      </c>
      <c r="H128" s="281">
        <f>'Core Indicators'!AH128</f>
        <v>2</v>
      </c>
      <c r="I128" s="281">
        <f>'Core Indicators'!AP128</f>
        <v>2</v>
      </c>
      <c r="J128" s="281">
        <f>'Core Indicators'!BN128</f>
        <v>3</v>
      </c>
      <c r="K128" s="281">
        <f t="shared" si="20"/>
        <v>2.5</v>
      </c>
      <c r="L128" s="218">
        <f t="shared" si="21"/>
        <v>2.2999999999999998</v>
      </c>
      <c r="M128" s="282">
        <f t="shared" si="29"/>
        <v>2</v>
      </c>
      <c r="N128" s="283">
        <f>'Core Indicators'!DJ128</f>
        <v>2</v>
      </c>
      <c r="O128" s="283">
        <f>'Core Indicators'!DR128</f>
        <v>2</v>
      </c>
      <c r="P128" s="283">
        <f>'Core Indicators'!DZ128</f>
        <v>2</v>
      </c>
      <c r="Q128" s="283">
        <f>'Core Indicators'!EH128</f>
        <v>2</v>
      </c>
      <c r="R128" s="283">
        <f>'Core Indicators'!EP128</f>
        <v>2</v>
      </c>
      <c r="S128" s="219">
        <f t="shared" si="22"/>
        <v>1.7</v>
      </c>
      <c r="T128" s="219">
        <f t="shared" si="23"/>
        <v>1.3333333333333333</v>
      </c>
      <c r="U128" s="281">
        <v>1</v>
      </c>
      <c r="V128" s="281">
        <v>1</v>
      </c>
      <c r="W128" s="281">
        <f>'Core Indicators'!EX128</f>
        <v>3</v>
      </c>
      <c r="X128" s="219">
        <f t="shared" si="24"/>
        <v>2</v>
      </c>
      <c r="Y128" s="281">
        <v>1</v>
      </c>
      <c r="Z128" s="219">
        <f t="shared" si="25"/>
        <v>2</v>
      </c>
      <c r="AA128" s="281">
        <f>'Core Indicators'!FF128</f>
        <v>2</v>
      </c>
      <c r="AB128" s="281">
        <f t="shared" si="26"/>
        <v>2</v>
      </c>
      <c r="AC128" s="11">
        <f>'Core Indicators'!GD128</f>
        <v>2</v>
      </c>
      <c r="AD128" s="11">
        <f>'Core Indicators'!GL128</f>
        <v>2</v>
      </c>
      <c r="AE128" s="11">
        <f>'Core Indicators'!GT128</f>
        <v>2</v>
      </c>
      <c r="AF128" s="11">
        <f>'Core Indicators'!HB128</f>
        <v>2</v>
      </c>
      <c r="AG128" s="11">
        <f t="shared" si="27"/>
        <v>2</v>
      </c>
      <c r="AH128" s="11">
        <f>'Core Indicators'!HJ128</f>
        <v>2</v>
      </c>
      <c r="AI128" s="11">
        <f>'Core Indicators'!HR128</f>
        <v>2</v>
      </c>
      <c r="AJ128" s="11">
        <f t="shared" si="28"/>
        <v>2</v>
      </c>
      <c r="AK128" s="11">
        <f>'Core Indicators'!HZ128</f>
        <v>2</v>
      </c>
      <c r="AL128" s="11">
        <f>'Core Indicators'!IH128</f>
        <v>2</v>
      </c>
      <c r="AM128" s="11">
        <f>'Core Indicators'!IP128</f>
        <v>2</v>
      </c>
      <c r="AN128" s="11">
        <f t="shared" si="30"/>
        <v>2</v>
      </c>
    </row>
    <row r="129" spans="1:40" x14ac:dyDescent="0.3">
      <c r="A129" s="281" t="str">
        <f>Lists!C:C</f>
        <v>TZA002</v>
      </c>
      <c r="B129" s="218">
        <f t="shared" si="16"/>
        <v>1.8</v>
      </c>
      <c r="C129" s="219">
        <f t="shared" si="17"/>
        <v>0</v>
      </c>
      <c r="D129" s="282">
        <f t="shared" si="18"/>
        <v>2</v>
      </c>
      <c r="E129" s="281">
        <f>'Core Indicators'!R129</f>
        <v>2</v>
      </c>
      <c r="F129" s="281">
        <f>'Core Indicators'!Z129</f>
        <v>2</v>
      </c>
      <c r="G129" s="219">
        <f t="shared" si="19"/>
        <v>2</v>
      </c>
      <c r="H129" s="281">
        <f>'Core Indicators'!AH129</f>
        <v>2</v>
      </c>
      <c r="I129" s="281">
        <f>'Core Indicators'!AP129</f>
        <v>2</v>
      </c>
      <c r="J129" s="281">
        <f>'Core Indicators'!BN129</f>
        <v>2</v>
      </c>
      <c r="K129" s="281">
        <f t="shared" si="20"/>
        <v>2</v>
      </c>
      <c r="L129" s="218">
        <f t="shared" si="21"/>
        <v>2</v>
      </c>
      <c r="M129" s="282">
        <f t="shared" si="29"/>
        <v>2</v>
      </c>
      <c r="N129" s="283">
        <f>'Core Indicators'!DJ129</f>
        <v>2</v>
      </c>
      <c r="O129" s="283">
        <f>'Core Indicators'!DR129</f>
        <v>2</v>
      </c>
      <c r="P129" s="283">
        <f>'Core Indicators'!DZ129</f>
        <v>2</v>
      </c>
      <c r="Q129" s="283">
        <f>'Core Indicators'!EH129</f>
        <v>2</v>
      </c>
      <c r="R129" s="283">
        <f>'Core Indicators'!EP129</f>
        <v>2</v>
      </c>
      <c r="S129" s="219">
        <f t="shared" si="22"/>
        <v>1.3</v>
      </c>
      <c r="T129" s="219">
        <f t="shared" si="23"/>
        <v>1.1666666666666667</v>
      </c>
      <c r="U129" s="281">
        <v>1</v>
      </c>
      <c r="V129" s="281">
        <v>1</v>
      </c>
      <c r="W129" s="281">
        <f>'Core Indicators'!EX129</f>
        <v>2</v>
      </c>
      <c r="X129" s="219">
        <f t="shared" si="24"/>
        <v>1.5</v>
      </c>
      <c r="Y129" s="281">
        <v>1</v>
      </c>
      <c r="Z129" s="219">
        <f t="shared" si="25"/>
        <v>1.5</v>
      </c>
      <c r="AA129" s="281">
        <f>'Core Indicators'!FF129</f>
        <v>1</v>
      </c>
      <c r="AB129" s="281">
        <f t="shared" si="26"/>
        <v>2</v>
      </c>
      <c r="AC129" s="11">
        <f>'Core Indicators'!GD129</f>
        <v>2</v>
      </c>
      <c r="AD129" s="11">
        <f>'Core Indicators'!GL129</f>
        <v>2</v>
      </c>
      <c r="AE129" s="11">
        <f>'Core Indicators'!GT129</f>
        <v>2</v>
      </c>
      <c r="AF129" s="11">
        <f>'Core Indicators'!HB129</f>
        <v>2</v>
      </c>
      <c r="AG129" s="11">
        <f t="shared" si="27"/>
        <v>2</v>
      </c>
      <c r="AH129" s="11">
        <f>'Core Indicators'!HJ129</f>
        <v>2</v>
      </c>
      <c r="AI129" s="11">
        <f>'Core Indicators'!HR129</f>
        <v>2</v>
      </c>
      <c r="AJ129" s="11">
        <f t="shared" si="28"/>
        <v>2</v>
      </c>
      <c r="AK129" s="11">
        <f>'Core Indicators'!HZ129</f>
        <v>2</v>
      </c>
      <c r="AL129" s="11">
        <f>'Core Indicators'!IH129</f>
        <v>2</v>
      </c>
      <c r="AM129" s="11">
        <f>'Core Indicators'!IP129</f>
        <v>2</v>
      </c>
      <c r="AN129" s="11">
        <f t="shared" si="30"/>
        <v>2</v>
      </c>
    </row>
    <row r="130" spans="1:40" x14ac:dyDescent="0.3">
      <c r="A130" s="281" t="str">
        <f>Lists!C:C</f>
        <v>THA001</v>
      </c>
      <c r="B130" s="218">
        <f t="shared" si="16"/>
        <v>1.9</v>
      </c>
      <c r="C130" s="219">
        <f t="shared" si="17"/>
        <v>0</v>
      </c>
      <c r="D130" s="282">
        <f t="shared" si="18"/>
        <v>2</v>
      </c>
      <c r="E130" s="281">
        <f>'Core Indicators'!R130</f>
        <v>2</v>
      </c>
      <c r="F130" s="281">
        <f>'Core Indicators'!Z130</f>
        <v>2</v>
      </c>
      <c r="G130" s="219">
        <f t="shared" si="19"/>
        <v>2</v>
      </c>
      <c r="H130" s="281">
        <f>'Core Indicators'!AH130</f>
        <v>2</v>
      </c>
      <c r="I130" s="281">
        <f>'Core Indicators'!AP130</f>
        <v>2</v>
      </c>
      <c r="J130" s="281">
        <f>'Core Indicators'!BN130</f>
        <v>2</v>
      </c>
      <c r="K130" s="281">
        <f t="shared" si="20"/>
        <v>2</v>
      </c>
      <c r="L130" s="218">
        <f t="shared" si="21"/>
        <v>2</v>
      </c>
      <c r="M130" s="282">
        <f t="shared" si="29"/>
        <v>2</v>
      </c>
      <c r="N130" s="283">
        <f>'Core Indicators'!DJ130</f>
        <v>2</v>
      </c>
      <c r="O130" s="283">
        <f>'Core Indicators'!DR130</f>
        <v>2</v>
      </c>
      <c r="P130" s="283">
        <f>'Core Indicators'!DZ130</f>
        <v>2</v>
      </c>
      <c r="Q130" s="283">
        <f>'Core Indicators'!EH130</f>
        <v>2</v>
      </c>
      <c r="R130" s="283">
        <f>'Core Indicators'!EP130</f>
        <v>2</v>
      </c>
      <c r="S130" s="219">
        <f t="shared" si="22"/>
        <v>1.6</v>
      </c>
      <c r="T130" s="219">
        <f t="shared" si="23"/>
        <v>1.1666666666666667</v>
      </c>
      <c r="U130" s="281">
        <v>1</v>
      </c>
      <c r="V130" s="281">
        <v>1</v>
      </c>
      <c r="W130" s="281">
        <f>'Core Indicators'!EX130</f>
        <v>2</v>
      </c>
      <c r="X130" s="219">
        <f t="shared" si="24"/>
        <v>1.5</v>
      </c>
      <c r="Y130" s="281">
        <v>1</v>
      </c>
      <c r="Z130" s="219">
        <f t="shared" si="25"/>
        <v>2</v>
      </c>
      <c r="AA130" s="281">
        <f>'Core Indicators'!FF130</f>
        <v>2</v>
      </c>
      <c r="AB130" s="281">
        <f t="shared" si="26"/>
        <v>2</v>
      </c>
      <c r="AC130" s="11">
        <f>'Core Indicators'!GD130</f>
        <v>2</v>
      </c>
      <c r="AD130" s="11">
        <f>'Core Indicators'!GL130</f>
        <v>2</v>
      </c>
      <c r="AE130" s="11">
        <f>'Core Indicators'!GT130</f>
        <v>2</v>
      </c>
      <c r="AF130" s="11">
        <f>'Core Indicators'!HB130</f>
        <v>2</v>
      </c>
      <c r="AG130" s="11">
        <f t="shared" si="27"/>
        <v>2</v>
      </c>
      <c r="AH130" s="11">
        <f>'Core Indicators'!HJ130</f>
        <v>2</v>
      </c>
      <c r="AI130" s="11">
        <f>'Core Indicators'!HR130</f>
        <v>2</v>
      </c>
      <c r="AJ130" s="11">
        <f t="shared" si="28"/>
        <v>2</v>
      </c>
      <c r="AK130" s="11">
        <f>'Core Indicators'!HZ130</f>
        <v>2</v>
      </c>
      <c r="AL130" s="11">
        <f>'Core Indicators'!IH130</f>
        <v>2</v>
      </c>
      <c r="AM130" s="11">
        <f>'Core Indicators'!IP130</f>
        <v>2</v>
      </c>
      <c r="AN130" s="11">
        <f t="shared" si="30"/>
        <v>2</v>
      </c>
    </row>
    <row r="131" spans="1:40" x14ac:dyDescent="0.3">
      <c r="A131" s="281" t="str">
        <f>Lists!C:C</f>
        <v>THA002</v>
      </c>
      <c r="B131" s="218" t="str">
        <f t="shared" si="16"/>
        <v>x</v>
      </c>
      <c r="C131" s="219">
        <f t="shared" si="17"/>
        <v>2</v>
      </c>
      <c r="D131" s="282">
        <f t="shared" si="18"/>
        <v>2</v>
      </c>
      <c r="E131" s="281">
        <f>'Core Indicators'!R131</f>
        <v>2</v>
      </c>
      <c r="F131" s="281">
        <f>'Core Indicators'!Z131</f>
        <v>2</v>
      </c>
      <c r="G131" s="219">
        <f t="shared" si="19"/>
        <v>2</v>
      </c>
      <c r="H131" s="281">
        <f>'Core Indicators'!AH131</f>
        <v>2</v>
      </c>
      <c r="I131" s="281" t="str">
        <f>'Core Indicators'!AP131</f>
        <v>x</v>
      </c>
      <c r="J131" s="281">
        <f>'Core Indicators'!BN131</f>
        <v>2</v>
      </c>
      <c r="K131" s="281">
        <f t="shared" si="20"/>
        <v>2</v>
      </c>
      <c r="L131" s="218">
        <f t="shared" si="21"/>
        <v>2</v>
      </c>
      <c r="M131" s="282" t="str">
        <f t="shared" si="29"/>
        <v>x</v>
      </c>
      <c r="N131" s="283" t="str">
        <f>'Core Indicators'!DJ131</f>
        <v>x</v>
      </c>
      <c r="O131" s="283" t="str">
        <f>'Core Indicators'!DR131</f>
        <v>x</v>
      </c>
      <c r="P131" s="283" t="str">
        <f>'Core Indicators'!DZ131</f>
        <v>x</v>
      </c>
      <c r="Q131" s="283" t="str">
        <f>'Core Indicators'!EH131</f>
        <v>x</v>
      </c>
      <c r="R131" s="283" t="str">
        <f>'Core Indicators'!EP131</f>
        <v>x</v>
      </c>
      <c r="S131" s="219">
        <f t="shared" si="22"/>
        <v>1.6</v>
      </c>
      <c r="T131" s="219">
        <f t="shared" si="23"/>
        <v>1.1666666666666667</v>
      </c>
      <c r="U131" s="281">
        <v>1</v>
      </c>
      <c r="V131" s="281">
        <v>1</v>
      </c>
      <c r="W131" s="281">
        <f>'Core Indicators'!EX131</f>
        <v>2</v>
      </c>
      <c r="X131" s="219">
        <f t="shared" si="24"/>
        <v>1.5</v>
      </c>
      <c r="Y131" s="281">
        <v>1</v>
      </c>
      <c r="Z131" s="219">
        <f t="shared" si="25"/>
        <v>2</v>
      </c>
      <c r="AA131" s="281">
        <f>'Core Indicators'!FF131</f>
        <v>2</v>
      </c>
      <c r="AB131" s="281">
        <f t="shared" si="26"/>
        <v>2</v>
      </c>
      <c r="AC131" s="11">
        <f>'Core Indicators'!GD131</f>
        <v>2</v>
      </c>
      <c r="AD131" s="11">
        <f>'Core Indicators'!GL131</f>
        <v>2</v>
      </c>
      <c r="AE131" s="11">
        <f>'Core Indicators'!GT131</f>
        <v>2</v>
      </c>
      <c r="AF131" s="11">
        <f>'Core Indicators'!HB131</f>
        <v>2</v>
      </c>
      <c r="AG131" s="11">
        <f t="shared" si="27"/>
        <v>2</v>
      </c>
      <c r="AH131" s="11">
        <f>'Core Indicators'!HJ131</f>
        <v>2</v>
      </c>
      <c r="AI131" s="11">
        <f>'Core Indicators'!HR131</f>
        <v>2</v>
      </c>
      <c r="AJ131" s="11">
        <f t="shared" si="28"/>
        <v>2</v>
      </c>
      <c r="AK131" s="11">
        <f>'Core Indicators'!HZ131</f>
        <v>2</v>
      </c>
      <c r="AL131" s="11">
        <f>'Core Indicators'!IH131</f>
        <v>2</v>
      </c>
      <c r="AM131" s="11">
        <f>'Core Indicators'!IP131</f>
        <v>2</v>
      </c>
      <c r="AN131" s="11">
        <f t="shared" si="30"/>
        <v>2</v>
      </c>
    </row>
    <row r="132" spans="1:40" x14ac:dyDescent="0.3">
      <c r="A132" s="281" t="str">
        <f>Lists!C:C</f>
        <v>THA003</v>
      </c>
      <c r="B132" s="218">
        <f t="shared" ref="B132:B144" si="31">IF(OR(M132="x",D132="x"),"x",ROUND((5-GEOMEAN(((5-D132)/5*4+1),((5-M132)/5*4+1),((5-M132)/5*4+1)))/4*3.5+S132*0.3,1))</f>
        <v>1.9</v>
      </c>
      <c r="C132" s="219">
        <f t="shared" ref="C132:C141" si="32">COUNTIF(E132:F132,"x")+COUNTIF(H132:I132,"x")+COUNTIF(J132:J132,"x")+COUNTIF(M132,"x")+COUNTIF(U132:W132,"x")+COUNTIF(Y132:AB132,"x")</f>
        <v>1</v>
      </c>
      <c r="D132" s="282">
        <f t="shared" ref="D132:D144" si="33">IF(OR(L132="x",G132="x"),"x",ROUND((5-GEOMEAN(((5-L132)/5*4+1),((5-L132)/5*4+1),((5-G132)/5*4+1)))/4*5,1))</f>
        <v>2</v>
      </c>
      <c r="E132" s="281">
        <f>'Core Indicators'!R132</f>
        <v>2</v>
      </c>
      <c r="F132" s="281">
        <f>'Core Indicators'!Z132</f>
        <v>2</v>
      </c>
      <c r="G132" s="219">
        <f t="shared" ref="G132:G141" si="34">IF(AND(F132="x",E132="x"),"x",IF(OR(F132="x",E132="x"),AVERAGE(E132,F132),ROUND((10-GEOMEAN(((10-E132)/10*9+1),((10-F132)/10*9+1)))/9*10,1)))</f>
        <v>2</v>
      </c>
      <c r="H132" s="281">
        <f>'Core Indicators'!AH132</f>
        <v>2</v>
      </c>
      <c r="I132" s="281">
        <f>'Core Indicators'!AP132</f>
        <v>2</v>
      </c>
      <c r="J132" s="281" t="str">
        <f>'Core Indicators'!BN132</f>
        <v>x</v>
      </c>
      <c r="K132" s="281">
        <f t="shared" ref="K132:K141" si="35">IF(AND(J132="x",I132="x"),"x",IF(OR(J132="x",I132="x"),AVERAGE(I132,J132),ROUND((10-GEOMEAN(((10-I132)/10*9+1),((10-J132)/10*9+1)))/9*10,1)))</f>
        <v>2</v>
      </c>
      <c r="L132" s="218">
        <f t="shared" ref="L132:L141" si="36">IF(AND(H132="x",K132="x"),"x",IF(OR(H132="x",K132="x"),AVERAGE(H132,K132),ROUND((10-GEOMEAN(((10-H132)/10*9+1),((10-K132)/10*9+1)))/9*10,1)))</f>
        <v>2</v>
      </c>
      <c r="M132" s="282">
        <f t="shared" si="29"/>
        <v>2</v>
      </c>
      <c r="N132" s="283">
        <f>'Core Indicators'!DJ132</f>
        <v>2</v>
      </c>
      <c r="O132" s="283">
        <f>'Core Indicators'!DR132</f>
        <v>2</v>
      </c>
      <c r="P132" s="283">
        <f>'Core Indicators'!DZ132</f>
        <v>2</v>
      </c>
      <c r="Q132" s="283">
        <f>'Core Indicators'!EH132</f>
        <v>2</v>
      </c>
      <c r="R132" s="283">
        <f>'Core Indicators'!EP132</f>
        <v>2</v>
      </c>
      <c r="S132" s="219">
        <f t="shared" ref="S132:S141" si="37">IF(OR(Z132="x",T132="x"),T132,ROUND((10-GEOMEAN(((10-T132)/10*9+1),((10-Z132)/10*9+1)))/9*10,1))</f>
        <v>1.6</v>
      </c>
      <c r="T132" s="219">
        <f t="shared" ref="T132:T141" si="38">AVERAGE(U132,X132,Y132)</f>
        <v>1.1666666666666667</v>
      </c>
      <c r="U132" s="281">
        <v>1</v>
      </c>
      <c r="V132" s="281">
        <v>1</v>
      </c>
      <c r="W132" s="281">
        <f>'Core Indicators'!EX132</f>
        <v>2</v>
      </c>
      <c r="X132" s="219">
        <f t="shared" ref="X132:X141" si="39">AVERAGE(V132:W132)</f>
        <v>1.5</v>
      </c>
      <c r="Y132" s="281">
        <v>1</v>
      </c>
      <c r="Z132" s="219">
        <f t="shared" ref="Z132:Z141" si="40">IF(AND(AA132="x",AB132="x"),"x",AVERAGE(AA132:AB132))</f>
        <v>2</v>
      </c>
      <c r="AA132" s="281">
        <f>'Core Indicators'!FF132</f>
        <v>2</v>
      </c>
      <c r="AB132" s="281">
        <f t="shared" ref="AB132:AB141" si="41">IF(AND(AJ132="x",AN132="x",AG132="x"),"x",(AVERAGE(AJ132,AN132,AG132)))</f>
        <v>2</v>
      </c>
      <c r="AC132" s="11">
        <f>'Core Indicators'!GD132</f>
        <v>2</v>
      </c>
      <c r="AD132" s="11">
        <f>'Core Indicators'!GL132</f>
        <v>2</v>
      </c>
      <c r="AE132" s="11">
        <f>'Core Indicators'!GT132</f>
        <v>2</v>
      </c>
      <c r="AF132" s="11">
        <f>'Core Indicators'!HB132</f>
        <v>2</v>
      </c>
      <c r="AG132" s="11">
        <f t="shared" ref="AG132:AG141" si="42">IF(AND(AC132="x",AD132="x",AE132="x",AF132="x"),"x",AVERAGE(AC132:AF132))</f>
        <v>2</v>
      </c>
      <c r="AH132" s="11">
        <f>'Core Indicators'!HJ132</f>
        <v>2</v>
      </c>
      <c r="AI132" s="11">
        <f>'Core Indicators'!HR132</f>
        <v>2</v>
      </c>
      <c r="AJ132" s="11">
        <f t="shared" ref="AJ132:AJ141" si="43">IF(AND(AH132="x",AI132="x"),"x",AVERAGE(AH132:AI132))</f>
        <v>2</v>
      </c>
      <c r="AK132" s="11">
        <f>'Core Indicators'!HZ132</f>
        <v>2</v>
      </c>
      <c r="AL132" s="11">
        <f>'Core Indicators'!IH132</f>
        <v>2</v>
      </c>
      <c r="AM132" s="11">
        <f>'Core Indicators'!IP132</f>
        <v>2</v>
      </c>
      <c r="AN132" s="11">
        <f t="shared" si="30"/>
        <v>2</v>
      </c>
    </row>
    <row r="133" spans="1:40" x14ac:dyDescent="0.3">
      <c r="A133" s="281" t="str">
        <f>Lists!C:C</f>
        <v>TTO002</v>
      </c>
      <c r="B133" s="218">
        <f t="shared" si="31"/>
        <v>2.2999999999999998</v>
      </c>
      <c r="C133" s="219">
        <f t="shared" si="32"/>
        <v>0</v>
      </c>
      <c r="D133" s="282">
        <f t="shared" si="33"/>
        <v>2</v>
      </c>
      <c r="E133" s="281">
        <f>'Core Indicators'!R133</f>
        <v>2</v>
      </c>
      <c r="F133" s="281">
        <f>'Core Indicators'!Z133</f>
        <v>2</v>
      </c>
      <c r="G133" s="219">
        <f t="shared" si="34"/>
        <v>2</v>
      </c>
      <c r="H133" s="281">
        <f>'Core Indicators'!AH133</f>
        <v>2</v>
      </c>
      <c r="I133" s="281">
        <f>'Core Indicators'!AP133</f>
        <v>2</v>
      </c>
      <c r="J133" s="281">
        <f>'Core Indicators'!BN133</f>
        <v>2</v>
      </c>
      <c r="K133" s="281">
        <f t="shared" si="35"/>
        <v>2</v>
      </c>
      <c r="L133" s="218">
        <f t="shared" si="36"/>
        <v>2</v>
      </c>
      <c r="M133" s="282">
        <f t="shared" si="29"/>
        <v>2.8</v>
      </c>
      <c r="N133" s="283">
        <f>'Core Indicators'!DJ133</f>
        <v>2</v>
      </c>
      <c r="O133" s="283">
        <f>'Core Indicators'!DR133</f>
        <v>3</v>
      </c>
      <c r="P133" s="283">
        <f>'Core Indicators'!DZ133</f>
        <v>3</v>
      </c>
      <c r="Q133" s="283">
        <f>'Core Indicators'!EH133</f>
        <v>3</v>
      </c>
      <c r="R133" s="283">
        <f>'Core Indicators'!EP133</f>
        <v>3</v>
      </c>
      <c r="S133" s="219">
        <f t="shared" si="37"/>
        <v>1.6</v>
      </c>
      <c r="T133" s="219">
        <f t="shared" si="38"/>
        <v>1.1666666666666667</v>
      </c>
      <c r="U133" s="281">
        <v>1</v>
      </c>
      <c r="V133" s="281">
        <v>1</v>
      </c>
      <c r="W133" s="281">
        <f>'Core Indicators'!EX133</f>
        <v>2</v>
      </c>
      <c r="X133" s="219">
        <f t="shared" si="39"/>
        <v>1.5</v>
      </c>
      <c r="Y133" s="281">
        <v>1</v>
      </c>
      <c r="Z133" s="219">
        <f t="shared" si="40"/>
        <v>2</v>
      </c>
      <c r="AA133" s="281">
        <f>'Core Indicators'!FF133</f>
        <v>2</v>
      </c>
      <c r="AB133" s="281">
        <f t="shared" si="41"/>
        <v>2</v>
      </c>
      <c r="AC133" s="11">
        <f>'Core Indicators'!GD133</f>
        <v>2</v>
      </c>
      <c r="AD133" s="11">
        <f>'Core Indicators'!GL133</f>
        <v>2</v>
      </c>
      <c r="AE133" s="11">
        <f>'Core Indicators'!GT133</f>
        <v>2</v>
      </c>
      <c r="AF133" s="11">
        <f>'Core Indicators'!HB133</f>
        <v>2</v>
      </c>
      <c r="AG133" s="11">
        <f t="shared" si="42"/>
        <v>2</v>
      </c>
      <c r="AH133" s="11">
        <f>'Core Indicators'!HJ133</f>
        <v>2</v>
      </c>
      <c r="AI133" s="11">
        <f>'Core Indicators'!HR133</f>
        <v>2</v>
      </c>
      <c r="AJ133" s="11">
        <f t="shared" si="43"/>
        <v>2</v>
      </c>
      <c r="AK133" s="11">
        <f>'Core Indicators'!HZ133</f>
        <v>2</v>
      </c>
      <c r="AL133" s="11">
        <f>'Core Indicators'!IH133</f>
        <v>2</v>
      </c>
      <c r="AM133" s="11">
        <f>'Core Indicators'!IP133</f>
        <v>2</v>
      </c>
      <c r="AN133" s="11">
        <f t="shared" si="30"/>
        <v>2</v>
      </c>
    </row>
    <row r="134" spans="1:40" x14ac:dyDescent="0.3">
      <c r="A134" s="281" t="str">
        <f>Lists!C:C</f>
        <v>TUN002</v>
      </c>
      <c r="B134" s="218">
        <f t="shared" si="31"/>
        <v>2.1</v>
      </c>
      <c r="C134" s="219">
        <f t="shared" si="32"/>
        <v>2</v>
      </c>
      <c r="D134" s="282">
        <f t="shared" si="33"/>
        <v>2.6</v>
      </c>
      <c r="E134" s="281">
        <f>'Core Indicators'!R134</f>
        <v>1</v>
      </c>
      <c r="F134" s="281">
        <f>'Core Indicators'!Z134</f>
        <v>2</v>
      </c>
      <c r="G134" s="219">
        <f t="shared" si="34"/>
        <v>1.5</v>
      </c>
      <c r="H134" s="281" t="str">
        <f>'Core Indicators'!AH134</f>
        <v>x</v>
      </c>
      <c r="I134" s="281" t="str">
        <f>'Core Indicators'!AP134</f>
        <v>x</v>
      </c>
      <c r="J134" s="281">
        <f>'Core Indicators'!BN134</f>
        <v>3</v>
      </c>
      <c r="K134" s="281">
        <f t="shared" si="35"/>
        <v>3</v>
      </c>
      <c r="L134" s="218">
        <f t="shared" si="36"/>
        <v>3</v>
      </c>
      <c r="M134" s="282">
        <f t="shared" si="29"/>
        <v>2</v>
      </c>
      <c r="N134" s="283">
        <f>'Core Indicators'!DJ134</f>
        <v>2</v>
      </c>
      <c r="O134" s="283">
        <f>'Core Indicators'!DR134</f>
        <v>2</v>
      </c>
      <c r="P134" s="283">
        <f>'Core Indicators'!DZ134</f>
        <v>2</v>
      </c>
      <c r="Q134" s="283">
        <f>'Core Indicators'!EH134</f>
        <v>2</v>
      </c>
      <c r="R134" s="283">
        <f>'Core Indicators'!EP134</f>
        <v>2</v>
      </c>
      <c r="S134" s="219">
        <f t="shared" si="37"/>
        <v>1.7</v>
      </c>
      <c r="T134" s="219">
        <f t="shared" si="38"/>
        <v>1.3333333333333333</v>
      </c>
      <c r="U134" s="281">
        <v>1</v>
      </c>
      <c r="V134" s="281">
        <v>1</v>
      </c>
      <c r="W134" s="281">
        <f>'Core Indicators'!EX134</f>
        <v>3</v>
      </c>
      <c r="X134" s="219">
        <f t="shared" si="39"/>
        <v>2</v>
      </c>
      <c r="Y134" s="281">
        <v>1</v>
      </c>
      <c r="Z134" s="219">
        <f t="shared" si="40"/>
        <v>2</v>
      </c>
      <c r="AA134" s="281">
        <f>'Core Indicators'!FF134</f>
        <v>2</v>
      </c>
      <c r="AB134" s="281">
        <f t="shared" si="41"/>
        <v>2</v>
      </c>
      <c r="AC134" s="11">
        <f>'Core Indicators'!GD134</f>
        <v>2</v>
      </c>
      <c r="AD134" s="11">
        <f>'Core Indicators'!GL134</f>
        <v>2</v>
      </c>
      <c r="AE134" s="11">
        <f>'Core Indicators'!GT134</f>
        <v>2</v>
      </c>
      <c r="AF134" s="11">
        <f>'Core Indicators'!HB134</f>
        <v>2</v>
      </c>
      <c r="AG134" s="11">
        <f t="shared" si="42"/>
        <v>2</v>
      </c>
      <c r="AH134" s="11">
        <f>'Core Indicators'!HJ134</f>
        <v>2</v>
      </c>
      <c r="AI134" s="11">
        <f>'Core Indicators'!HR134</f>
        <v>2</v>
      </c>
      <c r="AJ134" s="11">
        <f t="shared" si="43"/>
        <v>2</v>
      </c>
      <c r="AK134" s="11">
        <f>'Core Indicators'!HZ134</f>
        <v>2</v>
      </c>
      <c r="AL134" s="11">
        <f>'Core Indicators'!IH134</f>
        <v>2</v>
      </c>
      <c r="AM134" s="11">
        <f>'Core Indicators'!IP134</f>
        <v>2</v>
      </c>
      <c r="AN134" s="11">
        <f t="shared" si="30"/>
        <v>2</v>
      </c>
    </row>
    <row r="135" spans="1:40" x14ac:dyDescent="0.3">
      <c r="A135" s="281" t="str">
        <f>Lists!C:C</f>
        <v>TUR001</v>
      </c>
      <c r="B135" s="218">
        <f t="shared" si="31"/>
        <v>2.5</v>
      </c>
      <c r="C135" s="219">
        <f t="shared" si="32"/>
        <v>0</v>
      </c>
      <c r="D135" s="282">
        <f t="shared" si="33"/>
        <v>2.7</v>
      </c>
      <c r="E135" s="281">
        <f>'Core Indicators'!R135</f>
        <v>2</v>
      </c>
      <c r="F135" s="281">
        <f>'Core Indicators'!Z135</f>
        <v>2</v>
      </c>
      <c r="G135" s="219">
        <f t="shared" si="34"/>
        <v>2</v>
      </c>
      <c r="H135" s="281">
        <f>'Core Indicators'!AH135</f>
        <v>3</v>
      </c>
      <c r="I135" s="281">
        <f>'Core Indicators'!AP135</f>
        <v>3</v>
      </c>
      <c r="J135" s="281">
        <f>'Core Indicators'!BN135</f>
        <v>3</v>
      </c>
      <c r="K135" s="281">
        <f t="shared" si="35"/>
        <v>3</v>
      </c>
      <c r="L135" s="218">
        <f t="shared" si="36"/>
        <v>3</v>
      </c>
      <c r="M135" s="282">
        <f t="shared" ref="M135:M141" si="44">IF(N135="x","x",AVERAGE(N135:R135))</f>
        <v>3</v>
      </c>
      <c r="N135" s="283">
        <f>'Core Indicators'!DJ135</f>
        <v>3</v>
      </c>
      <c r="O135" s="283">
        <f>'Core Indicators'!DR135</f>
        <v>3</v>
      </c>
      <c r="P135" s="283">
        <f>'Core Indicators'!DZ135</f>
        <v>3</v>
      </c>
      <c r="Q135" s="283">
        <f>'Core Indicators'!EH135</f>
        <v>3</v>
      </c>
      <c r="R135" s="283">
        <f>'Core Indicators'!EP135</f>
        <v>3</v>
      </c>
      <c r="S135" s="219">
        <f t="shared" si="37"/>
        <v>1.7</v>
      </c>
      <c r="T135" s="219">
        <f t="shared" si="38"/>
        <v>1.3333333333333333</v>
      </c>
      <c r="U135" s="281">
        <v>1</v>
      </c>
      <c r="V135" s="281">
        <v>1</v>
      </c>
      <c r="W135" s="281">
        <f>'Core Indicators'!EX135</f>
        <v>3</v>
      </c>
      <c r="X135" s="219">
        <f t="shared" si="39"/>
        <v>2</v>
      </c>
      <c r="Y135" s="281">
        <v>1</v>
      </c>
      <c r="Z135" s="219">
        <f t="shared" si="40"/>
        <v>2</v>
      </c>
      <c r="AA135" s="281">
        <f>'Core Indicators'!FF135</f>
        <v>2</v>
      </c>
      <c r="AB135" s="281">
        <f t="shared" si="41"/>
        <v>2</v>
      </c>
      <c r="AC135" s="11">
        <f>'Core Indicators'!GD135</f>
        <v>2</v>
      </c>
      <c r="AD135" s="11">
        <f>'Core Indicators'!GL135</f>
        <v>2</v>
      </c>
      <c r="AE135" s="11">
        <f>'Core Indicators'!GT135</f>
        <v>2</v>
      </c>
      <c r="AF135" s="11">
        <f>'Core Indicators'!HB135</f>
        <v>2</v>
      </c>
      <c r="AG135" s="11">
        <f t="shared" si="42"/>
        <v>2</v>
      </c>
      <c r="AH135" s="11">
        <f>'Core Indicators'!HJ135</f>
        <v>2</v>
      </c>
      <c r="AI135" s="11">
        <f>'Core Indicators'!HR135</f>
        <v>2</v>
      </c>
      <c r="AJ135" s="11">
        <f t="shared" si="43"/>
        <v>2</v>
      </c>
      <c r="AK135" s="11">
        <f>'Core Indicators'!HZ135</f>
        <v>2</v>
      </c>
      <c r="AL135" s="11">
        <f>'Core Indicators'!IH135</f>
        <v>2</v>
      </c>
      <c r="AM135" s="11">
        <f>'Core Indicators'!IP135</f>
        <v>2</v>
      </c>
      <c r="AN135" s="11">
        <f t="shared" si="30"/>
        <v>2</v>
      </c>
    </row>
    <row r="136" spans="1:40" x14ac:dyDescent="0.3">
      <c r="A136" s="281" t="str">
        <f>Lists!C:C</f>
        <v>TUR002</v>
      </c>
      <c r="B136" s="218">
        <f t="shared" si="31"/>
        <v>2.4</v>
      </c>
      <c r="C136" s="219">
        <f t="shared" si="32"/>
        <v>0</v>
      </c>
      <c r="D136" s="282">
        <f t="shared" si="33"/>
        <v>2</v>
      </c>
      <c r="E136" s="281">
        <f>'Core Indicators'!R136</f>
        <v>2</v>
      </c>
      <c r="F136" s="281">
        <f>'Core Indicators'!Z136</f>
        <v>2</v>
      </c>
      <c r="G136" s="219">
        <f t="shared" si="34"/>
        <v>2</v>
      </c>
      <c r="H136" s="281">
        <f>'Core Indicators'!AH136</f>
        <v>2</v>
      </c>
      <c r="I136" s="281">
        <f>'Core Indicators'!AP136</f>
        <v>2</v>
      </c>
      <c r="J136" s="281">
        <f>'Core Indicators'!BN136</f>
        <v>2</v>
      </c>
      <c r="K136" s="281">
        <f t="shared" si="35"/>
        <v>2</v>
      </c>
      <c r="L136" s="218">
        <f t="shared" si="36"/>
        <v>2</v>
      </c>
      <c r="M136" s="282">
        <f t="shared" si="44"/>
        <v>3</v>
      </c>
      <c r="N136" s="283">
        <f>'Core Indicators'!DJ136</f>
        <v>3</v>
      </c>
      <c r="O136" s="283">
        <f>'Core Indicators'!DR136</f>
        <v>3</v>
      </c>
      <c r="P136" s="283">
        <f>'Core Indicators'!DZ136</f>
        <v>3</v>
      </c>
      <c r="Q136" s="283">
        <f>'Core Indicators'!EH136</f>
        <v>3</v>
      </c>
      <c r="R136" s="283">
        <f>'Core Indicators'!EP136</f>
        <v>3</v>
      </c>
      <c r="S136" s="219">
        <f t="shared" si="37"/>
        <v>1.7</v>
      </c>
      <c r="T136" s="219">
        <f t="shared" si="38"/>
        <v>1.3333333333333333</v>
      </c>
      <c r="U136" s="281">
        <v>1</v>
      </c>
      <c r="V136" s="281">
        <v>1</v>
      </c>
      <c r="W136" s="281">
        <f>'Core Indicators'!EX136</f>
        <v>3</v>
      </c>
      <c r="X136" s="219">
        <f t="shared" si="39"/>
        <v>2</v>
      </c>
      <c r="Y136" s="281">
        <v>1</v>
      </c>
      <c r="Z136" s="219">
        <f t="shared" si="40"/>
        <v>2</v>
      </c>
      <c r="AA136" s="281">
        <f>'Core Indicators'!FF136</f>
        <v>2</v>
      </c>
      <c r="AB136" s="281">
        <f t="shared" si="41"/>
        <v>2</v>
      </c>
      <c r="AC136" s="11">
        <f>'Core Indicators'!GD136</f>
        <v>2</v>
      </c>
      <c r="AD136" s="11">
        <f>'Core Indicators'!GL136</f>
        <v>2</v>
      </c>
      <c r="AE136" s="11">
        <f>'Core Indicators'!GT136</f>
        <v>2</v>
      </c>
      <c r="AF136" s="11">
        <f>'Core Indicators'!HB136</f>
        <v>2</v>
      </c>
      <c r="AG136" s="11">
        <f t="shared" si="42"/>
        <v>2</v>
      </c>
      <c r="AH136" s="11">
        <f>'Core Indicators'!HJ136</f>
        <v>2</v>
      </c>
      <c r="AI136" s="11">
        <f>'Core Indicators'!HR136</f>
        <v>2</v>
      </c>
      <c r="AJ136" s="11">
        <f t="shared" si="43"/>
        <v>2</v>
      </c>
      <c r="AK136" s="11">
        <f>'Core Indicators'!HZ136</f>
        <v>2</v>
      </c>
      <c r="AL136" s="11">
        <f>'Core Indicators'!IH136</f>
        <v>2</v>
      </c>
      <c r="AM136" s="11">
        <f>'Core Indicators'!IP136</f>
        <v>2</v>
      </c>
      <c r="AN136" s="11">
        <f t="shared" si="30"/>
        <v>2</v>
      </c>
    </row>
    <row r="137" spans="1:40" x14ac:dyDescent="0.3">
      <c r="A137" s="281" t="str">
        <f>Lists!C:C</f>
        <v>TUR003</v>
      </c>
      <c r="B137" s="218">
        <f t="shared" si="31"/>
        <v>2.4</v>
      </c>
      <c r="C137" s="219">
        <f t="shared" si="32"/>
        <v>0</v>
      </c>
      <c r="D137" s="282">
        <f t="shared" si="33"/>
        <v>2.2000000000000002</v>
      </c>
      <c r="E137" s="281">
        <f>'Core Indicators'!R137</f>
        <v>2</v>
      </c>
      <c r="F137" s="281">
        <f>'Core Indicators'!Z137</f>
        <v>2</v>
      </c>
      <c r="G137" s="219">
        <f t="shared" si="34"/>
        <v>2</v>
      </c>
      <c r="H137" s="281">
        <f>'Core Indicators'!AH137</f>
        <v>2</v>
      </c>
      <c r="I137" s="281">
        <f>'Core Indicators'!AP137</f>
        <v>2</v>
      </c>
      <c r="J137" s="281">
        <f>'Core Indicators'!BN137</f>
        <v>3</v>
      </c>
      <c r="K137" s="281">
        <f t="shared" si="35"/>
        <v>2.5</v>
      </c>
      <c r="L137" s="218">
        <f t="shared" si="36"/>
        <v>2.2999999999999998</v>
      </c>
      <c r="M137" s="282">
        <f t="shared" si="44"/>
        <v>3</v>
      </c>
      <c r="N137" s="283">
        <f>'Core Indicators'!DJ137</f>
        <v>3</v>
      </c>
      <c r="O137" s="283">
        <f>'Core Indicators'!DR137</f>
        <v>3</v>
      </c>
      <c r="P137" s="283">
        <f>'Core Indicators'!DZ137</f>
        <v>3</v>
      </c>
      <c r="Q137" s="283">
        <f>'Core Indicators'!EH137</f>
        <v>3</v>
      </c>
      <c r="R137" s="283">
        <f>'Core Indicators'!EP137</f>
        <v>3</v>
      </c>
      <c r="S137" s="219">
        <f t="shared" si="37"/>
        <v>1.7</v>
      </c>
      <c r="T137" s="219">
        <f t="shared" si="38"/>
        <v>1.3333333333333333</v>
      </c>
      <c r="U137" s="281">
        <v>1</v>
      </c>
      <c r="V137" s="281">
        <v>1</v>
      </c>
      <c r="W137" s="281">
        <f>'Core Indicators'!EX137</f>
        <v>3</v>
      </c>
      <c r="X137" s="219">
        <f t="shared" si="39"/>
        <v>2</v>
      </c>
      <c r="Y137" s="281">
        <v>1</v>
      </c>
      <c r="Z137" s="219">
        <f t="shared" si="40"/>
        <v>2</v>
      </c>
      <c r="AA137" s="281">
        <f>'Core Indicators'!FF137</f>
        <v>2</v>
      </c>
      <c r="AB137" s="281">
        <f t="shared" si="41"/>
        <v>2</v>
      </c>
      <c r="AC137" s="11">
        <f>'Core Indicators'!GD137</f>
        <v>2</v>
      </c>
      <c r="AD137" s="11">
        <f>'Core Indicators'!GL137</f>
        <v>2</v>
      </c>
      <c r="AE137" s="11">
        <f>'Core Indicators'!GT137</f>
        <v>2</v>
      </c>
      <c r="AF137" s="11">
        <f>'Core Indicators'!HB137</f>
        <v>2</v>
      </c>
      <c r="AG137" s="11">
        <f t="shared" si="42"/>
        <v>2</v>
      </c>
      <c r="AH137" s="11">
        <f>'Core Indicators'!HJ137</f>
        <v>2</v>
      </c>
      <c r="AI137" s="11">
        <f>'Core Indicators'!HR137</f>
        <v>2</v>
      </c>
      <c r="AJ137" s="11">
        <f t="shared" si="43"/>
        <v>2</v>
      </c>
      <c r="AK137" s="11">
        <f>'Core Indicators'!HZ137</f>
        <v>2</v>
      </c>
      <c r="AL137" s="11">
        <f>'Core Indicators'!IH137</f>
        <v>2</v>
      </c>
      <c r="AM137" s="11">
        <f>'Core Indicators'!IP137</f>
        <v>2</v>
      </c>
      <c r="AN137" s="11">
        <f t="shared" si="30"/>
        <v>2</v>
      </c>
    </row>
    <row r="138" spans="1:40" x14ac:dyDescent="0.3">
      <c r="A138" s="281" t="str">
        <f>Lists!C:C</f>
        <v>TUR004</v>
      </c>
      <c r="B138" s="218">
        <f t="shared" si="31"/>
        <v>2</v>
      </c>
      <c r="C138" s="219">
        <f t="shared" si="32"/>
        <v>0</v>
      </c>
      <c r="D138" s="282">
        <f t="shared" si="33"/>
        <v>2.2000000000000002</v>
      </c>
      <c r="E138" s="281">
        <f>'Core Indicators'!R138</f>
        <v>2</v>
      </c>
      <c r="F138" s="281">
        <f>'Core Indicators'!Z138</f>
        <v>2</v>
      </c>
      <c r="G138" s="219">
        <f t="shared" si="34"/>
        <v>2</v>
      </c>
      <c r="H138" s="281">
        <f>'Core Indicators'!AH138</f>
        <v>2</v>
      </c>
      <c r="I138" s="281">
        <f>'Core Indicators'!AP138</f>
        <v>2</v>
      </c>
      <c r="J138" s="281">
        <f>'Core Indicators'!BN138</f>
        <v>3</v>
      </c>
      <c r="K138" s="281">
        <f t="shared" si="35"/>
        <v>2.5</v>
      </c>
      <c r="L138" s="218">
        <f t="shared" si="36"/>
        <v>2.2999999999999998</v>
      </c>
      <c r="M138" s="282">
        <f t="shared" si="44"/>
        <v>2</v>
      </c>
      <c r="N138" s="283">
        <f>'Core Indicators'!DJ138</f>
        <v>2</v>
      </c>
      <c r="O138" s="283">
        <f>'Core Indicators'!DR138</f>
        <v>2</v>
      </c>
      <c r="P138" s="283">
        <f>'Core Indicators'!DZ138</f>
        <v>2</v>
      </c>
      <c r="Q138" s="283">
        <f>'Core Indicators'!EH138</f>
        <v>2</v>
      </c>
      <c r="R138" s="283">
        <f>'Core Indicators'!EP138</f>
        <v>2</v>
      </c>
      <c r="S138" s="219">
        <f t="shared" si="37"/>
        <v>1.7</v>
      </c>
      <c r="T138" s="219">
        <f t="shared" si="38"/>
        <v>1.3333333333333333</v>
      </c>
      <c r="U138" s="281">
        <v>1</v>
      </c>
      <c r="V138" s="281">
        <v>1</v>
      </c>
      <c r="W138" s="281">
        <f>'Core Indicators'!EX138</f>
        <v>3</v>
      </c>
      <c r="X138" s="219">
        <f t="shared" si="39"/>
        <v>2</v>
      </c>
      <c r="Y138" s="281">
        <v>1</v>
      </c>
      <c r="Z138" s="219">
        <f t="shared" si="40"/>
        <v>2</v>
      </c>
      <c r="AA138" s="281">
        <f>'Core Indicators'!FF138</f>
        <v>2</v>
      </c>
      <c r="AB138" s="281">
        <f t="shared" si="41"/>
        <v>2</v>
      </c>
      <c r="AC138" s="11">
        <f>'Core Indicators'!GD138</f>
        <v>2</v>
      </c>
      <c r="AD138" s="11">
        <f>'Core Indicators'!GL138</f>
        <v>2</v>
      </c>
      <c r="AE138" s="11">
        <f>'Core Indicators'!GT138</f>
        <v>2</v>
      </c>
      <c r="AF138" s="11">
        <f>'Core Indicators'!HB138</f>
        <v>2</v>
      </c>
      <c r="AG138" s="11">
        <f t="shared" si="42"/>
        <v>2</v>
      </c>
      <c r="AH138" s="11">
        <f>'Core Indicators'!HJ138</f>
        <v>2</v>
      </c>
      <c r="AI138" s="11">
        <f>'Core Indicators'!HR138</f>
        <v>2</v>
      </c>
      <c r="AJ138" s="11">
        <f t="shared" si="43"/>
        <v>2</v>
      </c>
      <c r="AK138" s="11">
        <f>'Core Indicators'!HZ138</f>
        <v>2</v>
      </c>
      <c r="AL138" s="11">
        <f>'Core Indicators'!IH138</f>
        <v>2</v>
      </c>
      <c r="AM138" s="11">
        <f>'Core Indicators'!IP138</f>
        <v>2</v>
      </c>
      <c r="AN138" s="11">
        <f t="shared" si="30"/>
        <v>2</v>
      </c>
    </row>
    <row r="139" spans="1:40" x14ac:dyDescent="0.3">
      <c r="A139" s="281" t="str">
        <f>Lists!C:C</f>
        <v>REG006</v>
      </c>
      <c r="B139" s="218" t="str">
        <f t="shared" si="31"/>
        <v>x</v>
      </c>
      <c r="C139" s="219">
        <f t="shared" si="32"/>
        <v>6</v>
      </c>
      <c r="D139" s="282" t="str">
        <f t="shared" si="33"/>
        <v>x</v>
      </c>
      <c r="E139" s="281" t="str">
        <f>'Core Indicators'!R139</f>
        <v>x</v>
      </c>
      <c r="F139" s="281" t="str">
        <f>'Core Indicators'!Z139</f>
        <v>x</v>
      </c>
      <c r="G139" s="219" t="str">
        <f t="shared" si="34"/>
        <v>x</v>
      </c>
      <c r="H139" s="281" t="str">
        <f>'Core Indicators'!AH139</f>
        <v>x</v>
      </c>
      <c r="I139" s="281" t="str">
        <f>'Core Indicators'!AP139</f>
        <v>x</v>
      </c>
      <c r="J139" s="281">
        <f>'Core Indicators'!BN139</f>
        <v>3</v>
      </c>
      <c r="K139" s="281">
        <f t="shared" si="35"/>
        <v>3</v>
      </c>
      <c r="L139" s="218">
        <f t="shared" si="36"/>
        <v>3</v>
      </c>
      <c r="M139" s="282" t="str">
        <f t="shared" si="44"/>
        <v>x</v>
      </c>
      <c r="N139" s="283" t="str">
        <f>'Core Indicators'!DJ139</f>
        <v>x</v>
      </c>
      <c r="O139" s="283" t="str">
        <f>'Core Indicators'!DR139</f>
        <v>x</v>
      </c>
      <c r="P139" s="283" t="str">
        <f>'Core Indicators'!DZ139</f>
        <v>x</v>
      </c>
      <c r="Q139" s="283" t="str">
        <f>'Core Indicators'!EH139</f>
        <v>x</v>
      </c>
      <c r="R139" s="283" t="str">
        <f>'Core Indicators'!EP139</f>
        <v>x</v>
      </c>
      <c r="S139" s="219">
        <f t="shared" si="37"/>
        <v>1.7</v>
      </c>
      <c r="T139" s="219">
        <f t="shared" si="38"/>
        <v>1.3333333333333333</v>
      </c>
      <c r="U139" s="281">
        <v>1</v>
      </c>
      <c r="V139" s="281">
        <v>1</v>
      </c>
      <c r="W139" s="281">
        <f>'Core Indicators'!EX139</f>
        <v>3</v>
      </c>
      <c r="X139" s="219">
        <f t="shared" si="39"/>
        <v>2</v>
      </c>
      <c r="Y139" s="281">
        <v>1</v>
      </c>
      <c r="Z139" s="219">
        <f t="shared" si="40"/>
        <v>2</v>
      </c>
      <c r="AA139" s="281" t="str">
        <f>'Core Indicators'!FF139</f>
        <v>x</v>
      </c>
      <c r="AB139" s="281">
        <f t="shared" si="41"/>
        <v>2</v>
      </c>
      <c r="AC139" s="11">
        <f>'Core Indicators'!GD139</f>
        <v>2</v>
      </c>
      <c r="AD139" s="11">
        <f>'Core Indicators'!GL139</f>
        <v>2</v>
      </c>
      <c r="AE139" s="11">
        <f>'Core Indicators'!GT139</f>
        <v>2</v>
      </c>
      <c r="AF139" s="11">
        <f>'Core Indicators'!HB139</f>
        <v>2</v>
      </c>
      <c r="AG139" s="11">
        <f t="shared" si="42"/>
        <v>2</v>
      </c>
      <c r="AH139" s="11">
        <f>'Core Indicators'!HJ139</f>
        <v>2</v>
      </c>
      <c r="AI139" s="11">
        <f>'Core Indicators'!HR139</f>
        <v>2</v>
      </c>
      <c r="AJ139" s="11">
        <f t="shared" si="43"/>
        <v>2</v>
      </c>
      <c r="AK139" s="11">
        <f>'Core Indicators'!HZ139</f>
        <v>2</v>
      </c>
      <c r="AL139" s="11">
        <f>'Core Indicators'!IH139</f>
        <v>2</v>
      </c>
      <c r="AM139" s="11">
        <f>'Core Indicators'!IP139</f>
        <v>2</v>
      </c>
      <c r="AN139" s="11">
        <f t="shared" si="30"/>
        <v>2</v>
      </c>
    </row>
    <row r="140" spans="1:40" x14ac:dyDescent="0.3">
      <c r="A140" s="281" t="str">
        <f>Lists!C:C</f>
        <v>UGA001</v>
      </c>
      <c r="B140" s="218">
        <f t="shared" si="31"/>
        <v>1.9</v>
      </c>
      <c r="C140" s="219">
        <f t="shared" si="32"/>
        <v>0</v>
      </c>
      <c r="D140" s="282">
        <f t="shared" si="33"/>
        <v>2</v>
      </c>
      <c r="E140" s="281">
        <f>'Core Indicators'!R140</f>
        <v>2</v>
      </c>
      <c r="F140" s="281">
        <f>'Core Indicators'!Z140</f>
        <v>2</v>
      </c>
      <c r="G140" s="219">
        <f t="shared" si="34"/>
        <v>2</v>
      </c>
      <c r="H140" s="281">
        <f>'Core Indicators'!AH140</f>
        <v>2</v>
      </c>
      <c r="I140" s="281">
        <f>'Core Indicators'!AP140</f>
        <v>2</v>
      </c>
      <c r="J140" s="281">
        <f>'Core Indicators'!BN140</f>
        <v>2</v>
      </c>
      <c r="K140" s="281">
        <f t="shared" si="35"/>
        <v>2</v>
      </c>
      <c r="L140" s="218">
        <f t="shared" si="36"/>
        <v>2</v>
      </c>
      <c r="M140" s="282">
        <f t="shared" si="44"/>
        <v>2</v>
      </c>
      <c r="N140" s="283">
        <f>'Core Indicators'!DJ140</f>
        <v>2</v>
      </c>
      <c r="O140" s="283">
        <f>'Core Indicators'!DR140</f>
        <v>2</v>
      </c>
      <c r="P140" s="283">
        <f>'Core Indicators'!DZ140</f>
        <v>2</v>
      </c>
      <c r="Q140" s="283">
        <f>'Core Indicators'!EH140</f>
        <v>2</v>
      </c>
      <c r="R140" s="283">
        <f>'Core Indicators'!EP140</f>
        <v>2</v>
      </c>
      <c r="S140" s="219">
        <f t="shared" si="37"/>
        <v>1.6</v>
      </c>
      <c r="T140" s="219">
        <f t="shared" si="38"/>
        <v>1.1666666666666667</v>
      </c>
      <c r="U140" s="281">
        <v>1</v>
      </c>
      <c r="V140" s="281">
        <v>1</v>
      </c>
      <c r="W140" s="281">
        <f>'Core Indicators'!EX140</f>
        <v>2</v>
      </c>
      <c r="X140" s="219">
        <f t="shared" si="39"/>
        <v>1.5</v>
      </c>
      <c r="Y140" s="281">
        <v>1</v>
      </c>
      <c r="Z140" s="219">
        <f t="shared" si="40"/>
        <v>2</v>
      </c>
      <c r="AA140" s="281">
        <f>'Core Indicators'!FF140</f>
        <v>2</v>
      </c>
      <c r="AB140" s="281">
        <f t="shared" si="41"/>
        <v>2</v>
      </c>
      <c r="AC140" s="11">
        <f>'Core Indicators'!GD140</f>
        <v>2</v>
      </c>
      <c r="AD140" s="11">
        <f>'Core Indicators'!GL140</f>
        <v>2</v>
      </c>
      <c r="AE140" s="11">
        <f>'Core Indicators'!GT140</f>
        <v>2</v>
      </c>
      <c r="AF140" s="11">
        <f>'Core Indicators'!HB140</f>
        <v>2</v>
      </c>
      <c r="AG140" s="11">
        <f t="shared" si="42"/>
        <v>2</v>
      </c>
      <c r="AH140" s="11">
        <f>'Core Indicators'!HJ140</f>
        <v>2</v>
      </c>
      <c r="AI140" s="11">
        <f>'Core Indicators'!HR140</f>
        <v>2</v>
      </c>
      <c r="AJ140" s="11">
        <f t="shared" si="43"/>
        <v>2</v>
      </c>
      <c r="AK140" s="11">
        <f>'Core Indicators'!HZ140</f>
        <v>2</v>
      </c>
      <c r="AL140" s="11">
        <f>'Core Indicators'!IH140</f>
        <v>2</v>
      </c>
      <c r="AM140" s="11">
        <f>'Core Indicators'!IP140</f>
        <v>2</v>
      </c>
      <c r="AN140" s="11">
        <f t="shared" si="30"/>
        <v>2</v>
      </c>
    </row>
    <row r="141" spans="1:40" x14ac:dyDescent="0.3">
      <c r="A141" s="281" t="str">
        <f>Lists!C:C</f>
        <v>UGA005</v>
      </c>
      <c r="B141" s="218">
        <f t="shared" si="31"/>
        <v>1.9</v>
      </c>
      <c r="C141" s="219">
        <f t="shared" si="32"/>
        <v>1</v>
      </c>
      <c r="D141" s="282">
        <f t="shared" si="33"/>
        <v>2.2000000000000002</v>
      </c>
      <c r="E141" s="281">
        <f>'Core Indicators'!R141</f>
        <v>3</v>
      </c>
      <c r="F141" s="281">
        <f>'Core Indicators'!Z141</f>
        <v>2</v>
      </c>
      <c r="G141" s="219">
        <f t="shared" si="34"/>
        <v>2.5</v>
      </c>
      <c r="H141" s="281">
        <f>'Core Indicators'!AH141</f>
        <v>2</v>
      </c>
      <c r="I141" s="281">
        <f>'Core Indicators'!AP141</f>
        <v>2</v>
      </c>
      <c r="J141" s="281" t="str">
        <f>'Core Indicators'!BN141</f>
        <v>x</v>
      </c>
      <c r="K141" s="281">
        <f t="shared" si="35"/>
        <v>2</v>
      </c>
      <c r="L141" s="218">
        <f t="shared" si="36"/>
        <v>2</v>
      </c>
      <c r="M141" s="282">
        <f t="shared" si="44"/>
        <v>2</v>
      </c>
      <c r="N141" s="283">
        <f>'Core Indicators'!DJ141</f>
        <v>2</v>
      </c>
      <c r="O141" s="283">
        <f>'Core Indicators'!DR141</f>
        <v>2</v>
      </c>
      <c r="P141" s="283">
        <f>'Core Indicators'!DZ141</f>
        <v>2</v>
      </c>
      <c r="Q141" s="283">
        <f>'Core Indicators'!EH141</f>
        <v>2</v>
      </c>
      <c r="R141" s="283">
        <f>'Core Indicators'!EP141</f>
        <v>2</v>
      </c>
      <c r="S141" s="219">
        <f t="shared" si="37"/>
        <v>1.4</v>
      </c>
      <c r="T141" s="219">
        <f t="shared" si="38"/>
        <v>1.1666666666666667</v>
      </c>
      <c r="U141" s="281">
        <v>1</v>
      </c>
      <c r="V141" s="281">
        <v>1</v>
      </c>
      <c r="W141" s="281">
        <f>'Core Indicators'!EX141</f>
        <v>2</v>
      </c>
      <c r="X141" s="219">
        <f t="shared" si="39"/>
        <v>1.5</v>
      </c>
      <c r="Y141" s="281">
        <v>1</v>
      </c>
      <c r="Z141" s="219">
        <f t="shared" si="40"/>
        <v>1.625</v>
      </c>
      <c r="AA141" s="281">
        <f>'Core Indicators'!FF141</f>
        <v>2</v>
      </c>
      <c r="AB141" s="281">
        <f t="shared" si="41"/>
        <v>1.25</v>
      </c>
      <c r="AC141" s="11">
        <f>'Core Indicators'!GD141</f>
        <v>1</v>
      </c>
      <c r="AD141" s="11">
        <f>'Core Indicators'!GL141</f>
        <v>2</v>
      </c>
      <c r="AE141" s="11">
        <f>'Core Indicators'!GT141</f>
        <v>1</v>
      </c>
      <c r="AF141" s="11">
        <f>'Core Indicators'!HB141</f>
        <v>1</v>
      </c>
      <c r="AG141" s="11">
        <f t="shared" si="42"/>
        <v>1.25</v>
      </c>
      <c r="AH141" s="11">
        <f>'Core Indicators'!HJ141</f>
        <v>1</v>
      </c>
      <c r="AI141" s="11">
        <f>'Core Indicators'!HR141</f>
        <v>2</v>
      </c>
      <c r="AJ141" s="11">
        <f t="shared" si="43"/>
        <v>1.5</v>
      </c>
      <c r="AK141" s="11">
        <f>'Core Indicators'!HZ141</f>
        <v>1</v>
      </c>
      <c r="AL141" s="11">
        <f>'Core Indicators'!IH141</f>
        <v>1</v>
      </c>
      <c r="AM141" s="11">
        <f>'Core Indicators'!IP141</f>
        <v>1</v>
      </c>
      <c r="AN141" s="11">
        <f t="shared" si="30"/>
        <v>1</v>
      </c>
    </row>
    <row r="142" spans="1:40" x14ac:dyDescent="0.3">
      <c r="A142" s="281" t="str">
        <f>Lists!C:C</f>
        <v>UKR002</v>
      </c>
      <c r="B142" s="218">
        <f t="shared" si="31"/>
        <v>1.7</v>
      </c>
      <c r="C142" s="219">
        <f t="shared" ref="C142:C144" si="45">COUNTIF(E142:F142,"x")+COUNTIF(H142:I142,"x")+COUNTIF(J142:J142,"x")+COUNTIF(M142,"x")+COUNTIF(U142:W142,"x")+COUNTIF(Y142:AB142,"x")</f>
        <v>0</v>
      </c>
      <c r="D142" s="282">
        <f t="shared" si="33"/>
        <v>1.5</v>
      </c>
      <c r="E142" s="281">
        <f>'Core Indicators'!R142</f>
        <v>2</v>
      </c>
      <c r="F142" s="281">
        <f>'Core Indicators'!Z142</f>
        <v>1</v>
      </c>
      <c r="G142" s="219">
        <f t="shared" ref="G142:G144" si="46">IF(AND(F142="x",E142="x"),"x",IF(OR(F142="x",E142="x"),AVERAGE(E142,F142),ROUND((10-GEOMEAN(((10-E142)/10*9+1),((10-F142)/10*9+1)))/9*10,1)))</f>
        <v>1.5</v>
      </c>
      <c r="H142" s="281">
        <f>'Core Indicators'!AH142</f>
        <v>1</v>
      </c>
      <c r="I142" s="281">
        <f>'Core Indicators'!AP142</f>
        <v>2</v>
      </c>
      <c r="J142" s="281">
        <f>'Core Indicators'!BN142</f>
        <v>2</v>
      </c>
      <c r="K142" s="281">
        <f t="shared" ref="K142:K144" si="47">IF(AND(J142="x",I142="x"),"x",IF(OR(J142="x",I142="x"),AVERAGE(I142,J142),ROUND((10-GEOMEAN(((10-I142)/10*9+1),((10-J142)/10*9+1)))/9*10,1)))</f>
        <v>2</v>
      </c>
      <c r="L142" s="218">
        <f t="shared" ref="L142:L144" si="48">IF(AND(H142="x",K142="x"),"x",IF(OR(H142="x",K142="x"),AVERAGE(H142,K142),ROUND((10-GEOMEAN(((10-H142)/10*9+1),((10-K142)/10*9+1)))/9*10,1)))</f>
        <v>1.5</v>
      </c>
      <c r="M142" s="282">
        <f t="shared" ref="M142:M144" si="49">IF(N142="x","x",AVERAGE(N142:R142))</f>
        <v>2</v>
      </c>
      <c r="N142" s="283">
        <f>'Core Indicators'!DJ142</f>
        <v>2</v>
      </c>
      <c r="O142" s="283">
        <f>'Core Indicators'!DR142</f>
        <v>2</v>
      </c>
      <c r="P142" s="283">
        <f>'Core Indicators'!DZ142</f>
        <v>2</v>
      </c>
      <c r="Q142" s="283">
        <f>'Core Indicators'!EH142</f>
        <v>2</v>
      </c>
      <c r="R142" s="283">
        <f>'Core Indicators'!EP142</f>
        <v>2</v>
      </c>
      <c r="S142" s="219">
        <f t="shared" ref="S142:S144" si="50">IF(OR(Z142="x",T142="x"),T142,ROUND((10-GEOMEAN(((10-T142)/10*9+1),((10-Z142)/10*9+1)))/9*10,1))</f>
        <v>1.3</v>
      </c>
      <c r="T142" s="219">
        <f t="shared" ref="T142:T144" si="51">AVERAGE(U142,X142,Y142)</f>
        <v>1.1666666666666667</v>
      </c>
      <c r="U142" s="281">
        <v>1</v>
      </c>
      <c r="V142" s="281">
        <v>1</v>
      </c>
      <c r="W142" s="281">
        <f>'Core Indicators'!EX142</f>
        <v>2</v>
      </c>
      <c r="X142" s="219">
        <f t="shared" ref="X142:X144" si="52">AVERAGE(V142:W142)</f>
        <v>1.5</v>
      </c>
      <c r="Y142" s="281">
        <v>1</v>
      </c>
      <c r="Z142" s="219">
        <f t="shared" ref="Z142:Z144" si="53">IF(AND(AA142="x",AB142="x"),"x",AVERAGE(AA142:AB142))</f>
        <v>1.5</v>
      </c>
      <c r="AA142" s="281">
        <f>'Core Indicators'!FF142</f>
        <v>1</v>
      </c>
      <c r="AB142" s="281">
        <f t="shared" ref="AB142:AB144" si="54">IF(AND(AJ142="x",AN142="x",AG142="x"),"x",(AVERAGE(AJ142,AN142,AG142)))</f>
        <v>2</v>
      </c>
      <c r="AC142" s="11">
        <f>'Core Indicators'!GD142</f>
        <v>2</v>
      </c>
      <c r="AD142" s="11">
        <f>'Core Indicators'!GL142</f>
        <v>2</v>
      </c>
      <c r="AE142" s="11">
        <f>'Core Indicators'!GT142</f>
        <v>2</v>
      </c>
      <c r="AF142" s="11">
        <f>'Core Indicators'!HB142</f>
        <v>2</v>
      </c>
      <c r="AG142" s="11">
        <f t="shared" ref="AG142:AG144" si="55">IF(AND(AC142="x",AD142="x",AE142="x",AF142="x"),"x",AVERAGE(AC142:AF142))</f>
        <v>2</v>
      </c>
      <c r="AH142" s="11">
        <f>'Core Indicators'!HJ142</f>
        <v>2</v>
      </c>
      <c r="AI142" s="11">
        <f>'Core Indicators'!HR142</f>
        <v>2</v>
      </c>
      <c r="AJ142" s="11">
        <f t="shared" ref="AJ142:AJ144" si="56">IF(AND(AH142="x",AI142="x"),"x",AVERAGE(AH142:AI142))</f>
        <v>2</v>
      </c>
      <c r="AK142" s="11">
        <f>'Core Indicators'!HZ142</f>
        <v>2</v>
      </c>
      <c r="AL142" s="11">
        <f>'Core Indicators'!IH142</f>
        <v>2</v>
      </c>
      <c r="AM142" s="11">
        <f>'Core Indicators'!IP142</f>
        <v>2</v>
      </c>
      <c r="AN142" s="11">
        <f t="shared" ref="AN142:AN144" si="57">IF(AND(AK142="x",AL142="x",AM142="x"),"x",AVERAGE(AK142:AM142))</f>
        <v>2</v>
      </c>
    </row>
    <row r="143" spans="1:40" x14ac:dyDescent="0.3">
      <c r="A143" s="281" t="str">
        <f>Lists!C:C</f>
        <v>VUT002</v>
      </c>
      <c r="B143" s="218">
        <f t="shared" si="31"/>
        <v>1.8</v>
      </c>
      <c r="C143" s="219">
        <f t="shared" si="45"/>
        <v>0</v>
      </c>
      <c r="D143" s="282">
        <f t="shared" si="33"/>
        <v>2.2999999999999998</v>
      </c>
      <c r="E143" s="281">
        <f>'Core Indicators'!R143</f>
        <v>2</v>
      </c>
      <c r="F143" s="281">
        <f>'Core Indicators'!Z143</f>
        <v>2</v>
      </c>
      <c r="G143" s="219">
        <f t="shared" si="46"/>
        <v>2</v>
      </c>
      <c r="H143" s="281">
        <f>'Core Indicators'!AH143</f>
        <v>2</v>
      </c>
      <c r="I143" s="281">
        <f>'Core Indicators'!AP143</f>
        <v>3</v>
      </c>
      <c r="J143" s="281">
        <f>'Core Indicators'!BN143</f>
        <v>3</v>
      </c>
      <c r="K143" s="281">
        <f t="shared" si="47"/>
        <v>3</v>
      </c>
      <c r="L143" s="218">
        <f t="shared" si="48"/>
        <v>2.5</v>
      </c>
      <c r="M143" s="282">
        <f t="shared" si="49"/>
        <v>2</v>
      </c>
      <c r="N143" s="283">
        <f>'Core Indicators'!DJ143</f>
        <v>2</v>
      </c>
      <c r="O143" s="283">
        <f>'Core Indicators'!DR143</f>
        <v>2</v>
      </c>
      <c r="P143" s="283">
        <f>'Core Indicators'!DZ143</f>
        <v>2</v>
      </c>
      <c r="Q143" s="283">
        <f>'Core Indicators'!EH143</f>
        <v>2</v>
      </c>
      <c r="R143" s="283">
        <f>'Core Indicators'!EP143</f>
        <v>2</v>
      </c>
      <c r="S143" s="219">
        <f t="shared" si="50"/>
        <v>1.2</v>
      </c>
      <c r="T143" s="219">
        <f t="shared" si="51"/>
        <v>1.3333333333333333</v>
      </c>
      <c r="U143" s="281">
        <v>1</v>
      </c>
      <c r="V143" s="281">
        <v>1</v>
      </c>
      <c r="W143" s="281">
        <f>'Core Indicators'!EX143</f>
        <v>3</v>
      </c>
      <c r="X143" s="219">
        <f t="shared" si="52"/>
        <v>2</v>
      </c>
      <c r="Y143" s="281">
        <v>1</v>
      </c>
      <c r="Z143" s="219">
        <f t="shared" si="53"/>
        <v>1</v>
      </c>
      <c r="AA143" s="281">
        <f>'Core Indicators'!FF143</f>
        <v>1</v>
      </c>
      <c r="AB143" s="281">
        <f t="shared" si="54"/>
        <v>1</v>
      </c>
      <c r="AC143" s="11">
        <f>'Core Indicators'!GD143</f>
        <v>1</v>
      </c>
      <c r="AD143" s="11">
        <f>'Core Indicators'!GL143</f>
        <v>1</v>
      </c>
      <c r="AE143" s="11">
        <f>'Core Indicators'!GT143</f>
        <v>1</v>
      </c>
      <c r="AF143" s="11">
        <f>'Core Indicators'!HB143</f>
        <v>1</v>
      </c>
      <c r="AG143" s="11">
        <f t="shared" si="55"/>
        <v>1</v>
      </c>
      <c r="AH143" s="11">
        <f>'Core Indicators'!HJ143</f>
        <v>1</v>
      </c>
      <c r="AI143" s="11">
        <f>'Core Indicators'!HR143</f>
        <v>1</v>
      </c>
      <c r="AJ143" s="11">
        <f t="shared" si="56"/>
        <v>1</v>
      </c>
      <c r="AK143" s="11">
        <f>'Core Indicators'!HZ143</f>
        <v>1</v>
      </c>
      <c r="AL143" s="11">
        <f>'Core Indicators'!IH143</f>
        <v>1</v>
      </c>
      <c r="AM143" s="11">
        <f>'Core Indicators'!IP143</f>
        <v>1</v>
      </c>
      <c r="AN143" s="11">
        <f t="shared" si="57"/>
        <v>1</v>
      </c>
    </row>
    <row r="144" spans="1:40" x14ac:dyDescent="0.3">
      <c r="A144" s="281" t="str">
        <f>Lists!C:C</f>
        <v>VEN001</v>
      </c>
      <c r="B144" s="218">
        <f t="shared" si="31"/>
        <v>2</v>
      </c>
      <c r="C144" s="219">
        <f t="shared" si="45"/>
        <v>0</v>
      </c>
      <c r="D144" s="282">
        <f t="shared" si="33"/>
        <v>2</v>
      </c>
      <c r="E144" s="281">
        <f>'Core Indicators'!R144</f>
        <v>1</v>
      </c>
      <c r="F144" s="281">
        <f>'Core Indicators'!Z144</f>
        <v>2</v>
      </c>
      <c r="G144" s="219">
        <f t="shared" si="46"/>
        <v>1.5</v>
      </c>
      <c r="H144" s="281">
        <f>'Core Indicators'!AH144</f>
        <v>2</v>
      </c>
      <c r="I144" s="281">
        <f>'Core Indicators'!AP144</f>
        <v>2</v>
      </c>
      <c r="J144" s="281">
        <f>'Core Indicators'!BN144</f>
        <v>3</v>
      </c>
      <c r="K144" s="281">
        <f t="shared" si="47"/>
        <v>2.5</v>
      </c>
      <c r="L144" s="218">
        <f t="shared" si="48"/>
        <v>2.2999999999999998</v>
      </c>
      <c r="M144" s="282">
        <f t="shared" si="49"/>
        <v>2</v>
      </c>
      <c r="N144" s="283">
        <f>'Core Indicators'!DJ144</f>
        <v>2</v>
      </c>
      <c r="O144" s="283">
        <f>'Core Indicators'!DR144</f>
        <v>2</v>
      </c>
      <c r="P144" s="283">
        <f>'Core Indicators'!DZ144</f>
        <v>2</v>
      </c>
      <c r="Q144" s="283">
        <f>'Core Indicators'!EH144</f>
        <v>2</v>
      </c>
      <c r="R144" s="283">
        <f>'Core Indicators'!EP144</f>
        <v>2</v>
      </c>
      <c r="S144" s="219">
        <f t="shared" si="50"/>
        <v>1.9</v>
      </c>
      <c r="T144" s="219">
        <f t="shared" si="51"/>
        <v>1.3333333333333333</v>
      </c>
      <c r="U144" s="281">
        <v>1</v>
      </c>
      <c r="V144" s="281">
        <v>1</v>
      </c>
      <c r="W144" s="281">
        <f>'Core Indicators'!EX144</f>
        <v>3</v>
      </c>
      <c r="X144" s="219">
        <f t="shared" si="52"/>
        <v>2</v>
      </c>
      <c r="Y144" s="281">
        <v>1</v>
      </c>
      <c r="Z144" s="219">
        <f t="shared" si="53"/>
        <v>2.5</v>
      </c>
      <c r="AA144" s="281">
        <f>'Core Indicators'!FF144</f>
        <v>3</v>
      </c>
      <c r="AB144" s="281">
        <f t="shared" si="54"/>
        <v>2</v>
      </c>
      <c r="AC144" s="11">
        <f>'Core Indicators'!GD144</f>
        <v>2</v>
      </c>
      <c r="AD144" s="11">
        <f>'Core Indicators'!GL144</f>
        <v>2</v>
      </c>
      <c r="AE144" s="11">
        <f>'Core Indicators'!GT144</f>
        <v>2</v>
      </c>
      <c r="AF144" s="11">
        <f>'Core Indicators'!HB144</f>
        <v>2</v>
      </c>
      <c r="AG144" s="11">
        <f t="shared" si="55"/>
        <v>2</v>
      </c>
      <c r="AH144" s="11">
        <f>'Core Indicators'!HJ144</f>
        <v>2</v>
      </c>
      <c r="AI144" s="11">
        <f>'Core Indicators'!HR144</f>
        <v>2</v>
      </c>
      <c r="AJ144" s="11">
        <f t="shared" si="56"/>
        <v>2</v>
      </c>
      <c r="AK144" s="11">
        <f>'Core Indicators'!HZ144</f>
        <v>2</v>
      </c>
      <c r="AL144" s="11">
        <f>'Core Indicators'!IH144</f>
        <v>2</v>
      </c>
      <c r="AM144" s="11">
        <f>'Core Indicators'!IP144</f>
        <v>2</v>
      </c>
      <c r="AN144" s="11">
        <f t="shared" si="57"/>
        <v>2</v>
      </c>
    </row>
    <row r="145" spans="1:40" x14ac:dyDescent="0.3">
      <c r="A145" s="281" t="str">
        <f>Lists!C:C</f>
        <v>REG002</v>
      </c>
      <c r="B145" s="218">
        <f t="shared" ref="B145:B208" si="58">IF(OR(M145="x",D145="x"),"x",ROUND((5-GEOMEAN(((5-D145)/5*4+1),((5-M145)/5*4+1),((5-M145)/5*4+1)))/4*3.5+S145*0.3,1))</f>
        <v>1.8</v>
      </c>
      <c r="C145" s="219">
        <f t="shared" ref="C145:C208" si="59">COUNTIF(E145:F145,"x")+COUNTIF(H145:I145,"x")+COUNTIF(J145:J145,"x")+COUNTIF(M145,"x")+COUNTIF(U145:W145,"x")+COUNTIF(Y145:AB145,"x")</f>
        <v>2</v>
      </c>
      <c r="D145" s="282">
        <f t="shared" ref="D145:D208" si="60">IF(OR(L145="x",G145="x"),"x",ROUND((5-GEOMEAN(((5-L145)/5*4+1),((5-L145)/5*4+1),((5-G145)/5*4+1)))/4*5,1))</f>
        <v>1.7</v>
      </c>
      <c r="E145" s="281">
        <f>'Core Indicators'!R145</f>
        <v>2</v>
      </c>
      <c r="F145" s="281">
        <f>'Core Indicators'!Z145</f>
        <v>2</v>
      </c>
      <c r="G145" s="219">
        <f t="shared" ref="G145:G208" si="61">IF(AND(F145="x",E145="x"),"x",IF(OR(F145="x",E145="x"),AVERAGE(E145,F145),ROUND((10-GEOMEAN(((10-E145)/10*9+1),((10-F145)/10*9+1)))/9*10,1)))</f>
        <v>2</v>
      </c>
      <c r="H145" s="281">
        <f>'Core Indicators'!AH145</f>
        <v>2</v>
      </c>
      <c r="I145" s="281">
        <f>'Core Indicators'!AP145</f>
        <v>1</v>
      </c>
      <c r="J145" s="281" t="str">
        <f>'Core Indicators'!BN145</f>
        <v>x</v>
      </c>
      <c r="K145" s="281">
        <f t="shared" ref="K145:K208" si="62">IF(AND(J145="x",I145="x"),"x",IF(OR(J145="x",I145="x"),AVERAGE(I145,J145),ROUND((10-GEOMEAN(((10-I145)/10*9+1),((10-J145)/10*9+1)))/9*10,1)))</f>
        <v>1</v>
      </c>
      <c r="L145" s="218">
        <f t="shared" ref="L145:L208" si="63">IF(AND(H145="x",K145="x"),"x",IF(OR(H145="x",K145="x"),AVERAGE(H145,K145),ROUND((10-GEOMEAN(((10-H145)/10*9+1),((10-K145)/10*9+1)))/9*10,1)))</f>
        <v>1.5</v>
      </c>
      <c r="M145" s="282">
        <f t="shared" ref="M145:M208" si="64">IF(N145="x","x",AVERAGE(N145:R145))</f>
        <v>2</v>
      </c>
      <c r="N145" s="283">
        <f>'Core Indicators'!DJ145</f>
        <v>2</v>
      </c>
      <c r="O145" s="283">
        <f>'Core Indicators'!DR145</f>
        <v>2</v>
      </c>
      <c r="P145" s="283">
        <f>'Core Indicators'!DZ145</f>
        <v>2</v>
      </c>
      <c r="Q145" s="283">
        <f>'Core Indicators'!EH145</f>
        <v>2</v>
      </c>
      <c r="R145" s="283">
        <f>'Core Indicators'!EP145</f>
        <v>2</v>
      </c>
      <c r="S145" s="219">
        <f t="shared" ref="S145:S208" si="65">IF(OR(Z145="x",T145="x"),T145,ROUND((10-GEOMEAN(((10-T145)/10*9+1),((10-Z145)/10*9+1)))/9*10,1))</f>
        <v>1.5</v>
      </c>
      <c r="T145" s="219">
        <f t="shared" ref="T145:T208" si="66">AVERAGE(U145,X145,Y145)</f>
        <v>1</v>
      </c>
      <c r="U145" s="281">
        <v>1</v>
      </c>
      <c r="V145" s="281">
        <v>1</v>
      </c>
      <c r="W145" s="281" t="str">
        <f>'Core Indicators'!EX145</f>
        <v>x</v>
      </c>
      <c r="X145" s="219">
        <f t="shared" ref="X145:X208" si="67">AVERAGE(V145:W145)</f>
        <v>1</v>
      </c>
      <c r="Y145" s="281">
        <v>1</v>
      </c>
      <c r="Z145" s="219">
        <f t="shared" ref="Z145:Z208" si="68">IF(AND(AA145="x",AB145="x"),"x",AVERAGE(AA145:AB145))</f>
        <v>2</v>
      </c>
      <c r="AA145" s="281">
        <f>'Core Indicators'!FF145</f>
        <v>2</v>
      </c>
      <c r="AB145" s="281">
        <f t="shared" ref="AB145:AB208" si="69">IF(AND(AJ145="x",AN145="x",AG145="x"),"x",(AVERAGE(AJ145,AN145,AG145)))</f>
        <v>2</v>
      </c>
      <c r="AC145" s="11">
        <f>'Core Indicators'!GD145</f>
        <v>2</v>
      </c>
      <c r="AD145" s="11">
        <f>'Core Indicators'!GL145</f>
        <v>2</v>
      </c>
      <c r="AE145" s="11">
        <f>'Core Indicators'!GT145</f>
        <v>2</v>
      </c>
      <c r="AF145" s="11">
        <f>'Core Indicators'!HB145</f>
        <v>2</v>
      </c>
      <c r="AG145" s="11">
        <f t="shared" ref="AG145:AG208" si="70">IF(AND(AC145="x",AD145="x",AE145="x",AF145="x"),"x",AVERAGE(AC145:AF145))</f>
        <v>2</v>
      </c>
      <c r="AH145" s="11">
        <f>'Core Indicators'!HJ145</f>
        <v>2</v>
      </c>
      <c r="AI145" s="11">
        <f>'Core Indicators'!HR145</f>
        <v>2</v>
      </c>
      <c r="AJ145" s="11">
        <f t="shared" ref="AJ145:AJ208" si="71">IF(AND(AH145="x",AI145="x"),"x",AVERAGE(AH145:AI145))</f>
        <v>2</v>
      </c>
      <c r="AK145" s="11">
        <f>'Core Indicators'!HZ145</f>
        <v>2</v>
      </c>
      <c r="AL145" s="11" t="str">
        <f>'Core Indicators'!IH145</f>
        <v>x</v>
      </c>
      <c r="AM145" s="11">
        <f>'Core Indicators'!IP145</f>
        <v>2</v>
      </c>
      <c r="AN145" s="11">
        <f t="shared" ref="AN145:AN208" si="72">IF(AND(AK145="x",AL145="x",AM145="x"),"x",AVERAGE(AK145:AM145))</f>
        <v>2</v>
      </c>
    </row>
    <row r="146" spans="1:40" x14ac:dyDescent="0.3">
      <c r="A146" s="281" t="str">
        <f>Lists!C:C</f>
        <v>VNM002</v>
      </c>
      <c r="B146" s="218">
        <f t="shared" si="58"/>
        <v>1.9</v>
      </c>
      <c r="C146" s="219">
        <f t="shared" si="59"/>
        <v>0</v>
      </c>
      <c r="D146" s="282">
        <f t="shared" si="60"/>
        <v>2</v>
      </c>
      <c r="E146" s="281">
        <f>'Core Indicators'!R146</f>
        <v>1</v>
      </c>
      <c r="F146" s="281">
        <f>'Core Indicators'!Z146</f>
        <v>2</v>
      </c>
      <c r="G146" s="219">
        <f t="shared" si="61"/>
        <v>1.5</v>
      </c>
      <c r="H146" s="281">
        <f>'Core Indicators'!AH146</f>
        <v>2</v>
      </c>
      <c r="I146" s="281">
        <f>'Core Indicators'!AP146</f>
        <v>3</v>
      </c>
      <c r="J146" s="281">
        <f>'Core Indicators'!BN146</f>
        <v>2</v>
      </c>
      <c r="K146" s="281">
        <f t="shared" si="62"/>
        <v>2.5</v>
      </c>
      <c r="L146" s="218">
        <f t="shared" si="63"/>
        <v>2.2999999999999998</v>
      </c>
      <c r="M146" s="282">
        <f t="shared" si="64"/>
        <v>2</v>
      </c>
      <c r="N146" s="283">
        <f>'Core Indicators'!DJ146</f>
        <v>2</v>
      </c>
      <c r="O146" s="283">
        <f>'Core Indicators'!DR146</f>
        <v>2</v>
      </c>
      <c r="P146" s="283">
        <f>'Core Indicators'!DZ146</f>
        <v>2</v>
      </c>
      <c r="Q146" s="283">
        <f>'Core Indicators'!EH146</f>
        <v>2</v>
      </c>
      <c r="R146" s="283">
        <f>'Core Indicators'!EP146</f>
        <v>2</v>
      </c>
      <c r="S146" s="219">
        <f t="shared" si="65"/>
        <v>1.6</v>
      </c>
      <c r="T146" s="219">
        <f t="shared" si="66"/>
        <v>1.1666666666666667</v>
      </c>
      <c r="U146" s="281">
        <v>1</v>
      </c>
      <c r="V146" s="281">
        <v>1</v>
      </c>
      <c r="W146" s="281">
        <f>'Core Indicators'!EX146</f>
        <v>2</v>
      </c>
      <c r="X146" s="219">
        <f t="shared" si="67"/>
        <v>1.5</v>
      </c>
      <c r="Y146" s="281">
        <v>1</v>
      </c>
      <c r="Z146" s="219">
        <f t="shared" si="68"/>
        <v>2</v>
      </c>
      <c r="AA146" s="281">
        <f>'Core Indicators'!FF146</f>
        <v>2</v>
      </c>
      <c r="AB146" s="281">
        <f t="shared" si="69"/>
        <v>2</v>
      </c>
      <c r="AC146" s="11">
        <f>'Core Indicators'!GD146</f>
        <v>2</v>
      </c>
      <c r="AD146" s="11">
        <f>'Core Indicators'!GL146</f>
        <v>2</v>
      </c>
      <c r="AE146" s="11">
        <f>'Core Indicators'!GT146</f>
        <v>2</v>
      </c>
      <c r="AF146" s="11">
        <f>'Core Indicators'!HB146</f>
        <v>2</v>
      </c>
      <c r="AG146" s="11">
        <f t="shared" si="70"/>
        <v>2</v>
      </c>
      <c r="AH146" s="11">
        <f>'Core Indicators'!HJ146</f>
        <v>2</v>
      </c>
      <c r="AI146" s="11">
        <f>'Core Indicators'!HR146</f>
        <v>2</v>
      </c>
      <c r="AJ146" s="11">
        <f t="shared" si="71"/>
        <v>2</v>
      </c>
      <c r="AK146" s="11">
        <f>'Core Indicators'!HZ146</f>
        <v>2</v>
      </c>
      <c r="AL146" s="11">
        <f>'Core Indicators'!IH146</f>
        <v>2</v>
      </c>
      <c r="AM146" s="11">
        <f>'Core Indicators'!IP146</f>
        <v>2</v>
      </c>
      <c r="AN146" s="11">
        <f t="shared" si="72"/>
        <v>2</v>
      </c>
    </row>
    <row r="147" spans="1:40" x14ac:dyDescent="0.3">
      <c r="A147" s="281" t="str">
        <f>Lists!C:C</f>
        <v>YEM001</v>
      </c>
      <c r="B147" s="218">
        <f t="shared" si="58"/>
        <v>1.8</v>
      </c>
      <c r="C147" s="219">
        <f t="shared" si="59"/>
        <v>0</v>
      </c>
      <c r="D147" s="282">
        <f t="shared" si="60"/>
        <v>2</v>
      </c>
      <c r="E147" s="281">
        <f>'Core Indicators'!R147</f>
        <v>2</v>
      </c>
      <c r="F147" s="281">
        <f>'Core Indicators'!Z147</f>
        <v>2</v>
      </c>
      <c r="G147" s="219">
        <f t="shared" si="61"/>
        <v>2</v>
      </c>
      <c r="H147" s="281">
        <f>'Core Indicators'!AH147</f>
        <v>2</v>
      </c>
      <c r="I147" s="281">
        <f>'Core Indicators'!AP147</f>
        <v>2</v>
      </c>
      <c r="J147" s="281">
        <f>'Core Indicators'!BN147</f>
        <v>2</v>
      </c>
      <c r="K147" s="281">
        <f t="shared" si="62"/>
        <v>2</v>
      </c>
      <c r="L147" s="218">
        <f t="shared" si="63"/>
        <v>2</v>
      </c>
      <c r="M147" s="282">
        <f t="shared" si="64"/>
        <v>2</v>
      </c>
      <c r="N147" s="283">
        <f>'Core Indicators'!DJ147</f>
        <v>2</v>
      </c>
      <c r="O147" s="283">
        <f>'Core Indicators'!DR147</f>
        <v>2</v>
      </c>
      <c r="P147" s="283">
        <f>'Core Indicators'!DZ147</f>
        <v>2</v>
      </c>
      <c r="Q147" s="283">
        <f>'Core Indicators'!EH147</f>
        <v>2</v>
      </c>
      <c r="R147" s="283">
        <f>'Core Indicators'!EP147</f>
        <v>2</v>
      </c>
      <c r="S147" s="219">
        <f t="shared" si="65"/>
        <v>1.3</v>
      </c>
      <c r="T147" s="219">
        <f t="shared" si="66"/>
        <v>1.1666666666666667</v>
      </c>
      <c r="U147" s="281">
        <v>1</v>
      </c>
      <c r="V147" s="281">
        <v>1</v>
      </c>
      <c r="W147" s="281">
        <f>'Core Indicators'!EX147</f>
        <v>2</v>
      </c>
      <c r="X147" s="219">
        <f t="shared" si="67"/>
        <v>1.5</v>
      </c>
      <c r="Y147" s="281">
        <v>1</v>
      </c>
      <c r="Z147" s="219">
        <f t="shared" si="68"/>
        <v>1.5</v>
      </c>
      <c r="AA147" s="281">
        <f>'Core Indicators'!FF147</f>
        <v>1</v>
      </c>
      <c r="AB147" s="281">
        <f t="shared" si="69"/>
        <v>2</v>
      </c>
      <c r="AC147" s="11">
        <f>'Core Indicators'!GD147</f>
        <v>2</v>
      </c>
      <c r="AD147" s="11">
        <f>'Core Indicators'!GL147</f>
        <v>2</v>
      </c>
      <c r="AE147" s="11">
        <f>'Core Indicators'!GT147</f>
        <v>2</v>
      </c>
      <c r="AF147" s="11">
        <f>'Core Indicators'!HB147</f>
        <v>2</v>
      </c>
      <c r="AG147" s="11">
        <f t="shared" si="70"/>
        <v>2</v>
      </c>
      <c r="AH147" s="11">
        <f>'Core Indicators'!HJ147</f>
        <v>2</v>
      </c>
      <c r="AI147" s="11">
        <f>'Core Indicators'!HR147</f>
        <v>2</v>
      </c>
      <c r="AJ147" s="11">
        <f t="shared" si="71"/>
        <v>2</v>
      </c>
      <c r="AK147" s="11">
        <f>'Core Indicators'!HZ147</f>
        <v>2</v>
      </c>
      <c r="AL147" s="11">
        <f>'Core Indicators'!IH147</f>
        <v>2</v>
      </c>
      <c r="AM147" s="11">
        <f>'Core Indicators'!IP147</f>
        <v>2</v>
      </c>
      <c r="AN147" s="11">
        <f t="shared" si="72"/>
        <v>2</v>
      </c>
    </row>
    <row r="148" spans="1:40" x14ac:dyDescent="0.3">
      <c r="A148" s="281" t="str">
        <f>Lists!C:C</f>
        <v>YEM002</v>
      </c>
      <c r="B148" s="218">
        <f t="shared" si="58"/>
        <v>1.9</v>
      </c>
      <c r="C148" s="219">
        <f t="shared" si="59"/>
        <v>0</v>
      </c>
      <c r="D148" s="282">
        <f t="shared" si="60"/>
        <v>2</v>
      </c>
      <c r="E148" s="281">
        <f>'Core Indicators'!R148</f>
        <v>2</v>
      </c>
      <c r="F148" s="281">
        <f>'Core Indicators'!Z148</f>
        <v>2</v>
      </c>
      <c r="G148" s="219">
        <f t="shared" si="61"/>
        <v>2</v>
      </c>
      <c r="H148" s="281">
        <f>'Core Indicators'!AH148</f>
        <v>2</v>
      </c>
      <c r="I148" s="281">
        <f>'Core Indicators'!AP148</f>
        <v>2</v>
      </c>
      <c r="J148" s="281">
        <f>'Core Indicators'!BN148</f>
        <v>2</v>
      </c>
      <c r="K148" s="281">
        <f t="shared" si="62"/>
        <v>2</v>
      </c>
      <c r="L148" s="218">
        <f t="shared" si="63"/>
        <v>2</v>
      </c>
      <c r="M148" s="282">
        <f t="shared" si="64"/>
        <v>2</v>
      </c>
      <c r="N148" s="283">
        <f>'Core Indicators'!DJ148</f>
        <v>2</v>
      </c>
      <c r="O148" s="283">
        <f>'Core Indicators'!DR148</f>
        <v>2</v>
      </c>
      <c r="P148" s="283">
        <f>'Core Indicators'!DZ148</f>
        <v>2</v>
      </c>
      <c r="Q148" s="283">
        <f>'Core Indicators'!EH148</f>
        <v>2</v>
      </c>
      <c r="R148" s="283">
        <f>'Core Indicators'!EP148</f>
        <v>2</v>
      </c>
      <c r="S148" s="219">
        <f t="shared" si="65"/>
        <v>1.6</v>
      </c>
      <c r="T148" s="219">
        <f t="shared" si="66"/>
        <v>1.1666666666666667</v>
      </c>
      <c r="U148" s="281">
        <v>1</v>
      </c>
      <c r="V148" s="281">
        <v>1</v>
      </c>
      <c r="W148" s="281">
        <f>'Core Indicators'!EX148</f>
        <v>2</v>
      </c>
      <c r="X148" s="219">
        <f t="shared" si="67"/>
        <v>1.5</v>
      </c>
      <c r="Y148" s="281">
        <v>1</v>
      </c>
      <c r="Z148" s="219">
        <f t="shared" si="68"/>
        <v>2</v>
      </c>
      <c r="AA148" s="281">
        <f>'Core Indicators'!FF148</f>
        <v>2</v>
      </c>
      <c r="AB148" s="281">
        <f t="shared" si="69"/>
        <v>2</v>
      </c>
      <c r="AC148" s="11">
        <f>'Core Indicators'!GD148</f>
        <v>2</v>
      </c>
      <c r="AD148" s="11">
        <f>'Core Indicators'!GL148</f>
        <v>2</v>
      </c>
      <c r="AE148" s="11">
        <f>'Core Indicators'!GT148</f>
        <v>2</v>
      </c>
      <c r="AF148" s="11">
        <f>'Core Indicators'!HB148</f>
        <v>2</v>
      </c>
      <c r="AG148" s="11">
        <f t="shared" si="70"/>
        <v>2</v>
      </c>
      <c r="AH148" s="11">
        <f>'Core Indicators'!HJ148</f>
        <v>2</v>
      </c>
      <c r="AI148" s="11">
        <f>'Core Indicators'!HR148</f>
        <v>2</v>
      </c>
      <c r="AJ148" s="11">
        <f t="shared" si="71"/>
        <v>2</v>
      </c>
      <c r="AK148" s="11">
        <f>'Core Indicators'!HZ148</f>
        <v>2</v>
      </c>
      <c r="AL148" s="11">
        <f>'Core Indicators'!IH148</f>
        <v>2</v>
      </c>
      <c r="AM148" s="11">
        <f>'Core Indicators'!IP148</f>
        <v>2</v>
      </c>
      <c r="AN148" s="11">
        <f t="shared" si="72"/>
        <v>2</v>
      </c>
    </row>
    <row r="149" spans="1:40" x14ac:dyDescent="0.3">
      <c r="A149" s="281" t="str">
        <f>Lists!C:C</f>
        <v>ZMB002</v>
      </c>
      <c r="B149" s="218">
        <f t="shared" si="58"/>
        <v>1.9</v>
      </c>
      <c r="C149" s="219">
        <f t="shared" si="59"/>
        <v>2</v>
      </c>
      <c r="D149" s="282">
        <f t="shared" si="60"/>
        <v>2</v>
      </c>
      <c r="E149" s="281">
        <f>'Core Indicators'!R149</f>
        <v>2</v>
      </c>
      <c r="F149" s="281">
        <f>'Core Indicators'!Z149</f>
        <v>2</v>
      </c>
      <c r="G149" s="219">
        <f t="shared" si="61"/>
        <v>2</v>
      </c>
      <c r="H149" s="281">
        <f>'Core Indicators'!AH149</f>
        <v>2</v>
      </c>
      <c r="I149" s="281">
        <f>'Core Indicators'!AP149</f>
        <v>2</v>
      </c>
      <c r="J149" s="281" t="str">
        <f>'Core Indicators'!BN149</f>
        <v>x</v>
      </c>
      <c r="K149" s="281">
        <f t="shared" si="62"/>
        <v>2</v>
      </c>
      <c r="L149" s="218">
        <f t="shared" si="63"/>
        <v>2</v>
      </c>
      <c r="M149" s="282">
        <f t="shared" si="64"/>
        <v>2</v>
      </c>
      <c r="N149" s="283">
        <f>'Core Indicators'!DJ149</f>
        <v>2</v>
      </c>
      <c r="O149" s="283">
        <f>'Core Indicators'!DR149</f>
        <v>2</v>
      </c>
      <c r="P149" s="283">
        <f>'Core Indicators'!DZ149</f>
        <v>2</v>
      </c>
      <c r="Q149" s="283">
        <f>'Core Indicators'!EH149</f>
        <v>2</v>
      </c>
      <c r="R149" s="283">
        <f>'Core Indicators'!EP149</f>
        <v>2</v>
      </c>
      <c r="S149" s="219">
        <f t="shared" si="65"/>
        <v>1.5</v>
      </c>
      <c r="T149" s="219">
        <f t="shared" si="66"/>
        <v>1</v>
      </c>
      <c r="U149" s="281">
        <v>1</v>
      </c>
      <c r="V149" s="281">
        <v>1</v>
      </c>
      <c r="W149" s="281" t="str">
        <f>'Core Indicators'!EX149</f>
        <v>x</v>
      </c>
      <c r="X149" s="219">
        <f t="shared" si="67"/>
        <v>1</v>
      </c>
      <c r="Y149" s="281">
        <v>1</v>
      </c>
      <c r="Z149" s="219">
        <f t="shared" si="68"/>
        <v>2</v>
      </c>
      <c r="AA149" s="281">
        <f>'Core Indicators'!FF149</f>
        <v>2</v>
      </c>
      <c r="AB149" s="281">
        <f t="shared" si="69"/>
        <v>2</v>
      </c>
      <c r="AC149" s="11">
        <f>'Core Indicators'!GD149</f>
        <v>2</v>
      </c>
      <c r="AD149" s="11">
        <f>'Core Indicators'!GL149</f>
        <v>2</v>
      </c>
      <c r="AE149" s="11">
        <f>'Core Indicators'!GT149</f>
        <v>2</v>
      </c>
      <c r="AF149" s="11">
        <f>'Core Indicators'!HB149</f>
        <v>2</v>
      </c>
      <c r="AG149" s="11">
        <f t="shared" si="70"/>
        <v>2</v>
      </c>
      <c r="AH149" s="11">
        <f>'Core Indicators'!HJ149</f>
        <v>2</v>
      </c>
      <c r="AI149" s="11">
        <f>'Core Indicators'!HR149</f>
        <v>2</v>
      </c>
      <c r="AJ149" s="11">
        <f t="shared" si="71"/>
        <v>2</v>
      </c>
      <c r="AK149" s="11">
        <f>'Core Indicators'!HZ149</f>
        <v>2</v>
      </c>
      <c r="AL149" s="11">
        <f>'Core Indicators'!IH149</f>
        <v>2</v>
      </c>
      <c r="AM149" s="11">
        <f>'Core Indicators'!IP149</f>
        <v>2</v>
      </c>
      <c r="AN149" s="11">
        <f t="shared" si="72"/>
        <v>2</v>
      </c>
    </row>
    <row r="150" spans="1:40" x14ac:dyDescent="0.3">
      <c r="A150" s="281" t="str">
        <f>Lists!C:C</f>
        <v>ZWE001</v>
      </c>
      <c r="B150" s="218">
        <f t="shared" si="58"/>
        <v>1.8</v>
      </c>
      <c r="C150" s="219">
        <f t="shared" si="59"/>
        <v>0</v>
      </c>
      <c r="D150" s="282">
        <f t="shared" si="60"/>
        <v>2</v>
      </c>
      <c r="E150" s="281">
        <f>'Core Indicators'!R150</f>
        <v>1</v>
      </c>
      <c r="F150" s="281">
        <f>'Core Indicators'!Z150</f>
        <v>2</v>
      </c>
      <c r="G150" s="219">
        <f t="shared" si="61"/>
        <v>1.5</v>
      </c>
      <c r="H150" s="281">
        <f>'Core Indicators'!AH150</f>
        <v>2</v>
      </c>
      <c r="I150" s="281">
        <f>'Core Indicators'!AP150</f>
        <v>3</v>
      </c>
      <c r="J150" s="281">
        <f>'Core Indicators'!BN150</f>
        <v>2</v>
      </c>
      <c r="K150" s="281">
        <f t="shared" si="62"/>
        <v>2.5</v>
      </c>
      <c r="L150" s="218">
        <f t="shared" si="63"/>
        <v>2.2999999999999998</v>
      </c>
      <c r="M150" s="282">
        <f t="shared" si="64"/>
        <v>2</v>
      </c>
      <c r="N150" s="283">
        <f>'Core Indicators'!DJ150</f>
        <v>2</v>
      </c>
      <c r="O150" s="283">
        <f>'Core Indicators'!DR150</f>
        <v>2</v>
      </c>
      <c r="P150" s="283">
        <f>'Core Indicators'!DZ150</f>
        <v>2</v>
      </c>
      <c r="Q150" s="283">
        <f>'Core Indicators'!EH150</f>
        <v>2</v>
      </c>
      <c r="R150" s="283">
        <f>'Core Indicators'!EP150</f>
        <v>2</v>
      </c>
      <c r="S150" s="219">
        <f t="shared" si="65"/>
        <v>1.3</v>
      </c>
      <c r="T150" s="219">
        <f t="shared" si="66"/>
        <v>1.1666666666666667</v>
      </c>
      <c r="U150" s="281">
        <v>1</v>
      </c>
      <c r="V150" s="281">
        <v>1</v>
      </c>
      <c r="W150" s="281">
        <f>'Core Indicators'!EX150</f>
        <v>2</v>
      </c>
      <c r="X150" s="219">
        <f t="shared" si="67"/>
        <v>1.5</v>
      </c>
      <c r="Y150" s="281">
        <v>1</v>
      </c>
      <c r="Z150" s="219">
        <f t="shared" si="68"/>
        <v>1.5</v>
      </c>
      <c r="AA150" s="281">
        <f>'Core Indicators'!FF150</f>
        <v>1</v>
      </c>
      <c r="AB150" s="281">
        <f t="shared" si="69"/>
        <v>2</v>
      </c>
      <c r="AC150" s="11">
        <f>'Core Indicators'!GD150</f>
        <v>2</v>
      </c>
      <c r="AD150" s="11">
        <f>'Core Indicators'!GL150</f>
        <v>2</v>
      </c>
      <c r="AE150" s="11">
        <f>'Core Indicators'!GT150</f>
        <v>2</v>
      </c>
      <c r="AF150" s="11">
        <f>'Core Indicators'!HB150</f>
        <v>2</v>
      </c>
      <c r="AG150" s="11">
        <f t="shared" si="70"/>
        <v>2</v>
      </c>
      <c r="AH150" s="11">
        <f>'Core Indicators'!HJ150</f>
        <v>2</v>
      </c>
      <c r="AI150" s="11">
        <f>'Core Indicators'!HR150</f>
        <v>2</v>
      </c>
      <c r="AJ150" s="11">
        <f t="shared" si="71"/>
        <v>2</v>
      </c>
      <c r="AK150" s="11">
        <f>'Core Indicators'!HZ150</f>
        <v>2</v>
      </c>
      <c r="AL150" s="11">
        <f>'Core Indicators'!IH150</f>
        <v>2</v>
      </c>
      <c r="AM150" s="11">
        <f>'Core Indicators'!IP150</f>
        <v>2</v>
      </c>
      <c r="AN150" s="11">
        <f t="shared" si="72"/>
        <v>2</v>
      </c>
    </row>
    <row r="151" spans="1:40" x14ac:dyDescent="0.3">
      <c r="A151" s="281">
        <f>Lists!C:C</f>
        <v>0</v>
      </c>
      <c r="B151" s="218">
        <f t="shared" si="58"/>
        <v>0.1</v>
      </c>
      <c r="C151" s="219">
        <f t="shared" si="59"/>
        <v>0</v>
      </c>
      <c r="D151" s="282">
        <f t="shared" si="60"/>
        <v>0</v>
      </c>
      <c r="E151" s="281">
        <f>'Core Indicators'!R151</f>
        <v>0</v>
      </c>
      <c r="F151" s="281">
        <f>'Core Indicators'!Z151</f>
        <v>0</v>
      </c>
      <c r="G151" s="219">
        <f t="shared" si="61"/>
        <v>0</v>
      </c>
      <c r="H151" s="281">
        <f>'Core Indicators'!AH151</f>
        <v>0</v>
      </c>
      <c r="I151" s="281">
        <f>'Core Indicators'!AP151</f>
        <v>0</v>
      </c>
      <c r="J151" s="281">
        <f>'Core Indicators'!BN151</f>
        <v>0</v>
      </c>
      <c r="K151" s="281">
        <f t="shared" si="62"/>
        <v>0</v>
      </c>
      <c r="L151" s="218">
        <f t="shared" si="63"/>
        <v>0</v>
      </c>
      <c r="M151" s="282">
        <f t="shared" si="64"/>
        <v>0</v>
      </c>
      <c r="N151" s="283">
        <f>'Core Indicators'!DJ151</f>
        <v>0</v>
      </c>
      <c r="O151" s="283">
        <f>'Core Indicators'!DR151</f>
        <v>0</v>
      </c>
      <c r="P151" s="283">
        <f>'Core Indicators'!DZ151</f>
        <v>0</v>
      </c>
      <c r="Q151" s="283">
        <f>'Core Indicators'!EH151</f>
        <v>0</v>
      </c>
      <c r="R151" s="283">
        <f>'Core Indicators'!EP151</f>
        <v>0</v>
      </c>
      <c r="S151" s="219">
        <f t="shared" si="65"/>
        <v>0.4</v>
      </c>
      <c r="T151" s="219">
        <f t="shared" si="66"/>
        <v>0.83333333333333337</v>
      </c>
      <c r="U151" s="281">
        <v>1</v>
      </c>
      <c r="V151" s="281">
        <v>1</v>
      </c>
      <c r="W151" s="281">
        <f>'Core Indicators'!EX151</f>
        <v>0</v>
      </c>
      <c r="X151" s="219">
        <f t="shared" si="67"/>
        <v>0.5</v>
      </c>
      <c r="Y151" s="281">
        <v>1</v>
      </c>
      <c r="Z151" s="219">
        <f t="shared" si="68"/>
        <v>0</v>
      </c>
      <c r="AA151" s="281">
        <f>'Core Indicators'!FF151</f>
        <v>0</v>
      </c>
      <c r="AB151" s="281">
        <f t="shared" si="69"/>
        <v>0</v>
      </c>
      <c r="AC151" s="11">
        <f>'Core Indicators'!GD151</f>
        <v>0</v>
      </c>
      <c r="AD151" s="11">
        <f>'Core Indicators'!GL151</f>
        <v>0</v>
      </c>
      <c r="AE151" s="11">
        <f>'Core Indicators'!GT151</f>
        <v>0</v>
      </c>
      <c r="AF151" s="11">
        <f>'Core Indicators'!HB151</f>
        <v>0</v>
      </c>
      <c r="AG151" s="11">
        <f t="shared" si="70"/>
        <v>0</v>
      </c>
      <c r="AH151" s="11">
        <f>'Core Indicators'!HJ151</f>
        <v>0</v>
      </c>
      <c r="AI151" s="11">
        <f>'Core Indicators'!HR151</f>
        <v>0</v>
      </c>
      <c r="AJ151" s="11">
        <f t="shared" si="71"/>
        <v>0</v>
      </c>
      <c r="AK151" s="11">
        <f>'Core Indicators'!HZ151</f>
        <v>0</v>
      </c>
      <c r="AL151" s="11">
        <f>'Core Indicators'!IH151</f>
        <v>0</v>
      </c>
      <c r="AM151" s="11">
        <f>'Core Indicators'!IP151</f>
        <v>0</v>
      </c>
      <c r="AN151" s="11">
        <f t="shared" si="72"/>
        <v>0</v>
      </c>
    </row>
    <row r="152" spans="1:40" x14ac:dyDescent="0.3">
      <c r="A152" s="281">
        <f>Lists!C:C</f>
        <v>0</v>
      </c>
      <c r="B152" s="218">
        <f t="shared" si="58"/>
        <v>0.1</v>
      </c>
      <c r="C152" s="219">
        <f t="shared" si="59"/>
        <v>0</v>
      </c>
      <c r="D152" s="282">
        <f t="shared" si="60"/>
        <v>0</v>
      </c>
      <c r="E152" s="281">
        <f>'Core Indicators'!R152</f>
        <v>0</v>
      </c>
      <c r="F152" s="281">
        <f>'Core Indicators'!Z152</f>
        <v>0</v>
      </c>
      <c r="G152" s="219">
        <f t="shared" si="61"/>
        <v>0</v>
      </c>
      <c r="H152" s="281">
        <f>'Core Indicators'!AH152</f>
        <v>0</v>
      </c>
      <c r="I152" s="281">
        <f>'Core Indicators'!AP152</f>
        <v>0</v>
      </c>
      <c r="J152" s="281">
        <f>'Core Indicators'!BN152</f>
        <v>0</v>
      </c>
      <c r="K152" s="281">
        <f t="shared" si="62"/>
        <v>0</v>
      </c>
      <c r="L152" s="218">
        <f t="shared" si="63"/>
        <v>0</v>
      </c>
      <c r="M152" s="282">
        <f t="shared" si="64"/>
        <v>0</v>
      </c>
      <c r="N152" s="283">
        <f>'Core Indicators'!DJ152</f>
        <v>0</v>
      </c>
      <c r="O152" s="283">
        <f>'Core Indicators'!DR152</f>
        <v>0</v>
      </c>
      <c r="P152" s="283">
        <f>'Core Indicators'!DZ152</f>
        <v>0</v>
      </c>
      <c r="Q152" s="283">
        <f>'Core Indicators'!EH152</f>
        <v>0</v>
      </c>
      <c r="R152" s="283">
        <f>'Core Indicators'!EP152</f>
        <v>0</v>
      </c>
      <c r="S152" s="219">
        <f t="shared" si="65"/>
        <v>0.4</v>
      </c>
      <c r="T152" s="219">
        <f t="shared" si="66"/>
        <v>0.83333333333333337</v>
      </c>
      <c r="U152" s="281">
        <v>1</v>
      </c>
      <c r="V152" s="281">
        <v>1</v>
      </c>
      <c r="W152" s="281">
        <f>'Core Indicators'!EX152</f>
        <v>0</v>
      </c>
      <c r="X152" s="219">
        <f t="shared" si="67"/>
        <v>0.5</v>
      </c>
      <c r="Y152" s="281">
        <v>1</v>
      </c>
      <c r="Z152" s="219">
        <f t="shared" si="68"/>
        <v>0</v>
      </c>
      <c r="AA152" s="281">
        <f>'Core Indicators'!FF152</f>
        <v>0</v>
      </c>
      <c r="AB152" s="281">
        <f t="shared" si="69"/>
        <v>0</v>
      </c>
      <c r="AC152" s="11">
        <f>'Core Indicators'!GD152</f>
        <v>0</v>
      </c>
      <c r="AD152" s="11">
        <f>'Core Indicators'!GL152</f>
        <v>0</v>
      </c>
      <c r="AE152" s="11">
        <f>'Core Indicators'!GT152</f>
        <v>0</v>
      </c>
      <c r="AF152" s="11">
        <f>'Core Indicators'!HB152</f>
        <v>0</v>
      </c>
      <c r="AG152" s="11">
        <f t="shared" si="70"/>
        <v>0</v>
      </c>
      <c r="AH152" s="11">
        <f>'Core Indicators'!HJ152</f>
        <v>0</v>
      </c>
      <c r="AI152" s="11">
        <f>'Core Indicators'!HR152</f>
        <v>0</v>
      </c>
      <c r="AJ152" s="11">
        <f t="shared" si="71"/>
        <v>0</v>
      </c>
      <c r="AK152" s="11">
        <f>'Core Indicators'!HZ152</f>
        <v>0</v>
      </c>
      <c r="AL152" s="11">
        <f>'Core Indicators'!IH152</f>
        <v>0</v>
      </c>
      <c r="AM152" s="11">
        <f>'Core Indicators'!IP152</f>
        <v>0</v>
      </c>
      <c r="AN152" s="11">
        <f t="shared" si="72"/>
        <v>0</v>
      </c>
    </row>
    <row r="153" spans="1:40" x14ac:dyDescent="0.3">
      <c r="A153" s="281">
        <f>Lists!C:C</f>
        <v>0</v>
      </c>
      <c r="B153" s="218">
        <f t="shared" si="58"/>
        <v>0.1</v>
      </c>
      <c r="C153" s="219">
        <f t="shared" si="59"/>
        <v>0</v>
      </c>
      <c r="D153" s="282">
        <f t="shared" si="60"/>
        <v>0</v>
      </c>
      <c r="E153" s="281">
        <f>'Core Indicators'!R153</f>
        <v>0</v>
      </c>
      <c r="F153" s="281">
        <f>'Core Indicators'!Z153</f>
        <v>0</v>
      </c>
      <c r="G153" s="219">
        <f t="shared" si="61"/>
        <v>0</v>
      </c>
      <c r="H153" s="281">
        <f>'Core Indicators'!AH153</f>
        <v>0</v>
      </c>
      <c r="I153" s="281">
        <f>'Core Indicators'!AP153</f>
        <v>0</v>
      </c>
      <c r="J153" s="281">
        <f>'Core Indicators'!BN153</f>
        <v>0</v>
      </c>
      <c r="K153" s="281">
        <f t="shared" si="62"/>
        <v>0</v>
      </c>
      <c r="L153" s="218">
        <f t="shared" si="63"/>
        <v>0</v>
      </c>
      <c r="M153" s="282">
        <f t="shared" si="64"/>
        <v>0</v>
      </c>
      <c r="N153" s="283">
        <f>'Core Indicators'!DJ153</f>
        <v>0</v>
      </c>
      <c r="O153" s="283">
        <f>'Core Indicators'!DR153</f>
        <v>0</v>
      </c>
      <c r="P153" s="283">
        <f>'Core Indicators'!DZ153</f>
        <v>0</v>
      </c>
      <c r="Q153" s="283">
        <f>'Core Indicators'!EH153</f>
        <v>0</v>
      </c>
      <c r="R153" s="283">
        <f>'Core Indicators'!EP153</f>
        <v>0</v>
      </c>
      <c r="S153" s="219">
        <f t="shared" si="65"/>
        <v>0.4</v>
      </c>
      <c r="T153" s="219">
        <f t="shared" si="66"/>
        <v>0.83333333333333337</v>
      </c>
      <c r="U153" s="281">
        <v>1</v>
      </c>
      <c r="V153" s="281">
        <v>1</v>
      </c>
      <c r="W153" s="281">
        <f>'Core Indicators'!EX153</f>
        <v>0</v>
      </c>
      <c r="X153" s="219">
        <f t="shared" si="67"/>
        <v>0.5</v>
      </c>
      <c r="Y153" s="281">
        <v>1</v>
      </c>
      <c r="Z153" s="219">
        <f t="shared" si="68"/>
        <v>0</v>
      </c>
      <c r="AA153" s="281">
        <f>'Core Indicators'!FF153</f>
        <v>0</v>
      </c>
      <c r="AB153" s="281">
        <f t="shared" si="69"/>
        <v>0</v>
      </c>
      <c r="AC153" s="11">
        <f>'Core Indicators'!GD153</f>
        <v>0</v>
      </c>
      <c r="AD153" s="11">
        <f>'Core Indicators'!GL153</f>
        <v>0</v>
      </c>
      <c r="AE153" s="11">
        <f>'Core Indicators'!GT153</f>
        <v>0</v>
      </c>
      <c r="AF153" s="11">
        <f>'Core Indicators'!HB153</f>
        <v>0</v>
      </c>
      <c r="AG153" s="11">
        <f t="shared" si="70"/>
        <v>0</v>
      </c>
      <c r="AH153" s="11">
        <f>'Core Indicators'!HJ153</f>
        <v>0</v>
      </c>
      <c r="AI153" s="11">
        <f>'Core Indicators'!HR153</f>
        <v>0</v>
      </c>
      <c r="AJ153" s="11">
        <f t="shared" si="71"/>
        <v>0</v>
      </c>
      <c r="AK153" s="11">
        <f>'Core Indicators'!HZ153</f>
        <v>0</v>
      </c>
      <c r="AL153" s="11">
        <f>'Core Indicators'!IH153</f>
        <v>0</v>
      </c>
      <c r="AM153" s="11">
        <f>'Core Indicators'!IP153</f>
        <v>0</v>
      </c>
      <c r="AN153" s="11">
        <f t="shared" si="72"/>
        <v>0</v>
      </c>
    </row>
    <row r="154" spans="1:40" x14ac:dyDescent="0.3">
      <c r="A154" s="281">
        <f>Lists!C:C</f>
        <v>0</v>
      </c>
      <c r="B154" s="218">
        <f t="shared" si="58"/>
        <v>0.1</v>
      </c>
      <c r="C154" s="219">
        <f t="shared" si="59"/>
        <v>0</v>
      </c>
      <c r="D154" s="282">
        <f t="shared" si="60"/>
        <v>0</v>
      </c>
      <c r="E154" s="281">
        <f>'Core Indicators'!R154</f>
        <v>0</v>
      </c>
      <c r="F154" s="281">
        <f>'Core Indicators'!Z154</f>
        <v>0</v>
      </c>
      <c r="G154" s="219">
        <f t="shared" si="61"/>
        <v>0</v>
      </c>
      <c r="H154" s="281">
        <f>'Core Indicators'!AH154</f>
        <v>0</v>
      </c>
      <c r="I154" s="281">
        <f>'Core Indicators'!AP154</f>
        <v>0</v>
      </c>
      <c r="J154" s="281">
        <f>'Core Indicators'!BN154</f>
        <v>0</v>
      </c>
      <c r="K154" s="281">
        <f t="shared" si="62"/>
        <v>0</v>
      </c>
      <c r="L154" s="218">
        <f t="shared" si="63"/>
        <v>0</v>
      </c>
      <c r="M154" s="282">
        <f t="shared" si="64"/>
        <v>0</v>
      </c>
      <c r="N154" s="283">
        <f>'Core Indicators'!DJ154</f>
        <v>0</v>
      </c>
      <c r="O154" s="283">
        <f>'Core Indicators'!DR154</f>
        <v>0</v>
      </c>
      <c r="P154" s="283">
        <f>'Core Indicators'!DZ154</f>
        <v>0</v>
      </c>
      <c r="Q154" s="283">
        <f>'Core Indicators'!EH154</f>
        <v>0</v>
      </c>
      <c r="R154" s="283">
        <f>'Core Indicators'!EP154</f>
        <v>0</v>
      </c>
      <c r="S154" s="219">
        <f t="shared" si="65"/>
        <v>0.4</v>
      </c>
      <c r="T154" s="219">
        <f t="shared" si="66"/>
        <v>0.83333333333333337</v>
      </c>
      <c r="U154" s="281">
        <v>1</v>
      </c>
      <c r="V154" s="281">
        <v>1</v>
      </c>
      <c r="W154" s="281">
        <f>'Core Indicators'!EX154</f>
        <v>0</v>
      </c>
      <c r="X154" s="219">
        <f t="shared" si="67"/>
        <v>0.5</v>
      </c>
      <c r="Y154" s="281">
        <v>1</v>
      </c>
      <c r="Z154" s="219">
        <f t="shared" si="68"/>
        <v>0</v>
      </c>
      <c r="AA154" s="281">
        <f>'Core Indicators'!FF154</f>
        <v>0</v>
      </c>
      <c r="AB154" s="281">
        <f t="shared" si="69"/>
        <v>0</v>
      </c>
      <c r="AC154" s="11">
        <f>'Core Indicators'!GD154</f>
        <v>0</v>
      </c>
      <c r="AD154" s="11">
        <f>'Core Indicators'!GL154</f>
        <v>0</v>
      </c>
      <c r="AE154" s="11">
        <f>'Core Indicators'!GT154</f>
        <v>0</v>
      </c>
      <c r="AF154" s="11">
        <f>'Core Indicators'!HB154</f>
        <v>0</v>
      </c>
      <c r="AG154" s="11">
        <f t="shared" si="70"/>
        <v>0</v>
      </c>
      <c r="AH154" s="11">
        <f>'Core Indicators'!HJ154</f>
        <v>0</v>
      </c>
      <c r="AI154" s="11">
        <f>'Core Indicators'!HR154</f>
        <v>0</v>
      </c>
      <c r="AJ154" s="11">
        <f t="shared" si="71"/>
        <v>0</v>
      </c>
      <c r="AK154" s="11">
        <f>'Core Indicators'!HZ154</f>
        <v>0</v>
      </c>
      <c r="AL154" s="11">
        <f>'Core Indicators'!IH154</f>
        <v>0</v>
      </c>
      <c r="AM154" s="11">
        <f>'Core Indicators'!IP154</f>
        <v>0</v>
      </c>
      <c r="AN154" s="11">
        <f t="shared" si="72"/>
        <v>0</v>
      </c>
    </row>
    <row r="155" spans="1:40" x14ac:dyDescent="0.3">
      <c r="A155" s="281">
        <f>Lists!C:C</f>
        <v>0</v>
      </c>
      <c r="B155" s="218">
        <f t="shared" si="58"/>
        <v>0.1</v>
      </c>
      <c r="C155" s="219">
        <f t="shared" si="59"/>
        <v>0</v>
      </c>
      <c r="D155" s="282">
        <f t="shared" si="60"/>
        <v>0</v>
      </c>
      <c r="E155" s="281">
        <f>'Core Indicators'!R155</f>
        <v>0</v>
      </c>
      <c r="F155" s="281">
        <f>'Core Indicators'!Z155</f>
        <v>0</v>
      </c>
      <c r="G155" s="219">
        <f t="shared" si="61"/>
        <v>0</v>
      </c>
      <c r="H155" s="281">
        <f>'Core Indicators'!AH155</f>
        <v>0</v>
      </c>
      <c r="I155" s="281">
        <f>'Core Indicators'!AP155</f>
        <v>0</v>
      </c>
      <c r="J155" s="281">
        <f>'Core Indicators'!BN155</f>
        <v>0</v>
      </c>
      <c r="K155" s="281">
        <f t="shared" si="62"/>
        <v>0</v>
      </c>
      <c r="L155" s="218">
        <f t="shared" si="63"/>
        <v>0</v>
      </c>
      <c r="M155" s="282">
        <f t="shared" si="64"/>
        <v>0</v>
      </c>
      <c r="N155" s="283">
        <f>'Core Indicators'!DJ155</f>
        <v>0</v>
      </c>
      <c r="O155" s="283">
        <f>'Core Indicators'!DR155</f>
        <v>0</v>
      </c>
      <c r="P155" s="283">
        <f>'Core Indicators'!DZ155</f>
        <v>0</v>
      </c>
      <c r="Q155" s="283">
        <f>'Core Indicators'!EH155</f>
        <v>0</v>
      </c>
      <c r="R155" s="283">
        <f>'Core Indicators'!EP155</f>
        <v>0</v>
      </c>
      <c r="S155" s="219">
        <f t="shared" si="65"/>
        <v>0.4</v>
      </c>
      <c r="T155" s="219">
        <f t="shared" si="66"/>
        <v>0.83333333333333337</v>
      </c>
      <c r="U155" s="281">
        <v>1</v>
      </c>
      <c r="V155" s="281">
        <v>1</v>
      </c>
      <c r="W155" s="281">
        <f>'Core Indicators'!EX155</f>
        <v>0</v>
      </c>
      <c r="X155" s="219">
        <f t="shared" si="67"/>
        <v>0.5</v>
      </c>
      <c r="Y155" s="281">
        <v>1</v>
      </c>
      <c r="Z155" s="219">
        <f t="shared" si="68"/>
        <v>0</v>
      </c>
      <c r="AA155" s="281">
        <f>'Core Indicators'!FF155</f>
        <v>0</v>
      </c>
      <c r="AB155" s="281">
        <f t="shared" si="69"/>
        <v>0</v>
      </c>
      <c r="AC155" s="11">
        <f>'Core Indicators'!GD155</f>
        <v>0</v>
      </c>
      <c r="AD155" s="11">
        <f>'Core Indicators'!GL155</f>
        <v>0</v>
      </c>
      <c r="AE155" s="11">
        <f>'Core Indicators'!GT155</f>
        <v>0</v>
      </c>
      <c r="AF155" s="11">
        <f>'Core Indicators'!HB155</f>
        <v>0</v>
      </c>
      <c r="AG155" s="11">
        <f t="shared" si="70"/>
        <v>0</v>
      </c>
      <c r="AH155" s="11">
        <f>'Core Indicators'!HJ155</f>
        <v>0</v>
      </c>
      <c r="AI155" s="11">
        <f>'Core Indicators'!HR155</f>
        <v>0</v>
      </c>
      <c r="AJ155" s="11">
        <f t="shared" si="71"/>
        <v>0</v>
      </c>
      <c r="AK155" s="11">
        <f>'Core Indicators'!HZ155</f>
        <v>0</v>
      </c>
      <c r="AL155" s="11">
        <f>'Core Indicators'!IH155</f>
        <v>0</v>
      </c>
      <c r="AM155" s="11">
        <f>'Core Indicators'!IP155</f>
        <v>0</v>
      </c>
      <c r="AN155" s="11">
        <f t="shared" si="72"/>
        <v>0</v>
      </c>
    </row>
    <row r="156" spans="1:40" x14ac:dyDescent="0.3">
      <c r="A156" s="281">
        <f>Lists!C:C</f>
        <v>0</v>
      </c>
      <c r="B156" s="218">
        <f t="shared" si="58"/>
        <v>0.1</v>
      </c>
      <c r="C156" s="219">
        <f t="shared" si="59"/>
        <v>0</v>
      </c>
      <c r="D156" s="282">
        <f t="shared" si="60"/>
        <v>0</v>
      </c>
      <c r="E156" s="281">
        <f>'Core Indicators'!R156</f>
        <v>0</v>
      </c>
      <c r="F156" s="281">
        <f>'Core Indicators'!Z156</f>
        <v>0</v>
      </c>
      <c r="G156" s="219">
        <f t="shared" si="61"/>
        <v>0</v>
      </c>
      <c r="H156" s="281">
        <f>'Core Indicators'!AH156</f>
        <v>0</v>
      </c>
      <c r="I156" s="281">
        <f>'Core Indicators'!AP156</f>
        <v>0</v>
      </c>
      <c r="J156" s="281">
        <f>'Core Indicators'!BN156</f>
        <v>0</v>
      </c>
      <c r="K156" s="281">
        <f t="shared" si="62"/>
        <v>0</v>
      </c>
      <c r="L156" s="218">
        <f t="shared" si="63"/>
        <v>0</v>
      </c>
      <c r="M156" s="282">
        <f t="shared" si="64"/>
        <v>0</v>
      </c>
      <c r="N156" s="283">
        <f>'Core Indicators'!DJ156</f>
        <v>0</v>
      </c>
      <c r="O156" s="283">
        <f>'Core Indicators'!DR156</f>
        <v>0</v>
      </c>
      <c r="P156" s="283">
        <f>'Core Indicators'!DZ156</f>
        <v>0</v>
      </c>
      <c r="Q156" s="283">
        <f>'Core Indicators'!EH156</f>
        <v>0</v>
      </c>
      <c r="R156" s="283">
        <f>'Core Indicators'!EP156</f>
        <v>0</v>
      </c>
      <c r="S156" s="219">
        <f t="shared" si="65"/>
        <v>0.4</v>
      </c>
      <c r="T156" s="219">
        <f t="shared" si="66"/>
        <v>0.83333333333333337</v>
      </c>
      <c r="U156" s="281">
        <v>1</v>
      </c>
      <c r="V156" s="281">
        <v>1</v>
      </c>
      <c r="W156" s="281">
        <f>'Core Indicators'!EX156</f>
        <v>0</v>
      </c>
      <c r="X156" s="219">
        <f t="shared" si="67"/>
        <v>0.5</v>
      </c>
      <c r="Y156" s="281">
        <v>1</v>
      </c>
      <c r="Z156" s="219">
        <f t="shared" si="68"/>
        <v>0</v>
      </c>
      <c r="AA156" s="281">
        <f>'Core Indicators'!FF156</f>
        <v>0</v>
      </c>
      <c r="AB156" s="281">
        <f t="shared" si="69"/>
        <v>0</v>
      </c>
      <c r="AC156" s="11">
        <f>'Core Indicators'!GD156</f>
        <v>0</v>
      </c>
      <c r="AD156" s="11">
        <f>'Core Indicators'!GL156</f>
        <v>0</v>
      </c>
      <c r="AE156" s="11">
        <f>'Core Indicators'!GT156</f>
        <v>0</v>
      </c>
      <c r="AF156" s="11">
        <f>'Core Indicators'!HB156</f>
        <v>0</v>
      </c>
      <c r="AG156" s="11">
        <f t="shared" si="70"/>
        <v>0</v>
      </c>
      <c r="AH156" s="11">
        <f>'Core Indicators'!HJ156</f>
        <v>0</v>
      </c>
      <c r="AI156" s="11">
        <f>'Core Indicators'!HR156</f>
        <v>0</v>
      </c>
      <c r="AJ156" s="11">
        <f t="shared" si="71"/>
        <v>0</v>
      </c>
      <c r="AK156" s="11">
        <f>'Core Indicators'!HZ156</f>
        <v>0</v>
      </c>
      <c r="AL156" s="11">
        <f>'Core Indicators'!IH156</f>
        <v>0</v>
      </c>
      <c r="AM156" s="11">
        <f>'Core Indicators'!IP156</f>
        <v>0</v>
      </c>
      <c r="AN156" s="11">
        <f t="shared" si="72"/>
        <v>0</v>
      </c>
    </row>
    <row r="157" spans="1:40" x14ac:dyDescent="0.3">
      <c r="A157" s="281">
        <f>Lists!C:C</f>
        <v>0</v>
      </c>
      <c r="B157" s="218">
        <f t="shared" si="58"/>
        <v>0.1</v>
      </c>
      <c r="C157" s="219">
        <f t="shared" si="59"/>
        <v>0</v>
      </c>
      <c r="D157" s="282">
        <f t="shared" si="60"/>
        <v>0</v>
      </c>
      <c r="E157" s="281">
        <f>'Core Indicators'!R157</f>
        <v>0</v>
      </c>
      <c r="F157" s="281">
        <f>'Core Indicators'!Z157</f>
        <v>0</v>
      </c>
      <c r="G157" s="219">
        <f t="shared" si="61"/>
        <v>0</v>
      </c>
      <c r="H157" s="281">
        <f>'Core Indicators'!AH157</f>
        <v>0</v>
      </c>
      <c r="I157" s="281">
        <f>'Core Indicators'!AP157</f>
        <v>0</v>
      </c>
      <c r="J157" s="281">
        <f>'Core Indicators'!BN157</f>
        <v>0</v>
      </c>
      <c r="K157" s="281">
        <f t="shared" si="62"/>
        <v>0</v>
      </c>
      <c r="L157" s="218">
        <f t="shared" si="63"/>
        <v>0</v>
      </c>
      <c r="M157" s="282">
        <f t="shared" si="64"/>
        <v>0</v>
      </c>
      <c r="N157" s="283">
        <f>'Core Indicators'!DJ157</f>
        <v>0</v>
      </c>
      <c r="O157" s="283">
        <f>'Core Indicators'!DR157</f>
        <v>0</v>
      </c>
      <c r="P157" s="283">
        <f>'Core Indicators'!DZ157</f>
        <v>0</v>
      </c>
      <c r="Q157" s="283">
        <f>'Core Indicators'!EH157</f>
        <v>0</v>
      </c>
      <c r="R157" s="283">
        <f>'Core Indicators'!EP157</f>
        <v>0</v>
      </c>
      <c r="S157" s="219">
        <f t="shared" si="65"/>
        <v>0.4</v>
      </c>
      <c r="T157" s="219">
        <f t="shared" si="66"/>
        <v>0.83333333333333337</v>
      </c>
      <c r="U157" s="281">
        <v>1</v>
      </c>
      <c r="V157" s="281">
        <v>1</v>
      </c>
      <c r="W157" s="281">
        <f>'Core Indicators'!EX157</f>
        <v>0</v>
      </c>
      <c r="X157" s="219">
        <f t="shared" si="67"/>
        <v>0.5</v>
      </c>
      <c r="Y157" s="281">
        <v>1</v>
      </c>
      <c r="Z157" s="219">
        <f t="shared" si="68"/>
        <v>0</v>
      </c>
      <c r="AA157" s="281">
        <f>'Core Indicators'!FF157</f>
        <v>0</v>
      </c>
      <c r="AB157" s="281">
        <f t="shared" si="69"/>
        <v>0</v>
      </c>
      <c r="AC157" s="11">
        <f>'Core Indicators'!GD157</f>
        <v>0</v>
      </c>
      <c r="AD157" s="11">
        <f>'Core Indicators'!GL157</f>
        <v>0</v>
      </c>
      <c r="AE157" s="11">
        <f>'Core Indicators'!GT157</f>
        <v>0</v>
      </c>
      <c r="AF157" s="11">
        <f>'Core Indicators'!HB157</f>
        <v>0</v>
      </c>
      <c r="AG157" s="11">
        <f t="shared" si="70"/>
        <v>0</v>
      </c>
      <c r="AH157" s="11">
        <f>'Core Indicators'!HJ157</f>
        <v>0</v>
      </c>
      <c r="AI157" s="11">
        <f>'Core Indicators'!HR157</f>
        <v>0</v>
      </c>
      <c r="AJ157" s="11">
        <f t="shared" si="71"/>
        <v>0</v>
      </c>
      <c r="AK157" s="11">
        <f>'Core Indicators'!HZ157</f>
        <v>0</v>
      </c>
      <c r="AL157" s="11">
        <f>'Core Indicators'!IH157</f>
        <v>0</v>
      </c>
      <c r="AM157" s="11">
        <f>'Core Indicators'!IP157</f>
        <v>0</v>
      </c>
      <c r="AN157" s="11">
        <f t="shared" si="72"/>
        <v>0</v>
      </c>
    </row>
    <row r="158" spans="1:40" x14ac:dyDescent="0.3">
      <c r="A158" s="281">
        <f>Lists!C:C</f>
        <v>0</v>
      </c>
      <c r="B158" s="218">
        <f t="shared" si="58"/>
        <v>0.1</v>
      </c>
      <c r="C158" s="219">
        <f t="shared" si="59"/>
        <v>0</v>
      </c>
      <c r="D158" s="282">
        <f t="shared" si="60"/>
        <v>0</v>
      </c>
      <c r="E158" s="281">
        <f>'Core Indicators'!R158</f>
        <v>0</v>
      </c>
      <c r="F158" s="281">
        <f>'Core Indicators'!Z158</f>
        <v>0</v>
      </c>
      <c r="G158" s="219">
        <f t="shared" si="61"/>
        <v>0</v>
      </c>
      <c r="H158" s="281">
        <f>'Core Indicators'!AH158</f>
        <v>0</v>
      </c>
      <c r="I158" s="281">
        <f>'Core Indicators'!AP158</f>
        <v>0</v>
      </c>
      <c r="J158" s="281">
        <f>'Core Indicators'!BN158</f>
        <v>0</v>
      </c>
      <c r="K158" s="281">
        <f t="shared" si="62"/>
        <v>0</v>
      </c>
      <c r="L158" s="218">
        <f t="shared" si="63"/>
        <v>0</v>
      </c>
      <c r="M158" s="282">
        <f t="shared" si="64"/>
        <v>0</v>
      </c>
      <c r="N158" s="283">
        <f>'Core Indicators'!DJ158</f>
        <v>0</v>
      </c>
      <c r="O158" s="283">
        <f>'Core Indicators'!DR158</f>
        <v>0</v>
      </c>
      <c r="P158" s="283">
        <f>'Core Indicators'!DZ158</f>
        <v>0</v>
      </c>
      <c r="Q158" s="283">
        <f>'Core Indicators'!EH158</f>
        <v>0</v>
      </c>
      <c r="R158" s="283">
        <f>'Core Indicators'!EP158</f>
        <v>0</v>
      </c>
      <c r="S158" s="219">
        <f t="shared" si="65"/>
        <v>0.4</v>
      </c>
      <c r="T158" s="219">
        <f t="shared" si="66"/>
        <v>0.83333333333333337</v>
      </c>
      <c r="U158" s="281">
        <v>1</v>
      </c>
      <c r="V158" s="281">
        <v>1</v>
      </c>
      <c r="W158" s="281">
        <f>'Core Indicators'!EX158</f>
        <v>0</v>
      </c>
      <c r="X158" s="219">
        <f t="shared" si="67"/>
        <v>0.5</v>
      </c>
      <c r="Y158" s="281">
        <v>1</v>
      </c>
      <c r="Z158" s="219">
        <f t="shared" si="68"/>
        <v>0</v>
      </c>
      <c r="AA158" s="281">
        <f>'Core Indicators'!FF158</f>
        <v>0</v>
      </c>
      <c r="AB158" s="281">
        <f t="shared" si="69"/>
        <v>0</v>
      </c>
      <c r="AC158" s="11">
        <f>'Core Indicators'!GD158</f>
        <v>0</v>
      </c>
      <c r="AD158" s="11">
        <f>'Core Indicators'!GL158</f>
        <v>0</v>
      </c>
      <c r="AE158" s="11">
        <f>'Core Indicators'!GT158</f>
        <v>0</v>
      </c>
      <c r="AF158" s="11">
        <f>'Core Indicators'!HB158</f>
        <v>0</v>
      </c>
      <c r="AG158" s="11">
        <f t="shared" si="70"/>
        <v>0</v>
      </c>
      <c r="AH158" s="11">
        <f>'Core Indicators'!HJ158</f>
        <v>0</v>
      </c>
      <c r="AI158" s="11">
        <f>'Core Indicators'!HR158</f>
        <v>0</v>
      </c>
      <c r="AJ158" s="11">
        <f t="shared" si="71"/>
        <v>0</v>
      </c>
      <c r="AK158" s="11">
        <f>'Core Indicators'!HZ158</f>
        <v>0</v>
      </c>
      <c r="AL158" s="11">
        <f>'Core Indicators'!IH158</f>
        <v>0</v>
      </c>
      <c r="AM158" s="11">
        <f>'Core Indicators'!IP158</f>
        <v>0</v>
      </c>
      <c r="AN158" s="11">
        <f t="shared" si="72"/>
        <v>0</v>
      </c>
    </row>
    <row r="159" spans="1:40" x14ac:dyDescent="0.3">
      <c r="A159" s="281">
        <f>Lists!C:C</f>
        <v>0</v>
      </c>
      <c r="B159" s="218">
        <f t="shared" si="58"/>
        <v>0.1</v>
      </c>
      <c r="C159" s="219">
        <f t="shared" si="59"/>
        <v>0</v>
      </c>
      <c r="D159" s="282">
        <f t="shared" si="60"/>
        <v>0</v>
      </c>
      <c r="E159" s="281">
        <f>'Core Indicators'!R159</f>
        <v>0</v>
      </c>
      <c r="F159" s="281">
        <f>'Core Indicators'!Z159</f>
        <v>0</v>
      </c>
      <c r="G159" s="219">
        <f t="shared" si="61"/>
        <v>0</v>
      </c>
      <c r="H159" s="281">
        <f>'Core Indicators'!AH159</f>
        <v>0</v>
      </c>
      <c r="I159" s="281">
        <f>'Core Indicators'!AP159</f>
        <v>0</v>
      </c>
      <c r="J159" s="281">
        <f>'Core Indicators'!BN159</f>
        <v>0</v>
      </c>
      <c r="K159" s="281">
        <f t="shared" si="62"/>
        <v>0</v>
      </c>
      <c r="L159" s="218">
        <f t="shared" si="63"/>
        <v>0</v>
      </c>
      <c r="M159" s="282">
        <f t="shared" si="64"/>
        <v>0</v>
      </c>
      <c r="N159" s="283">
        <f>'Core Indicators'!DJ159</f>
        <v>0</v>
      </c>
      <c r="O159" s="283">
        <f>'Core Indicators'!DR159</f>
        <v>0</v>
      </c>
      <c r="P159" s="283">
        <f>'Core Indicators'!DZ159</f>
        <v>0</v>
      </c>
      <c r="Q159" s="283">
        <f>'Core Indicators'!EH159</f>
        <v>0</v>
      </c>
      <c r="R159" s="283">
        <f>'Core Indicators'!EP159</f>
        <v>0</v>
      </c>
      <c r="S159" s="219">
        <f t="shared" si="65"/>
        <v>0.4</v>
      </c>
      <c r="T159" s="219">
        <f t="shared" si="66"/>
        <v>0.83333333333333337</v>
      </c>
      <c r="U159" s="281">
        <v>1</v>
      </c>
      <c r="V159" s="281">
        <v>1</v>
      </c>
      <c r="W159" s="281">
        <f>'Core Indicators'!EX159</f>
        <v>0</v>
      </c>
      <c r="X159" s="219">
        <f t="shared" si="67"/>
        <v>0.5</v>
      </c>
      <c r="Y159" s="281">
        <v>1</v>
      </c>
      <c r="Z159" s="219">
        <f t="shared" si="68"/>
        <v>0</v>
      </c>
      <c r="AA159" s="281">
        <f>'Core Indicators'!FF159</f>
        <v>0</v>
      </c>
      <c r="AB159" s="281">
        <f t="shared" si="69"/>
        <v>0</v>
      </c>
      <c r="AC159" s="11">
        <f>'Core Indicators'!GD159</f>
        <v>0</v>
      </c>
      <c r="AD159" s="11">
        <f>'Core Indicators'!GL159</f>
        <v>0</v>
      </c>
      <c r="AE159" s="11">
        <f>'Core Indicators'!GT159</f>
        <v>0</v>
      </c>
      <c r="AF159" s="11">
        <f>'Core Indicators'!HB159</f>
        <v>0</v>
      </c>
      <c r="AG159" s="11">
        <f t="shared" si="70"/>
        <v>0</v>
      </c>
      <c r="AH159" s="11">
        <f>'Core Indicators'!HJ159</f>
        <v>0</v>
      </c>
      <c r="AI159" s="11">
        <f>'Core Indicators'!HR159</f>
        <v>0</v>
      </c>
      <c r="AJ159" s="11">
        <f t="shared" si="71"/>
        <v>0</v>
      </c>
      <c r="AK159" s="11">
        <f>'Core Indicators'!HZ159</f>
        <v>0</v>
      </c>
      <c r="AL159" s="11">
        <f>'Core Indicators'!IH159</f>
        <v>0</v>
      </c>
      <c r="AM159" s="11">
        <f>'Core Indicators'!IP159</f>
        <v>0</v>
      </c>
      <c r="AN159" s="11">
        <f t="shared" si="72"/>
        <v>0</v>
      </c>
    </row>
    <row r="160" spans="1:40" x14ac:dyDescent="0.3">
      <c r="A160" s="281">
        <f>Lists!C:C</f>
        <v>0</v>
      </c>
      <c r="B160" s="218">
        <f t="shared" si="58"/>
        <v>0.1</v>
      </c>
      <c r="C160" s="219">
        <f t="shared" si="59"/>
        <v>0</v>
      </c>
      <c r="D160" s="282">
        <f t="shared" si="60"/>
        <v>0</v>
      </c>
      <c r="E160" s="281">
        <f>'Core Indicators'!R160</f>
        <v>0</v>
      </c>
      <c r="F160" s="281">
        <f>'Core Indicators'!Z160</f>
        <v>0</v>
      </c>
      <c r="G160" s="219">
        <f t="shared" si="61"/>
        <v>0</v>
      </c>
      <c r="H160" s="281">
        <f>'Core Indicators'!AH160</f>
        <v>0</v>
      </c>
      <c r="I160" s="281">
        <f>'Core Indicators'!AP160</f>
        <v>0</v>
      </c>
      <c r="J160" s="281">
        <f>'Core Indicators'!BN160</f>
        <v>0</v>
      </c>
      <c r="K160" s="281">
        <f t="shared" si="62"/>
        <v>0</v>
      </c>
      <c r="L160" s="218">
        <f t="shared" si="63"/>
        <v>0</v>
      </c>
      <c r="M160" s="282">
        <f t="shared" si="64"/>
        <v>0</v>
      </c>
      <c r="N160" s="283">
        <f>'Core Indicators'!DJ160</f>
        <v>0</v>
      </c>
      <c r="O160" s="283">
        <f>'Core Indicators'!DR160</f>
        <v>0</v>
      </c>
      <c r="P160" s="283">
        <f>'Core Indicators'!DZ160</f>
        <v>0</v>
      </c>
      <c r="Q160" s="283">
        <f>'Core Indicators'!EH160</f>
        <v>0</v>
      </c>
      <c r="R160" s="283">
        <f>'Core Indicators'!EP160</f>
        <v>0</v>
      </c>
      <c r="S160" s="219">
        <f t="shared" si="65"/>
        <v>0.4</v>
      </c>
      <c r="T160" s="219">
        <f t="shared" si="66"/>
        <v>0.83333333333333337</v>
      </c>
      <c r="U160" s="281">
        <v>1</v>
      </c>
      <c r="V160" s="281">
        <v>1</v>
      </c>
      <c r="W160" s="281">
        <f>'Core Indicators'!EX160</f>
        <v>0</v>
      </c>
      <c r="X160" s="219">
        <f t="shared" si="67"/>
        <v>0.5</v>
      </c>
      <c r="Y160" s="281">
        <v>1</v>
      </c>
      <c r="Z160" s="219">
        <f t="shared" si="68"/>
        <v>0</v>
      </c>
      <c r="AA160" s="281">
        <f>'Core Indicators'!FF160</f>
        <v>0</v>
      </c>
      <c r="AB160" s="281">
        <f t="shared" si="69"/>
        <v>0</v>
      </c>
      <c r="AC160" s="11">
        <f>'Core Indicators'!GD160</f>
        <v>0</v>
      </c>
      <c r="AD160" s="11">
        <f>'Core Indicators'!GL160</f>
        <v>0</v>
      </c>
      <c r="AE160" s="11">
        <f>'Core Indicators'!GT160</f>
        <v>0</v>
      </c>
      <c r="AF160" s="11">
        <f>'Core Indicators'!HB160</f>
        <v>0</v>
      </c>
      <c r="AG160" s="11">
        <f t="shared" si="70"/>
        <v>0</v>
      </c>
      <c r="AH160" s="11">
        <f>'Core Indicators'!HJ160</f>
        <v>0</v>
      </c>
      <c r="AI160" s="11">
        <f>'Core Indicators'!HR160</f>
        <v>0</v>
      </c>
      <c r="AJ160" s="11">
        <f t="shared" si="71"/>
        <v>0</v>
      </c>
      <c r="AK160" s="11">
        <f>'Core Indicators'!HZ160</f>
        <v>0</v>
      </c>
      <c r="AL160" s="11">
        <f>'Core Indicators'!IH160</f>
        <v>0</v>
      </c>
      <c r="AM160" s="11">
        <f>'Core Indicators'!IP160</f>
        <v>0</v>
      </c>
      <c r="AN160" s="11">
        <f t="shared" si="72"/>
        <v>0</v>
      </c>
    </row>
    <row r="161" spans="1:40" x14ac:dyDescent="0.3">
      <c r="A161" s="281">
        <f>Lists!C:C</f>
        <v>0</v>
      </c>
      <c r="B161" s="218">
        <f t="shared" si="58"/>
        <v>0.1</v>
      </c>
      <c r="C161" s="219">
        <f t="shared" si="59"/>
        <v>0</v>
      </c>
      <c r="D161" s="282">
        <f t="shared" si="60"/>
        <v>0</v>
      </c>
      <c r="E161" s="281">
        <f>'Core Indicators'!R161</f>
        <v>0</v>
      </c>
      <c r="F161" s="281">
        <f>'Core Indicators'!Z161</f>
        <v>0</v>
      </c>
      <c r="G161" s="219">
        <f t="shared" si="61"/>
        <v>0</v>
      </c>
      <c r="H161" s="281">
        <f>'Core Indicators'!AH161</f>
        <v>0</v>
      </c>
      <c r="I161" s="281">
        <f>'Core Indicators'!AP161</f>
        <v>0</v>
      </c>
      <c r="J161" s="281">
        <f>'Core Indicators'!BN161</f>
        <v>0</v>
      </c>
      <c r="K161" s="281">
        <f t="shared" si="62"/>
        <v>0</v>
      </c>
      <c r="L161" s="218">
        <f t="shared" si="63"/>
        <v>0</v>
      </c>
      <c r="M161" s="282">
        <f t="shared" si="64"/>
        <v>0</v>
      </c>
      <c r="N161" s="283">
        <f>'Core Indicators'!DJ161</f>
        <v>0</v>
      </c>
      <c r="O161" s="283">
        <f>'Core Indicators'!DR161</f>
        <v>0</v>
      </c>
      <c r="P161" s="283">
        <f>'Core Indicators'!DZ161</f>
        <v>0</v>
      </c>
      <c r="Q161" s="283">
        <f>'Core Indicators'!EH161</f>
        <v>0</v>
      </c>
      <c r="R161" s="283">
        <f>'Core Indicators'!EP161</f>
        <v>0</v>
      </c>
      <c r="S161" s="219">
        <f t="shared" si="65"/>
        <v>0.4</v>
      </c>
      <c r="T161" s="219">
        <f t="shared" si="66"/>
        <v>0.83333333333333337</v>
      </c>
      <c r="U161" s="281">
        <v>1</v>
      </c>
      <c r="V161" s="281">
        <v>1</v>
      </c>
      <c r="W161" s="281">
        <f>'Core Indicators'!EX161</f>
        <v>0</v>
      </c>
      <c r="X161" s="219">
        <f t="shared" si="67"/>
        <v>0.5</v>
      </c>
      <c r="Y161" s="281">
        <v>1</v>
      </c>
      <c r="Z161" s="219">
        <f t="shared" si="68"/>
        <v>0</v>
      </c>
      <c r="AA161" s="281">
        <f>'Core Indicators'!FF161</f>
        <v>0</v>
      </c>
      <c r="AB161" s="281">
        <f t="shared" si="69"/>
        <v>0</v>
      </c>
      <c r="AC161" s="11">
        <f>'Core Indicators'!GD161</f>
        <v>0</v>
      </c>
      <c r="AD161" s="11">
        <f>'Core Indicators'!GL161</f>
        <v>0</v>
      </c>
      <c r="AE161" s="11">
        <f>'Core Indicators'!GT161</f>
        <v>0</v>
      </c>
      <c r="AF161" s="11">
        <f>'Core Indicators'!HB161</f>
        <v>0</v>
      </c>
      <c r="AG161" s="11">
        <f t="shared" si="70"/>
        <v>0</v>
      </c>
      <c r="AH161" s="11">
        <f>'Core Indicators'!HJ161</f>
        <v>0</v>
      </c>
      <c r="AI161" s="11">
        <f>'Core Indicators'!HR161</f>
        <v>0</v>
      </c>
      <c r="AJ161" s="11">
        <f t="shared" si="71"/>
        <v>0</v>
      </c>
      <c r="AK161" s="11">
        <f>'Core Indicators'!HZ161</f>
        <v>0</v>
      </c>
      <c r="AL161" s="11">
        <f>'Core Indicators'!IH161</f>
        <v>0</v>
      </c>
      <c r="AM161" s="11">
        <f>'Core Indicators'!IP161</f>
        <v>0</v>
      </c>
      <c r="AN161" s="11">
        <f t="shared" si="72"/>
        <v>0</v>
      </c>
    </row>
    <row r="162" spans="1:40" x14ac:dyDescent="0.3">
      <c r="A162" s="281">
        <f>Lists!C:C</f>
        <v>0</v>
      </c>
      <c r="B162" s="218">
        <f t="shared" si="58"/>
        <v>0.1</v>
      </c>
      <c r="C162" s="219">
        <f t="shared" si="59"/>
        <v>0</v>
      </c>
      <c r="D162" s="282">
        <f t="shared" si="60"/>
        <v>0</v>
      </c>
      <c r="E162" s="281">
        <f>'Core Indicators'!R162</f>
        <v>0</v>
      </c>
      <c r="F162" s="281">
        <f>'Core Indicators'!Z162</f>
        <v>0</v>
      </c>
      <c r="G162" s="219">
        <f t="shared" si="61"/>
        <v>0</v>
      </c>
      <c r="H162" s="281">
        <f>'Core Indicators'!AH162</f>
        <v>0</v>
      </c>
      <c r="I162" s="281">
        <f>'Core Indicators'!AP162</f>
        <v>0</v>
      </c>
      <c r="J162" s="281">
        <f>'Core Indicators'!BN162</f>
        <v>0</v>
      </c>
      <c r="K162" s="281">
        <f t="shared" si="62"/>
        <v>0</v>
      </c>
      <c r="L162" s="218">
        <f t="shared" si="63"/>
        <v>0</v>
      </c>
      <c r="M162" s="282">
        <f t="shared" si="64"/>
        <v>0</v>
      </c>
      <c r="N162" s="283">
        <f>'Core Indicators'!DJ162</f>
        <v>0</v>
      </c>
      <c r="O162" s="283">
        <f>'Core Indicators'!DR162</f>
        <v>0</v>
      </c>
      <c r="P162" s="283">
        <f>'Core Indicators'!DZ162</f>
        <v>0</v>
      </c>
      <c r="Q162" s="283">
        <f>'Core Indicators'!EH162</f>
        <v>0</v>
      </c>
      <c r="R162" s="283">
        <f>'Core Indicators'!EP162</f>
        <v>0</v>
      </c>
      <c r="S162" s="219">
        <f t="shared" si="65"/>
        <v>0.4</v>
      </c>
      <c r="T162" s="219">
        <f t="shared" si="66"/>
        <v>0.83333333333333337</v>
      </c>
      <c r="U162" s="281">
        <v>1</v>
      </c>
      <c r="V162" s="281">
        <v>1</v>
      </c>
      <c r="W162" s="281">
        <f>'Core Indicators'!EX162</f>
        <v>0</v>
      </c>
      <c r="X162" s="219">
        <f t="shared" si="67"/>
        <v>0.5</v>
      </c>
      <c r="Y162" s="281">
        <v>1</v>
      </c>
      <c r="Z162" s="219">
        <f t="shared" si="68"/>
        <v>0</v>
      </c>
      <c r="AA162" s="281">
        <f>'Core Indicators'!FF162</f>
        <v>0</v>
      </c>
      <c r="AB162" s="281">
        <f t="shared" si="69"/>
        <v>0</v>
      </c>
      <c r="AC162" s="11">
        <f>'Core Indicators'!GD162</f>
        <v>0</v>
      </c>
      <c r="AD162" s="11">
        <f>'Core Indicators'!GL162</f>
        <v>0</v>
      </c>
      <c r="AE162" s="11">
        <f>'Core Indicators'!GT162</f>
        <v>0</v>
      </c>
      <c r="AF162" s="11">
        <f>'Core Indicators'!HB162</f>
        <v>0</v>
      </c>
      <c r="AG162" s="11">
        <f t="shared" si="70"/>
        <v>0</v>
      </c>
      <c r="AH162" s="11">
        <f>'Core Indicators'!HJ162</f>
        <v>0</v>
      </c>
      <c r="AI162" s="11">
        <f>'Core Indicators'!HR162</f>
        <v>0</v>
      </c>
      <c r="AJ162" s="11">
        <f t="shared" si="71"/>
        <v>0</v>
      </c>
      <c r="AK162" s="11">
        <f>'Core Indicators'!HZ162</f>
        <v>0</v>
      </c>
      <c r="AL162" s="11">
        <f>'Core Indicators'!IH162</f>
        <v>0</v>
      </c>
      <c r="AM162" s="11">
        <f>'Core Indicators'!IP162</f>
        <v>0</v>
      </c>
      <c r="AN162" s="11">
        <f t="shared" si="72"/>
        <v>0</v>
      </c>
    </row>
    <row r="163" spans="1:40" x14ac:dyDescent="0.3">
      <c r="A163" s="281">
        <f>Lists!C:C</f>
        <v>0</v>
      </c>
      <c r="B163" s="218">
        <f t="shared" si="58"/>
        <v>0.1</v>
      </c>
      <c r="C163" s="219">
        <f t="shared" si="59"/>
        <v>0</v>
      </c>
      <c r="D163" s="282">
        <f t="shared" si="60"/>
        <v>0</v>
      </c>
      <c r="E163" s="281">
        <f>'Core Indicators'!R163</f>
        <v>0</v>
      </c>
      <c r="F163" s="281">
        <f>'Core Indicators'!Z163</f>
        <v>0</v>
      </c>
      <c r="G163" s="219">
        <f t="shared" si="61"/>
        <v>0</v>
      </c>
      <c r="H163" s="281">
        <f>'Core Indicators'!AH163</f>
        <v>0</v>
      </c>
      <c r="I163" s="281">
        <f>'Core Indicators'!AP163</f>
        <v>0</v>
      </c>
      <c r="J163" s="281">
        <f>'Core Indicators'!BN163</f>
        <v>0</v>
      </c>
      <c r="K163" s="281">
        <f t="shared" si="62"/>
        <v>0</v>
      </c>
      <c r="L163" s="218">
        <f t="shared" si="63"/>
        <v>0</v>
      </c>
      <c r="M163" s="282">
        <f t="shared" si="64"/>
        <v>0</v>
      </c>
      <c r="N163" s="283">
        <f>'Core Indicators'!DJ163</f>
        <v>0</v>
      </c>
      <c r="O163" s="283">
        <f>'Core Indicators'!DR163</f>
        <v>0</v>
      </c>
      <c r="P163" s="283">
        <f>'Core Indicators'!DZ163</f>
        <v>0</v>
      </c>
      <c r="Q163" s="283">
        <f>'Core Indicators'!EH163</f>
        <v>0</v>
      </c>
      <c r="R163" s="283">
        <f>'Core Indicators'!EP163</f>
        <v>0</v>
      </c>
      <c r="S163" s="219">
        <f t="shared" si="65"/>
        <v>0.4</v>
      </c>
      <c r="T163" s="219">
        <f t="shared" si="66"/>
        <v>0.83333333333333337</v>
      </c>
      <c r="U163" s="281">
        <v>1</v>
      </c>
      <c r="V163" s="281">
        <v>1</v>
      </c>
      <c r="W163" s="281">
        <f>'Core Indicators'!EX163</f>
        <v>0</v>
      </c>
      <c r="X163" s="219">
        <f t="shared" si="67"/>
        <v>0.5</v>
      </c>
      <c r="Y163" s="281">
        <v>1</v>
      </c>
      <c r="Z163" s="219">
        <f t="shared" si="68"/>
        <v>0</v>
      </c>
      <c r="AA163" s="281">
        <f>'Core Indicators'!FF163</f>
        <v>0</v>
      </c>
      <c r="AB163" s="281">
        <f t="shared" si="69"/>
        <v>0</v>
      </c>
      <c r="AC163" s="11">
        <f>'Core Indicators'!GD163</f>
        <v>0</v>
      </c>
      <c r="AD163" s="11">
        <f>'Core Indicators'!GL163</f>
        <v>0</v>
      </c>
      <c r="AE163" s="11">
        <f>'Core Indicators'!GT163</f>
        <v>0</v>
      </c>
      <c r="AF163" s="11">
        <f>'Core Indicators'!HB163</f>
        <v>0</v>
      </c>
      <c r="AG163" s="11">
        <f t="shared" si="70"/>
        <v>0</v>
      </c>
      <c r="AH163" s="11">
        <f>'Core Indicators'!HJ163</f>
        <v>0</v>
      </c>
      <c r="AI163" s="11">
        <f>'Core Indicators'!HR163</f>
        <v>0</v>
      </c>
      <c r="AJ163" s="11">
        <f t="shared" si="71"/>
        <v>0</v>
      </c>
      <c r="AK163" s="11">
        <f>'Core Indicators'!HZ163</f>
        <v>0</v>
      </c>
      <c r="AL163" s="11">
        <f>'Core Indicators'!IH163</f>
        <v>0</v>
      </c>
      <c r="AM163" s="11">
        <f>'Core Indicators'!IP163</f>
        <v>0</v>
      </c>
      <c r="AN163" s="11">
        <f t="shared" si="72"/>
        <v>0</v>
      </c>
    </row>
    <row r="164" spans="1:40" x14ac:dyDescent="0.3">
      <c r="A164" s="281">
        <f>Lists!C:C</f>
        <v>0</v>
      </c>
      <c r="B164" s="218">
        <f t="shared" si="58"/>
        <v>0.1</v>
      </c>
      <c r="C164" s="219">
        <f t="shared" si="59"/>
        <v>0</v>
      </c>
      <c r="D164" s="282">
        <f t="shared" si="60"/>
        <v>0</v>
      </c>
      <c r="E164" s="281">
        <f>'Core Indicators'!R164</f>
        <v>0</v>
      </c>
      <c r="F164" s="281">
        <f>'Core Indicators'!Z164</f>
        <v>0</v>
      </c>
      <c r="G164" s="219">
        <f t="shared" si="61"/>
        <v>0</v>
      </c>
      <c r="H164" s="281">
        <f>'Core Indicators'!AH164</f>
        <v>0</v>
      </c>
      <c r="I164" s="281">
        <f>'Core Indicators'!AP164</f>
        <v>0</v>
      </c>
      <c r="J164" s="281">
        <f>'Core Indicators'!BN164</f>
        <v>0</v>
      </c>
      <c r="K164" s="281">
        <f t="shared" si="62"/>
        <v>0</v>
      </c>
      <c r="L164" s="218">
        <f t="shared" si="63"/>
        <v>0</v>
      </c>
      <c r="M164" s="282">
        <f t="shared" si="64"/>
        <v>0</v>
      </c>
      <c r="N164" s="283">
        <f>'Core Indicators'!DJ164</f>
        <v>0</v>
      </c>
      <c r="O164" s="283">
        <f>'Core Indicators'!DR164</f>
        <v>0</v>
      </c>
      <c r="P164" s="283">
        <f>'Core Indicators'!DZ164</f>
        <v>0</v>
      </c>
      <c r="Q164" s="283">
        <f>'Core Indicators'!EH164</f>
        <v>0</v>
      </c>
      <c r="R164" s="283">
        <f>'Core Indicators'!EP164</f>
        <v>0</v>
      </c>
      <c r="S164" s="219">
        <f t="shared" si="65"/>
        <v>0.4</v>
      </c>
      <c r="T164" s="219">
        <f t="shared" si="66"/>
        <v>0.83333333333333337</v>
      </c>
      <c r="U164" s="281">
        <v>1</v>
      </c>
      <c r="V164" s="281">
        <v>1</v>
      </c>
      <c r="W164" s="281">
        <f>'Core Indicators'!EX164</f>
        <v>0</v>
      </c>
      <c r="X164" s="219">
        <f t="shared" si="67"/>
        <v>0.5</v>
      </c>
      <c r="Y164" s="281">
        <v>1</v>
      </c>
      <c r="Z164" s="219">
        <f t="shared" si="68"/>
        <v>0</v>
      </c>
      <c r="AA164" s="281">
        <f>'Core Indicators'!FF164</f>
        <v>0</v>
      </c>
      <c r="AB164" s="281">
        <f t="shared" si="69"/>
        <v>0</v>
      </c>
      <c r="AC164" s="11">
        <f>'Core Indicators'!GD164</f>
        <v>0</v>
      </c>
      <c r="AD164" s="11">
        <f>'Core Indicators'!GL164</f>
        <v>0</v>
      </c>
      <c r="AE164" s="11">
        <f>'Core Indicators'!GT164</f>
        <v>0</v>
      </c>
      <c r="AF164" s="11">
        <f>'Core Indicators'!HB164</f>
        <v>0</v>
      </c>
      <c r="AG164" s="11">
        <f t="shared" si="70"/>
        <v>0</v>
      </c>
      <c r="AH164" s="11">
        <f>'Core Indicators'!HJ164</f>
        <v>0</v>
      </c>
      <c r="AI164" s="11">
        <f>'Core Indicators'!HR164</f>
        <v>0</v>
      </c>
      <c r="AJ164" s="11">
        <f t="shared" si="71"/>
        <v>0</v>
      </c>
      <c r="AK164" s="11">
        <f>'Core Indicators'!HZ164</f>
        <v>0</v>
      </c>
      <c r="AL164" s="11">
        <f>'Core Indicators'!IH164</f>
        <v>0</v>
      </c>
      <c r="AM164" s="11">
        <f>'Core Indicators'!IP164</f>
        <v>0</v>
      </c>
      <c r="AN164" s="11">
        <f t="shared" si="72"/>
        <v>0</v>
      </c>
    </row>
    <row r="165" spans="1:40" x14ac:dyDescent="0.3">
      <c r="A165" s="281">
        <f>Lists!C:C</f>
        <v>0</v>
      </c>
      <c r="B165" s="218">
        <f t="shared" si="58"/>
        <v>0.1</v>
      </c>
      <c r="C165" s="219">
        <f t="shared" si="59"/>
        <v>0</v>
      </c>
      <c r="D165" s="282">
        <f t="shared" si="60"/>
        <v>0</v>
      </c>
      <c r="E165" s="281">
        <f>'Core Indicators'!R165</f>
        <v>0</v>
      </c>
      <c r="F165" s="281">
        <f>'Core Indicators'!Z165</f>
        <v>0</v>
      </c>
      <c r="G165" s="219">
        <f t="shared" si="61"/>
        <v>0</v>
      </c>
      <c r="H165" s="281">
        <f>'Core Indicators'!AH165</f>
        <v>0</v>
      </c>
      <c r="I165" s="281">
        <f>'Core Indicators'!AP165</f>
        <v>0</v>
      </c>
      <c r="J165" s="281">
        <f>'Core Indicators'!BN165</f>
        <v>0</v>
      </c>
      <c r="K165" s="281">
        <f t="shared" si="62"/>
        <v>0</v>
      </c>
      <c r="L165" s="218">
        <f t="shared" si="63"/>
        <v>0</v>
      </c>
      <c r="M165" s="282">
        <f t="shared" si="64"/>
        <v>0</v>
      </c>
      <c r="N165" s="283">
        <f>'Core Indicators'!DJ165</f>
        <v>0</v>
      </c>
      <c r="O165" s="283">
        <f>'Core Indicators'!DR165</f>
        <v>0</v>
      </c>
      <c r="P165" s="283">
        <f>'Core Indicators'!DZ165</f>
        <v>0</v>
      </c>
      <c r="Q165" s="283">
        <f>'Core Indicators'!EH165</f>
        <v>0</v>
      </c>
      <c r="R165" s="283">
        <f>'Core Indicators'!EP165</f>
        <v>0</v>
      </c>
      <c r="S165" s="219">
        <f t="shared" si="65"/>
        <v>0.4</v>
      </c>
      <c r="T165" s="219">
        <f t="shared" si="66"/>
        <v>0.83333333333333337</v>
      </c>
      <c r="U165" s="281">
        <v>1</v>
      </c>
      <c r="V165" s="281">
        <v>1</v>
      </c>
      <c r="W165" s="281">
        <f>'Core Indicators'!EX165</f>
        <v>0</v>
      </c>
      <c r="X165" s="219">
        <f t="shared" si="67"/>
        <v>0.5</v>
      </c>
      <c r="Y165" s="281">
        <v>1</v>
      </c>
      <c r="Z165" s="219">
        <f t="shared" si="68"/>
        <v>0</v>
      </c>
      <c r="AA165" s="281">
        <f>'Core Indicators'!FF165</f>
        <v>0</v>
      </c>
      <c r="AB165" s="281">
        <f t="shared" si="69"/>
        <v>0</v>
      </c>
      <c r="AC165" s="11">
        <f>'Core Indicators'!GD165</f>
        <v>0</v>
      </c>
      <c r="AD165" s="11">
        <f>'Core Indicators'!GL165</f>
        <v>0</v>
      </c>
      <c r="AE165" s="11">
        <f>'Core Indicators'!GT165</f>
        <v>0</v>
      </c>
      <c r="AF165" s="11">
        <f>'Core Indicators'!HB165</f>
        <v>0</v>
      </c>
      <c r="AG165" s="11">
        <f t="shared" si="70"/>
        <v>0</v>
      </c>
      <c r="AH165" s="11">
        <f>'Core Indicators'!HJ165</f>
        <v>0</v>
      </c>
      <c r="AI165" s="11">
        <f>'Core Indicators'!HR165</f>
        <v>0</v>
      </c>
      <c r="AJ165" s="11">
        <f t="shared" si="71"/>
        <v>0</v>
      </c>
      <c r="AK165" s="11">
        <f>'Core Indicators'!HZ165</f>
        <v>0</v>
      </c>
      <c r="AL165" s="11">
        <f>'Core Indicators'!IH165</f>
        <v>0</v>
      </c>
      <c r="AM165" s="11">
        <f>'Core Indicators'!IP165</f>
        <v>0</v>
      </c>
      <c r="AN165" s="11">
        <f t="shared" si="72"/>
        <v>0</v>
      </c>
    </row>
    <row r="166" spans="1:40" x14ac:dyDescent="0.3">
      <c r="A166" s="281">
        <f>Lists!C:C</f>
        <v>0</v>
      </c>
      <c r="B166" s="218">
        <f t="shared" si="58"/>
        <v>0.1</v>
      </c>
      <c r="C166" s="219">
        <f t="shared" si="59"/>
        <v>0</v>
      </c>
      <c r="D166" s="282">
        <f t="shared" si="60"/>
        <v>0</v>
      </c>
      <c r="E166" s="281">
        <f>'Core Indicators'!R166</f>
        <v>0</v>
      </c>
      <c r="F166" s="281">
        <f>'Core Indicators'!Z166</f>
        <v>0</v>
      </c>
      <c r="G166" s="219">
        <f t="shared" si="61"/>
        <v>0</v>
      </c>
      <c r="H166" s="281">
        <f>'Core Indicators'!AH166</f>
        <v>0</v>
      </c>
      <c r="I166" s="281">
        <f>'Core Indicators'!AP166</f>
        <v>0</v>
      </c>
      <c r="J166" s="281">
        <f>'Core Indicators'!BN166</f>
        <v>0</v>
      </c>
      <c r="K166" s="281">
        <f t="shared" si="62"/>
        <v>0</v>
      </c>
      <c r="L166" s="218">
        <f t="shared" si="63"/>
        <v>0</v>
      </c>
      <c r="M166" s="282">
        <f t="shared" si="64"/>
        <v>0</v>
      </c>
      <c r="N166" s="283">
        <f>'Core Indicators'!DJ166</f>
        <v>0</v>
      </c>
      <c r="O166" s="283">
        <f>'Core Indicators'!DR166</f>
        <v>0</v>
      </c>
      <c r="P166" s="283">
        <f>'Core Indicators'!DZ166</f>
        <v>0</v>
      </c>
      <c r="Q166" s="283">
        <f>'Core Indicators'!EH166</f>
        <v>0</v>
      </c>
      <c r="R166" s="283">
        <f>'Core Indicators'!EP166</f>
        <v>0</v>
      </c>
      <c r="S166" s="219">
        <f t="shared" si="65"/>
        <v>0.4</v>
      </c>
      <c r="T166" s="219">
        <f t="shared" si="66"/>
        <v>0.83333333333333337</v>
      </c>
      <c r="U166" s="281">
        <v>1</v>
      </c>
      <c r="V166" s="281">
        <v>1</v>
      </c>
      <c r="W166" s="281">
        <f>'Core Indicators'!EX166</f>
        <v>0</v>
      </c>
      <c r="X166" s="219">
        <f t="shared" si="67"/>
        <v>0.5</v>
      </c>
      <c r="Y166" s="281">
        <v>1</v>
      </c>
      <c r="Z166" s="219">
        <f t="shared" si="68"/>
        <v>0</v>
      </c>
      <c r="AA166" s="281">
        <f>'Core Indicators'!FF166</f>
        <v>0</v>
      </c>
      <c r="AB166" s="281">
        <f t="shared" si="69"/>
        <v>0</v>
      </c>
      <c r="AC166" s="11">
        <f>'Core Indicators'!GD166</f>
        <v>0</v>
      </c>
      <c r="AD166" s="11">
        <f>'Core Indicators'!GL166</f>
        <v>0</v>
      </c>
      <c r="AE166" s="11">
        <f>'Core Indicators'!GT166</f>
        <v>0</v>
      </c>
      <c r="AF166" s="11">
        <f>'Core Indicators'!HB166</f>
        <v>0</v>
      </c>
      <c r="AG166" s="11">
        <f t="shared" si="70"/>
        <v>0</v>
      </c>
      <c r="AH166" s="11">
        <f>'Core Indicators'!HJ166</f>
        <v>0</v>
      </c>
      <c r="AI166" s="11">
        <f>'Core Indicators'!HR166</f>
        <v>0</v>
      </c>
      <c r="AJ166" s="11">
        <f t="shared" si="71"/>
        <v>0</v>
      </c>
      <c r="AK166" s="11">
        <f>'Core Indicators'!HZ166</f>
        <v>0</v>
      </c>
      <c r="AL166" s="11">
        <f>'Core Indicators'!IH166</f>
        <v>0</v>
      </c>
      <c r="AM166" s="11">
        <f>'Core Indicators'!IP166</f>
        <v>0</v>
      </c>
      <c r="AN166" s="11">
        <f t="shared" si="72"/>
        <v>0</v>
      </c>
    </row>
    <row r="167" spans="1:40" x14ac:dyDescent="0.3">
      <c r="A167" s="281">
        <f>Lists!C:C</f>
        <v>0</v>
      </c>
      <c r="B167" s="218">
        <f t="shared" si="58"/>
        <v>0.1</v>
      </c>
      <c r="C167" s="219">
        <f t="shared" si="59"/>
        <v>0</v>
      </c>
      <c r="D167" s="282">
        <f t="shared" si="60"/>
        <v>0</v>
      </c>
      <c r="E167" s="281">
        <f>'Core Indicators'!R167</f>
        <v>0</v>
      </c>
      <c r="F167" s="281">
        <f>'Core Indicators'!Z167</f>
        <v>0</v>
      </c>
      <c r="G167" s="219">
        <f t="shared" si="61"/>
        <v>0</v>
      </c>
      <c r="H167" s="281">
        <f>'Core Indicators'!AH167</f>
        <v>0</v>
      </c>
      <c r="I167" s="281">
        <f>'Core Indicators'!AP167</f>
        <v>0</v>
      </c>
      <c r="J167" s="281">
        <f>'Core Indicators'!BN167</f>
        <v>0</v>
      </c>
      <c r="K167" s="281">
        <f t="shared" si="62"/>
        <v>0</v>
      </c>
      <c r="L167" s="218">
        <f t="shared" si="63"/>
        <v>0</v>
      </c>
      <c r="M167" s="282">
        <f t="shared" si="64"/>
        <v>0</v>
      </c>
      <c r="N167" s="283">
        <f>'Core Indicators'!DJ167</f>
        <v>0</v>
      </c>
      <c r="O167" s="283">
        <f>'Core Indicators'!DR167</f>
        <v>0</v>
      </c>
      <c r="P167" s="283">
        <f>'Core Indicators'!DZ167</f>
        <v>0</v>
      </c>
      <c r="Q167" s="283">
        <f>'Core Indicators'!EH167</f>
        <v>0</v>
      </c>
      <c r="R167" s="283">
        <f>'Core Indicators'!EP167</f>
        <v>0</v>
      </c>
      <c r="S167" s="219">
        <f t="shared" si="65"/>
        <v>0.4</v>
      </c>
      <c r="T167" s="219">
        <f t="shared" si="66"/>
        <v>0.83333333333333337</v>
      </c>
      <c r="U167" s="281">
        <v>1</v>
      </c>
      <c r="V167" s="281">
        <v>1</v>
      </c>
      <c r="W167" s="281">
        <f>'Core Indicators'!EX167</f>
        <v>0</v>
      </c>
      <c r="X167" s="219">
        <f t="shared" si="67"/>
        <v>0.5</v>
      </c>
      <c r="Y167" s="281">
        <v>1</v>
      </c>
      <c r="Z167" s="219">
        <f t="shared" si="68"/>
        <v>0</v>
      </c>
      <c r="AA167" s="281">
        <f>'Core Indicators'!FF167</f>
        <v>0</v>
      </c>
      <c r="AB167" s="281">
        <f t="shared" si="69"/>
        <v>0</v>
      </c>
      <c r="AC167" s="11">
        <f>'Core Indicators'!GD167</f>
        <v>0</v>
      </c>
      <c r="AD167" s="11">
        <f>'Core Indicators'!GL167</f>
        <v>0</v>
      </c>
      <c r="AE167" s="11">
        <f>'Core Indicators'!GT167</f>
        <v>0</v>
      </c>
      <c r="AF167" s="11">
        <f>'Core Indicators'!HB167</f>
        <v>0</v>
      </c>
      <c r="AG167" s="11">
        <f t="shared" si="70"/>
        <v>0</v>
      </c>
      <c r="AH167" s="11">
        <f>'Core Indicators'!HJ167</f>
        <v>0</v>
      </c>
      <c r="AI167" s="11">
        <f>'Core Indicators'!HR167</f>
        <v>0</v>
      </c>
      <c r="AJ167" s="11">
        <f t="shared" si="71"/>
        <v>0</v>
      </c>
      <c r="AK167" s="11">
        <f>'Core Indicators'!HZ167</f>
        <v>0</v>
      </c>
      <c r="AL167" s="11">
        <f>'Core Indicators'!IH167</f>
        <v>0</v>
      </c>
      <c r="AM167" s="11">
        <f>'Core Indicators'!IP167</f>
        <v>0</v>
      </c>
      <c r="AN167" s="11">
        <f t="shared" si="72"/>
        <v>0</v>
      </c>
    </row>
    <row r="168" spans="1:40" x14ac:dyDescent="0.3">
      <c r="A168" s="281">
        <f>Lists!C:C</f>
        <v>0</v>
      </c>
      <c r="B168" s="218">
        <f t="shared" si="58"/>
        <v>0.1</v>
      </c>
      <c r="C168" s="219">
        <f t="shared" si="59"/>
        <v>0</v>
      </c>
      <c r="D168" s="282">
        <f t="shared" si="60"/>
        <v>0</v>
      </c>
      <c r="E168" s="281">
        <f>'Core Indicators'!R168</f>
        <v>0</v>
      </c>
      <c r="F168" s="281">
        <f>'Core Indicators'!Z168</f>
        <v>0</v>
      </c>
      <c r="G168" s="219">
        <f t="shared" si="61"/>
        <v>0</v>
      </c>
      <c r="H168" s="281">
        <f>'Core Indicators'!AH168</f>
        <v>0</v>
      </c>
      <c r="I168" s="281">
        <f>'Core Indicators'!AP168</f>
        <v>0</v>
      </c>
      <c r="J168" s="281">
        <f>'Core Indicators'!BN168</f>
        <v>0</v>
      </c>
      <c r="K168" s="281">
        <f t="shared" si="62"/>
        <v>0</v>
      </c>
      <c r="L168" s="218">
        <f t="shared" si="63"/>
        <v>0</v>
      </c>
      <c r="M168" s="282">
        <f t="shared" si="64"/>
        <v>0</v>
      </c>
      <c r="N168" s="283">
        <f>'Core Indicators'!DJ168</f>
        <v>0</v>
      </c>
      <c r="O168" s="283">
        <f>'Core Indicators'!DR168</f>
        <v>0</v>
      </c>
      <c r="P168" s="283">
        <f>'Core Indicators'!DZ168</f>
        <v>0</v>
      </c>
      <c r="Q168" s="283">
        <f>'Core Indicators'!EH168</f>
        <v>0</v>
      </c>
      <c r="R168" s="283">
        <f>'Core Indicators'!EP168</f>
        <v>0</v>
      </c>
      <c r="S168" s="219">
        <f t="shared" si="65"/>
        <v>0.4</v>
      </c>
      <c r="T168" s="219">
        <f t="shared" si="66"/>
        <v>0.83333333333333337</v>
      </c>
      <c r="U168" s="281">
        <v>1</v>
      </c>
      <c r="V168" s="281">
        <v>1</v>
      </c>
      <c r="W168" s="281">
        <f>'Core Indicators'!EX168</f>
        <v>0</v>
      </c>
      <c r="X168" s="219">
        <f t="shared" si="67"/>
        <v>0.5</v>
      </c>
      <c r="Y168" s="281">
        <v>1</v>
      </c>
      <c r="Z168" s="219">
        <f t="shared" si="68"/>
        <v>0</v>
      </c>
      <c r="AA168" s="281">
        <f>'Core Indicators'!FF168</f>
        <v>0</v>
      </c>
      <c r="AB168" s="281">
        <f t="shared" si="69"/>
        <v>0</v>
      </c>
      <c r="AC168" s="11">
        <f>'Core Indicators'!GD168</f>
        <v>0</v>
      </c>
      <c r="AD168" s="11">
        <f>'Core Indicators'!GL168</f>
        <v>0</v>
      </c>
      <c r="AE168" s="11">
        <f>'Core Indicators'!GT168</f>
        <v>0</v>
      </c>
      <c r="AF168" s="11">
        <f>'Core Indicators'!HB168</f>
        <v>0</v>
      </c>
      <c r="AG168" s="11">
        <f t="shared" si="70"/>
        <v>0</v>
      </c>
      <c r="AH168" s="11">
        <f>'Core Indicators'!HJ168</f>
        <v>0</v>
      </c>
      <c r="AI168" s="11">
        <f>'Core Indicators'!HR168</f>
        <v>0</v>
      </c>
      <c r="AJ168" s="11">
        <f t="shared" si="71"/>
        <v>0</v>
      </c>
      <c r="AK168" s="11">
        <f>'Core Indicators'!HZ168</f>
        <v>0</v>
      </c>
      <c r="AL168" s="11">
        <f>'Core Indicators'!IH168</f>
        <v>0</v>
      </c>
      <c r="AM168" s="11">
        <f>'Core Indicators'!IP168</f>
        <v>0</v>
      </c>
      <c r="AN168" s="11">
        <f t="shared" si="72"/>
        <v>0</v>
      </c>
    </row>
    <row r="169" spans="1:40" x14ac:dyDescent="0.3">
      <c r="A169" s="281">
        <f>Lists!C:C</f>
        <v>0</v>
      </c>
      <c r="B169" s="218">
        <f t="shared" si="58"/>
        <v>0.1</v>
      </c>
      <c r="C169" s="219">
        <f t="shared" si="59"/>
        <v>0</v>
      </c>
      <c r="D169" s="282">
        <f t="shared" si="60"/>
        <v>0</v>
      </c>
      <c r="E169" s="281">
        <f>'Core Indicators'!R169</f>
        <v>0</v>
      </c>
      <c r="F169" s="281">
        <f>'Core Indicators'!Z169</f>
        <v>0</v>
      </c>
      <c r="G169" s="219">
        <f t="shared" si="61"/>
        <v>0</v>
      </c>
      <c r="H169" s="281">
        <f>'Core Indicators'!AH169</f>
        <v>0</v>
      </c>
      <c r="I169" s="281">
        <f>'Core Indicators'!AP169</f>
        <v>0</v>
      </c>
      <c r="J169" s="281">
        <f>'Core Indicators'!BN169</f>
        <v>0</v>
      </c>
      <c r="K169" s="281">
        <f t="shared" si="62"/>
        <v>0</v>
      </c>
      <c r="L169" s="218">
        <f t="shared" si="63"/>
        <v>0</v>
      </c>
      <c r="M169" s="282">
        <f t="shared" si="64"/>
        <v>0</v>
      </c>
      <c r="N169" s="283">
        <f>'Core Indicators'!DJ169</f>
        <v>0</v>
      </c>
      <c r="O169" s="283">
        <f>'Core Indicators'!DR169</f>
        <v>0</v>
      </c>
      <c r="P169" s="283">
        <f>'Core Indicators'!DZ169</f>
        <v>0</v>
      </c>
      <c r="Q169" s="283">
        <f>'Core Indicators'!EH169</f>
        <v>0</v>
      </c>
      <c r="R169" s="283">
        <f>'Core Indicators'!EP169</f>
        <v>0</v>
      </c>
      <c r="S169" s="219">
        <f t="shared" si="65"/>
        <v>0.4</v>
      </c>
      <c r="T169" s="219">
        <f t="shared" si="66"/>
        <v>0.83333333333333337</v>
      </c>
      <c r="U169" s="281">
        <v>1</v>
      </c>
      <c r="V169" s="281">
        <v>1</v>
      </c>
      <c r="W169" s="281">
        <f>'Core Indicators'!EX169</f>
        <v>0</v>
      </c>
      <c r="X169" s="219">
        <f t="shared" si="67"/>
        <v>0.5</v>
      </c>
      <c r="Y169" s="281">
        <v>1</v>
      </c>
      <c r="Z169" s="219">
        <f t="shared" si="68"/>
        <v>0</v>
      </c>
      <c r="AA169" s="281">
        <f>'Core Indicators'!FF169</f>
        <v>0</v>
      </c>
      <c r="AB169" s="281">
        <f t="shared" si="69"/>
        <v>0</v>
      </c>
      <c r="AC169" s="11">
        <f>'Core Indicators'!GD169</f>
        <v>0</v>
      </c>
      <c r="AD169" s="11">
        <f>'Core Indicators'!GL169</f>
        <v>0</v>
      </c>
      <c r="AE169" s="11">
        <f>'Core Indicators'!GT169</f>
        <v>0</v>
      </c>
      <c r="AF169" s="11">
        <f>'Core Indicators'!HB169</f>
        <v>0</v>
      </c>
      <c r="AG169" s="11">
        <f t="shared" si="70"/>
        <v>0</v>
      </c>
      <c r="AH169" s="11">
        <f>'Core Indicators'!HJ169</f>
        <v>0</v>
      </c>
      <c r="AI169" s="11">
        <f>'Core Indicators'!HR169</f>
        <v>0</v>
      </c>
      <c r="AJ169" s="11">
        <f t="shared" si="71"/>
        <v>0</v>
      </c>
      <c r="AK169" s="11">
        <f>'Core Indicators'!HZ169</f>
        <v>0</v>
      </c>
      <c r="AL169" s="11">
        <f>'Core Indicators'!IH169</f>
        <v>0</v>
      </c>
      <c r="AM169" s="11">
        <f>'Core Indicators'!IP169</f>
        <v>0</v>
      </c>
      <c r="AN169" s="11">
        <f t="shared" si="72"/>
        <v>0</v>
      </c>
    </row>
    <row r="170" spans="1:40" x14ac:dyDescent="0.3">
      <c r="A170" s="281">
        <f>Lists!C:C</f>
        <v>0</v>
      </c>
      <c r="B170" s="218">
        <f t="shared" si="58"/>
        <v>0.1</v>
      </c>
      <c r="C170" s="219">
        <f t="shared" si="59"/>
        <v>0</v>
      </c>
      <c r="D170" s="282">
        <f t="shared" si="60"/>
        <v>0</v>
      </c>
      <c r="E170" s="281">
        <f>'Core Indicators'!R170</f>
        <v>0</v>
      </c>
      <c r="F170" s="281">
        <f>'Core Indicators'!Z170</f>
        <v>0</v>
      </c>
      <c r="G170" s="219">
        <f t="shared" si="61"/>
        <v>0</v>
      </c>
      <c r="H170" s="281">
        <f>'Core Indicators'!AH170</f>
        <v>0</v>
      </c>
      <c r="I170" s="281">
        <f>'Core Indicators'!AP170</f>
        <v>0</v>
      </c>
      <c r="J170" s="281">
        <f>'Core Indicators'!BN170</f>
        <v>0</v>
      </c>
      <c r="K170" s="281">
        <f t="shared" si="62"/>
        <v>0</v>
      </c>
      <c r="L170" s="218">
        <f t="shared" si="63"/>
        <v>0</v>
      </c>
      <c r="M170" s="282">
        <f t="shared" si="64"/>
        <v>0</v>
      </c>
      <c r="N170" s="283">
        <f>'Core Indicators'!DJ170</f>
        <v>0</v>
      </c>
      <c r="O170" s="283">
        <f>'Core Indicators'!DR170</f>
        <v>0</v>
      </c>
      <c r="P170" s="283">
        <f>'Core Indicators'!DZ170</f>
        <v>0</v>
      </c>
      <c r="Q170" s="283">
        <f>'Core Indicators'!EH170</f>
        <v>0</v>
      </c>
      <c r="R170" s="283">
        <f>'Core Indicators'!EP170</f>
        <v>0</v>
      </c>
      <c r="S170" s="219">
        <f t="shared" si="65"/>
        <v>0.4</v>
      </c>
      <c r="T170" s="219">
        <f t="shared" si="66"/>
        <v>0.83333333333333337</v>
      </c>
      <c r="U170" s="281">
        <v>1</v>
      </c>
      <c r="V170" s="281">
        <v>1</v>
      </c>
      <c r="W170" s="281">
        <f>'Core Indicators'!EX170</f>
        <v>0</v>
      </c>
      <c r="X170" s="219">
        <f t="shared" si="67"/>
        <v>0.5</v>
      </c>
      <c r="Y170" s="281">
        <v>1</v>
      </c>
      <c r="Z170" s="219">
        <f t="shared" si="68"/>
        <v>0</v>
      </c>
      <c r="AA170" s="281">
        <f>'Core Indicators'!FF170</f>
        <v>0</v>
      </c>
      <c r="AB170" s="281">
        <f t="shared" si="69"/>
        <v>0</v>
      </c>
      <c r="AC170" s="11">
        <f>'Core Indicators'!GD170</f>
        <v>0</v>
      </c>
      <c r="AD170" s="11">
        <f>'Core Indicators'!GL170</f>
        <v>0</v>
      </c>
      <c r="AE170" s="11">
        <f>'Core Indicators'!GT170</f>
        <v>0</v>
      </c>
      <c r="AF170" s="11">
        <f>'Core Indicators'!HB170</f>
        <v>0</v>
      </c>
      <c r="AG170" s="11">
        <f t="shared" si="70"/>
        <v>0</v>
      </c>
      <c r="AH170" s="11">
        <f>'Core Indicators'!HJ170</f>
        <v>0</v>
      </c>
      <c r="AI170" s="11">
        <f>'Core Indicators'!HR170</f>
        <v>0</v>
      </c>
      <c r="AJ170" s="11">
        <f t="shared" si="71"/>
        <v>0</v>
      </c>
      <c r="AK170" s="11">
        <f>'Core Indicators'!HZ170</f>
        <v>0</v>
      </c>
      <c r="AL170" s="11">
        <f>'Core Indicators'!IH170</f>
        <v>0</v>
      </c>
      <c r="AM170" s="11">
        <f>'Core Indicators'!IP170</f>
        <v>0</v>
      </c>
      <c r="AN170" s="11">
        <f t="shared" si="72"/>
        <v>0</v>
      </c>
    </row>
    <row r="171" spans="1:40" x14ac:dyDescent="0.3">
      <c r="A171" s="281">
        <f>Lists!C:C</f>
        <v>0</v>
      </c>
      <c r="B171" s="218">
        <f t="shared" si="58"/>
        <v>0.1</v>
      </c>
      <c r="C171" s="219">
        <f t="shared" si="59"/>
        <v>0</v>
      </c>
      <c r="D171" s="282">
        <f t="shared" si="60"/>
        <v>0</v>
      </c>
      <c r="E171" s="281">
        <f>'Core Indicators'!R171</f>
        <v>0</v>
      </c>
      <c r="F171" s="281">
        <f>'Core Indicators'!Z171</f>
        <v>0</v>
      </c>
      <c r="G171" s="219">
        <f t="shared" si="61"/>
        <v>0</v>
      </c>
      <c r="H171" s="281">
        <f>'Core Indicators'!AH171</f>
        <v>0</v>
      </c>
      <c r="I171" s="281">
        <f>'Core Indicators'!AP171</f>
        <v>0</v>
      </c>
      <c r="J171" s="281">
        <f>'Core Indicators'!BN171</f>
        <v>0</v>
      </c>
      <c r="K171" s="281">
        <f t="shared" si="62"/>
        <v>0</v>
      </c>
      <c r="L171" s="218">
        <f t="shared" si="63"/>
        <v>0</v>
      </c>
      <c r="M171" s="282">
        <f t="shared" si="64"/>
        <v>0</v>
      </c>
      <c r="N171" s="283">
        <f>'Core Indicators'!DJ171</f>
        <v>0</v>
      </c>
      <c r="O171" s="283">
        <f>'Core Indicators'!DR171</f>
        <v>0</v>
      </c>
      <c r="P171" s="283">
        <f>'Core Indicators'!DZ171</f>
        <v>0</v>
      </c>
      <c r="Q171" s="283">
        <f>'Core Indicators'!EH171</f>
        <v>0</v>
      </c>
      <c r="R171" s="283">
        <f>'Core Indicators'!EP171</f>
        <v>0</v>
      </c>
      <c r="S171" s="219">
        <f t="shared" si="65"/>
        <v>0.4</v>
      </c>
      <c r="T171" s="219">
        <f t="shared" si="66"/>
        <v>0.83333333333333337</v>
      </c>
      <c r="U171" s="281">
        <v>1</v>
      </c>
      <c r="V171" s="281">
        <v>1</v>
      </c>
      <c r="W171" s="281">
        <f>'Core Indicators'!EX171</f>
        <v>0</v>
      </c>
      <c r="X171" s="219">
        <f t="shared" si="67"/>
        <v>0.5</v>
      </c>
      <c r="Y171" s="281">
        <v>1</v>
      </c>
      <c r="Z171" s="219">
        <f t="shared" si="68"/>
        <v>0</v>
      </c>
      <c r="AA171" s="281">
        <f>'Core Indicators'!FF171</f>
        <v>0</v>
      </c>
      <c r="AB171" s="281">
        <f t="shared" si="69"/>
        <v>0</v>
      </c>
      <c r="AC171" s="11">
        <f>'Core Indicators'!GD171</f>
        <v>0</v>
      </c>
      <c r="AD171" s="11">
        <f>'Core Indicators'!GL171</f>
        <v>0</v>
      </c>
      <c r="AE171" s="11">
        <f>'Core Indicators'!GT171</f>
        <v>0</v>
      </c>
      <c r="AF171" s="11">
        <f>'Core Indicators'!HB171</f>
        <v>0</v>
      </c>
      <c r="AG171" s="11">
        <f t="shared" si="70"/>
        <v>0</v>
      </c>
      <c r="AH171" s="11">
        <f>'Core Indicators'!HJ171</f>
        <v>0</v>
      </c>
      <c r="AI171" s="11">
        <f>'Core Indicators'!HR171</f>
        <v>0</v>
      </c>
      <c r="AJ171" s="11">
        <f t="shared" si="71"/>
        <v>0</v>
      </c>
      <c r="AK171" s="11">
        <f>'Core Indicators'!HZ171</f>
        <v>0</v>
      </c>
      <c r="AL171" s="11">
        <f>'Core Indicators'!IH171</f>
        <v>0</v>
      </c>
      <c r="AM171" s="11">
        <f>'Core Indicators'!IP171</f>
        <v>0</v>
      </c>
      <c r="AN171" s="11">
        <f t="shared" si="72"/>
        <v>0</v>
      </c>
    </row>
    <row r="172" spans="1:40" x14ac:dyDescent="0.3">
      <c r="A172" s="281">
        <f>Lists!C:C</f>
        <v>0</v>
      </c>
      <c r="B172" s="218">
        <f t="shared" si="58"/>
        <v>0.1</v>
      </c>
      <c r="C172" s="219">
        <f t="shared" si="59"/>
        <v>0</v>
      </c>
      <c r="D172" s="282">
        <f t="shared" si="60"/>
        <v>0</v>
      </c>
      <c r="E172" s="281">
        <f>'Core Indicators'!R172</f>
        <v>0</v>
      </c>
      <c r="F172" s="281">
        <f>'Core Indicators'!Z172</f>
        <v>0</v>
      </c>
      <c r="G172" s="219">
        <f t="shared" si="61"/>
        <v>0</v>
      </c>
      <c r="H172" s="281">
        <f>'Core Indicators'!AH172</f>
        <v>0</v>
      </c>
      <c r="I172" s="281">
        <f>'Core Indicators'!AP172</f>
        <v>0</v>
      </c>
      <c r="J172" s="281">
        <f>'Core Indicators'!BN172</f>
        <v>0</v>
      </c>
      <c r="K172" s="281">
        <f t="shared" si="62"/>
        <v>0</v>
      </c>
      <c r="L172" s="218">
        <f t="shared" si="63"/>
        <v>0</v>
      </c>
      <c r="M172" s="282">
        <f t="shared" si="64"/>
        <v>0</v>
      </c>
      <c r="N172" s="283">
        <f>'Core Indicators'!DJ172</f>
        <v>0</v>
      </c>
      <c r="O172" s="283">
        <f>'Core Indicators'!DR172</f>
        <v>0</v>
      </c>
      <c r="P172" s="283">
        <f>'Core Indicators'!DZ172</f>
        <v>0</v>
      </c>
      <c r="Q172" s="283">
        <f>'Core Indicators'!EH172</f>
        <v>0</v>
      </c>
      <c r="R172" s="283">
        <f>'Core Indicators'!EP172</f>
        <v>0</v>
      </c>
      <c r="S172" s="219">
        <f t="shared" si="65"/>
        <v>0.4</v>
      </c>
      <c r="T172" s="219">
        <f t="shared" si="66"/>
        <v>0.83333333333333337</v>
      </c>
      <c r="U172" s="281">
        <v>1</v>
      </c>
      <c r="V172" s="281">
        <v>1</v>
      </c>
      <c r="W172" s="281">
        <f>'Core Indicators'!EX172</f>
        <v>0</v>
      </c>
      <c r="X172" s="219">
        <f t="shared" si="67"/>
        <v>0.5</v>
      </c>
      <c r="Y172" s="281">
        <v>1</v>
      </c>
      <c r="Z172" s="219">
        <f t="shared" si="68"/>
        <v>0</v>
      </c>
      <c r="AA172" s="281">
        <f>'Core Indicators'!FF172</f>
        <v>0</v>
      </c>
      <c r="AB172" s="281">
        <f t="shared" si="69"/>
        <v>0</v>
      </c>
      <c r="AC172" s="11">
        <f>'Core Indicators'!GD172</f>
        <v>0</v>
      </c>
      <c r="AD172" s="11">
        <f>'Core Indicators'!GL172</f>
        <v>0</v>
      </c>
      <c r="AE172" s="11">
        <f>'Core Indicators'!GT172</f>
        <v>0</v>
      </c>
      <c r="AF172" s="11">
        <f>'Core Indicators'!HB172</f>
        <v>0</v>
      </c>
      <c r="AG172" s="11">
        <f t="shared" si="70"/>
        <v>0</v>
      </c>
      <c r="AH172" s="11">
        <f>'Core Indicators'!HJ172</f>
        <v>0</v>
      </c>
      <c r="AI172" s="11">
        <f>'Core Indicators'!HR172</f>
        <v>0</v>
      </c>
      <c r="AJ172" s="11">
        <f t="shared" si="71"/>
        <v>0</v>
      </c>
      <c r="AK172" s="11">
        <f>'Core Indicators'!HZ172</f>
        <v>0</v>
      </c>
      <c r="AL172" s="11">
        <f>'Core Indicators'!IH172</f>
        <v>0</v>
      </c>
      <c r="AM172" s="11">
        <f>'Core Indicators'!IP172</f>
        <v>0</v>
      </c>
      <c r="AN172" s="11">
        <f t="shared" si="72"/>
        <v>0</v>
      </c>
    </row>
    <row r="173" spans="1:40" x14ac:dyDescent="0.3">
      <c r="A173" s="281">
        <f>Lists!C:C</f>
        <v>0</v>
      </c>
      <c r="B173" s="218">
        <f t="shared" si="58"/>
        <v>0.1</v>
      </c>
      <c r="C173" s="219">
        <f t="shared" si="59"/>
        <v>0</v>
      </c>
      <c r="D173" s="282">
        <f t="shared" si="60"/>
        <v>0</v>
      </c>
      <c r="E173" s="281">
        <f>'Core Indicators'!R173</f>
        <v>0</v>
      </c>
      <c r="F173" s="281">
        <f>'Core Indicators'!Z173</f>
        <v>0</v>
      </c>
      <c r="G173" s="219">
        <f t="shared" si="61"/>
        <v>0</v>
      </c>
      <c r="H173" s="281">
        <f>'Core Indicators'!AH173</f>
        <v>0</v>
      </c>
      <c r="I173" s="281">
        <f>'Core Indicators'!AP173</f>
        <v>0</v>
      </c>
      <c r="J173" s="281">
        <f>'Core Indicators'!BN173</f>
        <v>0</v>
      </c>
      <c r="K173" s="281">
        <f t="shared" si="62"/>
        <v>0</v>
      </c>
      <c r="L173" s="218">
        <f t="shared" si="63"/>
        <v>0</v>
      </c>
      <c r="M173" s="282">
        <f t="shared" si="64"/>
        <v>0</v>
      </c>
      <c r="N173" s="283">
        <f>'Core Indicators'!DJ173</f>
        <v>0</v>
      </c>
      <c r="O173" s="283">
        <f>'Core Indicators'!DR173</f>
        <v>0</v>
      </c>
      <c r="P173" s="283">
        <f>'Core Indicators'!DZ173</f>
        <v>0</v>
      </c>
      <c r="Q173" s="283">
        <f>'Core Indicators'!EH173</f>
        <v>0</v>
      </c>
      <c r="R173" s="283">
        <f>'Core Indicators'!EP173</f>
        <v>0</v>
      </c>
      <c r="S173" s="219">
        <f t="shared" si="65"/>
        <v>0.4</v>
      </c>
      <c r="T173" s="219">
        <f t="shared" si="66"/>
        <v>0.83333333333333337</v>
      </c>
      <c r="U173" s="281">
        <v>1</v>
      </c>
      <c r="V173" s="281">
        <v>1</v>
      </c>
      <c r="W173" s="281">
        <f>'Core Indicators'!EX173</f>
        <v>0</v>
      </c>
      <c r="X173" s="219">
        <f t="shared" si="67"/>
        <v>0.5</v>
      </c>
      <c r="Y173" s="281">
        <v>1</v>
      </c>
      <c r="Z173" s="219">
        <f t="shared" si="68"/>
        <v>0</v>
      </c>
      <c r="AA173" s="281">
        <f>'Core Indicators'!FF173</f>
        <v>0</v>
      </c>
      <c r="AB173" s="281">
        <f t="shared" si="69"/>
        <v>0</v>
      </c>
      <c r="AC173" s="11">
        <f>'Core Indicators'!GD173</f>
        <v>0</v>
      </c>
      <c r="AD173" s="11">
        <f>'Core Indicators'!GL173</f>
        <v>0</v>
      </c>
      <c r="AE173" s="11">
        <f>'Core Indicators'!GT173</f>
        <v>0</v>
      </c>
      <c r="AF173" s="11">
        <f>'Core Indicators'!HB173</f>
        <v>0</v>
      </c>
      <c r="AG173" s="11">
        <f t="shared" si="70"/>
        <v>0</v>
      </c>
      <c r="AH173" s="11">
        <f>'Core Indicators'!HJ173</f>
        <v>0</v>
      </c>
      <c r="AI173" s="11">
        <f>'Core Indicators'!HR173</f>
        <v>0</v>
      </c>
      <c r="AJ173" s="11">
        <f t="shared" si="71"/>
        <v>0</v>
      </c>
      <c r="AK173" s="11">
        <f>'Core Indicators'!HZ173</f>
        <v>0</v>
      </c>
      <c r="AL173" s="11">
        <f>'Core Indicators'!IH173</f>
        <v>0</v>
      </c>
      <c r="AM173" s="11">
        <f>'Core Indicators'!IP173</f>
        <v>0</v>
      </c>
      <c r="AN173" s="11">
        <f t="shared" si="72"/>
        <v>0</v>
      </c>
    </row>
    <row r="174" spans="1:40" x14ac:dyDescent="0.3">
      <c r="A174" s="281">
        <f>Lists!C:C</f>
        <v>0</v>
      </c>
      <c r="B174" s="218">
        <f t="shared" si="58"/>
        <v>0.1</v>
      </c>
      <c r="C174" s="219">
        <f t="shared" si="59"/>
        <v>0</v>
      </c>
      <c r="D174" s="282">
        <f t="shared" si="60"/>
        <v>0</v>
      </c>
      <c r="E174" s="281">
        <f>'Core Indicators'!R174</f>
        <v>0</v>
      </c>
      <c r="F174" s="281">
        <f>'Core Indicators'!Z174</f>
        <v>0</v>
      </c>
      <c r="G174" s="219">
        <f t="shared" si="61"/>
        <v>0</v>
      </c>
      <c r="H174" s="281">
        <f>'Core Indicators'!AH174</f>
        <v>0</v>
      </c>
      <c r="I174" s="281">
        <f>'Core Indicators'!AP174</f>
        <v>0</v>
      </c>
      <c r="J174" s="281">
        <f>'Core Indicators'!BN174</f>
        <v>0</v>
      </c>
      <c r="K174" s="281">
        <f t="shared" si="62"/>
        <v>0</v>
      </c>
      <c r="L174" s="218">
        <f t="shared" si="63"/>
        <v>0</v>
      </c>
      <c r="M174" s="282">
        <f t="shared" si="64"/>
        <v>0</v>
      </c>
      <c r="N174" s="283">
        <f>'Core Indicators'!DJ174</f>
        <v>0</v>
      </c>
      <c r="O174" s="283">
        <f>'Core Indicators'!DR174</f>
        <v>0</v>
      </c>
      <c r="P174" s="283">
        <f>'Core Indicators'!DZ174</f>
        <v>0</v>
      </c>
      <c r="Q174" s="283">
        <f>'Core Indicators'!EH174</f>
        <v>0</v>
      </c>
      <c r="R174" s="283">
        <f>'Core Indicators'!EP174</f>
        <v>0</v>
      </c>
      <c r="S174" s="219">
        <f t="shared" si="65"/>
        <v>0.4</v>
      </c>
      <c r="T174" s="219">
        <f t="shared" si="66"/>
        <v>0.83333333333333337</v>
      </c>
      <c r="U174" s="281">
        <v>1</v>
      </c>
      <c r="V174" s="281">
        <v>1</v>
      </c>
      <c r="W174" s="281">
        <f>'Core Indicators'!EX174</f>
        <v>0</v>
      </c>
      <c r="X174" s="219">
        <f t="shared" si="67"/>
        <v>0.5</v>
      </c>
      <c r="Y174" s="281">
        <v>1</v>
      </c>
      <c r="Z174" s="219">
        <f t="shared" si="68"/>
        <v>0</v>
      </c>
      <c r="AA174" s="281">
        <f>'Core Indicators'!FF174</f>
        <v>0</v>
      </c>
      <c r="AB174" s="281">
        <f t="shared" si="69"/>
        <v>0</v>
      </c>
      <c r="AC174" s="11">
        <f>'Core Indicators'!GD174</f>
        <v>0</v>
      </c>
      <c r="AD174" s="11">
        <f>'Core Indicators'!GL174</f>
        <v>0</v>
      </c>
      <c r="AE174" s="11">
        <f>'Core Indicators'!GT174</f>
        <v>0</v>
      </c>
      <c r="AF174" s="11">
        <f>'Core Indicators'!HB174</f>
        <v>0</v>
      </c>
      <c r="AG174" s="11">
        <f t="shared" si="70"/>
        <v>0</v>
      </c>
      <c r="AH174" s="11">
        <f>'Core Indicators'!HJ174</f>
        <v>0</v>
      </c>
      <c r="AI174" s="11">
        <f>'Core Indicators'!HR174</f>
        <v>0</v>
      </c>
      <c r="AJ174" s="11">
        <f t="shared" si="71"/>
        <v>0</v>
      </c>
      <c r="AK174" s="11">
        <f>'Core Indicators'!HZ174</f>
        <v>0</v>
      </c>
      <c r="AL174" s="11">
        <f>'Core Indicators'!IH174</f>
        <v>0</v>
      </c>
      <c r="AM174" s="11">
        <f>'Core Indicators'!IP174</f>
        <v>0</v>
      </c>
      <c r="AN174" s="11">
        <f t="shared" si="72"/>
        <v>0</v>
      </c>
    </row>
    <row r="175" spans="1:40" x14ac:dyDescent="0.3">
      <c r="A175" s="281">
        <f>Lists!C:C</f>
        <v>0</v>
      </c>
      <c r="B175" s="218">
        <f t="shared" si="58"/>
        <v>0.1</v>
      </c>
      <c r="C175" s="219">
        <f t="shared" si="59"/>
        <v>0</v>
      </c>
      <c r="D175" s="282">
        <f t="shared" si="60"/>
        <v>0</v>
      </c>
      <c r="E175" s="281">
        <f>'Core Indicators'!R175</f>
        <v>0</v>
      </c>
      <c r="F175" s="281">
        <f>'Core Indicators'!Z175</f>
        <v>0</v>
      </c>
      <c r="G175" s="219">
        <f t="shared" si="61"/>
        <v>0</v>
      </c>
      <c r="H175" s="281">
        <f>'Core Indicators'!AH175</f>
        <v>0</v>
      </c>
      <c r="I175" s="281">
        <f>'Core Indicators'!AP175</f>
        <v>0</v>
      </c>
      <c r="J175" s="281">
        <f>'Core Indicators'!BN175</f>
        <v>0</v>
      </c>
      <c r="K175" s="281">
        <f t="shared" si="62"/>
        <v>0</v>
      </c>
      <c r="L175" s="218">
        <f t="shared" si="63"/>
        <v>0</v>
      </c>
      <c r="M175" s="282">
        <f t="shared" si="64"/>
        <v>0</v>
      </c>
      <c r="N175" s="283">
        <f>'Core Indicators'!DJ175</f>
        <v>0</v>
      </c>
      <c r="O175" s="283">
        <f>'Core Indicators'!DR175</f>
        <v>0</v>
      </c>
      <c r="P175" s="283">
        <f>'Core Indicators'!DZ175</f>
        <v>0</v>
      </c>
      <c r="Q175" s="283">
        <f>'Core Indicators'!EH175</f>
        <v>0</v>
      </c>
      <c r="R175" s="283">
        <f>'Core Indicators'!EP175</f>
        <v>0</v>
      </c>
      <c r="S175" s="219">
        <f t="shared" si="65"/>
        <v>0.4</v>
      </c>
      <c r="T175" s="219">
        <f t="shared" si="66"/>
        <v>0.83333333333333337</v>
      </c>
      <c r="U175" s="281">
        <v>1</v>
      </c>
      <c r="V175" s="281">
        <v>1</v>
      </c>
      <c r="W175" s="281">
        <f>'Core Indicators'!EX175</f>
        <v>0</v>
      </c>
      <c r="X175" s="219">
        <f t="shared" si="67"/>
        <v>0.5</v>
      </c>
      <c r="Y175" s="281">
        <v>1</v>
      </c>
      <c r="Z175" s="219">
        <f t="shared" si="68"/>
        <v>0</v>
      </c>
      <c r="AA175" s="281">
        <f>'Core Indicators'!FF175</f>
        <v>0</v>
      </c>
      <c r="AB175" s="281">
        <f t="shared" si="69"/>
        <v>0</v>
      </c>
      <c r="AC175" s="11">
        <f>'Core Indicators'!GD175</f>
        <v>0</v>
      </c>
      <c r="AD175" s="11">
        <f>'Core Indicators'!GL175</f>
        <v>0</v>
      </c>
      <c r="AE175" s="11">
        <f>'Core Indicators'!GT175</f>
        <v>0</v>
      </c>
      <c r="AF175" s="11">
        <f>'Core Indicators'!HB175</f>
        <v>0</v>
      </c>
      <c r="AG175" s="11">
        <f t="shared" si="70"/>
        <v>0</v>
      </c>
      <c r="AH175" s="11">
        <f>'Core Indicators'!HJ175</f>
        <v>0</v>
      </c>
      <c r="AI175" s="11">
        <f>'Core Indicators'!HR175</f>
        <v>0</v>
      </c>
      <c r="AJ175" s="11">
        <f t="shared" si="71"/>
        <v>0</v>
      </c>
      <c r="AK175" s="11">
        <f>'Core Indicators'!HZ175</f>
        <v>0</v>
      </c>
      <c r="AL175" s="11">
        <f>'Core Indicators'!IH175</f>
        <v>0</v>
      </c>
      <c r="AM175" s="11">
        <f>'Core Indicators'!IP175</f>
        <v>0</v>
      </c>
      <c r="AN175" s="11">
        <f t="shared" si="72"/>
        <v>0</v>
      </c>
    </row>
    <row r="176" spans="1:40" x14ac:dyDescent="0.3">
      <c r="A176" s="281">
        <f>Lists!C:C</f>
        <v>0</v>
      </c>
      <c r="B176" s="218">
        <f t="shared" si="58"/>
        <v>0.1</v>
      </c>
      <c r="C176" s="219">
        <f t="shared" si="59"/>
        <v>0</v>
      </c>
      <c r="D176" s="282">
        <f t="shared" si="60"/>
        <v>0</v>
      </c>
      <c r="E176" s="281">
        <f>'Core Indicators'!R176</f>
        <v>0</v>
      </c>
      <c r="F176" s="281">
        <f>'Core Indicators'!Z176</f>
        <v>0</v>
      </c>
      <c r="G176" s="219">
        <f t="shared" si="61"/>
        <v>0</v>
      </c>
      <c r="H176" s="281">
        <f>'Core Indicators'!AH176</f>
        <v>0</v>
      </c>
      <c r="I176" s="281">
        <f>'Core Indicators'!AP176</f>
        <v>0</v>
      </c>
      <c r="J176" s="281">
        <f>'Core Indicators'!BN176</f>
        <v>0</v>
      </c>
      <c r="K176" s="281">
        <f t="shared" si="62"/>
        <v>0</v>
      </c>
      <c r="L176" s="218">
        <f t="shared" si="63"/>
        <v>0</v>
      </c>
      <c r="M176" s="282">
        <f t="shared" si="64"/>
        <v>0</v>
      </c>
      <c r="N176" s="283">
        <f>'Core Indicators'!DJ176</f>
        <v>0</v>
      </c>
      <c r="O176" s="283">
        <f>'Core Indicators'!DR176</f>
        <v>0</v>
      </c>
      <c r="P176" s="283">
        <f>'Core Indicators'!DZ176</f>
        <v>0</v>
      </c>
      <c r="Q176" s="283">
        <f>'Core Indicators'!EH176</f>
        <v>0</v>
      </c>
      <c r="R176" s="283">
        <f>'Core Indicators'!EP176</f>
        <v>0</v>
      </c>
      <c r="S176" s="219">
        <f t="shared" si="65"/>
        <v>0.4</v>
      </c>
      <c r="T176" s="219">
        <f t="shared" si="66"/>
        <v>0.83333333333333337</v>
      </c>
      <c r="U176" s="281">
        <v>1</v>
      </c>
      <c r="V176" s="281">
        <v>1</v>
      </c>
      <c r="W176" s="281">
        <f>'Core Indicators'!EX176</f>
        <v>0</v>
      </c>
      <c r="X176" s="219">
        <f t="shared" si="67"/>
        <v>0.5</v>
      </c>
      <c r="Y176" s="281">
        <v>1</v>
      </c>
      <c r="Z176" s="219">
        <f t="shared" si="68"/>
        <v>0</v>
      </c>
      <c r="AA176" s="281">
        <f>'Core Indicators'!FF176</f>
        <v>0</v>
      </c>
      <c r="AB176" s="281">
        <f t="shared" si="69"/>
        <v>0</v>
      </c>
      <c r="AC176" s="11">
        <f>'Core Indicators'!GD176</f>
        <v>0</v>
      </c>
      <c r="AD176" s="11">
        <f>'Core Indicators'!GL176</f>
        <v>0</v>
      </c>
      <c r="AE176" s="11">
        <f>'Core Indicators'!GT176</f>
        <v>0</v>
      </c>
      <c r="AF176" s="11">
        <f>'Core Indicators'!HB176</f>
        <v>0</v>
      </c>
      <c r="AG176" s="11">
        <f t="shared" si="70"/>
        <v>0</v>
      </c>
      <c r="AH176" s="11">
        <f>'Core Indicators'!HJ176</f>
        <v>0</v>
      </c>
      <c r="AI176" s="11">
        <f>'Core Indicators'!HR176</f>
        <v>0</v>
      </c>
      <c r="AJ176" s="11">
        <f t="shared" si="71"/>
        <v>0</v>
      </c>
      <c r="AK176" s="11">
        <f>'Core Indicators'!HZ176</f>
        <v>0</v>
      </c>
      <c r="AL176" s="11">
        <f>'Core Indicators'!IH176</f>
        <v>0</v>
      </c>
      <c r="AM176" s="11">
        <f>'Core Indicators'!IP176</f>
        <v>0</v>
      </c>
      <c r="AN176" s="11">
        <f t="shared" si="72"/>
        <v>0</v>
      </c>
    </row>
    <row r="177" spans="1:40" x14ac:dyDescent="0.3">
      <c r="A177" s="281">
        <f>Lists!C:C</f>
        <v>0</v>
      </c>
      <c r="B177" s="218">
        <f t="shared" si="58"/>
        <v>0.1</v>
      </c>
      <c r="C177" s="219">
        <f t="shared" si="59"/>
        <v>0</v>
      </c>
      <c r="D177" s="282">
        <f t="shared" si="60"/>
        <v>0</v>
      </c>
      <c r="E177" s="281">
        <f>'Core Indicators'!R177</f>
        <v>0</v>
      </c>
      <c r="F177" s="281">
        <f>'Core Indicators'!Z177</f>
        <v>0</v>
      </c>
      <c r="G177" s="219">
        <f t="shared" si="61"/>
        <v>0</v>
      </c>
      <c r="H177" s="281">
        <f>'Core Indicators'!AH177</f>
        <v>0</v>
      </c>
      <c r="I177" s="281">
        <f>'Core Indicators'!AP177</f>
        <v>0</v>
      </c>
      <c r="J177" s="281">
        <f>'Core Indicators'!BN177</f>
        <v>0</v>
      </c>
      <c r="K177" s="281">
        <f t="shared" si="62"/>
        <v>0</v>
      </c>
      <c r="L177" s="218">
        <f t="shared" si="63"/>
        <v>0</v>
      </c>
      <c r="M177" s="282">
        <f t="shared" si="64"/>
        <v>0</v>
      </c>
      <c r="N177" s="283">
        <f>'Core Indicators'!DJ177</f>
        <v>0</v>
      </c>
      <c r="O177" s="283">
        <f>'Core Indicators'!DR177</f>
        <v>0</v>
      </c>
      <c r="P177" s="283">
        <f>'Core Indicators'!DZ177</f>
        <v>0</v>
      </c>
      <c r="Q177" s="283">
        <f>'Core Indicators'!EH177</f>
        <v>0</v>
      </c>
      <c r="R177" s="283">
        <f>'Core Indicators'!EP177</f>
        <v>0</v>
      </c>
      <c r="S177" s="219">
        <f t="shared" si="65"/>
        <v>0.4</v>
      </c>
      <c r="T177" s="219">
        <f t="shared" si="66"/>
        <v>0.83333333333333337</v>
      </c>
      <c r="U177" s="281">
        <v>1</v>
      </c>
      <c r="V177" s="281">
        <v>1</v>
      </c>
      <c r="W177" s="281">
        <f>'Core Indicators'!EX177</f>
        <v>0</v>
      </c>
      <c r="X177" s="219">
        <f t="shared" si="67"/>
        <v>0.5</v>
      </c>
      <c r="Y177" s="281">
        <v>1</v>
      </c>
      <c r="Z177" s="219">
        <f t="shared" si="68"/>
        <v>0</v>
      </c>
      <c r="AA177" s="281">
        <f>'Core Indicators'!FF177</f>
        <v>0</v>
      </c>
      <c r="AB177" s="281">
        <f t="shared" si="69"/>
        <v>0</v>
      </c>
      <c r="AC177" s="11">
        <f>'Core Indicators'!GD177</f>
        <v>0</v>
      </c>
      <c r="AD177" s="11">
        <f>'Core Indicators'!GL177</f>
        <v>0</v>
      </c>
      <c r="AE177" s="11">
        <f>'Core Indicators'!GT177</f>
        <v>0</v>
      </c>
      <c r="AF177" s="11">
        <f>'Core Indicators'!HB177</f>
        <v>0</v>
      </c>
      <c r="AG177" s="11">
        <f t="shared" si="70"/>
        <v>0</v>
      </c>
      <c r="AH177" s="11">
        <f>'Core Indicators'!HJ177</f>
        <v>0</v>
      </c>
      <c r="AI177" s="11">
        <f>'Core Indicators'!HR177</f>
        <v>0</v>
      </c>
      <c r="AJ177" s="11">
        <f t="shared" si="71"/>
        <v>0</v>
      </c>
      <c r="AK177" s="11">
        <f>'Core Indicators'!HZ177</f>
        <v>0</v>
      </c>
      <c r="AL177" s="11">
        <f>'Core Indicators'!IH177</f>
        <v>0</v>
      </c>
      <c r="AM177" s="11">
        <f>'Core Indicators'!IP177</f>
        <v>0</v>
      </c>
      <c r="AN177" s="11">
        <f t="shared" si="72"/>
        <v>0</v>
      </c>
    </row>
    <row r="178" spans="1:40" x14ac:dyDescent="0.3">
      <c r="A178" s="281">
        <f>Lists!C:C</f>
        <v>0</v>
      </c>
      <c r="B178" s="218">
        <f t="shared" si="58"/>
        <v>0.1</v>
      </c>
      <c r="C178" s="219">
        <f t="shared" si="59"/>
        <v>0</v>
      </c>
      <c r="D178" s="282">
        <f t="shared" si="60"/>
        <v>0</v>
      </c>
      <c r="E178" s="281">
        <f>'Core Indicators'!R178</f>
        <v>0</v>
      </c>
      <c r="F178" s="281">
        <f>'Core Indicators'!Z178</f>
        <v>0</v>
      </c>
      <c r="G178" s="219">
        <f t="shared" si="61"/>
        <v>0</v>
      </c>
      <c r="H178" s="281">
        <f>'Core Indicators'!AH178</f>
        <v>0</v>
      </c>
      <c r="I178" s="281">
        <f>'Core Indicators'!AP178</f>
        <v>0</v>
      </c>
      <c r="J178" s="281">
        <f>'Core Indicators'!BN178</f>
        <v>0</v>
      </c>
      <c r="K178" s="281">
        <f t="shared" si="62"/>
        <v>0</v>
      </c>
      <c r="L178" s="218">
        <f t="shared" si="63"/>
        <v>0</v>
      </c>
      <c r="M178" s="282">
        <f t="shared" si="64"/>
        <v>0</v>
      </c>
      <c r="N178" s="283">
        <f>'Core Indicators'!DJ178</f>
        <v>0</v>
      </c>
      <c r="O178" s="283">
        <f>'Core Indicators'!DR178</f>
        <v>0</v>
      </c>
      <c r="P178" s="283">
        <f>'Core Indicators'!DZ178</f>
        <v>0</v>
      </c>
      <c r="Q178" s="283">
        <f>'Core Indicators'!EH178</f>
        <v>0</v>
      </c>
      <c r="R178" s="283">
        <f>'Core Indicators'!EP178</f>
        <v>0</v>
      </c>
      <c r="S178" s="219">
        <f t="shared" si="65"/>
        <v>0.4</v>
      </c>
      <c r="T178" s="219">
        <f t="shared" si="66"/>
        <v>0.83333333333333337</v>
      </c>
      <c r="U178" s="281">
        <v>1</v>
      </c>
      <c r="V178" s="281">
        <v>1</v>
      </c>
      <c r="W178" s="281">
        <f>'Core Indicators'!EX178</f>
        <v>0</v>
      </c>
      <c r="X178" s="219">
        <f t="shared" si="67"/>
        <v>0.5</v>
      </c>
      <c r="Y178" s="281">
        <v>1</v>
      </c>
      <c r="Z178" s="219">
        <f t="shared" si="68"/>
        <v>0</v>
      </c>
      <c r="AA178" s="281">
        <f>'Core Indicators'!FF178</f>
        <v>0</v>
      </c>
      <c r="AB178" s="281">
        <f t="shared" si="69"/>
        <v>0</v>
      </c>
      <c r="AC178" s="11">
        <f>'Core Indicators'!GD178</f>
        <v>0</v>
      </c>
      <c r="AD178" s="11">
        <f>'Core Indicators'!GL178</f>
        <v>0</v>
      </c>
      <c r="AE178" s="11">
        <f>'Core Indicators'!GT178</f>
        <v>0</v>
      </c>
      <c r="AF178" s="11">
        <f>'Core Indicators'!HB178</f>
        <v>0</v>
      </c>
      <c r="AG178" s="11">
        <f t="shared" si="70"/>
        <v>0</v>
      </c>
      <c r="AH178" s="11">
        <f>'Core Indicators'!HJ178</f>
        <v>0</v>
      </c>
      <c r="AI178" s="11">
        <f>'Core Indicators'!HR178</f>
        <v>0</v>
      </c>
      <c r="AJ178" s="11">
        <f t="shared" si="71"/>
        <v>0</v>
      </c>
      <c r="AK178" s="11">
        <f>'Core Indicators'!HZ178</f>
        <v>0</v>
      </c>
      <c r="AL178" s="11">
        <f>'Core Indicators'!IH178</f>
        <v>0</v>
      </c>
      <c r="AM178" s="11">
        <f>'Core Indicators'!IP178</f>
        <v>0</v>
      </c>
      <c r="AN178" s="11">
        <f t="shared" si="72"/>
        <v>0</v>
      </c>
    </row>
    <row r="179" spans="1:40" x14ac:dyDescent="0.3">
      <c r="A179" s="281">
        <f>Lists!C:C</f>
        <v>0</v>
      </c>
      <c r="B179" s="218">
        <f t="shared" si="58"/>
        <v>0.1</v>
      </c>
      <c r="C179" s="219">
        <f t="shared" si="59"/>
        <v>0</v>
      </c>
      <c r="D179" s="282">
        <f t="shared" si="60"/>
        <v>0</v>
      </c>
      <c r="E179" s="281">
        <f>'Core Indicators'!R179</f>
        <v>0</v>
      </c>
      <c r="F179" s="281">
        <f>'Core Indicators'!Z179</f>
        <v>0</v>
      </c>
      <c r="G179" s="219">
        <f t="shared" si="61"/>
        <v>0</v>
      </c>
      <c r="H179" s="281">
        <f>'Core Indicators'!AH179</f>
        <v>0</v>
      </c>
      <c r="I179" s="281">
        <f>'Core Indicators'!AP179</f>
        <v>0</v>
      </c>
      <c r="J179" s="281">
        <f>'Core Indicators'!BN179</f>
        <v>0</v>
      </c>
      <c r="K179" s="281">
        <f t="shared" si="62"/>
        <v>0</v>
      </c>
      <c r="L179" s="218">
        <f t="shared" si="63"/>
        <v>0</v>
      </c>
      <c r="M179" s="282">
        <f t="shared" si="64"/>
        <v>0</v>
      </c>
      <c r="N179" s="283">
        <f>'Core Indicators'!DJ179</f>
        <v>0</v>
      </c>
      <c r="O179" s="283">
        <f>'Core Indicators'!DR179</f>
        <v>0</v>
      </c>
      <c r="P179" s="283">
        <f>'Core Indicators'!DZ179</f>
        <v>0</v>
      </c>
      <c r="Q179" s="283">
        <f>'Core Indicators'!EH179</f>
        <v>0</v>
      </c>
      <c r="R179" s="283">
        <f>'Core Indicators'!EP179</f>
        <v>0</v>
      </c>
      <c r="S179" s="219">
        <f t="shared" si="65"/>
        <v>0.4</v>
      </c>
      <c r="T179" s="219">
        <f t="shared" si="66"/>
        <v>0.83333333333333337</v>
      </c>
      <c r="U179" s="281">
        <v>1</v>
      </c>
      <c r="V179" s="281">
        <v>1</v>
      </c>
      <c r="W179" s="281">
        <f>'Core Indicators'!EX179</f>
        <v>0</v>
      </c>
      <c r="X179" s="219">
        <f t="shared" si="67"/>
        <v>0.5</v>
      </c>
      <c r="Y179" s="281">
        <v>1</v>
      </c>
      <c r="Z179" s="219">
        <f t="shared" si="68"/>
        <v>0</v>
      </c>
      <c r="AA179" s="281">
        <f>'Core Indicators'!FF179</f>
        <v>0</v>
      </c>
      <c r="AB179" s="281">
        <f t="shared" si="69"/>
        <v>0</v>
      </c>
      <c r="AC179" s="11">
        <f>'Core Indicators'!GD179</f>
        <v>0</v>
      </c>
      <c r="AD179" s="11">
        <f>'Core Indicators'!GL179</f>
        <v>0</v>
      </c>
      <c r="AE179" s="11">
        <f>'Core Indicators'!GT179</f>
        <v>0</v>
      </c>
      <c r="AF179" s="11">
        <f>'Core Indicators'!HB179</f>
        <v>0</v>
      </c>
      <c r="AG179" s="11">
        <f t="shared" si="70"/>
        <v>0</v>
      </c>
      <c r="AH179" s="11">
        <f>'Core Indicators'!HJ179</f>
        <v>0</v>
      </c>
      <c r="AI179" s="11">
        <f>'Core Indicators'!HR179</f>
        <v>0</v>
      </c>
      <c r="AJ179" s="11">
        <f t="shared" si="71"/>
        <v>0</v>
      </c>
      <c r="AK179" s="11">
        <f>'Core Indicators'!HZ179</f>
        <v>0</v>
      </c>
      <c r="AL179" s="11">
        <f>'Core Indicators'!IH179</f>
        <v>0</v>
      </c>
      <c r="AM179" s="11">
        <f>'Core Indicators'!IP179</f>
        <v>0</v>
      </c>
      <c r="AN179" s="11">
        <f t="shared" si="72"/>
        <v>0</v>
      </c>
    </row>
    <row r="180" spans="1:40" x14ac:dyDescent="0.3">
      <c r="A180" s="281">
        <f>Lists!C:C</f>
        <v>0</v>
      </c>
      <c r="B180" s="218">
        <f t="shared" si="58"/>
        <v>0.1</v>
      </c>
      <c r="C180" s="219">
        <f t="shared" si="59"/>
        <v>0</v>
      </c>
      <c r="D180" s="282">
        <f t="shared" si="60"/>
        <v>0</v>
      </c>
      <c r="E180" s="281">
        <f>'Core Indicators'!R180</f>
        <v>0</v>
      </c>
      <c r="F180" s="281">
        <f>'Core Indicators'!Z180</f>
        <v>0</v>
      </c>
      <c r="G180" s="219">
        <f t="shared" si="61"/>
        <v>0</v>
      </c>
      <c r="H180" s="281">
        <f>'Core Indicators'!AH180</f>
        <v>0</v>
      </c>
      <c r="I180" s="281">
        <f>'Core Indicators'!AP180</f>
        <v>0</v>
      </c>
      <c r="J180" s="281">
        <f>'Core Indicators'!BN180</f>
        <v>0</v>
      </c>
      <c r="K180" s="281">
        <f t="shared" si="62"/>
        <v>0</v>
      </c>
      <c r="L180" s="218">
        <f t="shared" si="63"/>
        <v>0</v>
      </c>
      <c r="M180" s="282">
        <f t="shared" si="64"/>
        <v>0</v>
      </c>
      <c r="N180" s="283">
        <f>'Core Indicators'!DJ180</f>
        <v>0</v>
      </c>
      <c r="O180" s="283">
        <f>'Core Indicators'!DR180</f>
        <v>0</v>
      </c>
      <c r="P180" s="283">
        <f>'Core Indicators'!DZ180</f>
        <v>0</v>
      </c>
      <c r="Q180" s="283">
        <f>'Core Indicators'!EH180</f>
        <v>0</v>
      </c>
      <c r="R180" s="283">
        <f>'Core Indicators'!EP180</f>
        <v>0</v>
      </c>
      <c r="S180" s="219">
        <f t="shared" si="65"/>
        <v>0.4</v>
      </c>
      <c r="T180" s="219">
        <f t="shared" si="66"/>
        <v>0.83333333333333337</v>
      </c>
      <c r="U180" s="281">
        <v>1</v>
      </c>
      <c r="V180" s="281">
        <v>1</v>
      </c>
      <c r="W180" s="281">
        <f>'Core Indicators'!EX180</f>
        <v>0</v>
      </c>
      <c r="X180" s="219">
        <f t="shared" si="67"/>
        <v>0.5</v>
      </c>
      <c r="Y180" s="281">
        <v>1</v>
      </c>
      <c r="Z180" s="219">
        <f t="shared" si="68"/>
        <v>0</v>
      </c>
      <c r="AA180" s="281">
        <f>'Core Indicators'!FF180</f>
        <v>0</v>
      </c>
      <c r="AB180" s="281">
        <f t="shared" si="69"/>
        <v>0</v>
      </c>
      <c r="AC180" s="11">
        <f>'Core Indicators'!GD180</f>
        <v>0</v>
      </c>
      <c r="AD180" s="11">
        <f>'Core Indicators'!GL180</f>
        <v>0</v>
      </c>
      <c r="AE180" s="11">
        <f>'Core Indicators'!GT180</f>
        <v>0</v>
      </c>
      <c r="AF180" s="11">
        <f>'Core Indicators'!HB180</f>
        <v>0</v>
      </c>
      <c r="AG180" s="11">
        <f t="shared" si="70"/>
        <v>0</v>
      </c>
      <c r="AH180" s="11">
        <f>'Core Indicators'!HJ180</f>
        <v>0</v>
      </c>
      <c r="AI180" s="11">
        <f>'Core Indicators'!HR180</f>
        <v>0</v>
      </c>
      <c r="AJ180" s="11">
        <f t="shared" si="71"/>
        <v>0</v>
      </c>
      <c r="AK180" s="11">
        <f>'Core Indicators'!HZ180</f>
        <v>0</v>
      </c>
      <c r="AL180" s="11">
        <f>'Core Indicators'!IH180</f>
        <v>0</v>
      </c>
      <c r="AM180" s="11">
        <f>'Core Indicators'!IP180</f>
        <v>0</v>
      </c>
      <c r="AN180" s="11">
        <f t="shared" si="72"/>
        <v>0</v>
      </c>
    </row>
    <row r="181" spans="1:40" x14ac:dyDescent="0.3">
      <c r="A181" s="281">
        <f>Lists!C:C</f>
        <v>0</v>
      </c>
      <c r="B181" s="218">
        <f t="shared" si="58"/>
        <v>0.1</v>
      </c>
      <c r="C181" s="219">
        <f t="shared" si="59"/>
        <v>0</v>
      </c>
      <c r="D181" s="282">
        <f t="shared" si="60"/>
        <v>0</v>
      </c>
      <c r="E181" s="281">
        <f>'Core Indicators'!R181</f>
        <v>0</v>
      </c>
      <c r="F181" s="281">
        <f>'Core Indicators'!Z181</f>
        <v>0</v>
      </c>
      <c r="G181" s="219">
        <f t="shared" si="61"/>
        <v>0</v>
      </c>
      <c r="H181" s="281">
        <f>'Core Indicators'!AH181</f>
        <v>0</v>
      </c>
      <c r="I181" s="281">
        <f>'Core Indicators'!AP181</f>
        <v>0</v>
      </c>
      <c r="J181" s="281">
        <f>'Core Indicators'!BN181</f>
        <v>0</v>
      </c>
      <c r="K181" s="281">
        <f t="shared" si="62"/>
        <v>0</v>
      </c>
      <c r="L181" s="218">
        <f t="shared" si="63"/>
        <v>0</v>
      </c>
      <c r="M181" s="282">
        <f t="shared" si="64"/>
        <v>0</v>
      </c>
      <c r="N181" s="283">
        <f>'Core Indicators'!DJ181</f>
        <v>0</v>
      </c>
      <c r="O181" s="283">
        <f>'Core Indicators'!DR181</f>
        <v>0</v>
      </c>
      <c r="P181" s="283">
        <f>'Core Indicators'!DZ181</f>
        <v>0</v>
      </c>
      <c r="Q181" s="283">
        <f>'Core Indicators'!EH181</f>
        <v>0</v>
      </c>
      <c r="R181" s="283">
        <f>'Core Indicators'!EP181</f>
        <v>0</v>
      </c>
      <c r="S181" s="219">
        <f t="shared" si="65"/>
        <v>0.4</v>
      </c>
      <c r="T181" s="219">
        <f t="shared" si="66"/>
        <v>0.83333333333333337</v>
      </c>
      <c r="U181" s="281">
        <v>1</v>
      </c>
      <c r="V181" s="281">
        <v>1</v>
      </c>
      <c r="W181" s="281">
        <f>'Core Indicators'!EX181</f>
        <v>0</v>
      </c>
      <c r="X181" s="219">
        <f t="shared" si="67"/>
        <v>0.5</v>
      </c>
      <c r="Y181" s="281">
        <v>1</v>
      </c>
      <c r="Z181" s="219">
        <f t="shared" si="68"/>
        <v>0</v>
      </c>
      <c r="AA181" s="281">
        <f>'Core Indicators'!FF181</f>
        <v>0</v>
      </c>
      <c r="AB181" s="281">
        <f t="shared" si="69"/>
        <v>0</v>
      </c>
      <c r="AC181" s="11">
        <f>'Core Indicators'!GD181</f>
        <v>0</v>
      </c>
      <c r="AD181" s="11">
        <f>'Core Indicators'!GL181</f>
        <v>0</v>
      </c>
      <c r="AE181" s="11">
        <f>'Core Indicators'!GT181</f>
        <v>0</v>
      </c>
      <c r="AF181" s="11">
        <f>'Core Indicators'!HB181</f>
        <v>0</v>
      </c>
      <c r="AG181" s="11">
        <f t="shared" si="70"/>
        <v>0</v>
      </c>
      <c r="AH181" s="11">
        <f>'Core Indicators'!HJ181</f>
        <v>0</v>
      </c>
      <c r="AI181" s="11">
        <f>'Core Indicators'!HR181</f>
        <v>0</v>
      </c>
      <c r="AJ181" s="11">
        <f t="shared" si="71"/>
        <v>0</v>
      </c>
      <c r="AK181" s="11">
        <f>'Core Indicators'!HZ181</f>
        <v>0</v>
      </c>
      <c r="AL181" s="11">
        <f>'Core Indicators'!IH181</f>
        <v>0</v>
      </c>
      <c r="AM181" s="11">
        <f>'Core Indicators'!IP181</f>
        <v>0</v>
      </c>
      <c r="AN181" s="11">
        <f t="shared" si="72"/>
        <v>0</v>
      </c>
    </row>
    <row r="182" spans="1:40" x14ac:dyDescent="0.3">
      <c r="A182" s="281">
        <f>Lists!C:C</f>
        <v>0</v>
      </c>
      <c r="B182" s="218">
        <f t="shared" si="58"/>
        <v>0.1</v>
      </c>
      <c r="C182" s="219">
        <f t="shared" si="59"/>
        <v>0</v>
      </c>
      <c r="D182" s="282">
        <f t="shared" si="60"/>
        <v>0</v>
      </c>
      <c r="E182" s="281">
        <f>'Core Indicators'!R182</f>
        <v>0</v>
      </c>
      <c r="F182" s="281">
        <f>'Core Indicators'!Z182</f>
        <v>0</v>
      </c>
      <c r="G182" s="219">
        <f t="shared" si="61"/>
        <v>0</v>
      </c>
      <c r="H182" s="281">
        <f>'Core Indicators'!AH182</f>
        <v>0</v>
      </c>
      <c r="I182" s="281">
        <f>'Core Indicators'!AP182</f>
        <v>0</v>
      </c>
      <c r="J182" s="281">
        <f>'Core Indicators'!BN182</f>
        <v>0</v>
      </c>
      <c r="K182" s="281">
        <f t="shared" si="62"/>
        <v>0</v>
      </c>
      <c r="L182" s="218">
        <f t="shared" si="63"/>
        <v>0</v>
      </c>
      <c r="M182" s="282">
        <f t="shared" si="64"/>
        <v>0</v>
      </c>
      <c r="N182" s="283">
        <f>'Core Indicators'!DJ182</f>
        <v>0</v>
      </c>
      <c r="O182" s="283">
        <f>'Core Indicators'!DR182</f>
        <v>0</v>
      </c>
      <c r="P182" s="283">
        <f>'Core Indicators'!DZ182</f>
        <v>0</v>
      </c>
      <c r="Q182" s="283">
        <f>'Core Indicators'!EH182</f>
        <v>0</v>
      </c>
      <c r="R182" s="283">
        <f>'Core Indicators'!EP182</f>
        <v>0</v>
      </c>
      <c r="S182" s="219">
        <f t="shared" si="65"/>
        <v>0.4</v>
      </c>
      <c r="T182" s="219">
        <f t="shared" si="66"/>
        <v>0.83333333333333337</v>
      </c>
      <c r="U182" s="281">
        <v>1</v>
      </c>
      <c r="V182" s="281">
        <v>1</v>
      </c>
      <c r="W182" s="281">
        <f>'Core Indicators'!EX182</f>
        <v>0</v>
      </c>
      <c r="X182" s="219">
        <f t="shared" si="67"/>
        <v>0.5</v>
      </c>
      <c r="Y182" s="281">
        <v>1</v>
      </c>
      <c r="Z182" s="219">
        <f t="shared" si="68"/>
        <v>0</v>
      </c>
      <c r="AA182" s="281">
        <f>'Core Indicators'!FF182</f>
        <v>0</v>
      </c>
      <c r="AB182" s="281">
        <f t="shared" si="69"/>
        <v>0</v>
      </c>
      <c r="AC182" s="11">
        <f>'Core Indicators'!GD182</f>
        <v>0</v>
      </c>
      <c r="AD182" s="11">
        <f>'Core Indicators'!GL182</f>
        <v>0</v>
      </c>
      <c r="AE182" s="11">
        <f>'Core Indicators'!GT182</f>
        <v>0</v>
      </c>
      <c r="AF182" s="11">
        <f>'Core Indicators'!HB182</f>
        <v>0</v>
      </c>
      <c r="AG182" s="11">
        <f t="shared" si="70"/>
        <v>0</v>
      </c>
      <c r="AH182" s="11">
        <f>'Core Indicators'!HJ182</f>
        <v>0</v>
      </c>
      <c r="AI182" s="11">
        <f>'Core Indicators'!HR182</f>
        <v>0</v>
      </c>
      <c r="AJ182" s="11">
        <f t="shared" si="71"/>
        <v>0</v>
      </c>
      <c r="AK182" s="11">
        <f>'Core Indicators'!HZ182</f>
        <v>0</v>
      </c>
      <c r="AL182" s="11">
        <f>'Core Indicators'!IH182</f>
        <v>0</v>
      </c>
      <c r="AM182" s="11">
        <f>'Core Indicators'!IP182</f>
        <v>0</v>
      </c>
      <c r="AN182" s="11">
        <f t="shared" si="72"/>
        <v>0</v>
      </c>
    </row>
    <row r="183" spans="1:40" x14ac:dyDescent="0.3">
      <c r="A183" s="281">
        <f>Lists!C:C</f>
        <v>0</v>
      </c>
      <c r="B183" s="218">
        <f t="shared" si="58"/>
        <v>0.1</v>
      </c>
      <c r="C183" s="219">
        <f t="shared" si="59"/>
        <v>0</v>
      </c>
      <c r="D183" s="282">
        <f t="shared" si="60"/>
        <v>0</v>
      </c>
      <c r="E183" s="281">
        <f>'Core Indicators'!R183</f>
        <v>0</v>
      </c>
      <c r="F183" s="281">
        <f>'Core Indicators'!Z183</f>
        <v>0</v>
      </c>
      <c r="G183" s="219">
        <f t="shared" si="61"/>
        <v>0</v>
      </c>
      <c r="H183" s="281">
        <f>'Core Indicators'!AH183</f>
        <v>0</v>
      </c>
      <c r="I183" s="281">
        <f>'Core Indicators'!AP183</f>
        <v>0</v>
      </c>
      <c r="J183" s="281">
        <f>'Core Indicators'!BN183</f>
        <v>0</v>
      </c>
      <c r="K183" s="281">
        <f t="shared" si="62"/>
        <v>0</v>
      </c>
      <c r="L183" s="218">
        <f t="shared" si="63"/>
        <v>0</v>
      </c>
      <c r="M183" s="282">
        <f t="shared" si="64"/>
        <v>0</v>
      </c>
      <c r="N183" s="283">
        <f>'Core Indicators'!DJ183</f>
        <v>0</v>
      </c>
      <c r="O183" s="283">
        <f>'Core Indicators'!DR183</f>
        <v>0</v>
      </c>
      <c r="P183" s="283">
        <f>'Core Indicators'!DZ183</f>
        <v>0</v>
      </c>
      <c r="Q183" s="283">
        <f>'Core Indicators'!EH183</f>
        <v>0</v>
      </c>
      <c r="R183" s="283">
        <f>'Core Indicators'!EP183</f>
        <v>0</v>
      </c>
      <c r="S183" s="219">
        <f t="shared" si="65"/>
        <v>0.4</v>
      </c>
      <c r="T183" s="219">
        <f t="shared" si="66"/>
        <v>0.83333333333333337</v>
      </c>
      <c r="U183" s="281">
        <v>1</v>
      </c>
      <c r="V183" s="281">
        <v>1</v>
      </c>
      <c r="W183" s="281">
        <f>'Core Indicators'!EX183</f>
        <v>0</v>
      </c>
      <c r="X183" s="219">
        <f t="shared" si="67"/>
        <v>0.5</v>
      </c>
      <c r="Y183" s="281">
        <v>1</v>
      </c>
      <c r="Z183" s="219">
        <f t="shared" si="68"/>
        <v>0</v>
      </c>
      <c r="AA183" s="281">
        <f>'Core Indicators'!FF183</f>
        <v>0</v>
      </c>
      <c r="AB183" s="281">
        <f t="shared" si="69"/>
        <v>0</v>
      </c>
      <c r="AC183" s="11">
        <f>'Core Indicators'!GD183</f>
        <v>0</v>
      </c>
      <c r="AD183" s="11">
        <f>'Core Indicators'!GL183</f>
        <v>0</v>
      </c>
      <c r="AE183" s="11">
        <f>'Core Indicators'!GT183</f>
        <v>0</v>
      </c>
      <c r="AF183" s="11">
        <f>'Core Indicators'!HB183</f>
        <v>0</v>
      </c>
      <c r="AG183" s="11">
        <f t="shared" si="70"/>
        <v>0</v>
      </c>
      <c r="AH183" s="11">
        <f>'Core Indicators'!HJ183</f>
        <v>0</v>
      </c>
      <c r="AI183" s="11">
        <f>'Core Indicators'!HR183</f>
        <v>0</v>
      </c>
      <c r="AJ183" s="11">
        <f t="shared" si="71"/>
        <v>0</v>
      </c>
      <c r="AK183" s="11">
        <f>'Core Indicators'!HZ183</f>
        <v>0</v>
      </c>
      <c r="AL183" s="11">
        <f>'Core Indicators'!IH183</f>
        <v>0</v>
      </c>
      <c r="AM183" s="11">
        <f>'Core Indicators'!IP183</f>
        <v>0</v>
      </c>
      <c r="AN183" s="11">
        <f t="shared" si="72"/>
        <v>0</v>
      </c>
    </row>
    <row r="184" spans="1:40" x14ac:dyDescent="0.3">
      <c r="A184" s="281">
        <f>Lists!C:C</f>
        <v>0</v>
      </c>
      <c r="B184" s="218">
        <f t="shared" si="58"/>
        <v>0.1</v>
      </c>
      <c r="C184" s="219">
        <f t="shared" si="59"/>
        <v>0</v>
      </c>
      <c r="D184" s="282">
        <f t="shared" si="60"/>
        <v>0</v>
      </c>
      <c r="E184" s="281">
        <f>'Core Indicators'!R184</f>
        <v>0</v>
      </c>
      <c r="F184" s="281">
        <f>'Core Indicators'!Z184</f>
        <v>0</v>
      </c>
      <c r="G184" s="219">
        <f t="shared" si="61"/>
        <v>0</v>
      </c>
      <c r="H184" s="281">
        <f>'Core Indicators'!AH184</f>
        <v>0</v>
      </c>
      <c r="I184" s="281">
        <f>'Core Indicators'!AP184</f>
        <v>0</v>
      </c>
      <c r="J184" s="281">
        <f>'Core Indicators'!BN184</f>
        <v>0</v>
      </c>
      <c r="K184" s="281">
        <f t="shared" si="62"/>
        <v>0</v>
      </c>
      <c r="L184" s="218">
        <f t="shared" si="63"/>
        <v>0</v>
      </c>
      <c r="M184" s="282">
        <f t="shared" si="64"/>
        <v>0</v>
      </c>
      <c r="N184" s="283">
        <f>'Core Indicators'!DJ184</f>
        <v>0</v>
      </c>
      <c r="O184" s="283">
        <f>'Core Indicators'!DR184</f>
        <v>0</v>
      </c>
      <c r="P184" s="283">
        <f>'Core Indicators'!DZ184</f>
        <v>0</v>
      </c>
      <c r="Q184" s="283">
        <f>'Core Indicators'!EH184</f>
        <v>0</v>
      </c>
      <c r="R184" s="283">
        <f>'Core Indicators'!EP184</f>
        <v>0</v>
      </c>
      <c r="S184" s="219">
        <f t="shared" si="65"/>
        <v>0.4</v>
      </c>
      <c r="T184" s="219">
        <f t="shared" si="66"/>
        <v>0.83333333333333337</v>
      </c>
      <c r="U184" s="281">
        <v>1</v>
      </c>
      <c r="V184" s="281">
        <v>1</v>
      </c>
      <c r="W184" s="281">
        <f>'Core Indicators'!EX184</f>
        <v>0</v>
      </c>
      <c r="X184" s="219">
        <f t="shared" si="67"/>
        <v>0.5</v>
      </c>
      <c r="Y184" s="281">
        <v>1</v>
      </c>
      <c r="Z184" s="219">
        <f t="shared" si="68"/>
        <v>0</v>
      </c>
      <c r="AA184" s="281">
        <f>'Core Indicators'!FF184</f>
        <v>0</v>
      </c>
      <c r="AB184" s="281">
        <f t="shared" si="69"/>
        <v>0</v>
      </c>
      <c r="AC184" s="11">
        <f>'Core Indicators'!GD184</f>
        <v>0</v>
      </c>
      <c r="AD184" s="11">
        <f>'Core Indicators'!GL184</f>
        <v>0</v>
      </c>
      <c r="AE184" s="11">
        <f>'Core Indicators'!GT184</f>
        <v>0</v>
      </c>
      <c r="AF184" s="11">
        <f>'Core Indicators'!HB184</f>
        <v>0</v>
      </c>
      <c r="AG184" s="11">
        <f t="shared" si="70"/>
        <v>0</v>
      </c>
      <c r="AH184" s="11">
        <f>'Core Indicators'!HJ184</f>
        <v>0</v>
      </c>
      <c r="AI184" s="11">
        <f>'Core Indicators'!HR184</f>
        <v>0</v>
      </c>
      <c r="AJ184" s="11">
        <f t="shared" si="71"/>
        <v>0</v>
      </c>
      <c r="AK184" s="11">
        <f>'Core Indicators'!HZ184</f>
        <v>0</v>
      </c>
      <c r="AL184" s="11">
        <f>'Core Indicators'!IH184</f>
        <v>0</v>
      </c>
      <c r="AM184" s="11">
        <f>'Core Indicators'!IP184</f>
        <v>0</v>
      </c>
      <c r="AN184" s="11">
        <f t="shared" si="72"/>
        <v>0</v>
      </c>
    </row>
    <row r="185" spans="1:40" x14ac:dyDescent="0.3">
      <c r="A185" s="281">
        <f>Lists!C:C</f>
        <v>0</v>
      </c>
      <c r="B185" s="218">
        <f t="shared" si="58"/>
        <v>0.1</v>
      </c>
      <c r="C185" s="219">
        <f t="shared" si="59"/>
        <v>0</v>
      </c>
      <c r="D185" s="282">
        <f t="shared" si="60"/>
        <v>0</v>
      </c>
      <c r="E185" s="281">
        <f>'Core Indicators'!R185</f>
        <v>0</v>
      </c>
      <c r="F185" s="281">
        <f>'Core Indicators'!Z185</f>
        <v>0</v>
      </c>
      <c r="G185" s="219">
        <f t="shared" si="61"/>
        <v>0</v>
      </c>
      <c r="H185" s="281">
        <f>'Core Indicators'!AH185</f>
        <v>0</v>
      </c>
      <c r="I185" s="281">
        <f>'Core Indicators'!AP185</f>
        <v>0</v>
      </c>
      <c r="J185" s="281">
        <f>'Core Indicators'!BN185</f>
        <v>0</v>
      </c>
      <c r="K185" s="281">
        <f t="shared" si="62"/>
        <v>0</v>
      </c>
      <c r="L185" s="218">
        <f t="shared" si="63"/>
        <v>0</v>
      </c>
      <c r="M185" s="282">
        <f t="shared" si="64"/>
        <v>0</v>
      </c>
      <c r="N185" s="283">
        <f>'Core Indicators'!DJ185</f>
        <v>0</v>
      </c>
      <c r="O185" s="283">
        <f>'Core Indicators'!DR185</f>
        <v>0</v>
      </c>
      <c r="P185" s="283">
        <f>'Core Indicators'!DZ185</f>
        <v>0</v>
      </c>
      <c r="Q185" s="283">
        <f>'Core Indicators'!EH185</f>
        <v>0</v>
      </c>
      <c r="R185" s="283">
        <f>'Core Indicators'!EP185</f>
        <v>0</v>
      </c>
      <c r="S185" s="219">
        <f t="shared" si="65"/>
        <v>0.4</v>
      </c>
      <c r="T185" s="219">
        <f t="shared" si="66"/>
        <v>0.83333333333333337</v>
      </c>
      <c r="U185" s="281">
        <v>1</v>
      </c>
      <c r="V185" s="281">
        <v>1</v>
      </c>
      <c r="W185" s="281">
        <f>'Core Indicators'!EX185</f>
        <v>0</v>
      </c>
      <c r="X185" s="219">
        <f t="shared" si="67"/>
        <v>0.5</v>
      </c>
      <c r="Y185" s="281">
        <v>1</v>
      </c>
      <c r="Z185" s="219">
        <f t="shared" si="68"/>
        <v>0</v>
      </c>
      <c r="AA185" s="281">
        <f>'Core Indicators'!FF185</f>
        <v>0</v>
      </c>
      <c r="AB185" s="281">
        <f t="shared" si="69"/>
        <v>0</v>
      </c>
      <c r="AC185" s="11">
        <f>'Core Indicators'!GD185</f>
        <v>0</v>
      </c>
      <c r="AD185" s="11">
        <f>'Core Indicators'!GL185</f>
        <v>0</v>
      </c>
      <c r="AE185" s="11">
        <f>'Core Indicators'!GT185</f>
        <v>0</v>
      </c>
      <c r="AF185" s="11">
        <f>'Core Indicators'!HB185</f>
        <v>0</v>
      </c>
      <c r="AG185" s="11">
        <f t="shared" si="70"/>
        <v>0</v>
      </c>
      <c r="AH185" s="11">
        <f>'Core Indicators'!HJ185</f>
        <v>0</v>
      </c>
      <c r="AI185" s="11">
        <f>'Core Indicators'!HR185</f>
        <v>0</v>
      </c>
      <c r="AJ185" s="11">
        <f t="shared" si="71"/>
        <v>0</v>
      </c>
      <c r="AK185" s="11">
        <f>'Core Indicators'!HZ185</f>
        <v>0</v>
      </c>
      <c r="AL185" s="11">
        <f>'Core Indicators'!IH185</f>
        <v>0</v>
      </c>
      <c r="AM185" s="11">
        <f>'Core Indicators'!IP185</f>
        <v>0</v>
      </c>
      <c r="AN185" s="11">
        <f t="shared" si="72"/>
        <v>0</v>
      </c>
    </row>
    <row r="186" spans="1:40" x14ac:dyDescent="0.3">
      <c r="A186" s="281">
        <f>Lists!C:C</f>
        <v>0</v>
      </c>
      <c r="B186" s="218">
        <f t="shared" si="58"/>
        <v>0.1</v>
      </c>
      <c r="C186" s="219">
        <f t="shared" si="59"/>
        <v>0</v>
      </c>
      <c r="D186" s="282">
        <f t="shared" si="60"/>
        <v>0</v>
      </c>
      <c r="E186" s="281">
        <f>'Core Indicators'!R186</f>
        <v>0</v>
      </c>
      <c r="F186" s="281">
        <f>'Core Indicators'!Z186</f>
        <v>0</v>
      </c>
      <c r="G186" s="219">
        <f t="shared" si="61"/>
        <v>0</v>
      </c>
      <c r="H186" s="281">
        <f>'Core Indicators'!AH186</f>
        <v>0</v>
      </c>
      <c r="I186" s="281">
        <f>'Core Indicators'!AP186</f>
        <v>0</v>
      </c>
      <c r="J186" s="281">
        <f>'Core Indicators'!BN186</f>
        <v>0</v>
      </c>
      <c r="K186" s="281">
        <f t="shared" si="62"/>
        <v>0</v>
      </c>
      <c r="L186" s="218">
        <f t="shared" si="63"/>
        <v>0</v>
      </c>
      <c r="M186" s="282">
        <f t="shared" si="64"/>
        <v>0</v>
      </c>
      <c r="N186" s="283">
        <f>'Core Indicators'!DJ186</f>
        <v>0</v>
      </c>
      <c r="O186" s="283">
        <f>'Core Indicators'!DR186</f>
        <v>0</v>
      </c>
      <c r="P186" s="283">
        <f>'Core Indicators'!DZ186</f>
        <v>0</v>
      </c>
      <c r="Q186" s="283">
        <f>'Core Indicators'!EH186</f>
        <v>0</v>
      </c>
      <c r="R186" s="283">
        <f>'Core Indicators'!EP186</f>
        <v>0</v>
      </c>
      <c r="S186" s="219">
        <f t="shared" si="65"/>
        <v>0.4</v>
      </c>
      <c r="T186" s="219">
        <f t="shared" si="66"/>
        <v>0.83333333333333337</v>
      </c>
      <c r="U186" s="281">
        <v>1</v>
      </c>
      <c r="V186" s="281">
        <v>1</v>
      </c>
      <c r="W186" s="281">
        <f>'Core Indicators'!EX186</f>
        <v>0</v>
      </c>
      <c r="X186" s="219">
        <f t="shared" si="67"/>
        <v>0.5</v>
      </c>
      <c r="Y186" s="281">
        <v>1</v>
      </c>
      <c r="Z186" s="219">
        <f t="shared" si="68"/>
        <v>0</v>
      </c>
      <c r="AA186" s="281">
        <f>'Core Indicators'!FF186</f>
        <v>0</v>
      </c>
      <c r="AB186" s="281">
        <f t="shared" si="69"/>
        <v>0</v>
      </c>
      <c r="AC186" s="11">
        <f>'Core Indicators'!GD186</f>
        <v>0</v>
      </c>
      <c r="AD186" s="11">
        <f>'Core Indicators'!GL186</f>
        <v>0</v>
      </c>
      <c r="AE186" s="11">
        <f>'Core Indicators'!GT186</f>
        <v>0</v>
      </c>
      <c r="AF186" s="11">
        <f>'Core Indicators'!HB186</f>
        <v>0</v>
      </c>
      <c r="AG186" s="11">
        <f t="shared" si="70"/>
        <v>0</v>
      </c>
      <c r="AH186" s="11">
        <f>'Core Indicators'!HJ186</f>
        <v>0</v>
      </c>
      <c r="AI186" s="11">
        <f>'Core Indicators'!HR186</f>
        <v>0</v>
      </c>
      <c r="AJ186" s="11">
        <f t="shared" si="71"/>
        <v>0</v>
      </c>
      <c r="AK186" s="11">
        <f>'Core Indicators'!HZ186</f>
        <v>0</v>
      </c>
      <c r="AL186" s="11">
        <f>'Core Indicators'!IH186</f>
        <v>0</v>
      </c>
      <c r="AM186" s="11">
        <f>'Core Indicators'!IP186</f>
        <v>0</v>
      </c>
      <c r="AN186" s="11">
        <f t="shared" si="72"/>
        <v>0</v>
      </c>
    </row>
    <row r="187" spans="1:40" x14ac:dyDescent="0.3">
      <c r="A187" s="281">
        <f>Lists!C:C</f>
        <v>0</v>
      </c>
      <c r="B187" s="218">
        <f t="shared" si="58"/>
        <v>0.1</v>
      </c>
      <c r="C187" s="219">
        <f t="shared" si="59"/>
        <v>0</v>
      </c>
      <c r="D187" s="282">
        <f t="shared" si="60"/>
        <v>0</v>
      </c>
      <c r="E187" s="281">
        <f>'Core Indicators'!R187</f>
        <v>0</v>
      </c>
      <c r="F187" s="281">
        <f>'Core Indicators'!Z187</f>
        <v>0</v>
      </c>
      <c r="G187" s="219">
        <f t="shared" si="61"/>
        <v>0</v>
      </c>
      <c r="H187" s="281">
        <f>'Core Indicators'!AH187</f>
        <v>0</v>
      </c>
      <c r="I187" s="281">
        <f>'Core Indicators'!AP187</f>
        <v>0</v>
      </c>
      <c r="J187" s="281">
        <f>'Core Indicators'!BN187</f>
        <v>0</v>
      </c>
      <c r="K187" s="281">
        <f t="shared" si="62"/>
        <v>0</v>
      </c>
      <c r="L187" s="218">
        <f t="shared" si="63"/>
        <v>0</v>
      </c>
      <c r="M187" s="282">
        <f t="shared" si="64"/>
        <v>0</v>
      </c>
      <c r="N187" s="283">
        <f>'Core Indicators'!DJ187</f>
        <v>0</v>
      </c>
      <c r="O187" s="283">
        <f>'Core Indicators'!DR187</f>
        <v>0</v>
      </c>
      <c r="P187" s="283">
        <f>'Core Indicators'!DZ187</f>
        <v>0</v>
      </c>
      <c r="Q187" s="283">
        <f>'Core Indicators'!EH187</f>
        <v>0</v>
      </c>
      <c r="R187" s="283">
        <f>'Core Indicators'!EP187</f>
        <v>0</v>
      </c>
      <c r="S187" s="219">
        <f t="shared" si="65"/>
        <v>0.4</v>
      </c>
      <c r="T187" s="219">
        <f t="shared" si="66"/>
        <v>0.83333333333333337</v>
      </c>
      <c r="U187" s="281">
        <v>1</v>
      </c>
      <c r="V187" s="281">
        <v>1</v>
      </c>
      <c r="W187" s="281">
        <f>'Core Indicators'!EX187</f>
        <v>0</v>
      </c>
      <c r="X187" s="219">
        <f t="shared" si="67"/>
        <v>0.5</v>
      </c>
      <c r="Y187" s="281">
        <v>1</v>
      </c>
      <c r="Z187" s="219">
        <f t="shared" si="68"/>
        <v>0</v>
      </c>
      <c r="AA187" s="281">
        <f>'Core Indicators'!FF187</f>
        <v>0</v>
      </c>
      <c r="AB187" s="281">
        <f t="shared" si="69"/>
        <v>0</v>
      </c>
      <c r="AC187" s="11">
        <f>'Core Indicators'!GD187</f>
        <v>0</v>
      </c>
      <c r="AD187" s="11">
        <f>'Core Indicators'!GL187</f>
        <v>0</v>
      </c>
      <c r="AE187" s="11">
        <f>'Core Indicators'!GT187</f>
        <v>0</v>
      </c>
      <c r="AF187" s="11">
        <f>'Core Indicators'!HB187</f>
        <v>0</v>
      </c>
      <c r="AG187" s="11">
        <f t="shared" si="70"/>
        <v>0</v>
      </c>
      <c r="AH187" s="11">
        <f>'Core Indicators'!HJ187</f>
        <v>0</v>
      </c>
      <c r="AI187" s="11">
        <f>'Core Indicators'!HR187</f>
        <v>0</v>
      </c>
      <c r="AJ187" s="11">
        <f t="shared" si="71"/>
        <v>0</v>
      </c>
      <c r="AK187" s="11">
        <f>'Core Indicators'!HZ187</f>
        <v>0</v>
      </c>
      <c r="AL187" s="11">
        <f>'Core Indicators'!IH187</f>
        <v>0</v>
      </c>
      <c r="AM187" s="11">
        <f>'Core Indicators'!IP187</f>
        <v>0</v>
      </c>
      <c r="AN187" s="11">
        <f t="shared" si="72"/>
        <v>0</v>
      </c>
    </row>
    <row r="188" spans="1:40" x14ac:dyDescent="0.3">
      <c r="A188" s="281">
        <f>Lists!C:C</f>
        <v>0</v>
      </c>
      <c r="B188" s="218">
        <f t="shared" si="58"/>
        <v>0.1</v>
      </c>
      <c r="C188" s="219">
        <f t="shared" si="59"/>
        <v>0</v>
      </c>
      <c r="D188" s="282">
        <f t="shared" si="60"/>
        <v>0</v>
      </c>
      <c r="E188" s="281">
        <f>'Core Indicators'!R188</f>
        <v>0</v>
      </c>
      <c r="F188" s="281">
        <f>'Core Indicators'!Z188</f>
        <v>0</v>
      </c>
      <c r="G188" s="219">
        <f t="shared" si="61"/>
        <v>0</v>
      </c>
      <c r="H188" s="281">
        <f>'Core Indicators'!AH188</f>
        <v>0</v>
      </c>
      <c r="I188" s="281">
        <f>'Core Indicators'!AP188</f>
        <v>0</v>
      </c>
      <c r="J188" s="281">
        <f>'Core Indicators'!BN188</f>
        <v>0</v>
      </c>
      <c r="K188" s="281">
        <f t="shared" si="62"/>
        <v>0</v>
      </c>
      <c r="L188" s="218">
        <f t="shared" si="63"/>
        <v>0</v>
      </c>
      <c r="M188" s="282">
        <f t="shared" si="64"/>
        <v>0</v>
      </c>
      <c r="N188" s="283">
        <f>'Core Indicators'!DJ188</f>
        <v>0</v>
      </c>
      <c r="O188" s="283">
        <f>'Core Indicators'!DR188</f>
        <v>0</v>
      </c>
      <c r="P188" s="283">
        <f>'Core Indicators'!DZ188</f>
        <v>0</v>
      </c>
      <c r="Q188" s="283">
        <f>'Core Indicators'!EH188</f>
        <v>0</v>
      </c>
      <c r="R188" s="283">
        <f>'Core Indicators'!EP188</f>
        <v>0</v>
      </c>
      <c r="S188" s="219">
        <f t="shared" si="65"/>
        <v>0.4</v>
      </c>
      <c r="T188" s="219">
        <f t="shared" si="66"/>
        <v>0.83333333333333337</v>
      </c>
      <c r="U188" s="281">
        <v>1</v>
      </c>
      <c r="V188" s="281">
        <v>1</v>
      </c>
      <c r="W188" s="281">
        <f>'Core Indicators'!EX188</f>
        <v>0</v>
      </c>
      <c r="X188" s="219">
        <f t="shared" si="67"/>
        <v>0.5</v>
      </c>
      <c r="Y188" s="281">
        <v>1</v>
      </c>
      <c r="Z188" s="219">
        <f t="shared" si="68"/>
        <v>0</v>
      </c>
      <c r="AA188" s="281">
        <f>'Core Indicators'!FF188</f>
        <v>0</v>
      </c>
      <c r="AB188" s="281">
        <f t="shared" si="69"/>
        <v>0</v>
      </c>
      <c r="AC188" s="11">
        <f>'Core Indicators'!GD188</f>
        <v>0</v>
      </c>
      <c r="AD188" s="11">
        <f>'Core Indicators'!GL188</f>
        <v>0</v>
      </c>
      <c r="AE188" s="11">
        <f>'Core Indicators'!GT188</f>
        <v>0</v>
      </c>
      <c r="AF188" s="11">
        <f>'Core Indicators'!HB188</f>
        <v>0</v>
      </c>
      <c r="AG188" s="11">
        <f t="shared" si="70"/>
        <v>0</v>
      </c>
      <c r="AH188" s="11">
        <f>'Core Indicators'!HJ188</f>
        <v>0</v>
      </c>
      <c r="AI188" s="11">
        <f>'Core Indicators'!HR188</f>
        <v>0</v>
      </c>
      <c r="AJ188" s="11">
        <f t="shared" si="71"/>
        <v>0</v>
      </c>
      <c r="AK188" s="11">
        <f>'Core Indicators'!HZ188</f>
        <v>0</v>
      </c>
      <c r="AL188" s="11">
        <f>'Core Indicators'!IH188</f>
        <v>0</v>
      </c>
      <c r="AM188" s="11">
        <f>'Core Indicators'!IP188</f>
        <v>0</v>
      </c>
      <c r="AN188" s="11">
        <f t="shared" si="72"/>
        <v>0</v>
      </c>
    </row>
    <row r="189" spans="1:40" x14ac:dyDescent="0.3">
      <c r="A189" s="281">
        <f>Lists!C:C</f>
        <v>0</v>
      </c>
      <c r="B189" s="218">
        <f t="shared" si="58"/>
        <v>0.1</v>
      </c>
      <c r="C189" s="219">
        <f t="shared" si="59"/>
        <v>0</v>
      </c>
      <c r="D189" s="282">
        <f t="shared" si="60"/>
        <v>0</v>
      </c>
      <c r="E189" s="281">
        <f>'Core Indicators'!R189</f>
        <v>0</v>
      </c>
      <c r="F189" s="281">
        <f>'Core Indicators'!Z189</f>
        <v>0</v>
      </c>
      <c r="G189" s="219">
        <f t="shared" si="61"/>
        <v>0</v>
      </c>
      <c r="H189" s="281">
        <f>'Core Indicators'!AH189</f>
        <v>0</v>
      </c>
      <c r="I189" s="281">
        <f>'Core Indicators'!AP189</f>
        <v>0</v>
      </c>
      <c r="J189" s="281">
        <f>'Core Indicators'!BN189</f>
        <v>0</v>
      </c>
      <c r="K189" s="281">
        <f t="shared" si="62"/>
        <v>0</v>
      </c>
      <c r="L189" s="218">
        <f t="shared" si="63"/>
        <v>0</v>
      </c>
      <c r="M189" s="282">
        <f t="shared" si="64"/>
        <v>0</v>
      </c>
      <c r="N189" s="283">
        <f>'Core Indicators'!DJ189</f>
        <v>0</v>
      </c>
      <c r="O189" s="283">
        <f>'Core Indicators'!DR189</f>
        <v>0</v>
      </c>
      <c r="P189" s="283">
        <f>'Core Indicators'!DZ189</f>
        <v>0</v>
      </c>
      <c r="Q189" s="283">
        <f>'Core Indicators'!EH189</f>
        <v>0</v>
      </c>
      <c r="R189" s="283">
        <f>'Core Indicators'!EP189</f>
        <v>0</v>
      </c>
      <c r="S189" s="219">
        <f t="shared" si="65"/>
        <v>0.4</v>
      </c>
      <c r="T189" s="219">
        <f t="shared" si="66"/>
        <v>0.83333333333333337</v>
      </c>
      <c r="U189" s="281">
        <v>1</v>
      </c>
      <c r="V189" s="281">
        <v>1</v>
      </c>
      <c r="W189" s="281">
        <f>'Core Indicators'!EX189</f>
        <v>0</v>
      </c>
      <c r="X189" s="219">
        <f t="shared" si="67"/>
        <v>0.5</v>
      </c>
      <c r="Y189" s="281">
        <v>1</v>
      </c>
      <c r="Z189" s="219">
        <f t="shared" si="68"/>
        <v>0</v>
      </c>
      <c r="AA189" s="281">
        <f>'Core Indicators'!FF189</f>
        <v>0</v>
      </c>
      <c r="AB189" s="281">
        <f t="shared" si="69"/>
        <v>0</v>
      </c>
      <c r="AC189" s="11">
        <f>'Core Indicators'!GD189</f>
        <v>0</v>
      </c>
      <c r="AD189" s="11">
        <f>'Core Indicators'!GL189</f>
        <v>0</v>
      </c>
      <c r="AE189" s="11">
        <f>'Core Indicators'!GT189</f>
        <v>0</v>
      </c>
      <c r="AF189" s="11">
        <f>'Core Indicators'!HB189</f>
        <v>0</v>
      </c>
      <c r="AG189" s="11">
        <f t="shared" si="70"/>
        <v>0</v>
      </c>
      <c r="AH189" s="11">
        <f>'Core Indicators'!HJ189</f>
        <v>0</v>
      </c>
      <c r="AI189" s="11">
        <f>'Core Indicators'!HR189</f>
        <v>0</v>
      </c>
      <c r="AJ189" s="11">
        <f t="shared" si="71"/>
        <v>0</v>
      </c>
      <c r="AK189" s="11">
        <f>'Core Indicators'!HZ189</f>
        <v>0</v>
      </c>
      <c r="AL189" s="11">
        <f>'Core Indicators'!IH189</f>
        <v>0</v>
      </c>
      <c r="AM189" s="11">
        <f>'Core Indicators'!IP189</f>
        <v>0</v>
      </c>
      <c r="AN189" s="11">
        <f t="shared" si="72"/>
        <v>0</v>
      </c>
    </row>
    <row r="190" spans="1:40" x14ac:dyDescent="0.3">
      <c r="A190" s="281">
        <f>Lists!C:C</f>
        <v>0</v>
      </c>
      <c r="B190" s="218">
        <f t="shared" si="58"/>
        <v>0.1</v>
      </c>
      <c r="C190" s="219">
        <f t="shared" si="59"/>
        <v>0</v>
      </c>
      <c r="D190" s="282">
        <f t="shared" si="60"/>
        <v>0</v>
      </c>
      <c r="E190" s="281">
        <f>'Core Indicators'!R190</f>
        <v>0</v>
      </c>
      <c r="F190" s="281">
        <f>'Core Indicators'!Z190</f>
        <v>0</v>
      </c>
      <c r="G190" s="219">
        <f t="shared" si="61"/>
        <v>0</v>
      </c>
      <c r="H190" s="281">
        <f>'Core Indicators'!AH190</f>
        <v>0</v>
      </c>
      <c r="I190" s="281">
        <f>'Core Indicators'!AP190</f>
        <v>0</v>
      </c>
      <c r="J190" s="281">
        <f>'Core Indicators'!BN190</f>
        <v>0</v>
      </c>
      <c r="K190" s="281">
        <f t="shared" si="62"/>
        <v>0</v>
      </c>
      <c r="L190" s="218">
        <f t="shared" si="63"/>
        <v>0</v>
      </c>
      <c r="M190" s="282">
        <f t="shared" si="64"/>
        <v>0</v>
      </c>
      <c r="N190" s="283">
        <f>'Core Indicators'!DJ190</f>
        <v>0</v>
      </c>
      <c r="O190" s="283">
        <f>'Core Indicators'!DR190</f>
        <v>0</v>
      </c>
      <c r="P190" s="283">
        <f>'Core Indicators'!DZ190</f>
        <v>0</v>
      </c>
      <c r="Q190" s="283">
        <f>'Core Indicators'!EH190</f>
        <v>0</v>
      </c>
      <c r="R190" s="283">
        <f>'Core Indicators'!EP190</f>
        <v>0</v>
      </c>
      <c r="S190" s="219">
        <f t="shared" si="65"/>
        <v>0.4</v>
      </c>
      <c r="T190" s="219">
        <f t="shared" si="66"/>
        <v>0.83333333333333337</v>
      </c>
      <c r="U190" s="281">
        <v>1</v>
      </c>
      <c r="V190" s="281">
        <v>1</v>
      </c>
      <c r="W190" s="281">
        <f>'Core Indicators'!EX190</f>
        <v>0</v>
      </c>
      <c r="X190" s="219">
        <f t="shared" si="67"/>
        <v>0.5</v>
      </c>
      <c r="Y190" s="281">
        <v>1</v>
      </c>
      <c r="Z190" s="219">
        <f t="shared" si="68"/>
        <v>0</v>
      </c>
      <c r="AA190" s="281">
        <f>'Core Indicators'!FF190</f>
        <v>0</v>
      </c>
      <c r="AB190" s="281">
        <f t="shared" si="69"/>
        <v>0</v>
      </c>
      <c r="AC190" s="11">
        <f>'Core Indicators'!GD190</f>
        <v>0</v>
      </c>
      <c r="AD190" s="11">
        <f>'Core Indicators'!GL190</f>
        <v>0</v>
      </c>
      <c r="AE190" s="11">
        <f>'Core Indicators'!GT190</f>
        <v>0</v>
      </c>
      <c r="AF190" s="11">
        <f>'Core Indicators'!HB190</f>
        <v>0</v>
      </c>
      <c r="AG190" s="11">
        <f t="shared" si="70"/>
        <v>0</v>
      </c>
      <c r="AH190" s="11">
        <f>'Core Indicators'!HJ190</f>
        <v>0</v>
      </c>
      <c r="AI190" s="11">
        <f>'Core Indicators'!HR190</f>
        <v>0</v>
      </c>
      <c r="AJ190" s="11">
        <f t="shared" si="71"/>
        <v>0</v>
      </c>
      <c r="AK190" s="11">
        <f>'Core Indicators'!HZ190</f>
        <v>0</v>
      </c>
      <c r="AL190" s="11">
        <f>'Core Indicators'!IH190</f>
        <v>0</v>
      </c>
      <c r="AM190" s="11">
        <f>'Core Indicators'!IP190</f>
        <v>0</v>
      </c>
      <c r="AN190" s="11">
        <f t="shared" si="72"/>
        <v>0</v>
      </c>
    </row>
    <row r="191" spans="1:40" x14ac:dyDescent="0.3">
      <c r="A191" s="281">
        <f>Lists!C:C</f>
        <v>0</v>
      </c>
      <c r="B191" s="218">
        <f t="shared" si="58"/>
        <v>0.1</v>
      </c>
      <c r="C191" s="219">
        <f t="shared" si="59"/>
        <v>0</v>
      </c>
      <c r="D191" s="282">
        <f t="shared" si="60"/>
        <v>0</v>
      </c>
      <c r="E191" s="281">
        <f>'Core Indicators'!R191</f>
        <v>0</v>
      </c>
      <c r="F191" s="281">
        <f>'Core Indicators'!Z191</f>
        <v>0</v>
      </c>
      <c r="G191" s="219">
        <f t="shared" si="61"/>
        <v>0</v>
      </c>
      <c r="H191" s="281">
        <f>'Core Indicators'!AH191</f>
        <v>0</v>
      </c>
      <c r="I191" s="281">
        <f>'Core Indicators'!AP191</f>
        <v>0</v>
      </c>
      <c r="J191" s="281">
        <f>'Core Indicators'!BN191</f>
        <v>0</v>
      </c>
      <c r="K191" s="281">
        <f t="shared" si="62"/>
        <v>0</v>
      </c>
      <c r="L191" s="218">
        <f t="shared" si="63"/>
        <v>0</v>
      </c>
      <c r="M191" s="282">
        <f t="shared" si="64"/>
        <v>0</v>
      </c>
      <c r="N191" s="283">
        <f>'Core Indicators'!DJ191</f>
        <v>0</v>
      </c>
      <c r="O191" s="283">
        <f>'Core Indicators'!DR191</f>
        <v>0</v>
      </c>
      <c r="P191" s="283">
        <f>'Core Indicators'!DZ191</f>
        <v>0</v>
      </c>
      <c r="Q191" s="283">
        <f>'Core Indicators'!EH191</f>
        <v>0</v>
      </c>
      <c r="R191" s="283">
        <f>'Core Indicators'!EP191</f>
        <v>0</v>
      </c>
      <c r="S191" s="219">
        <f t="shared" si="65"/>
        <v>0.4</v>
      </c>
      <c r="T191" s="219">
        <f t="shared" si="66"/>
        <v>0.83333333333333337</v>
      </c>
      <c r="U191" s="281">
        <v>1</v>
      </c>
      <c r="V191" s="281">
        <v>1</v>
      </c>
      <c r="W191" s="281">
        <f>'Core Indicators'!EX191</f>
        <v>0</v>
      </c>
      <c r="X191" s="219">
        <f t="shared" si="67"/>
        <v>0.5</v>
      </c>
      <c r="Y191" s="281">
        <v>1</v>
      </c>
      <c r="Z191" s="219">
        <f t="shared" si="68"/>
        <v>0</v>
      </c>
      <c r="AA191" s="281">
        <f>'Core Indicators'!FF191</f>
        <v>0</v>
      </c>
      <c r="AB191" s="281">
        <f t="shared" si="69"/>
        <v>0</v>
      </c>
      <c r="AC191" s="11">
        <f>'Core Indicators'!GD191</f>
        <v>0</v>
      </c>
      <c r="AD191" s="11">
        <f>'Core Indicators'!GL191</f>
        <v>0</v>
      </c>
      <c r="AE191" s="11">
        <f>'Core Indicators'!GT191</f>
        <v>0</v>
      </c>
      <c r="AF191" s="11">
        <f>'Core Indicators'!HB191</f>
        <v>0</v>
      </c>
      <c r="AG191" s="11">
        <f t="shared" si="70"/>
        <v>0</v>
      </c>
      <c r="AH191" s="11">
        <f>'Core Indicators'!HJ191</f>
        <v>0</v>
      </c>
      <c r="AI191" s="11">
        <f>'Core Indicators'!HR191</f>
        <v>0</v>
      </c>
      <c r="AJ191" s="11">
        <f t="shared" si="71"/>
        <v>0</v>
      </c>
      <c r="AK191" s="11">
        <f>'Core Indicators'!HZ191</f>
        <v>0</v>
      </c>
      <c r="AL191" s="11">
        <f>'Core Indicators'!IH191</f>
        <v>0</v>
      </c>
      <c r="AM191" s="11">
        <f>'Core Indicators'!IP191</f>
        <v>0</v>
      </c>
      <c r="AN191" s="11">
        <f t="shared" si="72"/>
        <v>0</v>
      </c>
    </row>
    <row r="192" spans="1:40" x14ac:dyDescent="0.3">
      <c r="A192" s="281">
        <f>Lists!C:C</f>
        <v>0</v>
      </c>
      <c r="B192" s="218">
        <f t="shared" si="58"/>
        <v>0.1</v>
      </c>
      <c r="C192" s="219">
        <f t="shared" si="59"/>
        <v>0</v>
      </c>
      <c r="D192" s="282">
        <f t="shared" si="60"/>
        <v>0</v>
      </c>
      <c r="E192" s="281">
        <f>'Core Indicators'!R192</f>
        <v>0</v>
      </c>
      <c r="F192" s="281">
        <f>'Core Indicators'!Z192</f>
        <v>0</v>
      </c>
      <c r="G192" s="219">
        <f t="shared" si="61"/>
        <v>0</v>
      </c>
      <c r="H192" s="281">
        <f>'Core Indicators'!AH192</f>
        <v>0</v>
      </c>
      <c r="I192" s="281">
        <f>'Core Indicators'!AP192</f>
        <v>0</v>
      </c>
      <c r="J192" s="281">
        <f>'Core Indicators'!BN192</f>
        <v>0</v>
      </c>
      <c r="K192" s="281">
        <f t="shared" si="62"/>
        <v>0</v>
      </c>
      <c r="L192" s="218">
        <f t="shared" si="63"/>
        <v>0</v>
      </c>
      <c r="M192" s="282">
        <f t="shared" si="64"/>
        <v>0</v>
      </c>
      <c r="N192" s="283">
        <f>'Core Indicators'!DJ192</f>
        <v>0</v>
      </c>
      <c r="O192" s="283">
        <f>'Core Indicators'!DR192</f>
        <v>0</v>
      </c>
      <c r="P192" s="283">
        <f>'Core Indicators'!DZ192</f>
        <v>0</v>
      </c>
      <c r="Q192" s="283">
        <f>'Core Indicators'!EH192</f>
        <v>0</v>
      </c>
      <c r="R192" s="283">
        <f>'Core Indicators'!EP192</f>
        <v>0</v>
      </c>
      <c r="S192" s="219">
        <f t="shared" si="65"/>
        <v>0.4</v>
      </c>
      <c r="T192" s="219">
        <f t="shared" si="66"/>
        <v>0.83333333333333337</v>
      </c>
      <c r="U192" s="281">
        <v>1</v>
      </c>
      <c r="V192" s="281">
        <v>1</v>
      </c>
      <c r="W192" s="281">
        <f>'Core Indicators'!EX192</f>
        <v>0</v>
      </c>
      <c r="X192" s="219">
        <f t="shared" si="67"/>
        <v>0.5</v>
      </c>
      <c r="Y192" s="281">
        <v>1</v>
      </c>
      <c r="Z192" s="219">
        <f t="shared" si="68"/>
        <v>0</v>
      </c>
      <c r="AA192" s="281">
        <f>'Core Indicators'!FF192</f>
        <v>0</v>
      </c>
      <c r="AB192" s="281">
        <f t="shared" si="69"/>
        <v>0</v>
      </c>
      <c r="AC192" s="11">
        <f>'Core Indicators'!GD192</f>
        <v>0</v>
      </c>
      <c r="AD192" s="11">
        <f>'Core Indicators'!GL192</f>
        <v>0</v>
      </c>
      <c r="AE192" s="11">
        <f>'Core Indicators'!GT192</f>
        <v>0</v>
      </c>
      <c r="AF192" s="11">
        <f>'Core Indicators'!HB192</f>
        <v>0</v>
      </c>
      <c r="AG192" s="11">
        <f t="shared" si="70"/>
        <v>0</v>
      </c>
      <c r="AH192" s="11">
        <f>'Core Indicators'!HJ192</f>
        <v>0</v>
      </c>
      <c r="AI192" s="11">
        <f>'Core Indicators'!HR192</f>
        <v>0</v>
      </c>
      <c r="AJ192" s="11">
        <f t="shared" si="71"/>
        <v>0</v>
      </c>
      <c r="AK192" s="11">
        <f>'Core Indicators'!HZ192</f>
        <v>0</v>
      </c>
      <c r="AL192" s="11">
        <f>'Core Indicators'!IH192</f>
        <v>0</v>
      </c>
      <c r="AM192" s="11">
        <f>'Core Indicators'!IP192</f>
        <v>0</v>
      </c>
      <c r="AN192" s="11">
        <f t="shared" si="72"/>
        <v>0</v>
      </c>
    </row>
    <row r="193" spans="1:40" x14ac:dyDescent="0.3">
      <c r="A193" s="281">
        <f>Lists!C:C</f>
        <v>0</v>
      </c>
      <c r="B193" s="218">
        <f t="shared" si="58"/>
        <v>0.1</v>
      </c>
      <c r="C193" s="219">
        <f t="shared" si="59"/>
        <v>0</v>
      </c>
      <c r="D193" s="282">
        <f t="shared" si="60"/>
        <v>0</v>
      </c>
      <c r="E193" s="281">
        <f>'Core Indicators'!R193</f>
        <v>0</v>
      </c>
      <c r="F193" s="281">
        <f>'Core Indicators'!Z193</f>
        <v>0</v>
      </c>
      <c r="G193" s="219">
        <f t="shared" si="61"/>
        <v>0</v>
      </c>
      <c r="H193" s="281">
        <f>'Core Indicators'!AH193</f>
        <v>0</v>
      </c>
      <c r="I193" s="281">
        <f>'Core Indicators'!AP193</f>
        <v>0</v>
      </c>
      <c r="J193" s="281">
        <f>'Core Indicators'!BN193</f>
        <v>0</v>
      </c>
      <c r="K193" s="281">
        <f t="shared" si="62"/>
        <v>0</v>
      </c>
      <c r="L193" s="218">
        <f t="shared" si="63"/>
        <v>0</v>
      </c>
      <c r="M193" s="282">
        <f t="shared" si="64"/>
        <v>0</v>
      </c>
      <c r="N193" s="283">
        <f>'Core Indicators'!DJ193</f>
        <v>0</v>
      </c>
      <c r="O193" s="283">
        <f>'Core Indicators'!DR193</f>
        <v>0</v>
      </c>
      <c r="P193" s="283">
        <f>'Core Indicators'!DZ193</f>
        <v>0</v>
      </c>
      <c r="Q193" s="283">
        <f>'Core Indicators'!EH193</f>
        <v>0</v>
      </c>
      <c r="R193" s="283">
        <f>'Core Indicators'!EP193</f>
        <v>0</v>
      </c>
      <c r="S193" s="219">
        <f t="shared" si="65"/>
        <v>0.4</v>
      </c>
      <c r="T193" s="219">
        <f t="shared" si="66"/>
        <v>0.83333333333333337</v>
      </c>
      <c r="U193" s="281">
        <v>1</v>
      </c>
      <c r="V193" s="281">
        <v>1</v>
      </c>
      <c r="W193" s="281">
        <f>'Core Indicators'!EX193</f>
        <v>0</v>
      </c>
      <c r="X193" s="219">
        <f t="shared" si="67"/>
        <v>0.5</v>
      </c>
      <c r="Y193" s="281">
        <v>1</v>
      </c>
      <c r="Z193" s="219">
        <f t="shared" si="68"/>
        <v>0</v>
      </c>
      <c r="AA193" s="281">
        <f>'Core Indicators'!FF193</f>
        <v>0</v>
      </c>
      <c r="AB193" s="281">
        <f t="shared" si="69"/>
        <v>0</v>
      </c>
      <c r="AC193" s="11">
        <f>'Core Indicators'!GD193</f>
        <v>0</v>
      </c>
      <c r="AD193" s="11">
        <f>'Core Indicators'!GL193</f>
        <v>0</v>
      </c>
      <c r="AE193" s="11">
        <f>'Core Indicators'!GT193</f>
        <v>0</v>
      </c>
      <c r="AF193" s="11">
        <f>'Core Indicators'!HB193</f>
        <v>0</v>
      </c>
      <c r="AG193" s="11">
        <f t="shared" si="70"/>
        <v>0</v>
      </c>
      <c r="AH193" s="11">
        <f>'Core Indicators'!HJ193</f>
        <v>0</v>
      </c>
      <c r="AI193" s="11">
        <f>'Core Indicators'!HR193</f>
        <v>0</v>
      </c>
      <c r="AJ193" s="11">
        <f t="shared" si="71"/>
        <v>0</v>
      </c>
      <c r="AK193" s="11">
        <f>'Core Indicators'!HZ193</f>
        <v>0</v>
      </c>
      <c r="AL193" s="11">
        <f>'Core Indicators'!IH193</f>
        <v>0</v>
      </c>
      <c r="AM193" s="11">
        <f>'Core Indicators'!IP193</f>
        <v>0</v>
      </c>
      <c r="AN193" s="11">
        <f t="shared" si="72"/>
        <v>0</v>
      </c>
    </row>
    <row r="194" spans="1:40" x14ac:dyDescent="0.3">
      <c r="A194" s="281">
        <f>Lists!C:C</f>
        <v>0</v>
      </c>
      <c r="B194" s="218">
        <f t="shared" si="58"/>
        <v>0.1</v>
      </c>
      <c r="C194" s="219">
        <f t="shared" si="59"/>
        <v>0</v>
      </c>
      <c r="D194" s="282">
        <f t="shared" si="60"/>
        <v>0</v>
      </c>
      <c r="E194" s="281">
        <f>'Core Indicators'!R194</f>
        <v>0</v>
      </c>
      <c r="F194" s="281">
        <f>'Core Indicators'!Z194</f>
        <v>0</v>
      </c>
      <c r="G194" s="219">
        <f t="shared" si="61"/>
        <v>0</v>
      </c>
      <c r="H194" s="281">
        <f>'Core Indicators'!AH194</f>
        <v>0</v>
      </c>
      <c r="I194" s="281">
        <f>'Core Indicators'!AP194</f>
        <v>0</v>
      </c>
      <c r="J194" s="281">
        <f>'Core Indicators'!BN194</f>
        <v>0</v>
      </c>
      <c r="K194" s="281">
        <f t="shared" si="62"/>
        <v>0</v>
      </c>
      <c r="L194" s="218">
        <f t="shared" si="63"/>
        <v>0</v>
      </c>
      <c r="M194" s="282">
        <f t="shared" si="64"/>
        <v>0</v>
      </c>
      <c r="N194" s="283">
        <f>'Core Indicators'!DJ194</f>
        <v>0</v>
      </c>
      <c r="O194" s="283">
        <f>'Core Indicators'!DR194</f>
        <v>0</v>
      </c>
      <c r="P194" s="283">
        <f>'Core Indicators'!DZ194</f>
        <v>0</v>
      </c>
      <c r="Q194" s="283">
        <f>'Core Indicators'!EH194</f>
        <v>0</v>
      </c>
      <c r="R194" s="283">
        <f>'Core Indicators'!EP194</f>
        <v>0</v>
      </c>
      <c r="S194" s="219">
        <f t="shared" si="65"/>
        <v>0.4</v>
      </c>
      <c r="T194" s="219">
        <f t="shared" si="66"/>
        <v>0.83333333333333337</v>
      </c>
      <c r="U194" s="281">
        <v>1</v>
      </c>
      <c r="V194" s="281">
        <v>1</v>
      </c>
      <c r="W194" s="281">
        <f>'Core Indicators'!EX194</f>
        <v>0</v>
      </c>
      <c r="X194" s="219">
        <f t="shared" si="67"/>
        <v>0.5</v>
      </c>
      <c r="Y194" s="281">
        <v>1</v>
      </c>
      <c r="Z194" s="219">
        <f t="shared" si="68"/>
        <v>0</v>
      </c>
      <c r="AA194" s="281">
        <f>'Core Indicators'!FF194</f>
        <v>0</v>
      </c>
      <c r="AB194" s="281">
        <f t="shared" si="69"/>
        <v>0</v>
      </c>
      <c r="AC194" s="11">
        <f>'Core Indicators'!GD194</f>
        <v>0</v>
      </c>
      <c r="AD194" s="11">
        <f>'Core Indicators'!GL194</f>
        <v>0</v>
      </c>
      <c r="AE194" s="11">
        <f>'Core Indicators'!GT194</f>
        <v>0</v>
      </c>
      <c r="AF194" s="11">
        <f>'Core Indicators'!HB194</f>
        <v>0</v>
      </c>
      <c r="AG194" s="11">
        <f t="shared" si="70"/>
        <v>0</v>
      </c>
      <c r="AH194" s="11">
        <f>'Core Indicators'!HJ194</f>
        <v>0</v>
      </c>
      <c r="AI194" s="11">
        <f>'Core Indicators'!HR194</f>
        <v>0</v>
      </c>
      <c r="AJ194" s="11">
        <f t="shared" si="71"/>
        <v>0</v>
      </c>
      <c r="AK194" s="11">
        <f>'Core Indicators'!HZ194</f>
        <v>0</v>
      </c>
      <c r="AL194" s="11">
        <f>'Core Indicators'!IH194</f>
        <v>0</v>
      </c>
      <c r="AM194" s="11">
        <f>'Core Indicators'!IP194</f>
        <v>0</v>
      </c>
      <c r="AN194" s="11">
        <f t="shared" si="72"/>
        <v>0</v>
      </c>
    </row>
    <row r="195" spans="1:40" x14ac:dyDescent="0.3">
      <c r="A195" s="281">
        <f>Lists!C:C</f>
        <v>0</v>
      </c>
      <c r="B195" s="218">
        <f t="shared" si="58"/>
        <v>0.1</v>
      </c>
      <c r="C195" s="219">
        <f t="shared" si="59"/>
        <v>0</v>
      </c>
      <c r="D195" s="282">
        <f t="shared" si="60"/>
        <v>0</v>
      </c>
      <c r="E195" s="281">
        <f>'Core Indicators'!R195</f>
        <v>0</v>
      </c>
      <c r="F195" s="281">
        <f>'Core Indicators'!Z195</f>
        <v>0</v>
      </c>
      <c r="G195" s="219">
        <f t="shared" si="61"/>
        <v>0</v>
      </c>
      <c r="H195" s="281">
        <f>'Core Indicators'!AH195</f>
        <v>0</v>
      </c>
      <c r="I195" s="281">
        <f>'Core Indicators'!AP195</f>
        <v>0</v>
      </c>
      <c r="J195" s="281">
        <f>'Core Indicators'!BN195</f>
        <v>0</v>
      </c>
      <c r="K195" s="281">
        <f t="shared" si="62"/>
        <v>0</v>
      </c>
      <c r="L195" s="218">
        <f t="shared" si="63"/>
        <v>0</v>
      </c>
      <c r="M195" s="282">
        <f t="shared" si="64"/>
        <v>0</v>
      </c>
      <c r="N195" s="283">
        <f>'Core Indicators'!DJ195</f>
        <v>0</v>
      </c>
      <c r="O195" s="283">
        <f>'Core Indicators'!DR195</f>
        <v>0</v>
      </c>
      <c r="P195" s="283">
        <f>'Core Indicators'!DZ195</f>
        <v>0</v>
      </c>
      <c r="Q195" s="283">
        <f>'Core Indicators'!EH195</f>
        <v>0</v>
      </c>
      <c r="R195" s="283">
        <f>'Core Indicators'!EP195</f>
        <v>0</v>
      </c>
      <c r="S195" s="219">
        <f t="shared" si="65"/>
        <v>0.4</v>
      </c>
      <c r="T195" s="219">
        <f t="shared" si="66"/>
        <v>0.83333333333333337</v>
      </c>
      <c r="U195" s="281">
        <v>1</v>
      </c>
      <c r="V195" s="281">
        <v>1</v>
      </c>
      <c r="W195" s="281">
        <f>'Core Indicators'!EX195</f>
        <v>0</v>
      </c>
      <c r="X195" s="219">
        <f t="shared" si="67"/>
        <v>0.5</v>
      </c>
      <c r="Y195" s="281">
        <v>1</v>
      </c>
      <c r="Z195" s="219">
        <f t="shared" si="68"/>
        <v>0</v>
      </c>
      <c r="AA195" s="281">
        <f>'Core Indicators'!FF195</f>
        <v>0</v>
      </c>
      <c r="AB195" s="281">
        <f t="shared" si="69"/>
        <v>0</v>
      </c>
      <c r="AC195" s="11">
        <f>'Core Indicators'!GD195</f>
        <v>0</v>
      </c>
      <c r="AD195" s="11">
        <f>'Core Indicators'!GL195</f>
        <v>0</v>
      </c>
      <c r="AE195" s="11">
        <f>'Core Indicators'!GT195</f>
        <v>0</v>
      </c>
      <c r="AF195" s="11">
        <f>'Core Indicators'!HB195</f>
        <v>0</v>
      </c>
      <c r="AG195" s="11">
        <f t="shared" si="70"/>
        <v>0</v>
      </c>
      <c r="AH195" s="11">
        <f>'Core Indicators'!HJ195</f>
        <v>0</v>
      </c>
      <c r="AI195" s="11">
        <f>'Core Indicators'!HR195</f>
        <v>0</v>
      </c>
      <c r="AJ195" s="11">
        <f t="shared" si="71"/>
        <v>0</v>
      </c>
      <c r="AK195" s="11">
        <f>'Core Indicators'!HZ195</f>
        <v>0</v>
      </c>
      <c r="AL195" s="11">
        <f>'Core Indicators'!IH195</f>
        <v>0</v>
      </c>
      <c r="AM195" s="11">
        <f>'Core Indicators'!IP195</f>
        <v>0</v>
      </c>
      <c r="AN195" s="11">
        <f t="shared" si="72"/>
        <v>0</v>
      </c>
    </row>
    <row r="196" spans="1:40" x14ac:dyDescent="0.3">
      <c r="A196" s="281">
        <f>Lists!C:C</f>
        <v>0</v>
      </c>
      <c r="B196" s="218">
        <f t="shared" si="58"/>
        <v>0.1</v>
      </c>
      <c r="C196" s="219">
        <f t="shared" si="59"/>
        <v>0</v>
      </c>
      <c r="D196" s="282">
        <f t="shared" si="60"/>
        <v>0</v>
      </c>
      <c r="E196" s="281">
        <f>'Core Indicators'!R196</f>
        <v>0</v>
      </c>
      <c r="F196" s="281">
        <f>'Core Indicators'!Z196</f>
        <v>0</v>
      </c>
      <c r="G196" s="219">
        <f t="shared" si="61"/>
        <v>0</v>
      </c>
      <c r="H196" s="281">
        <f>'Core Indicators'!AH196</f>
        <v>0</v>
      </c>
      <c r="I196" s="281">
        <f>'Core Indicators'!AP196</f>
        <v>0</v>
      </c>
      <c r="J196" s="281">
        <f>'Core Indicators'!BN196</f>
        <v>0</v>
      </c>
      <c r="K196" s="281">
        <f t="shared" si="62"/>
        <v>0</v>
      </c>
      <c r="L196" s="218">
        <f t="shared" si="63"/>
        <v>0</v>
      </c>
      <c r="M196" s="282">
        <f t="shared" si="64"/>
        <v>0</v>
      </c>
      <c r="N196" s="283">
        <f>'Core Indicators'!DJ196</f>
        <v>0</v>
      </c>
      <c r="O196" s="283">
        <f>'Core Indicators'!DR196</f>
        <v>0</v>
      </c>
      <c r="P196" s="283">
        <f>'Core Indicators'!DZ196</f>
        <v>0</v>
      </c>
      <c r="Q196" s="283">
        <f>'Core Indicators'!EH196</f>
        <v>0</v>
      </c>
      <c r="R196" s="283">
        <f>'Core Indicators'!EP196</f>
        <v>0</v>
      </c>
      <c r="S196" s="219">
        <f t="shared" si="65"/>
        <v>0.4</v>
      </c>
      <c r="T196" s="219">
        <f t="shared" si="66"/>
        <v>0.83333333333333337</v>
      </c>
      <c r="U196" s="281">
        <v>1</v>
      </c>
      <c r="V196" s="281">
        <v>1</v>
      </c>
      <c r="W196" s="281">
        <f>'Core Indicators'!EX196</f>
        <v>0</v>
      </c>
      <c r="X196" s="219">
        <f t="shared" si="67"/>
        <v>0.5</v>
      </c>
      <c r="Y196" s="281">
        <v>1</v>
      </c>
      <c r="Z196" s="219">
        <f t="shared" si="68"/>
        <v>0</v>
      </c>
      <c r="AA196" s="281">
        <f>'Core Indicators'!FF196</f>
        <v>0</v>
      </c>
      <c r="AB196" s="281">
        <f t="shared" si="69"/>
        <v>0</v>
      </c>
      <c r="AC196" s="11">
        <f>'Core Indicators'!GD196</f>
        <v>0</v>
      </c>
      <c r="AD196" s="11">
        <f>'Core Indicators'!GL196</f>
        <v>0</v>
      </c>
      <c r="AE196" s="11">
        <f>'Core Indicators'!GT196</f>
        <v>0</v>
      </c>
      <c r="AF196" s="11">
        <f>'Core Indicators'!HB196</f>
        <v>0</v>
      </c>
      <c r="AG196" s="11">
        <f t="shared" si="70"/>
        <v>0</v>
      </c>
      <c r="AH196" s="11">
        <f>'Core Indicators'!HJ196</f>
        <v>0</v>
      </c>
      <c r="AI196" s="11">
        <f>'Core Indicators'!HR196</f>
        <v>0</v>
      </c>
      <c r="AJ196" s="11">
        <f t="shared" si="71"/>
        <v>0</v>
      </c>
      <c r="AK196" s="11">
        <f>'Core Indicators'!HZ196</f>
        <v>0</v>
      </c>
      <c r="AL196" s="11">
        <f>'Core Indicators'!IH196</f>
        <v>0</v>
      </c>
      <c r="AM196" s="11">
        <f>'Core Indicators'!IP196</f>
        <v>0</v>
      </c>
      <c r="AN196" s="11">
        <f t="shared" si="72"/>
        <v>0</v>
      </c>
    </row>
    <row r="197" spans="1:40" x14ac:dyDescent="0.3">
      <c r="A197" s="281">
        <f>Lists!C:C</f>
        <v>0</v>
      </c>
      <c r="B197" s="218">
        <f t="shared" si="58"/>
        <v>0.1</v>
      </c>
      <c r="C197" s="219">
        <f t="shared" si="59"/>
        <v>0</v>
      </c>
      <c r="D197" s="282">
        <f t="shared" si="60"/>
        <v>0</v>
      </c>
      <c r="E197" s="281">
        <f>'Core Indicators'!R197</f>
        <v>0</v>
      </c>
      <c r="F197" s="281">
        <f>'Core Indicators'!Z197</f>
        <v>0</v>
      </c>
      <c r="G197" s="219">
        <f t="shared" si="61"/>
        <v>0</v>
      </c>
      <c r="H197" s="281">
        <f>'Core Indicators'!AH197</f>
        <v>0</v>
      </c>
      <c r="I197" s="281">
        <f>'Core Indicators'!AP197</f>
        <v>0</v>
      </c>
      <c r="J197" s="281">
        <f>'Core Indicators'!BN197</f>
        <v>0</v>
      </c>
      <c r="K197" s="281">
        <f t="shared" si="62"/>
        <v>0</v>
      </c>
      <c r="L197" s="218">
        <f t="shared" si="63"/>
        <v>0</v>
      </c>
      <c r="M197" s="282">
        <f t="shared" si="64"/>
        <v>0</v>
      </c>
      <c r="N197" s="283">
        <f>'Core Indicators'!DJ197</f>
        <v>0</v>
      </c>
      <c r="O197" s="283">
        <f>'Core Indicators'!DR197</f>
        <v>0</v>
      </c>
      <c r="P197" s="283">
        <f>'Core Indicators'!DZ197</f>
        <v>0</v>
      </c>
      <c r="Q197" s="283">
        <f>'Core Indicators'!EH197</f>
        <v>0</v>
      </c>
      <c r="R197" s="283">
        <f>'Core Indicators'!EP197</f>
        <v>0</v>
      </c>
      <c r="S197" s="219">
        <f t="shared" si="65"/>
        <v>0.4</v>
      </c>
      <c r="T197" s="219">
        <f t="shared" si="66"/>
        <v>0.83333333333333337</v>
      </c>
      <c r="U197" s="281">
        <v>1</v>
      </c>
      <c r="V197" s="281">
        <v>1</v>
      </c>
      <c r="W197" s="281">
        <f>'Core Indicators'!EX197</f>
        <v>0</v>
      </c>
      <c r="X197" s="219">
        <f t="shared" si="67"/>
        <v>0.5</v>
      </c>
      <c r="Y197" s="281">
        <v>1</v>
      </c>
      <c r="Z197" s="219">
        <f t="shared" si="68"/>
        <v>0</v>
      </c>
      <c r="AA197" s="281">
        <f>'Core Indicators'!FF197</f>
        <v>0</v>
      </c>
      <c r="AB197" s="281">
        <f t="shared" si="69"/>
        <v>0</v>
      </c>
      <c r="AC197" s="11">
        <f>'Core Indicators'!GD197</f>
        <v>0</v>
      </c>
      <c r="AD197" s="11">
        <f>'Core Indicators'!GL197</f>
        <v>0</v>
      </c>
      <c r="AE197" s="11">
        <f>'Core Indicators'!GT197</f>
        <v>0</v>
      </c>
      <c r="AF197" s="11">
        <f>'Core Indicators'!HB197</f>
        <v>0</v>
      </c>
      <c r="AG197" s="11">
        <f t="shared" si="70"/>
        <v>0</v>
      </c>
      <c r="AH197" s="11">
        <f>'Core Indicators'!HJ197</f>
        <v>0</v>
      </c>
      <c r="AI197" s="11">
        <f>'Core Indicators'!HR197</f>
        <v>0</v>
      </c>
      <c r="AJ197" s="11">
        <f t="shared" si="71"/>
        <v>0</v>
      </c>
      <c r="AK197" s="11">
        <f>'Core Indicators'!HZ197</f>
        <v>0</v>
      </c>
      <c r="AL197" s="11">
        <f>'Core Indicators'!IH197</f>
        <v>0</v>
      </c>
      <c r="AM197" s="11">
        <f>'Core Indicators'!IP197</f>
        <v>0</v>
      </c>
      <c r="AN197" s="11">
        <f t="shared" si="72"/>
        <v>0</v>
      </c>
    </row>
    <row r="198" spans="1:40" x14ac:dyDescent="0.3">
      <c r="A198" s="281">
        <f>Lists!C:C</f>
        <v>0</v>
      </c>
      <c r="B198" s="218">
        <f t="shared" si="58"/>
        <v>0.1</v>
      </c>
      <c r="C198" s="219">
        <f t="shared" si="59"/>
        <v>0</v>
      </c>
      <c r="D198" s="282">
        <f t="shared" si="60"/>
        <v>0</v>
      </c>
      <c r="E198" s="281">
        <f>'Core Indicators'!R198</f>
        <v>0</v>
      </c>
      <c r="F198" s="281">
        <f>'Core Indicators'!Z198</f>
        <v>0</v>
      </c>
      <c r="G198" s="219">
        <f t="shared" si="61"/>
        <v>0</v>
      </c>
      <c r="H198" s="281">
        <f>'Core Indicators'!AH198</f>
        <v>0</v>
      </c>
      <c r="I198" s="281">
        <f>'Core Indicators'!AP198</f>
        <v>0</v>
      </c>
      <c r="J198" s="281">
        <f>'Core Indicators'!BN198</f>
        <v>0</v>
      </c>
      <c r="K198" s="281">
        <f t="shared" si="62"/>
        <v>0</v>
      </c>
      <c r="L198" s="218">
        <f t="shared" si="63"/>
        <v>0</v>
      </c>
      <c r="M198" s="282">
        <f t="shared" si="64"/>
        <v>0</v>
      </c>
      <c r="N198" s="283">
        <f>'Core Indicators'!DJ198</f>
        <v>0</v>
      </c>
      <c r="O198" s="283">
        <f>'Core Indicators'!DR198</f>
        <v>0</v>
      </c>
      <c r="P198" s="283">
        <f>'Core Indicators'!DZ198</f>
        <v>0</v>
      </c>
      <c r="Q198" s="283">
        <f>'Core Indicators'!EH198</f>
        <v>0</v>
      </c>
      <c r="R198" s="283">
        <f>'Core Indicators'!EP198</f>
        <v>0</v>
      </c>
      <c r="S198" s="219">
        <f t="shared" si="65"/>
        <v>0.4</v>
      </c>
      <c r="T198" s="219">
        <f t="shared" si="66"/>
        <v>0.83333333333333337</v>
      </c>
      <c r="U198" s="281">
        <v>1</v>
      </c>
      <c r="V198" s="281">
        <v>1</v>
      </c>
      <c r="W198" s="281">
        <f>'Core Indicators'!EX198</f>
        <v>0</v>
      </c>
      <c r="X198" s="219">
        <f t="shared" si="67"/>
        <v>0.5</v>
      </c>
      <c r="Y198" s="281">
        <v>1</v>
      </c>
      <c r="Z198" s="219">
        <f t="shared" si="68"/>
        <v>0</v>
      </c>
      <c r="AA198" s="281">
        <f>'Core Indicators'!FF198</f>
        <v>0</v>
      </c>
      <c r="AB198" s="281">
        <f t="shared" si="69"/>
        <v>0</v>
      </c>
      <c r="AC198" s="11">
        <f>'Core Indicators'!GD198</f>
        <v>0</v>
      </c>
      <c r="AD198" s="11">
        <f>'Core Indicators'!GL198</f>
        <v>0</v>
      </c>
      <c r="AE198" s="11">
        <f>'Core Indicators'!GT198</f>
        <v>0</v>
      </c>
      <c r="AF198" s="11">
        <f>'Core Indicators'!HB198</f>
        <v>0</v>
      </c>
      <c r="AG198" s="11">
        <f t="shared" si="70"/>
        <v>0</v>
      </c>
      <c r="AH198" s="11">
        <f>'Core Indicators'!HJ198</f>
        <v>0</v>
      </c>
      <c r="AI198" s="11">
        <f>'Core Indicators'!HR198</f>
        <v>0</v>
      </c>
      <c r="AJ198" s="11">
        <f t="shared" si="71"/>
        <v>0</v>
      </c>
      <c r="AK198" s="11">
        <f>'Core Indicators'!HZ198</f>
        <v>0</v>
      </c>
      <c r="AL198" s="11">
        <f>'Core Indicators'!IH198</f>
        <v>0</v>
      </c>
      <c r="AM198" s="11">
        <f>'Core Indicators'!IP198</f>
        <v>0</v>
      </c>
      <c r="AN198" s="11">
        <f t="shared" si="72"/>
        <v>0</v>
      </c>
    </row>
    <row r="199" spans="1:40" x14ac:dyDescent="0.3">
      <c r="A199" s="281">
        <f>Lists!C:C</f>
        <v>0</v>
      </c>
      <c r="B199" s="218">
        <f t="shared" si="58"/>
        <v>0.1</v>
      </c>
      <c r="C199" s="219">
        <f t="shared" si="59"/>
        <v>0</v>
      </c>
      <c r="D199" s="282">
        <f t="shared" si="60"/>
        <v>0</v>
      </c>
      <c r="E199" s="281">
        <f>'Core Indicators'!R199</f>
        <v>0</v>
      </c>
      <c r="F199" s="281">
        <f>'Core Indicators'!Z199</f>
        <v>0</v>
      </c>
      <c r="G199" s="219">
        <f t="shared" si="61"/>
        <v>0</v>
      </c>
      <c r="H199" s="281">
        <f>'Core Indicators'!AH199</f>
        <v>0</v>
      </c>
      <c r="I199" s="281">
        <f>'Core Indicators'!AP199</f>
        <v>0</v>
      </c>
      <c r="J199" s="281">
        <f>'Core Indicators'!BN199</f>
        <v>0</v>
      </c>
      <c r="K199" s="281">
        <f t="shared" si="62"/>
        <v>0</v>
      </c>
      <c r="L199" s="218">
        <f t="shared" si="63"/>
        <v>0</v>
      </c>
      <c r="M199" s="282">
        <f t="shared" si="64"/>
        <v>0</v>
      </c>
      <c r="N199" s="283">
        <f>'Core Indicators'!DJ199</f>
        <v>0</v>
      </c>
      <c r="O199" s="283">
        <f>'Core Indicators'!DR199</f>
        <v>0</v>
      </c>
      <c r="P199" s="283">
        <f>'Core Indicators'!DZ199</f>
        <v>0</v>
      </c>
      <c r="Q199" s="283">
        <f>'Core Indicators'!EH199</f>
        <v>0</v>
      </c>
      <c r="R199" s="283">
        <f>'Core Indicators'!EP199</f>
        <v>0</v>
      </c>
      <c r="S199" s="219">
        <f t="shared" si="65"/>
        <v>0.4</v>
      </c>
      <c r="T199" s="219">
        <f t="shared" si="66"/>
        <v>0.83333333333333337</v>
      </c>
      <c r="U199" s="281">
        <v>1</v>
      </c>
      <c r="V199" s="281">
        <v>1</v>
      </c>
      <c r="W199" s="281">
        <f>'Core Indicators'!EX199</f>
        <v>0</v>
      </c>
      <c r="X199" s="219">
        <f t="shared" si="67"/>
        <v>0.5</v>
      </c>
      <c r="Y199" s="281">
        <v>1</v>
      </c>
      <c r="Z199" s="219">
        <f t="shared" si="68"/>
        <v>0</v>
      </c>
      <c r="AA199" s="281">
        <f>'Core Indicators'!FF199</f>
        <v>0</v>
      </c>
      <c r="AB199" s="281">
        <f t="shared" si="69"/>
        <v>0</v>
      </c>
      <c r="AC199" s="11">
        <f>'Core Indicators'!GD199</f>
        <v>0</v>
      </c>
      <c r="AD199" s="11">
        <f>'Core Indicators'!GL199</f>
        <v>0</v>
      </c>
      <c r="AE199" s="11">
        <f>'Core Indicators'!GT199</f>
        <v>0</v>
      </c>
      <c r="AF199" s="11">
        <f>'Core Indicators'!HB199</f>
        <v>0</v>
      </c>
      <c r="AG199" s="11">
        <f t="shared" si="70"/>
        <v>0</v>
      </c>
      <c r="AH199" s="11">
        <f>'Core Indicators'!HJ199</f>
        <v>0</v>
      </c>
      <c r="AI199" s="11">
        <f>'Core Indicators'!HR199</f>
        <v>0</v>
      </c>
      <c r="AJ199" s="11">
        <f t="shared" si="71"/>
        <v>0</v>
      </c>
      <c r="AK199" s="11">
        <f>'Core Indicators'!HZ199</f>
        <v>0</v>
      </c>
      <c r="AL199" s="11">
        <f>'Core Indicators'!IH199</f>
        <v>0</v>
      </c>
      <c r="AM199" s="11">
        <f>'Core Indicators'!IP199</f>
        <v>0</v>
      </c>
      <c r="AN199" s="11">
        <f t="shared" si="72"/>
        <v>0</v>
      </c>
    </row>
    <row r="200" spans="1:40" x14ac:dyDescent="0.3">
      <c r="A200" s="281">
        <f>Lists!C:C</f>
        <v>0</v>
      </c>
      <c r="B200" s="218">
        <f t="shared" si="58"/>
        <v>0.1</v>
      </c>
      <c r="C200" s="219">
        <f t="shared" si="59"/>
        <v>0</v>
      </c>
      <c r="D200" s="282">
        <f t="shared" si="60"/>
        <v>0</v>
      </c>
      <c r="E200" s="281">
        <f>'Core Indicators'!R200</f>
        <v>0</v>
      </c>
      <c r="F200" s="281">
        <f>'Core Indicators'!Z200</f>
        <v>0</v>
      </c>
      <c r="G200" s="219">
        <f t="shared" si="61"/>
        <v>0</v>
      </c>
      <c r="H200" s="281">
        <f>'Core Indicators'!AH200</f>
        <v>0</v>
      </c>
      <c r="I200" s="281">
        <f>'Core Indicators'!AP200</f>
        <v>0</v>
      </c>
      <c r="J200" s="281">
        <f>'Core Indicators'!BN200</f>
        <v>0</v>
      </c>
      <c r="K200" s="281">
        <f t="shared" si="62"/>
        <v>0</v>
      </c>
      <c r="L200" s="218">
        <f t="shared" si="63"/>
        <v>0</v>
      </c>
      <c r="M200" s="282">
        <f t="shared" si="64"/>
        <v>0</v>
      </c>
      <c r="N200" s="283">
        <f>'Core Indicators'!DJ200</f>
        <v>0</v>
      </c>
      <c r="O200" s="283">
        <f>'Core Indicators'!DR200</f>
        <v>0</v>
      </c>
      <c r="P200" s="283">
        <f>'Core Indicators'!DZ200</f>
        <v>0</v>
      </c>
      <c r="Q200" s="283">
        <f>'Core Indicators'!EH200</f>
        <v>0</v>
      </c>
      <c r="R200" s="283">
        <f>'Core Indicators'!EP200</f>
        <v>0</v>
      </c>
      <c r="S200" s="219">
        <f t="shared" si="65"/>
        <v>0.4</v>
      </c>
      <c r="T200" s="219">
        <f t="shared" si="66"/>
        <v>0.83333333333333337</v>
      </c>
      <c r="U200" s="281">
        <v>1</v>
      </c>
      <c r="V200" s="281">
        <v>1</v>
      </c>
      <c r="W200" s="281">
        <f>'Core Indicators'!EX200</f>
        <v>0</v>
      </c>
      <c r="X200" s="219">
        <f t="shared" si="67"/>
        <v>0.5</v>
      </c>
      <c r="Y200" s="281">
        <v>1</v>
      </c>
      <c r="Z200" s="219">
        <f t="shared" si="68"/>
        <v>0</v>
      </c>
      <c r="AA200" s="281">
        <f>'Core Indicators'!FF200</f>
        <v>0</v>
      </c>
      <c r="AB200" s="281">
        <f t="shared" si="69"/>
        <v>0</v>
      </c>
      <c r="AC200" s="11">
        <f>'Core Indicators'!GD200</f>
        <v>0</v>
      </c>
      <c r="AD200" s="11">
        <f>'Core Indicators'!GL200</f>
        <v>0</v>
      </c>
      <c r="AE200" s="11">
        <f>'Core Indicators'!GT200</f>
        <v>0</v>
      </c>
      <c r="AF200" s="11">
        <f>'Core Indicators'!HB200</f>
        <v>0</v>
      </c>
      <c r="AG200" s="11">
        <f t="shared" si="70"/>
        <v>0</v>
      </c>
      <c r="AH200" s="11">
        <f>'Core Indicators'!HJ200</f>
        <v>0</v>
      </c>
      <c r="AI200" s="11">
        <f>'Core Indicators'!HR200</f>
        <v>0</v>
      </c>
      <c r="AJ200" s="11">
        <f t="shared" si="71"/>
        <v>0</v>
      </c>
      <c r="AK200" s="11">
        <f>'Core Indicators'!HZ200</f>
        <v>0</v>
      </c>
      <c r="AL200" s="11">
        <f>'Core Indicators'!IH200</f>
        <v>0</v>
      </c>
      <c r="AM200" s="11">
        <f>'Core Indicators'!IP200</f>
        <v>0</v>
      </c>
      <c r="AN200" s="11">
        <f t="shared" si="72"/>
        <v>0</v>
      </c>
    </row>
    <row r="201" spans="1:40" x14ac:dyDescent="0.3">
      <c r="A201" s="281">
        <f>Lists!C:C</f>
        <v>0</v>
      </c>
      <c r="B201" s="218">
        <f t="shared" si="58"/>
        <v>0.1</v>
      </c>
      <c r="C201" s="219">
        <f t="shared" si="59"/>
        <v>0</v>
      </c>
      <c r="D201" s="282">
        <f t="shared" si="60"/>
        <v>0</v>
      </c>
      <c r="E201" s="281">
        <f>'Core Indicators'!R201</f>
        <v>0</v>
      </c>
      <c r="F201" s="281">
        <f>'Core Indicators'!Z201</f>
        <v>0</v>
      </c>
      <c r="G201" s="219">
        <f t="shared" si="61"/>
        <v>0</v>
      </c>
      <c r="H201" s="281">
        <f>'Core Indicators'!AH201</f>
        <v>0</v>
      </c>
      <c r="I201" s="281">
        <f>'Core Indicators'!AP201</f>
        <v>0</v>
      </c>
      <c r="J201" s="281">
        <f>'Core Indicators'!BN201</f>
        <v>0</v>
      </c>
      <c r="K201" s="281">
        <f t="shared" si="62"/>
        <v>0</v>
      </c>
      <c r="L201" s="218">
        <f t="shared" si="63"/>
        <v>0</v>
      </c>
      <c r="M201" s="282">
        <f t="shared" si="64"/>
        <v>0</v>
      </c>
      <c r="N201" s="283">
        <f>'Core Indicators'!DJ201</f>
        <v>0</v>
      </c>
      <c r="O201" s="283">
        <f>'Core Indicators'!DR201</f>
        <v>0</v>
      </c>
      <c r="P201" s="283">
        <f>'Core Indicators'!DZ201</f>
        <v>0</v>
      </c>
      <c r="Q201" s="283">
        <f>'Core Indicators'!EH201</f>
        <v>0</v>
      </c>
      <c r="R201" s="283">
        <f>'Core Indicators'!EP201</f>
        <v>0</v>
      </c>
      <c r="S201" s="219">
        <f t="shared" si="65"/>
        <v>0.4</v>
      </c>
      <c r="T201" s="219">
        <f t="shared" si="66"/>
        <v>0.83333333333333337</v>
      </c>
      <c r="U201" s="281">
        <v>1</v>
      </c>
      <c r="V201" s="281">
        <v>1</v>
      </c>
      <c r="W201" s="281">
        <f>'Core Indicators'!EX201</f>
        <v>0</v>
      </c>
      <c r="X201" s="219">
        <f t="shared" si="67"/>
        <v>0.5</v>
      </c>
      <c r="Y201" s="281">
        <v>1</v>
      </c>
      <c r="Z201" s="219">
        <f t="shared" si="68"/>
        <v>0</v>
      </c>
      <c r="AA201" s="281">
        <f>'Core Indicators'!FF201</f>
        <v>0</v>
      </c>
      <c r="AB201" s="281">
        <f t="shared" si="69"/>
        <v>0</v>
      </c>
      <c r="AC201" s="11">
        <f>'Core Indicators'!GD201</f>
        <v>0</v>
      </c>
      <c r="AD201" s="11">
        <f>'Core Indicators'!GL201</f>
        <v>0</v>
      </c>
      <c r="AE201" s="11">
        <f>'Core Indicators'!GT201</f>
        <v>0</v>
      </c>
      <c r="AF201" s="11">
        <f>'Core Indicators'!HB201</f>
        <v>0</v>
      </c>
      <c r="AG201" s="11">
        <f t="shared" si="70"/>
        <v>0</v>
      </c>
      <c r="AH201" s="11">
        <f>'Core Indicators'!HJ201</f>
        <v>0</v>
      </c>
      <c r="AI201" s="11">
        <f>'Core Indicators'!HR201</f>
        <v>0</v>
      </c>
      <c r="AJ201" s="11">
        <f t="shared" si="71"/>
        <v>0</v>
      </c>
      <c r="AK201" s="11">
        <f>'Core Indicators'!HZ201</f>
        <v>0</v>
      </c>
      <c r="AL201" s="11">
        <f>'Core Indicators'!IH201</f>
        <v>0</v>
      </c>
      <c r="AM201" s="11">
        <f>'Core Indicators'!IP201</f>
        <v>0</v>
      </c>
      <c r="AN201" s="11">
        <f t="shared" si="72"/>
        <v>0</v>
      </c>
    </row>
    <row r="202" spans="1:40" x14ac:dyDescent="0.3">
      <c r="A202" s="281">
        <f>Lists!C:C</f>
        <v>0</v>
      </c>
      <c r="B202" s="218">
        <f t="shared" si="58"/>
        <v>0.1</v>
      </c>
      <c r="C202" s="219">
        <f t="shared" si="59"/>
        <v>0</v>
      </c>
      <c r="D202" s="282">
        <f t="shared" si="60"/>
        <v>0</v>
      </c>
      <c r="E202" s="281">
        <f>'Core Indicators'!R202</f>
        <v>0</v>
      </c>
      <c r="F202" s="281">
        <f>'Core Indicators'!Z202</f>
        <v>0</v>
      </c>
      <c r="G202" s="219">
        <f t="shared" si="61"/>
        <v>0</v>
      </c>
      <c r="H202" s="281">
        <f>'Core Indicators'!AH202</f>
        <v>0</v>
      </c>
      <c r="I202" s="281">
        <f>'Core Indicators'!AP202</f>
        <v>0</v>
      </c>
      <c r="J202" s="281">
        <f>'Core Indicators'!BN202</f>
        <v>0</v>
      </c>
      <c r="K202" s="281">
        <f t="shared" si="62"/>
        <v>0</v>
      </c>
      <c r="L202" s="218">
        <f t="shared" si="63"/>
        <v>0</v>
      </c>
      <c r="M202" s="282">
        <f t="shared" si="64"/>
        <v>0</v>
      </c>
      <c r="N202" s="283">
        <f>'Core Indicators'!DJ202</f>
        <v>0</v>
      </c>
      <c r="O202" s="283">
        <f>'Core Indicators'!DR202</f>
        <v>0</v>
      </c>
      <c r="P202" s="283">
        <f>'Core Indicators'!DZ202</f>
        <v>0</v>
      </c>
      <c r="Q202" s="283">
        <f>'Core Indicators'!EH202</f>
        <v>0</v>
      </c>
      <c r="R202" s="283">
        <f>'Core Indicators'!EP202</f>
        <v>0</v>
      </c>
      <c r="S202" s="219">
        <f t="shared" si="65"/>
        <v>0.4</v>
      </c>
      <c r="T202" s="219">
        <f t="shared" si="66"/>
        <v>0.83333333333333337</v>
      </c>
      <c r="U202" s="281">
        <v>1</v>
      </c>
      <c r="V202" s="281">
        <v>1</v>
      </c>
      <c r="W202" s="281">
        <f>'Core Indicators'!EX202</f>
        <v>0</v>
      </c>
      <c r="X202" s="219">
        <f t="shared" si="67"/>
        <v>0.5</v>
      </c>
      <c r="Y202" s="281">
        <v>1</v>
      </c>
      <c r="Z202" s="219">
        <f t="shared" si="68"/>
        <v>0</v>
      </c>
      <c r="AA202" s="281">
        <f>'Core Indicators'!FF202</f>
        <v>0</v>
      </c>
      <c r="AB202" s="281">
        <f t="shared" si="69"/>
        <v>0</v>
      </c>
      <c r="AC202" s="11">
        <f>'Core Indicators'!GD202</f>
        <v>0</v>
      </c>
      <c r="AD202" s="11">
        <f>'Core Indicators'!GL202</f>
        <v>0</v>
      </c>
      <c r="AE202" s="11">
        <f>'Core Indicators'!GT202</f>
        <v>0</v>
      </c>
      <c r="AF202" s="11">
        <f>'Core Indicators'!HB202</f>
        <v>0</v>
      </c>
      <c r="AG202" s="11">
        <f t="shared" si="70"/>
        <v>0</v>
      </c>
      <c r="AH202" s="11">
        <f>'Core Indicators'!HJ202</f>
        <v>0</v>
      </c>
      <c r="AI202" s="11">
        <f>'Core Indicators'!HR202</f>
        <v>0</v>
      </c>
      <c r="AJ202" s="11">
        <f t="shared" si="71"/>
        <v>0</v>
      </c>
      <c r="AK202" s="11">
        <f>'Core Indicators'!HZ202</f>
        <v>0</v>
      </c>
      <c r="AL202" s="11">
        <f>'Core Indicators'!IH202</f>
        <v>0</v>
      </c>
      <c r="AM202" s="11">
        <f>'Core Indicators'!IP202</f>
        <v>0</v>
      </c>
      <c r="AN202" s="11">
        <f t="shared" si="72"/>
        <v>0</v>
      </c>
    </row>
    <row r="203" spans="1:40" x14ac:dyDescent="0.3">
      <c r="A203" s="281">
        <f>Lists!C:C</f>
        <v>0</v>
      </c>
      <c r="B203" s="218">
        <f t="shared" si="58"/>
        <v>0.1</v>
      </c>
      <c r="C203" s="219">
        <f t="shared" si="59"/>
        <v>0</v>
      </c>
      <c r="D203" s="282">
        <f t="shared" si="60"/>
        <v>0</v>
      </c>
      <c r="E203" s="281">
        <f>'Core Indicators'!R203</f>
        <v>0</v>
      </c>
      <c r="F203" s="281">
        <f>'Core Indicators'!Z203</f>
        <v>0</v>
      </c>
      <c r="G203" s="219">
        <f t="shared" si="61"/>
        <v>0</v>
      </c>
      <c r="H203" s="281">
        <f>'Core Indicators'!AH203</f>
        <v>0</v>
      </c>
      <c r="I203" s="281">
        <f>'Core Indicators'!AP203</f>
        <v>0</v>
      </c>
      <c r="J203" s="281">
        <f>'Core Indicators'!BN203</f>
        <v>0</v>
      </c>
      <c r="K203" s="281">
        <f t="shared" si="62"/>
        <v>0</v>
      </c>
      <c r="L203" s="218">
        <f t="shared" si="63"/>
        <v>0</v>
      </c>
      <c r="M203" s="282">
        <f t="shared" si="64"/>
        <v>0</v>
      </c>
      <c r="N203" s="283">
        <f>'Core Indicators'!DJ203</f>
        <v>0</v>
      </c>
      <c r="O203" s="283">
        <f>'Core Indicators'!DR203</f>
        <v>0</v>
      </c>
      <c r="P203" s="283">
        <f>'Core Indicators'!DZ203</f>
        <v>0</v>
      </c>
      <c r="Q203" s="283">
        <f>'Core Indicators'!EH203</f>
        <v>0</v>
      </c>
      <c r="R203" s="283">
        <f>'Core Indicators'!EP203</f>
        <v>0</v>
      </c>
      <c r="S203" s="219">
        <f t="shared" si="65"/>
        <v>0.4</v>
      </c>
      <c r="T203" s="219">
        <f t="shared" si="66"/>
        <v>0.83333333333333337</v>
      </c>
      <c r="U203" s="281">
        <v>1</v>
      </c>
      <c r="V203" s="281">
        <v>1</v>
      </c>
      <c r="W203" s="281">
        <f>'Core Indicators'!EX203</f>
        <v>0</v>
      </c>
      <c r="X203" s="219">
        <f t="shared" si="67"/>
        <v>0.5</v>
      </c>
      <c r="Y203" s="281">
        <v>1</v>
      </c>
      <c r="Z203" s="219">
        <f t="shared" si="68"/>
        <v>0</v>
      </c>
      <c r="AA203" s="281">
        <f>'Core Indicators'!FF203</f>
        <v>0</v>
      </c>
      <c r="AB203" s="281">
        <f t="shared" si="69"/>
        <v>0</v>
      </c>
      <c r="AC203" s="11">
        <f>'Core Indicators'!GD203</f>
        <v>0</v>
      </c>
      <c r="AD203" s="11">
        <f>'Core Indicators'!GL203</f>
        <v>0</v>
      </c>
      <c r="AE203" s="11">
        <f>'Core Indicators'!GT203</f>
        <v>0</v>
      </c>
      <c r="AF203" s="11">
        <f>'Core Indicators'!HB203</f>
        <v>0</v>
      </c>
      <c r="AG203" s="11">
        <f t="shared" si="70"/>
        <v>0</v>
      </c>
      <c r="AH203" s="11">
        <f>'Core Indicators'!HJ203</f>
        <v>0</v>
      </c>
      <c r="AI203" s="11">
        <f>'Core Indicators'!HR203</f>
        <v>0</v>
      </c>
      <c r="AJ203" s="11">
        <f t="shared" si="71"/>
        <v>0</v>
      </c>
      <c r="AK203" s="11">
        <f>'Core Indicators'!HZ203</f>
        <v>0</v>
      </c>
      <c r="AL203" s="11">
        <f>'Core Indicators'!IH203</f>
        <v>0</v>
      </c>
      <c r="AM203" s="11">
        <f>'Core Indicators'!IP203</f>
        <v>0</v>
      </c>
      <c r="AN203" s="11">
        <f t="shared" si="72"/>
        <v>0</v>
      </c>
    </row>
    <row r="204" spans="1:40" x14ac:dyDescent="0.3">
      <c r="A204" s="281">
        <f>Lists!C:C</f>
        <v>0</v>
      </c>
      <c r="B204" s="218">
        <f t="shared" si="58"/>
        <v>0.1</v>
      </c>
      <c r="C204" s="219">
        <f t="shared" si="59"/>
        <v>0</v>
      </c>
      <c r="D204" s="282">
        <f t="shared" si="60"/>
        <v>0</v>
      </c>
      <c r="E204" s="281">
        <f>'Core Indicators'!R204</f>
        <v>0</v>
      </c>
      <c r="F204" s="281">
        <f>'Core Indicators'!Z204</f>
        <v>0</v>
      </c>
      <c r="G204" s="219">
        <f t="shared" si="61"/>
        <v>0</v>
      </c>
      <c r="H204" s="281">
        <f>'Core Indicators'!AH204</f>
        <v>0</v>
      </c>
      <c r="I204" s="281">
        <f>'Core Indicators'!AP204</f>
        <v>0</v>
      </c>
      <c r="J204" s="281">
        <f>'Core Indicators'!BN204</f>
        <v>0</v>
      </c>
      <c r="K204" s="281">
        <f t="shared" si="62"/>
        <v>0</v>
      </c>
      <c r="L204" s="218">
        <f t="shared" si="63"/>
        <v>0</v>
      </c>
      <c r="M204" s="282">
        <f t="shared" si="64"/>
        <v>0</v>
      </c>
      <c r="N204" s="283">
        <f>'Core Indicators'!DJ204</f>
        <v>0</v>
      </c>
      <c r="O204" s="283">
        <f>'Core Indicators'!DR204</f>
        <v>0</v>
      </c>
      <c r="P204" s="283">
        <f>'Core Indicators'!DZ204</f>
        <v>0</v>
      </c>
      <c r="Q204" s="283">
        <f>'Core Indicators'!EH204</f>
        <v>0</v>
      </c>
      <c r="R204" s="283">
        <f>'Core Indicators'!EP204</f>
        <v>0</v>
      </c>
      <c r="S204" s="219">
        <f t="shared" si="65"/>
        <v>0.4</v>
      </c>
      <c r="T204" s="219">
        <f t="shared" si="66"/>
        <v>0.83333333333333337</v>
      </c>
      <c r="U204" s="281">
        <v>1</v>
      </c>
      <c r="V204" s="281">
        <v>1</v>
      </c>
      <c r="W204" s="281">
        <f>'Core Indicators'!EX204</f>
        <v>0</v>
      </c>
      <c r="X204" s="219">
        <f t="shared" si="67"/>
        <v>0.5</v>
      </c>
      <c r="Y204" s="281">
        <v>1</v>
      </c>
      <c r="Z204" s="219">
        <f t="shared" si="68"/>
        <v>0</v>
      </c>
      <c r="AA204" s="281">
        <f>'Core Indicators'!FF204</f>
        <v>0</v>
      </c>
      <c r="AB204" s="281">
        <f t="shared" si="69"/>
        <v>0</v>
      </c>
      <c r="AC204" s="11">
        <f>'Core Indicators'!GD204</f>
        <v>0</v>
      </c>
      <c r="AD204" s="11">
        <f>'Core Indicators'!GL204</f>
        <v>0</v>
      </c>
      <c r="AE204" s="11">
        <f>'Core Indicators'!GT204</f>
        <v>0</v>
      </c>
      <c r="AF204" s="11">
        <f>'Core Indicators'!HB204</f>
        <v>0</v>
      </c>
      <c r="AG204" s="11">
        <f t="shared" si="70"/>
        <v>0</v>
      </c>
      <c r="AH204" s="11">
        <f>'Core Indicators'!HJ204</f>
        <v>0</v>
      </c>
      <c r="AI204" s="11">
        <f>'Core Indicators'!HR204</f>
        <v>0</v>
      </c>
      <c r="AJ204" s="11">
        <f t="shared" si="71"/>
        <v>0</v>
      </c>
      <c r="AK204" s="11">
        <f>'Core Indicators'!HZ204</f>
        <v>0</v>
      </c>
      <c r="AL204" s="11">
        <f>'Core Indicators'!IH204</f>
        <v>0</v>
      </c>
      <c r="AM204" s="11">
        <f>'Core Indicators'!IP204</f>
        <v>0</v>
      </c>
      <c r="AN204" s="11">
        <f t="shared" si="72"/>
        <v>0</v>
      </c>
    </row>
    <row r="205" spans="1:40" x14ac:dyDescent="0.3">
      <c r="A205" s="281">
        <f>Lists!C:C</f>
        <v>0</v>
      </c>
      <c r="B205" s="218">
        <f t="shared" si="58"/>
        <v>0.1</v>
      </c>
      <c r="C205" s="219">
        <f t="shared" si="59"/>
        <v>0</v>
      </c>
      <c r="D205" s="282">
        <f t="shared" si="60"/>
        <v>0</v>
      </c>
      <c r="E205" s="281">
        <f>'Core Indicators'!R205</f>
        <v>0</v>
      </c>
      <c r="F205" s="281">
        <f>'Core Indicators'!Z205</f>
        <v>0</v>
      </c>
      <c r="G205" s="219">
        <f t="shared" si="61"/>
        <v>0</v>
      </c>
      <c r="H205" s="281">
        <f>'Core Indicators'!AH205</f>
        <v>0</v>
      </c>
      <c r="I205" s="281">
        <f>'Core Indicators'!AP205</f>
        <v>0</v>
      </c>
      <c r="J205" s="281">
        <f>'Core Indicators'!BN205</f>
        <v>0</v>
      </c>
      <c r="K205" s="281">
        <f t="shared" si="62"/>
        <v>0</v>
      </c>
      <c r="L205" s="218">
        <f t="shared" si="63"/>
        <v>0</v>
      </c>
      <c r="M205" s="282">
        <f t="shared" si="64"/>
        <v>0</v>
      </c>
      <c r="N205" s="283">
        <f>'Core Indicators'!DJ205</f>
        <v>0</v>
      </c>
      <c r="O205" s="283">
        <f>'Core Indicators'!DR205</f>
        <v>0</v>
      </c>
      <c r="P205" s="283">
        <f>'Core Indicators'!DZ205</f>
        <v>0</v>
      </c>
      <c r="Q205" s="283">
        <f>'Core Indicators'!EH205</f>
        <v>0</v>
      </c>
      <c r="R205" s="283">
        <f>'Core Indicators'!EP205</f>
        <v>0</v>
      </c>
      <c r="S205" s="219">
        <f t="shared" si="65"/>
        <v>0.4</v>
      </c>
      <c r="T205" s="219">
        <f t="shared" si="66"/>
        <v>0.83333333333333337</v>
      </c>
      <c r="U205" s="281">
        <v>1</v>
      </c>
      <c r="V205" s="281">
        <v>1</v>
      </c>
      <c r="W205" s="281">
        <f>'Core Indicators'!EX205</f>
        <v>0</v>
      </c>
      <c r="X205" s="219">
        <f t="shared" si="67"/>
        <v>0.5</v>
      </c>
      <c r="Y205" s="281">
        <v>1</v>
      </c>
      <c r="Z205" s="219">
        <f t="shared" si="68"/>
        <v>0</v>
      </c>
      <c r="AA205" s="281">
        <f>'Core Indicators'!FF205</f>
        <v>0</v>
      </c>
      <c r="AB205" s="281">
        <f t="shared" si="69"/>
        <v>0</v>
      </c>
      <c r="AC205" s="11">
        <f>'Core Indicators'!GD205</f>
        <v>0</v>
      </c>
      <c r="AD205" s="11">
        <f>'Core Indicators'!GL205</f>
        <v>0</v>
      </c>
      <c r="AE205" s="11">
        <f>'Core Indicators'!GT205</f>
        <v>0</v>
      </c>
      <c r="AF205" s="11">
        <f>'Core Indicators'!HB205</f>
        <v>0</v>
      </c>
      <c r="AG205" s="11">
        <f t="shared" si="70"/>
        <v>0</v>
      </c>
      <c r="AH205" s="11">
        <f>'Core Indicators'!HJ205</f>
        <v>0</v>
      </c>
      <c r="AI205" s="11">
        <f>'Core Indicators'!HR205</f>
        <v>0</v>
      </c>
      <c r="AJ205" s="11">
        <f t="shared" si="71"/>
        <v>0</v>
      </c>
      <c r="AK205" s="11">
        <f>'Core Indicators'!HZ205</f>
        <v>0</v>
      </c>
      <c r="AL205" s="11">
        <f>'Core Indicators'!IH205</f>
        <v>0</v>
      </c>
      <c r="AM205" s="11">
        <f>'Core Indicators'!IP205</f>
        <v>0</v>
      </c>
      <c r="AN205" s="11">
        <f t="shared" si="72"/>
        <v>0</v>
      </c>
    </row>
    <row r="206" spans="1:40" x14ac:dyDescent="0.3">
      <c r="A206" s="281">
        <f>Lists!C:C</f>
        <v>0</v>
      </c>
      <c r="B206" s="218">
        <f t="shared" si="58"/>
        <v>0.1</v>
      </c>
      <c r="C206" s="219">
        <f t="shared" si="59"/>
        <v>0</v>
      </c>
      <c r="D206" s="282">
        <f t="shared" si="60"/>
        <v>0</v>
      </c>
      <c r="E206" s="281">
        <f>'Core Indicators'!R206</f>
        <v>0</v>
      </c>
      <c r="F206" s="281">
        <f>'Core Indicators'!Z206</f>
        <v>0</v>
      </c>
      <c r="G206" s="219">
        <f t="shared" si="61"/>
        <v>0</v>
      </c>
      <c r="H206" s="281">
        <f>'Core Indicators'!AH206</f>
        <v>0</v>
      </c>
      <c r="I206" s="281">
        <f>'Core Indicators'!AP206</f>
        <v>0</v>
      </c>
      <c r="J206" s="281">
        <f>'Core Indicators'!BN206</f>
        <v>0</v>
      </c>
      <c r="K206" s="281">
        <f t="shared" si="62"/>
        <v>0</v>
      </c>
      <c r="L206" s="218">
        <f t="shared" si="63"/>
        <v>0</v>
      </c>
      <c r="M206" s="282">
        <f t="shared" si="64"/>
        <v>0</v>
      </c>
      <c r="N206" s="283">
        <f>'Core Indicators'!DJ206</f>
        <v>0</v>
      </c>
      <c r="O206" s="283">
        <f>'Core Indicators'!DR206</f>
        <v>0</v>
      </c>
      <c r="P206" s="283">
        <f>'Core Indicators'!DZ206</f>
        <v>0</v>
      </c>
      <c r="Q206" s="283">
        <f>'Core Indicators'!EH206</f>
        <v>0</v>
      </c>
      <c r="R206" s="283">
        <f>'Core Indicators'!EP206</f>
        <v>0</v>
      </c>
      <c r="S206" s="219">
        <f t="shared" si="65"/>
        <v>0.4</v>
      </c>
      <c r="T206" s="219">
        <f t="shared" si="66"/>
        <v>0.83333333333333337</v>
      </c>
      <c r="U206" s="281">
        <v>1</v>
      </c>
      <c r="V206" s="281">
        <v>1</v>
      </c>
      <c r="W206" s="281">
        <f>'Core Indicators'!EX206</f>
        <v>0</v>
      </c>
      <c r="X206" s="219">
        <f t="shared" si="67"/>
        <v>0.5</v>
      </c>
      <c r="Y206" s="281">
        <v>1</v>
      </c>
      <c r="Z206" s="219">
        <f t="shared" si="68"/>
        <v>0</v>
      </c>
      <c r="AA206" s="281">
        <f>'Core Indicators'!FF206</f>
        <v>0</v>
      </c>
      <c r="AB206" s="281">
        <f t="shared" si="69"/>
        <v>0</v>
      </c>
      <c r="AC206" s="11">
        <f>'Core Indicators'!GD206</f>
        <v>0</v>
      </c>
      <c r="AD206" s="11">
        <f>'Core Indicators'!GL206</f>
        <v>0</v>
      </c>
      <c r="AE206" s="11">
        <f>'Core Indicators'!GT206</f>
        <v>0</v>
      </c>
      <c r="AF206" s="11">
        <f>'Core Indicators'!HB206</f>
        <v>0</v>
      </c>
      <c r="AG206" s="11">
        <f t="shared" si="70"/>
        <v>0</v>
      </c>
      <c r="AH206" s="11">
        <f>'Core Indicators'!HJ206</f>
        <v>0</v>
      </c>
      <c r="AI206" s="11">
        <f>'Core Indicators'!HR206</f>
        <v>0</v>
      </c>
      <c r="AJ206" s="11">
        <f t="shared" si="71"/>
        <v>0</v>
      </c>
      <c r="AK206" s="11">
        <f>'Core Indicators'!HZ206</f>
        <v>0</v>
      </c>
      <c r="AL206" s="11">
        <f>'Core Indicators'!IH206</f>
        <v>0</v>
      </c>
      <c r="AM206" s="11">
        <f>'Core Indicators'!IP206</f>
        <v>0</v>
      </c>
      <c r="AN206" s="11">
        <f t="shared" si="72"/>
        <v>0</v>
      </c>
    </row>
    <row r="207" spans="1:40" x14ac:dyDescent="0.3">
      <c r="A207" s="281">
        <f>Lists!C:C</f>
        <v>0</v>
      </c>
      <c r="B207" s="218">
        <f t="shared" si="58"/>
        <v>0.1</v>
      </c>
      <c r="C207" s="219">
        <f t="shared" si="59"/>
        <v>0</v>
      </c>
      <c r="D207" s="282">
        <f t="shared" si="60"/>
        <v>0</v>
      </c>
      <c r="E207" s="281">
        <f>'Core Indicators'!R207</f>
        <v>0</v>
      </c>
      <c r="F207" s="281">
        <f>'Core Indicators'!Z207</f>
        <v>0</v>
      </c>
      <c r="G207" s="219">
        <f t="shared" si="61"/>
        <v>0</v>
      </c>
      <c r="H207" s="281">
        <f>'Core Indicators'!AH207</f>
        <v>0</v>
      </c>
      <c r="I207" s="281">
        <f>'Core Indicators'!AP207</f>
        <v>0</v>
      </c>
      <c r="J207" s="281">
        <f>'Core Indicators'!BN207</f>
        <v>0</v>
      </c>
      <c r="K207" s="281">
        <f t="shared" si="62"/>
        <v>0</v>
      </c>
      <c r="L207" s="218">
        <f t="shared" si="63"/>
        <v>0</v>
      </c>
      <c r="M207" s="282">
        <f t="shared" si="64"/>
        <v>0</v>
      </c>
      <c r="N207" s="283">
        <f>'Core Indicators'!DJ207</f>
        <v>0</v>
      </c>
      <c r="O207" s="283">
        <f>'Core Indicators'!DR207</f>
        <v>0</v>
      </c>
      <c r="P207" s="283">
        <f>'Core Indicators'!DZ207</f>
        <v>0</v>
      </c>
      <c r="Q207" s="283">
        <f>'Core Indicators'!EH207</f>
        <v>0</v>
      </c>
      <c r="R207" s="283">
        <f>'Core Indicators'!EP207</f>
        <v>0</v>
      </c>
      <c r="S207" s="219">
        <f t="shared" si="65"/>
        <v>0.4</v>
      </c>
      <c r="T207" s="219">
        <f t="shared" si="66"/>
        <v>0.83333333333333337</v>
      </c>
      <c r="U207" s="281">
        <v>1</v>
      </c>
      <c r="V207" s="281">
        <v>1</v>
      </c>
      <c r="W207" s="281">
        <f>'Core Indicators'!EX207</f>
        <v>0</v>
      </c>
      <c r="X207" s="219">
        <f t="shared" si="67"/>
        <v>0.5</v>
      </c>
      <c r="Y207" s="281">
        <v>1</v>
      </c>
      <c r="Z207" s="219">
        <f t="shared" si="68"/>
        <v>0</v>
      </c>
      <c r="AA207" s="281">
        <f>'Core Indicators'!FF207</f>
        <v>0</v>
      </c>
      <c r="AB207" s="281">
        <f t="shared" si="69"/>
        <v>0</v>
      </c>
      <c r="AC207" s="11">
        <f>'Core Indicators'!GD207</f>
        <v>0</v>
      </c>
      <c r="AD207" s="11">
        <f>'Core Indicators'!GL207</f>
        <v>0</v>
      </c>
      <c r="AE207" s="11">
        <f>'Core Indicators'!GT207</f>
        <v>0</v>
      </c>
      <c r="AF207" s="11">
        <f>'Core Indicators'!HB207</f>
        <v>0</v>
      </c>
      <c r="AG207" s="11">
        <f t="shared" si="70"/>
        <v>0</v>
      </c>
      <c r="AH207" s="11">
        <f>'Core Indicators'!HJ207</f>
        <v>0</v>
      </c>
      <c r="AI207" s="11">
        <f>'Core Indicators'!HR207</f>
        <v>0</v>
      </c>
      <c r="AJ207" s="11">
        <f t="shared" si="71"/>
        <v>0</v>
      </c>
      <c r="AK207" s="11">
        <f>'Core Indicators'!HZ207</f>
        <v>0</v>
      </c>
      <c r="AL207" s="11">
        <f>'Core Indicators'!IH207</f>
        <v>0</v>
      </c>
      <c r="AM207" s="11">
        <f>'Core Indicators'!IP207</f>
        <v>0</v>
      </c>
      <c r="AN207" s="11">
        <f t="shared" si="72"/>
        <v>0</v>
      </c>
    </row>
    <row r="208" spans="1:40" x14ac:dyDescent="0.3">
      <c r="A208" s="281">
        <f>Lists!C:C</f>
        <v>0</v>
      </c>
      <c r="B208" s="218">
        <f t="shared" si="58"/>
        <v>0.1</v>
      </c>
      <c r="C208" s="219">
        <f t="shared" si="59"/>
        <v>0</v>
      </c>
      <c r="D208" s="282">
        <f t="shared" si="60"/>
        <v>0</v>
      </c>
      <c r="E208" s="281">
        <f>'Core Indicators'!R208</f>
        <v>0</v>
      </c>
      <c r="F208" s="281">
        <f>'Core Indicators'!Z208</f>
        <v>0</v>
      </c>
      <c r="G208" s="219">
        <f t="shared" si="61"/>
        <v>0</v>
      </c>
      <c r="H208" s="281">
        <f>'Core Indicators'!AH208</f>
        <v>0</v>
      </c>
      <c r="I208" s="281">
        <f>'Core Indicators'!AP208</f>
        <v>0</v>
      </c>
      <c r="J208" s="281">
        <f>'Core Indicators'!BN208</f>
        <v>0</v>
      </c>
      <c r="K208" s="281">
        <f t="shared" si="62"/>
        <v>0</v>
      </c>
      <c r="L208" s="218">
        <f t="shared" si="63"/>
        <v>0</v>
      </c>
      <c r="M208" s="282">
        <f t="shared" si="64"/>
        <v>0</v>
      </c>
      <c r="N208" s="283">
        <f>'Core Indicators'!DJ208</f>
        <v>0</v>
      </c>
      <c r="O208" s="283">
        <f>'Core Indicators'!DR208</f>
        <v>0</v>
      </c>
      <c r="P208" s="283">
        <f>'Core Indicators'!DZ208</f>
        <v>0</v>
      </c>
      <c r="Q208" s="283">
        <f>'Core Indicators'!EH208</f>
        <v>0</v>
      </c>
      <c r="R208" s="283">
        <f>'Core Indicators'!EP208</f>
        <v>0</v>
      </c>
      <c r="S208" s="219">
        <f t="shared" si="65"/>
        <v>0.4</v>
      </c>
      <c r="T208" s="219">
        <f t="shared" si="66"/>
        <v>0.83333333333333337</v>
      </c>
      <c r="U208" s="281">
        <v>1</v>
      </c>
      <c r="V208" s="281">
        <v>1</v>
      </c>
      <c r="W208" s="281">
        <f>'Core Indicators'!EX208</f>
        <v>0</v>
      </c>
      <c r="X208" s="219">
        <f t="shared" si="67"/>
        <v>0.5</v>
      </c>
      <c r="Y208" s="281">
        <v>1</v>
      </c>
      <c r="Z208" s="219">
        <f t="shared" si="68"/>
        <v>0</v>
      </c>
      <c r="AA208" s="281">
        <f>'Core Indicators'!FF208</f>
        <v>0</v>
      </c>
      <c r="AB208" s="281">
        <f t="shared" si="69"/>
        <v>0</v>
      </c>
      <c r="AC208" s="11">
        <f>'Core Indicators'!GD208</f>
        <v>0</v>
      </c>
      <c r="AD208" s="11">
        <f>'Core Indicators'!GL208</f>
        <v>0</v>
      </c>
      <c r="AE208" s="11">
        <f>'Core Indicators'!GT208</f>
        <v>0</v>
      </c>
      <c r="AF208" s="11">
        <f>'Core Indicators'!HB208</f>
        <v>0</v>
      </c>
      <c r="AG208" s="11">
        <f t="shared" si="70"/>
        <v>0</v>
      </c>
      <c r="AH208" s="11">
        <f>'Core Indicators'!HJ208</f>
        <v>0</v>
      </c>
      <c r="AI208" s="11">
        <f>'Core Indicators'!HR208</f>
        <v>0</v>
      </c>
      <c r="AJ208" s="11">
        <f t="shared" si="71"/>
        <v>0</v>
      </c>
      <c r="AK208" s="11">
        <f>'Core Indicators'!HZ208</f>
        <v>0</v>
      </c>
      <c r="AL208" s="11">
        <f>'Core Indicators'!IH208</f>
        <v>0</v>
      </c>
      <c r="AM208" s="11">
        <f>'Core Indicators'!IP208</f>
        <v>0</v>
      </c>
      <c r="AN208" s="11">
        <f t="shared" si="72"/>
        <v>0</v>
      </c>
    </row>
    <row r="209" spans="1:40" x14ac:dyDescent="0.3">
      <c r="A209" s="281">
        <f>Lists!C:C</f>
        <v>0</v>
      </c>
      <c r="B209" s="218">
        <f t="shared" ref="B209:B228" si="73">IF(OR(M209="x",D209="x"),"x",ROUND((5-GEOMEAN(((5-D209)/5*4+1),((5-M209)/5*4+1),((5-M209)/5*4+1)))/4*3.5+S209*0.3,1))</f>
        <v>0.1</v>
      </c>
      <c r="C209" s="219">
        <f t="shared" ref="C209:C228" si="74">COUNTIF(E209:F209,"x")+COUNTIF(H209:I209,"x")+COUNTIF(J209:J209,"x")+COUNTIF(M209,"x")+COUNTIF(U209:W209,"x")+COUNTIF(Y209:AB209,"x")</f>
        <v>0</v>
      </c>
      <c r="D209" s="282">
        <f t="shared" ref="D209:D228" si="75">IF(OR(L209="x",G209="x"),"x",ROUND((5-GEOMEAN(((5-L209)/5*4+1),((5-L209)/5*4+1),((5-G209)/5*4+1)))/4*5,1))</f>
        <v>0</v>
      </c>
      <c r="E209" s="281">
        <f>'Core Indicators'!R209</f>
        <v>0</v>
      </c>
      <c r="F209" s="281">
        <f>'Core Indicators'!Z209</f>
        <v>0</v>
      </c>
      <c r="G209" s="219">
        <f t="shared" ref="G209:G228" si="76">IF(AND(F209="x",E209="x"),"x",IF(OR(F209="x",E209="x"),AVERAGE(E209,F209),ROUND((10-GEOMEAN(((10-E209)/10*9+1),((10-F209)/10*9+1)))/9*10,1)))</f>
        <v>0</v>
      </c>
      <c r="H209" s="281">
        <f>'Core Indicators'!AH209</f>
        <v>0</v>
      </c>
      <c r="I209" s="281">
        <f>'Core Indicators'!AP209</f>
        <v>0</v>
      </c>
      <c r="J209" s="281">
        <f>'Core Indicators'!BN209</f>
        <v>0</v>
      </c>
      <c r="K209" s="281">
        <f t="shared" ref="K209:K228" si="77">IF(AND(J209="x",I209="x"),"x",IF(OR(J209="x",I209="x"),AVERAGE(I209,J209),ROUND((10-GEOMEAN(((10-I209)/10*9+1),((10-J209)/10*9+1)))/9*10,1)))</f>
        <v>0</v>
      </c>
      <c r="L209" s="218">
        <f t="shared" ref="L209:L228" si="78">IF(AND(H209="x",K209="x"),"x",IF(OR(H209="x",K209="x"),AVERAGE(H209,K209),ROUND((10-GEOMEAN(((10-H209)/10*9+1),((10-K209)/10*9+1)))/9*10,1)))</f>
        <v>0</v>
      </c>
      <c r="M209" s="282">
        <f t="shared" ref="M209:M228" si="79">IF(N209="x","x",AVERAGE(N209:R209))</f>
        <v>0</v>
      </c>
      <c r="N209" s="283">
        <f>'Core Indicators'!DJ209</f>
        <v>0</v>
      </c>
      <c r="O209" s="283">
        <f>'Core Indicators'!DR209</f>
        <v>0</v>
      </c>
      <c r="P209" s="283">
        <f>'Core Indicators'!DZ209</f>
        <v>0</v>
      </c>
      <c r="Q209" s="283">
        <f>'Core Indicators'!EH209</f>
        <v>0</v>
      </c>
      <c r="R209" s="283">
        <f>'Core Indicators'!EP209</f>
        <v>0</v>
      </c>
      <c r="S209" s="219">
        <f t="shared" ref="S209:S228" si="80">IF(OR(Z209="x",T209="x"),T209,ROUND((10-GEOMEAN(((10-T209)/10*9+1),((10-Z209)/10*9+1)))/9*10,1))</f>
        <v>0.4</v>
      </c>
      <c r="T209" s="219">
        <f t="shared" ref="T209:T228" si="81">AVERAGE(U209,X209,Y209)</f>
        <v>0.83333333333333337</v>
      </c>
      <c r="U209" s="281">
        <v>1</v>
      </c>
      <c r="V209" s="281">
        <v>1</v>
      </c>
      <c r="W209" s="281">
        <f>'Core Indicators'!EX209</f>
        <v>0</v>
      </c>
      <c r="X209" s="219">
        <f t="shared" ref="X209:X228" si="82">AVERAGE(V209:W209)</f>
        <v>0.5</v>
      </c>
      <c r="Y209" s="281">
        <v>1</v>
      </c>
      <c r="Z209" s="219">
        <f t="shared" ref="Z209:Z228" si="83">IF(AND(AA209="x",AB209="x"),"x",AVERAGE(AA209:AB209))</f>
        <v>0</v>
      </c>
      <c r="AA209" s="281">
        <f>'Core Indicators'!FF209</f>
        <v>0</v>
      </c>
      <c r="AB209" s="281">
        <f t="shared" ref="AB209:AB228" si="84">IF(AND(AJ209="x",AN209="x",AG209="x"),"x",(AVERAGE(AJ209,AN209,AG209)))</f>
        <v>0</v>
      </c>
      <c r="AC209" s="11">
        <f>'Core Indicators'!GD209</f>
        <v>0</v>
      </c>
      <c r="AD209" s="11">
        <f>'Core Indicators'!GL209</f>
        <v>0</v>
      </c>
      <c r="AE209" s="11">
        <f>'Core Indicators'!GT209</f>
        <v>0</v>
      </c>
      <c r="AF209" s="11">
        <f>'Core Indicators'!HB209</f>
        <v>0</v>
      </c>
      <c r="AG209" s="11">
        <f t="shared" ref="AG209:AG228" si="85">IF(AND(AC209="x",AD209="x",AE209="x",AF209="x"),"x",AVERAGE(AC209:AF209))</f>
        <v>0</v>
      </c>
      <c r="AH209" s="11">
        <f>'Core Indicators'!HJ209</f>
        <v>0</v>
      </c>
      <c r="AI209" s="11">
        <f>'Core Indicators'!HR209</f>
        <v>0</v>
      </c>
      <c r="AJ209" s="11">
        <f t="shared" ref="AJ209:AJ228" si="86">IF(AND(AH209="x",AI209="x"),"x",AVERAGE(AH209:AI209))</f>
        <v>0</v>
      </c>
      <c r="AK209" s="11">
        <f>'Core Indicators'!HZ209</f>
        <v>0</v>
      </c>
      <c r="AL209" s="11">
        <f>'Core Indicators'!IH209</f>
        <v>0</v>
      </c>
      <c r="AM209" s="11">
        <f>'Core Indicators'!IP209</f>
        <v>0</v>
      </c>
      <c r="AN209" s="11">
        <f t="shared" ref="AN209:AN228" si="87">IF(AND(AK209="x",AL209="x",AM209="x"),"x",AVERAGE(AK209:AM209))</f>
        <v>0</v>
      </c>
    </row>
    <row r="210" spans="1:40" x14ac:dyDescent="0.3">
      <c r="A210" s="281">
        <f>Lists!C:C</f>
        <v>0</v>
      </c>
      <c r="B210" s="218">
        <f t="shared" si="73"/>
        <v>0.1</v>
      </c>
      <c r="C210" s="219">
        <f t="shared" si="74"/>
        <v>0</v>
      </c>
      <c r="D210" s="282">
        <f t="shared" si="75"/>
        <v>0</v>
      </c>
      <c r="E210" s="281">
        <f>'Core Indicators'!R210</f>
        <v>0</v>
      </c>
      <c r="F210" s="281">
        <f>'Core Indicators'!Z210</f>
        <v>0</v>
      </c>
      <c r="G210" s="219">
        <f t="shared" si="76"/>
        <v>0</v>
      </c>
      <c r="H210" s="281">
        <f>'Core Indicators'!AH210</f>
        <v>0</v>
      </c>
      <c r="I210" s="281">
        <f>'Core Indicators'!AP210</f>
        <v>0</v>
      </c>
      <c r="J210" s="281">
        <f>'Core Indicators'!BN210</f>
        <v>0</v>
      </c>
      <c r="K210" s="281">
        <f t="shared" si="77"/>
        <v>0</v>
      </c>
      <c r="L210" s="218">
        <f t="shared" si="78"/>
        <v>0</v>
      </c>
      <c r="M210" s="282">
        <f t="shared" si="79"/>
        <v>0</v>
      </c>
      <c r="N210" s="283">
        <f>'Core Indicators'!DJ210</f>
        <v>0</v>
      </c>
      <c r="O210" s="283">
        <f>'Core Indicators'!DR210</f>
        <v>0</v>
      </c>
      <c r="P210" s="283">
        <f>'Core Indicators'!DZ210</f>
        <v>0</v>
      </c>
      <c r="Q210" s="283">
        <f>'Core Indicators'!EH210</f>
        <v>0</v>
      </c>
      <c r="R210" s="283">
        <f>'Core Indicators'!EP210</f>
        <v>0</v>
      </c>
      <c r="S210" s="219">
        <f t="shared" si="80"/>
        <v>0.4</v>
      </c>
      <c r="T210" s="219">
        <f t="shared" si="81"/>
        <v>0.83333333333333337</v>
      </c>
      <c r="U210" s="281">
        <v>1</v>
      </c>
      <c r="V210" s="281">
        <v>1</v>
      </c>
      <c r="W210" s="281">
        <f>'Core Indicators'!EX210</f>
        <v>0</v>
      </c>
      <c r="X210" s="219">
        <f t="shared" si="82"/>
        <v>0.5</v>
      </c>
      <c r="Y210" s="281">
        <v>1</v>
      </c>
      <c r="Z210" s="219">
        <f t="shared" si="83"/>
        <v>0</v>
      </c>
      <c r="AA210" s="281">
        <f>'Core Indicators'!FF210</f>
        <v>0</v>
      </c>
      <c r="AB210" s="281">
        <f t="shared" si="84"/>
        <v>0</v>
      </c>
      <c r="AC210" s="11">
        <f>'Core Indicators'!GD210</f>
        <v>0</v>
      </c>
      <c r="AD210" s="11">
        <f>'Core Indicators'!GL210</f>
        <v>0</v>
      </c>
      <c r="AE210" s="11">
        <f>'Core Indicators'!GT210</f>
        <v>0</v>
      </c>
      <c r="AF210" s="11">
        <f>'Core Indicators'!HB210</f>
        <v>0</v>
      </c>
      <c r="AG210" s="11">
        <f t="shared" si="85"/>
        <v>0</v>
      </c>
      <c r="AH210" s="11">
        <f>'Core Indicators'!HJ210</f>
        <v>0</v>
      </c>
      <c r="AI210" s="11">
        <f>'Core Indicators'!HR210</f>
        <v>0</v>
      </c>
      <c r="AJ210" s="11">
        <f t="shared" si="86"/>
        <v>0</v>
      </c>
      <c r="AK210" s="11">
        <f>'Core Indicators'!HZ210</f>
        <v>0</v>
      </c>
      <c r="AL210" s="11">
        <f>'Core Indicators'!IH210</f>
        <v>0</v>
      </c>
      <c r="AM210" s="11">
        <f>'Core Indicators'!IP210</f>
        <v>0</v>
      </c>
      <c r="AN210" s="11">
        <f t="shared" si="87"/>
        <v>0</v>
      </c>
    </row>
    <row r="211" spans="1:40" x14ac:dyDescent="0.3">
      <c r="A211" s="281">
        <f>Lists!C:C</f>
        <v>0</v>
      </c>
      <c r="B211" s="218">
        <f t="shared" si="73"/>
        <v>0.1</v>
      </c>
      <c r="C211" s="219">
        <f t="shared" si="74"/>
        <v>0</v>
      </c>
      <c r="D211" s="282">
        <f t="shared" si="75"/>
        <v>0</v>
      </c>
      <c r="E211" s="281">
        <f>'Core Indicators'!R211</f>
        <v>0</v>
      </c>
      <c r="F211" s="281">
        <f>'Core Indicators'!Z211</f>
        <v>0</v>
      </c>
      <c r="G211" s="219">
        <f t="shared" si="76"/>
        <v>0</v>
      </c>
      <c r="H211" s="281">
        <f>'Core Indicators'!AH211</f>
        <v>0</v>
      </c>
      <c r="I211" s="281">
        <f>'Core Indicators'!AP211</f>
        <v>0</v>
      </c>
      <c r="J211" s="281">
        <f>'Core Indicators'!BN211</f>
        <v>0</v>
      </c>
      <c r="K211" s="281">
        <f t="shared" si="77"/>
        <v>0</v>
      </c>
      <c r="L211" s="218">
        <f t="shared" si="78"/>
        <v>0</v>
      </c>
      <c r="M211" s="282">
        <f t="shared" si="79"/>
        <v>0</v>
      </c>
      <c r="N211" s="283">
        <f>'Core Indicators'!DJ211</f>
        <v>0</v>
      </c>
      <c r="O211" s="283">
        <f>'Core Indicators'!DR211</f>
        <v>0</v>
      </c>
      <c r="P211" s="283">
        <f>'Core Indicators'!DZ211</f>
        <v>0</v>
      </c>
      <c r="Q211" s="283">
        <f>'Core Indicators'!EH211</f>
        <v>0</v>
      </c>
      <c r="R211" s="283">
        <f>'Core Indicators'!EP211</f>
        <v>0</v>
      </c>
      <c r="S211" s="219">
        <f t="shared" si="80"/>
        <v>0.4</v>
      </c>
      <c r="T211" s="219">
        <f t="shared" si="81"/>
        <v>0.83333333333333337</v>
      </c>
      <c r="U211" s="281">
        <v>1</v>
      </c>
      <c r="V211" s="281">
        <v>1</v>
      </c>
      <c r="W211" s="281">
        <f>'Core Indicators'!EX211</f>
        <v>0</v>
      </c>
      <c r="X211" s="219">
        <f t="shared" si="82"/>
        <v>0.5</v>
      </c>
      <c r="Y211" s="281">
        <v>1</v>
      </c>
      <c r="Z211" s="219">
        <f t="shared" si="83"/>
        <v>0</v>
      </c>
      <c r="AA211" s="281">
        <f>'Core Indicators'!FF211</f>
        <v>0</v>
      </c>
      <c r="AB211" s="281">
        <f t="shared" si="84"/>
        <v>0</v>
      </c>
      <c r="AC211" s="11">
        <f>'Core Indicators'!GD211</f>
        <v>0</v>
      </c>
      <c r="AD211" s="11">
        <f>'Core Indicators'!GL211</f>
        <v>0</v>
      </c>
      <c r="AE211" s="11">
        <f>'Core Indicators'!GT211</f>
        <v>0</v>
      </c>
      <c r="AF211" s="11">
        <f>'Core Indicators'!HB211</f>
        <v>0</v>
      </c>
      <c r="AG211" s="11">
        <f t="shared" si="85"/>
        <v>0</v>
      </c>
      <c r="AH211" s="11">
        <f>'Core Indicators'!HJ211</f>
        <v>0</v>
      </c>
      <c r="AI211" s="11">
        <f>'Core Indicators'!HR211</f>
        <v>0</v>
      </c>
      <c r="AJ211" s="11">
        <f t="shared" si="86"/>
        <v>0</v>
      </c>
      <c r="AK211" s="11">
        <f>'Core Indicators'!HZ211</f>
        <v>0</v>
      </c>
      <c r="AL211" s="11">
        <f>'Core Indicators'!IH211</f>
        <v>0</v>
      </c>
      <c r="AM211" s="11">
        <f>'Core Indicators'!IP211</f>
        <v>0</v>
      </c>
      <c r="AN211" s="11">
        <f t="shared" si="87"/>
        <v>0</v>
      </c>
    </row>
    <row r="212" spans="1:40" x14ac:dyDescent="0.3">
      <c r="A212" s="281">
        <f>Lists!C:C</f>
        <v>0</v>
      </c>
      <c r="B212" s="218">
        <f t="shared" si="73"/>
        <v>0.1</v>
      </c>
      <c r="C212" s="219">
        <f t="shared" si="74"/>
        <v>0</v>
      </c>
      <c r="D212" s="282">
        <f t="shared" si="75"/>
        <v>0</v>
      </c>
      <c r="E212" s="281">
        <f>'Core Indicators'!R212</f>
        <v>0</v>
      </c>
      <c r="F212" s="281">
        <f>'Core Indicators'!Z212</f>
        <v>0</v>
      </c>
      <c r="G212" s="219">
        <f t="shared" si="76"/>
        <v>0</v>
      </c>
      <c r="H212" s="281">
        <f>'Core Indicators'!AH212</f>
        <v>0</v>
      </c>
      <c r="I212" s="281">
        <f>'Core Indicators'!AP212</f>
        <v>0</v>
      </c>
      <c r="J212" s="281">
        <f>'Core Indicators'!BN212</f>
        <v>0</v>
      </c>
      <c r="K212" s="281">
        <f t="shared" si="77"/>
        <v>0</v>
      </c>
      <c r="L212" s="218">
        <f t="shared" si="78"/>
        <v>0</v>
      </c>
      <c r="M212" s="282">
        <f t="shared" si="79"/>
        <v>0</v>
      </c>
      <c r="N212" s="283">
        <f>'Core Indicators'!DJ212</f>
        <v>0</v>
      </c>
      <c r="O212" s="283">
        <f>'Core Indicators'!DR212</f>
        <v>0</v>
      </c>
      <c r="P212" s="283">
        <f>'Core Indicators'!DZ212</f>
        <v>0</v>
      </c>
      <c r="Q212" s="283">
        <f>'Core Indicators'!EH212</f>
        <v>0</v>
      </c>
      <c r="R212" s="283">
        <f>'Core Indicators'!EP212</f>
        <v>0</v>
      </c>
      <c r="S212" s="219">
        <f t="shared" si="80"/>
        <v>0.4</v>
      </c>
      <c r="T212" s="219">
        <f t="shared" si="81"/>
        <v>0.83333333333333337</v>
      </c>
      <c r="U212" s="281">
        <v>1</v>
      </c>
      <c r="V212" s="281">
        <v>1</v>
      </c>
      <c r="W212" s="281">
        <f>'Core Indicators'!EX212</f>
        <v>0</v>
      </c>
      <c r="X212" s="219">
        <f t="shared" si="82"/>
        <v>0.5</v>
      </c>
      <c r="Y212" s="281">
        <v>1</v>
      </c>
      <c r="Z212" s="219">
        <f t="shared" si="83"/>
        <v>0</v>
      </c>
      <c r="AA212" s="281">
        <f>'Core Indicators'!FF212</f>
        <v>0</v>
      </c>
      <c r="AB212" s="281">
        <f t="shared" si="84"/>
        <v>0</v>
      </c>
      <c r="AC212" s="11">
        <f>'Core Indicators'!GD212</f>
        <v>0</v>
      </c>
      <c r="AD212" s="11">
        <f>'Core Indicators'!GL212</f>
        <v>0</v>
      </c>
      <c r="AE212" s="11">
        <f>'Core Indicators'!GT212</f>
        <v>0</v>
      </c>
      <c r="AF212" s="11">
        <f>'Core Indicators'!HB212</f>
        <v>0</v>
      </c>
      <c r="AG212" s="11">
        <f t="shared" si="85"/>
        <v>0</v>
      </c>
      <c r="AH212" s="11">
        <f>'Core Indicators'!HJ212</f>
        <v>0</v>
      </c>
      <c r="AI212" s="11">
        <f>'Core Indicators'!HR212</f>
        <v>0</v>
      </c>
      <c r="AJ212" s="11">
        <f t="shared" si="86"/>
        <v>0</v>
      </c>
      <c r="AK212" s="11">
        <f>'Core Indicators'!HZ212</f>
        <v>0</v>
      </c>
      <c r="AL212" s="11">
        <f>'Core Indicators'!IH212</f>
        <v>0</v>
      </c>
      <c r="AM212" s="11">
        <f>'Core Indicators'!IP212</f>
        <v>0</v>
      </c>
      <c r="AN212" s="11">
        <f t="shared" si="87"/>
        <v>0</v>
      </c>
    </row>
    <row r="213" spans="1:40" x14ac:dyDescent="0.3">
      <c r="A213" s="281">
        <f>Lists!C:C</f>
        <v>0</v>
      </c>
      <c r="B213" s="218">
        <f t="shared" si="73"/>
        <v>0.1</v>
      </c>
      <c r="C213" s="219">
        <f t="shared" si="74"/>
        <v>0</v>
      </c>
      <c r="D213" s="282">
        <f t="shared" si="75"/>
        <v>0</v>
      </c>
      <c r="E213" s="281">
        <f>'Core Indicators'!R213</f>
        <v>0</v>
      </c>
      <c r="F213" s="281">
        <f>'Core Indicators'!Z213</f>
        <v>0</v>
      </c>
      <c r="G213" s="219">
        <f t="shared" si="76"/>
        <v>0</v>
      </c>
      <c r="H213" s="281">
        <f>'Core Indicators'!AH213</f>
        <v>0</v>
      </c>
      <c r="I213" s="281">
        <f>'Core Indicators'!AP213</f>
        <v>0</v>
      </c>
      <c r="J213" s="281">
        <f>'Core Indicators'!BN213</f>
        <v>0</v>
      </c>
      <c r="K213" s="281">
        <f t="shared" si="77"/>
        <v>0</v>
      </c>
      <c r="L213" s="218">
        <f t="shared" si="78"/>
        <v>0</v>
      </c>
      <c r="M213" s="282">
        <f t="shared" si="79"/>
        <v>0</v>
      </c>
      <c r="N213" s="283">
        <f>'Core Indicators'!DJ213</f>
        <v>0</v>
      </c>
      <c r="O213" s="283">
        <f>'Core Indicators'!DR213</f>
        <v>0</v>
      </c>
      <c r="P213" s="283">
        <f>'Core Indicators'!DZ213</f>
        <v>0</v>
      </c>
      <c r="Q213" s="283">
        <f>'Core Indicators'!EH213</f>
        <v>0</v>
      </c>
      <c r="R213" s="283">
        <f>'Core Indicators'!EP213</f>
        <v>0</v>
      </c>
      <c r="S213" s="219">
        <f t="shared" si="80"/>
        <v>0.4</v>
      </c>
      <c r="T213" s="219">
        <f t="shared" si="81"/>
        <v>0.83333333333333337</v>
      </c>
      <c r="U213" s="281">
        <v>1</v>
      </c>
      <c r="V213" s="281">
        <v>1</v>
      </c>
      <c r="W213" s="281">
        <f>'Core Indicators'!EX213</f>
        <v>0</v>
      </c>
      <c r="X213" s="219">
        <f t="shared" si="82"/>
        <v>0.5</v>
      </c>
      <c r="Y213" s="281">
        <v>1</v>
      </c>
      <c r="Z213" s="219">
        <f t="shared" si="83"/>
        <v>0</v>
      </c>
      <c r="AA213" s="281">
        <f>'Core Indicators'!FF213</f>
        <v>0</v>
      </c>
      <c r="AB213" s="281">
        <f t="shared" si="84"/>
        <v>0</v>
      </c>
      <c r="AC213" s="11">
        <f>'Core Indicators'!GD213</f>
        <v>0</v>
      </c>
      <c r="AD213" s="11">
        <f>'Core Indicators'!GL213</f>
        <v>0</v>
      </c>
      <c r="AE213" s="11">
        <f>'Core Indicators'!GT213</f>
        <v>0</v>
      </c>
      <c r="AF213" s="11">
        <f>'Core Indicators'!HB213</f>
        <v>0</v>
      </c>
      <c r="AG213" s="11">
        <f t="shared" si="85"/>
        <v>0</v>
      </c>
      <c r="AH213" s="11">
        <f>'Core Indicators'!HJ213</f>
        <v>0</v>
      </c>
      <c r="AI213" s="11">
        <f>'Core Indicators'!HR213</f>
        <v>0</v>
      </c>
      <c r="AJ213" s="11">
        <f t="shared" si="86"/>
        <v>0</v>
      </c>
      <c r="AK213" s="11">
        <f>'Core Indicators'!HZ213</f>
        <v>0</v>
      </c>
      <c r="AL213" s="11">
        <f>'Core Indicators'!IH213</f>
        <v>0</v>
      </c>
      <c r="AM213" s="11">
        <f>'Core Indicators'!IP213</f>
        <v>0</v>
      </c>
      <c r="AN213" s="11">
        <f t="shared" si="87"/>
        <v>0</v>
      </c>
    </row>
    <row r="214" spans="1:40" x14ac:dyDescent="0.3">
      <c r="A214" s="281">
        <f>Lists!C:C</f>
        <v>0</v>
      </c>
      <c r="B214" s="218">
        <f t="shared" si="73"/>
        <v>0.1</v>
      </c>
      <c r="C214" s="219">
        <f t="shared" si="74"/>
        <v>0</v>
      </c>
      <c r="D214" s="282">
        <f t="shared" si="75"/>
        <v>0</v>
      </c>
      <c r="E214" s="281">
        <f>'Core Indicators'!R214</f>
        <v>0</v>
      </c>
      <c r="F214" s="281">
        <f>'Core Indicators'!Z214</f>
        <v>0</v>
      </c>
      <c r="G214" s="219">
        <f t="shared" si="76"/>
        <v>0</v>
      </c>
      <c r="H214" s="281">
        <f>'Core Indicators'!AH214</f>
        <v>0</v>
      </c>
      <c r="I214" s="281">
        <f>'Core Indicators'!AP214</f>
        <v>0</v>
      </c>
      <c r="J214" s="281">
        <f>'Core Indicators'!BN214</f>
        <v>0</v>
      </c>
      <c r="K214" s="281">
        <f t="shared" si="77"/>
        <v>0</v>
      </c>
      <c r="L214" s="218">
        <f t="shared" si="78"/>
        <v>0</v>
      </c>
      <c r="M214" s="282">
        <f t="shared" si="79"/>
        <v>0</v>
      </c>
      <c r="N214" s="283">
        <f>'Core Indicators'!DJ214</f>
        <v>0</v>
      </c>
      <c r="O214" s="283">
        <f>'Core Indicators'!DR214</f>
        <v>0</v>
      </c>
      <c r="P214" s="283">
        <f>'Core Indicators'!DZ214</f>
        <v>0</v>
      </c>
      <c r="Q214" s="283">
        <f>'Core Indicators'!EH214</f>
        <v>0</v>
      </c>
      <c r="R214" s="283">
        <f>'Core Indicators'!EP214</f>
        <v>0</v>
      </c>
      <c r="S214" s="219">
        <f t="shared" si="80"/>
        <v>0.4</v>
      </c>
      <c r="T214" s="219">
        <f t="shared" si="81"/>
        <v>0.83333333333333337</v>
      </c>
      <c r="U214" s="281">
        <v>1</v>
      </c>
      <c r="V214" s="281">
        <v>1</v>
      </c>
      <c r="W214" s="281">
        <f>'Core Indicators'!EX214</f>
        <v>0</v>
      </c>
      <c r="X214" s="219">
        <f t="shared" si="82"/>
        <v>0.5</v>
      </c>
      <c r="Y214" s="281">
        <v>1</v>
      </c>
      <c r="Z214" s="219">
        <f t="shared" si="83"/>
        <v>0</v>
      </c>
      <c r="AA214" s="281">
        <f>'Core Indicators'!FF214</f>
        <v>0</v>
      </c>
      <c r="AB214" s="281">
        <f t="shared" si="84"/>
        <v>0</v>
      </c>
      <c r="AC214" s="11">
        <f>'Core Indicators'!GD214</f>
        <v>0</v>
      </c>
      <c r="AD214" s="11">
        <f>'Core Indicators'!GL214</f>
        <v>0</v>
      </c>
      <c r="AE214" s="11">
        <f>'Core Indicators'!GT214</f>
        <v>0</v>
      </c>
      <c r="AF214" s="11">
        <f>'Core Indicators'!HB214</f>
        <v>0</v>
      </c>
      <c r="AG214" s="11">
        <f t="shared" si="85"/>
        <v>0</v>
      </c>
      <c r="AH214" s="11">
        <f>'Core Indicators'!HJ214</f>
        <v>0</v>
      </c>
      <c r="AI214" s="11">
        <f>'Core Indicators'!HR214</f>
        <v>0</v>
      </c>
      <c r="AJ214" s="11">
        <f t="shared" si="86"/>
        <v>0</v>
      </c>
      <c r="AK214" s="11">
        <f>'Core Indicators'!HZ214</f>
        <v>0</v>
      </c>
      <c r="AL214" s="11">
        <f>'Core Indicators'!IH214</f>
        <v>0</v>
      </c>
      <c r="AM214" s="11">
        <f>'Core Indicators'!IP214</f>
        <v>0</v>
      </c>
      <c r="AN214" s="11">
        <f t="shared" si="87"/>
        <v>0</v>
      </c>
    </row>
    <row r="215" spans="1:40" x14ac:dyDescent="0.3">
      <c r="A215" s="281">
        <f>Lists!C:C</f>
        <v>0</v>
      </c>
      <c r="B215" s="218">
        <f t="shared" si="73"/>
        <v>0.1</v>
      </c>
      <c r="C215" s="219">
        <f t="shared" si="74"/>
        <v>0</v>
      </c>
      <c r="D215" s="282">
        <f t="shared" si="75"/>
        <v>0</v>
      </c>
      <c r="E215" s="281">
        <f>'Core Indicators'!R215</f>
        <v>0</v>
      </c>
      <c r="F215" s="281">
        <f>'Core Indicators'!Z215</f>
        <v>0</v>
      </c>
      <c r="G215" s="219">
        <f t="shared" si="76"/>
        <v>0</v>
      </c>
      <c r="H215" s="281">
        <f>'Core Indicators'!AH215</f>
        <v>0</v>
      </c>
      <c r="I215" s="281">
        <f>'Core Indicators'!AP215</f>
        <v>0</v>
      </c>
      <c r="J215" s="281">
        <f>'Core Indicators'!BN215</f>
        <v>0</v>
      </c>
      <c r="K215" s="281">
        <f t="shared" si="77"/>
        <v>0</v>
      </c>
      <c r="L215" s="218">
        <f t="shared" si="78"/>
        <v>0</v>
      </c>
      <c r="M215" s="282">
        <f t="shared" si="79"/>
        <v>0</v>
      </c>
      <c r="N215" s="283">
        <f>'Core Indicators'!DJ215</f>
        <v>0</v>
      </c>
      <c r="O215" s="283">
        <f>'Core Indicators'!DR215</f>
        <v>0</v>
      </c>
      <c r="P215" s="283">
        <f>'Core Indicators'!DZ215</f>
        <v>0</v>
      </c>
      <c r="Q215" s="283">
        <f>'Core Indicators'!EH215</f>
        <v>0</v>
      </c>
      <c r="R215" s="283">
        <f>'Core Indicators'!EP215</f>
        <v>0</v>
      </c>
      <c r="S215" s="219">
        <f t="shared" si="80"/>
        <v>0.4</v>
      </c>
      <c r="T215" s="219">
        <f t="shared" si="81"/>
        <v>0.83333333333333337</v>
      </c>
      <c r="U215" s="281">
        <v>1</v>
      </c>
      <c r="V215" s="281">
        <v>1</v>
      </c>
      <c r="W215" s="281">
        <f>'Core Indicators'!EX215</f>
        <v>0</v>
      </c>
      <c r="X215" s="219">
        <f t="shared" si="82"/>
        <v>0.5</v>
      </c>
      <c r="Y215" s="281">
        <v>1</v>
      </c>
      <c r="Z215" s="219">
        <f t="shared" si="83"/>
        <v>0</v>
      </c>
      <c r="AA215" s="281">
        <f>'Core Indicators'!FF215</f>
        <v>0</v>
      </c>
      <c r="AB215" s="281">
        <f t="shared" si="84"/>
        <v>0</v>
      </c>
      <c r="AC215" s="11">
        <f>'Core Indicators'!GD215</f>
        <v>0</v>
      </c>
      <c r="AD215" s="11">
        <f>'Core Indicators'!GL215</f>
        <v>0</v>
      </c>
      <c r="AE215" s="11">
        <f>'Core Indicators'!GT215</f>
        <v>0</v>
      </c>
      <c r="AF215" s="11">
        <f>'Core Indicators'!HB215</f>
        <v>0</v>
      </c>
      <c r="AG215" s="11">
        <f t="shared" si="85"/>
        <v>0</v>
      </c>
      <c r="AH215" s="11">
        <f>'Core Indicators'!HJ215</f>
        <v>0</v>
      </c>
      <c r="AI215" s="11">
        <f>'Core Indicators'!HR215</f>
        <v>0</v>
      </c>
      <c r="AJ215" s="11">
        <f t="shared" si="86"/>
        <v>0</v>
      </c>
      <c r="AK215" s="11">
        <f>'Core Indicators'!HZ215</f>
        <v>0</v>
      </c>
      <c r="AL215" s="11">
        <f>'Core Indicators'!IH215</f>
        <v>0</v>
      </c>
      <c r="AM215" s="11">
        <f>'Core Indicators'!IP215</f>
        <v>0</v>
      </c>
      <c r="AN215" s="11">
        <f t="shared" si="87"/>
        <v>0</v>
      </c>
    </row>
    <row r="216" spans="1:40" x14ac:dyDescent="0.3">
      <c r="A216" s="281">
        <f>Lists!C:C</f>
        <v>0</v>
      </c>
      <c r="B216" s="218">
        <f t="shared" si="73"/>
        <v>0.1</v>
      </c>
      <c r="C216" s="219">
        <f t="shared" si="74"/>
        <v>0</v>
      </c>
      <c r="D216" s="282">
        <f t="shared" si="75"/>
        <v>0</v>
      </c>
      <c r="E216" s="281">
        <f>'Core Indicators'!R216</f>
        <v>0</v>
      </c>
      <c r="F216" s="281">
        <f>'Core Indicators'!Z216</f>
        <v>0</v>
      </c>
      <c r="G216" s="219">
        <f t="shared" si="76"/>
        <v>0</v>
      </c>
      <c r="H216" s="281">
        <f>'Core Indicators'!AH216</f>
        <v>0</v>
      </c>
      <c r="I216" s="281">
        <f>'Core Indicators'!AP216</f>
        <v>0</v>
      </c>
      <c r="J216" s="281">
        <f>'Core Indicators'!BN216</f>
        <v>0</v>
      </c>
      <c r="K216" s="281">
        <f t="shared" si="77"/>
        <v>0</v>
      </c>
      <c r="L216" s="218">
        <f t="shared" si="78"/>
        <v>0</v>
      </c>
      <c r="M216" s="282">
        <f t="shared" si="79"/>
        <v>0</v>
      </c>
      <c r="N216" s="283">
        <f>'Core Indicators'!DJ216</f>
        <v>0</v>
      </c>
      <c r="O216" s="283">
        <f>'Core Indicators'!DR216</f>
        <v>0</v>
      </c>
      <c r="P216" s="283">
        <f>'Core Indicators'!DZ216</f>
        <v>0</v>
      </c>
      <c r="Q216" s="283">
        <f>'Core Indicators'!EH216</f>
        <v>0</v>
      </c>
      <c r="R216" s="283">
        <f>'Core Indicators'!EP216</f>
        <v>0</v>
      </c>
      <c r="S216" s="219">
        <f t="shared" si="80"/>
        <v>0.4</v>
      </c>
      <c r="T216" s="219">
        <f t="shared" si="81"/>
        <v>0.83333333333333337</v>
      </c>
      <c r="U216" s="281">
        <v>1</v>
      </c>
      <c r="V216" s="281">
        <v>1</v>
      </c>
      <c r="W216" s="281">
        <f>'Core Indicators'!EX216</f>
        <v>0</v>
      </c>
      <c r="X216" s="219">
        <f t="shared" si="82"/>
        <v>0.5</v>
      </c>
      <c r="Y216" s="281">
        <v>1</v>
      </c>
      <c r="Z216" s="219">
        <f t="shared" si="83"/>
        <v>0</v>
      </c>
      <c r="AA216" s="281">
        <f>'Core Indicators'!FF216</f>
        <v>0</v>
      </c>
      <c r="AB216" s="281">
        <f t="shared" si="84"/>
        <v>0</v>
      </c>
      <c r="AC216" s="11">
        <f>'Core Indicators'!GD216</f>
        <v>0</v>
      </c>
      <c r="AD216" s="11">
        <f>'Core Indicators'!GL216</f>
        <v>0</v>
      </c>
      <c r="AE216" s="11">
        <f>'Core Indicators'!GT216</f>
        <v>0</v>
      </c>
      <c r="AF216" s="11">
        <f>'Core Indicators'!HB216</f>
        <v>0</v>
      </c>
      <c r="AG216" s="11">
        <f t="shared" si="85"/>
        <v>0</v>
      </c>
      <c r="AH216" s="11">
        <f>'Core Indicators'!HJ216</f>
        <v>0</v>
      </c>
      <c r="AI216" s="11">
        <f>'Core Indicators'!HR216</f>
        <v>0</v>
      </c>
      <c r="AJ216" s="11">
        <f t="shared" si="86"/>
        <v>0</v>
      </c>
      <c r="AK216" s="11">
        <f>'Core Indicators'!HZ216</f>
        <v>0</v>
      </c>
      <c r="AL216" s="11">
        <f>'Core Indicators'!IH216</f>
        <v>0</v>
      </c>
      <c r="AM216" s="11">
        <f>'Core Indicators'!IP216</f>
        <v>0</v>
      </c>
      <c r="AN216" s="11">
        <f t="shared" si="87"/>
        <v>0</v>
      </c>
    </row>
    <row r="217" spans="1:40" x14ac:dyDescent="0.3">
      <c r="A217" s="281">
        <f>Lists!C:C</f>
        <v>0</v>
      </c>
      <c r="B217" s="218">
        <f t="shared" si="73"/>
        <v>0.1</v>
      </c>
      <c r="C217" s="219">
        <f t="shared" si="74"/>
        <v>0</v>
      </c>
      <c r="D217" s="282">
        <f t="shared" si="75"/>
        <v>0</v>
      </c>
      <c r="E217" s="281">
        <f>'Core Indicators'!R217</f>
        <v>0</v>
      </c>
      <c r="F217" s="281">
        <f>'Core Indicators'!Z217</f>
        <v>0</v>
      </c>
      <c r="G217" s="219">
        <f t="shared" si="76"/>
        <v>0</v>
      </c>
      <c r="H217" s="281">
        <f>'Core Indicators'!AH217</f>
        <v>0</v>
      </c>
      <c r="I217" s="281">
        <f>'Core Indicators'!AP217</f>
        <v>0</v>
      </c>
      <c r="J217" s="281">
        <f>'Core Indicators'!BN217</f>
        <v>0</v>
      </c>
      <c r="K217" s="281">
        <f t="shared" si="77"/>
        <v>0</v>
      </c>
      <c r="L217" s="218">
        <f t="shared" si="78"/>
        <v>0</v>
      </c>
      <c r="M217" s="282">
        <f t="shared" si="79"/>
        <v>0</v>
      </c>
      <c r="N217" s="283">
        <f>'Core Indicators'!DJ217</f>
        <v>0</v>
      </c>
      <c r="O217" s="283">
        <f>'Core Indicators'!DR217</f>
        <v>0</v>
      </c>
      <c r="P217" s="283">
        <f>'Core Indicators'!DZ217</f>
        <v>0</v>
      </c>
      <c r="Q217" s="283">
        <f>'Core Indicators'!EH217</f>
        <v>0</v>
      </c>
      <c r="R217" s="283">
        <f>'Core Indicators'!EP217</f>
        <v>0</v>
      </c>
      <c r="S217" s="219">
        <f t="shared" si="80"/>
        <v>0.4</v>
      </c>
      <c r="T217" s="219">
        <f t="shared" si="81"/>
        <v>0.83333333333333337</v>
      </c>
      <c r="U217" s="281">
        <v>1</v>
      </c>
      <c r="V217" s="281">
        <v>1</v>
      </c>
      <c r="W217" s="281">
        <f>'Core Indicators'!EX217</f>
        <v>0</v>
      </c>
      <c r="X217" s="219">
        <f t="shared" si="82"/>
        <v>0.5</v>
      </c>
      <c r="Y217" s="281">
        <v>1</v>
      </c>
      <c r="Z217" s="219">
        <f t="shared" si="83"/>
        <v>0</v>
      </c>
      <c r="AA217" s="281">
        <f>'Core Indicators'!FF217</f>
        <v>0</v>
      </c>
      <c r="AB217" s="281">
        <f t="shared" si="84"/>
        <v>0</v>
      </c>
      <c r="AC217" s="11">
        <f>'Core Indicators'!GD217</f>
        <v>0</v>
      </c>
      <c r="AD217" s="11">
        <f>'Core Indicators'!GL217</f>
        <v>0</v>
      </c>
      <c r="AE217" s="11">
        <f>'Core Indicators'!GT217</f>
        <v>0</v>
      </c>
      <c r="AF217" s="11">
        <f>'Core Indicators'!HB217</f>
        <v>0</v>
      </c>
      <c r="AG217" s="11">
        <f t="shared" si="85"/>
        <v>0</v>
      </c>
      <c r="AH217" s="11">
        <f>'Core Indicators'!HJ217</f>
        <v>0</v>
      </c>
      <c r="AI217" s="11">
        <f>'Core Indicators'!HR217</f>
        <v>0</v>
      </c>
      <c r="AJ217" s="11">
        <f t="shared" si="86"/>
        <v>0</v>
      </c>
      <c r="AK217" s="11">
        <f>'Core Indicators'!HZ217</f>
        <v>0</v>
      </c>
      <c r="AL217" s="11">
        <f>'Core Indicators'!IH217</f>
        <v>0</v>
      </c>
      <c r="AM217" s="11">
        <f>'Core Indicators'!IP217</f>
        <v>0</v>
      </c>
      <c r="AN217" s="11">
        <f t="shared" si="87"/>
        <v>0</v>
      </c>
    </row>
    <row r="218" spans="1:40" x14ac:dyDescent="0.3">
      <c r="A218" s="281">
        <f>Lists!C:C</f>
        <v>0</v>
      </c>
      <c r="B218" s="218">
        <f t="shared" si="73"/>
        <v>0.1</v>
      </c>
      <c r="C218" s="219">
        <f t="shared" si="74"/>
        <v>0</v>
      </c>
      <c r="D218" s="282">
        <f t="shared" si="75"/>
        <v>0</v>
      </c>
      <c r="E218" s="281">
        <f>'Core Indicators'!R218</f>
        <v>0</v>
      </c>
      <c r="F218" s="281">
        <f>'Core Indicators'!Z218</f>
        <v>0</v>
      </c>
      <c r="G218" s="219">
        <f t="shared" si="76"/>
        <v>0</v>
      </c>
      <c r="H218" s="281">
        <f>'Core Indicators'!AH218</f>
        <v>0</v>
      </c>
      <c r="I218" s="281">
        <f>'Core Indicators'!AP218</f>
        <v>0</v>
      </c>
      <c r="J218" s="281">
        <f>'Core Indicators'!BN218</f>
        <v>0</v>
      </c>
      <c r="K218" s="281">
        <f t="shared" si="77"/>
        <v>0</v>
      </c>
      <c r="L218" s="218">
        <f t="shared" si="78"/>
        <v>0</v>
      </c>
      <c r="M218" s="282">
        <f t="shared" si="79"/>
        <v>0</v>
      </c>
      <c r="N218" s="283">
        <f>'Core Indicators'!DJ218</f>
        <v>0</v>
      </c>
      <c r="O218" s="283">
        <f>'Core Indicators'!DR218</f>
        <v>0</v>
      </c>
      <c r="P218" s="283">
        <f>'Core Indicators'!DZ218</f>
        <v>0</v>
      </c>
      <c r="Q218" s="283">
        <f>'Core Indicators'!EH218</f>
        <v>0</v>
      </c>
      <c r="R218" s="283">
        <f>'Core Indicators'!EP218</f>
        <v>0</v>
      </c>
      <c r="S218" s="219">
        <f t="shared" si="80"/>
        <v>0.4</v>
      </c>
      <c r="T218" s="219">
        <f t="shared" si="81"/>
        <v>0.83333333333333337</v>
      </c>
      <c r="U218" s="281">
        <v>1</v>
      </c>
      <c r="V218" s="281">
        <v>1</v>
      </c>
      <c r="W218" s="281">
        <f>'Core Indicators'!EX218</f>
        <v>0</v>
      </c>
      <c r="X218" s="219">
        <f t="shared" si="82"/>
        <v>0.5</v>
      </c>
      <c r="Y218" s="281">
        <v>1</v>
      </c>
      <c r="Z218" s="219">
        <f t="shared" si="83"/>
        <v>0</v>
      </c>
      <c r="AA218" s="281">
        <f>'Core Indicators'!FF218</f>
        <v>0</v>
      </c>
      <c r="AB218" s="281">
        <f t="shared" si="84"/>
        <v>0</v>
      </c>
      <c r="AC218" s="11">
        <f>'Core Indicators'!GD218</f>
        <v>0</v>
      </c>
      <c r="AD218" s="11">
        <f>'Core Indicators'!GL218</f>
        <v>0</v>
      </c>
      <c r="AE218" s="11">
        <f>'Core Indicators'!GT218</f>
        <v>0</v>
      </c>
      <c r="AF218" s="11">
        <f>'Core Indicators'!HB218</f>
        <v>0</v>
      </c>
      <c r="AG218" s="11">
        <f t="shared" si="85"/>
        <v>0</v>
      </c>
      <c r="AH218" s="11">
        <f>'Core Indicators'!HJ218</f>
        <v>0</v>
      </c>
      <c r="AI218" s="11">
        <f>'Core Indicators'!HR218</f>
        <v>0</v>
      </c>
      <c r="AJ218" s="11">
        <f t="shared" si="86"/>
        <v>0</v>
      </c>
      <c r="AK218" s="11">
        <f>'Core Indicators'!HZ218</f>
        <v>0</v>
      </c>
      <c r="AL218" s="11">
        <f>'Core Indicators'!IH218</f>
        <v>0</v>
      </c>
      <c r="AM218" s="11">
        <f>'Core Indicators'!IP218</f>
        <v>0</v>
      </c>
      <c r="AN218" s="11">
        <f t="shared" si="87"/>
        <v>0</v>
      </c>
    </row>
    <row r="219" spans="1:40" x14ac:dyDescent="0.3">
      <c r="A219" s="281">
        <f>Lists!C:C</f>
        <v>0</v>
      </c>
      <c r="B219" s="218">
        <f t="shared" si="73"/>
        <v>0.1</v>
      </c>
      <c r="C219" s="219">
        <f t="shared" si="74"/>
        <v>0</v>
      </c>
      <c r="D219" s="282">
        <f t="shared" si="75"/>
        <v>0</v>
      </c>
      <c r="E219" s="281">
        <f>'Core Indicators'!R219</f>
        <v>0</v>
      </c>
      <c r="F219" s="281">
        <f>'Core Indicators'!Z219</f>
        <v>0</v>
      </c>
      <c r="G219" s="219">
        <f t="shared" si="76"/>
        <v>0</v>
      </c>
      <c r="H219" s="281">
        <f>'Core Indicators'!AH219</f>
        <v>0</v>
      </c>
      <c r="I219" s="281">
        <f>'Core Indicators'!AP219</f>
        <v>0</v>
      </c>
      <c r="J219" s="281">
        <f>'Core Indicators'!BN219</f>
        <v>0</v>
      </c>
      <c r="K219" s="281">
        <f t="shared" si="77"/>
        <v>0</v>
      </c>
      <c r="L219" s="218">
        <f t="shared" si="78"/>
        <v>0</v>
      </c>
      <c r="M219" s="282">
        <f t="shared" si="79"/>
        <v>0</v>
      </c>
      <c r="N219" s="283">
        <f>'Core Indicators'!DJ219</f>
        <v>0</v>
      </c>
      <c r="O219" s="283">
        <f>'Core Indicators'!DR219</f>
        <v>0</v>
      </c>
      <c r="P219" s="283">
        <f>'Core Indicators'!DZ219</f>
        <v>0</v>
      </c>
      <c r="Q219" s="283">
        <f>'Core Indicators'!EH219</f>
        <v>0</v>
      </c>
      <c r="R219" s="283">
        <f>'Core Indicators'!EP219</f>
        <v>0</v>
      </c>
      <c r="S219" s="219">
        <f t="shared" si="80"/>
        <v>0.4</v>
      </c>
      <c r="T219" s="219">
        <f t="shared" si="81"/>
        <v>0.83333333333333337</v>
      </c>
      <c r="U219" s="281">
        <v>1</v>
      </c>
      <c r="V219" s="281">
        <v>1</v>
      </c>
      <c r="W219" s="281">
        <f>'Core Indicators'!EX219</f>
        <v>0</v>
      </c>
      <c r="X219" s="219">
        <f t="shared" si="82"/>
        <v>0.5</v>
      </c>
      <c r="Y219" s="281">
        <v>1</v>
      </c>
      <c r="Z219" s="219">
        <f t="shared" si="83"/>
        <v>0</v>
      </c>
      <c r="AA219" s="281">
        <f>'Core Indicators'!FF219</f>
        <v>0</v>
      </c>
      <c r="AB219" s="281">
        <f t="shared" si="84"/>
        <v>0</v>
      </c>
      <c r="AC219" s="11">
        <f>'Core Indicators'!GD219</f>
        <v>0</v>
      </c>
      <c r="AD219" s="11">
        <f>'Core Indicators'!GL219</f>
        <v>0</v>
      </c>
      <c r="AE219" s="11">
        <f>'Core Indicators'!GT219</f>
        <v>0</v>
      </c>
      <c r="AF219" s="11">
        <f>'Core Indicators'!HB219</f>
        <v>0</v>
      </c>
      <c r="AG219" s="11">
        <f t="shared" si="85"/>
        <v>0</v>
      </c>
      <c r="AH219" s="11">
        <f>'Core Indicators'!HJ219</f>
        <v>0</v>
      </c>
      <c r="AI219" s="11">
        <f>'Core Indicators'!HR219</f>
        <v>0</v>
      </c>
      <c r="AJ219" s="11">
        <f t="shared" si="86"/>
        <v>0</v>
      </c>
      <c r="AK219" s="11">
        <f>'Core Indicators'!HZ219</f>
        <v>0</v>
      </c>
      <c r="AL219" s="11">
        <f>'Core Indicators'!IH219</f>
        <v>0</v>
      </c>
      <c r="AM219" s="11">
        <f>'Core Indicators'!IP219</f>
        <v>0</v>
      </c>
      <c r="AN219" s="11">
        <f t="shared" si="87"/>
        <v>0</v>
      </c>
    </row>
    <row r="220" spans="1:40" x14ac:dyDescent="0.3">
      <c r="A220" s="281">
        <f>Lists!C:C</f>
        <v>0</v>
      </c>
      <c r="B220" s="218">
        <f t="shared" si="73"/>
        <v>0.1</v>
      </c>
      <c r="C220" s="219">
        <f t="shared" si="74"/>
        <v>0</v>
      </c>
      <c r="D220" s="282">
        <f t="shared" si="75"/>
        <v>0</v>
      </c>
      <c r="E220" s="281">
        <f>'Core Indicators'!R220</f>
        <v>0</v>
      </c>
      <c r="F220" s="281">
        <f>'Core Indicators'!Z220</f>
        <v>0</v>
      </c>
      <c r="G220" s="219">
        <f t="shared" si="76"/>
        <v>0</v>
      </c>
      <c r="H220" s="281">
        <f>'Core Indicators'!AH220</f>
        <v>0</v>
      </c>
      <c r="I220" s="281">
        <f>'Core Indicators'!AP220</f>
        <v>0</v>
      </c>
      <c r="J220" s="281">
        <f>'Core Indicators'!BN220</f>
        <v>0</v>
      </c>
      <c r="K220" s="281">
        <f t="shared" si="77"/>
        <v>0</v>
      </c>
      <c r="L220" s="218">
        <f t="shared" si="78"/>
        <v>0</v>
      </c>
      <c r="M220" s="282">
        <f t="shared" si="79"/>
        <v>0</v>
      </c>
      <c r="N220" s="283">
        <f>'Core Indicators'!DJ220</f>
        <v>0</v>
      </c>
      <c r="O220" s="283">
        <f>'Core Indicators'!DR220</f>
        <v>0</v>
      </c>
      <c r="P220" s="283">
        <f>'Core Indicators'!DZ220</f>
        <v>0</v>
      </c>
      <c r="Q220" s="283">
        <f>'Core Indicators'!EH220</f>
        <v>0</v>
      </c>
      <c r="R220" s="283">
        <f>'Core Indicators'!EP220</f>
        <v>0</v>
      </c>
      <c r="S220" s="219">
        <f t="shared" si="80"/>
        <v>0.4</v>
      </c>
      <c r="T220" s="219">
        <f t="shared" si="81"/>
        <v>0.83333333333333337</v>
      </c>
      <c r="U220" s="281">
        <v>1</v>
      </c>
      <c r="V220" s="281">
        <v>1</v>
      </c>
      <c r="W220" s="281">
        <f>'Core Indicators'!EX220</f>
        <v>0</v>
      </c>
      <c r="X220" s="219">
        <f t="shared" si="82"/>
        <v>0.5</v>
      </c>
      <c r="Y220" s="281">
        <v>1</v>
      </c>
      <c r="Z220" s="219">
        <f t="shared" si="83"/>
        <v>0</v>
      </c>
      <c r="AA220" s="281">
        <f>'Core Indicators'!FF220</f>
        <v>0</v>
      </c>
      <c r="AB220" s="281">
        <f t="shared" si="84"/>
        <v>0</v>
      </c>
      <c r="AC220" s="11">
        <f>'Core Indicators'!GD220</f>
        <v>0</v>
      </c>
      <c r="AD220" s="11">
        <f>'Core Indicators'!GL220</f>
        <v>0</v>
      </c>
      <c r="AE220" s="11">
        <f>'Core Indicators'!GT220</f>
        <v>0</v>
      </c>
      <c r="AF220" s="11">
        <f>'Core Indicators'!HB220</f>
        <v>0</v>
      </c>
      <c r="AG220" s="11">
        <f t="shared" si="85"/>
        <v>0</v>
      </c>
      <c r="AH220" s="11">
        <f>'Core Indicators'!HJ220</f>
        <v>0</v>
      </c>
      <c r="AI220" s="11">
        <f>'Core Indicators'!HR220</f>
        <v>0</v>
      </c>
      <c r="AJ220" s="11">
        <f t="shared" si="86"/>
        <v>0</v>
      </c>
      <c r="AK220" s="11">
        <f>'Core Indicators'!HZ220</f>
        <v>0</v>
      </c>
      <c r="AL220" s="11">
        <f>'Core Indicators'!IH220</f>
        <v>0</v>
      </c>
      <c r="AM220" s="11">
        <f>'Core Indicators'!IP220</f>
        <v>0</v>
      </c>
      <c r="AN220" s="11">
        <f t="shared" si="87"/>
        <v>0</v>
      </c>
    </row>
    <row r="221" spans="1:40" x14ac:dyDescent="0.3">
      <c r="A221" s="281">
        <f>Lists!C:C</f>
        <v>0</v>
      </c>
      <c r="B221" s="218">
        <f t="shared" si="73"/>
        <v>0.1</v>
      </c>
      <c r="C221" s="219">
        <f t="shared" si="74"/>
        <v>0</v>
      </c>
      <c r="D221" s="282">
        <f t="shared" si="75"/>
        <v>0</v>
      </c>
      <c r="E221" s="281">
        <f>'Core Indicators'!R221</f>
        <v>0</v>
      </c>
      <c r="F221" s="281">
        <f>'Core Indicators'!Z221</f>
        <v>0</v>
      </c>
      <c r="G221" s="219">
        <f t="shared" si="76"/>
        <v>0</v>
      </c>
      <c r="H221" s="281">
        <f>'Core Indicators'!AH221</f>
        <v>0</v>
      </c>
      <c r="I221" s="281">
        <f>'Core Indicators'!AP221</f>
        <v>0</v>
      </c>
      <c r="J221" s="281">
        <f>'Core Indicators'!BN221</f>
        <v>0</v>
      </c>
      <c r="K221" s="281">
        <f t="shared" si="77"/>
        <v>0</v>
      </c>
      <c r="L221" s="218">
        <f t="shared" si="78"/>
        <v>0</v>
      </c>
      <c r="M221" s="282">
        <f t="shared" si="79"/>
        <v>0</v>
      </c>
      <c r="N221" s="283">
        <f>'Core Indicators'!DJ221</f>
        <v>0</v>
      </c>
      <c r="O221" s="283">
        <f>'Core Indicators'!DR221</f>
        <v>0</v>
      </c>
      <c r="P221" s="283">
        <f>'Core Indicators'!DZ221</f>
        <v>0</v>
      </c>
      <c r="Q221" s="283">
        <f>'Core Indicators'!EH221</f>
        <v>0</v>
      </c>
      <c r="R221" s="283">
        <f>'Core Indicators'!EP221</f>
        <v>0</v>
      </c>
      <c r="S221" s="219">
        <f t="shared" si="80"/>
        <v>0.4</v>
      </c>
      <c r="T221" s="219">
        <f t="shared" si="81"/>
        <v>0.83333333333333337</v>
      </c>
      <c r="U221" s="281">
        <v>1</v>
      </c>
      <c r="V221" s="281">
        <v>1</v>
      </c>
      <c r="W221" s="281">
        <f>'Core Indicators'!EX221</f>
        <v>0</v>
      </c>
      <c r="X221" s="219">
        <f t="shared" si="82"/>
        <v>0.5</v>
      </c>
      <c r="Y221" s="281">
        <v>1</v>
      </c>
      <c r="Z221" s="219">
        <f t="shared" si="83"/>
        <v>0</v>
      </c>
      <c r="AA221" s="281">
        <f>'Core Indicators'!FF221</f>
        <v>0</v>
      </c>
      <c r="AB221" s="281">
        <f t="shared" si="84"/>
        <v>0</v>
      </c>
      <c r="AC221" s="11">
        <f>'Core Indicators'!GD221</f>
        <v>0</v>
      </c>
      <c r="AD221" s="11">
        <f>'Core Indicators'!GL221</f>
        <v>0</v>
      </c>
      <c r="AE221" s="11">
        <f>'Core Indicators'!GT221</f>
        <v>0</v>
      </c>
      <c r="AF221" s="11">
        <f>'Core Indicators'!HB221</f>
        <v>0</v>
      </c>
      <c r="AG221" s="11">
        <f t="shared" si="85"/>
        <v>0</v>
      </c>
      <c r="AH221" s="11">
        <f>'Core Indicators'!HJ221</f>
        <v>0</v>
      </c>
      <c r="AI221" s="11">
        <f>'Core Indicators'!HR221</f>
        <v>0</v>
      </c>
      <c r="AJ221" s="11">
        <f t="shared" si="86"/>
        <v>0</v>
      </c>
      <c r="AK221" s="11">
        <f>'Core Indicators'!HZ221</f>
        <v>0</v>
      </c>
      <c r="AL221" s="11">
        <f>'Core Indicators'!IH221</f>
        <v>0</v>
      </c>
      <c r="AM221" s="11">
        <f>'Core Indicators'!IP221</f>
        <v>0</v>
      </c>
      <c r="AN221" s="11">
        <f t="shared" si="87"/>
        <v>0</v>
      </c>
    </row>
    <row r="222" spans="1:40" x14ac:dyDescent="0.3">
      <c r="A222" s="281">
        <f>Lists!C:C</f>
        <v>0</v>
      </c>
      <c r="B222" s="218">
        <f t="shared" si="73"/>
        <v>0.1</v>
      </c>
      <c r="C222" s="219">
        <f t="shared" si="74"/>
        <v>0</v>
      </c>
      <c r="D222" s="282">
        <f t="shared" si="75"/>
        <v>0</v>
      </c>
      <c r="E222" s="281">
        <f>'Core Indicators'!R222</f>
        <v>0</v>
      </c>
      <c r="F222" s="281">
        <f>'Core Indicators'!Z222</f>
        <v>0</v>
      </c>
      <c r="G222" s="219">
        <f t="shared" si="76"/>
        <v>0</v>
      </c>
      <c r="H222" s="281">
        <f>'Core Indicators'!AH222</f>
        <v>0</v>
      </c>
      <c r="I222" s="281">
        <f>'Core Indicators'!AP222</f>
        <v>0</v>
      </c>
      <c r="J222" s="281">
        <f>'Core Indicators'!BN222</f>
        <v>0</v>
      </c>
      <c r="K222" s="281">
        <f t="shared" si="77"/>
        <v>0</v>
      </c>
      <c r="L222" s="218">
        <f t="shared" si="78"/>
        <v>0</v>
      </c>
      <c r="M222" s="282">
        <f t="shared" si="79"/>
        <v>0</v>
      </c>
      <c r="N222" s="283">
        <f>'Core Indicators'!DJ222</f>
        <v>0</v>
      </c>
      <c r="O222" s="283">
        <f>'Core Indicators'!DR222</f>
        <v>0</v>
      </c>
      <c r="P222" s="283">
        <f>'Core Indicators'!DZ222</f>
        <v>0</v>
      </c>
      <c r="Q222" s="283">
        <f>'Core Indicators'!EH222</f>
        <v>0</v>
      </c>
      <c r="R222" s="283">
        <f>'Core Indicators'!EP222</f>
        <v>0</v>
      </c>
      <c r="S222" s="219">
        <f t="shared" si="80"/>
        <v>0.4</v>
      </c>
      <c r="T222" s="219">
        <f t="shared" si="81"/>
        <v>0.83333333333333337</v>
      </c>
      <c r="U222" s="281">
        <v>1</v>
      </c>
      <c r="V222" s="281">
        <v>1</v>
      </c>
      <c r="W222" s="281">
        <f>'Core Indicators'!EX222</f>
        <v>0</v>
      </c>
      <c r="X222" s="219">
        <f t="shared" si="82"/>
        <v>0.5</v>
      </c>
      <c r="Y222" s="281">
        <v>1</v>
      </c>
      <c r="Z222" s="219">
        <f t="shared" si="83"/>
        <v>0</v>
      </c>
      <c r="AA222" s="281">
        <f>'Core Indicators'!FF222</f>
        <v>0</v>
      </c>
      <c r="AB222" s="281">
        <f t="shared" si="84"/>
        <v>0</v>
      </c>
      <c r="AC222" s="11">
        <f>'Core Indicators'!GD222</f>
        <v>0</v>
      </c>
      <c r="AD222" s="11">
        <f>'Core Indicators'!GL222</f>
        <v>0</v>
      </c>
      <c r="AE222" s="11">
        <f>'Core Indicators'!GT222</f>
        <v>0</v>
      </c>
      <c r="AF222" s="11">
        <f>'Core Indicators'!HB222</f>
        <v>0</v>
      </c>
      <c r="AG222" s="11">
        <f t="shared" si="85"/>
        <v>0</v>
      </c>
      <c r="AH222" s="11">
        <f>'Core Indicators'!HJ222</f>
        <v>0</v>
      </c>
      <c r="AI222" s="11">
        <f>'Core Indicators'!HR222</f>
        <v>0</v>
      </c>
      <c r="AJ222" s="11">
        <f t="shared" si="86"/>
        <v>0</v>
      </c>
      <c r="AK222" s="11">
        <f>'Core Indicators'!HZ222</f>
        <v>0</v>
      </c>
      <c r="AL222" s="11">
        <f>'Core Indicators'!IH222</f>
        <v>0</v>
      </c>
      <c r="AM222" s="11">
        <f>'Core Indicators'!IP222</f>
        <v>0</v>
      </c>
      <c r="AN222" s="11">
        <f t="shared" si="87"/>
        <v>0</v>
      </c>
    </row>
    <row r="223" spans="1:40" x14ac:dyDescent="0.3">
      <c r="A223" s="281">
        <f>Lists!C:C</f>
        <v>0</v>
      </c>
      <c r="B223" s="218">
        <f t="shared" si="73"/>
        <v>0.1</v>
      </c>
      <c r="C223" s="219">
        <f t="shared" si="74"/>
        <v>0</v>
      </c>
      <c r="D223" s="282">
        <f t="shared" si="75"/>
        <v>0</v>
      </c>
      <c r="E223" s="281">
        <f>'Core Indicators'!R223</f>
        <v>0</v>
      </c>
      <c r="F223" s="281">
        <f>'Core Indicators'!Z223</f>
        <v>0</v>
      </c>
      <c r="G223" s="219">
        <f t="shared" si="76"/>
        <v>0</v>
      </c>
      <c r="H223" s="281">
        <f>'Core Indicators'!AH223</f>
        <v>0</v>
      </c>
      <c r="I223" s="281">
        <f>'Core Indicators'!AP223</f>
        <v>0</v>
      </c>
      <c r="J223" s="281">
        <f>'Core Indicators'!BN223</f>
        <v>0</v>
      </c>
      <c r="K223" s="281">
        <f t="shared" si="77"/>
        <v>0</v>
      </c>
      <c r="L223" s="218">
        <f t="shared" si="78"/>
        <v>0</v>
      </c>
      <c r="M223" s="282">
        <f t="shared" si="79"/>
        <v>0</v>
      </c>
      <c r="N223" s="283">
        <f>'Core Indicators'!DJ223</f>
        <v>0</v>
      </c>
      <c r="O223" s="283">
        <f>'Core Indicators'!DR223</f>
        <v>0</v>
      </c>
      <c r="P223" s="283">
        <f>'Core Indicators'!DZ223</f>
        <v>0</v>
      </c>
      <c r="Q223" s="283">
        <f>'Core Indicators'!EH223</f>
        <v>0</v>
      </c>
      <c r="R223" s="283">
        <f>'Core Indicators'!EP223</f>
        <v>0</v>
      </c>
      <c r="S223" s="219">
        <f t="shared" si="80"/>
        <v>0.4</v>
      </c>
      <c r="T223" s="219">
        <f t="shared" si="81"/>
        <v>0.83333333333333337</v>
      </c>
      <c r="U223" s="281">
        <v>1</v>
      </c>
      <c r="V223" s="281">
        <v>1</v>
      </c>
      <c r="W223" s="281">
        <f>'Core Indicators'!EX223</f>
        <v>0</v>
      </c>
      <c r="X223" s="219">
        <f t="shared" si="82"/>
        <v>0.5</v>
      </c>
      <c r="Y223" s="281">
        <v>1</v>
      </c>
      <c r="Z223" s="219">
        <f t="shared" si="83"/>
        <v>0</v>
      </c>
      <c r="AA223" s="281">
        <f>'Core Indicators'!FF223</f>
        <v>0</v>
      </c>
      <c r="AB223" s="281">
        <f t="shared" si="84"/>
        <v>0</v>
      </c>
      <c r="AC223" s="11">
        <f>'Core Indicators'!GD223</f>
        <v>0</v>
      </c>
      <c r="AD223" s="11">
        <f>'Core Indicators'!GL223</f>
        <v>0</v>
      </c>
      <c r="AE223" s="11">
        <f>'Core Indicators'!GT223</f>
        <v>0</v>
      </c>
      <c r="AF223" s="11">
        <f>'Core Indicators'!HB223</f>
        <v>0</v>
      </c>
      <c r="AG223" s="11">
        <f t="shared" si="85"/>
        <v>0</v>
      </c>
      <c r="AH223" s="11">
        <f>'Core Indicators'!HJ223</f>
        <v>0</v>
      </c>
      <c r="AI223" s="11">
        <f>'Core Indicators'!HR223</f>
        <v>0</v>
      </c>
      <c r="AJ223" s="11">
        <f t="shared" si="86"/>
        <v>0</v>
      </c>
      <c r="AK223" s="11">
        <f>'Core Indicators'!HZ223</f>
        <v>0</v>
      </c>
      <c r="AL223" s="11">
        <f>'Core Indicators'!IH223</f>
        <v>0</v>
      </c>
      <c r="AM223" s="11">
        <f>'Core Indicators'!IP223</f>
        <v>0</v>
      </c>
      <c r="AN223" s="11">
        <f t="shared" si="87"/>
        <v>0</v>
      </c>
    </row>
    <row r="224" spans="1:40" x14ac:dyDescent="0.3">
      <c r="A224" s="281">
        <f>Lists!C:C</f>
        <v>0</v>
      </c>
      <c r="B224" s="218">
        <f t="shared" si="73"/>
        <v>0.1</v>
      </c>
      <c r="C224" s="219">
        <f t="shared" si="74"/>
        <v>0</v>
      </c>
      <c r="D224" s="282">
        <f t="shared" si="75"/>
        <v>0</v>
      </c>
      <c r="E224" s="281">
        <f>'Core Indicators'!R224</f>
        <v>0</v>
      </c>
      <c r="F224" s="281">
        <f>'Core Indicators'!Z224</f>
        <v>0</v>
      </c>
      <c r="G224" s="219">
        <f t="shared" si="76"/>
        <v>0</v>
      </c>
      <c r="H224" s="281">
        <f>'Core Indicators'!AH224</f>
        <v>0</v>
      </c>
      <c r="I224" s="281">
        <f>'Core Indicators'!AP224</f>
        <v>0</v>
      </c>
      <c r="J224" s="281">
        <f>'Core Indicators'!BN224</f>
        <v>0</v>
      </c>
      <c r="K224" s="281">
        <f t="shared" si="77"/>
        <v>0</v>
      </c>
      <c r="L224" s="218">
        <f t="shared" si="78"/>
        <v>0</v>
      </c>
      <c r="M224" s="282">
        <f t="shared" si="79"/>
        <v>0</v>
      </c>
      <c r="N224" s="283">
        <f>'Core Indicators'!DJ224</f>
        <v>0</v>
      </c>
      <c r="O224" s="283">
        <f>'Core Indicators'!DR224</f>
        <v>0</v>
      </c>
      <c r="P224" s="283">
        <f>'Core Indicators'!DZ224</f>
        <v>0</v>
      </c>
      <c r="Q224" s="283">
        <f>'Core Indicators'!EH224</f>
        <v>0</v>
      </c>
      <c r="R224" s="283">
        <f>'Core Indicators'!EP224</f>
        <v>0</v>
      </c>
      <c r="S224" s="219">
        <f t="shared" si="80"/>
        <v>0.4</v>
      </c>
      <c r="T224" s="219">
        <f t="shared" si="81"/>
        <v>0.83333333333333337</v>
      </c>
      <c r="U224" s="281">
        <v>1</v>
      </c>
      <c r="V224" s="281">
        <v>1</v>
      </c>
      <c r="W224" s="281">
        <f>'Core Indicators'!EX224</f>
        <v>0</v>
      </c>
      <c r="X224" s="219">
        <f t="shared" si="82"/>
        <v>0.5</v>
      </c>
      <c r="Y224" s="281">
        <v>1</v>
      </c>
      <c r="Z224" s="219">
        <f t="shared" si="83"/>
        <v>0</v>
      </c>
      <c r="AA224" s="281">
        <f>'Core Indicators'!FF224</f>
        <v>0</v>
      </c>
      <c r="AB224" s="281">
        <f t="shared" si="84"/>
        <v>0</v>
      </c>
      <c r="AC224" s="11">
        <f>'Core Indicators'!GD224</f>
        <v>0</v>
      </c>
      <c r="AD224" s="11">
        <f>'Core Indicators'!GL224</f>
        <v>0</v>
      </c>
      <c r="AE224" s="11">
        <f>'Core Indicators'!GT224</f>
        <v>0</v>
      </c>
      <c r="AF224" s="11">
        <f>'Core Indicators'!HB224</f>
        <v>0</v>
      </c>
      <c r="AG224" s="11">
        <f t="shared" si="85"/>
        <v>0</v>
      </c>
      <c r="AH224" s="11">
        <f>'Core Indicators'!HJ224</f>
        <v>0</v>
      </c>
      <c r="AI224" s="11">
        <f>'Core Indicators'!HR224</f>
        <v>0</v>
      </c>
      <c r="AJ224" s="11">
        <f t="shared" si="86"/>
        <v>0</v>
      </c>
      <c r="AK224" s="11">
        <f>'Core Indicators'!HZ224</f>
        <v>0</v>
      </c>
      <c r="AL224" s="11">
        <f>'Core Indicators'!IH224</f>
        <v>0</v>
      </c>
      <c r="AM224" s="11">
        <f>'Core Indicators'!IP224</f>
        <v>0</v>
      </c>
      <c r="AN224" s="11">
        <f t="shared" si="87"/>
        <v>0</v>
      </c>
    </row>
    <row r="225" spans="1:40" x14ac:dyDescent="0.3">
      <c r="A225" s="281">
        <f>Lists!C:C</f>
        <v>0</v>
      </c>
      <c r="B225" s="218">
        <f t="shared" si="73"/>
        <v>0.1</v>
      </c>
      <c r="C225" s="219">
        <f t="shared" si="74"/>
        <v>0</v>
      </c>
      <c r="D225" s="282">
        <f t="shared" si="75"/>
        <v>0</v>
      </c>
      <c r="E225" s="281">
        <f>'Core Indicators'!R225</f>
        <v>0</v>
      </c>
      <c r="F225" s="281">
        <f>'Core Indicators'!Z225</f>
        <v>0</v>
      </c>
      <c r="G225" s="219">
        <f t="shared" si="76"/>
        <v>0</v>
      </c>
      <c r="H225" s="281">
        <f>'Core Indicators'!AH225</f>
        <v>0</v>
      </c>
      <c r="I225" s="281">
        <f>'Core Indicators'!AP225</f>
        <v>0</v>
      </c>
      <c r="J225" s="281">
        <f>'Core Indicators'!BN225</f>
        <v>0</v>
      </c>
      <c r="K225" s="281">
        <f t="shared" si="77"/>
        <v>0</v>
      </c>
      <c r="L225" s="218">
        <f t="shared" si="78"/>
        <v>0</v>
      </c>
      <c r="M225" s="282">
        <f t="shared" si="79"/>
        <v>0</v>
      </c>
      <c r="N225" s="283">
        <f>'Core Indicators'!DJ225</f>
        <v>0</v>
      </c>
      <c r="O225" s="283">
        <f>'Core Indicators'!DR225</f>
        <v>0</v>
      </c>
      <c r="P225" s="283">
        <f>'Core Indicators'!DZ225</f>
        <v>0</v>
      </c>
      <c r="Q225" s="283">
        <f>'Core Indicators'!EH225</f>
        <v>0</v>
      </c>
      <c r="R225" s="283">
        <f>'Core Indicators'!EP225</f>
        <v>0</v>
      </c>
      <c r="S225" s="219">
        <f t="shared" si="80"/>
        <v>0.4</v>
      </c>
      <c r="T225" s="219">
        <f t="shared" si="81"/>
        <v>0.83333333333333337</v>
      </c>
      <c r="U225" s="281">
        <v>1</v>
      </c>
      <c r="V225" s="281">
        <v>1</v>
      </c>
      <c r="W225" s="281">
        <f>'Core Indicators'!EX225</f>
        <v>0</v>
      </c>
      <c r="X225" s="219">
        <f t="shared" si="82"/>
        <v>0.5</v>
      </c>
      <c r="Y225" s="281">
        <v>1</v>
      </c>
      <c r="Z225" s="219">
        <f t="shared" si="83"/>
        <v>0</v>
      </c>
      <c r="AA225" s="281">
        <f>'Core Indicators'!FF225</f>
        <v>0</v>
      </c>
      <c r="AB225" s="281">
        <f t="shared" si="84"/>
        <v>0</v>
      </c>
      <c r="AC225" s="11">
        <f>'Core Indicators'!GD225</f>
        <v>0</v>
      </c>
      <c r="AD225" s="11">
        <f>'Core Indicators'!GL225</f>
        <v>0</v>
      </c>
      <c r="AE225" s="11">
        <f>'Core Indicators'!GT225</f>
        <v>0</v>
      </c>
      <c r="AF225" s="11">
        <f>'Core Indicators'!HB225</f>
        <v>0</v>
      </c>
      <c r="AG225" s="11">
        <f t="shared" si="85"/>
        <v>0</v>
      </c>
      <c r="AH225" s="11">
        <f>'Core Indicators'!HJ225</f>
        <v>0</v>
      </c>
      <c r="AI225" s="11">
        <f>'Core Indicators'!HR225</f>
        <v>0</v>
      </c>
      <c r="AJ225" s="11">
        <f t="shared" si="86"/>
        <v>0</v>
      </c>
      <c r="AK225" s="11">
        <f>'Core Indicators'!HZ225</f>
        <v>0</v>
      </c>
      <c r="AL225" s="11">
        <f>'Core Indicators'!IH225</f>
        <v>0</v>
      </c>
      <c r="AM225" s="11">
        <f>'Core Indicators'!IP225</f>
        <v>0</v>
      </c>
      <c r="AN225" s="11">
        <f t="shared" si="87"/>
        <v>0</v>
      </c>
    </row>
    <row r="226" spans="1:40" x14ac:dyDescent="0.3">
      <c r="A226" s="281">
        <f>Lists!C:C</f>
        <v>0</v>
      </c>
      <c r="B226" s="218">
        <f t="shared" si="73"/>
        <v>0.1</v>
      </c>
      <c r="C226" s="219">
        <f t="shared" si="74"/>
        <v>0</v>
      </c>
      <c r="D226" s="282">
        <f t="shared" si="75"/>
        <v>0</v>
      </c>
      <c r="E226" s="281">
        <f>'Core Indicators'!R226</f>
        <v>0</v>
      </c>
      <c r="F226" s="281">
        <f>'Core Indicators'!Z226</f>
        <v>0</v>
      </c>
      <c r="G226" s="219">
        <f t="shared" si="76"/>
        <v>0</v>
      </c>
      <c r="H226" s="281">
        <f>'Core Indicators'!AH226</f>
        <v>0</v>
      </c>
      <c r="I226" s="281">
        <f>'Core Indicators'!AP226</f>
        <v>0</v>
      </c>
      <c r="J226" s="281">
        <f>'Core Indicators'!BN226</f>
        <v>0</v>
      </c>
      <c r="K226" s="281">
        <f t="shared" si="77"/>
        <v>0</v>
      </c>
      <c r="L226" s="218">
        <f t="shared" si="78"/>
        <v>0</v>
      </c>
      <c r="M226" s="282">
        <f t="shared" si="79"/>
        <v>0</v>
      </c>
      <c r="N226" s="283">
        <f>'Core Indicators'!DJ226</f>
        <v>0</v>
      </c>
      <c r="O226" s="283">
        <f>'Core Indicators'!DR226</f>
        <v>0</v>
      </c>
      <c r="P226" s="283">
        <f>'Core Indicators'!DZ226</f>
        <v>0</v>
      </c>
      <c r="Q226" s="283">
        <f>'Core Indicators'!EH226</f>
        <v>0</v>
      </c>
      <c r="R226" s="283">
        <f>'Core Indicators'!EP226</f>
        <v>0</v>
      </c>
      <c r="S226" s="219">
        <f t="shared" si="80"/>
        <v>0.4</v>
      </c>
      <c r="T226" s="219">
        <f t="shared" si="81"/>
        <v>0.83333333333333337</v>
      </c>
      <c r="U226" s="281">
        <v>1</v>
      </c>
      <c r="V226" s="281">
        <v>1</v>
      </c>
      <c r="W226" s="281">
        <f>'Core Indicators'!EX226</f>
        <v>0</v>
      </c>
      <c r="X226" s="219">
        <f t="shared" si="82"/>
        <v>0.5</v>
      </c>
      <c r="Y226" s="281">
        <v>1</v>
      </c>
      <c r="Z226" s="219">
        <f t="shared" si="83"/>
        <v>0</v>
      </c>
      <c r="AA226" s="281">
        <f>'Core Indicators'!FF226</f>
        <v>0</v>
      </c>
      <c r="AB226" s="281">
        <f t="shared" si="84"/>
        <v>0</v>
      </c>
      <c r="AC226" s="11">
        <f>'Core Indicators'!GD226</f>
        <v>0</v>
      </c>
      <c r="AD226" s="11">
        <f>'Core Indicators'!GL226</f>
        <v>0</v>
      </c>
      <c r="AE226" s="11">
        <f>'Core Indicators'!GT226</f>
        <v>0</v>
      </c>
      <c r="AF226" s="11">
        <f>'Core Indicators'!HB226</f>
        <v>0</v>
      </c>
      <c r="AG226" s="11">
        <f t="shared" si="85"/>
        <v>0</v>
      </c>
      <c r="AH226" s="11">
        <f>'Core Indicators'!HJ226</f>
        <v>0</v>
      </c>
      <c r="AI226" s="11">
        <f>'Core Indicators'!HR226</f>
        <v>0</v>
      </c>
      <c r="AJ226" s="11">
        <f t="shared" si="86"/>
        <v>0</v>
      </c>
      <c r="AK226" s="11">
        <f>'Core Indicators'!HZ226</f>
        <v>0</v>
      </c>
      <c r="AL226" s="11">
        <f>'Core Indicators'!IH226</f>
        <v>0</v>
      </c>
      <c r="AM226" s="11">
        <f>'Core Indicators'!IP226</f>
        <v>0</v>
      </c>
      <c r="AN226" s="11">
        <f t="shared" si="87"/>
        <v>0</v>
      </c>
    </row>
    <row r="227" spans="1:40" x14ac:dyDescent="0.3">
      <c r="A227" s="281">
        <f>Lists!C:C</f>
        <v>0</v>
      </c>
      <c r="B227" s="218">
        <f t="shared" si="73"/>
        <v>0.1</v>
      </c>
      <c r="C227" s="219">
        <f t="shared" si="74"/>
        <v>0</v>
      </c>
      <c r="D227" s="282">
        <f t="shared" si="75"/>
        <v>0</v>
      </c>
      <c r="E227" s="281">
        <f>'Core Indicators'!R227</f>
        <v>0</v>
      </c>
      <c r="F227" s="281">
        <f>'Core Indicators'!Z227</f>
        <v>0</v>
      </c>
      <c r="G227" s="219">
        <f t="shared" si="76"/>
        <v>0</v>
      </c>
      <c r="H227" s="281">
        <f>'Core Indicators'!AH227</f>
        <v>0</v>
      </c>
      <c r="I227" s="281">
        <f>'Core Indicators'!AP227</f>
        <v>0</v>
      </c>
      <c r="J227" s="281">
        <f>'Core Indicators'!BN227</f>
        <v>0</v>
      </c>
      <c r="K227" s="281">
        <f t="shared" si="77"/>
        <v>0</v>
      </c>
      <c r="L227" s="218">
        <f t="shared" si="78"/>
        <v>0</v>
      </c>
      <c r="M227" s="282">
        <f t="shared" si="79"/>
        <v>0</v>
      </c>
      <c r="N227" s="283">
        <f>'Core Indicators'!DJ227</f>
        <v>0</v>
      </c>
      <c r="O227" s="283">
        <f>'Core Indicators'!DR227</f>
        <v>0</v>
      </c>
      <c r="P227" s="283">
        <f>'Core Indicators'!DZ227</f>
        <v>0</v>
      </c>
      <c r="Q227" s="283">
        <f>'Core Indicators'!EH227</f>
        <v>0</v>
      </c>
      <c r="R227" s="283">
        <f>'Core Indicators'!EP227</f>
        <v>0</v>
      </c>
      <c r="S227" s="219">
        <f t="shared" si="80"/>
        <v>0.4</v>
      </c>
      <c r="T227" s="219">
        <f t="shared" si="81"/>
        <v>0.83333333333333337</v>
      </c>
      <c r="U227" s="281">
        <v>1</v>
      </c>
      <c r="V227" s="281">
        <v>1</v>
      </c>
      <c r="W227" s="281">
        <f>'Core Indicators'!EX227</f>
        <v>0</v>
      </c>
      <c r="X227" s="219">
        <f t="shared" si="82"/>
        <v>0.5</v>
      </c>
      <c r="Y227" s="281">
        <v>1</v>
      </c>
      <c r="Z227" s="219">
        <f t="shared" si="83"/>
        <v>0</v>
      </c>
      <c r="AA227" s="281">
        <f>'Core Indicators'!FF227</f>
        <v>0</v>
      </c>
      <c r="AB227" s="281">
        <f t="shared" si="84"/>
        <v>0</v>
      </c>
      <c r="AC227" s="11">
        <f>'Core Indicators'!GD227</f>
        <v>0</v>
      </c>
      <c r="AD227" s="11">
        <f>'Core Indicators'!GL227</f>
        <v>0</v>
      </c>
      <c r="AE227" s="11">
        <f>'Core Indicators'!GT227</f>
        <v>0</v>
      </c>
      <c r="AF227" s="11">
        <f>'Core Indicators'!HB227</f>
        <v>0</v>
      </c>
      <c r="AG227" s="11">
        <f t="shared" si="85"/>
        <v>0</v>
      </c>
      <c r="AH227" s="11">
        <f>'Core Indicators'!HJ227</f>
        <v>0</v>
      </c>
      <c r="AI227" s="11">
        <f>'Core Indicators'!HR227</f>
        <v>0</v>
      </c>
      <c r="AJ227" s="11">
        <f t="shared" si="86"/>
        <v>0</v>
      </c>
      <c r="AK227" s="11">
        <f>'Core Indicators'!HZ227</f>
        <v>0</v>
      </c>
      <c r="AL227" s="11">
        <f>'Core Indicators'!IH227</f>
        <v>0</v>
      </c>
      <c r="AM227" s="11">
        <f>'Core Indicators'!IP227</f>
        <v>0</v>
      </c>
      <c r="AN227" s="11">
        <f t="shared" si="87"/>
        <v>0</v>
      </c>
    </row>
    <row r="228" spans="1:40" x14ac:dyDescent="0.3">
      <c r="A228" s="281">
        <f>Lists!C:C</f>
        <v>0</v>
      </c>
      <c r="B228" s="218">
        <f t="shared" si="73"/>
        <v>0.1</v>
      </c>
      <c r="C228" s="219">
        <f t="shared" si="74"/>
        <v>0</v>
      </c>
      <c r="D228" s="282">
        <f t="shared" si="75"/>
        <v>0</v>
      </c>
      <c r="E228" s="281">
        <f>'Core Indicators'!R228</f>
        <v>0</v>
      </c>
      <c r="F228" s="281">
        <f>'Core Indicators'!Z228</f>
        <v>0</v>
      </c>
      <c r="G228" s="219">
        <f t="shared" si="76"/>
        <v>0</v>
      </c>
      <c r="H228" s="281">
        <f>'Core Indicators'!AH228</f>
        <v>0</v>
      </c>
      <c r="I228" s="281">
        <f>'Core Indicators'!AP228</f>
        <v>0</v>
      </c>
      <c r="J228" s="281">
        <f>'Core Indicators'!BN228</f>
        <v>0</v>
      </c>
      <c r="K228" s="281">
        <f t="shared" si="77"/>
        <v>0</v>
      </c>
      <c r="L228" s="218">
        <f t="shared" si="78"/>
        <v>0</v>
      </c>
      <c r="M228" s="282">
        <f t="shared" si="79"/>
        <v>0</v>
      </c>
      <c r="N228" s="283">
        <f>'Core Indicators'!DJ228</f>
        <v>0</v>
      </c>
      <c r="O228" s="283">
        <f>'Core Indicators'!DR228</f>
        <v>0</v>
      </c>
      <c r="P228" s="283">
        <f>'Core Indicators'!DZ228</f>
        <v>0</v>
      </c>
      <c r="Q228" s="283">
        <f>'Core Indicators'!EH228</f>
        <v>0</v>
      </c>
      <c r="R228" s="283">
        <f>'Core Indicators'!EP228</f>
        <v>0</v>
      </c>
      <c r="S228" s="219">
        <f t="shared" si="80"/>
        <v>0.4</v>
      </c>
      <c r="T228" s="219">
        <f t="shared" si="81"/>
        <v>0.83333333333333337</v>
      </c>
      <c r="U228" s="281">
        <v>1</v>
      </c>
      <c r="V228" s="281">
        <v>1</v>
      </c>
      <c r="W228" s="281">
        <f>'Core Indicators'!EX228</f>
        <v>0</v>
      </c>
      <c r="X228" s="219">
        <f t="shared" si="82"/>
        <v>0.5</v>
      </c>
      <c r="Y228" s="281">
        <v>1</v>
      </c>
      <c r="Z228" s="219">
        <f t="shared" si="83"/>
        <v>0</v>
      </c>
      <c r="AA228" s="281">
        <f>'Core Indicators'!FF228</f>
        <v>0</v>
      </c>
      <c r="AB228" s="281">
        <f t="shared" si="84"/>
        <v>0</v>
      </c>
      <c r="AC228" s="11">
        <f>'Core Indicators'!GD228</f>
        <v>0</v>
      </c>
      <c r="AD228" s="11">
        <f>'Core Indicators'!GL228</f>
        <v>0</v>
      </c>
      <c r="AE228" s="11">
        <f>'Core Indicators'!GT228</f>
        <v>0</v>
      </c>
      <c r="AF228" s="11">
        <f>'Core Indicators'!HB228</f>
        <v>0</v>
      </c>
      <c r="AG228" s="11">
        <f t="shared" si="85"/>
        <v>0</v>
      </c>
      <c r="AH228" s="11">
        <f>'Core Indicators'!HJ228</f>
        <v>0</v>
      </c>
      <c r="AI228" s="11">
        <f>'Core Indicators'!HR228</f>
        <v>0</v>
      </c>
      <c r="AJ228" s="11">
        <f t="shared" si="86"/>
        <v>0</v>
      </c>
      <c r="AK228" s="11">
        <f>'Core Indicators'!HZ228</f>
        <v>0</v>
      </c>
      <c r="AL228" s="11">
        <f>'Core Indicators'!IH228</f>
        <v>0</v>
      </c>
      <c r="AM228" s="11">
        <f>'Core Indicators'!IP228</f>
        <v>0</v>
      </c>
      <c r="AN228" s="11">
        <f t="shared" si="87"/>
        <v>0</v>
      </c>
    </row>
    <row r="229" spans="1:40" x14ac:dyDescent="0.3">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row>
    <row r="230" spans="1:40" x14ac:dyDescent="0.3">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row>
    <row r="231" spans="1:40" x14ac:dyDescent="0.3">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row>
    <row r="232" spans="1:40" x14ac:dyDescent="0.3">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row>
    <row r="233" spans="1:40" x14ac:dyDescent="0.3">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row>
    <row r="234" spans="1:40" x14ac:dyDescent="0.3">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row>
    <row r="235" spans="1:40" x14ac:dyDescent="0.3">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row>
    <row r="236" spans="1:40" x14ac:dyDescent="0.3">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row>
    <row r="237" spans="1:40" x14ac:dyDescent="0.3">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row>
    <row r="238" spans="1:40" x14ac:dyDescent="0.3">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row>
    <row r="239" spans="1:40" x14ac:dyDescent="0.3">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row>
    <row r="240" spans="1:40" x14ac:dyDescent="0.3">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row>
    <row r="241" spans="1:40" x14ac:dyDescent="0.3">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row>
    <row r="242" spans="1:40" x14ac:dyDescent="0.3">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row>
    <row r="243" spans="1:40" x14ac:dyDescent="0.3">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row>
    <row r="244" spans="1:40" x14ac:dyDescent="0.3">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row>
    <row r="245" spans="1:40" x14ac:dyDescent="0.3">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row>
    <row r="246" spans="1:40" x14ac:dyDescent="0.3">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row>
    <row r="247" spans="1:40" x14ac:dyDescent="0.3">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row>
    <row r="248" spans="1:40" x14ac:dyDescent="0.3">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row>
    <row r="249" spans="1:40" x14ac:dyDescent="0.3">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row>
    <row r="250" spans="1:40" x14ac:dyDescent="0.3">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row>
    <row r="251" spans="1:40" x14ac:dyDescent="0.3">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row>
    <row r="252" spans="1:40" x14ac:dyDescent="0.3">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row>
    <row r="253" spans="1:40" x14ac:dyDescent="0.3">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row>
    <row r="254" spans="1:40" x14ac:dyDescent="0.3">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row>
    <row r="255" spans="1:40" x14ac:dyDescent="0.3">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row>
    <row r="256" spans="1:40" x14ac:dyDescent="0.3">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row>
    <row r="257" spans="1:40" x14ac:dyDescent="0.3">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row>
    <row r="258" spans="1:40" x14ac:dyDescent="0.3">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row>
    <row r="259" spans="1:40" x14ac:dyDescent="0.3">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row>
    <row r="260" spans="1:40" x14ac:dyDescent="0.3">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row>
    <row r="261" spans="1:40" x14ac:dyDescent="0.3">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row>
    <row r="262" spans="1:40" x14ac:dyDescent="0.3">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row>
    <row r="263" spans="1:40" x14ac:dyDescent="0.3">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row>
    <row r="264" spans="1:40" x14ac:dyDescent="0.3">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row>
    <row r="265" spans="1:40" x14ac:dyDescent="0.3">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row>
    <row r="266" spans="1:40" x14ac:dyDescent="0.3">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row>
    <row r="267" spans="1:40" x14ac:dyDescent="0.3">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row>
    <row r="268" spans="1:40" x14ac:dyDescent="0.3">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row>
    <row r="269" spans="1:40" x14ac:dyDescent="0.3">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row>
    <row r="270" spans="1:40" x14ac:dyDescent="0.3">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row>
    <row r="271" spans="1:40" x14ac:dyDescent="0.3">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row>
    <row r="272" spans="1:40" x14ac:dyDescent="0.3">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row>
    <row r="273" spans="1:40" x14ac:dyDescent="0.3">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row>
    <row r="274" spans="1:40" x14ac:dyDescent="0.3">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row>
    <row r="275" spans="1:40" x14ac:dyDescent="0.3">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row>
    <row r="276" spans="1:40" x14ac:dyDescent="0.3">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row>
    <row r="277" spans="1:40" x14ac:dyDescent="0.3">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row>
    <row r="278" spans="1:40" x14ac:dyDescent="0.3">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row>
    <row r="279" spans="1:40" x14ac:dyDescent="0.3">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row>
    <row r="280" spans="1:40" x14ac:dyDescent="0.3">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row>
    <row r="281" spans="1:40" x14ac:dyDescent="0.3">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row>
    <row r="282" spans="1:40" x14ac:dyDescent="0.3">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row>
    <row r="283" spans="1:40" x14ac:dyDescent="0.3">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row>
    <row r="284" spans="1:40" x14ac:dyDescent="0.3">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row>
    <row r="285" spans="1:40" x14ac:dyDescent="0.3">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row>
    <row r="286" spans="1:40" x14ac:dyDescent="0.3">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row>
    <row r="287" spans="1:40" x14ac:dyDescent="0.3">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row>
    <row r="288" spans="1:40" x14ac:dyDescent="0.3">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row>
    <row r="289" spans="1:40" x14ac:dyDescent="0.3">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row>
    <row r="290" spans="1:40" x14ac:dyDescent="0.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row>
    <row r="291" spans="1:40"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row>
    <row r="292" spans="1:40"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row>
    <row r="293" spans="1:40"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row>
    <row r="294" spans="1:40"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row>
    <row r="295" spans="1:40"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row>
    <row r="296" spans="1:40"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row>
    <row r="297" spans="1:40"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row>
    <row r="298" spans="1:40"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row>
    <row r="299" spans="1:40"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row>
    <row r="300" spans="1:40"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row>
    <row r="301" spans="1:40"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row>
    <row r="302" spans="1:40"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row>
    <row r="303" spans="1:40"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row>
    <row r="304" spans="1:40"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row>
    <row r="305" spans="1:40"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row>
    <row r="306" spans="1:40" x14ac:dyDescent="0.3">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row>
    <row r="307" spans="1:40" x14ac:dyDescent="0.3">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row>
    <row r="308" spans="1:40" x14ac:dyDescent="0.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row>
    <row r="309" spans="1:40" x14ac:dyDescent="0.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row>
    <row r="310" spans="1:40" x14ac:dyDescent="0.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row>
    <row r="311" spans="1:40"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row>
    <row r="312" spans="1:40"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row>
    <row r="313" spans="1:40" x14ac:dyDescent="0.3">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row>
    <row r="314" spans="1:40" x14ac:dyDescent="0.3">
      <c r="A314"/>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row>
    <row r="315" spans="1:40" x14ac:dyDescent="0.3">
      <c r="A315"/>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row>
    <row r="316" spans="1:40" x14ac:dyDescent="0.3">
      <c r="A316"/>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row>
    <row r="317" spans="1:40" x14ac:dyDescent="0.3">
      <c r="A317"/>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row>
    <row r="318" spans="1:40" x14ac:dyDescent="0.3">
      <c r="A318"/>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row>
    <row r="319" spans="1:40" x14ac:dyDescent="0.3">
      <c r="A319"/>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row>
    <row r="320" spans="1:40" x14ac:dyDescent="0.3">
      <c r="A320"/>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row>
    <row r="321" spans="1:40" x14ac:dyDescent="0.3">
      <c r="A321"/>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row>
    <row r="322" spans="1:40" x14ac:dyDescent="0.3">
      <c r="A322"/>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row>
    <row r="323" spans="1:40" x14ac:dyDescent="0.3">
      <c r="A323"/>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row>
    <row r="324" spans="1:40" x14ac:dyDescent="0.3">
      <c r="A324"/>
      <c r="B324"/>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row>
    <row r="325" spans="1:40" x14ac:dyDescent="0.3">
      <c r="A325"/>
      <c r="B325"/>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row>
    <row r="326" spans="1:40" x14ac:dyDescent="0.3">
      <c r="A326"/>
      <c r="B326"/>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row>
    <row r="327" spans="1:40" x14ac:dyDescent="0.3">
      <c r="A327"/>
      <c r="B327"/>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row>
    <row r="328" spans="1:40" x14ac:dyDescent="0.3">
      <c r="A328"/>
      <c r="B328"/>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row>
    <row r="329" spans="1:40" x14ac:dyDescent="0.3">
      <c r="A329"/>
      <c r="B329"/>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row>
    <row r="330" spans="1:40" x14ac:dyDescent="0.3">
      <c r="A330"/>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row>
    <row r="331" spans="1:40" x14ac:dyDescent="0.3">
      <c r="A331"/>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row>
    <row r="332" spans="1:40" x14ac:dyDescent="0.3">
      <c r="A332"/>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row>
    <row r="333" spans="1:40" x14ac:dyDescent="0.3">
      <c r="A333"/>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row>
    <row r="334" spans="1:40" x14ac:dyDescent="0.3">
      <c r="A334"/>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row>
    <row r="335" spans="1:40" x14ac:dyDescent="0.3">
      <c r="A335"/>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row>
    <row r="336" spans="1:40" x14ac:dyDescent="0.3">
      <c r="A336"/>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row>
    <row r="337" spans="1:40" x14ac:dyDescent="0.3">
      <c r="A337"/>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row>
    <row r="338" spans="1:40" x14ac:dyDescent="0.3">
      <c r="A338"/>
      <c r="B338"/>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row>
    <row r="339" spans="1:40" x14ac:dyDescent="0.3">
      <c r="A339"/>
      <c r="B339"/>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row>
    <row r="340" spans="1:40" x14ac:dyDescent="0.3">
      <c r="A340"/>
      <c r="B340"/>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row>
    <row r="341" spans="1:40" x14ac:dyDescent="0.3">
      <c r="A341"/>
      <c r="B341"/>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row>
    <row r="342" spans="1:40" x14ac:dyDescent="0.3">
      <c r="A342"/>
      <c r="B342"/>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row>
    <row r="343" spans="1:40" x14ac:dyDescent="0.3">
      <c r="A343"/>
      <c r="B34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row>
    <row r="344" spans="1:40" x14ac:dyDescent="0.3">
      <c r="A344"/>
      <c r="B344"/>
      <c r="C344"/>
      <c r="D344"/>
      <c r="E344"/>
      <c r="F344"/>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row>
    <row r="345" spans="1:40" x14ac:dyDescent="0.3">
      <c r="A345"/>
      <c r="B345"/>
      <c r="C345"/>
      <c r="D345"/>
      <c r="E345"/>
      <c r="F345"/>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row>
    <row r="346" spans="1:40" x14ac:dyDescent="0.3">
      <c r="A346"/>
      <c r="B346"/>
      <c r="C346"/>
      <c r="D346"/>
      <c r="E346"/>
      <c r="F346"/>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row>
    <row r="347" spans="1:40" x14ac:dyDescent="0.3">
      <c r="A347"/>
      <c r="B347"/>
      <c r="C347"/>
      <c r="D347"/>
      <c r="E347"/>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row>
    <row r="348" spans="1:40" x14ac:dyDescent="0.3">
      <c r="A348"/>
      <c r="B348"/>
      <c r="C348"/>
      <c r="D348"/>
      <c r="E348"/>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row>
    <row r="349" spans="1:40" x14ac:dyDescent="0.3">
      <c r="A349"/>
      <c r="B349"/>
      <c r="C349"/>
      <c r="D349"/>
      <c r="E349"/>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row>
    <row r="350" spans="1:40" x14ac:dyDescent="0.3">
      <c r="A350"/>
      <c r="B350"/>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row>
    <row r="351" spans="1:40" x14ac:dyDescent="0.3">
      <c r="A351"/>
      <c r="B351"/>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row>
    <row r="352" spans="1:40" x14ac:dyDescent="0.3">
      <c r="A352"/>
      <c r="B352"/>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row>
    <row r="353" spans="1:40" x14ac:dyDescent="0.3">
      <c r="A353"/>
      <c r="B35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row>
    <row r="354" spans="1:40" x14ac:dyDescent="0.3">
      <c r="A354"/>
      <c r="B354"/>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row>
    <row r="355" spans="1:40" x14ac:dyDescent="0.3">
      <c r="A355"/>
      <c r="B355"/>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row>
    <row r="356" spans="1:40" x14ac:dyDescent="0.3">
      <c r="A356"/>
      <c r="B356"/>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row>
    <row r="357" spans="1:40" x14ac:dyDescent="0.3">
      <c r="A357"/>
      <c r="B357"/>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row>
    <row r="358" spans="1:40" x14ac:dyDescent="0.3">
      <c r="A358"/>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54B91-4C72-481E-86D3-F46497CAFC03}">
  <sheetPr>
    <tabColor rgb="FF617283"/>
  </sheetPr>
  <dimension ref="A1:V216"/>
  <sheetViews>
    <sheetView zoomScale="80" zoomScaleNormal="80" workbookViewId="0">
      <pane xSplit="1" ySplit="2" topLeftCell="B3" activePane="bottomRight" state="frozen"/>
      <selection pane="topRight" activeCell="B1" sqref="B1"/>
      <selection pane="bottomLeft" activeCell="A3" sqref="A3"/>
      <selection pane="bottomRight" sqref="A1:V1"/>
    </sheetView>
  </sheetViews>
  <sheetFormatPr defaultRowHeight="14.4" x14ac:dyDescent="0.3"/>
  <cols>
    <col min="2" max="2" width="10.5546875" bestFit="1" customWidth="1"/>
    <col min="3" max="3" width="9.5546875" customWidth="1"/>
  </cols>
  <sheetData>
    <row r="1" spans="1:22" x14ac:dyDescent="0.3">
      <c r="A1" s="326"/>
      <c r="B1" s="326"/>
      <c r="C1" s="326"/>
      <c r="D1" s="326"/>
      <c r="E1" s="326"/>
      <c r="F1" s="326"/>
      <c r="G1" s="326"/>
      <c r="H1" s="326"/>
      <c r="I1" s="326"/>
      <c r="J1" s="326"/>
      <c r="K1" s="326"/>
      <c r="L1" s="326"/>
      <c r="M1" s="326"/>
      <c r="N1" s="326"/>
      <c r="O1" s="326"/>
      <c r="P1" s="326"/>
      <c r="Q1" s="326"/>
      <c r="R1" s="326"/>
      <c r="S1" s="326"/>
      <c r="T1" s="326"/>
      <c r="U1" s="326"/>
      <c r="V1" s="326"/>
    </row>
    <row r="2" spans="1:22" x14ac:dyDescent="0.3">
      <c r="A2" s="284" t="s">
        <v>626</v>
      </c>
      <c r="B2" s="285" t="s">
        <v>2783</v>
      </c>
      <c r="C2" s="285" t="s">
        <v>458</v>
      </c>
      <c r="D2" s="285" t="s">
        <v>471</v>
      </c>
      <c r="E2" s="285" t="s">
        <v>472</v>
      </c>
      <c r="F2" s="285" t="s">
        <v>473</v>
      </c>
      <c r="G2" s="285" t="s">
        <v>586</v>
      </c>
      <c r="H2" s="285" t="s">
        <v>684</v>
      </c>
      <c r="I2" s="285" t="s">
        <v>587</v>
      </c>
      <c r="J2" s="285" t="s">
        <v>588</v>
      </c>
      <c r="K2" s="285" t="s">
        <v>589</v>
      </c>
      <c r="L2" s="285" t="s">
        <v>2774</v>
      </c>
      <c r="M2" s="285" t="s">
        <v>590</v>
      </c>
      <c r="N2" s="285" t="s">
        <v>591</v>
      </c>
      <c r="O2" s="285" t="s">
        <v>592</v>
      </c>
      <c r="P2" s="285" t="s">
        <v>593</v>
      </c>
      <c r="Q2" s="285" t="s">
        <v>594</v>
      </c>
      <c r="R2" s="285" t="s">
        <v>595</v>
      </c>
      <c r="S2" s="285" t="s">
        <v>596</v>
      </c>
      <c r="T2" s="285" t="s">
        <v>597</v>
      </c>
      <c r="U2" s="285" t="s">
        <v>598</v>
      </c>
      <c r="V2" s="285" t="s">
        <v>2728</v>
      </c>
    </row>
    <row r="3" spans="1:22" x14ac:dyDescent="0.3">
      <c r="A3" s="285" t="str">
        <f>Lists!C:C</f>
        <v>AFG001</v>
      </c>
      <c r="B3" s="286">
        <f>_xlfn.DAYS(About!$A$3,'Core Indicators'!U3)</f>
        <v>701</v>
      </c>
      <c r="C3" s="286">
        <f>_xlfn.DAYS(About!$A$3,'Core Indicators'!AC3)</f>
        <v>77</v>
      </c>
      <c r="D3" s="286">
        <f>_xlfn.DAYS(About!$A$3,'Core Indicators'!AK3)</f>
        <v>674</v>
      </c>
      <c r="E3" s="286">
        <f>_xlfn.DAYS(About!$A$3,'Core Indicators'!AS3)</f>
        <v>15</v>
      </c>
      <c r="F3" s="286">
        <f>_xlfn.DAYS(About!$A$3,'Core Indicators'!BQ3)</f>
        <v>31</v>
      </c>
      <c r="G3" s="286">
        <f>_xlfn.DAYS(About!$A$3,'Core Indicators'!DM3)</f>
        <v>77</v>
      </c>
      <c r="H3" s="286">
        <f>_xlfn.DAYS(About!$A$3,'Core Indicators'!DU3)</f>
        <v>77</v>
      </c>
      <c r="I3" s="286">
        <f>_xlfn.DAYS(About!$A$3,'Core Indicators'!EC3)</f>
        <v>77</v>
      </c>
      <c r="J3" s="286">
        <f>_xlfn.DAYS(About!$A$3,'Core Indicators'!EK3)</f>
        <v>77</v>
      </c>
      <c r="K3" s="286">
        <f>_xlfn.DAYS(About!$A$3,'Core Indicators'!ES3)</f>
        <v>77</v>
      </c>
      <c r="L3" s="286">
        <f>_xlfn.DAYS(About!$A$3,'Core Indicators'!FI3)</f>
        <v>90</v>
      </c>
      <c r="M3" s="286">
        <f>_xlfn.DAYS(About!$A$3,'Core Indicators'!GG3)</f>
        <v>34</v>
      </c>
      <c r="N3" s="286">
        <f>_xlfn.DAYS(About!$A$3,'Core Indicators'!GO3)</f>
        <v>34</v>
      </c>
      <c r="O3" s="286">
        <f>_xlfn.DAYS(About!$A$3,'Core Indicators'!GW3)</f>
        <v>34</v>
      </c>
      <c r="P3" s="286">
        <f>_xlfn.DAYS(About!$A$3,'Core Indicators'!HE3)</f>
        <v>34</v>
      </c>
      <c r="Q3" s="286">
        <f>_xlfn.DAYS(About!$A$3,'Core Indicators'!HM3)</f>
        <v>34</v>
      </c>
      <c r="R3" s="286">
        <f>_xlfn.DAYS(About!$A$3,'Core Indicators'!HU3)</f>
        <v>34</v>
      </c>
      <c r="S3" s="286">
        <f>_xlfn.DAYS(About!$A$3,'Core Indicators'!IC3)</f>
        <v>34</v>
      </c>
      <c r="T3" s="286">
        <f>_xlfn.DAYS(About!$A$3,'Core Indicators'!IK3)</f>
        <v>34</v>
      </c>
      <c r="U3" s="286">
        <f>_xlfn.DAYS(About!$A$3,'Core Indicators'!IS3)</f>
        <v>34</v>
      </c>
      <c r="V3" s="287">
        <f>AVERAGE(D3:M3)</f>
        <v>122.9</v>
      </c>
    </row>
    <row r="4" spans="1:22" x14ac:dyDescent="0.3">
      <c r="A4" s="285" t="str">
        <f>Lists!C:C</f>
        <v>DZA002</v>
      </c>
      <c r="B4" s="286">
        <f>_xlfn.DAYS(About!$A$3,'Core Indicators'!U4)</f>
        <v>398</v>
      </c>
      <c r="C4" s="286">
        <f>_xlfn.DAYS(About!$A$3,'Core Indicators'!AC4)</f>
        <v>329</v>
      </c>
      <c r="D4" s="286">
        <f>_xlfn.DAYS(About!$A$3,'Core Indicators'!AK4)</f>
        <v>204</v>
      </c>
      <c r="E4" s="286">
        <f>_xlfn.DAYS(About!$A$3,'Core Indicators'!AS4)</f>
        <v>204</v>
      </c>
      <c r="F4" s="286">
        <f>_xlfn.DAYS(About!$A$3,'Core Indicators'!BQ4)</f>
        <v>37</v>
      </c>
      <c r="G4" s="286">
        <f>_xlfn.DAYS(About!$A$3,'Core Indicators'!DM4)</f>
        <v>398</v>
      </c>
      <c r="H4" s="286">
        <f>_xlfn.DAYS(About!$A$3,'Core Indicators'!DU4)</f>
        <v>398</v>
      </c>
      <c r="I4" s="286">
        <f>_xlfn.DAYS(About!$A$3,'Core Indicators'!EC4)</f>
        <v>398</v>
      </c>
      <c r="J4" s="286">
        <f>_xlfn.DAYS(About!$A$3,'Core Indicators'!EK4)</f>
        <v>398</v>
      </c>
      <c r="K4" s="286">
        <f>_xlfn.DAYS(About!$A$3,'Core Indicators'!ES4)</f>
        <v>398</v>
      </c>
      <c r="L4" s="286">
        <f>_xlfn.DAYS(About!$A$3,'Core Indicators'!FI4)</f>
        <v>204</v>
      </c>
      <c r="M4" s="286">
        <f>_xlfn.DAYS(About!$A$3,'Core Indicators'!GG4)</f>
        <v>34</v>
      </c>
      <c r="N4" s="286">
        <f>_xlfn.DAYS(About!$A$3,'Core Indicators'!GO4)</f>
        <v>34</v>
      </c>
      <c r="O4" s="286">
        <f>_xlfn.DAYS(About!$A$3,'Core Indicators'!GW4)</f>
        <v>34</v>
      </c>
      <c r="P4" s="286">
        <f>_xlfn.DAYS(About!$A$3,'Core Indicators'!HE4)</f>
        <v>34</v>
      </c>
      <c r="Q4" s="286">
        <f>_xlfn.DAYS(About!$A$3,'Core Indicators'!HM4)</f>
        <v>34</v>
      </c>
      <c r="R4" s="286">
        <f>_xlfn.DAYS(About!$A$3,'Core Indicators'!HU4)</f>
        <v>34</v>
      </c>
      <c r="S4" s="286">
        <f>_xlfn.DAYS(About!$A$3,'Core Indicators'!IC4)</f>
        <v>34</v>
      </c>
      <c r="T4" s="286">
        <f>_xlfn.DAYS(About!$A$3,'Core Indicators'!IK4)</f>
        <v>34</v>
      </c>
      <c r="U4" s="286">
        <f>_xlfn.DAYS(About!$A$3,'Core Indicators'!IS4)</f>
        <v>34</v>
      </c>
      <c r="V4" s="287">
        <f t="shared" ref="V4:V67" si="0">AVERAGE(D4:M4)</f>
        <v>267.3</v>
      </c>
    </row>
    <row r="5" spans="1:22" x14ac:dyDescent="0.3">
      <c r="A5" s="285" t="str">
        <f>Lists!C:C</f>
        <v>DZA003</v>
      </c>
      <c r="B5" s="286">
        <f>_xlfn.DAYS(About!$A$3,'Core Indicators'!U5)</f>
        <v>329</v>
      </c>
      <c r="C5" s="286">
        <f>_xlfn.DAYS(About!$A$3,'Core Indicators'!AC5)</f>
        <v>685</v>
      </c>
      <c r="D5" s="286">
        <f>_xlfn.DAYS(About!$A$3,'Core Indicators'!AK5)</f>
        <v>398</v>
      </c>
      <c r="E5" s="286">
        <f>_xlfn.DAYS(About!$A$3,'Core Indicators'!AS5)</f>
        <v>398</v>
      </c>
      <c r="F5" s="286">
        <f>_xlfn.DAYS(About!$A$3,'Core Indicators'!BQ5)</f>
        <v>37</v>
      </c>
      <c r="G5" s="286">
        <f>_xlfn.DAYS(About!$A$3,'Core Indicators'!DM5)</f>
        <v>398</v>
      </c>
      <c r="H5" s="286">
        <f>_xlfn.DAYS(About!$A$3,'Core Indicators'!DU5)</f>
        <v>398</v>
      </c>
      <c r="I5" s="286">
        <f>_xlfn.DAYS(About!$A$3,'Core Indicators'!EC5)</f>
        <v>398</v>
      </c>
      <c r="J5" s="286">
        <f>_xlfn.DAYS(About!$A$3,'Core Indicators'!EK5)</f>
        <v>398</v>
      </c>
      <c r="K5" s="286">
        <f>_xlfn.DAYS(About!$A$3,'Core Indicators'!ES5)</f>
        <v>398</v>
      </c>
      <c r="L5" s="286">
        <f>_xlfn.DAYS(About!$A$3,'Core Indicators'!FI5)</f>
        <v>685</v>
      </c>
      <c r="M5" s="286">
        <f>_xlfn.DAYS(About!$A$3,'Core Indicators'!GG5)</f>
        <v>34</v>
      </c>
      <c r="N5" s="286">
        <f>_xlfn.DAYS(About!$A$3,'Core Indicators'!GO5)</f>
        <v>34</v>
      </c>
      <c r="O5" s="286">
        <f>_xlfn.DAYS(About!$A$3,'Core Indicators'!GW5)</f>
        <v>34</v>
      </c>
      <c r="P5" s="286">
        <f>_xlfn.DAYS(About!$A$3,'Core Indicators'!HE5)</f>
        <v>34</v>
      </c>
      <c r="Q5" s="286">
        <f>_xlfn.DAYS(About!$A$3,'Core Indicators'!HM5)</f>
        <v>34</v>
      </c>
      <c r="R5" s="286">
        <f>_xlfn.DAYS(About!$A$3,'Core Indicators'!HU5)</f>
        <v>34</v>
      </c>
      <c r="S5" s="286">
        <f>_xlfn.DAYS(About!$A$3,'Core Indicators'!IC5)</f>
        <v>34</v>
      </c>
      <c r="T5" s="286">
        <f>_xlfn.DAYS(About!$A$3,'Core Indicators'!IK5)</f>
        <v>34</v>
      </c>
      <c r="U5" s="286">
        <f>_xlfn.DAYS(About!$A$3,'Core Indicators'!IS5)</f>
        <v>34</v>
      </c>
      <c r="V5" s="287">
        <f t="shared" si="0"/>
        <v>354.2</v>
      </c>
    </row>
    <row r="6" spans="1:22" x14ac:dyDescent="0.3">
      <c r="A6" s="285" t="str">
        <f>Lists!C:C</f>
        <v>DZA004</v>
      </c>
      <c r="B6" s="286">
        <f>_xlfn.DAYS(About!$A$3,'Core Indicators'!U6)</f>
        <v>191</v>
      </c>
      <c r="C6" s="286">
        <f>_xlfn.DAYS(About!$A$3,'Core Indicators'!AC6)</f>
        <v>191</v>
      </c>
      <c r="D6" s="286">
        <f>_xlfn.DAYS(About!$A$3,'Core Indicators'!AK6)</f>
        <v>191</v>
      </c>
      <c r="E6" s="286">
        <f>_xlfn.DAYS(About!$A$3,'Core Indicators'!AS6)</f>
        <v>191</v>
      </c>
      <c r="F6" s="286">
        <f>_xlfn.DAYS(About!$A$3,'Core Indicators'!BQ6)</f>
        <v>37</v>
      </c>
      <c r="G6" s="286">
        <f>_xlfn.DAYS(About!$A$3,'Core Indicators'!DM6)</f>
        <v>191</v>
      </c>
      <c r="H6" s="286">
        <f>_xlfn.DAYS(About!$A$3,'Core Indicators'!DU6)</f>
        <v>191</v>
      </c>
      <c r="I6" s="286">
        <f>_xlfn.DAYS(About!$A$3,'Core Indicators'!EC6)</f>
        <v>191</v>
      </c>
      <c r="J6" s="286">
        <f>_xlfn.DAYS(About!$A$3,'Core Indicators'!EK6)</f>
        <v>191</v>
      </c>
      <c r="K6" s="286">
        <f>_xlfn.DAYS(About!$A$3,'Core Indicators'!ES6)</f>
        <v>191</v>
      </c>
      <c r="L6" s="286">
        <f>_xlfn.DAYS(About!$A$3,'Core Indicators'!FI6)</f>
        <v>191</v>
      </c>
      <c r="M6" s="286">
        <f>_xlfn.DAYS(About!$A$3,'Core Indicators'!GG6)</f>
        <v>34</v>
      </c>
      <c r="N6" s="286">
        <f>_xlfn.DAYS(About!$A$3,'Core Indicators'!GO6)</f>
        <v>34</v>
      </c>
      <c r="O6" s="286">
        <f>_xlfn.DAYS(About!$A$3,'Core Indicators'!GW6)</f>
        <v>34</v>
      </c>
      <c r="P6" s="286">
        <f>_xlfn.DAYS(About!$A$3,'Core Indicators'!HE6)</f>
        <v>34</v>
      </c>
      <c r="Q6" s="286">
        <f>_xlfn.DAYS(About!$A$3,'Core Indicators'!HM6)</f>
        <v>34</v>
      </c>
      <c r="R6" s="286">
        <f>_xlfn.DAYS(About!$A$3,'Core Indicators'!HU6)</f>
        <v>34</v>
      </c>
      <c r="S6" s="286">
        <f>_xlfn.DAYS(About!$A$3,'Core Indicators'!IC6)</f>
        <v>34</v>
      </c>
      <c r="T6" s="286">
        <f>_xlfn.DAYS(About!$A$3,'Core Indicators'!IK6)</f>
        <v>34</v>
      </c>
      <c r="U6" s="286">
        <f>_xlfn.DAYS(About!$A$3,'Core Indicators'!IS6)</f>
        <v>34</v>
      </c>
      <c r="V6" s="287">
        <f t="shared" si="0"/>
        <v>159.9</v>
      </c>
    </row>
    <row r="7" spans="1:22" x14ac:dyDescent="0.3">
      <c r="A7" s="285" t="str">
        <f>Lists!C:C</f>
        <v>REG008</v>
      </c>
      <c r="B7" s="286">
        <f>_xlfn.DAYS(About!$A$3,'Core Indicators'!U7)</f>
        <v>615</v>
      </c>
      <c r="C7" s="286">
        <f>_xlfn.DAYS(About!$A$3,'Core Indicators'!AC7)</f>
        <v>615</v>
      </c>
      <c r="D7" s="286">
        <f>_xlfn.DAYS(About!$A$3,'Core Indicators'!AK7)</f>
        <v>615</v>
      </c>
      <c r="E7" s="286">
        <f>_xlfn.DAYS(About!$A$3,'Core Indicators'!AS7)</f>
        <v>615</v>
      </c>
      <c r="F7" s="286">
        <f>_xlfn.DAYS(About!$A$3,'Core Indicators'!BQ7)</f>
        <v>14</v>
      </c>
      <c r="G7" s="286">
        <f>_xlfn.DAYS(About!$A$3,'Core Indicators'!DM7)</f>
        <v>615</v>
      </c>
      <c r="H7" s="286">
        <f>_xlfn.DAYS(About!$A$3,'Core Indicators'!DU7)</f>
        <v>615</v>
      </c>
      <c r="I7" s="286">
        <f>_xlfn.DAYS(About!$A$3,'Core Indicators'!EC7)</f>
        <v>615</v>
      </c>
      <c r="J7" s="286">
        <f>_xlfn.DAYS(About!$A$3,'Core Indicators'!EK7)</f>
        <v>615</v>
      </c>
      <c r="K7" s="286">
        <f>_xlfn.DAYS(About!$A$3,'Core Indicators'!ES7)</f>
        <v>615</v>
      </c>
      <c r="L7" s="286">
        <f>_xlfn.DAYS(About!$A$3,'Core Indicators'!FI7)</f>
        <v>615</v>
      </c>
      <c r="M7" s="286">
        <f>_xlfn.DAYS(About!$A$3,'Core Indicators'!GG7)</f>
        <v>31</v>
      </c>
      <c r="N7" s="286">
        <f>_xlfn.DAYS(About!$A$3,'Core Indicators'!GO7)</f>
        <v>31</v>
      </c>
      <c r="O7" s="286">
        <f>_xlfn.DAYS(About!$A$3,'Core Indicators'!GW7)</f>
        <v>31</v>
      </c>
      <c r="P7" s="286">
        <f>_xlfn.DAYS(About!$A$3,'Core Indicators'!HE7)</f>
        <v>31</v>
      </c>
      <c r="Q7" s="286">
        <f>_xlfn.DAYS(About!$A$3,'Core Indicators'!HM7)</f>
        <v>31</v>
      </c>
      <c r="R7" s="286">
        <f>_xlfn.DAYS(About!$A$3,'Core Indicators'!HU7)</f>
        <v>31</v>
      </c>
      <c r="S7" s="286">
        <f>_xlfn.DAYS(About!$A$3,'Core Indicators'!IC7)</f>
        <v>31</v>
      </c>
      <c r="T7" s="286">
        <f>_xlfn.DAYS(About!$A$3,'Core Indicators'!IK7)</f>
        <v>31</v>
      </c>
      <c r="U7" s="286">
        <f>_xlfn.DAYS(About!$A$3,'Core Indicators'!IS7)</f>
        <v>31</v>
      </c>
      <c r="V7" s="287">
        <f t="shared" si="0"/>
        <v>496.5</v>
      </c>
    </row>
    <row r="8" spans="1:22" x14ac:dyDescent="0.3">
      <c r="A8" s="285" t="str">
        <f>Lists!C:C</f>
        <v>REG007</v>
      </c>
      <c r="B8" s="286">
        <f>_xlfn.DAYS(About!$A$3,'Core Indicators'!U8)</f>
        <v>615</v>
      </c>
      <c r="C8" s="286">
        <f>_xlfn.DAYS(About!$A$3,'Core Indicators'!AC8)</f>
        <v>615</v>
      </c>
      <c r="D8" s="286">
        <f>_xlfn.DAYS(About!$A$3,'Core Indicators'!AK8)</f>
        <v>615</v>
      </c>
      <c r="E8" s="286">
        <f>_xlfn.DAYS(About!$A$3,'Core Indicators'!AS8)</f>
        <v>615</v>
      </c>
      <c r="F8" s="286">
        <f>_xlfn.DAYS(About!$A$3,'Core Indicators'!BQ8)</f>
        <v>14</v>
      </c>
      <c r="G8" s="286">
        <f>_xlfn.DAYS(About!$A$3,'Core Indicators'!DM8)</f>
        <v>615</v>
      </c>
      <c r="H8" s="286">
        <f>_xlfn.DAYS(About!$A$3,'Core Indicators'!DU8)</f>
        <v>615</v>
      </c>
      <c r="I8" s="286">
        <f>_xlfn.DAYS(About!$A$3,'Core Indicators'!EC8)</f>
        <v>615</v>
      </c>
      <c r="J8" s="286">
        <f>_xlfn.DAYS(About!$A$3,'Core Indicators'!EK8)</f>
        <v>615</v>
      </c>
      <c r="K8" s="286">
        <f>_xlfn.DAYS(About!$A$3,'Core Indicators'!ES8)</f>
        <v>615</v>
      </c>
      <c r="L8" s="286">
        <f>_xlfn.DAYS(About!$A$3,'Core Indicators'!FI8)</f>
        <v>615</v>
      </c>
      <c r="M8" s="286">
        <f>_xlfn.DAYS(About!$A$3,'Core Indicators'!GG8)</f>
        <v>31</v>
      </c>
      <c r="N8" s="286">
        <f>_xlfn.DAYS(About!$A$3,'Core Indicators'!GO8)</f>
        <v>31</v>
      </c>
      <c r="O8" s="286">
        <f>_xlfn.DAYS(About!$A$3,'Core Indicators'!GW8)</f>
        <v>31</v>
      </c>
      <c r="P8" s="286">
        <f>_xlfn.DAYS(About!$A$3,'Core Indicators'!HE8)</f>
        <v>31</v>
      </c>
      <c r="Q8" s="286">
        <f>_xlfn.DAYS(About!$A$3,'Core Indicators'!HM8)</f>
        <v>31</v>
      </c>
      <c r="R8" s="286">
        <f>_xlfn.DAYS(About!$A$3,'Core Indicators'!HU8)</f>
        <v>31</v>
      </c>
      <c r="S8" s="286">
        <f>_xlfn.DAYS(About!$A$3,'Core Indicators'!IC8)</f>
        <v>31</v>
      </c>
      <c r="T8" s="286">
        <f>_xlfn.DAYS(About!$A$3,'Core Indicators'!IK8)</f>
        <v>31</v>
      </c>
      <c r="U8" s="286">
        <f>_xlfn.DAYS(About!$A$3,'Core Indicators'!IS8)</f>
        <v>31</v>
      </c>
      <c r="V8" s="287">
        <f t="shared" si="0"/>
        <v>496.5</v>
      </c>
    </row>
    <row r="9" spans="1:22" x14ac:dyDescent="0.3">
      <c r="A9" s="285" t="str">
        <f>Lists!C:C</f>
        <v>ARM002</v>
      </c>
      <c r="B9" s="286">
        <f>_xlfn.DAYS(About!$A$3,'Core Indicators'!U9)</f>
        <v>36</v>
      </c>
      <c r="C9" s="286">
        <f>_xlfn.DAYS(About!$A$3,'Core Indicators'!AC9)</f>
        <v>14</v>
      </c>
      <c r="D9" s="286">
        <f>_xlfn.DAYS(About!$A$3,'Core Indicators'!AK9)</f>
        <v>14</v>
      </c>
      <c r="E9" s="286">
        <f>_xlfn.DAYS(About!$A$3,'Core Indicators'!AS9)</f>
        <v>14</v>
      </c>
      <c r="F9" s="286">
        <f>_xlfn.DAYS(About!$A$3,'Core Indicators'!BQ9)</f>
        <v>36</v>
      </c>
      <c r="G9" s="286">
        <f>_xlfn.DAYS(About!$A$3,'Core Indicators'!DM9)</f>
        <v>57</v>
      </c>
      <c r="H9" s="286">
        <f>_xlfn.DAYS(About!$A$3,'Core Indicators'!DU9)</f>
        <v>57</v>
      </c>
      <c r="I9" s="286">
        <f>_xlfn.DAYS(About!$A$3,'Core Indicators'!EC9)</f>
        <v>57</v>
      </c>
      <c r="J9" s="286">
        <f>_xlfn.DAYS(About!$A$3,'Core Indicators'!EK9)</f>
        <v>57</v>
      </c>
      <c r="K9" s="286">
        <f>_xlfn.DAYS(About!$A$3,'Core Indicators'!ES9)</f>
        <v>57</v>
      </c>
      <c r="L9" s="286">
        <f>_xlfn.DAYS(About!$A$3,'Core Indicators'!FI9)</f>
        <v>57</v>
      </c>
      <c r="M9" s="286">
        <f>_xlfn.DAYS(About!$A$3,'Core Indicators'!GG9)</f>
        <v>36</v>
      </c>
      <c r="N9" s="286">
        <f>_xlfn.DAYS(About!$A$3,'Core Indicators'!GO9)</f>
        <v>36</v>
      </c>
      <c r="O9" s="286">
        <f>_xlfn.DAYS(About!$A$3,'Core Indicators'!GW9)</f>
        <v>36</v>
      </c>
      <c r="P9" s="286">
        <f>_xlfn.DAYS(About!$A$3,'Core Indicators'!HE9)</f>
        <v>36</v>
      </c>
      <c r="Q9" s="286">
        <f>_xlfn.DAYS(About!$A$3,'Core Indicators'!HM9)</f>
        <v>36</v>
      </c>
      <c r="R9" s="286">
        <f>_xlfn.DAYS(About!$A$3,'Core Indicators'!HU9)</f>
        <v>36</v>
      </c>
      <c r="S9" s="286">
        <f>_xlfn.DAYS(About!$A$3,'Core Indicators'!IC9)</f>
        <v>36</v>
      </c>
      <c r="T9" s="286">
        <f>_xlfn.DAYS(About!$A$3,'Core Indicators'!IK9)</f>
        <v>36</v>
      </c>
      <c r="U9" s="286">
        <f>_xlfn.DAYS(About!$A$3,'Core Indicators'!IS9)</f>
        <v>36</v>
      </c>
      <c r="V9" s="287">
        <f t="shared" si="0"/>
        <v>44.2</v>
      </c>
    </row>
    <row r="10" spans="1:22" x14ac:dyDescent="0.3">
      <c r="A10" s="285" t="str">
        <f>Lists!C:C</f>
        <v>REG013</v>
      </c>
      <c r="B10" s="286">
        <f>_xlfn.DAYS(About!$A$3,'Core Indicators'!U10)</f>
        <v>36</v>
      </c>
      <c r="C10" s="286">
        <f>_xlfn.DAYS(About!$A$3,'Core Indicators'!AC10)</f>
        <v>9</v>
      </c>
      <c r="D10" s="286">
        <f>_xlfn.DAYS(About!$A$3,'Core Indicators'!AK10)</f>
        <v>9</v>
      </c>
      <c r="E10" s="286">
        <f>_xlfn.DAYS(About!$A$3,'Core Indicators'!AS10)</f>
        <v>9</v>
      </c>
      <c r="F10" s="286">
        <f>_xlfn.DAYS(About!$A$3,'Core Indicators'!BQ10)</f>
        <v>57</v>
      </c>
      <c r="G10" s="286">
        <f>_xlfn.DAYS(About!$A$3,'Core Indicators'!DM10)</f>
        <v>57</v>
      </c>
      <c r="H10" s="286">
        <f>_xlfn.DAYS(About!$A$3,'Core Indicators'!DU10)</f>
        <v>57</v>
      </c>
      <c r="I10" s="286">
        <f>_xlfn.DAYS(About!$A$3,'Core Indicators'!EC10)</f>
        <v>57</v>
      </c>
      <c r="J10" s="286">
        <f>_xlfn.DAYS(About!$A$3,'Core Indicators'!EK10)</f>
        <v>57</v>
      </c>
      <c r="K10" s="286">
        <f>_xlfn.DAYS(About!$A$3,'Core Indicators'!ES10)</f>
        <v>57</v>
      </c>
      <c r="L10" s="286">
        <f>_xlfn.DAYS(About!$A$3,'Core Indicators'!FI10)</f>
        <v>57</v>
      </c>
      <c r="M10" s="286">
        <f>_xlfn.DAYS(About!$A$3,'Core Indicators'!GG10)</f>
        <v>36</v>
      </c>
      <c r="N10" s="286">
        <f>_xlfn.DAYS(About!$A$3,'Core Indicators'!GO10)</f>
        <v>36</v>
      </c>
      <c r="O10" s="286">
        <f>_xlfn.DAYS(About!$A$3,'Core Indicators'!GW10)</f>
        <v>36</v>
      </c>
      <c r="P10" s="286">
        <f>_xlfn.DAYS(About!$A$3,'Core Indicators'!HE10)</f>
        <v>36</v>
      </c>
      <c r="Q10" s="286">
        <f>_xlfn.DAYS(About!$A$3,'Core Indicators'!HM10)</f>
        <v>36</v>
      </c>
      <c r="R10" s="286">
        <f>_xlfn.DAYS(About!$A$3,'Core Indicators'!HU10)</f>
        <v>36</v>
      </c>
      <c r="S10" s="286">
        <f>_xlfn.DAYS(About!$A$3,'Core Indicators'!IC10)</f>
        <v>36</v>
      </c>
      <c r="T10" s="286">
        <f>_xlfn.DAYS(About!$A$3,'Core Indicators'!IK10)</f>
        <v>36</v>
      </c>
      <c r="U10" s="286">
        <f>_xlfn.DAYS(About!$A$3,'Core Indicators'!IS10)</f>
        <v>36</v>
      </c>
      <c r="V10" s="287">
        <f t="shared" si="0"/>
        <v>45.3</v>
      </c>
    </row>
    <row r="11" spans="1:22" x14ac:dyDescent="0.3">
      <c r="A11" s="285" t="str">
        <f>Lists!C:C</f>
        <v>AZE002</v>
      </c>
      <c r="B11" s="286">
        <f>_xlfn.DAYS(About!$A$3,'Core Indicators'!U11)</f>
        <v>57</v>
      </c>
      <c r="C11" s="286">
        <f>_xlfn.DAYS(About!$A$3,'Core Indicators'!AC11)</f>
        <v>14</v>
      </c>
      <c r="D11" s="286">
        <f>_xlfn.DAYS(About!$A$3,'Core Indicators'!AK11)</f>
        <v>14</v>
      </c>
      <c r="E11" s="286">
        <f>_xlfn.DAYS(About!$A$3,'Core Indicators'!AS11)</f>
        <v>9</v>
      </c>
      <c r="F11" s="286">
        <f>_xlfn.DAYS(About!$A$3,'Core Indicators'!BQ11)</f>
        <v>36</v>
      </c>
      <c r="G11" s="286">
        <f>_xlfn.DAYS(About!$A$3,'Core Indicators'!DM11)</f>
        <v>57</v>
      </c>
      <c r="H11" s="286">
        <f>_xlfn.DAYS(About!$A$3,'Core Indicators'!DU11)</f>
        <v>57</v>
      </c>
      <c r="I11" s="286">
        <f>_xlfn.DAYS(About!$A$3,'Core Indicators'!EC11)</f>
        <v>57</v>
      </c>
      <c r="J11" s="286">
        <f>_xlfn.DAYS(About!$A$3,'Core Indicators'!EK11)</f>
        <v>57</v>
      </c>
      <c r="K11" s="286">
        <f>_xlfn.DAYS(About!$A$3,'Core Indicators'!ES11)</f>
        <v>57</v>
      </c>
      <c r="L11" s="286">
        <f>_xlfn.DAYS(About!$A$3,'Core Indicators'!FI11)</f>
        <v>57</v>
      </c>
      <c r="M11" s="286">
        <f>_xlfn.DAYS(About!$A$3,'Core Indicators'!GG11)</f>
        <v>36</v>
      </c>
      <c r="N11" s="286">
        <f>_xlfn.DAYS(About!$A$3,'Core Indicators'!GO11)</f>
        <v>36</v>
      </c>
      <c r="O11" s="286">
        <f>_xlfn.DAYS(About!$A$3,'Core Indicators'!GW11)</f>
        <v>36</v>
      </c>
      <c r="P11" s="286">
        <f>_xlfn.DAYS(About!$A$3,'Core Indicators'!HE11)</f>
        <v>36</v>
      </c>
      <c r="Q11" s="286">
        <f>_xlfn.DAYS(About!$A$3,'Core Indicators'!HM11)</f>
        <v>36</v>
      </c>
      <c r="R11" s="286">
        <f>_xlfn.DAYS(About!$A$3,'Core Indicators'!HU11)</f>
        <v>36</v>
      </c>
      <c r="S11" s="286">
        <f>_xlfn.DAYS(About!$A$3,'Core Indicators'!IC11)</f>
        <v>36</v>
      </c>
      <c r="T11" s="286">
        <f>_xlfn.DAYS(About!$A$3,'Core Indicators'!IK11)</f>
        <v>36</v>
      </c>
      <c r="U11" s="286">
        <f>_xlfn.DAYS(About!$A$3,'Core Indicators'!IS11)</f>
        <v>36</v>
      </c>
      <c r="V11" s="287">
        <f t="shared" si="0"/>
        <v>43.7</v>
      </c>
    </row>
    <row r="12" spans="1:22" x14ac:dyDescent="0.3">
      <c r="A12" s="285" t="str">
        <f>Lists!C:C</f>
        <v>BGD002</v>
      </c>
      <c r="B12" s="286">
        <f>_xlfn.DAYS(About!$A$3,'Core Indicators'!U12)</f>
        <v>588</v>
      </c>
      <c r="C12" s="286">
        <f>_xlfn.DAYS(About!$A$3,'Core Indicators'!AC12)</f>
        <v>15</v>
      </c>
      <c r="D12" s="286">
        <f>_xlfn.DAYS(About!$A$3,'Core Indicators'!AK12)</f>
        <v>34</v>
      </c>
      <c r="E12" s="286">
        <f>_xlfn.DAYS(About!$A$3,'Core Indicators'!AS12)</f>
        <v>15</v>
      </c>
      <c r="F12" s="286">
        <f>_xlfn.DAYS(About!$A$3,'Core Indicators'!BQ12)</f>
        <v>31</v>
      </c>
      <c r="G12" s="286">
        <f>_xlfn.DAYS(About!$A$3,'Core Indicators'!DM12)</f>
        <v>15</v>
      </c>
      <c r="H12" s="286">
        <f>_xlfn.DAYS(About!$A$3,'Core Indicators'!DU12)</f>
        <v>15</v>
      </c>
      <c r="I12" s="286">
        <f>_xlfn.DAYS(About!$A$3,'Core Indicators'!EC12)</f>
        <v>15</v>
      </c>
      <c r="J12" s="286">
        <f>_xlfn.DAYS(About!$A$3,'Core Indicators'!EK12)</f>
        <v>15</v>
      </c>
      <c r="K12" s="286">
        <f>_xlfn.DAYS(About!$A$3,'Core Indicators'!ES12)</f>
        <v>15</v>
      </c>
      <c r="L12" s="286">
        <f>_xlfn.DAYS(About!$A$3,'Core Indicators'!FI12)</f>
        <v>276</v>
      </c>
      <c r="M12" s="286">
        <f>_xlfn.DAYS(About!$A$3,'Core Indicators'!GG12)</f>
        <v>34</v>
      </c>
      <c r="N12" s="286">
        <f>_xlfn.DAYS(About!$A$3,'Core Indicators'!GO12)</f>
        <v>34</v>
      </c>
      <c r="O12" s="286">
        <f>_xlfn.DAYS(About!$A$3,'Core Indicators'!GW12)</f>
        <v>34</v>
      </c>
      <c r="P12" s="286">
        <f>_xlfn.DAYS(About!$A$3,'Core Indicators'!HE12)</f>
        <v>34</v>
      </c>
      <c r="Q12" s="286">
        <f>_xlfn.DAYS(About!$A$3,'Core Indicators'!HM12)</f>
        <v>34</v>
      </c>
      <c r="R12" s="286">
        <f>_xlfn.DAYS(About!$A$3,'Core Indicators'!HU12)</f>
        <v>34</v>
      </c>
      <c r="S12" s="286">
        <f>_xlfn.DAYS(About!$A$3,'Core Indicators'!IC12)</f>
        <v>34</v>
      </c>
      <c r="T12" s="286">
        <f>_xlfn.DAYS(About!$A$3,'Core Indicators'!IK12)</f>
        <v>34</v>
      </c>
      <c r="U12" s="286">
        <f>_xlfn.DAYS(About!$A$3,'Core Indicators'!IS12)</f>
        <v>34</v>
      </c>
      <c r="V12" s="287">
        <f t="shared" si="0"/>
        <v>46.5</v>
      </c>
    </row>
    <row r="13" spans="1:22" x14ac:dyDescent="0.3">
      <c r="A13" s="285" t="str">
        <f>Lists!C:C</f>
        <v>REG011</v>
      </c>
      <c r="B13" s="286">
        <f>_xlfn.DAYS(About!$A$3,'Core Indicators'!U13)</f>
        <v>276</v>
      </c>
      <c r="C13" s="286">
        <f>_xlfn.DAYS(About!$A$3,'Core Indicators'!AC13)</f>
        <v>15</v>
      </c>
      <c r="D13" s="286">
        <f>_xlfn.DAYS(About!$A$3,'Core Indicators'!AK13)</f>
        <v>15</v>
      </c>
      <c r="E13" s="286">
        <f>_xlfn.DAYS(About!$A$3,'Core Indicators'!AS13)</f>
        <v>15</v>
      </c>
      <c r="F13" s="286">
        <f>_xlfn.DAYS(About!$A$3,'Core Indicators'!BQ13)</f>
        <v>31</v>
      </c>
      <c r="G13" s="286">
        <f>_xlfn.DAYS(About!$A$3,'Core Indicators'!DM13)</f>
        <v>15</v>
      </c>
      <c r="H13" s="286">
        <f>_xlfn.DAYS(About!$A$3,'Core Indicators'!DU13)</f>
        <v>15</v>
      </c>
      <c r="I13" s="286">
        <f>_xlfn.DAYS(About!$A$3,'Core Indicators'!EC13)</f>
        <v>15</v>
      </c>
      <c r="J13" s="286">
        <f>_xlfn.DAYS(About!$A$3,'Core Indicators'!EK13)</f>
        <v>15</v>
      </c>
      <c r="K13" s="286">
        <f>_xlfn.DAYS(About!$A$3,'Core Indicators'!ES13)</f>
        <v>15</v>
      </c>
      <c r="L13" s="286">
        <f>_xlfn.DAYS(About!$A$3,'Core Indicators'!FI13)</f>
        <v>64</v>
      </c>
      <c r="M13" s="286">
        <f>_xlfn.DAYS(About!$A$3,'Core Indicators'!GG13)</f>
        <v>31</v>
      </c>
      <c r="N13" s="286">
        <f>_xlfn.DAYS(About!$A$3,'Core Indicators'!GO13)</f>
        <v>31</v>
      </c>
      <c r="O13" s="286">
        <f>_xlfn.DAYS(About!$A$3,'Core Indicators'!GW13)</f>
        <v>31</v>
      </c>
      <c r="P13" s="286">
        <f>_xlfn.DAYS(About!$A$3,'Core Indicators'!HE13)</f>
        <v>31</v>
      </c>
      <c r="Q13" s="286">
        <f>_xlfn.DAYS(About!$A$3,'Core Indicators'!HM13)</f>
        <v>31</v>
      </c>
      <c r="R13" s="286">
        <f>_xlfn.DAYS(About!$A$3,'Core Indicators'!HU13)</f>
        <v>31</v>
      </c>
      <c r="S13" s="286">
        <f>_xlfn.DAYS(About!$A$3,'Core Indicators'!IC13)</f>
        <v>31</v>
      </c>
      <c r="T13" s="286">
        <f>_xlfn.DAYS(About!$A$3,'Core Indicators'!IK13)</f>
        <v>31</v>
      </c>
      <c r="U13" s="286">
        <f>_xlfn.DAYS(About!$A$3,'Core Indicators'!IS13)</f>
        <v>31</v>
      </c>
      <c r="V13" s="287">
        <f t="shared" si="0"/>
        <v>23.1</v>
      </c>
    </row>
    <row r="14" spans="1:22" x14ac:dyDescent="0.3">
      <c r="A14" s="285" t="str">
        <f>Lists!C:C</f>
        <v>BRA002</v>
      </c>
      <c r="B14" s="286">
        <f>_xlfn.DAYS(About!$A$3,'Core Indicators'!U14)</f>
        <v>398</v>
      </c>
      <c r="C14" s="286">
        <f>_xlfn.DAYS(About!$A$3,'Core Indicators'!AC14)</f>
        <v>86</v>
      </c>
      <c r="D14" s="286">
        <f>_xlfn.DAYS(About!$A$3,'Core Indicators'!AK14)</f>
        <v>86</v>
      </c>
      <c r="E14" s="286">
        <f>_xlfn.DAYS(About!$A$3,'Core Indicators'!AS14)</f>
        <v>86</v>
      </c>
      <c r="F14" s="286">
        <f>_xlfn.DAYS(About!$A$3,'Core Indicators'!BQ14)</f>
        <v>86</v>
      </c>
      <c r="G14" s="286">
        <f>_xlfn.DAYS(About!$A$3,'Core Indicators'!DM14)</f>
        <v>86</v>
      </c>
      <c r="H14" s="286">
        <f>_xlfn.DAYS(About!$A$3,'Core Indicators'!DU14)</f>
        <v>86</v>
      </c>
      <c r="I14" s="286">
        <f>_xlfn.DAYS(About!$A$3,'Core Indicators'!EC14)</f>
        <v>86</v>
      </c>
      <c r="J14" s="286">
        <f>_xlfn.DAYS(About!$A$3,'Core Indicators'!EK14)</f>
        <v>86</v>
      </c>
      <c r="K14" s="286">
        <f>_xlfn.DAYS(About!$A$3,'Core Indicators'!ES14)</f>
        <v>86</v>
      </c>
      <c r="L14" s="286">
        <f>_xlfn.DAYS(About!$A$3,'Core Indicators'!FI14)</f>
        <v>685</v>
      </c>
      <c r="M14" s="286">
        <f>_xlfn.DAYS(About!$A$3,'Core Indicators'!GG14)</f>
        <v>426</v>
      </c>
      <c r="N14" s="286">
        <f>_xlfn.DAYS(About!$A$3,'Core Indicators'!GO14)</f>
        <v>426</v>
      </c>
      <c r="O14" s="286">
        <f>_xlfn.DAYS(About!$A$3,'Core Indicators'!GW14)</f>
        <v>426</v>
      </c>
      <c r="P14" s="286">
        <f>_xlfn.DAYS(About!$A$3,'Core Indicators'!HE14)</f>
        <v>426</v>
      </c>
      <c r="Q14" s="286">
        <f>_xlfn.DAYS(About!$A$3,'Core Indicators'!HM14)</f>
        <v>426</v>
      </c>
      <c r="R14" s="286">
        <f>_xlfn.DAYS(About!$A$3,'Core Indicators'!HU14)</f>
        <v>426</v>
      </c>
      <c r="S14" s="286">
        <f>_xlfn.DAYS(About!$A$3,'Core Indicators'!IC14)</f>
        <v>426</v>
      </c>
      <c r="T14" s="286">
        <f>_xlfn.DAYS(About!$A$3,'Core Indicators'!IK14)</f>
        <v>426</v>
      </c>
      <c r="U14" s="286">
        <f>_xlfn.DAYS(About!$A$3,'Core Indicators'!IS14)</f>
        <v>426</v>
      </c>
      <c r="V14" s="287">
        <f t="shared" si="0"/>
        <v>179.9</v>
      </c>
    </row>
    <row r="15" spans="1:22" x14ac:dyDescent="0.3">
      <c r="A15" s="285" t="str">
        <f>Lists!C:C</f>
        <v>BFA002</v>
      </c>
      <c r="B15" s="286">
        <f>_xlfn.DAYS(About!$A$3,'Core Indicators'!U15)</f>
        <v>195</v>
      </c>
      <c r="C15" s="286">
        <f>_xlfn.DAYS(About!$A$3,'Core Indicators'!AC15)</f>
        <v>36</v>
      </c>
      <c r="D15" s="286">
        <f>_xlfn.DAYS(About!$A$3,'Core Indicators'!AK15)</f>
        <v>36</v>
      </c>
      <c r="E15" s="286">
        <f>_xlfn.DAYS(About!$A$3,'Core Indicators'!AS15)</f>
        <v>36</v>
      </c>
      <c r="F15" s="286">
        <f>_xlfn.DAYS(About!$A$3,'Core Indicators'!BQ15)</f>
        <v>9</v>
      </c>
      <c r="G15" s="286">
        <f>_xlfn.DAYS(About!$A$3,'Core Indicators'!DM15)</f>
        <v>77</v>
      </c>
      <c r="H15" s="286">
        <f>_xlfn.DAYS(About!$A$3,'Core Indicators'!DU15)</f>
        <v>77</v>
      </c>
      <c r="I15" s="286">
        <f>_xlfn.DAYS(About!$A$3,'Core Indicators'!EC15)</f>
        <v>77</v>
      </c>
      <c r="J15" s="286">
        <f>_xlfn.DAYS(About!$A$3,'Core Indicators'!EK15)</f>
        <v>77</v>
      </c>
      <c r="K15" s="286">
        <f>_xlfn.DAYS(About!$A$3,'Core Indicators'!ES15)</f>
        <v>77</v>
      </c>
      <c r="L15" s="286">
        <f>_xlfn.DAYS(About!$A$3,'Core Indicators'!FI15)</f>
        <v>685</v>
      </c>
      <c r="M15" s="286">
        <f>_xlfn.DAYS(About!$A$3,'Core Indicators'!GG15)</f>
        <v>36</v>
      </c>
      <c r="N15" s="286">
        <f>_xlfn.DAYS(About!$A$3,'Core Indicators'!GO15)</f>
        <v>36</v>
      </c>
      <c r="O15" s="286">
        <f>_xlfn.DAYS(About!$A$3,'Core Indicators'!GW15)</f>
        <v>36</v>
      </c>
      <c r="P15" s="286">
        <f>_xlfn.DAYS(About!$A$3,'Core Indicators'!HE15)</f>
        <v>36</v>
      </c>
      <c r="Q15" s="286">
        <f>_xlfn.DAYS(About!$A$3,'Core Indicators'!HM15)</f>
        <v>36</v>
      </c>
      <c r="R15" s="286">
        <f>_xlfn.DAYS(About!$A$3,'Core Indicators'!HU15)</f>
        <v>36</v>
      </c>
      <c r="S15" s="286">
        <f>_xlfn.DAYS(About!$A$3,'Core Indicators'!IC15)</f>
        <v>36</v>
      </c>
      <c r="T15" s="286">
        <f>_xlfn.DAYS(About!$A$3,'Core Indicators'!IK15)</f>
        <v>36</v>
      </c>
      <c r="U15" s="286">
        <f>_xlfn.DAYS(About!$A$3,'Core Indicators'!IS15)</f>
        <v>36</v>
      </c>
      <c r="V15" s="287">
        <f t="shared" si="0"/>
        <v>118.7</v>
      </c>
    </row>
    <row r="16" spans="1:22" x14ac:dyDescent="0.3">
      <c r="A16" s="285" t="str">
        <f>Lists!C:C</f>
        <v>BFA003</v>
      </c>
      <c r="B16" s="286">
        <f>_xlfn.DAYS(About!$A$3,'Core Indicators'!U16)</f>
        <v>93</v>
      </c>
      <c r="C16" s="286">
        <f>_xlfn.DAYS(About!$A$3,'Core Indicators'!AC16)</f>
        <v>93</v>
      </c>
      <c r="D16" s="286">
        <f>_xlfn.DAYS(About!$A$3,'Core Indicators'!AK16)</f>
        <v>62</v>
      </c>
      <c r="E16" s="286">
        <f>_xlfn.DAYS(About!$A$3,'Core Indicators'!AS16)</f>
        <v>93</v>
      </c>
      <c r="F16" s="286">
        <f>_xlfn.DAYS(About!$A$3,'Core Indicators'!BQ16)</f>
        <v>9</v>
      </c>
      <c r="G16" s="286">
        <f>_xlfn.DAYS(About!$A$3,'Core Indicators'!DM16)</f>
        <v>62</v>
      </c>
      <c r="H16" s="286">
        <f>_xlfn.DAYS(About!$A$3,'Core Indicators'!DU16)</f>
        <v>62</v>
      </c>
      <c r="I16" s="286">
        <f>_xlfn.DAYS(About!$A$3,'Core Indicators'!EC16)</f>
        <v>62</v>
      </c>
      <c r="J16" s="286">
        <f>_xlfn.DAYS(About!$A$3,'Core Indicators'!EK16)</f>
        <v>62</v>
      </c>
      <c r="K16" s="286">
        <f>_xlfn.DAYS(About!$A$3,'Core Indicators'!ES16)</f>
        <v>62</v>
      </c>
      <c r="L16" s="286">
        <f>_xlfn.DAYS(About!$A$3,'Core Indicators'!FI16)</f>
        <v>93</v>
      </c>
      <c r="M16" s="286">
        <f>_xlfn.DAYS(About!$A$3,'Core Indicators'!GG16)</f>
        <v>36</v>
      </c>
      <c r="N16" s="286">
        <f>_xlfn.DAYS(About!$A$3,'Core Indicators'!GO16)</f>
        <v>36</v>
      </c>
      <c r="O16" s="286">
        <f>_xlfn.DAYS(About!$A$3,'Core Indicators'!GW16)</f>
        <v>36</v>
      </c>
      <c r="P16" s="286">
        <f>_xlfn.DAYS(About!$A$3,'Core Indicators'!HE16)</f>
        <v>36</v>
      </c>
      <c r="Q16" s="286">
        <f>_xlfn.DAYS(About!$A$3,'Core Indicators'!HM16)</f>
        <v>36</v>
      </c>
      <c r="R16" s="286">
        <f>_xlfn.DAYS(About!$A$3,'Core Indicators'!HU16)</f>
        <v>36</v>
      </c>
      <c r="S16" s="286">
        <f>_xlfn.DAYS(About!$A$3,'Core Indicators'!IC16)</f>
        <v>36</v>
      </c>
      <c r="T16" s="286">
        <f>_xlfn.DAYS(About!$A$3,'Core Indicators'!IK16)</f>
        <v>36</v>
      </c>
      <c r="U16" s="286">
        <f>_xlfn.DAYS(About!$A$3,'Core Indicators'!IS16)</f>
        <v>36</v>
      </c>
      <c r="V16" s="287">
        <f t="shared" si="0"/>
        <v>60.3</v>
      </c>
    </row>
    <row r="17" spans="1:22" x14ac:dyDescent="0.3">
      <c r="A17" s="285" t="str">
        <f>Lists!C:C</f>
        <v>BFA004</v>
      </c>
      <c r="B17" s="286">
        <f>_xlfn.DAYS(About!$A$3,'Core Indicators'!U17)</f>
        <v>62</v>
      </c>
      <c r="C17" s="286">
        <f>_xlfn.DAYS(About!$A$3,'Core Indicators'!AC17)</f>
        <v>36</v>
      </c>
      <c r="D17" s="286">
        <f>_xlfn.DAYS(About!$A$3,'Core Indicators'!AK17)</f>
        <v>36</v>
      </c>
      <c r="E17" s="286">
        <f>_xlfn.DAYS(About!$A$3,'Core Indicators'!AS17)</f>
        <v>36</v>
      </c>
      <c r="F17" s="286">
        <f>_xlfn.DAYS(About!$A$3,'Core Indicators'!BQ17)</f>
        <v>9</v>
      </c>
      <c r="G17" s="286">
        <f>_xlfn.DAYS(About!$A$3,'Core Indicators'!DM17)</f>
        <v>62</v>
      </c>
      <c r="H17" s="286">
        <f>_xlfn.DAYS(About!$A$3,'Core Indicators'!DU17)</f>
        <v>62</v>
      </c>
      <c r="I17" s="286">
        <f>_xlfn.DAYS(About!$A$3,'Core Indicators'!EC17)</f>
        <v>62</v>
      </c>
      <c r="J17" s="286">
        <f>_xlfn.DAYS(About!$A$3,'Core Indicators'!EK17)</f>
        <v>62</v>
      </c>
      <c r="K17" s="286">
        <f>_xlfn.DAYS(About!$A$3,'Core Indicators'!ES17)</f>
        <v>62</v>
      </c>
      <c r="L17" s="286">
        <f>_xlfn.DAYS(About!$A$3,'Core Indicators'!FI17)</f>
        <v>62</v>
      </c>
      <c r="M17" s="286">
        <f>_xlfn.DAYS(About!$A$3,'Core Indicators'!GG17)</f>
        <v>36</v>
      </c>
      <c r="N17" s="286">
        <f>_xlfn.DAYS(About!$A$3,'Core Indicators'!GO17)</f>
        <v>36</v>
      </c>
      <c r="O17" s="286">
        <f>_xlfn.DAYS(About!$A$3,'Core Indicators'!GW17)</f>
        <v>36</v>
      </c>
      <c r="P17" s="286">
        <f>_xlfn.DAYS(About!$A$3,'Core Indicators'!HE17)</f>
        <v>36</v>
      </c>
      <c r="Q17" s="286">
        <f>_xlfn.DAYS(About!$A$3,'Core Indicators'!HM17)</f>
        <v>36</v>
      </c>
      <c r="R17" s="286">
        <f>_xlfn.DAYS(About!$A$3,'Core Indicators'!HU17)</f>
        <v>36</v>
      </c>
      <c r="S17" s="286">
        <f>_xlfn.DAYS(About!$A$3,'Core Indicators'!IC17)</f>
        <v>36</v>
      </c>
      <c r="T17" s="286">
        <f>_xlfn.DAYS(About!$A$3,'Core Indicators'!IK17)</f>
        <v>36</v>
      </c>
      <c r="U17" s="286">
        <f>_xlfn.DAYS(About!$A$3,'Core Indicators'!IS17)</f>
        <v>36</v>
      </c>
      <c r="V17" s="287">
        <f t="shared" si="0"/>
        <v>48.9</v>
      </c>
    </row>
    <row r="18" spans="1:22" x14ac:dyDescent="0.3">
      <c r="A18" s="285" t="str">
        <f>Lists!C:C</f>
        <v>BDI001</v>
      </c>
      <c r="B18" s="286">
        <f>_xlfn.DAYS(About!$A$3,'Core Indicators'!U18)</f>
        <v>86</v>
      </c>
      <c r="C18" s="286">
        <f>_xlfn.DAYS(About!$A$3,'Core Indicators'!AC18)</f>
        <v>62</v>
      </c>
      <c r="D18" s="286">
        <f>_xlfn.DAYS(About!$A$3,'Core Indicators'!AK18)</f>
        <v>62</v>
      </c>
      <c r="E18" s="286">
        <f>_xlfn.DAYS(About!$A$3,'Core Indicators'!AS18)</f>
        <v>35</v>
      </c>
      <c r="F18" s="286">
        <f>_xlfn.DAYS(About!$A$3,'Core Indicators'!BQ18)</f>
        <v>35</v>
      </c>
      <c r="G18" s="286">
        <f>_xlfn.DAYS(About!$A$3,'Core Indicators'!DM18)</f>
        <v>62</v>
      </c>
      <c r="H18" s="286">
        <f>_xlfn.DAYS(About!$A$3,'Core Indicators'!DU18)</f>
        <v>62</v>
      </c>
      <c r="I18" s="286">
        <f>_xlfn.DAYS(About!$A$3,'Core Indicators'!EC18)</f>
        <v>62</v>
      </c>
      <c r="J18" s="286">
        <f>_xlfn.DAYS(About!$A$3,'Core Indicators'!EK18)</f>
        <v>62</v>
      </c>
      <c r="K18" s="286">
        <f>_xlfn.DAYS(About!$A$3,'Core Indicators'!ES18)</f>
        <v>62</v>
      </c>
      <c r="L18" s="286">
        <f>_xlfn.DAYS(About!$A$3,'Core Indicators'!FI18)</f>
        <v>673</v>
      </c>
      <c r="M18" s="286">
        <f>_xlfn.DAYS(About!$A$3,'Core Indicators'!GG18)</f>
        <v>35</v>
      </c>
      <c r="N18" s="286">
        <f>_xlfn.DAYS(About!$A$3,'Core Indicators'!GO18)</f>
        <v>35</v>
      </c>
      <c r="O18" s="286">
        <f>_xlfn.DAYS(About!$A$3,'Core Indicators'!GW18)</f>
        <v>35</v>
      </c>
      <c r="P18" s="286">
        <f>_xlfn.DAYS(About!$A$3,'Core Indicators'!HE18)</f>
        <v>35</v>
      </c>
      <c r="Q18" s="286">
        <f>_xlfn.DAYS(About!$A$3,'Core Indicators'!HM18)</f>
        <v>35</v>
      </c>
      <c r="R18" s="286">
        <f>_xlfn.DAYS(About!$A$3,'Core Indicators'!HU18)</f>
        <v>35</v>
      </c>
      <c r="S18" s="286">
        <f>_xlfn.DAYS(About!$A$3,'Core Indicators'!IC18)</f>
        <v>35</v>
      </c>
      <c r="T18" s="286">
        <f>_xlfn.DAYS(About!$A$3,'Core Indicators'!IK18)</f>
        <v>35</v>
      </c>
      <c r="U18" s="286">
        <f>_xlfn.DAYS(About!$A$3,'Core Indicators'!IS18)</f>
        <v>35</v>
      </c>
      <c r="V18" s="287">
        <f t="shared" si="0"/>
        <v>115</v>
      </c>
    </row>
    <row r="19" spans="1:22" x14ac:dyDescent="0.3">
      <c r="A19" s="285" t="str">
        <f>Lists!C:C</f>
        <v>CMR001</v>
      </c>
      <c r="B19" s="286">
        <f>_xlfn.DAYS(About!$A$3,'Core Indicators'!U19)</f>
        <v>499</v>
      </c>
      <c r="C19" s="286">
        <f>_xlfn.DAYS(About!$A$3,'Core Indicators'!AC19)</f>
        <v>62</v>
      </c>
      <c r="D19" s="286">
        <f>_xlfn.DAYS(About!$A$3,'Core Indicators'!AK19)</f>
        <v>62</v>
      </c>
      <c r="E19" s="286">
        <f>_xlfn.DAYS(About!$A$3,'Core Indicators'!AS19)</f>
        <v>31</v>
      </c>
      <c r="F19" s="286">
        <f>_xlfn.DAYS(About!$A$3,'Core Indicators'!BQ19)</f>
        <v>31</v>
      </c>
      <c r="G19" s="286">
        <f>_xlfn.DAYS(About!$A$3,'Core Indicators'!DM19)</f>
        <v>127</v>
      </c>
      <c r="H19" s="286">
        <f>_xlfn.DAYS(About!$A$3,'Core Indicators'!DU19)</f>
        <v>127</v>
      </c>
      <c r="I19" s="286">
        <f>_xlfn.DAYS(About!$A$3,'Core Indicators'!EC19)</f>
        <v>127</v>
      </c>
      <c r="J19" s="286">
        <f>_xlfn.DAYS(About!$A$3,'Core Indicators'!EK19)</f>
        <v>127</v>
      </c>
      <c r="K19" s="286">
        <f>_xlfn.DAYS(About!$A$3,'Core Indicators'!ES19)</f>
        <v>127</v>
      </c>
      <c r="L19" s="286">
        <f>_xlfn.DAYS(About!$A$3,'Core Indicators'!FI19)</f>
        <v>687</v>
      </c>
      <c r="M19" s="286">
        <f>_xlfn.DAYS(About!$A$3,'Core Indicators'!GG19)</f>
        <v>35</v>
      </c>
      <c r="N19" s="286">
        <f>_xlfn.DAYS(About!$A$3,'Core Indicators'!GO19)</f>
        <v>35</v>
      </c>
      <c r="O19" s="286">
        <f>_xlfn.DAYS(About!$A$3,'Core Indicators'!GW19)</f>
        <v>35</v>
      </c>
      <c r="P19" s="286">
        <f>_xlfn.DAYS(About!$A$3,'Core Indicators'!HE19)</f>
        <v>35</v>
      </c>
      <c r="Q19" s="286">
        <f>_xlfn.DAYS(About!$A$3,'Core Indicators'!HM19)</f>
        <v>35</v>
      </c>
      <c r="R19" s="286">
        <f>_xlfn.DAYS(About!$A$3,'Core Indicators'!HU19)</f>
        <v>35</v>
      </c>
      <c r="S19" s="286">
        <f>_xlfn.DAYS(About!$A$3,'Core Indicators'!IC19)</f>
        <v>35</v>
      </c>
      <c r="T19" s="286">
        <f>_xlfn.DAYS(About!$A$3,'Core Indicators'!IK19)</f>
        <v>35</v>
      </c>
      <c r="U19" s="286">
        <f>_xlfn.DAYS(About!$A$3,'Core Indicators'!IS19)</f>
        <v>35</v>
      </c>
      <c r="V19" s="287">
        <f t="shared" si="0"/>
        <v>148.1</v>
      </c>
    </row>
    <row r="20" spans="1:22" x14ac:dyDescent="0.3">
      <c r="A20" s="285" t="str">
        <f>Lists!C:C</f>
        <v>CMR002</v>
      </c>
      <c r="B20" s="286">
        <f>_xlfn.DAYS(About!$A$3,'Core Indicators'!U20)</f>
        <v>499</v>
      </c>
      <c r="C20" s="286">
        <f>_xlfn.DAYS(About!$A$3,'Core Indicators'!AC20)</f>
        <v>127</v>
      </c>
      <c r="D20" s="286">
        <f>_xlfn.DAYS(About!$A$3,'Core Indicators'!AK20)</f>
        <v>127</v>
      </c>
      <c r="E20" s="286">
        <f>_xlfn.DAYS(About!$A$3,'Core Indicators'!AS20)</f>
        <v>31</v>
      </c>
      <c r="F20" s="286">
        <f>_xlfn.DAYS(About!$A$3,'Core Indicators'!BQ20)</f>
        <v>31</v>
      </c>
      <c r="G20" s="286">
        <f>_xlfn.DAYS(About!$A$3,'Core Indicators'!DM20)</f>
        <v>127</v>
      </c>
      <c r="H20" s="286">
        <f>_xlfn.DAYS(About!$A$3,'Core Indicators'!DU20)</f>
        <v>127</v>
      </c>
      <c r="I20" s="286">
        <f>_xlfn.DAYS(About!$A$3,'Core Indicators'!EC20)</f>
        <v>127</v>
      </c>
      <c r="J20" s="286">
        <f>_xlfn.DAYS(About!$A$3,'Core Indicators'!EK20)</f>
        <v>127</v>
      </c>
      <c r="K20" s="286">
        <f>_xlfn.DAYS(About!$A$3,'Core Indicators'!ES20)</f>
        <v>127</v>
      </c>
      <c r="L20" s="286">
        <f>_xlfn.DAYS(About!$A$3,'Core Indicators'!FI20)</f>
        <v>612</v>
      </c>
      <c r="M20" s="286">
        <f>_xlfn.DAYS(About!$A$3,'Core Indicators'!GG20)</f>
        <v>35</v>
      </c>
      <c r="N20" s="286">
        <f>_xlfn.DAYS(About!$A$3,'Core Indicators'!GO20)</f>
        <v>35</v>
      </c>
      <c r="O20" s="286">
        <f>_xlfn.DAYS(About!$A$3,'Core Indicators'!GW20)</f>
        <v>35</v>
      </c>
      <c r="P20" s="286">
        <f>_xlfn.DAYS(About!$A$3,'Core Indicators'!HE20)</f>
        <v>35</v>
      </c>
      <c r="Q20" s="286">
        <f>_xlfn.DAYS(About!$A$3,'Core Indicators'!HM20)</f>
        <v>35</v>
      </c>
      <c r="R20" s="286">
        <f>_xlfn.DAYS(About!$A$3,'Core Indicators'!HU20)</f>
        <v>35</v>
      </c>
      <c r="S20" s="286">
        <f>_xlfn.DAYS(About!$A$3,'Core Indicators'!IC20)</f>
        <v>35</v>
      </c>
      <c r="T20" s="286">
        <f>_xlfn.DAYS(About!$A$3,'Core Indicators'!IK20)</f>
        <v>35</v>
      </c>
      <c r="U20" s="286">
        <f>_xlfn.DAYS(About!$A$3,'Core Indicators'!IS20)</f>
        <v>35</v>
      </c>
      <c r="V20" s="287">
        <f t="shared" si="0"/>
        <v>147.1</v>
      </c>
    </row>
    <row r="21" spans="1:22" x14ac:dyDescent="0.3">
      <c r="A21" s="285" t="str">
        <f>Lists!C:C</f>
        <v>CMR003</v>
      </c>
      <c r="B21" s="286">
        <f>_xlfn.DAYS(About!$A$3,'Core Indicators'!U21)</f>
        <v>687</v>
      </c>
      <c r="C21" s="286">
        <f>_xlfn.DAYS(About!$A$3,'Core Indicators'!AC21)</f>
        <v>127</v>
      </c>
      <c r="D21" s="286">
        <f>_xlfn.DAYS(About!$A$3,'Core Indicators'!AK21)</f>
        <v>127</v>
      </c>
      <c r="E21" s="286">
        <f>_xlfn.DAYS(About!$A$3,'Core Indicators'!AS21)</f>
        <v>31</v>
      </c>
      <c r="F21" s="286">
        <f>_xlfn.DAYS(About!$A$3,'Core Indicators'!BQ21)</f>
        <v>31</v>
      </c>
      <c r="G21" s="286">
        <f>_xlfn.DAYS(About!$A$3,'Core Indicators'!DM21)</f>
        <v>127</v>
      </c>
      <c r="H21" s="286">
        <f>_xlfn.DAYS(About!$A$3,'Core Indicators'!DU21)</f>
        <v>127</v>
      </c>
      <c r="I21" s="286">
        <f>_xlfn.DAYS(About!$A$3,'Core Indicators'!EC21)</f>
        <v>127</v>
      </c>
      <c r="J21" s="286">
        <f>_xlfn.DAYS(About!$A$3,'Core Indicators'!EK21)</f>
        <v>127</v>
      </c>
      <c r="K21" s="286">
        <f>_xlfn.DAYS(About!$A$3,'Core Indicators'!ES21)</f>
        <v>127</v>
      </c>
      <c r="L21" s="286">
        <f>_xlfn.DAYS(About!$A$3,'Core Indicators'!FI21)</f>
        <v>499</v>
      </c>
      <c r="M21" s="286">
        <f>_xlfn.DAYS(About!$A$3,'Core Indicators'!GG21)</f>
        <v>35</v>
      </c>
      <c r="N21" s="286">
        <f>_xlfn.DAYS(About!$A$3,'Core Indicators'!GO21)</f>
        <v>35</v>
      </c>
      <c r="O21" s="286">
        <f>_xlfn.DAYS(About!$A$3,'Core Indicators'!GW21)</f>
        <v>35</v>
      </c>
      <c r="P21" s="286">
        <f>_xlfn.DAYS(About!$A$3,'Core Indicators'!HE21)</f>
        <v>35</v>
      </c>
      <c r="Q21" s="286">
        <f>_xlfn.DAYS(About!$A$3,'Core Indicators'!HM21)</f>
        <v>35</v>
      </c>
      <c r="R21" s="286">
        <f>_xlfn.DAYS(About!$A$3,'Core Indicators'!HU21)</f>
        <v>35</v>
      </c>
      <c r="S21" s="286">
        <f>_xlfn.DAYS(About!$A$3,'Core Indicators'!IC21)</f>
        <v>35</v>
      </c>
      <c r="T21" s="286">
        <f>_xlfn.DAYS(About!$A$3,'Core Indicators'!IK21)</f>
        <v>35</v>
      </c>
      <c r="U21" s="286">
        <f>_xlfn.DAYS(About!$A$3,'Core Indicators'!IS21)</f>
        <v>35</v>
      </c>
      <c r="V21" s="287">
        <f t="shared" si="0"/>
        <v>135.80000000000001</v>
      </c>
    </row>
    <row r="22" spans="1:22" x14ac:dyDescent="0.3">
      <c r="A22" s="285" t="str">
        <f>Lists!C:C</f>
        <v>CMR004</v>
      </c>
      <c r="B22" s="286">
        <f>_xlfn.DAYS(About!$A$3,'Core Indicators'!U22)</f>
        <v>687</v>
      </c>
      <c r="C22" s="286">
        <f>_xlfn.DAYS(About!$A$3,'Core Indicators'!AC22)</f>
        <v>31</v>
      </c>
      <c r="D22" s="286">
        <f>_xlfn.DAYS(About!$A$3,'Core Indicators'!AK22)</f>
        <v>31</v>
      </c>
      <c r="E22" s="286">
        <f>_xlfn.DAYS(About!$A$3,'Core Indicators'!AS22)</f>
        <v>31</v>
      </c>
      <c r="F22" s="286">
        <f>_xlfn.DAYS(About!$A$3,'Core Indicators'!BQ22)</f>
        <v>31</v>
      </c>
      <c r="G22" s="286">
        <f>_xlfn.DAYS(About!$A$3,'Core Indicators'!DM22)</f>
        <v>31</v>
      </c>
      <c r="H22" s="286">
        <f>_xlfn.DAYS(About!$A$3,'Core Indicators'!DU22)</f>
        <v>31</v>
      </c>
      <c r="I22" s="286">
        <f>_xlfn.DAYS(About!$A$3,'Core Indicators'!EC22)</f>
        <v>31</v>
      </c>
      <c r="J22" s="286">
        <f>_xlfn.DAYS(About!$A$3,'Core Indicators'!EK22)</f>
        <v>31</v>
      </c>
      <c r="K22" s="286">
        <f>_xlfn.DAYS(About!$A$3,'Core Indicators'!ES22)</f>
        <v>31</v>
      </c>
      <c r="L22" s="286">
        <f>_xlfn.DAYS(About!$A$3,'Core Indicators'!FI22)</f>
        <v>687</v>
      </c>
      <c r="M22" s="286">
        <f>_xlfn.DAYS(About!$A$3,'Core Indicators'!GG22)</f>
        <v>35</v>
      </c>
      <c r="N22" s="286">
        <f>_xlfn.DAYS(About!$A$3,'Core Indicators'!GO22)</f>
        <v>35</v>
      </c>
      <c r="O22" s="286">
        <f>_xlfn.DAYS(About!$A$3,'Core Indicators'!GW22)</f>
        <v>35</v>
      </c>
      <c r="P22" s="286">
        <f>_xlfn.DAYS(About!$A$3,'Core Indicators'!HE22)</f>
        <v>35</v>
      </c>
      <c r="Q22" s="286">
        <f>_xlfn.DAYS(About!$A$3,'Core Indicators'!HM22)</f>
        <v>35</v>
      </c>
      <c r="R22" s="286">
        <f>_xlfn.DAYS(About!$A$3,'Core Indicators'!HU22)</f>
        <v>35</v>
      </c>
      <c r="S22" s="286">
        <f>_xlfn.DAYS(About!$A$3,'Core Indicators'!IC22)</f>
        <v>35</v>
      </c>
      <c r="T22" s="286">
        <f>_xlfn.DAYS(About!$A$3,'Core Indicators'!IK22)</f>
        <v>35</v>
      </c>
      <c r="U22" s="286">
        <f>_xlfn.DAYS(About!$A$3,'Core Indicators'!IS22)</f>
        <v>35</v>
      </c>
      <c r="V22" s="287">
        <f t="shared" si="0"/>
        <v>97</v>
      </c>
    </row>
    <row r="23" spans="1:22" x14ac:dyDescent="0.3">
      <c r="A23" s="285" t="str">
        <f>Lists!C:C</f>
        <v>CAF001</v>
      </c>
      <c r="B23" s="286">
        <f>_xlfn.DAYS(About!$A$3,'Core Indicators'!U23)</f>
        <v>688</v>
      </c>
      <c r="C23" s="286">
        <f>_xlfn.DAYS(About!$A$3,'Core Indicators'!AC23)</f>
        <v>9</v>
      </c>
      <c r="D23" s="286">
        <f>_xlfn.DAYS(About!$A$3,'Core Indicators'!AK23)</f>
        <v>9</v>
      </c>
      <c r="E23" s="286">
        <f>_xlfn.DAYS(About!$A$3,'Core Indicators'!AS23)</f>
        <v>9</v>
      </c>
      <c r="F23" s="286">
        <f>_xlfn.DAYS(About!$A$3,'Core Indicators'!BQ23)</f>
        <v>9</v>
      </c>
      <c r="G23" s="286">
        <f>_xlfn.DAYS(About!$A$3,'Core Indicators'!DM23)</f>
        <v>65</v>
      </c>
      <c r="H23" s="286">
        <f>_xlfn.DAYS(About!$A$3,'Core Indicators'!DU23)</f>
        <v>65</v>
      </c>
      <c r="I23" s="286">
        <f>_xlfn.DAYS(About!$A$3,'Core Indicators'!EC23)</f>
        <v>65</v>
      </c>
      <c r="J23" s="286">
        <f>_xlfn.DAYS(About!$A$3,'Core Indicators'!EK23)</f>
        <v>65</v>
      </c>
      <c r="K23" s="286">
        <f>_xlfn.DAYS(About!$A$3,'Core Indicators'!ES23)</f>
        <v>65</v>
      </c>
      <c r="L23" s="286">
        <f>_xlfn.DAYS(About!$A$3,'Core Indicators'!FI23)</f>
        <v>276</v>
      </c>
      <c r="M23" s="286">
        <f>_xlfn.DAYS(About!$A$3,'Core Indicators'!GG23)</f>
        <v>36</v>
      </c>
      <c r="N23" s="286">
        <f>_xlfn.DAYS(About!$A$3,'Core Indicators'!GO23)</f>
        <v>36</v>
      </c>
      <c r="O23" s="286">
        <f>_xlfn.DAYS(About!$A$3,'Core Indicators'!GW23)</f>
        <v>36</v>
      </c>
      <c r="P23" s="286">
        <f>_xlfn.DAYS(About!$A$3,'Core Indicators'!HE23)</f>
        <v>36</v>
      </c>
      <c r="Q23" s="286">
        <f>_xlfn.DAYS(About!$A$3,'Core Indicators'!HM23)</f>
        <v>36</v>
      </c>
      <c r="R23" s="286">
        <f>_xlfn.DAYS(About!$A$3,'Core Indicators'!HU23)</f>
        <v>36</v>
      </c>
      <c r="S23" s="286">
        <f>_xlfn.DAYS(About!$A$3,'Core Indicators'!IC23)</f>
        <v>36</v>
      </c>
      <c r="T23" s="286">
        <f>_xlfn.DAYS(About!$A$3,'Core Indicators'!IK23)</f>
        <v>36</v>
      </c>
      <c r="U23" s="286">
        <f>_xlfn.DAYS(About!$A$3,'Core Indicators'!IS23)</f>
        <v>36</v>
      </c>
      <c r="V23" s="287">
        <f t="shared" si="0"/>
        <v>66.400000000000006</v>
      </c>
    </row>
    <row r="24" spans="1:22" x14ac:dyDescent="0.3">
      <c r="A24" s="285" t="str">
        <f>Lists!C:C</f>
        <v>TCD001</v>
      </c>
      <c r="B24" s="286">
        <f>_xlfn.DAYS(About!$A$3,'Core Indicators'!U24)</f>
        <v>9</v>
      </c>
      <c r="C24" s="286">
        <f>_xlfn.DAYS(About!$A$3,'Core Indicators'!AC24)</f>
        <v>9</v>
      </c>
      <c r="D24" s="286">
        <f>_xlfn.DAYS(About!$A$3,'Core Indicators'!AK24)</f>
        <v>9</v>
      </c>
      <c r="E24" s="286">
        <f>_xlfn.DAYS(About!$A$3,'Core Indicators'!AS24)</f>
        <v>9</v>
      </c>
      <c r="F24" s="286">
        <f>_xlfn.DAYS(About!$A$3,'Core Indicators'!BQ24)</f>
        <v>9</v>
      </c>
      <c r="G24" s="286">
        <f>_xlfn.DAYS(About!$A$3,'Core Indicators'!DM24)</f>
        <v>9</v>
      </c>
      <c r="H24" s="286">
        <f>_xlfn.DAYS(About!$A$3,'Core Indicators'!DU24)</f>
        <v>9</v>
      </c>
      <c r="I24" s="286">
        <f>_xlfn.DAYS(About!$A$3,'Core Indicators'!EC24)</f>
        <v>9</v>
      </c>
      <c r="J24" s="286">
        <f>_xlfn.DAYS(About!$A$3,'Core Indicators'!EK24)</f>
        <v>9</v>
      </c>
      <c r="K24" s="286">
        <f>_xlfn.DAYS(About!$A$3,'Core Indicators'!ES24)</f>
        <v>9</v>
      </c>
      <c r="L24" s="286">
        <f>_xlfn.DAYS(About!$A$3,'Core Indicators'!FI24)</f>
        <v>9</v>
      </c>
      <c r="M24" s="286">
        <f>_xlfn.DAYS(About!$A$3,'Core Indicators'!GG24)</f>
        <v>9</v>
      </c>
      <c r="N24" s="286">
        <f>_xlfn.DAYS(About!$A$3,'Core Indicators'!GO24)</f>
        <v>9</v>
      </c>
      <c r="O24" s="286">
        <f>_xlfn.DAYS(About!$A$3,'Core Indicators'!GW24)</f>
        <v>9</v>
      </c>
      <c r="P24" s="286">
        <f>_xlfn.DAYS(About!$A$3,'Core Indicators'!HE24)</f>
        <v>9</v>
      </c>
      <c r="Q24" s="286">
        <f>_xlfn.DAYS(About!$A$3,'Core Indicators'!HM24)</f>
        <v>9</v>
      </c>
      <c r="R24" s="286">
        <f>_xlfn.DAYS(About!$A$3,'Core Indicators'!HU24)</f>
        <v>9</v>
      </c>
      <c r="S24" s="286">
        <f>_xlfn.DAYS(About!$A$3,'Core Indicators'!IC24)</f>
        <v>9</v>
      </c>
      <c r="T24" s="286">
        <f>_xlfn.DAYS(About!$A$3,'Core Indicators'!IK24)</f>
        <v>9</v>
      </c>
      <c r="U24" s="286">
        <f>_xlfn.DAYS(About!$A$3,'Core Indicators'!IS24)</f>
        <v>9</v>
      </c>
      <c r="V24" s="287">
        <f t="shared" si="0"/>
        <v>9</v>
      </c>
    </row>
    <row r="25" spans="1:22" x14ac:dyDescent="0.3">
      <c r="A25" s="285" t="str">
        <f>Lists!C:C</f>
        <v>TCD003</v>
      </c>
      <c r="B25" s="286">
        <f>_xlfn.DAYS(About!$A$3,'Core Indicators'!U25)</f>
        <v>685</v>
      </c>
      <c r="C25" s="286">
        <f>_xlfn.DAYS(About!$A$3,'Core Indicators'!AC25)</f>
        <v>9</v>
      </c>
      <c r="D25" s="286">
        <f>_xlfn.DAYS(About!$A$3,'Core Indicators'!AK25)</f>
        <v>9</v>
      </c>
      <c r="E25" s="286">
        <f>_xlfn.DAYS(About!$A$3,'Core Indicators'!AS25)</f>
        <v>9</v>
      </c>
      <c r="F25" s="286">
        <f>_xlfn.DAYS(About!$A$3,'Core Indicators'!BQ25)</f>
        <v>9</v>
      </c>
      <c r="G25" s="286">
        <f>_xlfn.DAYS(About!$A$3,'Core Indicators'!DM25)</f>
        <v>77</v>
      </c>
      <c r="H25" s="286">
        <f>_xlfn.DAYS(About!$A$3,'Core Indicators'!DU25)</f>
        <v>77</v>
      </c>
      <c r="I25" s="286">
        <f>_xlfn.DAYS(About!$A$3,'Core Indicators'!EC25)</f>
        <v>77</v>
      </c>
      <c r="J25" s="286">
        <f>_xlfn.DAYS(About!$A$3,'Core Indicators'!EK25)</f>
        <v>77</v>
      </c>
      <c r="K25" s="286">
        <f>_xlfn.DAYS(About!$A$3,'Core Indicators'!ES25)</f>
        <v>77</v>
      </c>
      <c r="L25" s="286">
        <f>_xlfn.DAYS(About!$A$3,'Core Indicators'!FI25)</f>
        <v>685</v>
      </c>
      <c r="M25" s="286">
        <f>_xlfn.DAYS(About!$A$3,'Core Indicators'!GG25)</f>
        <v>35</v>
      </c>
      <c r="N25" s="286">
        <f>_xlfn.DAYS(About!$A$3,'Core Indicators'!GO25)</f>
        <v>35</v>
      </c>
      <c r="O25" s="286">
        <f>_xlfn.DAYS(About!$A$3,'Core Indicators'!GW25)</f>
        <v>35</v>
      </c>
      <c r="P25" s="286">
        <f>_xlfn.DAYS(About!$A$3,'Core Indicators'!HE25)</f>
        <v>35</v>
      </c>
      <c r="Q25" s="286">
        <f>_xlfn.DAYS(About!$A$3,'Core Indicators'!HM25)</f>
        <v>35</v>
      </c>
      <c r="R25" s="286">
        <f>_xlfn.DAYS(About!$A$3,'Core Indicators'!HU25)</f>
        <v>35</v>
      </c>
      <c r="S25" s="286">
        <f>_xlfn.DAYS(About!$A$3,'Core Indicators'!IC25)</f>
        <v>35</v>
      </c>
      <c r="T25" s="286">
        <f>_xlfn.DAYS(About!$A$3,'Core Indicators'!IK25)</f>
        <v>35</v>
      </c>
      <c r="U25" s="286">
        <f>_xlfn.DAYS(About!$A$3,'Core Indicators'!IS25)</f>
        <v>35</v>
      </c>
      <c r="V25" s="287">
        <f t="shared" si="0"/>
        <v>113.2</v>
      </c>
    </row>
    <row r="26" spans="1:22" x14ac:dyDescent="0.3">
      <c r="A26" s="285" t="str">
        <f>Lists!C:C</f>
        <v>TCD004</v>
      </c>
      <c r="B26" s="286">
        <f>_xlfn.DAYS(About!$A$3,'Core Indicators'!U26)</f>
        <v>282</v>
      </c>
      <c r="C26" s="286">
        <f>_xlfn.DAYS(About!$A$3,'Core Indicators'!AC26)</f>
        <v>282</v>
      </c>
      <c r="D26" s="286">
        <f>_xlfn.DAYS(About!$A$3,'Core Indicators'!AK26)</f>
        <v>282</v>
      </c>
      <c r="E26" s="286">
        <f>_xlfn.DAYS(About!$A$3,'Core Indicators'!AS26)</f>
        <v>9</v>
      </c>
      <c r="F26" s="286">
        <f>_xlfn.DAYS(About!$A$3,'Core Indicators'!BQ26)</f>
        <v>685</v>
      </c>
      <c r="G26" s="286">
        <f>_xlfn.DAYS(About!$A$3,'Core Indicators'!DM26)</f>
        <v>282</v>
      </c>
      <c r="H26" s="286">
        <f>_xlfn.DAYS(About!$A$3,'Core Indicators'!DU26)</f>
        <v>282</v>
      </c>
      <c r="I26" s="286">
        <f>_xlfn.DAYS(About!$A$3,'Core Indicators'!EC26)</f>
        <v>282</v>
      </c>
      <c r="J26" s="286">
        <f>_xlfn.DAYS(About!$A$3,'Core Indicators'!EK26)</f>
        <v>282</v>
      </c>
      <c r="K26" s="286">
        <f>_xlfn.DAYS(About!$A$3,'Core Indicators'!ES26)</f>
        <v>282</v>
      </c>
      <c r="L26" s="286">
        <f>_xlfn.DAYS(About!$A$3,'Core Indicators'!FI26)</f>
        <v>685</v>
      </c>
      <c r="M26" s="286">
        <f>_xlfn.DAYS(About!$A$3,'Core Indicators'!GG26)</f>
        <v>35</v>
      </c>
      <c r="N26" s="286">
        <f>_xlfn.DAYS(About!$A$3,'Core Indicators'!GO26)</f>
        <v>35</v>
      </c>
      <c r="O26" s="286">
        <f>_xlfn.DAYS(About!$A$3,'Core Indicators'!GW26)</f>
        <v>35</v>
      </c>
      <c r="P26" s="286">
        <f>_xlfn.DAYS(About!$A$3,'Core Indicators'!HE26)</f>
        <v>35</v>
      </c>
      <c r="Q26" s="286">
        <f>_xlfn.DAYS(About!$A$3,'Core Indicators'!HM26)</f>
        <v>35</v>
      </c>
      <c r="R26" s="286">
        <f>_xlfn.DAYS(About!$A$3,'Core Indicators'!HU26)</f>
        <v>35</v>
      </c>
      <c r="S26" s="286">
        <f>_xlfn.DAYS(About!$A$3,'Core Indicators'!IC26)</f>
        <v>35</v>
      </c>
      <c r="T26" s="286">
        <f>_xlfn.DAYS(About!$A$3,'Core Indicators'!IK26)</f>
        <v>35</v>
      </c>
      <c r="U26" s="286">
        <f>_xlfn.DAYS(About!$A$3,'Core Indicators'!IS26)</f>
        <v>35</v>
      </c>
      <c r="V26" s="287">
        <f t="shared" si="0"/>
        <v>310.60000000000002</v>
      </c>
    </row>
    <row r="27" spans="1:22" x14ac:dyDescent="0.3">
      <c r="A27" s="285" t="str">
        <f>Lists!C:C</f>
        <v>TCD005</v>
      </c>
      <c r="B27" s="286">
        <f>_xlfn.DAYS(About!$A$3,'Core Indicators'!U27)</f>
        <v>282</v>
      </c>
      <c r="C27" s="286">
        <f>_xlfn.DAYS(About!$A$3,'Core Indicators'!AC27)</f>
        <v>282</v>
      </c>
      <c r="D27" s="286">
        <f>_xlfn.DAYS(About!$A$3,'Core Indicators'!AK27)</f>
        <v>282</v>
      </c>
      <c r="E27" s="286">
        <f>_xlfn.DAYS(About!$A$3,'Core Indicators'!AS27)</f>
        <v>9</v>
      </c>
      <c r="F27" s="286">
        <f>_xlfn.DAYS(About!$A$3,'Core Indicators'!BQ27)</f>
        <v>9</v>
      </c>
      <c r="G27" s="286">
        <f>_xlfn.DAYS(About!$A$3,'Core Indicators'!DM27)</f>
        <v>282</v>
      </c>
      <c r="H27" s="286">
        <f>_xlfn.DAYS(About!$A$3,'Core Indicators'!DU27)</f>
        <v>282</v>
      </c>
      <c r="I27" s="286">
        <f>_xlfn.DAYS(About!$A$3,'Core Indicators'!EC27)</f>
        <v>282</v>
      </c>
      <c r="J27" s="286">
        <f>_xlfn.DAYS(About!$A$3,'Core Indicators'!EK27)</f>
        <v>282</v>
      </c>
      <c r="K27" s="286">
        <f>_xlfn.DAYS(About!$A$3,'Core Indicators'!ES27)</f>
        <v>282</v>
      </c>
      <c r="L27" s="286">
        <f>_xlfn.DAYS(About!$A$3,'Core Indicators'!FI27)</f>
        <v>685</v>
      </c>
      <c r="M27" s="286">
        <f>_xlfn.DAYS(About!$A$3,'Core Indicators'!GG27)</f>
        <v>35</v>
      </c>
      <c r="N27" s="286">
        <f>_xlfn.DAYS(About!$A$3,'Core Indicators'!GO27)</f>
        <v>35</v>
      </c>
      <c r="O27" s="286">
        <f>_xlfn.DAYS(About!$A$3,'Core Indicators'!GW27)</f>
        <v>35</v>
      </c>
      <c r="P27" s="286">
        <f>_xlfn.DAYS(About!$A$3,'Core Indicators'!HE27)</f>
        <v>35</v>
      </c>
      <c r="Q27" s="286">
        <f>_xlfn.DAYS(About!$A$3,'Core Indicators'!HM27)</f>
        <v>35</v>
      </c>
      <c r="R27" s="286">
        <f>_xlfn.DAYS(About!$A$3,'Core Indicators'!HU27)</f>
        <v>35</v>
      </c>
      <c r="S27" s="286">
        <f>_xlfn.DAYS(About!$A$3,'Core Indicators'!IC27)</f>
        <v>35</v>
      </c>
      <c r="T27" s="286">
        <f>_xlfn.DAYS(About!$A$3,'Core Indicators'!IK27)</f>
        <v>35</v>
      </c>
      <c r="U27" s="286">
        <f>_xlfn.DAYS(About!$A$3,'Core Indicators'!IS27)</f>
        <v>35</v>
      </c>
      <c r="V27" s="287">
        <f t="shared" si="0"/>
        <v>243</v>
      </c>
    </row>
    <row r="28" spans="1:22" x14ac:dyDescent="0.3">
      <c r="A28" s="285" t="str">
        <f>Lists!C:C</f>
        <v>TCD006</v>
      </c>
      <c r="B28" s="286">
        <f>_xlfn.DAYS(About!$A$3,'Core Indicators'!U28)</f>
        <v>685</v>
      </c>
      <c r="C28" s="286">
        <f>_xlfn.DAYS(About!$A$3,'Core Indicators'!AC28)</f>
        <v>282</v>
      </c>
      <c r="D28" s="286">
        <f>_xlfn.DAYS(About!$A$3,'Core Indicators'!AK28)</f>
        <v>282</v>
      </c>
      <c r="E28" s="286">
        <f>_xlfn.DAYS(About!$A$3,'Core Indicators'!AS28)</f>
        <v>685</v>
      </c>
      <c r="F28" s="286">
        <f>_xlfn.DAYS(About!$A$3,'Core Indicators'!BQ28)</f>
        <v>9</v>
      </c>
      <c r="G28" s="286">
        <f>_xlfn.DAYS(About!$A$3,'Core Indicators'!DM28)</f>
        <v>155</v>
      </c>
      <c r="H28" s="286">
        <f>_xlfn.DAYS(About!$A$3,'Core Indicators'!DU28)</f>
        <v>155</v>
      </c>
      <c r="I28" s="286">
        <f>_xlfn.DAYS(About!$A$3,'Core Indicators'!EC28)</f>
        <v>155</v>
      </c>
      <c r="J28" s="286">
        <f>_xlfn.DAYS(About!$A$3,'Core Indicators'!EK28)</f>
        <v>155</v>
      </c>
      <c r="K28" s="286">
        <f>_xlfn.DAYS(About!$A$3,'Core Indicators'!ES28)</f>
        <v>155</v>
      </c>
      <c r="L28" s="286">
        <f>_xlfn.DAYS(About!$A$3,'Core Indicators'!FI28)</f>
        <v>427</v>
      </c>
      <c r="M28" s="286">
        <f>_xlfn.DAYS(About!$A$3,'Core Indicators'!GG28)</f>
        <v>35</v>
      </c>
      <c r="N28" s="286">
        <f>_xlfn.DAYS(About!$A$3,'Core Indicators'!GO28)</f>
        <v>35</v>
      </c>
      <c r="O28" s="286">
        <f>_xlfn.DAYS(About!$A$3,'Core Indicators'!GW28)</f>
        <v>35</v>
      </c>
      <c r="P28" s="286">
        <f>_xlfn.DAYS(About!$A$3,'Core Indicators'!HE28)</f>
        <v>35</v>
      </c>
      <c r="Q28" s="286">
        <f>_xlfn.DAYS(About!$A$3,'Core Indicators'!HM28)</f>
        <v>35</v>
      </c>
      <c r="R28" s="286">
        <f>_xlfn.DAYS(About!$A$3,'Core Indicators'!HU28)</f>
        <v>35</v>
      </c>
      <c r="S28" s="286">
        <f>_xlfn.DAYS(About!$A$3,'Core Indicators'!IC28)</f>
        <v>35</v>
      </c>
      <c r="T28" s="286">
        <f>_xlfn.DAYS(About!$A$3,'Core Indicators'!IK28)</f>
        <v>35</v>
      </c>
      <c r="U28" s="286">
        <f>_xlfn.DAYS(About!$A$3,'Core Indicators'!IS28)</f>
        <v>35</v>
      </c>
      <c r="V28" s="287">
        <f t="shared" si="0"/>
        <v>221.3</v>
      </c>
    </row>
    <row r="29" spans="1:22" x14ac:dyDescent="0.3">
      <c r="A29" s="285" t="str">
        <f>Lists!C:C</f>
        <v>TCD008</v>
      </c>
      <c r="B29" s="286">
        <f>_xlfn.DAYS(About!$A$3,'Core Indicators'!U29)</f>
        <v>62</v>
      </c>
      <c r="C29" s="286">
        <f>_xlfn.DAYS(About!$A$3,'Core Indicators'!AC29)</f>
        <v>62</v>
      </c>
      <c r="D29" s="286">
        <f>_xlfn.DAYS(About!$A$3,'Core Indicators'!AK29)</f>
        <v>62</v>
      </c>
      <c r="E29" s="286">
        <f>_xlfn.DAYS(About!$A$3,'Core Indicators'!AS29)</f>
        <v>90</v>
      </c>
      <c r="F29" s="286">
        <f>_xlfn.DAYS(About!$A$3,'Core Indicators'!BQ29)</f>
        <v>90</v>
      </c>
      <c r="G29" s="286">
        <f>_xlfn.DAYS(About!$A$3,'Core Indicators'!DM29)</f>
        <v>62</v>
      </c>
      <c r="H29" s="286">
        <f>_xlfn.DAYS(About!$A$3,'Core Indicators'!DU29)</f>
        <v>62</v>
      </c>
      <c r="I29" s="286">
        <f>_xlfn.DAYS(About!$A$3,'Core Indicators'!EC29)</f>
        <v>62</v>
      </c>
      <c r="J29" s="286">
        <f>_xlfn.DAYS(About!$A$3,'Core Indicators'!EK29)</f>
        <v>62</v>
      </c>
      <c r="K29" s="286">
        <f>_xlfn.DAYS(About!$A$3,'Core Indicators'!ES29)</f>
        <v>62</v>
      </c>
      <c r="L29" s="286">
        <f>_xlfn.DAYS(About!$A$3,'Core Indicators'!FI29)</f>
        <v>90</v>
      </c>
      <c r="M29" s="286">
        <f>_xlfn.DAYS(About!$A$3,'Core Indicators'!GG29)</f>
        <v>35</v>
      </c>
      <c r="N29" s="286">
        <f>_xlfn.DAYS(About!$A$3,'Core Indicators'!GO29)</f>
        <v>35</v>
      </c>
      <c r="O29" s="286">
        <f>_xlfn.DAYS(About!$A$3,'Core Indicators'!GW29)</f>
        <v>35</v>
      </c>
      <c r="P29" s="286">
        <f>_xlfn.DAYS(About!$A$3,'Core Indicators'!HE29)</f>
        <v>35</v>
      </c>
      <c r="Q29" s="286">
        <f>_xlfn.DAYS(About!$A$3,'Core Indicators'!HM29)</f>
        <v>35</v>
      </c>
      <c r="R29" s="286">
        <f>_xlfn.DAYS(About!$A$3,'Core Indicators'!HU29)</f>
        <v>35</v>
      </c>
      <c r="S29" s="286">
        <f>_xlfn.DAYS(About!$A$3,'Core Indicators'!IC29)</f>
        <v>35</v>
      </c>
      <c r="T29" s="286">
        <f>_xlfn.DAYS(About!$A$3,'Core Indicators'!IK29)</f>
        <v>35</v>
      </c>
      <c r="U29" s="286">
        <f>_xlfn.DAYS(About!$A$3,'Core Indicators'!IS29)</f>
        <v>35</v>
      </c>
      <c r="V29" s="287">
        <f t="shared" si="0"/>
        <v>67.7</v>
      </c>
    </row>
    <row r="30" spans="1:22" x14ac:dyDescent="0.3">
      <c r="A30" s="285" t="str">
        <f>Lists!C:C</f>
        <v>COL001</v>
      </c>
      <c r="B30" s="286">
        <f>_xlfn.DAYS(About!$A$3,'Core Indicators'!U30)</f>
        <v>85</v>
      </c>
      <c r="C30" s="286">
        <f>_xlfn.DAYS(About!$A$3,'Core Indicators'!AC30)</f>
        <v>13</v>
      </c>
      <c r="D30" s="286">
        <f>_xlfn.DAYS(About!$A$3,'Core Indicators'!AK30)</f>
        <v>246</v>
      </c>
      <c r="E30" s="286">
        <f>_xlfn.DAYS(About!$A$3,'Core Indicators'!AS30)</f>
        <v>13</v>
      </c>
      <c r="F30" s="286">
        <f>_xlfn.DAYS(About!$A$3,'Core Indicators'!BQ30)</f>
        <v>31</v>
      </c>
      <c r="G30" s="286">
        <f>_xlfn.DAYS(About!$A$3,'Core Indicators'!DM30)</f>
        <v>77</v>
      </c>
      <c r="H30" s="286">
        <f>_xlfn.DAYS(About!$A$3,'Core Indicators'!DU30)</f>
        <v>77</v>
      </c>
      <c r="I30" s="286">
        <f>_xlfn.DAYS(About!$A$3,'Core Indicators'!EC30)</f>
        <v>77</v>
      </c>
      <c r="J30" s="286">
        <f>_xlfn.DAYS(About!$A$3,'Core Indicators'!EK30)</f>
        <v>77</v>
      </c>
      <c r="K30" s="286">
        <f>_xlfn.DAYS(About!$A$3,'Core Indicators'!ES30)</f>
        <v>77</v>
      </c>
      <c r="L30" s="286">
        <f>_xlfn.DAYS(About!$A$3,'Core Indicators'!FI30)</f>
        <v>686</v>
      </c>
      <c r="M30" s="286">
        <f>_xlfn.DAYS(About!$A$3,'Core Indicators'!GG30)</f>
        <v>426</v>
      </c>
      <c r="N30" s="286">
        <f>_xlfn.DAYS(About!$A$3,'Core Indicators'!GO30)</f>
        <v>426</v>
      </c>
      <c r="O30" s="286">
        <f>_xlfn.DAYS(About!$A$3,'Core Indicators'!GW30)</f>
        <v>426</v>
      </c>
      <c r="P30" s="286">
        <f>_xlfn.DAYS(About!$A$3,'Core Indicators'!HE30)</f>
        <v>426</v>
      </c>
      <c r="Q30" s="286">
        <f>_xlfn.DAYS(About!$A$3,'Core Indicators'!HM30)</f>
        <v>426</v>
      </c>
      <c r="R30" s="286">
        <f>_xlfn.DAYS(About!$A$3,'Core Indicators'!HU30)</f>
        <v>426</v>
      </c>
      <c r="S30" s="286">
        <f>_xlfn.DAYS(About!$A$3,'Core Indicators'!IC30)</f>
        <v>426</v>
      </c>
      <c r="T30" s="286">
        <f>_xlfn.DAYS(About!$A$3,'Core Indicators'!IK30)</f>
        <v>426</v>
      </c>
      <c r="U30" s="286">
        <f>_xlfn.DAYS(About!$A$3,'Core Indicators'!IS30)</f>
        <v>426</v>
      </c>
      <c r="V30" s="287">
        <f t="shared" si="0"/>
        <v>178.7</v>
      </c>
    </row>
    <row r="31" spans="1:22" x14ac:dyDescent="0.3">
      <c r="A31" s="285" t="str">
        <f>Lists!C:C</f>
        <v>COL002</v>
      </c>
      <c r="B31" s="286">
        <f>_xlfn.DAYS(About!$A$3,'Core Indicators'!U31)</f>
        <v>13</v>
      </c>
      <c r="C31" s="286">
        <f>_xlfn.DAYS(About!$A$3,'Core Indicators'!AC31)</f>
        <v>13</v>
      </c>
      <c r="D31" s="286">
        <f>_xlfn.DAYS(About!$A$3,'Core Indicators'!AK31)</f>
        <v>13</v>
      </c>
      <c r="E31" s="286">
        <f>_xlfn.DAYS(About!$A$3,'Core Indicators'!AS31)</f>
        <v>13</v>
      </c>
      <c r="F31" s="286">
        <f>_xlfn.DAYS(About!$A$3,'Core Indicators'!BQ31)</f>
        <v>329</v>
      </c>
      <c r="G31" s="286">
        <f>_xlfn.DAYS(About!$A$3,'Core Indicators'!DM31)</f>
        <v>13</v>
      </c>
      <c r="H31" s="286">
        <f>_xlfn.DAYS(About!$A$3,'Core Indicators'!DU31)</f>
        <v>86</v>
      </c>
      <c r="I31" s="286">
        <f>_xlfn.DAYS(About!$A$3,'Core Indicators'!EC31)</f>
        <v>13</v>
      </c>
      <c r="J31" s="286">
        <f>_xlfn.DAYS(About!$A$3,'Core Indicators'!EK31)</f>
        <v>13</v>
      </c>
      <c r="K31" s="286">
        <f>_xlfn.DAYS(About!$A$3,'Core Indicators'!ES31)</f>
        <v>86</v>
      </c>
      <c r="L31" s="286">
        <f>_xlfn.DAYS(About!$A$3,'Core Indicators'!FI31)</f>
        <v>686</v>
      </c>
      <c r="M31" s="286">
        <f>_xlfn.DAYS(About!$A$3,'Core Indicators'!GG31)</f>
        <v>426</v>
      </c>
      <c r="N31" s="286">
        <f>_xlfn.DAYS(About!$A$3,'Core Indicators'!GO31)</f>
        <v>426</v>
      </c>
      <c r="O31" s="286">
        <f>_xlfn.DAYS(About!$A$3,'Core Indicators'!GW31)</f>
        <v>426</v>
      </c>
      <c r="P31" s="286">
        <f>_xlfn.DAYS(About!$A$3,'Core Indicators'!HE31)</f>
        <v>426</v>
      </c>
      <c r="Q31" s="286">
        <f>_xlfn.DAYS(About!$A$3,'Core Indicators'!HM31)</f>
        <v>426</v>
      </c>
      <c r="R31" s="286">
        <f>_xlfn.DAYS(About!$A$3,'Core Indicators'!HU31)</f>
        <v>426</v>
      </c>
      <c r="S31" s="286">
        <f>_xlfn.DAYS(About!$A$3,'Core Indicators'!IC31)</f>
        <v>426</v>
      </c>
      <c r="T31" s="286">
        <f>_xlfn.DAYS(About!$A$3,'Core Indicators'!IK31)</f>
        <v>426</v>
      </c>
      <c r="U31" s="286">
        <f>_xlfn.DAYS(About!$A$3,'Core Indicators'!IS31)</f>
        <v>426</v>
      </c>
      <c r="V31" s="287">
        <f t="shared" si="0"/>
        <v>167.8</v>
      </c>
    </row>
    <row r="32" spans="1:22" x14ac:dyDescent="0.3">
      <c r="A32" s="285" t="str">
        <f>Lists!C:C</f>
        <v>COL003</v>
      </c>
      <c r="B32" s="286">
        <f>_xlfn.DAYS(About!$A$3,'Core Indicators'!U32)</f>
        <v>13</v>
      </c>
      <c r="C32" s="286">
        <f>_xlfn.DAYS(About!$A$3,'Core Indicators'!AC32)</f>
        <v>13</v>
      </c>
      <c r="D32" s="286">
        <f>_xlfn.DAYS(About!$A$3,'Core Indicators'!AK32)</f>
        <v>13</v>
      </c>
      <c r="E32" s="286">
        <f>_xlfn.DAYS(About!$A$3,'Core Indicators'!AS32)</f>
        <v>31</v>
      </c>
      <c r="F32" s="286">
        <f>_xlfn.DAYS(About!$A$3,'Core Indicators'!BQ32)</f>
        <v>31</v>
      </c>
      <c r="G32" s="286">
        <f>_xlfn.DAYS(About!$A$3,'Core Indicators'!DM32)</f>
        <v>13</v>
      </c>
      <c r="H32" s="286">
        <f>_xlfn.DAYS(About!$A$3,'Core Indicators'!DU32)</f>
        <v>13</v>
      </c>
      <c r="I32" s="286">
        <f>_xlfn.DAYS(About!$A$3,'Core Indicators'!EC32)</f>
        <v>13</v>
      </c>
      <c r="J32" s="286">
        <f>_xlfn.DAYS(About!$A$3,'Core Indicators'!EK32)</f>
        <v>31</v>
      </c>
      <c r="K32" s="286">
        <f>_xlfn.DAYS(About!$A$3,'Core Indicators'!ES32)</f>
        <v>31</v>
      </c>
      <c r="L32" s="286">
        <f>_xlfn.DAYS(About!$A$3,'Core Indicators'!FI32)</f>
        <v>31</v>
      </c>
      <c r="M32" s="286">
        <f>_xlfn.DAYS(About!$A$3,'Core Indicators'!GG32)</f>
        <v>31</v>
      </c>
      <c r="N32" s="286">
        <f>_xlfn.DAYS(About!$A$3,'Core Indicators'!GO32)</f>
        <v>31</v>
      </c>
      <c r="O32" s="286">
        <f>_xlfn.DAYS(About!$A$3,'Core Indicators'!GW32)</f>
        <v>31</v>
      </c>
      <c r="P32" s="286">
        <f>_xlfn.DAYS(About!$A$3,'Core Indicators'!HE32)</f>
        <v>31</v>
      </c>
      <c r="Q32" s="286">
        <f>_xlfn.DAYS(About!$A$3,'Core Indicators'!HM32)</f>
        <v>31</v>
      </c>
      <c r="R32" s="286">
        <f>_xlfn.DAYS(About!$A$3,'Core Indicators'!HU32)</f>
        <v>31</v>
      </c>
      <c r="S32" s="286">
        <f>_xlfn.DAYS(About!$A$3,'Core Indicators'!IC32)</f>
        <v>31</v>
      </c>
      <c r="T32" s="286">
        <f>_xlfn.DAYS(About!$A$3,'Core Indicators'!IK32)</f>
        <v>31</v>
      </c>
      <c r="U32" s="286">
        <f>_xlfn.DAYS(About!$A$3,'Core Indicators'!IS32)</f>
        <v>31</v>
      </c>
      <c r="V32" s="287">
        <f t="shared" si="0"/>
        <v>23.8</v>
      </c>
    </row>
    <row r="33" spans="1:22" x14ac:dyDescent="0.3">
      <c r="A33" s="285" t="str">
        <f>Lists!C:C</f>
        <v>COG004</v>
      </c>
      <c r="B33" s="286">
        <f>_xlfn.DAYS(About!$A$3,'Core Indicators'!U33)</f>
        <v>57</v>
      </c>
      <c r="C33" s="286">
        <f>_xlfn.DAYS(About!$A$3,'Core Indicators'!AC33)</f>
        <v>56</v>
      </c>
      <c r="D33" s="286">
        <f>_xlfn.DAYS(About!$A$3,'Core Indicators'!AK33)</f>
        <v>36</v>
      </c>
      <c r="E33" s="286">
        <f>_xlfn.DAYS(About!$A$3,'Core Indicators'!AS33)</f>
        <v>57</v>
      </c>
      <c r="F33" s="286">
        <f>_xlfn.DAYS(About!$A$3,'Core Indicators'!BQ33)</f>
        <v>57</v>
      </c>
      <c r="G33" s="286">
        <f>_xlfn.DAYS(About!$A$3,'Core Indicators'!DM33)</f>
        <v>36</v>
      </c>
      <c r="H33" s="286">
        <f>_xlfn.DAYS(About!$A$3,'Core Indicators'!DU33)</f>
        <v>36</v>
      </c>
      <c r="I33" s="286">
        <f>_xlfn.DAYS(About!$A$3,'Core Indicators'!EC33)</f>
        <v>36</v>
      </c>
      <c r="J33" s="286">
        <f>_xlfn.DAYS(About!$A$3,'Core Indicators'!EK33)</f>
        <v>36</v>
      </c>
      <c r="K33" s="286">
        <f>_xlfn.DAYS(About!$A$3,'Core Indicators'!ES33)</f>
        <v>36</v>
      </c>
      <c r="L33" s="286">
        <f>_xlfn.DAYS(About!$A$3,'Core Indicators'!FI33)</f>
        <v>57</v>
      </c>
      <c r="M33" s="286">
        <f>_xlfn.DAYS(About!$A$3,'Core Indicators'!GG33)</f>
        <v>36</v>
      </c>
      <c r="N33" s="286">
        <f>_xlfn.DAYS(About!$A$3,'Core Indicators'!GO33)</f>
        <v>36</v>
      </c>
      <c r="O33" s="286">
        <f>_xlfn.DAYS(About!$A$3,'Core Indicators'!GW33)</f>
        <v>36</v>
      </c>
      <c r="P33" s="286">
        <f>_xlfn.DAYS(About!$A$3,'Core Indicators'!HE33)</f>
        <v>36</v>
      </c>
      <c r="Q33" s="286">
        <f>_xlfn.DAYS(About!$A$3,'Core Indicators'!HM33)</f>
        <v>36</v>
      </c>
      <c r="R33" s="286">
        <f>_xlfn.DAYS(About!$A$3,'Core Indicators'!HU33)</f>
        <v>36</v>
      </c>
      <c r="S33" s="286">
        <f>_xlfn.DAYS(About!$A$3,'Core Indicators'!IC33)</f>
        <v>36</v>
      </c>
      <c r="T33" s="286">
        <f>_xlfn.DAYS(About!$A$3,'Core Indicators'!IK33)</f>
        <v>36</v>
      </c>
      <c r="U33" s="286">
        <f>_xlfn.DAYS(About!$A$3,'Core Indicators'!IS33)</f>
        <v>36</v>
      </c>
      <c r="V33" s="287">
        <f t="shared" si="0"/>
        <v>42.3</v>
      </c>
    </row>
    <row r="34" spans="1:22" x14ac:dyDescent="0.3">
      <c r="A34" s="285" t="str">
        <f>Lists!C:C</f>
        <v>CRI002</v>
      </c>
      <c r="B34" s="286">
        <f>_xlfn.DAYS(About!$A$3,'Core Indicators'!U34)</f>
        <v>329</v>
      </c>
      <c r="C34" s="286">
        <f>_xlfn.DAYS(About!$A$3,'Core Indicators'!AC34)</f>
        <v>86</v>
      </c>
      <c r="D34" s="286">
        <f>_xlfn.DAYS(About!$A$3,'Core Indicators'!AK34)</f>
        <v>86</v>
      </c>
      <c r="E34" s="286">
        <f>_xlfn.DAYS(About!$A$3,'Core Indicators'!AS34)</f>
        <v>86</v>
      </c>
      <c r="F34" s="286">
        <f>_xlfn.DAYS(About!$A$3,'Core Indicators'!BQ34)</f>
        <v>184</v>
      </c>
      <c r="G34" s="286">
        <f>_xlfn.DAYS(About!$A$3,'Core Indicators'!DM34)</f>
        <v>86</v>
      </c>
      <c r="H34" s="286">
        <f>_xlfn.DAYS(About!$A$3,'Core Indicators'!DU34)</f>
        <v>86</v>
      </c>
      <c r="I34" s="286">
        <f>_xlfn.DAYS(About!$A$3,'Core Indicators'!EC34)</f>
        <v>86</v>
      </c>
      <c r="J34" s="286">
        <f>_xlfn.DAYS(About!$A$3,'Core Indicators'!EK34)</f>
        <v>86</v>
      </c>
      <c r="K34" s="286">
        <f>_xlfn.DAYS(About!$A$3,'Core Indicators'!ES34)</f>
        <v>86</v>
      </c>
      <c r="L34" s="286">
        <f>_xlfn.DAYS(About!$A$3,'Core Indicators'!FI34)</f>
        <v>630</v>
      </c>
      <c r="M34" s="286">
        <f>_xlfn.DAYS(About!$A$3,'Core Indicators'!GG34)</f>
        <v>427</v>
      </c>
      <c r="N34" s="286">
        <f>_xlfn.DAYS(About!$A$3,'Core Indicators'!GO34)</f>
        <v>427</v>
      </c>
      <c r="O34" s="286">
        <f>_xlfn.DAYS(About!$A$3,'Core Indicators'!GW34)</f>
        <v>427</v>
      </c>
      <c r="P34" s="286">
        <f>_xlfn.DAYS(About!$A$3,'Core Indicators'!HE34)</f>
        <v>427</v>
      </c>
      <c r="Q34" s="286">
        <f>_xlfn.DAYS(About!$A$3,'Core Indicators'!HM34)</f>
        <v>427</v>
      </c>
      <c r="R34" s="286">
        <f>_xlfn.DAYS(About!$A$3,'Core Indicators'!HU34)</f>
        <v>427</v>
      </c>
      <c r="S34" s="286">
        <f>_xlfn.DAYS(About!$A$3,'Core Indicators'!IC34)</f>
        <v>427</v>
      </c>
      <c r="T34" s="286">
        <f>_xlfn.DAYS(About!$A$3,'Core Indicators'!IK34)</f>
        <v>427</v>
      </c>
      <c r="U34" s="286">
        <f>_xlfn.DAYS(About!$A$3,'Core Indicators'!IS34)</f>
        <v>427</v>
      </c>
      <c r="V34" s="287">
        <f t="shared" si="0"/>
        <v>184.3</v>
      </c>
    </row>
    <row r="35" spans="1:22" x14ac:dyDescent="0.3">
      <c r="A35" s="285" t="str">
        <f>Lists!C:C</f>
        <v>DJI001</v>
      </c>
      <c r="B35" s="286">
        <f>_xlfn.DAYS(About!$A$3,'Core Indicators'!U35)</f>
        <v>85</v>
      </c>
      <c r="C35" s="286">
        <f>_xlfn.DAYS(About!$A$3,'Core Indicators'!AC35)</f>
        <v>380</v>
      </c>
      <c r="D35" s="286">
        <f>_xlfn.DAYS(About!$A$3,'Core Indicators'!AK35)</f>
        <v>132</v>
      </c>
      <c r="E35" s="286">
        <f>_xlfn.DAYS(About!$A$3,'Core Indicators'!AS35)</f>
        <v>380</v>
      </c>
      <c r="F35" s="286">
        <f>_xlfn.DAYS(About!$A$3,'Core Indicators'!BQ35)</f>
        <v>34</v>
      </c>
      <c r="G35" s="286">
        <f>_xlfn.DAYS(About!$A$3,'Core Indicators'!DM35)</f>
        <v>76</v>
      </c>
      <c r="H35" s="286">
        <f>_xlfn.DAYS(About!$A$3,'Core Indicators'!DU35)</f>
        <v>85</v>
      </c>
      <c r="I35" s="286">
        <f>_xlfn.DAYS(About!$A$3,'Core Indicators'!EC35)</f>
        <v>85</v>
      </c>
      <c r="J35" s="286">
        <f>_xlfn.DAYS(About!$A$3,'Core Indicators'!EK35)</f>
        <v>85</v>
      </c>
      <c r="K35" s="286">
        <f>_xlfn.DAYS(About!$A$3,'Core Indicators'!ES35)</f>
        <v>85</v>
      </c>
      <c r="L35" s="286">
        <f>_xlfn.DAYS(About!$A$3,'Core Indicators'!FI35)</f>
        <v>380</v>
      </c>
      <c r="M35" s="286">
        <f>_xlfn.DAYS(About!$A$3,'Core Indicators'!GG35)</f>
        <v>32</v>
      </c>
      <c r="N35" s="286">
        <f>_xlfn.DAYS(About!$A$3,'Core Indicators'!GO35)</f>
        <v>32</v>
      </c>
      <c r="O35" s="286">
        <f>_xlfn.DAYS(About!$A$3,'Core Indicators'!GW35)</f>
        <v>32</v>
      </c>
      <c r="P35" s="286">
        <f>_xlfn.DAYS(About!$A$3,'Core Indicators'!HE35)</f>
        <v>32</v>
      </c>
      <c r="Q35" s="286">
        <f>_xlfn.DAYS(About!$A$3,'Core Indicators'!HM35)</f>
        <v>32</v>
      </c>
      <c r="R35" s="286">
        <f>_xlfn.DAYS(About!$A$3,'Core Indicators'!HU35)</f>
        <v>32</v>
      </c>
      <c r="S35" s="286">
        <f>_xlfn.DAYS(About!$A$3,'Core Indicators'!IC35)</f>
        <v>32</v>
      </c>
      <c r="T35" s="286">
        <f>_xlfn.DAYS(About!$A$3,'Core Indicators'!IK35)</f>
        <v>32</v>
      </c>
      <c r="U35" s="286">
        <f>_xlfn.DAYS(About!$A$3,'Core Indicators'!IS35)</f>
        <v>32</v>
      </c>
      <c r="V35" s="287">
        <f t="shared" si="0"/>
        <v>137.4</v>
      </c>
    </row>
    <row r="36" spans="1:22" x14ac:dyDescent="0.3">
      <c r="A36" s="285" t="str">
        <f>Lists!C:C</f>
        <v>DJI002</v>
      </c>
      <c r="B36" s="286">
        <f>_xlfn.DAYS(About!$A$3,'Core Indicators'!U36)</f>
        <v>85</v>
      </c>
      <c r="C36" s="286">
        <f>_xlfn.DAYS(About!$A$3,'Core Indicators'!AC36)</f>
        <v>398</v>
      </c>
      <c r="D36" s="286">
        <f>_xlfn.DAYS(About!$A$3,'Core Indicators'!AK36)</f>
        <v>398</v>
      </c>
      <c r="E36" s="286">
        <f>_xlfn.DAYS(About!$A$3,'Core Indicators'!AS36)</f>
        <v>398</v>
      </c>
      <c r="F36" s="286">
        <f>_xlfn.DAYS(About!$A$3,'Core Indicators'!BQ36)</f>
        <v>34</v>
      </c>
      <c r="G36" s="286">
        <f>_xlfn.DAYS(About!$A$3,'Core Indicators'!DM36)</f>
        <v>521</v>
      </c>
      <c r="H36" s="286">
        <f>_xlfn.DAYS(About!$A$3,'Core Indicators'!DU36)</f>
        <v>611</v>
      </c>
      <c r="I36" s="286">
        <f>_xlfn.DAYS(About!$A$3,'Core Indicators'!EC36)</f>
        <v>398</v>
      </c>
      <c r="J36" s="286">
        <f>_xlfn.DAYS(About!$A$3,'Core Indicators'!EK36)</f>
        <v>521</v>
      </c>
      <c r="K36" s="286">
        <f>_xlfn.DAYS(About!$A$3,'Core Indicators'!ES36)</f>
        <v>686</v>
      </c>
      <c r="L36" s="286">
        <f>_xlfn.DAYS(About!$A$3,'Core Indicators'!FI36)</f>
        <v>686</v>
      </c>
      <c r="M36" s="286">
        <f>_xlfn.DAYS(About!$A$3,'Core Indicators'!GG36)</f>
        <v>426</v>
      </c>
      <c r="N36" s="286">
        <f>_xlfn.DAYS(About!$A$3,'Core Indicators'!GO36)</f>
        <v>426</v>
      </c>
      <c r="O36" s="286">
        <f>_xlfn.DAYS(About!$A$3,'Core Indicators'!GW36)</f>
        <v>426</v>
      </c>
      <c r="P36" s="286">
        <f>_xlfn.DAYS(About!$A$3,'Core Indicators'!HE36)</f>
        <v>426</v>
      </c>
      <c r="Q36" s="286">
        <f>_xlfn.DAYS(About!$A$3,'Core Indicators'!HM36)</f>
        <v>426</v>
      </c>
      <c r="R36" s="286">
        <f>_xlfn.DAYS(About!$A$3,'Core Indicators'!HU36)</f>
        <v>426</v>
      </c>
      <c r="S36" s="286">
        <f>_xlfn.DAYS(About!$A$3,'Core Indicators'!IC36)</f>
        <v>426</v>
      </c>
      <c r="T36" s="286">
        <f>_xlfn.DAYS(About!$A$3,'Core Indicators'!IK36)</f>
        <v>426</v>
      </c>
      <c r="U36" s="286">
        <f>_xlfn.DAYS(About!$A$3,'Core Indicators'!IS36)</f>
        <v>426</v>
      </c>
      <c r="V36" s="287">
        <f t="shared" si="0"/>
        <v>467.9</v>
      </c>
    </row>
    <row r="37" spans="1:22" x14ac:dyDescent="0.3">
      <c r="A37" s="285" t="str">
        <f>Lists!C:C</f>
        <v>DJI003</v>
      </c>
      <c r="B37" s="286">
        <f>_xlfn.DAYS(About!$A$3,'Core Indicators'!U37)</f>
        <v>85</v>
      </c>
      <c r="C37" s="286">
        <f>_xlfn.DAYS(About!$A$3,'Core Indicators'!AC37)</f>
        <v>85</v>
      </c>
      <c r="D37" s="286">
        <f>_xlfn.DAYS(About!$A$3,'Core Indicators'!AK37)</f>
        <v>398</v>
      </c>
      <c r="E37" s="286">
        <f>_xlfn.DAYS(About!$A$3,'Core Indicators'!AS37)</f>
        <v>645</v>
      </c>
      <c r="F37" s="286">
        <f>_xlfn.DAYS(About!$A$3,'Core Indicators'!BQ37)</f>
        <v>34</v>
      </c>
      <c r="G37" s="286">
        <f>_xlfn.DAYS(About!$A$3,'Core Indicators'!DM37)</f>
        <v>85</v>
      </c>
      <c r="H37" s="286">
        <f>_xlfn.DAYS(About!$A$3,'Core Indicators'!DU37)</f>
        <v>85</v>
      </c>
      <c r="I37" s="286">
        <f>_xlfn.DAYS(About!$A$3,'Core Indicators'!EC37)</f>
        <v>85</v>
      </c>
      <c r="J37" s="286">
        <f>_xlfn.DAYS(About!$A$3,'Core Indicators'!EK37)</f>
        <v>85</v>
      </c>
      <c r="K37" s="286">
        <f>_xlfn.DAYS(About!$A$3,'Core Indicators'!ES37)</f>
        <v>85</v>
      </c>
      <c r="L37" s="286">
        <f>_xlfn.DAYS(About!$A$3,'Core Indicators'!FI37)</f>
        <v>584</v>
      </c>
      <c r="M37" s="286">
        <f>_xlfn.DAYS(About!$A$3,'Core Indicators'!GG37)</f>
        <v>426</v>
      </c>
      <c r="N37" s="286">
        <f>_xlfn.DAYS(About!$A$3,'Core Indicators'!GO37)</f>
        <v>426</v>
      </c>
      <c r="O37" s="286">
        <f>_xlfn.DAYS(About!$A$3,'Core Indicators'!GW37)</f>
        <v>426</v>
      </c>
      <c r="P37" s="286">
        <f>_xlfn.DAYS(About!$A$3,'Core Indicators'!HE37)</f>
        <v>426</v>
      </c>
      <c r="Q37" s="286">
        <f>_xlfn.DAYS(About!$A$3,'Core Indicators'!HM37)</f>
        <v>426</v>
      </c>
      <c r="R37" s="286">
        <f>_xlfn.DAYS(About!$A$3,'Core Indicators'!HU37)</f>
        <v>426</v>
      </c>
      <c r="S37" s="286">
        <f>_xlfn.DAYS(About!$A$3,'Core Indicators'!IC37)</f>
        <v>426</v>
      </c>
      <c r="T37" s="286">
        <f>_xlfn.DAYS(About!$A$3,'Core Indicators'!IK37)</f>
        <v>426</v>
      </c>
      <c r="U37" s="286">
        <f>_xlfn.DAYS(About!$A$3,'Core Indicators'!IS37)</f>
        <v>426</v>
      </c>
      <c r="V37" s="287">
        <f t="shared" si="0"/>
        <v>251.2</v>
      </c>
    </row>
    <row r="38" spans="1:22" x14ac:dyDescent="0.3">
      <c r="A38" s="285" t="str">
        <f>Lists!C:C</f>
        <v>PRK001</v>
      </c>
      <c r="B38" s="286">
        <f>_xlfn.DAYS(About!$A$3,'Core Indicators'!U38)</f>
        <v>703</v>
      </c>
      <c r="C38" s="286">
        <f>_xlfn.DAYS(About!$A$3,'Core Indicators'!AC38)</f>
        <v>407</v>
      </c>
      <c r="D38" s="286">
        <f>_xlfn.DAYS(About!$A$3,'Core Indicators'!AK38)</f>
        <v>407</v>
      </c>
      <c r="E38" s="286">
        <f>_xlfn.DAYS(About!$A$3,'Core Indicators'!AS38)</f>
        <v>426</v>
      </c>
      <c r="F38" s="286">
        <f>_xlfn.DAYS(About!$A$3,'Core Indicators'!BQ38)</f>
        <v>31</v>
      </c>
      <c r="G38" s="286">
        <f>_xlfn.DAYS(About!$A$3,'Core Indicators'!DM38)</f>
        <v>276</v>
      </c>
      <c r="H38" s="286">
        <f>_xlfn.DAYS(About!$A$3,'Core Indicators'!DU38)</f>
        <v>276</v>
      </c>
      <c r="I38" s="286">
        <f>_xlfn.DAYS(About!$A$3,'Core Indicators'!EC38)</f>
        <v>276</v>
      </c>
      <c r="J38" s="286">
        <f>_xlfn.DAYS(About!$A$3,'Core Indicators'!EK38)</f>
        <v>276</v>
      </c>
      <c r="K38" s="286">
        <f>_xlfn.DAYS(About!$A$3,'Core Indicators'!ES38)</f>
        <v>276</v>
      </c>
      <c r="L38" s="286">
        <f>_xlfn.DAYS(About!$A$3,'Core Indicators'!FI38)</f>
        <v>703</v>
      </c>
      <c r="M38" s="286">
        <f>_xlfn.DAYS(About!$A$3,'Core Indicators'!GG38)</f>
        <v>34</v>
      </c>
      <c r="N38" s="286">
        <f>_xlfn.DAYS(About!$A$3,'Core Indicators'!GO38)</f>
        <v>34</v>
      </c>
      <c r="O38" s="286">
        <f>_xlfn.DAYS(About!$A$3,'Core Indicators'!GW38)</f>
        <v>34</v>
      </c>
      <c r="P38" s="286">
        <f>_xlfn.DAYS(About!$A$3,'Core Indicators'!HE38)</f>
        <v>34</v>
      </c>
      <c r="Q38" s="286">
        <f>_xlfn.DAYS(About!$A$3,'Core Indicators'!HM38)</f>
        <v>34</v>
      </c>
      <c r="R38" s="286">
        <f>_xlfn.DAYS(About!$A$3,'Core Indicators'!HU38)</f>
        <v>34</v>
      </c>
      <c r="S38" s="286">
        <f>_xlfn.DAYS(About!$A$3,'Core Indicators'!IC38)</f>
        <v>34</v>
      </c>
      <c r="T38" s="286">
        <f>_xlfn.DAYS(About!$A$3,'Core Indicators'!IK38)</f>
        <v>34</v>
      </c>
      <c r="U38" s="286">
        <f>_xlfn.DAYS(About!$A$3,'Core Indicators'!IS38)</f>
        <v>34</v>
      </c>
      <c r="V38" s="287">
        <f t="shared" si="0"/>
        <v>298.10000000000002</v>
      </c>
    </row>
    <row r="39" spans="1:22" x14ac:dyDescent="0.3">
      <c r="A39" s="285" t="str">
        <f>Lists!C:C</f>
        <v>COD001</v>
      </c>
      <c r="B39" s="286">
        <f>_xlfn.DAYS(About!$A$3,'Core Indicators'!U39)</f>
        <v>87</v>
      </c>
      <c r="C39" s="286">
        <f>_xlfn.DAYS(About!$A$3,'Core Indicators'!AC39)</f>
        <v>154</v>
      </c>
      <c r="D39" s="286">
        <f>_xlfn.DAYS(About!$A$3,'Core Indicators'!AK39)</f>
        <v>426</v>
      </c>
      <c r="E39" s="286">
        <f>_xlfn.DAYS(About!$A$3,'Core Indicators'!AS39)</f>
        <v>35</v>
      </c>
      <c r="F39" s="286">
        <f>_xlfn.DAYS(About!$A$3,'Core Indicators'!BQ39)</f>
        <v>31</v>
      </c>
      <c r="G39" s="286">
        <f>_xlfn.DAYS(About!$A$3,'Core Indicators'!DM39)</f>
        <v>77</v>
      </c>
      <c r="H39" s="286">
        <f>_xlfn.DAYS(About!$A$3,'Core Indicators'!DU39)</f>
        <v>77</v>
      </c>
      <c r="I39" s="286">
        <f>_xlfn.DAYS(About!$A$3,'Core Indicators'!EC39)</f>
        <v>77</v>
      </c>
      <c r="J39" s="286">
        <f>_xlfn.DAYS(About!$A$3,'Core Indicators'!EK39)</f>
        <v>77</v>
      </c>
      <c r="K39" s="286">
        <f>_xlfn.DAYS(About!$A$3,'Core Indicators'!ES39)</f>
        <v>77</v>
      </c>
      <c r="L39" s="286">
        <f>_xlfn.DAYS(About!$A$3,'Core Indicators'!FI39)</f>
        <v>687</v>
      </c>
      <c r="M39" s="286">
        <f>_xlfn.DAYS(About!$A$3,'Core Indicators'!GG39)</f>
        <v>35</v>
      </c>
      <c r="N39" s="286">
        <f>_xlfn.DAYS(About!$A$3,'Core Indicators'!GO39)</f>
        <v>35</v>
      </c>
      <c r="O39" s="286">
        <f>_xlfn.DAYS(About!$A$3,'Core Indicators'!GW39)</f>
        <v>35</v>
      </c>
      <c r="P39" s="286">
        <f>_xlfn.DAYS(About!$A$3,'Core Indicators'!HE39)</f>
        <v>35</v>
      </c>
      <c r="Q39" s="286">
        <f>_xlfn.DAYS(About!$A$3,'Core Indicators'!HM39)</f>
        <v>35</v>
      </c>
      <c r="R39" s="286">
        <f>_xlfn.DAYS(About!$A$3,'Core Indicators'!HU39)</f>
        <v>35</v>
      </c>
      <c r="S39" s="286">
        <f>_xlfn.DAYS(About!$A$3,'Core Indicators'!IC39)</f>
        <v>35</v>
      </c>
      <c r="T39" s="286">
        <f>_xlfn.DAYS(About!$A$3,'Core Indicators'!IK39)</f>
        <v>35</v>
      </c>
      <c r="U39" s="286">
        <f>_xlfn.DAYS(About!$A$3,'Core Indicators'!IS39)</f>
        <v>35</v>
      </c>
      <c r="V39" s="287">
        <f t="shared" si="0"/>
        <v>159.9</v>
      </c>
    </row>
    <row r="40" spans="1:22" x14ac:dyDescent="0.3">
      <c r="A40" s="285" t="str">
        <f>Lists!C:C</f>
        <v>COD003</v>
      </c>
      <c r="B40" s="286">
        <f>_xlfn.DAYS(About!$A$3,'Core Indicators'!U40)</f>
        <v>185</v>
      </c>
      <c r="C40" s="286">
        <f>_xlfn.DAYS(About!$A$3,'Core Indicators'!AC40)</f>
        <v>185</v>
      </c>
      <c r="D40" s="286">
        <f>_xlfn.DAYS(About!$A$3,'Core Indicators'!AK40)</f>
        <v>185</v>
      </c>
      <c r="E40" s="286">
        <f>_xlfn.DAYS(About!$A$3,'Core Indicators'!AS40)</f>
        <v>185</v>
      </c>
      <c r="F40" s="286">
        <f>_xlfn.DAYS(About!$A$3,'Core Indicators'!BQ40)</f>
        <v>185</v>
      </c>
      <c r="G40" s="286">
        <f>_xlfn.DAYS(About!$A$3,'Core Indicators'!DM40)</f>
        <v>185</v>
      </c>
      <c r="H40" s="286">
        <f>_xlfn.DAYS(About!$A$3,'Core Indicators'!DU40)</f>
        <v>185</v>
      </c>
      <c r="I40" s="286">
        <f>_xlfn.DAYS(About!$A$3,'Core Indicators'!EC40)</f>
        <v>185</v>
      </c>
      <c r="J40" s="286">
        <f>_xlfn.DAYS(About!$A$3,'Core Indicators'!EK40)</f>
        <v>185</v>
      </c>
      <c r="K40" s="286">
        <f>_xlfn.DAYS(About!$A$3,'Core Indicators'!ES40)</f>
        <v>185</v>
      </c>
      <c r="L40" s="286">
        <f>_xlfn.DAYS(About!$A$3,'Core Indicators'!FI40)</f>
        <v>185</v>
      </c>
      <c r="M40" s="286">
        <f>_xlfn.DAYS(About!$A$3,'Core Indicators'!GG40)</f>
        <v>35</v>
      </c>
      <c r="N40" s="286">
        <f>_xlfn.DAYS(About!$A$3,'Core Indicators'!GO40)</f>
        <v>35</v>
      </c>
      <c r="O40" s="286">
        <f>_xlfn.DAYS(About!$A$3,'Core Indicators'!GW40)</f>
        <v>35</v>
      </c>
      <c r="P40" s="286">
        <f>_xlfn.DAYS(About!$A$3,'Core Indicators'!HE40)</f>
        <v>35</v>
      </c>
      <c r="Q40" s="286">
        <f>_xlfn.DAYS(About!$A$3,'Core Indicators'!HM40)</f>
        <v>57</v>
      </c>
      <c r="R40" s="286">
        <f>_xlfn.DAYS(About!$A$3,'Core Indicators'!HU40)</f>
        <v>35</v>
      </c>
      <c r="S40" s="286">
        <f>_xlfn.DAYS(About!$A$3,'Core Indicators'!IC40)</f>
        <v>35</v>
      </c>
      <c r="T40" s="286">
        <f>_xlfn.DAYS(About!$A$3,'Core Indicators'!IK40)</f>
        <v>35</v>
      </c>
      <c r="U40" s="286">
        <f>_xlfn.DAYS(About!$A$3,'Core Indicators'!IS40)</f>
        <v>35</v>
      </c>
      <c r="V40" s="287">
        <f t="shared" si="0"/>
        <v>170</v>
      </c>
    </row>
    <row r="41" spans="1:22" x14ac:dyDescent="0.3">
      <c r="A41" s="285" t="str">
        <f>Lists!C:C</f>
        <v>ECU002</v>
      </c>
      <c r="B41" s="286">
        <f>_xlfn.DAYS(About!$A$3,'Core Indicators'!U41)</f>
        <v>329</v>
      </c>
      <c r="C41" s="286">
        <f>_xlfn.DAYS(About!$A$3,'Core Indicators'!AC41)</f>
        <v>329</v>
      </c>
      <c r="D41" s="286">
        <f>_xlfn.DAYS(About!$A$3,'Core Indicators'!AK41)</f>
        <v>34</v>
      </c>
      <c r="E41" s="286">
        <f>_xlfn.DAYS(About!$A$3,'Core Indicators'!AS41)</f>
        <v>34</v>
      </c>
      <c r="F41" s="286">
        <f>_xlfn.DAYS(About!$A$3,'Core Indicators'!BQ41)</f>
        <v>184</v>
      </c>
      <c r="G41" s="286">
        <f>_xlfn.DAYS(About!$A$3,'Core Indicators'!DM41)</f>
        <v>34</v>
      </c>
      <c r="H41" s="286">
        <f>_xlfn.DAYS(About!$A$3,'Core Indicators'!DU41)</f>
        <v>34</v>
      </c>
      <c r="I41" s="286">
        <f>_xlfn.DAYS(About!$A$3,'Core Indicators'!EC41)</f>
        <v>34</v>
      </c>
      <c r="J41" s="286">
        <f>_xlfn.DAYS(About!$A$3,'Core Indicators'!EK41)</f>
        <v>34</v>
      </c>
      <c r="K41" s="286">
        <f>_xlfn.DAYS(About!$A$3,'Core Indicators'!ES41)</f>
        <v>34</v>
      </c>
      <c r="L41" s="286">
        <f>_xlfn.DAYS(About!$A$3,'Core Indicators'!FI41)</f>
        <v>686</v>
      </c>
      <c r="M41" s="286">
        <f>_xlfn.DAYS(About!$A$3,'Core Indicators'!GG41)</f>
        <v>31</v>
      </c>
      <c r="N41" s="286">
        <f>_xlfn.DAYS(About!$A$3,'Core Indicators'!GO41)</f>
        <v>31</v>
      </c>
      <c r="O41" s="286">
        <f>_xlfn.DAYS(About!$A$3,'Core Indicators'!GW41)</f>
        <v>31</v>
      </c>
      <c r="P41" s="286">
        <f>_xlfn.DAYS(About!$A$3,'Core Indicators'!HE41)</f>
        <v>31</v>
      </c>
      <c r="Q41" s="286">
        <f>_xlfn.DAYS(About!$A$3,'Core Indicators'!HM41)</f>
        <v>31</v>
      </c>
      <c r="R41" s="286">
        <f>_xlfn.DAYS(About!$A$3,'Core Indicators'!HU41)</f>
        <v>31</v>
      </c>
      <c r="S41" s="286">
        <f>_xlfn.DAYS(About!$A$3,'Core Indicators'!IC41)</f>
        <v>31</v>
      </c>
      <c r="T41" s="286">
        <f>_xlfn.DAYS(About!$A$3,'Core Indicators'!IK41)</f>
        <v>31</v>
      </c>
      <c r="U41" s="286">
        <f>_xlfn.DAYS(About!$A$3,'Core Indicators'!IS41)</f>
        <v>31</v>
      </c>
      <c r="V41" s="287">
        <f t="shared" si="0"/>
        <v>113.9</v>
      </c>
    </row>
    <row r="42" spans="1:22" x14ac:dyDescent="0.3">
      <c r="A42" s="285" t="str">
        <f>Lists!C:C</f>
        <v>EGY002</v>
      </c>
      <c r="B42" s="286">
        <f>_xlfn.DAYS(About!$A$3,'Core Indicators'!U42)</f>
        <v>246</v>
      </c>
      <c r="C42" s="286">
        <f>_xlfn.DAYS(About!$A$3,'Core Indicators'!AC42)</f>
        <v>204</v>
      </c>
      <c r="D42" s="286">
        <f>_xlfn.DAYS(About!$A$3,'Core Indicators'!AK42)</f>
        <v>204</v>
      </c>
      <c r="E42" s="286">
        <f>_xlfn.DAYS(About!$A$3,'Core Indicators'!AS42)</f>
        <v>204</v>
      </c>
      <c r="F42" s="286">
        <f>_xlfn.DAYS(About!$A$3,'Core Indicators'!BQ42)</f>
        <v>32</v>
      </c>
      <c r="G42" s="286">
        <f>_xlfn.DAYS(About!$A$3,'Core Indicators'!DM42)</f>
        <v>204</v>
      </c>
      <c r="H42" s="286">
        <f>_xlfn.DAYS(About!$A$3,'Core Indicators'!DU42)</f>
        <v>204</v>
      </c>
      <c r="I42" s="286">
        <f>_xlfn.DAYS(About!$A$3,'Core Indicators'!EC42)</f>
        <v>204</v>
      </c>
      <c r="J42" s="286">
        <f>_xlfn.DAYS(About!$A$3,'Core Indicators'!EK42)</f>
        <v>204</v>
      </c>
      <c r="K42" s="286">
        <f>_xlfn.DAYS(About!$A$3,'Core Indicators'!ES42)</f>
        <v>246</v>
      </c>
      <c r="L42" s="286">
        <f>_xlfn.DAYS(About!$A$3,'Core Indicators'!FI42)</f>
        <v>689</v>
      </c>
      <c r="M42" s="286">
        <f>_xlfn.DAYS(About!$A$3,'Core Indicators'!GG42)</f>
        <v>32</v>
      </c>
      <c r="N42" s="286">
        <f>_xlfn.DAYS(About!$A$3,'Core Indicators'!GO42)</f>
        <v>32</v>
      </c>
      <c r="O42" s="286">
        <f>_xlfn.DAYS(About!$A$3,'Core Indicators'!GW42)</f>
        <v>32</v>
      </c>
      <c r="P42" s="286">
        <f>_xlfn.DAYS(About!$A$3,'Core Indicators'!HE42)</f>
        <v>32</v>
      </c>
      <c r="Q42" s="286">
        <f>_xlfn.DAYS(About!$A$3,'Core Indicators'!HM42)</f>
        <v>32</v>
      </c>
      <c r="R42" s="286">
        <f>_xlfn.DAYS(About!$A$3,'Core Indicators'!HU42)</f>
        <v>32</v>
      </c>
      <c r="S42" s="286">
        <f>_xlfn.DAYS(About!$A$3,'Core Indicators'!IC42)</f>
        <v>32</v>
      </c>
      <c r="T42" s="286">
        <f>_xlfn.DAYS(About!$A$3,'Core Indicators'!IK42)</f>
        <v>32</v>
      </c>
      <c r="U42" s="286">
        <f>_xlfn.DAYS(About!$A$3,'Core Indicators'!IS42)</f>
        <v>32</v>
      </c>
      <c r="V42" s="287">
        <f t="shared" si="0"/>
        <v>222.3</v>
      </c>
    </row>
    <row r="43" spans="1:22" x14ac:dyDescent="0.3">
      <c r="A43" s="285" t="str">
        <f>Lists!C:C</f>
        <v>SLV001</v>
      </c>
      <c r="B43" s="286">
        <f>_xlfn.DAYS(About!$A$3,'Core Indicators'!U43)</f>
        <v>85</v>
      </c>
      <c r="C43" s="286">
        <f>_xlfn.DAYS(About!$A$3,'Core Indicators'!AC43)</f>
        <v>86</v>
      </c>
      <c r="D43" s="286">
        <f>_xlfn.DAYS(About!$A$3,'Core Indicators'!AK43)</f>
        <v>86</v>
      </c>
      <c r="E43" s="286">
        <f>_xlfn.DAYS(About!$A$3,'Core Indicators'!AS43)</f>
        <v>86</v>
      </c>
      <c r="F43" s="286">
        <f>_xlfn.DAYS(About!$A$3,'Core Indicators'!BQ43)</f>
        <v>31</v>
      </c>
      <c r="G43" s="286">
        <f>_xlfn.DAYS(About!$A$3,'Core Indicators'!DM43)</f>
        <v>86</v>
      </c>
      <c r="H43" s="286">
        <f>_xlfn.DAYS(About!$A$3,'Core Indicators'!DU43)</f>
        <v>86</v>
      </c>
      <c r="I43" s="286">
        <f>_xlfn.DAYS(About!$A$3,'Core Indicators'!EC43)</f>
        <v>86</v>
      </c>
      <c r="J43" s="286">
        <f>_xlfn.DAYS(About!$A$3,'Core Indicators'!EK43)</f>
        <v>86</v>
      </c>
      <c r="K43" s="286">
        <f>_xlfn.DAYS(About!$A$3,'Core Indicators'!ES43)</f>
        <v>86</v>
      </c>
      <c r="L43" s="286">
        <f>_xlfn.DAYS(About!$A$3,'Core Indicators'!FI43)</f>
        <v>687</v>
      </c>
      <c r="M43" s="286">
        <f>_xlfn.DAYS(About!$A$3,'Core Indicators'!GG43)</f>
        <v>427</v>
      </c>
      <c r="N43" s="286">
        <f>_xlfn.DAYS(About!$A$3,'Core Indicators'!GO43)</f>
        <v>427</v>
      </c>
      <c r="O43" s="286">
        <f>_xlfn.DAYS(About!$A$3,'Core Indicators'!GW43)</f>
        <v>427</v>
      </c>
      <c r="P43" s="286">
        <f>_xlfn.DAYS(About!$A$3,'Core Indicators'!HE43)</f>
        <v>427</v>
      </c>
      <c r="Q43" s="286">
        <f>_xlfn.DAYS(About!$A$3,'Core Indicators'!HM43)</f>
        <v>427</v>
      </c>
      <c r="R43" s="286">
        <f>_xlfn.DAYS(About!$A$3,'Core Indicators'!HU43)</f>
        <v>427</v>
      </c>
      <c r="S43" s="286">
        <f>_xlfn.DAYS(About!$A$3,'Core Indicators'!IC43)</f>
        <v>427</v>
      </c>
      <c r="T43" s="286">
        <f>_xlfn.DAYS(About!$A$3,'Core Indicators'!IK43)</f>
        <v>427</v>
      </c>
      <c r="U43" s="286">
        <f>_xlfn.DAYS(About!$A$3,'Core Indicators'!IS43)</f>
        <v>427</v>
      </c>
      <c r="V43" s="287">
        <f t="shared" si="0"/>
        <v>174.7</v>
      </c>
    </row>
    <row r="44" spans="1:22" x14ac:dyDescent="0.3">
      <c r="A44" s="285" t="str">
        <f>Lists!C:C</f>
        <v>ERI001</v>
      </c>
      <c r="B44" s="286">
        <f>_xlfn.DAYS(About!$A$3,'Core Indicators'!U44)</f>
        <v>85</v>
      </c>
      <c r="C44" s="286">
        <f>_xlfn.DAYS(About!$A$3,'Core Indicators'!AC44)</f>
        <v>406</v>
      </c>
      <c r="D44" s="286">
        <f>_xlfn.DAYS(About!$A$3,'Core Indicators'!AK44)</f>
        <v>406</v>
      </c>
      <c r="E44" s="286">
        <f>_xlfn.DAYS(About!$A$3,'Core Indicators'!AS44)</f>
        <v>32</v>
      </c>
      <c r="F44" s="286">
        <f>_xlfn.DAYS(About!$A$3,'Core Indicators'!BQ44)</f>
        <v>32</v>
      </c>
      <c r="G44" s="286">
        <f>_xlfn.DAYS(About!$A$3,'Core Indicators'!DM44)</f>
        <v>32</v>
      </c>
      <c r="H44" s="286">
        <f>_xlfn.DAYS(About!$A$3,'Core Indicators'!DU44)</f>
        <v>32</v>
      </c>
      <c r="I44" s="286">
        <f>_xlfn.DAYS(About!$A$3,'Core Indicators'!EC44)</f>
        <v>32</v>
      </c>
      <c r="J44" s="286">
        <f>_xlfn.DAYS(About!$A$3,'Core Indicators'!EK44)</f>
        <v>32</v>
      </c>
      <c r="K44" s="286">
        <f>_xlfn.DAYS(About!$A$3,'Core Indicators'!ES44)</f>
        <v>32</v>
      </c>
      <c r="L44" s="286">
        <f>_xlfn.DAYS(About!$A$3,'Core Indicators'!FI44)</f>
        <v>687</v>
      </c>
      <c r="M44" s="286">
        <f>_xlfn.DAYS(About!$A$3,'Core Indicators'!GG44)</f>
        <v>32</v>
      </c>
      <c r="N44" s="286">
        <f>_xlfn.DAYS(About!$A$3,'Core Indicators'!GO44)</f>
        <v>32</v>
      </c>
      <c r="O44" s="286">
        <f>_xlfn.DAYS(About!$A$3,'Core Indicators'!GW44)</f>
        <v>32</v>
      </c>
      <c r="P44" s="286">
        <f>_xlfn.DAYS(About!$A$3,'Core Indicators'!HE44)</f>
        <v>32</v>
      </c>
      <c r="Q44" s="286">
        <f>_xlfn.DAYS(About!$A$3,'Core Indicators'!HM44)</f>
        <v>32</v>
      </c>
      <c r="R44" s="286">
        <f>_xlfn.DAYS(About!$A$3,'Core Indicators'!HU44)</f>
        <v>32</v>
      </c>
      <c r="S44" s="286">
        <f>_xlfn.DAYS(About!$A$3,'Core Indicators'!IC44)</f>
        <v>32</v>
      </c>
      <c r="T44" s="286">
        <f>_xlfn.DAYS(About!$A$3,'Core Indicators'!IK44)</f>
        <v>32</v>
      </c>
      <c r="U44" s="286">
        <f>_xlfn.DAYS(About!$A$3,'Core Indicators'!IS44)</f>
        <v>32</v>
      </c>
      <c r="V44" s="287">
        <f t="shared" si="0"/>
        <v>134.9</v>
      </c>
    </row>
    <row r="45" spans="1:22" x14ac:dyDescent="0.3">
      <c r="A45" s="285" t="str">
        <f>Lists!C:C</f>
        <v>SWZ001</v>
      </c>
      <c r="B45" s="286">
        <f>_xlfn.DAYS(About!$A$3,'Core Indicators'!U45)</f>
        <v>86</v>
      </c>
      <c r="C45" s="286">
        <f>_xlfn.DAYS(About!$A$3,'Core Indicators'!AC45)</f>
        <v>62</v>
      </c>
      <c r="D45" s="286">
        <f>_xlfn.DAYS(About!$A$3,'Core Indicators'!AK45)</f>
        <v>62</v>
      </c>
      <c r="E45" s="286">
        <f>_xlfn.DAYS(About!$A$3,'Core Indicators'!AS45)</f>
        <v>322</v>
      </c>
      <c r="F45" s="286">
        <f>_xlfn.DAYS(About!$A$3,'Core Indicators'!BQ45)</f>
        <v>62</v>
      </c>
      <c r="G45" s="286">
        <f>_xlfn.DAYS(About!$A$3,'Core Indicators'!DM45)</f>
        <v>62</v>
      </c>
      <c r="H45" s="286">
        <f>_xlfn.DAYS(About!$A$3,'Core Indicators'!DU45)</f>
        <v>62</v>
      </c>
      <c r="I45" s="286">
        <f>_xlfn.DAYS(About!$A$3,'Core Indicators'!EC45)</f>
        <v>62</v>
      </c>
      <c r="J45" s="286">
        <f>_xlfn.DAYS(About!$A$3,'Core Indicators'!EK45)</f>
        <v>62</v>
      </c>
      <c r="K45" s="286">
        <f>_xlfn.DAYS(About!$A$3,'Core Indicators'!ES45)</f>
        <v>62</v>
      </c>
      <c r="L45" s="286">
        <f>_xlfn.DAYS(About!$A$3,'Core Indicators'!FI45)</f>
        <v>328</v>
      </c>
      <c r="M45" s="286">
        <f>_xlfn.DAYS(About!$A$3,'Core Indicators'!GG45)</f>
        <v>35</v>
      </c>
      <c r="N45" s="286">
        <f>_xlfn.DAYS(About!$A$3,'Core Indicators'!GO45)</f>
        <v>35</v>
      </c>
      <c r="O45" s="286">
        <f>_xlfn.DAYS(About!$A$3,'Core Indicators'!GW45)</f>
        <v>35</v>
      </c>
      <c r="P45" s="286">
        <f>_xlfn.DAYS(About!$A$3,'Core Indicators'!HE45)</f>
        <v>35</v>
      </c>
      <c r="Q45" s="286">
        <f>_xlfn.DAYS(About!$A$3,'Core Indicators'!HM45)</f>
        <v>35</v>
      </c>
      <c r="R45" s="286">
        <f>_xlfn.DAYS(About!$A$3,'Core Indicators'!HU45)</f>
        <v>35</v>
      </c>
      <c r="S45" s="286">
        <f>_xlfn.DAYS(About!$A$3,'Core Indicators'!IC45)</f>
        <v>35</v>
      </c>
      <c r="T45" s="286">
        <f>_xlfn.DAYS(About!$A$3,'Core Indicators'!IK45)</f>
        <v>35</v>
      </c>
      <c r="U45" s="286">
        <f>_xlfn.DAYS(About!$A$3,'Core Indicators'!IS45)</f>
        <v>35</v>
      </c>
      <c r="V45" s="287">
        <f t="shared" si="0"/>
        <v>111.9</v>
      </c>
    </row>
    <row r="46" spans="1:22" x14ac:dyDescent="0.3">
      <c r="A46" s="285" t="str">
        <f>Lists!C:C</f>
        <v>ETH001</v>
      </c>
      <c r="B46" s="286">
        <f>_xlfn.DAYS(About!$A$3,'Core Indicators'!U46)</f>
        <v>85</v>
      </c>
      <c r="C46" s="286">
        <f>_xlfn.DAYS(About!$A$3,'Core Indicators'!AC46)</f>
        <v>246</v>
      </c>
      <c r="D46" s="286">
        <f>_xlfn.DAYS(About!$A$3,'Core Indicators'!AK46)</f>
        <v>246</v>
      </c>
      <c r="E46" s="286">
        <f>_xlfn.DAYS(About!$A$3,'Core Indicators'!AS46)</f>
        <v>185</v>
      </c>
      <c r="F46" s="286">
        <f>_xlfn.DAYS(About!$A$3,'Core Indicators'!BQ46)</f>
        <v>31</v>
      </c>
      <c r="G46" s="286">
        <f>_xlfn.DAYS(About!$A$3,'Core Indicators'!DM46)</f>
        <v>85</v>
      </c>
      <c r="H46" s="286">
        <f>_xlfn.DAYS(About!$A$3,'Core Indicators'!DU46)</f>
        <v>85</v>
      </c>
      <c r="I46" s="286">
        <f>_xlfn.DAYS(About!$A$3,'Core Indicators'!EC46)</f>
        <v>85</v>
      </c>
      <c r="J46" s="286">
        <f>_xlfn.DAYS(About!$A$3,'Core Indicators'!EK46)</f>
        <v>85</v>
      </c>
      <c r="K46" s="286">
        <f>_xlfn.DAYS(About!$A$3,'Core Indicators'!ES46)</f>
        <v>85</v>
      </c>
      <c r="L46" s="286">
        <f>_xlfn.DAYS(About!$A$3,'Core Indicators'!FI46)</f>
        <v>685</v>
      </c>
      <c r="M46" s="286">
        <f>_xlfn.DAYS(About!$A$3,'Core Indicators'!GG46)</f>
        <v>32</v>
      </c>
      <c r="N46" s="286">
        <f>_xlfn.DAYS(About!$A$3,'Core Indicators'!GO46)</f>
        <v>32</v>
      </c>
      <c r="O46" s="286">
        <f>_xlfn.DAYS(About!$A$3,'Core Indicators'!GW46)</f>
        <v>32</v>
      </c>
      <c r="P46" s="286">
        <f>_xlfn.DAYS(About!$A$3,'Core Indicators'!HE46)</f>
        <v>32</v>
      </c>
      <c r="Q46" s="286">
        <f>_xlfn.DAYS(About!$A$3,'Core Indicators'!HM46)</f>
        <v>32</v>
      </c>
      <c r="R46" s="286">
        <f>_xlfn.DAYS(About!$A$3,'Core Indicators'!HU46)</f>
        <v>32</v>
      </c>
      <c r="S46" s="286">
        <f>_xlfn.DAYS(About!$A$3,'Core Indicators'!IC46)</f>
        <v>32</v>
      </c>
      <c r="T46" s="286">
        <f>_xlfn.DAYS(About!$A$3,'Core Indicators'!IK46)</f>
        <v>32</v>
      </c>
      <c r="U46" s="286">
        <f>_xlfn.DAYS(About!$A$3,'Core Indicators'!IS46)</f>
        <v>32</v>
      </c>
      <c r="V46" s="287">
        <f t="shared" si="0"/>
        <v>160.4</v>
      </c>
    </row>
    <row r="47" spans="1:22" x14ac:dyDescent="0.3">
      <c r="A47" s="285" t="str">
        <f>Lists!C:C</f>
        <v>ETH002</v>
      </c>
      <c r="B47" s="286">
        <f>_xlfn.DAYS(About!$A$3,'Core Indicators'!U47)</f>
        <v>209</v>
      </c>
      <c r="C47" s="286">
        <f>_xlfn.DAYS(About!$A$3,'Core Indicators'!AC47)</f>
        <v>73</v>
      </c>
      <c r="D47" s="286">
        <f>_xlfn.DAYS(About!$A$3,'Core Indicators'!AK47)</f>
        <v>85</v>
      </c>
      <c r="E47" s="286">
        <f>_xlfn.DAYS(About!$A$3,'Core Indicators'!AS47)</f>
        <v>85</v>
      </c>
      <c r="F47" s="286">
        <f>_xlfn.DAYS(About!$A$3,'Core Indicators'!BQ47)</f>
        <v>209</v>
      </c>
      <c r="G47" s="286">
        <f>_xlfn.DAYS(About!$A$3,'Core Indicators'!DM47)</f>
        <v>132</v>
      </c>
      <c r="H47" s="286">
        <f>_xlfn.DAYS(About!$A$3,'Core Indicators'!DU47)</f>
        <v>132</v>
      </c>
      <c r="I47" s="286">
        <f>_xlfn.DAYS(About!$A$3,'Core Indicators'!EC47)</f>
        <v>132</v>
      </c>
      <c r="J47" s="286">
        <f>_xlfn.DAYS(About!$A$3,'Core Indicators'!EK47)</f>
        <v>132</v>
      </c>
      <c r="K47" s="286">
        <f>_xlfn.DAYS(About!$A$3,'Core Indicators'!ES47)</f>
        <v>132</v>
      </c>
      <c r="L47" s="286">
        <f>_xlfn.DAYS(About!$A$3,'Core Indicators'!FI47)</f>
        <v>209</v>
      </c>
      <c r="M47" s="286">
        <f>_xlfn.DAYS(About!$A$3,'Core Indicators'!GG47)</f>
        <v>209</v>
      </c>
      <c r="N47" s="286">
        <f>_xlfn.DAYS(About!$A$3,'Core Indicators'!GO47)</f>
        <v>208</v>
      </c>
      <c r="O47" s="286">
        <f>_xlfn.DAYS(About!$A$3,'Core Indicators'!GW47)</f>
        <v>209</v>
      </c>
      <c r="P47" s="286">
        <f>_xlfn.DAYS(About!$A$3,'Core Indicators'!HE47)</f>
        <v>208</v>
      </c>
      <c r="Q47" s="286">
        <f>_xlfn.DAYS(About!$A$3,'Core Indicators'!HM47)</f>
        <v>209</v>
      </c>
      <c r="R47" s="286">
        <f>_xlfn.DAYS(About!$A$3,'Core Indicators'!HU47)</f>
        <v>208</v>
      </c>
      <c r="S47" s="286">
        <f>_xlfn.DAYS(About!$A$3,'Core Indicators'!IC47)</f>
        <v>209</v>
      </c>
      <c r="T47" s="286">
        <f>_xlfn.DAYS(About!$A$3,'Core Indicators'!IK47)</f>
        <v>209</v>
      </c>
      <c r="U47" s="286">
        <f>_xlfn.DAYS(About!$A$3,'Core Indicators'!IS47)</f>
        <v>209</v>
      </c>
      <c r="V47" s="287">
        <f t="shared" si="0"/>
        <v>145.69999999999999</v>
      </c>
    </row>
    <row r="48" spans="1:22" x14ac:dyDescent="0.3">
      <c r="A48" s="285" t="str">
        <f>Lists!C:C</f>
        <v>ETH003</v>
      </c>
      <c r="B48" s="286">
        <f>_xlfn.DAYS(About!$A$3,'Core Indicators'!U48)</f>
        <v>183</v>
      </c>
      <c r="C48" s="286">
        <f>_xlfn.DAYS(About!$A$3,'Core Indicators'!AC48)</f>
        <v>183</v>
      </c>
      <c r="D48" s="286">
        <f>_xlfn.DAYS(About!$A$3,'Core Indicators'!AK48)</f>
        <v>132</v>
      </c>
      <c r="E48" s="286">
        <f>_xlfn.DAYS(About!$A$3,'Core Indicators'!AS48)</f>
        <v>132</v>
      </c>
      <c r="F48" s="286">
        <f>_xlfn.DAYS(About!$A$3,'Core Indicators'!BQ48)</f>
        <v>183</v>
      </c>
      <c r="G48" s="286">
        <f>_xlfn.DAYS(About!$A$3,'Core Indicators'!DM48)</f>
        <v>132</v>
      </c>
      <c r="H48" s="286">
        <f>_xlfn.DAYS(About!$A$3,'Core Indicators'!DU48)</f>
        <v>132</v>
      </c>
      <c r="I48" s="286">
        <f>_xlfn.DAYS(About!$A$3,'Core Indicators'!EC48)</f>
        <v>132</v>
      </c>
      <c r="J48" s="286">
        <f>_xlfn.DAYS(About!$A$3,'Core Indicators'!EK48)</f>
        <v>132</v>
      </c>
      <c r="K48" s="286">
        <f>_xlfn.DAYS(About!$A$3,'Core Indicators'!ES48)</f>
        <v>132</v>
      </c>
      <c r="L48" s="286">
        <f>_xlfn.DAYS(About!$A$3,'Core Indicators'!FI48)</f>
        <v>132</v>
      </c>
      <c r="M48" s="286">
        <f>_xlfn.DAYS(About!$A$3,'Core Indicators'!GG48)</f>
        <v>178</v>
      </c>
      <c r="N48" s="286">
        <f>_xlfn.DAYS(About!$A$3,'Core Indicators'!GO48)</f>
        <v>178</v>
      </c>
      <c r="O48" s="286">
        <f>_xlfn.DAYS(About!$A$3,'Core Indicators'!GW48)</f>
        <v>178</v>
      </c>
      <c r="P48" s="286">
        <f>_xlfn.DAYS(About!$A$3,'Core Indicators'!HE48)</f>
        <v>178</v>
      </c>
      <c r="Q48" s="286">
        <f>_xlfn.DAYS(About!$A$3,'Core Indicators'!HM48)</f>
        <v>178</v>
      </c>
      <c r="R48" s="286">
        <f>_xlfn.DAYS(About!$A$3,'Core Indicators'!HU48)</f>
        <v>178</v>
      </c>
      <c r="S48" s="286">
        <f>_xlfn.DAYS(About!$A$3,'Core Indicators'!IC48)</f>
        <v>178</v>
      </c>
      <c r="T48" s="286">
        <f>_xlfn.DAYS(About!$A$3,'Core Indicators'!IK48)</f>
        <v>178</v>
      </c>
      <c r="U48" s="286">
        <f>_xlfn.DAYS(About!$A$3,'Core Indicators'!IS48)</f>
        <v>178</v>
      </c>
      <c r="V48" s="287">
        <f t="shared" si="0"/>
        <v>141.69999999999999</v>
      </c>
    </row>
    <row r="49" spans="1:22" x14ac:dyDescent="0.3">
      <c r="A49" s="285" t="str">
        <f>Lists!C:C</f>
        <v>ETH004</v>
      </c>
      <c r="B49" s="286">
        <f>_xlfn.DAYS(About!$A$3,'Core Indicators'!U49)</f>
        <v>31</v>
      </c>
      <c r="C49" s="286">
        <f>_xlfn.DAYS(About!$A$3,'Core Indicators'!AC49)</f>
        <v>31</v>
      </c>
      <c r="D49" s="286">
        <f>_xlfn.DAYS(About!$A$3,'Core Indicators'!AK49)</f>
        <v>31</v>
      </c>
      <c r="E49" s="286">
        <f>_xlfn.DAYS(About!$A$3,'Core Indicators'!AS49)</f>
        <v>31</v>
      </c>
      <c r="F49" s="286">
        <f>_xlfn.DAYS(About!$A$3,'Core Indicators'!BQ49)</f>
        <v>31</v>
      </c>
      <c r="G49" s="286">
        <f>_xlfn.DAYS(About!$A$3,'Core Indicators'!DM49)</f>
        <v>31</v>
      </c>
      <c r="H49" s="286">
        <f>_xlfn.DAYS(About!$A$3,'Core Indicators'!DU49)</f>
        <v>31</v>
      </c>
      <c r="I49" s="286">
        <f>_xlfn.DAYS(About!$A$3,'Core Indicators'!EC49)</f>
        <v>31</v>
      </c>
      <c r="J49" s="286">
        <f>_xlfn.DAYS(About!$A$3,'Core Indicators'!EK49)</f>
        <v>31</v>
      </c>
      <c r="K49" s="286">
        <f>_xlfn.DAYS(About!$A$3,'Core Indicators'!ES49)</f>
        <v>31</v>
      </c>
      <c r="L49" s="286">
        <f>_xlfn.DAYS(About!$A$3,'Core Indicators'!FI49)</f>
        <v>31</v>
      </c>
      <c r="M49" s="286">
        <f>_xlfn.DAYS(About!$A$3,'Core Indicators'!GG49)</f>
        <v>31</v>
      </c>
      <c r="N49" s="286">
        <f>_xlfn.DAYS(About!$A$3,'Core Indicators'!GO49)</f>
        <v>31</v>
      </c>
      <c r="O49" s="286">
        <f>_xlfn.DAYS(About!$A$3,'Core Indicators'!GW49)</f>
        <v>31</v>
      </c>
      <c r="P49" s="286">
        <f>_xlfn.DAYS(About!$A$3,'Core Indicators'!HE49)</f>
        <v>31</v>
      </c>
      <c r="Q49" s="286">
        <f>_xlfn.DAYS(About!$A$3,'Core Indicators'!HM49)</f>
        <v>31</v>
      </c>
      <c r="R49" s="286">
        <f>_xlfn.DAYS(About!$A$3,'Core Indicators'!HU49)</f>
        <v>31</v>
      </c>
      <c r="S49" s="286">
        <f>_xlfn.DAYS(About!$A$3,'Core Indicators'!IC49)</f>
        <v>31</v>
      </c>
      <c r="T49" s="286">
        <f>_xlfn.DAYS(About!$A$3,'Core Indicators'!IK49)</f>
        <v>31</v>
      </c>
      <c r="U49" s="286">
        <f>_xlfn.DAYS(About!$A$3,'Core Indicators'!IS49)</f>
        <v>31</v>
      </c>
      <c r="V49" s="287">
        <f t="shared" si="0"/>
        <v>31</v>
      </c>
    </row>
    <row r="50" spans="1:22" x14ac:dyDescent="0.3">
      <c r="A50" s="285" t="str">
        <f>Lists!C:C</f>
        <v>GRC002</v>
      </c>
      <c r="B50" s="286">
        <f>_xlfn.DAYS(About!$A$3,'Core Indicators'!U50)</f>
        <v>611</v>
      </c>
      <c r="C50" s="286">
        <f>_xlfn.DAYS(About!$A$3,'Core Indicators'!AC50)</f>
        <v>9</v>
      </c>
      <c r="D50" s="286">
        <f>_xlfn.DAYS(About!$A$3,'Core Indicators'!AK50)</f>
        <v>9</v>
      </c>
      <c r="E50" s="286">
        <f>_xlfn.DAYS(About!$A$3,'Core Indicators'!AS50)</f>
        <v>9</v>
      </c>
      <c r="F50" s="286">
        <f>_xlfn.DAYS(About!$A$3,'Core Indicators'!BQ50)</f>
        <v>9</v>
      </c>
      <c r="G50" s="286">
        <f>_xlfn.DAYS(About!$A$3,'Core Indicators'!DM50)</f>
        <v>9</v>
      </c>
      <c r="H50" s="286">
        <f>_xlfn.DAYS(About!$A$3,'Core Indicators'!DU50)</f>
        <v>9</v>
      </c>
      <c r="I50" s="286">
        <f>_xlfn.DAYS(About!$A$3,'Core Indicators'!EC50)</f>
        <v>9</v>
      </c>
      <c r="J50" s="286">
        <f>_xlfn.DAYS(About!$A$3,'Core Indicators'!EK50)</f>
        <v>9</v>
      </c>
      <c r="K50" s="286">
        <f>_xlfn.DAYS(About!$A$3,'Core Indicators'!ES50)</f>
        <v>9</v>
      </c>
      <c r="L50" s="286">
        <f>_xlfn.DAYS(About!$A$3,'Core Indicators'!FI50)</f>
        <v>695</v>
      </c>
      <c r="M50" s="286">
        <f>_xlfn.DAYS(About!$A$3,'Core Indicators'!GG50)</f>
        <v>35</v>
      </c>
      <c r="N50" s="286">
        <f>_xlfn.DAYS(About!$A$3,'Core Indicators'!GO50)</f>
        <v>35</v>
      </c>
      <c r="O50" s="286">
        <f>_xlfn.DAYS(About!$A$3,'Core Indicators'!GW50)</f>
        <v>35</v>
      </c>
      <c r="P50" s="286">
        <f>_xlfn.DAYS(About!$A$3,'Core Indicators'!HE50)</f>
        <v>35</v>
      </c>
      <c r="Q50" s="286">
        <f>_xlfn.DAYS(About!$A$3,'Core Indicators'!HM50)</f>
        <v>35</v>
      </c>
      <c r="R50" s="286">
        <f>_xlfn.DAYS(About!$A$3,'Core Indicators'!HU50)</f>
        <v>35</v>
      </c>
      <c r="S50" s="286">
        <f>_xlfn.DAYS(About!$A$3,'Core Indicators'!IC50)</f>
        <v>35</v>
      </c>
      <c r="T50" s="286">
        <f>_xlfn.DAYS(About!$A$3,'Core Indicators'!IK50)</f>
        <v>35</v>
      </c>
      <c r="U50" s="286">
        <f>_xlfn.DAYS(About!$A$3,'Core Indicators'!IS50)</f>
        <v>35</v>
      </c>
      <c r="V50" s="287">
        <f t="shared" si="0"/>
        <v>80.2</v>
      </c>
    </row>
    <row r="51" spans="1:22" x14ac:dyDescent="0.3">
      <c r="A51" s="285" t="str">
        <f>Lists!C:C</f>
        <v>GTM001</v>
      </c>
      <c r="B51" s="286">
        <f>_xlfn.DAYS(About!$A$3,'Core Indicators'!U51)</f>
        <v>85</v>
      </c>
      <c r="C51" s="286">
        <f>_xlfn.DAYS(About!$A$3,'Core Indicators'!AC51)</f>
        <v>86</v>
      </c>
      <c r="D51" s="286">
        <f>_xlfn.DAYS(About!$A$3,'Core Indicators'!AK51)</f>
        <v>86</v>
      </c>
      <c r="E51" s="286">
        <f>_xlfn.DAYS(About!$A$3,'Core Indicators'!AS51)</f>
        <v>86</v>
      </c>
      <c r="F51" s="286">
        <f>_xlfn.DAYS(About!$A$3,'Core Indicators'!BQ51)</f>
        <v>13</v>
      </c>
      <c r="G51" s="286">
        <f>_xlfn.DAYS(About!$A$3,'Core Indicators'!DM51)</f>
        <v>13</v>
      </c>
      <c r="H51" s="286">
        <f>_xlfn.DAYS(About!$A$3,'Core Indicators'!DU51)</f>
        <v>13</v>
      </c>
      <c r="I51" s="286">
        <f>_xlfn.DAYS(About!$A$3,'Core Indicators'!EC51)</f>
        <v>13</v>
      </c>
      <c r="J51" s="286">
        <f>_xlfn.DAYS(About!$A$3,'Core Indicators'!EK51)</f>
        <v>13</v>
      </c>
      <c r="K51" s="286">
        <f>_xlfn.DAYS(About!$A$3,'Core Indicators'!ES51)</f>
        <v>86</v>
      </c>
      <c r="L51" s="286">
        <f>_xlfn.DAYS(About!$A$3,'Core Indicators'!FI51)</f>
        <v>552</v>
      </c>
      <c r="M51" s="286">
        <f>_xlfn.DAYS(About!$A$3,'Core Indicators'!GG51)</f>
        <v>427</v>
      </c>
      <c r="N51" s="286">
        <f>_xlfn.DAYS(About!$A$3,'Core Indicators'!GO51)</f>
        <v>427</v>
      </c>
      <c r="O51" s="286">
        <f>_xlfn.DAYS(About!$A$3,'Core Indicators'!GW51)</f>
        <v>427</v>
      </c>
      <c r="P51" s="286">
        <f>_xlfn.DAYS(About!$A$3,'Core Indicators'!HE51)</f>
        <v>427</v>
      </c>
      <c r="Q51" s="286">
        <f>_xlfn.DAYS(About!$A$3,'Core Indicators'!HM51)</f>
        <v>427</v>
      </c>
      <c r="R51" s="286">
        <f>_xlfn.DAYS(About!$A$3,'Core Indicators'!HU51)</f>
        <v>427</v>
      </c>
      <c r="S51" s="286">
        <f>_xlfn.DAYS(About!$A$3,'Core Indicators'!IC51)</f>
        <v>427</v>
      </c>
      <c r="T51" s="286">
        <f>_xlfn.DAYS(About!$A$3,'Core Indicators'!IK51)</f>
        <v>427</v>
      </c>
      <c r="U51" s="286">
        <f>_xlfn.DAYS(About!$A$3,'Core Indicators'!IS51)</f>
        <v>427</v>
      </c>
      <c r="V51" s="287">
        <f t="shared" si="0"/>
        <v>130.19999999999999</v>
      </c>
    </row>
    <row r="52" spans="1:22" x14ac:dyDescent="0.3">
      <c r="A52" s="285" t="str">
        <f>Lists!C:C</f>
        <v>GTM003</v>
      </c>
      <c r="B52" s="286">
        <f>_xlfn.DAYS(About!$A$3,'Core Indicators'!U52)</f>
        <v>31</v>
      </c>
      <c r="C52" s="286">
        <f>_xlfn.DAYS(About!$A$3,'Core Indicators'!AC52)</f>
        <v>31</v>
      </c>
      <c r="D52" s="286">
        <f>_xlfn.DAYS(About!$A$3,'Core Indicators'!AK52)</f>
        <v>31</v>
      </c>
      <c r="E52" s="286">
        <f>_xlfn.DAYS(About!$A$3,'Core Indicators'!AS52)</f>
        <v>31</v>
      </c>
      <c r="F52" s="286">
        <f>_xlfn.DAYS(About!$A$3,'Core Indicators'!BQ52)</f>
        <v>31</v>
      </c>
      <c r="G52" s="286">
        <f>_xlfn.DAYS(About!$A$3,'Core Indicators'!DM52)</f>
        <v>31</v>
      </c>
      <c r="H52" s="286">
        <f>_xlfn.DAYS(About!$A$3,'Core Indicators'!DU52)</f>
        <v>31</v>
      </c>
      <c r="I52" s="286">
        <f>_xlfn.DAYS(About!$A$3,'Core Indicators'!EC52)</f>
        <v>31</v>
      </c>
      <c r="J52" s="286">
        <f>_xlfn.DAYS(About!$A$3,'Core Indicators'!EK52)</f>
        <v>31</v>
      </c>
      <c r="K52" s="286">
        <f>_xlfn.DAYS(About!$A$3,'Core Indicators'!ES52)</f>
        <v>31</v>
      </c>
      <c r="L52" s="286">
        <f>_xlfn.DAYS(About!$A$3,'Core Indicators'!FI52)</f>
        <v>31</v>
      </c>
      <c r="M52" s="286">
        <f>_xlfn.DAYS(About!$A$3,'Core Indicators'!GG52)</f>
        <v>31</v>
      </c>
      <c r="N52" s="286">
        <f>_xlfn.DAYS(About!$A$3,'Core Indicators'!GO52)</f>
        <v>31</v>
      </c>
      <c r="O52" s="286">
        <f>_xlfn.DAYS(About!$A$3,'Core Indicators'!GW52)</f>
        <v>31</v>
      </c>
      <c r="P52" s="286">
        <f>_xlfn.DAYS(About!$A$3,'Core Indicators'!HE52)</f>
        <v>31</v>
      </c>
      <c r="Q52" s="286">
        <f>_xlfn.DAYS(About!$A$3,'Core Indicators'!HM52)</f>
        <v>31</v>
      </c>
      <c r="R52" s="286">
        <f>_xlfn.DAYS(About!$A$3,'Core Indicators'!HU52)</f>
        <v>31</v>
      </c>
      <c r="S52" s="286">
        <f>_xlfn.DAYS(About!$A$3,'Core Indicators'!IC52)</f>
        <v>31</v>
      </c>
      <c r="T52" s="286">
        <f>_xlfn.DAYS(About!$A$3,'Core Indicators'!IK52)</f>
        <v>31</v>
      </c>
      <c r="U52" s="286">
        <f>_xlfn.DAYS(About!$A$3,'Core Indicators'!IS52)</f>
        <v>31</v>
      </c>
      <c r="V52" s="287">
        <f t="shared" si="0"/>
        <v>31</v>
      </c>
    </row>
    <row r="53" spans="1:22" x14ac:dyDescent="0.3">
      <c r="A53" s="285" t="str">
        <f>Lists!C:C</f>
        <v>HTI001</v>
      </c>
      <c r="B53" s="286">
        <f>_xlfn.DAYS(About!$A$3,'Core Indicators'!U53)</f>
        <v>703</v>
      </c>
      <c r="C53" s="286">
        <f>_xlfn.DAYS(About!$A$3,'Core Indicators'!AC53)</f>
        <v>86</v>
      </c>
      <c r="D53" s="286">
        <f>_xlfn.DAYS(About!$A$3,'Core Indicators'!AK53)</f>
        <v>86</v>
      </c>
      <c r="E53" s="286">
        <f>_xlfn.DAYS(About!$A$3,'Core Indicators'!AS53)</f>
        <v>86</v>
      </c>
      <c r="F53" s="286">
        <f>_xlfn.DAYS(About!$A$3,'Core Indicators'!BQ53)</f>
        <v>32</v>
      </c>
      <c r="G53" s="286">
        <f>_xlfn.DAYS(About!$A$3,'Core Indicators'!DM53)</f>
        <v>86</v>
      </c>
      <c r="H53" s="286">
        <f>_xlfn.DAYS(About!$A$3,'Core Indicators'!DU53)</f>
        <v>86</v>
      </c>
      <c r="I53" s="286">
        <f>_xlfn.DAYS(About!$A$3,'Core Indicators'!EC53)</f>
        <v>86</v>
      </c>
      <c r="J53" s="286">
        <f>_xlfn.DAYS(About!$A$3,'Core Indicators'!EK53)</f>
        <v>86</v>
      </c>
      <c r="K53" s="286">
        <f>_xlfn.DAYS(About!$A$3,'Core Indicators'!ES53)</f>
        <v>86</v>
      </c>
      <c r="L53" s="286">
        <f>_xlfn.DAYS(About!$A$3,'Core Indicators'!FI53)</f>
        <v>703</v>
      </c>
      <c r="M53" s="286">
        <f>_xlfn.DAYS(About!$A$3,'Core Indicators'!GG53)</f>
        <v>56</v>
      </c>
      <c r="N53" s="286">
        <f>_xlfn.DAYS(About!$A$3,'Core Indicators'!GO53)</f>
        <v>56</v>
      </c>
      <c r="O53" s="286">
        <f>_xlfn.DAYS(About!$A$3,'Core Indicators'!GW53)</f>
        <v>56</v>
      </c>
      <c r="P53" s="286">
        <f>_xlfn.DAYS(About!$A$3,'Core Indicators'!HE53)</f>
        <v>56</v>
      </c>
      <c r="Q53" s="286">
        <f>_xlfn.DAYS(About!$A$3,'Core Indicators'!HM53)</f>
        <v>56</v>
      </c>
      <c r="R53" s="286">
        <f>_xlfn.DAYS(About!$A$3,'Core Indicators'!HU53)</f>
        <v>56</v>
      </c>
      <c r="S53" s="286">
        <f>_xlfn.DAYS(About!$A$3,'Core Indicators'!IC53)</f>
        <v>56</v>
      </c>
      <c r="T53" s="286">
        <f>_xlfn.DAYS(About!$A$3,'Core Indicators'!IK53)</f>
        <v>56</v>
      </c>
      <c r="U53" s="286">
        <f>_xlfn.DAYS(About!$A$3,'Core Indicators'!IS53)</f>
        <v>56</v>
      </c>
      <c r="V53" s="287">
        <f t="shared" si="0"/>
        <v>139.30000000000001</v>
      </c>
    </row>
    <row r="54" spans="1:22" x14ac:dyDescent="0.3">
      <c r="A54" s="285" t="str">
        <f>Lists!C:C</f>
        <v>HND001</v>
      </c>
      <c r="B54" s="286">
        <f>_xlfn.DAYS(About!$A$3,'Core Indicators'!U54)</f>
        <v>85</v>
      </c>
      <c r="C54" s="286">
        <f>_xlfn.DAYS(About!$A$3,'Core Indicators'!AC54)</f>
        <v>86</v>
      </c>
      <c r="D54" s="286">
        <f>_xlfn.DAYS(About!$A$3,'Core Indicators'!AK54)</f>
        <v>86</v>
      </c>
      <c r="E54" s="286">
        <f>_xlfn.DAYS(About!$A$3,'Core Indicators'!AS54)</f>
        <v>86</v>
      </c>
      <c r="F54" s="286">
        <f>_xlfn.DAYS(About!$A$3,'Core Indicators'!BQ54)</f>
        <v>31</v>
      </c>
      <c r="G54" s="286">
        <f>_xlfn.DAYS(About!$A$3,'Core Indicators'!DM54)</f>
        <v>13</v>
      </c>
      <c r="H54" s="286">
        <f>_xlfn.DAYS(About!$A$3,'Core Indicators'!DU54)</f>
        <v>13</v>
      </c>
      <c r="I54" s="286">
        <f>_xlfn.DAYS(About!$A$3,'Core Indicators'!EC54)</f>
        <v>13</v>
      </c>
      <c r="J54" s="286">
        <f>_xlfn.DAYS(About!$A$3,'Core Indicators'!EK54)</f>
        <v>13</v>
      </c>
      <c r="K54" s="286">
        <f>_xlfn.DAYS(About!$A$3,'Core Indicators'!ES54)</f>
        <v>86</v>
      </c>
      <c r="L54" s="286">
        <f>_xlfn.DAYS(About!$A$3,'Core Indicators'!FI54)</f>
        <v>687</v>
      </c>
      <c r="M54" s="286">
        <f>_xlfn.DAYS(About!$A$3,'Core Indicators'!GG54)</f>
        <v>427</v>
      </c>
      <c r="N54" s="286">
        <f>_xlfn.DAYS(About!$A$3,'Core Indicators'!GO54)</f>
        <v>427</v>
      </c>
      <c r="O54" s="286">
        <f>_xlfn.DAYS(About!$A$3,'Core Indicators'!GW54)</f>
        <v>427</v>
      </c>
      <c r="P54" s="286">
        <f>_xlfn.DAYS(About!$A$3,'Core Indicators'!HE54)</f>
        <v>427</v>
      </c>
      <c r="Q54" s="286">
        <f>_xlfn.DAYS(About!$A$3,'Core Indicators'!HM54)</f>
        <v>427</v>
      </c>
      <c r="R54" s="286">
        <f>_xlfn.DAYS(About!$A$3,'Core Indicators'!HU54)</f>
        <v>427</v>
      </c>
      <c r="S54" s="286">
        <f>_xlfn.DAYS(About!$A$3,'Core Indicators'!IC54)</f>
        <v>427</v>
      </c>
      <c r="T54" s="286">
        <f>_xlfn.DAYS(About!$A$3,'Core Indicators'!IK54)</f>
        <v>427</v>
      </c>
      <c r="U54" s="286">
        <f>_xlfn.DAYS(About!$A$3,'Core Indicators'!IS54)</f>
        <v>427</v>
      </c>
      <c r="V54" s="287">
        <f t="shared" si="0"/>
        <v>145.5</v>
      </c>
    </row>
    <row r="55" spans="1:22" x14ac:dyDescent="0.3">
      <c r="A55" s="285" t="str">
        <f>Lists!C:C</f>
        <v>HND002</v>
      </c>
      <c r="B55" s="286">
        <f>_xlfn.DAYS(About!$A$3,'Core Indicators'!U55)</f>
        <v>31</v>
      </c>
      <c r="C55" s="286">
        <f>_xlfn.DAYS(About!$A$3,'Core Indicators'!AC55)</f>
        <v>31</v>
      </c>
      <c r="D55" s="286">
        <f>_xlfn.DAYS(About!$A$3,'Core Indicators'!AK55)</f>
        <v>31</v>
      </c>
      <c r="E55" s="286">
        <f>_xlfn.DAYS(About!$A$3,'Core Indicators'!AS55)</f>
        <v>31</v>
      </c>
      <c r="F55" s="286">
        <f>_xlfn.DAYS(About!$A$3,'Core Indicators'!BQ55)</f>
        <v>31</v>
      </c>
      <c r="G55" s="286">
        <f>_xlfn.DAYS(About!$A$3,'Core Indicators'!DM55)</f>
        <v>31</v>
      </c>
      <c r="H55" s="286">
        <f>_xlfn.DAYS(About!$A$3,'Core Indicators'!DU55)</f>
        <v>31</v>
      </c>
      <c r="I55" s="286">
        <f>_xlfn.DAYS(About!$A$3,'Core Indicators'!EC55)</f>
        <v>31</v>
      </c>
      <c r="J55" s="286">
        <f>_xlfn.DAYS(About!$A$3,'Core Indicators'!EK55)</f>
        <v>31</v>
      </c>
      <c r="K55" s="286">
        <f>_xlfn.DAYS(About!$A$3,'Core Indicators'!ES55)</f>
        <v>31</v>
      </c>
      <c r="L55" s="286">
        <f>_xlfn.DAYS(About!$A$3,'Core Indicators'!FI55)</f>
        <v>31</v>
      </c>
      <c r="M55" s="286">
        <f>_xlfn.DAYS(About!$A$3,'Core Indicators'!GG55)</f>
        <v>31</v>
      </c>
      <c r="N55" s="286">
        <f>_xlfn.DAYS(About!$A$3,'Core Indicators'!GO55)</f>
        <v>31</v>
      </c>
      <c r="O55" s="286">
        <f>_xlfn.DAYS(About!$A$3,'Core Indicators'!GW55)</f>
        <v>31</v>
      </c>
      <c r="P55" s="286">
        <f>_xlfn.DAYS(About!$A$3,'Core Indicators'!HE55)</f>
        <v>31</v>
      </c>
      <c r="Q55" s="286">
        <f>_xlfn.DAYS(About!$A$3,'Core Indicators'!HM55)</f>
        <v>31</v>
      </c>
      <c r="R55" s="286">
        <f>_xlfn.DAYS(About!$A$3,'Core Indicators'!HU55)</f>
        <v>31</v>
      </c>
      <c r="S55" s="286">
        <f>_xlfn.DAYS(About!$A$3,'Core Indicators'!IC55)</f>
        <v>31</v>
      </c>
      <c r="T55" s="286">
        <f>_xlfn.DAYS(About!$A$3,'Core Indicators'!IK55)</f>
        <v>31</v>
      </c>
      <c r="U55" s="286">
        <f>_xlfn.DAYS(About!$A$3,'Core Indicators'!IS55)</f>
        <v>31</v>
      </c>
      <c r="V55" s="287">
        <f t="shared" si="0"/>
        <v>31</v>
      </c>
    </row>
    <row r="56" spans="1:22" x14ac:dyDescent="0.3">
      <c r="A56" s="285" t="str">
        <f>Lists!C:C</f>
        <v>IND001</v>
      </c>
      <c r="B56" s="286">
        <f>_xlfn.DAYS(About!$A$3,'Core Indicators'!U56)</f>
        <v>34</v>
      </c>
      <c r="C56" s="286">
        <f>_xlfn.DAYS(About!$A$3,'Core Indicators'!AC56)</f>
        <v>34</v>
      </c>
      <c r="D56" s="286">
        <f>_xlfn.DAYS(About!$A$3,'Core Indicators'!AK56)</f>
        <v>34</v>
      </c>
      <c r="E56" s="286">
        <f>_xlfn.DAYS(About!$A$3,'Core Indicators'!AS56)</f>
        <v>34</v>
      </c>
      <c r="F56" s="286">
        <f>_xlfn.DAYS(About!$A$3,'Core Indicators'!BQ56)</f>
        <v>31</v>
      </c>
      <c r="G56" s="286">
        <f>_xlfn.DAYS(About!$A$3,'Core Indicators'!DM56)</f>
        <v>34</v>
      </c>
      <c r="H56" s="286">
        <f>_xlfn.DAYS(About!$A$3,'Core Indicators'!DU56)</f>
        <v>34</v>
      </c>
      <c r="I56" s="286">
        <f>_xlfn.DAYS(About!$A$3,'Core Indicators'!EC56)</f>
        <v>34</v>
      </c>
      <c r="J56" s="286">
        <f>_xlfn.DAYS(About!$A$3,'Core Indicators'!EK56)</f>
        <v>34</v>
      </c>
      <c r="K56" s="286">
        <f>_xlfn.DAYS(About!$A$3,'Core Indicators'!ES56)</f>
        <v>34</v>
      </c>
      <c r="L56" s="286">
        <f>_xlfn.DAYS(About!$A$3,'Core Indicators'!FI56)</f>
        <v>209</v>
      </c>
      <c r="M56" s="286">
        <f>_xlfn.DAYS(About!$A$3,'Core Indicators'!GG56)</f>
        <v>34</v>
      </c>
      <c r="N56" s="286">
        <f>_xlfn.DAYS(About!$A$3,'Core Indicators'!GO56)</f>
        <v>34</v>
      </c>
      <c r="O56" s="286">
        <f>_xlfn.DAYS(About!$A$3,'Core Indicators'!GW56)</f>
        <v>34</v>
      </c>
      <c r="P56" s="286">
        <f>_xlfn.DAYS(About!$A$3,'Core Indicators'!HE56)</f>
        <v>34</v>
      </c>
      <c r="Q56" s="286">
        <f>_xlfn.DAYS(About!$A$3,'Core Indicators'!HM56)</f>
        <v>34</v>
      </c>
      <c r="R56" s="286">
        <f>_xlfn.DAYS(About!$A$3,'Core Indicators'!HU56)</f>
        <v>34</v>
      </c>
      <c r="S56" s="286">
        <f>_xlfn.DAYS(About!$A$3,'Core Indicators'!IC56)</f>
        <v>34</v>
      </c>
      <c r="T56" s="286">
        <f>_xlfn.DAYS(About!$A$3,'Core Indicators'!IK56)</f>
        <v>34</v>
      </c>
      <c r="U56" s="286">
        <f>_xlfn.DAYS(About!$A$3,'Core Indicators'!IS56)</f>
        <v>34</v>
      </c>
      <c r="V56" s="287">
        <f t="shared" si="0"/>
        <v>51.2</v>
      </c>
    </row>
    <row r="57" spans="1:22" x14ac:dyDescent="0.3">
      <c r="A57" s="285" t="str">
        <f>Lists!C:C</f>
        <v>IND002</v>
      </c>
      <c r="B57" s="286">
        <f>_xlfn.DAYS(About!$A$3,'Core Indicators'!U57)</f>
        <v>643</v>
      </c>
      <c r="C57" s="286">
        <f>_xlfn.DAYS(About!$A$3,'Core Indicators'!AC57)</f>
        <v>643</v>
      </c>
      <c r="D57" s="286">
        <f>_xlfn.DAYS(About!$A$3,'Core Indicators'!AK57)</f>
        <v>643</v>
      </c>
      <c r="E57" s="286">
        <f>_xlfn.DAYS(About!$A$3,'Core Indicators'!AS57)</f>
        <v>643</v>
      </c>
      <c r="F57" s="286">
        <f>_xlfn.DAYS(About!$A$3,'Core Indicators'!BQ57)</f>
        <v>31</v>
      </c>
      <c r="G57" s="286">
        <f>_xlfn.DAYS(About!$A$3,'Core Indicators'!DM57)</f>
        <v>615</v>
      </c>
      <c r="H57" s="286">
        <f>_xlfn.DAYS(About!$A$3,'Core Indicators'!DU57)</f>
        <v>643</v>
      </c>
      <c r="I57" s="286">
        <f>_xlfn.DAYS(About!$A$3,'Core Indicators'!EC57)</f>
        <v>643</v>
      </c>
      <c r="J57" s="286">
        <f>_xlfn.DAYS(About!$A$3,'Core Indicators'!EK57)</f>
        <v>643</v>
      </c>
      <c r="K57" s="286">
        <f>_xlfn.DAYS(About!$A$3,'Core Indicators'!ES57)</f>
        <v>643</v>
      </c>
      <c r="L57" s="286">
        <f>_xlfn.DAYS(About!$A$3,'Core Indicators'!FI57)</f>
        <v>400</v>
      </c>
      <c r="M57" s="286">
        <f>_xlfn.DAYS(About!$A$3,'Core Indicators'!GG57)</f>
        <v>34</v>
      </c>
      <c r="N57" s="286">
        <f>_xlfn.DAYS(About!$A$3,'Core Indicators'!GO57)</f>
        <v>34</v>
      </c>
      <c r="O57" s="286">
        <f>_xlfn.DAYS(About!$A$3,'Core Indicators'!GW57)</f>
        <v>34</v>
      </c>
      <c r="P57" s="286">
        <f>_xlfn.DAYS(About!$A$3,'Core Indicators'!HE57)</f>
        <v>34</v>
      </c>
      <c r="Q57" s="286">
        <f>_xlfn.DAYS(About!$A$3,'Core Indicators'!HM57)</f>
        <v>34</v>
      </c>
      <c r="R57" s="286">
        <f>_xlfn.DAYS(About!$A$3,'Core Indicators'!HU57)</f>
        <v>34</v>
      </c>
      <c r="S57" s="286">
        <f>_xlfn.DAYS(About!$A$3,'Core Indicators'!IC57)</f>
        <v>34</v>
      </c>
      <c r="T57" s="286">
        <f>_xlfn.DAYS(About!$A$3,'Core Indicators'!IK57)</f>
        <v>34</v>
      </c>
      <c r="U57" s="286">
        <f>_xlfn.DAYS(About!$A$3,'Core Indicators'!IS57)</f>
        <v>34</v>
      </c>
      <c r="V57" s="287">
        <f t="shared" si="0"/>
        <v>493.8</v>
      </c>
    </row>
    <row r="58" spans="1:22" x14ac:dyDescent="0.3">
      <c r="A58" s="285" t="str">
        <f>Lists!C:C</f>
        <v>IND005</v>
      </c>
      <c r="B58" s="286">
        <f>_xlfn.DAYS(About!$A$3,'Core Indicators'!U58)</f>
        <v>64</v>
      </c>
      <c r="C58" s="286">
        <f>_xlfn.DAYS(About!$A$3,'Core Indicators'!AC58)</f>
        <v>64</v>
      </c>
      <c r="D58" s="286">
        <f>_xlfn.DAYS(About!$A$3,'Core Indicators'!AK58)</f>
        <v>64</v>
      </c>
      <c r="E58" s="286">
        <f>_xlfn.DAYS(About!$A$3,'Core Indicators'!AS58)</f>
        <v>64</v>
      </c>
      <c r="F58" s="286">
        <f>_xlfn.DAYS(About!$A$3,'Core Indicators'!BQ58)</f>
        <v>31</v>
      </c>
      <c r="G58" s="286">
        <f>_xlfn.DAYS(About!$A$3,'Core Indicators'!DM58)</f>
        <v>64</v>
      </c>
      <c r="H58" s="286">
        <f>_xlfn.DAYS(About!$A$3,'Core Indicators'!DU58)</f>
        <v>64</v>
      </c>
      <c r="I58" s="286">
        <f>_xlfn.DAYS(About!$A$3,'Core Indicators'!EC58)</f>
        <v>64</v>
      </c>
      <c r="J58" s="286">
        <f>_xlfn.DAYS(About!$A$3,'Core Indicators'!EK58)</f>
        <v>64</v>
      </c>
      <c r="K58" s="286">
        <f>_xlfn.DAYS(About!$A$3,'Core Indicators'!ES58)</f>
        <v>64</v>
      </c>
      <c r="L58" s="286">
        <f>_xlfn.DAYS(About!$A$3,'Core Indicators'!FI58)</f>
        <v>86</v>
      </c>
      <c r="M58" s="286">
        <f>_xlfn.DAYS(About!$A$3,'Core Indicators'!GG58)</f>
        <v>34</v>
      </c>
      <c r="N58" s="286">
        <f>_xlfn.DAYS(About!$A$3,'Core Indicators'!GO58)</f>
        <v>34</v>
      </c>
      <c r="O58" s="286">
        <f>_xlfn.DAYS(About!$A$3,'Core Indicators'!GW58)</f>
        <v>34</v>
      </c>
      <c r="P58" s="286">
        <f>_xlfn.DAYS(About!$A$3,'Core Indicators'!HE58)</f>
        <v>34</v>
      </c>
      <c r="Q58" s="286">
        <f>_xlfn.DAYS(About!$A$3,'Core Indicators'!HM58)</f>
        <v>34</v>
      </c>
      <c r="R58" s="286">
        <f>_xlfn.DAYS(About!$A$3,'Core Indicators'!HU58)</f>
        <v>34</v>
      </c>
      <c r="S58" s="286">
        <f>_xlfn.DAYS(About!$A$3,'Core Indicators'!IC58)</f>
        <v>34</v>
      </c>
      <c r="T58" s="286">
        <f>_xlfn.DAYS(About!$A$3,'Core Indicators'!IK58)</f>
        <v>34</v>
      </c>
      <c r="U58" s="286">
        <f>_xlfn.DAYS(About!$A$3,'Core Indicators'!IS58)</f>
        <v>34</v>
      </c>
      <c r="V58" s="287">
        <f t="shared" si="0"/>
        <v>59.9</v>
      </c>
    </row>
    <row r="59" spans="1:22" x14ac:dyDescent="0.3">
      <c r="A59" s="285" t="str">
        <f>Lists!C:C</f>
        <v>REG003</v>
      </c>
      <c r="B59" s="286">
        <f>_xlfn.DAYS(About!$A$3,'Core Indicators'!U59)</f>
        <v>409</v>
      </c>
      <c r="C59" s="286">
        <f>_xlfn.DAYS(About!$A$3,'Core Indicators'!AC59)</f>
        <v>409</v>
      </c>
      <c r="D59" s="286">
        <f>_xlfn.DAYS(About!$A$3,'Core Indicators'!AK59)</f>
        <v>86</v>
      </c>
      <c r="E59" s="286">
        <f>_xlfn.DAYS(About!$A$3,'Core Indicators'!AS59)</f>
        <v>409</v>
      </c>
      <c r="F59" s="286">
        <f>_xlfn.DAYS(About!$A$3,'Core Indicators'!BQ59)</f>
        <v>31</v>
      </c>
      <c r="G59" s="286">
        <f>_xlfn.DAYS(About!$A$3,'Core Indicators'!DM59)</f>
        <v>409</v>
      </c>
      <c r="H59" s="286">
        <f>_xlfn.DAYS(About!$A$3,'Core Indicators'!DU59)</f>
        <v>616</v>
      </c>
      <c r="I59" s="286">
        <f>_xlfn.DAYS(About!$A$3,'Core Indicators'!EC59)</f>
        <v>616</v>
      </c>
      <c r="J59" s="286">
        <f>_xlfn.DAYS(About!$A$3,'Core Indicators'!EK59)</f>
        <v>616</v>
      </c>
      <c r="K59" s="286">
        <f>_xlfn.DAYS(About!$A$3,'Core Indicators'!ES59)</f>
        <v>616</v>
      </c>
      <c r="L59" s="286">
        <f>_xlfn.DAYS(About!$A$3,'Core Indicators'!FI59)</f>
        <v>616</v>
      </c>
      <c r="M59" s="286">
        <f>_xlfn.DAYS(About!$A$3,'Core Indicators'!GG59)</f>
        <v>31</v>
      </c>
      <c r="N59" s="286">
        <f>_xlfn.DAYS(About!$A$3,'Core Indicators'!GO59)</f>
        <v>31</v>
      </c>
      <c r="O59" s="286">
        <f>_xlfn.DAYS(About!$A$3,'Core Indicators'!GW59)</f>
        <v>31</v>
      </c>
      <c r="P59" s="286">
        <f>_xlfn.DAYS(About!$A$3,'Core Indicators'!HE59)</f>
        <v>31</v>
      </c>
      <c r="Q59" s="286">
        <f>_xlfn.DAYS(About!$A$3,'Core Indicators'!HM59)</f>
        <v>31</v>
      </c>
      <c r="R59" s="286">
        <f>_xlfn.DAYS(About!$A$3,'Core Indicators'!HU59)</f>
        <v>31</v>
      </c>
      <c r="S59" s="286">
        <f>_xlfn.DAYS(About!$A$3,'Core Indicators'!IC59)</f>
        <v>31</v>
      </c>
      <c r="T59" s="286">
        <f>_xlfn.DAYS(About!$A$3,'Core Indicators'!IK59)</f>
        <v>31</v>
      </c>
      <c r="U59" s="286">
        <f>_xlfn.DAYS(About!$A$3,'Core Indicators'!IS59)</f>
        <v>31</v>
      </c>
      <c r="V59" s="287">
        <f t="shared" si="0"/>
        <v>404.6</v>
      </c>
    </row>
    <row r="60" spans="1:22" x14ac:dyDescent="0.3">
      <c r="A60" s="285" t="str">
        <f>Lists!C:C</f>
        <v>IDN002</v>
      </c>
      <c r="B60" s="286">
        <f>_xlfn.DAYS(About!$A$3,'Core Indicators'!U60)</f>
        <v>337</v>
      </c>
      <c r="C60" s="286">
        <f>_xlfn.DAYS(About!$A$3,'Core Indicators'!AC60)</f>
        <v>337</v>
      </c>
      <c r="D60" s="286">
        <f>_xlfn.DAYS(About!$A$3,'Core Indicators'!AK60)</f>
        <v>337</v>
      </c>
      <c r="E60" s="286">
        <f>_xlfn.DAYS(About!$A$3,'Core Indicators'!AS60)</f>
        <v>337</v>
      </c>
      <c r="F60" s="286">
        <f>_xlfn.DAYS(About!$A$3,'Core Indicators'!BQ60)</f>
        <v>31</v>
      </c>
      <c r="G60" s="286">
        <f>_xlfn.DAYS(About!$A$3,'Core Indicators'!DM60)</f>
        <v>337</v>
      </c>
      <c r="H60" s="286">
        <f>_xlfn.DAYS(About!$A$3,'Core Indicators'!DU60)</f>
        <v>337</v>
      </c>
      <c r="I60" s="286">
        <f>_xlfn.DAYS(About!$A$3,'Core Indicators'!EC60)</f>
        <v>337</v>
      </c>
      <c r="J60" s="286">
        <f>_xlfn.DAYS(About!$A$3,'Core Indicators'!EK60)</f>
        <v>337</v>
      </c>
      <c r="K60" s="286">
        <f>_xlfn.DAYS(About!$A$3,'Core Indicators'!ES60)</f>
        <v>337</v>
      </c>
      <c r="L60" s="286">
        <f>_xlfn.DAYS(About!$A$3,'Core Indicators'!FI60)</f>
        <v>520</v>
      </c>
      <c r="M60" s="286">
        <f>_xlfn.DAYS(About!$A$3,'Core Indicators'!GG60)</f>
        <v>34</v>
      </c>
      <c r="N60" s="286">
        <f>_xlfn.DAYS(About!$A$3,'Core Indicators'!GO60)</f>
        <v>34</v>
      </c>
      <c r="O60" s="286">
        <f>_xlfn.DAYS(About!$A$3,'Core Indicators'!GW60)</f>
        <v>34</v>
      </c>
      <c r="P60" s="286">
        <f>_xlfn.DAYS(About!$A$3,'Core Indicators'!HE60)</f>
        <v>34</v>
      </c>
      <c r="Q60" s="286">
        <f>_xlfn.DAYS(About!$A$3,'Core Indicators'!HM60)</f>
        <v>34</v>
      </c>
      <c r="R60" s="286">
        <f>_xlfn.DAYS(About!$A$3,'Core Indicators'!HU60)</f>
        <v>34</v>
      </c>
      <c r="S60" s="286">
        <f>_xlfn.DAYS(About!$A$3,'Core Indicators'!IC60)</f>
        <v>34</v>
      </c>
      <c r="T60" s="286">
        <f>_xlfn.DAYS(About!$A$3,'Core Indicators'!IK60)</f>
        <v>34</v>
      </c>
      <c r="U60" s="286">
        <f>_xlfn.DAYS(About!$A$3,'Core Indicators'!IS60)</f>
        <v>34</v>
      </c>
      <c r="V60" s="287">
        <f t="shared" si="0"/>
        <v>294.39999999999998</v>
      </c>
    </row>
    <row r="61" spans="1:22" x14ac:dyDescent="0.3">
      <c r="A61" s="285" t="str">
        <f>Lists!C:C</f>
        <v>IRN004</v>
      </c>
      <c r="B61" s="286">
        <f>_xlfn.DAYS(About!$A$3,'Core Indicators'!U61)</f>
        <v>276</v>
      </c>
      <c r="C61" s="286">
        <f>_xlfn.DAYS(About!$A$3,'Core Indicators'!AC61)</f>
        <v>276</v>
      </c>
      <c r="D61" s="286">
        <f>_xlfn.DAYS(About!$A$3,'Core Indicators'!AK61)</f>
        <v>64</v>
      </c>
      <c r="E61" s="286">
        <f>_xlfn.DAYS(About!$A$3,'Core Indicators'!AS61)</f>
        <v>64</v>
      </c>
      <c r="F61" s="286">
        <f>_xlfn.DAYS(About!$A$3,'Core Indicators'!BQ61)</f>
        <v>276</v>
      </c>
      <c r="G61" s="286">
        <f>_xlfn.DAYS(About!$A$3,'Core Indicators'!DM61)</f>
        <v>276</v>
      </c>
      <c r="H61" s="286">
        <f>_xlfn.DAYS(About!$A$3,'Core Indicators'!DU61)</f>
        <v>276</v>
      </c>
      <c r="I61" s="286">
        <f>_xlfn.DAYS(About!$A$3,'Core Indicators'!EC61)</f>
        <v>276</v>
      </c>
      <c r="J61" s="286">
        <f>_xlfn.DAYS(About!$A$3,'Core Indicators'!EK61)</f>
        <v>276</v>
      </c>
      <c r="K61" s="286">
        <f>_xlfn.DAYS(About!$A$3,'Core Indicators'!ES61)</f>
        <v>276</v>
      </c>
      <c r="L61" s="286">
        <f>_xlfn.DAYS(About!$A$3,'Core Indicators'!FI61)</f>
        <v>276</v>
      </c>
      <c r="M61" s="286">
        <f>_xlfn.DAYS(About!$A$3,'Core Indicators'!GG61)</f>
        <v>31</v>
      </c>
      <c r="N61" s="286">
        <f>_xlfn.DAYS(About!$A$3,'Core Indicators'!GO61)</f>
        <v>31</v>
      </c>
      <c r="O61" s="286">
        <f>_xlfn.DAYS(About!$A$3,'Core Indicators'!GW61)</f>
        <v>31</v>
      </c>
      <c r="P61" s="286">
        <f>_xlfn.DAYS(About!$A$3,'Core Indicators'!HE61)</f>
        <v>31</v>
      </c>
      <c r="Q61" s="286">
        <f>_xlfn.DAYS(About!$A$3,'Core Indicators'!HM61)</f>
        <v>31</v>
      </c>
      <c r="R61" s="286">
        <f>_xlfn.DAYS(About!$A$3,'Core Indicators'!HU61)</f>
        <v>31</v>
      </c>
      <c r="S61" s="286">
        <f>_xlfn.DAYS(About!$A$3,'Core Indicators'!IC61)</f>
        <v>31</v>
      </c>
      <c r="T61" s="286">
        <f>_xlfn.DAYS(About!$A$3,'Core Indicators'!IK61)</f>
        <v>31</v>
      </c>
      <c r="U61" s="286">
        <f>_xlfn.DAYS(About!$A$3,'Core Indicators'!IS61)</f>
        <v>31</v>
      </c>
      <c r="V61" s="287">
        <f t="shared" si="0"/>
        <v>209.1</v>
      </c>
    </row>
    <row r="62" spans="1:22" x14ac:dyDescent="0.3">
      <c r="A62" s="285" t="str">
        <f>Lists!C:C</f>
        <v>IRQ001</v>
      </c>
      <c r="B62" s="286">
        <f>_xlfn.DAYS(About!$A$3,'Core Indicators'!U62)</f>
        <v>93</v>
      </c>
      <c r="C62" s="286">
        <f>_xlfn.DAYS(About!$A$3,'Core Indicators'!AC62)</f>
        <v>78</v>
      </c>
      <c r="D62" s="286">
        <f>_xlfn.DAYS(About!$A$3,'Core Indicators'!AK62)</f>
        <v>35</v>
      </c>
      <c r="E62" s="286">
        <f>_xlfn.DAYS(About!$A$3,'Core Indicators'!AS62)</f>
        <v>35</v>
      </c>
      <c r="F62" s="286">
        <f>_xlfn.DAYS(About!$A$3,'Core Indicators'!BQ62)</f>
        <v>35</v>
      </c>
      <c r="G62" s="286">
        <f>_xlfn.DAYS(About!$A$3,'Core Indicators'!DM62)</f>
        <v>35</v>
      </c>
      <c r="H62" s="286">
        <f>_xlfn.DAYS(About!$A$3,'Core Indicators'!DU62)</f>
        <v>35</v>
      </c>
      <c r="I62" s="286">
        <f>_xlfn.DAYS(About!$A$3,'Core Indicators'!EC62)</f>
        <v>35</v>
      </c>
      <c r="J62" s="286">
        <f>_xlfn.DAYS(About!$A$3,'Core Indicators'!EK62)</f>
        <v>35</v>
      </c>
      <c r="K62" s="286">
        <f>_xlfn.DAYS(About!$A$3,'Core Indicators'!ES62)</f>
        <v>66</v>
      </c>
      <c r="L62" s="286">
        <f>_xlfn.DAYS(About!$A$3,'Core Indicators'!FI62)</f>
        <v>246</v>
      </c>
      <c r="M62" s="286">
        <f>_xlfn.DAYS(About!$A$3,'Core Indicators'!GG62)</f>
        <v>34</v>
      </c>
      <c r="N62" s="286">
        <f>_xlfn.DAYS(About!$A$3,'Core Indicators'!GO62)</f>
        <v>34</v>
      </c>
      <c r="O62" s="286">
        <f>_xlfn.DAYS(About!$A$3,'Core Indicators'!GW62)</f>
        <v>34</v>
      </c>
      <c r="P62" s="286">
        <f>_xlfn.DAYS(About!$A$3,'Core Indicators'!HE62)</f>
        <v>34</v>
      </c>
      <c r="Q62" s="286">
        <f>_xlfn.DAYS(About!$A$3,'Core Indicators'!HM62)</f>
        <v>34</v>
      </c>
      <c r="R62" s="286">
        <f>_xlfn.DAYS(About!$A$3,'Core Indicators'!HU62)</f>
        <v>34</v>
      </c>
      <c r="S62" s="286">
        <f>_xlfn.DAYS(About!$A$3,'Core Indicators'!IC62)</f>
        <v>34</v>
      </c>
      <c r="T62" s="286">
        <f>_xlfn.DAYS(About!$A$3,'Core Indicators'!IK62)</f>
        <v>34</v>
      </c>
      <c r="U62" s="286">
        <f>_xlfn.DAYS(About!$A$3,'Core Indicators'!IS62)</f>
        <v>34</v>
      </c>
      <c r="V62" s="287">
        <f t="shared" si="0"/>
        <v>59.1</v>
      </c>
    </row>
    <row r="63" spans="1:22" x14ac:dyDescent="0.3">
      <c r="A63" s="285" t="str">
        <f>Lists!C:C</f>
        <v>IRQ002</v>
      </c>
      <c r="B63" s="286">
        <f>_xlfn.DAYS(About!$A$3,'Core Indicators'!U63)</f>
        <v>93</v>
      </c>
      <c r="C63" s="286">
        <f>_xlfn.DAYS(About!$A$3,'Core Indicators'!AC63)</f>
        <v>77</v>
      </c>
      <c r="D63" s="286">
        <f>_xlfn.DAYS(About!$A$3,'Core Indicators'!AK63)</f>
        <v>66</v>
      </c>
      <c r="E63" s="286">
        <f>_xlfn.DAYS(About!$A$3,'Core Indicators'!AS63)</f>
        <v>35</v>
      </c>
      <c r="F63" s="286">
        <f>_xlfn.DAYS(About!$A$3,'Core Indicators'!BQ63)</f>
        <v>35</v>
      </c>
      <c r="G63" s="286">
        <f>_xlfn.DAYS(About!$A$3,'Core Indicators'!DM63)</f>
        <v>77</v>
      </c>
      <c r="H63" s="286">
        <f>_xlfn.DAYS(About!$A$3,'Core Indicators'!DU63)</f>
        <v>77</v>
      </c>
      <c r="I63" s="286">
        <f>_xlfn.DAYS(About!$A$3,'Core Indicators'!EC63)</f>
        <v>246</v>
      </c>
      <c r="J63" s="286">
        <f>_xlfn.DAYS(About!$A$3,'Core Indicators'!EK63)</f>
        <v>246</v>
      </c>
      <c r="K63" s="286">
        <f>_xlfn.DAYS(About!$A$3,'Core Indicators'!ES63)</f>
        <v>35</v>
      </c>
      <c r="L63" s="286">
        <f>_xlfn.DAYS(About!$A$3,'Core Indicators'!FI63)</f>
        <v>329</v>
      </c>
      <c r="M63" s="286">
        <f>_xlfn.DAYS(About!$A$3,'Core Indicators'!GG63)</f>
        <v>34</v>
      </c>
      <c r="N63" s="286">
        <f>_xlfn.DAYS(About!$A$3,'Core Indicators'!GO63)</f>
        <v>34</v>
      </c>
      <c r="O63" s="286">
        <f>_xlfn.DAYS(About!$A$3,'Core Indicators'!GW63)</f>
        <v>34</v>
      </c>
      <c r="P63" s="286">
        <f>_xlfn.DAYS(About!$A$3,'Core Indicators'!HE63)</f>
        <v>34</v>
      </c>
      <c r="Q63" s="286">
        <f>_xlfn.DAYS(About!$A$3,'Core Indicators'!HM63)</f>
        <v>34</v>
      </c>
      <c r="R63" s="286">
        <f>_xlfn.DAYS(About!$A$3,'Core Indicators'!HU63)</f>
        <v>34</v>
      </c>
      <c r="S63" s="286">
        <f>_xlfn.DAYS(About!$A$3,'Core Indicators'!IC63)</f>
        <v>34</v>
      </c>
      <c r="T63" s="286">
        <f>_xlfn.DAYS(About!$A$3,'Core Indicators'!IK63)</f>
        <v>34</v>
      </c>
      <c r="U63" s="286">
        <f>_xlfn.DAYS(About!$A$3,'Core Indicators'!IS63)</f>
        <v>34</v>
      </c>
      <c r="V63" s="287">
        <f t="shared" si="0"/>
        <v>118</v>
      </c>
    </row>
    <row r="64" spans="1:22" x14ac:dyDescent="0.3">
      <c r="A64" s="285" t="str">
        <f>Lists!C:C</f>
        <v>IRQ003</v>
      </c>
      <c r="B64" s="286">
        <f>_xlfn.DAYS(About!$A$3,'Core Indicators'!U64)</f>
        <v>246</v>
      </c>
      <c r="C64" s="286">
        <f>_xlfn.DAYS(About!$A$3,'Core Indicators'!AC64)</f>
        <v>35</v>
      </c>
      <c r="D64" s="286">
        <f>_xlfn.DAYS(About!$A$3,'Core Indicators'!AK64)</f>
        <v>35</v>
      </c>
      <c r="E64" s="286">
        <f>_xlfn.DAYS(About!$A$3,'Core Indicators'!AS64)</f>
        <v>35</v>
      </c>
      <c r="F64" s="286">
        <f>_xlfn.DAYS(About!$A$3,'Core Indicators'!BQ64)</f>
        <v>35</v>
      </c>
      <c r="G64" s="286">
        <f>_xlfn.DAYS(About!$A$3,'Core Indicators'!DM64)</f>
        <v>35</v>
      </c>
      <c r="H64" s="286">
        <f>_xlfn.DAYS(About!$A$3,'Core Indicators'!DU64)</f>
        <v>35</v>
      </c>
      <c r="I64" s="286">
        <f>_xlfn.DAYS(About!$A$3,'Core Indicators'!EC64)</f>
        <v>35</v>
      </c>
      <c r="J64" s="286">
        <f>_xlfn.DAYS(About!$A$3,'Core Indicators'!EK64)</f>
        <v>35</v>
      </c>
      <c r="K64" s="286">
        <f>_xlfn.DAYS(About!$A$3,'Core Indicators'!ES64)</f>
        <v>35</v>
      </c>
      <c r="L64" s="286">
        <f>_xlfn.DAYS(About!$A$3,'Core Indicators'!FI64)</f>
        <v>685</v>
      </c>
      <c r="M64" s="286">
        <f>_xlfn.DAYS(About!$A$3,'Core Indicators'!GG64)</f>
        <v>34</v>
      </c>
      <c r="N64" s="286">
        <f>_xlfn.DAYS(About!$A$3,'Core Indicators'!GO64)</f>
        <v>34</v>
      </c>
      <c r="O64" s="286">
        <f>_xlfn.DAYS(About!$A$3,'Core Indicators'!GW64)</f>
        <v>34</v>
      </c>
      <c r="P64" s="286">
        <f>_xlfn.DAYS(About!$A$3,'Core Indicators'!HE64)</f>
        <v>34</v>
      </c>
      <c r="Q64" s="286">
        <f>_xlfn.DAYS(About!$A$3,'Core Indicators'!HM64)</f>
        <v>34</v>
      </c>
      <c r="R64" s="286">
        <f>_xlfn.DAYS(About!$A$3,'Core Indicators'!HU64)</f>
        <v>34</v>
      </c>
      <c r="S64" s="286">
        <f>_xlfn.DAYS(About!$A$3,'Core Indicators'!IC64)</f>
        <v>34</v>
      </c>
      <c r="T64" s="286">
        <f>_xlfn.DAYS(About!$A$3,'Core Indicators'!IK64)</f>
        <v>34</v>
      </c>
      <c r="U64" s="286">
        <f>_xlfn.DAYS(About!$A$3,'Core Indicators'!IS64)</f>
        <v>34</v>
      </c>
      <c r="V64" s="287">
        <f t="shared" si="0"/>
        <v>99.9</v>
      </c>
    </row>
    <row r="65" spans="1:22" x14ac:dyDescent="0.3">
      <c r="A65" s="285" t="str">
        <f>Lists!C:C</f>
        <v>ITA002</v>
      </c>
      <c r="B65" s="286">
        <f>_xlfn.DAYS(About!$A$3,'Core Indicators'!U65)</f>
        <v>685</v>
      </c>
      <c r="C65" s="286">
        <f>_xlfn.DAYS(About!$A$3,'Core Indicators'!AC65)</f>
        <v>624</v>
      </c>
      <c r="D65" s="286">
        <f>_xlfn.DAYS(About!$A$3,'Core Indicators'!AK65)</f>
        <v>624</v>
      </c>
      <c r="E65" s="286">
        <f>_xlfn.DAYS(About!$A$3,'Core Indicators'!AS65)</f>
        <v>624</v>
      </c>
      <c r="F65" s="286">
        <f>_xlfn.DAYS(About!$A$3,'Core Indicators'!BQ65)</f>
        <v>633</v>
      </c>
      <c r="G65" s="286">
        <f>_xlfn.DAYS(About!$A$3,'Core Indicators'!DM65)</f>
        <v>624</v>
      </c>
      <c r="H65" s="286">
        <f>_xlfn.DAYS(About!$A$3,'Core Indicators'!DU65)</f>
        <v>624</v>
      </c>
      <c r="I65" s="286">
        <f>_xlfn.DAYS(About!$A$3,'Core Indicators'!EC65)</f>
        <v>624</v>
      </c>
      <c r="J65" s="286">
        <f>_xlfn.DAYS(About!$A$3,'Core Indicators'!EK65)</f>
        <v>624</v>
      </c>
      <c r="K65" s="286">
        <f>_xlfn.DAYS(About!$A$3,'Core Indicators'!ES65)</f>
        <v>624</v>
      </c>
      <c r="L65" s="286">
        <f>_xlfn.DAYS(About!$A$3,'Core Indicators'!FI65)</f>
        <v>685</v>
      </c>
      <c r="M65" s="286">
        <f>_xlfn.DAYS(About!$A$3,'Core Indicators'!GG65)</f>
        <v>624</v>
      </c>
      <c r="N65" s="286">
        <f>_xlfn.DAYS(About!$A$3,'Core Indicators'!GO65)</f>
        <v>624</v>
      </c>
      <c r="O65" s="286">
        <f>_xlfn.DAYS(About!$A$3,'Core Indicators'!GW65)</f>
        <v>624</v>
      </c>
      <c r="P65" s="286">
        <f>_xlfn.DAYS(About!$A$3,'Core Indicators'!HE65)</f>
        <v>624</v>
      </c>
      <c r="Q65" s="286">
        <f>_xlfn.DAYS(About!$A$3,'Core Indicators'!HM65)</f>
        <v>624</v>
      </c>
      <c r="R65" s="286">
        <f>_xlfn.DAYS(About!$A$3,'Core Indicators'!HU65)</f>
        <v>624</v>
      </c>
      <c r="S65" s="286">
        <f>_xlfn.DAYS(About!$A$3,'Core Indicators'!IC65)</f>
        <v>624</v>
      </c>
      <c r="T65" s="286">
        <f>_xlfn.DAYS(About!$A$3,'Core Indicators'!IK65)</f>
        <v>624</v>
      </c>
      <c r="U65" s="286">
        <f>_xlfn.DAYS(About!$A$3,'Core Indicators'!IS65)</f>
        <v>624</v>
      </c>
      <c r="V65" s="287">
        <f t="shared" si="0"/>
        <v>631</v>
      </c>
    </row>
    <row r="66" spans="1:22" x14ac:dyDescent="0.3">
      <c r="A66" s="285" t="str">
        <f>Lists!C:C</f>
        <v>JOR002</v>
      </c>
      <c r="B66" s="286">
        <f>_xlfn.DAYS(About!$A$3,'Core Indicators'!U66)</f>
        <v>31</v>
      </c>
      <c r="C66" s="286">
        <f>_xlfn.DAYS(About!$A$3,'Core Indicators'!AC66)</f>
        <v>31</v>
      </c>
      <c r="D66" s="286">
        <f>_xlfn.DAYS(About!$A$3,'Core Indicators'!AK66)</f>
        <v>31</v>
      </c>
      <c r="E66" s="286">
        <f>_xlfn.DAYS(About!$A$3,'Core Indicators'!AS66)</f>
        <v>31</v>
      </c>
      <c r="F66" s="286">
        <f>_xlfn.DAYS(About!$A$3,'Core Indicators'!BQ66)</f>
        <v>31</v>
      </c>
      <c r="G66" s="286">
        <f>_xlfn.DAYS(About!$A$3,'Core Indicators'!DM66)</f>
        <v>31</v>
      </c>
      <c r="H66" s="286">
        <f>_xlfn.DAYS(About!$A$3,'Core Indicators'!DU66)</f>
        <v>31</v>
      </c>
      <c r="I66" s="286">
        <f>_xlfn.DAYS(About!$A$3,'Core Indicators'!EC66)</f>
        <v>31</v>
      </c>
      <c r="J66" s="286">
        <f>_xlfn.DAYS(About!$A$3,'Core Indicators'!EK66)</f>
        <v>31</v>
      </c>
      <c r="K66" s="286">
        <f>_xlfn.DAYS(About!$A$3,'Core Indicators'!ES66)</f>
        <v>31</v>
      </c>
      <c r="L66" s="286">
        <f>_xlfn.DAYS(About!$A$3,'Core Indicators'!FI66)</f>
        <v>181</v>
      </c>
      <c r="M66" s="286">
        <f>_xlfn.DAYS(About!$A$3,'Core Indicators'!GG66)</f>
        <v>34</v>
      </c>
      <c r="N66" s="286">
        <f>_xlfn.DAYS(About!$A$3,'Core Indicators'!GO66)</f>
        <v>34</v>
      </c>
      <c r="O66" s="286">
        <f>_xlfn.DAYS(About!$A$3,'Core Indicators'!GW66)</f>
        <v>34</v>
      </c>
      <c r="P66" s="286">
        <f>_xlfn.DAYS(About!$A$3,'Core Indicators'!HE66)</f>
        <v>34</v>
      </c>
      <c r="Q66" s="286">
        <f>_xlfn.DAYS(About!$A$3,'Core Indicators'!HM66)</f>
        <v>34</v>
      </c>
      <c r="R66" s="286">
        <f>_xlfn.DAYS(About!$A$3,'Core Indicators'!HU66)</f>
        <v>34</v>
      </c>
      <c r="S66" s="286">
        <f>_xlfn.DAYS(About!$A$3,'Core Indicators'!IC66)</f>
        <v>34</v>
      </c>
      <c r="T66" s="286">
        <f>_xlfn.DAYS(About!$A$3,'Core Indicators'!IK66)</f>
        <v>34</v>
      </c>
      <c r="U66" s="286">
        <f>_xlfn.DAYS(About!$A$3,'Core Indicators'!IS66)</f>
        <v>34</v>
      </c>
      <c r="V66" s="287">
        <f t="shared" si="0"/>
        <v>46.3</v>
      </c>
    </row>
    <row r="67" spans="1:22" x14ac:dyDescent="0.3">
      <c r="A67" s="285" t="str">
        <f>Lists!C:C</f>
        <v>KEN001</v>
      </c>
      <c r="B67" s="286">
        <f>_xlfn.DAYS(About!$A$3,'Core Indicators'!U67)</f>
        <v>85</v>
      </c>
      <c r="C67" s="286">
        <f>_xlfn.DAYS(About!$A$3,'Core Indicators'!AC67)</f>
        <v>182</v>
      </c>
      <c r="D67" s="286">
        <f>_xlfn.DAYS(About!$A$3,'Core Indicators'!AK67)</f>
        <v>182</v>
      </c>
      <c r="E67" s="286">
        <f>_xlfn.DAYS(About!$A$3,'Core Indicators'!AS67)</f>
        <v>182</v>
      </c>
      <c r="F67" s="286">
        <f>_xlfn.DAYS(About!$A$3,'Core Indicators'!BQ67)</f>
        <v>32</v>
      </c>
      <c r="G67" s="286">
        <f>_xlfn.DAYS(About!$A$3,'Core Indicators'!DM67)</f>
        <v>182</v>
      </c>
      <c r="H67" s="286">
        <f>_xlfn.DAYS(About!$A$3,'Core Indicators'!DU67)</f>
        <v>182</v>
      </c>
      <c r="I67" s="286">
        <f>_xlfn.DAYS(About!$A$3,'Core Indicators'!EC67)</f>
        <v>182</v>
      </c>
      <c r="J67" s="286">
        <f>_xlfn.DAYS(About!$A$3,'Core Indicators'!EK67)</f>
        <v>182</v>
      </c>
      <c r="K67" s="286">
        <f>_xlfn.DAYS(About!$A$3,'Core Indicators'!ES67)</f>
        <v>182</v>
      </c>
      <c r="L67" s="286">
        <f>_xlfn.DAYS(About!$A$3,'Core Indicators'!FI67)</f>
        <v>555</v>
      </c>
      <c r="M67" s="286">
        <f>_xlfn.DAYS(About!$A$3,'Core Indicators'!GG67)</f>
        <v>32</v>
      </c>
      <c r="N67" s="286">
        <f>_xlfn.DAYS(About!$A$3,'Core Indicators'!GO67)</f>
        <v>32</v>
      </c>
      <c r="O67" s="286">
        <f>_xlfn.DAYS(About!$A$3,'Core Indicators'!GW67)</f>
        <v>32</v>
      </c>
      <c r="P67" s="286">
        <f>_xlfn.DAYS(About!$A$3,'Core Indicators'!HE67)</f>
        <v>32</v>
      </c>
      <c r="Q67" s="286">
        <f>_xlfn.DAYS(About!$A$3,'Core Indicators'!HM67)</f>
        <v>32</v>
      </c>
      <c r="R67" s="286">
        <f>_xlfn.DAYS(About!$A$3,'Core Indicators'!HU67)</f>
        <v>32</v>
      </c>
      <c r="S67" s="286">
        <f>_xlfn.DAYS(About!$A$3,'Core Indicators'!IC67)</f>
        <v>32</v>
      </c>
      <c r="T67" s="286">
        <f>_xlfn.DAYS(About!$A$3,'Core Indicators'!IK67)</f>
        <v>32</v>
      </c>
      <c r="U67" s="286">
        <f>_xlfn.DAYS(About!$A$3,'Core Indicators'!IS67)</f>
        <v>32</v>
      </c>
      <c r="V67" s="287">
        <f t="shared" si="0"/>
        <v>189.3</v>
      </c>
    </row>
    <row r="68" spans="1:22" x14ac:dyDescent="0.3">
      <c r="A68" s="285" t="str">
        <f>Lists!C:C</f>
        <v>KEN002</v>
      </c>
      <c r="B68" s="286">
        <f>_xlfn.DAYS(About!$A$3,'Core Indicators'!U68)</f>
        <v>685</v>
      </c>
      <c r="C68" s="286">
        <f>_xlfn.DAYS(About!$A$3,'Core Indicators'!AC68)</f>
        <v>182</v>
      </c>
      <c r="D68" s="286">
        <f>_xlfn.DAYS(About!$A$3,'Core Indicators'!AK68)</f>
        <v>32</v>
      </c>
      <c r="E68" s="286">
        <f>_xlfn.DAYS(About!$A$3,'Core Indicators'!AS68)</f>
        <v>32</v>
      </c>
      <c r="F68" s="286">
        <f>_xlfn.DAYS(About!$A$3,'Core Indicators'!BQ68)</f>
        <v>685</v>
      </c>
      <c r="G68" s="286">
        <f>_xlfn.DAYS(About!$A$3,'Core Indicators'!DM68)</f>
        <v>276</v>
      </c>
      <c r="H68" s="286">
        <f>_xlfn.DAYS(About!$A$3,'Core Indicators'!DU68)</f>
        <v>276</v>
      </c>
      <c r="I68" s="286">
        <f>_xlfn.DAYS(About!$A$3,'Core Indicators'!EC68)</f>
        <v>182</v>
      </c>
      <c r="J68" s="286">
        <f>_xlfn.DAYS(About!$A$3,'Core Indicators'!EK68)</f>
        <v>276</v>
      </c>
      <c r="K68" s="286">
        <f>_xlfn.DAYS(About!$A$3,'Core Indicators'!ES68)</f>
        <v>276</v>
      </c>
      <c r="L68" s="286">
        <f>_xlfn.DAYS(About!$A$3,'Core Indicators'!FI68)</f>
        <v>685</v>
      </c>
      <c r="M68" s="286">
        <f>_xlfn.DAYS(About!$A$3,'Core Indicators'!GG68)</f>
        <v>429</v>
      </c>
      <c r="N68" s="286">
        <f>_xlfn.DAYS(About!$A$3,'Core Indicators'!GO68)</f>
        <v>429</v>
      </c>
      <c r="O68" s="286">
        <f>_xlfn.DAYS(About!$A$3,'Core Indicators'!GW68)</f>
        <v>429</v>
      </c>
      <c r="P68" s="286">
        <f>_xlfn.DAYS(About!$A$3,'Core Indicators'!HE68)</f>
        <v>429</v>
      </c>
      <c r="Q68" s="286">
        <f>_xlfn.DAYS(About!$A$3,'Core Indicators'!HM68)</f>
        <v>429</v>
      </c>
      <c r="R68" s="286">
        <f>_xlfn.DAYS(About!$A$3,'Core Indicators'!HU68)</f>
        <v>429</v>
      </c>
      <c r="S68" s="286">
        <f>_xlfn.DAYS(About!$A$3,'Core Indicators'!IC68)</f>
        <v>429</v>
      </c>
      <c r="T68" s="286">
        <f>_xlfn.DAYS(About!$A$3,'Core Indicators'!IK68)</f>
        <v>429</v>
      </c>
      <c r="U68" s="286">
        <f>_xlfn.DAYS(About!$A$3,'Core Indicators'!IS68)</f>
        <v>429</v>
      </c>
      <c r="V68" s="287">
        <f t="shared" ref="V68:V131" si="1">AVERAGE(D68:M68)</f>
        <v>314.89999999999998</v>
      </c>
    </row>
    <row r="69" spans="1:22" x14ac:dyDescent="0.3">
      <c r="A69" s="285" t="str">
        <f>Lists!C:C</f>
        <v>KEN003</v>
      </c>
      <c r="B69" s="286">
        <f>_xlfn.DAYS(About!$A$3,'Core Indicators'!U69)</f>
        <v>85</v>
      </c>
      <c r="C69" s="286">
        <f>_xlfn.DAYS(About!$A$3,'Core Indicators'!AC69)</f>
        <v>182</v>
      </c>
      <c r="D69" s="286">
        <f>_xlfn.DAYS(About!$A$3,'Core Indicators'!AK69)</f>
        <v>182</v>
      </c>
      <c r="E69" s="286">
        <f>_xlfn.DAYS(About!$A$3,'Core Indicators'!AS69)</f>
        <v>555</v>
      </c>
      <c r="F69" s="286">
        <f>_xlfn.DAYS(About!$A$3,'Core Indicators'!BQ69)</f>
        <v>555</v>
      </c>
      <c r="G69" s="286">
        <f>_xlfn.DAYS(About!$A$3,'Core Indicators'!DM69)</f>
        <v>182</v>
      </c>
      <c r="H69" s="286">
        <f>_xlfn.DAYS(About!$A$3,'Core Indicators'!DU69)</f>
        <v>182</v>
      </c>
      <c r="I69" s="286">
        <f>_xlfn.DAYS(About!$A$3,'Core Indicators'!EC69)</f>
        <v>182</v>
      </c>
      <c r="J69" s="286">
        <f>_xlfn.DAYS(About!$A$3,'Core Indicators'!EK69)</f>
        <v>182</v>
      </c>
      <c r="K69" s="286">
        <f>_xlfn.DAYS(About!$A$3,'Core Indicators'!ES69)</f>
        <v>555</v>
      </c>
      <c r="L69" s="286">
        <f>_xlfn.DAYS(About!$A$3,'Core Indicators'!FI69)</f>
        <v>555</v>
      </c>
      <c r="M69" s="286">
        <f>_xlfn.DAYS(About!$A$3,'Core Indicators'!GG69)</f>
        <v>429</v>
      </c>
      <c r="N69" s="286">
        <f>_xlfn.DAYS(About!$A$3,'Core Indicators'!GO69)</f>
        <v>429</v>
      </c>
      <c r="O69" s="286">
        <f>_xlfn.DAYS(About!$A$3,'Core Indicators'!GW69)</f>
        <v>429</v>
      </c>
      <c r="P69" s="286">
        <f>_xlfn.DAYS(About!$A$3,'Core Indicators'!HE69)</f>
        <v>429</v>
      </c>
      <c r="Q69" s="286">
        <f>_xlfn.DAYS(About!$A$3,'Core Indicators'!HM69)</f>
        <v>429</v>
      </c>
      <c r="R69" s="286">
        <f>_xlfn.DAYS(About!$A$3,'Core Indicators'!HU69)</f>
        <v>429</v>
      </c>
      <c r="S69" s="286">
        <f>_xlfn.DAYS(About!$A$3,'Core Indicators'!IC69)</f>
        <v>429</v>
      </c>
      <c r="T69" s="286">
        <f>_xlfn.DAYS(About!$A$3,'Core Indicators'!IK69)</f>
        <v>429</v>
      </c>
      <c r="U69" s="286">
        <f>_xlfn.DAYS(About!$A$3,'Core Indicators'!IS69)</f>
        <v>429</v>
      </c>
      <c r="V69" s="287">
        <f t="shared" si="1"/>
        <v>355.9</v>
      </c>
    </row>
    <row r="70" spans="1:22" x14ac:dyDescent="0.3">
      <c r="A70" s="285" t="str">
        <f>Lists!C:C</f>
        <v>KEN005</v>
      </c>
      <c r="B70" s="286">
        <f>_xlfn.DAYS(About!$A$3,'Core Indicators'!U70)</f>
        <v>209</v>
      </c>
      <c r="C70" s="286">
        <f>_xlfn.DAYS(About!$A$3,'Core Indicators'!AC70)</f>
        <v>209</v>
      </c>
      <c r="D70" s="286">
        <f>_xlfn.DAYS(About!$A$3,'Core Indicators'!AK70)</f>
        <v>209</v>
      </c>
      <c r="E70" s="286">
        <f>_xlfn.DAYS(About!$A$3,'Core Indicators'!AS70)</f>
        <v>209</v>
      </c>
      <c r="F70" s="286">
        <f>_xlfn.DAYS(About!$A$3,'Core Indicators'!BQ70)</f>
        <v>209</v>
      </c>
      <c r="G70" s="286">
        <f>_xlfn.DAYS(About!$A$3,'Core Indicators'!DM70)</f>
        <v>209</v>
      </c>
      <c r="H70" s="286">
        <f>_xlfn.DAYS(About!$A$3,'Core Indicators'!DU70)</f>
        <v>209</v>
      </c>
      <c r="I70" s="286">
        <f>_xlfn.DAYS(About!$A$3,'Core Indicators'!EC70)</f>
        <v>209</v>
      </c>
      <c r="J70" s="286">
        <f>_xlfn.DAYS(About!$A$3,'Core Indicators'!EK70)</f>
        <v>209</v>
      </c>
      <c r="K70" s="286">
        <f>_xlfn.DAYS(About!$A$3,'Core Indicators'!ES70)</f>
        <v>209</v>
      </c>
      <c r="L70" s="286">
        <f>_xlfn.DAYS(About!$A$3,'Core Indicators'!FI70)</f>
        <v>246</v>
      </c>
      <c r="M70" s="286">
        <f>_xlfn.DAYS(About!$A$3,'Core Indicators'!GG70)</f>
        <v>246</v>
      </c>
      <c r="N70" s="286">
        <f>_xlfn.DAYS(About!$A$3,'Core Indicators'!GO70)</f>
        <v>246</v>
      </c>
      <c r="O70" s="286">
        <f>_xlfn.DAYS(About!$A$3,'Core Indicators'!GW70)</f>
        <v>246</v>
      </c>
      <c r="P70" s="286">
        <f>_xlfn.DAYS(About!$A$3,'Core Indicators'!HE70)</f>
        <v>246</v>
      </c>
      <c r="Q70" s="286">
        <f>_xlfn.DAYS(About!$A$3,'Core Indicators'!HM70)</f>
        <v>246</v>
      </c>
      <c r="R70" s="286">
        <f>_xlfn.DAYS(About!$A$3,'Core Indicators'!HU70)</f>
        <v>246</v>
      </c>
      <c r="S70" s="286">
        <f>_xlfn.DAYS(About!$A$3,'Core Indicators'!IC70)</f>
        <v>246</v>
      </c>
      <c r="T70" s="286">
        <f>_xlfn.DAYS(About!$A$3,'Core Indicators'!IK70)</f>
        <v>246</v>
      </c>
      <c r="U70" s="286">
        <f>_xlfn.DAYS(About!$A$3,'Core Indicators'!IS70)</f>
        <v>246</v>
      </c>
      <c r="V70" s="287">
        <f t="shared" si="1"/>
        <v>216.4</v>
      </c>
    </row>
    <row r="71" spans="1:22" x14ac:dyDescent="0.3">
      <c r="A71" s="285" t="str">
        <f>Lists!C:C</f>
        <v>LBN002</v>
      </c>
      <c r="B71" s="286">
        <f>_xlfn.DAYS(About!$A$3,'Core Indicators'!U71)</f>
        <v>209</v>
      </c>
      <c r="C71" s="286">
        <f>_xlfn.DAYS(About!$A$3,'Core Indicators'!AC71)</f>
        <v>209</v>
      </c>
      <c r="D71" s="286">
        <f>_xlfn.DAYS(About!$A$3,'Core Indicators'!AK71)</f>
        <v>209</v>
      </c>
      <c r="E71" s="286">
        <f>_xlfn.DAYS(About!$A$3,'Core Indicators'!AS71)</f>
        <v>209</v>
      </c>
      <c r="F71" s="286">
        <f>_xlfn.DAYS(About!$A$3,'Core Indicators'!BQ71)</f>
        <v>64</v>
      </c>
      <c r="G71" s="286">
        <f>_xlfn.DAYS(About!$A$3,'Core Indicators'!DM71)</f>
        <v>64</v>
      </c>
      <c r="H71" s="286">
        <f>_xlfn.DAYS(About!$A$3,'Core Indicators'!DU71)</f>
        <v>64</v>
      </c>
      <c r="I71" s="286">
        <f>_xlfn.DAYS(About!$A$3,'Core Indicators'!EC71)</f>
        <v>64</v>
      </c>
      <c r="J71" s="286">
        <f>_xlfn.DAYS(About!$A$3,'Core Indicators'!EK71)</f>
        <v>64</v>
      </c>
      <c r="K71" s="286">
        <f>_xlfn.DAYS(About!$A$3,'Core Indicators'!ES71)</f>
        <v>64</v>
      </c>
      <c r="L71" s="286">
        <f>_xlfn.DAYS(About!$A$3,'Core Indicators'!FI71)</f>
        <v>209</v>
      </c>
      <c r="M71" s="286">
        <f>_xlfn.DAYS(About!$A$3,'Core Indicators'!GG71)</f>
        <v>34</v>
      </c>
      <c r="N71" s="286">
        <f>_xlfn.DAYS(About!$A$3,'Core Indicators'!GO71)</f>
        <v>34</v>
      </c>
      <c r="O71" s="286">
        <f>_xlfn.DAYS(About!$A$3,'Core Indicators'!GW71)</f>
        <v>34</v>
      </c>
      <c r="P71" s="286">
        <f>_xlfn.DAYS(About!$A$3,'Core Indicators'!HE71)</f>
        <v>34</v>
      </c>
      <c r="Q71" s="286">
        <f>_xlfn.DAYS(About!$A$3,'Core Indicators'!HM71)</f>
        <v>34</v>
      </c>
      <c r="R71" s="286">
        <f>_xlfn.DAYS(About!$A$3,'Core Indicators'!HU71)</f>
        <v>34</v>
      </c>
      <c r="S71" s="286">
        <f>_xlfn.DAYS(About!$A$3,'Core Indicators'!IC71)</f>
        <v>34</v>
      </c>
      <c r="T71" s="286">
        <f>_xlfn.DAYS(About!$A$3,'Core Indicators'!IK71)</f>
        <v>34</v>
      </c>
      <c r="U71" s="286">
        <f>_xlfn.DAYS(About!$A$3,'Core Indicators'!IS71)</f>
        <v>34</v>
      </c>
      <c r="V71" s="287">
        <f t="shared" si="1"/>
        <v>104.5</v>
      </c>
    </row>
    <row r="72" spans="1:22" x14ac:dyDescent="0.3">
      <c r="A72" s="285" t="str">
        <f>Lists!C:C</f>
        <v>LBN004</v>
      </c>
      <c r="B72" s="286">
        <f>_xlfn.DAYS(About!$A$3,'Core Indicators'!U72)</f>
        <v>246</v>
      </c>
      <c r="C72" s="286">
        <f>_xlfn.DAYS(About!$A$3,'Core Indicators'!AC72)</f>
        <v>246</v>
      </c>
      <c r="D72" s="286">
        <f>_xlfn.DAYS(About!$A$3,'Core Indicators'!AK72)</f>
        <v>92</v>
      </c>
      <c r="E72" s="286">
        <f>_xlfn.DAYS(About!$A$3,'Core Indicators'!AS72)</f>
        <v>246</v>
      </c>
      <c r="F72" s="286">
        <f>_xlfn.DAYS(About!$A$3,'Core Indicators'!BQ72)</f>
        <v>64</v>
      </c>
      <c r="G72" s="286">
        <f>_xlfn.DAYS(About!$A$3,'Core Indicators'!DM72)</f>
        <v>92</v>
      </c>
      <c r="H72" s="286">
        <f>_xlfn.DAYS(About!$A$3,'Core Indicators'!DU72)</f>
        <v>92</v>
      </c>
      <c r="I72" s="286">
        <f>_xlfn.DAYS(About!$A$3,'Core Indicators'!EC72)</f>
        <v>92</v>
      </c>
      <c r="J72" s="286">
        <f>_xlfn.DAYS(About!$A$3,'Core Indicators'!EK72)</f>
        <v>92</v>
      </c>
      <c r="K72" s="286">
        <f>_xlfn.DAYS(About!$A$3,'Core Indicators'!ES72)</f>
        <v>92</v>
      </c>
      <c r="L72" s="286">
        <f>_xlfn.DAYS(About!$A$3,'Core Indicators'!FI72)</f>
        <v>246</v>
      </c>
      <c r="M72" s="286">
        <f>_xlfn.DAYS(About!$A$3,'Core Indicators'!GG72)</f>
        <v>34</v>
      </c>
      <c r="N72" s="286">
        <f>_xlfn.DAYS(About!$A$3,'Core Indicators'!GO72)</f>
        <v>34</v>
      </c>
      <c r="O72" s="286">
        <f>_xlfn.DAYS(About!$A$3,'Core Indicators'!GW72)</f>
        <v>34</v>
      </c>
      <c r="P72" s="286">
        <f>_xlfn.DAYS(About!$A$3,'Core Indicators'!HE72)</f>
        <v>34</v>
      </c>
      <c r="Q72" s="286">
        <f>_xlfn.DAYS(About!$A$3,'Core Indicators'!HM72)</f>
        <v>34</v>
      </c>
      <c r="R72" s="286">
        <f>_xlfn.DAYS(About!$A$3,'Core Indicators'!HU72)</f>
        <v>34</v>
      </c>
      <c r="S72" s="286">
        <f>_xlfn.DAYS(About!$A$3,'Core Indicators'!IC72)</f>
        <v>34</v>
      </c>
      <c r="T72" s="286">
        <f>_xlfn.DAYS(About!$A$3,'Core Indicators'!IK72)</f>
        <v>34</v>
      </c>
      <c r="U72" s="286">
        <f>_xlfn.DAYS(About!$A$3,'Core Indicators'!IS72)</f>
        <v>34</v>
      </c>
      <c r="V72" s="287">
        <f t="shared" si="1"/>
        <v>114.2</v>
      </c>
    </row>
    <row r="73" spans="1:22" x14ac:dyDescent="0.3">
      <c r="A73" s="285" t="str">
        <f>Lists!C:C</f>
        <v>LBN005</v>
      </c>
      <c r="B73" s="286">
        <f>_xlfn.DAYS(About!$A$3,'Core Indicators'!U73)</f>
        <v>132</v>
      </c>
      <c r="C73" s="286">
        <f>_xlfn.DAYS(About!$A$3,'Core Indicators'!AC73)</f>
        <v>132</v>
      </c>
      <c r="D73" s="286">
        <f>_xlfn.DAYS(About!$A$3,'Core Indicators'!AK73)</f>
        <v>132</v>
      </c>
      <c r="E73" s="286">
        <f>_xlfn.DAYS(About!$A$3,'Core Indicators'!AS73)</f>
        <v>132</v>
      </c>
      <c r="F73" s="286">
        <f>_xlfn.DAYS(About!$A$3,'Core Indicators'!BQ73)</f>
        <v>64</v>
      </c>
      <c r="G73" s="286">
        <f>_xlfn.DAYS(About!$A$3,'Core Indicators'!DM73)</f>
        <v>132</v>
      </c>
      <c r="H73" s="286">
        <f>_xlfn.DAYS(About!$A$3,'Core Indicators'!DU73)</f>
        <v>132</v>
      </c>
      <c r="I73" s="286">
        <f>_xlfn.DAYS(About!$A$3,'Core Indicators'!EC73)</f>
        <v>132</v>
      </c>
      <c r="J73" s="286">
        <f>_xlfn.DAYS(About!$A$3,'Core Indicators'!EK73)</f>
        <v>132</v>
      </c>
      <c r="K73" s="286">
        <f>_xlfn.DAYS(About!$A$3,'Core Indicators'!ES73)</f>
        <v>132</v>
      </c>
      <c r="L73" s="286">
        <f>_xlfn.DAYS(About!$A$3,'Core Indicators'!FI73)</f>
        <v>132</v>
      </c>
      <c r="M73" s="286">
        <f>_xlfn.DAYS(About!$A$3,'Core Indicators'!GG73)</f>
        <v>34</v>
      </c>
      <c r="N73" s="286">
        <f>_xlfn.DAYS(About!$A$3,'Core Indicators'!GO73)</f>
        <v>34</v>
      </c>
      <c r="O73" s="286">
        <f>_xlfn.DAYS(About!$A$3,'Core Indicators'!GW73)</f>
        <v>34</v>
      </c>
      <c r="P73" s="286">
        <f>_xlfn.DAYS(About!$A$3,'Core Indicators'!HE73)</f>
        <v>34</v>
      </c>
      <c r="Q73" s="286">
        <f>_xlfn.DAYS(About!$A$3,'Core Indicators'!HM73)</f>
        <v>34</v>
      </c>
      <c r="R73" s="286">
        <f>_xlfn.DAYS(About!$A$3,'Core Indicators'!HU73)</f>
        <v>34</v>
      </c>
      <c r="S73" s="286">
        <f>_xlfn.DAYS(About!$A$3,'Core Indicators'!IC73)</f>
        <v>34</v>
      </c>
      <c r="T73" s="286">
        <f>_xlfn.DAYS(About!$A$3,'Core Indicators'!IK73)</f>
        <v>34</v>
      </c>
      <c r="U73" s="286">
        <f>_xlfn.DAYS(About!$A$3,'Core Indicators'!IS73)</f>
        <v>34</v>
      </c>
      <c r="V73" s="287">
        <f t="shared" si="1"/>
        <v>115.4</v>
      </c>
    </row>
    <row r="74" spans="1:22" x14ac:dyDescent="0.3">
      <c r="A74" s="285" t="str">
        <f>Lists!C:C</f>
        <v>LSO002</v>
      </c>
      <c r="B74" s="286">
        <f>_xlfn.DAYS(About!$A$3,'Core Indicators'!U74)</f>
        <v>520</v>
      </c>
      <c r="C74" s="286">
        <f>_xlfn.DAYS(About!$A$3,'Core Indicators'!AC74)</f>
        <v>62</v>
      </c>
      <c r="D74" s="286">
        <f>_xlfn.DAYS(About!$A$3,'Core Indicators'!AK74)</f>
        <v>62</v>
      </c>
      <c r="E74" s="286">
        <f>_xlfn.DAYS(About!$A$3,'Core Indicators'!AS74)</f>
        <v>83</v>
      </c>
      <c r="F74" s="286">
        <f>_xlfn.DAYS(About!$A$3,'Core Indicators'!BQ74)</f>
        <v>701</v>
      </c>
      <c r="G74" s="286">
        <f>_xlfn.DAYS(About!$A$3,'Core Indicators'!DM74)</f>
        <v>62</v>
      </c>
      <c r="H74" s="286">
        <f>_xlfn.DAYS(About!$A$3,'Core Indicators'!DU74)</f>
        <v>62</v>
      </c>
      <c r="I74" s="286">
        <f>_xlfn.DAYS(About!$A$3,'Core Indicators'!EC74)</f>
        <v>62</v>
      </c>
      <c r="J74" s="286">
        <f>_xlfn.DAYS(About!$A$3,'Core Indicators'!EK74)</f>
        <v>62</v>
      </c>
      <c r="K74" s="286">
        <f>_xlfn.DAYS(About!$A$3,'Core Indicators'!ES74)</f>
        <v>62</v>
      </c>
      <c r="L74" s="286">
        <f>_xlfn.DAYS(About!$A$3,'Core Indicators'!FI74)</f>
        <v>701</v>
      </c>
      <c r="M74" s="286">
        <f>_xlfn.DAYS(About!$A$3,'Core Indicators'!GG74)</f>
        <v>35</v>
      </c>
      <c r="N74" s="286">
        <f>_xlfn.DAYS(About!$A$3,'Core Indicators'!GO74)</f>
        <v>35</v>
      </c>
      <c r="O74" s="286">
        <f>_xlfn.DAYS(About!$A$3,'Core Indicators'!GW74)</f>
        <v>35</v>
      </c>
      <c r="P74" s="286">
        <f>_xlfn.DAYS(About!$A$3,'Core Indicators'!HE74)</f>
        <v>35</v>
      </c>
      <c r="Q74" s="286">
        <f>_xlfn.DAYS(About!$A$3,'Core Indicators'!HM74)</f>
        <v>35</v>
      </c>
      <c r="R74" s="286">
        <f>_xlfn.DAYS(About!$A$3,'Core Indicators'!HU74)</f>
        <v>35</v>
      </c>
      <c r="S74" s="286">
        <f>_xlfn.DAYS(About!$A$3,'Core Indicators'!IC74)</f>
        <v>35</v>
      </c>
      <c r="T74" s="286">
        <f>_xlfn.DAYS(About!$A$3,'Core Indicators'!IK74)</f>
        <v>35</v>
      </c>
      <c r="U74" s="286">
        <f>_xlfn.DAYS(About!$A$3,'Core Indicators'!IS74)</f>
        <v>35</v>
      </c>
      <c r="V74" s="287">
        <f t="shared" si="1"/>
        <v>189.2</v>
      </c>
    </row>
    <row r="75" spans="1:22" x14ac:dyDescent="0.3">
      <c r="A75" s="285" t="str">
        <f>Lists!C:C</f>
        <v>REG012</v>
      </c>
      <c r="B75" s="286">
        <f>_xlfn.DAYS(About!$A$3,'Core Indicators'!U75)</f>
        <v>14</v>
      </c>
      <c r="C75" s="286">
        <f>_xlfn.DAYS(About!$A$3,'Core Indicators'!AC75)</f>
        <v>14</v>
      </c>
      <c r="D75" s="286">
        <f>_xlfn.DAYS(About!$A$3,'Core Indicators'!AK75)</f>
        <v>14</v>
      </c>
      <c r="E75" s="286">
        <f>_xlfn.DAYS(About!$A$3,'Core Indicators'!AS75)</f>
        <v>31</v>
      </c>
      <c r="F75" s="286">
        <f>_xlfn.DAYS(About!$A$3,'Core Indicators'!BQ75)</f>
        <v>31</v>
      </c>
      <c r="G75" s="286">
        <f>_xlfn.DAYS(About!$A$3,'Core Indicators'!DM75)</f>
        <v>14</v>
      </c>
      <c r="H75" s="286">
        <f>_xlfn.DAYS(About!$A$3,'Core Indicators'!DU75)</f>
        <v>14</v>
      </c>
      <c r="I75" s="286">
        <f>_xlfn.DAYS(About!$A$3,'Core Indicators'!EC75)</f>
        <v>14</v>
      </c>
      <c r="J75" s="286">
        <f>_xlfn.DAYS(About!$A$3,'Core Indicators'!EK75)</f>
        <v>14</v>
      </c>
      <c r="K75" s="286">
        <f>_xlfn.DAYS(About!$A$3,'Core Indicators'!ES75)</f>
        <v>14</v>
      </c>
      <c r="L75" s="286">
        <f>_xlfn.DAYS(About!$A$3,'Core Indicators'!FI75)</f>
        <v>322</v>
      </c>
      <c r="M75" s="286">
        <f>_xlfn.DAYS(About!$A$3,'Core Indicators'!GG75)</f>
        <v>35</v>
      </c>
      <c r="N75" s="286">
        <f>_xlfn.DAYS(About!$A$3,'Core Indicators'!GO75)</f>
        <v>35</v>
      </c>
      <c r="O75" s="286">
        <f>_xlfn.DAYS(About!$A$3,'Core Indicators'!GW75)</f>
        <v>35</v>
      </c>
      <c r="P75" s="286">
        <f>_xlfn.DAYS(About!$A$3,'Core Indicators'!HE75)</f>
        <v>35</v>
      </c>
      <c r="Q75" s="286">
        <f>_xlfn.DAYS(About!$A$3,'Core Indicators'!HM75)</f>
        <v>35</v>
      </c>
      <c r="R75" s="286">
        <f>_xlfn.DAYS(About!$A$3,'Core Indicators'!HU75)</f>
        <v>35</v>
      </c>
      <c r="S75" s="286">
        <f>_xlfn.DAYS(About!$A$3,'Core Indicators'!IC75)</f>
        <v>35</v>
      </c>
      <c r="T75" s="286">
        <f>_xlfn.DAYS(About!$A$3,'Core Indicators'!IK75)</f>
        <v>35</v>
      </c>
      <c r="U75" s="286">
        <f>_xlfn.DAYS(About!$A$3,'Core Indicators'!IS75)</f>
        <v>35</v>
      </c>
      <c r="V75" s="287">
        <f t="shared" si="1"/>
        <v>50.3</v>
      </c>
    </row>
    <row r="76" spans="1:22" x14ac:dyDescent="0.3">
      <c r="A76" s="285" t="str">
        <f>Lists!C:C</f>
        <v>LBY001</v>
      </c>
      <c r="B76" s="286">
        <f>_xlfn.DAYS(About!$A$3,'Core Indicators'!U76)</f>
        <v>246</v>
      </c>
      <c r="C76" s="286">
        <f>_xlfn.DAYS(About!$A$3,'Core Indicators'!AC76)</f>
        <v>246</v>
      </c>
      <c r="D76" s="286">
        <f>_xlfn.DAYS(About!$A$3,'Core Indicators'!AK76)</f>
        <v>246</v>
      </c>
      <c r="E76" s="286">
        <f>_xlfn.DAYS(About!$A$3,'Core Indicators'!AS76)</f>
        <v>94</v>
      </c>
      <c r="F76" s="286">
        <f>_xlfn.DAYS(About!$A$3,'Core Indicators'!BQ76)</f>
        <v>37</v>
      </c>
      <c r="G76" s="286">
        <f>_xlfn.DAYS(About!$A$3,'Core Indicators'!DM76)</f>
        <v>246</v>
      </c>
      <c r="H76" s="286">
        <f>_xlfn.DAYS(About!$A$3,'Core Indicators'!DU76)</f>
        <v>246</v>
      </c>
      <c r="I76" s="286">
        <f>_xlfn.DAYS(About!$A$3,'Core Indicators'!EC76)</f>
        <v>246</v>
      </c>
      <c r="J76" s="286">
        <f>_xlfn.DAYS(About!$A$3,'Core Indicators'!EK76)</f>
        <v>246</v>
      </c>
      <c r="K76" s="286">
        <f>_xlfn.DAYS(About!$A$3,'Core Indicators'!ES76)</f>
        <v>246</v>
      </c>
      <c r="L76" s="286">
        <f>_xlfn.DAYS(About!$A$3,'Core Indicators'!FI76)</f>
        <v>246</v>
      </c>
      <c r="M76" s="286">
        <f>_xlfn.DAYS(About!$A$3,'Core Indicators'!GG76)</f>
        <v>34</v>
      </c>
      <c r="N76" s="286">
        <f>_xlfn.DAYS(About!$A$3,'Core Indicators'!GO76)</f>
        <v>34</v>
      </c>
      <c r="O76" s="286">
        <f>_xlfn.DAYS(About!$A$3,'Core Indicators'!GW76)</f>
        <v>34</v>
      </c>
      <c r="P76" s="286">
        <f>_xlfn.DAYS(About!$A$3,'Core Indicators'!HE76)</f>
        <v>34</v>
      </c>
      <c r="Q76" s="286">
        <f>_xlfn.DAYS(About!$A$3,'Core Indicators'!HM76)</f>
        <v>34</v>
      </c>
      <c r="R76" s="286">
        <f>_xlfn.DAYS(About!$A$3,'Core Indicators'!HU76)</f>
        <v>34</v>
      </c>
      <c r="S76" s="286">
        <f>_xlfn.DAYS(About!$A$3,'Core Indicators'!IC76)</f>
        <v>34</v>
      </c>
      <c r="T76" s="286">
        <f>_xlfn.DAYS(About!$A$3,'Core Indicators'!IK76)</f>
        <v>34</v>
      </c>
      <c r="U76" s="286">
        <f>_xlfn.DAYS(About!$A$3,'Core Indicators'!IS76)</f>
        <v>34</v>
      </c>
      <c r="V76" s="287">
        <f t="shared" si="1"/>
        <v>188.7</v>
      </c>
    </row>
    <row r="77" spans="1:22" x14ac:dyDescent="0.3">
      <c r="A77" s="285" t="str">
        <f>Lists!C:C</f>
        <v>LBY002</v>
      </c>
      <c r="B77" s="286">
        <f>_xlfn.DAYS(About!$A$3,'Core Indicators'!U77)</f>
        <v>94</v>
      </c>
      <c r="C77" s="286">
        <f>_xlfn.DAYS(About!$A$3,'Core Indicators'!AC77)</f>
        <v>94</v>
      </c>
      <c r="D77" s="286">
        <f>_xlfn.DAYS(About!$A$3,'Core Indicators'!AK77)</f>
        <v>83</v>
      </c>
      <c r="E77" s="286">
        <f>_xlfn.DAYS(About!$A$3,'Core Indicators'!AS77)</f>
        <v>83</v>
      </c>
      <c r="F77" s="286">
        <f>_xlfn.DAYS(About!$A$3,'Core Indicators'!BQ77)</f>
        <v>37</v>
      </c>
      <c r="G77" s="286">
        <f>_xlfn.DAYS(About!$A$3,'Core Indicators'!DM77)</f>
        <v>85</v>
      </c>
      <c r="H77" s="286">
        <f>_xlfn.DAYS(About!$A$3,'Core Indicators'!DU77)</f>
        <v>94</v>
      </c>
      <c r="I77" s="286">
        <f>_xlfn.DAYS(About!$A$3,'Core Indicators'!EC77)</f>
        <v>94</v>
      </c>
      <c r="J77" s="286">
        <f>_xlfn.DAYS(About!$A$3,'Core Indicators'!EK77)</f>
        <v>94</v>
      </c>
      <c r="K77" s="286">
        <f>_xlfn.DAYS(About!$A$3,'Core Indicators'!ES77)</f>
        <v>94</v>
      </c>
      <c r="L77" s="286">
        <f>_xlfn.DAYS(About!$A$3,'Core Indicators'!FI77)</f>
        <v>246</v>
      </c>
      <c r="M77" s="286">
        <f>_xlfn.DAYS(About!$A$3,'Core Indicators'!GG77)</f>
        <v>34</v>
      </c>
      <c r="N77" s="286">
        <f>_xlfn.DAYS(About!$A$3,'Core Indicators'!GO77)</f>
        <v>34</v>
      </c>
      <c r="O77" s="286">
        <f>_xlfn.DAYS(About!$A$3,'Core Indicators'!GW77)</f>
        <v>34</v>
      </c>
      <c r="P77" s="286">
        <f>_xlfn.DAYS(About!$A$3,'Core Indicators'!HE77)</f>
        <v>34</v>
      </c>
      <c r="Q77" s="286">
        <f>_xlfn.DAYS(About!$A$3,'Core Indicators'!HM77)</f>
        <v>34</v>
      </c>
      <c r="R77" s="286">
        <f>_xlfn.DAYS(About!$A$3,'Core Indicators'!HU77)</f>
        <v>34</v>
      </c>
      <c r="S77" s="286">
        <f>_xlfn.DAYS(About!$A$3,'Core Indicators'!IC77)</f>
        <v>34</v>
      </c>
      <c r="T77" s="286">
        <f>_xlfn.DAYS(About!$A$3,'Core Indicators'!IK77)</f>
        <v>34</v>
      </c>
      <c r="U77" s="286">
        <f>_xlfn.DAYS(About!$A$3,'Core Indicators'!IS77)</f>
        <v>34</v>
      </c>
      <c r="V77" s="287">
        <f t="shared" si="1"/>
        <v>94.4</v>
      </c>
    </row>
    <row r="78" spans="1:22" x14ac:dyDescent="0.3">
      <c r="A78" s="285" t="str">
        <f>Lists!C:C</f>
        <v>MDG002</v>
      </c>
      <c r="B78" s="286">
        <f>_xlfn.DAYS(About!$A$3,'Core Indicators'!U78)</f>
        <v>463</v>
      </c>
      <c r="C78" s="286">
        <f>_xlfn.DAYS(About!$A$3,'Core Indicators'!AC78)</f>
        <v>217</v>
      </c>
      <c r="D78" s="286">
        <f>_xlfn.DAYS(About!$A$3,'Core Indicators'!AK78)</f>
        <v>217</v>
      </c>
      <c r="E78" s="286">
        <f>_xlfn.DAYS(About!$A$3,'Core Indicators'!AS78)</f>
        <v>83</v>
      </c>
      <c r="F78" s="286">
        <f>_xlfn.DAYS(About!$A$3,'Core Indicators'!BQ78)</f>
        <v>62</v>
      </c>
      <c r="G78" s="286">
        <f>_xlfn.DAYS(About!$A$3,'Core Indicators'!DM78)</f>
        <v>217</v>
      </c>
      <c r="H78" s="286">
        <f>_xlfn.DAYS(About!$A$3,'Core Indicators'!DU78)</f>
        <v>217</v>
      </c>
      <c r="I78" s="286">
        <f>_xlfn.DAYS(About!$A$3,'Core Indicators'!EC78)</f>
        <v>217</v>
      </c>
      <c r="J78" s="286">
        <f>_xlfn.DAYS(About!$A$3,'Core Indicators'!EK78)</f>
        <v>217</v>
      </c>
      <c r="K78" s="286">
        <f>_xlfn.DAYS(About!$A$3,'Core Indicators'!ES78)</f>
        <v>217</v>
      </c>
      <c r="L78" s="286">
        <f>_xlfn.DAYS(About!$A$3,'Core Indicators'!FI78)</f>
        <v>546</v>
      </c>
      <c r="M78" s="286">
        <f>_xlfn.DAYS(About!$A$3,'Core Indicators'!GG78)</f>
        <v>35</v>
      </c>
      <c r="N78" s="286">
        <f>_xlfn.DAYS(About!$A$3,'Core Indicators'!GO78)</f>
        <v>35</v>
      </c>
      <c r="O78" s="286">
        <f>_xlfn.DAYS(About!$A$3,'Core Indicators'!GW78)</f>
        <v>35</v>
      </c>
      <c r="P78" s="286">
        <f>_xlfn.DAYS(About!$A$3,'Core Indicators'!HE78)</f>
        <v>35</v>
      </c>
      <c r="Q78" s="286">
        <f>_xlfn.DAYS(About!$A$3,'Core Indicators'!HM78)</f>
        <v>35</v>
      </c>
      <c r="R78" s="286">
        <f>_xlfn.DAYS(About!$A$3,'Core Indicators'!HU78)</f>
        <v>35</v>
      </c>
      <c r="S78" s="286">
        <f>_xlfn.DAYS(About!$A$3,'Core Indicators'!IC78)</f>
        <v>35</v>
      </c>
      <c r="T78" s="286">
        <f>_xlfn.DAYS(About!$A$3,'Core Indicators'!IK78)</f>
        <v>35</v>
      </c>
      <c r="U78" s="286">
        <f>_xlfn.DAYS(About!$A$3,'Core Indicators'!IS78)</f>
        <v>35</v>
      </c>
      <c r="V78" s="287">
        <f t="shared" si="1"/>
        <v>202.8</v>
      </c>
    </row>
    <row r="79" spans="1:22" x14ac:dyDescent="0.3">
      <c r="A79" s="285" t="str">
        <f>Lists!C:C</f>
        <v>MWI002</v>
      </c>
      <c r="B79" s="286">
        <f>_xlfn.DAYS(About!$A$3,'Core Indicators'!U79)</f>
        <v>647</v>
      </c>
      <c r="C79" s="286">
        <f>_xlfn.DAYS(About!$A$3,'Core Indicators'!AC79)</f>
        <v>62</v>
      </c>
      <c r="D79" s="286">
        <f>_xlfn.DAYS(About!$A$3,'Core Indicators'!AK79)</f>
        <v>62</v>
      </c>
      <c r="E79" s="286">
        <f>_xlfn.DAYS(About!$A$3,'Core Indicators'!AS79)</f>
        <v>490</v>
      </c>
      <c r="F79" s="286">
        <f>_xlfn.DAYS(About!$A$3,'Core Indicators'!BQ79)</f>
        <v>35</v>
      </c>
      <c r="G79" s="286">
        <f>_xlfn.DAYS(About!$A$3,'Core Indicators'!DM79)</f>
        <v>62</v>
      </c>
      <c r="H79" s="286">
        <f>_xlfn.DAYS(About!$A$3,'Core Indicators'!DU79)</f>
        <v>62</v>
      </c>
      <c r="I79" s="286">
        <f>_xlfn.DAYS(About!$A$3,'Core Indicators'!EC79)</f>
        <v>62</v>
      </c>
      <c r="J79" s="286">
        <f>_xlfn.DAYS(About!$A$3,'Core Indicators'!EK79)</f>
        <v>62</v>
      </c>
      <c r="K79" s="286">
        <f>_xlfn.DAYS(About!$A$3,'Core Indicators'!ES79)</f>
        <v>62</v>
      </c>
      <c r="L79" s="286">
        <f>_xlfn.DAYS(About!$A$3,'Core Indicators'!FI79)</f>
        <v>489</v>
      </c>
      <c r="M79" s="286">
        <f>_xlfn.DAYS(About!$A$3,'Core Indicators'!GG79)</f>
        <v>35</v>
      </c>
      <c r="N79" s="286">
        <f>_xlfn.DAYS(About!$A$3,'Core Indicators'!GO79)</f>
        <v>35</v>
      </c>
      <c r="O79" s="286">
        <f>_xlfn.DAYS(About!$A$3,'Core Indicators'!GW79)</f>
        <v>35</v>
      </c>
      <c r="P79" s="286">
        <f>_xlfn.DAYS(About!$A$3,'Core Indicators'!HE79)</f>
        <v>35</v>
      </c>
      <c r="Q79" s="286">
        <f>_xlfn.DAYS(About!$A$3,'Core Indicators'!HM79)</f>
        <v>35</v>
      </c>
      <c r="R79" s="286">
        <f>_xlfn.DAYS(About!$A$3,'Core Indicators'!HU79)</f>
        <v>35</v>
      </c>
      <c r="S79" s="286">
        <f>_xlfn.DAYS(About!$A$3,'Core Indicators'!IC79)</f>
        <v>35</v>
      </c>
      <c r="T79" s="286">
        <f>_xlfn.DAYS(About!$A$3,'Core Indicators'!IK79)</f>
        <v>35</v>
      </c>
      <c r="U79" s="286">
        <f>_xlfn.DAYS(About!$A$3,'Core Indicators'!IS79)</f>
        <v>35</v>
      </c>
      <c r="V79" s="287">
        <f t="shared" si="1"/>
        <v>142.1</v>
      </c>
    </row>
    <row r="80" spans="1:22" x14ac:dyDescent="0.3">
      <c r="A80" s="285" t="str">
        <f>Lists!C:C</f>
        <v>MLI001</v>
      </c>
      <c r="B80" s="286">
        <f>_xlfn.DAYS(About!$A$3,'Core Indicators'!U80)</f>
        <v>87</v>
      </c>
      <c r="C80" s="286">
        <f>_xlfn.DAYS(About!$A$3,'Core Indicators'!AC80)</f>
        <v>181</v>
      </c>
      <c r="D80" s="286">
        <f>_xlfn.DAYS(About!$A$3,'Core Indicators'!AK80)</f>
        <v>181</v>
      </c>
      <c r="E80" s="286">
        <f>_xlfn.DAYS(About!$A$3,'Core Indicators'!AS80)</f>
        <v>31</v>
      </c>
      <c r="F80" s="286">
        <f>_xlfn.DAYS(About!$A$3,'Core Indicators'!BQ80)</f>
        <v>31</v>
      </c>
      <c r="G80" s="286">
        <f>_xlfn.DAYS(About!$A$3,'Core Indicators'!DM80)</f>
        <v>181</v>
      </c>
      <c r="H80" s="286">
        <f>_xlfn.DAYS(About!$A$3,'Core Indicators'!DU80)</f>
        <v>181</v>
      </c>
      <c r="I80" s="286">
        <f>_xlfn.DAYS(About!$A$3,'Core Indicators'!EC80)</f>
        <v>181</v>
      </c>
      <c r="J80" s="286">
        <f>_xlfn.DAYS(About!$A$3,'Core Indicators'!EK80)</f>
        <v>181</v>
      </c>
      <c r="K80" s="286">
        <f>_xlfn.DAYS(About!$A$3,'Core Indicators'!ES80)</f>
        <v>489</v>
      </c>
      <c r="L80" s="286">
        <f>_xlfn.DAYS(About!$A$3,'Core Indicators'!FI80)</f>
        <v>707</v>
      </c>
      <c r="M80" s="286">
        <f>_xlfn.DAYS(About!$A$3,'Core Indicators'!GG80)</f>
        <v>31</v>
      </c>
      <c r="N80" s="286">
        <f>_xlfn.DAYS(About!$A$3,'Core Indicators'!GO80)</f>
        <v>31</v>
      </c>
      <c r="O80" s="286">
        <f>_xlfn.DAYS(About!$A$3,'Core Indicators'!GW80)</f>
        <v>31</v>
      </c>
      <c r="P80" s="286">
        <f>_xlfn.DAYS(About!$A$3,'Core Indicators'!HE80)</f>
        <v>31</v>
      </c>
      <c r="Q80" s="286">
        <f>_xlfn.DAYS(About!$A$3,'Core Indicators'!HM80)</f>
        <v>31</v>
      </c>
      <c r="R80" s="286">
        <f>_xlfn.DAYS(About!$A$3,'Core Indicators'!HU80)</f>
        <v>31</v>
      </c>
      <c r="S80" s="286">
        <f>_xlfn.DAYS(About!$A$3,'Core Indicators'!IC80)</f>
        <v>31</v>
      </c>
      <c r="T80" s="286">
        <f>_xlfn.DAYS(About!$A$3,'Core Indicators'!IK80)</f>
        <v>31</v>
      </c>
      <c r="U80" s="286">
        <f>_xlfn.DAYS(About!$A$3,'Core Indicators'!IS80)</f>
        <v>31</v>
      </c>
      <c r="V80" s="287">
        <f t="shared" si="1"/>
        <v>219.4</v>
      </c>
    </row>
    <row r="81" spans="1:22" x14ac:dyDescent="0.3">
      <c r="A81" s="285" t="str">
        <f>Lists!C:C</f>
        <v>MRT002</v>
      </c>
      <c r="B81" s="286">
        <f>_xlfn.DAYS(About!$A$3,'Core Indicators'!U81)</f>
        <v>686</v>
      </c>
      <c r="C81" s="286">
        <f>_xlfn.DAYS(About!$A$3,'Core Indicators'!AC81)</f>
        <v>66</v>
      </c>
      <c r="D81" s="286">
        <f>_xlfn.DAYS(About!$A$3,'Core Indicators'!AK81)</f>
        <v>66</v>
      </c>
      <c r="E81" s="286">
        <f>_xlfn.DAYS(About!$A$3,'Core Indicators'!AS81)</f>
        <v>66</v>
      </c>
      <c r="F81" s="286">
        <f>_xlfn.DAYS(About!$A$3,'Core Indicators'!BQ81)</f>
        <v>552</v>
      </c>
      <c r="G81" s="286">
        <f>_xlfn.DAYS(About!$A$3,'Core Indicators'!DM81)</f>
        <v>66</v>
      </c>
      <c r="H81" s="286">
        <f>_xlfn.DAYS(About!$A$3,'Core Indicators'!DU81)</f>
        <v>66</v>
      </c>
      <c r="I81" s="286">
        <f>_xlfn.DAYS(About!$A$3,'Core Indicators'!EC81)</f>
        <v>66</v>
      </c>
      <c r="J81" s="286">
        <f>_xlfn.DAYS(About!$A$3,'Core Indicators'!EK81)</f>
        <v>66</v>
      </c>
      <c r="K81" s="286">
        <f>_xlfn.DAYS(About!$A$3,'Core Indicators'!ES81)</f>
        <v>66</v>
      </c>
      <c r="L81" s="286">
        <f>_xlfn.DAYS(About!$A$3,'Core Indicators'!FI81)</f>
        <v>686</v>
      </c>
      <c r="M81" s="286">
        <f>_xlfn.DAYS(About!$A$3,'Core Indicators'!GG81)</f>
        <v>34</v>
      </c>
      <c r="N81" s="286">
        <f>_xlfn.DAYS(About!$A$3,'Core Indicators'!GO81)</f>
        <v>34</v>
      </c>
      <c r="O81" s="286">
        <f>_xlfn.DAYS(About!$A$3,'Core Indicators'!GW81)</f>
        <v>34</v>
      </c>
      <c r="P81" s="286">
        <f>_xlfn.DAYS(About!$A$3,'Core Indicators'!HE81)</f>
        <v>34</v>
      </c>
      <c r="Q81" s="286">
        <f>_xlfn.DAYS(About!$A$3,'Core Indicators'!HM81)</f>
        <v>34</v>
      </c>
      <c r="R81" s="286">
        <f>_xlfn.DAYS(About!$A$3,'Core Indicators'!HU81)</f>
        <v>34</v>
      </c>
      <c r="S81" s="286">
        <f>_xlfn.DAYS(About!$A$3,'Core Indicators'!IC81)</f>
        <v>34</v>
      </c>
      <c r="T81" s="286">
        <f>_xlfn.DAYS(About!$A$3,'Core Indicators'!IK81)</f>
        <v>34</v>
      </c>
      <c r="U81" s="286">
        <f>_xlfn.DAYS(About!$A$3,'Core Indicators'!IS81)</f>
        <v>34</v>
      </c>
      <c r="V81" s="287">
        <f t="shared" si="1"/>
        <v>173.4</v>
      </c>
    </row>
    <row r="82" spans="1:22" x14ac:dyDescent="0.3">
      <c r="A82" s="285" t="str">
        <f>Lists!C:C</f>
        <v>MRT003</v>
      </c>
      <c r="B82" s="286">
        <f>_xlfn.DAYS(About!$A$3,'Core Indicators'!U82)</f>
        <v>94</v>
      </c>
      <c r="C82" s="286">
        <f>_xlfn.DAYS(About!$A$3,'Core Indicators'!AC82)</f>
        <v>14</v>
      </c>
      <c r="D82" s="286">
        <f>_xlfn.DAYS(About!$A$3,'Core Indicators'!AK82)</f>
        <v>14</v>
      </c>
      <c r="E82" s="286">
        <f>_xlfn.DAYS(About!$A$3,'Core Indicators'!AS82)</f>
        <v>127</v>
      </c>
      <c r="F82" s="286">
        <f>_xlfn.DAYS(About!$A$3,'Core Indicators'!BQ82)</f>
        <v>127</v>
      </c>
      <c r="G82" s="286">
        <f>_xlfn.DAYS(About!$A$3,'Core Indicators'!DM82)</f>
        <v>14</v>
      </c>
      <c r="H82" s="286">
        <f>_xlfn.DAYS(About!$A$3,'Core Indicators'!DU82)</f>
        <v>14</v>
      </c>
      <c r="I82" s="286">
        <f>_xlfn.DAYS(About!$A$3,'Core Indicators'!EC82)</f>
        <v>14</v>
      </c>
      <c r="J82" s="286">
        <f>_xlfn.DAYS(About!$A$3,'Core Indicators'!EK82)</f>
        <v>14</v>
      </c>
      <c r="K82" s="286">
        <f>_xlfn.DAYS(About!$A$3,'Core Indicators'!ES82)</f>
        <v>14</v>
      </c>
      <c r="L82" s="286">
        <f>_xlfn.DAYS(About!$A$3,'Core Indicators'!FI82)</f>
        <v>127</v>
      </c>
      <c r="M82" s="286">
        <f>_xlfn.DAYS(About!$A$3,'Core Indicators'!GG82)</f>
        <v>34</v>
      </c>
      <c r="N82" s="286">
        <f>_xlfn.DAYS(About!$A$3,'Core Indicators'!GO82)</f>
        <v>34</v>
      </c>
      <c r="O82" s="286">
        <f>_xlfn.DAYS(About!$A$3,'Core Indicators'!GW82)</f>
        <v>34</v>
      </c>
      <c r="P82" s="286">
        <f>_xlfn.DAYS(About!$A$3,'Core Indicators'!HE82)</f>
        <v>34</v>
      </c>
      <c r="Q82" s="286">
        <f>_xlfn.DAYS(About!$A$3,'Core Indicators'!HM82)</f>
        <v>34</v>
      </c>
      <c r="R82" s="286">
        <f>_xlfn.DAYS(About!$A$3,'Core Indicators'!HU82)</f>
        <v>34</v>
      </c>
      <c r="S82" s="286">
        <f>_xlfn.DAYS(About!$A$3,'Core Indicators'!IC82)</f>
        <v>34</v>
      </c>
      <c r="T82" s="286">
        <f>_xlfn.DAYS(About!$A$3,'Core Indicators'!IK82)</f>
        <v>34</v>
      </c>
      <c r="U82" s="286">
        <f>_xlfn.DAYS(About!$A$3,'Core Indicators'!IS82)</f>
        <v>34</v>
      </c>
      <c r="V82" s="287">
        <f t="shared" si="1"/>
        <v>49.9</v>
      </c>
    </row>
    <row r="83" spans="1:22" x14ac:dyDescent="0.3">
      <c r="A83" s="285" t="str">
        <f>Lists!C:C</f>
        <v>MEX001</v>
      </c>
      <c r="B83" s="286">
        <f>_xlfn.DAYS(About!$A$3,'Core Indicators'!U83)</f>
        <v>398</v>
      </c>
      <c r="C83" s="286">
        <f>_xlfn.DAYS(About!$A$3,'Core Indicators'!AC83)</f>
        <v>385</v>
      </c>
      <c r="D83" s="286">
        <f>_xlfn.DAYS(About!$A$3,'Core Indicators'!AK83)</f>
        <v>398</v>
      </c>
      <c r="E83" s="286">
        <f>_xlfn.DAYS(About!$A$3,'Core Indicators'!AS83)</f>
        <v>184</v>
      </c>
      <c r="F83" s="286">
        <f>_xlfn.DAYS(About!$A$3,'Core Indicators'!BQ83)</f>
        <v>398</v>
      </c>
      <c r="G83" s="286">
        <f>_xlfn.DAYS(About!$A$3,'Core Indicators'!DM83)</f>
        <v>385</v>
      </c>
      <c r="H83" s="286">
        <f>_xlfn.DAYS(About!$A$3,'Core Indicators'!DU83)</f>
        <v>398</v>
      </c>
      <c r="I83" s="286">
        <f>_xlfn.DAYS(About!$A$3,'Core Indicators'!EC83)</f>
        <v>385</v>
      </c>
      <c r="J83" s="286">
        <f>_xlfn.DAYS(About!$A$3,'Core Indicators'!EK83)</f>
        <v>398</v>
      </c>
      <c r="K83" s="286">
        <f>_xlfn.DAYS(About!$A$3,'Core Indicators'!ES83)</f>
        <v>398</v>
      </c>
      <c r="L83" s="286">
        <f>_xlfn.DAYS(About!$A$3,'Core Indicators'!FI83)</f>
        <v>398</v>
      </c>
      <c r="M83" s="286">
        <f>_xlfn.DAYS(About!$A$3,'Core Indicators'!GG83)</f>
        <v>398</v>
      </c>
      <c r="N83" s="286">
        <f>_xlfn.DAYS(About!$A$3,'Core Indicators'!GO83)</f>
        <v>398</v>
      </c>
      <c r="O83" s="286">
        <f>_xlfn.DAYS(About!$A$3,'Core Indicators'!GW83)</f>
        <v>398</v>
      </c>
      <c r="P83" s="286">
        <f>_xlfn.DAYS(About!$A$3,'Core Indicators'!HE83)</f>
        <v>398</v>
      </c>
      <c r="Q83" s="286">
        <f>_xlfn.DAYS(About!$A$3,'Core Indicators'!HM83)</f>
        <v>398</v>
      </c>
      <c r="R83" s="286">
        <f>_xlfn.DAYS(About!$A$3,'Core Indicators'!HU83)</f>
        <v>398</v>
      </c>
      <c r="S83" s="286">
        <f>_xlfn.DAYS(About!$A$3,'Core Indicators'!IC83)</f>
        <v>398</v>
      </c>
      <c r="T83" s="286">
        <f>_xlfn.DAYS(About!$A$3,'Core Indicators'!IK83)</f>
        <v>398</v>
      </c>
      <c r="U83" s="286">
        <f>_xlfn.DAYS(About!$A$3,'Core Indicators'!IS83)</f>
        <v>398</v>
      </c>
      <c r="V83" s="287">
        <f t="shared" si="1"/>
        <v>374</v>
      </c>
    </row>
    <row r="84" spans="1:22" x14ac:dyDescent="0.3">
      <c r="A84" s="285" t="str">
        <f>Lists!C:C</f>
        <v>MEX002</v>
      </c>
      <c r="B84" s="286">
        <f>_xlfn.DAYS(About!$A$3,'Core Indicators'!U84)</f>
        <v>398</v>
      </c>
      <c r="C84" s="286">
        <f>_xlfn.DAYS(About!$A$3,'Core Indicators'!AC84)</f>
        <v>385</v>
      </c>
      <c r="D84" s="286">
        <f>_xlfn.DAYS(About!$A$3,'Core Indicators'!AK84)</f>
        <v>385</v>
      </c>
      <c r="E84" s="286">
        <f>_xlfn.DAYS(About!$A$3,'Core Indicators'!AS84)</f>
        <v>398</v>
      </c>
      <c r="F84" s="286">
        <f>_xlfn.DAYS(About!$A$3,'Core Indicators'!BQ84)</f>
        <v>31</v>
      </c>
      <c r="G84" s="286">
        <f>_xlfn.DAYS(About!$A$3,'Core Indicators'!DM84)</f>
        <v>385</v>
      </c>
      <c r="H84" s="286">
        <f>_xlfn.DAYS(About!$A$3,'Core Indicators'!DU84)</f>
        <v>398</v>
      </c>
      <c r="I84" s="286">
        <f>_xlfn.DAYS(About!$A$3,'Core Indicators'!EC84)</f>
        <v>385</v>
      </c>
      <c r="J84" s="286">
        <f>_xlfn.DAYS(About!$A$3,'Core Indicators'!EK84)</f>
        <v>398</v>
      </c>
      <c r="K84" s="286">
        <f>_xlfn.DAYS(About!$A$3,'Core Indicators'!ES84)</f>
        <v>398</v>
      </c>
      <c r="L84" s="286">
        <f>_xlfn.DAYS(About!$A$3,'Core Indicators'!FI84)</f>
        <v>398</v>
      </c>
      <c r="M84" s="286">
        <f>_xlfn.DAYS(About!$A$3,'Core Indicators'!GG84)</f>
        <v>398</v>
      </c>
      <c r="N84" s="286">
        <f>_xlfn.DAYS(About!$A$3,'Core Indicators'!GO84)</f>
        <v>398</v>
      </c>
      <c r="O84" s="286">
        <f>_xlfn.DAYS(About!$A$3,'Core Indicators'!GW84)</f>
        <v>398</v>
      </c>
      <c r="P84" s="286">
        <f>_xlfn.DAYS(About!$A$3,'Core Indicators'!HE84)</f>
        <v>398</v>
      </c>
      <c r="Q84" s="286">
        <f>_xlfn.DAYS(About!$A$3,'Core Indicators'!HM84)</f>
        <v>398</v>
      </c>
      <c r="R84" s="286">
        <f>_xlfn.DAYS(About!$A$3,'Core Indicators'!HU84)</f>
        <v>398</v>
      </c>
      <c r="S84" s="286">
        <f>_xlfn.DAYS(About!$A$3,'Core Indicators'!IC84)</f>
        <v>398</v>
      </c>
      <c r="T84" s="286">
        <f>_xlfn.DAYS(About!$A$3,'Core Indicators'!IK84)</f>
        <v>398</v>
      </c>
      <c r="U84" s="286">
        <f>_xlfn.DAYS(About!$A$3,'Core Indicators'!IS84)</f>
        <v>398</v>
      </c>
      <c r="V84" s="287">
        <f t="shared" si="1"/>
        <v>357.4</v>
      </c>
    </row>
    <row r="85" spans="1:22" x14ac:dyDescent="0.3">
      <c r="A85" s="285" t="str">
        <f>Lists!C:C</f>
        <v>MEX003</v>
      </c>
      <c r="B85" s="286">
        <f>_xlfn.DAYS(About!$A$3,'Core Indicators'!U85)</f>
        <v>398</v>
      </c>
      <c r="C85" s="286">
        <f>_xlfn.DAYS(About!$A$3,'Core Indicators'!AC85)</f>
        <v>385</v>
      </c>
      <c r="D85" s="286">
        <f>_xlfn.DAYS(About!$A$3,'Core Indicators'!AK85)</f>
        <v>385</v>
      </c>
      <c r="E85" s="286">
        <f>_xlfn.DAYS(About!$A$3,'Core Indicators'!AS85)</f>
        <v>385</v>
      </c>
      <c r="F85" s="286">
        <f>_xlfn.DAYS(About!$A$3,'Core Indicators'!BQ85)</f>
        <v>31</v>
      </c>
      <c r="G85" s="286">
        <f>_xlfn.DAYS(About!$A$3,'Core Indicators'!DM85)</f>
        <v>385</v>
      </c>
      <c r="H85" s="286">
        <f>_xlfn.DAYS(About!$A$3,'Core Indicators'!DU85)</f>
        <v>385</v>
      </c>
      <c r="I85" s="286">
        <f>_xlfn.DAYS(About!$A$3,'Core Indicators'!EC85)</f>
        <v>385</v>
      </c>
      <c r="J85" s="286">
        <f>_xlfn.DAYS(About!$A$3,'Core Indicators'!EK85)</f>
        <v>398</v>
      </c>
      <c r="K85" s="286">
        <f>_xlfn.DAYS(About!$A$3,'Core Indicators'!ES85)</f>
        <v>398</v>
      </c>
      <c r="L85" s="286">
        <f>_xlfn.DAYS(About!$A$3,'Core Indicators'!FI85)</f>
        <v>398</v>
      </c>
      <c r="M85" s="286">
        <f>_xlfn.DAYS(About!$A$3,'Core Indicators'!GG85)</f>
        <v>398</v>
      </c>
      <c r="N85" s="286">
        <f>_xlfn.DAYS(About!$A$3,'Core Indicators'!GO85)</f>
        <v>398</v>
      </c>
      <c r="O85" s="286">
        <f>_xlfn.DAYS(About!$A$3,'Core Indicators'!GW85)</f>
        <v>398</v>
      </c>
      <c r="P85" s="286">
        <f>_xlfn.DAYS(About!$A$3,'Core Indicators'!HE85)</f>
        <v>398</v>
      </c>
      <c r="Q85" s="286">
        <f>_xlfn.DAYS(About!$A$3,'Core Indicators'!HM85)</f>
        <v>398</v>
      </c>
      <c r="R85" s="286">
        <f>_xlfn.DAYS(About!$A$3,'Core Indicators'!HU85)</f>
        <v>398</v>
      </c>
      <c r="S85" s="286">
        <f>_xlfn.DAYS(About!$A$3,'Core Indicators'!IC85)</f>
        <v>398</v>
      </c>
      <c r="T85" s="286">
        <f>_xlfn.DAYS(About!$A$3,'Core Indicators'!IK85)</f>
        <v>398</v>
      </c>
      <c r="U85" s="286">
        <f>_xlfn.DAYS(About!$A$3,'Core Indicators'!IS85)</f>
        <v>398</v>
      </c>
      <c r="V85" s="287">
        <f t="shared" si="1"/>
        <v>354.8</v>
      </c>
    </row>
    <row r="86" spans="1:22" x14ac:dyDescent="0.3">
      <c r="A86" s="285" t="str">
        <f>Lists!C:C</f>
        <v>MEX004</v>
      </c>
      <c r="B86" s="286">
        <f>_xlfn.DAYS(About!$A$3,'Core Indicators'!U86)</f>
        <v>31</v>
      </c>
      <c r="C86" s="286">
        <f>_xlfn.DAYS(About!$A$3,'Core Indicators'!AC86)</f>
        <v>31</v>
      </c>
      <c r="D86" s="286">
        <f>_xlfn.DAYS(About!$A$3,'Core Indicators'!AK86)</f>
        <v>31</v>
      </c>
      <c r="E86" s="286">
        <f>_xlfn.DAYS(About!$A$3,'Core Indicators'!AS86)</f>
        <v>31</v>
      </c>
      <c r="F86" s="286">
        <f>_xlfn.DAYS(About!$A$3,'Core Indicators'!BQ86)</f>
        <v>31</v>
      </c>
      <c r="G86" s="286">
        <f>_xlfn.DAYS(About!$A$3,'Core Indicators'!DM86)</f>
        <v>31</v>
      </c>
      <c r="H86" s="286">
        <f>_xlfn.DAYS(About!$A$3,'Core Indicators'!DU86)</f>
        <v>31</v>
      </c>
      <c r="I86" s="286">
        <f>_xlfn.DAYS(About!$A$3,'Core Indicators'!EC86)</f>
        <v>31</v>
      </c>
      <c r="J86" s="286">
        <f>_xlfn.DAYS(About!$A$3,'Core Indicators'!EK86)</f>
        <v>31</v>
      </c>
      <c r="K86" s="286">
        <f>_xlfn.DAYS(About!$A$3,'Core Indicators'!ES86)</f>
        <v>31</v>
      </c>
      <c r="L86" s="286">
        <f>_xlfn.DAYS(About!$A$3,'Core Indicators'!FI86)</f>
        <v>31</v>
      </c>
      <c r="M86" s="286">
        <f>_xlfn.DAYS(About!$A$3,'Core Indicators'!GG86)</f>
        <v>31</v>
      </c>
      <c r="N86" s="286">
        <f>_xlfn.DAYS(About!$A$3,'Core Indicators'!GO86)</f>
        <v>31</v>
      </c>
      <c r="O86" s="286">
        <f>_xlfn.DAYS(About!$A$3,'Core Indicators'!GW86)</f>
        <v>31</v>
      </c>
      <c r="P86" s="286">
        <f>_xlfn.DAYS(About!$A$3,'Core Indicators'!HE86)</f>
        <v>31</v>
      </c>
      <c r="Q86" s="286">
        <f>_xlfn.DAYS(About!$A$3,'Core Indicators'!HM86)</f>
        <v>31</v>
      </c>
      <c r="R86" s="286">
        <f>_xlfn.DAYS(About!$A$3,'Core Indicators'!HU86)</f>
        <v>31</v>
      </c>
      <c r="S86" s="286">
        <f>_xlfn.DAYS(About!$A$3,'Core Indicators'!IC86)</f>
        <v>31</v>
      </c>
      <c r="T86" s="286">
        <f>_xlfn.DAYS(About!$A$3,'Core Indicators'!IK86)</f>
        <v>31</v>
      </c>
      <c r="U86" s="286">
        <f>_xlfn.DAYS(About!$A$3,'Core Indicators'!IS86)</f>
        <v>31</v>
      </c>
      <c r="V86" s="287">
        <f t="shared" si="1"/>
        <v>31</v>
      </c>
    </row>
    <row r="87" spans="1:22" x14ac:dyDescent="0.3">
      <c r="A87" s="285" t="str">
        <f>Lists!C:C</f>
        <v>MAR002</v>
      </c>
      <c r="B87" s="286">
        <f>_xlfn.DAYS(About!$A$3,'Core Indicators'!U87)</f>
        <v>93</v>
      </c>
      <c r="C87" s="286">
        <f>_xlfn.DAYS(About!$A$3,'Core Indicators'!AC87)</f>
        <v>204</v>
      </c>
      <c r="D87" s="286">
        <f>_xlfn.DAYS(About!$A$3,'Core Indicators'!AK87)</f>
        <v>204</v>
      </c>
      <c r="E87" s="286">
        <f>_xlfn.DAYS(About!$A$3,'Core Indicators'!AS87)</f>
        <v>204</v>
      </c>
      <c r="F87" s="286">
        <f>_xlfn.DAYS(About!$A$3,'Core Indicators'!BQ87)</f>
        <v>37</v>
      </c>
      <c r="G87" s="286">
        <f>_xlfn.DAYS(About!$A$3,'Core Indicators'!DM87)</f>
        <v>398</v>
      </c>
      <c r="H87" s="286">
        <f>_xlfn.DAYS(About!$A$3,'Core Indicators'!DU87)</f>
        <v>398</v>
      </c>
      <c r="I87" s="286">
        <f>_xlfn.DAYS(About!$A$3,'Core Indicators'!EC87)</f>
        <v>398</v>
      </c>
      <c r="J87" s="286">
        <f>_xlfn.DAYS(About!$A$3,'Core Indicators'!EK87)</f>
        <v>398</v>
      </c>
      <c r="K87" s="286">
        <f>_xlfn.DAYS(About!$A$3,'Core Indicators'!ES87)</f>
        <v>398</v>
      </c>
      <c r="L87" s="286">
        <f>_xlfn.DAYS(About!$A$3,'Core Indicators'!FI87)</f>
        <v>685</v>
      </c>
      <c r="M87" s="286">
        <f>_xlfn.DAYS(About!$A$3,'Core Indicators'!GG87)</f>
        <v>34</v>
      </c>
      <c r="N87" s="286">
        <f>_xlfn.DAYS(About!$A$3,'Core Indicators'!GO87)</f>
        <v>34</v>
      </c>
      <c r="O87" s="286">
        <f>_xlfn.DAYS(About!$A$3,'Core Indicators'!GW87)</f>
        <v>34</v>
      </c>
      <c r="P87" s="286">
        <f>_xlfn.DAYS(About!$A$3,'Core Indicators'!HE87)</f>
        <v>34</v>
      </c>
      <c r="Q87" s="286">
        <f>_xlfn.DAYS(About!$A$3,'Core Indicators'!HM87)</f>
        <v>34</v>
      </c>
      <c r="R87" s="286">
        <f>_xlfn.DAYS(About!$A$3,'Core Indicators'!HU87)</f>
        <v>34</v>
      </c>
      <c r="S87" s="286">
        <f>_xlfn.DAYS(About!$A$3,'Core Indicators'!IC87)</f>
        <v>34</v>
      </c>
      <c r="T87" s="286">
        <f>_xlfn.DAYS(About!$A$3,'Core Indicators'!IK87)</f>
        <v>34</v>
      </c>
      <c r="U87" s="286">
        <f>_xlfn.DAYS(About!$A$3,'Core Indicators'!IS87)</f>
        <v>34</v>
      </c>
      <c r="V87" s="287">
        <f t="shared" si="1"/>
        <v>315.39999999999998</v>
      </c>
    </row>
    <row r="88" spans="1:22" x14ac:dyDescent="0.3">
      <c r="A88" s="285" t="str">
        <f>Lists!C:C</f>
        <v>MOZ001</v>
      </c>
      <c r="B88" s="286">
        <f>_xlfn.DAYS(About!$A$3,'Core Indicators'!U88)</f>
        <v>520</v>
      </c>
      <c r="C88" s="286">
        <f>_xlfn.DAYS(About!$A$3,'Core Indicators'!AC88)</f>
        <v>76</v>
      </c>
      <c r="D88" s="286">
        <f>_xlfn.DAYS(About!$A$3,'Core Indicators'!AK88)</f>
        <v>157</v>
      </c>
      <c r="E88" s="286">
        <f>_xlfn.DAYS(About!$A$3,'Core Indicators'!AS88)</f>
        <v>157</v>
      </c>
      <c r="F88" s="286">
        <f>_xlfn.DAYS(About!$A$3,'Core Indicators'!BQ88)</f>
        <v>32</v>
      </c>
      <c r="G88" s="286">
        <f>_xlfn.DAYS(About!$A$3,'Core Indicators'!DM88)</f>
        <v>32</v>
      </c>
      <c r="H88" s="286">
        <f>_xlfn.DAYS(About!$A$3,'Core Indicators'!DU88)</f>
        <v>32</v>
      </c>
      <c r="I88" s="286">
        <f>_xlfn.DAYS(About!$A$3,'Core Indicators'!EC88)</f>
        <v>32</v>
      </c>
      <c r="J88" s="286">
        <f>_xlfn.DAYS(About!$A$3,'Core Indicators'!EK88)</f>
        <v>32</v>
      </c>
      <c r="K88" s="286">
        <f>_xlfn.DAYS(About!$A$3,'Core Indicators'!ES88)</f>
        <v>32</v>
      </c>
      <c r="L88" s="286">
        <f>_xlfn.DAYS(About!$A$3,'Core Indicators'!FI88)</f>
        <v>520</v>
      </c>
      <c r="M88" s="286">
        <f>_xlfn.DAYS(About!$A$3,'Core Indicators'!GG88)</f>
        <v>32</v>
      </c>
      <c r="N88" s="286">
        <f>_xlfn.DAYS(About!$A$3,'Core Indicators'!GO88)</f>
        <v>32</v>
      </c>
      <c r="O88" s="286">
        <f>_xlfn.DAYS(About!$A$3,'Core Indicators'!GW88)</f>
        <v>32</v>
      </c>
      <c r="P88" s="286">
        <f>_xlfn.DAYS(About!$A$3,'Core Indicators'!HE88)</f>
        <v>32</v>
      </c>
      <c r="Q88" s="286">
        <f>_xlfn.DAYS(About!$A$3,'Core Indicators'!HM88)</f>
        <v>32</v>
      </c>
      <c r="R88" s="286">
        <f>_xlfn.DAYS(About!$A$3,'Core Indicators'!HU88)</f>
        <v>32</v>
      </c>
      <c r="S88" s="286">
        <f>_xlfn.DAYS(About!$A$3,'Core Indicators'!IC88)</f>
        <v>32</v>
      </c>
      <c r="T88" s="286">
        <f>_xlfn.DAYS(About!$A$3,'Core Indicators'!IK88)</f>
        <v>32</v>
      </c>
      <c r="U88" s="286">
        <f>_xlfn.DAYS(About!$A$3,'Core Indicators'!IS88)</f>
        <v>32</v>
      </c>
      <c r="V88" s="287">
        <f t="shared" si="1"/>
        <v>105.8</v>
      </c>
    </row>
    <row r="89" spans="1:22" x14ac:dyDescent="0.3">
      <c r="A89" s="285" t="str">
        <f>Lists!C:C</f>
        <v>MOZ004</v>
      </c>
      <c r="B89" s="286">
        <f>_xlfn.DAYS(About!$A$3,'Core Indicators'!U89)</f>
        <v>645</v>
      </c>
      <c r="C89" s="286">
        <f>_xlfn.DAYS(About!$A$3,'Core Indicators'!AC89)</f>
        <v>76</v>
      </c>
      <c r="D89" s="286">
        <f>_xlfn.DAYS(About!$A$3,'Core Indicators'!AK89)</f>
        <v>32</v>
      </c>
      <c r="E89" s="286">
        <f>_xlfn.DAYS(About!$A$3,'Core Indicators'!AS89)</f>
        <v>32</v>
      </c>
      <c r="F89" s="286">
        <f>_xlfn.DAYS(About!$A$3,'Core Indicators'!BQ89)</f>
        <v>32</v>
      </c>
      <c r="G89" s="286">
        <f>_xlfn.DAYS(About!$A$3,'Core Indicators'!DM89)</f>
        <v>32</v>
      </c>
      <c r="H89" s="286">
        <f>_xlfn.DAYS(About!$A$3,'Core Indicators'!DU89)</f>
        <v>32</v>
      </c>
      <c r="I89" s="286">
        <f>_xlfn.DAYS(About!$A$3,'Core Indicators'!EC89)</f>
        <v>32</v>
      </c>
      <c r="J89" s="286">
        <f>_xlfn.DAYS(About!$A$3,'Core Indicators'!EK89)</f>
        <v>32</v>
      </c>
      <c r="K89" s="286">
        <f>_xlfn.DAYS(About!$A$3,'Core Indicators'!ES89)</f>
        <v>32</v>
      </c>
      <c r="L89" s="286">
        <f>_xlfn.DAYS(About!$A$3,'Core Indicators'!FI89)</f>
        <v>32</v>
      </c>
      <c r="M89" s="286">
        <f>_xlfn.DAYS(About!$A$3,'Core Indicators'!GG89)</f>
        <v>429</v>
      </c>
      <c r="N89" s="286">
        <f>_xlfn.DAYS(About!$A$3,'Core Indicators'!GO89)</f>
        <v>133</v>
      </c>
      <c r="O89" s="286">
        <f>_xlfn.DAYS(About!$A$3,'Core Indicators'!GW89)</f>
        <v>429</v>
      </c>
      <c r="P89" s="286">
        <f>_xlfn.DAYS(About!$A$3,'Core Indicators'!HE89)</f>
        <v>429</v>
      </c>
      <c r="Q89" s="286">
        <f>_xlfn.DAYS(About!$A$3,'Core Indicators'!HM89)</f>
        <v>429</v>
      </c>
      <c r="R89" s="286">
        <f>_xlfn.DAYS(About!$A$3,'Core Indicators'!HU89)</f>
        <v>429</v>
      </c>
      <c r="S89" s="286">
        <f>_xlfn.DAYS(About!$A$3,'Core Indicators'!IC89)</f>
        <v>134</v>
      </c>
      <c r="T89" s="286">
        <f>_xlfn.DAYS(About!$A$3,'Core Indicators'!IK89)</f>
        <v>429</v>
      </c>
      <c r="U89" s="286">
        <f>_xlfn.DAYS(About!$A$3,'Core Indicators'!IS89)</f>
        <v>429</v>
      </c>
      <c r="V89" s="287">
        <f t="shared" si="1"/>
        <v>71.7</v>
      </c>
    </row>
    <row r="90" spans="1:22" x14ac:dyDescent="0.3">
      <c r="A90" s="285" t="str">
        <f>Lists!C:C</f>
        <v>MOZ006</v>
      </c>
      <c r="B90" s="286">
        <f>_xlfn.DAYS(About!$A$3,'Core Indicators'!U90)</f>
        <v>328</v>
      </c>
      <c r="C90" s="286">
        <f>_xlfn.DAYS(About!$A$3,'Core Indicators'!AC90)</f>
        <v>76</v>
      </c>
      <c r="D90" s="286">
        <f>_xlfn.DAYS(About!$A$3,'Core Indicators'!AK90)</f>
        <v>73</v>
      </c>
      <c r="E90" s="286">
        <f>_xlfn.DAYS(About!$A$3,'Core Indicators'!AS90)</f>
        <v>156</v>
      </c>
      <c r="F90" s="286">
        <f>_xlfn.DAYS(About!$A$3,'Core Indicators'!BQ90)</f>
        <v>328</v>
      </c>
      <c r="G90" s="286">
        <f>_xlfn.DAYS(About!$A$3,'Core Indicators'!DM90)</f>
        <v>32</v>
      </c>
      <c r="H90" s="286">
        <f>_xlfn.DAYS(About!$A$3,'Core Indicators'!DU90)</f>
        <v>32</v>
      </c>
      <c r="I90" s="286">
        <f>_xlfn.DAYS(About!$A$3,'Core Indicators'!EC90)</f>
        <v>32</v>
      </c>
      <c r="J90" s="286">
        <f>_xlfn.DAYS(About!$A$3,'Core Indicators'!EK90)</f>
        <v>32</v>
      </c>
      <c r="K90" s="286">
        <f>_xlfn.DAYS(About!$A$3,'Core Indicators'!ES90)</f>
        <v>32</v>
      </c>
      <c r="L90" s="286">
        <f>_xlfn.DAYS(About!$A$3,'Core Indicators'!FI90)</f>
        <v>328</v>
      </c>
      <c r="M90" s="286">
        <f>_xlfn.DAYS(About!$A$3,'Core Indicators'!GG90)</f>
        <v>328</v>
      </c>
      <c r="N90" s="286">
        <f>_xlfn.DAYS(About!$A$3,'Core Indicators'!GO90)</f>
        <v>328</v>
      </c>
      <c r="O90" s="286">
        <f>_xlfn.DAYS(About!$A$3,'Core Indicators'!GW90)</f>
        <v>328</v>
      </c>
      <c r="P90" s="286">
        <f>_xlfn.DAYS(About!$A$3,'Core Indicators'!HE90)</f>
        <v>328</v>
      </c>
      <c r="Q90" s="286">
        <f>_xlfn.DAYS(About!$A$3,'Core Indicators'!HM90)</f>
        <v>328</v>
      </c>
      <c r="R90" s="286">
        <f>_xlfn.DAYS(About!$A$3,'Core Indicators'!HU90)</f>
        <v>328</v>
      </c>
      <c r="S90" s="286">
        <f>_xlfn.DAYS(About!$A$3,'Core Indicators'!IC90)</f>
        <v>328</v>
      </c>
      <c r="T90" s="286">
        <f>_xlfn.DAYS(About!$A$3,'Core Indicators'!IK90)</f>
        <v>328</v>
      </c>
      <c r="U90" s="286">
        <f>_xlfn.DAYS(About!$A$3,'Core Indicators'!IS90)</f>
        <v>328</v>
      </c>
      <c r="V90" s="287">
        <f t="shared" si="1"/>
        <v>137.30000000000001</v>
      </c>
    </row>
    <row r="91" spans="1:22" x14ac:dyDescent="0.3">
      <c r="A91" s="285" t="str">
        <f>Lists!C:C</f>
        <v>MMR001</v>
      </c>
      <c r="B91" s="286">
        <f>_xlfn.DAYS(About!$A$3,'Core Indicators'!U91)</f>
        <v>276</v>
      </c>
      <c r="C91" s="286">
        <f>_xlfn.DAYS(About!$A$3,'Core Indicators'!AC91)</f>
        <v>276</v>
      </c>
      <c r="D91" s="286">
        <f>_xlfn.DAYS(About!$A$3,'Core Indicators'!AK91)</f>
        <v>276</v>
      </c>
      <c r="E91" s="286">
        <f>_xlfn.DAYS(About!$A$3,'Core Indicators'!AS91)</f>
        <v>15</v>
      </c>
      <c r="F91" s="286">
        <f>_xlfn.DAYS(About!$A$3,'Core Indicators'!BQ91)</f>
        <v>31</v>
      </c>
      <c r="G91" s="286">
        <f>_xlfn.DAYS(About!$A$3,'Core Indicators'!DM91)</f>
        <v>276</v>
      </c>
      <c r="H91" s="286">
        <f>_xlfn.DAYS(About!$A$3,'Core Indicators'!DU91)</f>
        <v>276</v>
      </c>
      <c r="I91" s="286">
        <f>_xlfn.DAYS(About!$A$3,'Core Indicators'!EC91)</f>
        <v>34</v>
      </c>
      <c r="J91" s="286">
        <f>_xlfn.DAYS(About!$A$3,'Core Indicators'!EK91)</f>
        <v>34</v>
      </c>
      <c r="K91" s="286">
        <f>_xlfn.DAYS(About!$A$3,'Core Indicators'!ES91)</f>
        <v>276</v>
      </c>
      <c r="L91" s="286">
        <f>_xlfn.DAYS(About!$A$3,'Core Indicators'!FI91)</f>
        <v>276</v>
      </c>
      <c r="M91" s="286">
        <f>_xlfn.DAYS(About!$A$3,'Core Indicators'!GG91)</f>
        <v>31</v>
      </c>
      <c r="N91" s="286">
        <f>_xlfn.DAYS(About!$A$3,'Core Indicators'!GO91)</f>
        <v>31</v>
      </c>
      <c r="O91" s="286">
        <f>_xlfn.DAYS(About!$A$3,'Core Indicators'!GW91)</f>
        <v>31</v>
      </c>
      <c r="P91" s="286">
        <f>_xlfn.DAYS(About!$A$3,'Core Indicators'!HE91)</f>
        <v>31</v>
      </c>
      <c r="Q91" s="286">
        <f>_xlfn.DAYS(About!$A$3,'Core Indicators'!HM91)</f>
        <v>31</v>
      </c>
      <c r="R91" s="286">
        <f>_xlfn.DAYS(About!$A$3,'Core Indicators'!HU91)</f>
        <v>31</v>
      </c>
      <c r="S91" s="286">
        <f>_xlfn.DAYS(About!$A$3,'Core Indicators'!IC91)</f>
        <v>31</v>
      </c>
      <c r="T91" s="286">
        <f>_xlfn.DAYS(About!$A$3,'Core Indicators'!IK91)</f>
        <v>31</v>
      </c>
      <c r="U91" s="286">
        <f>_xlfn.DAYS(About!$A$3,'Core Indicators'!IS91)</f>
        <v>31</v>
      </c>
      <c r="V91" s="287">
        <f t="shared" si="1"/>
        <v>152.5</v>
      </c>
    </row>
    <row r="92" spans="1:22" x14ac:dyDescent="0.3">
      <c r="A92" s="285" t="str">
        <f>Lists!C:C</f>
        <v>MMR002</v>
      </c>
      <c r="B92" s="286">
        <f>_xlfn.DAYS(About!$A$3,'Core Indicators'!U92)</f>
        <v>276</v>
      </c>
      <c r="C92" s="286">
        <f>_xlfn.DAYS(About!$A$3,'Core Indicators'!AC92)</f>
        <v>276</v>
      </c>
      <c r="D92" s="286">
        <f>_xlfn.DAYS(About!$A$3,'Core Indicators'!AK92)</f>
        <v>276</v>
      </c>
      <c r="E92" s="286">
        <f>_xlfn.DAYS(About!$A$3,'Core Indicators'!AS92)</f>
        <v>15</v>
      </c>
      <c r="F92" s="286">
        <f>_xlfn.DAYS(About!$A$3,'Core Indicators'!BQ92)</f>
        <v>31</v>
      </c>
      <c r="G92" s="286">
        <f>_xlfn.DAYS(About!$A$3,'Core Indicators'!DM92)</f>
        <v>77</v>
      </c>
      <c r="H92" s="286">
        <f>_xlfn.DAYS(About!$A$3,'Core Indicators'!DU92)</f>
        <v>276</v>
      </c>
      <c r="I92" s="286">
        <f>_xlfn.DAYS(About!$A$3,'Core Indicators'!EC92)</f>
        <v>276</v>
      </c>
      <c r="J92" s="286">
        <f>_xlfn.DAYS(About!$A$3,'Core Indicators'!EK92)</f>
        <v>276</v>
      </c>
      <c r="K92" s="286">
        <f>_xlfn.DAYS(About!$A$3,'Core Indicators'!ES92)</f>
        <v>276</v>
      </c>
      <c r="L92" s="286">
        <f>_xlfn.DAYS(About!$A$3,'Core Indicators'!FI92)</f>
        <v>276</v>
      </c>
      <c r="M92" s="286">
        <f>_xlfn.DAYS(About!$A$3,'Core Indicators'!GG92)</f>
        <v>31</v>
      </c>
      <c r="N92" s="286">
        <f>_xlfn.DAYS(About!$A$3,'Core Indicators'!GO92)</f>
        <v>31</v>
      </c>
      <c r="O92" s="286">
        <f>_xlfn.DAYS(About!$A$3,'Core Indicators'!GW92)</f>
        <v>31</v>
      </c>
      <c r="P92" s="286">
        <f>_xlfn.DAYS(About!$A$3,'Core Indicators'!HE92)</f>
        <v>31</v>
      </c>
      <c r="Q92" s="286">
        <f>_xlfn.DAYS(About!$A$3,'Core Indicators'!HM92)</f>
        <v>31</v>
      </c>
      <c r="R92" s="286">
        <f>_xlfn.DAYS(About!$A$3,'Core Indicators'!HU92)</f>
        <v>31</v>
      </c>
      <c r="S92" s="286">
        <f>_xlfn.DAYS(About!$A$3,'Core Indicators'!IC92)</f>
        <v>31</v>
      </c>
      <c r="T92" s="286">
        <f>_xlfn.DAYS(About!$A$3,'Core Indicators'!IK92)</f>
        <v>31</v>
      </c>
      <c r="U92" s="286">
        <f>_xlfn.DAYS(About!$A$3,'Core Indicators'!IS92)</f>
        <v>31</v>
      </c>
      <c r="V92" s="287">
        <f t="shared" si="1"/>
        <v>181</v>
      </c>
    </row>
    <row r="93" spans="1:22" x14ac:dyDescent="0.3">
      <c r="A93" s="285" t="str">
        <f>Lists!C:C</f>
        <v>MMR003</v>
      </c>
      <c r="B93" s="286">
        <f>_xlfn.DAYS(About!$A$3,'Core Indicators'!U93)</f>
        <v>588</v>
      </c>
      <c r="C93" s="286">
        <f>_xlfn.DAYS(About!$A$3,'Core Indicators'!AC93)</f>
        <v>276</v>
      </c>
      <c r="D93" s="286">
        <f>_xlfn.DAYS(About!$A$3,'Core Indicators'!AK93)</f>
        <v>276</v>
      </c>
      <c r="E93" s="286">
        <f>_xlfn.DAYS(About!$A$3,'Core Indicators'!AS93)</f>
        <v>34</v>
      </c>
      <c r="F93" s="286">
        <f>_xlfn.DAYS(About!$A$3,'Core Indicators'!BQ93)</f>
        <v>31</v>
      </c>
      <c r="G93" s="286">
        <f>_xlfn.DAYS(About!$A$3,'Core Indicators'!DM93)</f>
        <v>276</v>
      </c>
      <c r="H93" s="286">
        <f>_xlfn.DAYS(About!$A$3,'Core Indicators'!DU93)</f>
        <v>276</v>
      </c>
      <c r="I93" s="286">
        <f>_xlfn.DAYS(About!$A$3,'Core Indicators'!EC93)</f>
        <v>34</v>
      </c>
      <c r="J93" s="286">
        <f>_xlfn.DAYS(About!$A$3,'Core Indicators'!EK93)</f>
        <v>34</v>
      </c>
      <c r="K93" s="286">
        <f>_xlfn.DAYS(About!$A$3,'Core Indicators'!ES93)</f>
        <v>276</v>
      </c>
      <c r="L93" s="286">
        <f>_xlfn.DAYS(About!$A$3,'Core Indicators'!FI93)</f>
        <v>276</v>
      </c>
      <c r="M93" s="286">
        <f>_xlfn.DAYS(About!$A$3,'Core Indicators'!GG93)</f>
        <v>31</v>
      </c>
      <c r="N93" s="286">
        <f>_xlfn.DAYS(About!$A$3,'Core Indicators'!GO93)</f>
        <v>31</v>
      </c>
      <c r="O93" s="286">
        <f>_xlfn.DAYS(About!$A$3,'Core Indicators'!GW93)</f>
        <v>31</v>
      </c>
      <c r="P93" s="286">
        <f>_xlfn.DAYS(About!$A$3,'Core Indicators'!HE93)</f>
        <v>31</v>
      </c>
      <c r="Q93" s="286">
        <f>_xlfn.DAYS(About!$A$3,'Core Indicators'!HM93)</f>
        <v>31</v>
      </c>
      <c r="R93" s="286">
        <f>_xlfn.DAYS(About!$A$3,'Core Indicators'!HU93)</f>
        <v>31</v>
      </c>
      <c r="S93" s="286">
        <f>_xlfn.DAYS(About!$A$3,'Core Indicators'!IC93)</f>
        <v>31</v>
      </c>
      <c r="T93" s="286">
        <f>_xlfn.DAYS(About!$A$3,'Core Indicators'!IK93)</f>
        <v>31</v>
      </c>
      <c r="U93" s="286">
        <f>_xlfn.DAYS(About!$A$3,'Core Indicators'!IS93)</f>
        <v>31</v>
      </c>
      <c r="V93" s="287">
        <f t="shared" si="1"/>
        <v>154.4</v>
      </c>
    </row>
    <row r="94" spans="1:22" x14ac:dyDescent="0.3">
      <c r="A94" s="285" t="str">
        <f>Lists!C:C</f>
        <v>NAM002</v>
      </c>
      <c r="B94" s="286">
        <f>_xlfn.DAYS(About!$A$3,'Core Indicators'!U94)</f>
        <v>328</v>
      </c>
      <c r="C94" s="286">
        <f>_xlfn.DAYS(About!$A$3,'Core Indicators'!AC94)</f>
        <v>62</v>
      </c>
      <c r="D94" s="286">
        <f>_xlfn.DAYS(About!$A$3,'Core Indicators'!AK94)</f>
        <v>62</v>
      </c>
      <c r="E94" s="286">
        <f>_xlfn.DAYS(About!$A$3,'Core Indicators'!AS94)</f>
        <v>328</v>
      </c>
      <c r="F94" s="286">
        <f>_xlfn.DAYS(About!$A$3,'Core Indicators'!BQ94)</f>
        <v>62</v>
      </c>
      <c r="G94" s="286">
        <f>_xlfn.DAYS(About!$A$3,'Core Indicators'!DM94)</f>
        <v>62</v>
      </c>
      <c r="H94" s="286">
        <f>_xlfn.DAYS(About!$A$3,'Core Indicators'!DU94)</f>
        <v>62</v>
      </c>
      <c r="I94" s="286">
        <f>_xlfn.DAYS(About!$A$3,'Core Indicators'!EC94)</f>
        <v>62</v>
      </c>
      <c r="J94" s="286">
        <f>_xlfn.DAYS(About!$A$3,'Core Indicators'!EK94)</f>
        <v>62</v>
      </c>
      <c r="K94" s="286">
        <f>_xlfn.DAYS(About!$A$3,'Core Indicators'!ES94)</f>
        <v>62</v>
      </c>
      <c r="L94" s="286">
        <f>_xlfn.DAYS(About!$A$3,'Core Indicators'!FI94)</f>
        <v>328</v>
      </c>
      <c r="M94" s="286">
        <f>_xlfn.DAYS(About!$A$3,'Core Indicators'!GG94)</f>
        <v>35</v>
      </c>
      <c r="N94" s="286">
        <f>_xlfn.DAYS(About!$A$3,'Core Indicators'!GO94)</f>
        <v>35</v>
      </c>
      <c r="O94" s="286">
        <f>_xlfn.DAYS(About!$A$3,'Core Indicators'!GW94)</f>
        <v>35</v>
      </c>
      <c r="P94" s="286">
        <f>_xlfn.DAYS(About!$A$3,'Core Indicators'!HE94)</f>
        <v>35</v>
      </c>
      <c r="Q94" s="286">
        <f>_xlfn.DAYS(About!$A$3,'Core Indicators'!HM94)</f>
        <v>35</v>
      </c>
      <c r="R94" s="286">
        <f>_xlfn.DAYS(About!$A$3,'Core Indicators'!HU94)</f>
        <v>35</v>
      </c>
      <c r="S94" s="286">
        <f>_xlfn.DAYS(About!$A$3,'Core Indicators'!IC94)</f>
        <v>35</v>
      </c>
      <c r="T94" s="286">
        <f>_xlfn.DAYS(About!$A$3,'Core Indicators'!IK94)</f>
        <v>35</v>
      </c>
      <c r="U94" s="286">
        <f>_xlfn.DAYS(About!$A$3,'Core Indicators'!IS94)</f>
        <v>35</v>
      </c>
      <c r="V94" s="287">
        <f t="shared" si="1"/>
        <v>112.5</v>
      </c>
    </row>
    <row r="95" spans="1:22" x14ac:dyDescent="0.3">
      <c r="A95" s="285" t="str">
        <f>Lists!C:C</f>
        <v>NIC001</v>
      </c>
      <c r="B95" s="286">
        <f>_xlfn.DAYS(About!$A$3,'Core Indicators'!U95)</f>
        <v>329</v>
      </c>
      <c r="C95" s="286">
        <f>_xlfn.DAYS(About!$A$3,'Core Indicators'!AC95)</f>
        <v>86</v>
      </c>
      <c r="D95" s="286">
        <f>_xlfn.DAYS(About!$A$3,'Core Indicators'!AK95)</f>
        <v>707</v>
      </c>
      <c r="E95" s="286">
        <f>_xlfn.DAYS(About!$A$3,'Core Indicators'!AS95)</f>
        <v>86</v>
      </c>
      <c r="F95" s="286">
        <f>_xlfn.DAYS(About!$A$3,'Core Indicators'!BQ95)</f>
        <v>13</v>
      </c>
      <c r="G95" s="286">
        <f>_xlfn.DAYS(About!$A$3,'Core Indicators'!DM95)</f>
        <v>427</v>
      </c>
      <c r="H95" s="286">
        <f>_xlfn.DAYS(About!$A$3,'Core Indicators'!DU95)</f>
        <v>427</v>
      </c>
      <c r="I95" s="286">
        <f>_xlfn.DAYS(About!$A$3,'Core Indicators'!EC95)</f>
        <v>427</v>
      </c>
      <c r="J95" s="286">
        <f>_xlfn.DAYS(About!$A$3,'Core Indicators'!EK95)</f>
        <v>707</v>
      </c>
      <c r="K95" s="286">
        <f>_xlfn.DAYS(About!$A$3,'Core Indicators'!ES95)</f>
        <v>707</v>
      </c>
      <c r="L95" s="286">
        <f>_xlfn.DAYS(About!$A$3,'Core Indicators'!FI95)</f>
        <v>707</v>
      </c>
      <c r="M95" s="286">
        <f>_xlfn.DAYS(About!$A$3,'Core Indicators'!GG95)</f>
        <v>427</v>
      </c>
      <c r="N95" s="286">
        <f>_xlfn.DAYS(About!$A$3,'Core Indicators'!GO95)</f>
        <v>427</v>
      </c>
      <c r="O95" s="286">
        <f>_xlfn.DAYS(About!$A$3,'Core Indicators'!GW95)</f>
        <v>427</v>
      </c>
      <c r="P95" s="286">
        <f>_xlfn.DAYS(About!$A$3,'Core Indicators'!HE95)</f>
        <v>427</v>
      </c>
      <c r="Q95" s="286">
        <f>_xlfn.DAYS(About!$A$3,'Core Indicators'!HM95)</f>
        <v>427</v>
      </c>
      <c r="R95" s="286">
        <f>_xlfn.DAYS(About!$A$3,'Core Indicators'!HU95)</f>
        <v>427</v>
      </c>
      <c r="S95" s="286">
        <f>_xlfn.DAYS(About!$A$3,'Core Indicators'!IC95)</f>
        <v>427</v>
      </c>
      <c r="T95" s="286">
        <f>_xlfn.DAYS(About!$A$3,'Core Indicators'!IK95)</f>
        <v>427</v>
      </c>
      <c r="U95" s="286">
        <f>_xlfn.DAYS(About!$A$3,'Core Indicators'!IS95)</f>
        <v>427</v>
      </c>
      <c r="V95" s="287">
        <f t="shared" si="1"/>
        <v>463.5</v>
      </c>
    </row>
    <row r="96" spans="1:22" x14ac:dyDescent="0.3">
      <c r="A96" s="285" t="str">
        <f>Lists!C:C</f>
        <v>NIC002</v>
      </c>
      <c r="B96" s="286">
        <f>_xlfn.DAYS(About!$A$3,'Core Indicators'!U96)</f>
        <v>31</v>
      </c>
      <c r="C96" s="286">
        <f>_xlfn.DAYS(About!$A$3,'Core Indicators'!AC96)</f>
        <v>31</v>
      </c>
      <c r="D96" s="286">
        <f>_xlfn.DAYS(About!$A$3,'Core Indicators'!AK96)</f>
        <v>31</v>
      </c>
      <c r="E96" s="286">
        <f>_xlfn.DAYS(About!$A$3,'Core Indicators'!AS96)</f>
        <v>31</v>
      </c>
      <c r="F96" s="286">
        <f>_xlfn.DAYS(About!$A$3,'Core Indicators'!BQ96)</f>
        <v>31</v>
      </c>
      <c r="G96" s="286">
        <f>_xlfn.DAYS(About!$A$3,'Core Indicators'!DM96)</f>
        <v>31</v>
      </c>
      <c r="H96" s="286">
        <f>_xlfn.DAYS(About!$A$3,'Core Indicators'!DU96)</f>
        <v>31</v>
      </c>
      <c r="I96" s="286">
        <f>_xlfn.DAYS(About!$A$3,'Core Indicators'!EC96)</f>
        <v>31</v>
      </c>
      <c r="J96" s="286">
        <f>_xlfn.DAYS(About!$A$3,'Core Indicators'!EK96)</f>
        <v>31</v>
      </c>
      <c r="K96" s="286">
        <f>_xlfn.DAYS(About!$A$3,'Core Indicators'!ES96)</f>
        <v>31</v>
      </c>
      <c r="L96" s="286">
        <f>_xlfn.DAYS(About!$A$3,'Core Indicators'!FI96)</f>
        <v>31</v>
      </c>
      <c r="M96" s="286">
        <f>_xlfn.DAYS(About!$A$3,'Core Indicators'!GG96)</f>
        <v>31</v>
      </c>
      <c r="N96" s="286">
        <f>_xlfn.DAYS(About!$A$3,'Core Indicators'!GO96)</f>
        <v>31</v>
      </c>
      <c r="O96" s="286">
        <f>_xlfn.DAYS(About!$A$3,'Core Indicators'!GW96)</f>
        <v>31</v>
      </c>
      <c r="P96" s="286">
        <f>_xlfn.DAYS(About!$A$3,'Core Indicators'!HE96)</f>
        <v>31</v>
      </c>
      <c r="Q96" s="286">
        <f>_xlfn.DAYS(About!$A$3,'Core Indicators'!HM96)</f>
        <v>31</v>
      </c>
      <c r="R96" s="286">
        <f>_xlfn.DAYS(About!$A$3,'Core Indicators'!HU96)</f>
        <v>31</v>
      </c>
      <c r="S96" s="286">
        <f>_xlfn.DAYS(About!$A$3,'Core Indicators'!IC96)</f>
        <v>31</v>
      </c>
      <c r="T96" s="286">
        <f>_xlfn.DAYS(About!$A$3,'Core Indicators'!IK96)</f>
        <v>31</v>
      </c>
      <c r="U96" s="286">
        <f>_xlfn.DAYS(About!$A$3,'Core Indicators'!IS96)</f>
        <v>31</v>
      </c>
      <c r="V96" s="287">
        <f t="shared" si="1"/>
        <v>31</v>
      </c>
    </row>
    <row r="97" spans="1:22" x14ac:dyDescent="0.3">
      <c r="A97" s="285" t="str">
        <f>Lists!C:C</f>
        <v>NER001</v>
      </c>
      <c r="B97" s="286">
        <f>_xlfn.DAYS(About!$A$3,'Core Indicators'!U97)</f>
        <v>688</v>
      </c>
      <c r="C97" s="286">
        <f>_xlfn.DAYS(About!$A$3,'Core Indicators'!AC97)</f>
        <v>87</v>
      </c>
      <c r="D97" s="286">
        <f>_xlfn.DAYS(About!$A$3,'Core Indicators'!AK97)</f>
        <v>62</v>
      </c>
      <c r="E97" s="286">
        <f>_xlfn.DAYS(About!$A$3,'Core Indicators'!AS97)</f>
        <v>31</v>
      </c>
      <c r="F97" s="286">
        <f>_xlfn.DAYS(About!$A$3,'Core Indicators'!BQ97)</f>
        <v>31</v>
      </c>
      <c r="G97" s="286">
        <f>_xlfn.DAYS(About!$A$3,'Core Indicators'!DM97)</f>
        <v>62</v>
      </c>
      <c r="H97" s="286">
        <f>_xlfn.DAYS(About!$A$3,'Core Indicators'!DU97)</f>
        <v>62</v>
      </c>
      <c r="I97" s="286">
        <f>_xlfn.DAYS(About!$A$3,'Core Indicators'!EC97)</f>
        <v>62</v>
      </c>
      <c r="J97" s="286">
        <f>_xlfn.DAYS(About!$A$3,'Core Indicators'!EK97)</f>
        <v>62</v>
      </c>
      <c r="K97" s="286">
        <f>_xlfn.DAYS(About!$A$3,'Core Indicators'!ES97)</f>
        <v>62</v>
      </c>
      <c r="L97" s="286">
        <f>_xlfn.DAYS(About!$A$3,'Core Indicators'!FI97)</f>
        <v>688</v>
      </c>
      <c r="M97" s="286">
        <f>_xlfn.DAYS(About!$A$3,'Core Indicators'!GG97)</f>
        <v>31</v>
      </c>
      <c r="N97" s="286">
        <f>_xlfn.DAYS(About!$A$3,'Core Indicators'!GO97)</f>
        <v>31</v>
      </c>
      <c r="O97" s="286">
        <f>_xlfn.DAYS(About!$A$3,'Core Indicators'!GW97)</f>
        <v>31</v>
      </c>
      <c r="P97" s="286">
        <f>_xlfn.DAYS(About!$A$3,'Core Indicators'!HE97)</f>
        <v>31</v>
      </c>
      <c r="Q97" s="286">
        <f>_xlfn.DAYS(About!$A$3,'Core Indicators'!HM97)</f>
        <v>31</v>
      </c>
      <c r="R97" s="286">
        <f>_xlfn.DAYS(About!$A$3,'Core Indicators'!HU97)</f>
        <v>31</v>
      </c>
      <c r="S97" s="286">
        <f>_xlfn.DAYS(About!$A$3,'Core Indicators'!IC97)</f>
        <v>31</v>
      </c>
      <c r="T97" s="286">
        <f>_xlfn.DAYS(About!$A$3,'Core Indicators'!IK97)</f>
        <v>31</v>
      </c>
      <c r="U97" s="286">
        <f>_xlfn.DAYS(About!$A$3,'Core Indicators'!IS97)</f>
        <v>31</v>
      </c>
      <c r="V97" s="287">
        <f t="shared" si="1"/>
        <v>115.3</v>
      </c>
    </row>
    <row r="98" spans="1:22" x14ac:dyDescent="0.3">
      <c r="A98" s="285" t="str">
        <f>Lists!C:C</f>
        <v>NER002</v>
      </c>
      <c r="B98" s="286">
        <f>_xlfn.DAYS(About!$A$3,'Core Indicators'!U98)</f>
        <v>688</v>
      </c>
      <c r="C98" s="286">
        <f>_xlfn.DAYS(About!$A$3,'Core Indicators'!AC98)</f>
        <v>617</v>
      </c>
      <c r="D98" s="286">
        <f>_xlfn.DAYS(About!$A$3,'Core Indicators'!AK98)</f>
        <v>427</v>
      </c>
      <c r="E98" s="286">
        <f>_xlfn.DAYS(About!$A$3,'Core Indicators'!AS98)</f>
        <v>62</v>
      </c>
      <c r="F98" s="286">
        <f>_xlfn.DAYS(About!$A$3,'Core Indicators'!BQ98)</f>
        <v>31</v>
      </c>
      <c r="G98" s="286">
        <f>_xlfn.DAYS(About!$A$3,'Core Indicators'!DM98)</f>
        <v>62</v>
      </c>
      <c r="H98" s="286">
        <f>_xlfn.DAYS(About!$A$3,'Core Indicators'!DU98)</f>
        <v>62</v>
      </c>
      <c r="I98" s="286">
        <f>_xlfn.DAYS(About!$A$3,'Core Indicators'!EC98)</f>
        <v>62</v>
      </c>
      <c r="J98" s="286">
        <f>_xlfn.DAYS(About!$A$3,'Core Indicators'!EK98)</f>
        <v>62</v>
      </c>
      <c r="K98" s="286">
        <f>_xlfn.DAYS(About!$A$3,'Core Indicators'!ES98)</f>
        <v>62</v>
      </c>
      <c r="L98" s="286">
        <f>_xlfn.DAYS(About!$A$3,'Core Indicators'!FI98)</f>
        <v>688</v>
      </c>
      <c r="M98" s="286">
        <f>_xlfn.DAYS(About!$A$3,'Core Indicators'!GG98)</f>
        <v>31</v>
      </c>
      <c r="N98" s="286">
        <f>_xlfn.DAYS(About!$A$3,'Core Indicators'!GO98)</f>
        <v>31</v>
      </c>
      <c r="O98" s="286">
        <f>_xlfn.DAYS(About!$A$3,'Core Indicators'!GW98)</f>
        <v>31</v>
      </c>
      <c r="P98" s="286">
        <f>_xlfn.DAYS(About!$A$3,'Core Indicators'!HE98)</f>
        <v>31</v>
      </c>
      <c r="Q98" s="286">
        <f>_xlfn.DAYS(About!$A$3,'Core Indicators'!HM98)</f>
        <v>31</v>
      </c>
      <c r="R98" s="286">
        <f>_xlfn.DAYS(About!$A$3,'Core Indicators'!HU98)</f>
        <v>31</v>
      </c>
      <c r="S98" s="286">
        <f>_xlfn.DAYS(About!$A$3,'Core Indicators'!IC98)</f>
        <v>31</v>
      </c>
      <c r="T98" s="286">
        <f>_xlfn.DAYS(About!$A$3,'Core Indicators'!IK98)</f>
        <v>31</v>
      </c>
      <c r="U98" s="286">
        <f>_xlfn.DAYS(About!$A$3,'Core Indicators'!IS98)</f>
        <v>31</v>
      </c>
      <c r="V98" s="287">
        <f t="shared" si="1"/>
        <v>154.9</v>
      </c>
    </row>
    <row r="99" spans="1:22" x14ac:dyDescent="0.3">
      <c r="A99" s="285" t="str">
        <f>Lists!C:C</f>
        <v>NER003</v>
      </c>
      <c r="B99" s="286">
        <f>_xlfn.DAYS(About!$A$3,'Core Indicators'!U99)</f>
        <v>688</v>
      </c>
      <c r="C99" s="286">
        <f>_xlfn.DAYS(About!$A$3,'Core Indicators'!AC99)</f>
        <v>617</v>
      </c>
      <c r="D99" s="286">
        <f>_xlfn.DAYS(About!$A$3,'Core Indicators'!AK99)</f>
        <v>329</v>
      </c>
      <c r="E99" s="286">
        <f>_xlfn.DAYS(About!$A$3,'Core Indicators'!AS99)</f>
        <v>31</v>
      </c>
      <c r="F99" s="286">
        <f>_xlfn.DAYS(About!$A$3,'Core Indicators'!BQ99)</f>
        <v>31</v>
      </c>
      <c r="G99" s="286">
        <f>_xlfn.DAYS(About!$A$3,'Core Indicators'!DM99)</f>
        <v>62</v>
      </c>
      <c r="H99" s="286">
        <f>_xlfn.DAYS(About!$A$3,'Core Indicators'!DU99)</f>
        <v>62</v>
      </c>
      <c r="I99" s="286">
        <f>_xlfn.DAYS(About!$A$3,'Core Indicators'!EC99)</f>
        <v>62</v>
      </c>
      <c r="J99" s="286">
        <f>_xlfn.DAYS(About!$A$3,'Core Indicators'!EK99)</f>
        <v>62</v>
      </c>
      <c r="K99" s="286">
        <f>_xlfn.DAYS(About!$A$3,'Core Indicators'!ES99)</f>
        <v>62</v>
      </c>
      <c r="L99" s="286">
        <f>_xlfn.DAYS(About!$A$3,'Core Indicators'!FI99)</f>
        <v>688</v>
      </c>
      <c r="M99" s="286">
        <f>_xlfn.DAYS(About!$A$3,'Core Indicators'!GG99)</f>
        <v>31</v>
      </c>
      <c r="N99" s="286">
        <f>_xlfn.DAYS(About!$A$3,'Core Indicators'!GO99)</f>
        <v>31</v>
      </c>
      <c r="O99" s="286">
        <f>_xlfn.DAYS(About!$A$3,'Core Indicators'!GW99)</f>
        <v>31</v>
      </c>
      <c r="P99" s="286">
        <f>_xlfn.DAYS(About!$A$3,'Core Indicators'!HE99)</f>
        <v>31</v>
      </c>
      <c r="Q99" s="286">
        <f>_xlfn.DAYS(About!$A$3,'Core Indicators'!HM99)</f>
        <v>31</v>
      </c>
      <c r="R99" s="286">
        <f>_xlfn.DAYS(About!$A$3,'Core Indicators'!HU99)</f>
        <v>31</v>
      </c>
      <c r="S99" s="286">
        <f>_xlfn.DAYS(About!$A$3,'Core Indicators'!IC99)</f>
        <v>31</v>
      </c>
      <c r="T99" s="286">
        <f>_xlfn.DAYS(About!$A$3,'Core Indicators'!IK99)</f>
        <v>31</v>
      </c>
      <c r="U99" s="286">
        <f>_xlfn.DAYS(About!$A$3,'Core Indicators'!IS99)</f>
        <v>31</v>
      </c>
      <c r="V99" s="287">
        <f t="shared" si="1"/>
        <v>142</v>
      </c>
    </row>
    <row r="100" spans="1:22" x14ac:dyDescent="0.3">
      <c r="A100" s="285" t="str">
        <f>Lists!C:C</f>
        <v>NER004</v>
      </c>
      <c r="B100" s="286">
        <f>_xlfn.DAYS(About!$A$3,'Core Indicators'!U100)</f>
        <v>381</v>
      </c>
      <c r="C100" s="286">
        <f>_xlfn.DAYS(About!$A$3,'Core Indicators'!AC100)</f>
        <v>77</v>
      </c>
      <c r="D100" s="286">
        <f>_xlfn.DAYS(About!$A$3,'Core Indicators'!AK100)</f>
        <v>62</v>
      </c>
      <c r="E100" s="286">
        <f>_xlfn.DAYS(About!$A$3,'Core Indicators'!AS100)</f>
        <v>62</v>
      </c>
      <c r="F100" s="286">
        <f>_xlfn.DAYS(About!$A$3,'Core Indicators'!BQ100)</f>
        <v>31</v>
      </c>
      <c r="G100" s="286">
        <f>_xlfn.DAYS(About!$A$3,'Core Indicators'!DM100)</f>
        <v>62</v>
      </c>
      <c r="H100" s="286">
        <f>_xlfn.DAYS(About!$A$3,'Core Indicators'!DU100)</f>
        <v>62</v>
      </c>
      <c r="I100" s="286">
        <f>_xlfn.DAYS(About!$A$3,'Core Indicators'!EC100)</f>
        <v>62</v>
      </c>
      <c r="J100" s="286">
        <f>_xlfn.DAYS(About!$A$3,'Core Indicators'!EK100)</f>
        <v>62</v>
      </c>
      <c r="K100" s="286">
        <f>_xlfn.DAYS(About!$A$3,'Core Indicators'!ES100)</f>
        <v>62</v>
      </c>
      <c r="L100" s="286">
        <f>_xlfn.DAYS(About!$A$3,'Core Indicators'!FI100)</f>
        <v>381</v>
      </c>
      <c r="M100" s="286">
        <f>_xlfn.DAYS(About!$A$3,'Core Indicators'!GG100)</f>
        <v>31</v>
      </c>
      <c r="N100" s="286">
        <f>_xlfn.DAYS(About!$A$3,'Core Indicators'!GO100)</f>
        <v>31</v>
      </c>
      <c r="O100" s="286">
        <f>_xlfn.DAYS(About!$A$3,'Core Indicators'!GW100)</f>
        <v>31</v>
      </c>
      <c r="P100" s="286">
        <f>_xlfn.DAYS(About!$A$3,'Core Indicators'!HE100)</f>
        <v>31</v>
      </c>
      <c r="Q100" s="286">
        <f>_xlfn.DAYS(About!$A$3,'Core Indicators'!HM100)</f>
        <v>31</v>
      </c>
      <c r="R100" s="286">
        <f>_xlfn.DAYS(About!$A$3,'Core Indicators'!HU100)</f>
        <v>31</v>
      </c>
      <c r="S100" s="286">
        <f>_xlfn.DAYS(About!$A$3,'Core Indicators'!IC100)</f>
        <v>31</v>
      </c>
      <c r="T100" s="286">
        <f>_xlfn.DAYS(About!$A$3,'Core Indicators'!IK100)</f>
        <v>31</v>
      </c>
      <c r="U100" s="286">
        <f>_xlfn.DAYS(About!$A$3,'Core Indicators'!IS100)</f>
        <v>31</v>
      </c>
      <c r="V100" s="287">
        <f t="shared" si="1"/>
        <v>87.7</v>
      </c>
    </row>
    <row r="101" spans="1:22" x14ac:dyDescent="0.3">
      <c r="A101" s="285" t="str">
        <f>Lists!C:C</f>
        <v>NER005</v>
      </c>
      <c r="B101" s="286">
        <f>_xlfn.DAYS(About!$A$3,'Core Indicators'!U101)</f>
        <v>87</v>
      </c>
      <c r="C101" s="286">
        <f>_xlfn.DAYS(About!$A$3,'Core Indicators'!AC101)</f>
        <v>57</v>
      </c>
      <c r="D101" s="286">
        <f>_xlfn.DAYS(About!$A$3,'Core Indicators'!AK101)</f>
        <v>87</v>
      </c>
      <c r="E101" s="286">
        <f>_xlfn.DAYS(About!$A$3,'Core Indicators'!AS101)</f>
        <v>87</v>
      </c>
      <c r="F101" s="286">
        <f>_xlfn.DAYS(About!$A$3,'Core Indicators'!BQ101)</f>
        <v>87</v>
      </c>
      <c r="G101" s="286">
        <f>_xlfn.DAYS(About!$A$3,'Core Indicators'!DM101)</f>
        <v>87</v>
      </c>
      <c r="H101" s="286">
        <f>_xlfn.DAYS(About!$A$3,'Core Indicators'!DU101)</f>
        <v>87</v>
      </c>
      <c r="I101" s="286">
        <f>_xlfn.DAYS(About!$A$3,'Core Indicators'!EC101)</f>
        <v>87</v>
      </c>
      <c r="J101" s="286">
        <f>_xlfn.DAYS(About!$A$3,'Core Indicators'!EK101)</f>
        <v>87</v>
      </c>
      <c r="K101" s="286">
        <f>_xlfn.DAYS(About!$A$3,'Core Indicators'!ES101)</f>
        <v>87</v>
      </c>
      <c r="L101" s="286">
        <f>_xlfn.DAYS(About!$A$3,'Core Indicators'!FI101)</f>
        <v>87</v>
      </c>
      <c r="M101" s="286">
        <f>_xlfn.DAYS(About!$A$3,'Core Indicators'!GG101)</f>
        <v>31</v>
      </c>
      <c r="N101" s="286">
        <f>_xlfn.DAYS(About!$A$3,'Core Indicators'!GO101)</f>
        <v>31</v>
      </c>
      <c r="O101" s="286">
        <f>_xlfn.DAYS(About!$A$3,'Core Indicators'!GW101)</f>
        <v>31</v>
      </c>
      <c r="P101" s="286">
        <f>_xlfn.DAYS(About!$A$3,'Core Indicators'!HE101)</f>
        <v>31</v>
      </c>
      <c r="Q101" s="286">
        <f>_xlfn.DAYS(About!$A$3,'Core Indicators'!HM101)</f>
        <v>31</v>
      </c>
      <c r="R101" s="286">
        <f>_xlfn.DAYS(About!$A$3,'Core Indicators'!HU101)</f>
        <v>31</v>
      </c>
      <c r="S101" s="286">
        <f>_xlfn.DAYS(About!$A$3,'Core Indicators'!IC101)</f>
        <v>31</v>
      </c>
      <c r="T101" s="286">
        <f>_xlfn.DAYS(About!$A$3,'Core Indicators'!IK101)</f>
        <v>31</v>
      </c>
      <c r="U101" s="286">
        <f>_xlfn.DAYS(About!$A$3,'Core Indicators'!IS101)</f>
        <v>31</v>
      </c>
      <c r="V101" s="287">
        <f t="shared" si="1"/>
        <v>81.400000000000006</v>
      </c>
    </row>
    <row r="102" spans="1:22" x14ac:dyDescent="0.3">
      <c r="A102" s="285" t="str">
        <f>Lists!C:C</f>
        <v>NGA001</v>
      </c>
      <c r="B102" s="286">
        <f>_xlfn.DAYS(About!$A$3,'Core Indicators'!U102)</f>
        <v>547</v>
      </c>
      <c r="C102" s="286">
        <f>_xlfn.DAYS(About!$A$3,'Core Indicators'!AC102)</f>
        <v>31</v>
      </c>
      <c r="D102" s="286">
        <f>_xlfn.DAYS(About!$A$3,'Core Indicators'!AK102)</f>
        <v>31</v>
      </c>
      <c r="E102" s="286">
        <f>_xlfn.DAYS(About!$A$3,'Core Indicators'!AS102)</f>
        <v>31</v>
      </c>
      <c r="F102" s="286">
        <f>_xlfn.DAYS(About!$A$3,'Core Indicators'!BQ102)</f>
        <v>31</v>
      </c>
      <c r="G102" s="286">
        <f>_xlfn.DAYS(About!$A$3,'Core Indicators'!DM102)</f>
        <v>31</v>
      </c>
      <c r="H102" s="286">
        <f>_xlfn.DAYS(About!$A$3,'Core Indicators'!DU102)</f>
        <v>31</v>
      </c>
      <c r="I102" s="286">
        <f>_xlfn.DAYS(About!$A$3,'Core Indicators'!EC102)</f>
        <v>31</v>
      </c>
      <c r="J102" s="286">
        <f>_xlfn.DAYS(About!$A$3,'Core Indicators'!EK102)</f>
        <v>31</v>
      </c>
      <c r="K102" s="286">
        <f>_xlfn.DAYS(About!$A$3,'Core Indicators'!ES102)</f>
        <v>31</v>
      </c>
      <c r="L102" s="286">
        <f>_xlfn.DAYS(About!$A$3,'Core Indicators'!FI102)</f>
        <v>547</v>
      </c>
      <c r="M102" s="286">
        <f>_xlfn.DAYS(About!$A$3,'Core Indicators'!GG102)</f>
        <v>35</v>
      </c>
      <c r="N102" s="286">
        <f>_xlfn.DAYS(About!$A$3,'Core Indicators'!GO102)</f>
        <v>35</v>
      </c>
      <c r="O102" s="286">
        <f>_xlfn.DAYS(About!$A$3,'Core Indicators'!GW102)</f>
        <v>35</v>
      </c>
      <c r="P102" s="286">
        <f>_xlfn.DAYS(About!$A$3,'Core Indicators'!HE102)</f>
        <v>35</v>
      </c>
      <c r="Q102" s="286">
        <f>_xlfn.DAYS(About!$A$3,'Core Indicators'!HM102)</f>
        <v>35</v>
      </c>
      <c r="R102" s="286">
        <f>_xlfn.DAYS(About!$A$3,'Core Indicators'!HU102)</f>
        <v>35</v>
      </c>
      <c r="S102" s="286">
        <f>_xlfn.DAYS(About!$A$3,'Core Indicators'!IC102)</f>
        <v>35</v>
      </c>
      <c r="T102" s="286">
        <f>_xlfn.DAYS(About!$A$3,'Core Indicators'!IK102)</f>
        <v>35</v>
      </c>
      <c r="U102" s="286">
        <f>_xlfn.DAYS(About!$A$3,'Core Indicators'!IS102)</f>
        <v>35</v>
      </c>
      <c r="V102" s="287">
        <f t="shared" si="1"/>
        <v>83</v>
      </c>
    </row>
    <row r="103" spans="1:22" x14ac:dyDescent="0.3">
      <c r="A103" s="285" t="str">
        <f>Lists!C:C</f>
        <v>NGA003</v>
      </c>
      <c r="B103" s="286">
        <f>_xlfn.DAYS(About!$A$3,'Core Indicators'!U103)</f>
        <v>31</v>
      </c>
      <c r="C103" s="286">
        <f>_xlfn.DAYS(About!$A$3,'Core Indicators'!AC103)</f>
        <v>31</v>
      </c>
      <c r="D103" s="286">
        <f>_xlfn.DAYS(About!$A$3,'Core Indicators'!AK103)</f>
        <v>31</v>
      </c>
      <c r="E103" s="286">
        <f>_xlfn.DAYS(About!$A$3,'Core Indicators'!AS103)</f>
        <v>31</v>
      </c>
      <c r="F103" s="286">
        <f>_xlfn.DAYS(About!$A$3,'Core Indicators'!BQ103)</f>
        <v>31</v>
      </c>
      <c r="G103" s="286">
        <f>_xlfn.DAYS(About!$A$3,'Core Indicators'!DM103)</f>
        <v>31</v>
      </c>
      <c r="H103" s="286">
        <f>_xlfn.DAYS(About!$A$3,'Core Indicators'!DU103)</f>
        <v>31</v>
      </c>
      <c r="I103" s="286">
        <f>_xlfn.DAYS(About!$A$3,'Core Indicators'!EC103)</f>
        <v>31</v>
      </c>
      <c r="J103" s="286">
        <f>_xlfn.DAYS(About!$A$3,'Core Indicators'!EK103)</f>
        <v>31</v>
      </c>
      <c r="K103" s="286">
        <f>_xlfn.DAYS(About!$A$3,'Core Indicators'!ES103)</f>
        <v>31</v>
      </c>
      <c r="L103" s="286">
        <f>_xlfn.DAYS(About!$A$3,'Core Indicators'!FI103)</f>
        <v>548</v>
      </c>
      <c r="M103" s="286">
        <f>_xlfn.DAYS(About!$A$3,'Core Indicators'!GG103)</f>
        <v>35</v>
      </c>
      <c r="N103" s="286">
        <f>_xlfn.DAYS(About!$A$3,'Core Indicators'!GO103)</f>
        <v>35</v>
      </c>
      <c r="O103" s="286">
        <f>_xlfn.DAYS(About!$A$3,'Core Indicators'!GW103)</f>
        <v>35</v>
      </c>
      <c r="P103" s="286">
        <f>_xlfn.DAYS(About!$A$3,'Core Indicators'!HE103)</f>
        <v>35</v>
      </c>
      <c r="Q103" s="286">
        <f>_xlfn.DAYS(About!$A$3,'Core Indicators'!HM103)</f>
        <v>35</v>
      </c>
      <c r="R103" s="286">
        <f>_xlfn.DAYS(About!$A$3,'Core Indicators'!HU103)</f>
        <v>35</v>
      </c>
      <c r="S103" s="286">
        <f>_xlfn.DAYS(About!$A$3,'Core Indicators'!IC103)</f>
        <v>35</v>
      </c>
      <c r="T103" s="286">
        <f>_xlfn.DAYS(About!$A$3,'Core Indicators'!IK103)</f>
        <v>35</v>
      </c>
      <c r="U103" s="286">
        <f>_xlfn.DAYS(About!$A$3,'Core Indicators'!IS103)</f>
        <v>35</v>
      </c>
      <c r="V103" s="287">
        <f t="shared" si="1"/>
        <v>83.1</v>
      </c>
    </row>
    <row r="104" spans="1:22" x14ac:dyDescent="0.3">
      <c r="A104" s="285" t="str">
        <f>Lists!C:C</f>
        <v>NGA004</v>
      </c>
      <c r="B104" s="286">
        <f>_xlfn.DAYS(About!$A$3,'Core Indicators'!U104)</f>
        <v>549</v>
      </c>
      <c r="C104" s="286">
        <f>_xlfn.DAYS(About!$A$3,'Core Indicators'!AC104)</f>
        <v>217</v>
      </c>
      <c r="D104" s="286">
        <f>_xlfn.DAYS(About!$A$3,'Core Indicators'!AK104)</f>
        <v>247</v>
      </c>
      <c r="E104" s="286">
        <f>_xlfn.DAYS(About!$A$3,'Core Indicators'!AS104)</f>
        <v>31</v>
      </c>
      <c r="F104" s="286">
        <f>_xlfn.DAYS(About!$A$3,'Core Indicators'!BQ104)</f>
        <v>31</v>
      </c>
      <c r="G104" s="286">
        <f>_xlfn.DAYS(About!$A$3,'Core Indicators'!DM104)</f>
        <v>247</v>
      </c>
      <c r="H104" s="286">
        <f>_xlfn.DAYS(About!$A$3,'Core Indicators'!DU104)</f>
        <v>247</v>
      </c>
      <c r="I104" s="286">
        <f>_xlfn.DAYS(About!$A$3,'Core Indicators'!EC104)</f>
        <v>247</v>
      </c>
      <c r="J104" s="286">
        <f>_xlfn.DAYS(About!$A$3,'Core Indicators'!EK104)</f>
        <v>247</v>
      </c>
      <c r="K104" s="286">
        <f>_xlfn.DAYS(About!$A$3,'Core Indicators'!ES104)</f>
        <v>247</v>
      </c>
      <c r="L104" s="286">
        <f>_xlfn.DAYS(About!$A$3,'Core Indicators'!FI104)</f>
        <v>549</v>
      </c>
      <c r="M104" s="286">
        <f>_xlfn.DAYS(About!$A$3,'Core Indicators'!GG104)</f>
        <v>35</v>
      </c>
      <c r="N104" s="286">
        <f>_xlfn.DAYS(About!$A$3,'Core Indicators'!GO104)</f>
        <v>35</v>
      </c>
      <c r="O104" s="286">
        <f>_xlfn.DAYS(About!$A$3,'Core Indicators'!GW104)</f>
        <v>35</v>
      </c>
      <c r="P104" s="286">
        <f>_xlfn.DAYS(About!$A$3,'Core Indicators'!HE104)</f>
        <v>35</v>
      </c>
      <c r="Q104" s="286">
        <f>_xlfn.DAYS(About!$A$3,'Core Indicators'!HM104)</f>
        <v>35</v>
      </c>
      <c r="R104" s="286">
        <f>_xlfn.DAYS(About!$A$3,'Core Indicators'!HU104)</f>
        <v>35</v>
      </c>
      <c r="S104" s="286">
        <f>_xlfn.DAYS(About!$A$3,'Core Indicators'!IC104)</f>
        <v>35</v>
      </c>
      <c r="T104" s="286">
        <f>_xlfn.DAYS(About!$A$3,'Core Indicators'!IK104)</f>
        <v>35</v>
      </c>
      <c r="U104" s="286">
        <f>_xlfn.DAYS(About!$A$3,'Core Indicators'!IS104)</f>
        <v>35</v>
      </c>
      <c r="V104" s="287">
        <f t="shared" si="1"/>
        <v>212.8</v>
      </c>
    </row>
    <row r="105" spans="1:22" x14ac:dyDescent="0.3">
      <c r="A105" s="285" t="str">
        <f>Lists!C:C</f>
        <v>NGA007</v>
      </c>
      <c r="B105" s="286">
        <f>_xlfn.DAYS(About!$A$3,'Core Indicators'!U105)</f>
        <v>247</v>
      </c>
      <c r="C105" s="286">
        <f>_xlfn.DAYS(About!$A$3,'Core Indicators'!AC105)</f>
        <v>31</v>
      </c>
      <c r="D105" s="286">
        <f>_xlfn.DAYS(About!$A$3,'Core Indicators'!AK105)</f>
        <v>31</v>
      </c>
      <c r="E105" s="286">
        <f>_xlfn.DAYS(About!$A$3,'Core Indicators'!AS105)</f>
        <v>31</v>
      </c>
      <c r="F105" s="286">
        <f>_xlfn.DAYS(About!$A$3,'Core Indicators'!BQ105)</f>
        <v>31</v>
      </c>
      <c r="G105" s="286">
        <f>_xlfn.DAYS(About!$A$3,'Core Indicators'!DM105)</f>
        <v>31</v>
      </c>
      <c r="H105" s="286">
        <f>_xlfn.DAYS(About!$A$3,'Core Indicators'!DU105)</f>
        <v>31</v>
      </c>
      <c r="I105" s="286">
        <f>_xlfn.DAYS(About!$A$3,'Core Indicators'!EC105)</f>
        <v>31</v>
      </c>
      <c r="J105" s="286">
        <f>_xlfn.DAYS(About!$A$3,'Core Indicators'!EK105)</f>
        <v>31</v>
      </c>
      <c r="K105" s="286">
        <f>_xlfn.DAYS(About!$A$3,'Core Indicators'!ES105)</f>
        <v>31</v>
      </c>
      <c r="L105" s="286">
        <f>_xlfn.DAYS(About!$A$3,'Core Indicators'!FI105)</f>
        <v>381</v>
      </c>
      <c r="M105" s="286">
        <f>_xlfn.DAYS(About!$A$3,'Core Indicators'!GG105)</f>
        <v>35</v>
      </c>
      <c r="N105" s="286">
        <f>_xlfn.DAYS(About!$A$3,'Core Indicators'!GO105)</f>
        <v>35</v>
      </c>
      <c r="O105" s="286">
        <f>_xlfn.DAYS(About!$A$3,'Core Indicators'!GW105)</f>
        <v>35</v>
      </c>
      <c r="P105" s="286">
        <f>_xlfn.DAYS(About!$A$3,'Core Indicators'!HE105)</f>
        <v>35</v>
      </c>
      <c r="Q105" s="286">
        <f>_xlfn.DAYS(About!$A$3,'Core Indicators'!HM105)</f>
        <v>35</v>
      </c>
      <c r="R105" s="286">
        <f>_xlfn.DAYS(About!$A$3,'Core Indicators'!HU105)</f>
        <v>35</v>
      </c>
      <c r="S105" s="286">
        <f>_xlfn.DAYS(About!$A$3,'Core Indicators'!IC105)</f>
        <v>35</v>
      </c>
      <c r="T105" s="286">
        <f>_xlfn.DAYS(About!$A$3,'Core Indicators'!IK105)</f>
        <v>35</v>
      </c>
      <c r="U105" s="286">
        <f>_xlfn.DAYS(About!$A$3,'Core Indicators'!IS105)</f>
        <v>35</v>
      </c>
      <c r="V105" s="287">
        <f t="shared" si="1"/>
        <v>66.400000000000006</v>
      </c>
    </row>
    <row r="106" spans="1:22" x14ac:dyDescent="0.3">
      <c r="A106" s="285" t="str">
        <f>Lists!C:C</f>
        <v>NGA008</v>
      </c>
      <c r="B106" s="286">
        <f>_xlfn.DAYS(About!$A$3,'Core Indicators'!U106)</f>
        <v>356</v>
      </c>
      <c r="C106" s="286">
        <f>_xlfn.DAYS(About!$A$3,'Core Indicators'!AC106)</f>
        <v>31</v>
      </c>
      <c r="D106" s="286">
        <f>_xlfn.DAYS(About!$A$3,'Core Indicators'!AK106)</f>
        <v>31</v>
      </c>
      <c r="E106" s="286">
        <f>_xlfn.DAYS(About!$A$3,'Core Indicators'!AS106)</f>
        <v>31</v>
      </c>
      <c r="F106" s="286">
        <f>_xlfn.DAYS(About!$A$3,'Core Indicators'!BQ106)</f>
        <v>31</v>
      </c>
      <c r="G106" s="286">
        <f>_xlfn.DAYS(About!$A$3,'Core Indicators'!DM106)</f>
        <v>31</v>
      </c>
      <c r="H106" s="286">
        <f>_xlfn.DAYS(About!$A$3,'Core Indicators'!DU106)</f>
        <v>31</v>
      </c>
      <c r="I106" s="286">
        <f>_xlfn.DAYS(About!$A$3,'Core Indicators'!EC106)</f>
        <v>31</v>
      </c>
      <c r="J106" s="286">
        <f>_xlfn.DAYS(About!$A$3,'Core Indicators'!EK106)</f>
        <v>31</v>
      </c>
      <c r="K106" s="286">
        <f>_xlfn.DAYS(About!$A$3,'Core Indicators'!ES106)</f>
        <v>31</v>
      </c>
      <c r="L106" s="286">
        <f>_xlfn.DAYS(About!$A$3,'Core Indicators'!FI106)</f>
        <v>337</v>
      </c>
      <c r="M106" s="286">
        <f>_xlfn.DAYS(About!$A$3,'Core Indicators'!GG106)</f>
        <v>35</v>
      </c>
      <c r="N106" s="286">
        <f>_xlfn.DAYS(About!$A$3,'Core Indicators'!GO106)</f>
        <v>35</v>
      </c>
      <c r="O106" s="286">
        <f>_xlfn.DAYS(About!$A$3,'Core Indicators'!GW106)</f>
        <v>35</v>
      </c>
      <c r="P106" s="286">
        <f>_xlfn.DAYS(About!$A$3,'Core Indicators'!HE106)</f>
        <v>35</v>
      </c>
      <c r="Q106" s="286">
        <f>_xlfn.DAYS(About!$A$3,'Core Indicators'!HM106)</f>
        <v>35</v>
      </c>
      <c r="R106" s="286">
        <f>_xlfn.DAYS(About!$A$3,'Core Indicators'!HU106)</f>
        <v>35</v>
      </c>
      <c r="S106" s="286">
        <f>_xlfn.DAYS(About!$A$3,'Core Indicators'!IC106)</f>
        <v>35</v>
      </c>
      <c r="T106" s="286">
        <f>_xlfn.DAYS(About!$A$3,'Core Indicators'!IK106)</f>
        <v>35</v>
      </c>
      <c r="U106" s="286">
        <f>_xlfn.DAYS(About!$A$3,'Core Indicators'!IS106)</f>
        <v>35</v>
      </c>
      <c r="V106" s="287">
        <f t="shared" si="1"/>
        <v>62</v>
      </c>
    </row>
    <row r="107" spans="1:22" x14ac:dyDescent="0.3">
      <c r="A107" s="285" t="str">
        <f>Lists!C:C</f>
        <v>REG001</v>
      </c>
      <c r="B107" s="286">
        <f>_xlfn.DAYS(About!$A$3,'Core Indicators'!U107)</f>
        <v>217</v>
      </c>
      <c r="C107" s="286">
        <f>_xlfn.DAYS(About!$A$3,'Core Indicators'!AC107)</f>
        <v>31</v>
      </c>
      <c r="D107" s="286">
        <f>_xlfn.DAYS(About!$A$3,'Core Indicators'!AK107)</f>
        <v>31</v>
      </c>
      <c r="E107" s="286">
        <f>_xlfn.DAYS(About!$A$3,'Core Indicators'!AS107)</f>
        <v>31</v>
      </c>
      <c r="F107" s="286">
        <f>_xlfn.DAYS(About!$A$3,'Core Indicators'!BQ107)</f>
        <v>31</v>
      </c>
      <c r="G107" s="286">
        <f>_xlfn.DAYS(About!$A$3,'Core Indicators'!DM107)</f>
        <v>60</v>
      </c>
      <c r="H107" s="286">
        <f>_xlfn.DAYS(About!$A$3,'Core Indicators'!DU107)</f>
        <v>60</v>
      </c>
      <c r="I107" s="286">
        <f>_xlfn.DAYS(About!$A$3,'Core Indicators'!EC107)</f>
        <v>60</v>
      </c>
      <c r="J107" s="286">
        <f>_xlfn.DAYS(About!$A$3,'Core Indicators'!EK107)</f>
        <v>60</v>
      </c>
      <c r="K107" s="286">
        <f>_xlfn.DAYS(About!$A$3,'Core Indicators'!ES107)</f>
        <v>60</v>
      </c>
      <c r="L107" s="286">
        <f>_xlfn.DAYS(About!$A$3,'Core Indicators'!FI107)</f>
        <v>610</v>
      </c>
      <c r="M107" s="286">
        <f>_xlfn.DAYS(About!$A$3,'Core Indicators'!GG107)</f>
        <v>35</v>
      </c>
      <c r="N107" s="286">
        <f>_xlfn.DAYS(About!$A$3,'Core Indicators'!GO107)</f>
        <v>35</v>
      </c>
      <c r="O107" s="286">
        <f>_xlfn.DAYS(About!$A$3,'Core Indicators'!GW107)</f>
        <v>35</v>
      </c>
      <c r="P107" s="286">
        <f>_xlfn.DAYS(About!$A$3,'Core Indicators'!HE107)</f>
        <v>35</v>
      </c>
      <c r="Q107" s="286">
        <f>_xlfn.DAYS(About!$A$3,'Core Indicators'!HM107)</f>
        <v>35</v>
      </c>
      <c r="R107" s="286">
        <f>_xlfn.DAYS(About!$A$3,'Core Indicators'!HU107)</f>
        <v>35</v>
      </c>
      <c r="S107" s="286">
        <f>_xlfn.DAYS(About!$A$3,'Core Indicators'!IC107)</f>
        <v>35</v>
      </c>
      <c r="T107" s="286">
        <f>_xlfn.DAYS(About!$A$3,'Core Indicators'!IK107)</f>
        <v>35</v>
      </c>
      <c r="U107" s="286">
        <f>_xlfn.DAYS(About!$A$3,'Core Indicators'!IS107)</f>
        <v>35</v>
      </c>
      <c r="V107" s="287">
        <f t="shared" si="1"/>
        <v>103.8</v>
      </c>
    </row>
    <row r="108" spans="1:22" x14ac:dyDescent="0.3">
      <c r="A108" s="285" t="str">
        <f>Lists!C:C</f>
        <v>PAK001</v>
      </c>
      <c r="B108" s="286">
        <f>_xlfn.DAYS(About!$A$3,'Core Indicators'!U108)</f>
        <v>86</v>
      </c>
      <c r="C108" s="286">
        <f>_xlfn.DAYS(About!$A$3,'Core Indicators'!AC108)</f>
        <v>86</v>
      </c>
      <c r="D108" s="286">
        <f>_xlfn.DAYS(About!$A$3,'Core Indicators'!AK108)</f>
        <v>86</v>
      </c>
      <c r="E108" s="286">
        <f>_xlfn.DAYS(About!$A$3,'Core Indicators'!AS108)</f>
        <v>454</v>
      </c>
      <c r="F108" s="286">
        <f>_xlfn.DAYS(About!$A$3,'Core Indicators'!BQ108)</f>
        <v>31</v>
      </c>
      <c r="G108" s="286">
        <f>_xlfn.DAYS(About!$A$3,'Core Indicators'!DM108)</f>
        <v>86</v>
      </c>
      <c r="H108" s="286">
        <f>_xlfn.DAYS(About!$A$3,'Core Indicators'!DU108)</f>
        <v>86</v>
      </c>
      <c r="I108" s="286">
        <f>_xlfn.DAYS(About!$A$3,'Core Indicators'!EC108)</f>
        <v>86</v>
      </c>
      <c r="J108" s="286">
        <f>_xlfn.DAYS(About!$A$3,'Core Indicators'!EK108)</f>
        <v>86</v>
      </c>
      <c r="K108" s="286">
        <f>_xlfn.DAYS(About!$A$3,'Core Indicators'!ES108)</f>
        <v>86</v>
      </c>
      <c r="L108" s="286">
        <f>_xlfn.DAYS(About!$A$3,'Core Indicators'!FI108)</f>
        <v>693</v>
      </c>
      <c r="M108" s="286">
        <f>_xlfn.DAYS(About!$A$3,'Core Indicators'!GG108)</f>
        <v>31</v>
      </c>
      <c r="N108" s="286">
        <f>_xlfn.DAYS(About!$A$3,'Core Indicators'!GO108)</f>
        <v>31</v>
      </c>
      <c r="O108" s="286">
        <f>_xlfn.DAYS(About!$A$3,'Core Indicators'!GW108)</f>
        <v>31</v>
      </c>
      <c r="P108" s="286">
        <f>_xlfn.DAYS(About!$A$3,'Core Indicators'!HE108)</f>
        <v>31</v>
      </c>
      <c r="Q108" s="286">
        <f>_xlfn.DAYS(About!$A$3,'Core Indicators'!HM108)</f>
        <v>31</v>
      </c>
      <c r="R108" s="286">
        <f>_xlfn.DAYS(About!$A$3,'Core Indicators'!HU108)</f>
        <v>31</v>
      </c>
      <c r="S108" s="286">
        <f>_xlfn.DAYS(About!$A$3,'Core Indicators'!IC108)</f>
        <v>31</v>
      </c>
      <c r="T108" s="286">
        <f>_xlfn.DAYS(About!$A$3,'Core Indicators'!IK108)</f>
        <v>31</v>
      </c>
      <c r="U108" s="286">
        <f>_xlfn.DAYS(About!$A$3,'Core Indicators'!IS108)</f>
        <v>31</v>
      </c>
      <c r="V108" s="287">
        <f t="shared" si="1"/>
        <v>172.5</v>
      </c>
    </row>
    <row r="109" spans="1:22" x14ac:dyDescent="0.3">
      <c r="A109" s="285" t="str">
        <f>Lists!C:C</f>
        <v>PAK004</v>
      </c>
      <c r="B109" s="286">
        <f>_xlfn.DAYS(About!$A$3,'Core Indicators'!U109)</f>
        <v>591</v>
      </c>
      <c r="C109" s="286">
        <f>_xlfn.DAYS(About!$A$3,'Core Indicators'!AC109)</f>
        <v>591</v>
      </c>
      <c r="D109" s="286">
        <f>_xlfn.DAYS(About!$A$3,'Core Indicators'!AK109)</f>
        <v>673</v>
      </c>
      <c r="E109" s="286">
        <f>_xlfn.DAYS(About!$A$3,'Core Indicators'!AS109)</f>
        <v>337</v>
      </c>
      <c r="F109" s="286">
        <f>_xlfn.DAYS(About!$A$3,'Core Indicators'!BQ109)</f>
        <v>31</v>
      </c>
      <c r="G109" s="286">
        <f>_xlfn.DAYS(About!$A$3,'Core Indicators'!DM109)</f>
        <v>400</v>
      </c>
      <c r="H109" s="286">
        <f>_xlfn.DAYS(About!$A$3,'Core Indicators'!DU109)</f>
        <v>673</v>
      </c>
      <c r="I109" s="286">
        <f>_xlfn.DAYS(About!$A$3,'Core Indicators'!EC109)</f>
        <v>673</v>
      </c>
      <c r="J109" s="286">
        <f>_xlfn.DAYS(About!$A$3,'Core Indicators'!EK109)</f>
        <v>673</v>
      </c>
      <c r="K109" s="286">
        <f>_xlfn.DAYS(About!$A$3,'Core Indicators'!ES109)</f>
        <v>673</v>
      </c>
      <c r="L109" s="286">
        <f>_xlfn.DAYS(About!$A$3,'Core Indicators'!FI109)</f>
        <v>673</v>
      </c>
      <c r="M109" s="286">
        <f>_xlfn.DAYS(About!$A$3,'Core Indicators'!GG109)</f>
        <v>31</v>
      </c>
      <c r="N109" s="286">
        <f>_xlfn.DAYS(About!$A$3,'Core Indicators'!GO109)</f>
        <v>31</v>
      </c>
      <c r="O109" s="286">
        <f>_xlfn.DAYS(About!$A$3,'Core Indicators'!GW109)</f>
        <v>31</v>
      </c>
      <c r="P109" s="286">
        <f>_xlfn.DAYS(About!$A$3,'Core Indicators'!HE109)</f>
        <v>31</v>
      </c>
      <c r="Q109" s="286">
        <f>_xlfn.DAYS(About!$A$3,'Core Indicators'!HM109)</f>
        <v>31</v>
      </c>
      <c r="R109" s="286">
        <f>_xlfn.DAYS(About!$A$3,'Core Indicators'!HU109)</f>
        <v>31</v>
      </c>
      <c r="S109" s="286">
        <f>_xlfn.DAYS(About!$A$3,'Core Indicators'!IC109)</f>
        <v>31</v>
      </c>
      <c r="T109" s="286">
        <f>_xlfn.DAYS(About!$A$3,'Core Indicators'!IK109)</f>
        <v>31</v>
      </c>
      <c r="U109" s="286">
        <f>_xlfn.DAYS(About!$A$3,'Core Indicators'!IS109)</f>
        <v>31</v>
      </c>
      <c r="V109" s="287">
        <f t="shared" si="1"/>
        <v>483.7</v>
      </c>
    </row>
    <row r="110" spans="1:22" x14ac:dyDescent="0.3">
      <c r="A110" s="285" t="str">
        <f>Lists!C:C</f>
        <v>PSE002</v>
      </c>
      <c r="B110" s="286">
        <f>_xlfn.DAYS(About!$A$3,'Core Indicators'!U110)</f>
        <v>93</v>
      </c>
      <c r="C110" s="286">
        <f>_xlfn.DAYS(About!$A$3,'Core Indicators'!AC110)</f>
        <v>85</v>
      </c>
      <c r="D110" s="286">
        <f>_xlfn.DAYS(About!$A$3,'Core Indicators'!AK110)</f>
        <v>127</v>
      </c>
      <c r="E110" s="286">
        <f>_xlfn.DAYS(About!$A$3,'Core Indicators'!AS110)</f>
        <v>37</v>
      </c>
      <c r="F110" s="286">
        <f>_xlfn.DAYS(About!$A$3,'Core Indicators'!BQ110)</f>
        <v>37</v>
      </c>
      <c r="G110" s="286">
        <f>_xlfn.DAYS(About!$A$3,'Core Indicators'!DM110)</f>
        <v>127</v>
      </c>
      <c r="H110" s="286">
        <f>_xlfn.DAYS(About!$A$3,'Core Indicators'!DU110)</f>
        <v>127</v>
      </c>
      <c r="I110" s="286">
        <f>_xlfn.DAYS(About!$A$3,'Core Indicators'!EC110)</f>
        <v>127</v>
      </c>
      <c r="J110" s="286">
        <f>_xlfn.DAYS(About!$A$3,'Core Indicators'!EK110)</f>
        <v>127</v>
      </c>
      <c r="K110" s="286">
        <f>_xlfn.DAYS(About!$A$3,'Core Indicators'!ES110)</f>
        <v>127</v>
      </c>
      <c r="L110" s="286">
        <f>_xlfn.DAYS(About!$A$3,'Core Indicators'!FI110)</f>
        <v>693</v>
      </c>
      <c r="M110" s="286">
        <f>_xlfn.DAYS(About!$A$3,'Core Indicators'!GG110)</f>
        <v>34</v>
      </c>
      <c r="N110" s="286">
        <f>_xlfn.DAYS(About!$A$3,'Core Indicators'!GO110)</f>
        <v>34</v>
      </c>
      <c r="O110" s="286">
        <f>_xlfn.DAYS(About!$A$3,'Core Indicators'!GW110)</f>
        <v>34</v>
      </c>
      <c r="P110" s="286">
        <f>_xlfn.DAYS(About!$A$3,'Core Indicators'!HE110)</f>
        <v>34</v>
      </c>
      <c r="Q110" s="286">
        <f>_xlfn.DAYS(About!$A$3,'Core Indicators'!HM110)</f>
        <v>34</v>
      </c>
      <c r="R110" s="286">
        <f>_xlfn.DAYS(About!$A$3,'Core Indicators'!HU110)</f>
        <v>34</v>
      </c>
      <c r="S110" s="286">
        <f>_xlfn.DAYS(About!$A$3,'Core Indicators'!IC110)</f>
        <v>34</v>
      </c>
      <c r="T110" s="286">
        <f>_xlfn.DAYS(About!$A$3,'Core Indicators'!IK110)</f>
        <v>34</v>
      </c>
      <c r="U110" s="286">
        <f>_xlfn.DAYS(About!$A$3,'Core Indicators'!IS110)</f>
        <v>34</v>
      </c>
      <c r="V110" s="287">
        <f t="shared" si="1"/>
        <v>156.30000000000001</v>
      </c>
    </row>
    <row r="111" spans="1:22" x14ac:dyDescent="0.3">
      <c r="A111" s="285" t="str">
        <f>Lists!C:C</f>
        <v>PER002</v>
      </c>
      <c r="B111" s="286">
        <f>_xlfn.DAYS(About!$A$3,'Core Indicators'!U111)</f>
        <v>329</v>
      </c>
      <c r="C111" s="286">
        <f>_xlfn.DAYS(About!$A$3,'Core Indicators'!AC111)</f>
        <v>329</v>
      </c>
      <c r="D111" s="286">
        <f>_xlfn.DAYS(About!$A$3,'Core Indicators'!AK111)</f>
        <v>86</v>
      </c>
      <c r="E111" s="286">
        <f>_xlfn.DAYS(About!$A$3,'Core Indicators'!AS111)</f>
        <v>31</v>
      </c>
      <c r="F111" s="286">
        <f>_xlfn.DAYS(About!$A$3,'Core Indicators'!BQ111)</f>
        <v>86</v>
      </c>
      <c r="G111" s="286">
        <f>_xlfn.DAYS(About!$A$3,'Core Indicators'!DM111)</f>
        <v>329</v>
      </c>
      <c r="H111" s="286">
        <f>_xlfn.DAYS(About!$A$3,'Core Indicators'!DU111)</f>
        <v>329</v>
      </c>
      <c r="I111" s="286">
        <f>_xlfn.DAYS(About!$A$3,'Core Indicators'!EC111)</f>
        <v>329</v>
      </c>
      <c r="J111" s="286">
        <f>_xlfn.DAYS(About!$A$3,'Core Indicators'!EK111)</f>
        <v>329</v>
      </c>
      <c r="K111" s="286">
        <f>_xlfn.DAYS(About!$A$3,'Core Indicators'!ES111)</f>
        <v>329</v>
      </c>
      <c r="L111" s="286">
        <f>_xlfn.DAYS(About!$A$3,'Core Indicators'!FI111)</f>
        <v>685</v>
      </c>
      <c r="M111" s="286">
        <f>_xlfn.DAYS(About!$A$3,'Core Indicators'!GG111)</f>
        <v>426</v>
      </c>
      <c r="N111" s="286">
        <f>_xlfn.DAYS(About!$A$3,'Core Indicators'!GO111)</f>
        <v>31</v>
      </c>
      <c r="O111" s="286">
        <f>_xlfn.DAYS(About!$A$3,'Core Indicators'!GW111)</f>
        <v>426</v>
      </c>
      <c r="P111" s="286">
        <f>_xlfn.DAYS(About!$A$3,'Core Indicators'!HE111)</f>
        <v>426</v>
      </c>
      <c r="Q111" s="286">
        <f>_xlfn.DAYS(About!$A$3,'Core Indicators'!HM111)</f>
        <v>426</v>
      </c>
      <c r="R111" s="286">
        <f>_xlfn.DAYS(About!$A$3,'Core Indicators'!HU111)</f>
        <v>31</v>
      </c>
      <c r="S111" s="286">
        <f>_xlfn.DAYS(About!$A$3,'Core Indicators'!IC111)</f>
        <v>426</v>
      </c>
      <c r="T111" s="286">
        <f>_xlfn.DAYS(About!$A$3,'Core Indicators'!IK111)</f>
        <v>426</v>
      </c>
      <c r="U111" s="286">
        <f>_xlfn.DAYS(About!$A$3,'Core Indicators'!IS111)</f>
        <v>426</v>
      </c>
      <c r="V111" s="287">
        <f t="shared" si="1"/>
        <v>295.89999999999998</v>
      </c>
    </row>
    <row r="112" spans="1:22" x14ac:dyDescent="0.3">
      <c r="A112" s="285" t="str">
        <f>Lists!C:C</f>
        <v>PHL001</v>
      </c>
      <c r="B112" s="286">
        <f>_xlfn.DAYS(About!$A$3,'Core Indicators'!U112)</f>
        <v>31</v>
      </c>
      <c r="C112" s="286">
        <f>_xlfn.DAYS(About!$A$3,'Core Indicators'!AC112)</f>
        <v>31</v>
      </c>
      <c r="D112" s="286">
        <f>_xlfn.DAYS(About!$A$3,'Core Indicators'!AK112)</f>
        <v>15</v>
      </c>
      <c r="E112" s="286">
        <f>_xlfn.DAYS(About!$A$3,'Core Indicators'!AS112)</f>
        <v>15</v>
      </c>
      <c r="F112" s="286">
        <f>_xlfn.DAYS(About!$A$3,'Core Indicators'!BQ112)</f>
        <v>31</v>
      </c>
      <c r="G112" s="286">
        <f>_xlfn.DAYS(About!$A$3,'Core Indicators'!DM112)</f>
        <v>15</v>
      </c>
      <c r="H112" s="286">
        <f>_xlfn.DAYS(About!$A$3,'Core Indicators'!DU112)</f>
        <v>15</v>
      </c>
      <c r="I112" s="286">
        <f>_xlfn.DAYS(About!$A$3,'Core Indicators'!EC112)</f>
        <v>15</v>
      </c>
      <c r="J112" s="286">
        <f>_xlfn.DAYS(About!$A$3,'Core Indicators'!EK112)</f>
        <v>15</v>
      </c>
      <c r="K112" s="286">
        <f>_xlfn.DAYS(About!$A$3,'Core Indicators'!ES112)</f>
        <v>15</v>
      </c>
      <c r="L112" s="286">
        <f>_xlfn.DAYS(About!$A$3,'Core Indicators'!FI112)</f>
        <v>381</v>
      </c>
      <c r="M112" s="286">
        <f>_xlfn.DAYS(About!$A$3,'Core Indicators'!GG112)</f>
        <v>31</v>
      </c>
      <c r="N112" s="286">
        <f>_xlfn.DAYS(About!$A$3,'Core Indicators'!GO112)</f>
        <v>31</v>
      </c>
      <c r="O112" s="286">
        <f>_xlfn.DAYS(About!$A$3,'Core Indicators'!GW112)</f>
        <v>31</v>
      </c>
      <c r="P112" s="286">
        <f>_xlfn.DAYS(About!$A$3,'Core Indicators'!HE112)</f>
        <v>31</v>
      </c>
      <c r="Q112" s="286">
        <f>_xlfn.DAYS(About!$A$3,'Core Indicators'!HM112)</f>
        <v>31</v>
      </c>
      <c r="R112" s="286">
        <f>_xlfn.DAYS(About!$A$3,'Core Indicators'!HU112)</f>
        <v>31</v>
      </c>
      <c r="S112" s="286">
        <f>_xlfn.DAYS(About!$A$3,'Core Indicators'!IC112)</f>
        <v>31</v>
      </c>
      <c r="T112" s="286">
        <f>_xlfn.DAYS(About!$A$3,'Core Indicators'!IK112)</f>
        <v>31</v>
      </c>
      <c r="U112" s="286">
        <f>_xlfn.DAYS(About!$A$3,'Core Indicators'!IS112)</f>
        <v>31</v>
      </c>
      <c r="V112" s="287">
        <f t="shared" si="1"/>
        <v>54.8</v>
      </c>
    </row>
    <row r="113" spans="1:22" x14ac:dyDescent="0.3">
      <c r="A113" s="285" t="str">
        <f>Lists!C:C</f>
        <v>PHL003</v>
      </c>
      <c r="B113" s="286">
        <f>_xlfn.DAYS(About!$A$3,'Core Indicators'!U113)</f>
        <v>398</v>
      </c>
      <c r="C113" s="286">
        <f>_xlfn.DAYS(About!$A$3,'Core Indicators'!AC113)</f>
        <v>398</v>
      </c>
      <c r="D113" s="286">
        <f>_xlfn.DAYS(About!$A$3,'Core Indicators'!AK113)</f>
        <v>15</v>
      </c>
      <c r="E113" s="286">
        <f>_xlfn.DAYS(About!$A$3,'Core Indicators'!AS113)</f>
        <v>15</v>
      </c>
      <c r="F113" s="286">
        <f>_xlfn.DAYS(About!$A$3,'Core Indicators'!BQ113)</f>
        <v>31</v>
      </c>
      <c r="G113" s="286">
        <f>_xlfn.DAYS(About!$A$3,'Core Indicators'!DM113)</f>
        <v>15</v>
      </c>
      <c r="H113" s="286">
        <f>_xlfn.DAYS(About!$A$3,'Core Indicators'!DU113)</f>
        <v>15</v>
      </c>
      <c r="I113" s="286">
        <f>_xlfn.DAYS(About!$A$3,'Core Indicators'!EC113)</f>
        <v>15</v>
      </c>
      <c r="J113" s="286">
        <f>_xlfn.DAYS(About!$A$3,'Core Indicators'!EK113)</f>
        <v>15</v>
      </c>
      <c r="K113" s="286">
        <f>_xlfn.DAYS(About!$A$3,'Core Indicators'!ES113)</f>
        <v>15</v>
      </c>
      <c r="L113" s="286">
        <f>_xlfn.DAYS(About!$A$3,'Core Indicators'!FI113)</f>
        <v>398</v>
      </c>
      <c r="M113" s="286">
        <f>_xlfn.DAYS(About!$A$3,'Core Indicators'!GG113)</f>
        <v>31</v>
      </c>
      <c r="N113" s="286">
        <f>_xlfn.DAYS(About!$A$3,'Core Indicators'!GO113)</f>
        <v>31</v>
      </c>
      <c r="O113" s="286">
        <f>_xlfn.DAYS(About!$A$3,'Core Indicators'!GW113)</f>
        <v>31</v>
      </c>
      <c r="P113" s="286">
        <f>_xlfn.DAYS(About!$A$3,'Core Indicators'!HE113)</f>
        <v>31</v>
      </c>
      <c r="Q113" s="286">
        <f>_xlfn.DAYS(About!$A$3,'Core Indicators'!HM113)</f>
        <v>31</v>
      </c>
      <c r="R113" s="286">
        <f>_xlfn.DAYS(About!$A$3,'Core Indicators'!HU113)</f>
        <v>31</v>
      </c>
      <c r="S113" s="286">
        <f>_xlfn.DAYS(About!$A$3,'Core Indicators'!IC113)</f>
        <v>31</v>
      </c>
      <c r="T113" s="286">
        <f>_xlfn.DAYS(About!$A$3,'Core Indicators'!IK113)</f>
        <v>31</v>
      </c>
      <c r="U113" s="286">
        <f>_xlfn.DAYS(About!$A$3,'Core Indicators'!IS113)</f>
        <v>31</v>
      </c>
      <c r="V113" s="287">
        <f t="shared" si="1"/>
        <v>56.5</v>
      </c>
    </row>
    <row r="114" spans="1:22" x14ac:dyDescent="0.3">
      <c r="A114" s="285" t="str">
        <f>Lists!C:C</f>
        <v>PHL004</v>
      </c>
      <c r="B114" s="286">
        <f>_xlfn.DAYS(About!$A$3,'Core Indicators'!U114)</f>
        <v>381</v>
      </c>
      <c r="C114" s="286">
        <f>_xlfn.DAYS(About!$A$3,'Core Indicators'!AC114)</f>
        <v>381</v>
      </c>
      <c r="D114" s="286">
        <f>_xlfn.DAYS(About!$A$3,'Core Indicators'!AK114)</f>
        <v>90</v>
      </c>
      <c r="E114" s="286">
        <f>_xlfn.DAYS(About!$A$3,'Core Indicators'!AS114)</f>
        <v>90</v>
      </c>
      <c r="F114" s="286">
        <f>_xlfn.DAYS(About!$A$3,'Core Indicators'!BQ114)</f>
        <v>209</v>
      </c>
      <c r="G114" s="286">
        <f>_xlfn.DAYS(About!$A$3,'Core Indicators'!DM114)</f>
        <v>90</v>
      </c>
      <c r="H114" s="286">
        <f>_xlfn.DAYS(About!$A$3,'Core Indicators'!DU114)</f>
        <v>90</v>
      </c>
      <c r="I114" s="286">
        <f>_xlfn.DAYS(About!$A$3,'Core Indicators'!EC114)</f>
        <v>90</v>
      </c>
      <c r="J114" s="286">
        <f>_xlfn.DAYS(About!$A$3,'Core Indicators'!EK114)</f>
        <v>90</v>
      </c>
      <c r="K114" s="286">
        <f>_xlfn.DAYS(About!$A$3,'Core Indicators'!ES114)</f>
        <v>90</v>
      </c>
      <c r="L114" s="286">
        <f>_xlfn.DAYS(About!$A$3,'Core Indicators'!FI114)</f>
        <v>381</v>
      </c>
      <c r="M114" s="286">
        <f>_xlfn.DAYS(About!$A$3,'Core Indicators'!GG114)</f>
        <v>31</v>
      </c>
      <c r="N114" s="286">
        <f>_xlfn.DAYS(About!$A$3,'Core Indicators'!GO114)</f>
        <v>31</v>
      </c>
      <c r="O114" s="286">
        <f>_xlfn.DAYS(About!$A$3,'Core Indicators'!GW114)</f>
        <v>31</v>
      </c>
      <c r="P114" s="286">
        <f>_xlfn.DAYS(About!$A$3,'Core Indicators'!HE114)</f>
        <v>31</v>
      </c>
      <c r="Q114" s="286">
        <f>_xlfn.DAYS(About!$A$3,'Core Indicators'!HM114)</f>
        <v>31</v>
      </c>
      <c r="R114" s="286">
        <f>_xlfn.DAYS(About!$A$3,'Core Indicators'!HU114)</f>
        <v>31</v>
      </c>
      <c r="S114" s="286">
        <f>_xlfn.DAYS(About!$A$3,'Core Indicators'!IC114)</f>
        <v>31</v>
      </c>
      <c r="T114" s="286">
        <f>_xlfn.DAYS(About!$A$3,'Core Indicators'!IK114)</f>
        <v>31</v>
      </c>
      <c r="U114" s="286">
        <f>_xlfn.DAYS(About!$A$3,'Core Indicators'!IS114)</f>
        <v>31</v>
      </c>
      <c r="V114" s="287">
        <f t="shared" si="1"/>
        <v>125.1</v>
      </c>
    </row>
    <row r="115" spans="1:22" x14ac:dyDescent="0.3">
      <c r="A115" s="285" t="str">
        <f>Lists!C:C</f>
        <v>PHL009</v>
      </c>
      <c r="B115" s="286">
        <f>_xlfn.DAYS(About!$A$3,'Core Indicators'!U115)</f>
        <v>15</v>
      </c>
      <c r="C115" s="286">
        <f>_xlfn.DAYS(About!$A$3,'Core Indicators'!AC115)</f>
        <v>15</v>
      </c>
      <c r="D115" s="286">
        <f>_xlfn.DAYS(About!$A$3,'Core Indicators'!AK115)</f>
        <v>15</v>
      </c>
      <c r="E115" s="286">
        <f>_xlfn.DAYS(About!$A$3,'Core Indicators'!AS115)</f>
        <v>15</v>
      </c>
      <c r="F115" s="286">
        <f>_xlfn.DAYS(About!$A$3,'Core Indicators'!BQ115)</f>
        <v>31</v>
      </c>
      <c r="G115" s="286">
        <f>_xlfn.DAYS(About!$A$3,'Core Indicators'!DM115)</f>
        <v>15</v>
      </c>
      <c r="H115" s="286">
        <f>_xlfn.DAYS(About!$A$3,'Core Indicators'!DU115)</f>
        <v>15</v>
      </c>
      <c r="I115" s="286">
        <f>_xlfn.DAYS(About!$A$3,'Core Indicators'!EC115)</f>
        <v>15</v>
      </c>
      <c r="J115" s="286">
        <f>_xlfn.DAYS(About!$A$3,'Core Indicators'!EK115)</f>
        <v>15</v>
      </c>
      <c r="K115" s="286">
        <f>_xlfn.DAYS(About!$A$3,'Core Indicators'!ES115)</f>
        <v>15</v>
      </c>
      <c r="L115" s="286">
        <f>_xlfn.DAYS(About!$A$3,'Core Indicators'!FI115)</f>
        <v>15</v>
      </c>
      <c r="M115" s="286">
        <f>_xlfn.DAYS(About!$A$3,'Core Indicators'!GG115)</f>
        <v>31</v>
      </c>
      <c r="N115" s="286">
        <f>_xlfn.DAYS(About!$A$3,'Core Indicators'!GO115)</f>
        <v>31</v>
      </c>
      <c r="O115" s="286">
        <f>_xlfn.DAYS(About!$A$3,'Core Indicators'!GW115)</f>
        <v>31</v>
      </c>
      <c r="P115" s="286">
        <f>_xlfn.DAYS(About!$A$3,'Core Indicators'!HE115)</f>
        <v>31</v>
      </c>
      <c r="Q115" s="286">
        <f>_xlfn.DAYS(About!$A$3,'Core Indicators'!HM115)</f>
        <v>31</v>
      </c>
      <c r="R115" s="286">
        <f>_xlfn.DAYS(About!$A$3,'Core Indicators'!HU115)</f>
        <v>31</v>
      </c>
      <c r="S115" s="286">
        <f>_xlfn.DAYS(About!$A$3,'Core Indicators'!IC115)</f>
        <v>31</v>
      </c>
      <c r="T115" s="286">
        <f>_xlfn.DAYS(About!$A$3,'Core Indicators'!IK115)</f>
        <v>31</v>
      </c>
      <c r="U115" s="286">
        <f>_xlfn.DAYS(About!$A$3,'Core Indicators'!IS115)</f>
        <v>31</v>
      </c>
      <c r="V115" s="287">
        <f t="shared" si="1"/>
        <v>18.2</v>
      </c>
    </row>
    <row r="116" spans="1:22" x14ac:dyDescent="0.3">
      <c r="A116" s="285" t="str">
        <f>Lists!C:C</f>
        <v>RWA002</v>
      </c>
      <c r="B116" s="286">
        <f>_xlfn.DAYS(About!$A$3,'Core Indicators'!U116)</f>
        <v>685</v>
      </c>
      <c r="C116" s="286">
        <f>_xlfn.DAYS(About!$A$3,'Core Indicators'!AC116)</f>
        <v>35</v>
      </c>
      <c r="D116" s="286">
        <f>_xlfn.DAYS(About!$A$3,'Core Indicators'!AK116)</f>
        <v>35</v>
      </c>
      <c r="E116" s="286">
        <f>_xlfn.DAYS(About!$A$3,'Core Indicators'!AS116)</f>
        <v>35</v>
      </c>
      <c r="F116" s="286">
        <f>_xlfn.DAYS(About!$A$3,'Core Indicators'!BQ116)</f>
        <v>62</v>
      </c>
      <c r="G116" s="286">
        <f>_xlfn.DAYS(About!$A$3,'Core Indicators'!DM116)</f>
        <v>35</v>
      </c>
      <c r="H116" s="286">
        <f>_xlfn.DAYS(About!$A$3,'Core Indicators'!DU116)</f>
        <v>62</v>
      </c>
      <c r="I116" s="286">
        <f>_xlfn.DAYS(About!$A$3,'Core Indicators'!EC116)</f>
        <v>35</v>
      </c>
      <c r="J116" s="286">
        <f>_xlfn.DAYS(About!$A$3,'Core Indicators'!EK116)</f>
        <v>62</v>
      </c>
      <c r="K116" s="286">
        <f>_xlfn.DAYS(About!$A$3,'Core Indicators'!ES116)</f>
        <v>62</v>
      </c>
      <c r="L116" s="286">
        <f>_xlfn.DAYS(About!$A$3,'Core Indicators'!FI116)</f>
        <v>685</v>
      </c>
      <c r="M116" s="286">
        <f>_xlfn.DAYS(About!$A$3,'Core Indicators'!GG116)</f>
        <v>35</v>
      </c>
      <c r="N116" s="286">
        <f>_xlfn.DAYS(About!$A$3,'Core Indicators'!GO116)</f>
        <v>35</v>
      </c>
      <c r="O116" s="286">
        <f>_xlfn.DAYS(About!$A$3,'Core Indicators'!GW116)</f>
        <v>35</v>
      </c>
      <c r="P116" s="286">
        <f>_xlfn.DAYS(About!$A$3,'Core Indicators'!HE116)</f>
        <v>35</v>
      </c>
      <c r="Q116" s="286">
        <f>_xlfn.DAYS(About!$A$3,'Core Indicators'!HM116)</f>
        <v>35</v>
      </c>
      <c r="R116" s="286">
        <f>_xlfn.DAYS(About!$A$3,'Core Indicators'!HU116)</f>
        <v>35</v>
      </c>
      <c r="S116" s="286">
        <f>_xlfn.DAYS(About!$A$3,'Core Indicators'!IC116)</f>
        <v>35</v>
      </c>
      <c r="T116" s="286">
        <f>_xlfn.DAYS(About!$A$3,'Core Indicators'!IK116)</f>
        <v>35</v>
      </c>
      <c r="U116" s="286">
        <f>_xlfn.DAYS(About!$A$3,'Core Indicators'!IS116)</f>
        <v>35</v>
      </c>
      <c r="V116" s="287">
        <f t="shared" si="1"/>
        <v>110.8</v>
      </c>
    </row>
    <row r="117" spans="1:22" x14ac:dyDescent="0.3">
      <c r="A117" s="285" t="str">
        <f>Lists!C:C</f>
        <v>SEN002</v>
      </c>
      <c r="B117" s="286">
        <f>_xlfn.DAYS(About!$A$3,'Core Indicators'!U117)</f>
        <v>87</v>
      </c>
      <c r="C117" s="286">
        <f>_xlfn.DAYS(About!$A$3,'Core Indicators'!AC117)</f>
        <v>14</v>
      </c>
      <c r="D117" s="286">
        <f>_xlfn.DAYS(About!$A$3,'Core Indicators'!AK117)</f>
        <v>14</v>
      </c>
      <c r="E117" s="286">
        <f>_xlfn.DAYS(About!$A$3,'Core Indicators'!AS117)</f>
        <v>385</v>
      </c>
      <c r="F117" s="286">
        <f>_xlfn.DAYS(About!$A$3,'Core Indicators'!BQ117)</f>
        <v>707</v>
      </c>
      <c r="G117" s="286">
        <f>_xlfn.DAYS(About!$A$3,'Core Indicators'!DM117)</f>
        <v>14</v>
      </c>
      <c r="H117" s="286">
        <f>_xlfn.DAYS(About!$A$3,'Core Indicators'!DU117)</f>
        <v>14</v>
      </c>
      <c r="I117" s="286">
        <f>_xlfn.DAYS(About!$A$3,'Core Indicators'!EC117)</f>
        <v>14</v>
      </c>
      <c r="J117" s="286">
        <f>_xlfn.DAYS(About!$A$3,'Core Indicators'!EK117)</f>
        <v>14</v>
      </c>
      <c r="K117" s="286">
        <f>_xlfn.DAYS(About!$A$3,'Core Indicators'!ES117)</f>
        <v>14</v>
      </c>
      <c r="L117" s="286">
        <f>_xlfn.DAYS(About!$A$3,'Core Indicators'!FI117)</f>
        <v>707</v>
      </c>
      <c r="M117" s="286">
        <f>_xlfn.DAYS(About!$A$3,'Core Indicators'!GG117)</f>
        <v>31</v>
      </c>
      <c r="N117" s="286">
        <f>_xlfn.DAYS(About!$A$3,'Core Indicators'!GO117)</f>
        <v>31</v>
      </c>
      <c r="O117" s="286">
        <f>_xlfn.DAYS(About!$A$3,'Core Indicators'!GW117)</f>
        <v>31</v>
      </c>
      <c r="P117" s="286">
        <f>_xlfn.DAYS(About!$A$3,'Core Indicators'!HE117)</f>
        <v>31</v>
      </c>
      <c r="Q117" s="286">
        <f>_xlfn.DAYS(About!$A$3,'Core Indicators'!HM117)</f>
        <v>31</v>
      </c>
      <c r="R117" s="286">
        <f>_xlfn.DAYS(About!$A$3,'Core Indicators'!HU117)</f>
        <v>31</v>
      </c>
      <c r="S117" s="286">
        <f>_xlfn.DAYS(About!$A$3,'Core Indicators'!IC117)</f>
        <v>31</v>
      </c>
      <c r="T117" s="286">
        <f>_xlfn.DAYS(About!$A$3,'Core Indicators'!IK117)</f>
        <v>31</v>
      </c>
      <c r="U117" s="286">
        <f>_xlfn.DAYS(About!$A$3,'Core Indicators'!IS117)</f>
        <v>31</v>
      </c>
      <c r="V117" s="287">
        <f t="shared" si="1"/>
        <v>191.4</v>
      </c>
    </row>
    <row r="118" spans="1:22" x14ac:dyDescent="0.3">
      <c r="A118" s="285" t="str">
        <f>Lists!C:C</f>
        <v>SOM001</v>
      </c>
      <c r="B118" s="286">
        <f>_xlfn.DAYS(About!$A$3,'Core Indicators'!U118)</f>
        <v>437</v>
      </c>
      <c r="C118" s="286">
        <f>_xlfn.DAYS(About!$A$3,'Core Indicators'!AC118)</f>
        <v>328</v>
      </c>
      <c r="D118" s="286">
        <f>_xlfn.DAYS(About!$A$3,'Core Indicators'!AK118)</f>
        <v>328</v>
      </c>
      <c r="E118" s="286">
        <f>_xlfn.DAYS(About!$A$3,'Core Indicators'!AS118)</f>
        <v>160</v>
      </c>
      <c r="F118" s="286">
        <f>_xlfn.DAYS(About!$A$3,'Core Indicators'!BQ118)</f>
        <v>56</v>
      </c>
      <c r="G118" s="286">
        <f>_xlfn.DAYS(About!$A$3,'Core Indicators'!DM118)</f>
        <v>32</v>
      </c>
      <c r="H118" s="286">
        <f>_xlfn.DAYS(About!$A$3,'Core Indicators'!DU118)</f>
        <v>32</v>
      </c>
      <c r="I118" s="286">
        <f>_xlfn.DAYS(About!$A$3,'Core Indicators'!EC118)</f>
        <v>32</v>
      </c>
      <c r="J118" s="286">
        <f>_xlfn.DAYS(About!$A$3,'Core Indicators'!EK118)</f>
        <v>32</v>
      </c>
      <c r="K118" s="286">
        <f>_xlfn.DAYS(About!$A$3,'Core Indicators'!ES118)</f>
        <v>32</v>
      </c>
      <c r="L118" s="286">
        <f>_xlfn.DAYS(About!$A$3,'Core Indicators'!FI118)</f>
        <v>700</v>
      </c>
      <c r="M118" s="286">
        <f>_xlfn.DAYS(About!$A$3,'Core Indicators'!GG118)</f>
        <v>32</v>
      </c>
      <c r="N118" s="286">
        <f>_xlfn.DAYS(About!$A$3,'Core Indicators'!GO118)</f>
        <v>32</v>
      </c>
      <c r="O118" s="286">
        <f>_xlfn.DAYS(About!$A$3,'Core Indicators'!GW118)</f>
        <v>32</v>
      </c>
      <c r="P118" s="286">
        <f>_xlfn.DAYS(About!$A$3,'Core Indicators'!HE118)</f>
        <v>32</v>
      </c>
      <c r="Q118" s="286">
        <f>_xlfn.DAYS(About!$A$3,'Core Indicators'!HM118)</f>
        <v>32</v>
      </c>
      <c r="R118" s="286">
        <f>_xlfn.DAYS(About!$A$3,'Core Indicators'!HU118)</f>
        <v>32</v>
      </c>
      <c r="S118" s="286">
        <f>_xlfn.DAYS(About!$A$3,'Core Indicators'!IC118)</f>
        <v>32</v>
      </c>
      <c r="T118" s="286">
        <f>_xlfn.DAYS(About!$A$3,'Core Indicators'!IK118)</f>
        <v>32</v>
      </c>
      <c r="U118" s="286">
        <f>_xlfn.DAYS(About!$A$3,'Core Indicators'!IS118)</f>
        <v>32</v>
      </c>
      <c r="V118" s="287">
        <f t="shared" si="1"/>
        <v>143.6</v>
      </c>
    </row>
    <row r="119" spans="1:22" x14ac:dyDescent="0.3">
      <c r="A119" s="285" t="str">
        <f>Lists!C:C</f>
        <v>SOM002</v>
      </c>
      <c r="B119" s="286">
        <f>_xlfn.DAYS(About!$A$3,'Core Indicators'!U119)</f>
        <v>160</v>
      </c>
      <c r="C119" s="286">
        <f>_xlfn.DAYS(About!$A$3,'Core Indicators'!AC119)</f>
        <v>160</v>
      </c>
      <c r="D119" s="286">
        <f>_xlfn.DAYS(About!$A$3,'Core Indicators'!AK119)</f>
        <v>160</v>
      </c>
      <c r="E119" s="286">
        <f>_xlfn.DAYS(About!$A$3,'Core Indicators'!AS119)</f>
        <v>160</v>
      </c>
      <c r="F119" s="286">
        <f>_xlfn.DAYS(About!$A$3,'Core Indicators'!BQ119)</f>
        <v>132</v>
      </c>
      <c r="G119" s="286">
        <f>_xlfn.DAYS(About!$A$3,'Core Indicators'!DM119)</f>
        <v>612</v>
      </c>
      <c r="H119" s="286">
        <f>_xlfn.DAYS(About!$A$3,'Core Indicators'!DU119)</f>
        <v>612</v>
      </c>
      <c r="I119" s="286">
        <f>_xlfn.DAYS(About!$A$3,'Core Indicators'!EC119)</f>
        <v>160</v>
      </c>
      <c r="J119" s="286">
        <f>_xlfn.DAYS(About!$A$3,'Core Indicators'!EK119)</f>
        <v>160</v>
      </c>
      <c r="K119" s="286">
        <f>_xlfn.DAYS(About!$A$3,'Core Indicators'!ES119)</f>
        <v>160</v>
      </c>
      <c r="L119" s="286">
        <f>_xlfn.DAYS(About!$A$3,'Core Indicators'!FI119)</f>
        <v>612</v>
      </c>
      <c r="M119" s="286">
        <f>_xlfn.DAYS(About!$A$3,'Core Indicators'!GG119)</f>
        <v>427</v>
      </c>
      <c r="N119" s="286">
        <f>_xlfn.DAYS(About!$A$3,'Core Indicators'!GO119)</f>
        <v>427</v>
      </c>
      <c r="O119" s="286">
        <f>_xlfn.DAYS(About!$A$3,'Core Indicators'!GW119)</f>
        <v>427</v>
      </c>
      <c r="P119" s="286">
        <f>_xlfn.DAYS(About!$A$3,'Core Indicators'!HE119)</f>
        <v>427</v>
      </c>
      <c r="Q119" s="286">
        <f>_xlfn.DAYS(About!$A$3,'Core Indicators'!HM119)</f>
        <v>427</v>
      </c>
      <c r="R119" s="286">
        <f>_xlfn.DAYS(About!$A$3,'Core Indicators'!HU119)</f>
        <v>427</v>
      </c>
      <c r="S119" s="286">
        <f>_xlfn.DAYS(About!$A$3,'Core Indicators'!IC119)</f>
        <v>427</v>
      </c>
      <c r="T119" s="286">
        <f>_xlfn.DAYS(About!$A$3,'Core Indicators'!IK119)</f>
        <v>427</v>
      </c>
      <c r="U119" s="286">
        <f>_xlfn.DAYS(About!$A$3,'Core Indicators'!IS119)</f>
        <v>427</v>
      </c>
      <c r="V119" s="287">
        <f t="shared" si="1"/>
        <v>319.5</v>
      </c>
    </row>
    <row r="120" spans="1:22" x14ac:dyDescent="0.3">
      <c r="A120" s="285" t="str">
        <f>Lists!C:C</f>
        <v>SOM004</v>
      </c>
      <c r="B120" s="286">
        <f>_xlfn.DAYS(About!$A$3,'Core Indicators'!U120)</f>
        <v>398</v>
      </c>
      <c r="C120" s="286">
        <f>_xlfn.DAYS(About!$A$3,'Core Indicators'!AC120)</f>
        <v>398</v>
      </c>
      <c r="D120" s="286">
        <f>_xlfn.DAYS(About!$A$3,'Core Indicators'!AK120)</f>
        <v>398</v>
      </c>
      <c r="E120" s="286">
        <f>_xlfn.DAYS(About!$A$3,'Core Indicators'!AS120)</f>
        <v>386</v>
      </c>
      <c r="F120" s="286">
        <f>_xlfn.DAYS(About!$A$3,'Core Indicators'!BQ120)</f>
        <v>398</v>
      </c>
      <c r="G120" s="286">
        <f>_xlfn.DAYS(About!$A$3,'Core Indicators'!DM120)</f>
        <v>386</v>
      </c>
      <c r="H120" s="286">
        <f>_xlfn.DAYS(About!$A$3,'Core Indicators'!DU120)</f>
        <v>386</v>
      </c>
      <c r="I120" s="286">
        <f>_xlfn.DAYS(About!$A$3,'Core Indicators'!EC120)</f>
        <v>386</v>
      </c>
      <c r="J120" s="286">
        <f>_xlfn.DAYS(About!$A$3,'Core Indicators'!EK120)</f>
        <v>398</v>
      </c>
      <c r="K120" s="286">
        <f>_xlfn.DAYS(About!$A$3,'Core Indicators'!ES120)</f>
        <v>398</v>
      </c>
      <c r="L120" s="286">
        <f>_xlfn.DAYS(About!$A$3,'Core Indicators'!FI120)</f>
        <v>398</v>
      </c>
      <c r="M120" s="286">
        <f>_xlfn.DAYS(About!$A$3,'Core Indicators'!GG120)</f>
        <v>398</v>
      </c>
      <c r="N120" s="286">
        <f>_xlfn.DAYS(About!$A$3,'Core Indicators'!GO120)</f>
        <v>398</v>
      </c>
      <c r="O120" s="286">
        <f>_xlfn.DAYS(About!$A$3,'Core Indicators'!GW120)</f>
        <v>398</v>
      </c>
      <c r="P120" s="286">
        <f>_xlfn.DAYS(About!$A$3,'Core Indicators'!HE120)</f>
        <v>398</v>
      </c>
      <c r="Q120" s="286">
        <f>_xlfn.DAYS(About!$A$3,'Core Indicators'!HM120)</f>
        <v>398</v>
      </c>
      <c r="R120" s="286">
        <f>_xlfn.DAYS(About!$A$3,'Core Indicators'!HU120)</f>
        <v>398</v>
      </c>
      <c r="S120" s="286">
        <f>_xlfn.DAYS(About!$A$3,'Core Indicators'!IC120)</f>
        <v>398</v>
      </c>
      <c r="T120" s="286">
        <f>_xlfn.DAYS(About!$A$3,'Core Indicators'!IK120)</f>
        <v>398</v>
      </c>
      <c r="U120" s="286">
        <f>_xlfn.DAYS(About!$A$3,'Core Indicators'!IS120)</f>
        <v>398</v>
      </c>
      <c r="V120" s="287">
        <f t="shared" si="1"/>
        <v>393.2</v>
      </c>
    </row>
    <row r="121" spans="1:22" x14ac:dyDescent="0.3">
      <c r="A121" s="285" t="str">
        <f>Lists!C:C</f>
        <v>SSD001</v>
      </c>
      <c r="B121" s="286">
        <f>_xlfn.DAYS(About!$A$3,'Core Indicators'!U121)</f>
        <v>552</v>
      </c>
      <c r="C121" s="286">
        <f>_xlfn.DAYS(About!$A$3,'Core Indicators'!AC121)</f>
        <v>520</v>
      </c>
      <c r="D121" s="286">
        <f>_xlfn.DAYS(About!$A$3,'Core Indicators'!AK121)</f>
        <v>520</v>
      </c>
      <c r="E121" s="286">
        <f>_xlfn.DAYS(About!$A$3,'Core Indicators'!AS121)</f>
        <v>32</v>
      </c>
      <c r="F121" s="286">
        <f>_xlfn.DAYS(About!$A$3,'Core Indicators'!BQ121)</f>
        <v>32</v>
      </c>
      <c r="G121" s="286">
        <f>_xlfn.DAYS(About!$A$3,'Core Indicators'!DM121)</f>
        <v>461</v>
      </c>
      <c r="H121" s="286">
        <f>_xlfn.DAYS(About!$A$3,'Core Indicators'!DU121)</f>
        <v>461</v>
      </c>
      <c r="I121" s="286">
        <f>_xlfn.DAYS(About!$A$3,'Core Indicators'!EC121)</f>
        <v>461</v>
      </c>
      <c r="J121" s="286">
        <f>_xlfn.DAYS(About!$A$3,'Core Indicators'!EK121)</f>
        <v>461</v>
      </c>
      <c r="K121" s="286">
        <f>_xlfn.DAYS(About!$A$3,'Core Indicators'!ES121)</f>
        <v>461</v>
      </c>
      <c r="L121" s="286">
        <f>_xlfn.DAYS(About!$A$3,'Core Indicators'!FI121)</f>
        <v>552</v>
      </c>
      <c r="M121" s="286">
        <f>_xlfn.DAYS(About!$A$3,'Core Indicators'!GG121)</f>
        <v>32</v>
      </c>
      <c r="N121" s="286">
        <f>_xlfn.DAYS(About!$A$3,'Core Indicators'!GO121)</f>
        <v>32</v>
      </c>
      <c r="O121" s="286">
        <f>_xlfn.DAYS(About!$A$3,'Core Indicators'!GW121)</f>
        <v>32</v>
      </c>
      <c r="P121" s="286">
        <f>_xlfn.DAYS(About!$A$3,'Core Indicators'!HE121)</f>
        <v>32</v>
      </c>
      <c r="Q121" s="286">
        <f>_xlfn.DAYS(About!$A$3,'Core Indicators'!HM121)</f>
        <v>32</v>
      </c>
      <c r="R121" s="286">
        <f>_xlfn.DAYS(About!$A$3,'Core Indicators'!HU121)</f>
        <v>32</v>
      </c>
      <c r="S121" s="286">
        <f>_xlfn.DAYS(About!$A$3,'Core Indicators'!IC121)</f>
        <v>32</v>
      </c>
      <c r="T121" s="286">
        <f>_xlfn.DAYS(About!$A$3,'Core Indicators'!IK121)</f>
        <v>32</v>
      </c>
      <c r="U121" s="286">
        <f>_xlfn.DAYS(About!$A$3,'Core Indicators'!IS121)</f>
        <v>32</v>
      </c>
      <c r="V121" s="287">
        <f t="shared" si="1"/>
        <v>347.3</v>
      </c>
    </row>
    <row r="122" spans="1:22" x14ac:dyDescent="0.3">
      <c r="A122" s="285" t="str">
        <f>Lists!C:C</f>
        <v>ESP002</v>
      </c>
      <c r="B122" s="286">
        <f>_xlfn.DAYS(About!$A$3,'Core Indicators'!U122)</f>
        <v>686</v>
      </c>
      <c r="C122" s="286">
        <f>_xlfn.DAYS(About!$A$3,'Core Indicators'!AC122)</f>
        <v>686</v>
      </c>
      <c r="D122" s="286">
        <f>_xlfn.DAYS(About!$A$3,'Core Indicators'!AK122)</f>
        <v>686</v>
      </c>
      <c r="E122" s="286">
        <f>_xlfn.DAYS(About!$A$3,'Core Indicators'!AS122)</f>
        <v>686</v>
      </c>
      <c r="F122" s="286">
        <f>_xlfn.DAYS(About!$A$3,'Core Indicators'!BQ122)</f>
        <v>686</v>
      </c>
      <c r="G122" s="286">
        <f>_xlfn.DAYS(About!$A$3,'Core Indicators'!DM122)</f>
        <v>686</v>
      </c>
      <c r="H122" s="286">
        <f>_xlfn.DAYS(About!$A$3,'Core Indicators'!DU122)</f>
        <v>686</v>
      </c>
      <c r="I122" s="286">
        <f>_xlfn.DAYS(About!$A$3,'Core Indicators'!EC122)</f>
        <v>686</v>
      </c>
      <c r="J122" s="286">
        <f>_xlfn.DAYS(About!$A$3,'Core Indicators'!EK122)</f>
        <v>686</v>
      </c>
      <c r="K122" s="286">
        <f>_xlfn.DAYS(About!$A$3,'Core Indicators'!ES122)</f>
        <v>686</v>
      </c>
      <c r="L122" s="286">
        <f>_xlfn.DAYS(About!$A$3,'Core Indicators'!FI122)</f>
        <v>686</v>
      </c>
      <c r="M122" s="286">
        <f>_xlfn.DAYS(About!$A$3,'Core Indicators'!GG122)</f>
        <v>686</v>
      </c>
      <c r="N122" s="286">
        <f>_xlfn.DAYS(About!$A$3,'Core Indicators'!GO122)</f>
        <v>686</v>
      </c>
      <c r="O122" s="286">
        <f>_xlfn.DAYS(About!$A$3,'Core Indicators'!GW122)</f>
        <v>686</v>
      </c>
      <c r="P122" s="286">
        <f>_xlfn.DAYS(About!$A$3,'Core Indicators'!HE122)</f>
        <v>686</v>
      </c>
      <c r="Q122" s="286">
        <f>_xlfn.DAYS(About!$A$3,'Core Indicators'!HM122)</f>
        <v>686</v>
      </c>
      <c r="R122" s="286">
        <f>_xlfn.DAYS(About!$A$3,'Core Indicators'!HU122)</f>
        <v>686</v>
      </c>
      <c r="S122" s="286">
        <f>_xlfn.DAYS(About!$A$3,'Core Indicators'!IC122)</f>
        <v>686</v>
      </c>
      <c r="T122" s="286">
        <f>_xlfn.DAYS(About!$A$3,'Core Indicators'!IK122)</f>
        <v>686</v>
      </c>
      <c r="U122" s="286">
        <f>_xlfn.DAYS(About!$A$3,'Core Indicators'!IS122)</f>
        <v>686</v>
      </c>
      <c r="V122" s="287">
        <f t="shared" si="1"/>
        <v>686</v>
      </c>
    </row>
    <row r="123" spans="1:22" x14ac:dyDescent="0.3">
      <c r="A123" s="285" t="str">
        <f>Lists!C:C</f>
        <v>SDN001</v>
      </c>
      <c r="B123" s="286">
        <f>_xlfn.DAYS(About!$A$3,'Core Indicators'!U123)</f>
        <v>328</v>
      </c>
      <c r="C123" s="286">
        <f>_xlfn.DAYS(About!$A$3,'Core Indicators'!AC123)</f>
        <v>328</v>
      </c>
      <c r="D123" s="286">
        <f>_xlfn.DAYS(About!$A$3,'Core Indicators'!AK123)</f>
        <v>32</v>
      </c>
      <c r="E123" s="286">
        <f>_xlfn.DAYS(About!$A$3,'Core Indicators'!AS123)</f>
        <v>32</v>
      </c>
      <c r="F123" s="286">
        <f>_xlfn.DAYS(About!$A$3,'Core Indicators'!BQ123)</f>
        <v>32</v>
      </c>
      <c r="G123" s="286">
        <f>_xlfn.DAYS(About!$A$3,'Core Indicators'!DM123)</f>
        <v>157</v>
      </c>
      <c r="H123" s="286">
        <f>_xlfn.DAYS(About!$A$3,'Core Indicators'!DU123)</f>
        <v>157</v>
      </c>
      <c r="I123" s="286">
        <f>_xlfn.DAYS(About!$A$3,'Core Indicators'!EC123)</f>
        <v>328</v>
      </c>
      <c r="J123" s="286">
        <f>_xlfn.DAYS(About!$A$3,'Core Indicators'!EK123)</f>
        <v>328</v>
      </c>
      <c r="K123" s="286">
        <f>_xlfn.DAYS(About!$A$3,'Core Indicators'!ES123)</f>
        <v>328</v>
      </c>
      <c r="L123" s="286">
        <f>_xlfn.DAYS(About!$A$3,'Core Indicators'!FI123)</f>
        <v>328</v>
      </c>
      <c r="M123" s="286">
        <f>_xlfn.DAYS(About!$A$3,'Core Indicators'!GG123)</f>
        <v>32</v>
      </c>
      <c r="N123" s="286">
        <f>_xlfn.DAYS(About!$A$3,'Core Indicators'!GO123)</f>
        <v>32</v>
      </c>
      <c r="O123" s="286">
        <f>_xlfn.DAYS(About!$A$3,'Core Indicators'!GW123)</f>
        <v>32</v>
      </c>
      <c r="P123" s="286">
        <f>_xlfn.DAYS(About!$A$3,'Core Indicators'!HE123)</f>
        <v>32</v>
      </c>
      <c r="Q123" s="286">
        <f>_xlfn.DAYS(About!$A$3,'Core Indicators'!HM123)</f>
        <v>32</v>
      </c>
      <c r="R123" s="286">
        <f>_xlfn.DAYS(About!$A$3,'Core Indicators'!HU123)</f>
        <v>32</v>
      </c>
      <c r="S123" s="286">
        <f>_xlfn.DAYS(About!$A$3,'Core Indicators'!IC123)</f>
        <v>32</v>
      </c>
      <c r="T123" s="286">
        <f>_xlfn.DAYS(About!$A$3,'Core Indicators'!IK123)</f>
        <v>32</v>
      </c>
      <c r="U123" s="286">
        <f>_xlfn.DAYS(About!$A$3,'Core Indicators'!IS123)</f>
        <v>32</v>
      </c>
      <c r="V123" s="287">
        <f t="shared" si="1"/>
        <v>175.4</v>
      </c>
    </row>
    <row r="124" spans="1:22" x14ac:dyDescent="0.3">
      <c r="A124" s="285" t="str">
        <f>Lists!C:C</f>
        <v>SDN005</v>
      </c>
      <c r="B124" s="286">
        <f>_xlfn.DAYS(About!$A$3,'Core Indicators'!U124)</f>
        <v>328</v>
      </c>
      <c r="C124" s="286">
        <f>_xlfn.DAYS(About!$A$3,'Core Indicators'!AC124)</f>
        <v>328</v>
      </c>
      <c r="D124" s="286">
        <f>_xlfn.DAYS(About!$A$3,'Core Indicators'!AK124)</f>
        <v>32</v>
      </c>
      <c r="E124" s="286">
        <f>_xlfn.DAYS(About!$A$3,'Core Indicators'!AS124)</f>
        <v>32</v>
      </c>
      <c r="F124" s="286">
        <f>_xlfn.DAYS(About!$A$3,'Core Indicators'!BQ124)</f>
        <v>328</v>
      </c>
      <c r="G124" s="286">
        <f>_xlfn.DAYS(About!$A$3,'Core Indicators'!DM124)</f>
        <v>276</v>
      </c>
      <c r="H124" s="286">
        <f>_xlfn.DAYS(About!$A$3,'Core Indicators'!DU124)</f>
        <v>276</v>
      </c>
      <c r="I124" s="286">
        <f>_xlfn.DAYS(About!$A$3,'Core Indicators'!EC124)</f>
        <v>276</v>
      </c>
      <c r="J124" s="286">
        <f>_xlfn.DAYS(About!$A$3,'Core Indicators'!EK124)</f>
        <v>276</v>
      </c>
      <c r="K124" s="286">
        <f>_xlfn.DAYS(About!$A$3,'Core Indicators'!ES124)</f>
        <v>276</v>
      </c>
      <c r="L124" s="286">
        <f>_xlfn.DAYS(About!$A$3,'Core Indicators'!FI124)</f>
        <v>32</v>
      </c>
      <c r="M124" s="286">
        <f>_xlfn.DAYS(About!$A$3,'Core Indicators'!GG124)</f>
        <v>328</v>
      </c>
      <c r="N124" s="286">
        <f>_xlfn.DAYS(About!$A$3,'Core Indicators'!GO124)</f>
        <v>328</v>
      </c>
      <c r="O124" s="286">
        <f>_xlfn.DAYS(About!$A$3,'Core Indicators'!GW124)</f>
        <v>328</v>
      </c>
      <c r="P124" s="286">
        <f>_xlfn.DAYS(About!$A$3,'Core Indicators'!HE124)</f>
        <v>328</v>
      </c>
      <c r="Q124" s="286">
        <f>_xlfn.DAYS(About!$A$3,'Core Indicators'!HM124)</f>
        <v>328</v>
      </c>
      <c r="R124" s="286">
        <f>_xlfn.DAYS(About!$A$3,'Core Indicators'!HU124)</f>
        <v>328</v>
      </c>
      <c r="S124" s="286">
        <f>_xlfn.DAYS(About!$A$3,'Core Indicators'!IC124)</f>
        <v>328</v>
      </c>
      <c r="T124" s="286">
        <f>_xlfn.DAYS(About!$A$3,'Core Indicators'!IK124)</f>
        <v>328</v>
      </c>
      <c r="U124" s="286">
        <f>_xlfn.DAYS(About!$A$3,'Core Indicators'!IS124)</f>
        <v>328</v>
      </c>
      <c r="V124" s="287">
        <f t="shared" si="1"/>
        <v>213.2</v>
      </c>
    </row>
    <row r="125" spans="1:22" x14ac:dyDescent="0.3">
      <c r="A125" s="285" t="str">
        <f>Lists!C:C</f>
        <v>SDN006</v>
      </c>
      <c r="B125" s="286">
        <f>_xlfn.DAYS(About!$A$3,'Core Indicators'!U125)</f>
        <v>86</v>
      </c>
      <c r="C125" s="286">
        <f>_xlfn.DAYS(About!$A$3,'Core Indicators'!AC125)</f>
        <v>76</v>
      </c>
      <c r="D125" s="286">
        <f>_xlfn.DAYS(About!$A$3,'Core Indicators'!AK125)</f>
        <v>56</v>
      </c>
      <c r="E125" s="286">
        <f>_xlfn.DAYS(About!$A$3,'Core Indicators'!AS125)</f>
        <v>86</v>
      </c>
      <c r="F125" s="286">
        <f>_xlfn.DAYS(About!$A$3,'Core Indicators'!BQ125)</f>
        <v>56</v>
      </c>
      <c r="G125" s="286">
        <f>_xlfn.DAYS(About!$A$3,'Core Indicators'!DM125)</f>
        <v>76</v>
      </c>
      <c r="H125" s="286">
        <f>_xlfn.DAYS(About!$A$3,'Core Indicators'!DU125)</f>
        <v>76</v>
      </c>
      <c r="I125" s="286">
        <f>_xlfn.DAYS(About!$A$3,'Core Indicators'!EC125)</f>
        <v>76</v>
      </c>
      <c r="J125" s="286">
        <f>_xlfn.DAYS(About!$A$3,'Core Indicators'!EK125)</f>
        <v>76</v>
      </c>
      <c r="K125" s="286">
        <f>_xlfn.DAYS(About!$A$3,'Core Indicators'!ES125)</f>
        <v>76</v>
      </c>
      <c r="L125" s="286">
        <f>_xlfn.DAYS(About!$A$3,'Core Indicators'!FI125)</f>
        <v>132</v>
      </c>
      <c r="M125" s="286">
        <f>_xlfn.DAYS(About!$A$3,'Core Indicators'!GG125)</f>
        <v>132</v>
      </c>
      <c r="N125" s="286">
        <f>_xlfn.DAYS(About!$A$3,'Core Indicators'!GO125)</f>
        <v>132</v>
      </c>
      <c r="O125" s="286">
        <f>_xlfn.DAYS(About!$A$3,'Core Indicators'!GW125)</f>
        <v>132</v>
      </c>
      <c r="P125" s="286">
        <f>_xlfn.DAYS(About!$A$3,'Core Indicators'!HE125)</f>
        <v>132</v>
      </c>
      <c r="Q125" s="286">
        <f>_xlfn.DAYS(About!$A$3,'Core Indicators'!HM125)</f>
        <v>132</v>
      </c>
      <c r="R125" s="286">
        <f>_xlfn.DAYS(About!$A$3,'Core Indicators'!HU125)</f>
        <v>132</v>
      </c>
      <c r="S125" s="286">
        <f>_xlfn.DAYS(About!$A$3,'Core Indicators'!IC125)</f>
        <v>132</v>
      </c>
      <c r="T125" s="286">
        <f>_xlfn.DAYS(About!$A$3,'Core Indicators'!IK125)</f>
        <v>132</v>
      </c>
      <c r="U125" s="286">
        <f>_xlfn.DAYS(About!$A$3,'Core Indicators'!IS125)</f>
        <v>132</v>
      </c>
      <c r="V125" s="287">
        <f t="shared" si="1"/>
        <v>84.2</v>
      </c>
    </row>
    <row r="126" spans="1:22" x14ac:dyDescent="0.3">
      <c r="A126" s="285" t="str">
        <f>Lists!C:C</f>
        <v>SDN007</v>
      </c>
      <c r="B126" s="286">
        <f>_xlfn.DAYS(About!$A$3,'Core Indicators'!U126)</f>
        <v>9</v>
      </c>
      <c r="C126" s="286">
        <f>_xlfn.DAYS(About!$A$3,'Core Indicators'!AC126)</f>
        <v>9</v>
      </c>
      <c r="D126" s="286">
        <f>_xlfn.DAYS(About!$A$3,'Core Indicators'!AK126)</f>
        <v>9</v>
      </c>
      <c r="E126" s="286">
        <f>_xlfn.DAYS(About!$A$3,'Core Indicators'!AS126)</f>
        <v>9</v>
      </c>
      <c r="F126" s="286">
        <f>_xlfn.DAYS(About!$A$3,'Core Indicators'!BQ126)</f>
        <v>9</v>
      </c>
      <c r="G126" s="286">
        <f>_xlfn.DAYS(About!$A$3,'Core Indicators'!DM126)</f>
        <v>9</v>
      </c>
      <c r="H126" s="286">
        <f>_xlfn.DAYS(About!$A$3,'Core Indicators'!DU126)</f>
        <v>9</v>
      </c>
      <c r="I126" s="286">
        <f>_xlfn.DAYS(About!$A$3,'Core Indicators'!EC126)</f>
        <v>9</v>
      </c>
      <c r="J126" s="286">
        <f>_xlfn.DAYS(About!$A$3,'Core Indicators'!EK126)</f>
        <v>9</v>
      </c>
      <c r="K126" s="286">
        <f>_xlfn.DAYS(About!$A$3,'Core Indicators'!ES126)</f>
        <v>9</v>
      </c>
      <c r="L126" s="286">
        <f>_xlfn.DAYS(About!$A$3,'Core Indicators'!FI126)</f>
        <v>9</v>
      </c>
      <c r="M126" s="286">
        <f>_xlfn.DAYS(About!$A$3,'Core Indicators'!GG126)</f>
        <v>9</v>
      </c>
      <c r="N126" s="286">
        <f>_xlfn.DAYS(About!$A$3,'Core Indicators'!GO126)</f>
        <v>9</v>
      </c>
      <c r="O126" s="286">
        <f>_xlfn.DAYS(About!$A$3,'Core Indicators'!GW126)</f>
        <v>9</v>
      </c>
      <c r="P126" s="286">
        <f>_xlfn.DAYS(About!$A$3,'Core Indicators'!HE126)</f>
        <v>9</v>
      </c>
      <c r="Q126" s="286">
        <f>_xlfn.DAYS(About!$A$3,'Core Indicators'!HM126)</f>
        <v>9</v>
      </c>
      <c r="R126" s="286">
        <f>_xlfn.DAYS(About!$A$3,'Core Indicators'!HU126)</f>
        <v>9</v>
      </c>
      <c r="S126" s="286">
        <f>_xlfn.DAYS(About!$A$3,'Core Indicators'!IC126)</f>
        <v>9</v>
      </c>
      <c r="T126" s="286">
        <f>_xlfn.DAYS(About!$A$3,'Core Indicators'!IK126)</f>
        <v>9</v>
      </c>
      <c r="U126" s="286">
        <f>_xlfn.DAYS(About!$A$3,'Core Indicators'!IS126)</f>
        <v>9</v>
      </c>
      <c r="V126" s="287">
        <f t="shared" si="1"/>
        <v>9</v>
      </c>
    </row>
    <row r="127" spans="1:22" x14ac:dyDescent="0.3">
      <c r="A127" s="285" t="str">
        <f>Lists!C:C</f>
        <v>SYR001</v>
      </c>
      <c r="B127" s="286">
        <f>_xlfn.DAYS(About!$A$3,'Core Indicators'!U127)</f>
        <v>93</v>
      </c>
      <c r="C127" s="286">
        <f>_xlfn.DAYS(About!$A$3,'Core Indicators'!AC127)</f>
        <v>132</v>
      </c>
      <c r="D127" s="286">
        <f>_xlfn.DAYS(About!$A$3,'Core Indicators'!AK127)</f>
        <v>132</v>
      </c>
      <c r="E127" s="286">
        <f>_xlfn.DAYS(About!$A$3,'Core Indicators'!AS127)</f>
        <v>37</v>
      </c>
      <c r="F127" s="286">
        <f>_xlfn.DAYS(About!$A$3,'Core Indicators'!BQ127)</f>
        <v>37</v>
      </c>
      <c r="G127" s="286">
        <f>_xlfn.DAYS(About!$A$3,'Core Indicators'!DM127)</f>
        <v>429</v>
      </c>
      <c r="H127" s="286">
        <f>_xlfn.DAYS(About!$A$3,'Core Indicators'!DU127)</f>
        <v>132</v>
      </c>
      <c r="I127" s="286">
        <f>_xlfn.DAYS(About!$A$3,'Core Indicators'!EC127)</f>
        <v>429</v>
      </c>
      <c r="J127" s="286">
        <f>_xlfn.DAYS(About!$A$3,'Core Indicators'!EK127)</f>
        <v>429</v>
      </c>
      <c r="K127" s="286">
        <f>_xlfn.DAYS(About!$A$3,'Core Indicators'!ES127)</f>
        <v>429</v>
      </c>
      <c r="L127" s="286">
        <f>_xlfn.DAYS(About!$A$3,'Core Indicators'!FI127)</f>
        <v>701</v>
      </c>
      <c r="M127" s="286">
        <f>_xlfn.DAYS(About!$A$3,'Core Indicators'!GG127)</f>
        <v>34</v>
      </c>
      <c r="N127" s="286">
        <f>_xlfn.DAYS(About!$A$3,'Core Indicators'!GO127)</f>
        <v>34</v>
      </c>
      <c r="O127" s="286">
        <f>_xlfn.DAYS(About!$A$3,'Core Indicators'!GW127)</f>
        <v>34</v>
      </c>
      <c r="P127" s="286">
        <f>_xlfn.DAYS(About!$A$3,'Core Indicators'!HE127)</f>
        <v>34</v>
      </c>
      <c r="Q127" s="286">
        <f>_xlfn.DAYS(About!$A$3,'Core Indicators'!HM127)</f>
        <v>34</v>
      </c>
      <c r="R127" s="286">
        <f>_xlfn.DAYS(About!$A$3,'Core Indicators'!HU127)</f>
        <v>34</v>
      </c>
      <c r="S127" s="286">
        <f>_xlfn.DAYS(About!$A$3,'Core Indicators'!IC127)</f>
        <v>34</v>
      </c>
      <c r="T127" s="286">
        <f>_xlfn.DAYS(About!$A$3,'Core Indicators'!IK127)</f>
        <v>34</v>
      </c>
      <c r="U127" s="286">
        <f>_xlfn.DAYS(About!$A$3,'Core Indicators'!IS127)</f>
        <v>34</v>
      </c>
      <c r="V127" s="287">
        <f t="shared" si="1"/>
        <v>278.89999999999998</v>
      </c>
    </row>
    <row r="128" spans="1:22" x14ac:dyDescent="0.3">
      <c r="A128" s="285" t="str">
        <f>Lists!C:C</f>
        <v>REG004</v>
      </c>
      <c r="B128" s="286">
        <f>_xlfn.DAYS(About!$A$3,'Core Indicators'!U128)</f>
        <v>31</v>
      </c>
      <c r="C128" s="286">
        <f>_xlfn.DAYS(About!$A$3,'Core Indicators'!AC128)</f>
        <v>31</v>
      </c>
      <c r="D128" s="286">
        <f>_xlfn.DAYS(About!$A$3,'Core Indicators'!AK128)</f>
        <v>31</v>
      </c>
      <c r="E128" s="286">
        <f>_xlfn.DAYS(About!$A$3,'Core Indicators'!AS128)</f>
        <v>31</v>
      </c>
      <c r="F128" s="286">
        <f>_xlfn.DAYS(About!$A$3,'Core Indicators'!BQ128)</f>
        <v>31</v>
      </c>
      <c r="G128" s="286">
        <f>_xlfn.DAYS(About!$A$3,'Core Indicators'!DM128)</f>
        <v>31</v>
      </c>
      <c r="H128" s="286">
        <f>_xlfn.DAYS(About!$A$3,'Core Indicators'!DU128)</f>
        <v>31</v>
      </c>
      <c r="I128" s="286">
        <f>_xlfn.DAYS(About!$A$3,'Core Indicators'!EC128)</f>
        <v>31</v>
      </c>
      <c r="J128" s="286">
        <f>_xlfn.DAYS(About!$A$3,'Core Indicators'!EK128)</f>
        <v>31</v>
      </c>
      <c r="K128" s="286">
        <f>_xlfn.DAYS(About!$A$3,'Core Indicators'!ES128)</f>
        <v>31</v>
      </c>
      <c r="L128" s="286">
        <f>_xlfn.DAYS(About!$A$3,'Core Indicators'!FI128)</f>
        <v>590</v>
      </c>
      <c r="M128" s="286">
        <f>_xlfn.DAYS(About!$A$3,'Core Indicators'!GG128)</f>
        <v>34</v>
      </c>
      <c r="N128" s="286">
        <f>_xlfn.DAYS(About!$A$3,'Core Indicators'!GO128)</f>
        <v>34</v>
      </c>
      <c r="O128" s="286">
        <f>_xlfn.DAYS(About!$A$3,'Core Indicators'!GW128)</f>
        <v>34</v>
      </c>
      <c r="P128" s="286">
        <f>_xlfn.DAYS(About!$A$3,'Core Indicators'!HE128)</f>
        <v>34</v>
      </c>
      <c r="Q128" s="286">
        <f>_xlfn.DAYS(About!$A$3,'Core Indicators'!HM128)</f>
        <v>34</v>
      </c>
      <c r="R128" s="286">
        <f>_xlfn.DAYS(About!$A$3,'Core Indicators'!HU128)</f>
        <v>34</v>
      </c>
      <c r="S128" s="286">
        <f>_xlfn.DAYS(About!$A$3,'Core Indicators'!IC128)</f>
        <v>34</v>
      </c>
      <c r="T128" s="286">
        <f>_xlfn.DAYS(About!$A$3,'Core Indicators'!IK128)</f>
        <v>34</v>
      </c>
      <c r="U128" s="286">
        <f>_xlfn.DAYS(About!$A$3,'Core Indicators'!IS128)</f>
        <v>34</v>
      </c>
      <c r="V128" s="287">
        <f t="shared" si="1"/>
        <v>87.2</v>
      </c>
    </row>
    <row r="129" spans="1:22" x14ac:dyDescent="0.3">
      <c r="A129" s="285" t="str">
        <f>Lists!C:C</f>
        <v>TZA002</v>
      </c>
      <c r="B129" s="286">
        <f>_xlfn.DAYS(About!$A$3,'Core Indicators'!U129)</f>
        <v>526</v>
      </c>
      <c r="C129" s="286">
        <f>_xlfn.DAYS(About!$A$3,'Core Indicators'!AC129)</f>
        <v>35</v>
      </c>
      <c r="D129" s="286">
        <f>_xlfn.DAYS(About!$A$3,'Core Indicators'!AK129)</f>
        <v>35</v>
      </c>
      <c r="E129" s="286">
        <f>_xlfn.DAYS(About!$A$3,'Core Indicators'!AS129)</f>
        <v>35</v>
      </c>
      <c r="F129" s="286">
        <f>_xlfn.DAYS(About!$A$3,'Core Indicators'!BQ129)</f>
        <v>526</v>
      </c>
      <c r="G129" s="286">
        <f>_xlfn.DAYS(About!$A$3,'Core Indicators'!DM129)</f>
        <v>35</v>
      </c>
      <c r="H129" s="286">
        <f>_xlfn.DAYS(About!$A$3,'Core Indicators'!DU129)</f>
        <v>83</v>
      </c>
      <c r="I129" s="286">
        <f>_xlfn.DAYS(About!$A$3,'Core Indicators'!EC129)</f>
        <v>35</v>
      </c>
      <c r="J129" s="286">
        <f>_xlfn.DAYS(About!$A$3,'Core Indicators'!EK129)</f>
        <v>83</v>
      </c>
      <c r="K129" s="286">
        <f>_xlfn.DAYS(About!$A$3,'Core Indicators'!ES129)</f>
        <v>83</v>
      </c>
      <c r="L129" s="286">
        <f>_xlfn.DAYS(About!$A$3,'Core Indicators'!FI129)</f>
        <v>701</v>
      </c>
      <c r="M129" s="286">
        <f>_xlfn.DAYS(About!$A$3,'Core Indicators'!GG129)</f>
        <v>35</v>
      </c>
      <c r="N129" s="286">
        <f>_xlfn.DAYS(About!$A$3,'Core Indicators'!GO129)</f>
        <v>35</v>
      </c>
      <c r="O129" s="286">
        <f>_xlfn.DAYS(About!$A$3,'Core Indicators'!GW129)</f>
        <v>35</v>
      </c>
      <c r="P129" s="286">
        <f>_xlfn.DAYS(About!$A$3,'Core Indicators'!HE129)</f>
        <v>35</v>
      </c>
      <c r="Q129" s="286">
        <f>_xlfn.DAYS(About!$A$3,'Core Indicators'!HM129)</f>
        <v>35</v>
      </c>
      <c r="R129" s="286">
        <f>_xlfn.DAYS(About!$A$3,'Core Indicators'!HU129)</f>
        <v>35</v>
      </c>
      <c r="S129" s="286">
        <f>_xlfn.DAYS(About!$A$3,'Core Indicators'!IC129)</f>
        <v>35</v>
      </c>
      <c r="T129" s="286">
        <f>_xlfn.DAYS(About!$A$3,'Core Indicators'!IK129)</f>
        <v>35</v>
      </c>
      <c r="U129" s="286">
        <f>_xlfn.DAYS(About!$A$3,'Core Indicators'!IS129)</f>
        <v>35</v>
      </c>
      <c r="V129" s="287">
        <f t="shared" si="1"/>
        <v>165.1</v>
      </c>
    </row>
    <row r="130" spans="1:22" x14ac:dyDescent="0.3">
      <c r="A130" s="285" t="str">
        <f>Lists!C:C</f>
        <v>THA001</v>
      </c>
      <c r="B130" s="286">
        <f>_xlfn.DAYS(About!$A$3,'Core Indicators'!U130)</f>
        <v>520</v>
      </c>
      <c r="C130" s="286">
        <f>_xlfn.DAYS(About!$A$3,'Core Indicators'!AC130)</f>
        <v>34</v>
      </c>
      <c r="D130" s="286">
        <f>_xlfn.DAYS(About!$A$3,'Core Indicators'!AK130)</f>
        <v>34</v>
      </c>
      <c r="E130" s="286">
        <f>_xlfn.DAYS(About!$A$3,'Core Indicators'!AS130)</f>
        <v>34</v>
      </c>
      <c r="F130" s="286">
        <f>_xlfn.DAYS(About!$A$3,'Core Indicators'!BQ130)</f>
        <v>64</v>
      </c>
      <c r="G130" s="286">
        <f>_xlfn.DAYS(About!$A$3,'Core Indicators'!DM130)</f>
        <v>34</v>
      </c>
      <c r="H130" s="286">
        <f>_xlfn.DAYS(About!$A$3,'Core Indicators'!DU130)</f>
        <v>34</v>
      </c>
      <c r="I130" s="286">
        <f>_xlfn.DAYS(About!$A$3,'Core Indicators'!EC130)</f>
        <v>34</v>
      </c>
      <c r="J130" s="286">
        <f>_xlfn.DAYS(About!$A$3,'Core Indicators'!EK130)</f>
        <v>34</v>
      </c>
      <c r="K130" s="286">
        <f>_xlfn.DAYS(About!$A$3,'Core Indicators'!ES130)</f>
        <v>34</v>
      </c>
      <c r="L130" s="286">
        <f>_xlfn.DAYS(About!$A$3,'Core Indicators'!FI130)</f>
        <v>687</v>
      </c>
      <c r="M130" s="286">
        <f>_xlfn.DAYS(About!$A$3,'Core Indicators'!GG130)</f>
        <v>31</v>
      </c>
      <c r="N130" s="286">
        <f>_xlfn.DAYS(About!$A$3,'Core Indicators'!GO130)</f>
        <v>31</v>
      </c>
      <c r="O130" s="286">
        <f>_xlfn.DAYS(About!$A$3,'Core Indicators'!GW130)</f>
        <v>31</v>
      </c>
      <c r="P130" s="286">
        <f>_xlfn.DAYS(About!$A$3,'Core Indicators'!HE130)</f>
        <v>31</v>
      </c>
      <c r="Q130" s="286">
        <f>_xlfn.DAYS(About!$A$3,'Core Indicators'!HM130)</f>
        <v>31</v>
      </c>
      <c r="R130" s="286">
        <f>_xlfn.DAYS(About!$A$3,'Core Indicators'!HU130)</f>
        <v>31</v>
      </c>
      <c r="S130" s="286">
        <f>_xlfn.DAYS(About!$A$3,'Core Indicators'!IC130)</f>
        <v>31</v>
      </c>
      <c r="T130" s="286">
        <f>_xlfn.DAYS(About!$A$3,'Core Indicators'!IK130)</f>
        <v>31</v>
      </c>
      <c r="U130" s="286">
        <f>_xlfn.DAYS(About!$A$3,'Core Indicators'!IS130)</f>
        <v>31</v>
      </c>
      <c r="V130" s="287">
        <f t="shared" si="1"/>
        <v>102</v>
      </c>
    </row>
    <row r="131" spans="1:22" x14ac:dyDescent="0.3">
      <c r="A131" s="285" t="str">
        <f>Lists!C:C</f>
        <v>THA002</v>
      </c>
      <c r="B131" s="286">
        <f>_xlfn.DAYS(About!$A$3,'Core Indicators'!U131)</f>
        <v>520</v>
      </c>
      <c r="C131" s="286">
        <f>_xlfn.DAYS(About!$A$3,'Core Indicators'!AC131)</f>
        <v>520</v>
      </c>
      <c r="D131" s="286">
        <f>_xlfn.DAYS(About!$A$3,'Core Indicators'!AK131)</f>
        <v>520</v>
      </c>
      <c r="E131" s="286">
        <f>_xlfn.DAYS(About!$A$3,'Core Indicators'!AS131)</f>
        <v>520</v>
      </c>
      <c r="F131" s="286">
        <f>_xlfn.DAYS(About!$A$3,'Core Indicators'!BQ131)</f>
        <v>64</v>
      </c>
      <c r="G131" s="286">
        <f>_xlfn.DAYS(About!$A$3,'Core Indicators'!DM131)</f>
        <v>276</v>
      </c>
      <c r="H131" s="286">
        <f>_xlfn.DAYS(About!$A$3,'Core Indicators'!DU131)</f>
        <v>276</v>
      </c>
      <c r="I131" s="286">
        <f>_xlfn.DAYS(About!$A$3,'Core Indicators'!EC131)</f>
        <v>276</v>
      </c>
      <c r="J131" s="286">
        <f>_xlfn.DAYS(About!$A$3,'Core Indicators'!EK131)</f>
        <v>276</v>
      </c>
      <c r="K131" s="286">
        <f>_xlfn.DAYS(About!$A$3,'Core Indicators'!ES131)</f>
        <v>276</v>
      </c>
      <c r="L131" s="286">
        <f>_xlfn.DAYS(About!$A$3,'Core Indicators'!FI131)</f>
        <v>687</v>
      </c>
      <c r="M131" s="286">
        <f>_xlfn.DAYS(About!$A$3,'Core Indicators'!GG131)</f>
        <v>31</v>
      </c>
      <c r="N131" s="286">
        <f>_xlfn.DAYS(About!$A$3,'Core Indicators'!GO131)</f>
        <v>31</v>
      </c>
      <c r="O131" s="286">
        <f>_xlfn.DAYS(About!$A$3,'Core Indicators'!GW131)</f>
        <v>31</v>
      </c>
      <c r="P131" s="286">
        <f>_xlfn.DAYS(About!$A$3,'Core Indicators'!HE131)</f>
        <v>31</v>
      </c>
      <c r="Q131" s="286">
        <f>_xlfn.DAYS(About!$A$3,'Core Indicators'!HM131)</f>
        <v>31</v>
      </c>
      <c r="R131" s="286">
        <f>_xlfn.DAYS(About!$A$3,'Core Indicators'!HU131)</f>
        <v>31</v>
      </c>
      <c r="S131" s="286">
        <f>_xlfn.DAYS(About!$A$3,'Core Indicators'!IC131)</f>
        <v>31</v>
      </c>
      <c r="T131" s="286">
        <f>_xlfn.DAYS(About!$A$3,'Core Indicators'!IK131)</f>
        <v>31</v>
      </c>
      <c r="U131" s="286">
        <f>_xlfn.DAYS(About!$A$3,'Core Indicators'!IS131)</f>
        <v>31</v>
      </c>
      <c r="V131" s="287">
        <f t="shared" si="1"/>
        <v>320.2</v>
      </c>
    </row>
    <row r="132" spans="1:22" x14ac:dyDescent="0.3">
      <c r="A132" s="285" t="str">
        <f>Lists!C:C</f>
        <v>THA003</v>
      </c>
      <c r="B132" s="286">
        <f>_xlfn.DAYS(About!$A$3,'Core Indicators'!U132)</f>
        <v>405</v>
      </c>
      <c r="C132" s="286">
        <f>_xlfn.DAYS(About!$A$3,'Core Indicators'!AC132)</f>
        <v>34</v>
      </c>
      <c r="D132" s="286">
        <f>_xlfn.DAYS(About!$A$3,'Core Indicators'!AK132)</f>
        <v>34</v>
      </c>
      <c r="E132" s="286">
        <f>_xlfn.DAYS(About!$A$3,'Core Indicators'!AS132)</f>
        <v>34</v>
      </c>
      <c r="F132" s="286">
        <f>_xlfn.DAYS(About!$A$3,'Core Indicators'!BQ132)</f>
        <v>86</v>
      </c>
      <c r="G132" s="286">
        <f>_xlfn.DAYS(About!$A$3,'Core Indicators'!DM132)</f>
        <v>34</v>
      </c>
      <c r="H132" s="286">
        <f>_xlfn.DAYS(About!$A$3,'Core Indicators'!DU132)</f>
        <v>34</v>
      </c>
      <c r="I132" s="286">
        <f>_xlfn.DAYS(About!$A$3,'Core Indicators'!EC132)</f>
        <v>34</v>
      </c>
      <c r="J132" s="286">
        <f>_xlfn.DAYS(About!$A$3,'Core Indicators'!EK132)</f>
        <v>34</v>
      </c>
      <c r="K132" s="286">
        <f>_xlfn.DAYS(About!$A$3,'Core Indicators'!ES132)</f>
        <v>34</v>
      </c>
      <c r="L132" s="286">
        <f>_xlfn.DAYS(About!$A$3,'Core Indicators'!FI132)</f>
        <v>687</v>
      </c>
      <c r="M132" s="286">
        <f>_xlfn.DAYS(About!$A$3,'Core Indicators'!GG132)</f>
        <v>31</v>
      </c>
      <c r="N132" s="286">
        <f>_xlfn.DAYS(About!$A$3,'Core Indicators'!GO132)</f>
        <v>31</v>
      </c>
      <c r="O132" s="286">
        <f>_xlfn.DAYS(About!$A$3,'Core Indicators'!GW132)</f>
        <v>31</v>
      </c>
      <c r="P132" s="286">
        <f>_xlfn.DAYS(About!$A$3,'Core Indicators'!HE132)</f>
        <v>31</v>
      </c>
      <c r="Q132" s="286">
        <f>_xlfn.DAYS(About!$A$3,'Core Indicators'!HM132)</f>
        <v>31</v>
      </c>
      <c r="R132" s="286">
        <f>_xlfn.DAYS(About!$A$3,'Core Indicators'!HU132)</f>
        <v>31</v>
      </c>
      <c r="S132" s="286">
        <f>_xlfn.DAYS(About!$A$3,'Core Indicators'!IC132)</f>
        <v>31</v>
      </c>
      <c r="T132" s="286">
        <f>_xlfn.DAYS(About!$A$3,'Core Indicators'!IK132)</f>
        <v>31</v>
      </c>
      <c r="U132" s="286">
        <f>_xlfn.DAYS(About!$A$3,'Core Indicators'!IS132)</f>
        <v>31</v>
      </c>
      <c r="V132" s="287">
        <f t="shared" ref="V132:V141" si="2">AVERAGE(D132:M132)</f>
        <v>104.2</v>
      </c>
    </row>
    <row r="133" spans="1:22" x14ac:dyDescent="0.3">
      <c r="A133" s="285" t="str">
        <f>Lists!C:C</f>
        <v>TTO002</v>
      </c>
      <c r="B133" s="286">
        <f>_xlfn.DAYS(About!$A$3,'Core Indicators'!U133)</f>
        <v>672</v>
      </c>
      <c r="C133" s="286">
        <f>_xlfn.DAYS(About!$A$3,'Core Indicators'!AC133)</f>
        <v>398</v>
      </c>
      <c r="D133" s="286">
        <f>_xlfn.DAYS(About!$A$3,'Core Indicators'!AK133)</f>
        <v>643</v>
      </c>
      <c r="E133" s="286">
        <f>_xlfn.DAYS(About!$A$3,'Core Indicators'!AS133)</f>
        <v>643</v>
      </c>
      <c r="F133" s="286">
        <f>_xlfn.DAYS(About!$A$3,'Core Indicators'!BQ133)</f>
        <v>32</v>
      </c>
      <c r="G133" s="286">
        <f>_xlfn.DAYS(About!$A$3,'Core Indicators'!DM133)</f>
        <v>86</v>
      </c>
      <c r="H133" s="286">
        <f>_xlfn.DAYS(About!$A$3,'Core Indicators'!DU133)</f>
        <v>329</v>
      </c>
      <c r="I133" s="286">
        <f>_xlfn.DAYS(About!$A$3,'Core Indicators'!EC133)</f>
        <v>329</v>
      </c>
      <c r="J133" s="286">
        <f>_xlfn.DAYS(About!$A$3,'Core Indicators'!EK133)</f>
        <v>329</v>
      </c>
      <c r="K133" s="286">
        <f>_xlfn.DAYS(About!$A$3,'Core Indicators'!ES133)</f>
        <v>329</v>
      </c>
      <c r="L133" s="286">
        <f>_xlfn.DAYS(About!$A$3,'Core Indicators'!FI133)</f>
        <v>398</v>
      </c>
      <c r="M133" s="286">
        <f>_xlfn.DAYS(About!$A$3,'Core Indicators'!GG133)</f>
        <v>32</v>
      </c>
      <c r="N133" s="286">
        <f>_xlfn.DAYS(About!$A$3,'Core Indicators'!GO133)</f>
        <v>32</v>
      </c>
      <c r="O133" s="286">
        <f>_xlfn.DAYS(About!$A$3,'Core Indicators'!GW133)</f>
        <v>32</v>
      </c>
      <c r="P133" s="286">
        <f>_xlfn.DAYS(About!$A$3,'Core Indicators'!HE133)</f>
        <v>32</v>
      </c>
      <c r="Q133" s="286">
        <f>_xlfn.DAYS(About!$A$3,'Core Indicators'!HM133)</f>
        <v>32</v>
      </c>
      <c r="R133" s="286">
        <f>_xlfn.DAYS(About!$A$3,'Core Indicators'!HU133)</f>
        <v>32</v>
      </c>
      <c r="S133" s="286">
        <f>_xlfn.DAYS(About!$A$3,'Core Indicators'!IC133)</f>
        <v>32</v>
      </c>
      <c r="T133" s="286">
        <f>_xlfn.DAYS(About!$A$3,'Core Indicators'!IK133)</f>
        <v>32</v>
      </c>
      <c r="U133" s="286">
        <f>_xlfn.DAYS(About!$A$3,'Core Indicators'!IS133)</f>
        <v>32</v>
      </c>
      <c r="V133" s="287">
        <f t="shared" si="2"/>
        <v>315</v>
      </c>
    </row>
    <row r="134" spans="1:22" x14ac:dyDescent="0.3">
      <c r="A134" s="285" t="str">
        <f>Lists!C:C</f>
        <v>TUN002</v>
      </c>
      <c r="B134" s="286">
        <f>_xlfn.DAYS(About!$A$3,'Core Indicators'!U134)</f>
        <v>93</v>
      </c>
      <c r="C134" s="286">
        <f>_xlfn.DAYS(About!$A$3,'Core Indicators'!AC134)</f>
        <v>204</v>
      </c>
      <c r="D134" s="286">
        <f>_xlfn.DAYS(About!$A$3,'Core Indicators'!AK134)</f>
        <v>204</v>
      </c>
      <c r="E134" s="286">
        <f>_xlfn.DAYS(About!$A$3,'Core Indicators'!AS134)</f>
        <v>204</v>
      </c>
      <c r="F134" s="286">
        <f>_xlfn.DAYS(About!$A$3,'Core Indicators'!BQ134)</f>
        <v>37</v>
      </c>
      <c r="G134" s="286">
        <f>_xlfn.DAYS(About!$A$3,'Core Indicators'!DM134)</f>
        <v>685</v>
      </c>
      <c r="H134" s="286">
        <f>_xlfn.DAYS(About!$A$3,'Core Indicators'!DU134)</f>
        <v>685</v>
      </c>
      <c r="I134" s="286">
        <f>_xlfn.DAYS(About!$A$3,'Core Indicators'!EC134)</f>
        <v>685</v>
      </c>
      <c r="J134" s="286">
        <f>_xlfn.DAYS(About!$A$3,'Core Indicators'!EK134)</f>
        <v>685</v>
      </c>
      <c r="K134" s="286">
        <f>_xlfn.DAYS(About!$A$3,'Core Indicators'!ES134)</f>
        <v>685</v>
      </c>
      <c r="L134" s="286">
        <f>_xlfn.DAYS(About!$A$3,'Core Indicators'!FI134)</f>
        <v>685</v>
      </c>
      <c r="M134" s="286">
        <f>_xlfn.DAYS(About!$A$3,'Core Indicators'!GG134)</f>
        <v>34</v>
      </c>
      <c r="N134" s="286">
        <f>_xlfn.DAYS(About!$A$3,'Core Indicators'!GO134)</f>
        <v>34</v>
      </c>
      <c r="O134" s="286">
        <f>_xlfn.DAYS(About!$A$3,'Core Indicators'!GW134)</f>
        <v>34</v>
      </c>
      <c r="P134" s="286">
        <f>_xlfn.DAYS(About!$A$3,'Core Indicators'!HE134)</f>
        <v>34</v>
      </c>
      <c r="Q134" s="286">
        <f>_xlfn.DAYS(About!$A$3,'Core Indicators'!HM134)</f>
        <v>34</v>
      </c>
      <c r="R134" s="286">
        <f>_xlfn.DAYS(About!$A$3,'Core Indicators'!HU134)</f>
        <v>34</v>
      </c>
      <c r="S134" s="286">
        <f>_xlfn.DAYS(About!$A$3,'Core Indicators'!IC134)</f>
        <v>34</v>
      </c>
      <c r="T134" s="286">
        <f>_xlfn.DAYS(About!$A$3,'Core Indicators'!IK134)</f>
        <v>34</v>
      </c>
      <c r="U134" s="286">
        <f>_xlfn.DAYS(About!$A$3,'Core Indicators'!IS134)</f>
        <v>34</v>
      </c>
      <c r="V134" s="287">
        <f t="shared" si="2"/>
        <v>458.9</v>
      </c>
    </row>
    <row r="135" spans="1:22" x14ac:dyDescent="0.3">
      <c r="A135" s="285" t="str">
        <f>Lists!C:C</f>
        <v>TUR001</v>
      </c>
      <c r="B135" s="286">
        <f>_xlfn.DAYS(About!$A$3,'Core Indicators'!U135)</f>
        <v>685</v>
      </c>
      <c r="C135" s="286">
        <f>_xlfn.DAYS(About!$A$3,'Core Indicators'!AC135)</f>
        <v>685</v>
      </c>
      <c r="D135" s="286">
        <f>_xlfn.DAYS(About!$A$3,'Core Indicators'!AK135)</f>
        <v>9</v>
      </c>
      <c r="E135" s="286">
        <f>_xlfn.DAYS(About!$A$3,'Core Indicators'!AS135)</f>
        <v>9</v>
      </c>
      <c r="F135" s="286">
        <f>_xlfn.DAYS(About!$A$3,'Core Indicators'!BQ135)</f>
        <v>35</v>
      </c>
      <c r="G135" s="286">
        <f>_xlfn.DAYS(About!$A$3,'Core Indicators'!DM135)</f>
        <v>9</v>
      </c>
      <c r="H135" s="286">
        <f>_xlfn.DAYS(About!$A$3,'Core Indicators'!DU135)</f>
        <v>9</v>
      </c>
      <c r="I135" s="286">
        <f>_xlfn.DAYS(About!$A$3,'Core Indicators'!EC135)</f>
        <v>9</v>
      </c>
      <c r="J135" s="286">
        <f>_xlfn.DAYS(About!$A$3,'Core Indicators'!EK135)</f>
        <v>9</v>
      </c>
      <c r="K135" s="286">
        <f>_xlfn.DAYS(About!$A$3,'Core Indicators'!ES135)</f>
        <v>9</v>
      </c>
      <c r="L135" s="286">
        <f>_xlfn.DAYS(About!$A$3,'Core Indicators'!FI135)</f>
        <v>685</v>
      </c>
      <c r="M135" s="286">
        <f>_xlfn.DAYS(About!$A$3,'Core Indicators'!GG135)</f>
        <v>35</v>
      </c>
      <c r="N135" s="286">
        <f>_xlfn.DAYS(About!$A$3,'Core Indicators'!GO135)</f>
        <v>35</v>
      </c>
      <c r="O135" s="286">
        <f>_xlfn.DAYS(About!$A$3,'Core Indicators'!GW135)</f>
        <v>35</v>
      </c>
      <c r="P135" s="286">
        <f>_xlfn.DAYS(About!$A$3,'Core Indicators'!HE135)</f>
        <v>35</v>
      </c>
      <c r="Q135" s="286">
        <f>_xlfn.DAYS(About!$A$3,'Core Indicators'!HM135)</f>
        <v>35</v>
      </c>
      <c r="R135" s="286">
        <f>_xlfn.DAYS(About!$A$3,'Core Indicators'!HU135)</f>
        <v>35</v>
      </c>
      <c r="S135" s="286">
        <f>_xlfn.DAYS(About!$A$3,'Core Indicators'!IC135)</f>
        <v>35</v>
      </c>
      <c r="T135" s="286">
        <f>_xlfn.DAYS(About!$A$3,'Core Indicators'!IK135)</f>
        <v>35</v>
      </c>
      <c r="U135" s="286">
        <f>_xlfn.DAYS(About!$A$3,'Core Indicators'!IS135)</f>
        <v>35</v>
      </c>
      <c r="V135" s="287">
        <f t="shared" si="2"/>
        <v>81.8</v>
      </c>
    </row>
    <row r="136" spans="1:22" x14ac:dyDescent="0.3">
      <c r="A136" s="285" t="str">
        <f>Lists!C:C</f>
        <v>TUR002</v>
      </c>
      <c r="B136" s="286">
        <f>_xlfn.DAYS(About!$A$3,'Core Indicators'!U136)</f>
        <v>685</v>
      </c>
      <c r="C136" s="286">
        <f>_xlfn.DAYS(About!$A$3,'Core Indicators'!AC136)</f>
        <v>645</v>
      </c>
      <c r="D136" s="286">
        <f>_xlfn.DAYS(About!$A$3,'Core Indicators'!AK136)</f>
        <v>9</v>
      </c>
      <c r="E136" s="286">
        <f>_xlfn.DAYS(About!$A$3,'Core Indicators'!AS136)</f>
        <v>9</v>
      </c>
      <c r="F136" s="286">
        <f>_xlfn.DAYS(About!$A$3,'Core Indicators'!BQ136)</f>
        <v>685</v>
      </c>
      <c r="G136" s="286">
        <f>_xlfn.DAYS(About!$A$3,'Core Indicators'!DM136)</f>
        <v>9</v>
      </c>
      <c r="H136" s="286">
        <f>_xlfn.DAYS(About!$A$3,'Core Indicators'!DU136)</f>
        <v>9</v>
      </c>
      <c r="I136" s="286">
        <f>_xlfn.DAYS(About!$A$3,'Core Indicators'!EC136)</f>
        <v>9</v>
      </c>
      <c r="J136" s="286">
        <f>_xlfn.DAYS(About!$A$3,'Core Indicators'!EK136)</f>
        <v>9</v>
      </c>
      <c r="K136" s="286">
        <f>_xlfn.DAYS(About!$A$3,'Core Indicators'!ES136)</f>
        <v>9</v>
      </c>
      <c r="L136" s="286">
        <f>_xlfn.DAYS(About!$A$3,'Core Indicators'!FI136)</f>
        <v>685</v>
      </c>
      <c r="M136" s="286">
        <f>_xlfn.DAYS(About!$A$3,'Core Indicators'!GG136)</f>
        <v>35</v>
      </c>
      <c r="N136" s="286">
        <f>_xlfn.DAYS(About!$A$3,'Core Indicators'!GO136)</f>
        <v>35</v>
      </c>
      <c r="O136" s="286">
        <f>_xlfn.DAYS(About!$A$3,'Core Indicators'!GW136)</f>
        <v>35</v>
      </c>
      <c r="P136" s="286">
        <f>_xlfn.DAYS(About!$A$3,'Core Indicators'!HE136)</f>
        <v>35</v>
      </c>
      <c r="Q136" s="286">
        <f>_xlfn.DAYS(About!$A$3,'Core Indicators'!HM136)</f>
        <v>35</v>
      </c>
      <c r="R136" s="286">
        <f>_xlfn.DAYS(About!$A$3,'Core Indicators'!HU136)</f>
        <v>35</v>
      </c>
      <c r="S136" s="286">
        <f>_xlfn.DAYS(About!$A$3,'Core Indicators'!IC136)</f>
        <v>35</v>
      </c>
      <c r="T136" s="286">
        <f>_xlfn.DAYS(About!$A$3,'Core Indicators'!IK136)</f>
        <v>35</v>
      </c>
      <c r="U136" s="286">
        <f>_xlfn.DAYS(About!$A$3,'Core Indicators'!IS136)</f>
        <v>35</v>
      </c>
      <c r="V136" s="287">
        <f t="shared" si="2"/>
        <v>146.80000000000001</v>
      </c>
    </row>
    <row r="137" spans="1:22" x14ac:dyDescent="0.3">
      <c r="A137" s="285" t="str">
        <f>Lists!C:C</f>
        <v>TUR003</v>
      </c>
      <c r="B137" s="286">
        <f>_xlfn.DAYS(About!$A$3,'Core Indicators'!U137)</f>
        <v>685</v>
      </c>
      <c r="C137" s="286">
        <f>_xlfn.DAYS(About!$A$3,'Core Indicators'!AC137)</f>
        <v>685</v>
      </c>
      <c r="D137" s="286">
        <f>_xlfn.DAYS(About!$A$3,'Core Indicators'!AK137)</f>
        <v>9</v>
      </c>
      <c r="E137" s="286">
        <f>_xlfn.DAYS(About!$A$3,'Core Indicators'!AS137)</f>
        <v>9</v>
      </c>
      <c r="F137" s="286">
        <f>_xlfn.DAYS(About!$A$3,'Core Indicators'!BQ137)</f>
        <v>9</v>
      </c>
      <c r="G137" s="286">
        <f>_xlfn.DAYS(About!$A$3,'Core Indicators'!DM137)</f>
        <v>9</v>
      </c>
      <c r="H137" s="286">
        <f>_xlfn.DAYS(About!$A$3,'Core Indicators'!DU137)</f>
        <v>9</v>
      </c>
      <c r="I137" s="286">
        <f>_xlfn.DAYS(About!$A$3,'Core Indicators'!EC137)</f>
        <v>9</v>
      </c>
      <c r="J137" s="286">
        <f>_xlfn.DAYS(About!$A$3,'Core Indicators'!EK137)</f>
        <v>9</v>
      </c>
      <c r="K137" s="286">
        <f>_xlfn.DAYS(About!$A$3,'Core Indicators'!ES137)</f>
        <v>9</v>
      </c>
      <c r="L137" s="286">
        <f>_xlfn.DAYS(About!$A$3,'Core Indicators'!FI137)</f>
        <v>685</v>
      </c>
      <c r="M137" s="286">
        <f>_xlfn.DAYS(About!$A$3,'Core Indicators'!GG137)</f>
        <v>35</v>
      </c>
      <c r="N137" s="286">
        <f>_xlfn.DAYS(About!$A$3,'Core Indicators'!GO137)</f>
        <v>35</v>
      </c>
      <c r="O137" s="286">
        <f>_xlfn.DAYS(About!$A$3,'Core Indicators'!GW137)</f>
        <v>35</v>
      </c>
      <c r="P137" s="286">
        <f>_xlfn.DAYS(About!$A$3,'Core Indicators'!HE137)</f>
        <v>35</v>
      </c>
      <c r="Q137" s="286">
        <f>_xlfn.DAYS(About!$A$3,'Core Indicators'!HM137)</f>
        <v>35</v>
      </c>
      <c r="R137" s="286">
        <f>_xlfn.DAYS(About!$A$3,'Core Indicators'!HU137)</f>
        <v>35</v>
      </c>
      <c r="S137" s="286">
        <f>_xlfn.DAYS(About!$A$3,'Core Indicators'!IC137)</f>
        <v>35</v>
      </c>
      <c r="T137" s="286">
        <f>_xlfn.DAYS(About!$A$3,'Core Indicators'!IK137)</f>
        <v>35</v>
      </c>
      <c r="U137" s="286">
        <f>_xlfn.DAYS(About!$A$3,'Core Indicators'!IS137)</f>
        <v>35</v>
      </c>
      <c r="V137" s="287">
        <f t="shared" si="2"/>
        <v>79.2</v>
      </c>
    </row>
    <row r="138" spans="1:22" x14ac:dyDescent="0.3">
      <c r="A138" s="285" t="str">
        <f>Lists!C:C</f>
        <v>TUR004</v>
      </c>
      <c r="B138" s="286">
        <f>_xlfn.DAYS(About!$A$3,'Core Indicators'!U138)</f>
        <v>685</v>
      </c>
      <c r="C138" s="286">
        <f>_xlfn.DAYS(About!$A$3,'Core Indicators'!AC138)</f>
        <v>685</v>
      </c>
      <c r="D138" s="286">
        <f>_xlfn.DAYS(About!$A$3,'Core Indicators'!AK138)</f>
        <v>685</v>
      </c>
      <c r="E138" s="286">
        <f>_xlfn.DAYS(About!$A$3,'Core Indicators'!AS138)</f>
        <v>685</v>
      </c>
      <c r="F138" s="286">
        <f>_xlfn.DAYS(About!$A$3,'Core Indicators'!BQ138)</f>
        <v>35</v>
      </c>
      <c r="G138" s="286">
        <f>_xlfn.DAYS(About!$A$3,'Core Indicators'!DM138)</f>
        <v>685</v>
      </c>
      <c r="H138" s="286">
        <f>_xlfn.DAYS(About!$A$3,'Core Indicators'!DU138)</f>
        <v>685</v>
      </c>
      <c r="I138" s="286">
        <f>_xlfn.DAYS(About!$A$3,'Core Indicators'!EC138)</f>
        <v>685</v>
      </c>
      <c r="J138" s="286">
        <f>_xlfn.DAYS(About!$A$3,'Core Indicators'!EK138)</f>
        <v>685</v>
      </c>
      <c r="K138" s="286">
        <f>_xlfn.DAYS(About!$A$3,'Core Indicators'!ES138)</f>
        <v>685</v>
      </c>
      <c r="L138" s="286">
        <f>_xlfn.DAYS(About!$A$3,'Core Indicators'!FI138)</f>
        <v>685</v>
      </c>
      <c r="M138" s="286">
        <f>_xlfn.DAYS(About!$A$3,'Core Indicators'!GG138)</f>
        <v>35</v>
      </c>
      <c r="N138" s="286">
        <f>_xlfn.DAYS(About!$A$3,'Core Indicators'!GO138)</f>
        <v>35</v>
      </c>
      <c r="O138" s="286">
        <f>_xlfn.DAYS(About!$A$3,'Core Indicators'!GW138)</f>
        <v>35</v>
      </c>
      <c r="P138" s="286">
        <f>_xlfn.DAYS(About!$A$3,'Core Indicators'!HE138)</f>
        <v>35</v>
      </c>
      <c r="Q138" s="286">
        <f>_xlfn.DAYS(About!$A$3,'Core Indicators'!HM138)</f>
        <v>35</v>
      </c>
      <c r="R138" s="286">
        <f>_xlfn.DAYS(About!$A$3,'Core Indicators'!HU138)</f>
        <v>35</v>
      </c>
      <c r="S138" s="286">
        <f>_xlfn.DAYS(About!$A$3,'Core Indicators'!IC138)</f>
        <v>35</v>
      </c>
      <c r="T138" s="286">
        <f>_xlfn.DAYS(About!$A$3,'Core Indicators'!IK138)</f>
        <v>35</v>
      </c>
      <c r="U138" s="286">
        <f>_xlfn.DAYS(About!$A$3,'Core Indicators'!IS138)</f>
        <v>35</v>
      </c>
      <c r="V138" s="287">
        <f t="shared" si="2"/>
        <v>555</v>
      </c>
    </row>
    <row r="139" spans="1:22" x14ac:dyDescent="0.3">
      <c r="A139" s="285" t="str">
        <f>Lists!C:C</f>
        <v>REG006</v>
      </c>
      <c r="B139" s="286">
        <f>_xlfn.DAYS(About!$A$3,'Core Indicators'!U139)</f>
        <v>593</v>
      </c>
      <c r="C139" s="286">
        <f>_xlfn.DAYS(About!$A$3,'Core Indicators'!AC139)</f>
        <v>593</v>
      </c>
      <c r="D139" s="286">
        <f>_xlfn.DAYS(About!$A$3,'Core Indicators'!AK139)</f>
        <v>593</v>
      </c>
      <c r="E139" s="286">
        <f>_xlfn.DAYS(About!$A$3,'Core Indicators'!AS139)</f>
        <v>593</v>
      </c>
      <c r="F139" s="286">
        <f>_xlfn.DAYS(About!$A$3,'Core Indicators'!BQ139)</f>
        <v>14</v>
      </c>
      <c r="G139" s="286">
        <f>_xlfn.DAYS(About!$A$3,'Core Indicators'!DM139)</f>
        <v>593</v>
      </c>
      <c r="H139" s="286">
        <f>_xlfn.DAYS(About!$A$3,'Core Indicators'!DU139)</f>
        <v>593</v>
      </c>
      <c r="I139" s="286">
        <f>_xlfn.DAYS(About!$A$3,'Core Indicators'!EC139)</f>
        <v>593</v>
      </c>
      <c r="J139" s="286">
        <f>_xlfn.DAYS(About!$A$3,'Core Indicators'!EK139)</f>
        <v>593</v>
      </c>
      <c r="K139" s="286">
        <f>_xlfn.DAYS(About!$A$3,'Core Indicators'!ES139)</f>
        <v>593</v>
      </c>
      <c r="L139" s="286">
        <f>_xlfn.DAYS(About!$A$3,'Core Indicators'!FI139)</f>
        <v>593</v>
      </c>
      <c r="M139" s="286">
        <f>_xlfn.DAYS(About!$A$3,'Core Indicators'!GG139)</f>
        <v>31</v>
      </c>
      <c r="N139" s="286">
        <f>_xlfn.DAYS(About!$A$3,'Core Indicators'!GO139)</f>
        <v>31</v>
      </c>
      <c r="O139" s="286">
        <f>_xlfn.DAYS(About!$A$3,'Core Indicators'!GW139)</f>
        <v>31</v>
      </c>
      <c r="P139" s="286">
        <f>_xlfn.DAYS(About!$A$3,'Core Indicators'!HE139)</f>
        <v>31</v>
      </c>
      <c r="Q139" s="286">
        <f>_xlfn.DAYS(About!$A$3,'Core Indicators'!HM139)</f>
        <v>31</v>
      </c>
      <c r="R139" s="286">
        <f>_xlfn.DAYS(About!$A$3,'Core Indicators'!HU139)</f>
        <v>31</v>
      </c>
      <c r="S139" s="286">
        <f>_xlfn.DAYS(About!$A$3,'Core Indicators'!IC139)</f>
        <v>31</v>
      </c>
      <c r="T139" s="286">
        <f>_xlfn.DAYS(About!$A$3,'Core Indicators'!IK139)</f>
        <v>31</v>
      </c>
      <c r="U139" s="286">
        <f>_xlfn.DAYS(About!$A$3,'Core Indicators'!IS139)</f>
        <v>31</v>
      </c>
      <c r="V139" s="287">
        <f t="shared" si="2"/>
        <v>478.9</v>
      </c>
    </row>
    <row r="140" spans="1:22" x14ac:dyDescent="0.3">
      <c r="A140" s="285" t="str">
        <f>Lists!C:C</f>
        <v>UGA001</v>
      </c>
      <c r="B140" s="286">
        <f>_xlfn.DAYS(About!$A$3,'Core Indicators'!U140)</f>
        <v>209</v>
      </c>
      <c r="C140" s="286">
        <f>_xlfn.DAYS(About!$A$3,'Core Indicators'!AC140)</f>
        <v>76</v>
      </c>
      <c r="D140" s="286">
        <f>_xlfn.DAYS(About!$A$3,'Core Indicators'!AK140)</f>
        <v>32</v>
      </c>
      <c r="E140" s="286">
        <f>_xlfn.DAYS(About!$A$3,'Core Indicators'!AS140)</f>
        <v>32</v>
      </c>
      <c r="F140" s="286">
        <f>_xlfn.DAYS(About!$A$3,'Core Indicators'!BQ140)</f>
        <v>56</v>
      </c>
      <c r="G140" s="286">
        <f>_xlfn.DAYS(About!$A$3,'Core Indicators'!DM140)</f>
        <v>132</v>
      </c>
      <c r="H140" s="286">
        <f>_xlfn.DAYS(About!$A$3,'Core Indicators'!DU140)</f>
        <v>132</v>
      </c>
      <c r="I140" s="286">
        <f>_xlfn.DAYS(About!$A$3,'Core Indicators'!EC140)</f>
        <v>132</v>
      </c>
      <c r="J140" s="286">
        <f>_xlfn.DAYS(About!$A$3,'Core Indicators'!EK140)</f>
        <v>132</v>
      </c>
      <c r="K140" s="286">
        <f>_xlfn.DAYS(About!$A$3,'Core Indicators'!ES140)</f>
        <v>132</v>
      </c>
      <c r="L140" s="286">
        <f>_xlfn.DAYS(About!$A$3,'Core Indicators'!FI140)</f>
        <v>157</v>
      </c>
      <c r="M140" s="286">
        <f>_xlfn.DAYS(About!$A$3,'Core Indicators'!GG140)</f>
        <v>32</v>
      </c>
      <c r="N140" s="286">
        <f>_xlfn.DAYS(About!$A$3,'Core Indicators'!GO140)</f>
        <v>32</v>
      </c>
      <c r="O140" s="286">
        <f>_xlfn.DAYS(About!$A$3,'Core Indicators'!GW140)</f>
        <v>32</v>
      </c>
      <c r="P140" s="286">
        <f>_xlfn.DAYS(About!$A$3,'Core Indicators'!HE140)</f>
        <v>32</v>
      </c>
      <c r="Q140" s="286">
        <f>_xlfn.DAYS(About!$A$3,'Core Indicators'!HM140)</f>
        <v>32</v>
      </c>
      <c r="R140" s="286">
        <f>_xlfn.DAYS(About!$A$3,'Core Indicators'!HU140)</f>
        <v>32</v>
      </c>
      <c r="S140" s="286">
        <f>_xlfn.DAYS(About!$A$3,'Core Indicators'!IC140)</f>
        <v>32</v>
      </c>
      <c r="T140" s="286">
        <f>_xlfn.DAYS(About!$A$3,'Core Indicators'!IK140)</f>
        <v>32</v>
      </c>
      <c r="U140" s="286">
        <f>_xlfn.DAYS(About!$A$3,'Core Indicators'!IS140)</f>
        <v>32</v>
      </c>
      <c r="V140" s="287">
        <f t="shared" si="2"/>
        <v>96.9</v>
      </c>
    </row>
    <row r="141" spans="1:22" x14ac:dyDescent="0.3">
      <c r="A141" s="285" t="str">
        <f>Lists!C:C</f>
        <v>UGA005</v>
      </c>
      <c r="B141" s="286">
        <f>_xlfn.DAYS(About!$A$3,'Core Indicators'!U141)</f>
        <v>398</v>
      </c>
      <c r="C141" s="286">
        <f>_xlfn.DAYS(About!$A$3,'Core Indicators'!AC141)</f>
        <v>209</v>
      </c>
      <c r="D141" s="286">
        <f>_xlfn.DAYS(About!$A$3,'Core Indicators'!AK141)</f>
        <v>32</v>
      </c>
      <c r="E141" s="286">
        <f>_xlfn.DAYS(About!$A$3,'Core Indicators'!AS141)</f>
        <v>32</v>
      </c>
      <c r="F141" s="286">
        <f>_xlfn.DAYS(About!$A$3,'Core Indicators'!BQ141)</f>
        <v>209</v>
      </c>
      <c r="G141" s="286">
        <f>_xlfn.DAYS(About!$A$3,'Core Indicators'!DM141)</f>
        <v>132</v>
      </c>
      <c r="H141" s="286">
        <f>_xlfn.DAYS(About!$A$3,'Core Indicators'!DU141)</f>
        <v>132</v>
      </c>
      <c r="I141" s="286">
        <f>_xlfn.DAYS(About!$A$3,'Core Indicators'!EC141)</f>
        <v>132</v>
      </c>
      <c r="J141" s="286">
        <f>_xlfn.DAYS(About!$A$3,'Core Indicators'!EK141)</f>
        <v>132</v>
      </c>
      <c r="K141" s="286">
        <f>_xlfn.DAYS(About!$A$3,'Core Indicators'!ES141)</f>
        <v>132</v>
      </c>
      <c r="L141" s="286">
        <f>_xlfn.DAYS(About!$A$3,'Core Indicators'!FI141)</f>
        <v>157</v>
      </c>
      <c r="M141" s="286">
        <f>_xlfn.DAYS(About!$A$3,'Core Indicators'!GG141)</f>
        <v>398</v>
      </c>
      <c r="N141" s="286">
        <f>_xlfn.DAYS(About!$A$3,'Core Indicators'!GO141)</f>
        <v>398</v>
      </c>
      <c r="O141" s="286">
        <f>_xlfn.DAYS(About!$A$3,'Core Indicators'!GW141)</f>
        <v>398</v>
      </c>
      <c r="P141" s="286">
        <f>_xlfn.DAYS(About!$A$3,'Core Indicators'!HE141)</f>
        <v>398</v>
      </c>
      <c r="Q141" s="286">
        <f>_xlfn.DAYS(About!$A$3,'Core Indicators'!HM141)</f>
        <v>398</v>
      </c>
      <c r="R141" s="286">
        <f>_xlfn.DAYS(About!$A$3,'Core Indicators'!HU141)</f>
        <v>398</v>
      </c>
      <c r="S141" s="286">
        <f>_xlfn.DAYS(About!$A$3,'Core Indicators'!IC141)</f>
        <v>398</v>
      </c>
      <c r="T141" s="286">
        <f>_xlfn.DAYS(About!$A$3,'Core Indicators'!IK141)</f>
        <v>398</v>
      </c>
      <c r="U141" s="286">
        <f>_xlfn.DAYS(About!$A$3,'Core Indicators'!IS141)</f>
        <v>398</v>
      </c>
      <c r="V141" s="287">
        <f t="shared" si="2"/>
        <v>148.80000000000001</v>
      </c>
    </row>
    <row r="142" spans="1:22" s="88" customFormat="1" x14ac:dyDescent="0.3">
      <c r="A142" s="285" t="str">
        <f>Lists!C:C</f>
        <v>UKR002</v>
      </c>
      <c r="B142" s="286">
        <f>_xlfn.DAYS(About!$A$3,'Core Indicators'!U142)</f>
        <v>685</v>
      </c>
      <c r="C142" s="286">
        <f>_xlfn.DAYS(About!$A$3,'Core Indicators'!AC142)</f>
        <v>276</v>
      </c>
      <c r="D142" s="286">
        <f>_xlfn.DAYS(About!$A$3,'Core Indicators'!AK142)</f>
        <v>276</v>
      </c>
      <c r="E142" s="286">
        <f>_xlfn.DAYS(About!$A$3,'Core Indicators'!AS142)</f>
        <v>276</v>
      </c>
      <c r="F142" s="286">
        <f>_xlfn.DAYS(About!$A$3,'Core Indicators'!BQ142)</f>
        <v>9</v>
      </c>
      <c r="G142" s="286">
        <f>_xlfn.DAYS(About!$A$3,'Core Indicators'!DM142)</f>
        <v>276</v>
      </c>
      <c r="H142" s="286">
        <f>_xlfn.DAYS(About!$A$3,'Core Indicators'!DU142)</f>
        <v>276</v>
      </c>
      <c r="I142" s="286">
        <f>_xlfn.DAYS(About!$A$3,'Core Indicators'!EC142)</f>
        <v>276</v>
      </c>
      <c r="J142" s="286">
        <f>_xlfn.DAYS(About!$A$3,'Core Indicators'!EK142)</f>
        <v>276</v>
      </c>
      <c r="K142" s="286">
        <f>_xlfn.DAYS(About!$A$3,'Core Indicators'!ES142)</f>
        <v>276</v>
      </c>
      <c r="L142" s="286">
        <f>_xlfn.DAYS(About!$A$3,'Core Indicators'!FI142)</f>
        <v>276</v>
      </c>
      <c r="M142" s="286">
        <f>_xlfn.DAYS(About!$A$3,'Core Indicators'!GG142)</f>
        <v>31</v>
      </c>
      <c r="N142" s="286">
        <f>_xlfn.DAYS(About!$A$3,'Core Indicators'!GO142)</f>
        <v>31</v>
      </c>
      <c r="O142" s="286">
        <f>_xlfn.DAYS(About!$A$3,'Core Indicators'!GW142)</f>
        <v>31</v>
      </c>
      <c r="P142" s="286">
        <f>_xlfn.DAYS(About!$A$3,'Core Indicators'!HE142)</f>
        <v>31</v>
      </c>
      <c r="Q142" s="286">
        <f>_xlfn.DAYS(About!$A$3,'Core Indicators'!HM142)</f>
        <v>31</v>
      </c>
      <c r="R142" s="286">
        <f>_xlfn.DAYS(About!$A$3,'Core Indicators'!HU142)</f>
        <v>31</v>
      </c>
      <c r="S142" s="286">
        <f>_xlfn.DAYS(About!$A$3,'Core Indicators'!IC142)</f>
        <v>31</v>
      </c>
      <c r="T142" s="286">
        <f>_xlfn.DAYS(About!$A$3,'Core Indicators'!IK142)</f>
        <v>31</v>
      </c>
      <c r="U142" s="286">
        <f>_xlfn.DAYS(About!$A$3,'Core Indicators'!IS142)</f>
        <v>31</v>
      </c>
      <c r="V142" s="287">
        <f t="shared" ref="V142:V148" si="3">AVERAGE(D142:M142)</f>
        <v>224.8</v>
      </c>
    </row>
    <row r="143" spans="1:22" s="88" customFormat="1" x14ac:dyDescent="0.3">
      <c r="A143" s="285" t="str">
        <f>Lists!C:C</f>
        <v>VUT002</v>
      </c>
      <c r="B143" s="286">
        <f>_xlfn.DAYS(About!$A$3,'Core Indicators'!U143)</f>
        <v>246</v>
      </c>
      <c r="C143" s="286">
        <f>_xlfn.DAYS(About!$A$3,'Core Indicators'!AC143)</f>
        <v>246</v>
      </c>
      <c r="D143" s="286">
        <f>_xlfn.DAYS(About!$A$3,'Core Indicators'!AK143)</f>
        <v>246</v>
      </c>
      <c r="E143" s="286">
        <f>_xlfn.DAYS(About!$A$3,'Core Indicators'!AS143)</f>
        <v>182</v>
      </c>
      <c r="F143" s="286">
        <f>_xlfn.DAYS(About!$A$3,'Core Indicators'!BQ143)</f>
        <v>260</v>
      </c>
      <c r="G143" s="286">
        <f>_xlfn.DAYS(About!$A$3,'Core Indicators'!DM143)</f>
        <v>246</v>
      </c>
      <c r="H143" s="286">
        <f>_xlfn.DAYS(About!$A$3,'Core Indicators'!DU143)</f>
        <v>246</v>
      </c>
      <c r="I143" s="286">
        <f>_xlfn.DAYS(About!$A$3,'Core Indicators'!EC143)</f>
        <v>246</v>
      </c>
      <c r="J143" s="286">
        <f>_xlfn.DAYS(About!$A$3,'Core Indicators'!EK143)</f>
        <v>246</v>
      </c>
      <c r="K143" s="286">
        <f>_xlfn.DAYS(About!$A$3,'Core Indicators'!ES143)</f>
        <v>246</v>
      </c>
      <c r="L143" s="286">
        <f>_xlfn.DAYS(About!$A$3,'Core Indicators'!FI143)</f>
        <v>260</v>
      </c>
      <c r="M143" s="286">
        <f>_xlfn.DAYS(About!$A$3,'Core Indicators'!GG143)</f>
        <v>260</v>
      </c>
      <c r="N143" s="286">
        <f>_xlfn.DAYS(About!$A$3,'Core Indicators'!GO143)</f>
        <v>260</v>
      </c>
      <c r="O143" s="286">
        <f>_xlfn.DAYS(About!$A$3,'Core Indicators'!GW143)</f>
        <v>260</v>
      </c>
      <c r="P143" s="286">
        <f>_xlfn.DAYS(About!$A$3,'Core Indicators'!HE143)</f>
        <v>260</v>
      </c>
      <c r="Q143" s="286">
        <f>_xlfn.DAYS(About!$A$3,'Core Indicators'!HM143)</f>
        <v>260</v>
      </c>
      <c r="R143" s="286">
        <f>_xlfn.DAYS(About!$A$3,'Core Indicators'!HU143)</f>
        <v>260</v>
      </c>
      <c r="S143" s="286">
        <f>_xlfn.DAYS(About!$A$3,'Core Indicators'!IC143)</f>
        <v>260</v>
      </c>
      <c r="T143" s="286">
        <f>_xlfn.DAYS(About!$A$3,'Core Indicators'!IK143)</f>
        <v>260</v>
      </c>
      <c r="U143" s="286">
        <f>_xlfn.DAYS(About!$A$3,'Core Indicators'!IS143)</f>
        <v>260</v>
      </c>
      <c r="V143" s="287">
        <f t="shared" si="3"/>
        <v>243.8</v>
      </c>
    </row>
    <row r="144" spans="1:22" s="88" customFormat="1" x14ac:dyDescent="0.3">
      <c r="A144" s="285" t="str">
        <f>Lists!C:C</f>
        <v>VEN001</v>
      </c>
      <c r="B144" s="286">
        <f>_xlfn.DAYS(About!$A$3,'Core Indicators'!U144)</f>
        <v>85</v>
      </c>
      <c r="C144" s="286">
        <f>_xlfn.DAYS(About!$A$3,'Core Indicators'!AC144)</f>
        <v>56</v>
      </c>
      <c r="D144" s="286">
        <f>_xlfn.DAYS(About!$A$3,'Core Indicators'!AK144)</f>
        <v>56</v>
      </c>
      <c r="E144" s="286">
        <f>_xlfn.DAYS(About!$A$3,'Core Indicators'!AS144)</f>
        <v>56</v>
      </c>
      <c r="F144" s="286">
        <f>_xlfn.DAYS(About!$A$3,'Core Indicators'!BQ144)</f>
        <v>329</v>
      </c>
      <c r="G144" s="286">
        <f>_xlfn.DAYS(About!$A$3,'Core Indicators'!DM144)</f>
        <v>56</v>
      </c>
      <c r="H144" s="286">
        <f>_xlfn.DAYS(About!$A$3,'Core Indicators'!DU144)</f>
        <v>56</v>
      </c>
      <c r="I144" s="286">
        <f>_xlfn.DAYS(About!$A$3,'Core Indicators'!EC144)</f>
        <v>56</v>
      </c>
      <c r="J144" s="286">
        <f>_xlfn.DAYS(About!$A$3,'Core Indicators'!EK144)</f>
        <v>56</v>
      </c>
      <c r="K144" s="286">
        <f>_xlfn.DAYS(About!$A$3,'Core Indicators'!ES144)</f>
        <v>56</v>
      </c>
      <c r="L144" s="286">
        <f>_xlfn.DAYS(About!$A$3,'Core Indicators'!FI144)</f>
        <v>552</v>
      </c>
      <c r="M144" s="286">
        <f>_xlfn.DAYS(About!$A$3,'Core Indicators'!GG144)</f>
        <v>426</v>
      </c>
      <c r="N144" s="286">
        <f>_xlfn.DAYS(About!$A$3,'Core Indicators'!GO144)</f>
        <v>426</v>
      </c>
      <c r="O144" s="286">
        <f>_xlfn.DAYS(About!$A$3,'Core Indicators'!GW144)</f>
        <v>426</v>
      </c>
      <c r="P144" s="286">
        <f>_xlfn.DAYS(About!$A$3,'Core Indicators'!HE144)</f>
        <v>426</v>
      </c>
      <c r="Q144" s="286">
        <f>_xlfn.DAYS(About!$A$3,'Core Indicators'!HM144)</f>
        <v>426</v>
      </c>
      <c r="R144" s="286">
        <f>_xlfn.DAYS(About!$A$3,'Core Indicators'!HU144)</f>
        <v>426</v>
      </c>
      <c r="S144" s="286">
        <f>_xlfn.DAYS(About!$A$3,'Core Indicators'!IC144)</f>
        <v>426</v>
      </c>
      <c r="T144" s="286">
        <f>_xlfn.DAYS(About!$A$3,'Core Indicators'!IK144)</f>
        <v>426</v>
      </c>
      <c r="U144" s="286">
        <f>_xlfn.DAYS(About!$A$3,'Core Indicators'!IS144)</f>
        <v>426</v>
      </c>
      <c r="V144" s="287">
        <f t="shared" si="3"/>
        <v>169.9</v>
      </c>
    </row>
    <row r="145" spans="1:22" s="88" customFormat="1" x14ac:dyDescent="0.3">
      <c r="A145" s="285" t="str">
        <f>Lists!C:C</f>
        <v>REG002</v>
      </c>
      <c r="B145" s="286">
        <f>_xlfn.DAYS(About!$A$3,'Core Indicators'!U145)</f>
        <v>329</v>
      </c>
      <c r="C145" s="286">
        <f>_xlfn.DAYS(About!$A$3,'Core Indicators'!AC145)</f>
        <v>86</v>
      </c>
      <c r="D145" s="286">
        <f>_xlfn.DAYS(About!$A$3,'Core Indicators'!AK145)</f>
        <v>86</v>
      </c>
      <c r="E145" s="286">
        <f>_xlfn.DAYS(About!$A$3,'Core Indicators'!AS145)</f>
        <v>86</v>
      </c>
      <c r="F145" s="286">
        <f>_xlfn.DAYS(About!$A$3,'Core Indicators'!BQ145)</f>
        <v>398</v>
      </c>
      <c r="G145" s="286">
        <f>_xlfn.DAYS(About!$A$3,'Core Indicators'!DM145)</f>
        <v>86</v>
      </c>
      <c r="H145" s="286">
        <f>_xlfn.DAYS(About!$A$3,'Core Indicators'!DU145)</f>
        <v>86</v>
      </c>
      <c r="I145" s="286">
        <f>_xlfn.DAYS(About!$A$3,'Core Indicators'!EC145)</f>
        <v>86</v>
      </c>
      <c r="J145" s="286">
        <f>_xlfn.DAYS(About!$A$3,'Core Indicators'!EK145)</f>
        <v>86</v>
      </c>
      <c r="K145" s="286">
        <f>_xlfn.DAYS(About!$A$3,'Core Indicators'!ES145)</f>
        <v>86</v>
      </c>
      <c r="L145" s="286">
        <f>_xlfn.DAYS(About!$A$3,'Core Indicators'!FI145)</f>
        <v>611</v>
      </c>
      <c r="M145" s="286">
        <f>_xlfn.DAYS(About!$A$3,'Core Indicators'!GG145)</f>
        <v>426</v>
      </c>
      <c r="N145" s="286">
        <f>_xlfn.DAYS(About!$A$3,'Core Indicators'!GO145)</f>
        <v>426</v>
      </c>
      <c r="O145" s="286">
        <f>_xlfn.DAYS(About!$A$3,'Core Indicators'!GW145)</f>
        <v>426</v>
      </c>
      <c r="P145" s="286">
        <f>_xlfn.DAYS(About!$A$3,'Core Indicators'!HE145)</f>
        <v>426</v>
      </c>
      <c r="Q145" s="286">
        <f>_xlfn.DAYS(About!$A$3,'Core Indicators'!HM145)</f>
        <v>426</v>
      </c>
      <c r="R145" s="286">
        <f>_xlfn.DAYS(About!$A$3,'Core Indicators'!HU145)</f>
        <v>426</v>
      </c>
      <c r="S145" s="286">
        <f>_xlfn.DAYS(About!$A$3,'Core Indicators'!IC145)</f>
        <v>426</v>
      </c>
      <c r="T145" s="286">
        <f>_xlfn.DAYS(About!$A$3,'Core Indicators'!IK145)</f>
        <v>426</v>
      </c>
      <c r="U145" s="286">
        <f>_xlfn.DAYS(About!$A$3,'Core Indicators'!IS145)</f>
        <v>426</v>
      </c>
      <c r="V145" s="287">
        <f t="shared" si="3"/>
        <v>203.7</v>
      </c>
    </row>
    <row r="146" spans="1:22" s="88" customFormat="1" x14ac:dyDescent="0.3">
      <c r="A146" s="285" t="str">
        <f>Lists!C:C</f>
        <v>VNM002</v>
      </c>
      <c r="B146" s="286">
        <f>_xlfn.DAYS(About!$A$3,'Core Indicators'!U146)</f>
        <v>56</v>
      </c>
      <c r="C146" s="286">
        <f>_xlfn.DAYS(About!$A$3,'Core Indicators'!AC146)</f>
        <v>56</v>
      </c>
      <c r="D146" s="286">
        <f>_xlfn.DAYS(About!$A$3,'Core Indicators'!AK146)</f>
        <v>56</v>
      </c>
      <c r="E146" s="286">
        <f>_xlfn.DAYS(About!$A$3,'Core Indicators'!AS146)</f>
        <v>56</v>
      </c>
      <c r="F146" s="286">
        <f>_xlfn.DAYS(About!$A$3,'Core Indicators'!BQ146)</f>
        <v>31</v>
      </c>
      <c r="G146" s="286">
        <f>_xlfn.DAYS(About!$A$3,'Core Indicators'!DM146)</f>
        <v>56</v>
      </c>
      <c r="H146" s="286">
        <f>_xlfn.DAYS(About!$A$3,'Core Indicators'!DU146)</f>
        <v>56</v>
      </c>
      <c r="I146" s="286">
        <f>_xlfn.DAYS(About!$A$3,'Core Indicators'!EC146)</f>
        <v>56</v>
      </c>
      <c r="J146" s="286">
        <f>_xlfn.DAYS(About!$A$3,'Core Indicators'!EK146)</f>
        <v>56</v>
      </c>
      <c r="K146" s="286">
        <f>_xlfn.DAYS(About!$A$3,'Core Indicators'!ES146)</f>
        <v>56</v>
      </c>
      <c r="L146" s="286">
        <f>_xlfn.DAYS(About!$A$3,'Core Indicators'!FI146)</f>
        <v>56</v>
      </c>
      <c r="M146" s="286">
        <f>_xlfn.DAYS(About!$A$3,'Core Indicators'!GG146)</f>
        <v>31</v>
      </c>
      <c r="N146" s="286">
        <f>_xlfn.DAYS(About!$A$3,'Core Indicators'!GO146)</f>
        <v>31</v>
      </c>
      <c r="O146" s="286">
        <f>_xlfn.DAYS(About!$A$3,'Core Indicators'!GW146)</f>
        <v>31</v>
      </c>
      <c r="P146" s="286">
        <f>_xlfn.DAYS(About!$A$3,'Core Indicators'!HE146)</f>
        <v>31</v>
      </c>
      <c r="Q146" s="286">
        <f>_xlfn.DAYS(About!$A$3,'Core Indicators'!HM146)</f>
        <v>31</v>
      </c>
      <c r="R146" s="286">
        <f>_xlfn.DAYS(About!$A$3,'Core Indicators'!HU146)</f>
        <v>31</v>
      </c>
      <c r="S146" s="286">
        <f>_xlfn.DAYS(About!$A$3,'Core Indicators'!IC146)</f>
        <v>31</v>
      </c>
      <c r="T146" s="286">
        <f>_xlfn.DAYS(About!$A$3,'Core Indicators'!IK146)</f>
        <v>31</v>
      </c>
      <c r="U146" s="286">
        <f>_xlfn.DAYS(About!$A$3,'Core Indicators'!IS146)</f>
        <v>31</v>
      </c>
      <c r="V146" s="287">
        <f t="shared" si="3"/>
        <v>51</v>
      </c>
    </row>
    <row r="147" spans="1:22" s="88" customFormat="1" x14ac:dyDescent="0.3">
      <c r="A147" s="285" t="str">
        <f>Lists!C:C</f>
        <v>YEM001</v>
      </c>
      <c r="B147" s="286">
        <f>_xlfn.DAYS(About!$A$3,'Core Indicators'!U147)</f>
        <v>73</v>
      </c>
      <c r="C147" s="286">
        <f>_xlfn.DAYS(About!$A$3,'Core Indicators'!AC147)</f>
        <v>73</v>
      </c>
      <c r="D147" s="286">
        <f>_xlfn.DAYS(About!$A$3,'Core Indicators'!AK147)</f>
        <v>73</v>
      </c>
      <c r="E147" s="286">
        <f>_xlfn.DAYS(About!$A$3,'Core Indicators'!AS147)</f>
        <v>73</v>
      </c>
      <c r="F147" s="286">
        <f>_xlfn.DAYS(About!$A$3,'Core Indicators'!BQ147)</f>
        <v>73</v>
      </c>
      <c r="G147" s="286">
        <f>_xlfn.DAYS(About!$A$3,'Core Indicators'!DM147)</f>
        <v>617</v>
      </c>
      <c r="H147" s="286">
        <f>_xlfn.DAYS(About!$A$3,'Core Indicators'!DU147)</f>
        <v>73</v>
      </c>
      <c r="I147" s="286">
        <f>_xlfn.DAYS(About!$A$3,'Core Indicators'!EC147)</f>
        <v>73</v>
      </c>
      <c r="J147" s="286">
        <f>_xlfn.DAYS(About!$A$3,'Core Indicators'!EK147)</f>
        <v>73</v>
      </c>
      <c r="K147" s="286">
        <f>_xlfn.DAYS(About!$A$3,'Core Indicators'!ES147)</f>
        <v>73</v>
      </c>
      <c r="L147" s="286">
        <f>_xlfn.DAYS(About!$A$3,'Core Indicators'!FI147)</f>
        <v>703</v>
      </c>
      <c r="M147" s="286">
        <f>_xlfn.DAYS(About!$A$3,'Core Indicators'!GG147)</f>
        <v>624</v>
      </c>
      <c r="N147" s="286">
        <f>_xlfn.DAYS(About!$A$3,'Core Indicators'!GO147)</f>
        <v>624</v>
      </c>
      <c r="O147" s="286">
        <f>_xlfn.DAYS(About!$A$3,'Core Indicators'!GW147)</f>
        <v>624</v>
      </c>
      <c r="P147" s="286">
        <f>_xlfn.DAYS(About!$A$3,'Core Indicators'!HE147)</f>
        <v>624</v>
      </c>
      <c r="Q147" s="286">
        <f>_xlfn.DAYS(About!$A$3,'Core Indicators'!HM147)</f>
        <v>624</v>
      </c>
      <c r="R147" s="286">
        <f>_xlfn.DAYS(About!$A$3,'Core Indicators'!HU147)</f>
        <v>624</v>
      </c>
      <c r="S147" s="286">
        <f>_xlfn.DAYS(About!$A$3,'Core Indicators'!IC147)</f>
        <v>624</v>
      </c>
      <c r="T147" s="286">
        <f>_xlfn.DAYS(About!$A$3,'Core Indicators'!IK147)</f>
        <v>624</v>
      </c>
      <c r="U147" s="286">
        <f>_xlfn.DAYS(About!$A$3,'Core Indicators'!IS147)</f>
        <v>624</v>
      </c>
      <c r="V147" s="287">
        <f t="shared" si="3"/>
        <v>245.5</v>
      </c>
    </row>
    <row r="148" spans="1:22" s="88" customFormat="1" x14ac:dyDescent="0.3">
      <c r="A148" s="285" t="str">
        <f>Lists!C:C</f>
        <v>YEM002</v>
      </c>
      <c r="B148" s="286">
        <f>_xlfn.DAYS(About!$A$3,'Core Indicators'!U148)</f>
        <v>73</v>
      </c>
      <c r="C148" s="286">
        <f>_xlfn.DAYS(About!$A$3,'Core Indicators'!AC148)</f>
        <v>73</v>
      </c>
      <c r="D148" s="286">
        <f>_xlfn.DAYS(About!$A$3,'Core Indicators'!AK148)</f>
        <v>73</v>
      </c>
      <c r="E148" s="286">
        <f>_xlfn.DAYS(About!$A$3,'Core Indicators'!AS148)</f>
        <v>73</v>
      </c>
      <c r="F148" s="286">
        <f>_xlfn.DAYS(About!$A$3,'Core Indicators'!BQ148)</f>
        <v>73</v>
      </c>
      <c r="G148" s="286">
        <f>_xlfn.DAYS(About!$A$3,'Core Indicators'!DM148)</f>
        <v>617</v>
      </c>
      <c r="H148" s="286">
        <f>_xlfn.DAYS(About!$A$3,'Core Indicators'!DU148)</f>
        <v>617</v>
      </c>
      <c r="I148" s="286">
        <f>_xlfn.DAYS(About!$A$3,'Core Indicators'!EC148)</f>
        <v>177</v>
      </c>
      <c r="J148" s="286">
        <f>_xlfn.DAYS(About!$A$3,'Core Indicators'!EK148)</f>
        <v>177</v>
      </c>
      <c r="K148" s="286">
        <f>_xlfn.DAYS(About!$A$3,'Core Indicators'!ES148)</f>
        <v>617</v>
      </c>
      <c r="L148" s="286">
        <f>_xlfn.DAYS(About!$A$3,'Core Indicators'!FI148)</f>
        <v>673</v>
      </c>
      <c r="M148" s="286">
        <f>_xlfn.DAYS(About!$A$3,'Core Indicators'!GG148)</f>
        <v>624</v>
      </c>
      <c r="N148" s="286">
        <f>_xlfn.DAYS(About!$A$3,'Core Indicators'!GO148)</f>
        <v>624</v>
      </c>
      <c r="O148" s="286">
        <f>_xlfn.DAYS(About!$A$3,'Core Indicators'!GW148)</f>
        <v>624</v>
      </c>
      <c r="P148" s="286">
        <f>_xlfn.DAYS(About!$A$3,'Core Indicators'!HE148)</f>
        <v>624</v>
      </c>
      <c r="Q148" s="286">
        <f>_xlfn.DAYS(About!$A$3,'Core Indicators'!HM148)</f>
        <v>624</v>
      </c>
      <c r="R148" s="286">
        <f>_xlfn.DAYS(About!$A$3,'Core Indicators'!HU148)</f>
        <v>624</v>
      </c>
      <c r="S148" s="286">
        <f>_xlfn.DAYS(About!$A$3,'Core Indicators'!IC148)</f>
        <v>624</v>
      </c>
      <c r="T148" s="286">
        <f>_xlfn.DAYS(About!$A$3,'Core Indicators'!IK148)</f>
        <v>624</v>
      </c>
      <c r="U148" s="286">
        <f>_xlfn.DAYS(About!$A$3,'Core Indicators'!IS148)</f>
        <v>624</v>
      </c>
      <c r="V148" s="287">
        <f t="shared" si="3"/>
        <v>372.1</v>
      </c>
    </row>
    <row r="149" spans="1:22" s="88" customFormat="1" x14ac:dyDescent="0.3">
      <c r="A149" s="285" t="str">
        <f>Lists!C:C</f>
        <v>ZMB002</v>
      </c>
      <c r="B149" s="286">
        <f>_xlfn.DAYS(About!$A$3,'Core Indicators'!U149)</f>
        <v>14</v>
      </c>
      <c r="C149" s="286">
        <f>_xlfn.DAYS(About!$A$3,'Core Indicators'!AC149)</f>
        <v>14</v>
      </c>
      <c r="D149" s="286">
        <f>_xlfn.DAYS(About!$A$3,'Core Indicators'!AK149)</f>
        <v>14</v>
      </c>
      <c r="E149" s="286">
        <f>_xlfn.DAYS(About!$A$3,'Core Indicators'!AS149)</f>
        <v>489</v>
      </c>
      <c r="F149" s="286">
        <f>_xlfn.DAYS(About!$A$3,'Core Indicators'!BQ149)</f>
        <v>62</v>
      </c>
      <c r="G149" s="286">
        <f>_xlfn.DAYS(About!$A$3,'Core Indicators'!DM149)</f>
        <v>14</v>
      </c>
      <c r="H149" s="286">
        <f>_xlfn.DAYS(About!$A$3,'Core Indicators'!DU149)</f>
        <v>14</v>
      </c>
      <c r="I149" s="286">
        <f>_xlfn.DAYS(About!$A$3,'Core Indicators'!EC149)</f>
        <v>14</v>
      </c>
      <c r="J149" s="286">
        <f>_xlfn.DAYS(About!$A$3,'Core Indicators'!EK149)</f>
        <v>14</v>
      </c>
      <c r="K149" s="286">
        <f>_xlfn.DAYS(About!$A$3,'Core Indicators'!ES149)</f>
        <v>14</v>
      </c>
      <c r="L149" s="286">
        <f>_xlfn.DAYS(About!$A$3,'Core Indicators'!FI149)</f>
        <v>687</v>
      </c>
      <c r="M149" s="286">
        <f>_xlfn.DAYS(About!$A$3,'Core Indicators'!GG149)</f>
        <v>35</v>
      </c>
      <c r="N149" s="286">
        <f>_xlfn.DAYS(About!$A$3,'Core Indicators'!GO149)</f>
        <v>35</v>
      </c>
      <c r="O149" s="286">
        <f>_xlfn.DAYS(About!$A$3,'Core Indicators'!GW149)</f>
        <v>35</v>
      </c>
      <c r="P149" s="286">
        <f>_xlfn.DAYS(About!$A$3,'Core Indicators'!HE149)</f>
        <v>35</v>
      </c>
      <c r="Q149" s="286">
        <f>_xlfn.DAYS(About!$A$3,'Core Indicators'!HM149)</f>
        <v>35</v>
      </c>
      <c r="R149" s="286">
        <f>_xlfn.DAYS(About!$A$3,'Core Indicators'!HU149)</f>
        <v>35</v>
      </c>
      <c r="S149" s="286">
        <f>_xlfn.DAYS(About!$A$3,'Core Indicators'!IC149)</f>
        <v>35</v>
      </c>
      <c r="T149" s="286">
        <f>_xlfn.DAYS(About!$A$3,'Core Indicators'!IK149)</f>
        <v>35</v>
      </c>
      <c r="U149" s="286">
        <f>_xlfn.DAYS(About!$A$3,'Core Indicators'!IS149)</f>
        <v>35</v>
      </c>
      <c r="V149" s="287">
        <f t="shared" ref="V149:V151" si="4">AVERAGE(D149:M149)</f>
        <v>135.69999999999999</v>
      </c>
    </row>
    <row r="150" spans="1:22" s="88" customFormat="1" x14ac:dyDescent="0.3">
      <c r="A150" s="285" t="str">
        <f>Lists!C:C</f>
        <v>ZWE001</v>
      </c>
      <c r="B150" s="286">
        <f>_xlfn.DAYS(About!$A$3,'Core Indicators'!U150)</f>
        <v>86</v>
      </c>
      <c r="C150" s="286">
        <f>_xlfn.DAYS(About!$A$3,'Core Indicators'!AC150)</f>
        <v>35</v>
      </c>
      <c r="D150" s="286">
        <f>_xlfn.DAYS(About!$A$3,'Core Indicators'!AK150)</f>
        <v>62</v>
      </c>
      <c r="E150" s="286">
        <f>_xlfn.DAYS(About!$A$3,'Core Indicators'!AS150)</f>
        <v>337</v>
      </c>
      <c r="F150" s="286">
        <f>_xlfn.DAYS(About!$A$3,'Core Indicators'!BQ150)</f>
        <v>35</v>
      </c>
      <c r="G150" s="286">
        <f>_xlfn.DAYS(About!$A$3,'Core Indicators'!DM150)</f>
        <v>35</v>
      </c>
      <c r="H150" s="286">
        <f>_xlfn.DAYS(About!$A$3,'Core Indicators'!DU150)</f>
        <v>62</v>
      </c>
      <c r="I150" s="286">
        <f>_xlfn.DAYS(About!$A$3,'Core Indicators'!EC150)</f>
        <v>62</v>
      </c>
      <c r="J150" s="286">
        <f>_xlfn.DAYS(About!$A$3,'Core Indicators'!EK150)</f>
        <v>62</v>
      </c>
      <c r="K150" s="286">
        <f>_xlfn.DAYS(About!$A$3,'Core Indicators'!ES150)</f>
        <v>62</v>
      </c>
      <c r="L150" s="286">
        <f>_xlfn.DAYS(About!$A$3,'Core Indicators'!FI150)</f>
        <v>35</v>
      </c>
      <c r="M150" s="286">
        <f>_xlfn.DAYS(About!$A$3,'Core Indicators'!GG150)</f>
        <v>35</v>
      </c>
      <c r="N150" s="286">
        <f>_xlfn.DAYS(About!$A$3,'Core Indicators'!GO150)</f>
        <v>35</v>
      </c>
      <c r="O150" s="286">
        <f>_xlfn.DAYS(About!$A$3,'Core Indicators'!GW150)</f>
        <v>35</v>
      </c>
      <c r="P150" s="286">
        <f>_xlfn.DAYS(About!$A$3,'Core Indicators'!HE150)</f>
        <v>35</v>
      </c>
      <c r="Q150" s="286">
        <f>_xlfn.DAYS(About!$A$3,'Core Indicators'!HM150)</f>
        <v>35</v>
      </c>
      <c r="R150" s="286">
        <f>_xlfn.DAYS(About!$A$3,'Core Indicators'!HU150)</f>
        <v>35</v>
      </c>
      <c r="S150" s="286">
        <f>_xlfn.DAYS(About!$A$3,'Core Indicators'!IC150)</f>
        <v>35</v>
      </c>
      <c r="T150" s="286">
        <f>_xlfn.DAYS(About!$A$3,'Core Indicators'!IK150)</f>
        <v>35</v>
      </c>
      <c r="U150" s="286">
        <f>_xlfn.DAYS(About!$A$3,'Core Indicators'!IS150)</f>
        <v>35</v>
      </c>
      <c r="V150" s="287">
        <f t="shared" si="4"/>
        <v>78.7</v>
      </c>
    </row>
    <row r="151" spans="1:22" s="88" customFormat="1" x14ac:dyDescent="0.3">
      <c r="A151" s="285">
        <f>Lists!C:C</f>
        <v>0</v>
      </c>
      <c r="B151" s="286">
        <f>_xlfn.DAYS(About!$A$3,'Core Indicators'!U151)</f>
        <v>44196</v>
      </c>
      <c r="C151" s="286">
        <f>_xlfn.DAYS(About!$A$3,'Core Indicators'!AC151)</f>
        <v>44196</v>
      </c>
      <c r="D151" s="286">
        <f>_xlfn.DAYS(About!$A$3,'Core Indicators'!AK151)</f>
        <v>44196</v>
      </c>
      <c r="E151" s="286">
        <f>_xlfn.DAYS(About!$A$3,'Core Indicators'!AS151)</f>
        <v>44196</v>
      </c>
      <c r="F151" s="286">
        <f>_xlfn.DAYS(About!$A$3,'Core Indicators'!BQ151)</f>
        <v>44196</v>
      </c>
      <c r="G151" s="286">
        <f>_xlfn.DAYS(About!$A$3,'Core Indicators'!DM151)</f>
        <v>44196</v>
      </c>
      <c r="H151" s="286">
        <f>_xlfn.DAYS(About!$A$3,'Core Indicators'!DU151)</f>
        <v>44196</v>
      </c>
      <c r="I151" s="286">
        <f>_xlfn.DAYS(About!$A$3,'Core Indicators'!EC151)</f>
        <v>44196</v>
      </c>
      <c r="J151" s="286">
        <f>_xlfn.DAYS(About!$A$3,'Core Indicators'!EK151)</f>
        <v>44196</v>
      </c>
      <c r="K151" s="286">
        <f>_xlfn.DAYS(About!$A$3,'Core Indicators'!ES151)</f>
        <v>44196</v>
      </c>
      <c r="L151" s="286">
        <f>_xlfn.DAYS(About!$A$3,'Core Indicators'!FI151)</f>
        <v>44196</v>
      </c>
      <c r="M151" s="286">
        <f>_xlfn.DAYS(About!$A$3,'Core Indicators'!GG151)</f>
        <v>44196</v>
      </c>
      <c r="N151" s="286">
        <f>_xlfn.DAYS(About!$A$3,'Core Indicators'!GO151)</f>
        <v>44196</v>
      </c>
      <c r="O151" s="286">
        <f>_xlfn.DAYS(About!$A$3,'Core Indicators'!GW151)</f>
        <v>44196</v>
      </c>
      <c r="P151" s="286">
        <f>_xlfn.DAYS(About!$A$3,'Core Indicators'!HE151)</f>
        <v>44196</v>
      </c>
      <c r="Q151" s="286">
        <f>_xlfn.DAYS(About!$A$3,'Core Indicators'!HM151)</f>
        <v>44196</v>
      </c>
      <c r="R151" s="286">
        <f>_xlfn.DAYS(About!$A$3,'Core Indicators'!HU151)</f>
        <v>44196</v>
      </c>
      <c r="S151" s="286">
        <f>_xlfn.DAYS(About!$A$3,'Core Indicators'!IC151)</f>
        <v>44196</v>
      </c>
      <c r="T151" s="286">
        <f>_xlfn.DAYS(About!$A$3,'Core Indicators'!IK151)</f>
        <v>44196</v>
      </c>
      <c r="U151" s="286">
        <f>_xlfn.DAYS(About!$A$3,'Core Indicators'!IS151)</f>
        <v>44196</v>
      </c>
      <c r="V151" s="287">
        <f t="shared" si="4"/>
        <v>44196</v>
      </c>
    </row>
    <row r="152" spans="1:22" x14ac:dyDescent="0.3">
      <c r="A152" s="88"/>
    </row>
    <row r="153" spans="1:22" x14ac:dyDescent="0.3">
      <c r="A153" s="88"/>
      <c r="U153" t="s">
        <v>378</v>
      </c>
      <c r="V153">
        <f>MIN(V3:V150)</f>
        <v>9</v>
      </c>
    </row>
    <row r="154" spans="1:22" x14ac:dyDescent="0.3">
      <c r="A154" s="88"/>
      <c r="U154" t="s">
        <v>379</v>
      </c>
      <c r="V154">
        <f>MAX(V3:V150)</f>
        <v>686</v>
      </c>
    </row>
    <row r="155" spans="1:22" x14ac:dyDescent="0.3">
      <c r="A155" s="88"/>
    </row>
    <row r="156" spans="1:22" x14ac:dyDescent="0.3">
      <c r="A156" s="88"/>
    </row>
    <row r="157" spans="1:22" x14ac:dyDescent="0.3">
      <c r="A157" s="88"/>
    </row>
    <row r="158" spans="1:22" x14ac:dyDescent="0.3">
      <c r="A158" s="88"/>
    </row>
    <row r="159" spans="1:22" x14ac:dyDescent="0.3">
      <c r="A159" s="88"/>
    </row>
    <row r="160" spans="1:22" x14ac:dyDescent="0.3">
      <c r="A160" s="88"/>
    </row>
    <row r="161" spans="1:1" x14ac:dyDescent="0.3">
      <c r="A161" s="88"/>
    </row>
    <row r="162" spans="1:1" x14ac:dyDescent="0.3">
      <c r="A162" s="88"/>
    </row>
    <row r="163" spans="1:1" x14ac:dyDescent="0.3">
      <c r="A163" s="88"/>
    </row>
    <row r="164" spans="1:1" x14ac:dyDescent="0.3">
      <c r="A164" s="88"/>
    </row>
    <row r="165" spans="1:1" x14ac:dyDescent="0.3">
      <c r="A165" s="88"/>
    </row>
    <row r="166" spans="1:1" x14ac:dyDescent="0.3">
      <c r="A166" s="88"/>
    </row>
    <row r="167" spans="1:1" x14ac:dyDescent="0.3">
      <c r="A167" s="88"/>
    </row>
    <row r="168" spans="1:1" x14ac:dyDescent="0.3">
      <c r="A168" s="88"/>
    </row>
    <row r="169" spans="1:1" x14ac:dyDescent="0.3">
      <c r="A169" s="88"/>
    </row>
    <row r="170" spans="1:1" x14ac:dyDescent="0.3">
      <c r="A170" s="88"/>
    </row>
    <row r="171" spans="1:1" x14ac:dyDescent="0.3">
      <c r="A171" s="88"/>
    </row>
    <row r="172" spans="1:1" x14ac:dyDescent="0.3">
      <c r="A172" s="88"/>
    </row>
    <row r="173" spans="1:1" x14ac:dyDescent="0.3">
      <c r="A173" s="88"/>
    </row>
    <row r="174" spans="1:1" x14ac:dyDescent="0.3">
      <c r="A174" s="88"/>
    </row>
    <row r="175" spans="1:1" x14ac:dyDescent="0.3">
      <c r="A175" s="88"/>
    </row>
    <row r="176" spans="1:1" x14ac:dyDescent="0.3">
      <c r="A176" s="88"/>
    </row>
    <row r="177" spans="1:1" x14ac:dyDescent="0.3">
      <c r="A177" s="88"/>
    </row>
    <row r="178" spans="1:1" x14ac:dyDescent="0.3">
      <c r="A178" s="88"/>
    </row>
    <row r="179" spans="1:1" x14ac:dyDescent="0.3">
      <c r="A179" s="88"/>
    </row>
    <row r="180" spans="1:1" x14ac:dyDescent="0.3">
      <c r="A180" s="88"/>
    </row>
    <row r="181" spans="1:1" x14ac:dyDescent="0.3">
      <c r="A181" s="88"/>
    </row>
    <row r="182" spans="1:1" x14ac:dyDescent="0.3">
      <c r="A182" s="88"/>
    </row>
    <row r="183" spans="1:1" x14ac:dyDescent="0.3">
      <c r="A183" s="88"/>
    </row>
    <row r="184" spans="1:1" x14ac:dyDescent="0.3">
      <c r="A184" s="88"/>
    </row>
    <row r="185" spans="1:1" x14ac:dyDescent="0.3">
      <c r="A185" s="88"/>
    </row>
    <row r="186" spans="1:1" x14ac:dyDescent="0.3">
      <c r="A186" s="88"/>
    </row>
    <row r="187" spans="1:1" x14ac:dyDescent="0.3">
      <c r="A187" s="88"/>
    </row>
    <row r="188" spans="1:1" x14ac:dyDescent="0.3">
      <c r="A188" s="88"/>
    </row>
    <row r="189" spans="1:1" x14ac:dyDescent="0.3">
      <c r="A189" s="88"/>
    </row>
    <row r="190" spans="1:1" x14ac:dyDescent="0.3">
      <c r="A190" s="88"/>
    </row>
    <row r="191" spans="1:1" x14ac:dyDescent="0.3">
      <c r="A191" s="88"/>
    </row>
    <row r="192" spans="1:1" x14ac:dyDescent="0.3">
      <c r="A192" s="88"/>
    </row>
    <row r="193" spans="1:1" x14ac:dyDescent="0.3">
      <c r="A193" s="88"/>
    </row>
    <row r="194" spans="1:1" x14ac:dyDescent="0.3">
      <c r="A194" s="88"/>
    </row>
    <row r="195" spans="1:1" x14ac:dyDescent="0.3">
      <c r="A195" s="88"/>
    </row>
    <row r="196" spans="1:1" x14ac:dyDescent="0.3">
      <c r="A196" s="88"/>
    </row>
    <row r="197" spans="1:1" x14ac:dyDescent="0.3">
      <c r="A197" s="88"/>
    </row>
    <row r="198" spans="1:1" x14ac:dyDescent="0.3">
      <c r="A198" s="88"/>
    </row>
    <row r="199" spans="1:1" x14ac:dyDescent="0.3">
      <c r="A199" s="88"/>
    </row>
    <row r="200" spans="1:1" x14ac:dyDescent="0.3">
      <c r="A200" s="88"/>
    </row>
    <row r="201" spans="1:1" x14ac:dyDescent="0.3">
      <c r="A201" s="88"/>
    </row>
    <row r="202" spans="1:1" x14ac:dyDescent="0.3">
      <c r="A202" s="88"/>
    </row>
    <row r="203" spans="1:1" x14ac:dyDescent="0.3">
      <c r="A203" s="88"/>
    </row>
    <row r="204" spans="1:1" x14ac:dyDescent="0.3">
      <c r="A204" s="88"/>
    </row>
    <row r="205" spans="1:1" x14ac:dyDescent="0.3">
      <c r="A205" s="88"/>
    </row>
    <row r="206" spans="1:1" x14ac:dyDescent="0.3">
      <c r="A206" s="88"/>
    </row>
    <row r="207" spans="1:1" x14ac:dyDescent="0.3">
      <c r="A207" s="88"/>
    </row>
    <row r="208" spans="1:1" x14ac:dyDescent="0.3">
      <c r="A208" s="88"/>
    </row>
    <row r="209" spans="1:1" x14ac:dyDescent="0.3">
      <c r="A209" s="88"/>
    </row>
    <row r="210" spans="1:1" x14ac:dyDescent="0.3">
      <c r="A210" s="88"/>
    </row>
    <row r="211" spans="1:1" x14ac:dyDescent="0.3">
      <c r="A211" s="88"/>
    </row>
    <row r="212" spans="1:1" x14ac:dyDescent="0.3">
      <c r="A212" s="88"/>
    </row>
    <row r="213" spans="1:1" x14ac:dyDescent="0.3">
      <c r="A213" s="88"/>
    </row>
    <row r="214" spans="1:1" x14ac:dyDescent="0.3">
      <c r="A214" s="88"/>
    </row>
    <row r="215" spans="1:1" x14ac:dyDescent="0.3">
      <c r="A215" s="88"/>
    </row>
    <row r="216" spans="1:1" x14ac:dyDescent="0.3">
      <c r="A216" s="88"/>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FFFF00"/>
  </sheetPr>
  <dimension ref="A1:J44"/>
  <sheetViews>
    <sheetView zoomScale="80" zoomScaleNormal="80" zoomScalePageLayoutView="90" workbookViewId="0">
      <pane ySplit="2" topLeftCell="A3" activePane="bottomLeft" state="frozen"/>
      <selection pane="bottomLeft" sqref="A1:J1"/>
    </sheetView>
  </sheetViews>
  <sheetFormatPr defaultColWidth="9.44140625" defaultRowHeight="14.4" x14ac:dyDescent="0.3"/>
  <cols>
    <col min="1" max="1" width="16.5546875" style="38" customWidth="1"/>
    <col min="2" max="2" width="18.44140625" style="38" customWidth="1"/>
    <col min="3" max="3" width="17.44140625" style="38" customWidth="1"/>
    <col min="4" max="4" width="25.5546875" style="38" customWidth="1"/>
    <col min="5" max="5" width="57.44140625" style="38" customWidth="1"/>
    <col min="6" max="6" width="74.44140625" style="38" customWidth="1"/>
    <col min="7" max="7" width="32.44140625" style="38" hidden="1" customWidth="1"/>
    <col min="8" max="9" width="33.44140625" style="38" customWidth="1"/>
    <col min="10" max="10" width="64.44140625" style="38" customWidth="1"/>
    <col min="11" max="16384" width="9.44140625" style="38"/>
  </cols>
  <sheetData>
    <row r="1" spans="1:10" s="1" customFormat="1" ht="15" customHeight="1" x14ac:dyDescent="0.4">
      <c r="A1" s="311"/>
      <c r="B1" s="311"/>
      <c r="C1" s="311"/>
      <c r="D1" s="311"/>
      <c r="E1" s="311"/>
      <c r="F1" s="311"/>
      <c r="G1" s="311"/>
      <c r="H1" s="311"/>
      <c r="I1" s="311"/>
      <c r="J1" s="311"/>
    </row>
    <row r="2" spans="1:10" ht="15" thickBot="1" x14ac:dyDescent="0.35">
      <c r="A2" s="154" t="s">
        <v>494</v>
      </c>
      <c r="B2" s="154" t="s">
        <v>495</v>
      </c>
      <c r="C2" s="154" t="s">
        <v>496</v>
      </c>
      <c r="D2" s="154" t="s">
        <v>497</v>
      </c>
      <c r="E2" s="154" t="s">
        <v>498</v>
      </c>
      <c r="F2" s="154" t="s">
        <v>499</v>
      </c>
      <c r="G2" s="154" t="s">
        <v>500</v>
      </c>
      <c r="H2" s="154" t="s">
        <v>523</v>
      </c>
      <c r="I2" s="154" t="s">
        <v>581</v>
      </c>
      <c r="J2" s="154" t="s">
        <v>501</v>
      </c>
    </row>
    <row r="3" spans="1:10" ht="66" x14ac:dyDescent="0.3">
      <c r="A3" s="150" t="s">
        <v>480</v>
      </c>
      <c r="B3" s="39" t="s">
        <v>479</v>
      </c>
      <c r="C3" s="39" t="s">
        <v>510</v>
      </c>
      <c r="D3" s="39" t="s">
        <v>2783</v>
      </c>
      <c r="E3" s="39" t="s">
        <v>512</v>
      </c>
      <c r="F3" s="39" t="s">
        <v>2776</v>
      </c>
      <c r="G3" s="39"/>
      <c r="H3" s="39" t="s">
        <v>524</v>
      </c>
      <c r="I3" s="39"/>
      <c r="J3" s="155"/>
    </row>
    <row r="4" spans="1:10" ht="66" x14ac:dyDescent="0.3">
      <c r="A4" s="150" t="s">
        <v>480</v>
      </c>
      <c r="B4" s="39" t="s">
        <v>479</v>
      </c>
      <c r="C4" s="39" t="s">
        <v>510</v>
      </c>
      <c r="D4" s="39" t="s">
        <v>2784</v>
      </c>
      <c r="E4" s="155" t="s">
        <v>2788</v>
      </c>
      <c r="F4" s="39" t="s">
        <v>2776</v>
      </c>
      <c r="G4" s="39"/>
      <c r="H4" s="39" t="s">
        <v>524</v>
      </c>
      <c r="I4" s="39"/>
      <c r="J4" s="155"/>
    </row>
    <row r="5" spans="1:10" ht="66" x14ac:dyDescent="0.3">
      <c r="A5" s="150" t="s">
        <v>480</v>
      </c>
      <c r="B5" s="39" t="s">
        <v>479</v>
      </c>
      <c r="C5" s="39" t="s">
        <v>511</v>
      </c>
      <c r="D5" s="155" t="s">
        <v>458</v>
      </c>
      <c r="E5" s="155" t="s">
        <v>513</v>
      </c>
      <c r="F5" s="39" t="s">
        <v>2776</v>
      </c>
      <c r="G5" s="39"/>
      <c r="H5" s="39" t="s">
        <v>525</v>
      </c>
      <c r="I5" s="39"/>
      <c r="J5" s="155"/>
    </row>
    <row r="6" spans="1:10" ht="66" x14ac:dyDescent="0.3">
      <c r="A6" s="150" t="s">
        <v>480</v>
      </c>
      <c r="B6" s="39" t="s">
        <v>479</v>
      </c>
      <c r="C6" s="39" t="s">
        <v>511</v>
      </c>
      <c r="D6" s="155" t="s">
        <v>507</v>
      </c>
      <c r="E6" s="155" t="s">
        <v>2789</v>
      </c>
      <c r="F6" s="39" t="s">
        <v>2776</v>
      </c>
      <c r="G6" s="39"/>
      <c r="H6" s="39" t="s">
        <v>525</v>
      </c>
      <c r="I6" s="39"/>
      <c r="J6" s="155"/>
    </row>
    <row r="7" spans="1:10" ht="66" x14ac:dyDescent="0.3">
      <c r="A7" s="150" t="s">
        <v>480</v>
      </c>
      <c r="B7" s="155" t="s">
        <v>476</v>
      </c>
      <c r="C7" s="155" t="s">
        <v>508</v>
      </c>
      <c r="D7" s="155" t="s">
        <v>508</v>
      </c>
      <c r="E7" s="155" t="s">
        <v>471</v>
      </c>
      <c r="F7" s="39" t="s">
        <v>2776</v>
      </c>
      <c r="G7" s="39"/>
      <c r="H7" s="39" t="s">
        <v>517</v>
      </c>
      <c r="I7" s="39"/>
      <c r="J7" s="155"/>
    </row>
    <row r="8" spans="1:10" ht="66" x14ac:dyDescent="0.3">
      <c r="A8" s="150" t="s">
        <v>480</v>
      </c>
      <c r="B8" s="155" t="s">
        <v>476</v>
      </c>
      <c r="C8" s="155" t="s">
        <v>508</v>
      </c>
      <c r="D8" s="155" t="s">
        <v>509</v>
      </c>
      <c r="E8" s="155" t="s">
        <v>2785</v>
      </c>
      <c r="F8" s="39" t="s">
        <v>2776</v>
      </c>
      <c r="G8" s="39"/>
      <c r="H8" s="39" t="s">
        <v>517</v>
      </c>
      <c r="I8" s="39"/>
      <c r="J8" s="155"/>
    </row>
    <row r="9" spans="1:10" ht="66" x14ac:dyDescent="0.3">
      <c r="A9" s="150" t="s">
        <v>480</v>
      </c>
      <c r="B9" s="155" t="s">
        <v>476</v>
      </c>
      <c r="C9" s="155" t="s">
        <v>2748</v>
      </c>
      <c r="D9" s="155" t="s">
        <v>607</v>
      </c>
      <c r="E9" s="155" t="s">
        <v>472</v>
      </c>
      <c r="F9" s="39" t="s">
        <v>2776</v>
      </c>
      <c r="G9" s="39"/>
      <c r="H9" s="39" t="s">
        <v>518</v>
      </c>
      <c r="I9" s="39"/>
      <c r="J9" s="155"/>
    </row>
    <row r="10" spans="1:10" ht="66" x14ac:dyDescent="0.3">
      <c r="A10" s="150" t="s">
        <v>480</v>
      </c>
      <c r="B10" s="155" t="s">
        <v>476</v>
      </c>
      <c r="C10" s="155" t="s">
        <v>2748</v>
      </c>
      <c r="D10" s="155" t="s">
        <v>2763</v>
      </c>
      <c r="E10" s="155" t="s">
        <v>2786</v>
      </c>
      <c r="F10" s="39" t="s">
        <v>2776</v>
      </c>
      <c r="G10" s="39"/>
      <c r="H10" s="39" t="s">
        <v>518</v>
      </c>
      <c r="I10" s="39"/>
      <c r="J10" s="155"/>
    </row>
    <row r="11" spans="1:10" ht="26.4" hidden="1" x14ac:dyDescent="0.3">
      <c r="A11" s="150" t="s">
        <v>480</v>
      </c>
      <c r="B11" s="155" t="s">
        <v>476</v>
      </c>
      <c r="C11" s="155" t="s">
        <v>2748</v>
      </c>
      <c r="D11" s="155" t="s">
        <v>477</v>
      </c>
      <c r="E11" s="155" t="s">
        <v>514</v>
      </c>
      <c r="F11" s="155"/>
      <c r="G11" s="39"/>
      <c r="H11" s="39" t="s">
        <v>519</v>
      </c>
      <c r="I11" s="39"/>
      <c r="J11" s="155"/>
    </row>
    <row r="12" spans="1:10" ht="66" x14ac:dyDescent="0.3">
      <c r="A12" s="150" t="s">
        <v>480</v>
      </c>
      <c r="B12" s="155" t="s">
        <v>476</v>
      </c>
      <c r="C12" s="155" t="s">
        <v>2748</v>
      </c>
      <c r="D12" s="155" t="s">
        <v>2762</v>
      </c>
      <c r="E12" s="155" t="s">
        <v>473</v>
      </c>
      <c r="F12" s="39" t="s">
        <v>2776</v>
      </c>
      <c r="G12" s="39"/>
      <c r="H12" s="39" t="s">
        <v>519</v>
      </c>
      <c r="I12" s="39"/>
      <c r="J12" s="155"/>
    </row>
    <row r="13" spans="1:10" ht="66" x14ac:dyDescent="0.3">
      <c r="A13" s="150" t="s">
        <v>480</v>
      </c>
      <c r="B13" s="155" t="s">
        <v>476</v>
      </c>
      <c r="C13" s="155" t="s">
        <v>2748</v>
      </c>
      <c r="D13" s="155" t="s">
        <v>2761</v>
      </c>
      <c r="E13" s="155" t="s">
        <v>2787</v>
      </c>
      <c r="F13" s="39" t="s">
        <v>2776</v>
      </c>
      <c r="G13" s="39"/>
      <c r="H13" s="39" t="s">
        <v>519</v>
      </c>
      <c r="I13" s="39"/>
      <c r="J13" s="155"/>
    </row>
    <row r="14" spans="1:10" ht="26.4" hidden="1" x14ac:dyDescent="0.3">
      <c r="A14" s="150" t="s">
        <v>480</v>
      </c>
      <c r="B14" s="155" t="s">
        <v>553</v>
      </c>
      <c r="C14" s="155" t="s">
        <v>455</v>
      </c>
      <c r="D14" s="155" t="s">
        <v>461</v>
      </c>
      <c r="E14" s="155" t="s">
        <v>515</v>
      </c>
      <c r="F14" s="155"/>
      <c r="G14" s="39"/>
      <c r="H14" s="39" t="s">
        <v>520</v>
      </c>
      <c r="I14" s="39"/>
      <c r="J14" s="155"/>
    </row>
    <row r="15" spans="1:10" ht="26.4" hidden="1" x14ac:dyDescent="0.3">
      <c r="A15" s="150" t="s">
        <v>480</v>
      </c>
      <c r="B15" s="155" t="s">
        <v>553</v>
      </c>
      <c r="C15" s="155" t="s">
        <v>455</v>
      </c>
      <c r="D15" s="155" t="s">
        <v>462</v>
      </c>
      <c r="E15" s="155" t="s">
        <v>516</v>
      </c>
      <c r="F15" s="155"/>
      <c r="G15" s="39"/>
      <c r="H15" s="39" t="s">
        <v>520</v>
      </c>
      <c r="I15" s="39"/>
      <c r="J15" s="155"/>
    </row>
    <row r="16" spans="1:10" ht="26.4" hidden="1" x14ac:dyDescent="0.3">
      <c r="A16" s="150" t="s">
        <v>480</v>
      </c>
      <c r="B16" s="155" t="s">
        <v>553</v>
      </c>
      <c r="C16" s="155" t="s">
        <v>555</v>
      </c>
      <c r="D16" s="155" t="s">
        <v>562</v>
      </c>
      <c r="E16" s="155" t="s">
        <v>563</v>
      </c>
      <c r="F16" s="155"/>
      <c r="G16" s="39"/>
      <c r="H16" s="39"/>
      <c r="I16" s="39"/>
      <c r="J16" s="155"/>
    </row>
    <row r="17" spans="1:10" ht="26.4" x14ac:dyDescent="0.3">
      <c r="A17" s="156" t="s">
        <v>2745</v>
      </c>
      <c r="B17" s="155" t="s">
        <v>1428</v>
      </c>
      <c r="C17" s="155"/>
      <c r="D17" s="155" t="s">
        <v>2775</v>
      </c>
      <c r="E17" s="155"/>
      <c r="F17" s="155" t="s">
        <v>558</v>
      </c>
      <c r="G17" s="155"/>
      <c r="H17" s="155" t="s">
        <v>521</v>
      </c>
      <c r="I17" s="155"/>
      <c r="J17" s="155"/>
    </row>
    <row r="18" spans="1:10" ht="52.8" x14ac:dyDescent="0.3">
      <c r="A18" s="156" t="s">
        <v>2745</v>
      </c>
      <c r="B18" s="155" t="s">
        <v>2744</v>
      </c>
      <c r="C18" s="155" t="s">
        <v>2769</v>
      </c>
      <c r="D18" s="155" t="s">
        <v>2738</v>
      </c>
      <c r="E18" s="155" t="s">
        <v>2781</v>
      </c>
      <c r="F18" s="155" t="s">
        <v>558</v>
      </c>
      <c r="G18" s="155"/>
      <c r="H18" s="155" t="s">
        <v>521</v>
      </c>
      <c r="I18" s="155"/>
      <c r="J18" s="155"/>
    </row>
    <row r="19" spans="1:10" ht="79.2" x14ac:dyDescent="0.3">
      <c r="A19" s="156" t="s">
        <v>2745</v>
      </c>
      <c r="B19" s="155" t="s">
        <v>2744</v>
      </c>
      <c r="C19" s="155" t="s">
        <v>2770</v>
      </c>
      <c r="D19" s="155" t="s">
        <v>2739</v>
      </c>
      <c r="E19" s="155" t="s">
        <v>2780</v>
      </c>
      <c r="F19" s="155" t="s">
        <v>558</v>
      </c>
      <c r="G19" s="155"/>
      <c r="H19" s="155" t="s">
        <v>521</v>
      </c>
      <c r="I19" s="155"/>
      <c r="J19" s="155"/>
    </row>
    <row r="20" spans="1:10" ht="132" x14ac:dyDescent="0.3">
      <c r="A20" s="156" t="s">
        <v>2745</v>
      </c>
      <c r="B20" s="155" t="s">
        <v>2744</v>
      </c>
      <c r="C20" s="155" t="s">
        <v>2771</v>
      </c>
      <c r="D20" s="155" t="s">
        <v>2740</v>
      </c>
      <c r="E20" s="155" t="s">
        <v>2779</v>
      </c>
      <c r="F20" s="155" t="s">
        <v>558</v>
      </c>
      <c r="G20" s="155"/>
      <c r="H20" s="155" t="s">
        <v>521</v>
      </c>
      <c r="I20" s="155"/>
      <c r="J20" s="155"/>
    </row>
    <row r="21" spans="1:10" ht="118.8" x14ac:dyDescent="0.3">
      <c r="A21" s="156" t="s">
        <v>2745</v>
      </c>
      <c r="B21" s="155" t="s">
        <v>2744</v>
      </c>
      <c r="C21" s="155" t="s">
        <v>2772</v>
      </c>
      <c r="D21" s="155" t="s">
        <v>2741</v>
      </c>
      <c r="E21" s="155" t="s">
        <v>2778</v>
      </c>
      <c r="F21" s="155" t="s">
        <v>558</v>
      </c>
      <c r="G21" s="155"/>
      <c r="H21" s="155" t="s">
        <v>521</v>
      </c>
      <c r="I21" s="155"/>
      <c r="J21" s="155"/>
    </row>
    <row r="22" spans="1:10" ht="92.4" x14ac:dyDescent="0.3">
      <c r="A22" s="156" t="s">
        <v>2745</v>
      </c>
      <c r="B22" s="155" t="s">
        <v>2744</v>
      </c>
      <c r="C22" s="155" t="s">
        <v>2773</v>
      </c>
      <c r="D22" s="155" t="s">
        <v>2742</v>
      </c>
      <c r="E22" s="155" t="s">
        <v>2777</v>
      </c>
      <c r="F22" s="155" t="s">
        <v>558</v>
      </c>
      <c r="G22" s="155"/>
      <c r="H22" s="155" t="s">
        <v>521</v>
      </c>
      <c r="I22" s="155"/>
      <c r="J22" s="155"/>
    </row>
    <row r="23" spans="1:10" ht="105.6" x14ac:dyDescent="0.3">
      <c r="A23" s="157" t="s">
        <v>504</v>
      </c>
      <c r="B23" s="155" t="s">
        <v>505</v>
      </c>
      <c r="C23" s="155" t="s">
        <v>575</v>
      </c>
      <c r="D23" s="155" t="s">
        <v>526</v>
      </c>
      <c r="E23" s="155" t="s">
        <v>3395</v>
      </c>
      <c r="F23" s="155"/>
      <c r="G23" s="155"/>
      <c r="H23" s="155" t="s">
        <v>548</v>
      </c>
      <c r="I23" s="155" t="s">
        <v>3397</v>
      </c>
      <c r="J23" s="155" t="s">
        <v>3396</v>
      </c>
    </row>
    <row r="24" spans="1:10" ht="92.4" x14ac:dyDescent="0.3">
      <c r="A24" s="157" t="s">
        <v>504</v>
      </c>
      <c r="B24" s="155" t="s">
        <v>505</v>
      </c>
      <c r="C24" s="155" t="s">
        <v>575</v>
      </c>
      <c r="D24" s="155" t="s">
        <v>561</v>
      </c>
      <c r="E24" s="155" t="s">
        <v>585</v>
      </c>
      <c r="F24" s="155"/>
      <c r="G24" s="155"/>
      <c r="H24" s="155" t="s">
        <v>577</v>
      </c>
      <c r="I24" s="155" t="s">
        <v>582</v>
      </c>
      <c r="J24" s="158" t="s">
        <v>578</v>
      </c>
    </row>
    <row r="25" spans="1:10" ht="79.2" x14ac:dyDescent="0.3">
      <c r="A25" s="157" t="s">
        <v>504</v>
      </c>
      <c r="B25" s="155" t="s">
        <v>505</v>
      </c>
      <c r="C25" s="155" t="s">
        <v>576</v>
      </c>
      <c r="D25" s="155" t="s">
        <v>571</v>
      </c>
      <c r="E25" s="155" t="s">
        <v>572</v>
      </c>
      <c r="F25" s="155"/>
      <c r="G25" s="155"/>
      <c r="H25" s="155" t="s">
        <v>584</v>
      </c>
      <c r="I25" s="155" t="s">
        <v>583</v>
      </c>
      <c r="J25" s="155" t="s">
        <v>573</v>
      </c>
    </row>
    <row r="26" spans="1:10" ht="105.6" x14ac:dyDescent="0.3">
      <c r="A26" s="157" t="s">
        <v>504</v>
      </c>
      <c r="B26" s="155" t="s">
        <v>505</v>
      </c>
      <c r="C26" s="155" t="s">
        <v>576</v>
      </c>
      <c r="D26" s="155" t="s">
        <v>551</v>
      </c>
      <c r="E26" s="155" t="s">
        <v>542</v>
      </c>
      <c r="F26" s="155"/>
      <c r="G26" s="155"/>
      <c r="H26" s="155" t="s">
        <v>544</v>
      </c>
      <c r="I26" s="155"/>
      <c r="J26" s="155" t="s">
        <v>543</v>
      </c>
    </row>
    <row r="27" spans="1:10" ht="79.2" x14ac:dyDescent="0.3">
      <c r="A27" s="157" t="s">
        <v>504</v>
      </c>
      <c r="B27" s="155" t="s">
        <v>505</v>
      </c>
      <c r="C27" s="155" t="s">
        <v>574</v>
      </c>
      <c r="D27" s="155" t="s">
        <v>373</v>
      </c>
      <c r="E27" s="155" t="s">
        <v>564</v>
      </c>
      <c r="F27" s="155" t="s">
        <v>565</v>
      </c>
      <c r="G27" s="155"/>
      <c r="H27" s="155" t="s">
        <v>568</v>
      </c>
      <c r="I27" s="155"/>
      <c r="J27" s="155" t="s">
        <v>569</v>
      </c>
    </row>
    <row r="28" spans="1:10" ht="66" x14ac:dyDescent="0.3">
      <c r="A28" s="157" t="s">
        <v>504</v>
      </c>
      <c r="B28" s="155" t="s">
        <v>505</v>
      </c>
      <c r="C28" s="155" t="s">
        <v>574</v>
      </c>
      <c r="D28" s="155" t="s">
        <v>403</v>
      </c>
      <c r="E28" s="155" t="s">
        <v>566</v>
      </c>
      <c r="F28" s="155" t="s">
        <v>567</v>
      </c>
      <c r="G28" s="155"/>
      <c r="H28" s="155" t="s">
        <v>502</v>
      </c>
      <c r="I28" s="155"/>
      <c r="J28" s="155" t="s">
        <v>570</v>
      </c>
    </row>
    <row r="29" spans="1:10" ht="39.6" x14ac:dyDescent="0.3">
      <c r="A29" s="157" t="s">
        <v>504</v>
      </c>
      <c r="B29" s="155" t="s">
        <v>505</v>
      </c>
      <c r="C29" s="155" t="s">
        <v>493</v>
      </c>
      <c r="D29" s="155" t="s">
        <v>529</v>
      </c>
      <c r="E29" s="155" t="s">
        <v>530</v>
      </c>
      <c r="F29" s="155"/>
      <c r="G29" s="155"/>
      <c r="H29" s="155" t="s">
        <v>527</v>
      </c>
      <c r="I29" s="155" t="s">
        <v>2782</v>
      </c>
      <c r="J29" s="155" t="s">
        <v>580</v>
      </c>
    </row>
    <row r="30" spans="1:10" ht="26.4" x14ac:dyDescent="0.3">
      <c r="A30" s="157" t="s">
        <v>504</v>
      </c>
      <c r="B30" s="155" t="s">
        <v>505</v>
      </c>
      <c r="C30" s="155" t="s">
        <v>493</v>
      </c>
      <c r="D30" s="155" t="s">
        <v>478</v>
      </c>
      <c r="E30" s="155" t="s">
        <v>466</v>
      </c>
      <c r="F30" s="155"/>
      <c r="G30" s="155"/>
      <c r="H30" s="155" t="s">
        <v>528</v>
      </c>
      <c r="I30" s="155"/>
      <c r="J30" s="155"/>
    </row>
    <row r="31" spans="1:10" ht="66" x14ac:dyDescent="0.3">
      <c r="A31" s="157" t="s">
        <v>504</v>
      </c>
      <c r="B31" s="155" t="s">
        <v>505</v>
      </c>
      <c r="C31" s="155" t="s">
        <v>464</v>
      </c>
      <c r="D31" s="155" t="s">
        <v>559</v>
      </c>
      <c r="E31" s="155" t="s">
        <v>531</v>
      </c>
      <c r="F31" s="155"/>
      <c r="G31" s="155"/>
      <c r="H31" s="155" t="s">
        <v>538</v>
      </c>
      <c r="I31" s="155"/>
      <c r="J31" s="155" t="s">
        <v>537</v>
      </c>
    </row>
    <row r="32" spans="1:10" ht="105.6" x14ac:dyDescent="0.3">
      <c r="A32" s="157" t="s">
        <v>504</v>
      </c>
      <c r="B32" s="155" t="s">
        <v>505</v>
      </c>
      <c r="C32" s="155" t="s">
        <v>464</v>
      </c>
      <c r="D32" s="155" t="s">
        <v>560</v>
      </c>
      <c r="E32" s="155" t="s">
        <v>542</v>
      </c>
      <c r="F32" s="155"/>
      <c r="G32" s="155"/>
      <c r="H32" s="155" t="s">
        <v>544</v>
      </c>
      <c r="I32" s="155"/>
      <c r="J32" s="155" t="s">
        <v>543</v>
      </c>
    </row>
    <row r="33" spans="1:10" ht="52.8" x14ac:dyDescent="0.3">
      <c r="A33" s="157" t="s">
        <v>504</v>
      </c>
      <c r="B33" s="155" t="s">
        <v>505</v>
      </c>
      <c r="C33" s="155" t="s">
        <v>464</v>
      </c>
      <c r="D33" s="155" t="s">
        <v>487</v>
      </c>
      <c r="E33" s="155" t="s">
        <v>541</v>
      </c>
      <c r="F33" s="155"/>
      <c r="G33" s="155"/>
      <c r="H33" s="155" t="s">
        <v>539</v>
      </c>
      <c r="I33" s="155"/>
      <c r="J33" s="155" t="s">
        <v>540</v>
      </c>
    </row>
    <row r="34" spans="1:10" ht="52.8" x14ac:dyDescent="0.3">
      <c r="A34" s="157" t="s">
        <v>504</v>
      </c>
      <c r="B34" s="155" t="s">
        <v>505</v>
      </c>
      <c r="C34" s="155" t="s">
        <v>464</v>
      </c>
      <c r="D34" s="155" t="s">
        <v>536</v>
      </c>
      <c r="E34" s="155" t="s">
        <v>532</v>
      </c>
      <c r="F34" s="155" t="s">
        <v>535</v>
      </c>
      <c r="G34" s="155"/>
      <c r="H34" s="155" t="s">
        <v>534</v>
      </c>
      <c r="I34" s="155"/>
      <c r="J34" s="155" t="s">
        <v>533</v>
      </c>
    </row>
    <row r="35" spans="1:10" ht="52.8" x14ac:dyDescent="0.3">
      <c r="A35" s="157" t="s">
        <v>504</v>
      </c>
      <c r="B35" s="155" t="s">
        <v>506</v>
      </c>
      <c r="C35" s="155" t="s">
        <v>2746</v>
      </c>
      <c r="D35" s="155" t="s">
        <v>545</v>
      </c>
      <c r="E35" s="155" t="s">
        <v>546</v>
      </c>
      <c r="F35" s="155" t="s">
        <v>547</v>
      </c>
      <c r="G35" s="155"/>
      <c r="H35" s="155" t="s">
        <v>522</v>
      </c>
      <c r="I35" s="155"/>
      <c r="J35" s="155" t="s">
        <v>579</v>
      </c>
    </row>
    <row r="36" spans="1:10" ht="92.4" x14ac:dyDescent="0.3">
      <c r="A36" s="157" t="s">
        <v>504</v>
      </c>
      <c r="B36" s="155" t="s">
        <v>506</v>
      </c>
      <c r="C36" s="155" t="s">
        <v>492</v>
      </c>
      <c r="D36" s="155" t="s">
        <v>590</v>
      </c>
      <c r="E36" s="155" t="s">
        <v>2793</v>
      </c>
      <c r="F36" s="155"/>
      <c r="G36" s="155"/>
      <c r="H36" s="155" t="s">
        <v>579</v>
      </c>
      <c r="I36" s="155" t="s">
        <v>2794</v>
      </c>
      <c r="J36" s="155" t="s">
        <v>2795</v>
      </c>
    </row>
    <row r="37" spans="1:10" ht="79.2" x14ac:dyDescent="0.3">
      <c r="A37" s="157" t="s">
        <v>504</v>
      </c>
      <c r="B37" s="155" t="s">
        <v>506</v>
      </c>
      <c r="C37" s="155" t="s">
        <v>492</v>
      </c>
      <c r="D37" s="155" t="s">
        <v>591</v>
      </c>
      <c r="E37" s="155" t="s">
        <v>2796</v>
      </c>
      <c r="F37" s="155"/>
      <c r="G37" s="155"/>
      <c r="H37" s="155" t="s">
        <v>579</v>
      </c>
      <c r="I37" s="155" t="s">
        <v>2794</v>
      </c>
      <c r="J37" s="155" t="s">
        <v>2795</v>
      </c>
    </row>
    <row r="38" spans="1:10" ht="52.8" x14ac:dyDescent="0.3">
      <c r="A38" s="157" t="s">
        <v>504</v>
      </c>
      <c r="B38" s="155" t="s">
        <v>506</v>
      </c>
      <c r="C38" s="155" t="s">
        <v>492</v>
      </c>
      <c r="D38" s="155" t="s">
        <v>592</v>
      </c>
      <c r="E38" s="155" t="s">
        <v>2797</v>
      </c>
      <c r="F38" s="155"/>
      <c r="G38" s="155"/>
      <c r="H38" s="155" t="s">
        <v>579</v>
      </c>
      <c r="I38" s="155" t="s">
        <v>2794</v>
      </c>
      <c r="J38" s="155" t="s">
        <v>2795</v>
      </c>
    </row>
    <row r="39" spans="1:10" ht="66" x14ac:dyDescent="0.3">
      <c r="A39" s="157" t="s">
        <v>504</v>
      </c>
      <c r="B39" s="155" t="s">
        <v>506</v>
      </c>
      <c r="C39" s="155" t="s">
        <v>492</v>
      </c>
      <c r="D39" s="155" t="s">
        <v>593</v>
      </c>
      <c r="E39" s="155" t="s">
        <v>2798</v>
      </c>
      <c r="F39" s="155"/>
      <c r="G39" s="155"/>
      <c r="H39" s="155" t="s">
        <v>579</v>
      </c>
      <c r="I39" s="155" t="s">
        <v>2794</v>
      </c>
      <c r="J39" s="155" t="s">
        <v>2795</v>
      </c>
    </row>
    <row r="40" spans="1:10" ht="52.8" x14ac:dyDescent="0.3">
      <c r="A40" s="157" t="s">
        <v>504</v>
      </c>
      <c r="B40" s="155" t="s">
        <v>506</v>
      </c>
      <c r="C40" s="155" t="s">
        <v>492</v>
      </c>
      <c r="D40" s="155" t="s">
        <v>594</v>
      </c>
      <c r="E40" s="155" t="s">
        <v>2799</v>
      </c>
      <c r="F40" s="155"/>
      <c r="G40" s="155"/>
      <c r="H40" s="155" t="s">
        <v>579</v>
      </c>
      <c r="I40" s="155" t="s">
        <v>2794</v>
      </c>
      <c r="J40" s="155" t="s">
        <v>2795</v>
      </c>
    </row>
    <row r="41" spans="1:10" ht="79.2" x14ac:dyDescent="0.3">
      <c r="A41" s="157" t="s">
        <v>504</v>
      </c>
      <c r="B41" s="155" t="s">
        <v>506</v>
      </c>
      <c r="C41" s="155" t="s">
        <v>492</v>
      </c>
      <c r="D41" s="155" t="s">
        <v>595</v>
      </c>
      <c r="E41" s="155" t="s">
        <v>2800</v>
      </c>
      <c r="F41" s="155"/>
      <c r="G41" s="155"/>
      <c r="H41" s="155" t="s">
        <v>579</v>
      </c>
      <c r="I41" s="155" t="s">
        <v>2794</v>
      </c>
      <c r="J41" s="155" t="s">
        <v>2795</v>
      </c>
    </row>
    <row r="42" spans="1:10" ht="52.8" x14ac:dyDescent="0.3">
      <c r="A42" s="157" t="s">
        <v>504</v>
      </c>
      <c r="B42" s="155" t="s">
        <v>506</v>
      </c>
      <c r="C42" s="155" t="s">
        <v>492</v>
      </c>
      <c r="D42" s="155" t="s">
        <v>596</v>
      </c>
      <c r="E42" s="155" t="s">
        <v>2801</v>
      </c>
      <c r="F42" s="155"/>
      <c r="G42" s="155"/>
      <c r="H42" s="155" t="s">
        <v>579</v>
      </c>
      <c r="I42" s="155" t="s">
        <v>2794</v>
      </c>
      <c r="J42" s="155" t="s">
        <v>2795</v>
      </c>
    </row>
    <row r="43" spans="1:10" ht="39.6" x14ac:dyDescent="0.3">
      <c r="A43" s="157" t="s">
        <v>504</v>
      </c>
      <c r="B43" s="155" t="s">
        <v>506</v>
      </c>
      <c r="C43" s="155" t="s">
        <v>492</v>
      </c>
      <c r="D43" s="155" t="s">
        <v>597</v>
      </c>
      <c r="E43" s="155" t="s">
        <v>2802</v>
      </c>
      <c r="F43" s="155"/>
      <c r="G43" s="155"/>
      <c r="H43" s="155" t="s">
        <v>579</v>
      </c>
      <c r="I43" s="155" t="s">
        <v>2794</v>
      </c>
      <c r="J43" s="155" t="s">
        <v>2795</v>
      </c>
    </row>
    <row r="44" spans="1:10" ht="79.2" x14ac:dyDescent="0.3">
      <c r="A44" s="157" t="s">
        <v>504</v>
      </c>
      <c r="B44" s="155" t="s">
        <v>506</v>
      </c>
      <c r="C44" s="155" t="s">
        <v>492</v>
      </c>
      <c r="D44" s="155" t="s">
        <v>598</v>
      </c>
      <c r="E44" s="155" t="s">
        <v>2803</v>
      </c>
      <c r="F44" s="155"/>
      <c r="G44" s="155"/>
      <c r="H44" s="155" t="s">
        <v>579</v>
      </c>
      <c r="I44" s="155" t="s">
        <v>2794</v>
      </c>
      <c r="J44" s="155" t="s">
        <v>2795</v>
      </c>
    </row>
  </sheetData>
  <mergeCells count="1">
    <mergeCell ref="A1:J1"/>
  </mergeCells>
  <hyperlinks>
    <hyperlink ref="J24" r:id="rId1" xr:uid="{40E3DBEA-AA99-4DE2-8B8D-B6B221B66B5F}"/>
  </hyperlinks>
  <pageMargins left="0.7" right="0.7" top="0.75" bottom="0.75" header="0.3" footer="0.3"/>
  <pageSetup paperSize="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960B5-67E7-45E8-826A-1FB42E53EE91}">
  <sheetPr>
    <tabColor theme="1"/>
  </sheetPr>
  <dimension ref="A1:AB343"/>
  <sheetViews>
    <sheetView zoomScale="80" zoomScaleNormal="80" workbookViewId="0">
      <pane xSplit="4" ySplit="2" topLeftCell="J3" activePane="bottomRight" state="frozen"/>
      <selection pane="topRight" activeCell="E1" sqref="E1"/>
      <selection pane="bottomLeft" activeCell="A3" sqref="A3"/>
      <selection pane="bottomRight" activeCell="Y30" sqref="Y30"/>
    </sheetView>
  </sheetViews>
  <sheetFormatPr defaultColWidth="8.5546875" defaultRowHeight="14.4" x14ac:dyDescent="0.3"/>
  <cols>
    <col min="1" max="1" width="23.44140625" style="88" customWidth="1"/>
    <col min="2" max="2" width="41.44140625" style="88" bestFit="1" customWidth="1"/>
    <col min="3" max="3" width="8.5546875" style="88"/>
    <col min="4" max="5" width="10.44140625" style="88" customWidth="1"/>
    <col min="6" max="28" width="8.5546875" style="88" customWidth="1"/>
    <col min="29" max="16384" width="8.5546875" style="88"/>
  </cols>
  <sheetData>
    <row r="1" spans="1:28" x14ac:dyDescent="0.3">
      <c r="A1" s="292"/>
      <c r="B1" s="292"/>
      <c r="C1" s="292"/>
      <c r="D1" s="292"/>
      <c r="E1" s="292"/>
      <c r="F1" s="292"/>
      <c r="G1" s="292"/>
      <c r="H1" s="292"/>
      <c r="I1" s="292"/>
      <c r="J1" s="292"/>
      <c r="K1" s="292"/>
      <c r="L1" s="292"/>
      <c r="M1" s="292"/>
      <c r="N1" s="292"/>
      <c r="O1" s="292"/>
      <c r="P1" s="292"/>
      <c r="Q1" s="292"/>
      <c r="R1" s="292"/>
      <c r="S1" s="292"/>
      <c r="T1" s="292"/>
      <c r="U1" s="292"/>
      <c r="V1" s="292"/>
      <c r="W1" s="292"/>
      <c r="X1" s="292"/>
      <c r="Y1" s="292"/>
      <c r="Z1" s="292"/>
      <c r="AA1" s="292"/>
      <c r="AB1" s="292"/>
    </row>
    <row r="2" spans="1:28" x14ac:dyDescent="0.3">
      <c r="A2" s="290" t="s">
        <v>627</v>
      </c>
      <c r="B2" s="290" t="s">
        <v>629</v>
      </c>
      <c r="C2" s="290" t="s">
        <v>626</v>
      </c>
      <c r="D2" s="290" t="s">
        <v>2804</v>
      </c>
      <c r="E2" s="291">
        <v>43466</v>
      </c>
      <c r="F2" s="291">
        <v>43497</v>
      </c>
      <c r="G2" s="291">
        <v>43525</v>
      </c>
      <c r="H2" s="291">
        <v>43556</v>
      </c>
      <c r="I2" s="291">
        <v>43586</v>
      </c>
      <c r="J2" s="291">
        <v>43617</v>
      </c>
      <c r="K2" s="291">
        <v>43647</v>
      </c>
      <c r="L2" s="291">
        <v>43678</v>
      </c>
      <c r="M2" s="291">
        <v>43709</v>
      </c>
      <c r="N2" s="291">
        <v>43739</v>
      </c>
      <c r="O2" s="291">
        <v>43770</v>
      </c>
      <c r="P2" s="291">
        <v>43800</v>
      </c>
      <c r="Q2" s="291">
        <v>43831</v>
      </c>
      <c r="R2" s="291">
        <v>43862</v>
      </c>
      <c r="S2" s="291">
        <v>43891</v>
      </c>
      <c r="T2" s="291">
        <v>43922</v>
      </c>
      <c r="U2" s="291">
        <v>43952</v>
      </c>
      <c r="V2" s="291">
        <v>43983</v>
      </c>
      <c r="W2" s="291">
        <v>44013</v>
      </c>
      <c r="X2" s="291">
        <v>44044</v>
      </c>
      <c r="Y2" s="291">
        <v>44075</v>
      </c>
      <c r="Z2" s="291">
        <v>44105</v>
      </c>
      <c r="AA2" s="291">
        <v>44136</v>
      </c>
      <c r="AB2" s="291">
        <v>44166</v>
      </c>
    </row>
    <row r="3" spans="1:28" x14ac:dyDescent="0.3">
      <c r="A3" s="11" t="s">
        <v>1</v>
      </c>
      <c r="B3" s="11" t="s">
        <v>1226</v>
      </c>
      <c r="C3" s="11" t="s">
        <v>632</v>
      </c>
      <c r="D3" s="175" t="str">
        <f>IF(AB3="-","-",IFERROR(IF(ROUND(AVERAGE(Y3:AB3),1)=ROUND(AVERAGE(V3:X3),1),"Stable",IF(ROUND(AVERAGE(Y3:AB3),1)&lt;ROUND(AVERAGE(V3:X3),1),"Decreasing",IF(ROUND(AVERAGE(Y3:AB3),1)&gt;ROUND(AVERAGE(V3:X3),1),"Increasing"))),"-"))</f>
        <v>Increasing</v>
      </c>
      <c r="E3" s="176">
        <v>4.4000000000000004</v>
      </c>
      <c r="F3" s="176">
        <v>4.4000000000000004</v>
      </c>
      <c r="G3" s="176">
        <v>4.4000000000000004</v>
      </c>
      <c r="H3" s="176">
        <v>4.5</v>
      </c>
      <c r="I3" s="176">
        <v>4.5</v>
      </c>
      <c r="J3" s="176">
        <v>4.5</v>
      </c>
      <c r="K3" s="176">
        <v>4.5</v>
      </c>
      <c r="L3" s="176">
        <v>4.5</v>
      </c>
      <c r="M3" s="176">
        <v>4.5</v>
      </c>
      <c r="N3" s="176">
        <v>4.4000000000000004</v>
      </c>
      <c r="O3" s="176">
        <v>4.4000000000000004</v>
      </c>
      <c r="P3" s="176">
        <v>4.4000000000000004</v>
      </c>
      <c r="Q3" s="176">
        <v>4.4000000000000004</v>
      </c>
      <c r="R3" s="176">
        <v>4.4000000000000004</v>
      </c>
      <c r="S3" s="176">
        <v>4.5</v>
      </c>
      <c r="T3" s="176">
        <v>4.5</v>
      </c>
      <c r="U3" s="176">
        <v>4.5</v>
      </c>
      <c r="V3" s="176">
        <v>4.5</v>
      </c>
      <c r="W3" s="176">
        <v>4.5</v>
      </c>
      <c r="X3" s="176">
        <v>4.5</v>
      </c>
      <c r="Y3" s="176">
        <v>4.5999999999999996</v>
      </c>
      <c r="Z3" s="176">
        <v>4.5999999999999996</v>
      </c>
      <c r="AA3" s="176">
        <v>4.5999999999999996</v>
      </c>
      <c r="AB3" s="176">
        <f>_xlfn.IFNA(VLOOKUP(C3,'INFORM Severity - hidden'!$C$5:$G$155,5,FALSE),"-")</f>
        <v>4.5999999999999996</v>
      </c>
    </row>
    <row r="4" spans="1:28" x14ac:dyDescent="0.3">
      <c r="A4" s="11" t="s">
        <v>1</v>
      </c>
      <c r="B4" s="11" t="s">
        <v>814</v>
      </c>
      <c r="C4" s="11" t="s">
        <v>2937</v>
      </c>
      <c r="D4" s="175" t="str">
        <f t="shared" ref="D4:D67" si="0">IF(AB4="-","-",IFERROR(IF(ROUND(AVERAGE(Y4:AB4),1)=ROUND(AVERAGE(V4:X4),1),"Stable",IF(ROUND(AVERAGE(Y4:AB4),1)&lt;ROUND(AVERAGE(V4:X4),1),"Decreasing",IF(ROUND(AVERAGE(Y4:AB4),1)&gt;ROUND(AVERAGE(V4:X4),1),"Increasing"))),"-"))</f>
        <v>-</v>
      </c>
      <c r="E4" s="176">
        <v>4.0999999999999996</v>
      </c>
      <c r="F4" s="176" t="s">
        <v>2805</v>
      </c>
      <c r="G4" s="176" t="s">
        <v>2805</v>
      </c>
      <c r="H4" s="176" t="s">
        <v>2805</v>
      </c>
      <c r="I4" s="176" t="s">
        <v>2805</v>
      </c>
      <c r="J4" s="176" t="s">
        <v>2805</v>
      </c>
      <c r="K4" s="176" t="s">
        <v>2805</v>
      </c>
      <c r="L4" s="176" t="s">
        <v>2805</v>
      </c>
      <c r="M4" s="176" t="s">
        <v>2805</v>
      </c>
      <c r="N4" s="176" t="s">
        <v>2805</v>
      </c>
      <c r="O4" s="176" t="s">
        <v>2805</v>
      </c>
      <c r="P4" s="176" t="s">
        <v>2805</v>
      </c>
      <c r="Q4" s="176" t="s">
        <v>2805</v>
      </c>
      <c r="R4" s="176" t="s">
        <v>2805</v>
      </c>
      <c r="S4" s="176" t="s">
        <v>2805</v>
      </c>
      <c r="T4" s="176" t="s">
        <v>2805</v>
      </c>
      <c r="U4" s="176" t="s">
        <v>2805</v>
      </c>
      <c r="V4" s="176" t="s">
        <v>2805</v>
      </c>
      <c r="W4" s="176" t="s">
        <v>2805</v>
      </c>
      <c r="X4" s="176" t="s">
        <v>2805</v>
      </c>
      <c r="Y4" s="176" t="s">
        <v>2805</v>
      </c>
      <c r="Z4" s="176" t="s">
        <v>2805</v>
      </c>
      <c r="AA4" s="176" t="s">
        <v>2805</v>
      </c>
      <c r="AB4" s="176" t="str">
        <f>_xlfn.IFNA(VLOOKUP(C4,'INFORM Severity - hidden'!$C$5:$G$155,5,FALSE),"-")</f>
        <v>-</v>
      </c>
    </row>
    <row r="5" spans="1:28" x14ac:dyDescent="0.3">
      <c r="A5" s="11" t="s">
        <v>1</v>
      </c>
      <c r="B5" s="11" t="s">
        <v>815</v>
      </c>
      <c r="C5" s="11" t="s">
        <v>2938</v>
      </c>
      <c r="D5" s="175" t="str">
        <f t="shared" si="0"/>
        <v>-</v>
      </c>
      <c r="E5" s="176">
        <v>3.8</v>
      </c>
      <c r="F5" s="176" t="s">
        <v>2805</v>
      </c>
      <c r="G5" s="176" t="s">
        <v>2805</v>
      </c>
      <c r="H5" s="176" t="s">
        <v>2805</v>
      </c>
      <c r="I5" s="176" t="s">
        <v>2805</v>
      </c>
      <c r="J5" s="176" t="s">
        <v>2805</v>
      </c>
      <c r="K5" s="176" t="s">
        <v>2805</v>
      </c>
      <c r="L5" s="176" t="s">
        <v>2805</v>
      </c>
      <c r="M5" s="176" t="s">
        <v>2805</v>
      </c>
      <c r="N5" s="176" t="s">
        <v>2805</v>
      </c>
      <c r="O5" s="176" t="s">
        <v>2805</v>
      </c>
      <c r="P5" s="176" t="s">
        <v>2805</v>
      </c>
      <c r="Q5" s="176" t="s">
        <v>2805</v>
      </c>
      <c r="R5" s="176" t="s">
        <v>2805</v>
      </c>
      <c r="S5" s="176" t="s">
        <v>2805</v>
      </c>
      <c r="T5" s="176" t="s">
        <v>2805</v>
      </c>
      <c r="U5" s="176" t="s">
        <v>2805</v>
      </c>
      <c r="V5" s="176" t="s">
        <v>2805</v>
      </c>
      <c r="W5" s="176" t="s">
        <v>2805</v>
      </c>
      <c r="X5" s="176" t="s">
        <v>2805</v>
      </c>
      <c r="Y5" s="176" t="s">
        <v>2805</v>
      </c>
      <c r="Z5" s="176" t="s">
        <v>2805</v>
      </c>
      <c r="AA5" s="176" t="s">
        <v>2805</v>
      </c>
      <c r="AB5" s="176" t="str">
        <f>_xlfn.IFNA(VLOOKUP(C5,'INFORM Severity - hidden'!$C$5:$G$155,5,FALSE),"-")</f>
        <v>-</v>
      </c>
    </row>
    <row r="6" spans="1:28" x14ac:dyDescent="0.3">
      <c r="A6" s="11" t="s">
        <v>1</v>
      </c>
      <c r="B6" s="11" t="s">
        <v>1271</v>
      </c>
      <c r="C6" s="11" t="s">
        <v>2970</v>
      </c>
      <c r="D6" s="175" t="str">
        <f t="shared" si="0"/>
        <v>-</v>
      </c>
      <c r="E6" s="176" t="s">
        <v>2805</v>
      </c>
      <c r="F6" s="176" t="s">
        <v>2805</v>
      </c>
      <c r="G6" s="176">
        <v>2.5</v>
      </c>
      <c r="H6" s="176">
        <v>2.2000000000000002</v>
      </c>
      <c r="I6" s="176" t="s">
        <v>2805</v>
      </c>
      <c r="J6" s="176" t="s">
        <v>2805</v>
      </c>
      <c r="K6" s="176" t="s">
        <v>2805</v>
      </c>
      <c r="L6" s="176" t="s">
        <v>2805</v>
      </c>
      <c r="M6" s="176" t="s">
        <v>2805</v>
      </c>
      <c r="N6" s="176" t="s">
        <v>2805</v>
      </c>
      <c r="O6" s="176" t="s">
        <v>2805</v>
      </c>
      <c r="P6" s="176" t="s">
        <v>2805</v>
      </c>
      <c r="Q6" s="176" t="s">
        <v>2805</v>
      </c>
      <c r="R6" s="176" t="s">
        <v>2805</v>
      </c>
      <c r="S6" s="176" t="s">
        <v>2805</v>
      </c>
      <c r="T6" s="176" t="s">
        <v>2805</v>
      </c>
      <c r="U6" s="176" t="s">
        <v>2805</v>
      </c>
      <c r="V6" s="176" t="s">
        <v>2805</v>
      </c>
      <c r="W6" s="176" t="s">
        <v>2805</v>
      </c>
      <c r="X6" s="176" t="s">
        <v>2805</v>
      </c>
      <c r="Y6" s="176" t="s">
        <v>2805</v>
      </c>
      <c r="Z6" s="176" t="s">
        <v>2805</v>
      </c>
      <c r="AA6" s="176" t="s">
        <v>2805</v>
      </c>
      <c r="AB6" s="176" t="str">
        <f>_xlfn.IFNA(VLOOKUP(C6,'INFORM Severity - hidden'!$C$5:$G$155,5,FALSE),"-")</f>
        <v>-</v>
      </c>
    </row>
    <row r="7" spans="1:28" x14ac:dyDescent="0.3">
      <c r="A7" s="11" t="s">
        <v>7</v>
      </c>
      <c r="B7" s="11" t="s">
        <v>982</v>
      </c>
      <c r="C7" s="11" t="s">
        <v>2808</v>
      </c>
      <c r="D7" s="175" t="str">
        <f t="shared" si="0"/>
        <v>-</v>
      </c>
      <c r="E7" s="176" t="s">
        <v>2805</v>
      </c>
      <c r="F7" s="176" t="s">
        <v>2805</v>
      </c>
      <c r="G7" s="176" t="s">
        <v>2805</v>
      </c>
      <c r="H7" s="176" t="s">
        <v>2805</v>
      </c>
      <c r="I7" s="176" t="s">
        <v>2805</v>
      </c>
      <c r="J7" s="176" t="s">
        <v>2805</v>
      </c>
      <c r="K7" s="176" t="s">
        <v>2805</v>
      </c>
      <c r="L7" s="176" t="s">
        <v>2805</v>
      </c>
      <c r="M7" s="176" t="s">
        <v>2805</v>
      </c>
      <c r="N7" s="176" t="s">
        <v>2805</v>
      </c>
      <c r="O7" s="176" t="s">
        <v>2805</v>
      </c>
      <c r="P7" s="176" t="s">
        <v>2805</v>
      </c>
      <c r="Q7" s="176" t="s">
        <v>2805</v>
      </c>
      <c r="R7" s="176" t="s">
        <v>2805</v>
      </c>
      <c r="S7" s="176" t="s">
        <v>2805</v>
      </c>
      <c r="T7" s="176" t="s">
        <v>2805</v>
      </c>
      <c r="U7" s="176" t="s">
        <v>2805</v>
      </c>
      <c r="V7" s="176" t="s">
        <v>2805</v>
      </c>
      <c r="W7" s="176" t="s">
        <v>2805</v>
      </c>
      <c r="X7" s="176" t="s">
        <v>2805</v>
      </c>
      <c r="Y7" s="176" t="s">
        <v>2805</v>
      </c>
      <c r="Z7" s="176" t="s">
        <v>2805</v>
      </c>
      <c r="AA7" s="176" t="s">
        <v>2805</v>
      </c>
      <c r="AB7" s="176" t="str">
        <f>_xlfn.IFNA(VLOOKUP(C7,'INFORM Severity - hidden'!$C$5:$G$155,5,FALSE),"-")</f>
        <v>-</v>
      </c>
    </row>
    <row r="8" spans="1:28" x14ac:dyDescent="0.3">
      <c r="A8" s="11" t="s">
        <v>3</v>
      </c>
      <c r="B8" s="11" t="s">
        <v>982</v>
      </c>
      <c r="C8" s="11" t="s">
        <v>2806</v>
      </c>
      <c r="D8" s="175" t="str">
        <f t="shared" si="0"/>
        <v>-</v>
      </c>
      <c r="E8" s="176" t="s">
        <v>2805</v>
      </c>
      <c r="F8" s="176" t="s">
        <v>2805</v>
      </c>
      <c r="G8" s="176" t="s">
        <v>2805</v>
      </c>
      <c r="H8" s="176" t="s">
        <v>2805</v>
      </c>
      <c r="I8" s="176" t="s">
        <v>2805</v>
      </c>
      <c r="J8" s="176" t="s">
        <v>2805</v>
      </c>
      <c r="K8" s="176" t="s">
        <v>2805</v>
      </c>
      <c r="L8" s="176" t="s">
        <v>2805</v>
      </c>
      <c r="M8" s="176" t="s">
        <v>2805</v>
      </c>
      <c r="N8" s="176" t="s">
        <v>2805</v>
      </c>
      <c r="O8" s="176" t="s">
        <v>2805</v>
      </c>
      <c r="P8" s="176" t="s">
        <v>2805</v>
      </c>
      <c r="Q8" s="176" t="s">
        <v>2805</v>
      </c>
      <c r="R8" s="176" t="s">
        <v>2805</v>
      </c>
      <c r="S8" s="176" t="s">
        <v>2805</v>
      </c>
      <c r="T8" s="176" t="s">
        <v>2805</v>
      </c>
      <c r="U8" s="176" t="s">
        <v>2805</v>
      </c>
      <c r="V8" s="176" t="s">
        <v>2805</v>
      </c>
      <c r="W8" s="176" t="s">
        <v>2805</v>
      </c>
      <c r="X8" s="176" t="s">
        <v>2805</v>
      </c>
      <c r="Y8" s="176" t="s">
        <v>2805</v>
      </c>
      <c r="Z8" s="176" t="s">
        <v>2805</v>
      </c>
      <c r="AA8" s="176" t="s">
        <v>2805</v>
      </c>
      <c r="AB8" s="176" t="str">
        <f>_xlfn.IFNA(VLOOKUP(C8,'INFORM Severity - hidden'!$C$5:$G$155,5,FALSE),"-")</f>
        <v>-</v>
      </c>
    </row>
    <row r="9" spans="1:28" x14ac:dyDescent="0.3">
      <c r="A9" s="11" t="s">
        <v>11</v>
      </c>
      <c r="B9" s="11" t="s">
        <v>982</v>
      </c>
      <c r="C9" s="11" t="s">
        <v>2810</v>
      </c>
      <c r="D9" s="175" t="str">
        <f t="shared" si="0"/>
        <v>-</v>
      </c>
      <c r="E9" s="176" t="s">
        <v>2805</v>
      </c>
      <c r="F9" s="176" t="s">
        <v>2805</v>
      </c>
      <c r="G9" s="176" t="s">
        <v>2805</v>
      </c>
      <c r="H9" s="176" t="s">
        <v>2805</v>
      </c>
      <c r="I9" s="176" t="s">
        <v>2805</v>
      </c>
      <c r="J9" s="176" t="s">
        <v>2805</v>
      </c>
      <c r="K9" s="176" t="s">
        <v>2805</v>
      </c>
      <c r="L9" s="176" t="s">
        <v>2805</v>
      </c>
      <c r="M9" s="176" t="s">
        <v>2805</v>
      </c>
      <c r="N9" s="176" t="s">
        <v>2805</v>
      </c>
      <c r="O9" s="176" t="s">
        <v>2805</v>
      </c>
      <c r="P9" s="176" t="s">
        <v>2805</v>
      </c>
      <c r="Q9" s="176" t="s">
        <v>2805</v>
      </c>
      <c r="R9" s="176" t="s">
        <v>2805</v>
      </c>
      <c r="S9" s="176" t="s">
        <v>2805</v>
      </c>
      <c r="T9" s="176" t="s">
        <v>2805</v>
      </c>
      <c r="U9" s="176" t="s">
        <v>2805</v>
      </c>
      <c r="V9" s="176" t="s">
        <v>2805</v>
      </c>
      <c r="W9" s="176" t="s">
        <v>2805</v>
      </c>
      <c r="X9" s="176" t="s">
        <v>2805</v>
      </c>
      <c r="Y9" s="176" t="s">
        <v>2805</v>
      </c>
      <c r="Z9" s="176" t="s">
        <v>2805</v>
      </c>
      <c r="AA9" s="176" t="s">
        <v>2805</v>
      </c>
      <c r="AB9" s="176" t="str">
        <f>_xlfn.IFNA(VLOOKUP(C9,'INFORM Severity - hidden'!$C$5:$G$155,5,FALSE),"-")</f>
        <v>-</v>
      </c>
    </row>
    <row r="10" spans="1:28" x14ac:dyDescent="0.3">
      <c r="A10" s="11" t="s">
        <v>11</v>
      </c>
      <c r="B10" s="11" t="s">
        <v>830</v>
      </c>
      <c r="C10" s="11" t="s">
        <v>2939</v>
      </c>
      <c r="D10" s="175" t="str">
        <f t="shared" si="0"/>
        <v>-</v>
      </c>
      <c r="E10" s="176" t="s">
        <v>2805</v>
      </c>
      <c r="F10" s="176">
        <v>0.9</v>
      </c>
      <c r="G10" s="176" t="s">
        <v>2805</v>
      </c>
      <c r="H10" s="176" t="s">
        <v>2805</v>
      </c>
      <c r="I10" s="176" t="s">
        <v>2805</v>
      </c>
      <c r="J10" s="176" t="s">
        <v>2805</v>
      </c>
      <c r="K10" s="176" t="s">
        <v>2805</v>
      </c>
      <c r="L10" s="176" t="s">
        <v>2805</v>
      </c>
      <c r="M10" s="176" t="s">
        <v>2805</v>
      </c>
      <c r="N10" s="176" t="s">
        <v>2805</v>
      </c>
      <c r="O10" s="176" t="s">
        <v>2805</v>
      </c>
      <c r="P10" s="176" t="s">
        <v>2805</v>
      </c>
      <c r="Q10" s="176" t="s">
        <v>2805</v>
      </c>
      <c r="R10" s="176" t="s">
        <v>2805</v>
      </c>
      <c r="S10" s="176" t="s">
        <v>2805</v>
      </c>
      <c r="T10" s="176" t="s">
        <v>2805</v>
      </c>
      <c r="U10" s="176" t="s">
        <v>2805</v>
      </c>
      <c r="V10" s="176" t="s">
        <v>2805</v>
      </c>
      <c r="W10" s="176" t="s">
        <v>2805</v>
      </c>
      <c r="X10" s="176" t="s">
        <v>2805</v>
      </c>
      <c r="Y10" s="176" t="s">
        <v>2805</v>
      </c>
      <c r="Z10" s="176" t="s">
        <v>2805</v>
      </c>
      <c r="AA10" s="176" t="s">
        <v>2805</v>
      </c>
      <c r="AB10" s="176" t="str">
        <f>_xlfn.IFNA(VLOOKUP(C10,'INFORM Severity - hidden'!$C$5:$G$155,5,FALSE),"-")</f>
        <v>-</v>
      </c>
    </row>
    <row r="11" spans="1:28" x14ac:dyDescent="0.3">
      <c r="A11" s="11" t="s">
        <v>13</v>
      </c>
      <c r="B11" s="11" t="s">
        <v>982</v>
      </c>
      <c r="C11" s="11" t="s">
        <v>2811</v>
      </c>
      <c r="D11" s="175" t="str">
        <f t="shared" si="0"/>
        <v>-</v>
      </c>
      <c r="E11" s="176" t="s">
        <v>2805</v>
      </c>
      <c r="F11" s="176" t="s">
        <v>2805</v>
      </c>
      <c r="G11" s="176" t="s">
        <v>2805</v>
      </c>
      <c r="H11" s="176" t="s">
        <v>2805</v>
      </c>
      <c r="I11" s="176" t="s">
        <v>2805</v>
      </c>
      <c r="J11" s="176" t="s">
        <v>2805</v>
      </c>
      <c r="K11" s="176" t="s">
        <v>2805</v>
      </c>
      <c r="L11" s="176" t="s">
        <v>2805</v>
      </c>
      <c r="M11" s="176" t="s">
        <v>2805</v>
      </c>
      <c r="N11" s="176" t="s">
        <v>2805</v>
      </c>
      <c r="O11" s="176" t="s">
        <v>2805</v>
      </c>
      <c r="P11" s="176" t="s">
        <v>2805</v>
      </c>
      <c r="Q11" s="176" t="s">
        <v>2805</v>
      </c>
      <c r="R11" s="176" t="s">
        <v>2805</v>
      </c>
      <c r="S11" s="176" t="s">
        <v>2805</v>
      </c>
      <c r="T11" s="176" t="s">
        <v>2805</v>
      </c>
      <c r="U11" s="176" t="s">
        <v>2805</v>
      </c>
      <c r="V11" s="176" t="s">
        <v>2805</v>
      </c>
      <c r="W11" s="176" t="s">
        <v>2805</v>
      </c>
      <c r="X11" s="176" t="s">
        <v>2805</v>
      </c>
      <c r="Y11" s="176" t="s">
        <v>2805</v>
      </c>
      <c r="Z11" s="176" t="s">
        <v>2805</v>
      </c>
      <c r="AA11" s="176" t="s">
        <v>2805</v>
      </c>
      <c r="AB11" s="176" t="str">
        <f>_xlfn.IFNA(VLOOKUP(C11,'INFORM Severity - hidden'!$C$5:$G$155,5,FALSE),"-")</f>
        <v>-</v>
      </c>
    </row>
    <row r="12" spans="1:28" x14ac:dyDescent="0.3">
      <c r="A12" s="11" t="s">
        <v>13</v>
      </c>
      <c r="B12" s="11" t="s">
        <v>3526</v>
      </c>
      <c r="C12" s="11" t="s">
        <v>3527</v>
      </c>
      <c r="D12" s="175" t="str">
        <f t="shared" si="0"/>
        <v>-</v>
      </c>
      <c r="E12" s="176" t="s">
        <v>2805</v>
      </c>
      <c r="F12" s="176" t="s">
        <v>2805</v>
      </c>
      <c r="G12" s="176" t="s">
        <v>2805</v>
      </c>
      <c r="H12" s="176" t="s">
        <v>2805</v>
      </c>
      <c r="I12" s="176" t="s">
        <v>2805</v>
      </c>
      <c r="J12" s="176" t="s">
        <v>2805</v>
      </c>
      <c r="K12" s="176" t="s">
        <v>2805</v>
      </c>
      <c r="L12" s="176" t="s">
        <v>2805</v>
      </c>
      <c r="M12" s="176" t="s">
        <v>2805</v>
      </c>
      <c r="N12" s="176" t="s">
        <v>2805</v>
      </c>
      <c r="O12" s="176" t="s">
        <v>2805</v>
      </c>
      <c r="P12" s="176" t="s">
        <v>2805</v>
      </c>
      <c r="Q12" s="176" t="s">
        <v>2805</v>
      </c>
      <c r="R12" s="176" t="s">
        <v>2805</v>
      </c>
      <c r="S12" s="176" t="s">
        <v>2805</v>
      </c>
      <c r="T12" s="176" t="s">
        <v>2805</v>
      </c>
      <c r="U12" s="176" t="s">
        <v>2805</v>
      </c>
      <c r="V12" s="176" t="s">
        <v>2805</v>
      </c>
      <c r="W12" s="176" t="s">
        <v>2805</v>
      </c>
      <c r="X12" s="176" t="s">
        <v>2805</v>
      </c>
      <c r="Y12" s="176" t="s">
        <v>2805</v>
      </c>
      <c r="Z12" s="176" t="s">
        <v>2805</v>
      </c>
      <c r="AA12" s="176" t="s">
        <v>446</v>
      </c>
      <c r="AB12" s="176" t="str">
        <f>_xlfn.IFNA(VLOOKUP(C12,'INFORM Severity - hidden'!$C$5:$G$155,5,FALSE),"-")</f>
        <v>x</v>
      </c>
    </row>
    <row r="13" spans="1:28" x14ac:dyDescent="0.3">
      <c r="A13" s="11" t="s">
        <v>9</v>
      </c>
      <c r="B13" s="11" t="s">
        <v>982</v>
      </c>
      <c r="C13" s="11" t="s">
        <v>2809</v>
      </c>
      <c r="D13" s="175" t="str">
        <f t="shared" si="0"/>
        <v>-</v>
      </c>
      <c r="E13" s="176" t="s">
        <v>2805</v>
      </c>
      <c r="F13" s="176" t="s">
        <v>2805</v>
      </c>
      <c r="G13" s="176" t="s">
        <v>2805</v>
      </c>
      <c r="H13" s="176" t="s">
        <v>2805</v>
      </c>
      <c r="I13" s="176" t="s">
        <v>2805</v>
      </c>
      <c r="J13" s="176" t="s">
        <v>2805</v>
      </c>
      <c r="K13" s="176" t="s">
        <v>2805</v>
      </c>
      <c r="L13" s="176" t="s">
        <v>2805</v>
      </c>
      <c r="M13" s="176" t="s">
        <v>2805</v>
      </c>
      <c r="N13" s="176" t="s">
        <v>2805</v>
      </c>
      <c r="O13" s="176" t="s">
        <v>2805</v>
      </c>
      <c r="P13" s="176" t="s">
        <v>2805</v>
      </c>
      <c r="Q13" s="176" t="s">
        <v>2805</v>
      </c>
      <c r="R13" s="176" t="s">
        <v>2805</v>
      </c>
      <c r="S13" s="176" t="s">
        <v>2805</v>
      </c>
      <c r="T13" s="176" t="s">
        <v>2805</v>
      </c>
      <c r="U13" s="176" t="s">
        <v>2805</v>
      </c>
      <c r="V13" s="176" t="s">
        <v>2805</v>
      </c>
      <c r="W13" s="176" t="s">
        <v>2805</v>
      </c>
      <c r="X13" s="176" t="s">
        <v>2805</v>
      </c>
      <c r="Y13" s="176" t="s">
        <v>2805</v>
      </c>
      <c r="Z13" s="176" t="s">
        <v>2805</v>
      </c>
      <c r="AA13" s="176" t="s">
        <v>2805</v>
      </c>
      <c r="AB13" s="176" t="str">
        <f>_xlfn.IFNA(VLOOKUP(C13,'INFORM Severity - hidden'!$C$5:$G$155,5,FALSE),"-")</f>
        <v>-</v>
      </c>
    </row>
    <row r="14" spans="1:28" x14ac:dyDescent="0.3">
      <c r="A14" s="11" t="s">
        <v>19</v>
      </c>
      <c r="B14" s="11" t="s">
        <v>982</v>
      </c>
      <c r="C14" s="11" t="s">
        <v>2812</v>
      </c>
      <c r="D14" s="175" t="str">
        <f t="shared" si="0"/>
        <v>-</v>
      </c>
      <c r="E14" s="176" t="s">
        <v>2805</v>
      </c>
      <c r="F14" s="176" t="s">
        <v>2805</v>
      </c>
      <c r="G14" s="176" t="s">
        <v>2805</v>
      </c>
      <c r="H14" s="176" t="s">
        <v>2805</v>
      </c>
      <c r="I14" s="176" t="s">
        <v>2805</v>
      </c>
      <c r="J14" s="176" t="s">
        <v>2805</v>
      </c>
      <c r="K14" s="176" t="s">
        <v>2805</v>
      </c>
      <c r="L14" s="176" t="s">
        <v>2805</v>
      </c>
      <c r="M14" s="176" t="s">
        <v>2805</v>
      </c>
      <c r="N14" s="176" t="s">
        <v>2805</v>
      </c>
      <c r="O14" s="176" t="s">
        <v>2805</v>
      </c>
      <c r="P14" s="176" t="s">
        <v>2805</v>
      </c>
      <c r="Q14" s="176" t="s">
        <v>2805</v>
      </c>
      <c r="R14" s="176" t="s">
        <v>2805</v>
      </c>
      <c r="S14" s="176" t="s">
        <v>2805</v>
      </c>
      <c r="T14" s="176" t="s">
        <v>2805</v>
      </c>
      <c r="U14" s="176" t="s">
        <v>2805</v>
      </c>
      <c r="V14" s="176" t="s">
        <v>2805</v>
      </c>
      <c r="W14" s="176" t="s">
        <v>2805</v>
      </c>
      <c r="X14" s="176" t="s">
        <v>2805</v>
      </c>
      <c r="Y14" s="176" t="s">
        <v>2805</v>
      </c>
      <c r="Z14" s="176" t="s">
        <v>2805</v>
      </c>
      <c r="AA14" s="176" t="s">
        <v>2805</v>
      </c>
      <c r="AB14" s="176" t="str">
        <f>_xlfn.IFNA(VLOOKUP(C14,'INFORM Severity - hidden'!$C$5:$G$155,5,FALSE),"-")</f>
        <v>-</v>
      </c>
    </row>
    <row r="15" spans="1:28" x14ac:dyDescent="0.3">
      <c r="A15" s="11" t="s">
        <v>19</v>
      </c>
      <c r="B15" s="11" t="s">
        <v>3530</v>
      </c>
      <c r="C15" s="11" t="s">
        <v>3531</v>
      </c>
      <c r="D15" s="175" t="str">
        <f t="shared" si="0"/>
        <v>-</v>
      </c>
      <c r="E15" s="176" t="s">
        <v>2805</v>
      </c>
      <c r="F15" s="176" t="s">
        <v>2805</v>
      </c>
      <c r="G15" s="176" t="s">
        <v>2805</v>
      </c>
      <c r="H15" s="176" t="s">
        <v>2805</v>
      </c>
      <c r="I15" s="176" t="s">
        <v>2805</v>
      </c>
      <c r="J15" s="176" t="s">
        <v>2805</v>
      </c>
      <c r="K15" s="176" t="s">
        <v>2805</v>
      </c>
      <c r="L15" s="176" t="s">
        <v>2805</v>
      </c>
      <c r="M15" s="176" t="s">
        <v>2805</v>
      </c>
      <c r="N15" s="176" t="s">
        <v>2805</v>
      </c>
      <c r="O15" s="176" t="s">
        <v>2805</v>
      </c>
      <c r="P15" s="176" t="s">
        <v>2805</v>
      </c>
      <c r="Q15" s="176" t="s">
        <v>2805</v>
      </c>
      <c r="R15" s="176" t="s">
        <v>2805</v>
      </c>
      <c r="S15" s="176" t="s">
        <v>2805</v>
      </c>
      <c r="T15" s="176" t="s">
        <v>2805</v>
      </c>
      <c r="U15" s="176" t="s">
        <v>2805</v>
      </c>
      <c r="V15" s="176" t="s">
        <v>2805</v>
      </c>
      <c r="W15" s="176" t="s">
        <v>2805</v>
      </c>
      <c r="X15" s="176" t="s">
        <v>2805</v>
      </c>
      <c r="Y15" s="176" t="s">
        <v>2805</v>
      </c>
      <c r="Z15" s="176" t="s">
        <v>2805</v>
      </c>
      <c r="AA15" s="176" t="s">
        <v>446</v>
      </c>
      <c r="AB15" s="176" t="str">
        <f>_xlfn.IFNA(VLOOKUP(C15,'INFORM Severity - hidden'!$C$5:$G$155,5,FALSE),"-")</f>
        <v>x</v>
      </c>
    </row>
    <row r="16" spans="1:28" x14ac:dyDescent="0.3">
      <c r="A16" s="11" t="s">
        <v>51</v>
      </c>
      <c r="B16" s="11" t="s">
        <v>1393</v>
      </c>
      <c r="C16" s="11" t="s">
        <v>2704</v>
      </c>
      <c r="D16" s="175" t="str">
        <f t="shared" si="0"/>
        <v>Stable</v>
      </c>
      <c r="E16" s="176" t="s">
        <v>2805</v>
      </c>
      <c r="F16" s="176">
        <v>3.5</v>
      </c>
      <c r="G16" s="176">
        <v>3.5</v>
      </c>
      <c r="H16" s="176">
        <v>3.8</v>
      </c>
      <c r="I16" s="176">
        <v>3.8</v>
      </c>
      <c r="J16" s="176">
        <v>3.8</v>
      </c>
      <c r="K16" s="176">
        <v>3.8</v>
      </c>
      <c r="L16" s="176">
        <v>3.8</v>
      </c>
      <c r="M16" s="176">
        <v>3.8</v>
      </c>
      <c r="N16" s="176">
        <v>3.8</v>
      </c>
      <c r="O16" s="176">
        <v>3.8</v>
      </c>
      <c r="P16" s="176">
        <v>3.8</v>
      </c>
      <c r="Q16" s="176">
        <v>3.7</v>
      </c>
      <c r="R16" s="176">
        <v>3.7</v>
      </c>
      <c r="S16" s="176">
        <v>3.3</v>
      </c>
      <c r="T16" s="176">
        <v>3.3</v>
      </c>
      <c r="U16" s="176">
        <v>3.3</v>
      </c>
      <c r="V16" s="176">
        <v>3.3</v>
      </c>
      <c r="W16" s="176">
        <v>3.3</v>
      </c>
      <c r="X16" s="176">
        <v>3.3</v>
      </c>
      <c r="Y16" s="176">
        <v>3.3</v>
      </c>
      <c r="Z16" s="176">
        <v>3.3</v>
      </c>
      <c r="AA16" s="176">
        <v>3.3</v>
      </c>
      <c r="AB16" s="176">
        <f>_xlfn.IFNA(VLOOKUP(C16,'INFORM Severity - hidden'!$C$5:$G$155,5,FALSE),"-")</f>
        <v>3.3</v>
      </c>
    </row>
    <row r="17" spans="1:28" x14ac:dyDescent="0.3">
      <c r="A17" s="11" t="s">
        <v>51</v>
      </c>
      <c r="B17" s="11" t="s">
        <v>838</v>
      </c>
      <c r="C17" s="11" t="s">
        <v>2941</v>
      </c>
      <c r="D17" s="175" t="str">
        <f t="shared" si="0"/>
        <v>-</v>
      </c>
      <c r="E17" s="176" t="s">
        <v>2805</v>
      </c>
      <c r="F17" s="176">
        <v>3.5</v>
      </c>
      <c r="G17" s="176">
        <v>3.5</v>
      </c>
      <c r="H17" s="176" t="s">
        <v>2805</v>
      </c>
      <c r="I17" s="176" t="s">
        <v>2805</v>
      </c>
      <c r="J17" s="176" t="s">
        <v>2805</v>
      </c>
      <c r="K17" s="176" t="s">
        <v>2805</v>
      </c>
      <c r="L17" s="176" t="s">
        <v>2805</v>
      </c>
      <c r="M17" s="176" t="s">
        <v>2805</v>
      </c>
      <c r="N17" s="176" t="s">
        <v>2805</v>
      </c>
      <c r="O17" s="176" t="s">
        <v>2805</v>
      </c>
      <c r="P17" s="176" t="s">
        <v>2805</v>
      </c>
      <c r="Q17" s="176" t="s">
        <v>2805</v>
      </c>
      <c r="R17" s="176" t="s">
        <v>2805</v>
      </c>
      <c r="S17" s="176" t="s">
        <v>2805</v>
      </c>
      <c r="T17" s="176" t="s">
        <v>2805</v>
      </c>
      <c r="U17" s="176" t="s">
        <v>2805</v>
      </c>
      <c r="V17" s="176" t="s">
        <v>2805</v>
      </c>
      <c r="W17" s="176" t="s">
        <v>2805</v>
      </c>
      <c r="X17" s="176" t="s">
        <v>2805</v>
      </c>
      <c r="Y17" s="176" t="s">
        <v>2805</v>
      </c>
      <c r="Z17" s="176" t="s">
        <v>2805</v>
      </c>
      <c r="AA17" s="176" t="s">
        <v>2805</v>
      </c>
      <c r="AB17" s="176" t="str">
        <f>_xlfn.IFNA(VLOOKUP(C17,'INFORM Severity - hidden'!$C$5:$G$155,5,FALSE),"-")</f>
        <v>-</v>
      </c>
    </row>
    <row r="18" spans="1:28" x14ac:dyDescent="0.3">
      <c r="A18" s="11" t="s">
        <v>51</v>
      </c>
      <c r="B18" s="11" t="s">
        <v>1152</v>
      </c>
      <c r="C18" s="11" t="s">
        <v>2942</v>
      </c>
      <c r="D18" s="175" t="str">
        <f t="shared" si="0"/>
        <v>-</v>
      </c>
      <c r="E18" s="176" t="s">
        <v>2805</v>
      </c>
      <c r="F18" s="176">
        <v>1.7</v>
      </c>
      <c r="G18" s="176">
        <v>1.7</v>
      </c>
      <c r="H18" s="176" t="s">
        <v>2805</v>
      </c>
      <c r="I18" s="176" t="s">
        <v>2805</v>
      </c>
      <c r="J18" s="176" t="s">
        <v>2805</v>
      </c>
      <c r="K18" s="176" t="s">
        <v>2805</v>
      </c>
      <c r="L18" s="176" t="s">
        <v>2805</v>
      </c>
      <c r="M18" s="176" t="s">
        <v>2805</v>
      </c>
      <c r="N18" s="176" t="s">
        <v>2805</v>
      </c>
      <c r="O18" s="176" t="s">
        <v>2805</v>
      </c>
      <c r="P18" s="176" t="s">
        <v>2805</v>
      </c>
      <c r="Q18" s="176" t="s">
        <v>2805</v>
      </c>
      <c r="R18" s="176" t="s">
        <v>2805</v>
      </c>
      <c r="S18" s="176" t="s">
        <v>2805</v>
      </c>
      <c r="T18" s="176" t="s">
        <v>2805</v>
      </c>
      <c r="U18" s="176" t="s">
        <v>2805</v>
      </c>
      <c r="V18" s="176" t="s">
        <v>2805</v>
      </c>
      <c r="W18" s="176" t="s">
        <v>2805</v>
      </c>
      <c r="X18" s="176" t="s">
        <v>2805</v>
      </c>
      <c r="Y18" s="176" t="s">
        <v>2805</v>
      </c>
      <c r="Z18" s="176" t="s">
        <v>2805</v>
      </c>
      <c r="AA18" s="176" t="s">
        <v>2805</v>
      </c>
      <c r="AB18" s="176" t="str">
        <f>_xlfn.IFNA(VLOOKUP(C18,'INFORM Severity - hidden'!$C$5:$G$155,5,FALSE),"-")</f>
        <v>-</v>
      </c>
    </row>
    <row r="19" spans="1:28" x14ac:dyDescent="0.3">
      <c r="A19" s="11" t="s">
        <v>35</v>
      </c>
      <c r="B19" s="11" t="s">
        <v>982</v>
      </c>
      <c r="C19" s="11" t="s">
        <v>2818</v>
      </c>
      <c r="D19" s="175" t="str">
        <f t="shared" si="0"/>
        <v>-</v>
      </c>
      <c r="E19" s="176" t="s">
        <v>2805</v>
      </c>
      <c r="F19" s="176" t="s">
        <v>2805</v>
      </c>
      <c r="G19" s="176" t="s">
        <v>2805</v>
      </c>
      <c r="H19" s="176" t="s">
        <v>2805</v>
      </c>
      <c r="I19" s="176" t="s">
        <v>2805</v>
      </c>
      <c r="J19" s="176" t="s">
        <v>2805</v>
      </c>
      <c r="K19" s="176" t="s">
        <v>2805</v>
      </c>
      <c r="L19" s="176" t="s">
        <v>2805</v>
      </c>
      <c r="M19" s="176" t="s">
        <v>2805</v>
      </c>
      <c r="N19" s="176" t="s">
        <v>2805</v>
      </c>
      <c r="O19" s="176" t="s">
        <v>2805</v>
      </c>
      <c r="P19" s="176" t="s">
        <v>2805</v>
      </c>
      <c r="Q19" s="176" t="s">
        <v>2805</v>
      </c>
      <c r="R19" s="176" t="s">
        <v>2805</v>
      </c>
      <c r="S19" s="176" t="s">
        <v>2805</v>
      </c>
      <c r="T19" s="176" t="s">
        <v>2805</v>
      </c>
      <c r="U19" s="176" t="s">
        <v>2805</v>
      </c>
      <c r="V19" s="176" t="s">
        <v>2805</v>
      </c>
      <c r="W19" s="176" t="s">
        <v>2805</v>
      </c>
      <c r="X19" s="176" t="s">
        <v>2805</v>
      </c>
      <c r="Y19" s="176" t="s">
        <v>2805</v>
      </c>
      <c r="Z19" s="176" t="s">
        <v>2805</v>
      </c>
      <c r="AA19" s="176" t="s">
        <v>2805</v>
      </c>
      <c r="AB19" s="176" t="str">
        <f>_xlfn.IFNA(VLOOKUP(C19,'INFORM Severity - hidden'!$C$5:$G$155,5,FALSE),"-")</f>
        <v>-</v>
      </c>
    </row>
    <row r="20" spans="1:28" x14ac:dyDescent="0.3">
      <c r="A20" s="11" t="s">
        <v>49</v>
      </c>
      <c r="B20" s="11" t="s">
        <v>982</v>
      </c>
      <c r="C20" s="11" t="s">
        <v>2827</v>
      </c>
      <c r="D20" s="175" t="str">
        <f t="shared" si="0"/>
        <v>-</v>
      </c>
      <c r="E20" s="176" t="s">
        <v>2805</v>
      </c>
      <c r="F20" s="176" t="s">
        <v>2805</v>
      </c>
      <c r="G20" s="176" t="s">
        <v>2805</v>
      </c>
      <c r="H20" s="176" t="s">
        <v>2805</v>
      </c>
      <c r="I20" s="176" t="s">
        <v>2805</v>
      </c>
      <c r="J20" s="176" t="s">
        <v>2805</v>
      </c>
      <c r="K20" s="176" t="s">
        <v>2805</v>
      </c>
      <c r="L20" s="176" t="s">
        <v>2805</v>
      </c>
      <c r="M20" s="176" t="s">
        <v>2805</v>
      </c>
      <c r="N20" s="176" t="s">
        <v>2805</v>
      </c>
      <c r="O20" s="176" t="s">
        <v>2805</v>
      </c>
      <c r="P20" s="176" t="s">
        <v>2805</v>
      </c>
      <c r="Q20" s="176" t="s">
        <v>2805</v>
      </c>
      <c r="R20" s="176" t="s">
        <v>2805</v>
      </c>
      <c r="S20" s="176" t="s">
        <v>2805</v>
      </c>
      <c r="T20" s="176" t="s">
        <v>2805</v>
      </c>
      <c r="U20" s="176" t="s">
        <v>2805</v>
      </c>
      <c r="V20" s="176" t="s">
        <v>2805</v>
      </c>
      <c r="W20" s="176" t="s">
        <v>2805</v>
      </c>
      <c r="X20" s="176" t="s">
        <v>2805</v>
      </c>
      <c r="Y20" s="176" t="s">
        <v>2805</v>
      </c>
      <c r="Z20" s="176" t="s">
        <v>2805</v>
      </c>
      <c r="AA20" s="176" t="s">
        <v>2805</v>
      </c>
      <c r="AB20" s="176" t="str">
        <f>_xlfn.IFNA(VLOOKUP(C20,'INFORM Severity - hidden'!$C$5:$G$155,5,FALSE),"-")</f>
        <v>-</v>
      </c>
    </row>
    <row r="21" spans="1:28" x14ac:dyDescent="0.3">
      <c r="A21" s="11" t="s">
        <v>49</v>
      </c>
      <c r="B21" s="11" t="s">
        <v>857</v>
      </c>
      <c r="C21" s="11" t="s">
        <v>861</v>
      </c>
      <c r="D21" s="175" t="str">
        <f t="shared" si="0"/>
        <v>Stable</v>
      </c>
      <c r="E21" s="176" t="s">
        <v>2805</v>
      </c>
      <c r="F21" s="176">
        <v>3</v>
      </c>
      <c r="G21" s="176">
        <v>3.1</v>
      </c>
      <c r="H21" s="176">
        <v>3.2</v>
      </c>
      <c r="I21" s="176">
        <v>3.2</v>
      </c>
      <c r="J21" s="176">
        <v>3.1</v>
      </c>
      <c r="K21" s="176">
        <v>3.2</v>
      </c>
      <c r="L21" s="176">
        <v>3.2</v>
      </c>
      <c r="M21" s="176">
        <v>3.2</v>
      </c>
      <c r="N21" s="176">
        <v>3.2</v>
      </c>
      <c r="O21" s="176">
        <v>3.2</v>
      </c>
      <c r="P21" s="176">
        <v>3.2</v>
      </c>
      <c r="Q21" s="176">
        <v>3.2</v>
      </c>
      <c r="R21" s="176">
        <v>3.4</v>
      </c>
      <c r="S21" s="176">
        <v>3.4</v>
      </c>
      <c r="T21" s="176">
        <v>3.4</v>
      </c>
      <c r="U21" s="176">
        <v>3.4</v>
      </c>
      <c r="V21" s="176">
        <v>3.9</v>
      </c>
      <c r="W21" s="176">
        <v>3.9</v>
      </c>
      <c r="X21" s="176">
        <v>3.9</v>
      </c>
      <c r="Y21" s="176">
        <v>3.8</v>
      </c>
      <c r="Z21" s="176">
        <v>3.9</v>
      </c>
      <c r="AA21" s="176">
        <v>3.9</v>
      </c>
      <c r="AB21" s="176">
        <f>_xlfn.IFNA(VLOOKUP(C21,'INFORM Severity - hidden'!$C$5:$G$155,5,FALSE),"-")</f>
        <v>4</v>
      </c>
    </row>
    <row r="22" spans="1:28" x14ac:dyDescent="0.3">
      <c r="A22" s="11" t="s">
        <v>49</v>
      </c>
      <c r="B22" s="11" t="s">
        <v>3049</v>
      </c>
      <c r="C22" s="11" t="s">
        <v>3050</v>
      </c>
      <c r="D22" s="175" t="str">
        <f t="shared" si="0"/>
        <v>-</v>
      </c>
      <c r="E22" s="176" t="s">
        <v>2805</v>
      </c>
      <c r="F22" s="176" t="s">
        <v>2805</v>
      </c>
      <c r="G22" s="176" t="s">
        <v>2805</v>
      </c>
      <c r="H22" s="176" t="s">
        <v>2805</v>
      </c>
      <c r="I22" s="176" t="s">
        <v>2805</v>
      </c>
      <c r="J22" s="176" t="s">
        <v>2805</v>
      </c>
      <c r="K22" s="176" t="s">
        <v>2805</v>
      </c>
      <c r="L22" s="176" t="s">
        <v>2805</v>
      </c>
      <c r="M22" s="176" t="s">
        <v>2805</v>
      </c>
      <c r="N22" s="176" t="s">
        <v>2805</v>
      </c>
      <c r="O22" s="176" t="s">
        <v>2805</v>
      </c>
      <c r="P22" s="176" t="s">
        <v>2805</v>
      </c>
      <c r="Q22" s="176" t="s">
        <v>2805</v>
      </c>
      <c r="R22" s="176" t="s">
        <v>2805</v>
      </c>
      <c r="S22" s="176" t="s">
        <v>2805</v>
      </c>
      <c r="T22" s="176" t="s">
        <v>2805</v>
      </c>
      <c r="U22" s="176" t="s">
        <v>2805</v>
      </c>
      <c r="V22" s="176" t="s">
        <v>2805</v>
      </c>
      <c r="W22" s="176" t="s">
        <v>2805</v>
      </c>
      <c r="X22" s="176" t="s">
        <v>2805</v>
      </c>
      <c r="Y22" s="176">
        <v>2.4</v>
      </c>
      <c r="Z22" s="176">
        <v>2.4</v>
      </c>
      <c r="AA22" s="176">
        <v>2.4</v>
      </c>
      <c r="AB22" s="176">
        <f>_xlfn.IFNA(VLOOKUP(C22,'INFORM Severity - hidden'!$C$5:$G$155,5,FALSE),"-")</f>
        <v>2.4</v>
      </c>
    </row>
    <row r="23" spans="1:28" x14ac:dyDescent="0.3">
      <c r="A23" s="11" t="s">
        <v>49</v>
      </c>
      <c r="B23" s="11" t="s">
        <v>3432</v>
      </c>
      <c r="C23" s="11" t="s">
        <v>3434</v>
      </c>
      <c r="D23" s="175" t="str">
        <f t="shared" si="0"/>
        <v>-</v>
      </c>
      <c r="E23" s="176" t="s">
        <v>2805</v>
      </c>
      <c r="F23" s="176" t="s">
        <v>2805</v>
      </c>
      <c r="G23" s="176" t="s">
        <v>2805</v>
      </c>
      <c r="H23" s="176" t="s">
        <v>2805</v>
      </c>
      <c r="I23" s="176" t="s">
        <v>2805</v>
      </c>
      <c r="J23" s="176" t="s">
        <v>2805</v>
      </c>
      <c r="K23" s="176" t="s">
        <v>2805</v>
      </c>
      <c r="L23" s="176" t="s">
        <v>2805</v>
      </c>
      <c r="M23" s="176" t="s">
        <v>2805</v>
      </c>
      <c r="N23" s="176" t="s">
        <v>2805</v>
      </c>
      <c r="O23" s="176" t="s">
        <v>2805</v>
      </c>
      <c r="P23" s="176" t="s">
        <v>2805</v>
      </c>
      <c r="Q23" s="176" t="s">
        <v>2805</v>
      </c>
      <c r="R23" s="176" t="s">
        <v>2805</v>
      </c>
      <c r="S23" s="176" t="s">
        <v>2805</v>
      </c>
      <c r="T23" s="176" t="s">
        <v>2805</v>
      </c>
      <c r="U23" s="176" t="s">
        <v>2805</v>
      </c>
      <c r="V23" s="176" t="s">
        <v>2805</v>
      </c>
      <c r="W23" s="176" t="s">
        <v>2805</v>
      </c>
      <c r="X23" s="176" t="s">
        <v>2805</v>
      </c>
      <c r="Y23" s="176" t="s">
        <v>2805</v>
      </c>
      <c r="Z23" s="176" t="s">
        <v>2805</v>
      </c>
      <c r="AA23" s="176">
        <v>3.9</v>
      </c>
      <c r="AB23" s="176">
        <f>_xlfn.IFNA(VLOOKUP(C23,'INFORM Severity - hidden'!$C$5:$G$155,5,FALSE),"-")</f>
        <v>3.9</v>
      </c>
    </row>
    <row r="24" spans="1:28" x14ac:dyDescent="0.3">
      <c r="A24" s="11" t="s">
        <v>25</v>
      </c>
      <c r="B24" s="11" t="s">
        <v>2339</v>
      </c>
      <c r="C24" s="11" t="s">
        <v>2340</v>
      </c>
      <c r="D24" s="175" t="str">
        <f t="shared" si="0"/>
        <v>-</v>
      </c>
      <c r="E24" s="176" t="s">
        <v>2805</v>
      </c>
      <c r="F24" s="176" t="s">
        <v>2805</v>
      </c>
      <c r="G24" s="176" t="s">
        <v>2805</v>
      </c>
      <c r="H24" s="176" t="s">
        <v>2805</v>
      </c>
      <c r="I24" s="176" t="s">
        <v>2805</v>
      </c>
      <c r="J24" s="176" t="s">
        <v>2805</v>
      </c>
      <c r="K24" s="176" t="s">
        <v>2805</v>
      </c>
      <c r="L24" s="176" t="s">
        <v>2805</v>
      </c>
      <c r="M24" s="176" t="s">
        <v>2805</v>
      </c>
      <c r="N24" s="176" t="s">
        <v>2805</v>
      </c>
      <c r="O24" s="176" t="s">
        <v>2805</v>
      </c>
      <c r="P24" s="176" t="s">
        <v>2805</v>
      </c>
      <c r="Q24" s="176" t="s">
        <v>2805</v>
      </c>
      <c r="R24" s="176" t="s">
        <v>2805</v>
      </c>
      <c r="S24" s="176" t="s">
        <v>2805</v>
      </c>
      <c r="T24" s="176" t="s">
        <v>2805</v>
      </c>
      <c r="U24" s="176" t="s">
        <v>2805</v>
      </c>
      <c r="V24" s="176">
        <v>2.9</v>
      </c>
      <c r="W24" s="176">
        <v>3.2</v>
      </c>
      <c r="X24" s="176">
        <v>3.2</v>
      </c>
      <c r="Y24" s="176">
        <v>3.2</v>
      </c>
      <c r="Z24" s="176">
        <v>2.9</v>
      </c>
      <c r="AA24" s="176">
        <v>2.9</v>
      </c>
      <c r="AB24" s="176" t="str">
        <f>_xlfn.IFNA(VLOOKUP(C24,'INFORM Severity - hidden'!$C$5:$G$155,5,FALSE),"-")</f>
        <v>-</v>
      </c>
    </row>
    <row r="25" spans="1:28" x14ac:dyDescent="0.3">
      <c r="A25" s="11" t="s">
        <v>25</v>
      </c>
      <c r="B25" s="11" t="s">
        <v>712</v>
      </c>
      <c r="C25" s="11" t="s">
        <v>723</v>
      </c>
      <c r="D25" s="175" t="str">
        <f t="shared" si="0"/>
        <v>Increasing</v>
      </c>
      <c r="E25" s="176" t="s">
        <v>2805</v>
      </c>
      <c r="F25" s="176">
        <v>3.3</v>
      </c>
      <c r="G25" s="176">
        <v>3.3</v>
      </c>
      <c r="H25" s="176">
        <v>3.1</v>
      </c>
      <c r="I25" s="176">
        <v>3.1</v>
      </c>
      <c r="J25" s="176">
        <v>3.1</v>
      </c>
      <c r="K25" s="176">
        <v>3.1</v>
      </c>
      <c r="L25" s="176">
        <v>3.1</v>
      </c>
      <c r="M25" s="176">
        <v>3.1</v>
      </c>
      <c r="N25" s="176">
        <v>3.2</v>
      </c>
      <c r="O25" s="176">
        <v>3.2</v>
      </c>
      <c r="P25" s="176">
        <v>3.2</v>
      </c>
      <c r="Q25" s="176">
        <v>3.2</v>
      </c>
      <c r="R25" s="176">
        <v>3.2</v>
      </c>
      <c r="S25" s="176">
        <v>3.1</v>
      </c>
      <c r="T25" s="176">
        <v>3.1</v>
      </c>
      <c r="U25" s="176">
        <v>3.1</v>
      </c>
      <c r="V25" s="176">
        <v>3.2</v>
      </c>
      <c r="W25" s="176">
        <v>3.2</v>
      </c>
      <c r="X25" s="176">
        <v>3.2</v>
      </c>
      <c r="Y25" s="176">
        <v>3.2</v>
      </c>
      <c r="Z25" s="176">
        <v>3.2</v>
      </c>
      <c r="AA25" s="176">
        <v>3.3</v>
      </c>
      <c r="AB25" s="176">
        <f>_xlfn.IFNA(VLOOKUP(C25,'INFORM Severity - hidden'!$C$5:$G$155,5,FALSE),"-")</f>
        <v>3.3</v>
      </c>
    </row>
    <row r="26" spans="1:28" x14ac:dyDescent="0.3">
      <c r="A26" s="11" t="s">
        <v>25</v>
      </c>
      <c r="B26" s="11" t="s">
        <v>1568</v>
      </c>
      <c r="C26" s="11" t="s">
        <v>2988</v>
      </c>
      <c r="D26" s="175" t="str">
        <f t="shared" si="0"/>
        <v>-</v>
      </c>
      <c r="E26" s="176" t="s">
        <v>2805</v>
      </c>
      <c r="F26" s="176" t="s">
        <v>2805</v>
      </c>
      <c r="G26" s="176" t="s">
        <v>2805</v>
      </c>
      <c r="H26" s="176" t="s">
        <v>2805</v>
      </c>
      <c r="I26" s="176" t="s">
        <v>2805</v>
      </c>
      <c r="J26" s="176" t="s">
        <v>2805</v>
      </c>
      <c r="K26" s="176" t="s">
        <v>2805</v>
      </c>
      <c r="L26" s="176" t="s">
        <v>2805</v>
      </c>
      <c r="M26" s="176" t="s">
        <v>2805</v>
      </c>
      <c r="N26" s="176" t="s">
        <v>2805</v>
      </c>
      <c r="O26" s="176" t="s">
        <v>2805</v>
      </c>
      <c r="P26" s="176" t="s">
        <v>2805</v>
      </c>
      <c r="Q26" s="176" t="s">
        <v>2805</v>
      </c>
      <c r="R26" s="176" t="s">
        <v>2805</v>
      </c>
      <c r="S26" s="176" t="s">
        <v>2805</v>
      </c>
      <c r="T26" s="176" t="s">
        <v>2805</v>
      </c>
      <c r="U26" s="176" t="s">
        <v>2805</v>
      </c>
      <c r="V26" s="176" t="s">
        <v>2805</v>
      </c>
      <c r="W26" s="176" t="s">
        <v>2805</v>
      </c>
      <c r="X26" s="176" t="s">
        <v>2805</v>
      </c>
      <c r="Y26" s="176" t="s">
        <v>2805</v>
      </c>
      <c r="Z26" s="176" t="s">
        <v>2805</v>
      </c>
      <c r="AA26" s="176">
        <v>2.4</v>
      </c>
      <c r="AB26" s="176" t="str">
        <f>_xlfn.IFNA(VLOOKUP(C26,'INFORM Severity - hidden'!$C$5:$G$155,5,FALSE),"-")</f>
        <v>-</v>
      </c>
    </row>
    <row r="27" spans="1:28" x14ac:dyDescent="0.3">
      <c r="A27" s="11" t="s">
        <v>25</v>
      </c>
      <c r="B27" s="11" t="s">
        <v>1569</v>
      </c>
      <c r="C27" s="11" t="s">
        <v>2989</v>
      </c>
      <c r="D27" s="175" t="str">
        <f t="shared" si="0"/>
        <v>-</v>
      </c>
      <c r="E27" s="176" t="s">
        <v>2805</v>
      </c>
      <c r="F27" s="176" t="s">
        <v>2805</v>
      </c>
      <c r="G27" s="176" t="s">
        <v>2805</v>
      </c>
      <c r="H27" s="176" t="s">
        <v>2805</v>
      </c>
      <c r="I27" s="176" t="s">
        <v>2805</v>
      </c>
      <c r="J27" s="176" t="s">
        <v>2805</v>
      </c>
      <c r="K27" s="176" t="s">
        <v>2805</v>
      </c>
      <c r="L27" s="176" t="s">
        <v>2805</v>
      </c>
      <c r="M27" s="176" t="s">
        <v>2805</v>
      </c>
      <c r="N27" s="176" t="s">
        <v>2805</v>
      </c>
      <c r="O27" s="176" t="s">
        <v>2805</v>
      </c>
      <c r="P27" s="176" t="s">
        <v>2805</v>
      </c>
      <c r="Q27" s="176" t="s">
        <v>2805</v>
      </c>
      <c r="R27" s="176" t="s">
        <v>2805</v>
      </c>
      <c r="S27" s="176" t="s">
        <v>2805</v>
      </c>
      <c r="T27" s="176" t="s">
        <v>2805</v>
      </c>
      <c r="U27" s="176" t="s">
        <v>2805</v>
      </c>
      <c r="V27" s="176" t="s">
        <v>2805</v>
      </c>
      <c r="W27" s="176" t="s">
        <v>2805</v>
      </c>
      <c r="X27" s="176" t="s">
        <v>2805</v>
      </c>
      <c r="Y27" s="176" t="s">
        <v>2805</v>
      </c>
      <c r="Z27" s="176" t="s">
        <v>2805</v>
      </c>
      <c r="AA27" s="176" t="s">
        <v>2805</v>
      </c>
      <c r="AB27" s="176" t="str">
        <f>_xlfn.IFNA(VLOOKUP(C27,'INFORM Severity - hidden'!$C$5:$G$155,5,FALSE),"-")</f>
        <v>-</v>
      </c>
    </row>
    <row r="28" spans="1:28" x14ac:dyDescent="0.3">
      <c r="A28" s="11" t="s">
        <v>25</v>
      </c>
      <c r="B28" s="11" t="s">
        <v>1771</v>
      </c>
      <c r="C28" s="11" t="s">
        <v>2994</v>
      </c>
      <c r="D28" s="175" t="str">
        <f t="shared" si="0"/>
        <v>-</v>
      </c>
      <c r="E28" s="176" t="s">
        <v>2805</v>
      </c>
      <c r="F28" s="176" t="s">
        <v>2805</v>
      </c>
      <c r="G28" s="176" t="s">
        <v>2805</v>
      </c>
      <c r="H28" s="176" t="s">
        <v>2805</v>
      </c>
      <c r="I28" s="176" t="s">
        <v>2805</v>
      </c>
      <c r="J28" s="176" t="s">
        <v>2805</v>
      </c>
      <c r="K28" s="176" t="s">
        <v>2805</v>
      </c>
      <c r="L28" s="176" t="s">
        <v>2805</v>
      </c>
      <c r="M28" s="176" t="s">
        <v>2805</v>
      </c>
      <c r="N28" s="176" t="s">
        <v>2805</v>
      </c>
      <c r="O28" s="176" t="s">
        <v>2805</v>
      </c>
      <c r="P28" s="176" t="s">
        <v>2805</v>
      </c>
      <c r="Q28" s="176" t="s">
        <v>2805</v>
      </c>
      <c r="R28" s="176" t="s">
        <v>2805</v>
      </c>
      <c r="S28" s="176" t="s">
        <v>2805</v>
      </c>
      <c r="T28" s="176" t="s">
        <v>2805</v>
      </c>
      <c r="U28" s="176" t="s">
        <v>2805</v>
      </c>
      <c r="V28" s="176" t="s">
        <v>2805</v>
      </c>
      <c r="W28" s="176" t="s">
        <v>2805</v>
      </c>
      <c r="X28" s="176" t="s">
        <v>2805</v>
      </c>
      <c r="Y28" s="176" t="s">
        <v>2805</v>
      </c>
      <c r="Z28" s="176" t="s">
        <v>2805</v>
      </c>
      <c r="AA28" s="176" t="s">
        <v>2805</v>
      </c>
      <c r="AB28" s="176" t="str">
        <f>_xlfn.IFNA(VLOOKUP(C28,'INFORM Severity - hidden'!$C$5:$G$155,5,FALSE),"-")</f>
        <v>-</v>
      </c>
    </row>
    <row r="29" spans="1:28" x14ac:dyDescent="0.3">
      <c r="A29" s="11" t="s">
        <v>25</v>
      </c>
      <c r="B29" s="11" t="s">
        <v>2341</v>
      </c>
      <c r="C29" s="11" t="s">
        <v>2719</v>
      </c>
      <c r="D29" s="175" t="str">
        <f t="shared" si="0"/>
        <v>-</v>
      </c>
      <c r="E29" s="176" t="s">
        <v>2805</v>
      </c>
      <c r="F29" s="176" t="s">
        <v>2805</v>
      </c>
      <c r="G29" s="176" t="s">
        <v>2805</v>
      </c>
      <c r="H29" s="176" t="s">
        <v>2805</v>
      </c>
      <c r="I29" s="176" t="s">
        <v>2805</v>
      </c>
      <c r="J29" s="176" t="s">
        <v>2805</v>
      </c>
      <c r="K29" s="176" t="s">
        <v>2805</v>
      </c>
      <c r="L29" s="176" t="s">
        <v>2805</v>
      </c>
      <c r="M29" s="176" t="s">
        <v>2805</v>
      </c>
      <c r="N29" s="176" t="s">
        <v>2805</v>
      </c>
      <c r="O29" s="176" t="s">
        <v>2805</v>
      </c>
      <c r="P29" s="176" t="s">
        <v>2805</v>
      </c>
      <c r="Q29" s="176" t="s">
        <v>2805</v>
      </c>
      <c r="R29" s="176" t="s">
        <v>2805</v>
      </c>
      <c r="S29" s="176" t="s">
        <v>2805</v>
      </c>
      <c r="T29" s="176" t="s">
        <v>2805</v>
      </c>
      <c r="U29" s="176" t="s">
        <v>2805</v>
      </c>
      <c r="V29" s="176">
        <v>2.4</v>
      </c>
      <c r="W29" s="176">
        <v>2.5</v>
      </c>
      <c r="X29" s="176">
        <v>2.5</v>
      </c>
      <c r="Y29" s="176">
        <v>2.5</v>
      </c>
      <c r="Z29" s="176">
        <v>2.5</v>
      </c>
      <c r="AA29" s="176" t="s">
        <v>2805</v>
      </c>
      <c r="AB29" s="176" t="str">
        <f>_xlfn.IFNA(VLOOKUP(C29,'INFORM Severity - hidden'!$C$5:$G$155,5,FALSE),"-")</f>
        <v>-</v>
      </c>
    </row>
    <row r="30" spans="1:28" x14ac:dyDescent="0.3">
      <c r="A30" s="11" t="s">
        <v>25</v>
      </c>
      <c r="B30" s="11" t="s">
        <v>1568</v>
      </c>
      <c r="C30" s="11" t="s">
        <v>3009</v>
      </c>
      <c r="D30" s="175" t="str">
        <f t="shared" si="0"/>
        <v>-</v>
      </c>
      <c r="E30" s="176" t="s">
        <v>2805</v>
      </c>
      <c r="F30" s="176" t="s">
        <v>2805</v>
      </c>
      <c r="G30" s="176" t="s">
        <v>2805</v>
      </c>
      <c r="H30" s="176" t="s">
        <v>2805</v>
      </c>
      <c r="I30" s="176" t="s">
        <v>2805</v>
      </c>
      <c r="J30" s="176" t="s">
        <v>2805</v>
      </c>
      <c r="K30" s="176" t="s">
        <v>2805</v>
      </c>
      <c r="L30" s="176" t="s">
        <v>2805</v>
      </c>
      <c r="M30" s="176" t="s">
        <v>2805</v>
      </c>
      <c r="N30" s="176" t="s">
        <v>2805</v>
      </c>
      <c r="O30" s="176" t="s">
        <v>2805</v>
      </c>
      <c r="P30" s="176" t="s">
        <v>2805</v>
      </c>
      <c r="Q30" s="176" t="s">
        <v>2805</v>
      </c>
      <c r="R30" s="176" t="s">
        <v>2805</v>
      </c>
      <c r="S30" s="176" t="s">
        <v>2805</v>
      </c>
      <c r="T30" s="176" t="s">
        <v>2805</v>
      </c>
      <c r="U30" s="176" t="s">
        <v>2805</v>
      </c>
      <c r="V30" s="176" t="s">
        <v>2805</v>
      </c>
      <c r="W30" s="176" t="s">
        <v>2805</v>
      </c>
      <c r="X30" s="176" t="s">
        <v>2805</v>
      </c>
      <c r="Y30" s="176">
        <v>2.8</v>
      </c>
      <c r="Z30" s="176">
        <v>2.8</v>
      </c>
      <c r="AA30" s="176" t="s">
        <v>2805</v>
      </c>
      <c r="AB30" s="176" t="str">
        <f>_xlfn.IFNA(VLOOKUP(C30,'INFORM Severity - hidden'!$C$5:$G$155,5,FALSE),"-")</f>
        <v>-</v>
      </c>
    </row>
    <row r="31" spans="1:28" x14ac:dyDescent="0.3">
      <c r="A31" s="11" t="s">
        <v>47</v>
      </c>
      <c r="B31" s="11" t="s">
        <v>982</v>
      </c>
      <c r="C31" s="11" t="s">
        <v>2826</v>
      </c>
      <c r="D31" s="175" t="str">
        <f t="shared" si="0"/>
        <v>-</v>
      </c>
      <c r="E31" s="176" t="s">
        <v>2805</v>
      </c>
      <c r="F31" s="176" t="s">
        <v>2805</v>
      </c>
      <c r="G31" s="176" t="s">
        <v>2805</v>
      </c>
      <c r="H31" s="176" t="s">
        <v>2805</v>
      </c>
      <c r="I31" s="176" t="s">
        <v>2805</v>
      </c>
      <c r="J31" s="176" t="s">
        <v>2805</v>
      </c>
      <c r="K31" s="176" t="s">
        <v>2805</v>
      </c>
      <c r="L31" s="176" t="s">
        <v>2805</v>
      </c>
      <c r="M31" s="176" t="s">
        <v>2805</v>
      </c>
      <c r="N31" s="176" t="s">
        <v>2805</v>
      </c>
      <c r="O31" s="176" t="s">
        <v>2805</v>
      </c>
      <c r="P31" s="176" t="s">
        <v>2805</v>
      </c>
      <c r="Q31" s="176" t="s">
        <v>2805</v>
      </c>
      <c r="R31" s="176" t="s">
        <v>2805</v>
      </c>
      <c r="S31" s="176" t="s">
        <v>2805</v>
      </c>
      <c r="T31" s="176" t="s">
        <v>2805</v>
      </c>
      <c r="U31" s="176" t="s">
        <v>2805</v>
      </c>
      <c r="V31" s="176" t="s">
        <v>2805</v>
      </c>
      <c r="W31" s="176" t="s">
        <v>2805</v>
      </c>
      <c r="X31" s="176" t="s">
        <v>2805</v>
      </c>
      <c r="Y31" s="176" t="s">
        <v>2805</v>
      </c>
      <c r="Z31" s="176" t="s">
        <v>2805</v>
      </c>
      <c r="AA31" s="176" t="s">
        <v>2805</v>
      </c>
      <c r="AB31" s="176" t="str">
        <f>_xlfn.IFNA(VLOOKUP(C31,'INFORM Severity - hidden'!$C$5:$G$155,5,FALSE),"-")</f>
        <v>-</v>
      </c>
    </row>
    <row r="32" spans="1:28" x14ac:dyDescent="0.3">
      <c r="A32" s="11" t="s">
        <v>23</v>
      </c>
      <c r="B32" s="11" t="s">
        <v>982</v>
      </c>
      <c r="C32" s="11" t="s">
        <v>2814</v>
      </c>
      <c r="D32" s="175" t="str">
        <f t="shared" si="0"/>
        <v>-</v>
      </c>
      <c r="E32" s="176" t="s">
        <v>2805</v>
      </c>
      <c r="F32" s="176" t="s">
        <v>2805</v>
      </c>
      <c r="G32" s="176" t="s">
        <v>2805</v>
      </c>
      <c r="H32" s="176" t="s">
        <v>2805</v>
      </c>
      <c r="I32" s="176" t="s">
        <v>2805</v>
      </c>
      <c r="J32" s="176" t="s">
        <v>2805</v>
      </c>
      <c r="K32" s="176" t="s">
        <v>2805</v>
      </c>
      <c r="L32" s="176" t="s">
        <v>2805</v>
      </c>
      <c r="M32" s="176" t="s">
        <v>2805</v>
      </c>
      <c r="N32" s="176" t="s">
        <v>2805</v>
      </c>
      <c r="O32" s="176" t="s">
        <v>2805</v>
      </c>
      <c r="P32" s="176" t="s">
        <v>2805</v>
      </c>
      <c r="Q32" s="176" t="s">
        <v>2805</v>
      </c>
      <c r="R32" s="176" t="s">
        <v>2805</v>
      </c>
      <c r="S32" s="176" t="s">
        <v>2805</v>
      </c>
      <c r="T32" s="176" t="s">
        <v>2805</v>
      </c>
      <c r="U32" s="176" t="s">
        <v>2805</v>
      </c>
      <c r="V32" s="176" t="s">
        <v>2805</v>
      </c>
      <c r="W32" s="176" t="s">
        <v>2805</v>
      </c>
      <c r="X32" s="176" t="s">
        <v>2805</v>
      </c>
      <c r="Y32" s="176" t="s">
        <v>2805</v>
      </c>
      <c r="Z32" s="176" t="s">
        <v>2805</v>
      </c>
      <c r="AA32" s="176" t="s">
        <v>2805</v>
      </c>
      <c r="AB32" s="176" t="str">
        <f>_xlfn.IFNA(VLOOKUP(C32,'INFORM Severity - hidden'!$C$5:$G$155,5,FALSE),"-")</f>
        <v>-</v>
      </c>
    </row>
    <row r="33" spans="1:28" x14ac:dyDescent="0.3">
      <c r="A33" s="11" t="s">
        <v>21</v>
      </c>
      <c r="B33" s="11" t="s">
        <v>982</v>
      </c>
      <c r="C33" s="11" t="s">
        <v>2813</v>
      </c>
      <c r="D33" s="175" t="str">
        <f t="shared" si="0"/>
        <v>-</v>
      </c>
      <c r="E33" s="176" t="s">
        <v>2805</v>
      </c>
      <c r="F33" s="176" t="s">
        <v>2805</v>
      </c>
      <c r="G33" s="176" t="s">
        <v>2805</v>
      </c>
      <c r="H33" s="176" t="s">
        <v>2805</v>
      </c>
      <c r="I33" s="176" t="s">
        <v>2805</v>
      </c>
      <c r="J33" s="176" t="s">
        <v>2805</v>
      </c>
      <c r="K33" s="176" t="s">
        <v>2805</v>
      </c>
      <c r="L33" s="176" t="s">
        <v>2805</v>
      </c>
      <c r="M33" s="176" t="s">
        <v>2805</v>
      </c>
      <c r="N33" s="176" t="s">
        <v>2805</v>
      </c>
      <c r="O33" s="176" t="s">
        <v>2805</v>
      </c>
      <c r="P33" s="176" t="s">
        <v>2805</v>
      </c>
      <c r="Q33" s="176" t="s">
        <v>2805</v>
      </c>
      <c r="R33" s="176" t="s">
        <v>2805</v>
      </c>
      <c r="S33" s="176" t="s">
        <v>2805</v>
      </c>
      <c r="T33" s="176" t="s">
        <v>2805</v>
      </c>
      <c r="U33" s="176" t="s">
        <v>2805</v>
      </c>
      <c r="V33" s="176" t="s">
        <v>2805</v>
      </c>
      <c r="W33" s="176" t="s">
        <v>2805</v>
      </c>
      <c r="X33" s="176" t="s">
        <v>2805</v>
      </c>
      <c r="Y33" s="176" t="s">
        <v>2805</v>
      </c>
      <c r="Z33" s="176" t="s">
        <v>2805</v>
      </c>
      <c r="AA33" s="176" t="s">
        <v>2805</v>
      </c>
      <c r="AB33" s="176" t="str">
        <f>_xlfn.IFNA(VLOOKUP(C33,'INFORM Severity - hidden'!$C$5:$G$155,5,FALSE),"-")</f>
        <v>-</v>
      </c>
    </row>
    <row r="34" spans="1:28" x14ac:dyDescent="0.3">
      <c r="A34" s="11" t="s">
        <v>21</v>
      </c>
      <c r="B34" s="11" t="s">
        <v>1598</v>
      </c>
      <c r="C34" s="11" t="s">
        <v>2990</v>
      </c>
      <c r="D34" s="175" t="str">
        <f t="shared" si="0"/>
        <v>-</v>
      </c>
      <c r="E34" s="176" t="s">
        <v>2805</v>
      </c>
      <c r="F34" s="176" t="s">
        <v>2805</v>
      </c>
      <c r="G34" s="176" t="s">
        <v>2805</v>
      </c>
      <c r="H34" s="176" t="s">
        <v>2805</v>
      </c>
      <c r="I34" s="176" t="s">
        <v>2805</v>
      </c>
      <c r="J34" s="176" t="s">
        <v>2805</v>
      </c>
      <c r="K34" s="176" t="s">
        <v>2805</v>
      </c>
      <c r="L34" s="176" t="s">
        <v>2805</v>
      </c>
      <c r="M34" s="176" t="s">
        <v>2805</v>
      </c>
      <c r="N34" s="176">
        <v>1.7</v>
      </c>
      <c r="O34" s="176">
        <v>1.7</v>
      </c>
      <c r="P34" s="176">
        <v>1.7</v>
      </c>
      <c r="Q34" s="176">
        <v>1.7</v>
      </c>
      <c r="R34" s="176">
        <v>1.7</v>
      </c>
      <c r="S34" s="176" t="s">
        <v>2805</v>
      </c>
      <c r="T34" s="176" t="s">
        <v>2805</v>
      </c>
      <c r="U34" s="176" t="s">
        <v>2805</v>
      </c>
      <c r="V34" s="176" t="s">
        <v>2805</v>
      </c>
      <c r="W34" s="176" t="s">
        <v>2805</v>
      </c>
      <c r="X34" s="176" t="s">
        <v>2805</v>
      </c>
      <c r="Y34" s="176" t="s">
        <v>2805</v>
      </c>
      <c r="Z34" s="176" t="s">
        <v>2805</v>
      </c>
      <c r="AA34" s="176" t="s">
        <v>2805</v>
      </c>
      <c r="AB34" s="176" t="str">
        <f>_xlfn.IFNA(VLOOKUP(C34,'INFORM Severity - hidden'!$C$5:$G$155,5,FALSE),"-")</f>
        <v>-</v>
      </c>
    </row>
    <row r="35" spans="1:28" x14ac:dyDescent="0.3">
      <c r="A35" s="11" t="s">
        <v>40</v>
      </c>
      <c r="B35" s="11" t="s">
        <v>982</v>
      </c>
      <c r="C35" s="11" t="s">
        <v>2821</v>
      </c>
      <c r="D35" s="175" t="str">
        <f t="shared" si="0"/>
        <v>-</v>
      </c>
      <c r="E35" s="176" t="s">
        <v>2805</v>
      </c>
      <c r="F35" s="176" t="s">
        <v>2805</v>
      </c>
      <c r="G35" s="176" t="s">
        <v>2805</v>
      </c>
      <c r="H35" s="176" t="s">
        <v>2805</v>
      </c>
      <c r="I35" s="176" t="s">
        <v>2805</v>
      </c>
      <c r="J35" s="176" t="s">
        <v>2805</v>
      </c>
      <c r="K35" s="176" t="s">
        <v>2805</v>
      </c>
      <c r="L35" s="176" t="s">
        <v>2805</v>
      </c>
      <c r="M35" s="176" t="s">
        <v>2805</v>
      </c>
      <c r="N35" s="176" t="s">
        <v>2805</v>
      </c>
      <c r="O35" s="176" t="s">
        <v>2805</v>
      </c>
      <c r="P35" s="176" t="s">
        <v>2805</v>
      </c>
      <c r="Q35" s="176" t="s">
        <v>2805</v>
      </c>
      <c r="R35" s="176" t="s">
        <v>2805</v>
      </c>
      <c r="S35" s="176" t="s">
        <v>2805</v>
      </c>
      <c r="T35" s="176" t="s">
        <v>2805</v>
      </c>
      <c r="U35" s="176" t="s">
        <v>2805</v>
      </c>
      <c r="V35" s="176" t="s">
        <v>2805</v>
      </c>
      <c r="W35" s="176" t="s">
        <v>2805</v>
      </c>
      <c r="X35" s="176" t="s">
        <v>2805</v>
      </c>
      <c r="Y35" s="176" t="s">
        <v>2805</v>
      </c>
      <c r="Z35" s="176" t="s">
        <v>2805</v>
      </c>
      <c r="AA35" s="176" t="s">
        <v>2805</v>
      </c>
      <c r="AB35" s="176" t="str">
        <f>_xlfn.IFNA(VLOOKUP(C35,'INFORM Severity - hidden'!$C$5:$G$155,5,FALSE),"-")</f>
        <v>-</v>
      </c>
    </row>
    <row r="36" spans="1:28" x14ac:dyDescent="0.3">
      <c r="A36" s="11" t="s">
        <v>40</v>
      </c>
      <c r="B36" s="11" t="s">
        <v>854</v>
      </c>
      <c r="C36" s="11" t="s">
        <v>2940</v>
      </c>
      <c r="D36" s="175" t="str">
        <f t="shared" si="0"/>
        <v>-</v>
      </c>
      <c r="E36" s="176" t="s">
        <v>2805</v>
      </c>
      <c r="F36" s="176">
        <v>0.8</v>
      </c>
      <c r="G36" s="176" t="s">
        <v>2805</v>
      </c>
      <c r="H36" s="176" t="s">
        <v>2805</v>
      </c>
      <c r="I36" s="176" t="s">
        <v>2805</v>
      </c>
      <c r="J36" s="176" t="s">
        <v>2805</v>
      </c>
      <c r="K36" s="176" t="s">
        <v>2805</v>
      </c>
      <c r="L36" s="176" t="s">
        <v>2805</v>
      </c>
      <c r="M36" s="176" t="s">
        <v>2805</v>
      </c>
      <c r="N36" s="176" t="s">
        <v>2805</v>
      </c>
      <c r="O36" s="176" t="s">
        <v>2805</v>
      </c>
      <c r="P36" s="176" t="s">
        <v>2805</v>
      </c>
      <c r="Q36" s="176" t="s">
        <v>2805</v>
      </c>
      <c r="R36" s="176" t="s">
        <v>2805</v>
      </c>
      <c r="S36" s="176" t="s">
        <v>2805</v>
      </c>
      <c r="T36" s="176" t="s">
        <v>2805</v>
      </c>
      <c r="U36" s="176" t="s">
        <v>2805</v>
      </c>
      <c r="V36" s="176" t="s">
        <v>2805</v>
      </c>
      <c r="W36" s="176" t="s">
        <v>2805</v>
      </c>
      <c r="X36" s="176" t="s">
        <v>2805</v>
      </c>
      <c r="Y36" s="176" t="s">
        <v>2805</v>
      </c>
      <c r="Z36" s="176" t="s">
        <v>2805</v>
      </c>
      <c r="AA36" s="176" t="s">
        <v>2805</v>
      </c>
      <c r="AB36" s="176" t="str">
        <f>_xlfn.IFNA(VLOOKUP(C36,'INFORM Severity - hidden'!$C$5:$G$155,5,FALSE),"-")</f>
        <v>-</v>
      </c>
    </row>
    <row r="37" spans="1:28" x14ac:dyDescent="0.3">
      <c r="A37" s="11" t="s">
        <v>29</v>
      </c>
      <c r="B37" s="11" t="s">
        <v>982</v>
      </c>
      <c r="C37" s="11" t="s">
        <v>2816</v>
      </c>
      <c r="D37" s="175" t="str">
        <f t="shared" si="0"/>
        <v>-</v>
      </c>
      <c r="E37" s="176" t="s">
        <v>2805</v>
      </c>
      <c r="F37" s="176" t="s">
        <v>2805</v>
      </c>
      <c r="G37" s="176" t="s">
        <v>2805</v>
      </c>
      <c r="H37" s="176" t="s">
        <v>2805</v>
      </c>
      <c r="I37" s="176" t="s">
        <v>2805</v>
      </c>
      <c r="J37" s="176" t="s">
        <v>2805</v>
      </c>
      <c r="K37" s="176" t="s">
        <v>2805</v>
      </c>
      <c r="L37" s="176" t="s">
        <v>2805</v>
      </c>
      <c r="M37" s="176" t="s">
        <v>2805</v>
      </c>
      <c r="N37" s="176" t="s">
        <v>2805</v>
      </c>
      <c r="O37" s="176" t="s">
        <v>2805</v>
      </c>
      <c r="P37" s="176" t="s">
        <v>2805</v>
      </c>
      <c r="Q37" s="176" t="s">
        <v>2805</v>
      </c>
      <c r="R37" s="176" t="s">
        <v>2805</v>
      </c>
      <c r="S37" s="176" t="s">
        <v>2805</v>
      </c>
      <c r="T37" s="176" t="s">
        <v>2805</v>
      </c>
      <c r="U37" s="176" t="s">
        <v>2805</v>
      </c>
      <c r="V37" s="176" t="s">
        <v>2805</v>
      </c>
      <c r="W37" s="176" t="s">
        <v>2805</v>
      </c>
      <c r="X37" s="176" t="s">
        <v>2805</v>
      </c>
      <c r="Y37" s="176" t="s">
        <v>2805</v>
      </c>
      <c r="Z37" s="176" t="s">
        <v>2805</v>
      </c>
      <c r="AA37" s="176" t="s">
        <v>2805</v>
      </c>
      <c r="AB37" s="176" t="str">
        <f>_xlfn.IFNA(VLOOKUP(C37,'INFORM Severity - hidden'!$C$5:$G$155,5,FALSE),"-")</f>
        <v>-</v>
      </c>
    </row>
    <row r="38" spans="1:28" x14ac:dyDescent="0.3">
      <c r="A38" s="11" t="s">
        <v>33</v>
      </c>
      <c r="B38" s="11" t="s">
        <v>982</v>
      </c>
      <c r="C38" s="11" t="s">
        <v>2817</v>
      </c>
      <c r="D38" s="175" t="str">
        <f t="shared" si="0"/>
        <v>-</v>
      </c>
      <c r="E38" s="176" t="s">
        <v>2805</v>
      </c>
      <c r="F38" s="176" t="s">
        <v>2805</v>
      </c>
      <c r="G38" s="176" t="s">
        <v>2805</v>
      </c>
      <c r="H38" s="176" t="s">
        <v>2805</v>
      </c>
      <c r="I38" s="176" t="s">
        <v>2805</v>
      </c>
      <c r="J38" s="176" t="s">
        <v>2805</v>
      </c>
      <c r="K38" s="176" t="s">
        <v>2805</v>
      </c>
      <c r="L38" s="176" t="s">
        <v>2805</v>
      </c>
      <c r="M38" s="176" t="s">
        <v>2805</v>
      </c>
      <c r="N38" s="176" t="s">
        <v>2805</v>
      </c>
      <c r="O38" s="176" t="s">
        <v>2805</v>
      </c>
      <c r="P38" s="176" t="s">
        <v>2805</v>
      </c>
      <c r="Q38" s="176" t="s">
        <v>2805</v>
      </c>
      <c r="R38" s="176" t="s">
        <v>2805</v>
      </c>
      <c r="S38" s="176" t="s">
        <v>2805</v>
      </c>
      <c r="T38" s="176" t="s">
        <v>2805</v>
      </c>
      <c r="U38" s="176" t="s">
        <v>2805</v>
      </c>
      <c r="V38" s="176" t="s">
        <v>2805</v>
      </c>
      <c r="W38" s="176" t="s">
        <v>2805</v>
      </c>
      <c r="X38" s="176" t="s">
        <v>2805</v>
      </c>
      <c r="Y38" s="176" t="s">
        <v>2805</v>
      </c>
      <c r="Z38" s="176" t="s">
        <v>2805</v>
      </c>
      <c r="AA38" s="176" t="s">
        <v>2805</v>
      </c>
      <c r="AB38" s="176" t="str">
        <f>_xlfn.IFNA(VLOOKUP(C38,'INFORM Severity - hidden'!$C$5:$G$155,5,FALSE),"-")</f>
        <v>-</v>
      </c>
    </row>
    <row r="39" spans="1:28" x14ac:dyDescent="0.3">
      <c r="A39" s="11" t="s">
        <v>418</v>
      </c>
      <c r="B39" s="11" t="s">
        <v>982</v>
      </c>
      <c r="C39" s="11" t="s">
        <v>2820</v>
      </c>
      <c r="D39" s="175" t="str">
        <f t="shared" si="0"/>
        <v>-</v>
      </c>
      <c r="E39" s="176" t="s">
        <v>2805</v>
      </c>
      <c r="F39" s="176" t="s">
        <v>2805</v>
      </c>
      <c r="G39" s="176" t="s">
        <v>2805</v>
      </c>
      <c r="H39" s="176" t="s">
        <v>2805</v>
      </c>
      <c r="I39" s="176" t="s">
        <v>2805</v>
      </c>
      <c r="J39" s="176" t="s">
        <v>2805</v>
      </c>
      <c r="K39" s="176" t="s">
        <v>2805</v>
      </c>
      <c r="L39" s="176" t="s">
        <v>2805</v>
      </c>
      <c r="M39" s="176" t="s">
        <v>2805</v>
      </c>
      <c r="N39" s="176" t="s">
        <v>2805</v>
      </c>
      <c r="O39" s="176" t="s">
        <v>2805</v>
      </c>
      <c r="P39" s="176" t="s">
        <v>2805</v>
      </c>
      <c r="Q39" s="176" t="s">
        <v>2805</v>
      </c>
      <c r="R39" s="176" t="s">
        <v>2805</v>
      </c>
      <c r="S39" s="176" t="s">
        <v>2805</v>
      </c>
      <c r="T39" s="176" t="s">
        <v>2805</v>
      </c>
      <c r="U39" s="176" t="s">
        <v>2805</v>
      </c>
      <c r="V39" s="176" t="s">
        <v>2805</v>
      </c>
      <c r="W39" s="176" t="s">
        <v>2805</v>
      </c>
      <c r="X39" s="176" t="s">
        <v>2805</v>
      </c>
      <c r="Y39" s="176" t="s">
        <v>2805</v>
      </c>
      <c r="Z39" s="176" t="s">
        <v>2805</v>
      </c>
      <c r="AA39" s="176" t="s">
        <v>2805</v>
      </c>
      <c r="AB39" s="176" t="str">
        <f>_xlfn.IFNA(VLOOKUP(C39,'INFORM Severity - hidden'!$C$5:$G$155,5,FALSE),"-")</f>
        <v>-</v>
      </c>
    </row>
    <row r="40" spans="1:28" x14ac:dyDescent="0.3">
      <c r="A40" s="11" t="s">
        <v>44</v>
      </c>
      <c r="B40" s="11" t="s">
        <v>982</v>
      </c>
      <c r="C40" s="11" t="s">
        <v>2823</v>
      </c>
      <c r="D40" s="175" t="str">
        <f t="shared" si="0"/>
        <v>-</v>
      </c>
      <c r="E40" s="176" t="s">
        <v>2805</v>
      </c>
      <c r="F40" s="176" t="s">
        <v>2805</v>
      </c>
      <c r="G40" s="176" t="s">
        <v>2805</v>
      </c>
      <c r="H40" s="176" t="s">
        <v>2805</v>
      </c>
      <c r="I40" s="176" t="s">
        <v>2805</v>
      </c>
      <c r="J40" s="176" t="s">
        <v>2805</v>
      </c>
      <c r="K40" s="176" t="s">
        <v>2805</v>
      </c>
      <c r="L40" s="176" t="s">
        <v>2805</v>
      </c>
      <c r="M40" s="176" t="s">
        <v>2805</v>
      </c>
      <c r="N40" s="176" t="s">
        <v>2805</v>
      </c>
      <c r="O40" s="176" t="s">
        <v>2805</v>
      </c>
      <c r="P40" s="176" t="s">
        <v>2805</v>
      </c>
      <c r="Q40" s="176" t="s">
        <v>2805</v>
      </c>
      <c r="R40" s="176" t="s">
        <v>2805</v>
      </c>
      <c r="S40" s="176" t="s">
        <v>2805</v>
      </c>
      <c r="T40" s="176" t="s">
        <v>2805</v>
      </c>
      <c r="U40" s="176" t="s">
        <v>2805</v>
      </c>
      <c r="V40" s="176" t="s">
        <v>2805</v>
      </c>
      <c r="W40" s="176" t="s">
        <v>2805</v>
      </c>
      <c r="X40" s="176" t="s">
        <v>2805</v>
      </c>
      <c r="Y40" s="176" t="s">
        <v>2805</v>
      </c>
      <c r="Z40" s="176" t="s">
        <v>2805</v>
      </c>
      <c r="AA40" s="176" t="s">
        <v>2805</v>
      </c>
      <c r="AB40" s="176" t="str">
        <f>_xlfn.IFNA(VLOOKUP(C40,'INFORM Severity - hidden'!$C$5:$G$155,5,FALSE),"-")</f>
        <v>-</v>
      </c>
    </row>
    <row r="41" spans="1:28" x14ac:dyDescent="0.3">
      <c r="A41" s="11" t="s">
        <v>44</v>
      </c>
      <c r="B41" s="11" t="s">
        <v>828</v>
      </c>
      <c r="C41" s="11" t="s">
        <v>729</v>
      </c>
      <c r="D41" s="175" t="str">
        <f t="shared" si="0"/>
        <v>Increasing</v>
      </c>
      <c r="E41" s="176" t="s">
        <v>2805</v>
      </c>
      <c r="F41" s="176">
        <v>1.7</v>
      </c>
      <c r="G41" s="176">
        <v>1.7</v>
      </c>
      <c r="H41" s="176">
        <v>2.2000000000000002</v>
      </c>
      <c r="I41" s="176">
        <v>2.4</v>
      </c>
      <c r="J41" s="176">
        <v>2.4</v>
      </c>
      <c r="K41" s="176">
        <v>2.4</v>
      </c>
      <c r="L41" s="176">
        <v>2.4</v>
      </c>
      <c r="M41" s="176">
        <v>2.4</v>
      </c>
      <c r="N41" s="176">
        <v>2.4</v>
      </c>
      <c r="O41" s="176">
        <v>2.2000000000000002</v>
      </c>
      <c r="P41" s="176">
        <v>2.2000000000000002</v>
      </c>
      <c r="Q41" s="176">
        <v>2.2000000000000002</v>
      </c>
      <c r="R41" s="176">
        <v>2.2000000000000002</v>
      </c>
      <c r="S41" s="176">
        <v>2.2000000000000002</v>
      </c>
      <c r="T41" s="176">
        <v>2.2000000000000002</v>
      </c>
      <c r="U41" s="176">
        <v>2.2000000000000002</v>
      </c>
      <c r="V41" s="176">
        <v>2.2000000000000002</v>
      </c>
      <c r="W41" s="176">
        <v>2.2000000000000002</v>
      </c>
      <c r="X41" s="176">
        <v>2.2000000000000002</v>
      </c>
      <c r="Y41" s="176">
        <v>2.2999999999999998</v>
      </c>
      <c r="Z41" s="176">
        <v>2.2999999999999998</v>
      </c>
      <c r="AA41" s="176">
        <v>2.2999999999999998</v>
      </c>
      <c r="AB41" s="176">
        <f>_xlfn.IFNA(VLOOKUP(C41,'INFORM Severity - hidden'!$C$5:$G$155,5,FALSE),"-")</f>
        <v>2.2999999999999998</v>
      </c>
    </row>
    <row r="42" spans="1:28" x14ac:dyDescent="0.3">
      <c r="A42" s="11" t="s">
        <v>27</v>
      </c>
      <c r="B42" s="11" t="s">
        <v>982</v>
      </c>
      <c r="C42" s="11" t="s">
        <v>2815</v>
      </c>
      <c r="D42" s="175" t="str">
        <f t="shared" si="0"/>
        <v>-</v>
      </c>
      <c r="E42" s="176" t="s">
        <v>2805</v>
      </c>
      <c r="F42" s="176" t="s">
        <v>2805</v>
      </c>
      <c r="G42" s="176" t="s">
        <v>2805</v>
      </c>
      <c r="H42" s="176" t="s">
        <v>2805</v>
      </c>
      <c r="I42" s="176" t="s">
        <v>2805</v>
      </c>
      <c r="J42" s="176" t="s">
        <v>2805</v>
      </c>
      <c r="K42" s="176" t="s">
        <v>2805</v>
      </c>
      <c r="L42" s="176" t="s">
        <v>2805</v>
      </c>
      <c r="M42" s="176" t="s">
        <v>2805</v>
      </c>
      <c r="N42" s="176" t="s">
        <v>2805</v>
      </c>
      <c r="O42" s="176" t="s">
        <v>2805</v>
      </c>
      <c r="P42" s="176" t="s">
        <v>2805</v>
      </c>
      <c r="Q42" s="176" t="s">
        <v>2805</v>
      </c>
      <c r="R42" s="176" t="s">
        <v>2805</v>
      </c>
      <c r="S42" s="176" t="s">
        <v>2805</v>
      </c>
      <c r="T42" s="176" t="s">
        <v>2805</v>
      </c>
      <c r="U42" s="176" t="s">
        <v>2805</v>
      </c>
      <c r="V42" s="176" t="s">
        <v>2805</v>
      </c>
      <c r="W42" s="176" t="s">
        <v>2805</v>
      </c>
      <c r="X42" s="176" t="s">
        <v>2805</v>
      </c>
      <c r="Y42" s="176" t="s">
        <v>2805</v>
      </c>
      <c r="Z42" s="176" t="s">
        <v>2805</v>
      </c>
      <c r="AA42" s="176" t="s">
        <v>2805</v>
      </c>
      <c r="AB42" s="176" t="str">
        <f>_xlfn.IFNA(VLOOKUP(C42,'INFORM Severity - hidden'!$C$5:$G$155,5,FALSE),"-")</f>
        <v>-</v>
      </c>
    </row>
    <row r="43" spans="1:28" x14ac:dyDescent="0.3">
      <c r="A43" s="11" t="s">
        <v>2824</v>
      </c>
      <c r="B43" s="11" t="s">
        <v>982</v>
      </c>
      <c r="C43" s="11" t="s">
        <v>2825</v>
      </c>
      <c r="D43" s="175" t="str">
        <f t="shared" si="0"/>
        <v>-</v>
      </c>
      <c r="E43" s="176" t="s">
        <v>2805</v>
      </c>
      <c r="F43" s="176" t="s">
        <v>2805</v>
      </c>
      <c r="G43" s="176" t="s">
        <v>2805</v>
      </c>
      <c r="H43" s="176" t="s">
        <v>2805</v>
      </c>
      <c r="I43" s="176" t="s">
        <v>2805</v>
      </c>
      <c r="J43" s="176" t="s">
        <v>2805</v>
      </c>
      <c r="K43" s="176" t="s">
        <v>2805</v>
      </c>
      <c r="L43" s="176" t="s">
        <v>2805</v>
      </c>
      <c r="M43" s="176" t="s">
        <v>2805</v>
      </c>
      <c r="N43" s="176" t="s">
        <v>2805</v>
      </c>
      <c r="O43" s="176" t="s">
        <v>2805</v>
      </c>
      <c r="P43" s="176" t="s">
        <v>2805</v>
      </c>
      <c r="Q43" s="176" t="s">
        <v>2805</v>
      </c>
      <c r="R43" s="176" t="s">
        <v>2805</v>
      </c>
      <c r="S43" s="176" t="s">
        <v>2805</v>
      </c>
      <c r="T43" s="176" t="s">
        <v>2805</v>
      </c>
      <c r="U43" s="176" t="s">
        <v>2805</v>
      </c>
      <c r="V43" s="176" t="s">
        <v>2805</v>
      </c>
      <c r="W43" s="176" t="s">
        <v>2805</v>
      </c>
      <c r="X43" s="176" t="s">
        <v>2805</v>
      </c>
      <c r="Y43" s="176" t="s">
        <v>2805</v>
      </c>
      <c r="Z43" s="176" t="s">
        <v>2805</v>
      </c>
      <c r="AA43" s="176" t="s">
        <v>2805</v>
      </c>
      <c r="AB43" s="176" t="str">
        <f>_xlfn.IFNA(VLOOKUP(C43,'INFORM Severity - hidden'!$C$5:$G$155,5,FALSE),"-")</f>
        <v>-</v>
      </c>
    </row>
    <row r="44" spans="1:28" x14ac:dyDescent="0.3">
      <c r="A44" s="11" t="s">
        <v>37</v>
      </c>
      <c r="B44" s="11" t="s">
        <v>982</v>
      </c>
      <c r="C44" s="11" t="s">
        <v>2819</v>
      </c>
      <c r="D44" s="175" t="str">
        <f t="shared" si="0"/>
        <v>-</v>
      </c>
      <c r="E44" s="176" t="s">
        <v>2805</v>
      </c>
      <c r="F44" s="176" t="s">
        <v>2805</v>
      </c>
      <c r="G44" s="176" t="s">
        <v>2805</v>
      </c>
      <c r="H44" s="176" t="s">
        <v>2805</v>
      </c>
      <c r="I44" s="176" t="s">
        <v>2805</v>
      </c>
      <c r="J44" s="176" t="s">
        <v>2805</v>
      </c>
      <c r="K44" s="176" t="s">
        <v>2805</v>
      </c>
      <c r="L44" s="176" t="s">
        <v>2805</v>
      </c>
      <c r="M44" s="176" t="s">
        <v>2805</v>
      </c>
      <c r="N44" s="176" t="s">
        <v>2805</v>
      </c>
      <c r="O44" s="176" t="s">
        <v>2805</v>
      </c>
      <c r="P44" s="176" t="s">
        <v>2805</v>
      </c>
      <c r="Q44" s="176" t="s">
        <v>2805</v>
      </c>
      <c r="R44" s="176" t="s">
        <v>2805</v>
      </c>
      <c r="S44" s="176" t="s">
        <v>2805</v>
      </c>
      <c r="T44" s="176" t="s">
        <v>2805</v>
      </c>
      <c r="U44" s="176" t="s">
        <v>2805</v>
      </c>
      <c r="V44" s="176" t="s">
        <v>2805</v>
      </c>
      <c r="W44" s="176" t="s">
        <v>2805</v>
      </c>
      <c r="X44" s="176" t="s">
        <v>2805</v>
      </c>
      <c r="Y44" s="176" t="s">
        <v>2805</v>
      </c>
      <c r="Z44" s="176" t="s">
        <v>2805</v>
      </c>
      <c r="AA44" s="176" t="s">
        <v>2805</v>
      </c>
      <c r="AB44" s="176" t="str">
        <f>_xlfn.IFNA(VLOOKUP(C44,'INFORM Severity - hidden'!$C$5:$G$155,5,FALSE),"-")</f>
        <v>-</v>
      </c>
    </row>
    <row r="45" spans="1:28" x14ac:dyDescent="0.3">
      <c r="A45" s="11" t="s">
        <v>42</v>
      </c>
      <c r="B45" s="11" t="s">
        <v>982</v>
      </c>
      <c r="C45" s="11" t="s">
        <v>2822</v>
      </c>
      <c r="D45" s="175" t="str">
        <f t="shared" si="0"/>
        <v>-</v>
      </c>
      <c r="E45" s="176" t="s">
        <v>2805</v>
      </c>
      <c r="F45" s="176" t="s">
        <v>2805</v>
      </c>
      <c r="G45" s="176" t="s">
        <v>2805</v>
      </c>
      <c r="H45" s="176" t="s">
        <v>2805</v>
      </c>
      <c r="I45" s="176" t="s">
        <v>2805</v>
      </c>
      <c r="J45" s="176" t="s">
        <v>2805</v>
      </c>
      <c r="K45" s="176" t="s">
        <v>2805</v>
      </c>
      <c r="L45" s="176" t="s">
        <v>2805</v>
      </c>
      <c r="M45" s="176" t="s">
        <v>2805</v>
      </c>
      <c r="N45" s="176" t="s">
        <v>2805</v>
      </c>
      <c r="O45" s="176" t="s">
        <v>2805</v>
      </c>
      <c r="P45" s="176" t="s">
        <v>2805</v>
      </c>
      <c r="Q45" s="176" t="s">
        <v>2805</v>
      </c>
      <c r="R45" s="176" t="s">
        <v>2805</v>
      </c>
      <c r="S45" s="176" t="s">
        <v>2805</v>
      </c>
      <c r="T45" s="176" t="s">
        <v>2805</v>
      </c>
      <c r="U45" s="176" t="s">
        <v>2805</v>
      </c>
      <c r="V45" s="176" t="s">
        <v>2805</v>
      </c>
      <c r="W45" s="176" t="s">
        <v>2805</v>
      </c>
      <c r="X45" s="176" t="s">
        <v>2805</v>
      </c>
      <c r="Y45" s="176" t="s">
        <v>2805</v>
      </c>
      <c r="Z45" s="176" t="s">
        <v>2805</v>
      </c>
      <c r="AA45" s="176" t="s">
        <v>2805</v>
      </c>
      <c r="AB45" s="176" t="str">
        <f>_xlfn.IFNA(VLOOKUP(C45,'INFORM Severity - hidden'!$C$5:$G$155,5,FALSE),"-")</f>
        <v>-</v>
      </c>
    </row>
    <row r="46" spans="1:28" x14ac:dyDescent="0.3">
      <c r="A46" s="11" t="s">
        <v>633</v>
      </c>
      <c r="B46" s="11" t="s">
        <v>1153</v>
      </c>
      <c r="C46" s="11" t="s">
        <v>2705</v>
      </c>
      <c r="D46" s="175" t="str">
        <f t="shared" si="0"/>
        <v>Stable</v>
      </c>
      <c r="E46" s="176" t="s">
        <v>2805</v>
      </c>
      <c r="F46" s="176">
        <v>4</v>
      </c>
      <c r="G46" s="176">
        <v>4</v>
      </c>
      <c r="H46" s="176">
        <v>4</v>
      </c>
      <c r="I46" s="176">
        <v>4</v>
      </c>
      <c r="J46" s="176">
        <v>4</v>
      </c>
      <c r="K46" s="176">
        <v>4</v>
      </c>
      <c r="L46" s="176">
        <v>4</v>
      </c>
      <c r="M46" s="176">
        <v>4</v>
      </c>
      <c r="N46" s="176">
        <v>4</v>
      </c>
      <c r="O46" s="176">
        <v>3.9</v>
      </c>
      <c r="P46" s="176">
        <v>3.9</v>
      </c>
      <c r="Q46" s="176">
        <v>3.9</v>
      </c>
      <c r="R46" s="176">
        <v>3.9</v>
      </c>
      <c r="S46" s="176">
        <v>4</v>
      </c>
      <c r="T46" s="176">
        <v>4</v>
      </c>
      <c r="U46" s="176">
        <v>4</v>
      </c>
      <c r="V46" s="176">
        <v>4</v>
      </c>
      <c r="W46" s="176">
        <v>4</v>
      </c>
      <c r="X46" s="176">
        <v>4</v>
      </c>
      <c r="Y46" s="176">
        <v>4</v>
      </c>
      <c r="Z46" s="176">
        <v>4</v>
      </c>
      <c r="AA46" s="176">
        <v>4</v>
      </c>
      <c r="AB46" s="176">
        <f>_xlfn.IFNA(VLOOKUP(C46,'INFORM Severity - hidden'!$C$5:$G$155,5,FALSE),"-")</f>
        <v>4</v>
      </c>
    </row>
    <row r="47" spans="1:28" x14ac:dyDescent="0.3">
      <c r="A47" s="11" t="s">
        <v>633</v>
      </c>
      <c r="B47" s="11" t="s">
        <v>1840</v>
      </c>
      <c r="C47" s="11" t="s">
        <v>3000</v>
      </c>
      <c r="D47" s="175" t="str">
        <f t="shared" si="0"/>
        <v>-</v>
      </c>
      <c r="E47" s="176" t="s">
        <v>2805</v>
      </c>
      <c r="F47" s="176" t="s">
        <v>2805</v>
      </c>
      <c r="G47" s="176" t="s">
        <v>2805</v>
      </c>
      <c r="H47" s="176" t="s">
        <v>2805</v>
      </c>
      <c r="I47" s="176" t="s">
        <v>2805</v>
      </c>
      <c r="J47" s="176" t="s">
        <v>2805</v>
      </c>
      <c r="K47" s="176" t="s">
        <v>2805</v>
      </c>
      <c r="L47" s="176" t="s">
        <v>2805</v>
      </c>
      <c r="M47" s="176" t="s">
        <v>2805</v>
      </c>
      <c r="N47" s="176" t="s">
        <v>2805</v>
      </c>
      <c r="O47" s="176" t="s">
        <v>2805</v>
      </c>
      <c r="P47" s="176">
        <v>2.2999999999999998</v>
      </c>
      <c r="Q47" s="176">
        <v>2.2999999999999998</v>
      </c>
      <c r="R47" s="176">
        <v>2.2999999999999998</v>
      </c>
      <c r="S47" s="176">
        <v>2.2999999999999998</v>
      </c>
      <c r="T47" s="176">
        <v>2.2999999999999998</v>
      </c>
      <c r="U47" s="176" t="s">
        <v>2805</v>
      </c>
      <c r="V47" s="176" t="s">
        <v>2805</v>
      </c>
      <c r="W47" s="176" t="s">
        <v>2805</v>
      </c>
      <c r="X47" s="176" t="s">
        <v>2805</v>
      </c>
      <c r="Y47" s="176" t="s">
        <v>2805</v>
      </c>
      <c r="Z47" s="176" t="s">
        <v>2805</v>
      </c>
      <c r="AA47" s="176" t="s">
        <v>2805</v>
      </c>
      <c r="AB47" s="176" t="str">
        <f>_xlfn.IFNA(VLOOKUP(C47,'INFORM Severity - hidden'!$C$5:$G$155,5,FALSE),"-")</f>
        <v>-</v>
      </c>
    </row>
    <row r="48" spans="1:28" x14ac:dyDescent="0.3">
      <c r="A48" s="11" t="s">
        <v>64</v>
      </c>
      <c r="B48" s="11" t="s">
        <v>982</v>
      </c>
      <c r="C48" s="11" t="s">
        <v>2831</v>
      </c>
      <c r="D48" s="175" t="str">
        <f t="shared" si="0"/>
        <v>-</v>
      </c>
      <c r="E48" s="176" t="s">
        <v>2805</v>
      </c>
      <c r="F48" s="176" t="s">
        <v>2805</v>
      </c>
      <c r="G48" s="176" t="s">
        <v>2805</v>
      </c>
      <c r="H48" s="176" t="s">
        <v>2805</v>
      </c>
      <c r="I48" s="176" t="s">
        <v>2805</v>
      </c>
      <c r="J48" s="176" t="s">
        <v>2805</v>
      </c>
      <c r="K48" s="176" t="s">
        <v>2805</v>
      </c>
      <c r="L48" s="176" t="s">
        <v>2805</v>
      </c>
      <c r="M48" s="176" t="s">
        <v>2805</v>
      </c>
      <c r="N48" s="176" t="s">
        <v>2805</v>
      </c>
      <c r="O48" s="176" t="s">
        <v>2805</v>
      </c>
      <c r="P48" s="176" t="s">
        <v>2805</v>
      </c>
      <c r="Q48" s="176" t="s">
        <v>2805</v>
      </c>
      <c r="R48" s="176" t="s">
        <v>2805</v>
      </c>
      <c r="S48" s="176" t="s">
        <v>2805</v>
      </c>
      <c r="T48" s="176" t="s">
        <v>2805</v>
      </c>
      <c r="U48" s="176" t="s">
        <v>2805</v>
      </c>
      <c r="V48" s="176" t="s">
        <v>2805</v>
      </c>
      <c r="W48" s="176" t="s">
        <v>2805</v>
      </c>
      <c r="X48" s="176" t="s">
        <v>2805</v>
      </c>
      <c r="Y48" s="176" t="s">
        <v>2805</v>
      </c>
      <c r="Z48" s="176" t="s">
        <v>2805</v>
      </c>
      <c r="AA48" s="176" t="s">
        <v>2805</v>
      </c>
      <c r="AB48" s="176" t="str">
        <f>_xlfn.IFNA(VLOOKUP(C48,'INFORM Severity - hidden'!$C$5:$G$155,5,FALSE),"-")</f>
        <v>-</v>
      </c>
    </row>
    <row r="49" spans="1:28" x14ac:dyDescent="0.3">
      <c r="A49" s="11" t="s">
        <v>368</v>
      </c>
      <c r="B49" s="11" t="s">
        <v>982</v>
      </c>
      <c r="C49" s="11" t="s">
        <v>2832</v>
      </c>
      <c r="D49" s="175" t="str">
        <f t="shared" si="0"/>
        <v>-</v>
      </c>
      <c r="E49" s="176" t="s">
        <v>2805</v>
      </c>
      <c r="F49" s="176" t="s">
        <v>2805</v>
      </c>
      <c r="G49" s="176" t="s">
        <v>2805</v>
      </c>
      <c r="H49" s="176" t="s">
        <v>2805</v>
      </c>
      <c r="I49" s="176" t="s">
        <v>2805</v>
      </c>
      <c r="J49" s="176" t="s">
        <v>2805</v>
      </c>
      <c r="K49" s="176" t="s">
        <v>2805</v>
      </c>
      <c r="L49" s="176" t="s">
        <v>2805</v>
      </c>
      <c r="M49" s="176" t="s">
        <v>2805</v>
      </c>
      <c r="N49" s="176" t="s">
        <v>2805</v>
      </c>
      <c r="O49" s="176" t="s">
        <v>2805</v>
      </c>
      <c r="P49" s="176" t="s">
        <v>2805</v>
      </c>
      <c r="Q49" s="176" t="s">
        <v>2805</v>
      </c>
      <c r="R49" s="176" t="s">
        <v>2805</v>
      </c>
      <c r="S49" s="176" t="s">
        <v>2805</v>
      </c>
      <c r="T49" s="176" t="s">
        <v>2805</v>
      </c>
      <c r="U49" s="176" t="s">
        <v>2805</v>
      </c>
      <c r="V49" s="176" t="s">
        <v>2805</v>
      </c>
      <c r="W49" s="176" t="s">
        <v>2805</v>
      </c>
      <c r="X49" s="176" t="s">
        <v>2805</v>
      </c>
      <c r="Y49" s="176" t="s">
        <v>2805</v>
      </c>
      <c r="Z49" s="176" t="s">
        <v>2805</v>
      </c>
      <c r="AA49" s="176" t="s">
        <v>2805</v>
      </c>
      <c r="AB49" s="176" t="str">
        <f>_xlfn.IFNA(VLOOKUP(C49,'INFORM Severity - hidden'!$C$5:$G$155,5,FALSE),"-")</f>
        <v>-</v>
      </c>
    </row>
    <row r="50" spans="1:28" x14ac:dyDescent="0.3">
      <c r="A50" s="11" t="s">
        <v>368</v>
      </c>
      <c r="B50" s="11" t="s">
        <v>2536</v>
      </c>
      <c r="C50" s="11" t="s">
        <v>2537</v>
      </c>
      <c r="D50" s="175" t="str">
        <f t="shared" si="0"/>
        <v>-</v>
      </c>
      <c r="E50" s="176" t="s">
        <v>2805</v>
      </c>
      <c r="F50" s="176" t="s">
        <v>2805</v>
      </c>
      <c r="G50" s="176" t="s">
        <v>2805</v>
      </c>
      <c r="H50" s="176" t="s">
        <v>2805</v>
      </c>
      <c r="I50" s="176" t="s">
        <v>2805</v>
      </c>
      <c r="J50" s="176" t="s">
        <v>2805</v>
      </c>
      <c r="K50" s="176" t="s">
        <v>2805</v>
      </c>
      <c r="L50" s="176" t="s">
        <v>2805</v>
      </c>
      <c r="M50" s="176" t="s">
        <v>2805</v>
      </c>
      <c r="N50" s="176" t="s">
        <v>2805</v>
      </c>
      <c r="O50" s="176" t="s">
        <v>2805</v>
      </c>
      <c r="P50" s="176" t="s">
        <v>2805</v>
      </c>
      <c r="Q50" s="176" t="s">
        <v>2805</v>
      </c>
      <c r="R50" s="176" t="s">
        <v>2805</v>
      </c>
      <c r="S50" s="176" t="s">
        <v>2805</v>
      </c>
      <c r="T50" s="176" t="s">
        <v>2805</v>
      </c>
      <c r="U50" s="176" t="s">
        <v>2805</v>
      </c>
      <c r="V50" s="176" t="s">
        <v>2805</v>
      </c>
      <c r="W50" s="176">
        <v>2.9</v>
      </c>
      <c r="X50" s="176">
        <v>2.9</v>
      </c>
      <c r="Y50" s="176">
        <v>2.9</v>
      </c>
      <c r="Z50" s="176">
        <v>3</v>
      </c>
      <c r="AA50" s="176" t="s">
        <v>2805</v>
      </c>
      <c r="AB50" s="176" t="str">
        <f>_xlfn.IFNA(VLOOKUP(C50,'INFORM Severity - hidden'!$C$5:$G$155,5,FALSE),"-")</f>
        <v>-</v>
      </c>
    </row>
    <row r="51" spans="1:28" x14ac:dyDescent="0.3">
      <c r="A51" s="11" t="s">
        <v>363</v>
      </c>
      <c r="B51" s="11" t="s">
        <v>982</v>
      </c>
      <c r="C51" s="11" t="s">
        <v>2838</v>
      </c>
      <c r="D51" s="175" t="str">
        <f t="shared" si="0"/>
        <v>-</v>
      </c>
      <c r="E51" s="176" t="s">
        <v>2805</v>
      </c>
      <c r="F51" s="176" t="s">
        <v>2805</v>
      </c>
      <c r="G51" s="176" t="s">
        <v>2805</v>
      </c>
      <c r="H51" s="176" t="s">
        <v>2805</v>
      </c>
      <c r="I51" s="176" t="s">
        <v>2805</v>
      </c>
      <c r="J51" s="176" t="s">
        <v>2805</v>
      </c>
      <c r="K51" s="176" t="s">
        <v>2805</v>
      </c>
      <c r="L51" s="176" t="s">
        <v>2805</v>
      </c>
      <c r="M51" s="176" t="s">
        <v>2805</v>
      </c>
      <c r="N51" s="176" t="s">
        <v>2805</v>
      </c>
      <c r="O51" s="176" t="s">
        <v>2805</v>
      </c>
      <c r="P51" s="176" t="s">
        <v>2805</v>
      </c>
      <c r="Q51" s="176" t="s">
        <v>2805</v>
      </c>
      <c r="R51" s="176" t="s">
        <v>2805</v>
      </c>
      <c r="S51" s="176" t="s">
        <v>2805</v>
      </c>
      <c r="T51" s="176" t="s">
        <v>2805</v>
      </c>
      <c r="U51" s="176" t="s">
        <v>2805</v>
      </c>
      <c r="V51" s="176" t="s">
        <v>2805</v>
      </c>
      <c r="W51" s="176" t="s">
        <v>2805</v>
      </c>
      <c r="X51" s="176" t="s">
        <v>2805</v>
      </c>
      <c r="Y51" s="176" t="s">
        <v>2805</v>
      </c>
      <c r="Z51" s="176" t="s">
        <v>2805</v>
      </c>
      <c r="AA51" s="176" t="s">
        <v>2805</v>
      </c>
      <c r="AB51" s="176" t="str">
        <f>_xlfn.IFNA(VLOOKUP(C51,'INFORM Severity - hidden'!$C$5:$G$155,5,FALSE),"-")</f>
        <v>-</v>
      </c>
    </row>
    <row r="52" spans="1:28" x14ac:dyDescent="0.3">
      <c r="A52" s="11" t="s">
        <v>55</v>
      </c>
      <c r="B52" s="11" t="s">
        <v>1228</v>
      </c>
      <c r="C52" s="11" t="s">
        <v>636</v>
      </c>
      <c r="D52" s="175" t="str">
        <f t="shared" si="0"/>
        <v>Increasing</v>
      </c>
      <c r="E52" s="176" t="s">
        <v>2805</v>
      </c>
      <c r="F52" s="176">
        <v>4</v>
      </c>
      <c r="G52" s="176">
        <v>4</v>
      </c>
      <c r="H52" s="176">
        <v>4.0999999999999996</v>
      </c>
      <c r="I52" s="176">
        <v>4.0999999999999996</v>
      </c>
      <c r="J52" s="176">
        <v>4</v>
      </c>
      <c r="K52" s="176">
        <v>4.0999999999999996</v>
      </c>
      <c r="L52" s="176">
        <v>3.9</v>
      </c>
      <c r="M52" s="176">
        <v>4</v>
      </c>
      <c r="N52" s="176">
        <v>4</v>
      </c>
      <c r="O52" s="176">
        <v>4</v>
      </c>
      <c r="P52" s="176">
        <v>4</v>
      </c>
      <c r="Q52" s="176">
        <v>4</v>
      </c>
      <c r="R52" s="176">
        <v>4</v>
      </c>
      <c r="S52" s="176">
        <v>3.6</v>
      </c>
      <c r="T52" s="176">
        <v>3.6</v>
      </c>
      <c r="U52" s="176">
        <v>3.6</v>
      </c>
      <c r="V52" s="176">
        <v>3.6</v>
      </c>
      <c r="W52" s="176">
        <v>3.6</v>
      </c>
      <c r="X52" s="176">
        <v>3.7</v>
      </c>
      <c r="Y52" s="176">
        <v>3.7</v>
      </c>
      <c r="Z52" s="176">
        <v>3.7</v>
      </c>
      <c r="AA52" s="176">
        <v>3.7</v>
      </c>
      <c r="AB52" s="176">
        <f>_xlfn.IFNA(VLOOKUP(C52,'INFORM Severity - hidden'!$C$5:$G$155,5,FALSE),"-")</f>
        <v>3.7</v>
      </c>
    </row>
    <row r="53" spans="1:28" x14ac:dyDescent="0.3">
      <c r="A53" s="11" t="s">
        <v>55</v>
      </c>
      <c r="B53" s="11" t="s">
        <v>831</v>
      </c>
      <c r="C53" s="11" t="s">
        <v>730</v>
      </c>
      <c r="D53" s="175" t="str">
        <f t="shared" si="0"/>
        <v>Decreasing</v>
      </c>
      <c r="E53" s="176" t="s">
        <v>2805</v>
      </c>
      <c r="F53" s="176">
        <v>3.6</v>
      </c>
      <c r="G53" s="176">
        <v>3.6</v>
      </c>
      <c r="H53" s="176">
        <v>3.8</v>
      </c>
      <c r="I53" s="176">
        <v>3.8</v>
      </c>
      <c r="J53" s="176">
        <v>3.8</v>
      </c>
      <c r="K53" s="176">
        <v>3.8</v>
      </c>
      <c r="L53" s="176">
        <v>3.8</v>
      </c>
      <c r="M53" s="176">
        <v>3.8</v>
      </c>
      <c r="N53" s="176">
        <v>3.7</v>
      </c>
      <c r="O53" s="176">
        <v>3.6</v>
      </c>
      <c r="P53" s="176">
        <v>3.6</v>
      </c>
      <c r="Q53" s="176">
        <v>3.6</v>
      </c>
      <c r="R53" s="176">
        <v>3.6</v>
      </c>
      <c r="S53" s="176">
        <v>3.6</v>
      </c>
      <c r="T53" s="176">
        <v>3.6</v>
      </c>
      <c r="U53" s="176">
        <v>3.6</v>
      </c>
      <c r="V53" s="176">
        <v>3.6</v>
      </c>
      <c r="W53" s="176">
        <v>3.6</v>
      </c>
      <c r="X53" s="176">
        <v>3.2</v>
      </c>
      <c r="Y53" s="176">
        <v>3.2</v>
      </c>
      <c r="Z53" s="176">
        <v>3.2</v>
      </c>
      <c r="AA53" s="176">
        <v>3.2</v>
      </c>
      <c r="AB53" s="176">
        <f>_xlfn.IFNA(VLOOKUP(C53,'INFORM Severity - hidden'!$C$5:$G$155,5,FALSE),"-")</f>
        <v>3.2</v>
      </c>
    </row>
    <row r="54" spans="1:28" x14ac:dyDescent="0.3">
      <c r="A54" s="11" t="s">
        <v>55</v>
      </c>
      <c r="B54" s="11" t="s">
        <v>832</v>
      </c>
      <c r="C54" s="11" t="s">
        <v>731</v>
      </c>
      <c r="D54" s="175" t="str">
        <f t="shared" si="0"/>
        <v>Increasing</v>
      </c>
      <c r="E54" s="176" t="s">
        <v>2805</v>
      </c>
      <c r="F54" s="176">
        <v>3.2</v>
      </c>
      <c r="G54" s="176">
        <v>3.2</v>
      </c>
      <c r="H54" s="176">
        <v>3.5</v>
      </c>
      <c r="I54" s="176">
        <v>3.5</v>
      </c>
      <c r="J54" s="176">
        <v>3.5</v>
      </c>
      <c r="K54" s="176">
        <v>3.5</v>
      </c>
      <c r="L54" s="176">
        <v>3.6</v>
      </c>
      <c r="M54" s="176">
        <v>3.6</v>
      </c>
      <c r="N54" s="176">
        <v>3.6</v>
      </c>
      <c r="O54" s="176">
        <v>3.6</v>
      </c>
      <c r="P54" s="176">
        <v>3.6</v>
      </c>
      <c r="Q54" s="176">
        <v>3.6</v>
      </c>
      <c r="R54" s="176">
        <v>3.6</v>
      </c>
      <c r="S54" s="176">
        <v>3</v>
      </c>
      <c r="T54" s="176">
        <v>3</v>
      </c>
      <c r="U54" s="176">
        <v>3</v>
      </c>
      <c r="V54" s="176">
        <v>3</v>
      </c>
      <c r="W54" s="176">
        <v>3</v>
      </c>
      <c r="X54" s="176">
        <v>3.3</v>
      </c>
      <c r="Y54" s="176">
        <v>3.3</v>
      </c>
      <c r="Z54" s="176">
        <v>3.3</v>
      </c>
      <c r="AA54" s="176">
        <v>3.4</v>
      </c>
      <c r="AB54" s="176">
        <f>_xlfn.IFNA(VLOOKUP(C54,'INFORM Severity - hidden'!$C$5:$G$155,5,FALSE),"-")</f>
        <v>3.4</v>
      </c>
    </row>
    <row r="55" spans="1:28" x14ac:dyDescent="0.3">
      <c r="A55" s="11" t="s">
        <v>55</v>
      </c>
      <c r="B55" s="11" t="s">
        <v>833</v>
      </c>
      <c r="C55" s="11" t="s">
        <v>732</v>
      </c>
      <c r="D55" s="175" t="str">
        <f t="shared" si="0"/>
        <v>Stable</v>
      </c>
      <c r="E55" s="176" t="s">
        <v>2805</v>
      </c>
      <c r="F55" s="176">
        <v>3.3</v>
      </c>
      <c r="G55" s="176">
        <v>3.3</v>
      </c>
      <c r="H55" s="176">
        <v>3.1</v>
      </c>
      <c r="I55" s="176">
        <v>3.1</v>
      </c>
      <c r="J55" s="176">
        <v>3.1</v>
      </c>
      <c r="K55" s="176">
        <v>3.1</v>
      </c>
      <c r="L55" s="176">
        <v>2.7</v>
      </c>
      <c r="M55" s="176">
        <v>2.8</v>
      </c>
      <c r="N55" s="176">
        <v>2.6</v>
      </c>
      <c r="O55" s="176">
        <v>2.6</v>
      </c>
      <c r="P55" s="176">
        <v>2.6</v>
      </c>
      <c r="Q55" s="176">
        <v>2.6</v>
      </c>
      <c r="R55" s="176">
        <v>2.6</v>
      </c>
      <c r="S55" s="176">
        <v>2.6</v>
      </c>
      <c r="T55" s="176">
        <v>2.6</v>
      </c>
      <c r="U55" s="176">
        <v>2.6</v>
      </c>
      <c r="V55" s="176">
        <v>2.6</v>
      </c>
      <c r="W55" s="176">
        <v>2.6</v>
      </c>
      <c r="X55" s="176">
        <v>2.7</v>
      </c>
      <c r="Y55" s="176">
        <v>2.6</v>
      </c>
      <c r="Z55" s="176">
        <v>2.6</v>
      </c>
      <c r="AA55" s="176">
        <v>2.6</v>
      </c>
      <c r="AB55" s="176">
        <f>_xlfn.IFNA(VLOOKUP(C55,'INFORM Severity - hidden'!$C$5:$G$155,5,FALSE),"-")</f>
        <v>2.6</v>
      </c>
    </row>
    <row r="56" spans="1:28" x14ac:dyDescent="0.3">
      <c r="A56" s="11" t="s">
        <v>635</v>
      </c>
      <c r="B56" s="11" t="s">
        <v>1156</v>
      </c>
      <c r="C56" s="11" t="s">
        <v>639</v>
      </c>
      <c r="D56" s="175" t="str">
        <f t="shared" si="0"/>
        <v>Increasing</v>
      </c>
      <c r="E56" s="176" t="s">
        <v>2805</v>
      </c>
      <c r="F56" s="176">
        <v>4.4000000000000004</v>
      </c>
      <c r="G56" s="176">
        <v>4.4000000000000004</v>
      </c>
      <c r="H56" s="176">
        <v>4.4000000000000004</v>
      </c>
      <c r="I56" s="176">
        <v>4.2</v>
      </c>
      <c r="J56" s="176">
        <v>4.2</v>
      </c>
      <c r="K56" s="176">
        <v>4.2</v>
      </c>
      <c r="L56" s="176">
        <v>4.2</v>
      </c>
      <c r="M56" s="176">
        <v>4.2</v>
      </c>
      <c r="N56" s="176">
        <v>4.2</v>
      </c>
      <c r="O56" s="176">
        <v>4.2</v>
      </c>
      <c r="P56" s="176">
        <v>4.2</v>
      </c>
      <c r="Q56" s="176">
        <v>4.2</v>
      </c>
      <c r="R56" s="176">
        <v>4</v>
      </c>
      <c r="S56" s="176">
        <v>4.2</v>
      </c>
      <c r="T56" s="176">
        <v>4.2</v>
      </c>
      <c r="U56" s="176">
        <v>4.2</v>
      </c>
      <c r="V56" s="176">
        <v>4.2</v>
      </c>
      <c r="W56" s="176">
        <v>4.2</v>
      </c>
      <c r="X56" s="176">
        <v>4.2</v>
      </c>
      <c r="Y56" s="176">
        <v>4.2</v>
      </c>
      <c r="Z56" s="176">
        <v>4.5</v>
      </c>
      <c r="AA56" s="176">
        <v>4.5</v>
      </c>
      <c r="AB56" s="176">
        <f>_xlfn.IFNA(VLOOKUP(C56,'INFORM Severity - hidden'!$C$5:$G$155,5,FALSE),"-")</f>
        <v>4.5</v>
      </c>
    </row>
    <row r="57" spans="1:28" x14ac:dyDescent="0.3">
      <c r="A57" s="11" t="s">
        <v>635</v>
      </c>
      <c r="B57" s="11" t="s">
        <v>1845</v>
      </c>
      <c r="C57" s="11" t="s">
        <v>2996</v>
      </c>
      <c r="D57" s="175" t="str">
        <f t="shared" si="0"/>
        <v>-</v>
      </c>
      <c r="E57" s="176" t="s">
        <v>2805</v>
      </c>
      <c r="F57" s="176" t="s">
        <v>2805</v>
      </c>
      <c r="G57" s="176" t="s">
        <v>2805</v>
      </c>
      <c r="H57" s="176" t="s">
        <v>2805</v>
      </c>
      <c r="I57" s="176" t="s">
        <v>2805</v>
      </c>
      <c r="J57" s="176" t="s">
        <v>2805</v>
      </c>
      <c r="K57" s="176" t="s">
        <v>2805</v>
      </c>
      <c r="L57" s="176" t="s">
        <v>2805</v>
      </c>
      <c r="M57" s="176" t="s">
        <v>2805</v>
      </c>
      <c r="N57" s="176" t="s">
        <v>2805</v>
      </c>
      <c r="O57" s="176" t="s">
        <v>2805</v>
      </c>
      <c r="P57" s="176">
        <v>2.7</v>
      </c>
      <c r="Q57" s="176">
        <v>2.7</v>
      </c>
      <c r="R57" s="176">
        <v>2.5</v>
      </c>
      <c r="S57" s="176">
        <v>2.7</v>
      </c>
      <c r="T57" s="176">
        <v>2.7</v>
      </c>
      <c r="U57" s="176" t="s">
        <v>2805</v>
      </c>
      <c r="V57" s="176" t="s">
        <v>2805</v>
      </c>
      <c r="W57" s="176" t="s">
        <v>2805</v>
      </c>
      <c r="X57" s="176" t="s">
        <v>2805</v>
      </c>
      <c r="Y57" s="176" t="s">
        <v>2805</v>
      </c>
      <c r="Z57" s="176" t="s">
        <v>2805</v>
      </c>
      <c r="AA57" s="176" t="s">
        <v>2805</v>
      </c>
      <c r="AB57" s="176" t="str">
        <f>_xlfn.IFNA(VLOOKUP(C57,'INFORM Severity - hidden'!$C$5:$G$155,5,FALSE),"-")</f>
        <v>-</v>
      </c>
    </row>
    <row r="58" spans="1:28" x14ac:dyDescent="0.3">
      <c r="A58" s="11" t="s">
        <v>635</v>
      </c>
      <c r="B58" s="11" t="s">
        <v>2445</v>
      </c>
      <c r="C58" s="11" t="s">
        <v>2447</v>
      </c>
      <c r="D58" s="175" t="str">
        <f t="shared" si="0"/>
        <v>Increasing</v>
      </c>
      <c r="E58" s="176" t="s">
        <v>2805</v>
      </c>
      <c r="F58" s="176" t="s">
        <v>2805</v>
      </c>
      <c r="G58" s="176" t="s">
        <v>2805</v>
      </c>
      <c r="H58" s="176" t="s">
        <v>2805</v>
      </c>
      <c r="I58" s="176" t="s">
        <v>2805</v>
      </c>
      <c r="J58" s="176" t="s">
        <v>2805</v>
      </c>
      <c r="K58" s="176" t="s">
        <v>2805</v>
      </c>
      <c r="L58" s="176" t="s">
        <v>2805</v>
      </c>
      <c r="M58" s="176" t="s">
        <v>2805</v>
      </c>
      <c r="N58" s="176" t="s">
        <v>2805</v>
      </c>
      <c r="O58" s="176" t="s">
        <v>2805</v>
      </c>
      <c r="P58" s="176" t="s">
        <v>2805</v>
      </c>
      <c r="Q58" s="176" t="s">
        <v>2805</v>
      </c>
      <c r="R58" s="176" t="s">
        <v>2805</v>
      </c>
      <c r="S58" s="176" t="s">
        <v>2805</v>
      </c>
      <c r="T58" s="176" t="s">
        <v>2805</v>
      </c>
      <c r="U58" s="176" t="s">
        <v>2805</v>
      </c>
      <c r="V58" s="176">
        <v>2.4</v>
      </c>
      <c r="W58" s="176">
        <v>2.6</v>
      </c>
      <c r="X58" s="176">
        <v>2.6</v>
      </c>
      <c r="Y58" s="176">
        <v>2.6</v>
      </c>
      <c r="Z58" s="176">
        <v>2.6</v>
      </c>
      <c r="AA58" s="176">
        <v>2.6</v>
      </c>
      <c r="AB58" s="176">
        <f>_xlfn.IFNA(VLOOKUP(C58,'INFORM Severity - hidden'!$C$5:$G$155,5,FALSE),"-")</f>
        <v>2.6</v>
      </c>
    </row>
    <row r="59" spans="1:28" x14ac:dyDescent="0.3">
      <c r="A59" s="11" t="s">
        <v>366</v>
      </c>
      <c r="B59" s="11" t="s">
        <v>1841</v>
      </c>
      <c r="C59" s="11" t="s">
        <v>2834</v>
      </c>
      <c r="D59" s="175" t="str">
        <f t="shared" si="0"/>
        <v>-</v>
      </c>
      <c r="E59" s="176" t="s">
        <v>2805</v>
      </c>
      <c r="F59" s="176" t="s">
        <v>2805</v>
      </c>
      <c r="G59" s="176" t="s">
        <v>2805</v>
      </c>
      <c r="H59" s="176" t="s">
        <v>2805</v>
      </c>
      <c r="I59" s="176" t="s">
        <v>2805</v>
      </c>
      <c r="J59" s="176" t="s">
        <v>2805</v>
      </c>
      <c r="K59" s="176" t="s">
        <v>2805</v>
      </c>
      <c r="L59" s="176" t="s">
        <v>2805</v>
      </c>
      <c r="M59" s="176" t="s">
        <v>2805</v>
      </c>
      <c r="N59" s="176" t="s">
        <v>2805</v>
      </c>
      <c r="O59" s="176" t="s">
        <v>2805</v>
      </c>
      <c r="P59" s="176" t="s">
        <v>446</v>
      </c>
      <c r="Q59" s="176" t="s">
        <v>446</v>
      </c>
      <c r="R59" s="176" t="s">
        <v>446</v>
      </c>
      <c r="S59" s="176" t="s">
        <v>446</v>
      </c>
      <c r="T59" s="176" t="s">
        <v>446</v>
      </c>
      <c r="U59" s="176" t="s">
        <v>2805</v>
      </c>
      <c r="V59" s="176" t="s">
        <v>2805</v>
      </c>
      <c r="W59" s="176" t="s">
        <v>2805</v>
      </c>
      <c r="X59" s="176" t="s">
        <v>2805</v>
      </c>
      <c r="Y59" s="176" t="s">
        <v>2805</v>
      </c>
      <c r="Z59" s="176" t="s">
        <v>2805</v>
      </c>
      <c r="AA59" s="176" t="s">
        <v>2805</v>
      </c>
      <c r="AB59" s="176" t="str">
        <f>_xlfn.IFNA(VLOOKUP(C59,'INFORM Severity - hidden'!$C$5:$G$155,5,FALSE),"-")</f>
        <v>-</v>
      </c>
    </row>
    <row r="60" spans="1:28" x14ac:dyDescent="0.3">
      <c r="A60" s="11" t="s">
        <v>366</v>
      </c>
      <c r="B60" s="11" t="s">
        <v>919</v>
      </c>
      <c r="C60" s="11" t="s">
        <v>2711</v>
      </c>
      <c r="D60" s="175" t="str">
        <f t="shared" si="0"/>
        <v>-</v>
      </c>
      <c r="E60" s="176" t="s">
        <v>2805</v>
      </c>
      <c r="F60" s="176">
        <v>2.5</v>
      </c>
      <c r="G60" s="176">
        <v>2.5</v>
      </c>
      <c r="H60" s="176">
        <v>2.4</v>
      </c>
      <c r="I60" s="176">
        <v>2.4</v>
      </c>
      <c r="J60" s="176">
        <v>2.4</v>
      </c>
      <c r="K60" s="176">
        <v>2.4</v>
      </c>
      <c r="L60" s="176">
        <v>2.4</v>
      </c>
      <c r="M60" s="176">
        <v>2.4</v>
      </c>
      <c r="N60" s="176">
        <v>2.4</v>
      </c>
      <c r="O60" s="176">
        <v>1.7</v>
      </c>
      <c r="P60" s="176">
        <v>1.7</v>
      </c>
      <c r="Q60" s="176">
        <v>1.7</v>
      </c>
      <c r="R60" s="176">
        <v>1.8</v>
      </c>
      <c r="S60" s="176">
        <v>1.8</v>
      </c>
      <c r="T60" s="176">
        <v>1.8</v>
      </c>
      <c r="U60" s="176">
        <v>1.8</v>
      </c>
      <c r="V60" s="176">
        <v>1.8</v>
      </c>
      <c r="W60" s="176">
        <v>1.7</v>
      </c>
      <c r="X60" s="176">
        <v>1.7</v>
      </c>
      <c r="Y60" s="176">
        <v>1.7</v>
      </c>
      <c r="Z60" s="176">
        <v>2.2999999999999998</v>
      </c>
      <c r="AA60" s="176" t="s">
        <v>2805</v>
      </c>
      <c r="AB60" s="176" t="str">
        <f>_xlfn.IFNA(VLOOKUP(C60,'INFORM Severity - hidden'!$C$5:$G$155,5,FALSE),"-")</f>
        <v>-</v>
      </c>
    </row>
    <row r="61" spans="1:28" x14ac:dyDescent="0.3">
      <c r="A61" s="11" t="s">
        <v>366</v>
      </c>
      <c r="B61" s="11" t="s">
        <v>1842</v>
      </c>
      <c r="C61" s="11" t="s">
        <v>2999</v>
      </c>
      <c r="D61" s="175" t="str">
        <f t="shared" si="0"/>
        <v>-</v>
      </c>
      <c r="E61" s="176" t="s">
        <v>2805</v>
      </c>
      <c r="F61" s="176" t="s">
        <v>2805</v>
      </c>
      <c r="G61" s="176" t="s">
        <v>2805</v>
      </c>
      <c r="H61" s="176" t="s">
        <v>2805</v>
      </c>
      <c r="I61" s="176" t="s">
        <v>2805</v>
      </c>
      <c r="J61" s="176" t="s">
        <v>2805</v>
      </c>
      <c r="K61" s="176" t="s">
        <v>2805</v>
      </c>
      <c r="L61" s="176" t="s">
        <v>2805</v>
      </c>
      <c r="M61" s="176" t="s">
        <v>2805</v>
      </c>
      <c r="N61" s="176" t="s">
        <v>2805</v>
      </c>
      <c r="O61" s="176" t="s">
        <v>2805</v>
      </c>
      <c r="P61" s="176" t="s">
        <v>446</v>
      </c>
      <c r="Q61" s="176" t="s">
        <v>446</v>
      </c>
      <c r="R61" s="176" t="s">
        <v>446</v>
      </c>
      <c r="S61" s="176" t="s">
        <v>446</v>
      </c>
      <c r="T61" s="176" t="s">
        <v>446</v>
      </c>
      <c r="U61" s="176" t="s">
        <v>2805</v>
      </c>
      <c r="V61" s="176" t="s">
        <v>2805</v>
      </c>
      <c r="W61" s="176" t="s">
        <v>2805</v>
      </c>
      <c r="X61" s="176" t="s">
        <v>2805</v>
      </c>
      <c r="Y61" s="176" t="s">
        <v>2805</v>
      </c>
      <c r="Z61" s="176" t="s">
        <v>2805</v>
      </c>
      <c r="AA61" s="176" t="s">
        <v>2805</v>
      </c>
      <c r="AB61" s="176" t="str">
        <f>_xlfn.IFNA(VLOOKUP(C61,'INFORM Severity - hidden'!$C$5:$G$155,5,FALSE),"-")</f>
        <v>-</v>
      </c>
    </row>
    <row r="62" spans="1:28" x14ac:dyDescent="0.3">
      <c r="A62" s="11" t="s">
        <v>366</v>
      </c>
      <c r="B62" s="11" t="s">
        <v>1842</v>
      </c>
      <c r="C62" s="11" t="s">
        <v>3435</v>
      </c>
      <c r="D62" s="175" t="str">
        <f t="shared" si="0"/>
        <v>-</v>
      </c>
      <c r="E62" s="176" t="s">
        <v>2805</v>
      </c>
      <c r="F62" s="176" t="s">
        <v>2805</v>
      </c>
      <c r="G62" s="176" t="s">
        <v>2805</v>
      </c>
      <c r="H62" s="176" t="s">
        <v>2805</v>
      </c>
      <c r="I62" s="176" t="s">
        <v>2805</v>
      </c>
      <c r="J62" s="176" t="s">
        <v>2805</v>
      </c>
      <c r="K62" s="176" t="s">
        <v>2805</v>
      </c>
      <c r="L62" s="176" t="s">
        <v>2805</v>
      </c>
      <c r="M62" s="176" t="s">
        <v>2805</v>
      </c>
      <c r="N62" s="176" t="s">
        <v>2805</v>
      </c>
      <c r="O62" s="176" t="s">
        <v>2805</v>
      </c>
      <c r="P62" s="176" t="s">
        <v>2805</v>
      </c>
      <c r="Q62" s="176" t="s">
        <v>2805</v>
      </c>
      <c r="R62" s="176" t="s">
        <v>2805</v>
      </c>
      <c r="S62" s="176" t="s">
        <v>2805</v>
      </c>
      <c r="T62" s="176" t="s">
        <v>2805</v>
      </c>
      <c r="U62" s="176" t="s">
        <v>2805</v>
      </c>
      <c r="V62" s="176" t="s">
        <v>2805</v>
      </c>
      <c r="W62" s="176" t="s">
        <v>2805</v>
      </c>
      <c r="X62" s="176" t="s">
        <v>2805</v>
      </c>
      <c r="Y62" s="176" t="s">
        <v>2805</v>
      </c>
      <c r="Z62" s="176" t="s">
        <v>2805</v>
      </c>
      <c r="AA62" s="176">
        <v>2.2000000000000002</v>
      </c>
      <c r="AB62" s="176">
        <f>_xlfn.IFNA(VLOOKUP(C62,'INFORM Severity - hidden'!$C$5:$G$155,5,FALSE),"-")</f>
        <v>2.2000000000000002</v>
      </c>
    </row>
    <row r="63" spans="1:28" x14ac:dyDescent="0.3">
      <c r="A63" s="11" t="s">
        <v>2835</v>
      </c>
      <c r="B63" s="11" t="s">
        <v>982</v>
      </c>
      <c r="C63" s="11" t="s">
        <v>2836</v>
      </c>
      <c r="D63" s="175" t="str">
        <f t="shared" si="0"/>
        <v>-</v>
      </c>
      <c r="E63" s="176" t="s">
        <v>2805</v>
      </c>
      <c r="F63" s="176" t="s">
        <v>2805</v>
      </c>
      <c r="G63" s="176" t="s">
        <v>2805</v>
      </c>
      <c r="H63" s="176" t="s">
        <v>2805</v>
      </c>
      <c r="I63" s="176" t="s">
        <v>2805</v>
      </c>
      <c r="J63" s="176" t="s">
        <v>2805</v>
      </c>
      <c r="K63" s="176" t="s">
        <v>2805</v>
      </c>
      <c r="L63" s="176" t="s">
        <v>2805</v>
      </c>
      <c r="M63" s="176" t="s">
        <v>2805</v>
      </c>
      <c r="N63" s="176" t="s">
        <v>2805</v>
      </c>
      <c r="O63" s="176" t="s">
        <v>2805</v>
      </c>
      <c r="P63" s="176" t="s">
        <v>2805</v>
      </c>
      <c r="Q63" s="176" t="s">
        <v>2805</v>
      </c>
      <c r="R63" s="176" t="s">
        <v>2805</v>
      </c>
      <c r="S63" s="176" t="s">
        <v>2805</v>
      </c>
      <c r="T63" s="176" t="s">
        <v>2805</v>
      </c>
      <c r="U63" s="176" t="s">
        <v>2805</v>
      </c>
      <c r="V63" s="176" t="s">
        <v>2805</v>
      </c>
      <c r="W63" s="176" t="s">
        <v>2805</v>
      </c>
      <c r="X63" s="176" t="s">
        <v>2805</v>
      </c>
      <c r="Y63" s="176" t="s">
        <v>2805</v>
      </c>
      <c r="Z63" s="176" t="s">
        <v>2805</v>
      </c>
      <c r="AA63" s="176" t="s">
        <v>2805</v>
      </c>
      <c r="AB63" s="176" t="str">
        <f>_xlfn.IFNA(VLOOKUP(C63,'INFORM Severity - hidden'!$C$5:$G$155,5,FALSE),"-")</f>
        <v>-</v>
      </c>
    </row>
    <row r="64" spans="1:28" x14ac:dyDescent="0.3">
      <c r="A64" s="11" t="s">
        <v>67</v>
      </c>
      <c r="B64" s="11" t="s">
        <v>1154</v>
      </c>
      <c r="C64" s="11" t="s">
        <v>638</v>
      </c>
      <c r="D64" s="175" t="str">
        <f t="shared" si="0"/>
        <v>Decreasing</v>
      </c>
      <c r="E64" s="176" t="s">
        <v>2805</v>
      </c>
      <c r="F64" s="176">
        <v>3.9</v>
      </c>
      <c r="G64" s="176">
        <v>3.9</v>
      </c>
      <c r="H64" s="176">
        <v>4</v>
      </c>
      <c r="I64" s="176">
        <v>4</v>
      </c>
      <c r="J64" s="176">
        <v>4</v>
      </c>
      <c r="K64" s="176">
        <v>4</v>
      </c>
      <c r="L64" s="176">
        <v>4</v>
      </c>
      <c r="M64" s="176">
        <v>4</v>
      </c>
      <c r="N64" s="176">
        <v>4</v>
      </c>
      <c r="O64" s="176">
        <v>4</v>
      </c>
      <c r="P64" s="176">
        <v>4</v>
      </c>
      <c r="Q64" s="176">
        <v>4</v>
      </c>
      <c r="R64" s="176">
        <v>4</v>
      </c>
      <c r="S64" s="176">
        <v>4</v>
      </c>
      <c r="T64" s="176">
        <v>4.2</v>
      </c>
      <c r="U64" s="176">
        <v>4.2</v>
      </c>
      <c r="V64" s="176">
        <v>4.2</v>
      </c>
      <c r="W64" s="176">
        <v>4.2</v>
      </c>
      <c r="X64" s="176">
        <v>4.2</v>
      </c>
      <c r="Y64" s="176">
        <v>4.2</v>
      </c>
      <c r="Z64" s="176">
        <v>4.2</v>
      </c>
      <c r="AA64" s="176">
        <v>4.0999999999999996</v>
      </c>
      <c r="AB64" s="176">
        <f>_xlfn.IFNA(VLOOKUP(C64,'INFORM Severity - hidden'!$C$5:$G$155,5,FALSE),"-")</f>
        <v>3.9</v>
      </c>
    </row>
    <row r="65" spans="1:28" x14ac:dyDescent="0.3">
      <c r="A65" s="11" t="s">
        <v>67</v>
      </c>
      <c r="B65" s="11" t="s">
        <v>826</v>
      </c>
      <c r="C65" s="11" t="s">
        <v>727</v>
      </c>
      <c r="D65" s="175" t="str">
        <f t="shared" si="0"/>
        <v>Stable</v>
      </c>
      <c r="E65" s="176" t="s">
        <v>2805</v>
      </c>
      <c r="F65" s="176">
        <v>3.5</v>
      </c>
      <c r="G65" s="176">
        <v>3.5</v>
      </c>
      <c r="H65" s="176">
        <v>3.3</v>
      </c>
      <c r="I65" s="176">
        <v>3.3</v>
      </c>
      <c r="J65" s="176">
        <v>3.3</v>
      </c>
      <c r="K65" s="176">
        <v>3.3</v>
      </c>
      <c r="L65" s="176">
        <v>3.3</v>
      </c>
      <c r="M65" s="176">
        <v>3.3</v>
      </c>
      <c r="N65" s="176">
        <v>3.3</v>
      </c>
      <c r="O65" s="176">
        <v>3.3</v>
      </c>
      <c r="P65" s="176">
        <v>3.3</v>
      </c>
      <c r="Q65" s="176">
        <v>3.3</v>
      </c>
      <c r="R65" s="176">
        <v>3.4</v>
      </c>
      <c r="S65" s="176">
        <v>3.4</v>
      </c>
      <c r="T65" s="176">
        <v>3.4</v>
      </c>
      <c r="U65" s="176">
        <v>3.4</v>
      </c>
      <c r="V65" s="176">
        <v>3.4</v>
      </c>
      <c r="W65" s="176">
        <v>3.4</v>
      </c>
      <c r="X65" s="176">
        <v>3.4</v>
      </c>
      <c r="Y65" s="176">
        <v>3.4</v>
      </c>
      <c r="Z65" s="176">
        <v>3.4</v>
      </c>
      <c r="AA65" s="176">
        <v>3.4</v>
      </c>
      <c r="AB65" s="176">
        <f>_xlfn.IFNA(VLOOKUP(C65,'INFORM Severity - hidden'!$C$5:$G$155,5,FALSE),"-")</f>
        <v>3.4</v>
      </c>
    </row>
    <row r="66" spans="1:28" x14ac:dyDescent="0.3">
      <c r="A66" s="11" t="s">
        <v>67</v>
      </c>
      <c r="B66" s="11" t="s">
        <v>3870</v>
      </c>
      <c r="C66" s="11" t="s">
        <v>3876</v>
      </c>
      <c r="D66" s="175" t="str">
        <f t="shared" si="0"/>
        <v>-</v>
      </c>
      <c r="E66" s="176" t="s">
        <v>2805</v>
      </c>
      <c r="F66" s="176" t="s">
        <v>2805</v>
      </c>
      <c r="G66" s="176" t="s">
        <v>2805</v>
      </c>
      <c r="H66" s="176" t="s">
        <v>2805</v>
      </c>
      <c r="I66" s="176" t="s">
        <v>2805</v>
      </c>
      <c r="J66" s="176" t="s">
        <v>2805</v>
      </c>
      <c r="K66" s="176" t="s">
        <v>2805</v>
      </c>
      <c r="L66" s="176" t="s">
        <v>2805</v>
      </c>
      <c r="M66" s="176" t="s">
        <v>2805</v>
      </c>
      <c r="N66" s="176" t="s">
        <v>2805</v>
      </c>
      <c r="O66" s="176" t="s">
        <v>2805</v>
      </c>
      <c r="P66" s="176" t="s">
        <v>2805</v>
      </c>
      <c r="Q66" s="176" t="s">
        <v>2805</v>
      </c>
      <c r="R66" s="176" t="s">
        <v>2805</v>
      </c>
      <c r="S66" s="176" t="s">
        <v>2805</v>
      </c>
      <c r="T66" s="176" t="s">
        <v>2805</v>
      </c>
      <c r="U66" s="176" t="s">
        <v>2805</v>
      </c>
      <c r="V66" s="176" t="s">
        <v>2805</v>
      </c>
      <c r="W66" s="176" t="s">
        <v>2805</v>
      </c>
      <c r="X66" s="176" t="s">
        <v>2805</v>
      </c>
      <c r="Y66" s="176" t="s">
        <v>2805</v>
      </c>
      <c r="Z66" s="176" t="s">
        <v>2805</v>
      </c>
      <c r="AA66" s="176">
        <v>2.2000000000000002</v>
      </c>
      <c r="AB66" s="176">
        <f>_xlfn.IFNA(VLOOKUP(C66,'INFORM Severity - hidden'!$C$5:$G$155,5,FALSE),"-")</f>
        <v>2</v>
      </c>
    </row>
    <row r="67" spans="1:28" x14ac:dyDescent="0.3">
      <c r="A67" s="11" t="s">
        <v>69</v>
      </c>
      <c r="B67" s="11" t="s">
        <v>982</v>
      </c>
      <c r="C67" s="11" t="s">
        <v>2833</v>
      </c>
      <c r="D67" s="175" t="str">
        <f t="shared" si="0"/>
        <v>-</v>
      </c>
      <c r="E67" s="176" t="s">
        <v>2805</v>
      </c>
      <c r="F67" s="176" t="s">
        <v>2805</v>
      </c>
      <c r="G67" s="176" t="s">
        <v>2805</v>
      </c>
      <c r="H67" s="176" t="s">
        <v>2805</v>
      </c>
      <c r="I67" s="176" t="s">
        <v>2805</v>
      </c>
      <c r="J67" s="176" t="s">
        <v>2805</v>
      </c>
      <c r="K67" s="176" t="s">
        <v>2805</v>
      </c>
      <c r="L67" s="176" t="s">
        <v>2805</v>
      </c>
      <c r="M67" s="176" t="s">
        <v>2805</v>
      </c>
      <c r="N67" s="176" t="s">
        <v>2805</v>
      </c>
      <c r="O67" s="176" t="s">
        <v>2805</v>
      </c>
      <c r="P67" s="176" t="s">
        <v>2805</v>
      </c>
      <c r="Q67" s="176" t="s">
        <v>2805</v>
      </c>
      <c r="R67" s="176" t="s">
        <v>2805</v>
      </c>
      <c r="S67" s="176" t="s">
        <v>2805</v>
      </c>
      <c r="T67" s="176" t="s">
        <v>2805</v>
      </c>
      <c r="U67" s="176" t="s">
        <v>2805</v>
      </c>
      <c r="V67" s="176" t="s">
        <v>2805</v>
      </c>
      <c r="W67" s="176" t="s">
        <v>2805</v>
      </c>
      <c r="X67" s="176" t="s">
        <v>2805</v>
      </c>
      <c r="Y67" s="176" t="s">
        <v>2805</v>
      </c>
      <c r="Z67" s="176" t="s">
        <v>2805</v>
      </c>
      <c r="AA67" s="176" t="s">
        <v>2805</v>
      </c>
      <c r="AB67" s="176" t="str">
        <f>_xlfn.IFNA(VLOOKUP(C67,'INFORM Severity - hidden'!$C$5:$G$155,5,FALSE),"-")</f>
        <v>-</v>
      </c>
    </row>
    <row r="68" spans="1:28" x14ac:dyDescent="0.3">
      <c r="A68" s="11" t="s">
        <v>69</v>
      </c>
      <c r="B68" s="11" t="s">
        <v>1370</v>
      </c>
      <c r="C68" s="11" t="s">
        <v>2983</v>
      </c>
      <c r="D68" s="175" t="str">
        <f t="shared" ref="D68:D131" si="1">IF(AB68="-","-",IFERROR(IF(ROUND(AVERAGE(Y68:AB68),1)=ROUND(AVERAGE(V68:X68),1),"Stable",IF(ROUND(AVERAGE(Y68:AB68),1)&lt;ROUND(AVERAGE(V68:X68),1),"Decreasing",IF(ROUND(AVERAGE(Y68:AB68),1)&gt;ROUND(AVERAGE(V68:X68),1),"Increasing"))),"-"))</f>
        <v>-</v>
      </c>
      <c r="E68" s="176" t="s">
        <v>2805</v>
      </c>
      <c r="F68" s="176" t="s">
        <v>2805</v>
      </c>
      <c r="G68" s="176" t="s">
        <v>2805</v>
      </c>
      <c r="H68" s="176">
        <v>2</v>
      </c>
      <c r="I68" s="176">
        <v>2</v>
      </c>
      <c r="J68" s="176" t="s">
        <v>2805</v>
      </c>
      <c r="K68" s="176" t="s">
        <v>2805</v>
      </c>
      <c r="L68" s="176" t="s">
        <v>2805</v>
      </c>
      <c r="M68" s="176" t="s">
        <v>2805</v>
      </c>
      <c r="N68" s="176" t="s">
        <v>2805</v>
      </c>
      <c r="O68" s="176" t="s">
        <v>2805</v>
      </c>
      <c r="P68" s="176" t="s">
        <v>2805</v>
      </c>
      <c r="Q68" s="176" t="s">
        <v>2805</v>
      </c>
      <c r="R68" s="176" t="s">
        <v>2805</v>
      </c>
      <c r="S68" s="176" t="s">
        <v>2805</v>
      </c>
      <c r="T68" s="176" t="s">
        <v>2805</v>
      </c>
      <c r="U68" s="176" t="s">
        <v>2805</v>
      </c>
      <c r="V68" s="176" t="s">
        <v>2805</v>
      </c>
      <c r="W68" s="176" t="s">
        <v>2805</v>
      </c>
      <c r="X68" s="176" t="s">
        <v>2805</v>
      </c>
      <c r="Y68" s="176" t="s">
        <v>2805</v>
      </c>
      <c r="Z68" s="176" t="s">
        <v>2805</v>
      </c>
      <c r="AA68" s="176" t="s">
        <v>2805</v>
      </c>
      <c r="AB68" s="176" t="str">
        <f>_xlfn.IFNA(VLOOKUP(C68,'INFORM Severity - hidden'!$C$5:$G$155,5,FALSE),"-")</f>
        <v>-</v>
      </c>
    </row>
    <row r="69" spans="1:28" x14ac:dyDescent="0.3">
      <c r="A69" s="11" t="s">
        <v>2829</v>
      </c>
      <c r="B69" s="11" t="s">
        <v>982</v>
      </c>
      <c r="C69" s="11" t="s">
        <v>2830</v>
      </c>
      <c r="D69" s="175" t="str">
        <f t="shared" si="1"/>
        <v>-</v>
      </c>
      <c r="E69" s="176" t="s">
        <v>2805</v>
      </c>
      <c r="F69" s="176" t="s">
        <v>2805</v>
      </c>
      <c r="G69" s="176" t="s">
        <v>2805</v>
      </c>
      <c r="H69" s="176" t="s">
        <v>2805</v>
      </c>
      <c r="I69" s="176" t="s">
        <v>2805</v>
      </c>
      <c r="J69" s="176" t="s">
        <v>2805</v>
      </c>
      <c r="K69" s="176" t="s">
        <v>2805</v>
      </c>
      <c r="L69" s="176" t="s">
        <v>2805</v>
      </c>
      <c r="M69" s="176" t="s">
        <v>2805</v>
      </c>
      <c r="N69" s="176" t="s">
        <v>2805</v>
      </c>
      <c r="O69" s="176" t="s">
        <v>2805</v>
      </c>
      <c r="P69" s="176" t="s">
        <v>2805</v>
      </c>
      <c r="Q69" s="176" t="s">
        <v>2805</v>
      </c>
      <c r="R69" s="176" t="s">
        <v>2805</v>
      </c>
      <c r="S69" s="176" t="s">
        <v>2805</v>
      </c>
      <c r="T69" s="176" t="s">
        <v>2805</v>
      </c>
      <c r="U69" s="176" t="s">
        <v>2805</v>
      </c>
      <c r="V69" s="176" t="s">
        <v>2805</v>
      </c>
      <c r="W69" s="176" t="s">
        <v>2805</v>
      </c>
      <c r="X69" s="176" t="s">
        <v>2805</v>
      </c>
      <c r="Y69" s="176" t="s">
        <v>2805</v>
      </c>
      <c r="Z69" s="176" t="s">
        <v>2805</v>
      </c>
      <c r="AA69" s="176" t="s">
        <v>2805</v>
      </c>
      <c r="AB69" s="176" t="str">
        <f>_xlfn.IFNA(VLOOKUP(C69,'INFORM Severity - hidden'!$C$5:$G$155,5,FALSE),"-")</f>
        <v>-</v>
      </c>
    </row>
    <row r="70" spans="1:28" x14ac:dyDescent="0.3">
      <c r="A70" s="11" t="s">
        <v>73</v>
      </c>
      <c r="B70" s="11" t="s">
        <v>982</v>
      </c>
      <c r="C70" s="11" t="s">
        <v>2837</v>
      </c>
      <c r="D70" s="175" t="str">
        <f t="shared" si="1"/>
        <v>-</v>
      </c>
      <c r="E70" s="176" t="s">
        <v>2805</v>
      </c>
      <c r="F70" s="176" t="s">
        <v>2805</v>
      </c>
      <c r="G70" s="176" t="s">
        <v>2805</v>
      </c>
      <c r="H70" s="176" t="s">
        <v>2805</v>
      </c>
      <c r="I70" s="176" t="s">
        <v>2805</v>
      </c>
      <c r="J70" s="176" t="s">
        <v>2805</v>
      </c>
      <c r="K70" s="176" t="s">
        <v>2805</v>
      </c>
      <c r="L70" s="176" t="s">
        <v>2805</v>
      </c>
      <c r="M70" s="176" t="s">
        <v>2805</v>
      </c>
      <c r="N70" s="176" t="s">
        <v>2805</v>
      </c>
      <c r="O70" s="176" t="s">
        <v>2805</v>
      </c>
      <c r="P70" s="176" t="s">
        <v>2805</v>
      </c>
      <c r="Q70" s="176" t="s">
        <v>2805</v>
      </c>
      <c r="R70" s="176" t="s">
        <v>2805</v>
      </c>
      <c r="S70" s="176" t="s">
        <v>2805</v>
      </c>
      <c r="T70" s="176" t="s">
        <v>2805</v>
      </c>
      <c r="U70" s="176" t="s">
        <v>2805</v>
      </c>
      <c r="V70" s="176" t="s">
        <v>2805</v>
      </c>
      <c r="W70" s="176" t="s">
        <v>2805</v>
      </c>
      <c r="X70" s="176" t="s">
        <v>2805</v>
      </c>
      <c r="Y70" s="176" t="s">
        <v>2805</v>
      </c>
      <c r="Z70" s="176" t="s">
        <v>2805</v>
      </c>
      <c r="AA70" s="176" t="s">
        <v>2805</v>
      </c>
      <c r="AB70" s="176" t="str">
        <f>_xlfn.IFNA(VLOOKUP(C70,'INFORM Severity - hidden'!$C$5:$G$155,5,FALSE),"-")</f>
        <v>-</v>
      </c>
    </row>
    <row r="71" spans="1:28" x14ac:dyDescent="0.3">
      <c r="A71" s="11" t="s">
        <v>73</v>
      </c>
      <c r="B71" s="11" t="s">
        <v>1259</v>
      </c>
      <c r="C71" s="11" t="s">
        <v>1260</v>
      </c>
      <c r="D71" s="175" t="str">
        <f t="shared" si="1"/>
        <v>Increasing</v>
      </c>
      <c r="E71" s="176" t="s">
        <v>2805</v>
      </c>
      <c r="F71" s="176" t="s">
        <v>2805</v>
      </c>
      <c r="G71" s="176" t="s">
        <v>2805</v>
      </c>
      <c r="H71" s="176">
        <v>0.8</v>
      </c>
      <c r="I71" s="176">
        <v>0.8</v>
      </c>
      <c r="J71" s="176">
        <v>0.8</v>
      </c>
      <c r="K71" s="176">
        <v>0.8</v>
      </c>
      <c r="L71" s="176">
        <v>0.8</v>
      </c>
      <c r="M71" s="176">
        <v>0.8</v>
      </c>
      <c r="N71" s="176">
        <v>0.8</v>
      </c>
      <c r="O71" s="176">
        <v>0.8</v>
      </c>
      <c r="P71" s="176">
        <v>0.8</v>
      </c>
      <c r="Q71" s="176">
        <v>1.3</v>
      </c>
      <c r="R71" s="176">
        <v>1.2</v>
      </c>
      <c r="S71" s="176">
        <v>1</v>
      </c>
      <c r="T71" s="176">
        <v>1</v>
      </c>
      <c r="U71" s="176">
        <v>1</v>
      </c>
      <c r="V71" s="176">
        <v>1</v>
      </c>
      <c r="W71" s="176">
        <v>1</v>
      </c>
      <c r="X71" s="176">
        <v>1</v>
      </c>
      <c r="Y71" s="176">
        <v>1.1000000000000001</v>
      </c>
      <c r="Z71" s="176">
        <v>1.1000000000000001</v>
      </c>
      <c r="AA71" s="176">
        <v>1.1000000000000001</v>
      </c>
      <c r="AB71" s="176">
        <f>_xlfn.IFNA(VLOOKUP(C71,'INFORM Severity - hidden'!$C$5:$G$155,5,FALSE),"-")</f>
        <v>1.1000000000000001</v>
      </c>
    </row>
    <row r="72" spans="1:28" x14ac:dyDescent="0.3">
      <c r="A72" s="11" t="s">
        <v>78</v>
      </c>
      <c r="B72" s="11" t="s">
        <v>982</v>
      </c>
      <c r="C72" s="11" t="s">
        <v>2839</v>
      </c>
      <c r="D72" s="175" t="str">
        <f t="shared" si="1"/>
        <v>-</v>
      </c>
      <c r="E72" s="176" t="s">
        <v>2805</v>
      </c>
      <c r="F72" s="176" t="s">
        <v>2805</v>
      </c>
      <c r="G72" s="176" t="s">
        <v>2805</v>
      </c>
      <c r="H72" s="176" t="s">
        <v>2805</v>
      </c>
      <c r="I72" s="176" t="s">
        <v>2805</v>
      </c>
      <c r="J72" s="176" t="s">
        <v>2805</v>
      </c>
      <c r="K72" s="176" t="s">
        <v>2805</v>
      </c>
      <c r="L72" s="176" t="s">
        <v>2805</v>
      </c>
      <c r="M72" s="176" t="s">
        <v>2805</v>
      </c>
      <c r="N72" s="176" t="s">
        <v>2805</v>
      </c>
      <c r="O72" s="176" t="s">
        <v>2805</v>
      </c>
      <c r="P72" s="176" t="s">
        <v>2805</v>
      </c>
      <c r="Q72" s="176" t="s">
        <v>2805</v>
      </c>
      <c r="R72" s="176" t="s">
        <v>2805</v>
      </c>
      <c r="S72" s="176" t="s">
        <v>2805</v>
      </c>
      <c r="T72" s="176" t="s">
        <v>2805</v>
      </c>
      <c r="U72" s="176" t="s">
        <v>2805</v>
      </c>
      <c r="V72" s="176" t="s">
        <v>2805</v>
      </c>
      <c r="W72" s="176" t="s">
        <v>2805</v>
      </c>
      <c r="X72" s="176" t="s">
        <v>2805</v>
      </c>
      <c r="Y72" s="176" t="s">
        <v>2805</v>
      </c>
      <c r="Z72" s="176" t="s">
        <v>2805</v>
      </c>
      <c r="AA72" s="176" t="s">
        <v>2805</v>
      </c>
      <c r="AB72" s="176" t="str">
        <f>_xlfn.IFNA(VLOOKUP(C72,'INFORM Severity - hidden'!$C$5:$G$155,5,FALSE),"-")</f>
        <v>-</v>
      </c>
    </row>
    <row r="73" spans="1:28" x14ac:dyDescent="0.3">
      <c r="A73" s="11" t="s">
        <v>80</v>
      </c>
      <c r="B73" s="11" t="s">
        <v>982</v>
      </c>
      <c r="C73" s="11" t="s">
        <v>2840</v>
      </c>
      <c r="D73" s="175" t="str">
        <f t="shared" si="1"/>
        <v>-</v>
      </c>
      <c r="E73" s="176" t="s">
        <v>2805</v>
      </c>
      <c r="F73" s="176" t="s">
        <v>2805</v>
      </c>
      <c r="G73" s="176" t="s">
        <v>2805</v>
      </c>
      <c r="H73" s="176" t="s">
        <v>2805</v>
      </c>
      <c r="I73" s="176" t="s">
        <v>2805</v>
      </c>
      <c r="J73" s="176" t="s">
        <v>2805</v>
      </c>
      <c r="K73" s="176" t="s">
        <v>2805</v>
      </c>
      <c r="L73" s="176" t="s">
        <v>2805</v>
      </c>
      <c r="M73" s="176" t="s">
        <v>2805</v>
      </c>
      <c r="N73" s="176" t="s">
        <v>2805</v>
      </c>
      <c r="O73" s="176" t="s">
        <v>2805</v>
      </c>
      <c r="P73" s="176" t="s">
        <v>2805</v>
      </c>
      <c r="Q73" s="176" t="s">
        <v>2805</v>
      </c>
      <c r="R73" s="176" t="s">
        <v>2805</v>
      </c>
      <c r="S73" s="176" t="s">
        <v>2805</v>
      </c>
      <c r="T73" s="176" t="s">
        <v>2805</v>
      </c>
      <c r="U73" s="176" t="s">
        <v>2805</v>
      </c>
      <c r="V73" s="176" t="s">
        <v>2805</v>
      </c>
      <c r="W73" s="176" t="s">
        <v>2805</v>
      </c>
      <c r="X73" s="176" t="s">
        <v>2805</v>
      </c>
      <c r="Y73" s="176" t="s">
        <v>2805</v>
      </c>
      <c r="Z73" s="176" t="s">
        <v>2805</v>
      </c>
      <c r="AA73" s="176" t="s">
        <v>2805</v>
      </c>
      <c r="AB73" s="176" t="str">
        <f>_xlfn.IFNA(VLOOKUP(C73,'INFORM Severity - hidden'!$C$5:$G$155,5,FALSE),"-")</f>
        <v>-</v>
      </c>
    </row>
    <row r="74" spans="1:28" x14ac:dyDescent="0.3">
      <c r="A74" s="11" t="s">
        <v>86</v>
      </c>
      <c r="B74" s="11" t="s">
        <v>1233</v>
      </c>
      <c r="C74" s="11" t="s">
        <v>1843</v>
      </c>
      <c r="D74" s="175" t="str">
        <f t="shared" si="1"/>
        <v>Increasing</v>
      </c>
      <c r="E74" s="176" t="s">
        <v>2805</v>
      </c>
      <c r="F74" s="176">
        <v>2.6</v>
      </c>
      <c r="G74" s="176">
        <v>2.9</v>
      </c>
      <c r="H74" s="176">
        <v>2.9</v>
      </c>
      <c r="I74" s="176" t="s">
        <v>2805</v>
      </c>
      <c r="J74" s="176" t="s">
        <v>2805</v>
      </c>
      <c r="K74" s="176" t="s">
        <v>2805</v>
      </c>
      <c r="L74" s="176" t="s">
        <v>2805</v>
      </c>
      <c r="M74" s="176" t="s">
        <v>2805</v>
      </c>
      <c r="N74" s="176" t="s">
        <v>2805</v>
      </c>
      <c r="O74" s="176" t="s">
        <v>2805</v>
      </c>
      <c r="P74" s="176">
        <v>2.9</v>
      </c>
      <c r="Q74" s="176">
        <v>2.9</v>
      </c>
      <c r="R74" s="176">
        <v>2.9</v>
      </c>
      <c r="S74" s="176">
        <v>2.9</v>
      </c>
      <c r="T74" s="176">
        <v>2.9</v>
      </c>
      <c r="U74" s="176">
        <v>2.9</v>
      </c>
      <c r="V74" s="176">
        <v>2.9</v>
      </c>
      <c r="W74" s="176">
        <v>2.9</v>
      </c>
      <c r="X74" s="176">
        <v>2.9</v>
      </c>
      <c r="Y74" s="176">
        <v>2.9</v>
      </c>
      <c r="Z74" s="176">
        <v>2.9</v>
      </c>
      <c r="AA74" s="176">
        <v>3</v>
      </c>
      <c r="AB74" s="176">
        <f>_xlfn.IFNA(VLOOKUP(C74,'INFORM Severity - hidden'!$C$5:$G$155,5,FALSE),"-")</f>
        <v>3</v>
      </c>
    </row>
    <row r="75" spans="1:28" x14ac:dyDescent="0.3">
      <c r="A75" s="11" t="s">
        <v>86</v>
      </c>
      <c r="B75" s="11" t="s">
        <v>1234</v>
      </c>
      <c r="C75" s="11" t="s">
        <v>862</v>
      </c>
      <c r="D75" s="175" t="str">
        <f t="shared" si="1"/>
        <v>Increasing</v>
      </c>
      <c r="E75" s="176" t="s">
        <v>2805</v>
      </c>
      <c r="F75" s="176">
        <v>1.5</v>
      </c>
      <c r="G75" s="176">
        <v>1.5</v>
      </c>
      <c r="H75" s="176">
        <v>1.7</v>
      </c>
      <c r="I75" s="176">
        <v>1.7</v>
      </c>
      <c r="J75" s="176">
        <v>1.7</v>
      </c>
      <c r="K75" s="176">
        <v>1.7</v>
      </c>
      <c r="L75" s="176">
        <v>1.4</v>
      </c>
      <c r="M75" s="176">
        <v>1.4</v>
      </c>
      <c r="N75" s="176">
        <v>1.4</v>
      </c>
      <c r="O75" s="176">
        <v>1.4</v>
      </c>
      <c r="P75" s="176">
        <v>1.4</v>
      </c>
      <c r="Q75" s="176">
        <v>1.4</v>
      </c>
      <c r="R75" s="176">
        <v>1.4</v>
      </c>
      <c r="S75" s="176">
        <v>1.4</v>
      </c>
      <c r="T75" s="176">
        <v>1.4</v>
      </c>
      <c r="U75" s="176">
        <v>1.4</v>
      </c>
      <c r="V75" s="176">
        <v>1.4</v>
      </c>
      <c r="W75" s="176">
        <v>1.4</v>
      </c>
      <c r="X75" s="176">
        <v>1.4</v>
      </c>
      <c r="Y75" s="176">
        <v>1.5</v>
      </c>
      <c r="Z75" s="176">
        <v>1.5</v>
      </c>
      <c r="AA75" s="176">
        <v>1.7</v>
      </c>
      <c r="AB75" s="176">
        <f>_xlfn.IFNA(VLOOKUP(C75,'INFORM Severity - hidden'!$C$5:$G$155,5,FALSE),"-")</f>
        <v>1.7</v>
      </c>
    </row>
    <row r="76" spans="1:28" x14ac:dyDescent="0.3">
      <c r="A76" s="11" t="s">
        <v>86</v>
      </c>
      <c r="B76" s="11" t="s">
        <v>858</v>
      </c>
      <c r="C76" s="11" t="s">
        <v>2712</v>
      </c>
      <c r="D76" s="175" t="str">
        <f t="shared" si="1"/>
        <v>Increasing</v>
      </c>
      <c r="E76" s="176" t="s">
        <v>2805</v>
      </c>
      <c r="F76" s="176">
        <v>2.6</v>
      </c>
      <c r="G76" s="176">
        <v>2.8</v>
      </c>
      <c r="H76" s="176">
        <v>2.8</v>
      </c>
      <c r="I76" s="176">
        <v>2.9</v>
      </c>
      <c r="J76" s="176">
        <v>2.8</v>
      </c>
      <c r="K76" s="176">
        <v>2.8</v>
      </c>
      <c r="L76" s="176">
        <v>2.7</v>
      </c>
      <c r="M76" s="176">
        <v>2.7</v>
      </c>
      <c r="N76" s="176">
        <v>2.7</v>
      </c>
      <c r="O76" s="176">
        <v>2.8</v>
      </c>
      <c r="P76" s="176">
        <v>2.8</v>
      </c>
      <c r="Q76" s="176">
        <v>2.8</v>
      </c>
      <c r="R76" s="176">
        <v>2.8</v>
      </c>
      <c r="S76" s="176">
        <v>2.8</v>
      </c>
      <c r="T76" s="176">
        <v>2.8</v>
      </c>
      <c r="U76" s="176">
        <v>2.8</v>
      </c>
      <c r="V76" s="176">
        <v>2.8</v>
      </c>
      <c r="W76" s="176">
        <v>2.8</v>
      </c>
      <c r="X76" s="176">
        <v>2.8</v>
      </c>
      <c r="Y76" s="176">
        <v>2.9</v>
      </c>
      <c r="Z76" s="176">
        <v>2.9</v>
      </c>
      <c r="AA76" s="176">
        <v>3</v>
      </c>
      <c r="AB76" s="176">
        <f>_xlfn.IFNA(VLOOKUP(C76,'INFORM Severity - hidden'!$C$5:$G$155,5,FALSE),"-")</f>
        <v>3</v>
      </c>
    </row>
    <row r="77" spans="1:28" x14ac:dyDescent="0.3">
      <c r="A77" s="11" t="s">
        <v>86</v>
      </c>
      <c r="B77" s="11" t="s">
        <v>1844</v>
      </c>
      <c r="C77" s="11" t="s">
        <v>3001</v>
      </c>
      <c r="D77" s="175" t="str">
        <f t="shared" si="1"/>
        <v>-</v>
      </c>
      <c r="E77" s="176" t="s">
        <v>2805</v>
      </c>
      <c r="F77" s="176" t="s">
        <v>2805</v>
      </c>
      <c r="G77" s="176" t="s">
        <v>2805</v>
      </c>
      <c r="H77" s="176" t="s">
        <v>2805</v>
      </c>
      <c r="I77" s="176" t="s">
        <v>2805</v>
      </c>
      <c r="J77" s="176" t="s">
        <v>2805</v>
      </c>
      <c r="K77" s="176" t="s">
        <v>2805</v>
      </c>
      <c r="L77" s="176" t="s">
        <v>2805</v>
      </c>
      <c r="M77" s="176" t="s">
        <v>2805</v>
      </c>
      <c r="N77" s="176" t="s">
        <v>2805</v>
      </c>
      <c r="O77" s="176" t="s">
        <v>2805</v>
      </c>
      <c r="P77" s="176">
        <v>2.2999999999999998</v>
      </c>
      <c r="Q77" s="176">
        <v>2.2999999999999998</v>
      </c>
      <c r="R77" s="176">
        <v>2.2999999999999998</v>
      </c>
      <c r="S77" s="176">
        <v>2.2999999999999998</v>
      </c>
      <c r="T77" s="176">
        <v>2.2999999999999998</v>
      </c>
      <c r="U77" s="176">
        <v>2.2999999999999998</v>
      </c>
      <c r="V77" s="176">
        <v>2.2999999999999998</v>
      </c>
      <c r="W77" s="176" t="s">
        <v>2805</v>
      </c>
      <c r="X77" s="176" t="s">
        <v>2805</v>
      </c>
      <c r="Y77" s="176" t="s">
        <v>2805</v>
      </c>
      <c r="Z77" s="176" t="s">
        <v>2805</v>
      </c>
      <c r="AA77" s="176" t="s">
        <v>2805</v>
      </c>
      <c r="AB77" s="176" t="str">
        <f>_xlfn.IFNA(VLOOKUP(C77,'INFORM Severity - hidden'!$C$5:$G$155,5,FALSE),"-")</f>
        <v>-</v>
      </c>
    </row>
    <row r="78" spans="1:28" x14ac:dyDescent="0.3">
      <c r="A78" s="11" t="s">
        <v>88</v>
      </c>
      <c r="B78" s="11" t="s">
        <v>982</v>
      </c>
      <c r="C78" s="11" t="s">
        <v>2841</v>
      </c>
      <c r="D78" s="175" t="str">
        <f t="shared" si="1"/>
        <v>-</v>
      </c>
      <c r="E78" s="176" t="s">
        <v>2805</v>
      </c>
      <c r="F78" s="176" t="s">
        <v>2805</v>
      </c>
      <c r="G78" s="176" t="s">
        <v>2805</v>
      </c>
      <c r="H78" s="176" t="s">
        <v>2805</v>
      </c>
      <c r="I78" s="176" t="s">
        <v>2805</v>
      </c>
      <c r="J78" s="176" t="s">
        <v>2805</v>
      </c>
      <c r="K78" s="176" t="s">
        <v>2805</v>
      </c>
      <c r="L78" s="176" t="s">
        <v>2805</v>
      </c>
      <c r="M78" s="176" t="s">
        <v>2805</v>
      </c>
      <c r="N78" s="176" t="s">
        <v>2805</v>
      </c>
      <c r="O78" s="176" t="s">
        <v>2805</v>
      </c>
      <c r="P78" s="176" t="s">
        <v>2805</v>
      </c>
      <c r="Q78" s="176" t="s">
        <v>2805</v>
      </c>
      <c r="R78" s="176" t="s">
        <v>2805</v>
      </c>
      <c r="S78" s="176" t="s">
        <v>2805</v>
      </c>
      <c r="T78" s="176" t="s">
        <v>2805</v>
      </c>
      <c r="U78" s="176" t="s">
        <v>2805</v>
      </c>
      <c r="V78" s="176" t="s">
        <v>2805</v>
      </c>
      <c r="W78" s="176" t="s">
        <v>2805</v>
      </c>
      <c r="X78" s="176" t="s">
        <v>2805</v>
      </c>
      <c r="Y78" s="176" t="s">
        <v>2805</v>
      </c>
      <c r="Z78" s="176" t="s">
        <v>2805</v>
      </c>
      <c r="AA78" s="176" t="s">
        <v>2805</v>
      </c>
      <c r="AB78" s="176" t="str">
        <f>_xlfn.IFNA(VLOOKUP(C78,'INFORM Severity - hidden'!$C$5:$G$155,5,FALSE),"-")</f>
        <v>-</v>
      </c>
    </row>
    <row r="79" spans="1:28" x14ac:dyDescent="0.3">
      <c r="A79" s="11" t="s">
        <v>90</v>
      </c>
      <c r="B79" s="11" t="s">
        <v>982</v>
      </c>
      <c r="C79" s="11" t="s">
        <v>2842</v>
      </c>
      <c r="D79" s="175" t="str">
        <f t="shared" si="1"/>
        <v>-</v>
      </c>
      <c r="E79" s="176" t="s">
        <v>2805</v>
      </c>
      <c r="F79" s="176" t="s">
        <v>2805</v>
      </c>
      <c r="G79" s="176" t="s">
        <v>2805</v>
      </c>
      <c r="H79" s="176" t="s">
        <v>2805</v>
      </c>
      <c r="I79" s="176" t="s">
        <v>2805</v>
      </c>
      <c r="J79" s="176" t="s">
        <v>2805</v>
      </c>
      <c r="K79" s="176" t="s">
        <v>2805</v>
      </c>
      <c r="L79" s="176" t="s">
        <v>2805</v>
      </c>
      <c r="M79" s="176" t="s">
        <v>2805</v>
      </c>
      <c r="N79" s="176" t="s">
        <v>2805</v>
      </c>
      <c r="O79" s="176" t="s">
        <v>2805</v>
      </c>
      <c r="P79" s="176" t="s">
        <v>2805</v>
      </c>
      <c r="Q79" s="176" t="s">
        <v>2805</v>
      </c>
      <c r="R79" s="176" t="s">
        <v>2805</v>
      </c>
      <c r="S79" s="176" t="s">
        <v>2805</v>
      </c>
      <c r="T79" s="176" t="s">
        <v>2805</v>
      </c>
      <c r="U79" s="176" t="s">
        <v>2805</v>
      </c>
      <c r="V79" s="176" t="s">
        <v>2805</v>
      </c>
      <c r="W79" s="176" t="s">
        <v>2805</v>
      </c>
      <c r="X79" s="176" t="s">
        <v>2805</v>
      </c>
      <c r="Y79" s="176" t="s">
        <v>2805</v>
      </c>
      <c r="Z79" s="176" t="s">
        <v>2805</v>
      </c>
      <c r="AA79" s="176" t="s">
        <v>2805</v>
      </c>
      <c r="AB79" s="176" t="str">
        <f>_xlfn.IFNA(VLOOKUP(C79,'INFORM Severity - hidden'!$C$5:$G$155,5,FALSE),"-")</f>
        <v>-</v>
      </c>
    </row>
    <row r="80" spans="1:28" x14ac:dyDescent="0.3">
      <c r="A80" s="11" t="s">
        <v>5</v>
      </c>
      <c r="B80" s="11" t="s">
        <v>1227</v>
      </c>
      <c r="C80" s="11" t="s">
        <v>2807</v>
      </c>
      <c r="D80" s="175" t="str">
        <f t="shared" si="1"/>
        <v>-</v>
      </c>
      <c r="E80" s="176" t="s">
        <v>2805</v>
      </c>
      <c r="F80" s="176" t="s">
        <v>2805</v>
      </c>
      <c r="G80" s="176" t="s">
        <v>2805</v>
      </c>
      <c r="H80" s="176" t="s">
        <v>2805</v>
      </c>
      <c r="I80" s="176" t="s">
        <v>2805</v>
      </c>
      <c r="J80" s="176" t="s">
        <v>2805</v>
      </c>
      <c r="K80" s="176" t="s">
        <v>2805</v>
      </c>
      <c r="L80" s="176" t="s">
        <v>2805</v>
      </c>
      <c r="M80" s="176" t="s">
        <v>2805</v>
      </c>
      <c r="N80" s="176" t="s">
        <v>2805</v>
      </c>
      <c r="O80" s="176" t="s">
        <v>2805</v>
      </c>
      <c r="P80" s="176" t="s">
        <v>2805</v>
      </c>
      <c r="Q80" s="176" t="s">
        <v>2805</v>
      </c>
      <c r="R80" s="176" t="s">
        <v>2805</v>
      </c>
      <c r="S80" s="176" t="s">
        <v>2805</v>
      </c>
      <c r="T80" s="176" t="s">
        <v>2805</v>
      </c>
      <c r="U80" s="176" t="s">
        <v>2805</v>
      </c>
      <c r="V80" s="176" t="s">
        <v>2805</v>
      </c>
      <c r="W80" s="176" t="s">
        <v>2805</v>
      </c>
      <c r="X80" s="176" t="s">
        <v>2805</v>
      </c>
      <c r="Y80" s="176" t="s">
        <v>2805</v>
      </c>
      <c r="Z80" s="176" t="s">
        <v>2805</v>
      </c>
      <c r="AA80" s="176" t="s">
        <v>2805</v>
      </c>
      <c r="AB80" s="176" t="str">
        <f>_xlfn.IFNA(VLOOKUP(C80,'INFORM Severity - hidden'!$C$5:$G$155,5,FALSE),"-")</f>
        <v>-</v>
      </c>
    </row>
    <row r="81" spans="1:28" x14ac:dyDescent="0.3">
      <c r="A81" s="11" t="s">
        <v>5</v>
      </c>
      <c r="B81" s="11" t="s">
        <v>849</v>
      </c>
      <c r="C81" s="11" t="s">
        <v>745</v>
      </c>
      <c r="D81" s="175" t="str">
        <f t="shared" si="1"/>
        <v>-</v>
      </c>
      <c r="E81" s="176" t="s">
        <v>2805</v>
      </c>
      <c r="F81" s="176" t="s">
        <v>446</v>
      </c>
      <c r="G81" s="176" t="s">
        <v>446</v>
      </c>
      <c r="H81" s="176" t="s">
        <v>446</v>
      </c>
      <c r="I81" s="176" t="s">
        <v>446</v>
      </c>
      <c r="J81" s="176" t="s">
        <v>446</v>
      </c>
      <c r="K81" s="176" t="s">
        <v>446</v>
      </c>
      <c r="L81" s="176" t="s">
        <v>446</v>
      </c>
      <c r="M81" s="176" t="s">
        <v>446</v>
      </c>
      <c r="N81" s="176" t="s">
        <v>446</v>
      </c>
      <c r="O81" s="176" t="s">
        <v>446</v>
      </c>
      <c r="P81" s="176" t="s">
        <v>446</v>
      </c>
      <c r="Q81" s="176" t="s">
        <v>446</v>
      </c>
      <c r="R81" s="176" t="s">
        <v>446</v>
      </c>
      <c r="S81" s="176" t="s">
        <v>446</v>
      </c>
      <c r="T81" s="176" t="s">
        <v>446</v>
      </c>
      <c r="U81" s="176" t="s">
        <v>446</v>
      </c>
      <c r="V81" s="176" t="s">
        <v>446</v>
      </c>
      <c r="W81" s="176" t="s">
        <v>446</v>
      </c>
      <c r="X81" s="176" t="s">
        <v>446</v>
      </c>
      <c r="Y81" s="176" t="s">
        <v>446</v>
      </c>
      <c r="Z81" s="176" t="s">
        <v>446</v>
      </c>
      <c r="AA81" s="176" t="s">
        <v>446</v>
      </c>
      <c r="AB81" s="176" t="str">
        <f>_xlfn.IFNA(VLOOKUP(C81,'INFORM Severity - hidden'!$C$5:$G$155,5,FALSE),"-")</f>
        <v>x</v>
      </c>
    </row>
    <row r="82" spans="1:28" x14ac:dyDescent="0.3">
      <c r="A82" s="11" t="s">
        <v>5</v>
      </c>
      <c r="B82" s="11" t="s">
        <v>918</v>
      </c>
      <c r="C82" s="11" t="s">
        <v>920</v>
      </c>
      <c r="D82" s="175" t="str">
        <f t="shared" si="1"/>
        <v>Increasing</v>
      </c>
      <c r="E82" s="176" t="s">
        <v>2805</v>
      </c>
      <c r="F82" s="176">
        <v>2.2000000000000002</v>
      </c>
      <c r="G82" s="176">
        <v>2.2000000000000002</v>
      </c>
      <c r="H82" s="176">
        <v>1.6</v>
      </c>
      <c r="I82" s="176">
        <v>1.6</v>
      </c>
      <c r="J82" s="176">
        <v>1.6</v>
      </c>
      <c r="K82" s="176">
        <v>1.6</v>
      </c>
      <c r="L82" s="176">
        <v>1.6</v>
      </c>
      <c r="M82" s="176">
        <v>1.6</v>
      </c>
      <c r="N82" s="176">
        <v>1.6</v>
      </c>
      <c r="O82" s="176">
        <v>2.2000000000000002</v>
      </c>
      <c r="P82" s="176">
        <v>2.2000000000000002</v>
      </c>
      <c r="Q82" s="176">
        <v>2.2000000000000002</v>
      </c>
      <c r="R82" s="176">
        <v>2.2000000000000002</v>
      </c>
      <c r="S82" s="176">
        <v>2.2000000000000002</v>
      </c>
      <c r="T82" s="176">
        <v>2.2000000000000002</v>
      </c>
      <c r="U82" s="176">
        <v>2.2000000000000002</v>
      </c>
      <c r="V82" s="176">
        <v>2.2000000000000002</v>
      </c>
      <c r="W82" s="176">
        <v>2.2000000000000002</v>
      </c>
      <c r="X82" s="176">
        <v>2.2000000000000002</v>
      </c>
      <c r="Y82" s="176">
        <v>2.2000000000000002</v>
      </c>
      <c r="Z82" s="176">
        <v>2.2000000000000002</v>
      </c>
      <c r="AA82" s="176">
        <v>2.2999999999999998</v>
      </c>
      <c r="AB82" s="176">
        <f>_xlfn.IFNA(VLOOKUP(C82,'INFORM Severity - hidden'!$C$5:$G$155,5,FALSE),"-")</f>
        <v>2.2999999999999998</v>
      </c>
    </row>
    <row r="83" spans="1:28" x14ac:dyDescent="0.3">
      <c r="A83" s="11" t="s">
        <v>5</v>
      </c>
      <c r="B83" s="11" t="s">
        <v>1227</v>
      </c>
      <c r="C83" s="11" t="s">
        <v>2446</v>
      </c>
      <c r="D83" s="175" t="str">
        <f t="shared" si="1"/>
        <v>-</v>
      </c>
      <c r="E83" s="176" t="s">
        <v>2805</v>
      </c>
      <c r="F83" s="176" t="s">
        <v>2805</v>
      </c>
      <c r="G83" s="176" t="s">
        <v>2805</v>
      </c>
      <c r="H83" s="176" t="s">
        <v>2805</v>
      </c>
      <c r="I83" s="176" t="s">
        <v>2805</v>
      </c>
      <c r="J83" s="176" t="s">
        <v>2805</v>
      </c>
      <c r="K83" s="176" t="s">
        <v>2805</v>
      </c>
      <c r="L83" s="176" t="s">
        <v>2805</v>
      </c>
      <c r="M83" s="176" t="s">
        <v>2805</v>
      </c>
      <c r="N83" s="176" t="s">
        <v>2805</v>
      </c>
      <c r="O83" s="176" t="s">
        <v>2805</v>
      </c>
      <c r="P83" s="176" t="s">
        <v>2805</v>
      </c>
      <c r="Q83" s="176" t="s">
        <v>2805</v>
      </c>
      <c r="R83" s="176" t="s">
        <v>2805</v>
      </c>
      <c r="S83" s="176" t="s">
        <v>2805</v>
      </c>
      <c r="T83" s="176" t="s">
        <v>2805</v>
      </c>
      <c r="U83" s="176" t="s">
        <v>2805</v>
      </c>
      <c r="V83" s="176" t="s">
        <v>446</v>
      </c>
      <c r="W83" s="176" t="s">
        <v>446</v>
      </c>
      <c r="X83" s="176" t="s">
        <v>446</v>
      </c>
      <c r="Y83" s="176" t="s">
        <v>446</v>
      </c>
      <c r="Z83" s="176" t="s">
        <v>446</v>
      </c>
      <c r="AA83" s="176" t="s">
        <v>446</v>
      </c>
      <c r="AB83" s="176" t="str">
        <f>_xlfn.IFNA(VLOOKUP(C83,'INFORM Severity - hidden'!$C$5:$G$155,5,FALSE),"-")</f>
        <v>x</v>
      </c>
    </row>
    <row r="84" spans="1:28" x14ac:dyDescent="0.3">
      <c r="A84" s="11" t="s">
        <v>93</v>
      </c>
      <c r="B84" s="11" t="s">
        <v>982</v>
      </c>
      <c r="C84" s="11" t="s">
        <v>2843</v>
      </c>
      <c r="D84" s="175" t="str">
        <f t="shared" si="1"/>
        <v>-</v>
      </c>
      <c r="E84" s="176" t="s">
        <v>2805</v>
      </c>
      <c r="F84" s="176" t="s">
        <v>2805</v>
      </c>
      <c r="G84" s="176" t="s">
        <v>2805</v>
      </c>
      <c r="H84" s="176" t="s">
        <v>2805</v>
      </c>
      <c r="I84" s="176" t="s">
        <v>2805</v>
      </c>
      <c r="J84" s="176" t="s">
        <v>2805</v>
      </c>
      <c r="K84" s="176" t="s">
        <v>2805</v>
      </c>
      <c r="L84" s="176" t="s">
        <v>2805</v>
      </c>
      <c r="M84" s="176" t="s">
        <v>2805</v>
      </c>
      <c r="N84" s="176" t="s">
        <v>2805</v>
      </c>
      <c r="O84" s="176" t="s">
        <v>2805</v>
      </c>
      <c r="P84" s="176" t="s">
        <v>2805</v>
      </c>
      <c r="Q84" s="176" t="s">
        <v>2805</v>
      </c>
      <c r="R84" s="176" t="s">
        <v>2805</v>
      </c>
      <c r="S84" s="176" t="s">
        <v>2805</v>
      </c>
      <c r="T84" s="176" t="s">
        <v>2805</v>
      </c>
      <c r="U84" s="176" t="s">
        <v>2805</v>
      </c>
      <c r="V84" s="176" t="s">
        <v>2805</v>
      </c>
      <c r="W84" s="176" t="s">
        <v>2805</v>
      </c>
      <c r="X84" s="176" t="s">
        <v>2805</v>
      </c>
      <c r="Y84" s="176" t="s">
        <v>2805</v>
      </c>
      <c r="Z84" s="176" t="s">
        <v>2805</v>
      </c>
      <c r="AA84" s="176" t="s">
        <v>2805</v>
      </c>
      <c r="AB84" s="176" t="str">
        <f>_xlfn.IFNA(VLOOKUP(C84,'INFORM Severity - hidden'!$C$5:$G$155,5,FALSE),"-")</f>
        <v>-</v>
      </c>
    </row>
    <row r="85" spans="1:28" x14ac:dyDescent="0.3">
      <c r="A85" s="11" t="s">
        <v>93</v>
      </c>
      <c r="B85" s="11" t="s">
        <v>825</v>
      </c>
      <c r="C85" s="11" t="s">
        <v>726</v>
      </c>
      <c r="D85" s="175" t="str">
        <f t="shared" si="1"/>
        <v>Stable</v>
      </c>
      <c r="E85" s="176" t="s">
        <v>2805</v>
      </c>
      <c r="F85" s="176">
        <v>2.1</v>
      </c>
      <c r="G85" s="176">
        <v>2.1</v>
      </c>
      <c r="H85" s="176">
        <v>2.2999999999999998</v>
      </c>
      <c r="I85" s="176">
        <v>2.2999999999999998</v>
      </c>
      <c r="J85" s="176">
        <v>2.4</v>
      </c>
      <c r="K85" s="176">
        <v>2.2999999999999998</v>
      </c>
      <c r="L85" s="176">
        <v>2.2999999999999998</v>
      </c>
      <c r="M85" s="176">
        <v>2.2999999999999998</v>
      </c>
      <c r="N85" s="176">
        <v>2.2999999999999998</v>
      </c>
      <c r="O85" s="176">
        <v>2.2999999999999998</v>
      </c>
      <c r="P85" s="176">
        <v>2.2999999999999998</v>
      </c>
      <c r="Q85" s="176">
        <v>2.2999999999999998</v>
      </c>
      <c r="R85" s="176">
        <v>2.4</v>
      </c>
      <c r="S85" s="176">
        <v>2.5</v>
      </c>
      <c r="T85" s="176">
        <v>2.4</v>
      </c>
      <c r="U85" s="176">
        <v>2.4</v>
      </c>
      <c r="V85" s="176">
        <v>2.4</v>
      </c>
      <c r="W85" s="176">
        <v>2.4</v>
      </c>
      <c r="X85" s="176">
        <v>2.4</v>
      </c>
      <c r="Y85" s="176">
        <v>2.4</v>
      </c>
      <c r="Z85" s="176">
        <v>2.4</v>
      </c>
      <c r="AA85" s="176">
        <v>2.4</v>
      </c>
      <c r="AB85" s="176">
        <f>_xlfn.IFNA(VLOOKUP(C85,'INFORM Severity - hidden'!$C$5:$G$155,5,FALSE),"-")</f>
        <v>2.4</v>
      </c>
    </row>
    <row r="86" spans="1:28" x14ac:dyDescent="0.3">
      <c r="A86" s="11" t="s">
        <v>95</v>
      </c>
      <c r="B86" s="11" t="s">
        <v>982</v>
      </c>
      <c r="C86" s="11" t="s">
        <v>2844</v>
      </c>
      <c r="D86" s="175" t="str">
        <f t="shared" si="1"/>
        <v>-</v>
      </c>
      <c r="E86" s="176" t="s">
        <v>2805</v>
      </c>
      <c r="F86" s="176" t="s">
        <v>2805</v>
      </c>
      <c r="G86" s="176" t="s">
        <v>2805</v>
      </c>
      <c r="H86" s="176" t="s">
        <v>2805</v>
      </c>
      <c r="I86" s="176" t="s">
        <v>2805</v>
      </c>
      <c r="J86" s="176" t="s">
        <v>2805</v>
      </c>
      <c r="K86" s="176" t="s">
        <v>2805</v>
      </c>
      <c r="L86" s="176" t="s">
        <v>2805</v>
      </c>
      <c r="M86" s="176" t="s">
        <v>2805</v>
      </c>
      <c r="N86" s="176" t="s">
        <v>2805</v>
      </c>
      <c r="O86" s="176" t="s">
        <v>2805</v>
      </c>
      <c r="P86" s="176" t="s">
        <v>2805</v>
      </c>
      <c r="Q86" s="176" t="s">
        <v>2805</v>
      </c>
      <c r="R86" s="176" t="s">
        <v>2805</v>
      </c>
      <c r="S86" s="176" t="s">
        <v>2805</v>
      </c>
      <c r="T86" s="176" t="s">
        <v>2805</v>
      </c>
      <c r="U86" s="176" t="s">
        <v>2805</v>
      </c>
      <c r="V86" s="176" t="s">
        <v>2805</v>
      </c>
      <c r="W86" s="176" t="s">
        <v>2805</v>
      </c>
      <c r="X86" s="176" t="s">
        <v>2805</v>
      </c>
      <c r="Y86" s="176" t="s">
        <v>2805</v>
      </c>
      <c r="Z86" s="176" t="s">
        <v>2805</v>
      </c>
      <c r="AA86" s="176" t="s">
        <v>2805</v>
      </c>
      <c r="AB86" s="176" t="str">
        <f>_xlfn.IFNA(VLOOKUP(C86,'INFORM Severity - hidden'!$C$5:$G$155,5,FALSE),"-")</f>
        <v>-</v>
      </c>
    </row>
    <row r="87" spans="1:28" x14ac:dyDescent="0.3">
      <c r="A87" s="11" t="s">
        <v>95</v>
      </c>
      <c r="B87" s="11" t="s">
        <v>855</v>
      </c>
      <c r="C87" s="11" t="s">
        <v>749</v>
      </c>
      <c r="D87" s="175" t="str">
        <f t="shared" si="1"/>
        <v>Increasing</v>
      </c>
      <c r="E87" s="176" t="s">
        <v>2805</v>
      </c>
      <c r="F87" s="176">
        <v>1</v>
      </c>
      <c r="G87" s="176">
        <v>1</v>
      </c>
      <c r="H87" s="176">
        <v>1.7</v>
      </c>
      <c r="I87" s="176">
        <v>1.7</v>
      </c>
      <c r="J87" s="176">
        <v>1.7</v>
      </c>
      <c r="K87" s="176">
        <v>1.7</v>
      </c>
      <c r="L87" s="176">
        <v>1.7</v>
      </c>
      <c r="M87" s="176">
        <v>1.7</v>
      </c>
      <c r="N87" s="176">
        <v>1.7</v>
      </c>
      <c r="O87" s="176">
        <v>1.7</v>
      </c>
      <c r="P87" s="176">
        <v>1.7</v>
      </c>
      <c r="Q87" s="176">
        <v>1.7</v>
      </c>
      <c r="R87" s="176">
        <v>1.7</v>
      </c>
      <c r="S87" s="176">
        <v>1.7</v>
      </c>
      <c r="T87" s="176">
        <v>2.1</v>
      </c>
      <c r="U87" s="176">
        <v>2.1</v>
      </c>
      <c r="V87" s="176">
        <v>2.2000000000000002</v>
      </c>
      <c r="W87" s="176">
        <v>2.2000000000000002</v>
      </c>
      <c r="X87" s="176">
        <v>2.2000000000000002</v>
      </c>
      <c r="Y87" s="176">
        <v>2.2000000000000002</v>
      </c>
      <c r="Z87" s="176">
        <v>2.2000000000000002</v>
      </c>
      <c r="AA87" s="176">
        <v>2.4</v>
      </c>
      <c r="AB87" s="176">
        <f>_xlfn.IFNA(VLOOKUP(C87,'INFORM Severity - hidden'!$C$5:$G$155,5,FALSE),"-")</f>
        <v>2.4</v>
      </c>
    </row>
    <row r="88" spans="1:28" x14ac:dyDescent="0.3">
      <c r="A88" s="11" t="s">
        <v>101</v>
      </c>
      <c r="B88" s="11" t="s">
        <v>1158</v>
      </c>
      <c r="C88" s="11" t="s">
        <v>2706</v>
      </c>
      <c r="D88" s="175" t="str">
        <f t="shared" si="1"/>
        <v>Stable</v>
      </c>
      <c r="E88" s="176" t="s">
        <v>2805</v>
      </c>
      <c r="F88" s="176">
        <v>3.4</v>
      </c>
      <c r="G88" s="176">
        <v>3.4</v>
      </c>
      <c r="H88" s="176">
        <v>3.8</v>
      </c>
      <c r="I88" s="176">
        <v>3.8</v>
      </c>
      <c r="J88" s="176">
        <v>3.8</v>
      </c>
      <c r="K88" s="176">
        <v>3.8</v>
      </c>
      <c r="L88" s="176">
        <v>3.8</v>
      </c>
      <c r="M88" s="176">
        <v>3.8</v>
      </c>
      <c r="N88" s="176">
        <v>3.8</v>
      </c>
      <c r="O88" s="176">
        <v>3.8</v>
      </c>
      <c r="P88" s="176">
        <v>3.8</v>
      </c>
      <c r="Q88" s="176">
        <v>3.8</v>
      </c>
      <c r="R88" s="176">
        <v>3.8</v>
      </c>
      <c r="S88" s="176">
        <v>3.8</v>
      </c>
      <c r="T88" s="176">
        <v>3.8</v>
      </c>
      <c r="U88" s="176">
        <v>3.8</v>
      </c>
      <c r="V88" s="176">
        <v>3.8</v>
      </c>
      <c r="W88" s="176">
        <v>3.8</v>
      </c>
      <c r="X88" s="176">
        <v>3.8</v>
      </c>
      <c r="Y88" s="176">
        <v>3.8</v>
      </c>
      <c r="Z88" s="176">
        <v>3.8</v>
      </c>
      <c r="AA88" s="176">
        <v>3.7</v>
      </c>
      <c r="AB88" s="176">
        <f>_xlfn.IFNA(VLOOKUP(C88,'INFORM Severity - hidden'!$C$5:$G$155,5,FALSE),"-")</f>
        <v>3.7</v>
      </c>
    </row>
    <row r="89" spans="1:28" x14ac:dyDescent="0.3">
      <c r="A89" s="11" t="s">
        <v>101</v>
      </c>
      <c r="B89" s="11" t="s">
        <v>1369</v>
      </c>
      <c r="C89" s="11" t="s">
        <v>2981</v>
      </c>
      <c r="D89" s="175" t="str">
        <f t="shared" si="1"/>
        <v>-</v>
      </c>
      <c r="E89" s="176" t="s">
        <v>2805</v>
      </c>
      <c r="F89" s="176" t="s">
        <v>2805</v>
      </c>
      <c r="G89" s="176" t="s">
        <v>2805</v>
      </c>
      <c r="H89" s="176" t="s">
        <v>2805</v>
      </c>
      <c r="I89" s="176" t="s">
        <v>2805</v>
      </c>
      <c r="J89" s="176" t="s">
        <v>2805</v>
      </c>
      <c r="K89" s="176" t="s">
        <v>2805</v>
      </c>
      <c r="L89" s="176" t="s">
        <v>2805</v>
      </c>
      <c r="M89" s="176" t="s">
        <v>2805</v>
      </c>
      <c r="N89" s="176" t="s">
        <v>2805</v>
      </c>
      <c r="O89" s="176" t="s">
        <v>2805</v>
      </c>
      <c r="P89" s="176" t="s">
        <v>2805</v>
      </c>
      <c r="Q89" s="176" t="s">
        <v>2805</v>
      </c>
      <c r="R89" s="176" t="s">
        <v>2805</v>
      </c>
      <c r="S89" s="176" t="s">
        <v>2805</v>
      </c>
      <c r="T89" s="176" t="s">
        <v>2805</v>
      </c>
      <c r="U89" s="176" t="s">
        <v>2805</v>
      </c>
      <c r="V89" s="176" t="s">
        <v>2805</v>
      </c>
      <c r="W89" s="176" t="s">
        <v>2805</v>
      </c>
      <c r="X89" s="176" t="s">
        <v>2805</v>
      </c>
      <c r="Y89" s="176" t="s">
        <v>2805</v>
      </c>
      <c r="Z89" s="176" t="s">
        <v>2805</v>
      </c>
      <c r="AA89" s="176" t="s">
        <v>2805</v>
      </c>
      <c r="AB89" s="176" t="str">
        <f>_xlfn.IFNA(VLOOKUP(C89,'INFORM Severity - hidden'!$C$5:$G$155,5,FALSE),"-")</f>
        <v>-</v>
      </c>
    </row>
    <row r="90" spans="1:28" x14ac:dyDescent="0.3">
      <c r="A90" s="11" t="s">
        <v>2934</v>
      </c>
      <c r="B90" s="11" t="s">
        <v>982</v>
      </c>
      <c r="C90" s="11" t="s">
        <v>2935</v>
      </c>
      <c r="D90" s="175" t="str">
        <f t="shared" si="1"/>
        <v>-</v>
      </c>
      <c r="E90" s="176" t="s">
        <v>2805</v>
      </c>
      <c r="F90" s="176" t="s">
        <v>2805</v>
      </c>
      <c r="G90" s="176" t="s">
        <v>2805</v>
      </c>
      <c r="H90" s="176" t="s">
        <v>2805</v>
      </c>
      <c r="I90" s="176" t="s">
        <v>2805</v>
      </c>
      <c r="J90" s="176" t="s">
        <v>2805</v>
      </c>
      <c r="K90" s="176" t="s">
        <v>2805</v>
      </c>
      <c r="L90" s="176" t="s">
        <v>2805</v>
      </c>
      <c r="M90" s="176" t="s">
        <v>2805</v>
      </c>
      <c r="N90" s="176" t="s">
        <v>2805</v>
      </c>
      <c r="O90" s="176" t="s">
        <v>2805</v>
      </c>
      <c r="P90" s="176" t="s">
        <v>2805</v>
      </c>
      <c r="Q90" s="176" t="s">
        <v>2805</v>
      </c>
      <c r="R90" s="176" t="s">
        <v>2805</v>
      </c>
      <c r="S90" s="176" t="s">
        <v>2805</v>
      </c>
      <c r="T90" s="176" t="s">
        <v>2805</v>
      </c>
      <c r="U90" s="176" t="s">
        <v>2805</v>
      </c>
      <c r="V90" s="176" t="s">
        <v>2805</v>
      </c>
      <c r="W90" s="176" t="s">
        <v>2805</v>
      </c>
      <c r="X90" s="176" t="s">
        <v>2805</v>
      </c>
      <c r="Y90" s="176" t="s">
        <v>2805</v>
      </c>
      <c r="Z90" s="176" t="s">
        <v>2805</v>
      </c>
      <c r="AA90" s="176" t="s">
        <v>2805</v>
      </c>
      <c r="AB90" s="176" t="str">
        <f>_xlfn.IFNA(VLOOKUP(C90,'INFORM Severity - hidden'!$C$5:$G$155,5,FALSE),"-")</f>
        <v>-</v>
      </c>
    </row>
    <row r="91" spans="1:28" x14ac:dyDescent="0.3">
      <c r="A91" s="11" t="s">
        <v>301</v>
      </c>
      <c r="B91" s="11" t="s">
        <v>982</v>
      </c>
      <c r="C91" s="11" t="s">
        <v>2908</v>
      </c>
      <c r="D91" s="175" t="str">
        <f t="shared" si="1"/>
        <v>-</v>
      </c>
      <c r="E91" s="176" t="s">
        <v>2805</v>
      </c>
      <c r="F91" s="176" t="s">
        <v>2805</v>
      </c>
      <c r="G91" s="176" t="s">
        <v>2805</v>
      </c>
      <c r="H91" s="176" t="s">
        <v>2805</v>
      </c>
      <c r="I91" s="176" t="s">
        <v>2805</v>
      </c>
      <c r="J91" s="176" t="s">
        <v>2805</v>
      </c>
      <c r="K91" s="176" t="s">
        <v>2805</v>
      </c>
      <c r="L91" s="176" t="s">
        <v>2805</v>
      </c>
      <c r="M91" s="176" t="s">
        <v>2805</v>
      </c>
      <c r="N91" s="176" t="s">
        <v>2805</v>
      </c>
      <c r="O91" s="176" t="s">
        <v>2805</v>
      </c>
      <c r="P91" s="176" t="s">
        <v>2805</v>
      </c>
      <c r="Q91" s="176" t="s">
        <v>2805</v>
      </c>
      <c r="R91" s="176" t="s">
        <v>2805</v>
      </c>
      <c r="S91" s="176" t="s">
        <v>2805</v>
      </c>
      <c r="T91" s="176" t="s">
        <v>2805</v>
      </c>
      <c r="U91" s="176" t="s">
        <v>2805</v>
      </c>
      <c r="V91" s="176" t="s">
        <v>2805</v>
      </c>
      <c r="W91" s="176" t="s">
        <v>2805</v>
      </c>
      <c r="X91" s="176" t="s">
        <v>2805</v>
      </c>
      <c r="Y91" s="176" t="s">
        <v>2805</v>
      </c>
      <c r="Z91" s="176" t="s">
        <v>2805</v>
      </c>
      <c r="AA91" s="176" t="s">
        <v>2805</v>
      </c>
      <c r="AB91" s="176" t="str">
        <f>_xlfn.IFNA(VLOOKUP(C91,'INFORM Severity - hidden'!$C$5:$G$155,5,FALSE),"-")</f>
        <v>-</v>
      </c>
    </row>
    <row r="92" spans="1:28" x14ac:dyDescent="0.3">
      <c r="A92" s="11" t="s">
        <v>301</v>
      </c>
      <c r="B92" s="11" t="s">
        <v>2960</v>
      </c>
      <c r="C92" s="11" t="s">
        <v>2961</v>
      </c>
      <c r="D92" s="175" t="str">
        <f t="shared" si="1"/>
        <v>-</v>
      </c>
      <c r="E92" s="176" t="s">
        <v>2805</v>
      </c>
      <c r="F92" s="176">
        <v>1.2</v>
      </c>
      <c r="G92" s="176" t="s">
        <v>2805</v>
      </c>
      <c r="H92" s="176" t="s">
        <v>2805</v>
      </c>
      <c r="I92" s="176" t="s">
        <v>2805</v>
      </c>
      <c r="J92" s="176" t="s">
        <v>2805</v>
      </c>
      <c r="K92" s="176" t="s">
        <v>2805</v>
      </c>
      <c r="L92" s="176" t="s">
        <v>2805</v>
      </c>
      <c r="M92" s="176" t="s">
        <v>2805</v>
      </c>
      <c r="N92" s="176" t="s">
        <v>2805</v>
      </c>
      <c r="O92" s="176" t="s">
        <v>2805</v>
      </c>
      <c r="P92" s="176" t="s">
        <v>2805</v>
      </c>
      <c r="Q92" s="176" t="s">
        <v>2805</v>
      </c>
      <c r="R92" s="176" t="s">
        <v>2805</v>
      </c>
      <c r="S92" s="176" t="s">
        <v>2805</v>
      </c>
      <c r="T92" s="176" t="s">
        <v>2805</v>
      </c>
      <c r="U92" s="176" t="s">
        <v>2805</v>
      </c>
      <c r="V92" s="176" t="s">
        <v>2805</v>
      </c>
      <c r="W92" s="176" t="s">
        <v>2805</v>
      </c>
      <c r="X92" s="176" t="s">
        <v>2805</v>
      </c>
      <c r="Y92" s="176" t="s">
        <v>2805</v>
      </c>
      <c r="Z92" s="176" t="s">
        <v>2805</v>
      </c>
      <c r="AA92" s="176" t="s">
        <v>2805</v>
      </c>
      <c r="AB92" s="176">
        <f>_xlfn.IFNA(VLOOKUP(C92,'INFORM Severity - hidden'!$C$5:$G$155,5,FALSE),"-")</f>
        <v>1.2</v>
      </c>
    </row>
    <row r="93" spans="1:28" x14ac:dyDescent="0.3">
      <c r="A93" s="11" t="s">
        <v>105</v>
      </c>
      <c r="B93" s="11" t="s">
        <v>1159</v>
      </c>
      <c r="C93" s="11" t="s">
        <v>642</v>
      </c>
      <c r="D93" s="175" t="str">
        <f t="shared" si="1"/>
        <v>Increasing</v>
      </c>
      <c r="E93" s="176" t="s">
        <v>2805</v>
      </c>
      <c r="F93" s="176" t="s">
        <v>446</v>
      </c>
      <c r="G93" s="176">
        <v>3.8</v>
      </c>
      <c r="H93" s="176">
        <v>3.8</v>
      </c>
      <c r="I93" s="176">
        <v>3.8</v>
      </c>
      <c r="J93" s="176">
        <v>3.8</v>
      </c>
      <c r="K93" s="176">
        <v>3.8</v>
      </c>
      <c r="L93" s="176">
        <v>3.8</v>
      </c>
      <c r="M93" s="176">
        <v>3.8</v>
      </c>
      <c r="N93" s="176">
        <v>3.8</v>
      </c>
      <c r="O93" s="176">
        <v>3.8</v>
      </c>
      <c r="P93" s="176">
        <v>3.8</v>
      </c>
      <c r="Q93" s="176">
        <v>3.8</v>
      </c>
      <c r="R93" s="176">
        <v>3.8</v>
      </c>
      <c r="S93" s="176">
        <v>3.8</v>
      </c>
      <c r="T93" s="176">
        <v>4</v>
      </c>
      <c r="U93" s="176">
        <v>4</v>
      </c>
      <c r="V93" s="176">
        <v>4</v>
      </c>
      <c r="W93" s="176">
        <v>4</v>
      </c>
      <c r="X93" s="176">
        <v>4</v>
      </c>
      <c r="Y93" s="176">
        <v>4</v>
      </c>
      <c r="Z93" s="176">
        <v>4</v>
      </c>
      <c r="AA93" s="176">
        <v>4.0999999999999996</v>
      </c>
      <c r="AB93" s="176">
        <f>_xlfn.IFNA(VLOOKUP(C93,'INFORM Severity - hidden'!$C$5:$G$155,5,FALSE),"-")</f>
        <v>4.0999999999999996</v>
      </c>
    </row>
    <row r="94" spans="1:28" x14ac:dyDescent="0.3">
      <c r="A94" s="11" t="s">
        <v>105</v>
      </c>
      <c r="B94" s="11" t="s">
        <v>2382</v>
      </c>
      <c r="C94" s="11" t="s">
        <v>2383</v>
      </c>
      <c r="D94" s="175" t="str">
        <f t="shared" si="1"/>
        <v>Stable</v>
      </c>
      <c r="E94" s="176" t="s">
        <v>2805</v>
      </c>
      <c r="F94" s="176" t="s">
        <v>2805</v>
      </c>
      <c r="G94" s="176" t="s">
        <v>2805</v>
      </c>
      <c r="H94" s="176" t="s">
        <v>2805</v>
      </c>
      <c r="I94" s="176" t="s">
        <v>2805</v>
      </c>
      <c r="J94" s="176" t="s">
        <v>2805</v>
      </c>
      <c r="K94" s="176" t="s">
        <v>2805</v>
      </c>
      <c r="L94" s="176" t="s">
        <v>2805</v>
      </c>
      <c r="M94" s="176" t="s">
        <v>2805</v>
      </c>
      <c r="N94" s="176" t="s">
        <v>2805</v>
      </c>
      <c r="O94" s="176" t="s">
        <v>2805</v>
      </c>
      <c r="P94" s="176" t="s">
        <v>2805</v>
      </c>
      <c r="Q94" s="176" t="s">
        <v>2805</v>
      </c>
      <c r="R94" s="176" t="s">
        <v>2805</v>
      </c>
      <c r="S94" s="176" t="s">
        <v>2805</v>
      </c>
      <c r="T94" s="176" t="s">
        <v>2805</v>
      </c>
      <c r="U94" s="176" t="s">
        <v>2805</v>
      </c>
      <c r="V94" s="176">
        <v>2.2999999999999998</v>
      </c>
      <c r="W94" s="176">
        <v>2.4</v>
      </c>
      <c r="X94" s="176">
        <v>2.4</v>
      </c>
      <c r="Y94" s="176">
        <v>2.4</v>
      </c>
      <c r="Z94" s="176">
        <v>2.4</v>
      </c>
      <c r="AA94" s="176">
        <v>2.4</v>
      </c>
      <c r="AB94" s="176">
        <f>_xlfn.IFNA(VLOOKUP(C94,'INFORM Severity - hidden'!$C$5:$G$155,5,FALSE),"-")</f>
        <v>2.4</v>
      </c>
    </row>
    <row r="95" spans="1:28" x14ac:dyDescent="0.3">
      <c r="A95" s="11" t="s">
        <v>105</v>
      </c>
      <c r="B95" s="11" t="s">
        <v>2495</v>
      </c>
      <c r="C95" s="11" t="s">
        <v>2496</v>
      </c>
      <c r="D95" s="175" t="str">
        <f t="shared" si="1"/>
        <v>Stable</v>
      </c>
      <c r="E95" s="176" t="s">
        <v>2805</v>
      </c>
      <c r="F95" s="176" t="s">
        <v>2805</v>
      </c>
      <c r="G95" s="176" t="s">
        <v>2805</v>
      </c>
      <c r="H95" s="176" t="s">
        <v>2805</v>
      </c>
      <c r="I95" s="176" t="s">
        <v>2805</v>
      </c>
      <c r="J95" s="176" t="s">
        <v>2805</v>
      </c>
      <c r="K95" s="176" t="s">
        <v>2805</v>
      </c>
      <c r="L95" s="176" t="s">
        <v>2805</v>
      </c>
      <c r="M95" s="176" t="s">
        <v>2805</v>
      </c>
      <c r="N95" s="176" t="s">
        <v>2805</v>
      </c>
      <c r="O95" s="176" t="s">
        <v>2805</v>
      </c>
      <c r="P95" s="176" t="s">
        <v>2805</v>
      </c>
      <c r="Q95" s="176" t="s">
        <v>2805</v>
      </c>
      <c r="R95" s="176" t="s">
        <v>2805</v>
      </c>
      <c r="S95" s="176" t="s">
        <v>2805</v>
      </c>
      <c r="T95" s="176" t="s">
        <v>2805</v>
      </c>
      <c r="U95" s="176" t="s">
        <v>2805</v>
      </c>
      <c r="V95" s="176" t="s">
        <v>2805</v>
      </c>
      <c r="W95" s="176">
        <v>2.8</v>
      </c>
      <c r="X95" s="176">
        <v>2.8</v>
      </c>
      <c r="Y95" s="176">
        <v>2.8</v>
      </c>
      <c r="Z95" s="176">
        <v>2.8</v>
      </c>
      <c r="AA95" s="176">
        <v>2.8</v>
      </c>
      <c r="AB95" s="176">
        <f>_xlfn.IFNA(VLOOKUP(C95,'INFORM Severity - hidden'!$C$5:$G$155,5,FALSE),"-")</f>
        <v>2.8</v>
      </c>
    </row>
    <row r="96" spans="1:28" x14ac:dyDescent="0.3">
      <c r="A96" s="11" t="s">
        <v>105</v>
      </c>
      <c r="B96" s="11" t="s">
        <v>3871</v>
      </c>
      <c r="C96" s="11" t="s">
        <v>3877</v>
      </c>
      <c r="D96" s="175" t="str">
        <f t="shared" si="1"/>
        <v>-</v>
      </c>
      <c r="E96" s="176" t="s">
        <v>2805</v>
      </c>
      <c r="F96" s="176" t="s">
        <v>2805</v>
      </c>
      <c r="G96" s="176" t="s">
        <v>2805</v>
      </c>
      <c r="H96" s="176" t="s">
        <v>2805</v>
      </c>
      <c r="I96" s="176" t="s">
        <v>2805</v>
      </c>
      <c r="J96" s="176" t="s">
        <v>2805</v>
      </c>
      <c r="K96" s="176" t="s">
        <v>2805</v>
      </c>
      <c r="L96" s="176" t="s">
        <v>2805</v>
      </c>
      <c r="M96" s="176" t="s">
        <v>2805</v>
      </c>
      <c r="N96" s="176" t="s">
        <v>2805</v>
      </c>
      <c r="O96" s="176" t="s">
        <v>2805</v>
      </c>
      <c r="P96" s="176" t="s">
        <v>2805</v>
      </c>
      <c r="Q96" s="176" t="s">
        <v>2805</v>
      </c>
      <c r="R96" s="176" t="s">
        <v>2805</v>
      </c>
      <c r="S96" s="176" t="s">
        <v>2805</v>
      </c>
      <c r="T96" s="176" t="s">
        <v>2805</v>
      </c>
      <c r="U96" s="176" t="s">
        <v>2805</v>
      </c>
      <c r="V96" s="176" t="s">
        <v>2805</v>
      </c>
      <c r="W96" s="176" t="s">
        <v>2805</v>
      </c>
      <c r="X96" s="176" t="s">
        <v>2805</v>
      </c>
      <c r="Y96" s="176" t="s">
        <v>2805</v>
      </c>
      <c r="Z96" s="176" t="s">
        <v>2805</v>
      </c>
      <c r="AA96" s="176">
        <v>4.0999999999999996</v>
      </c>
      <c r="AB96" s="176">
        <f>_xlfn.IFNA(VLOOKUP(C96,'INFORM Severity - hidden'!$C$5:$G$155,5,FALSE),"-")</f>
        <v>4.0999999999999996</v>
      </c>
    </row>
    <row r="97" spans="1:28" x14ac:dyDescent="0.3">
      <c r="A97" s="11" t="s">
        <v>107</v>
      </c>
      <c r="B97" s="11" t="s">
        <v>982</v>
      </c>
      <c r="C97" s="11" t="s">
        <v>2846</v>
      </c>
      <c r="D97" s="175" t="str">
        <f t="shared" si="1"/>
        <v>-</v>
      </c>
      <c r="E97" s="176" t="s">
        <v>2805</v>
      </c>
      <c r="F97" s="176" t="s">
        <v>2805</v>
      </c>
      <c r="G97" s="176" t="s">
        <v>2805</v>
      </c>
      <c r="H97" s="176" t="s">
        <v>2805</v>
      </c>
      <c r="I97" s="176" t="s">
        <v>2805</v>
      </c>
      <c r="J97" s="176" t="s">
        <v>2805</v>
      </c>
      <c r="K97" s="176" t="s">
        <v>2805</v>
      </c>
      <c r="L97" s="176" t="s">
        <v>2805</v>
      </c>
      <c r="M97" s="176" t="s">
        <v>2805</v>
      </c>
      <c r="N97" s="176" t="s">
        <v>2805</v>
      </c>
      <c r="O97" s="176" t="s">
        <v>2805</v>
      </c>
      <c r="P97" s="176" t="s">
        <v>2805</v>
      </c>
      <c r="Q97" s="176" t="s">
        <v>2805</v>
      </c>
      <c r="R97" s="176" t="s">
        <v>2805</v>
      </c>
      <c r="S97" s="176" t="s">
        <v>2805</v>
      </c>
      <c r="T97" s="176" t="s">
        <v>2805</v>
      </c>
      <c r="U97" s="176" t="s">
        <v>2805</v>
      </c>
      <c r="V97" s="176" t="s">
        <v>2805</v>
      </c>
      <c r="W97" s="176" t="s">
        <v>2805</v>
      </c>
      <c r="X97" s="176" t="s">
        <v>2805</v>
      </c>
      <c r="Y97" s="176" t="s">
        <v>2805</v>
      </c>
      <c r="Z97" s="176" t="s">
        <v>2805</v>
      </c>
      <c r="AA97" s="176" t="s">
        <v>2805</v>
      </c>
      <c r="AB97" s="176" t="str">
        <f>_xlfn.IFNA(VLOOKUP(C97,'INFORM Severity - hidden'!$C$5:$G$155,5,FALSE),"-")</f>
        <v>-</v>
      </c>
    </row>
    <row r="98" spans="1:28" x14ac:dyDescent="0.3">
      <c r="A98" s="11" t="s">
        <v>409</v>
      </c>
      <c r="B98" s="11" t="s">
        <v>982</v>
      </c>
      <c r="C98" s="11" t="s">
        <v>2880</v>
      </c>
      <c r="D98" s="175" t="str">
        <f t="shared" si="1"/>
        <v>-</v>
      </c>
      <c r="E98" s="176" t="s">
        <v>2805</v>
      </c>
      <c r="F98" s="176" t="s">
        <v>2805</v>
      </c>
      <c r="G98" s="176" t="s">
        <v>2805</v>
      </c>
      <c r="H98" s="176" t="s">
        <v>2805</v>
      </c>
      <c r="I98" s="176" t="s">
        <v>2805</v>
      </c>
      <c r="J98" s="176" t="s">
        <v>2805</v>
      </c>
      <c r="K98" s="176" t="s">
        <v>2805</v>
      </c>
      <c r="L98" s="176" t="s">
        <v>2805</v>
      </c>
      <c r="M98" s="176" t="s">
        <v>2805</v>
      </c>
      <c r="N98" s="176" t="s">
        <v>2805</v>
      </c>
      <c r="O98" s="176" t="s">
        <v>2805</v>
      </c>
      <c r="P98" s="176" t="s">
        <v>2805</v>
      </c>
      <c r="Q98" s="176" t="s">
        <v>2805</v>
      </c>
      <c r="R98" s="176" t="s">
        <v>2805</v>
      </c>
      <c r="S98" s="176" t="s">
        <v>2805</v>
      </c>
      <c r="T98" s="176" t="s">
        <v>2805</v>
      </c>
      <c r="U98" s="176" t="s">
        <v>2805</v>
      </c>
      <c r="V98" s="176" t="s">
        <v>2805</v>
      </c>
      <c r="W98" s="176" t="s">
        <v>2805</v>
      </c>
      <c r="X98" s="176" t="s">
        <v>2805</v>
      </c>
      <c r="Y98" s="176" t="s">
        <v>2805</v>
      </c>
      <c r="Z98" s="176" t="s">
        <v>2805</v>
      </c>
      <c r="AA98" s="176" t="s">
        <v>2805</v>
      </c>
      <c r="AB98" s="176" t="str">
        <f>_xlfn.IFNA(VLOOKUP(C98,'INFORM Severity - hidden'!$C$5:$G$155,5,FALSE),"-")</f>
        <v>-</v>
      </c>
    </row>
    <row r="99" spans="1:28" x14ac:dyDescent="0.3">
      <c r="A99" s="11" t="s">
        <v>113</v>
      </c>
      <c r="B99" s="11" t="s">
        <v>982</v>
      </c>
      <c r="C99" s="11" t="s">
        <v>2849</v>
      </c>
      <c r="D99" s="175" t="str">
        <f t="shared" si="1"/>
        <v>-</v>
      </c>
      <c r="E99" s="176" t="s">
        <v>2805</v>
      </c>
      <c r="F99" s="176" t="s">
        <v>2805</v>
      </c>
      <c r="G99" s="176" t="s">
        <v>2805</v>
      </c>
      <c r="H99" s="176" t="s">
        <v>2805</v>
      </c>
      <c r="I99" s="176" t="s">
        <v>2805</v>
      </c>
      <c r="J99" s="176" t="s">
        <v>2805</v>
      </c>
      <c r="K99" s="176" t="s">
        <v>2805</v>
      </c>
      <c r="L99" s="176" t="s">
        <v>2805</v>
      </c>
      <c r="M99" s="176" t="s">
        <v>2805</v>
      </c>
      <c r="N99" s="176" t="s">
        <v>2805</v>
      </c>
      <c r="O99" s="176" t="s">
        <v>2805</v>
      </c>
      <c r="P99" s="176" t="s">
        <v>2805</v>
      </c>
      <c r="Q99" s="176" t="s">
        <v>2805</v>
      </c>
      <c r="R99" s="176" t="s">
        <v>2805</v>
      </c>
      <c r="S99" s="176" t="s">
        <v>2805</v>
      </c>
      <c r="T99" s="176" t="s">
        <v>2805</v>
      </c>
      <c r="U99" s="176" t="s">
        <v>2805</v>
      </c>
      <c r="V99" s="176" t="s">
        <v>2805</v>
      </c>
      <c r="W99" s="176" t="s">
        <v>2805</v>
      </c>
      <c r="X99" s="176" t="s">
        <v>2805</v>
      </c>
      <c r="Y99" s="176" t="s">
        <v>2805</v>
      </c>
      <c r="Z99" s="176" t="s">
        <v>2805</v>
      </c>
      <c r="AA99" s="176" t="s">
        <v>2805</v>
      </c>
      <c r="AB99" s="176" t="str">
        <f>_xlfn.IFNA(VLOOKUP(C99,'INFORM Severity - hidden'!$C$5:$G$155,5,FALSE),"-")</f>
        <v>-</v>
      </c>
    </row>
    <row r="100" spans="1:28" x14ac:dyDescent="0.3">
      <c r="A100" s="11" t="s">
        <v>117</v>
      </c>
      <c r="B100" s="11" t="s">
        <v>982</v>
      </c>
      <c r="C100" s="11" t="s">
        <v>2851</v>
      </c>
      <c r="D100" s="175" t="str">
        <f t="shared" si="1"/>
        <v>-</v>
      </c>
      <c r="E100" s="176" t="s">
        <v>2805</v>
      </c>
      <c r="F100" s="176" t="s">
        <v>2805</v>
      </c>
      <c r="G100" s="176" t="s">
        <v>2805</v>
      </c>
      <c r="H100" s="176" t="s">
        <v>2805</v>
      </c>
      <c r="I100" s="176" t="s">
        <v>2805</v>
      </c>
      <c r="J100" s="176" t="s">
        <v>2805</v>
      </c>
      <c r="K100" s="176" t="s">
        <v>2805</v>
      </c>
      <c r="L100" s="176" t="s">
        <v>2805</v>
      </c>
      <c r="M100" s="176" t="s">
        <v>2805</v>
      </c>
      <c r="N100" s="176" t="s">
        <v>2805</v>
      </c>
      <c r="O100" s="176" t="s">
        <v>2805</v>
      </c>
      <c r="P100" s="176" t="s">
        <v>2805</v>
      </c>
      <c r="Q100" s="176" t="s">
        <v>2805</v>
      </c>
      <c r="R100" s="176" t="s">
        <v>2805</v>
      </c>
      <c r="S100" s="176" t="s">
        <v>2805</v>
      </c>
      <c r="T100" s="176" t="s">
        <v>2805</v>
      </c>
      <c r="U100" s="176" t="s">
        <v>2805</v>
      </c>
      <c r="V100" s="176" t="s">
        <v>2805</v>
      </c>
      <c r="W100" s="176" t="s">
        <v>2805</v>
      </c>
      <c r="X100" s="176" t="s">
        <v>2805</v>
      </c>
      <c r="Y100" s="176" t="s">
        <v>2805</v>
      </c>
      <c r="Z100" s="176" t="s">
        <v>2805</v>
      </c>
      <c r="AA100" s="176" t="s">
        <v>2805</v>
      </c>
      <c r="AB100" s="176" t="str">
        <f>_xlfn.IFNA(VLOOKUP(C100,'INFORM Severity - hidden'!$C$5:$G$155,5,FALSE),"-")</f>
        <v>-</v>
      </c>
    </row>
    <row r="101" spans="1:28" x14ac:dyDescent="0.3">
      <c r="A101" s="11" t="s">
        <v>121</v>
      </c>
      <c r="B101" s="11" t="s">
        <v>982</v>
      </c>
      <c r="C101" s="11" t="s">
        <v>2852</v>
      </c>
      <c r="D101" s="175" t="str">
        <f t="shared" si="1"/>
        <v>-</v>
      </c>
      <c r="E101" s="176" t="s">
        <v>2805</v>
      </c>
      <c r="F101" s="176" t="s">
        <v>2805</v>
      </c>
      <c r="G101" s="176" t="s">
        <v>2805</v>
      </c>
      <c r="H101" s="176" t="s">
        <v>2805</v>
      </c>
      <c r="I101" s="176" t="s">
        <v>2805</v>
      </c>
      <c r="J101" s="176" t="s">
        <v>2805</v>
      </c>
      <c r="K101" s="176" t="s">
        <v>2805</v>
      </c>
      <c r="L101" s="176" t="s">
        <v>2805</v>
      </c>
      <c r="M101" s="176" t="s">
        <v>2805</v>
      </c>
      <c r="N101" s="176" t="s">
        <v>2805</v>
      </c>
      <c r="O101" s="176" t="s">
        <v>2805</v>
      </c>
      <c r="P101" s="176" t="s">
        <v>2805</v>
      </c>
      <c r="Q101" s="176" t="s">
        <v>2805</v>
      </c>
      <c r="R101" s="176" t="s">
        <v>2805</v>
      </c>
      <c r="S101" s="176" t="s">
        <v>2805</v>
      </c>
      <c r="T101" s="176" t="s">
        <v>2805</v>
      </c>
      <c r="U101" s="176" t="s">
        <v>2805</v>
      </c>
      <c r="V101" s="176" t="s">
        <v>2805</v>
      </c>
      <c r="W101" s="176" t="s">
        <v>2805</v>
      </c>
      <c r="X101" s="176" t="s">
        <v>2805</v>
      </c>
      <c r="Y101" s="176" t="s">
        <v>2805</v>
      </c>
      <c r="Z101" s="176" t="s">
        <v>2805</v>
      </c>
      <c r="AA101" s="176" t="s">
        <v>2805</v>
      </c>
      <c r="AB101" s="176" t="str">
        <f>_xlfn.IFNA(VLOOKUP(C101,'INFORM Severity - hidden'!$C$5:$G$155,5,FALSE),"-")</f>
        <v>-</v>
      </c>
    </row>
    <row r="102" spans="1:28" x14ac:dyDescent="0.3">
      <c r="A102" s="11" t="s">
        <v>129</v>
      </c>
      <c r="B102" s="11" t="s">
        <v>982</v>
      </c>
      <c r="C102" s="11" t="s">
        <v>2855</v>
      </c>
      <c r="D102" s="175" t="str">
        <f t="shared" si="1"/>
        <v>-</v>
      </c>
      <c r="E102" s="176" t="s">
        <v>2805</v>
      </c>
      <c r="F102" s="176" t="s">
        <v>2805</v>
      </c>
      <c r="G102" s="176" t="s">
        <v>2805</v>
      </c>
      <c r="H102" s="176" t="s">
        <v>2805</v>
      </c>
      <c r="I102" s="176" t="s">
        <v>2805</v>
      </c>
      <c r="J102" s="176" t="s">
        <v>2805</v>
      </c>
      <c r="K102" s="176" t="s">
        <v>2805</v>
      </c>
      <c r="L102" s="176" t="s">
        <v>2805</v>
      </c>
      <c r="M102" s="176" t="s">
        <v>2805</v>
      </c>
      <c r="N102" s="176" t="s">
        <v>2805</v>
      </c>
      <c r="O102" s="176" t="s">
        <v>2805</v>
      </c>
      <c r="P102" s="176" t="s">
        <v>2805</v>
      </c>
      <c r="Q102" s="176" t="s">
        <v>2805</v>
      </c>
      <c r="R102" s="176" t="s">
        <v>2805</v>
      </c>
      <c r="S102" s="176" t="s">
        <v>2805</v>
      </c>
      <c r="T102" s="176" t="s">
        <v>2805</v>
      </c>
      <c r="U102" s="176" t="s">
        <v>2805</v>
      </c>
      <c r="V102" s="176" t="s">
        <v>2805</v>
      </c>
      <c r="W102" s="176" t="s">
        <v>2805</v>
      </c>
      <c r="X102" s="176" t="s">
        <v>2805</v>
      </c>
      <c r="Y102" s="176" t="s">
        <v>2805</v>
      </c>
      <c r="Z102" s="176" t="s">
        <v>2805</v>
      </c>
      <c r="AA102" s="176" t="s">
        <v>2805</v>
      </c>
      <c r="AB102" s="176" t="str">
        <f>_xlfn.IFNA(VLOOKUP(C102,'INFORM Severity - hidden'!$C$5:$G$155,5,FALSE),"-")</f>
        <v>-</v>
      </c>
    </row>
    <row r="103" spans="1:28" x14ac:dyDescent="0.3">
      <c r="A103" s="11" t="s">
        <v>115</v>
      </c>
      <c r="B103" s="11" t="s">
        <v>982</v>
      </c>
      <c r="C103" s="11" t="s">
        <v>2850</v>
      </c>
      <c r="D103" s="175" t="str">
        <f t="shared" si="1"/>
        <v>-</v>
      </c>
      <c r="E103" s="176" t="s">
        <v>2805</v>
      </c>
      <c r="F103" s="176" t="s">
        <v>2805</v>
      </c>
      <c r="G103" s="176" t="s">
        <v>2805</v>
      </c>
      <c r="H103" s="176" t="s">
        <v>2805</v>
      </c>
      <c r="I103" s="176" t="s">
        <v>2805</v>
      </c>
      <c r="J103" s="176" t="s">
        <v>2805</v>
      </c>
      <c r="K103" s="176" t="s">
        <v>2805</v>
      </c>
      <c r="L103" s="176" t="s">
        <v>2805</v>
      </c>
      <c r="M103" s="176" t="s">
        <v>2805</v>
      </c>
      <c r="N103" s="176" t="s">
        <v>2805</v>
      </c>
      <c r="O103" s="176" t="s">
        <v>2805</v>
      </c>
      <c r="P103" s="176" t="s">
        <v>2805</v>
      </c>
      <c r="Q103" s="176" t="s">
        <v>2805</v>
      </c>
      <c r="R103" s="176" t="s">
        <v>2805</v>
      </c>
      <c r="S103" s="176" t="s">
        <v>2805</v>
      </c>
      <c r="T103" s="176" t="s">
        <v>2805</v>
      </c>
      <c r="U103" s="176" t="s">
        <v>2805</v>
      </c>
      <c r="V103" s="176" t="s">
        <v>2805</v>
      </c>
      <c r="W103" s="176" t="s">
        <v>2805</v>
      </c>
      <c r="X103" s="176" t="s">
        <v>2805</v>
      </c>
      <c r="Y103" s="176" t="s">
        <v>2805</v>
      </c>
      <c r="Z103" s="176" t="s">
        <v>2805</v>
      </c>
      <c r="AA103" s="176" t="s">
        <v>2805</v>
      </c>
      <c r="AB103" s="176" t="str">
        <f>_xlfn.IFNA(VLOOKUP(C103,'INFORM Severity - hidden'!$C$5:$G$155,5,FALSE),"-")</f>
        <v>-</v>
      </c>
    </row>
    <row r="104" spans="1:28" x14ac:dyDescent="0.3">
      <c r="A104" s="11" t="s">
        <v>364</v>
      </c>
      <c r="B104" s="11" t="s">
        <v>982</v>
      </c>
      <c r="C104" s="11" t="s">
        <v>2856</v>
      </c>
      <c r="D104" s="175" t="str">
        <f t="shared" si="1"/>
        <v>-</v>
      </c>
      <c r="E104" s="176" t="s">
        <v>2805</v>
      </c>
      <c r="F104" s="176" t="s">
        <v>2805</v>
      </c>
      <c r="G104" s="176" t="s">
        <v>2805</v>
      </c>
      <c r="H104" s="176" t="s">
        <v>2805</v>
      </c>
      <c r="I104" s="176" t="s">
        <v>2805</v>
      </c>
      <c r="J104" s="176" t="s">
        <v>2805</v>
      </c>
      <c r="K104" s="176" t="s">
        <v>2805</v>
      </c>
      <c r="L104" s="176" t="s">
        <v>2805</v>
      </c>
      <c r="M104" s="176" t="s">
        <v>2805</v>
      </c>
      <c r="N104" s="176" t="s">
        <v>2805</v>
      </c>
      <c r="O104" s="176" t="s">
        <v>2805</v>
      </c>
      <c r="P104" s="176" t="s">
        <v>2805</v>
      </c>
      <c r="Q104" s="176" t="s">
        <v>2805</v>
      </c>
      <c r="R104" s="176" t="s">
        <v>2805</v>
      </c>
      <c r="S104" s="176" t="s">
        <v>2805</v>
      </c>
      <c r="T104" s="176" t="s">
        <v>2805</v>
      </c>
      <c r="U104" s="176" t="s">
        <v>2805</v>
      </c>
      <c r="V104" s="176" t="s">
        <v>2805</v>
      </c>
      <c r="W104" s="176" t="s">
        <v>2805</v>
      </c>
      <c r="X104" s="176" t="s">
        <v>2805</v>
      </c>
      <c r="Y104" s="176" t="s">
        <v>2805</v>
      </c>
      <c r="Z104" s="176" t="s">
        <v>2805</v>
      </c>
      <c r="AA104" s="176" t="s">
        <v>2805</v>
      </c>
      <c r="AB104" s="176" t="str">
        <f>_xlfn.IFNA(VLOOKUP(C104,'INFORM Severity - hidden'!$C$5:$G$155,5,FALSE),"-")</f>
        <v>-</v>
      </c>
    </row>
    <row r="105" spans="1:28" x14ac:dyDescent="0.3">
      <c r="A105" s="11" t="s">
        <v>99</v>
      </c>
      <c r="B105" s="11" t="s">
        <v>982</v>
      </c>
      <c r="C105" s="11" t="s">
        <v>2845</v>
      </c>
      <c r="D105" s="175" t="str">
        <f>IF(AB105="-","-",IFERROR(IF(ROUND(AVERAGE(Y105:AB105),1)=ROUND(AVERAGE(V105:X105),1),"Stable",IF(ROUND(AVERAGE(Y105:AB105),1)&lt;ROUND(AVERAGE(V105:X105),1),"Decreasing",IF(ROUND(AVERAGE(Y105:AB105),1)&gt;ROUND(AVERAGE(V105:X105),1),"Increasing"))),"-"))</f>
        <v>-</v>
      </c>
      <c r="E105" s="176" t="s">
        <v>2805</v>
      </c>
      <c r="F105" s="176" t="s">
        <v>2805</v>
      </c>
      <c r="G105" s="176" t="s">
        <v>2805</v>
      </c>
      <c r="H105" s="176" t="s">
        <v>2805</v>
      </c>
      <c r="I105" s="176" t="s">
        <v>2805</v>
      </c>
      <c r="J105" s="176" t="s">
        <v>2805</v>
      </c>
      <c r="K105" s="176" t="s">
        <v>2805</v>
      </c>
      <c r="L105" s="176" t="s">
        <v>2805</v>
      </c>
      <c r="M105" s="176" t="s">
        <v>2805</v>
      </c>
      <c r="N105" s="176" t="s">
        <v>2805</v>
      </c>
      <c r="O105" s="176" t="s">
        <v>2805</v>
      </c>
      <c r="P105" s="176" t="s">
        <v>2805</v>
      </c>
      <c r="Q105" s="176" t="s">
        <v>2805</v>
      </c>
      <c r="R105" s="176" t="s">
        <v>2805</v>
      </c>
      <c r="S105" s="176" t="s">
        <v>2805</v>
      </c>
      <c r="T105" s="176" t="s">
        <v>2805</v>
      </c>
      <c r="U105" s="176" t="s">
        <v>2805</v>
      </c>
      <c r="V105" s="176" t="s">
        <v>2805</v>
      </c>
      <c r="W105" s="176" t="s">
        <v>2805</v>
      </c>
      <c r="X105" s="176" t="s">
        <v>2805</v>
      </c>
      <c r="Y105" s="176" t="s">
        <v>2805</v>
      </c>
      <c r="Z105" s="176" t="s">
        <v>2805</v>
      </c>
      <c r="AA105" s="176" t="s">
        <v>2805</v>
      </c>
      <c r="AB105" s="176" t="str">
        <f>_xlfn.IFNA(VLOOKUP(C105,'INFORM Severity - hidden'!$C$5:$G$155,5,FALSE),"-")</f>
        <v>-</v>
      </c>
    </row>
    <row r="106" spans="1:28" x14ac:dyDescent="0.3">
      <c r="A106" s="11" t="s">
        <v>123</v>
      </c>
      <c r="B106" s="11" t="s">
        <v>982</v>
      </c>
      <c r="C106" s="11" t="s">
        <v>2853</v>
      </c>
      <c r="D106" s="175" t="str">
        <f t="shared" si="1"/>
        <v>-</v>
      </c>
      <c r="E106" s="176" t="s">
        <v>2805</v>
      </c>
      <c r="F106" s="176" t="s">
        <v>2805</v>
      </c>
      <c r="G106" s="176" t="s">
        <v>2805</v>
      </c>
      <c r="H106" s="176" t="s">
        <v>2805</v>
      </c>
      <c r="I106" s="176" t="s">
        <v>2805</v>
      </c>
      <c r="J106" s="176" t="s">
        <v>2805</v>
      </c>
      <c r="K106" s="176" t="s">
        <v>2805</v>
      </c>
      <c r="L106" s="176" t="s">
        <v>2805</v>
      </c>
      <c r="M106" s="176" t="s">
        <v>2805</v>
      </c>
      <c r="N106" s="176" t="s">
        <v>2805</v>
      </c>
      <c r="O106" s="176" t="s">
        <v>2805</v>
      </c>
      <c r="P106" s="176" t="s">
        <v>2805</v>
      </c>
      <c r="Q106" s="176" t="s">
        <v>2805</v>
      </c>
      <c r="R106" s="176" t="s">
        <v>2805</v>
      </c>
      <c r="S106" s="176" t="s">
        <v>2805</v>
      </c>
      <c r="T106" s="176" t="s">
        <v>2805</v>
      </c>
      <c r="U106" s="176" t="s">
        <v>2805</v>
      </c>
      <c r="V106" s="176" t="s">
        <v>2805</v>
      </c>
      <c r="W106" s="176" t="s">
        <v>2805</v>
      </c>
      <c r="X106" s="176" t="s">
        <v>2805</v>
      </c>
      <c r="Y106" s="176" t="s">
        <v>2805</v>
      </c>
      <c r="Z106" s="176" t="s">
        <v>2805</v>
      </c>
      <c r="AA106" s="176" t="s">
        <v>2805</v>
      </c>
      <c r="AB106" s="176" t="str">
        <f>_xlfn.IFNA(VLOOKUP(C106,'INFORM Severity - hidden'!$C$5:$G$155,5,FALSE),"-")</f>
        <v>-</v>
      </c>
    </row>
    <row r="107" spans="1:28" x14ac:dyDescent="0.3">
      <c r="A107" s="11" t="s">
        <v>123</v>
      </c>
      <c r="B107" s="11" t="s">
        <v>852</v>
      </c>
      <c r="C107" s="11" t="s">
        <v>748</v>
      </c>
      <c r="D107" s="175" t="str">
        <f t="shared" si="1"/>
        <v>Decreasing</v>
      </c>
      <c r="E107" s="176" t="s">
        <v>2805</v>
      </c>
      <c r="F107" s="176">
        <v>1</v>
      </c>
      <c r="G107" s="176">
        <v>1</v>
      </c>
      <c r="H107" s="176">
        <v>1.7</v>
      </c>
      <c r="I107" s="176">
        <v>1.5</v>
      </c>
      <c r="J107" s="176">
        <v>1.5</v>
      </c>
      <c r="K107" s="176">
        <v>1.8</v>
      </c>
      <c r="L107" s="176">
        <v>1.8</v>
      </c>
      <c r="M107" s="176">
        <v>1.8</v>
      </c>
      <c r="N107" s="176">
        <v>1.9</v>
      </c>
      <c r="O107" s="176">
        <v>1.9</v>
      </c>
      <c r="P107" s="176">
        <v>1.9</v>
      </c>
      <c r="Q107" s="176">
        <v>1.9</v>
      </c>
      <c r="R107" s="176">
        <v>1.9</v>
      </c>
      <c r="S107" s="176">
        <v>2</v>
      </c>
      <c r="T107" s="176">
        <v>1.9</v>
      </c>
      <c r="U107" s="176">
        <v>1.9</v>
      </c>
      <c r="V107" s="176">
        <v>2.1</v>
      </c>
      <c r="W107" s="176">
        <v>2.1</v>
      </c>
      <c r="X107" s="176">
        <v>1.8</v>
      </c>
      <c r="Y107" s="176">
        <v>1.8</v>
      </c>
      <c r="Z107" s="176">
        <v>1.8</v>
      </c>
      <c r="AA107" s="176">
        <v>1.8</v>
      </c>
      <c r="AB107" s="176">
        <f>_xlfn.IFNA(VLOOKUP(C107,'INFORM Severity - hidden'!$C$5:$G$155,5,FALSE),"-")</f>
        <v>1.8</v>
      </c>
    </row>
    <row r="108" spans="1:28" x14ac:dyDescent="0.3">
      <c r="A108" s="11" t="s">
        <v>125</v>
      </c>
      <c r="B108" s="11" t="s">
        <v>982</v>
      </c>
      <c r="C108" s="11" t="s">
        <v>2854</v>
      </c>
      <c r="D108" s="175" t="str">
        <f t="shared" si="1"/>
        <v>-</v>
      </c>
      <c r="E108" s="176" t="s">
        <v>2805</v>
      </c>
      <c r="F108" s="176" t="s">
        <v>2805</v>
      </c>
      <c r="G108" s="176" t="s">
        <v>2805</v>
      </c>
      <c r="H108" s="176" t="s">
        <v>2805</v>
      </c>
      <c r="I108" s="176" t="s">
        <v>2805</v>
      </c>
      <c r="J108" s="176" t="s">
        <v>2805</v>
      </c>
      <c r="K108" s="176" t="s">
        <v>2805</v>
      </c>
      <c r="L108" s="176" t="s">
        <v>2805</v>
      </c>
      <c r="M108" s="176" t="s">
        <v>2805</v>
      </c>
      <c r="N108" s="176" t="s">
        <v>2805</v>
      </c>
      <c r="O108" s="176" t="s">
        <v>2805</v>
      </c>
      <c r="P108" s="176" t="s">
        <v>2805</v>
      </c>
      <c r="Q108" s="176" t="s">
        <v>2805</v>
      </c>
      <c r="R108" s="176" t="s">
        <v>2805</v>
      </c>
      <c r="S108" s="176" t="s">
        <v>2805</v>
      </c>
      <c r="T108" s="176" t="s">
        <v>2805</v>
      </c>
      <c r="U108" s="176" t="s">
        <v>2805</v>
      </c>
      <c r="V108" s="176" t="s">
        <v>2805</v>
      </c>
      <c r="W108" s="176" t="s">
        <v>2805</v>
      </c>
      <c r="X108" s="176" t="s">
        <v>2805</v>
      </c>
      <c r="Y108" s="176" t="s">
        <v>2805</v>
      </c>
      <c r="Z108" s="176" t="s">
        <v>2805</v>
      </c>
      <c r="AA108" s="176" t="s">
        <v>2805</v>
      </c>
      <c r="AB108" s="176" t="str">
        <f>_xlfn.IFNA(VLOOKUP(C108,'INFORM Severity - hidden'!$C$5:$G$155,5,FALSE),"-")</f>
        <v>-</v>
      </c>
    </row>
    <row r="109" spans="1:28" x14ac:dyDescent="0.3">
      <c r="A109" s="11" t="s">
        <v>127</v>
      </c>
      <c r="B109" s="11" t="s">
        <v>1160</v>
      </c>
      <c r="C109" s="11" t="s">
        <v>1773</v>
      </c>
      <c r="D109" s="175" t="str">
        <f t="shared" si="1"/>
        <v>Stable</v>
      </c>
      <c r="E109" s="176" t="s">
        <v>2805</v>
      </c>
      <c r="F109" s="176">
        <v>3.4</v>
      </c>
      <c r="G109" s="176">
        <v>3.4</v>
      </c>
      <c r="H109" s="176">
        <v>4</v>
      </c>
      <c r="I109" s="176">
        <v>3.7</v>
      </c>
      <c r="J109" s="176">
        <v>3.5</v>
      </c>
      <c r="K109" s="176">
        <v>3.5</v>
      </c>
      <c r="L109" s="176">
        <v>3.5</v>
      </c>
      <c r="M109" s="176">
        <v>3.5</v>
      </c>
      <c r="N109" s="176">
        <v>3.5</v>
      </c>
      <c r="O109" s="176">
        <v>3.5</v>
      </c>
      <c r="P109" s="176">
        <v>3.5</v>
      </c>
      <c r="Q109" s="176">
        <v>3.5</v>
      </c>
      <c r="R109" s="176">
        <v>3.3</v>
      </c>
      <c r="S109" s="176">
        <v>3.3</v>
      </c>
      <c r="T109" s="176">
        <v>3.4</v>
      </c>
      <c r="U109" s="176">
        <v>3.4</v>
      </c>
      <c r="V109" s="176">
        <v>3.4</v>
      </c>
      <c r="W109" s="176">
        <v>3.4</v>
      </c>
      <c r="X109" s="176">
        <v>3.4</v>
      </c>
      <c r="Y109" s="176">
        <v>3.4</v>
      </c>
      <c r="Z109" s="176">
        <v>3.4</v>
      </c>
      <c r="AA109" s="176">
        <v>3.4</v>
      </c>
      <c r="AB109" s="176">
        <f>_xlfn.IFNA(VLOOKUP(C109,'INFORM Severity - hidden'!$C$5:$G$155,5,FALSE),"-")</f>
        <v>3.4</v>
      </c>
    </row>
    <row r="110" spans="1:28" x14ac:dyDescent="0.3">
      <c r="A110" s="11" t="s">
        <v>127</v>
      </c>
      <c r="B110" s="11" t="s">
        <v>2985</v>
      </c>
      <c r="C110" s="11" t="s">
        <v>2986</v>
      </c>
      <c r="D110" s="175" t="str">
        <f t="shared" si="1"/>
        <v>-</v>
      </c>
      <c r="E110" s="176" t="s">
        <v>2805</v>
      </c>
      <c r="F110" s="176" t="s">
        <v>2805</v>
      </c>
      <c r="G110" s="176" t="s">
        <v>2805</v>
      </c>
      <c r="H110" s="176" t="s">
        <v>2805</v>
      </c>
      <c r="I110" s="176" t="s">
        <v>2805</v>
      </c>
      <c r="J110" s="176" t="s">
        <v>2805</v>
      </c>
      <c r="K110" s="176" t="s">
        <v>2805</v>
      </c>
      <c r="L110" s="176" t="s">
        <v>2805</v>
      </c>
      <c r="M110" s="176" t="s">
        <v>2805</v>
      </c>
      <c r="N110" s="176" t="s">
        <v>2805</v>
      </c>
      <c r="O110" s="176" t="s">
        <v>2805</v>
      </c>
      <c r="P110" s="176" t="s">
        <v>2805</v>
      </c>
      <c r="Q110" s="176" t="s">
        <v>2805</v>
      </c>
      <c r="R110" s="176" t="s">
        <v>2805</v>
      </c>
      <c r="S110" s="176" t="s">
        <v>2805</v>
      </c>
      <c r="T110" s="176" t="s">
        <v>2805</v>
      </c>
      <c r="U110" s="176" t="s">
        <v>2805</v>
      </c>
      <c r="V110" s="176" t="s">
        <v>2805</v>
      </c>
      <c r="W110" s="176" t="s">
        <v>2805</v>
      </c>
      <c r="X110" s="176" t="s">
        <v>2805</v>
      </c>
      <c r="Y110" s="176" t="s">
        <v>2805</v>
      </c>
      <c r="Z110" s="176" t="s">
        <v>2805</v>
      </c>
      <c r="AA110" s="176" t="s">
        <v>2805</v>
      </c>
      <c r="AB110" s="176" t="str">
        <f>_xlfn.IFNA(VLOOKUP(C110,'INFORM Severity - hidden'!$C$5:$G$155,5,FALSE),"-")</f>
        <v>-</v>
      </c>
    </row>
    <row r="111" spans="1:28" x14ac:dyDescent="0.3">
      <c r="A111" s="11" t="s">
        <v>127</v>
      </c>
      <c r="B111" s="11" t="s">
        <v>3872</v>
      </c>
      <c r="C111" s="11" t="s">
        <v>3878</v>
      </c>
      <c r="D111" s="175" t="str">
        <f t="shared" si="1"/>
        <v>-</v>
      </c>
      <c r="E111" s="176" t="s">
        <v>2805</v>
      </c>
      <c r="F111" s="176" t="s">
        <v>2805</v>
      </c>
      <c r="G111" s="176" t="s">
        <v>2805</v>
      </c>
      <c r="H111" s="176" t="s">
        <v>2805</v>
      </c>
      <c r="I111" s="176" t="s">
        <v>2805</v>
      </c>
      <c r="J111" s="176" t="s">
        <v>2805</v>
      </c>
      <c r="K111" s="176" t="s">
        <v>2805</v>
      </c>
      <c r="L111" s="176" t="s">
        <v>2805</v>
      </c>
      <c r="M111" s="176" t="s">
        <v>2805</v>
      </c>
      <c r="N111" s="176" t="s">
        <v>2805</v>
      </c>
      <c r="O111" s="176" t="s">
        <v>2805</v>
      </c>
      <c r="P111" s="176" t="s">
        <v>2805</v>
      </c>
      <c r="Q111" s="176" t="s">
        <v>2805</v>
      </c>
      <c r="R111" s="176" t="s">
        <v>2805</v>
      </c>
      <c r="S111" s="176" t="s">
        <v>2805</v>
      </c>
      <c r="T111" s="176" t="s">
        <v>2805</v>
      </c>
      <c r="U111" s="176" t="s">
        <v>2805</v>
      </c>
      <c r="V111" s="176" t="s">
        <v>2805</v>
      </c>
      <c r="W111" s="176" t="s">
        <v>2805</v>
      </c>
      <c r="X111" s="176" t="s">
        <v>2805</v>
      </c>
      <c r="Y111" s="176" t="s">
        <v>2805</v>
      </c>
      <c r="Z111" s="176" t="s">
        <v>2805</v>
      </c>
      <c r="AA111" s="176">
        <v>2.7</v>
      </c>
      <c r="AB111" s="176">
        <f>_xlfn.IFNA(VLOOKUP(C111,'INFORM Severity - hidden'!$C$5:$G$155,5,FALSE),"-")</f>
        <v>2.7</v>
      </c>
    </row>
    <row r="112" spans="1:28" x14ac:dyDescent="0.3">
      <c r="A112" s="11" t="s">
        <v>132</v>
      </c>
      <c r="B112" s="11" t="s">
        <v>982</v>
      </c>
      <c r="C112" s="11" t="s">
        <v>2857</v>
      </c>
      <c r="D112" s="175" t="str">
        <f t="shared" si="1"/>
        <v>-</v>
      </c>
      <c r="E112" s="176" t="s">
        <v>2805</v>
      </c>
      <c r="F112" s="176" t="s">
        <v>2805</v>
      </c>
      <c r="G112" s="176" t="s">
        <v>2805</v>
      </c>
      <c r="H112" s="176" t="s">
        <v>2805</v>
      </c>
      <c r="I112" s="176" t="s">
        <v>2805</v>
      </c>
      <c r="J112" s="176" t="s">
        <v>2805</v>
      </c>
      <c r="K112" s="176" t="s">
        <v>2805</v>
      </c>
      <c r="L112" s="176" t="s">
        <v>2805</v>
      </c>
      <c r="M112" s="176" t="s">
        <v>2805</v>
      </c>
      <c r="N112" s="176" t="s">
        <v>2805</v>
      </c>
      <c r="O112" s="176" t="s">
        <v>2805</v>
      </c>
      <c r="P112" s="176" t="s">
        <v>2805</v>
      </c>
      <c r="Q112" s="176" t="s">
        <v>2805</v>
      </c>
      <c r="R112" s="176" t="s">
        <v>2805</v>
      </c>
      <c r="S112" s="176" t="s">
        <v>2805</v>
      </c>
      <c r="T112" s="176" t="s">
        <v>2805</v>
      </c>
      <c r="U112" s="176" t="s">
        <v>2805</v>
      </c>
      <c r="V112" s="176" t="s">
        <v>2805</v>
      </c>
      <c r="W112" s="176" t="s">
        <v>2805</v>
      </c>
      <c r="X112" s="176" t="s">
        <v>2805</v>
      </c>
      <c r="Y112" s="176" t="s">
        <v>2805</v>
      </c>
      <c r="Z112" s="176" t="s">
        <v>2805</v>
      </c>
      <c r="AA112" s="176" t="s">
        <v>2805</v>
      </c>
      <c r="AB112" s="176" t="str">
        <f>_xlfn.IFNA(VLOOKUP(C112,'INFORM Severity - hidden'!$C$5:$G$155,5,FALSE),"-")</f>
        <v>-</v>
      </c>
    </row>
    <row r="113" spans="1:28" x14ac:dyDescent="0.3">
      <c r="A113" s="11" t="s">
        <v>136</v>
      </c>
      <c r="B113" s="11" t="s">
        <v>1162</v>
      </c>
      <c r="C113" s="11" t="s">
        <v>644</v>
      </c>
      <c r="D113" s="175" t="str">
        <f t="shared" si="1"/>
        <v>Decreasing</v>
      </c>
      <c r="E113" s="176" t="s">
        <v>2805</v>
      </c>
      <c r="F113" s="176">
        <v>2.8</v>
      </c>
      <c r="G113" s="176">
        <v>2.8</v>
      </c>
      <c r="H113" s="176">
        <v>2.8</v>
      </c>
      <c r="I113" s="176">
        <v>2.8</v>
      </c>
      <c r="J113" s="176">
        <v>2.8</v>
      </c>
      <c r="K113" s="176">
        <v>2.8</v>
      </c>
      <c r="L113" s="176">
        <v>2.8</v>
      </c>
      <c r="M113" s="176">
        <v>2.8</v>
      </c>
      <c r="N113" s="176">
        <v>2.8</v>
      </c>
      <c r="O113" s="176">
        <v>2.8</v>
      </c>
      <c r="P113" s="176">
        <v>3.2</v>
      </c>
      <c r="Q113" s="176">
        <v>3.2</v>
      </c>
      <c r="R113" s="176">
        <v>3.2</v>
      </c>
      <c r="S113" s="176">
        <v>3.2</v>
      </c>
      <c r="T113" s="176">
        <v>3.3</v>
      </c>
      <c r="U113" s="176">
        <v>3.3</v>
      </c>
      <c r="V113" s="176">
        <v>3.3</v>
      </c>
      <c r="W113" s="176">
        <v>3.3</v>
      </c>
      <c r="X113" s="176">
        <v>3.3</v>
      </c>
      <c r="Y113" s="176">
        <v>3.3</v>
      </c>
      <c r="Z113" s="176">
        <v>3.2</v>
      </c>
      <c r="AA113" s="176">
        <v>3.2</v>
      </c>
      <c r="AB113" s="176">
        <f>_xlfn.IFNA(VLOOKUP(C113,'INFORM Severity - hidden'!$C$5:$G$155,5,FALSE),"-")</f>
        <v>3.2</v>
      </c>
    </row>
    <row r="114" spans="1:28" x14ac:dyDescent="0.3">
      <c r="A114" s="11" t="s">
        <v>136</v>
      </c>
      <c r="B114" s="11" t="s">
        <v>3873</v>
      </c>
      <c r="C114" s="11" t="s">
        <v>3879</v>
      </c>
      <c r="D114" s="175" t="str">
        <f t="shared" si="1"/>
        <v>-</v>
      </c>
      <c r="E114" s="176" t="s">
        <v>2805</v>
      </c>
      <c r="F114" s="176" t="s">
        <v>2805</v>
      </c>
      <c r="G114" s="176" t="s">
        <v>2805</v>
      </c>
      <c r="H114" s="176" t="s">
        <v>2805</v>
      </c>
      <c r="I114" s="176" t="s">
        <v>2805</v>
      </c>
      <c r="J114" s="176" t="s">
        <v>2805</v>
      </c>
      <c r="K114" s="176" t="s">
        <v>2805</v>
      </c>
      <c r="L114" s="176" t="s">
        <v>2805</v>
      </c>
      <c r="M114" s="176" t="s">
        <v>2805</v>
      </c>
      <c r="N114" s="176" t="s">
        <v>2805</v>
      </c>
      <c r="O114" s="176" t="s">
        <v>2805</v>
      </c>
      <c r="P114" s="176" t="s">
        <v>2805</v>
      </c>
      <c r="Q114" s="176" t="s">
        <v>2805</v>
      </c>
      <c r="R114" s="176" t="s">
        <v>2805</v>
      </c>
      <c r="S114" s="176" t="s">
        <v>2805</v>
      </c>
      <c r="T114" s="176" t="s">
        <v>2805</v>
      </c>
      <c r="U114" s="176" t="s">
        <v>2805</v>
      </c>
      <c r="V114" s="176" t="s">
        <v>2805</v>
      </c>
      <c r="W114" s="176" t="s">
        <v>2805</v>
      </c>
      <c r="X114" s="176" t="s">
        <v>2805</v>
      </c>
      <c r="Y114" s="176" t="s">
        <v>2805</v>
      </c>
      <c r="Z114" s="176" t="s">
        <v>2805</v>
      </c>
      <c r="AA114" s="176">
        <v>3.1</v>
      </c>
      <c r="AB114" s="176">
        <f>_xlfn.IFNA(VLOOKUP(C114,'INFORM Severity - hidden'!$C$5:$G$155,5,FALSE),"-")</f>
        <v>3.1</v>
      </c>
    </row>
    <row r="115" spans="1:28" x14ac:dyDescent="0.3">
      <c r="A115" s="11" t="s">
        <v>134</v>
      </c>
      <c r="B115" s="11" t="s">
        <v>1161</v>
      </c>
      <c r="C115" s="11" t="s">
        <v>643</v>
      </c>
      <c r="D115" s="175" t="str">
        <f t="shared" si="1"/>
        <v>Stable</v>
      </c>
      <c r="E115" s="176">
        <v>3.4</v>
      </c>
      <c r="F115" s="176">
        <v>2.9</v>
      </c>
      <c r="G115" s="176">
        <v>2.9</v>
      </c>
      <c r="H115" s="176">
        <v>3.2</v>
      </c>
      <c r="I115" s="176">
        <v>3.2</v>
      </c>
      <c r="J115" s="176">
        <v>3.3</v>
      </c>
      <c r="K115" s="176">
        <v>3.3</v>
      </c>
      <c r="L115" s="176">
        <v>3.3</v>
      </c>
      <c r="M115" s="176">
        <v>3.3</v>
      </c>
      <c r="N115" s="176">
        <v>3.3</v>
      </c>
      <c r="O115" s="176">
        <v>3.4</v>
      </c>
      <c r="P115" s="176">
        <v>3.4</v>
      </c>
      <c r="Q115" s="176">
        <v>3.4</v>
      </c>
      <c r="R115" s="176">
        <v>3.4</v>
      </c>
      <c r="S115" s="176">
        <v>3.5</v>
      </c>
      <c r="T115" s="176">
        <v>3.5</v>
      </c>
      <c r="U115" s="176">
        <v>3.5</v>
      </c>
      <c r="V115" s="176">
        <v>3.5</v>
      </c>
      <c r="W115" s="176">
        <v>3.5</v>
      </c>
      <c r="X115" s="176">
        <v>3.5</v>
      </c>
      <c r="Y115" s="176">
        <v>3.4</v>
      </c>
      <c r="Z115" s="176">
        <v>3.5</v>
      </c>
      <c r="AA115" s="176">
        <v>3.5</v>
      </c>
      <c r="AB115" s="176">
        <f>_xlfn.IFNA(VLOOKUP(C115,'INFORM Severity - hidden'!$C$5:$G$155,5,FALSE),"-")</f>
        <v>3.5</v>
      </c>
    </row>
    <row r="116" spans="1:28" x14ac:dyDescent="0.3">
      <c r="A116" s="11" t="s">
        <v>138</v>
      </c>
      <c r="B116" s="11" t="s">
        <v>982</v>
      </c>
      <c r="C116" s="11" t="s">
        <v>2858</v>
      </c>
      <c r="D116" s="175" t="str">
        <f t="shared" si="1"/>
        <v>-</v>
      </c>
      <c r="E116" s="176" t="s">
        <v>2805</v>
      </c>
      <c r="F116" s="176" t="s">
        <v>2805</v>
      </c>
      <c r="G116" s="176" t="s">
        <v>2805</v>
      </c>
      <c r="H116" s="176" t="s">
        <v>2805</v>
      </c>
      <c r="I116" s="176" t="s">
        <v>2805</v>
      </c>
      <c r="J116" s="176" t="s">
        <v>2805</v>
      </c>
      <c r="K116" s="176" t="s">
        <v>2805</v>
      </c>
      <c r="L116" s="176" t="s">
        <v>2805</v>
      </c>
      <c r="M116" s="176" t="s">
        <v>2805</v>
      </c>
      <c r="N116" s="176" t="s">
        <v>2805</v>
      </c>
      <c r="O116" s="176" t="s">
        <v>2805</v>
      </c>
      <c r="P116" s="176" t="s">
        <v>2805</v>
      </c>
      <c r="Q116" s="176" t="s">
        <v>2805</v>
      </c>
      <c r="R116" s="176" t="s">
        <v>2805</v>
      </c>
      <c r="S116" s="176" t="s">
        <v>2805</v>
      </c>
      <c r="T116" s="176" t="s">
        <v>2805</v>
      </c>
      <c r="U116" s="176" t="s">
        <v>2805</v>
      </c>
      <c r="V116" s="176" t="s">
        <v>2805</v>
      </c>
      <c r="W116" s="176" t="s">
        <v>2805</v>
      </c>
      <c r="X116" s="176" t="s">
        <v>2805</v>
      </c>
      <c r="Y116" s="176" t="s">
        <v>2805</v>
      </c>
      <c r="Z116" s="176" t="s">
        <v>2805</v>
      </c>
      <c r="AA116" s="176" t="s">
        <v>2805</v>
      </c>
      <c r="AB116" s="176" t="str">
        <f>_xlfn.IFNA(VLOOKUP(C116,'INFORM Severity - hidden'!$C$5:$G$155,5,FALSE),"-")</f>
        <v>-</v>
      </c>
    </row>
    <row r="117" spans="1:28" x14ac:dyDescent="0.3">
      <c r="A117" s="11" t="s">
        <v>144</v>
      </c>
      <c r="B117" s="11" t="s">
        <v>1516</v>
      </c>
      <c r="C117" s="11" t="s">
        <v>645</v>
      </c>
      <c r="D117" s="175" t="str">
        <f t="shared" si="1"/>
        <v>-</v>
      </c>
      <c r="E117" s="176" t="s">
        <v>2805</v>
      </c>
      <c r="F117" s="176">
        <v>2.9</v>
      </c>
      <c r="G117" s="176">
        <v>2.9</v>
      </c>
      <c r="H117" s="176">
        <v>2.8</v>
      </c>
      <c r="I117" s="176">
        <v>2.8</v>
      </c>
      <c r="J117" s="176">
        <v>2.8</v>
      </c>
      <c r="K117" s="176">
        <v>2.1</v>
      </c>
      <c r="L117" s="176">
        <v>2.1</v>
      </c>
      <c r="M117" s="176">
        <v>2.1</v>
      </c>
      <c r="N117" s="176">
        <v>2.1</v>
      </c>
      <c r="O117" s="176">
        <v>2.1</v>
      </c>
      <c r="P117" s="176">
        <v>2.1</v>
      </c>
      <c r="Q117" s="176">
        <v>1.9</v>
      </c>
      <c r="R117" s="176">
        <v>1.9</v>
      </c>
      <c r="S117" s="176">
        <v>2.2000000000000002</v>
      </c>
      <c r="T117" s="176" t="s">
        <v>2805</v>
      </c>
      <c r="U117" s="176" t="s">
        <v>2805</v>
      </c>
      <c r="V117" s="176" t="s">
        <v>2805</v>
      </c>
      <c r="W117" s="176" t="s">
        <v>2805</v>
      </c>
      <c r="X117" s="176" t="s">
        <v>2805</v>
      </c>
      <c r="Y117" s="176" t="s">
        <v>2805</v>
      </c>
      <c r="Z117" s="176" t="s">
        <v>2805</v>
      </c>
      <c r="AA117" s="176" t="s">
        <v>2805</v>
      </c>
      <c r="AB117" s="176" t="str">
        <f>_xlfn.IFNA(VLOOKUP(C117,'INFORM Severity - hidden'!$C$5:$G$155,5,FALSE),"-")</f>
        <v>-</v>
      </c>
    </row>
    <row r="118" spans="1:28" x14ac:dyDescent="0.3">
      <c r="A118" s="11" t="s">
        <v>144</v>
      </c>
      <c r="B118" s="11" t="s">
        <v>1517</v>
      </c>
      <c r="C118" s="11" t="s">
        <v>1518</v>
      </c>
      <c r="D118" s="175" t="str">
        <f t="shared" si="1"/>
        <v>-</v>
      </c>
      <c r="E118" s="176" t="s">
        <v>2805</v>
      </c>
      <c r="F118" s="176" t="s">
        <v>2805</v>
      </c>
      <c r="G118" s="176" t="s">
        <v>2805</v>
      </c>
      <c r="H118" s="176" t="s">
        <v>2805</v>
      </c>
      <c r="I118" s="176" t="s">
        <v>2805</v>
      </c>
      <c r="J118" s="176" t="s">
        <v>2805</v>
      </c>
      <c r="K118" s="176">
        <v>2.2000000000000002</v>
      </c>
      <c r="L118" s="176">
        <v>2.2000000000000002</v>
      </c>
      <c r="M118" s="176">
        <v>2.2000000000000002</v>
      </c>
      <c r="N118" s="176">
        <v>2.2000000000000002</v>
      </c>
      <c r="O118" s="176">
        <v>2.2000000000000002</v>
      </c>
      <c r="P118" s="176">
        <v>2.2000000000000002</v>
      </c>
      <c r="Q118" s="176" t="s">
        <v>446</v>
      </c>
      <c r="R118" s="176" t="s">
        <v>446</v>
      </c>
      <c r="S118" s="176" t="s">
        <v>446</v>
      </c>
      <c r="T118" s="176" t="s">
        <v>446</v>
      </c>
      <c r="U118" s="176" t="s">
        <v>446</v>
      </c>
      <c r="V118" s="176" t="s">
        <v>446</v>
      </c>
      <c r="W118" s="176" t="s">
        <v>446</v>
      </c>
      <c r="X118" s="176" t="s">
        <v>446</v>
      </c>
      <c r="Y118" s="176" t="s">
        <v>446</v>
      </c>
      <c r="Z118" s="176" t="s">
        <v>446</v>
      </c>
      <c r="AA118" s="176" t="s">
        <v>446</v>
      </c>
      <c r="AB118" s="176" t="str">
        <f>_xlfn.IFNA(VLOOKUP(C118,'INFORM Severity - hidden'!$C$5:$G$155,5,FALSE),"-")</f>
        <v>x</v>
      </c>
    </row>
    <row r="119" spans="1:28" x14ac:dyDescent="0.3">
      <c r="A119" s="11" t="s">
        <v>144</v>
      </c>
      <c r="B119" s="11" t="s">
        <v>1540</v>
      </c>
      <c r="C119" s="11" t="s">
        <v>2984</v>
      </c>
      <c r="D119" s="175" t="str">
        <f t="shared" si="1"/>
        <v>-</v>
      </c>
      <c r="E119" s="176" t="s">
        <v>2805</v>
      </c>
      <c r="F119" s="176" t="s">
        <v>2805</v>
      </c>
      <c r="G119" s="176" t="s">
        <v>2805</v>
      </c>
      <c r="H119" s="176" t="s">
        <v>2805</v>
      </c>
      <c r="I119" s="176" t="s">
        <v>2805</v>
      </c>
      <c r="J119" s="176" t="s">
        <v>2805</v>
      </c>
      <c r="K119" s="176">
        <v>1.2</v>
      </c>
      <c r="L119" s="176">
        <v>1.2</v>
      </c>
      <c r="M119" s="176">
        <v>1.2</v>
      </c>
      <c r="N119" s="176">
        <v>1.4</v>
      </c>
      <c r="O119" s="176">
        <v>1.3</v>
      </c>
      <c r="P119" s="176" t="s">
        <v>2805</v>
      </c>
      <c r="Q119" s="176" t="s">
        <v>2805</v>
      </c>
      <c r="R119" s="176" t="s">
        <v>2805</v>
      </c>
      <c r="S119" s="176" t="s">
        <v>2805</v>
      </c>
      <c r="T119" s="176" t="s">
        <v>2805</v>
      </c>
      <c r="U119" s="176" t="s">
        <v>2805</v>
      </c>
      <c r="V119" s="176" t="s">
        <v>2805</v>
      </c>
      <c r="W119" s="176" t="s">
        <v>2805</v>
      </c>
      <c r="X119" s="176" t="s">
        <v>2805</v>
      </c>
      <c r="Y119" s="176" t="s">
        <v>2805</v>
      </c>
      <c r="Z119" s="176" t="s">
        <v>2805</v>
      </c>
      <c r="AA119" s="176" t="s">
        <v>2805</v>
      </c>
      <c r="AB119" s="176" t="str">
        <f>_xlfn.IFNA(VLOOKUP(C119,'INFORM Severity - hidden'!$C$5:$G$155,5,FALSE),"-")</f>
        <v>-</v>
      </c>
    </row>
    <row r="120" spans="1:28" x14ac:dyDescent="0.3">
      <c r="A120" s="11" t="s">
        <v>144</v>
      </c>
      <c r="B120" s="11" t="s">
        <v>2992</v>
      </c>
      <c r="C120" s="11" t="s">
        <v>2993</v>
      </c>
      <c r="D120" s="175" t="str">
        <f t="shared" si="1"/>
        <v>-</v>
      </c>
      <c r="E120" s="176" t="s">
        <v>2805</v>
      </c>
      <c r="F120" s="176" t="s">
        <v>2805</v>
      </c>
      <c r="G120" s="176" t="s">
        <v>2805</v>
      </c>
      <c r="H120" s="176" t="s">
        <v>2805</v>
      </c>
      <c r="I120" s="176" t="s">
        <v>2805</v>
      </c>
      <c r="J120" s="176" t="s">
        <v>2805</v>
      </c>
      <c r="K120" s="176" t="s">
        <v>2805</v>
      </c>
      <c r="L120" s="176" t="s">
        <v>2805</v>
      </c>
      <c r="M120" s="176" t="s">
        <v>2805</v>
      </c>
      <c r="N120" s="176" t="s">
        <v>2805</v>
      </c>
      <c r="O120" s="176" t="s">
        <v>2805</v>
      </c>
      <c r="P120" s="176" t="s">
        <v>2805</v>
      </c>
      <c r="Q120" s="176" t="s">
        <v>2805</v>
      </c>
      <c r="R120" s="176" t="s">
        <v>2805</v>
      </c>
      <c r="S120" s="176" t="s">
        <v>2805</v>
      </c>
      <c r="T120" s="176" t="s">
        <v>2805</v>
      </c>
      <c r="U120" s="176" t="s">
        <v>2805</v>
      </c>
      <c r="V120" s="176" t="s">
        <v>2805</v>
      </c>
      <c r="W120" s="176" t="s">
        <v>2805</v>
      </c>
      <c r="X120" s="176" t="s">
        <v>2805</v>
      </c>
      <c r="Y120" s="176" t="s">
        <v>2805</v>
      </c>
      <c r="Z120" s="176" t="s">
        <v>2805</v>
      </c>
      <c r="AA120" s="176" t="s">
        <v>2805</v>
      </c>
      <c r="AB120" s="176" t="str">
        <f>_xlfn.IFNA(VLOOKUP(C120,'INFORM Severity - hidden'!$C$5:$G$155,5,FALSE),"-")</f>
        <v>-</v>
      </c>
    </row>
    <row r="121" spans="1:28" x14ac:dyDescent="0.3">
      <c r="A121" s="11" t="s">
        <v>144</v>
      </c>
      <c r="B121" s="11" t="s">
        <v>1940</v>
      </c>
      <c r="C121" s="11" t="s">
        <v>1941</v>
      </c>
      <c r="D121" s="175" t="str">
        <f t="shared" si="1"/>
        <v>-</v>
      </c>
      <c r="E121" s="176" t="s">
        <v>2805</v>
      </c>
      <c r="F121" s="176" t="s">
        <v>2805</v>
      </c>
      <c r="G121" s="176" t="s">
        <v>2805</v>
      </c>
      <c r="H121" s="176" t="s">
        <v>2805</v>
      </c>
      <c r="I121" s="176" t="s">
        <v>2805</v>
      </c>
      <c r="J121" s="176" t="s">
        <v>2805</v>
      </c>
      <c r="K121" s="176" t="s">
        <v>2805</v>
      </c>
      <c r="L121" s="176" t="s">
        <v>2805</v>
      </c>
      <c r="M121" s="176" t="s">
        <v>2805</v>
      </c>
      <c r="N121" s="176" t="s">
        <v>2805</v>
      </c>
      <c r="O121" s="176" t="s">
        <v>2805</v>
      </c>
      <c r="P121" s="176" t="s">
        <v>2805</v>
      </c>
      <c r="Q121" s="176">
        <v>1.4</v>
      </c>
      <c r="R121" s="176">
        <v>1.4</v>
      </c>
      <c r="S121" s="176">
        <v>1.7</v>
      </c>
      <c r="T121" s="176" t="s">
        <v>2805</v>
      </c>
      <c r="U121" s="176" t="s">
        <v>2805</v>
      </c>
      <c r="V121" s="176" t="s">
        <v>2805</v>
      </c>
      <c r="W121" s="176" t="s">
        <v>2805</v>
      </c>
      <c r="X121" s="176" t="s">
        <v>2805</v>
      </c>
      <c r="Y121" s="176" t="s">
        <v>2805</v>
      </c>
      <c r="Z121" s="176" t="s">
        <v>2805</v>
      </c>
      <c r="AA121" s="176" t="s">
        <v>2805</v>
      </c>
      <c r="AB121" s="176" t="str">
        <f>_xlfn.IFNA(VLOOKUP(C121,'INFORM Severity - hidden'!$C$5:$G$155,5,FALSE),"-")</f>
        <v>-</v>
      </c>
    </row>
    <row r="122" spans="1:28" x14ac:dyDescent="0.3">
      <c r="A122" s="11" t="s">
        <v>142</v>
      </c>
      <c r="B122" s="11" t="s">
        <v>2343</v>
      </c>
      <c r="C122" s="11" t="s">
        <v>2344</v>
      </c>
      <c r="D122" s="175" t="str">
        <f t="shared" si="1"/>
        <v>Stable</v>
      </c>
      <c r="E122" s="176" t="s">
        <v>2805</v>
      </c>
      <c r="F122" s="176" t="s">
        <v>2805</v>
      </c>
      <c r="G122" s="176" t="s">
        <v>2805</v>
      </c>
      <c r="H122" s="176" t="s">
        <v>2805</v>
      </c>
      <c r="I122" s="176" t="s">
        <v>2805</v>
      </c>
      <c r="J122" s="176" t="s">
        <v>2805</v>
      </c>
      <c r="K122" s="176" t="s">
        <v>2805</v>
      </c>
      <c r="L122" s="176" t="s">
        <v>2805</v>
      </c>
      <c r="M122" s="176" t="s">
        <v>2805</v>
      </c>
      <c r="N122" s="176" t="s">
        <v>2805</v>
      </c>
      <c r="O122" s="176" t="s">
        <v>2805</v>
      </c>
      <c r="P122" s="176" t="s">
        <v>2805</v>
      </c>
      <c r="Q122" s="176" t="s">
        <v>2805</v>
      </c>
      <c r="R122" s="176" t="s">
        <v>2805</v>
      </c>
      <c r="S122" s="176" t="s">
        <v>2805</v>
      </c>
      <c r="T122" s="176" t="s">
        <v>2805</v>
      </c>
      <c r="U122" s="176" t="s">
        <v>2805</v>
      </c>
      <c r="V122" s="176">
        <v>2.4</v>
      </c>
      <c r="W122" s="176">
        <v>3</v>
      </c>
      <c r="X122" s="176">
        <v>2.9</v>
      </c>
      <c r="Y122" s="176">
        <v>3</v>
      </c>
      <c r="Z122" s="176">
        <v>2.5</v>
      </c>
      <c r="AA122" s="176">
        <v>2.8</v>
      </c>
      <c r="AB122" s="176">
        <f>_xlfn.IFNA(VLOOKUP(C122,'INFORM Severity - hidden'!$C$5:$G$155,5,FALSE),"-")</f>
        <v>2.8</v>
      </c>
    </row>
    <row r="123" spans="1:28" x14ac:dyDescent="0.3">
      <c r="A123" s="11" t="s">
        <v>142</v>
      </c>
      <c r="B123" s="11" t="s">
        <v>1272</v>
      </c>
      <c r="C123" s="11" t="s">
        <v>1274</v>
      </c>
      <c r="D123" s="175" t="str">
        <f t="shared" si="1"/>
        <v>-</v>
      </c>
      <c r="E123" s="176" t="s">
        <v>2805</v>
      </c>
      <c r="F123" s="176" t="s">
        <v>2805</v>
      </c>
      <c r="G123" s="176" t="s">
        <v>446</v>
      </c>
      <c r="H123" s="176" t="s">
        <v>446</v>
      </c>
      <c r="I123" s="176" t="s">
        <v>446</v>
      </c>
      <c r="J123" s="176" t="s">
        <v>446</v>
      </c>
      <c r="K123" s="176" t="s">
        <v>446</v>
      </c>
      <c r="L123" s="176" t="s">
        <v>446</v>
      </c>
      <c r="M123" s="176" t="s">
        <v>446</v>
      </c>
      <c r="N123" s="176" t="s">
        <v>446</v>
      </c>
      <c r="O123" s="176" t="s">
        <v>446</v>
      </c>
      <c r="P123" s="176" t="s">
        <v>446</v>
      </c>
      <c r="Q123" s="176" t="s">
        <v>446</v>
      </c>
      <c r="R123" s="176" t="s">
        <v>446</v>
      </c>
      <c r="S123" s="176" t="s">
        <v>446</v>
      </c>
      <c r="T123" s="176" t="s">
        <v>446</v>
      </c>
      <c r="U123" s="176" t="s">
        <v>446</v>
      </c>
      <c r="V123" s="176" t="s">
        <v>446</v>
      </c>
      <c r="W123" s="176" t="s">
        <v>446</v>
      </c>
      <c r="X123" s="176" t="s">
        <v>446</v>
      </c>
      <c r="Y123" s="176" t="s">
        <v>446</v>
      </c>
      <c r="Z123" s="176" t="s">
        <v>446</v>
      </c>
      <c r="AA123" s="176" t="s">
        <v>446</v>
      </c>
      <c r="AB123" s="176" t="str">
        <f>_xlfn.IFNA(VLOOKUP(C123,'INFORM Severity - hidden'!$C$5:$G$155,5,FALSE),"-")</f>
        <v>x</v>
      </c>
    </row>
    <row r="124" spans="1:28" x14ac:dyDescent="0.3">
      <c r="A124" s="11" t="s">
        <v>142</v>
      </c>
      <c r="B124" s="11" t="s">
        <v>2345</v>
      </c>
      <c r="C124" s="11" t="s">
        <v>2346</v>
      </c>
      <c r="D124" s="175" t="str">
        <f t="shared" si="1"/>
        <v>-</v>
      </c>
      <c r="E124" s="176" t="s">
        <v>2805</v>
      </c>
      <c r="F124" s="176" t="s">
        <v>2805</v>
      </c>
      <c r="G124" s="176" t="s">
        <v>2805</v>
      </c>
      <c r="H124" s="176" t="s">
        <v>2805</v>
      </c>
      <c r="I124" s="176" t="s">
        <v>2805</v>
      </c>
      <c r="J124" s="176" t="s">
        <v>2805</v>
      </c>
      <c r="K124" s="176" t="s">
        <v>2805</v>
      </c>
      <c r="L124" s="176" t="s">
        <v>2805</v>
      </c>
      <c r="M124" s="176" t="s">
        <v>2805</v>
      </c>
      <c r="N124" s="176" t="s">
        <v>2805</v>
      </c>
      <c r="O124" s="176" t="s">
        <v>2805</v>
      </c>
      <c r="P124" s="176" t="s">
        <v>2805</v>
      </c>
      <c r="Q124" s="176" t="s">
        <v>2805</v>
      </c>
      <c r="R124" s="176" t="s">
        <v>2805</v>
      </c>
      <c r="S124" s="176" t="s">
        <v>2805</v>
      </c>
      <c r="T124" s="176" t="s">
        <v>2805</v>
      </c>
      <c r="U124" s="176" t="s">
        <v>2805</v>
      </c>
      <c r="V124" s="176">
        <v>2.4</v>
      </c>
      <c r="W124" s="176">
        <v>2.2000000000000002</v>
      </c>
      <c r="X124" s="176">
        <v>2.2000000000000002</v>
      </c>
      <c r="Y124" s="176">
        <v>2.2999999999999998</v>
      </c>
      <c r="Z124" s="176">
        <v>2.2999999999999998</v>
      </c>
      <c r="AA124" s="176" t="s">
        <v>2805</v>
      </c>
      <c r="AB124" s="176" t="str">
        <f>_xlfn.IFNA(VLOOKUP(C124,'INFORM Severity - hidden'!$C$5:$G$155,5,FALSE),"-")</f>
        <v>-</v>
      </c>
    </row>
    <row r="125" spans="1:28" x14ac:dyDescent="0.3">
      <c r="A125" s="11" t="s">
        <v>142</v>
      </c>
      <c r="B125" s="11" t="s">
        <v>2583</v>
      </c>
      <c r="C125" s="11" t="s">
        <v>2584</v>
      </c>
      <c r="D125" s="175" t="str">
        <f t="shared" si="1"/>
        <v>-</v>
      </c>
      <c r="E125" s="176" t="s">
        <v>2805</v>
      </c>
      <c r="F125" s="176" t="s">
        <v>2805</v>
      </c>
      <c r="G125" s="176" t="s">
        <v>2805</v>
      </c>
      <c r="H125" s="176" t="s">
        <v>2805</v>
      </c>
      <c r="I125" s="176" t="s">
        <v>2805</v>
      </c>
      <c r="J125" s="176" t="s">
        <v>2805</v>
      </c>
      <c r="K125" s="176" t="s">
        <v>2805</v>
      </c>
      <c r="L125" s="176" t="s">
        <v>2805</v>
      </c>
      <c r="M125" s="176" t="s">
        <v>2805</v>
      </c>
      <c r="N125" s="176" t="s">
        <v>2805</v>
      </c>
      <c r="O125" s="176" t="s">
        <v>2805</v>
      </c>
      <c r="P125" s="176" t="s">
        <v>2805</v>
      </c>
      <c r="Q125" s="176" t="s">
        <v>2805</v>
      </c>
      <c r="R125" s="176" t="s">
        <v>2805</v>
      </c>
      <c r="S125" s="176" t="s">
        <v>2805</v>
      </c>
      <c r="T125" s="176" t="s">
        <v>2805</v>
      </c>
      <c r="U125" s="176" t="s">
        <v>2805</v>
      </c>
      <c r="V125" s="176" t="s">
        <v>2805</v>
      </c>
      <c r="W125" s="176">
        <v>2.9</v>
      </c>
      <c r="X125" s="176" t="s">
        <v>2805</v>
      </c>
      <c r="Y125" s="176" t="s">
        <v>2805</v>
      </c>
      <c r="Z125" s="176" t="s">
        <v>2805</v>
      </c>
      <c r="AA125" s="176" t="s">
        <v>2805</v>
      </c>
      <c r="AB125" s="176" t="str">
        <f>_xlfn.IFNA(VLOOKUP(C125,'INFORM Severity - hidden'!$C$5:$G$155,5,FALSE),"-")</f>
        <v>-</v>
      </c>
    </row>
    <row r="126" spans="1:28" x14ac:dyDescent="0.3">
      <c r="A126" s="11" t="s">
        <v>142</v>
      </c>
      <c r="B126" s="11" t="s">
        <v>2629</v>
      </c>
      <c r="C126" s="11" t="s">
        <v>3008</v>
      </c>
      <c r="D126" s="175" t="str">
        <f t="shared" si="1"/>
        <v>-</v>
      </c>
      <c r="E126" s="176" t="s">
        <v>2805</v>
      </c>
      <c r="F126" s="176" t="s">
        <v>2805</v>
      </c>
      <c r="G126" s="176" t="s">
        <v>2805</v>
      </c>
      <c r="H126" s="176" t="s">
        <v>2805</v>
      </c>
      <c r="I126" s="176" t="s">
        <v>2805</v>
      </c>
      <c r="J126" s="176" t="s">
        <v>2805</v>
      </c>
      <c r="K126" s="176" t="s">
        <v>2805</v>
      </c>
      <c r="L126" s="176" t="s">
        <v>2805</v>
      </c>
      <c r="M126" s="176" t="s">
        <v>2805</v>
      </c>
      <c r="N126" s="176" t="s">
        <v>2805</v>
      </c>
      <c r="O126" s="176" t="s">
        <v>2805</v>
      </c>
      <c r="P126" s="176" t="s">
        <v>2805</v>
      </c>
      <c r="Q126" s="176" t="s">
        <v>2805</v>
      </c>
      <c r="R126" s="176" t="s">
        <v>2805</v>
      </c>
      <c r="S126" s="176" t="s">
        <v>2805</v>
      </c>
      <c r="T126" s="176" t="s">
        <v>2805</v>
      </c>
      <c r="U126" s="176" t="s">
        <v>2805</v>
      </c>
      <c r="V126" s="176" t="s">
        <v>2805</v>
      </c>
      <c r="W126" s="176" t="s">
        <v>2805</v>
      </c>
      <c r="X126" s="176" t="s">
        <v>2805</v>
      </c>
      <c r="Y126" s="176">
        <v>2.7</v>
      </c>
      <c r="Z126" s="176">
        <v>2.6</v>
      </c>
      <c r="AA126" s="176">
        <v>2.6</v>
      </c>
      <c r="AB126" s="176">
        <f>_xlfn.IFNA(VLOOKUP(C126,'INFORM Severity - hidden'!$C$5:$G$155,5,FALSE),"-")</f>
        <v>2.6</v>
      </c>
    </row>
    <row r="127" spans="1:28" x14ac:dyDescent="0.3">
      <c r="A127" s="11" t="s">
        <v>422</v>
      </c>
      <c r="B127" s="11" t="s">
        <v>982</v>
      </c>
      <c r="C127" s="11" t="s">
        <v>2859</v>
      </c>
      <c r="D127" s="175" t="str">
        <f t="shared" si="1"/>
        <v>-</v>
      </c>
      <c r="E127" s="176" t="s">
        <v>2805</v>
      </c>
      <c r="F127" s="176" t="s">
        <v>2805</v>
      </c>
      <c r="G127" s="176" t="s">
        <v>2805</v>
      </c>
      <c r="H127" s="176" t="s">
        <v>2805</v>
      </c>
      <c r="I127" s="176" t="s">
        <v>2805</v>
      </c>
      <c r="J127" s="176" t="s">
        <v>2805</v>
      </c>
      <c r="K127" s="176" t="s">
        <v>2805</v>
      </c>
      <c r="L127" s="176" t="s">
        <v>2805</v>
      </c>
      <c r="M127" s="176" t="s">
        <v>2805</v>
      </c>
      <c r="N127" s="176" t="s">
        <v>2805</v>
      </c>
      <c r="O127" s="176" t="s">
        <v>2805</v>
      </c>
      <c r="P127" s="176" t="s">
        <v>2805</v>
      </c>
      <c r="Q127" s="176" t="s">
        <v>2805</v>
      </c>
      <c r="R127" s="176" t="s">
        <v>2805</v>
      </c>
      <c r="S127" s="176" t="s">
        <v>2805</v>
      </c>
      <c r="T127" s="176" t="s">
        <v>2805</v>
      </c>
      <c r="U127" s="176" t="s">
        <v>2805</v>
      </c>
      <c r="V127" s="176" t="s">
        <v>2805</v>
      </c>
      <c r="W127" s="176" t="s">
        <v>2805</v>
      </c>
      <c r="X127" s="176" t="s">
        <v>2805</v>
      </c>
      <c r="Y127" s="176" t="s">
        <v>2805</v>
      </c>
      <c r="Z127" s="176" t="s">
        <v>2805</v>
      </c>
      <c r="AA127" s="176" t="s">
        <v>2805</v>
      </c>
      <c r="AB127" s="176" t="str">
        <f>_xlfn.IFNA(VLOOKUP(C127,'INFORM Severity - hidden'!$C$5:$G$155,5,FALSE),"-")</f>
        <v>-</v>
      </c>
    </row>
    <row r="128" spans="1:28" x14ac:dyDescent="0.3">
      <c r="A128" s="11" t="s">
        <v>422</v>
      </c>
      <c r="B128" s="11" t="s">
        <v>1344</v>
      </c>
      <c r="C128" s="11" t="s">
        <v>2980</v>
      </c>
      <c r="D128" s="175" t="str">
        <f t="shared" si="1"/>
        <v>-</v>
      </c>
      <c r="E128" s="176" t="s">
        <v>2805</v>
      </c>
      <c r="F128" s="176" t="s">
        <v>2805</v>
      </c>
      <c r="G128" s="176" t="s">
        <v>2805</v>
      </c>
      <c r="H128" s="176">
        <v>3.2</v>
      </c>
      <c r="I128" s="176">
        <v>3.1</v>
      </c>
      <c r="J128" s="176">
        <v>3.1</v>
      </c>
      <c r="K128" s="176" t="s">
        <v>2805</v>
      </c>
      <c r="L128" s="176" t="s">
        <v>2805</v>
      </c>
      <c r="M128" s="176" t="s">
        <v>2805</v>
      </c>
      <c r="N128" s="176" t="s">
        <v>2805</v>
      </c>
      <c r="O128" s="176" t="s">
        <v>2805</v>
      </c>
      <c r="P128" s="176" t="s">
        <v>2805</v>
      </c>
      <c r="Q128" s="176" t="s">
        <v>2805</v>
      </c>
      <c r="R128" s="176" t="s">
        <v>2805</v>
      </c>
      <c r="S128" s="176" t="s">
        <v>2805</v>
      </c>
      <c r="T128" s="176" t="s">
        <v>2805</v>
      </c>
      <c r="U128" s="176" t="s">
        <v>2805</v>
      </c>
      <c r="V128" s="176" t="s">
        <v>2805</v>
      </c>
      <c r="W128" s="176" t="s">
        <v>2805</v>
      </c>
      <c r="X128" s="176" t="s">
        <v>2805</v>
      </c>
      <c r="Y128" s="176" t="s">
        <v>2805</v>
      </c>
      <c r="Z128" s="176" t="s">
        <v>2805</v>
      </c>
      <c r="AA128" s="176" t="s">
        <v>2805</v>
      </c>
      <c r="AB128" s="176" t="str">
        <f>_xlfn.IFNA(VLOOKUP(C128,'INFORM Severity - hidden'!$C$5:$G$155,5,FALSE),"-")</f>
        <v>-</v>
      </c>
    </row>
    <row r="129" spans="1:28" x14ac:dyDescent="0.3">
      <c r="A129" s="11" t="s">
        <v>422</v>
      </c>
      <c r="B129" s="11" t="s">
        <v>1968</v>
      </c>
      <c r="C129" s="11" t="s">
        <v>3003</v>
      </c>
      <c r="D129" s="175" t="str">
        <f t="shared" si="1"/>
        <v>-</v>
      </c>
      <c r="E129" s="176" t="s">
        <v>2805</v>
      </c>
      <c r="F129" s="176" t="s">
        <v>2805</v>
      </c>
      <c r="G129" s="176" t="s">
        <v>2805</v>
      </c>
      <c r="H129" s="176" t="s">
        <v>2805</v>
      </c>
      <c r="I129" s="176" t="s">
        <v>2805</v>
      </c>
      <c r="J129" s="176" t="s">
        <v>2805</v>
      </c>
      <c r="K129" s="176" t="s">
        <v>2805</v>
      </c>
      <c r="L129" s="176" t="s">
        <v>2805</v>
      </c>
      <c r="M129" s="176" t="s">
        <v>2805</v>
      </c>
      <c r="N129" s="176" t="s">
        <v>2805</v>
      </c>
      <c r="O129" s="176" t="s">
        <v>2805</v>
      </c>
      <c r="P129" s="176" t="s">
        <v>2805</v>
      </c>
      <c r="Q129" s="176">
        <v>1.6</v>
      </c>
      <c r="R129" s="176" t="s">
        <v>2805</v>
      </c>
      <c r="S129" s="176" t="s">
        <v>2805</v>
      </c>
      <c r="T129" s="176" t="s">
        <v>2805</v>
      </c>
      <c r="U129" s="176" t="s">
        <v>2805</v>
      </c>
      <c r="V129" s="176" t="s">
        <v>2805</v>
      </c>
      <c r="W129" s="176" t="s">
        <v>2805</v>
      </c>
      <c r="X129" s="176" t="s">
        <v>2805</v>
      </c>
      <c r="Y129" s="176" t="s">
        <v>2805</v>
      </c>
      <c r="Z129" s="176" t="s">
        <v>2805</v>
      </c>
      <c r="AA129" s="176" t="s">
        <v>2805</v>
      </c>
      <c r="AB129" s="176" t="str">
        <f>_xlfn.IFNA(VLOOKUP(C129,'INFORM Severity - hidden'!$C$5:$G$155,5,FALSE),"-")</f>
        <v>-</v>
      </c>
    </row>
    <row r="130" spans="1:28" x14ac:dyDescent="0.3">
      <c r="A130" s="11" t="s">
        <v>422</v>
      </c>
      <c r="B130" s="11" t="s">
        <v>2218</v>
      </c>
      <c r="C130" s="11" t="s">
        <v>2448</v>
      </c>
      <c r="D130" s="175" t="str">
        <f t="shared" si="1"/>
        <v>Stable</v>
      </c>
      <c r="E130" s="176" t="s">
        <v>2805</v>
      </c>
      <c r="F130" s="176" t="s">
        <v>2805</v>
      </c>
      <c r="G130" s="176" t="s">
        <v>2805</v>
      </c>
      <c r="H130" s="176" t="s">
        <v>2805</v>
      </c>
      <c r="I130" s="176" t="s">
        <v>2805</v>
      </c>
      <c r="J130" s="176" t="s">
        <v>2805</v>
      </c>
      <c r="K130" s="176" t="s">
        <v>2805</v>
      </c>
      <c r="L130" s="176" t="s">
        <v>2805</v>
      </c>
      <c r="M130" s="176" t="s">
        <v>2805</v>
      </c>
      <c r="N130" s="176" t="s">
        <v>2805</v>
      </c>
      <c r="O130" s="176" t="s">
        <v>2805</v>
      </c>
      <c r="P130" s="176" t="s">
        <v>2805</v>
      </c>
      <c r="Q130" s="176" t="s">
        <v>2805</v>
      </c>
      <c r="R130" s="176" t="s">
        <v>2805</v>
      </c>
      <c r="S130" s="176">
        <v>3.4</v>
      </c>
      <c r="T130" s="176">
        <v>3.4</v>
      </c>
      <c r="U130" s="176">
        <v>3.4</v>
      </c>
      <c r="V130" s="176">
        <v>3.4</v>
      </c>
      <c r="W130" s="176">
        <v>3.4</v>
      </c>
      <c r="X130" s="176">
        <v>3.4</v>
      </c>
      <c r="Y130" s="176">
        <v>3.4</v>
      </c>
      <c r="Z130" s="176">
        <v>3.4</v>
      </c>
      <c r="AA130" s="176">
        <v>3.4</v>
      </c>
      <c r="AB130" s="176">
        <f>_xlfn.IFNA(VLOOKUP(C130,'INFORM Severity - hidden'!$C$5:$G$155,5,FALSE),"-")</f>
        <v>3.4</v>
      </c>
    </row>
    <row r="131" spans="1:28" x14ac:dyDescent="0.3">
      <c r="A131" s="11" t="s">
        <v>147</v>
      </c>
      <c r="B131" s="11" t="s">
        <v>1235</v>
      </c>
      <c r="C131" s="11" t="s">
        <v>646</v>
      </c>
      <c r="D131" s="175" t="str">
        <f t="shared" si="1"/>
        <v>Increasing</v>
      </c>
      <c r="E131" s="176" t="s">
        <v>2805</v>
      </c>
      <c r="F131" s="176">
        <v>4.3</v>
      </c>
      <c r="G131" s="176">
        <v>4.3</v>
      </c>
      <c r="H131" s="176">
        <v>4.2</v>
      </c>
      <c r="I131" s="176">
        <v>4.2</v>
      </c>
      <c r="J131" s="176">
        <v>4.3</v>
      </c>
      <c r="K131" s="176">
        <v>4.3</v>
      </c>
      <c r="L131" s="176">
        <v>4.3</v>
      </c>
      <c r="M131" s="176">
        <v>4.3</v>
      </c>
      <c r="N131" s="176">
        <v>4.3</v>
      </c>
      <c r="O131" s="176">
        <v>4.3</v>
      </c>
      <c r="P131" s="176">
        <v>4.2</v>
      </c>
      <c r="Q131" s="176">
        <v>4.2</v>
      </c>
      <c r="R131" s="176">
        <v>4.2</v>
      </c>
      <c r="S131" s="176">
        <v>4.2</v>
      </c>
      <c r="T131" s="176">
        <v>3.9</v>
      </c>
      <c r="U131" s="176">
        <v>3.9</v>
      </c>
      <c r="V131" s="176">
        <v>3.9</v>
      </c>
      <c r="W131" s="176">
        <v>3.9</v>
      </c>
      <c r="X131" s="176">
        <v>3.9</v>
      </c>
      <c r="Y131" s="176">
        <v>4.2</v>
      </c>
      <c r="Z131" s="176">
        <v>4.3</v>
      </c>
      <c r="AA131" s="176">
        <v>4</v>
      </c>
      <c r="AB131" s="176">
        <f>_xlfn.IFNA(VLOOKUP(C131,'INFORM Severity - hidden'!$C$5:$G$155,5,FALSE),"-")</f>
        <v>4</v>
      </c>
    </row>
    <row r="132" spans="1:28" x14ac:dyDescent="0.3">
      <c r="A132" s="11" t="s">
        <v>147</v>
      </c>
      <c r="B132" s="11" t="s">
        <v>822</v>
      </c>
      <c r="C132" s="11" t="s">
        <v>719</v>
      </c>
      <c r="D132" s="175" t="str">
        <f t="shared" ref="D132:D195" si="2">IF(AB132="-","-",IFERROR(IF(ROUND(AVERAGE(Y132:AB132),1)=ROUND(AVERAGE(V132:X132),1),"Stable",IF(ROUND(AVERAGE(Y132:AB132),1)&lt;ROUND(AVERAGE(V132:X132),1),"Decreasing",IF(ROUND(AVERAGE(Y132:AB132),1)&gt;ROUND(AVERAGE(V132:X132),1),"Increasing"))),"-"))</f>
        <v>Increasing</v>
      </c>
      <c r="E132" s="176" t="s">
        <v>2805</v>
      </c>
      <c r="F132" s="176">
        <v>4.4000000000000004</v>
      </c>
      <c r="G132" s="176">
        <v>4.3</v>
      </c>
      <c r="H132" s="176">
        <v>4.2</v>
      </c>
      <c r="I132" s="176">
        <v>4.2</v>
      </c>
      <c r="J132" s="176">
        <v>4.3</v>
      </c>
      <c r="K132" s="176">
        <v>4.3</v>
      </c>
      <c r="L132" s="176">
        <v>4.3</v>
      </c>
      <c r="M132" s="176">
        <v>4.3</v>
      </c>
      <c r="N132" s="176">
        <v>4.3</v>
      </c>
      <c r="O132" s="176">
        <v>4.3</v>
      </c>
      <c r="P132" s="176">
        <v>4.0999999999999996</v>
      </c>
      <c r="Q132" s="176">
        <v>4.0999999999999996</v>
      </c>
      <c r="R132" s="176">
        <v>4.0999999999999996</v>
      </c>
      <c r="S132" s="176">
        <v>4</v>
      </c>
      <c r="T132" s="176">
        <v>4</v>
      </c>
      <c r="U132" s="176">
        <v>4</v>
      </c>
      <c r="V132" s="176">
        <v>4</v>
      </c>
      <c r="W132" s="176">
        <v>4</v>
      </c>
      <c r="X132" s="176">
        <v>4</v>
      </c>
      <c r="Y132" s="176">
        <v>4</v>
      </c>
      <c r="Z132" s="176">
        <v>4</v>
      </c>
      <c r="AA132" s="176">
        <v>4.0999999999999996</v>
      </c>
      <c r="AB132" s="176">
        <f>_xlfn.IFNA(VLOOKUP(C132,'INFORM Severity - hidden'!$C$5:$G$155,5,FALSE),"-")</f>
        <v>4.0999999999999996</v>
      </c>
    </row>
    <row r="133" spans="1:28" x14ac:dyDescent="0.3">
      <c r="A133" s="11" t="s">
        <v>147</v>
      </c>
      <c r="B133" s="11" t="s">
        <v>1163</v>
      </c>
      <c r="C133" s="11" t="s">
        <v>720</v>
      </c>
      <c r="D133" s="175" t="str">
        <f t="shared" si="2"/>
        <v>Increasing</v>
      </c>
      <c r="E133" s="176" t="s">
        <v>2805</v>
      </c>
      <c r="F133" s="176">
        <v>3</v>
      </c>
      <c r="G133" s="176">
        <v>2.8</v>
      </c>
      <c r="H133" s="176">
        <v>3.2</v>
      </c>
      <c r="I133" s="176">
        <v>3.1</v>
      </c>
      <c r="J133" s="176">
        <v>3.2</v>
      </c>
      <c r="K133" s="176">
        <v>3.2</v>
      </c>
      <c r="L133" s="176">
        <v>3.2</v>
      </c>
      <c r="M133" s="176">
        <v>3.2</v>
      </c>
      <c r="N133" s="176">
        <v>3.2</v>
      </c>
      <c r="O133" s="176">
        <v>2.9</v>
      </c>
      <c r="P133" s="176">
        <v>2.9</v>
      </c>
      <c r="Q133" s="176">
        <v>2.9</v>
      </c>
      <c r="R133" s="176">
        <v>2.9</v>
      </c>
      <c r="S133" s="176">
        <v>2.9</v>
      </c>
      <c r="T133" s="176">
        <v>2.9</v>
      </c>
      <c r="U133" s="176">
        <v>2.9</v>
      </c>
      <c r="V133" s="176">
        <v>2.9</v>
      </c>
      <c r="W133" s="176">
        <v>2.9</v>
      </c>
      <c r="X133" s="176">
        <v>2.9</v>
      </c>
      <c r="Y133" s="176">
        <v>3.8</v>
      </c>
      <c r="Z133" s="176">
        <v>3.8</v>
      </c>
      <c r="AA133" s="176">
        <v>2.8</v>
      </c>
      <c r="AB133" s="176">
        <f>_xlfn.IFNA(VLOOKUP(C133,'INFORM Severity - hidden'!$C$5:$G$155,5,FALSE),"-")</f>
        <v>2.8</v>
      </c>
    </row>
    <row r="134" spans="1:28" x14ac:dyDescent="0.3">
      <c r="A134" s="11" t="s">
        <v>153</v>
      </c>
      <c r="B134" s="11" t="s">
        <v>982</v>
      </c>
      <c r="C134" s="11" t="s">
        <v>2860</v>
      </c>
      <c r="D134" s="175" t="str">
        <f t="shared" si="2"/>
        <v>-</v>
      </c>
      <c r="E134" s="176" t="s">
        <v>2805</v>
      </c>
      <c r="F134" s="176" t="s">
        <v>2805</v>
      </c>
      <c r="G134" s="176" t="s">
        <v>2805</v>
      </c>
      <c r="H134" s="176" t="s">
        <v>2805</v>
      </c>
      <c r="I134" s="176" t="s">
        <v>2805</v>
      </c>
      <c r="J134" s="176" t="s">
        <v>2805</v>
      </c>
      <c r="K134" s="176" t="s">
        <v>2805</v>
      </c>
      <c r="L134" s="176" t="s">
        <v>2805</v>
      </c>
      <c r="M134" s="176" t="s">
        <v>2805</v>
      </c>
      <c r="N134" s="176" t="s">
        <v>2805</v>
      </c>
      <c r="O134" s="176" t="s">
        <v>2805</v>
      </c>
      <c r="P134" s="176" t="s">
        <v>2805</v>
      </c>
      <c r="Q134" s="176" t="s">
        <v>2805</v>
      </c>
      <c r="R134" s="176" t="s">
        <v>2805</v>
      </c>
      <c r="S134" s="176" t="s">
        <v>2805</v>
      </c>
      <c r="T134" s="176" t="s">
        <v>2805</v>
      </c>
      <c r="U134" s="176" t="s">
        <v>2805</v>
      </c>
      <c r="V134" s="176" t="s">
        <v>2805</v>
      </c>
      <c r="W134" s="176" t="s">
        <v>2805</v>
      </c>
      <c r="X134" s="176" t="s">
        <v>2805</v>
      </c>
      <c r="Y134" s="176" t="s">
        <v>2805</v>
      </c>
      <c r="Z134" s="176" t="s">
        <v>2805</v>
      </c>
      <c r="AA134" s="176" t="s">
        <v>2805</v>
      </c>
      <c r="AB134" s="176" t="str">
        <f>_xlfn.IFNA(VLOOKUP(C134,'INFORM Severity - hidden'!$C$5:$G$155,5,FALSE),"-")</f>
        <v>-</v>
      </c>
    </row>
    <row r="135" spans="1:28" x14ac:dyDescent="0.3">
      <c r="A135" s="11" t="s">
        <v>153</v>
      </c>
      <c r="B135" s="11" t="s">
        <v>853</v>
      </c>
      <c r="C135" s="11" t="s">
        <v>2944</v>
      </c>
      <c r="D135" s="175" t="str">
        <f t="shared" si="2"/>
        <v>-</v>
      </c>
      <c r="E135" s="176" t="s">
        <v>2805</v>
      </c>
      <c r="F135" s="176">
        <v>1.1000000000000001</v>
      </c>
      <c r="G135" s="176" t="s">
        <v>2805</v>
      </c>
      <c r="H135" s="176" t="s">
        <v>2805</v>
      </c>
      <c r="I135" s="176" t="s">
        <v>2805</v>
      </c>
      <c r="J135" s="176" t="s">
        <v>2805</v>
      </c>
      <c r="K135" s="176" t="s">
        <v>2805</v>
      </c>
      <c r="L135" s="176" t="s">
        <v>2805</v>
      </c>
      <c r="M135" s="176" t="s">
        <v>2805</v>
      </c>
      <c r="N135" s="176" t="s">
        <v>2805</v>
      </c>
      <c r="O135" s="176" t="s">
        <v>2805</v>
      </c>
      <c r="P135" s="176" t="s">
        <v>2805</v>
      </c>
      <c r="Q135" s="176" t="s">
        <v>2805</v>
      </c>
      <c r="R135" s="176" t="s">
        <v>2805</v>
      </c>
      <c r="S135" s="176" t="s">
        <v>2805</v>
      </c>
      <c r="T135" s="176" t="s">
        <v>2805</v>
      </c>
      <c r="U135" s="176" t="s">
        <v>2805</v>
      </c>
      <c r="V135" s="176" t="s">
        <v>2805</v>
      </c>
      <c r="W135" s="176" t="s">
        <v>2805</v>
      </c>
      <c r="X135" s="176" t="s">
        <v>2805</v>
      </c>
      <c r="Y135" s="176" t="s">
        <v>2805</v>
      </c>
      <c r="Z135" s="176" t="s">
        <v>2805</v>
      </c>
      <c r="AA135" s="176" t="s">
        <v>2805</v>
      </c>
      <c r="AB135" s="176" t="str">
        <f>_xlfn.IFNA(VLOOKUP(C135,'INFORM Severity - hidden'!$C$5:$G$155,5,FALSE),"-")</f>
        <v>x</v>
      </c>
    </row>
    <row r="136" spans="1:28" x14ac:dyDescent="0.3">
      <c r="A136" s="11" t="s">
        <v>155</v>
      </c>
      <c r="B136" s="11" t="s">
        <v>982</v>
      </c>
      <c r="C136" s="11" t="s">
        <v>2861</v>
      </c>
      <c r="D136" s="175" t="str">
        <f t="shared" si="2"/>
        <v>-</v>
      </c>
      <c r="E136" s="176" t="s">
        <v>2805</v>
      </c>
      <c r="F136" s="176" t="s">
        <v>2805</v>
      </c>
      <c r="G136" s="176" t="s">
        <v>2805</v>
      </c>
      <c r="H136" s="176" t="s">
        <v>2805</v>
      </c>
      <c r="I136" s="176" t="s">
        <v>2805</v>
      </c>
      <c r="J136" s="176" t="s">
        <v>2805</v>
      </c>
      <c r="K136" s="176" t="s">
        <v>2805</v>
      </c>
      <c r="L136" s="176" t="s">
        <v>2805</v>
      </c>
      <c r="M136" s="176" t="s">
        <v>2805</v>
      </c>
      <c r="N136" s="176" t="s">
        <v>2805</v>
      </c>
      <c r="O136" s="176" t="s">
        <v>2805</v>
      </c>
      <c r="P136" s="176" t="s">
        <v>2805</v>
      </c>
      <c r="Q136" s="176" t="s">
        <v>2805</v>
      </c>
      <c r="R136" s="176" t="s">
        <v>2805</v>
      </c>
      <c r="S136" s="176" t="s">
        <v>2805</v>
      </c>
      <c r="T136" s="176" t="s">
        <v>2805</v>
      </c>
      <c r="U136" s="176" t="s">
        <v>2805</v>
      </c>
      <c r="V136" s="176" t="s">
        <v>2805</v>
      </c>
      <c r="W136" s="176" t="s">
        <v>2805</v>
      </c>
      <c r="X136" s="176" t="s">
        <v>2805</v>
      </c>
      <c r="Y136" s="176" t="s">
        <v>2805</v>
      </c>
      <c r="Z136" s="176" t="s">
        <v>2805</v>
      </c>
      <c r="AA136" s="176" t="s">
        <v>2805</v>
      </c>
      <c r="AB136" s="176" t="str">
        <f>_xlfn.IFNA(VLOOKUP(C136,'INFORM Severity - hidden'!$C$5:$G$155,5,FALSE),"-")</f>
        <v>-</v>
      </c>
    </row>
    <row r="137" spans="1:28" x14ac:dyDescent="0.3">
      <c r="A137" s="11" t="s">
        <v>159</v>
      </c>
      <c r="B137" s="11" t="s">
        <v>1191</v>
      </c>
      <c r="C137" s="11" t="s">
        <v>2862</v>
      </c>
      <c r="D137" s="175" t="str">
        <f t="shared" si="2"/>
        <v>-</v>
      </c>
      <c r="E137" s="176" t="s">
        <v>2805</v>
      </c>
      <c r="F137" s="176">
        <v>1.6</v>
      </c>
      <c r="G137" s="176">
        <v>1.6</v>
      </c>
      <c r="H137" s="176" t="s">
        <v>2805</v>
      </c>
      <c r="I137" s="176" t="s">
        <v>2805</v>
      </c>
      <c r="J137" s="176" t="s">
        <v>2805</v>
      </c>
      <c r="K137" s="176" t="s">
        <v>2805</v>
      </c>
      <c r="L137" s="176" t="s">
        <v>2805</v>
      </c>
      <c r="M137" s="176" t="s">
        <v>2805</v>
      </c>
      <c r="N137" s="176" t="s">
        <v>2805</v>
      </c>
      <c r="O137" s="176" t="s">
        <v>2805</v>
      </c>
      <c r="P137" s="176" t="s">
        <v>2805</v>
      </c>
      <c r="Q137" s="176" t="s">
        <v>2805</v>
      </c>
      <c r="R137" s="176" t="s">
        <v>2805</v>
      </c>
      <c r="S137" s="176" t="s">
        <v>2805</v>
      </c>
      <c r="T137" s="176" t="s">
        <v>2805</v>
      </c>
      <c r="U137" s="176" t="s">
        <v>2805</v>
      </c>
      <c r="V137" s="176" t="s">
        <v>2805</v>
      </c>
      <c r="W137" s="176" t="s">
        <v>2805</v>
      </c>
      <c r="X137" s="176" t="s">
        <v>2805</v>
      </c>
      <c r="Y137" s="176" t="s">
        <v>2805</v>
      </c>
      <c r="Z137" s="176" t="s">
        <v>2805</v>
      </c>
      <c r="AA137" s="176" t="s">
        <v>2805</v>
      </c>
      <c r="AB137" s="176" t="str">
        <f>_xlfn.IFNA(VLOOKUP(C137,'INFORM Severity - hidden'!$C$5:$G$155,5,FALSE),"-")</f>
        <v>-</v>
      </c>
    </row>
    <row r="138" spans="1:28" x14ac:dyDescent="0.3">
      <c r="A138" s="11" t="s">
        <v>159</v>
      </c>
      <c r="B138" s="11" t="s">
        <v>1190</v>
      </c>
      <c r="C138" s="11" t="s">
        <v>2713</v>
      </c>
      <c r="D138" s="175" t="str">
        <f t="shared" si="2"/>
        <v>Increasing</v>
      </c>
      <c r="E138" s="176" t="s">
        <v>2805</v>
      </c>
      <c r="F138" s="176">
        <v>1.6</v>
      </c>
      <c r="G138" s="176">
        <v>1.6</v>
      </c>
      <c r="H138" s="176">
        <v>2.5</v>
      </c>
      <c r="I138" s="176">
        <v>2.6</v>
      </c>
      <c r="J138" s="176">
        <v>2.6</v>
      </c>
      <c r="K138" s="176">
        <v>2.6</v>
      </c>
      <c r="L138" s="176">
        <v>2.6</v>
      </c>
      <c r="M138" s="176">
        <v>2.6</v>
      </c>
      <c r="N138" s="176">
        <v>2.6</v>
      </c>
      <c r="O138" s="176">
        <v>2.5</v>
      </c>
      <c r="P138" s="176">
        <v>2.5</v>
      </c>
      <c r="Q138" s="176">
        <v>2.5</v>
      </c>
      <c r="R138" s="176">
        <v>2.5</v>
      </c>
      <c r="S138" s="176">
        <v>2.5</v>
      </c>
      <c r="T138" s="176">
        <v>2.5</v>
      </c>
      <c r="U138" s="176">
        <v>2.5</v>
      </c>
      <c r="V138" s="176">
        <v>2.5</v>
      </c>
      <c r="W138" s="176">
        <v>2.5</v>
      </c>
      <c r="X138" s="176">
        <v>2.5</v>
      </c>
      <c r="Y138" s="176">
        <v>3.4</v>
      </c>
      <c r="Z138" s="176">
        <v>3.4</v>
      </c>
      <c r="AA138" s="176">
        <v>2.8</v>
      </c>
      <c r="AB138" s="176">
        <f>_xlfn.IFNA(VLOOKUP(C138,'INFORM Severity - hidden'!$C$5:$G$155,5,FALSE),"-")</f>
        <v>2.8</v>
      </c>
    </row>
    <row r="139" spans="1:28" x14ac:dyDescent="0.3">
      <c r="A139" s="11" t="s">
        <v>159</v>
      </c>
      <c r="B139" s="11" t="s">
        <v>1192</v>
      </c>
      <c r="C139" s="11" t="s">
        <v>2945</v>
      </c>
      <c r="D139" s="175" t="str">
        <f t="shared" si="2"/>
        <v>-</v>
      </c>
      <c r="E139" s="176" t="s">
        <v>2805</v>
      </c>
      <c r="F139" s="176">
        <v>1.6</v>
      </c>
      <c r="G139" s="176">
        <v>1.6</v>
      </c>
      <c r="H139" s="176" t="s">
        <v>2805</v>
      </c>
      <c r="I139" s="176" t="s">
        <v>2805</v>
      </c>
      <c r="J139" s="176" t="s">
        <v>2805</v>
      </c>
      <c r="K139" s="176" t="s">
        <v>2805</v>
      </c>
      <c r="L139" s="176" t="s">
        <v>2805</v>
      </c>
      <c r="M139" s="176" t="s">
        <v>2805</v>
      </c>
      <c r="N139" s="176" t="s">
        <v>2805</v>
      </c>
      <c r="O139" s="176" t="s">
        <v>2805</v>
      </c>
      <c r="P139" s="176" t="s">
        <v>2805</v>
      </c>
      <c r="Q139" s="176" t="s">
        <v>2805</v>
      </c>
      <c r="R139" s="176" t="s">
        <v>2805</v>
      </c>
      <c r="S139" s="176" t="s">
        <v>2805</v>
      </c>
      <c r="T139" s="176" t="s">
        <v>2805</v>
      </c>
      <c r="U139" s="176" t="s">
        <v>2805</v>
      </c>
      <c r="V139" s="176" t="s">
        <v>2805</v>
      </c>
      <c r="W139" s="176" t="s">
        <v>2805</v>
      </c>
      <c r="X139" s="176" t="s">
        <v>2805</v>
      </c>
      <c r="Y139" s="176" t="s">
        <v>2805</v>
      </c>
      <c r="Z139" s="176" t="s">
        <v>2805</v>
      </c>
      <c r="AA139" s="176" t="s">
        <v>2805</v>
      </c>
      <c r="AB139" s="176" t="str">
        <f>_xlfn.IFNA(VLOOKUP(C139,'INFORM Severity - hidden'!$C$5:$G$155,5,FALSE),"-")</f>
        <v>-</v>
      </c>
    </row>
    <row r="140" spans="1:28" x14ac:dyDescent="0.3">
      <c r="A140" s="11" t="s">
        <v>161</v>
      </c>
      <c r="B140" s="11" t="s">
        <v>982</v>
      </c>
      <c r="C140" s="11" t="s">
        <v>2863</v>
      </c>
      <c r="D140" s="175" t="str">
        <f t="shared" si="2"/>
        <v>-</v>
      </c>
      <c r="E140" s="176" t="s">
        <v>2805</v>
      </c>
      <c r="F140" s="176" t="s">
        <v>2805</v>
      </c>
      <c r="G140" s="176" t="s">
        <v>2805</v>
      </c>
      <c r="H140" s="176" t="s">
        <v>2805</v>
      </c>
      <c r="I140" s="176" t="s">
        <v>2805</v>
      </c>
      <c r="J140" s="176" t="s">
        <v>2805</v>
      </c>
      <c r="K140" s="176" t="s">
        <v>2805</v>
      </c>
      <c r="L140" s="176" t="s">
        <v>2805</v>
      </c>
      <c r="M140" s="176" t="s">
        <v>2805</v>
      </c>
      <c r="N140" s="176" t="s">
        <v>2805</v>
      </c>
      <c r="O140" s="176" t="s">
        <v>2805</v>
      </c>
      <c r="P140" s="176" t="s">
        <v>2805</v>
      </c>
      <c r="Q140" s="176" t="s">
        <v>2805</v>
      </c>
      <c r="R140" s="176" t="s">
        <v>2805</v>
      </c>
      <c r="S140" s="176" t="s">
        <v>2805</v>
      </c>
      <c r="T140" s="176" t="s">
        <v>2805</v>
      </c>
      <c r="U140" s="176" t="s">
        <v>2805</v>
      </c>
      <c r="V140" s="176" t="s">
        <v>2805</v>
      </c>
      <c r="W140" s="176" t="s">
        <v>2805</v>
      </c>
      <c r="X140" s="176" t="s">
        <v>2805</v>
      </c>
      <c r="Y140" s="176" t="s">
        <v>2805</v>
      </c>
      <c r="Z140" s="176" t="s">
        <v>2805</v>
      </c>
      <c r="AA140" s="176" t="s">
        <v>2805</v>
      </c>
      <c r="AB140" s="176" t="str">
        <f>_xlfn.IFNA(VLOOKUP(C140,'INFORM Severity - hidden'!$C$5:$G$155,5,FALSE),"-")</f>
        <v>-</v>
      </c>
    </row>
    <row r="141" spans="1:28" x14ac:dyDescent="0.3">
      <c r="A141" s="11" t="s">
        <v>163</v>
      </c>
      <c r="B141" s="11" t="s">
        <v>1459</v>
      </c>
      <c r="C141" s="11" t="s">
        <v>1460</v>
      </c>
      <c r="D141" s="175" t="str">
        <f t="shared" si="2"/>
        <v>Decreasing</v>
      </c>
      <c r="E141" s="176" t="s">
        <v>2805</v>
      </c>
      <c r="F141" s="176" t="s">
        <v>2805</v>
      </c>
      <c r="G141" s="176" t="s">
        <v>2805</v>
      </c>
      <c r="H141" s="176" t="s">
        <v>2805</v>
      </c>
      <c r="I141" s="176" t="s">
        <v>2805</v>
      </c>
      <c r="J141" s="176">
        <v>3.1</v>
      </c>
      <c r="K141" s="176">
        <v>3.1</v>
      </c>
      <c r="L141" s="176">
        <v>3.1</v>
      </c>
      <c r="M141" s="176">
        <v>3.4</v>
      </c>
      <c r="N141" s="176">
        <v>3.4</v>
      </c>
      <c r="O141" s="176">
        <v>3.3</v>
      </c>
      <c r="P141" s="176">
        <v>3.3</v>
      </c>
      <c r="Q141" s="176">
        <v>3.3</v>
      </c>
      <c r="R141" s="176">
        <v>3.3</v>
      </c>
      <c r="S141" s="176">
        <v>3.3</v>
      </c>
      <c r="T141" s="176">
        <v>3.3</v>
      </c>
      <c r="U141" s="176">
        <v>3.3</v>
      </c>
      <c r="V141" s="176">
        <v>3.4</v>
      </c>
      <c r="W141" s="176">
        <v>3</v>
      </c>
      <c r="X141" s="176">
        <v>3</v>
      </c>
      <c r="Y141" s="176">
        <v>2.9</v>
      </c>
      <c r="Z141" s="176">
        <v>2.9</v>
      </c>
      <c r="AA141" s="176">
        <v>3</v>
      </c>
      <c r="AB141" s="176">
        <f>_xlfn.IFNA(VLOOKUP(C141,'INFORM Severity - hidden'!$C$5:$G$155,5,FALSE),"-")</f>
        <v>3</v>
      </c>
    </row>
    <row r="142" spans="1:28" x14ac:dyDescent="0.3">
      <c r="A142" s="11" t="s">
        <v>163</v>
      </c>
      <c r="B142" s="11" t="s">
        <v>1164</v>
      </c>
      <c r="C142" s="11" t="s">
        <v>750</v>
      </c>
      <c r="D142" s="175" t="str">
        <f t="shared" si="2"/>
        <v>Stable</v>
      </c>
      <c r="E142" s="176" t="s">
        <v>2805</v>
      </c>
      <c r="F142" s="176">
        <v>2</v>
      </c>
      <c r="G142" s="176">
        <v>2</v>
      </c>
      <c r="H142" s="176">
        <v>2.8</v>
      </c>
      <c r="I142" s="176">
        <v>2.8</v>
      </c>
      <c r="J142" s="176">
        <v>2.8</v>
      </c>
      <c r="K142" s="176">
        <v>2.8</v>
      </c>
      <c r="L142" s="176">
        <v>2.8</v>
      </c>
      <c r="M142" s="176">
        <v>2.8</v>
      </c>
      <c r="N142" s="176">
        <v>2.8</v>
      </c>
      <c r="O142" s="176">
        <v>2.7</v>
      </c>
      <c r="P142" s="176">
        <v>2.7</v>
      </c>
      <c r="Q142" s="176">
        <v>2.7</v>
      </c>
      <c r="R142" s="176">
        <v>2.7</v>
      </c>
      <c r="S142" s="176">
        <v>2.7</v>
      </c>
      <c r="T142" s="176">
        <v>2.7</v>
      </c>
      <c r="U142" s="176">
        <v>2.7</v>
      </c>
      <c r="V142" s="176">
        <v>2.7</v>
      </c>
      <c r="W142" s="176">
        <v>2.7</v>
      </c>
      <c r="X142" s="176">
        <v>2.7</v>
      </c>
      <c r="Y142" s="176">
        <v>2.6</v>
      </c>
      <c r="Z142" s="176">
        <v>2.6</v>
      </c>
      <c r="AA142" s="176">
        <v>2.7</v>
      </c>
      <c r="AB142" s="176">
        <f>_xlfn.IFNA(VLOOKUP(C142,'INFORM Severity - hidden'!$C$5:$G$155,5,FALSE),"-")</f>
        <v>2.7</v>
      </c>
    </row>
    <row r="143" spans="1:28" x14ac:dyDescent="0.3">
      <c r="A143" s="11" t="s">
        <v>163</v>
      </c>
      <c r="B143" s="11" t="s">
        <v>1491</v>
      </c>
      <c r="C143" s="11" t="s">
        <v>1461</v>
      </c>
      <c r="D143" s="175" t="str">
        <f t="shared" si="2"/>
        <v>Decreasing</v>
      </c>
      <c r="E143" s="176" t="s">
        <v>2805</v>
      </c>
      <c r="F143" s="176" t="s">
        <v>2805</v>
      </c>
      <c r="G143" s="176" t="s">
        <v>2805</v>
      </c>
      <c r="H143" s="176" t="s">
        <v>2805</v>
      </c>
      <c r="I143" s="176" t="s">
        <v>2805</v>
      </c>
      <c r="J143" s="176">
        <v>3</v>
      </c>
      <c r="K143" s="176">
        <v>3.1</v>
      </c>
      <c r="L143" s="176">
        <v>3.1</v>
      </c>
      <c r="M143" s="176">
        <v>3.3</v>
      </c>
      <c r="N143" s="176">
        <v>3.3</v>
      </c>
      <c r="O143" s="176">
        <v>3.2</v>
      </c>
      <c r="P143" s="176">
        <v>3.2</v>
      </c>
      <c r="Q143" s="176">
        <v>3.2</v>
      </c>
      <c r="R143" s="176">
        <v>3.2</v>
      </c>
      <c r="S143" s="176">
        <v>3.2</v>
      </c>
      <c r="T143" s="176">
        <v>3.2</v>
      </c>
      <c r="U143" s="176">
        <v>3.2</v>
      </c>
      <c r="V143" s="176">
        <v>3.3</v>
      </c>
      <c r="W143" s="176">
        <v>2.8</v>
      </c>
      <c r="X143" s="176">
        <v>2.8</v>
      </c>
      <c r="Y143" s="176">
        <v>2.8</v>
      </c>
      <c r="Z143" s="176">
        <v>2.8</v>
      </c>
      <c r="AA143" s="176">
        <v>2.8</v>
      </c>
      <c r="AB143" s="176">
        <f>_xlfn.IFNA(VLOOKUP(C143,'INFORM Severity - hidden'!$C$5:$G$155,5,FALSE),"-")</f>
        <v>2.8</v>
      </c>
    </row>
    <row r="144" spans="1:28" x14ac:dyDescent="0.3">
      <c r="A144" s="11" t="s">
        <v>163</v>
      </c>
      <c r="B144" s="11" t="s">
        <v>1704</v>
      </c>
      <c r="C144" s="11" t="s">
        <v>1705</v>
      </c>
      <c r="D144" s="175" t="str">
        <f t="shared" si="2"/>
        <v>-</v>
      </c>
      <c r="E144" s="176" t="s">
        <v>2805</v>
      </c>
      <c r="F144" s="176" t="s">
        <v>2805</v>
      </c>
      <c r="G144" s="176" t="s">
        <v>2805</v>
      </c>
      <c r="H144" s="176" t="s">
        <v>2805</v>
      </c>
      <c r="I144" s="176" t="s">
        <v>2805</v>
      </c>
      <c r="J144" s="176" t="s">
        <v>2805</v>
      </c>
      <c r="K144" s="176" t="s">
        <v>2805</v>
      </c>
      <c r="L144" s="176" t="s">
        <v>2805</v>
      </c>
      <c r="M144" s="176" t="s">
        <v>2805</v>
      </c>
      <c r="N144" s="176" t="s">
        <v>2805</v>
      </c>
      <c r="O144" s="176" t="s">
        <v>446</v>
      </c>
      <c r="P144" s="176" t="s">
        <v>446</v>
      </c>
      <c r="Q144" s="176" t="s">
        <v>446</v>
      </c>
      <c r="R144" s="176" t="s">
        <v>446</v>
      </c>
      <c r="S144" s="176" t="s">
        <v>2805</v>
      </c>
      <c r="T144" s="176" t="s">
        <v>2805</v>
      </c>
      <c r="U144" s="176" t="s">
        <v>2805</v>
      </c>
      <c r="V144" s="176" t="s">
        <v>2805</v>
      </c>
      <c r="W144" s="176" t="s">
        <v>2805</v>
      </c>
      <c r="X144" s="176" t="s">
        <v>2805</v>
      </c>
      <c r="Y144" s="176" t="s">
        <v>2805</v>
      </c>
      <c r="Z144" s="176" t="s">
        <v>2805</v>
      </c>
      <c r="AA144" s="176" t="s">
        <v>2805</v>
      </c>
      <c r="AB144" s="176" t="str">
        <f>_xlfn.IFNA(VLOOKUP(C144,'INFORM Severity - hidden'!$C$5:$G$155,5,FALSE),"-")</f>
        <v>-</v>
      </c>
    </row>
    <row r="145" spans="1:28" x14ac:dyDescent="0.3">
      <c r="A145" s="11" t="s">
        <v>163</v>
      </c>
      <c r="B145" s="11" t="s">
        <v>2219</v>
      </c>
      <c r="C145" s="11" t="s">
        <v>2449</v>
      </c>
      <c r="D145" s="175" t="str">
        <f t="shared" si="2"/>
        <v>Stable</v>
      </c>
      <c r="E145" s="176" t="s">
        <v>2805</v>
      </c>
      <c r="F145" s="176" t="s">
        <v>2805</v>
      </c>
      <c r="G145" s="176" t="s">
        <v>2805</v>
      </c>
      <c r="H145" s="176" t="s">
        <v>2805</v>
      </c>
      <c r="I145" s="176" t="s">
        <v>2805</v>
      </c>
      <c r="J145" s="176" t="s">
        <v>2805</v>
      </c>
      <c r="K145" s="176" t="s">
        <v>2805</v>
      </c>
      <c r="L145" s="176" t="s">
        <v>2805</v>
      </c>
      <c r="M145" s="176" t="s">
        <v>2805</v>
      </c>
      <c r="N145" s="176" t="s">
        <v>2805</v>
      </c>
      <c r="O145" s="176" t="s">
        <v>2805</v>
      </c>
      <c r="P145" s="176" t="s">
        <v>2805</v>
      </c>
      <c r="Q145" s="176" t="s">
        <v>2805</v>
      </c>
      <c r="R145" s="176" t="s">
        <v>2805</v>
      </c>
      <c r="S145" s="176" t="s">
        <v>2805</v>
      </c>
      <c r="T145" s="176">
        <v>1.7</v>
      </c>
      <c r="U145" s="176">
        <v>1.7</v>
      </c>
      <c r="V145" s="176">
        <v>2.2000000000000002</v>
      </c>
      <c r="W145" s="176">
        <v>2.2000000000000002</v>
      </c>
      <c r="X145" s="176">
        <v>2.2000000000000002</v>
      </c>
      <c r="Y145" s="176">
        <v>2.2000000000000002</v>
      </c>
      <c r="Z145" s="176">
        <v>2.2000000000000002</v>
      </c>
      <c r="AA145" s="176">
        <v>2.2000000000000002</v>
      </c>
      <c r="AB145" s="176">
        <f>_xlfn.IFNA(VLOOKUP(C145,'INFORM Severity - hidden'!$C$5:$G$155,5,FALSE),"-")</f>
        <v>2.2000000000000002</v>
      </c>
    </row>
    <row r="146" spans="1:28" x14ac:dyDescent="0.3">
      <c r="A146" s="11" t="s">
        <v>170</v>
      </c>
      <c r="B146" s="11" t="s">
        <v>982</v>
      </c>
      <c r="C146" s="11" t="s">
        <v>2868</v>
      </c>
      <c r="D146" s="175" t="str">
        <f t="shared" si="2"/>
        <v>-</v>
      </c>
      <c r="E146" s="176" t="s">
        <v>2805</v>
      </c>
      <c r="F146" s="176" t="s">
        <v>2805</v>
      </c>
      <c r="G146" s="176" t="s">
        <v>2805</v>
      </c>
      <c r="H146" s="176" t="s">
        <v>2805</v>
      </c>
      <c r="I146" s="176" t="s">
        <v>2805</v>
      </c>
      <c r="J146" s="176" t="s">
        <v>2805</v>
      </c>
      <c r="K146" s="176" t="s">
        <v>2805</v>
      </c>
      <c r="L146" s="176" t="s">
        <v>2805</v>
      </c>
      <c r="M146" s="176" t="s">
        <v>2805</v>
      </c>
      <c r="N146" s="176" t="s">
        <v>2805</v>
      </c>
      <c r="O146" s="176" t="s">
        <v>2805</v>
      </c>
      <c r="P146" s="176" t="s">
        <v>2805</v>
      </c>
      <c r="Q146" s="176" t="s">
        <v>2805</v>
      </c>
      <c r="R146" s="176" t="s">
        <v>2805</v>
      </c>
      <c r="S146" s="176" t="s">
        <v>2805</v>
      </c>
      <c r="T146" s="176" t="s">
        <v>2805</v>
      </c>
      <c r="U146" s="176" t="s">
        <v>2805</v>
      </c>
      <c r="V146" s="176" t="s">
        <v>2805</v>
      </c>
      <c r="W146" s="176" t="s">
        <v>2805</v>
      </c>
      <c r="X146" s="176" t="s">
        <v>2805</v>
      </c>
      <c r="Y146" s="176" t="s">
        <v>2805</v>
      </c>
      <c r="Z146" s="176" t="s">
        <v>2805</v>
      </c>
      <c r="AA146" s="176" t="s">
        <v>2805</v>
      </c>
      <c r="AB146" s="176" t="str">
        <f>_xlfn.IFNA(VLOOKUP(C146,'INFORM Severity - hidden'!$C$5:$G$155,5,FALSE),"-")</f>
        <v>-</v>
      </c>
    </row>
    <row r="147" spans="1:28" x14ac:dyDescent="0.3">
      <c r="A147" s="11" t="s">
        <v>53</v>
      </c>
      <c r="B147" s="11" t="s">
        <v>982</v>
      </c>
      <c r="C147" s="11" t="s">
        <v>2828</v>
      </c>
      <c r="D147" s="175" t="str">
        <f t="shared" si="2"/>
        <v>-</v>
      </c>
      <c r="E147" s="176" t="s">
        <v>2805</v>
      </c>
      <c r="F147" s="176" t="s">
        <v>2805</v>
      </c>
      <c r="G147" s="176" t="s">
        <v>2805</v>
      </c>
      <c r="H147" s="176" t="s">
        <v>2805</v>
      </c>
      <c r="I147" s="176" t="s">
        <v>2805</v>
      </c>
      <c r="J147" s="176" t="s">
        <v>2805</v>
      </c>
      <c r="K147" s="176" t="s">
        <v>2805</v>
      </c>
      <c r="L147" s="176" t="s">
        <v>2805</v>
      </c>
      <c r="M147" s="176" t="s">
        <v>2805</v>
      </c>
      <c r="N147" s="176" t="s">
        <v>2805</v>
      </c>
      <c r="O147" s="176" t="s">
        <v>2805</v>
      </c>
      <c r="P147" s="176" t="s">
        <v>2805</v>
      </c>
      <c r="Q147" s="176" t="s">
        <v>2805</v>
      </c>
      <c r="R147" s="176" t="s">
        <v>2805</v>
      </c>
      <c r="S147" s="176" t="s">
        <v>2805</v>
      </c>
      <c r="T147" s="176" t="s">
        <v>2805</v>
      </c>
      <c r="U147" s="176" t="s">
        <v>2805</v>
      </c>
      <c r="V147" s="176" t="s">
        <v>2805</v>
      </c>
      <c r="W147" s="176" t="s">
        <v>2805</v>
      </c>
      <c r="X147" s="176" t="s">
        <v>2805</v>
      </c>
      <c r="Y147" s="176" t="s">
        <v>2805</v>
      </c>
      <c r="Z147" s="176" t="s">
        <v>2805</v>
      </c>
      <c r="AA147" s="176" t="s">
        <v>2805</v>
      </c>
      <c r="AB147" s="176" t="str">
        <f>_xlfn.IFNA(VLOOKUP(C147,'INFORM Severity - hidden'!$C$5:$G$155,5,FALSE),"-")</f>
        <v>-</v>
      </c>
    </row>
    <row r="148" spans="1:28" x14ac:dyDescent="0.3">
      <c r="A148" s="11" t="s">
        <v>165</v>
      </c>
      <c r="B148" s="11" t="s">
        <v>982</v>
      </c>
      <c r="C148" s="11" t="s">
        <v>2864</v>
      </c>
      <c r="D148" s="175" t="str">
        <f t="shared" si="2"/>
        <v>-</v>
      </c>
      <c r="E148" s="176" t="s">
        <v>2805</v>
      </c>
      <c r="F148" s="176" t="s">
        <v>2805</v>
      </c>
      <c r="G148" s="176" t="s">
        <v>2805</v>
      </c>
      <c r="H148" s="176" t="s">
        <v>2805</v>
      </c>
      <c r="I148" s="176" t="s">
        <v>2805</v>
      </c>
      <c r="J148" s="176" t="s">
        <v>2805</v>
      </c>
      <c r="K148" s="176" t="s">
        <v>2805</v>
      </c>
      <c r="L148" s="176" t="s">
        <v>2805</v>
      </c>
      <c r="M148" s="176" t="s">
        <v>2805</v>
      </c>
      <c r="N148" s="176" t="s">
        <v>2805</v>
      </c>
      <c r="O148" s="176" t="s">
        <v>2805</v>
      </c>
      <c r="P148" s="176" t="s">
        <v>2805</v>
      </c>
      <c r="Q148" s="176" t="s">
        <v>2805</v>
      </c>
      <c r="R148" s="176" t="s">
        <v>2805</v>
      </c>
      <c r="S148" s="176" t="s">
        <v>2805</v>
      </c>
      <c r="T148" s="176" t="s">
        <v>2805</v>
      </c>
      <c r="U148" s="176" t="s">
        <v>2805</v>
      </c>
      <c r="V148" s="176" t="s">
        <v>2805</v>
      </c>
      <c r="W148" s="176" t="s">
        <v>2805</v>
      </c>
      <c r="X148" s="176" t="s">
        <v>2805</v>
      </c>
      <c r="Y148" s="176" t="s">
        <v>2805</v>
      </c>
      <c r="Z148" s="176" t="s">
        <v>2805</v>
      </c>
      <c r="AA148" s="176" t="s">
        <v>2805</v>
      </c>
      <c r="AB148" s="176" t="str">
        <f>_xlfn.IFNA(VLOOKUP(C148,'INFORM Severity - hidden'!$C$5:$G$155,5,FALSE),"-")</f>
        <v>-</v>
      </c>
    </row>
    <row r="149" spans="1:28" x14ac:dyDescent="0.3">
      <c r="A149" s="11" t="s">
        <v>2910</v>
      </c>
      <c r="B149" s="11" t="s">
        <v>982</v>
      </c>
      <c r="C149" s="11" t="s">
        <v>2911</v>
      </c>
      <c r="D149" s="175" t="str">
        <f t="shared" si="2"/>
        <v>-</v>
      </c>
      <c r="E149" s="176" t="s">
        <v>2805</v>
      </c>
      <c r="F149" s="176" t="s">
        <v>2805</v>
      </c>
      <c r="G149" s="176" t="s">
        <v>2805</v>
      </c>
      <c r="H149" s="176" t="s">
        <v>2805</v>
      </c>
      <c r="I149" s="176" t="s">
        <v>2805</v>
      </c>
      <c r="J149" s="176" t="s">
        <v>2805</v>
      </c>
      <c r="K149" s="176" t="s">
        <v>2805</v>
      </c>
      <c r="L149" s="176" t="s">
        <v>2805</v>
      </c>
      <c r="M149" s="176" t="s">
        <v>2805</v>
      </c>
      <c r="N149" s="176" t="s">
        <v>2805</v>
      </c>
      <c r="O149" s="176" t="s">
        <v>2805</v>
      </c>
      <c r="P149" s="176" t="s">
        <v>2805</v>
      </c>
      <c r="Q149" s="176" t="s">
        <v>2805</v>
      </c>
      <c r="R149" s="176" t="s">
        <v>2805</v>
      </c>
      <c r="S149" s="176" t="s">
        <v>2805</v>
      </c>
      <c r="T149" s="176" t="s">
        <v>2805</v>
      </c>
      <c r="U149" s="176" t="s">
        <v>2805</v>
      </c>
      <c r="V149" s="176" t="s">
        <v>2805</v>
      </c>
      <c r="W149" s="176" t="s">
        <v>2805</v>
      </c>
      <c r="X149" s="176" t="s">
        <v>2805</v>
      </c>
      <c r="Y149" s="176" t="s">
        <v>2805</v>
      </c>
      <c r="Z149" s="176" t="s">
        <v>2805</v>
      </c>
      <c r="AA149" s="176" t="s">
        <v>2805</v>
      </c>
      <c r="AB149" s="176" t="str">
        <f>_xlfn.IFNA(VLOOKUP(C149,'INFORM Severity - hidden'!$C$5:$G$155,5,FALSE),"-")</f>
        <v>-</v>
      </c>
    </row>
    <row r="150" spans="1:28" x14ac:dyDescent="0.3">
      <c r="A150" s="11" t="s">
        <v>168</v>
      </c>
      <c r="B150" s="11" t="s">
        <v>982</v>
      </c>
      <c r="C150" s="11" t="s">
        <v>2867</v>
      </c>
      <c r="D150" s="175" t="str">
        <f t="shared" si="2"/>
        <v>-</v>
      </c>
      <c r="E150" s="176" t="s">
        <v>2805</v>
      </c>
      <c r="F150" s="176" t="s">
        <v>2805</v>
      </c>
      <c r="G150" s="176" t="s">
        <v>2805</v>
      </c>
      <c r="H150" s="176" t="s">
        <v>2805</v>
      </c>
      <c r="I150" s="176" t="s">
        <v>2805</v>
      </c>
      <c r="J150" s="176" t="s">
        <v>2805</v>
      </c>
      <c r="K150" s="176" t="s">
        <v>2805</v>
      </c>
      <c r="L150" s="176" t="s">
        <v>2805</v>
      </c>
      <c r="M150" s="176" t="s">
        <v>2805</v>
      </c>
      <c r="N150" s="176" t="s">
        <v>2805</v>
      </c>
      <c r="O150" s="176" t="s">
        <v>2805</v>
      </c>
      <c r="P150" s="176" t="s">
        <v>2805</v>
      </c>
      <c r="Q150" s="176" t="s">
        <v>2805</v>
      </c>
      <c r="R150" s="176" t="s">
        <v>2805</v>
      </c>
      <c r="S150" s="176" t="s">
        <v>2805</v>
      </c>
      <c r="T150" s="176" t="s">
        <v>2805</v>
      </c>
      <c r="U150" s="176" t="s">
        <v>2805</v>
      </c>
      <c r="V150" s="176" t="s">
        <v>2805</v>
      </c>
      <c r="W150" s="176" t="s">
        <v>2805</v>
      </c>
      <c r="X150" s="176" t="s">
        <v>2805</v>
      </c>
      <c r="Y150" s="176" t="s">
        <v>2805</v>
      </c>
      <c r="Z150" s="176" t="s">
        <v>2805</v>
      </c>
      <c r="AA150" s="176" t="s">
        <v>2805</v>
      </c>
      <c r="AB150" s="176" t="str">
        <f>_xlfn.IFNA(VLOOKUP(C150,'INFORM Severity - hidden'!$C$5:$G$155,5,FALSE),"-")</f>
        <v>-</v>
      </c>
    </row>
    <row r="151" spans="1:28" x14ac:dyDescent="0.3">
      <c r="A151" s="11" t="s">
        <v>1600</v>
      </c>
      <c r="B151" s="11" t="s">
        <v>982</v>
      </c>
      <c r="C151" s="11" t="s">
        <v>2869</v>
      </c>
      <c r="D151" s="175" t="str">
        <f t="shared" si="2"/>
        <v>-</v>
      </c>
      <c r="E151" s="176" t="s">
        <v>2805</v>
      </c>
      <c r="F151" s="176" t="s">
        <v>2805</v>
      </c>
      <c r="G151" s="176" t="s">
        <v>2805</v>
      </c>
      <c r="H151" s="176" t="s">
        <v>2805</v>
      </c>
      <c r="I151" s="176" t="s">
        <v>2805</v>
      </c>
      <c r="J151" s="176" t="s">
        <v>2805</v>
      </c>
      <c r="K151" s="176" t="s">
        <v>2805</v>
      </c>
      <c r="L151" s="176" t="s">
        <v>2805</v>
      </c>
      <c r="M151" s="176" t="s">
        <v>2805</v>
      </c>
      <c r="N151" s="176" t="s">
        <v>2805</v>
      </c>
      <c r="O151" s="176" t="s">
        <v>2805</v>
      </c>
      <c r="P151" s="176" t="s">
        <v>2805</v>
      </c>
      <c r="Q151" s="176" t="s">
        <v>2805</v>
      </c>
      <c r="R151" s="176" t="s">
        <v>2805</v>
      </c>
      <c r="S151" s="176" t="s">
        <v>2805</v>
      </c>
      <c r="T151" s="176" t="s">
        <v>2805</v>
      </c>
      <c r="U151" s="176" t="s">
        <v>2805</v>
      </c>
      <c r="V151" s="176" t="s">
        <v>2805</v>
      </c>
      <c r="W151" s="176" t="s">
        <v>2805</v>
      </c>
      <c r="X151" s="176" t="s">
        <v>2805</v>
      </c>
      <c r="Y151" s="176" t="s">
        <v>2805</v>
      </c>
      <c r="Z151" s="176" t="s">
        <v>2805</v>
      </c>
      <c r="AA151" s="176" t="s">
        <v>2805</v>
      </c>
      <c r="AB151" s="176" t="str">
        <f>_xlfn.IFNA(VLOOKUP(C151,'INFORM Severity - hidden'!$C$5:$G$155,5,FALSE),"-")</f>
        <v>-</v>
      </c>
    </row>
    <row r="152" spans="1:28" x14ac:dyDescent="0.3">
      <c r="A152" s="11" t="s">
        <v>1600</v>
      </c>
      <c r="B152" s="11" t="s">
        <v>1601</v>
      </c>
      <c r="C152" s="11" t="s">
        <v>2991</v>
      </c>
      <c r="D152" s="175" t="str">
        <f t="shared" si="2"/>
        <v>-</v>
      </c>
      <c r="E152" s="176" t="s">
        <v>2805</v>
      </c>
      <c r="F152" s="176" t="s">
        <v>2805</v>
      </c>
      <c r="G152" s="176" t="s">
        <v>2805</v>
      </c>
      <c r="H152" s="176" t="s">
        <v>2805</v>
      </c>
      <c r="I152" s="176" t="s">
        <v>2805</v>
      </c>
      <c r="J152" s="176" t="s">
        <v>2805</v>
      </c>
      <c r="K152" s="176" t="s">
        <v>2805</v>
      </c>
      <c r="L152" s="176" t="s">
        <v>2805</v>
      </c>
      <c r="M152" s="176" t="s">
        <v>2805</v>
      </c>
      <c r="N152" s="176" t="s">
        <v>2805</v>
      </c>
      <c r="O152" s="176" t="s">
        <v>2805</v>
      </c>
      <c r="P152" s="176" t="s">
        <v>2805</v>
      </c>
      <c r="Q152" s="176" t="s">
        <v>2805</v>
      </c>
      <c r="R152" s="176" t="s">
        <v>2805</v>
      </c>
      <c r="S152" s="176" t="s">
        <v>2805</v>
      </c>
      <c r="T152" s="176" t="s">
        <v>2805</v>
      </c>
      <c r="U152" s="176" t="s">
        <v>2805</v>
      </c>
      <c r="V152" s="176" t="s">
        <v>2805</v>
      </c>
      <c r="W152" s="176" t="s">
        <v>2805</v>
      </c>
      <c r="X152" s="176" t="s">
        <v>2805</v>
      </c>
      <c r="Y152" s="176" t="s">
        <v>2805</v>
      </c>
      <c r="Z152" s="176" t="s">
        <v>2805</v>
      </c>
      <c r="AA152" s="176" t="s">
        <v>2805</v>
      </c>
      <c r="AB152" s="176" t="str">
        <f>_xlfn.IFNA(VLOOKUP(C152,'INFORM Severity - hidden'!$C$5:$G$155,5,FALSE),"-")</f>
        <v>-</v>
      </c>
    </row>
    <row r="153" spans="1:28" x14ac:dyDescent="0.3">
      <c r="A153" s="11" t="s">
        <v>174</v>
      </c>
      <c r="B153" s="11" t="s">
        <v>1165</v>
      </c>
      <c r="C153" s="11" t="s">
        <v>2870</v>
      </c>
      <c r="D153" s="175" t="str">
        <f t="shared" si="2"/>
        <v>-</v>
      </c>
      <c r="E153" s="176" t="s">
        <v>2805</v>
      </c>
      <c r="F153" s="176">
        <v>2.4</v>
      </c>
      <c r="G153" s="176">
        <v>2.4</v>
      </c>
      <c r="H153" s="176" t="s">
        <v>2805</v>
      </c>
      <c r="I153" s="176" t="s">
        <v>2805</v>
      </c>
      <c r="J153" s="176" t="s">
        <v>2805</v>
      </c>
      <c r="K153" s="176" t="s">
        <v>2805</v>
      </c>
      <c r="L153" s="176" t="s">
        <v>2805</v>
      </c>
      <c r="M153" s="176" t="s">
        <v>2805</v>
      </c>
      <c r="N153" s="176" t="s">
        <v>2805</v>
      </c>
      <c r="O153" s="176" t="s">
        <v>2805</v>
      </c>
      <c r="P153" s="176" t="s">
        <v>2805</v>
      </c>
      <c r="Q153" s="176" t="s">
        <v>2805</v>
      </c>
      <c r="R153" s="176" t="s">
        <v>2805</v>
      </c>
      <c r="S153" s="176" t="s">
        <v>2805</v>
      </c>
      <c r="T153" s="176" t="s">
        <v>2805</v>
      </c>
      <c r="U153" s="176" t="s">
        <v>2805</v>
      </c>
      <c r="V153" s="176" t="s">
        <v>2805</v>
      </c>
      <c r="W153" s="176" t="s">
        <v>2805</v>
      </c>
      <c r="X153" s="176" t="s">
        <v>2805</v>
      </c>
      <c r="Y153" s="176" t="s">
        <v>2805</v>
      </c>
      <c r="Z153" s="176" t="s">
        <v>2805</v>
      </c>
      <c r="AA153" s="176" t="s">
        <v>2805</v>
      </c>
      <c r="AB153" s="176" t="str">
        <f>_xlfn.IFNA(VLOOKUP(C153,'INFORM Severity - hidden'!$C$5:$G$155,5,FALSE),"-")</f>
        <v>-</v>
      </c>
    </row>
    <row r="154" spans="1:28" x14ac:dyDescent="0.3">
      <c r="A154" s="11" t="s">
        <v>174</v>
      </c>
      <c r="B154" s="11" t="s">
        <v>1166</v>
      </c>
      <c r="C154" s="11" t="s">
        <v>1774</v>
      </c>
      <c r="D154" s="175" t="str">
        <f t="shared" si="2"/>
        <v>Increasing</v>
      </c>
      <c r="E154" s="176" t="s">
        <v>2805</v>
      </c>
      <c r="F154" s="176">
        <v>2.4</v>
      </c>
      <c r="G154" s="176">
        <v>2.4</v>
      </c>
      <c r="H154" s="176">
        <v>2.9</v>
      </c>
      <c r="I154" s="176">
        <v>2.8</v>
      </c>
      <c r="J154" s="176">
        <v>2.8</v>
      </c>
      <c r="K154" s="176">
        <v>2.8</v>
      </c>
      <c r="L154" s="176">
        <v>2.8</v>
      </c>
      <c r="M154" s="176">
        <v>2.8</v>
      </c>
      <c r="N154" s="176">
        <v>2.9</v>
      </c>
      <c r="O154" s="176">
        <v>2.9</v>
      </c>
      <c r="P154" s="176">
        <v>2.9</v>
      </c>
      <c r="Q154" s="176">
        <v>2.9</v>
      </c>
      <c r="R154" s="176">
        <v>2.9</v>
      </c>
      <c r="S154" s="176">
        <v>2.9</v>
      </c>
      <c r="T154" s="176">
        <v>2.9</v>
      </c>
      <c r="U154" s="176">
        <v>2.9</v>
      </c>
      <c r="V154" s="176">
        <v>3.2</v>
      </c>
      <c r="W154" s="176">
        <v>3.1</v>
      </c>
      <c r="X154" s="176">
        <v>3.2</v>
      </c>
      <c r="Y154" s="176">
        <v>3.7</v>
      </c>
      <c r="Z154" s="176">
        <v>3.7</v>
      </c>
      <c r="AA154" s="176">
        <v>3.2</v>
      </c>
      <c r="AB154" s="176">
        <f>_xlfn.IFNA(VLOOKUP(C154,'INFORM Severity - hidden'!$C$5:$G$155,5,FALSE),"-")</f>
        <v>3.2</v>
      </c>
    </row>
    <row r="155" spans="1:28" x14ac:dyDescent="0.3">
      <c r="A155" s="11" t="s">
        <v>174</v>
      </c>
      <c r="B155" s="11" t="s">
        <v>1167</v>
      </c>
      <c r="C155" s="11" t="s">
        <v>2946</v>
      </c>
      <c r="D155" s="175" t="str">
        <f t="shared" si="2"/>
        <v>-</v>
      </c>
      <c r="E155" s="176" t="s">
        <v>2805</v>
      </c>
      <c r="F155" s="176">
        <v>1.4</v>
      </c>
      <c r="G155" s="176">
        <v>1.4</v>
      </c>
      <c r="H155" s="176" t="s">
        <v>2805</v>
      </c>
      <c r="I155" s="176" t="s">
        <v>2805</v>
      </c>
      <c r="J155" s="176" t="s">
        <v>2805</v>
      </c>
      <c r="K155" s="176" t="s">
        <v>2805</v>
      </c>
      <c r="L155" s="176" t="s">
        <v>2805</v>
      </c>
      <c r="M155" s="176" t="s">
        <v>2805</v>
      </c>
      <c r="N155" s="176" t="s">
        <v>2805</v>
      </c>
      <c r="O155" s="176" t="s">
        <v>2805</v>
      </c>
      <c r="P155" s="176" t="s">
        <v>2805</v>
      </c>
      <c r="Q155" s="176" t="s">
        <v>2805</v>
      </c>
      <c r="R155" s="176" t="s">
        <v>2805</v>
      </c>
      <c r="S155" s="176" t="s">
        <v>2805</v>
      </c>
      <c r="T155" s="176" t="s">
        <v>2805</v>
      </c>
      <c r="U155" s="176" t="s">
        <v>2805</v>
      </c>
      <c r="V155" s="176" t="s">
        <v>2805</v>
      </c>
      <c r="W155" s="176" t="s">
        <v>2805</v>
      </c>
      <c r="X155" s="176" t="s">
        <v>2805</v>
      </c>
      <c r="Y155" s="176" t="s">
        <v>2805</v>
      </c>
      <c r="Z155" s="176" t="s">
        <v>2805</v>
      </c>
      <c r="AA155" s="176" t="s">
        <v>2805</v>
      </c>
      <c r="AB155" s="176" t="str">
        <f>_xlfn.IFNA(VLOOKUP(C155,'INFORM Severity - hidden'!$C$5:$G$155,5,FALSE),"-")</f>
        <v>-</v>
      </c>
    </row>
    <row r="156" spans="1:28" x14ac:dyDescent="0.3">
      <c r="A156" s="11" t="s">
        <v>174</v>
      </c>
      <c r="B156" s="11" t="s">
        <v>2222</v>
      </c>
      <c r="C156" s="11" t="s">
        <v>2450</v>
      </c>
      <c r="D156" s="175" t="str">
        <f t="shared" si="2"/>
        <v>Increasing</v>
      </c>
      <c r="E156" s="176" t="s">
        <v>2805</v>
      </c>
      <c r="F156" s="176" t="s">
        <v>2805</v>
      </c>
      <c r="G156" s="176" t="s">
        <v>2805</v>
      </c>
      <c r="H156" s="176" t="s">
        <v>2805</v>
      </c>
      <c r="I156" s="176" t="s">
        <v>2805</v>
      </c>
      <c r="J156" s="176" t="s">
        <v>2805</v>
      </c>
      <c r="K156" s="176" t="s">
        <v>2805</v>
      </c>
      <c r="L156" s="176" t="s">
        <v>2805</v>
      </c>
      <c r="M156" s="176" t="s">
        <v>2805</v>
      </c>
      <c r="N156" s="176" t="s">
        <v>2805</v>
      </c>
      <c r="O156" s="176" t="s">
        <v>2805</v>
      </c>
      <c r="P156" s="176" t="s">
        <v>2805</v>
      </c>
      <c r="Q156" s="176" t="s">
        <v>2805</v>
      </c>
      <c r="R156" s="176" t="s">
        <v>2805</v>
      </c>
      <c r="S156" s="176" t="s">
        <v>2805</v>
      </c>
      <c r="T156" s="176">
        <v>3.3</v>
      </c>
      <c r="U156" s="176">
        <v>3.3</v>
      </c>
      <c r="V156" s="176">
        <v>3.3</v>
      </c>
      <c r="W156" s="176">
        <v>3.3</v>
      </c>
      <c r="X156" s="176">
        <v>3.4</v>
      </c>
      <c r="Y156" s="176">
        <v>3.8</v>
      </c>
      <c r="Z156" s="176">
        <v>3.8</v>
      </c>
      <c r="AA156" s="176">
        <v>3.5</v>
      </c>
      <c r="AB156" s="176">
        <f>_xlfn.IFNA(VLOOKUP(C156,'INFORM Severity - hidden'!$C$5:$G$155,5,FALSE),"-")</f>
        <v>3.5</v>
      </c>
    </row>
    <row r="157" spans="1:28" x14ac:dyDescent="0.3">
      <c r="A157" s="11" t="s">
        <v>174</v>
      </c>
      <c r="B157" s="11" t="s">
        <v>3007</v>
      </c>
      <c r="C157" s="11" t="s">
        <v>2721</v>
      </c>
      <c r="D157" s="175" t="str">
        <f t="shared" si="2"/>
        <v>Stable</v>
      </c>
      <c r="E157" s="176" t="s">
        <v>2805</v>
      </c>
      <c r="F157" s="176" t="s">
        <v>2805</v>
      </c>
      <c r="G157" s="176" t="s">
        <v>2805</v>
      </c>
      <c r="H157" s="176" t="s">
        <v>2805</v>
      </c>
      <c r="I157" s="176" t="s">
        <v>2805</v>
      </c>
      <c r="J157" s="176" t="s">
        <v>2805</v>
      </c>
      <c r="K157" s="176" t="s">
        <v>2805</v>
      </c>
      <c r="L157" s="176" t="s">
        <v>2805</v>
      </c>
      <c r="M157" s="176" t="s">
        <v>2805</v>
      </c>
      <c r="N157" s="176" t="s">
        <v>2805</v>
      </c>
      <c r="O157" s="176" t="s">
        <v>2805</v>
      </c>
      <c r="P157" s="176" t="s">
        <v>2805</v>
      </c>
      <c r="Q157" s="176" t="s">
        <v>2805</v>
      </c>
      <c r="R157" s="176" t="s">
        <v>2805</v>
      </c>
      <c r="S157" s="176" t="s">
        <v>2805</v>
      </c>
      <c r="T157" s="176" t="s">
        <v>2805</v>
      </c>
      <c r="U157" s="176" t="s">
        <v>2805</v>
      </c>
      <c r="V157" s="176" t="s">
        <v>2805</v>
      </c>
      <c r="W157" s="176" t="s">
        <v>2805</v>
      </c>
      <c r="X157" s="176">
        <v>3.2</v>
      </c>
      <c r="Y157" s="176">
        <v>3.2</v>
      </c>
      <c r="Z157" s="176">
        <v>3.2</v>
      </c>
      <c r="AA157" s="176">
        <v>3.2</v>
      </c>
      <c r="AB157" s="176">
        <f>_xlfn.IFNA(VLOOKUP(C157,'INFORM Severity - hidden'!$C$5:$G$155,5,FALSE),"-")</f>
        <v>3.2</v>
      </c>
    </row>
    <row r="158" spans="1:28" x14ac:dyDescent="0.3">
      <c r="A158" s="11" t="s">
        <v>178</v>
      </c>
      <c r="B158" s="11" t="s">
        <v>982</v>
      </c>
      <c r="C158" s="11" t="s">
        <v>2872</v>
      </c>
      <c r="D158" s="175" t="str">
        <f t="shared" si="2"/>
        <v>-</v>
      </c>
      <c r="E158" s="176" t="s">
        <v>2805</v>
      </c>
      <c r="F158" s="176" t="s">
        <v>2805</v>
      </c>
      <c r="G158" s="176" t="s">
        <v>2805</v>
      </c>
      <c r="H158" s="176" t="s">
        <v>2805</v>
      </c>
      <c r="I158" s="176" t="s">
        <v>2805</v>
      </c>
      <c r="J158" s="176" t="s">
        <v>2805</v>
      </c>
      <c r="K158" s="176" t="s">
        <v>2805</v>
      </c>
      <c r="L158" s="176" t="s">
        <v>2805</v>
      </c>
      <c r="M158" s="176" t="s">
        <v>2805</v>
      </c>
      <c r="N158" s="176" t="s">
        <v>2805</v>
      </c>
      <c r="O158" s="176" t="s">
        <v>2805</v>
      </c>
      <c r="P158" s="176" t="s">
        <v>2805</v>
      </c>
      <c r="Q158" s="176" t="s">
        <v>2805</v>
      </c>
      <c r="R158" s="176" t="s">
        <v>2805</v>
      </c>
      <c r="S158" s="176" t="s">
        <v>2805</v>
      </c>
      <c r="T158" s="176" t="s">
        <v>2805</v>
      </c>
      <c r="U158" s="176" t="s">
        <v>2805</v>
      </c>
      <c r="V158" s="176" t="s">
        <v>2805</v>
      </c>
      <c r="W158" s="176" t="s">
        <v>2805</v>
      </c>
      <c r="X158" s="176" t="s">
        <v>2805</v>
      </c>
      <c r="Y158" s="176" t="s">
        <v>2805</v>
      </c>
      <c r="Z158" s="176" t="s">
        <v>2805</v>
      </c>
      <c r="AA158" s="176" t="s">
        <v>2805</v>
      </c>
      <c r="AB158" s="176" t="str">
        <f>_xlfn.IFNA(VLOOKUP(C158,'INFORM Severity - hidden'!$C$5:$G$155,5,FALSE),"-")</f>
        <v>-</v>
      </c>
    </row>
    <row r="159" spans="1:28" x14ac:dyDescent="0.3">
      <c r="A159" s="11" t="s">
        <v>180</v>
      </c>
      <c r="B159" s="11" t="s">
        <v>1168</v>
      </c>
      <c r="C159" s="11" t="s">
        <v>647</v>
      </c>
      <c r="D159" s="175" t="str">
        <f t="shared" si="2"/>
        <v>Stable</v>
      </c>
      <c r="E159" s="176" t="s">
        <v>2805</v>
      </c>
      <c r="F159" s="176">
        <v>3.9</v>
      </c>
      <c r="G159" s="176">
        <v>3.7</v>
      </c>
      <c r="H159" s="176">
        <v>3.9</v>
      </c>
      <c r="I159" s="176">
        <v>3.9</v>
      </c>
      <c r="J159" s="176">
        <v>3.9</v>
      </c>
      <c r="K159" s="176">
        <v>3.9</v>
      </c>
      <c r="L159" s="176">
        <v>3.9</v>
      </c>
      <c r="M159" s="176">
        <v>3.9</v>
      </c>
      <c r="N159" s="176">
        <v>3.9</v>
      </c>
      <c r="O159" s="176">
        <v>3.9</v>
      </c>
      <c r="P159" s="176">
        <v>3.9</v>
      </c>
      <c r="Q159" s="176">
        <v>3.9</v>
      </c>
      <c r="R159" s="176">
        <v>3.9</v>
      </c>
      <c r="S159" s="176">
        <v>3.9</v>
      </c>
      <c r="T159" s="176">
        <v>4.2</v>
      </c>
      <c r="U159" s="176">
        <v>4.2</v>
      </c>
      <c r="V159" s="176">
        <v>4.2</v>
      </c>
      <c r="W159" s="176">
        <v>4.2</v>
      </c>
      <c r="X159" s="176">
        <v>4.2</v>
      </c>
      <c r="Y159" s="176">
        <v>4.0999999999999996</v>
      </c>
      <c r="Z159" s="176">
        <v>4.0999999999999996</v>
      </c>
      <c r="AA159" s="176">
        <v>4.2</v>
      </c>
      <c r="AB159" s="176">
        <f>_xlfn.IFNA(VLOOKUP(C159,'INFORM Severity - hidden'!$C$5:$G$155,5,FALSE),"-")</f>
        <v>4.2</v>
      </c>
    </row>
    <row r="160" spans="1:28" x14ac:dyDescent="0.3">
      <c r="A160" s="11" t="s">
        <v>180</v>
      </c>
      <c r="B160" s="11" t="s">
        <v>856</v>
      </c>
      <c r="C160" s="11" t="s">
        <v>921</v>
      </c>
      <c r="D160" s="175" t="str">
        <f t="shared" si="2"/>
        <v>Stable</v>
      </c>
      <c r="E160" s="176" t="s">
        <v>2805</v>
      </c>
      <c r="F160" s="176">
        <v>3.2</v>
      </c>
      <c r="G160" s="176">
        <v>3.2</v>
      </c>
      <c r="H160" s="176">
        <v>3.5</v>
      </c>
      <c r="I160" s="176">
        <v>3.5</v>
      </c>
      <c r="J160" s="176">
        <v>3.5</v>
      </c>
      <c r="K160" s="176">
        <v>3.5</v>
      </c>
      <c r="L160" s="176">
        <v>3.5</v>
      </c>
      <c r="M160" s="176">
        <v>3.5</v>
      </c>
      <c r="N160" s="176">
        <v>3.5</v>
      </c>
      <c r="O160" s="176">
        <v>3.5</v>
      </c>
      <c r="P160" s="176">
        <v>3.5</v>
      </c>
      <c r="Q160" s="176">
        <v>3.5</v>
      </c>
      <c r="R160" s="176">
        <v>3.5</v>
      </c>
      <c r="S160" s="176">
        <v>3.6</v>
      </c>
      <c r="T160" s="176">
        <v>3.1</v>
      </c>
      <c r="U160" s="176">
        <v>3.1</v>
      </c>
      <c r="V160" s="176">
        <v>3.1</v>
      </c>
      <c r="W160" s="176">
        <v>3</v>
      </c>
      <c r="X160" s="176">
        <v>3</v>
      </c>
      <c r="Y160" s="176">
        <v>3</v>
      </c>
      <c r="Z160" s="176">
        <v>3</v>
      </c>
      <c r="AA160" s="176">
        <v>3</v>
      </c>
      <c r="AB160" s="176">
        <f>_xlfn.IFNA(VLOOKUP(C160,'INFORM Severity - hidden'!$C$5:$G$155,5,FALSE),"-")</f>
        <v>3</v>
      </c>
    </row>
    <row r="161" spans="1:28" x14ac:dyDescent="0.3">
      <c r="A161" s="11" t="s">
        <v>268</v>
      </c>
      <c r="B161" s="11" t="s">
        <v>982</v>
      </c>
      <c r="C161" s="11" t="s">
        <v>2898</v>
      </c>
      <c r="D161" s="175" t="str">
        <f t="shared" si="2"/>
        <v>-</v>
      </c>
      <c r="E161" s="176" t="s">
        <v>2805</v>
      </c>
      <c r="F161" s="176" t="s">
        <v>2805</v>
      </c>
      <c r="G161" s="176" t="s">
        <v>2805</v>
      </c>
      <c r="H161" s="176" t="s">
        <v>2805</v>
      </c>
      <c r="I161" s="176" t="s">
        <v>2805</v>
      </c>
      <c r="J161" s="176" t="s">
        <v>2805</v>
      </c>
      <c r="K161" s="176" t="s">
        <v>2805</v>
      </c>
      <c r="L161" s="176" t="s">
        <v>2805</v>
      </c>
      <c r="M161" s="176" t="s">
        <v>2805</v>
      </c>
      <c r="N161" s="176" t="s">
        <v>2805</v>
      </c>
      <c r="O161" s="176" t="s">
        <v>2805</v>
      </c>
      <c r="P161" s="176" t="s">
        <v>2805</v>
      </c>
      <c r="Q161" s="176" t="s">
        <v>2805</v>
      </c>
      <c r="R161" s="176" t="s">
        <v>2805</v>
      </c>
      <c r="S161" s="176" t="s">
        <v>2805</v>
      </c>
      <c r="T161" s="176" t="s">
        <v>2805</v>
      </c>
      <c r="U161" s="176" t="s">
        <v>2805</v>
      </c>
      <c r="V161" s="176" t="s">
        <v>2805</v>
      </c>
      <c r="W161" s="176" t="s">
        <v>2805</v>
      </c>
      <c r="X161" s="176" t="s">
        <v>2805</v>
      </c>
      <c r="Y161" s="176" t="s">
        <v>2805</v>
      </c>
      <c r="Z161" s="176" t="s">
        <v>2805</v>
      </c>
      <c r="AA161" s="176" t="s">
        <v>2805</v>
      </c>
      <c r="AB161" s="176" t="str">
        <f>_xlfn.IFNA(VLOOKUP(C161,'INFORM Severity - hidden'!$C$5:$G$155,5,FALSE),"-")</f>
        <v>-</v>
      </c>
    </row>
    <row r="162" spans="1:28" x14ac:dyDescent="0.3">
      <c r="A162" s="11" t="s">
        <v>303</v>
      </c>
      <c r="B162" s="11" t="s">
        <v>982</v>
      </c>
      <c r="C162" s="11" t="s">
        <v>2909</v>
      </c>
      <c r="D162" s="175" t="str">
        <f t="shared" si="2"/>
        <v>-</v>
      </c>
      <c r="E162" s="176" t="s">
        <v>2805</v>
      </c>
      <c r="F162" s="176" t="s">
        <v>2805</v>
      </c>
      <c r="G162" s="176" t="s">
        <v>2805</v>
      </c>
      <c r="H162" s="176" t="s">
        <v>2805</v>
      </c>
      <c r="I162" s="176" t="s">
        <v>2805</v>
      </c>
      <c r="J162" s="176" t="s">
        <v>2805</v>
      </c>
      <c r="K162" s="176" t="s">
        <v>2805</v>
      </c>
      <c r="L162" s="176" t="s">
        <v>2805</v>
      </c>
      <c r="M162" s="176" t="s">
        <v>2805</v>
      </c>
      <c r="N162" s="176" t="s">
        <v>2805</v>
      </c>
      <c r="O162" s="176" t="s">
        <v>2805</v>
      </c>
      <c r="P162" s="176" t="s">
        <v>2805</v>
      </c>
      <c r="Q162" s="176" t="s">
        <v>2805</v>
      </c>
      <c r="R162" s="176" t="s">
        <v>2805</v>
      </c>
      <c r="S162" s="176" t="s">
        <v>2805</v>
      </c>
      <c r="T162" s="176" t="s">
        <v>2805</v>
      </c>
      <c r="U162" s="176" t="s">
        <v>2805</v>
      </c>
      <c r="V162" s="176" t="s">
        <v>2805</v>
      </c>
      <c r="W162" s="176" t="s">
        <v>2805</v>
      </c>
      <c r="X162" s="176" t="s">
        <v>2805</v>
      </c>
      <c r="Y162" s="176" t="s">
        <v>2805</v>
      </c>
      <c r="Z162" s="176" t="s">
        <v>2805</v>
      </c>
      <c r="AA162" s="176" t="s">
        <v>2805</v>
      </c>
      <c r="AB162" s="176" t="str">
        <f>_xlfn.IFNA(VLOOKUP(C162,'INFORM Severity - hidden'!$C$5:$G$155,5,FALSE),"-")</f>
        <v>-</v>
      </c>
    </row>
    <row r="163" spans="1:28" x14ac:dyDescent="0.3">
      <c r="A163" s="11" t="s">
        <v>176</v>
      </c>
      <c r="B163" s="11" t="s">
        <v>982</v>
      </c>
      <c r="C163" s="11" t="s">
        <v>2871</v>
      </c>
      <c r="D163" s="175" t="str">
        <f t="shared" si="2"/>
        <v>-</v>
      </c>
      <c r="E163" s="176" t="s">
        <v>2805</v>
      </c>
      <c r="F163" s="176" t="s">
        <v>2805</v>
      </c>
      <c r="G163" s="176" t="s">
        <v>2805</v>
      </c>
      <c r="H163" s="176" t="s">
        <v>2805</v>
      </c>
      <c r="I163" s="176" t="s">
        <v>2805</v>
      </c>
      <c r="J163" s="176" t="s">
        <v>2805</v>
      </c>
      <c r="K163" s="176" t="s">
        <v>2805</v>
      </c>
      <c r="L163" s="176" t="s">
        <v>2805</v>
      </c>
      <c r="M163" s="176" t="s">
        <v>2805</v>
      </c>
      <c r="N163" s="176" t="s">
        <v>2805</v>
      </c>
      <c r="O163" s="176" t="s">
        <v>2805</v>
      </c>
      <c r="P163" s="176" t="s">
        <v>2805</v>
      </c>
      <c r="Q163" s="176" t="s">
        <v>2805</v>
      </c>
      <c r="R163" s="176" t="s">
        <v>2805</v>
      </c>
      <c r="S163" s="176" t="s">
        <v>2805</v>
      </c>
      <c r="T163" s="176" t="s">
        <v>2805</v>
      </c>
      <c r="U163" s="176" t="s">
        <v>2805</v>
      </c>
      <c r="V163" s="176" t="s">
        <v>2805</v>
      </c>
      <c r="W163" s="176" t="s">
        <v>2805</v>
      </c>
      <c r="X163" s="176" t="s">
        <v>2805</v>
      </c>
      <c r="Y163" s="176" t="s">
        <v>2805</v>
      </c>
      <c r="Z163" s="176" t="s">
        <v>2805</v>
      </c>
      <c r="AA163" s="176" t="s">
        <v>2805</v>
      </c>
      <c r="AB163" s="176" t="str">
        <f>_xlfn.IFNA(VLOOKUP(C163,'INFORM Severity - hidden'!$C$5:$G$155,5,FALSE),"-")</f>
        <v>-</v>
      </c>
    </row>
    <row r="164" spans="1:28" x14ac:dyDescent="0.3">
      <c r="A164" s="11" t="s">
        <v>176</v>
      </c>
      <c r="B164" s="11" t="s">
        <v>848</v>
      </c>
      <c r="C164" s="11" t="s">
        <v>744</v>
      </c>
      <c r="D164" s="175" t="str">
        <f t="shared" si="2"/>
        <v>Stable</v>
      </c>
      <c r="E164" s="176">
        <v>2.2000000000000002</v>
      </c>
      <c r="F164" s="176">
        <v>2.2000000000000002</v>
      </c>
      <c r="G164" s="176">
        <v>2.1</v>
      </c>
      <c r="H164" s="176">
        <v>2.1</v>
      </c>
      <c r="I164" s="176">
        <v>2.1</v>
      </c>
      <c r="J164" s="176">
        <v>2.1</v>
      </c>
      <c r="K164" s="176">
        <v>2.1</v>
      </c>
      <c r="L164" s="176">
        <v>2.1</v>
      </c>
      <c r="M164" s="176">
        <v>2.1</v>
      </c>
      <c r="N164" s="176">
        <v>2.2000000000000002</v>
      </c>
      <c r="O164" s="176">
        <v>2.2000000000000002</v>
      </c>
      <c r="P164" s="176">
        <v>2.2000000000000002</v>
      </c>
      <c r="Q164" s="176">
        <v>2.2000000000000002</v>
      </c>
      <c r="R164" s="176">
        <v>2.2000000000000002</v>
      </c>
      <c r="S164" s="176">
        <v>2.4</v>
      </c>
      <c r="T164" s="176">
        <v>2.4</v>
      </c>
      <c r="U164" s="176">
        <v>2.4</v>
      </c>
      <c r="V164" s="176">
        <v>2.4</v>
      </c>
      <c r="W164" s="176">
        <v>2.4</v>
      </c>
      <c r="X164" s="176">
        <v>2.4</v>
      </c>
      <c r="Y164" s="176">
        <v>2.2999999999999998</v>
      </c>
      <c r="Z164" s="176">
        <v>2.1</v>
      </c>
      <c r="AA164" s="176">
        <v>2.5</v>
      </c>
      <c r="AB164" s="176">
        <f>_xlfn.IFNA(VLOOKUP(C164,'INFORM Severity - hidden'!$C$5:$G$155,5,FALSE),"-")</f>
        <v>2.5</v>
      </c>
    </row>
    <row r="165" spans="1:28" x14ac:dyDescent="0.3">
      <c r="A165" s="11" t="s">
        <v>215</v>
      </c>
      <c r="B165" s="11" t="s">
        <v>982</v>
      </c>
      <c r="C165" s="11" t="s">
        <v>2885</v>
      </c>
      <c r="D165" s="175" t="str">
        <f t="shared" si="2"/>
        <v>-</v>
      </c>
      <c r="E165" s="176" t="s">
        <v>2805</v>
      </c>
      <c r="F165" s="176" t="s">
        <v>2805</v>
      </c>
      <c r="G165" s="176" t="s">
        <v>2805</v>
      </c>
      <c r="H165" s="176" t="s">
        <v>2805</v>
      </c>
      <c r="I165" s="176" t="s">
        <v>2805</v>
      </c>
      <c r="J165" s="176" t="s">
        <v>2805</v>
      </c>
      <c r="K165" s="176" t="s">
        <v>2805</v>
      </c>
      <c r="L165" s="176" t="s">
        <v>2805</v>
      </c>
      <c r="M165" s="176" t="s">
        <v>2805</v>
      </c>
      <c r="N165" s="176" t="s">
        <v>2805</v>
      </c>
      <c r="O165" s="176" t="s">
        <v>2805</v>
      </c>
      <c r="P165" s="176" t="s">
        <v>2805</v>
      </c>
      <c r="Q165" s="176" t="s">
        <v>2805</v>
      </c>
      <c r="R165" s="176" t="s">
        <v>2805</v>
      </c>
      <c r="S165" s="176" t="s">
        <v>2805</v>
      </c>
      <c r="T165" s="176" t="s">
        <v>2805</v>
      </c>
      <c r="U165" s="176" t="s">
        <v>2805</v>
      </c>
      <c r="V165" s="176" t="s">
        <v>2805</v>
      </c>
      <c r="W165" s="176" t="s">
        <v>2805</v>
      </c>
      <c r="X165" s="176" t="s">
        <v>2805</v>
      </c>
      <c r="Y165" s="176" t="s">
        <v>2805</v>
      </c>
      <c r="Z165" s="176" t="s">
        <v>2805</v>
      </c>
      <c r="AA165" s="176" t="s">
        <v>2805</v>
      </c>
      <c r="AB165" s="176" t="str">
        <f>_xlfn.IFNA(VLOOKUP(C165,'INFORM Severity - hidden'!$C$5:$G$155,5,FALSE),"-")</f>
        <v>-</v>
      </c>
    </row>
    <row r="166" spans="1:28" x14ac:dyDescent="0.3">
      <c r="A166" s="11" t="s">
        <v>215</v>
      </c>
      <c r="B166" s="11" t="s">
        <v>850</v>
      </c>
      <c r="C166" s="11" t="s">
        <v>746</v>
      </c>
      <c r="D166" s="175" t="str">
        <f t="shared" si="2"/>
        <v>-</v>
      </c>
      <c r="E166" s="176" t="s">
        <v>2805</v>
      </c>
      <c r="F166" s="176" t="s">
        <v>446</v>
      </c>
      <c r="G166" s="176" t="s">
        <v>446</v>
      </c>
      <c r="H166" s="176" t="s">
        <v>446</v>
      </c>
      <c r="I166" s="176" t="s">
        <v>446</v>
      </c>
      <c r="J166" s="176" t="s">
        <v>446</v>
      </c>
      <c r="K166" s="176" t="s">
        <v>446</v>
      </c>
      <c r="L166" s="176" t="s">
        <v>446</v>
      </c>
      <c r="M166" s="176" t="s">
        <v>446</v>
      </c>
      <c r="N166" s="176" t="s">
        <v>446</v>
      </c>
      <c r="O166" s="176" t="s">
        <v>446</v>
      </c>
      <c r="P166" s="176" t="s">
        <v>446</v>
      </c>
      <c r="Q166" s="176" t="s">
        <v>446</v>
      </c>
      <c r="R166" s="176" t="s">
        <v>446</v>
      </c>
      <c r="S166" s="176" t="s">
        <v>446</v>
      </c>
      <c r="T166" s="176" t="s">
        <v>446</v>
      </c>
      <c r="U166" s="176" t="s">
        <v>446</v>
      </c>
      <c r="V166" s="176" t="s">
        <v>446</v>
      </c>
      <c r="W166" s="176" t="s">
        <v>446</v>
      </c>
      <c r="X166" s="176" t="s">
        <v>446</v>
      </c>
      <c r="Y166" s="176" t="s">
        <v>446</v>
      </c>
      <c r="Z166" s="176" t="s">
        <v>446</v>
      </c>
      <c r="AA166" s="176" t="s">
        <v>446</v>
      </c>
      <c r="AB166" s="176" t="str">
        <f>_xlfn.IFNA(VLOOKUP(C166,'INFORM Severity - hidden'!$C$5:$G$155,5,FALSE),"-")</f>
        <v>x</v>
      </c>
    </row>
    <row r="167" spans="1:28" x14ac:dyDescent="0.3">
      <c r="A167" s="11" t="s">
        <v>2881</v>
      </c>
      <c r="B167" s="11" t="s">
        <v>982</v>
      </c>
      <c r="C167" s="11" t="s">
        <v>2882</v>
      </c>
      <c r="D167" s="175" t="str">
        <f t="shared" si="2"/>
        <v>-</v>
      </c>
      <c r="E167" s="176" t="s">
        <v>2805</v>
      </c>
      <c r="F167" s="176" t="s">
        <v>2805</v>
      </c>
      <c r="G167" s="176" t="s">
        <v>2805</v>
      </c>
      <c r="H167" s="176" t="s">
        <v>2805</v>
      </c>
      <c r="I167" s="176" t="s">
        <v>2805</v>
      </c>
      <c r="J167" s="176" t="s">
        <v>2805</v>
      </c>
      <c r="K167" s="176" t="s">
        <v>2805</v>
      </c>
      <c r="L167" s="176" t="s">
        <v>2805</v>
      </c>
      <c r="M167" s="176" t="s">
        <v>2805</v>
      </c>
      <c r="N167" s="176" t="s">
        <v>2805</v>
      </c>
      <c r="O167" s="176" t="s">
        <v>2805</v>
      </c>
      <c r="P167" s="176" t="s">
        <v>2805</v>
      </c>
      <c r="Q167" s="176" t="s">
        <v>2805</v>
      </c>
      <c r="R167" s="176" t="s">
        <v>2805</v>
      </c>
      <c r="S167" s="176" t="s">
        <v>2805</v>
      </c>
      <c r="T167" s="176" t="s">
        <v>2805</v>
      </c>
      <c r="U167" s="176" t="s">
        <v>2805</v>
      </c>
      <c r="V167" s="176" t="s">
        <v>2805</v>
      </c>
      <c r="W167" s="176" t="s">
        <v>2805</v>
      </c>
      <c r="X167" s="176" t="s">
        <v>2805</v>
      </c>
      <c r="Y167" s="176" t="s">
        <v>2805</v>
      </c>
      <c r="Z167" s="176" t="s">
        <v>2805</v>
      </c>
      <c r="AA167" s="176" t="s">
        <v>2805</v>
      </c>
      <c r="AB167" s="176" t="str">
        <f>_xlfn.IFNA(VLOOKUP(C167,'INFORM Severity - hidden'!$C$5:$G$155,5,FALSE),"-")</f>
        <v>-</v>
      </c>
    </row>
    <row r="168" spans="1:28" x14ac:dyDescent="0.3">
      <c r="A168" s="11" t="s">
        <v>189</v>
      </c>
      <c r="B168" s="11" t="s">
        <v>1169</v>
      </c>
      <c r="C168" s="11" t="s">
        <v>2873</v>
      </c>
      <c r="D168" s="175" t="str">
        <f t="shared" si="2"/>
        <v>-</v>
      </c>
      <c r="E168" s="176" t="s">
        <v>2805</v>
      </c>
      <c r="F168" s="176">
        <v>2.8</v>
      </c>
      <c r="G168" s="176">
        <v>2.8</v>
      </c>
      <c r="H168" s="176">
        <v>2.9</v>
      </c>
      <c r="I168" s="176">
        <v>2.9</v>
      </c>
      <c r="J168" s="176" t="s">
        <v>2805</v>
      </c>
      <c r="K168" s="176" t="s">
        <v>2805</v>
      </c>
      <c r="L168" s="176" t="s">
        <v>2805</v>
      </c>
      <c r="M168" s="176" t="s">
        <v>2805</v>
      </c>
      <c r="N168" s="176" t="s">
        <v>2805</v>
      </c>
      <c r="O168" s="176" t="s">
        <v>2805</v>
      </c>
      <c r="P168" s="176" t="s">
        <v>2805</v>
      </c>
      <c r="Q168" s="176" t="s">
        <v>2805</v>
      </c>
      <c r="R168" s="176" t="s">
        <v>2805</v>
      </c>
      <c r="S168" s="176" t="s">
        <v>2805</v>
      </c>
      <c r="T168" s="176" t="s">
        <v>2805</v>
      </c>
      <c r="U168" s="176" t="s">
        <v>2805</v>
      </c>
      <c r="V168" s="176" t="s">
        <v>2805</v>
      </c>
      <c r="W168" s="176" t="s">
        <v>2805</v>
      </c>
      <c r="X168" s="176" t="s">
        <v>2805</v>
      </c>
      <c r="Y168" s="176" t="s">
        <v>2805</v>
      </c>
      <c r="Z168" s="176" t="s">
        <v>2805</v>
      </c>
      <c r="AA168" s="176" t="s">
        <v>2805</v>
      </c>
      <c r="AB168" s="176" t="str">
        <f>_xlfn.IFNA(VLOOKUP(C168,'INFORM Severity - hidden'!$C$5:$G$155,5,FALSE),"-")</f>
        <v>-</v>
      </c>
    </row>
    <row r="169" spans="1:28" x14ac:dyDescent="0.3">
      <c r="A169" s="11" t="s">
        <v>189</v>
      </c>
      <c r="B169" s="11" t="s">
        <v>845</v>
      </c>
      <c r="C169" s="11" t="s">
        <v>2714</v>
      </c>
      <c r="D169" s="175" t="str">
        <f t="shared" si="2"/>
        <v>Stable</v>
      </c>
      <c r="E169" s="176" t="s">
        <v>2805</v>
      </c>
      <c r="F169" s="176">
        <v>3</v>
      </c>
      <c r="G169" s="176">
        <v>3</v>
      </c>
      <c r="H169" s="176">
        <v>2.9</v>
      </c>
      <c r="I169" s="176">
        <v>2.9</v>
      </c>
      <c r="J169" s="176">
        <v>2.9</v>
      </c>
      <c r="K169" s="176">
        <v>2.8</v>
      </c>
      <c r="L169" s="176">
        <v>2.8</v>
      </c>
      <c r="M169" s="176">
        <v>2.6</v>
      </c>
      <c r="N169" s="176">
        <v>2.4</v>
      </c>
      <c r="O169" s="176">
        <v>2.4</v>
      </c>
      <c r="P169" s="176">
        <v>2.4</v>
      </c>
      <c r="Q169" s="176">
        <v>2.7</v>
      </c>
      <c r="R169" s="176">
        <v>2.7</v>
      </c>
      <c r="S169" s="176">
        <v>2.7</v>
      </c>
      <c r="T169" s="176">
        <v>2.7</v>
      </c>
      <c r="U169" s="176">
        <v>2.6</v>
      </c>
      <c r="V169" s="176">
        <v>2.6</v>
      </c>
      <c r="W169" s="176">
        <v>2.6</v>
      </c>
      <c r="X169" s="176">
        <v>2.6</v>
      </c>
      <c r="Y169" s="176">
        <v>2.6</v>
      </c>
      <c r="Z169" s="176">
        <v>2.6</v>
      </c>
      <c r="AA169" s="176">
        <v>2.5</v>
      </c>
      <c r="AB169" s="176">
        <f>_xlfn.IFNA(VLOOKUP(C169,'INFORM Severity - hidden'!$C$5:$G$155,5,FALSE),"-")</f>
        <v>2.5</v>
      </c>
    </row>
    <row r="170" spans="1:28" x14ac:dyDescent="0.3">
      <c r="A170" s="11" t="s">
        <v>189</v>
      </c>
      <c r="B170" s="11" t="s">
        <v>846</v>
      </c>
      <c r="C170" s="11" t="s">
        <v>2947</v>
      </c>
      <c r="D170" s="175" t="str">
        <f t="shared" si="2"/>
        <v>-</v>
      </c>
      <c r="E170" s="176" t="s">
        <v>2805</v>
      </c>
      <c r="F170" s="176">
        <v>1.7</v>
      </c>
      <c r="G170" s="176">
        <v>1.8</v>
      </c>
      <c r="H170" s="176">
        <v>2.2999999999999998</v>
      </c>
      <c r="I170" s="176">
        <v>2.4</v>
      </c>
      <c r="J170" s="176" t="s">
        <v>2805</v>
      </c>
      <c r="K170" s="176" t="s">
        <v>2805</v>
      </c>
      <c r="L170" s="176" t="s">
        <v>2805</v>
      </c>
      <c r="M170" s="176" t="s">
        <v>2805</v>
      </c>
      <c r="N170" s="176" t="s">
        <v>2805</v>
      </c>
      <c r="O170" s="176" t="s">
        <v>2805</v>
      </c>
      <c r="P170" s="176" t="s">
        <v>2805</v>
      </c>
      <c r="Q170" s="176" t="s">
        <v>2805</v>
      </c>
      <c r="R170" s="176" t="s">
        <v>2805</v>
      </c>
      <c r="S170" s="176" t="s">
        <v>2805</v>
      </c>
      <c r="T170" s="176" t="s">
        <v>2805</v>
      </c>
      <c r="U170" s="176" t="s">
        <v>2805</v>
      </c>
      <c r="V170" s="176" t="s">
        <v>2805</v>
      </c>
      <c r="W170" s="176" t="s">
        <v>2805</v>
      </c>
      <c r="X170" s="176" t="s">
        <v>2805</v>
      </c>
      <c r="Y170" s="176" t="s">
        <v>2805</v>
      </c>
      <c r="Z170" s="176" t="s">
        <v>2805</v>
      </c>
      <c r="AA170" s="176" t="s">
        <v>2805</v>
      </c>
      <c r="AB170" s="176" t="str">
        <f>_xlfn.IFNA(VLOOKUP(C170,'INFORM Severity - hidden'!$C$5:$G$155,5,FALSE),"-")</f>
        <v>-</v>
      </c>
    </row>
    <row r="171" spans="1:28" x14ac:dyDescent="0.3">
      <c r="A171" s="11" t="s">
        <v>189</v>
      </c>
      <c r="B171" s="11" t="s">
        <v>2035</v>
      </c>
      <c r="C171" s="11" t="s">
        <v>2079</v>
      </c>
      <c r="D171" s="175" t="str">
        <f t="shared" si="2"/>
        <v>-</v>
      </c>
      <c r="E171" s="176" t="s">
        <v>2805</v>
      </c>
      <c r="F171" s="176" t="s">
        <v>2805</v>
      </c>
      <c r="G171" s="176" t="s">
        <v>2805</v>
      </c>
      <c r="H171" s="176" t="s">
        <v>2805</v>
      </c>
      <c r="I171" s="176" t="s">
        <v>2805</v>
      </c>
      <c r="J171" s="176" t="s">
        <v>2805</v>
      </c>
      <c r="K171" s="176" t="s">
        <v>2805</v>
      </c>
      <c r="L171" s="176" t="s">
        <v>2805</v>
      </c>
      <c r="M171" s="176" t="s">
        <v>2805</v>
      </c>
      <c r="N171" s="176" t="s">
        <v>2805</v>
      </c>
      <c r="O171" s="176" t="s">
        <v>2805</v>
      </c>
      <c r="P171" s="176" t="s">
        <v>2805</v>
      </c>
      <c r="Q171" s="176" t="s">
        <v>2805</v>
      </c>
      <c r="R171" s="176">
        <v>1.3</v>
      </c>
      <c r="S171" s="176">
        <v>1.3</v>
      </c>
      <c r="T171" s="176">
        <v>1.3</v>
      </c>
      <c r="U171" s="176">
        <v>1.3</v>
      </c>
      <c r="V171" s="176">
        <v>1.3</v>
      </c>
      <c r="W171" s="176">
        <v>1.3</v>
      </c>
      <c r="X171" s="176">
        <v>1.3</v>
      </c>
      <c r="Y171" s="176">
        <v>1.3</v>
      </c>
      <c r="Z171" s="176">
        <v>1.3</v>
      </c>
      <c r="AA171" s="176">
        <v>1.1000000000000001</v>
      </c>
      <c r="AB171" s="176" t="str">
        <f>_xlfn.IFNA(VLOOKUP(C171,'INFORM Severity - hidden'!$C$5:$G$155,5,FALSE),"-")</f>
        <v>-</v>
      </c>
    </row>
    <row r="172" spans="1:28" x14ac:dyDescent="0.3">
      <c r="A172" s="11" t="s">
        <v>189</v>
      </c>
      <c r="B172" s="11" t="s">
        <v>4219</v>
      </c>
      <c r="C172" s="11" t="s">
        <v>2080</v>
      </c>
      <c r="D172" s="175" t="str">
        <f t="shared" si="2"/>
        <v>-</v>
      </c>
      <c r="E172" s="176" t="s">
        <v>2805</v>
      </c>
      <c r="F172" s="176" t="s">
        <v>2805</v>
      </c>
      <c r="G172" s="176" t="s">
        <v>2805</v>
      </c>
      <c r="H172" s="176" t="s">
        <v>2805</v>
      </c>
      <c r="I172" s="176" t="s">
        <v>2805</v>
      </c>
      <c r="J172" s="176" t="s">
        <v>2805</v>
      </c>
      <c r="K172" s="176" t="s">
        <v>2805</v>
      </c>
      <c r="L172" s="176" t="s">
        <v>2805</v>
      </c>
      <c r="M172" s="176" t="s">
        <v>2805</v>
      </c>
      <c r="N172" s="176" t="s">
        <v>2805</v>
      </c>
      <c r="O172" s="176" t="s">
        <v>2805</v>
      </c>
      <c r="P172" s="176" t="s">
        <v>2805</v>
      </c>
      <c r="Q172" s="176" t="s">
        <v>2805</v>
      </c>
      <c r="R172" s="176">
        <v>2.5</v>
      </c>
      <c r="S172" s="176">
        <v>2.5</v>
      </c>
      <c r="T172" s="176">
        <v>2.5</v>
      </c>
      <c r="U172" s="176">
        <v>2.5</v>
      </c>
      <c r="V172" s="176">
        <v>2.6</v>
      </c>
      <c r="W172" s="176">
        <v>2.6</v>
      </c>
      <c r="X172" s="176">
        <v>2.6</v>
      </c>
      <c r="Y172" s="176">
        <v>2.6</v>
      </c>
      <c r="Z172" s="176">
        <v>2.6</v>
      </c>
      <c r="AA172" s="176">
        <v>2.5</v>
      </c>
      <c r="AB172" s="176" t="str">
        <f>_xlfn.IFNA(VLOOKUP(C172,'INFORM Severity - hidden'!$C$5:$G$155,5,FALSE),"-")</f>
        <v>-</v>
      </c>
    </row>
    <row r="173" spans="1:28" x14ac:dyDescent="0.3">
      <c r="A173" s="11" t="s">
        <v>195</v>
      </c>
      <c r="B173" s="11" t="s">
        <v>982</v>
      </c>
      <c r="C173" s="11" t="s">
        <v>2876</v>
      </c>
      <c r="D173" s="175" t="str">
        <f t="shared" si="2"/>
        <v>-</v>
      </c>
      <c r="E173" s="176" t="s">
        <v>2805</v>
      </c>
      <c r="F173" s="176" t="s">
        <v>2805</v>
      </c>
      <c r="G173" s="176" t="s">
        <v>2805</v>
      </c>
      <c r="H173" s="176" t="s">
        <v>2805</v>
      </c>
      <c r="I173" s="176" t="s">
        <v>2805</v>
      </c>
      <c r="J173" s="176" t="s">
        <v>2805</v>
      </c>
      <c r="K173" s="176" t="s">
        <v>2805</v>
      </c>
      <c r="L173" s="176" t="s">
        <v>2805</v>
      </c>
      <c r="M173" s="176" t="s">
        <v>2805</v>
      </c>
      <c r="N173" s="176" t="s">
        <v>2805</v>
      </c>
      <c r="O173" s="176" t="s">
        <v>2805</v>
      </c>
      <c r="P173" s="176" t="s">
        <v>2805</v>
      </c>
      <c r="Q173" s="176" t="s">
        <v>2805</v>
      </c>
      <c r="R173" s="176" t="s">
        <v>2805</v>
      </c>
      <c r="S173" s="176" t="s">
        <v>2805</v>
      </c>
      <c r="T173" s="176" t="s">
        <v>2805</v>
      </c>
      <c r="U173" s="176" t="s">
        <v>2805</v>
      </c>
      <c r="V173" s="176" t="s">
        <v>2805</v>
      </c>
      <c r="W173" s="176" t="s">
        <v>2805</v>
      </c>
      <c r="X173" s="176" t="s">
        <v>2805</v>
      </c>
      <c r="Y173" s="176" t="s">
        <v>2805</v>
      </c>
      <c r="Z173" s="176" t="s">
        <v>2805</v>
      </c>
      <c r="AA173" s="176" t="s">
        <v>2805</v>
      </c>
      <c r="AB173" s="176" t="str">
        <f>_xlfn.IFNA(VLOOKUP(C173,'INFORM Severity - hidden'!$C$5:$G$155,5,FALSE),"-")</f>
        <v>-</v>
      </c>
    </row>
    <row r="174" spans="1:28" x14ac:dyDescent="0.3">
      <c r="A174" s="11" t="s">
        <v>207</v>
      </c>
      <c r="B174" s="11" t="s">
        <v>1775</v>
      </c>
      <c r="C174" s="11" t="s">
        <v>1776</v>
      </c>
      <c r="D174" s="175" t="str">
        <f t="shared" si="2"/>
        <v>-</v>
      </c>
      <c r="E174" s="176" t="s">
        <v>2805</v>
      </c>
      <c r="F174" s="176" t="s">
        <v>2805</v>
      </c>
      <c r="G174" s="176" t="s">
        <v>2805</v>
      </c>
      <c r="H174" s="176" t="s">
        <v>2805</v>
      </c>
      <c r="I174" s="176" t="s">
        <v>2805</v>
      </c>
      <c r="J174" s="176" t="s">
        <v>2805</v>
      </c>
      <c r="K174" s="176" t="s">
        <v>2805</v>
      </c>
      <c r="L174" s="176" t="s">
        <v>2805</v>
      </c>
      <c r="M174" s="176" t="s">
        <v>2805</v>
      </c>
      <c r="N174" s="176" t="s">
        <v>2805</v>
      </c>
      <c r="O174" s="176" t="s">
        <v>446</v>
      </c>
      <c r="P174" s="176" t="s">
        <v>446</v>
      </c>
      <c r="Q174" s="176" t="s">
        <v>446</v>
      </c>
      <c r="R174" s="176" t="s">
        <v>446</v>
      </c>
      <c r="S174" s="176" t="s">
        <v>446</v>
      </c>
      <c r="T174" s="176" t="s">
        <v>446</v>
      </c>
      <c r="U174" s="176" t="s">
        <v>446</v>
      </c>
      <c r="V174" s="176" t="s">
        <v>446</v>
      </c>
      <c r="W174" s="176" t="s">
        <v>446</v>
      </c>
      <c r="X174" s="176" t="s">
        <v>446</v>
      </c>
      <c r="Y174" s="176" t="s">
        <v>446</v>
      </c>
      <c r="Z174" s="176" t="s">
        <v>446</v>
      </c>
      <c r="AA174" s="176" t="s">
        <v>446</v>
      </c>
      <c r="AB174" s="176" t="str">
        <f>_xlfn.IFNA(VLOOKUP(C174,'INFORM Severity - hidden'!$C$5:$G$155,5,FALSE),"-")</f>
        <v>x</v>
      </c>
    </row>
    <row r="175" spans="1:28" x14ac:dyDescent="0.3">
      <c r="A175" s="11" t="s">
        <v>207</v>
      </c>
      <c r="B175" s="11" t="s">
        <v>1778</v>
      </c>
      <c r="C175" s="11" t="s">
        <v>1671</v>
      </c>
      <c r="D175" s="175" t="str">
        <f t="shared" si="2"/>
        <v>-</v>
      </c>
      <c r="E175" s="176" t="s">
        <v>2805</v>
      </c>
      <c r="F175" s="176" t="s">
        <v>2805</v>
      </c>
      <c r="G175" s="176" t="s">
        <v>2805</v>
      </c>
      <c r="H175" s="176" t="s">
        <v>2805</v>
      </c>
      <c r="I175" s="176" t="s">
        <v>2805</v>
      </c>
      <c r="J175" s="176" t="s">
        <v>2805</v>
      </c>
      <c r="K175" s="176" t="s">
        <v>2805</v>
      </c>
      <c r="L175" s="176" t="s">
        <v>2805</v>
      </c>
      <c r="M175" s="176" t="s">
        <v>2805</v>
      </c>
      <c r="N175" s="176" t="s">
        <v>2805</v>
      </c>
      <c r="O175" s="176" t="s">
        <v>446</v>
      </c>
      <c r="P175" s="176" t="s">
        <v>446</v>
      </c>
      <c r="Q175" s="176" t="s">
        <v>446</v>
      </c>
      <c r="R175" s="176" t="s">
        <v>446</v>
      </c>
      <c r="S175" s="176" t="s">
        <v>446</v>
      </c>
      <c r="T175" s="176" t="s">
        <v>446</v>
      </c>
      <c r="U175" s="176" t="s">
        <v>446</v>
      </c>
      <c r="V175" s="176" t="s">
        <v>446</v>
      </c>
      <c r="W175" s="176" t="s">
        <v>446</v>
      </c>
      <c r="X175" s="176" t="s">
        <v>446</v>
      </c>
      <c r="Y175" s="176" t="s">
        <v>446</v>
      </c>
      <c r="Z175" s="176" t="s">
        <v>446</v>
      </c>
      <c r="AA175" s="176" t="s">
        <v>446</v>
      </c>
      <c r="AB175" s="176" t="str">
        <f>_xlfn.IFNA(VLOOKUP(C175,'INFORM Severity - hidden'!$C$5:$G$155,5,FALSE),"-")</f>
        <v>x</v>
      </c>
    </row>
    <row r="176" spans="1:28" x14ac:dyDescent="0.3">
      <c r="A176" s="11" t="s">
        <v>207</v>
      </c>
      <c r="B176" s="11" t="s">
        <v>1779</v>
      </c>
      <c r="C176" s="11" t="s">
        <v>1673</v>
      </c>
      <c r="D176" s="175" t="str">
        <f t="shared" si="2"/>
        <v>-</v>
      </c>
      <c r="E176" s="176" t="s">
        <v>2805</v>
      </c>
      <c r="F176" s="176" t="s">
        <v>2805</v>
      </c>
      <c r="G176" s="176" t="s">
        <v>2805</v>
      </c>
      <c r="H176" s="176" t="s">
        <v>2805</v>
      </c>
      <c r="I176" s="176" t="s">
        <v>2805</v>
      </c>
      <c r="J176" s="176" t="s">
        <v>2805</v>
      </c>
      <c r="K176" s="176" t="s">
        <v>2805</v>
      </c>
      <c r="L176" s="176" t="s">
        <v>2805</v>
      </c>
      <c r="M176" s="176" t="s">
        <v>2805</v>
      </c>
      <c r="N176" s="176" t="s">
        <v>2805</v>
      </c>
      <c r="O176" s="176" t="s">
        <v>446</v>
      </c>
      <c r="P176" s="176" t="s">
        <v>446</v>
      </c>
      <c r="Q176" s="176" t="s">
        <v>446</v>
      </c>
      <c r="R176" s="176" t="s">
        <v>446</v>
      </c>
      <c r="S176" s="176" t="s">
        <v>446</v>
      </c>
      <c r="T176" s="176" t="s">
        <v>446</v>
      </c>
      <c r="U176" s="176" t="s">
        <v>446</v>
      </c>
      <c r="V176" s="176" t="s">
        <v>446</v>
      </c>
      <c r="W176" s="176" t="s">
        <v>446</v>
      </c>
      <c r="X176" s="176" t="s">
        <v>446</v>
      </c>
      <c r="Y176" s="176" t="s">
        <v>446</v>
      </c>
      <c r="Z176" s="176" t="s">
        <v>446</v>
      </c>
      <c r="AA176" s="176" t="s">
        <v>446</v>
      </c>
      <c r="AB176" s="176" t="str">
        <f>_xlfn.IFNA(VLOOKUP(C176,'INFORM Severity - hidden'!$C$5:$G$155,5,FALSE),"-")</f>
        <v>x</v>
      </c>
    </row>
    <row r="177" spans="1:28" x14ac:dyDescent="0.3">
      <c r="A177" s="11" t="s">
        <v>207</v>
      </c>
      <c r="B177" s="11" t="s">
        <v>3874</v>
      </c>
      <c r="C177" s="11" t="s">
        <v>3880</v>
      </c>
      <c r="D177" s="175" t="str">
        <f t="shared" si="2"/>
        <v>-</v>
      </c>
      <c r="E177" s="176" t="s">
        <v>2805</v>
      </c>
      <c r="F177" s="176" t="s">
        <v>2805</v>
      </c>
      <c r="G177" s="176" t="s">
        <v>2805</v>
      </c>
      <c r="H177" s="176" t="s">
        <v>2805</v>
      </c>
      <c r="I177" s="176" t="s">
        <v>2805</v>
      </c>
      <c r="J177" s="176" t="s">
        <v>2805</v>
      </c>
      <c r="K177" s="176" t="s">
        <v>2805</v>
      </c>
      <c r="L177" s="176" t="s">
        <v>2805</v>
      </c>
      <c r="M177" s="176" t="s">
        <v>2805</v>
      </c>
      <c r="N177" s="176" t="s">
        <v>2805</v>
      </c>
      <c r="O177" s="176" t="s">
        <v>2805</v>
      </c>
      <c r="P177" s="176" t="s">
        <v>2805</v>
      </c>
      <c r="Q177" s="176" t="s">
        <v>2805</v>
      </c>
      <c r="R177" s="176" t="s">
        <v>2805</v>
      </c>
      <c r="S177" s="176" t="s">
        <v>2805</v>
      </c>
      <c r="T177" s="176" t="s">
        <v>2805</v>
      </c>
      <c r="U177" s="176" t="s">
        <v>2805</v>
      </c>
      <c r="V177" s="176" t="s">
        <v>2805</v>
      </c>
      <c r="W177" s="176" t="s">
        <v>2805</v>
      </c>
      <c r="X177" s="176" t="s">
        <v>2805</v>
      </c>
      <c r="Y177" s="176" t="s">
        <v>2805</v>
      </c>
      <c r="Z177" s="176" t="s">
        <v>2805</v>
      </c>
      <c r="AA177" s="176">
        <v>1.7</v>
      </c>
      <c r="AB177" s="176">
        <f>_xlfn.IFNA(VLOOKUP(C177,'INFORM Severity - hidden'!$C$5:$G$155,5,FALSE),"-")</f>
        <v>1.7</v>
      </c>
    </row>
    <row r="178" spans="1:28" x14ac:dyDescent="0.3">
      <c r="A178" s="11" t="s">
        <v>201</v>
      </c>
      <c r="B178" s="11" t="s">
        <v>982</v>
      </c>
      <c r="C178" s="11" t="s">
        <v>2877</v>
      </c>
      <c r="D178" s="175" t="str">
        <f t="shared" si="2"/>
        <v>-</v>
      </c>
      <c r="E178" s="176" t="s">
        <v>2805</v>
      </c>
      <c r="F178" s="176" t="s">
        <v>2805</v>
      </c>
      <c r="G178" s="176" t="s">
        <v>2805</v>
      </c>
      <c r="H178" s="176" t="s">
        <v>2805</v>
      </c>
      <c r="I178" s="176" t="s">
        <v>2805</v>
      </c>
      <c r="J178" s="176" t="s">
        <v>2805</v>
      </c>
      <c r="K178" s="176" t="s">
        <v>2805</v>
      </c>
      <c r="L178" s="176" t="s">
        <v>2805</v>
      </c>
      <c r="M178" s="176" t="s">
        <v>2805</v>
      </c>
      <c r="N178" s="176" t="s">
        <v>2805</v>
      </c>
      <c r="O178" s="176" t="s">
        <v>2805</v>
      </c>
      <c r="P178" s="176" t="s">
        <v>2805</v>
      </c>
      <c r="Q178" s="176" t="s">
        <v>2805</v>
      </c>
      <c r="R178" s="176" t="s">
        <v>2805</v>
      </c>
      <c r="S178" s="176" t="s">
        <v>2805</v>
      </c>
      <c r="T178" s="176" t="s">
        <v>2805</v>
      </c>
      <c r="U178" s="176" t="s">
        <v>2805</v>
      </c>
      <c r="V178" s="176" t="s">
        <v>2805</v>
      </c>
      <c r="W178" s="176" t="s">
        <v>2805</v>
      </c>
      <c r="X178" s="176" t="s">
        <v>2805</v>
      </c>
      <c r="Y178" s="176" t="s">
        <v>2805</v>
      </c>
      <c r="Z178" s="176" t="s">
        <v>2805</v>
      </c>
      <c r="AA178" s="176" t="s">
        <v>2805</v>
      </c>
      <c r="AB178" s="176" t="str">
        <f>_xlfn.IFNA(VLOOKUP(C178,'INFORM Severity - hidden'!$C$5:$G$155,5,FALSE),"-")</f>
        <v>-</v>
      </c>
    </row>
    <row r="179" spans="1:28" x14ac:dyDescent="0.3">
      <c r="A179" s="11" t="s">
        <v>197</v>
      </c>
      <c r="B179" s="11" t="s">
        <v>1170</v>
      </c>
      <c r="C179" s="11" t="s">
        <v>648</v>
      </c>
      <c r="D179" s="175" t="str">
        <f t="shared" si="2"/>
        <v>Stable</v>
      </c>
      <c r="E179" s="176">
        <v>3.6</v>
      </c>
      <c r="F179" s="176">
        <v>3.8</v>
      </c>
      <c r="G179" s="176">
        <v>3.8</v>
      </c>
      <c r="H179" s="176">
        <v>3.6</v>
      </c>
      <c r="I179" s="176">
        <v>3.6</v>
      </c>
      <c r="J179" s="176">
        <v>3.6</v>
      </c>
      <c r="K179" s="176">
        <v>3.6</v>
      </c>
      <c r="L179" s="176">
        <v>3.7</v>
      </c>
      <c r="M179" s="176">
        <v>3.7</v>
      </c>
      <c r="N179" s="176">
        <v>3.8</v>
      </c>
      <c r="O179" s="176">
        <v>3.8</v>
      </c>
      <c r="P179" s="176">
        <v>3.8</v>
      </c>
      <c r="Q179" s="176">
        <v>3.8</v>
      </c>
      <c r="R179" s="176">
        <v>3.8</v>
      </c>
      <c r="S179" s="176">
        <v>3.8</v>
      </c>
      <c r="T179" s="176">
        <v>3.8</v>
      </c>
      <c r="U179" s="176">
        <v>3.8</v>
      </c>
      <c r="V179" s="176">
        <v>3.8</v>
      </c>
      <c r="W179" s="176">
        <v>3.8</v>
      </c>
      <c r="X179" s="176">
        <v>3.8</v>
      </c>
      <c r="Y179" s="176">
        <v>3.8</v>
      </c>
      <c r="Z179" s="176">
        <v>3.8</v>
      </c>
      <c r="AA179" s="176">
        <v>3.8</v>
      </c>
      <c r="AB179" s="176">
        <f>_xlfn.IFNA(VLOOKUP(C179,'INFORM Severity - hidden'!$C$5:$G$155,5,FALSE),"-")</f>
        <v>3.8</v>
      </c>
    </row>
    <row r="180" spans="1:28" x14ac:dyDescent="0.3">
      <c r="A180" s="11" t="s">
        <v>362</v>
      </c>
      <c r="B180" s="11" t="s">
        <v>1236</v>
      </c>
      <c r="C180" s="11" t="s">
        <v>649</v>
      </c>
      <c r="D180" s="175" t="str">
        <f t="shared" si="2"/>
        <v>Decreasing</v>
      </c>
      <c r="E180" s="176" t="s">
        <v>2805</v>
      </c>
      <c r="F180" s="176">
        <v>3.2</v>
      </c>
      <c r="G180" s="176">
        <v>3.2</v>
      </c>
      <c r="H180" s="176">
        <v>3.2</v>
      </c>
      <c r="I180" s="176">
        <v>3.3</v>
      </c>
      <c r="J180" s="176">
        <v>3.3</v>
      </c>
      <c r="K180" s="176">
        <v>3.3</v>
      </c>
      <c r="L180" s="176">
        <v>3.3</v>
      </c>
      <c r="M180" s="176">
        <v>3.3</v>
      </c>
      <c r="N180" s="176">
        <v>3.4</v>
      </c>
      <c r="O180" s="176">
        <v>3.4</v>
      </c>
      <c r="P180" s="176">
        <v>3.4</v>
      </c>
      <c r="Q180" s="176">
        <v>3.4</v>
      </c>
      <c r="R180" s="176">
        <v>3.4</v>
      </c>
      <c r="S180" s="176">
        <v>3.6</v>
      </c>
      <c r="T180" s="176">
        <v>3.6</v>
      </c>
      <c r="U180" s="176">
        <v>3.6</v>
      </c>
      <c r="V180" s="176">
        <v>3.6</v>
      </c>
      <c r="W180" s="176">
        <v>3.6</v>
      </c>
      <c r="X180" s="176">
        <v>3.5</v>
      </c>
      <c r="Y180" s="176">
        <v>3.5</v>
      </c>
      <c r="Z180" s="176">
        <v>3.5</v>
      </c>
      <c r="AA180" s="176">
        <v>3.5</v>
      </c>
      <c r="AB180" s="176">
        <f>_xlfn.IFNA(VLOOKUP(C180,'INFORM Severity - hidden'!$C$5:$G$155,5,FALSE),"-")</f>
        <v>3.5</v>
      </c>
    </row>
    <row r="181" spans="1:28" x14ac:dyDescent="0.3">
      <c r="A181" s="11" t="s">
        <v>362</v>
      </c>
      <c r="B181" s="11" t="s">
        <v>713</v>
      </c>
      <c r="C181" s="11" t="s">
        <v>724</v>
      </c>
      <c r="D181" s="175" t="str">
        <f t="shared" si="2"/>
        <v>Stable</v>
      </c>
      <c r="E181" s="176" t="s">
        <v>2805</v>
      </c>
      <c r="F181" s="176">
        <v>3.3</v>
      </c>
      <c r="G181" s="176">
        <v>3.3</v>
      </c>
      <c r="H181" s="176">
        <v>3.1</v>
      </c>
      <c r="I181" s="176">
        <v>3.2</v>
      </c>
      <c r="J181" s="176">
        <v>3.2</v>
      </c>
      <c r="K181" s="176">
        <v>3.2</v>
      </c>
      <c r="L181" s="176">
        <v>3.2</v>
      </c>
      <c r="M181" s="176">
        <v>3.2</v>
      </c>
      <c r="N181" s="176">
        <v>3.5</v>
      </c>
      <c r="O181" s="176">
        <v>3.5</v>
      </c>
      <c r="P181" s="176">
        <v>3.4</v>
      </c>
      <c r="Q181" s="176">
        <v>3.5</v>
      </c>
      <c r="R181" s="176">
        <v>3.5</v>
      </c>
      <c r="S181" s="176">
        <v>3.5</v>
      </c>
      <c r="T181" s="176">
        <v>3.5</v>
      </c>
      <c r="U181" s="176">
        <v>3.5</v>
      </c>
      <c r="V181" s="176">
        <v>3.5</v>
      </c>
      <c r="W181" s="176">
        <v>3.5</v>
      </c>
      <c r="X181" s="176">
        <v>3.5</v>
      </c>
      <c r="Y181" s="176">
        <v>3.5</v>
      </c>
      <c r="Z181" s="176">
        <v>3.5</v>
      </c>
      <c r="AA181" s="176">
        <v>3.5</v>
      </c>
      <c r="AB181" s="176">
        <f>_xlfn.IFNA(VLOOKUP(C181,'INFORM Severity - hidden'!$C$5:$G$155,5,FALSE),"-")</f>
        <v>3.5</v>
      </c>
    </row>
    <row r="182" spans="1:28" x14ac:dyDescent="0.3">
      <c r="A182" s="11" t="s">
        <v>362</v>
      </c>
      <c r="B182" s="11" t="s">
        <v>714</v>
      </c>
      <c r="C182" s="11" t="s">
        <v>725</v>
      </c>
      <c r="D182" s="175" t="str">
        <f t="shared" si="2"/>
        <v>Stable</v>
      </c>
      <c r="E182" s="176" t="s">
        <v>2805</v>
      </c>
      <c r="F182" s="176">
        <v>2.6</v>
      </c>
      <c r="G182" s="176">
        <v>2.6</v>
      </c>
      <c r="H182" s="176">
        <v>2.2999999999999998</v>
      </c>
      <c r="I182" s="176">
        <v>2.4</v>
      </c>
      <c r="J182" s="176">
        <v>2.2999999999999998</v>
      </c>
      <c r="K182" s="176">
        <v>2.2999999999999998</v>
      </c>
      <c r="L182" s="176">
        <v>2.2999999999999998</v>
      </c>
      <c r="M182" s="176">
        <v>2.2999999999999998</v>
      </c>
      <c r="N182" s="176">
        <v>2.7</v>
      </c>
      <c r="O182" s="176">
        <v>2.7</v>
      </c>
      <c r="P182" s="176">
        <v>2.7</v>
      </c>
      <c r="Q182" s="176">
        <v>2.7</v>
      </c>
      <c r="R182" s="176">
        <v>2.7</v>
      </c>
      <c r="S182" s="176">
        <v>2.6</v>
      </c>
      <c r="T182" s="176">
        <v>2.6</v>
      </c>
      <c r="U182" s="176">
        <v>2.6</v>
      </c>
      <c r="V182" s="176">
        <v>2.6</v>
      </c>
      <c r="W182" s="176">
        <v>2.6</v>
      </c>
      <c r="X182" s="176">
        <v>2.6</v>
      </c>
      <c r="Y182" s="176">
        <v>2.6</v>
      </c>
      <c r="Z182" s="176">
        <v>2.6</v>
      </c>
      <c r="AA182" s="176">
        <v>2.6</v>
      </c>
      <c r="AB182" s="176">
        <f>_xlfn.IFNA(VLOOKUP(C182,'INFORM Severity - hidden'!$C$5:$G$155,5,FALSE),"-")</f>
        <v>2.6</v>
      </c>
    </row>
    <row r="183" spans="1:28" x14ac:dyDescent="0.3">
      <c r="A183" s="11" t="s">
        <v>213</v>
      </c>
      <c r="B183" s="11" t="s">
        <v>982</v>
      </c>
      <c r="C183" s="11" t="s">
        <v>2884</v>
      </c>
      <c r="D183" s="175" t="str">
        <f t="shared" si="2"/>
        <v>-</v>
      </c>
      <c r="E183" s="176" t="s">
        <v>2805</v>
      </c>
      <c r="F183" s="176" t="s">
        <v>2805</v>
      </c>
      <c r="G183" s="176" t="s">
        <v>2805</v>
      </c>
      <c r="H183" s="176" t="s">
        <v>2805</v>
      </c>
      <c r="I183" s="176" t="s">
        <v>2805</v>
      </c>
      <c r="J183" s="176" t="s">
        <v>2805</v>
      </c>
      <c r="K183" s="176" t="s">
        <v>2805</v>
      </c>
      <c r="L183" s="176" t="s">
        <v>2805</v>
      </c>
      <c r="M183" s="176" t="s">
        <v>2805</v>
      </c>
      <c r="N183" s="176" t="s">
        <v>2805</v>
      </c>
      <c r="O183" s="176" t="s">
        <v>2805</v>
      </c>
      <c r="P183" s="176" t="s">
        <v>2805</v>
      </c>
      <c r="Q183" s="176" t="s">
        <v>2805</v>
      </c>
      <c r="R183" s="176" t="s">
        <v>2805</v>
      </c>
      <c r="S183" s="176" t="s">
        <v>2805</v>
      </c>
      <c r="T183" s="176" t="s">
        <v>2805</v>
      </c>
      <c r="U183" s="176" t="s">
        <v>2805</v>
      </c>
      <c r="V183" s="176" t="s">
        <v>2805</v>
      </c>
      <c r="W183" s="176" t="s">
        <v>2805</v>
      </c>
      <c r="X183" s="176" t="s">
        <v>2805</v>
      </c>
      <c r="Y183" s="176" t="s">
        <v>2805</v>
      </c>
      <c r="Z183" s="176" t="s">
        <v>2805</v>
      </c>
      <c r="AA183" s="176" t="s">
        <v>2805</v>
      </c>
      <c r="AB183" s="176" t="str">
        <f>_xlfn.IFNA(VLOOKUP(C183,'INFORM Severity - hidden'!$C$5:$G$155,5,FALSE),"-")</f>
        <v>-</v>
      </c>
    </row>
    <row r="184" spans="1:28" x14ac:dyDescent="0.3">
      <c r="A184" s="11" t="s">
        <v>211</v>
      </c>
      <c r="B184" s="11" t="s">
        <v>982</v>
      </c>
      <c r="C184" s="11" t="s">
        <v>2883</v>
      </c>
      <c r="D184" s="175" t="str">
        <f t="shared" si="2"/>
        <v>-</v>
      </c>
      <c r="E184" s="176" t="s">
        <v>2805</v>
      </c>
      <c r="F184" s="176" t="s">
        <v>2805</v>
      </c>
      <c r="G184" s="176" t="s">
        <v>2805</v>
      </c>
      <c r="H184" s="176" t="s">
        <v>2805</v>
      </c>
      <c r="I184" s="176" t="s">
        <v>2805</v>
      </c>
      <c r="J184" s="176" t="s">
        <v>2805</v>
      </c>
      <c r="K184" s="176" t="s">
        <v>2805</v>
      </c>
      <c r="L184" s="176" t="s">
        <v>2805</v>
      </c>
      <c r="M184" s="176" t="s">
        <v>2805</v>
      </c>
      <c r="N184" s="176" t="s">
        <v>2805</v>
      </c>
      <c r="O184" s="176" t="s">
        <v>2805</v>
      </c>
      <c r="P184" s="176" t="s">
        <v>2805</v>
      </c>
      <c r="Q184" s="176" t="s">
        <v>2805</v>
      </c>
      <c r="R184" s="176" t="s">
        <v>2805</v>
      </c>
      <c r="S184" s="176" t="s">
        <v>2805</v>
      </c>
      <c r="T184" s="176" t="s">
        <v>2805</v>
      </c>
      <c r="U184" s="176" t="s">
        <v>2805</v>
      </c>
      <c r="V184" s="176" t="s">
        <v>2805</v>
      </c>
      <c r="W184" s="176" t="s">
        <v>2805</v>
      </c>
      <c r="X184" s="176" t="s">
        <v>2805</v>
      </c>
      <c r="Y184" s="176" t="s">
        <v>2805</v>
      </c>
      <c r="Z184" s="176" t="s">
        <v>2805</v>
      </c>
      <c r="AA184" s="176" t="s">
        <v>2805</v>
      </c>
      <c r="AB184" s="176" t="str">
        <f>_xlfn.IFNA(VLOOKUP(C184,'INFORM Severity - hidden'!$C$5:$G$155,5,FALSE),"-")</f>
        <v>-</v>
      </c>
    </row>
    <row r="185" spans="1:28" x14ac:dyDescent="0.3">
      <c r="A185" s="11" t="s">
        <v>217</v>
      </c>
      <c r="B185" s="11" t="s">
        <v>1541</v>
      </c>
      <c r="C185" s="11" t="s">
        <v>2707</v>
      </c>
      <c r="D185" s="175" t="str">
        <f t="shared" si="2"/>
        <v>Increasing</v>
      </c>
      <c r="E185" s="176" t="s">
        <v>2805</v>
      </c>
      <c r="F185" s="176" t="s">
        <v>2805</v>
      </c>
      <c r="G185" s="176" t="s">
        <v>2805</v>
      </c>
      <c r="H185" s="176">
        <v>3.8</v>
      </c>
      <c r="I185" s="176">
        <v>3.7</v>
      </c>
      <c r="J185" s="176">
        <v>3.7</v>
      </c>
      <c r="K185" s="176">
        <v>3.2</v>
      </c>
      <c r="L185" s="176">
        <v>3.2</v>
      </c>
      <c r="M185" s="176">
        <v>3.2</v>
      </c>
      <c r="N185" s="176">
        <v>3.2</v>
      </c>
      <c r="O185" s="176">
        <v>3.5</v>
      </c>
      <c r="P185" s="176">
        <v>3.5</v>
      </c>
      <c r="Q185" s="176">
        <v>3.5</v>
      </c>
      <c r="R185" s="176">
        <v>3.5</v>
      </c>
      <c r="S185" s="176">
        <v>3.2</v>
      </c>
      <c r="T185" s="176">
        <v>3.2</v>
      </c>
      <c r="U185" s="176">
        <v>3.2</v>
      </c>
      <c r="V185" s="176">
        <v>3.2</v>
      </c>
      <c r="W185" s="176">
        <v>3</v>
      </c>
      <c r="X185" s="176">
        <v>3</v>
      </c>
      <c r="Y185" s="176">
        <v>3</v>
      </c>
      <c r="Z185" s="176">
        <v>3.2</v>
      </c>
      <c r="AA185" s="176">
        <v>3.3</v>
      </c>
      <c r="AB185" s="176">
        <f>_xlfn.IFNA(VLOOKUP(C185,'INFORM Severity - hidden'!$C$5:$G$155,5,FALSE),"-")</f>
        <v>3.3</v>
      </c>
    </row>
    <row r="186" spans="1:28" x14ac:dyDescent="0.3">
      <c r="A186" s="11" t="s">
        <v>217</v>
      </c>
      <c r="B186" s="11" t="s">
        <v>843</v>
      </c>
      <c r="C186" s="11" t="s">
        <v>2949</v>
      </c>
      <c r="D186" s="175" t="str">
        <f t="shared" si="2"/>
        <v>-</v>
      </c>
      <c r="E186" s="176" t="s">
        <v>2805</v>
      </c>
      <c r="F186" s="176">
        <v>3.3</v>
      </c>
      <c r="G186" s="176">
        <v>3.3</v>
      </c>
      <c r="H186" s="176">
        <v>3.3</v>
      </c>
      <c r="I186" s="176">
        <v>3.3</v>
      </c>
      <c r="J186" s="176" t="s">
        <v>2805</v>
      </c>
      <c r="K186" s="176" t="s">
        <v>2805</v>
      </c>
      <c r="L186" s="176" t="s">
        <v>2805</v>
      </c>
      <c r="M186" s="176" t="s">
        <v>2805</v>
      </c>
      <c r="N186" s="176" t="s">
        <v>2805</v>
      </c>
      <c r="O186" s="176" t="s">
        <v>2805</v>
      </c>
      <c r="P186" s="176" t="s">
        <v>2805</v>
      </c>
      <c r="Q186" s="176" t="s">
        <v>2805</v>
      </c>
      <c r="R186" s="176" t="s">
        <v>2805</v>
      </c>
      <c r="S186" s="176" t="s">
        <v>2805</v>
      </c>
      <c r="T186" s="176" t="s">
        <v>2805</v>
      </c>
      <c r="U186" s="176" t="s">
        <v>2805</v>
      </c>
      <c r="V186" s="176" t="s">
        <v>2805</v>
      </c>
      <c r="W186" s="176" t="s">
        <v>2805</v>
      </c>
      <c r="X186" s="176" t="s">
        <v>2805</v>
      </c>
      <c r="Y186" s="176" t="s">
        <v>2805</v>
      </c>
      <c r="Z186" s="176" t="s">
        <v>2805</v>
      </c>
      <c r="AA186" s="176" t="s">
        <v>2805</v>
      </c>
      <c r="AB186" s="176" t="str">
        <f>_xlfn.IFNA(VLOOKUP(C186,'INFORM Severity - hidden'!$C$5:$G$155,5,FALSE),"-")</f>
        <v>-</v>
      </c>
    </row>
    <row r="187" spans="1:28" x14ac:dyDescent="0.3">
      <c r="A187" s="11" t="s">
        <v>217</v>
      </c>
      <c r="B187" s="11" t="s">
        <v>2950</v>
      </c>
      <c r="C187" s="11" t="s">
        <v>2951</v>
      </c>
      <c r="D187" s="175" t="str">
        <f t="shared" si="2"/>
        <v>-</v>
      </c>
      <c r="E187" s="176" t="s">
        <v>2805</v>
      </c>
      <c r="F187" s="176" t="s">
        <v>2805</v>
      </c>
      <c r="G187" s="176">
        <v>3.1</v>
      </c>
      <c r="H187" s="176">
        <v>3.4</v>
      </c>
      <c r="I187" s="176">
        <v>3.4</v>
      </c>
      <c r="J187" s="176" t="s">
        <v>2805</v>
      </c>
      <c r="K187" s="176" t="s">
        <v>2805</v>
      </c>
      <c r="L187" s="176" t="s">
        <v>2805</v>
      </c>
      <c r="M187" s="176" t="s">
        <v>2805</v>
      </c>
      <c r="N187" s="176" t="s">
        <v>2805</v>
      </c>
      <c r="O187" s="176" t="s">
        <v>2805</v>
      </c>
      <c r="P187" s="176" t="s">
        <v>2805</v>
      </c>
      <c r="Q187" s="176" t="s">
        <v>2805</v>
      </c>
      <c r="R187" s="176" t="s">
        <v>2805</v>
      </c>
      <c r="S187" s="176" t="s">
        <v>2805</v>
      </c>
      <c r="T187" s="176" t="s">
        <v>2805</v>
      </c>
      <c r="U187" s="176" t="s">
        <v>2805</v>
      </c>
      <c r="V187" s="176" t="s">
        <v>2805</v>
      </c>
      <c r="W187" s="176" t="s">
        <v>2805</v>
      </c>
      <c r="X187" s="176" t="s">
        <v>2805</v>
      </c>
      <c r="Y187" s="176" t="s">
        <v>2805</v>
      </c>
      <c r="Z187" s="176" t="s">
        <v>2805</v>
      </c>
      <c r="AA187" s="176" t="s">
        <v>2805</v>
      </c>
      <c r="AB187" s="176" t="str">
        <f>_xlfn.IFNA(VLOOKUP(C187,'INFORM Severity - hidden'!$C$5:$G$155,5,FALSE),"-")</f>
        <v>-</v>
      </c>
    </row>
    <row r="188" spans="1:28" x14ac:dyDescent="0.3">
      <c r="A188" s="11" t="s">
        <v>217</v>
      </c>
      <c r="B188" s="11" t="s">
        <v>1229</v>
      </c>
      <c r="C188" s="11" t="s">
        <v>2716</v>
      </c>
      <c r="D188" s="175" t="str">
        <f t="shared" si="2"/>
        <v>Decreasing</v>
      </c>
      <c r="E188" s="176" t="s">
        <v>2805</v>
      </c>
      <c r="F188" s="176" t="s">
        <v>2805</v>
      </c>
      <c r="G188" s="176" t="s">
        <v>446</v>
      </c>
      <c r="H188" s="176" t="s">
        <v>446</v>
      </c>
      <c r="I188" s="176" t="s">
        <v>446</v>
      </c>
      <c r="J188" s="176" t="s">
        <v>446</v>
      </c>
      <c r="K188" s="176" t="s">
        <v>446</v>
      </c>
      <c r="L188" s="176" t="s">
        <v>446</v>
      </c>
      <c r="M188" s="176" t="s">
        <v>446</v>
      </c>
      <c r="N188" s="176" t="s">
        <v>446</v>
      </c>
      <c r="O188" s="176" t="s">
        <v>446</v>
      </c>
      <c r="P188" s="176" t="s">
        <v>446</v>
      </c>
      <c r="Q188" s="176" t="s">
        <v>446</v>
      </c>
      <c r="R188" s="176" t="s">
        <v>446</v>
      </c>
      <c r="S188" s="176">
        <v>2</v>
      </c>
      <c r="T188" s="176">
        <v>2</v>
      </c>
      <c r="U188" s="176">
        <v>2.5</v>
      </c>
      <c r="V188" s="176">
        <v>2.6</v>
      </c>
      <c r="W188" s="176">
        <v>2.8</v>
      </c>
      <c r="X188" s="176">
        <v>2.9</v>
      </c>
      <c r="Y188" s="176">
        <v>2.9</v>
      </c>
      <c r="Z188" s="176">
        <v>2.9</v>
      </c>
      <c r="AA188" s="176">
        <v>2</v>
      </c>
      <c r="AB188" s="176">
        <f>_xlfn.IFNA(VLOOKUP(C188,'INFORM Severity - hidden'!$C$5:$G$155,5,FALSE),"-")</f>
        <v>2</v>
      </c>
    </row>
    <row r="189" spans="1:28" x14ac:dyDescent="0.3">
      <c r="A189" s="11" t="s">
        <v>217</v>
      </c>
      <c r="B189" s="11" t="s">
        <v>1371</v>
      </c>
      <c r="C189" s="11" t="s">
        <v>2982</v>
      </c>
      <c r="D189" s="175" t="str">
        <f t="shared" si="2"/>
        <v>-</v>
      </c>
      <c r="E189" s="176" t="s">
        <v>2805</v>
      </c>
      <c r="F189" s="176" t="s">
        <v>2805</v>
      </c>
      <c r="G189" s="176" t="s">
        <v>2805</v>
      </c>
      <c r="H189" s="176">
        <v>2.7</v>
      </c>
      <c r="I189" s="176">
        <v>2.8</v>
      </c>
      <c r="J189" s="176" t="s">
        <v>2805</v>
      </c>
      <c r="K189" s="176" t="s">
        <v>2805</v>
      </c>
      <c r="L189" s="176" t="s">
        <v>2805</v>
      </c>
      <c r="M189" s="176" t="s">
        <v>2805</v>
      </c>
      <c r="N189" s="176" t="s">
        <v>2805</v>
      </c>
      <c r="O189" s="176" t="s">
        <v>2805</v>
      </c>
      <c r="P189" s="176" t="s">
        <v>2805</v>
      </c>
      <c r="Q189" s="176" t="s">
        <v>2805</v>
      </c>
      <c r="R189" s="176" t="s">
        <v>2805</v>
      </c>
      <c r="S189" s="176" t="s">
        <v>2805</v>
      </c>
      <c r="T189" s="176" t="s">
        <v>2805</v>
      </c>
      <c r="U189" s="176" t="s">
        <v>2805</v>
      </c>
      <c r="V189" s="176" t="s">
        <v>2805</v>
      </c>
      <c r="W189" s="176" t="s">
        <v>2805</v>
      </c>
      <c r="X189" s="176" t="s">
        <v>2805</v>
      </c>
      <c r="Y189" s="176" t="s">
        <v>2805</v>
      </c>
      <c r="Z189" s="176" t="s">
        <v>2805</v>
      </c>
      <c r="AA189" s="176" t="s">
        <v>2805</v>
      </c>
      <c r="AB189" s="176" t="str">
        <f>_xlfn.IFNA(VLOOKUP(C189,'INFORM Severity - hidden'!$C$5:$G$155,5,FALSE),"-")</f>
        <v>-</v>
      </c>
    </row>
    <row r="190" spans="1:28" x14ac:dyDescent="0.3">
      <c r="A190" s="11" t="s">
        <v>217</v>
      </c>
      <c r="B190" s="11" t="s">
        <v>2036</v>
      </c>
      <c r="C190" s="11" t="s">
        <v>2451</v>
      </c>
      <c r="D190" s="175" t="str">
        <f t="shared" si="2"/>
        <v>Decreasing</v>
      </c>
      <c r="E190" s="176" t="s">
        <v>2805</v>
      </c>
      <c r="F190" s="176" t="s">
        <v>2805</v>
      </c>
      <c r="G190" s="176" t="s">
        <v>2805</v>
      </c>
      <c r="H190" s="176" t="s">
        <v>2805</v>
      </c>
      <c r="I190" s="176" t="s">
        <v>2805</v>
      </c>
      <c r="J190" s="176" t="s">
        <v>2805</v>
      </c>
      <c r="K190" s="176" t="s">
        <v>2805</v>
      </c>
      <c r="L190" s="176" t="s">
        <v>2805</v>
      </c>
      <c r="M190" s="176" t="s">
        <v>2805</v>
      </c>
      <c r="N190" s="176" t="s">
        <v>2805</v>
      </c>
      <c r="O190" s="176" t="s">
        <v>2805</v>
      </c>
      <c r="P190" s="176" t="s">
        <v>2805</v>
      </c>
      <c r="Q190" s="176" t="s">
        <v>2805</v>
      </c>
      <c r="R190" s="176">
        <v>3.2</v>
      </c>
      <c r="S190" s="176">
        <v>3.2</v>
      </c>
      <c r="T190" s="176">
        <v>3.2</v>
      </c>
      <c r="U190" s="176">
        <v>3.2</v>
      </c>
      <c r="V190" s="176">
        <v>3.2</v>
      </c>
      <c r="W190" s="176">
        <v>3.2</v>
      </c>
      <c r="X190" s="176">
        <v>3.3</v>
      </c>
      <c r="Y190" s="176">
        <v>3.3</v>
      </c>
      <c r="Z190" s="176">
        <v>2.8</v>
      </c>
      <c r="AA190" s="176">
        <v>2.9</v>
      </c>
      <c r="AB190" s="176">
        <f>_xlfn.IFNA(VLOOKUP(C190,'INFORM Severity - hidden'!$C$5:$G$155,5,FALSE),"-")</f>
        <v>2.9</v>
      </c>
    </row>
    <row r="191" spans="1:28" x14ac:dyDescent="0.3">
      <c r="A191" s="11" t="s">
        <v>203</v>
      </c>
      <c r="B191" s="11" t="s">
        <v>1171</v>
      </c>
      <c r="C191" s="11" t="s">
        <v>2878</v>
      </c>
      <c r="D191" s="175" t="str">
        <f t="shared" si="2"/>
        <v>-</v>
      </c>
      <c r="E191" s="176" t="s">
        <v>2805</v>
      </c>
      <c r="F191" s="176">
        <v>2.9</v>
      </c>
      <c r="G191" s="176">
        <v>2.9</v>
      </c>
      <c r="H191" s="176" t="s">
        <v>2805</v>
      </c>
      <c r="I191" s="176" t="s">
        <v>2805</v>
      </c>
      <c r="J191" s="176" t="s">
        <v>2805</v>
      </c>
      <c r="K191" s="176" t="s">
        <v>2805</v>
      </c>
      <c r="L191" s="176" t="s">
        <v>2805</v>
      </c>
      <c r="M191" s="176" t="s">
        <v>2805</v>
      </c>
      <c r="N191" s="176" t="s">
        <v>2805</v>
      </c>
      <c r="O191" s="176" t="s">
        <v>2805</v>
      </c>
      <c r="P191" s="176" t="s">
        <v>2805</v>
      </c>
      <c r="Q191" s="176" t="s">
        <v>2805</v>
      </c>
      <c r="R191" s="176" t="s">
        <v>2805</v>
      </c>
      <c r="S191" s="176" t="s">
        <v>2805</v>
      </c>
      <c r="T191" s="176" t="s">
        <v>2805</v>
      </c>
      <c r="U191" s="176" t="s">
        <v>2805</v>
      </c>
      <c r="V191" s="176" t="s">
        <v>2805</v>
      </c>
      <c r="W191" s="176" t="s">
        <v>2805</v>
      </c>
      <c r="X191" s="176" t="s">
        <v>2805</v>
      </c>
      <c r="Y191" s="176" t="s">
        <v>2805</v>
      </c>
      <c r="Z191" s="176" t="s">
        <v>2805</v>
      </c>
      <c r="AA191" s="176" t="s">
        <v>2805</v>
      </c>
      <c r="AB191" s="176" t="str">
        <f>_xlfn.IFNA(VLOOKUP(C191,'INFORM Severity - hidden'!$C$5:$G$155,5,FALSE),"-")</f>
        <v>-</v>
      </c>
    </row>
    <row r="192" spans="1:28" x14ac:dyDescent="0.3">
      <c r="A192" s="11" t="s">
        <v>203</v>
      </c>
      <c r="B192" s="11" t="s">
        <v>1139</v>
      </c>
      <c r="C192" s="11" t="s">
        <v>736</v>
      </c>
      <c r="D192" s="175" t="str">
        <f t="shared" si="2"/>
        <v>Decreasing</v>
      </c>
      <c r="E192" s="176" t="s">
        <v>2805</v>
      </c>
      <c r="F192" s="176">
        <v>2.2999999999999998</v>
      </c>
      <c r="G192" s="176">
        <v>2.2999999999999998</v>
      </c>
      <c r="H192" s="176">
        <v>2.2999999999999998</v>
      </c>
      <c r="I192" s="176">
        <v>2.2000000000000002</v>
      </c>
      <c r="J192" s="176">
        <v>2.2000000000000002</v>
      </c>
      <c r="K192" s="176">
        <v>2.2000000000000002</v>
      </c>
      <c r="L192" s="176">
        <v>2.2000000000000002</v>
      </c>
      <c r="M192" s="176">
        <v>2.2000000000000002</v>
      </c>
      <c r="N192" s="176">
        <v>2.2000000000000002</v>
      </c>
      <c r="O192" s="176">
        <v>2.2000000000000002</v>
      </c>
      <c r="P192" s="176">
        <v>2.2000000000000002</v>
      </c>
      <c r="Q192" s="176">
        <v>2.2000000000000002</v>
      </c>
      <c r="R192" s="176">
        <v>2.2000000000000002</v>
      </c>
      <c r="S192" s="176">
        <v>2.2000000000000002</v>
      </c>
      <c r="T192" s="176">
        <v>2.2999999999999998</v>
      </c>
      <c r="U192" s="176">
        <v>2.2999999999999998</v>
      </c>
      <c r="V192" s="176">
        <v>2.2999999999999998</v>
      </c>
      <c r="W192" s="176">
        <v>2.2999999999999998</v>
      </c>
      <c r="X192" s="176">
        <v>2.2999999999999998</v>
      </c>
      <c r="Y192" s="176">
        <v>2.2000000000000002</v>
      </c>
      <c r="Z192" s="176">
        <v>2.2000000000000002</v>
      </c>
      <c r="AA192" s="176">
        <v>2.2000000000000002</v>
      </c>
      <c r="AB192" s="176">
        <f>_xlfn.IFNA(VLOOKUP(C192,'INFORM Severity - hidden'!$C$5:$G$155,5,FALSE),"-")</f>
        <v>2.2000000000000002</v>
      </c>
    </row>
    <row r="193" spans="1:28" x14ac:dyDescent="0.3">
      <c r="A193" s="11" t="s">
        <v>203</v>
      </c>
      <c r="B193" s="11" t="s">
        <v>2662</v>
      </c>
      <c r="C193" s="11" t="s">
        <v>737</v>
      </c>
      <c r="D193" s="175" t="str">
        <f t="shared" si="2"/>
        <v>Increasing</v>
      </c>
      <c r="E193" s="176" t="s">
        <v>2805</v>
      </c>
      <c r="F193" s="176">
        <v>3</v>
      </c>
      <c r="G193" s="176">
        <v>3</v>
      </c>
      <c r="H193" s="176">
        <v>3</v>
      </c>
      <c r="I193" s="176">
        <v>2.7</v>
      </c>
      <c r="J193" s="176">
        <v>2.8</v>
      </c>
      <c r="K193" s="176">
        <v>2.9</v>
      </c>
      <c r="L193" s="176">
        <v>2.9</v>
      </c>
      <c r="M193" s="176">
        <v>2.9</v>
      </c>
      <c r="N193" s="176">
        <v>2.9</v>
      </c>
      <c r="O193" s="176">
        <v>2.8</v>
      </c>
      <c r="P193" s="176">
        <v>2.8</v>
      </c>
      <c r="Q193" s="176">
        <v>2.6</v>
      </c>
      <c r="R193" s="176">
        <v>2.6</v>
      </c>
      <c r="S193" s="176">
        <v>2.6</v>
      </c>
      <c r="T193" s="176">
        <v>2.6</v>
      </c>
      <c r="U193" s="176">
        <v>2.6</v>
      </c>
      <c r="V193" s="176">
        <v>2.6</v>
      </c>
      <c r="W193" s="176">
        <v>2.6</v>
      </c>
      <c r="X193" s="176">
        <v>3</v>
      </c>
      <c r="Y193" s="176">
        <v>2.9</v>
      </c>
      <c r="Z193" s="176">
        <v>2.9</v>
      </c>
      <c r="AA193" s="176">
        <v>2.8</v>
      </c>
      <c r="AB193" s="176">
        <f>_xlfn.IFNA(VLOOKUP(C193,'INFORM Severity - hidden'!$C$5:$G$155,5,FALSE),"-")</f>
        <v>2.8</v>
      </c>
    </row>
    <row r="194" spans="1:28" x14ac:dyDescent="0.3">
      <c r="A194" s="11" t="s">
        <v>205</v>
      </c>
      <c r="B194" s="11" t="s">
        <v>982</v>
      </c>
      <c r="C194" s="11" t="s">
        <v>2879</v>
      </c>
      <c r="D194" s="175" t="str">
        <f t="shared" si="2"/>
        <v>-</v>
      </c>
      <c r="E194" s="176" t="s">
        <v>2805</v>
      </c>
      <c r="F194" s="176" t="s">
        <v>2805</v>
      </c>
      <c r="G194" s="176" t="s">
        <v>2805</v>
      </c>
      <c r="H194" s="176" t="s">
        <v>2805</v>
      </c>
      <c r="I194" s="176" t="s">
        <v>2805</v>
      </c>
      <c r="J194" s="176" t="s">
        <v>2805</v>
      </c>
      <c r="K194" s="176" t="s">
        <v>2805</v>
      </c>
      <c r="L194" s="176" t="s">
        <v>2805</v>
      </c>
      <c r="M194" s="176" t="s">
        <v>2805</v>
      </c>
      <c r="N194" s="176" t="s">
        <v>2805</v>
      </c>
      <c r="O194" s="176" t="s">
        <v>2805</v>
      </c>
      <c r="P194" s="176" t="s">
        <v>2805</v>
      </c>
      <c r="Q194" s="176" t="s">
        <v>2805</v>
      </c>
      <c r="R194" s="176" t="s">
        <v>2805</v>
      </c>
      <c r="S194" s="176" t="s">
        <v>2805</v>
      </c>
      <c r="T194" s="176" t="s">
        <v>2805</v>
      </c>
      <c r="U194" s="176" t="s">
        <v>2805</v>
      </c>
      <c r="V194" s="176" t="s">
        <v>2805</v>
      </c>
      <c r="W194" s="176" t="s">
        <v>2805</v>
      </c>
      <c r="X194" s="176" t="s">
        <v>2805</v>
      </c>
      <c r="Y194" s="176" t="s">
        <v>2805</v>
      </c>
      <c r="Z194" s="176" t="s">
        <v>2805</v>
      </c>
      <c r="AA194" s="176" t="s">
        <v>2805</v>
      </c>
      <c r="AB194" s="176" t="str">
        <f>_xlfn.IFNA(VLOOKUP(C194,'INFORM Severity - hidden'!$C$5:$G$155,5,FALSE),"-")</f>
        <v>-</v>
      </c>
    </row>
    <row r="195" spans="1:28" x14ac:dyDescent="0.3">
      <c r="A195" s="11" t="s">
        <v>191</v>
      </c>
      <c r="B195" s="11" t="s">
        <v>982</v>
      </c>
      <c r="C195" s="11" t="s">
        <v>2874</v>
      </c>
      <c r="D195" s="175" t="str">
        <f t="shared" si="2"/>
        <v>-</v>
      </c>
      <c r="E195" s="176" t="s">
        <v>2805</v>
      </c>
      <c r="F195" s="176" t="s">
        <v>2805</v>
      </c>
      <c r="G195" s="176" t="s">
        <v>2805</v>
      </c>
      <c r="H195" s="176" t="s">
        <v>2805</v>
      </c>
      <c r="I195" s="176" t="s">
        <v>2805</v>
      </c>
      <c r="J195" s="176" t="s">
        <v>2805</v>
      </c>
      <c r="K195" s="176" t="s">
        <v>2805</v>
      </c>
      <c r="L195" s="176" t="s">
        <v>2805</v>
      </c>
      <c r="M195" s="176" t="s">
        <v>2805</v>
      </c>
      <c r="N195" s="176" t="s">
        <v>2805</v>
      </c>
      <c r="O195" s="176" t="s">
        <v>2805</v>
      </c>
      <c r="P195" s="176" t="s">
        <v>2805</v>
      </c>
      <c r="Q195" s="176" t="s">
        <v>2805</v>
      </c>
      <c r="R195" s="176" t="s">
        <v>2805</v>
      </c>
      <c r="S195" s="176" t="s">
        <v>2805</v>
      </c>
      <c r="T195" s="176" t="s">
        <v>2805</v>
      </c>
      <c r="U195" s="176" t="s">
        <v>2805</v>
      </c>
      <c r="V195" s="176" t="s">
        <v>2805</v>
      </c>
      <c r="W195" s="176" t="s">
        <v>2805</v>
      </c>
      <c r="X195" s="176" t="s">
        <v>2805</v>
      </c>
      <c r="Y195" s="176" t="s">
        <v>2805</v>
      </c>
      <c r="Z195" s="176" t="s">
        <v>2805</v>
      </c>
      <c r="AA195" s="176" t="s">
        <v>2805</v>
      </c>
      <c r="AB195" s="176" t="str">
        <f>_xlfn.IFNA(VLOOKUP(C195,'INFORM Severity - hidden'!$C$5:$G$155,5,FALSE),"-")</f>
        <v>-</v>
      </c>
    </row>
    <row r="196" spans="1:28" x14ac:dyDescent="0.3">
      <c r="A196" s="11" t="s">
        <v>191</v>
      </c>
      <c r="B196" s="11" t="s">
        <v>1521</v>
      </c>
      <c r="C196" s="11" t="s">
        <v>2715</v>
      </c>
      <c r="D196" s="175" t="str">
        <f t="shared" ref="D196:D259" si="3">IF(AB196="-","-",IFERROR(IF(ROUND(AVERAGE(Y196:AB196),1)=ROUND(AVERAGE(V196:X196),1),"Stable",IF(ROUND(AVERAGE(Y196:AB196),1)&lt;ROUND(AVERAGE(V196:X196),1),"Decreasing",IF(ROUND(AVERAGE(Y196:AB196),1)&gt;ROUND(AVERAGE(V196:X196),1),"Increasing"))),"-"))</f>
        <v>Stable</v>
      </c>
      <c r="E196" s="176" t="s">
        <v>2805</v>
      </c>
      <c r="F196" s="176" t="s">
        <v>446</v>
      </c>
      <c r="G196" s="176">
        <v>2.9</v>
      </c>
      <c r="H196" s="176">
        <v>3</v>
      </c>
      <c r="I196" s="176">
        <v>3.1</v>
      </c>
      <c r="J196" s="176">
        <v>3.1</v>
      </c>
      <c r="K196" s="176">
        <v>3.1</v>
      </c>
      <c r="L196" s="176">
        <v>2.7</v>
      </c>
      <c r="M196" s="176">
        <v>2.7</v>
      </c>
      <c r="N196" s="176">
        <v>2.5</v>
      </c>
      <c r="O196" s="176">
        <v>2.5</v>
      </c>
      <c r="P196" s="176">
        <v>2.5</v>
      </c>
      <c r="Q196" s="176">
        <v>2.6</v>
      </c>
      <c r="R196" s="176">
        <v>2.6</v>
      </c>
      <c r="S196" s="176">
        <v>2.7</v>
      </c>
      <c r="T196" s="176">
        <v>2.7</v>
      </c>
      <c r="U196" s="176">
        <v>2.6</v>
      </c>
      <c r="V196" s="176">
        <v>2.7</v>
      </c>
      <c r="W196" s="176">
        <v>2.7</v>
      </c>
      <c r="X196" s="176">
        <v>2.6</v>
      </c>
      <c r="Y196" s="176">
        <v>2.6</v>
      </c>
      <c r="Z196" s="176">
        <v>2.6</v>
      </c>
      <c r="AA196" s="176">
        <v>2.8</v>
      </c>
      <c r="AB196" s="176">
        <f>_xlfn.IFNA(VLOOKUP(C196,'INFORM Severity - hidden'!$C$5:$G$155,5,FALSE),"-")</f>
        <v>2.8</v>
      </c>
    </row>
    <row r="197" spans="1:28" x14ac:dyDescent="0.3">
      <c r="A197" s="11" t="s">
        <v>191</v>
      </c>
      <c r="B197" s="11" t="s">
        <v>1251</v>
      </c>
      <c r="C197" s="11" t="s">
        <v>2948</v>
      </c>
      <c r="D197" s="175" t="str">
        <f t="shared" si="3"/>
        <v>-</v>
      </c>
      <c r="E197" s="176" t="s">
        <v>2805</v>
      </c>
      <c r="F197" s="176" t="s">
        <v>2805</v>
      </c>
      <c r="G197" s="176" t="s">
        <v>446</v>
      </c>
      <c r="H197" s="176" t="s">
        <v>446</v>
      </c>
      <c r="I197" s="176">
        <v>2.7</v>
      </c>
      <c r="J197" s="176">
        <v>2.6</v>
      </c>
      <c r="K197" s="176" t="s">
        <v>2805</v>
      </c>
      <c r="L197" s="176" t="s">
        <v>2805</v>
      </c>
      <c r="M197" s="176" t="s">
        <v>2805</v>
      </c>
      <c r="N197" s="176" t="s">
        <v>2805</v>
      </c>
      <c r="O197" s="176" t="s">
        <v>2805</v>
      </c>
      <c r="P197" s="176" t="s">
        <v>2805</v>
      </c>
      <c r="Q197" s="176" t="s">
        <v>2805</v>
      </c>
      <c r="R197" s="176" t="s">
        <v>2805</v>
      </c>
      <c r="S197" s="176" t="s">
        <v>2805</v>
      </c>
      <c r="T197" s="176" t="s">
        <v>2805</v>
      </c>
      <c r="U197" s="176" t="s">
        <v>2805</v>
      </c>
      <c r="V197" s="176" t="s">
        <v>2805</v>
      </c>
      <c r="W197" s="176" t="s">
        <v>2805</v>
      </c>
      <c r="X197" s="176" t="s">
        <v>2805</v>
      </c>
      <c r="Y197" s="176" t="s">
        <v>2805</v>
      </c>
      <c r="Z197" s="176" t="s">
        <v>2805</v>
      </c>
      <c r="AA197" s="176" t="s">
        <v>2805</v>
      </c>
      <c r="AB197" s="176" t="str">
        <f>_xlfn.IFNA(VLOOKUP(C197,'INFORM Severity - hidden'!$C$5:$G$155,5,FALSE),"-")</f>
        <v>-</v>
      </c>
    </row>
    <row r="198" spans="1:28" x14ac:dyDescent="0.3">
      <c r="A198" s="11" t="s">
        <v>193</v>
      </c>
      <c r="B198" s="11" t="s">
        <v>982</v>
      </c>
      <c r="C198" s="11" t="s">
        <v>2875</v>
      </c>
      <c r="D198" s="175" t="str">
        <f t="shared" si="3"/>
        <v>-</v>
      </c>
      <c r="E198" s="176" t="s">
        <v>2805</v>
      </c>
      <c r="F198" s="176" t="s">
        <v>2805</v>
      </c>
      <c r="G198" s="176" t="s">
        <v>2805</v>
      </c>
      <c r="H198" s="176" t="s">
        <v>2805</v>
      </c>
      <c r="I198" s="176" t="s">
        <v>2805</v>
      </c>
      <c r="J198" s="176" t="s">
        <v>2805</v>
      </c>
      <c r="K198" s="176" t="s">
        <v>2805</v>
      </c>
      <c r="L198" s="176" t="s">
        <v>2805</v>
      </c>
      <c r="M198" s="176" t="s">
        <v>2805</v>
      </c>
      <c r="N198" s="176" t="s">
        <v>2805</v>
      </c>
      <c r="O198" s="176" t="s">
        <v>2805</v>
      </c>
      <c r="P198" s="176" t="s">
        <v>2805</v>
      </c>
      <c r="Q198" s="176" t="s">
        <v>2805</v>
      </c>
      <c r="R198" s="176" t="s">
        <v>2805</v>
      </c>
      <c r="S198" s="176" t="s">
        <v>2805</v>
      </c>
      <c r="T198" s="176" t="s">
        <v>2805</v>
      </c>
      <c r="U198" s="176" t="s">
        <v>2805</v>
      </c>
      <c r="V198" s="176" t="s">
        <v>2805</v>
      </c>
      <c r="W198" s="176" t="s">
        <v>2805</v>
      </c>
      <c r="X198" s="176" t="s">
        <v>2805</v>
      </c>
      <c r="Y198" s="176" t="s">
        <v>2805</v>
      </c>
      <c r="Z198" s="176" t="s">
        <v>2805</v>
      </c>
      <c r="AA198" s="176" t="s">
        <v>2805</v>
      </c>
      <c r="AB198" s="176" t="str">
        <f>_xlfn.IFNA(VLOOKUP(C198,'INFORM Severity - hidden'!$C$5:$G$155,5,FALSE),"-")</f>
        <v>-</v>
      </c>
    </row>
    <row r="199" spans="1:28" x14ac:dyDescent="0.3">
      <c r="A199" s="11" t="s">
        <v>220</v>
      </c>
      <c r="B199" s="11" t="s">
        <v>982</v>
      </c>
      <c r="C199" s="11" t="s">
        <v>2886</v>
      </c>
      <c r="D199" s="175" t="str">
        <f t="shared" si="3"/>
        <v>-</v>
      </c>
      <c r="E199" s="176" t="s">
        <v>2805</v>
      </c>
      <c r="F199" s="176" t="s">
        <v>2805</v>
      </c>
      <c r="G199" s="176" t="s">
        <v>2805</v>
      </c>
      <c r="H199" s="176" t="s">
        <v>2805</v>
      </c>
      <c r="I199" s="176" t="s">
        <v>2805</v>
      </c>
      <c r="J199" s="176" t="s">
        <v>2805</v>
      </c>
      <c r="K199" s="176" t="s">
        <v>2805</v>
      </c>
      <c r="L199" s="176" t="s">
        <v>2805</v>
      </c>
      <c r="M199" s="176" t="s">
        <v>2805</v>
      </c>
      <c r="N199" s="176" t="s">
        <v>2805</v>
      </c>
      <c r="O199" s="176" t="s">
        <v>2805</v>
      </c>
      <c r="P199" s="176" t="s">
        <v>2805</v>
      </c>
      <c r="Q199" s="176" t="s">
        <v>2805</v>
      </c>
      <c r="R199" s="176" t="s">
        <v>2805</v>
      </c>
      <c r="S199" s="176" t="s">
        <v>2805</v>
      </c>
      <c r="T199" s="176" t="s">
        <v>2805</v>
      </c>
      <c r="U199" s="176" t="s">
        <v>2805</v>
      </c>
      <c r="V199" s="176" t="s">
        <v>2805</v>
      </c>
      <c r="W199" s="176" t="s">
        <v>2805</v>
      </c>
      <c r="X199" s="176" t="s">
        <v>2805</v>
      </c>
      <c r="Y199" s="176" t="s">
        <v>2805</v>
      </c>
      <c r="Z199" s="176" t="s">
        <v>2805</v>
      </c>
      <c r="AA199" s="176" t="s">
        <v>2805</v>
      </c>
      <c r="AB199" s="176" t="str">
        <f>_xlfn.IFNA(VLOOKUP(C199,'INFORM Severity - hidden'!$C$5:$G$155,5,FALSE),"-")</f>
        <v>-</v>
      </c>
    </row>
    <row r="200" spans="1:28" x14ac:dyDescent="0.3">
      <c r="A200" s="11" t="s">
        <v>220</v>
      </c>
      <c r="B200" s="11" t="s">
        <v>2042</v>
      </c>
      <c r="C200" s="11" t="s">
        <v>2082</v>
      </c>
      <c r="D200" s="175" t="str">
        <f t="shared" si="3"/>
        <v>Stable</v>
      </c>
      <c r="E200" s="176" t="s">
        <v>2805</v>
      </c>
      <c r="F200" s="176" t="s">
        <v>2805</v>
      </c>
      <c r="G200" s="176" t="s">
        <v>2805</v>
      </c>
      <c r="H200" s="176" t="s">
        <v>2805</v>
      </c>
      <c r="I200" s="176" t="s">
        <v>2805</v>
      </c>
      <c r="J200" s="176" t="s">
        <v>2805</v>
      </c>
      <c r="K200" s="176" t="s">
        <v>2805</v>
      </c>
      <c r="L200" s="176" t="s">
        <v>2805</v>
      </c>
      <c r="M200" s="176" t="s">
        <v>2805</v>
      </c>
      <c r="N200" s="176" t="s">
        <v>2805</v>
      </c>
      <c r="O200" s="176" t="s">
        <v>2805</v>
      </c>
      <c r="P200" s="176" t="s">
        <v>2805</v>
      </c>
      <c r="Q200" s="176" t="s">
        <v>2805</v>
      </c>
      <c r="R200" s="176">
        <v>2.2000000000000002</v>
      </c>
      <c r="S200" s="176">
        <v>2.1</v>
      </c>
      <c r="T200" s="176">
        <v>2.1</v>
      </c>
      <c r="U200" s="176">
        <v>2.1</v>
      </c>
      <c r="V200" s="176">
        <v>2.1</v>
      </c>
      <c r="W200" s="176">
        <v>2.1</v>
      </c>
      <c r="X200" s="176">
        <v>2.1</v>
      </c>
      <c r="Y200" s="176">
        <v>2.1</v>
      </c>
      <c r="Z200" s="176">
        <v>2</v>
      </c>
      <c r="AA200" s="176">
        <v>2.1</v>
      </c>
      <c r="AB200" s="176">
        <f>_xlfn.IFNA(VLOOKUP(C200,'INFORM Severity - hidden'!$C$5:$G$155,5,FALSE),"-")</f>
        <v>2.1</v>
      </c>
    </row>
    <row r="201" spans="1:28" x14ac:dyDescent="0.3">
      <c r="A201" s="11" t="s">
        <v>232</v>
      </c>
      <c r="B201" s="11" t="s">
        <v>1237</v>
      </c>
      <c r="C201" s="11" t="s">
        <v>651</v>
      </c>
      <c r="D201" s="175" t="str">
        <f t="shared" si="3"/>
        <v>Stable</v>
      </c>
      <c r="E201" s="176" t="s">
        <v>2805</v>
      </c>
      <c r="F201" s="176">
        <v>3.1</v>
      </c>
      <c r="G201" s="176">
        <v>3.2</v>
      </c>
      <c r="H201" s="176">
        <v>3.5</v>
      </c>
      <c r="I201" s="176">
        <v>3.5</v>
      </c>
      <c r="J201" s="176">
        <v>3.5</v>
      </c>
      <c r="K201" s="176">
        <v>3.5</v>
      </c>
      <c r="L201" s="176">
        <v>3.5</v>
      </c>
      <c r="M201" s="176">
        <v>3.5</v>
      </c>
      <c r="N201" s="176">
        <v>3.6</v>
      </c>
      <c r="O201" s="176">
        <v>3.6</v>
      </c>
      <c r="P201" s="176">
        <v>3.6</v>
      </c>
      <c r="Q201" s="176">
        <v>3.6</v>
      </c>
      <c r="R201" s="176">
        <v>3.6</v>
      </c>
      <c r="S201" s="176">
        <v>3.6</v>
      </c>
      <c r="T201" s="176">
        <v>3.6</v>
      </c>
      <c r="U201" s="176">
        <v>3.6</v>
      </c>
      <c r="V201" s="176">
        <v>3.6</v>
      </c>
      <c r="W201" s="176">
        <v>3.7</v>
      </c>
      <c r="X201" s="176">
        <v>3.7</v>
      </c>
      <c r="Y201" s="176">
        <v>3.7</v>
      </c>
      <c r="Z201" s="176">
        <v>3.7</v>
      </c>
      <c r="AA201" s="176">
        <v>3.7</v>
      </c>
      <c r="AB201" s="176">
        <f>_xlfn.IFNA(VLOOKUP(C201,'INFORM Severity - hidden'!$C$5:$G$155,5,FALSE),"-")</f>
        <v>3.7</v>
      </c>
    </row>
    <row r="202" spans="1:28" x14ac:dyDescent="0.3">
      <c r="A202" s="11" t="s">
        <v>232</v>
      </c>
      <c r="B202" s="11" t="s">
        <v>1173</v>
      </c>
      <c r="C202" s="11" t="s">
        <v>740</v>
      </c>
      <c r="D202" s="175" t="str">
        <f t="shared" si="3"/>
        <v>Decreasing</v>
      </c>
      <c r="E202" s="176" t="s">
        <v>2805</v>
      </c>
      <c r="F202" s="176">
        <v>3.1</v>
      </c>
      <c r="G202" s="176">
        <v>3.2</v>
      </c>
      <c r="H202" s="176">
        <v>3.2</v>
      </c>
      <c r="I202" s="176">
        <v>3.2</v>
      </c>
      <c r="J202" s="176">
        <v>3.3</v>
      </c>
      <c r="K202" s="176">
        <v>3.3</v>
      </c>
      <c r="L202" s="176">
        <v>3.3</v>
      </c>
      <c r="M202" s="176">
        <v>3.3</v>
      </c>
      <c r="N202" s="176">
        <v>3.4</v>
      </c>
      <c r="O202" s="176">
        <v>3.4</v>
      </c>
      <c r="P202" s="176">
        <v>3.4</v>
      </c>
      <c r="Q202" s="176">
        <v>3.4</v>
      </c>
      <c r="R202" s="176">
        <v>3.4</v>
      </c>
      <c r="S202" s="176">
        <v>3.4</v>
      </c>
      <c r="T202" s="176">
        <v>3.4</v>
      </c>
      <c r="U202" s="176">
        <v>3.4</v>
      </c>
      <c r="V202" s="176">
        <v>3.4</v>
      </c>
      <c r="W202" s="176">
        <v>3.5</v>
      </c>
      <c r="X202" s="176">
        <v>3.5</v>
      </c>
      <c r="Y202" s="176">
        <v>3.4</v>
      </c>
      <c r="Z202" s="176">
        <v>3.4</v>
      </c>
      <c r="AA202" s="176">
        <v>3.4</v>
      </c>
      <c r="AB202" s="176">
        <f>_xlfn.IFNA(VLOOKUP(C202,'INFORM Severity - hidden'!$C$5:$G$155,5,FALSE),"-")</f>
        <v>3.4</v>
      </c>
    </row>
    <row r="203" spans="1:28" x14ac:dyDescent="0.3">
      <c r="A203" s="11" t="s">
        <v>232</v>
      </c>
      <c r="B203" s="11" t="s">
        <v>715</v>
      </c>
      <c r="C203" s="11" t="s">
        <v>741</v>
      </c>
      <c r="D203" s="175" t="str">
        <f t="shared" si="3"/>
        <v>Stable</v>
      </c>
      <c r="E203" s="176" t="s">
        <v>2805</v>
      </c>
      <c r="F203" s="176">
        <v>2.4</v>
      </c>
      <c r="G203" s="176">
        <v>2.6</v>
      </c>
      <c r="H203" s="176">
        <v>3</v>
      </c>
      <c r="I203" s="176">
        <v>3</v>
      </c>
      <c r="J203" s="176">
        <v>3</v>
      </c>
      <c r="K203" s="176">
        <v>3</v>
      </c>
      <c r="L203" s="176">
        <v>3</v>
      </c>
      <c r="M203" s="176">
        <v>3</v>
      </c>
      <c r="N203" s="176">
        <v>3.1</v>
      </c>
      <c r="O203" s="176">
        <v>3.1</v>
      </c>
      <c r="P203" s="176">
        <v>3.1</v>
      </c>
      <c r="Q203" s="176">
        <v>3.1</v>
      </c>
      <c r="R203" s="176">
        <v>3.1</v>
      </c>
      <c r="S203" s="176">
        <v>3.2</v>
      </c>
      <c r="T203" s="176">
        <v>3.2</v>
      </c>
      <c r="U203" s="176">
        <v>3.2</v>
      </c>
      <c r="V203" s="176">
        <v>3.2</v>
      </c>
      <c r="W203" s="176">
        <v>3.3</v>
      </c>
      <c r="X203" s="176">
        <v>3.2</v>
      </c>
      <c r="Y203" s="176">
        <v>3.2</v>
      </c>
      <c r="Z203" s="176">
        <v>3.2</v>
      </c>
      <c r="AA203" s="176">
        <v>3.2</v>
      </c>
      <c r="AB203" s="176">
        <f>_xlfn.IFNA(VLOOKUP(C203,'INFORM Severity - hidden'!$C$5:$G$155,5,FALSE),"-")</f>
        <v>3.2</v>
      </c>
    </row>
    <row r="204" spans="1:28" x14ac:dyDescent="0.3">
      <c r="A204" s="11" t="s">
        <v>232</v>
      </c>
      <c r="B204" s="11" t="s">
        <v>1846</v>
      </c>
      <c r="C204" s="11" t="s">
        <v>1847</v>
      </c>
      <c r="D204" s="175" t="str">
        <f t="shared" si="3"/>
        <v>Decreasing</v>
      </c>
      <c r="E204" s="176" t="s">
        <v>2805</v>
      </c>
      <c r="F204" s="176" t="s">
        <v>2805</v>
      </c>
      <c r="G204" s="176" t="s">
        <v>2805</v>
      </c>
      <c r="H204" s="176" t="s">
        <v>2805</v>
      </c>
      <c r="I204" s="176" t="s">
        <v>2805</v>
      </c>
      <c r="J204" s="176" t="s">
        <v>2805</v>
      </c>
      <c r="K204" s="176" t="s">
        <v>2805</v>
      </c>
      <c r="L204" s="176" t="s">
        <v>2805</v>
      </c>
      <c r="M204" s="176" t="s">
        <v>2805</v>
      </c>
      <c r="N204" s="176" t="s">
        <v>2805</v>
      </c>
      <c r="O204" s="176" t="s">
        <v>2805</v>
      </c>
      <c r="P204" s="176">
        <v>2.5</v>
      </c>
      <c r="Q204" s="176">
        <v>2.5</v>
      </c>
      <c r="R204" s="176">
        <v>2.6</v>
      </c>
      <c r="S204" s="176">
        <v>2.5</v>
      </c>
      <c r="T204" s="176">
        <v>2.5</v>
      </c>
      <c r="U204" s="176">
        <v>2.5</v>
      </c>
      <c r="V204" s="176">
        <v>2.7</v>
      </c>
      <c r="W204" s="176">
        <v>2.6</v>
      </c>
      <c r="X204" s="176">
        <v>2.6</v>
      </c>
      <c r="Y204" s="176">
        <v>2.5</v>
      </c>
      <c r="Z204" s="176">
        <v>2.5</v>
      </c>
      <c r="AA204" s="176">
        <v>2.4</v>
      </c>
      <c r="AB204" s="176">
        <f>_xlfn.IFNA(VLOOKUP(C204,'INFORM Severity - hidden'!$C$5:$G$155,5,FALSE),"-")</f>
        <v>2.4</v>
      </c>
    </row>
    <row r="205" spans="1:28" x14ac:dyDescent="0.3">
      <c r="A205" s="11" t="s">
        <v>232</v>
      </c>
      <c r="B205" s="11" t="s">
        <v>3059</v>
      </c>
      <c r="C205" s="11" t="s">
        <v>3060</v>
      </c>
      <c r="D205" s="175" t="str">
        <f t="shared" si="3"/>
        <v>-</v>
      </c>
      <c r="E205" s="176" t="s">
        <v>2805</v>
      </c>
      <c r="F205" s="176" t="s">
        <v>2805</v>
      </c>
      <c r="G205" s="176" t="s">
        <v>2805</v>
      </c>
      <c r="H205" s="176" t="s">
        <v>2805</v>
      </c>
      <c r="I205" s="176" t="s">
        <v>2805</v>
      </c>
      <c r="J205" s="176" t="s">
        <v>2805</v>
      </c>
      <c r="K205" s="176" t="s">
        <v>2805</v>
      </c>
      <c r="L205" s="176" t="s">
        <v>2805</v>
      </c>
      <c r="M205" s="176" t="s">
        <v>2805</v>
      </c>
      <c r="N205" s="176" t="s">
        <v>2805</v>
      </c>
      <c r="O205" s="176" t="s">
        <v>2805</v>
      </c>
      <c r="P205" s="176" t="s">
        <v>2805</v>
      </c>
      <c r="Q205" s="176" t="s">
        <v>2805</v>
      </c>
      <c r="R205" s="176" t="s">
        <v>2805</v>
      </c>
      <c r="S205" s="176" t="s">
        <v>2805</v>
      </c>
      <c r="T205" s="176" t="s">
        <v>2805</v>
      </c>
      <c r="U205" s="176" t="s">
        <v>2805</v>
      </c>
      <c r="V205" s="176" t="s">
        <v>2805</v>
      </c>
      <c r="W205" s="176" t="s">
        <v>2805</v>
      </c>
      <c r="X205" s="176" t="s">
        <v>2805</v>
      </c>
      <c r="Y205" s="176" t="s">
        <v>2805</v>
      </c>
      <c r="Z205" s="176">
        <v>2.9</v>
      </c>
      <c r="AA205" s="176">
        <v>2.9</v>
      </c>
      <c r="AB205" s="176">
        <f>_xlfn.IFNA(VLOOKUP(C205,'INFORM Severity - hidden'!$C$5:$G$155,5,FALSE),"-")</f>
        <v>2.9</v>
      </c>
    </row>
    <row r="206" spans="1:28" x14ac:dyDescent="0.3">
      <c r="A206" s="11" t="s">
        <v>234</v>
      </c>
      <c r="B206" s="11" t="s">
        <v>1490</v>
      </c>
      <c r="C206" s="11" t="s">
        <v>2708</v>
      </c>
      <c r="D206" s="175" t="str">
        <f t="shared" si="3"/>
        <v>Decreasing</v>
      </c>
      <c r="E206" s="176">
        <v>3.5</v>
      </c>
      <c r="F206" s="176">
        <v>3.5</v>
      </c>
      <c r="G206" s="176">
        <v>4</v>
      </c>
      <c r="H206" s="176">
        <v>4.0999999999999996</v>
      </c>
      <c r="I206" s="176">
        <v>3.8</v>
      </c>
      <c r="J206" s="176">
        <v>3.8</v>
      </c>
      <c r="K206" s="176">
        <v>4.0999999999999996</v>
      </c>
      <c r="L206" s="176">
        <v>4.0999999999999996</v>
      </c>
      <c r="M206" s="176">
        <v>4.0999999999999996</v>
      </c>
      <c r="N206" s="176">
        <v>4.0999999999999996</v>
      </c>
      <c r="O206" s="176">
        <v>4.0999999999999996</v>
      </c>
      <c r="P206" s="176">
        <v>4.0999999999999996</v>
      </c>
      <c r="Q206" s="176">
        <v>4</v>
      </c>
      <c r="R206" s="176">
        <v>4</v>
      </c>
      <c r="S206" s="176">
        <v>3.7</v>
      </c>
      <c r="T206" s="176">
        <v>4.2</v>
      </c>
      <c r="U206" s="176">
        <v>4.2</v>
      </c>
      <c r="V206" s="176">
        <v>4.2</v>
      </c>
      <c r="W206" s="176">
        <v>4.2</v>
      </c>
      <c r="X206" s="176">
        <v>4.2</v>
      </c>
      <c r="Y206" s="176">
        <v>4.2</v>
      </c>
      <c r="Z206" s="176">
        <v>4.2</v>
      </c>
      <c r="AA206" s="176">
        <v>4</v>
      </c>
      <c r="AB206" s="176">
        <f>_xlfn.IFNA(VLOOKUP(C206,'INFORM Severity - hidden'!$C$5:$G$155,5,FALSE),"-")</f>
        <v>4</v>
      </c>
    </row>
    <row r="207" spans="1:28" x14ac:dyDescent="0.3">
      <c r="A207" s="11" t="s">
        <v>234</v>
      </c>
      <c r="B207" s="11" t="s">
        <v>835</v>
      </c>
      <c r="C207" s="11" t="s">
        <v>2952</v>
      </c>
      <c r="D207" s="175" t="str">
        <f t="shared" si="3"/>
        <v>-</v>
      </c>
      <c r="E207" s="176">
        <v>3.6</v>
      </c>
      <c r="F207" s="176">
        <v>3.6</v>
      </c>
      <c r="G207" s="176">
        <v>3.5</v>
      </c>
      <c r="H207" s="176">
        <v>3.6</v>
      </c>
      <c r="I207" s="176" t="s">
        <v>2805</v>
      </c>
      <c r="J207" s="176" t="s">
        <v>2805</v>
      </c>
      <c r="K207" s="176" t="s">
        <v>2805</v>
      </c>
      <c r="L207" s="176" t="s">
        <v>2805</v>
      </c>
      <c r="M207" s="176" t="s">
        <v>2805</v>
      </c>
      <c r="N207" s="176" t="s">
        <v>2805</v>
      </c>
      <c r="O207" s="176" t="s">
        <v>2805</v>
      </c>
      <c r="P207" s="176" t="s">
        <v>2805</v>
      </c>
      <c r="Q207" s="176" t="s">
        <v>2805</v>
      </c>
      <c r="R207" s="176" t="s">
        <v>2805</v>
      </c>
      <c r="S207" s="176" t="s">
        <v>2805</v>
      </c>
      <c r="T207" s="176" t="s">
        <v>2805</v>
      </c>
      <c r="U207" s="176" t="s">
        <v>2805</v>
      </c>
      <c r="V207" s="176" t="s">
        <v>2805</v>
      </c>
      <c r="W207" s="176" t="s">
        <v>2805</v>
      </c>
      <c r="X207" s="176" t="s">
        <v>2805</v>
      </c>
      <c r="Y207" s="176" t="s">
        <v>2805</v>
      </c>
      <c r="Z207" s="176" t="s">
        <v>2805</v>
      </c>
      <c r="AA207" s="176" t="s">
        <v>2805</v>
      </c>
      <c r="AB207" s="176" t="str">
        <f>_xlfn.IFNA(VLOOKUP(C207,'INFORM Severity - hidden'!$C$5:$G$155,5,FALSE),"-")</f>
        <v>-</v>
      </c>
    </row>
    <row r="208" spans="1:28" x14ac:dyDescent="0.3">
      <c r="A208" s="11" t="s">
        <v>234</v>
      </c>
      <c r="B208" s="11" t="s">
        <v>836</v>
      </c>
      <c r="C208" s="11" t="s">
        <v>734</v>
      </c>
      <c r="D208" s="175" t="str">
        <f t="shared" si="3"/>
        <v>-</v>
      </c>
      <c r="E208" s="176">
        <v>2.1</v>
      </c>
      <c r="F208" s="176">
        <v>2</v>
      </c>
      <c r="G208" s="176">
        <v>2.7</v>
      </c>
      <c r="H208" s="176">
        <v>2.8</v>
      </c>
      <c r="I208" s="176">
        <v>2.8</v>
      </c>
      <c r="J208" s="176">
        <v>2.8</v>
      </c>
      <c r="K208" s="176">
        <v>2.8</v>
      </c>
      <c r="L208" s="176">
        <v>2.8</v>
      </c>
      <c r="M208" s="176">
        <v>2.8</v>
      </c>
      <c r="N208" s="176">
        <v>2.8</v>
      </c>
      <c r="O208" s="176" t="s">
        <v>446</v>
      </c>
      <c r="P208" s="176" t="s">
        <v>446</v>
      </c>
      <c r="Q208" s="176" t="s">
        <v>446</v>
      </c>
      <c r="R208" s="176" t="s">
        <v>446</v>
      </c>
      <c r="S208" s="176" t="s">
        <v>446</v>
      </c>
      <c r="T208" s="176" t="s">
        <v>446</v>
      </c>
      <c r="U208" s="176" t="s">
        <v>446</v>
      </c>
      <c r="V208" s="176" t="s">
        <v>446</v>
      </c>
      <c r="W208" s="176" t="s">
        <v>446</v>
      </c>
      <c r="X208" s="176" t="s">
        <v>446</v>
      </c>
      <c r="Y208" s="176" t="s">
        <v>446</v>
      </c>
      <c r="Z208" s="176" t="s">
        <v>446</v>
      </c>
      <c r="AA208" s="176">
        <v>2.5</v>
      </c>
      <c r="AB208" s="176">
        <f>_xlfn.IFNA(VLOOKUP(C208,'INFORM Severity - hidden'!$C$5:$G$155,5,FALSE),"-")</f>
        <v>2.5</v>
      </c>
    </row>
    <row r="209" spans="1:28" x14ac:dyDescent="0.3">
      <c r="A209" s="11" t="s">
        <v>234</v>
      </c>
      <c r="B209" s="11" t="s">
        <v>1174</v>
      </c>
      <c r="C209" s="11" t="s">
        <v>735</v>
      </c>
      <c r="D209" s="175" t="str">
        <f t="shared" si="3"/>
        <v>Stable</v>
      </c>
      <c r="E209" s="176">
        <v>4</v>
      </c>
      <c r="F209" s="176">
        <v>4</v>
      </c>
      <c r="G209" s="176">
        <v>4</v>
      </c>
      <c r="H209" s="176">
        <v>4.0999999999999996</v>
      </c>
      <c r="I209" s="176">
        <v>4.0999999999999996</v>
      </c>
      <c r="J209" s="176">
        <v>4.0999999999999996</v>
      </c>
      <c r="K209" s="176">
        <v>4.2</v>
      </c>
      <c r="L209" s="176">
        <v>4.0999999999999996</v>
      </c>
      <c r="M209" s="176">
        <v>4.0999999999999996</v>
      </c>
      <c r="N209" s="176">
        <v>4.0999999999999996</v>
      </c>
      <c r="O209" s="176">
        <v>4.0999999999999996</v>
      </c>
      <c r="P209" s="176">
        <v>4.0999999999999996</v>
      </c>
      <c r="Q209" s="176">
        <v>4</v>
      </c>
      <c r="R209" s="176">
        <v>4</v>
      </c>
      <c r="S209" s="176">
        <v>4</v>
      </c>
      <c r="T209" s="176">
        <v>4</v>
      </c>
      <c r="U209" s="176">
        <v>4.0999999999999996</v>
      </c>
      <c r="V209" s="176">
        <v>4.0999999999999996</v>
      </c>
      <c r="W209" s="176">
        <v>4.0999999999999996</v>
      </c>
      <c r="X209" s="176">
        <v>4.0999999999999996</v>
      </c>
      <c r="Y209" s="176">
        <v>4.0999999999999996</v>
      </c>
      <c r="Z209" s="176">
        <v>4.0999999999999996</v>
      </c>
      <c r="AA209" s="176">
        <v>4.0999999999999996</v>
      </c>
      <c r="AB209" s="176">
        <f>_xlfn.IFNA(VLOOKUP(C209,'INFORM Severity - hidden'!$C$5:$G$155,5,FALSE),"-")</f>
        <v>4.0999999999999996</v>
      </c>
    </row>
    <row r="210" spans="1:28" x14ac:dyDescent="0.3">
      <c r="A210" s="11" t="s">
        <v>234</v>
      </c>
      <c r="B210" s="11" t="s">
        <v>837</v>
      </c>
      <c r="C210" s="11" t="s">
        <v>2953</v>
      </c>
      <c r="D210" s="175" t="str">
        <f t="shared" si="3"/>
        <v>-</v>
      </c>
      <c r="E210" s="176">
        <v>1.5</v>
      </c>
      <c r="F210" s="176">
        <v>1.5</v>
      </c>
      <c r="G210" s="176" t="s">
        <v>2805</v>
      </c>
      <c r="H210" s="176" t="s">
        <v>2805</v>
      </c>
      <c r="I210" s="176" t="s">
        <v>2805</v>
      </c>
      <c r="J210" s="176" t="s">
        <v>2805</v>
      </c>
      <c r="K210" s="176" t="s">
        <v>2805</v>
      </c>
      <c r="L210" s="176" t="s">
        <v>2805</v>
      </c>
      <c r="M210" s="176" t="s">
        <v>2805</v>
      </c>
      <c r="N210" s="176" t="s">
        <v>2805</v>
      </c>
      <c r="O210" s="176" t="s">
        <v>2805</v>
      </c>
      <c r="P210" s="176" t="s">
        <v>2805</v>
      </c>
      <c r="Q210" s="176" t="s">
        <v>2805</v>
      </c>
      <c r="R210" s="176" t="s">
        <v>2805</v>
      </c>
      <c r="S210" s="176" t="s">
        <v>2805</v>
      </c>
      <c r="T210" s="176" t="s">
        <v>2805</v>
      </c>
      <c r="U210" s="176" t="s">
        <v>2805</v>
      </c>
      <c r="V210" s="176" t="s">
        <v>2805</v>
      </c>
      <c r="W210" s="176" t="s">
        <v>2805</v>
      </c>
      <c r="X210" s="176" t="s">
        <v>2805</v>
      </c>
      <c r="Y210" s="176" t="s">
        <v>2805</v>
      </c>
      <c r="Z210" s="176" t="s">
        <v>2805</v>
      </c>
      <c r="AA210" s="176" t="s">
        <v>2805</v>
      </c>
      <c r="AB210" s="176" t="str">
        <f>_xlfn.IFNA(VLOOKUP(C210,'INFORM Severity - hidden'!$C$5:$G$155,5,FALSE),"-")</f>
        <v>-</v>
      </c>
    </row>
    <row r="211" spans="1:28" x14ac:dyDescent="0.3">
      <c r="A211" s="11" t="s">
        <v>234</v>
      </c>
      <c r="B211" s="11" t="s">
        <v>2997</v>
      </c>
      <c r="C211" s="11" t="s">
        <v>2998</v>
      </c>
      <c r="D211" s="175" t="str">
        <f t="shared" si="3"/>
        <v>-</v>
      </c>
      <c r="E211" s="176" t="s">
        <v>2805</v>
      </c>
      <c r="F211" s="176" t="s">
        <v>2805</v>
      </c>
      <c r="G211" s="176" t="s">
        <v>2805</v>
      </c>
      <c r="H211" s="176" t="s">
        <v>2805</v>
      </c>
      <c r="I211" s="176" t="s">
        <v>2805</v>
      </c>
      <c r="J211" s="176" t="s">
        <v>2805</v>
      </c>
      <c r="K211" s="176" t="s">
        <v>2805</v>
      </c>
      <c r="L211" s="176" t="s">
        <v>2805</v>
      </c>
      <c r="M211" s="176" t="s">
        <v>2805</v>
      </c>
      <c r="N211" s="176" t="s">
        <v>2805</v>
      </c>
      <c r="O211" s="176" t="s">
        <v>2805</v>
      </c>
      <c r="P211" s="176" t="s">
        <v>2805</v>
      </c>
      <c r="Q211" s="176" t="s">
        <v>2805</v>
      </c>
      <c r="R211" s="176" t="s">
        <v>2805</v>
      </c>
      <c r="S211" s="176" t="s">
        <v>2805</v>
      </c>
      <c r="T211" s="176" t="s">
        <v>2805</v>
      </c>
      <c r="U211" s="176" t="s">
        <v>2805</v>
      </c>
      <c r="V211" s="176" t="s">
        <v>2805</v>
      </c>
      <c r="W211" s="176" t="s">
        <v>2805</v>
      </c>
      <c r="X211" s="176" t="s">
        <v>2805</v>
      </c>
      <c r="Y211" s="176" t="s">
        <v>2805</v>
      </c>
      <c r="Z211" s="176" t="s">
        <v>2805</v>
      </c>
      <c r="AA211" s="176" t="s">
        <v>2805</v>
      </c>
      <c r="AB211" s="176" t="str">
        <f>_xlfn.IFNA(VLOOKUP(C211,'INFORM Severity - hidden'!$C$5:$G$155,5,FALSE),"-")</f>
        <v>-</v>
      </c>
    </row>
    <row r="212" spans="1:28" x14ac:dyDescent="0.3">
      <c r="A212" s="11" t="s">
        <v>234</v>
      </c>
      <c r="B212" s="11" t="s">
        <v>1849</v>
      </c>
      <c r="C212" s="11" t="s">
        <v>2656</v>
      </c>
      <c r="D212" s="175" t="str">
        <f t="shared" si="3"/>
        <v>Stable</v>
      </c>
      <c r="E212" s="176" t="s">
        <v>2805</v>
      </c>
      <c r="F212" s="176" t="s">
        <v>2805</v>
      </c>
      <c r="G212" s="176" t="s">
        <v>2805</v>
      </c>
      <c r="H212" s="176" t="s">
        <v>2805</v>
      </c>
      <c r="I212" s="176" t="s">
        <v>2805</v>
      </c>
      <c r="J212" s="176" t="s">
        <v>2805</v>
      </c>
      <c r="K212" s="176" t="s">
        <v>2805</v>
      </c>
      <c r="L212" s="176" t="s">
        <v>2805</v>
      </c>
      <c r="M212" s="176" t="s">
        <v>2805</v>
      </c>
      <c r="N212" s="176" t="s">
        <v>2805</v>
      </c>
      <c r="O212" s="176" t="s">
        <v>2805</v>
      </c>
      <c r="P212" s="176" t="s">
        <v>446</v>
      </c>
      <c r="Q212" s="176" t="s">
        <v>446</v>
      </c>
      <c r="R212" s="176" t="s">
        <v>446</v>
      </c>
      <c r="S212" s="176">
        <v>2.5</v>
      </c>
      <c r="T212" s="176">
        <v>2.5</v>
      </c>
      <c r="U212" s="176">
        <v>2.6</v>
      </c>
      <c r="V212" s="176">
        <v>2.6</v>
      </c>
      <c r="W212" s="176">
        <v>2.6</v>
      </c>
      <c r="X212" s="176">
        <v>2.5</v>
      </c>
      <c r="Y212" s="176">
        <v>2.5</v>
      </c>
      <c r="Z212" s="176">
        <v>2.6</v>
      </c>
      <c r="AA212" s="176">
        <v>2.6</v>
      </c>
      <c r="AB212" s="176">
        <f>_xlfn.IFNA(VLOOKUP(C212,'INFORM Severity - hidden'!$C$5:$G$155,5,FALSE),"-")</f>
        <v>2.6</v>
      </c>
    </row>
    <row r="213" spans="1:28" x14ac:dyDescent="0.3">
      <c r="A213" s="11" t="s">
        <v>234</v>
      </c>
      <c r="B213" s="11" t="s">
        <v>1932</v>
      </c>
      <c r="C213" s="11" t="s">
        <v>2452</v>
      </c>
      <c r="D213" s="175" t="str">
        <f t="shared" si="3"/>
        <v>Decreasing</v>
      </c>
      <c r="E213" s="176" t="s">
        <v>2805</v>
      </c>
      <c r="F213" s="176" t="s">
        <v>2805</v>
      </c>
      <c r="G213" s="176" t="s">
        <v>2805</v>
      </c>
      <c r="H213" s="176" t="s">
        <v>2805</v>
      </c>
      <c r="I213" s="176" t="s">
        <v>2805</v>
      </c>
      <c r="J213" s="176" t="s">
        <v>2805</v>
      </c>
      <c r="K213" s="176" t="s">
        <v>2805</v>
      </c>
      <c r="L213" s="176" t="s">
        <v>2805</v>
      </c>
      <c r="M213" s="176" t="s">
        <v>2805</v>
      </c>
      <c r="N213" s="176" t="s">
        <v>2805</v>
      </c>
      <c r="O213" s="176" t="s">
        <v>2805</v>
      </c>
      <c r="P213" s="176" t="s">
        <v>2805</v>
      </c>
      <c r="Q213" s="176">
        <v>2</v>
      </c>
      <c r="R213" s="176">
        <v>2.4</v>
      </c>
      <c r="S213" s="176">
        <v>2.4</v>
      </c>
      <c r="T213" s="176">
        <v>2.5</v>
      </c>
      <c r="U213" s="176">
        <v>2.5</v>
      </c>
      <c r="V213" s="176">
        <v>2.5</v>
      </c>
      <c r="W213" s="176">
        <v>2.5</v>
      </c>
      <c r="X213" s="176">
        <v>2.5</v>
      </c>
      <c r="Y213" s="176">
        <v>2.5</v>
      </c>
      <c r="Z213" s="176">
        <v>2.4</v>
      </c>
      <c r="AA213" s="176">
        <v>2.1</v>
      </c>
      <c r="AB213" s="176">
        <f>_xlfn.IFNA(VLOOKUP(C213,'INFORM Severity - hidden'!$C$5:$G$155,5,FALSE),"-")</f>
        <v>2.1</v>
      </c>
    </row>
    <row r="214" spans="1:28" x14ac:dyDescent="0.3">
      <c r="A214" s="11" t="s">
        <v>230</v>
      </c>
      <c r="B214" s="11" t="s">
        <v>1172</v>
      </c>
      <c r="C214" s="11" t="s">
        <v>650</v>
      </c>
      <c r="D214" s="175" t="str">
        <f t="shared" si="3"/>
        <v>-</v>
      </c>
      <c r="E214" s="176">
        <v>2.5</v>
      </c>
      <c r="F214" s="176">
        <v>2.6</v>
      </c>
      <c r="G214" s="176">
        <v>2.6</v>
      </c>
      <c r="H214" s="176">
        <v>2.4</v>
      </c>
      <c r="I214" s="176">
        <v>2.4</v>
      </c>
      <c r="J214" s="176">
        <v>2.4</v>
      </c>
      <c r="K214" s="176">
        <v>2.4</v>
      </c>
      <c r="L214" s="176">
        <v>2.4</v>
      </c>
      <c r="M214" s="176">
        <v>2.4</v>
      </c>
      <c r="N214" s="176" t="s">
        <v>446</v>
      </c>
      <c r="O214" s="176" t="s">
        <v>446</v>
      </c>
      <c r="P214" s="176" t="s">
        <v>446</v>
      </c>
      <c r="Q214" s="176" t="s">
        <v>446</v>
      </c>
      <c r="R214" s="176" t="s">
        <v>446</v>
      </c>
      <c r="S214" s="176" t="s">
        <v>446</v>
      </c>
      <c r="T214" s="176" t="s">
        <v>446</v>
      </c>
      <c r="U214" s="176" t="s">
        <v>446</v>
      </c>
      <c r="V214" s="176" t="s">
        <v>446</v>
      </c>
      <c r="W214" s="176" t="s">
        <v>446</v>
      </c>
      <c r="X214" s="176" t="s">
        <v>446</v>
      </c>
      <c r="Y214" s="176" t="s">
        <v>446</v>
      </c>
      <c r="Z214" s="176" t="s">
        <v>446</v>
      </c>
      <c r="AA214" s="176" t="s">
        <v>446</v>
      </c>
      <c r="AB214" s="176" t="str">
        <f>_xlfn.IFNA(VLOOKUP(C214,'INFORM Severity - hidden'!$C$5:$G$155,5,FALSE),"-")</f>
        <v>x</v>
      </c>
    </row>
    <row r="215" spans="1:28" x14ac:dyDescent="0.3">
      <c r="A215" s="11" t="s">
        <v>230</v>
      </c>
      <c r="B215" s="11" t="s">
        <v>3875</v>
      </c>
      <c r="C215" s="11" t="s">
        <v>3881</v>
      </c>
      <c r="D215" s="175" t="str">
        <f t="shared" si="3"/>
        <v>-</v>
      </c>
      <c r="E215" s="176" t="s">
        <v>2805</v>
      </c>
      <c r="F215" s="176" t="s">
        <v>2805</v>
      </c>
      <c r="G215" s="176" t="s">
        <v>2805</v>
      </c>
      <c r="H215" s="176" t="s">
        <v>2805</v>
      </c>
      <c r="I215" s="176" t="s">
        <v>2805</v>
      </c>
      <c r="J215" s="176" t="s">
        <v>2805</v>
      </c>
      <c r="K215" s="176" t="s">
        <v>2805</v>
      </c>
      <c r="L215" s="176" t="s">
        <v>2805</v>
      </c>
      <c r="M215" s="176" t="s">
        <v>2805</v>
      </c>
      <c r="N215" s="176" t="s">
        <v>2805</v>
      </c>
      <c r="O215" s="176" t="s">
        <v>2805</v>
      </c>
      <c r="P215" s="176" t="s">
        <v>2805</v>
      </c>
      <c r="Q215" s="176" t="s">
        <v>2805</v>
      </c>
      <c r="R215" s="176" t="s">
        <v>2805</v>
      </c>
      <c r="S215" s="176" t="s">
        <v>2805</v>
      </c>
      <c r="T215" s="176" t="s">
        <v>2805</v>
      </c>
      <c r="U215" s="176" t="s">
        <v>2805</v>
      </c>
      <c r="V215" s="176" t="s">
        <v>2805</v>
      </c>
      <c r="W215" s="176" t="s">
        <v>2805</v>
      </c>
      <c r="X215" s="176" t="s">
        <v>2805</v>
      </c>
      <c r="Y215" s="176" t="s">
        <v>2805</v>
      </c>
      <c r="Z215" s="176" t="s">
        <v>2805</v>
      </c>
      <c r="AA215" s="176">
        <v>2.2000000000000002</v>
      </c>
      <c r="AB215" s="176">
        <f>_xlfn.IFNA(VLOOKUP(C215,'INFORM Severity - hidden'!$C$5:$G$155,5,FALSE),"-")</f>
        <v>2.2000000000000002</v>
      </c>
    </row>
    <row r="216" spans="1:28" x14ac:dyDescent="0.3">
      <c r="A216" s="11" t="s">
        <v>3351</v>
      </c>
      <c r="B216" s="11" t="s">
        <v>982</v>
      </c>
      <c r="C216" s="11" t="s">
        <v>3353</v>
      </c>
      <c r="D216" s="175" t="str">
        <f t="shared" si="3"/>
        <v>-</v>
      </c>
      <c r="E216" s="176" t="s">
        <v>2805</v>
      </c>
      <c r="F216" s="176" t="s">
        <v>2805</v>
      </c>
      <c r="G216" s="176" t="s">
        <v>2805</v>
      </c>
      <c r="H216" s="176" t="s">
        <v>2805</v>
      </c>
      <c r="I216" s="176" t="s">
        <v>2805</v>
      </c>
      <c r="J216" s="176" t="s">
        <v>2805</v>
      </c>
      <c r="K216" s="176" t="s">
        <v>2805</v>
      </c>
      <c r="L216" s="176" t="s">
        <v>2805</v>
      </c>
      <c r="M216" s="176" t="s">
        <v>2805</v>
      </c>
      <c r="N216" s="176" t="s">
        <v>2805</v>
      </c>
      <c r="O216" s="176" t="s">
        <v>2805</v>
      </c>
      <c r="P216" s="176" t="s">
        <v>2805</v>
      </c>
      <c r="Q216" s="176" t="s">
        <v>2805</v>
      </c>
      <c r="R216" s="176" t="s">
        <v>2805</v>
      </c>
      <c r="S216" s="176" t="s">
        <v>2805</v>
      </c>
      <c r="T216" s="176" t="s">
        <v>2805</v>
      </c>
      <c r="U216" s="176" t="s">
        <v>2805</v>
      </c>
      <c r="V216" s="176" t="s">
        <v>2805</v>
      </c>
      <c r="W216" s="176" t="s">
        <v>2805</v>
      </c>
      <c r="X216" s="176" t="s">
        <v>2805</v>
      </c>
      <c r="Y216" s="176" t="s">
        <v>2805</v>
      </c>
      <c r="Z216" s="176" t="s">
        <v>2805</v>
      </c>
      <c r="AA216" s="176" t="s">
        <v>2805</v>
      </c>
      <c r="AB216" s="176" t="str">
        <f>_xlfn.IFNA(VLOOKUP(C216,'INFORM Severity - hidden'!$C$5:$G$155,5,FALSE),"-")</f>
        <v>-</v>
      </c>
    </row>
    <row r="217" spans="1:28" x14ac:dyDescent="0.3">
      <c r="A217" s="11" t="s">
        <v>224</v>
      </c>
      <c r="B217" s="11" t="s">
        <v>982</v>
      </c>
      <c r="C217" s="11" t="s">
        <v>2887</v>
      </c>
      <c r="D217" s="175" t="str">
        <f t="shared" si="3"/>
        <v>-</v>
      </c>
      <c r="E217" s="176" t="s">
        <v>2805</v>
      </c>
      <c r="F217" s="176" t="s">
        <v>2805</v>
      </c>
      <c r="G217" s="176" t="s">
        <v>2805</v>
      </c>
      <c r="H217" s="176" t="s">
        <v>2805</v>
      </c>
      <c r="I217" s="176" t="s">
        <v>2805</v>
      </c>
      <c r="J217" s="176" t="s">
        <v>2805</v>
      </c>
      <c r="K217" s="176" t="s">
        <v>2805</v>
      </c>
      <c r="L217" s="176" t="s">
        <v>2805</v>
      </c>
      <c r="M217" s="176" t="s">
        <v>2805</v>
      </c>
      <c r="N217" s="176" t="s">
        <v>2805</v>
      </c>
      <c r="O217" s="176" t="s">
        <v>2805</v>
      </c>
      <c r="P217" s="176" t="s">
        <v>2805</v>
      </c>
      <c r="Q217" s="176" t="s">
        <v>2805</v>
      </c>
      <c r="R217" s="176" t="s">
        <v>2805</v>
      </c>
      <c r="S217" s="176" t="s">
        <v>2805</v>
      </c>
      <c r="T217" s="176" t="s">
        <v>2805</v>
      </c>
      <c r="U217" s="176" t="s">
        <v>2805</v>
      </c>
      <c r="V217" s="176" t="s">
        <v>2805</v>
      </c>
      <c r="W217" s="176" t="s">
        <v>2805</v>
      </c>
      <c r="X217" s="176" t="s">
        <v>2805</v>
      </c>
      <c r="Y217" s="176" t="s">
        <v>2805</v>
      </c>
      <c r="Z217" s="176" t="s">
        <v>2805</v>
      </c>
      <c r="AA217" s="176" t="s">
        <v>2805</v>
      </c>
      <c r="AB217" s="176" t="str">
        <f>_xlfn.IFNA(VLOOKUP(C217,'INFORM Severity - hidden'!$C$5:$G$155,5,FALSE),"-")</f>
        <v>-</v>
      </c>
    </row>
    <row r="218" spans="1:28" x14ac:dyDescent="0.3">
      <c r="A218" s="11" t="s">
        <v>224</v>
      </c>
      <c r="B218" s="11" t="s">
        <v>1559</v>
      </c>
      <c r="C218" s="11" t="s">
        <v>2987</v>
      </c>
      <c r="D218" s="175" t="str">
        <f t="shared" si="3"/>
        <v>-</v>
      </c>
      <c r="E218" s="176" t="s">
        <v>2805</v>
      </c>
      <c r="F218" s="176" t="s">
        <v>2805</v>
      </c>
      <c r="G218" s="176" t="s">
        <v>2805</v>
      </c>
      <c r="H218" s="176" t="s">
        <v>2805</v>
      </c>
      <c r="I218" s="176" t="s">
        <v>2805</v>
      </c>
      <c r="J218" s="176" t="s">
        <v>2805</v>
      </c>
      <c r="K218" s="176">
        <v>1.9</v>
      </c>
      <c r="L218" s="176">
        <v>1.9</v>
      </c>
      <c r="M218" s="176" t="s">
        <v>2805</v>
      </c>
      <c r="N218" s="176" t="s">
        <v>2805</v>
      </c>
      <c r="O218" s="176" t="s">
        <v>2805</v>
      </c>
      <c r="P218" s="176" t="s">
        <v>2805</v>
      </c>
      <c r="Q218" s="176" t="s">
        <v>2805</v>
      </c>
      <c r="R218" s="176" t="s">
        <v>2805</v>
      </c>
      <c r="S218" s="176" t="s">
        <v>2805</v>
      </c>
      <c r="T218" s="176" t="s">
        <v>2805</v>
      </c>
      <c r="U218" s="176" t="s">
        <v>2805</v>
      </c>
      <c r="V218" s="176" t="s">
        <v>2805</v>
      </c>
      <c r="W218" s="176" t="s">
        <v>2805</v>
      </c>
      <c r="X218" s="176" t="s">
        <v>2805</v>
      </c>
      <c r="Y218" s="176" t="s">
        <v>2805</v>
      </c>
      <c r="Z218" s="176" t="s">
        <v>2805</v>
      </c>
      <c r="AA218" s="176" t="s">
        <v>2805</v>
      </c>
      <c r="AB218" s="176" t="str">
        <f>_xlfn.IFNA(VLOOKUP(C218,'INFORM Severity - hidden'!$C$5:$G$155,5,FALSE),"-")</f>
        <v>-</v>
      </c>
    </row>
    <row r="219" spans="1:28" x14ac:dyDescent="0.3">
      <c r="A219" s="11" t="s">
        <v>224</v>
      </c>
      <c r="B219" s="11" t="s">
        <v>1559</v>
      </c>
      <c r="C219" s="11" t="s">
        <v>3006</v>
      </c>
      <c r="D219" s="175" t="str">
        <f t="shared" si="3"/>
        <v>-</v>
      </c>
      <c r="E219" s="176" t="s">
        <v>2805</v>
      </c>
      <c r="F219" s="176" t="s">
        <v>2805</v>
      </c>
      <c r="G219" s="176" t="s">
        <v>2805</v>
      </c>
      <c r="H219" s="176" t="s">
        <v>2805</v>
      </c>
      <c r="I219" s="176" t="s">
        <v>2805</v>
      </c>
      <c r="J219" s="176" t="s">
        <v>2805</v>
      </c>
      <c r="K219" s="176" t="s">
        <v>2805</v>
      </c>
      <c r="L219" s="176" t="s">
        <v>2805</v>
      </c>
      <c r="M219" s="176" t="s">
        <v>2805</v>
      </c>
      <c r="N219" s="176" t="s">
        <v>2805</v>
      </c>
      <c r="O219" s="176" t="s">
        <v>2805</v>
      </c>
      <c r="P219" s="176" t="s">
        <v>2805</v>
      </c>
      <c r="Q219" s="176" t="s">
        <v>2805</v>
      </c>
      <c r="R219" s="176" t="s">
        <v>2805</v>
      </c>
      <c r="S219" s="176" t="s">
        <v>2805</v>
      </c>
      <c r="T219" s="176" t="s">
        <v>2805</v>
      </c>
      <c r="U219" s="176" t="s">
        <v>2805</v>
      </c>
      <c r="V219" s="176" t="s">
        <v>2805</v>
      </c>
      <c r="W219" s="176" t="s">
        <v>2805</v>
      </c>
      <c r="X219" s="176" t="s">
        <v>2805</v>
      </c>
      <c r="Y219" s="176" t="s">
        <v>2805</v>
      </c>
      <c r="Z219" s="176" t="s">
        <v>2805</v>
      </c>
      <c r="AA219" s="176" t="s">
        <v>2805</v>
      </c>
      <c r="AB219" s="176" t="str">
        <f>_xlfn.IFNA(VLOOKUP(C219,'INFORM Severity - hidden'!$C$5:$G$155,5,FALSE),"-")</f>
        <v>-</v>
      </c>
    </row>
    <row r="220" spans="1:28" x14ac:dyDescent="0.3">
      <c r="A220" s="11" t="s">
        <v>239</v>
      </c>
      <c r="B220" s="11" t="s">
        <v>982</v>
      </c>
      <c r="C220" s="11" t="s">
        <v>2888</v>
      </c>
      <c r="D220" s="175" t="str">
        <f t="shared" si="3"/>
        <v>-</v>
      </c>
      <c r="E220" s="176" t="s">
        <v>2805</v>
      </c>
      <c r="F220" s="176" t="s">
        <v>2805</v>
      </c>
      <c r="G220" s="176" t="s">
        <v>2805</v>
      </c>
      <c r="H220" s="176" t="s">
        <v>2805</v>
      </c>
      <c r="I220" s="176" t="s">
        <v>2805</v>
      </c>
      <c r="J220" s="176" t="s">
        <v>2805</v>
      </c>
      <c r="K220" s="176" t="s">
        <v>2805</v>
      </c>
      <c r="L220" s="176" t="s">
        <v>2805</v>
      </c>
      <c r="M220" s="176" t="s">
        <v>2805</v>
      </c>
      <c r="N220" s="176" t="s">
        <v>2805</v>
      </c>
      <c r="O220" s="176" t="s">
        <v>2805</v>
      </c>
      <c r="P220" s="176" t="s">
        <v>2805</v>
      </c>
      <c r="Q220" s="176" t="s">
        <v>2805</v>
      </c>
      <c r="R220" s="176" t="s">
        <v>2805</v>
      </c>
      <c r="S220" s="176" t="s">
        <v>2805</v>
      </c>
      <c r="T220" s="176" t="s">
        <v>2805</v>
      </c>
      <c r="U220" s="176" t="s">
        <v>2805</v>
      </c>
      <c r="V220" s="176" t="s">
        <v>2805</v>
      </c>
      <c r="W220" s="176" t="s">
        <v>2805</v>
      </c>
      <c r="X220" s="176" t="s">
        <v>2805</v>
      </c>
      <c r="Y220" s="176" t="s">
        <v>2805</v>
      </c>
      <c r="Z220" s="176" t="s">
        <v>2805</v>
      </c>
      <c r="AA220" s="176" t="s">
        <v>2805</v>
      </c>
      <c r="AB220" s="176" t="str">
        <f>_xlfn.IFNA(VLOOKUP(C220,'INFORM Severity - hidden'!$C$5:$G$155,5,FALSE),"-")</f>
        <v>-</v>
      </c>
    </row>
    <row r="221" spans="1:28" x14ac:dyDescent="0.3">
      <c r="A221" s="11" t="s">
        <v>241</v>
      </c>
      <c r="B221" s="11" t="s">
        <v>1439</v>
      </c>
      <c r="C221" s="11" t="s">
        <v>1937</v>
      </c>
      <c r="D221" s="175" t="str">
        <f t="shared" si="3"/>
        <v>Stable</v>
      </c>
      <c r="E221" s="176" t="s">
        <v>2805</v>
      </c>
      <c r="F221" s="176">
        <v>4.0999999999999996</v>
      </c>
      <c r="G221" s="176">
        <v>4.0999999999999996</v>
      </c>
      <c r="H221" s="176">
        <v>3.3</v>
      </c>
      <c r="I221" s="176">
        <v>3.3</v>
      </c>
      <c r="J221" s="176">
        <v>3.3</v>
      </c>
      <c r="K221" s="176">
        <v>3.3</v>
      </c>
      <c r="L221" s="176">
        <v>3.3</v>
      </c>
      <c r="M221" s="176">
        <v>3.3</v>
      </c>
      <c r="N221" s="176">
        <v>3.4</v>
      </c>
      <c r="O221" s="176">
        <v>3.4</v>
      </c>
      <c r="P221" s="176">
        <v>3.4</v>
      </c>
      <c r="Q221" s="176">
        <v>3.4</v>
      </c>
      <c r="R221" s="176">
        <v>3.4</v>
      </c>
      <c r="S221" s="176">
        <v>3.4</v>
      </c>
      <c r="T221" s="176">
        <v>3.4</v>
      </c>
      <c r="U221" s="176">
        <v>3.4</v>
      </c>
      <c r="V221" s="176">
        <v>3.4</v>
      </c>
      <c r="W221" s="176">
        <v>3.4</v>
      </c>
      <c r="X221" s="176">
        <v>3.4</v>
      </c>
      <c r="Y221" s="176">
        <v>3.4</v>
      </c>
      <c r="Z221" s="176">
        <v>3.4</v>
      </c>
      <c r="AA221" s="176">
        <v>3.4</v>
      </c>
      <c r="AB221" s="176">
        <f>_xlfn.IFNA(VLOOKUP(C221,'INFORM Severity - hidden'!$C$5:$G$155,5,FALSE),"-")</f>
        <v>3.4</v>
      </c>
    </row>
    <row r="222" spans="1:28" x14ac:dyDescent="0.3">
      <c r="A222" s="11" t="s">
        <v>241</v>
      </c>
      <c r="B222" s="11" t="s">
        <v>823</v>
      </c>
      <c r="C222" s="11" t="s">
        <v>2954</v>
      </c>
      <c r="D222" s="175" t="str">
        <f t="shared" si="3"/>
        <v>-</v>
      </c>
      <c r="E222" s="176" t="s">
        <v>2805</v>
      </c>
      <c r="F222" s="176">
        <v>3.4</v>
      </c>
      <c r="G222" s="176" t="s">
        <v>2805</v>
      </c>
      <c r="H222" s="176" t="s">
        <v>2805</v>
      </c>
      <c r="I222" s="176" t="s">
        <v>2805</v>
      </c>
      <c r="J222" s="176" t="s">
        <v>2805</v>
      </c>
      <c r="K222" s="176" t="s">
        <v>2805</v>
      </c>
      <c r="L222" s="176" t="s">
        <v>2805</v>
      </c>
      <c r="M222" s="176" t="s">
        <v>2805</v>
      </c>
      <c r="N222" s="176" t="s">
        <v>2805</v>
      </c>
      <c r="O222" s="176" t="s">
        <v>2805</v>
      </c>
      <c r="P222" s="176" t="s">
        <v>2805</v>
      </c>
      <c r="Q222" s="176" t="s">
        <v>2805</v>
      </c>
      <c r="R222" s="176" t="s">
        <v>2805</v>
      </c>
      <c r="S222" s="176" t="s">
        <v>2805</v>
      </c>
      <c r="T222" s="176" t="s">
        <v>2805</v>
      </c>
      <c r="U222" s="176" t="s">
        <v>2805</v>
      </c>
      <c r="V222" s="176" t="s">
        <v>2805</v>
      </c>
      <c r="W222" s="176" t="s">
        <v>2805</v>
      </c>
      <c r="X222" s="176" t="s">
        <v>2805</v>
      </c>
      <c r="Y222" s="176" t="s">
        <v>2805</v>
      </c>
      <c r="Z222" s="176" t="s">
        <v>2805</v>
      </c>
      <c r="AA222" s="176" t="s">
        <v>2805</v>
      </c>
      <c r="AB222" s="176" t="str">
        <f>_xlfn.IFNA(VLOOKUP(C222,'INFORM Severity - hidden'!$C$5:$G$155,5,FALSE),"-")</f>
        <v>-</v>
      </c>
    </row>
    <row r="223" spans="1:28" x14ac:dyDescent="0.3">
      <c r="A223" s="11" t="s">
        <v>241</v>
      </c>
      <c r="B223" s="11" t="s">
        <v>824</v>
      </c>
      <c r="C223" s="11" t="s">
        <v>2955</v>
      </c>
      <c r="D223" s="175" t="str">
        <f t="shared" si="3"/>
        <v>-</v>
      </c>
      <c r="E223" s="176" t="s">
        <v>2805</v>
      </c>
      <c r="F223" s="176">
        <v>4.0999999999999996</v>
      </c>
      <c r="G223" s="176">
        <v>4.0999999999999996</v>
      </c>
      <c r="H223" s="176" t="s">
        <v>2805</v>
      </c>
      <c r="I223" s="176" t="s">
        <v>2805</v>
      </c>
      <c r="J223" s="176" t="s">
        <v>2805</v>
      </c>
      <c r="K223" s="176" t="s">
        <v>2805</v>
      </c>
      <c r="L223" s="176" t="s">
        <v>2805</v>
      </c>
      <c r="M223" s="176" t="s">
        <v>2805</v>
      </c>
      <c r="N223" s="176" t="s">
        <v>2805</v>
      </c>
      <c r="O223" s="176" t="s">
        <v>2805</v>
      </c>
      <c r="P223" s="176" t="s">
        <v>2805</v>
      </c>
      <c r="Q223" s="176" t="s">
        <v>2805</v>
      </c>
      <c r="R223" s="176" t="s">
        <v>2805</v>
      </c>
      <c r="S223" s="176" t="s">
        <v>2805</v>
      </c>
      <c r="T223" s="176" t="s">
        <v>2805</v>
      </c>
      <c r="U223" s="176" t="s">
        <v>2805</v>
      </c>
      <c r="V223" s="176" t="s">
        <v>2805</v>
      </c>
      <c r="W223" s="176" t="s">
        <v>2805</v>
      </c>
      <c r="X223" s="176" t="s">
        <v>2805</v>
      </c>
      <c r="Y223" s="176" t="s">
        <v>2805</v>
      </c>
      <c r="Z223" s="176" t="s">
        <v>2805</v>
      </c>
      <c r="AA223" s="176" t="s">
        <v>2805</v>
      </c>
      <c r="AB223" s="176" t="str">
        <f>_xlfn.IFNA(VLOOKUP(C223,'INFORM Severity - hidden'!$C$5:$G$155,5,FALSE),"-")</f>
        <v>-</v>
      </c>
    </row>
    <row r="224" spans="1:28" x14ac:dyDescent="0.3">
      <c r="A224" s="11" t="s">
        <v>241</v>
      </c>
      <c r="B224" s="11" t="s">
        <v>1195</v>
      </c>
      <c r="C224" s="11" t="s">
        <v>1196</v>
      </c>
      <c r="D224" s="175" t="str">
        <f t="shared" si="3"/>
        <v>-</v>
      </c>
      <c r="E224" s="176" t="s">
        <v>2805</v>
      </c>
      <c r="F224" s="176" t="s">
        <v>446</v>
      </c>
      <c r="G224" s="176" t="s">
        <v>446</v>
      </c>
      <c r="H224" s="176" t="s">
        <v>446</v>
      </c>
      <c r="I224" s="176" t="s">
        <v>446</v>
      </c>
      <c r="J224" s="176" t="s">
        <v>446</v>
      </c>
      <c r="K224" s="176" t="s">
        <v>446</v>
      </c>
      <c r="L224" s="176" t="s">
        <v>446</v>
      </c>
      <c r="M224" s="176" t="s">
        <v>446</v>
      </c>
      <c r="N224" s="176" t="s">
        <v>446</v>
      </c>
      <c r="O224" s="176" t="s">
        <v>446</v>
      </c>
      <c r="P224" s="176" t="s">
        <v>446</v>
      </c>
      <c r="Q224" s="176" t="s">
        <v>446</v>
      </c>
      <c r="R224" s="176" t="s">
        <v>446</v>
      </c>
      <c r="S224" s="176" t="s">
        <v>446</v>
      </c>
      <c r="T224" s="176" t="s">
        <v>446</v>
      </c>
      <c r="U224" s="176" t="s">
        <v>446</v>
      </c>
      <c r="V224" s="176" t="s">
        <v>446</v>
      </c>
      <c r="W224" s="176" t="s">
        <v>446</v>
      </c>
      <c r="X224" s="176" t="s">
        <v>446</v>
      </c>
      <c r="Y224" s="176" t="s">
        <v>446</v>
      </c>
      <c r="Z224" s="176" t="s">
        <v>446</v>
      </c>
      <c r="AA224" s="176" t="s">
        <v>446</v>
      </c>
      <c r="AB224" s="176" t="str">
        <f>_xlfn.IFNA(VLOOKUP(C224,'INFORM Severity - hidden'!$C$5:$G$155,5,FALSE),"-")</f>
        <v>x</v>
      </c>
    </row>
    <row r="225" spans="1:28" x14ac:dyDescent="0.3">
      <c r="A225" s="11" t="s">
        <v>245</v>
      </c>
      <c r="B225" s="11" t="s">
        <v>982</v>
      </c>
      <c r="C225" s="11" t="s">
        <v>2891</v>
      </c>
      <c r="D225" s="175" t="str">
        <f t="shared" si="3"/>
        <v>-</v>
      </c>
      <c r="E225" s="176" t="s">
        <v>2805</v>
      </c>
      <c r="F225" s="176" t="s">
        <v>2805</v>
      </c>
      <c r="G225" s="176" t="s">
        <v>2805</v>
      </c>
      <c r="H225" s="176" t="s">
        <v>2805</v>
      </c>
      <c r="I225" s="176" t="s">
        <v>2805</v>
      </c>
      <c r="J225" s="176" t="s">
        <v>2805</v>
      </c>
      <c r="K225" s="176" t="s">
        <v>2805</v>
      </c>
      <c r="L225" s="176" t="s">
        <v>2805</v>
      </c>
      <c r="M225" s="176" t="s">
        <v>2805</v>
      </c>
      <c r="N225" s="176" t="s">
        <v>2805</v>
      </c>
      <c r="O225" s="176" t="s">
        <v>2805</v>
      </c>
      <c r="P225" s="176" t="s">
        <v>2805</v>
      </c>
      <c r="Q225" s="176" t="s">
        <v>2805</v>
      </c>
      <c r="R225" s="176" t="s">
        <v>2805</v>
      </c>
      <c r="S225" s="176" t="s">
        <v>2805</v>
      </c>
      <c r="T225" s="176" t="s">
        <v>2805</v>
      </c>
      <c r="U225" s="176" t="s">
        <v>2805</v>
      </c>
      <c r="V225" s="176" t="s">
        <v>2805</v>
      </c>
      <c r="W225" s="176" t="s">
        <v>2805</v>
      </c>
      <c r="X225" s="176" t="s">
        <v>2805</v>
      </c>
      <c r="Y225" s="176" t="s">
        <v>2805</v>
      </c>
      <c r="Z225" s="176" t="s">
        <v>2805</v>
      </c>
      <c r="AA225" s="176" t="s">
        <v>2805</v>
      </c>
      <c r="AB225" s="176" t="str">
        <f>_xlfn.IFNA(VLOOKUP(C225,'INFORM Severity - hidden'!$C$5:$G$155,5,FALSE),"-")</f>
        <v>-</v>
      </c>
    </row>
    <row r="226" spans="1:28" x14ac:dyDescent="0.3">
      <c r="A226" s="11" t="s">
        <v>245</v>
      </c>
      <c r="B226" s="11" t="s">
        <v>829</v>
      </c>
      <c r="C226" s="11" t="s">
        <v>2956</v>
      </c>
      <c r="D226" s="175" t="str">
        <f t="shared" si="3"/>
        <v>-</v>
      </c>
      <c r="E226" s="176" t="s">
        <v>2805</v>
      </c>
      <c r="F226" s="176">
        <v>1.1000000000000001</v>
      </c>
      <c r="G226" s="176" t="s">
        <v>2805</v>
      </c>
      <c r="H226" s="176" t="s">
        <v>2805</v>
      </c>
      <c r="I226" s="176" t="s">
        <v>2805</v>
      </c>
      <c r="J226" s="176" t="s">
        <v>2805</v>
      </c>
      <c r="K226" s="176" t="s">
        <v>2805</v>
      </c>
      <c r="L226" s="176" t="s">
        <v>2805</v>
      </c>
      <c r="M226" s="176" t="s">
        <v>2805</v>
      </c>
      <c r="N226" s="176" t="s">
        <v>2805</v>
      </c>
      <c r="O226" s="176" t="s">
        <v>2805</v>
      </c>
      <c r="P226" s="176" t="s">
        <v>2805</v>
      </c>
      <c r="Q226" s="176" t="s">
        <v>2805</v>
      </c>
      <c r="R226" s="176" t="s">
        <v>2805</v>
      </c>
      <c r="S226" s="176" t="s">
        <v>2805</v>
      </c>
      <c r="T226" s="176" t="s">
        <v>2805</v>
      </c>
      <c r="U226" s="176" t="s">
        <v>2805</v>
      </c>
      <c r="V226" s="176" t="s">
        <v>2805</v>
      </c>
      <c r="W226" s="176" t="s">
        <v>2805</v>
      </c>
      <c r="X226" s="176" t="s">
        <v>2805</v>
      </c>
      <c r="Y226" s="176" t="s">
        <v>2805</v>
      </c>
      <c r="Z226" s="176" t="s">
        <v>2805</v>
      </c>
      <c r="AA226" s="176" t="s">
        <v>2805</v>
      </c>
      <c r="AB226" s="176" t="str">
        <f>_xlfn.IFNA(VLOOKUP(C226,'INFORM Severity - hidden'!$C$5:$G$155,5,FALSE),"-")</f>
        <v>-</v>
      </c>
    </row>
    <row r="227" spans="1:28" x14ac:dyDescent="0.3">
      <c r="A227" s="11" t="s">
        <v>251</v>
      </c>
      <c r="B227" s="11" t="s">
        <v>982</v>
      </c>
      <c r="C227" s="11" t="s">
        <v>2894</v>
      </c>
      <c r="D227" s="175" t="str">
        <f t="shared" si="3"/>
        <v>-</v>
      </c>
      <c r="E227" s="176" t="s">
        <v>2805</v>
      </c>
      <c r="F227" s="176" t="s">
        <v>2805</v>
      </c>
      <c r="G227" s="176" t="s">
        <v>2805</v>
      </c>
      <c r="H227" s="176" t="s">
        <v>2805</v>
      </c>
      <c r="I227" s="176" t="s">
        <v>2805</v>
      </c>
      <c r="J227" s="176" t="s">
        <v>2805</v>
      </c>
      <c r="K227" s="176" t="s">
        <v>2805</v>
      </c>
      <c r="L227" s="176" t="s">
        <v>2805</v>
      </c>
      <c r="M227" s="176" t="s">
        <v>2805</v>
      </c>
      <c r="N227" s="176" t="s">
        <v>2805</v>
      </c>
      <c r="O227" s="176" t="s">
        <v>2805</v>
      </c>
      <c r="P227" s="176" t="s">
        <v>2805</v>
      </c>
      <c r="Q227" s="176" t="s">
        <v>2805</v>
      </c>
      <c r="R227" s="176" t="s">
        <v>2805</v>
      </c>
      <c r="S227" s="176" t="s">
        <v>2805</v>
      </c>
      <c r="T227" s="176" t="s">
        <v>2805</v>
      </c>
      <c r="U227" s="176" t="s">
        <v>2805</v>
      </c>
      <c r="V227" s="176" t="s">
        <v>2805</v>
      </c>
      <c r="W227" s="176" t="s">
        <v>2805</v>
      </c>
      <c r="X227" s="176" t="s">
        <v>2805</v>
      </c>
      <c r="Y227" s="176" t="s">
        <v>2805</v>
      </c>
      <c r="Z227" s="176" t="s">
        <v>2805</v>
      </c>
      <c r="AA227" s="176" t="s">
        <v>2805</v>
      </c>
      <c r="AB227" s="176" t="str">
        <f>_xlfn.IFNA(VLOOKUP(C227,'INFORM Severity - hidden'!$C$5:$G$155,5,FALSE),"-")</f>
        <v>-</v>
      </c>
    </row>
    <row r="228" spans="1:28" x14ac:dyDescent="0.3">
      <c r="A228" s="11" t="s">
        <v>251</v>
      </c>
      <c r="B228" s="11" t="s">
        <v>827</v>
      </c>
      <c r="C228" s="11" t="s">
        <v>728</v>
      </c>
      <c r="D228" s="175" t="str">
        <f t="shared" si="3"/>
        <v>Stable</v>
      </c>
      <c r="E228" s="176" t="s">
        <v>2805</v>
      </c>
      <c r="F228" s="176">
        <v>1.5</v>
      </c>
      <c r="G228" s="176">
        <v>1.5</v>
      </c>
      <c r="H228" s="176">
        <v>2.6</v>
      </c>
      <c r="I228" s="176">
        <v>2.6</v>
      </c>
      <c r="J228" s="176">
        <v>2.6</v>
      </c>
      <c r="K228" s="176">
        <v>2.6</v>
      </c>
      <c r="L228" s="176">
        <v>2.6</v>
      </c>
      <c r="M228" s="176">
        <v>2.6</v>
      </c>
      <c r="N228" s="176">
        <v>2.6</v>
      </c>
      <c r="O228" s="176">
        <v>2.2999999999999998</v>
      </c>
      <c r="P228" s="176">
        <v>2.2999999999999998</v>
      </c>
      <c r="Q228" s="176">
        <v>2.2999999999999998</v>
      </c>
      <c r="R228" s="176">
        <v>2.6</v>
      </c>
      <c r="S228" s="176">
        <v>2.6</v>
      </c>
      <c r="T228" s="176">
        <v>2.6</v>
      </c>
      <c r="U228" s="176">
        <v>2.6</v>
      </c>
      <c r="V228" s="176">
        <v>2.6</v>
      </c>
      <c r="W228" s="176">
        <v>2.6</v>
      </c>
      <c r="X228" s="176">
        <v>2.6</v>
      </c>
      <c r="Y228" s="176">
        <v>2.6</v>
      </c>
      <c r="Z228" s="176">
        <v>2.6</v>
      </c>
      <c r="AA228" s="176">
        <v>2.6</v>
      </c>
      <c r="AB228" s="176">
        <f>_xlfn.IFNA(VLOOKUP(C228,'INFORM Severity - hidden'!$C$5:$G$155,5,FALSE),"-")</f>
        <v>2.6</v>
      </c>
    </row>
    <row r="229" spans="1:28" x14ac:dyDescent="0.3">
      <c r="A229" s="11" t="s">
        <v>253</v>
      </c>
      <c r="B229" s="11" t="s">
        <v>1850</v>
      </c>
      <c r="C229" s="11" t="s">
        <v>1938</v>
      </c>
      <c r="D229" s="175" t="str">
        <f t="shared" si="3"/>
        <v>Increasing</v>
      </c>
      <c r="E229" s="176" t="s">
        <v>2805</v>
      </c>
      <c r="F229" s="176" t="s">
        <v>2805</v>
      </c>
      <c r="G229" s="176" t="s">
        <v>2805</v>
      </c>
      <c r="H229" s="176" t="s">
        <v>2805</v>
      </c>
      <c r="I229" s="176" t="s">
        <v>2805</v>
      </c>
      <c r="J229" s="176" t="s">
        <v>2805</v>
      </c>
      <c r="K229" s="176" t="s">
        <v>2805</v>
      </c>
      <c r="L229" s="176" t="s">
        <v>2805</v>
      </c>
      <c r="M229" s="176" t="s">
        <v>2805</v>
      </c>
      <c r="N229" s="176" t="s">
        <v>2805</v>
      </c>
      <c r="O229" s="176" t="s">
        <v>2805</v>
      </c>
      <c r="P229" s="176">
        <v>2.7</v>
      </c>
      <c r="Q229" s="176">
        <v>2.7</v>
      </c>
      <c r="R229" s="176">
        <v>3.4</v>
      </c>
      <c r="S229" s="176">
        <v>2.7</v>
      </c>
      <c r="T229" s="176">
        <v>2.4</v>
      </c>
      <c r="U229" s="176">
        <v>2.4</v>
      </c>
      <c r="V229" s="176">
        <v>2.5</v>
      </c>
      <c r="W229" s="176">
        <v>2.5</v>
      </c>
      <c r="X229" s="176">
        <v>2.5</v>
      </c>
      <c r="Y229" s="176">
        <v>2.5</v>
      </c>
      <c r="Z229" s="176">
        <v>2.4</v>
      </c>
      <c r="AA229" s="176">
        <v>3</v>
      </c>
      <c r="AB229" s="176">
        <f>_xlfn.IFNA(VLOOKUP(C229,'INFORM Severity - hidden'!$C$5:$G$155,5,FALSE),"-")</f>
        <v>3</v>
      </c>
    </row>
    <row r="230" spans="1:28" x14ac:dyDescent="0.3">
      <c r="A230" s="11" t="s">
        <v>253</v>
      </c>
      <c r="B230" s="11" t="s">
        <v>2958</v>
      </c>
      <c r="C230" s="11" t="s">
        <v>2959</v>
      </c>
      <c r="D230" s="175" t="str">
        <f t="shared" si="3"/>
        <v>-</v>
      </c>
      <c r="E230" s="176" t="s">
        <v>2805</v>
      </c>
      <c r="F230" s="176" t="s">
        <v>2805</v>
      </c>
      <c r="G230" s="176" t="s">
        <v>2805</v>
      </c>
      <c r="H230" s="176" t="s">
        <v>2805</v>
      </c>
      <c r="I230" s="176" t="s">
        <v>2805</v>
      </c>
      <c r="J230" s="176" t="s">
        <v>2805</v>
      </c>
      <c r="K230" s="176" t="s">
        <v>2805</v>
      </c>
      <c r="L230" s="176" t="s">
        <v>2805</v>
      </c>
      <c r="M230" s="176" t="s">
        <v>2805</v>
      </c>
      <c r="N230" s="176" t="s">
        <v>2805</v>
      </c>
      <c r="O230" s="176" t="s">
        <v>2805</v>
      </c>
      <c r="P230" s="176" t="s">
        <v>2805</v>
      </c>
      <c r="Q230" s="176" t="s">
        <v>2805</v>
      </c>
      <c r="R230" s="176" t="s">
        <v>2805</v>
      </c>
      <c r="S230" s="176" t="s">
        <v>2805</v>
      </c>
      <c r="T230" s="176" t="s">
        <v>2805</v>
      </c>
      <c r="U230" s="176" t="s">
        <v>2805</v>
      </c>
      <c r="V230" s="176" t="s">
        <v>2805</v>
      </c>
      <c r="W230" s="176" t="s">
        <v>2805</v>
      </c>
      <c r="X230" s="176" t="s">
        <v>2805</v>
      </c>
      <c r="Y230" s="176" t="s">
        <v>2805</v>
      </c>
      <c r="Z230" s="176" t="s">
        <v>2805</v>
      </c>
      <c r="AA230" s="176" t="s">
        <v>2805</v>
      </c>
      <c r="AB230" s="176" t="str">
        <f>_xlfn.IFNA(VLOOKUP(C230,'INFORM Severity - hidden'!$C$5:$G$155,5,FALSE),"-")</f>
        <v>-</v>
      </c>
    </row>
    <row r="231" spans="1:28" x14ac:dyDescent="0.3">
      <c r="A231" s="11" t="s">
        <v>253</v>
      </c>
      <c r="B231" s="11" t="s">
        <v>964</v>
      </c>
      <c r="C231" s="11" t="s">
        <v>1250</v>
      </c>
      <c r="D231" s="175" t="str">
        <f t="shared" si="3"/>
        <v>Increasing</v>
      </c>
      <c r="E231" s="176" t="s">
        <v>2805</v>
      </c>
      <c r="F231" s="176" t="s">
        <v>2805</v>
      </c>
      <c r="G231" s="176">
        <v>1.1000000000000001</v>
      </c>
      <c r="H231" s="176">
        <v>1.8</v>
      </c>
      <c r="I231" s="176">
        <v>2</v>
      </c>
      <c r="J231" s="176">
        <v>1.8</v>
      </c>
      <c r="K231" s="176">
        <v>2.2000000000000002</v>
      </c>
      <c r="L231" s="176">
        <v>2.2000000000000002</v>
      </c>
      <c r="M231" s="176">
        <v>2.2000000000000002</v>
      </c>
      <c r="N231" s="176">
        <v>2.1</v>
      </c>
      <c r="O231" s="176">
        <v>2.2000000000000002</v>
      </c>
      <c r="P231" s="176">
        <v>2.2000000000000002</v>
      </c>
      <c r="Q231" s="176">
        <v>2.2000000000000002</v>
      </c>
      <c r="R231" s="176">
        <v>2.4</v>
      </c>
      <c r="S231" s="176">
        <v>2.4</v>
      </c>
      <c r="T231" s="176">
        <v>2.2000000000000002</v>
      </c>
      <c r="U231" s="176">
        <v>2.2000000000000002</v>
      </c>
      <c r="V231" s="176">
        <v>2.2000000000000002</v>
      </c>
      <c r="W231" s="176">
        <v>2.2000000000000002</v>
      </c>
      <c r="X231" s="176">
        <v>2.2000000000000002</v>
      </c>
      <c r="Y231" s="176">
        <v>2.2000000000000002</v>
      </c>
      <c r="Z231" s="176">
        <v>2.2000000000000002</v>
      </c>
      <c r="AA231" s="176">
        <v>2.2999999999999998</v>
      </c>
      <c r="AB231" s="176">
        <f>_xlfn.IFNA(VLOOKUP(C231,'INFORM Severity - hidden'!$C$5:$G$155,5,FALSE),"-")</f>
        <v>2.2999999999999998</v>
      </c>
    </row>
    <row r="232" spans="1:28" x14ac:dyDescent="0.3">
      <c r="A232" s="11" t="s">
        <v>253</v>
      </c>
      <c r="B232" s="11" t="s">
        <v>1851</v>
      </c>
      <c r="C232" s="11" t="s">
        <v>1852</v>
      </c>
      <c r="D232" s="175" t="str">
        <f t="shared" si="3"/>
        <v>Decreasing</v>
      </c>
      <c r="E232" s="176" t="s">
        <v>2805</v>
      </c>
      <c r="F232" s="176" t="s">
        <v>2805</v>
      </c>
      <c r="G232" s="176" t="s">
        <v>2805</v>
      </c>
      <c r="H232" s="176" t="s">
        <v>2805</v>
      </c>
      <c r="I232" s="176" t="s">
        <v>2805</v>
      </c>
      <c r="J232" s="176" t="s">
        <v>2805</v>
      </c>
      <c r="K232" s="176" t="s">
        <v>2805</v>
      </c>
      <c r="L232" s="176" t="s">
        <v>2805</v>
      </c>
      <c r="M232" s="176" t="s">
        <v>2805</v>
      </c>
      <c r="N232" s="176" t="s">
        <v>2805</v>
      </c>
      <c r="O232" s="176" t="s">
        <v>2805</v>
      </c>
      <c r="P232" s="176">
        <v>2.1</v>
      </c>
      <c r="Q232" s="176">
        <v>2.1</v>
      </c>
      <c r="R232" s="176">
        <v>2.1</v>
      </c>
      <c r="S232" s="176">
        <v>2.1</v>
      </c>
      <c r="T232" s="176">
        <v>2.1</v>
      </c>
      <c r="U232" s="176">
        <v>2.1</v>
      </c>
      <c r="V232" s="176">
        <v>2.1</v>
      </c>
      <c r="W232" s="176">
        <v>2.1</v>
      </c>
      <c r="X232" s="176">
        <v>2</v>
      </c>
      <c r="Y232" s="176">
        <v>2</v>
      </c>
      <c r="Z232" s="176">
        <v>1.8</v>
      </c>
      <c r="AA232" s="176">
        <v>1.8</v>
      </c>
      <c r="AB232" s="176">
        <f>_xlfn.IFNA(VLOOKUP(C232,'INFORM Severity - hidden'!$C$5:$G$155,5,FALSE),"-")</f>
        <v>1.8</v>
      </c>
    </row>
    <row r="233" spans="1:28" x14ac:dyDescent="0.3">
      <c r="A233" s="11" t="s">
        <v>253</v>
      </c>
      <c r="B233" s="11" t="s">
        <v>1854</v>
      </c>
      <c r="C233" s="11" t="s">
        <v>3002</v>
      </c>
      <c r="D233" s="175" t="str">
        <f t="shared" si="3"/>
        <v>-</v>
      </c>
      <c r="E233" s="176" t="s">
        <v>2805</v>
      </c>
      <c r="F233" s="176" t="s">
        <v>2805</v>
      </c>
      <c r="G233" s="176" t="s">
        <v>2805</v>
      </c>
      <c r="H233" s="176" t="s">
        <v>2805</v>
      </c>
      <c r="I233" s="176" t="s">
        <v>2805</v>
      </c>
      <c r="J233" s="176" t="s">
        <v>2805</v>
      </c>
      <c r="K233" s="176" t="s">
        <v>2805</v>
      </c>
      <c r="L233" s="176" t="s">
        <v>2805</v>
      </c>
      <c r="M233" s="176" t="s">
        <v>2805</v>
      </c>
      <c r="N233" s="176" t="s">
        <v>2805</v>
      </c>
      <c r="O233" s="176" t="s">
        <v>2805</v>
      </c>
      <c r="P233" s="176">
        <v>1.8</v>
      </c>
      <c r="Q233" s="176">
        <v>1.8</v>
      </c>
      <c r="R233" s="176" t="s">
        <v>2805</v>
      </c>
      <c r="S233" s="176" t="s">
        <v>2805</v>
      </c>
      <c r="T233" s="176" t="s">
        <v>2805</v>
      </c>
      <c r="U233" s="176" t="s">
        <v>2805</v>
      </c>
      <c r="V233" s="176" t="s">
        <v>2805</v>
      </c>
      <c r="W233" s="176" t="s">
        <v>2805</v>
      </c>
      <c r="X233" s="176" t="s">
        <v>2805</v>
      </c>
      <c r="Y233" s="176" t="s">
        <v>2805</v>
      </c>
      <c r="Z233" s="176" t="s">
        <v>2805</v>
      </c>
      <c r="AA233" s="176" t="s">
        <v>2805</v>
      </c>
      <c r="AB233" s="176" t="str">
        <f>_xlfn.IFNA(VLOOKUP(C233,'INFORM Severity - hidden'!$C$5:$G$155,5,FALSE),"-")</f>
        <v>-</v>
      </c>
    </row>
    <row r="234" spans="1:28" x14ac:dyDescent="0.3">
      <c r="A234" s="11" t="s">
        <v>253</v>
      </c>
      <c r="B234" s="11" t="s">
        <v>1930</v>
      </c>
      <c r="C234" s="11" t="s">
        <v>1931</v>
      </c>
      <c r="D234" s="175" t="str">
        <f t="shared" si="3"/>
        <v>-</v>
      </c>
      <c r="E234" s="176" t="s">
        <v>2805</v>
      </c>
      <c r="F234" s="176" t="s">
        <v>2805</v>
      </c>
      <c r="G234" s="176" t="s">
        <v>2805</v>
      </c>
      <c r="H234" s="176" t="s">
        <v>2805</v>
      </c>
      <c r="I234" s="176" t="s">
        <v>2805</v>
      </c>
      <c r="J234" s="176" t="s">
        <v>2805</v>
      </c>
      <c r="K234" s="176" t="s">
        <v>2805</v>
      </c>
      <c r="L234" s="176" t="s">
        <v>2805</v>
      </c>
      <c r="M234" s="176" t="s">
        <v>2805</v>
      </c>
      <c r="N234" s="176" t="s">
        <v>2805</v>
      </c>
      <c r="O234" s="176" t="s">
        <v>2805</v>
      </c>
      <c r="P234" s="176" t="s">
        <v>2805</v>
      </c>
      <c r="Q234" s="176">
        <v>3</v>
      </c>
      <c r="R234" s="176">
        <v>3.1</v>
      </c>
      <c r="S234" s="176" t="s">
        <v>2805</v>
      </c>
      <c r="T234" s="176" t="s">
        <v>2805</v>
      </c>
      <c r="U234" s="176" t="s">
        <v>2805</v>
      </c>
      <c r="V234" s="176" t="s">
        <v>2805</v>
      </c>
      <c r="W234" s="176" t="s">
        <v>2805</v>
      </c>
      <c r="X234" s="176" t="s">
        <v>2805</v>
      </c>
      <c r="Y234" s="176" t="s">
        <v>2805</v>
      </c>
      <c r="Z234" s="176" t="s">
        <v>2805</v>
      </c>
      <c r="AA234" s="176" t="s">
        <v>2805</v>
      </c>
      <c r="AB234" s="176" t="str">
        <f>_xlfn.IFNA(VLOOKUP(C234,'INFORM Severity - hidden'!$C$5:$G$155,5,FALSE),"-")</f>
        <v>-</v>
      </c>
    </row>
    <row r="235" spans="1:28" x14ac:dyDescent="0.3">
      <c r="A235" s="11" t="s">
        <v>253</v>
      </c>
      <c r="B235" s="11" t="s">
        <v>1954</v>
      </c>
      <c r="C235" s="11" t="s">
        <v>1955</v>
      </c>
      <c r="D235" s="175" t="str">
        <f t="shared" si="3"/>
        <v>-</v>
      </c>
      <c r="E235" s="176" t="s">
        <v>2805</v>
      </c>
      <c r="F235" s="176" t="s">
        <v>2805</v>
      </c>
      <c r="G235" s="176" t="s">
        <v>2805</v>
      </c>
      <c r="H235" s="176" t="s">
        <v>2805</v>
      </c>
      <c r="I235" s="176" t="s">
        <v>2805</v>
      </c>
      <c r="J235" s="176" t="s">
        <v>2805</v>
      </c>
      <c r="K235" s="176" t="s">
        <v>2805</v>
      </c>
      <c r="L235" s="176" t="s">
        <v>2805</v>
      </c>
      <c r="M235" s="176" t="s">
        <v>2805</v>
      </c>
      <c r="N235" s="176" t="s">
        <v>2805</v>
      </c>
      <c r="O235" s="176" t="s">
        <v>2805</v>
      </c>
      <c r="P235" s="176" t="s">
        <v>2805</v>
      </c>
      <c r="Q235" s="176" t="s">
        <v>2805</v>
      </c>
      <c r="R235" s="176">
        <v>2</v>
      </c>
      <c r="S235" s="176" t="s">
        <v>2805</v>
      </c>
      <c r="T235" s="176" t="s">
        <v>2805</v>
      </c>
      <c r="U235" s="176" t="s">
        <v>2805</v>
      </c>
      <c r="V235" s="176" t="s">
        <v>2805</v>
      </c>
      <c r="W235" s="176" t="s">
        <v>2805</v>
      </c>
      <c r="X235" s="176" t="s">
        <v>2805</v>
      </c>
      <c r="Y235" s="176" t="s">
        <v>2805</v>
      </c>
      <c r="Z235" s="176" t="s">
        <v>2805</v>
      </c>
      <c r="AA235" s="176" t="s">
        <v>2805</v>
      </c>
      <c r="AB235" s="176" t="str">
        <f>_xlfn.IFNA(VLOOKUP(C235,'INFORM Severity - hidden'!$C$5:$G$155,5,FALSE),"-")</f>
        <v>-</v>
      </c>
    </row>
    <row r="236" spans="1:28" x14ac:dyDescent="0.3">
      <c r="A236" s="11" t="s">
        <v>253</v>
      </c>
      <c r="B236" s="11" t="s">
        <v>2381</v>
      </c>
      <c r="C236" s="11" t="s">
        <v>2453</v>
      </c>
      <c r="D236" s="175" t="str">
        <f t="shared" si="3"/>
        <v>-</v>
      </c>
      <c r="E236" s="176" t="s">
        <v>2805</v>
      </c>
      <c r="F236" s="176" t="s">
        <v>2805</v>
      </c>
      <c r="G236" s="176" t="s">
        <v>2805</v>
      </c>
      <c r="H236" s="176" t="s">
        <v>2805</v>
      </c>
      <c r="I236" s="176" t="s">
        <v>2805</v>
      </c>
      <c r="J236" s="176" t="s">
        <v>2805</v>
      </c>
      <c r="K236" s="176" t="s">
        <v>2805</v>
      </c>
      <c r="L236" s="176" t="s">
        <v>2805</v>
      </c>
      <c r="M236" s="176" t="s">
        <v>2805</v>
      </c>
      <c r="N236" s="176" t="s">
        <v>2805</v>
      </c>
      <c r="O236" s="176" t="s">
        <v>2805</v>
      </c>
      <c r="P236" s="176" t="s">
        <v>2805</v>
      </c>
      <c r="Q236" s="176" t="s">
        <v>2805</v>
      </c>
      <c r="R236" s="176" t="s">
        <v>2805</v>
      </c>
      <c r="S236" s="176" t="s">
        <v>2805</v>
      </c>
      <c r="T236" s="176" t="s">
        <v>2805</v>
      </c>
      <c r="U236" s="176" t="s">
        <v>2805</v>
      </c>
      <c r="V236" s="176" t="s">
        <v>446</v>
      </c>
      <c r="W236" s="176" t="s">
        <v>446</v>
      </c>
      <c r="X236" s="176" t="s">
        <v>2805</v>
      </c>
      <c r="Y236" s="176" t="s">
        <v>2805</v>
      </c>
      <c r="Z236" s="176" t="s">
        <v>2805</v>
      </c>
      <c r="AA236" s="176" t="s">
        <v>2805</v>
      </c>
      <c r="AB236" s="176" t="str">
        <f>_xlfn.IFNA(VLOOKUP(C236,'INFORM Severity - hidden'!$C$5:$G$155,5,FALSE),"-")</f>
        <v>-</v>
      </c>
    </row>
    <row r="237" spans="1:28" x14ac:dyDescent="0.3">
      <c r="A237" s="11" t="s">
        <v>253</v>
      </c>
      <c r="B237" s="11" t="s">
        <v>3582</v>
      </c>
      <c r="C237" s="11" t="s">
        <v>3573</v>
      </c>
      <c r="D237" s="175" t="str">
        <f t="shared" si="3"/>
        <v>-</v>
      </c>
      <c r="E237" s="176" t="s">
        <v>2805</v>
      </c>
      <c r="F237" s="176" t="s">
        <v>2805</v>
      </c>
      <c r="G237" s="176" t="s">
        <v>2805</v>
      </c>
      <c r="H237" s="176" t="s">
        <v>2805</v>
      </c>
      <c r="I237" s="176" t="s">
        <v>2805</v>
      </c>
      <c r="J237" s="176" t="s">
        <v>2805</v>
      </c>
      <c r="K237" s="176" t="s">
        <v>2805</v>
      </c>
      <c r="L237" s="176" t="s">
        <v>2805</v>
      </c>
      <c r="M237" s="176" t="s">
        <v>2805</v>
      </c>
      <c r="N237" s="176" t="s">
        <v>2805</v>
      </c>
      <c r="O237" s="176" t="s">
        <v>2805</v>
      </c>
      <c r="P237" s="176" t="s">
        <v>2805</v>
      </c>
      <c r="Q237" s="176" t="s">
        <v>2805</v>
      </c>
      <c r="R237" s="176" t="s">
        <v>2805</v>
      </c>
      <c r="S237" s="176" t="s">
        <v>2805</v>
      </c>
      <c r="T237" s="176" t="s">
        <v>2805</v>
      </c>
      <c r="U237" s="176" t="s">
        <v>2805</v>
      </c>
      <c r="V237" s="176" t="s">
        <v>2805</v>
      </c>
      <c r="W237" s="176" t="s">
        <v>2805</v>
      </c>
      <c r="X237" s="176" t="s">
        <v>2805</v>
      </c>
      <c r="Y237" s="176" t="s">
        <v>2805</v>
      </c>
      <c r="Z237" s="176" t="s">
        <v>2805</v>
      </c>
      <c r="AA237" s="176">
        <v>2.5</v>
      </c>
      <c r="AB237" s="176">
        <f>_xlfn.IFNA(VLOOKUP(C237,'INFORM Severity - hidden'!$C$5:$G$155,5,FALSE),"-")</f>
        <v>2.5</v>
      </c>
    </row>
    <row r="238" spans="1:28" x14ac:dyDescent="0.3">
      <c r="A238" s="11" t="s">
        <v>243</v>
      </c>
      <c r="B238" s="11" t="s">
        <v>982</v>
      </c>
      <c r="C238" s="11" t="s">
        <v>2889</v>
      </c>
      <c r="D238" s="175" t="str">
        <f t="shared" si="3"/>
        <v>-</v>
      </c>
      <c r="E238" s="176" t="s">
        <v>2805</v>
      </c>
      <c r="F238" s="176" t="s">
        <v>2805</v>
      </c>
      <c r="G238" s="176" t="s">
        <v>2805</v>
      </c>
      <c r="H238" s="176" t="s">
        <v>2805</v>
      </c>
      <c r="I238" s="176" t="s">
        <v>2805</v>
      </c>
      <c r="J238" s="176" t="s">
        <v>2805</v>
      </c>
      <c r="K238" s="176" t="s">
        <v>2805</v>
      </c>
      <c r="L238" s="176" t="s">
        <v>2805</v>
      </c>
      <c r="M238" s="176" t="s">
        <v>2805</v>
      </c>
      <c r="N238" s="176" t="s">
        <v>2805</v>
      </c>
      <c r="O238" s="176" t="s">
        <v>2805</v>
      </c>
      <c r="P238" s="176" t="s">
        <v>2805</v>
      </c>
      <c r="Q238" s="176" t="s">
        <v>2805</v>
      </c>
      <c r="R238" s="176" t="s">
        <v>2805</v>
      </c>
      <c r="S238" s="176" t="s">
        <v>2805</v>
      </c>
      <c r="T238" s="176" t="s">
        <v>2805</v>
      </c>
      <c r="U238" s="176" t="s">
        <v>2805</v>
      </c>
      <c r="V238" s="176" t="s">
        <v>2805</v>
      </c>
      <c r="W238" s="176" t="s">
        <v>2805</v>
      </c>
      <c r="X238" s="176" t="s">
        <v>2805</v>
      </c>
      <c r="Y238" s="176" t="s">
        <v>2805</v>
      </c>
      <c r="Z238" s="176" t="s">
        <v>2805</v>
      </c>
      <c r="AA238" s="176" t="s">
        <v>2805</v>
      </c>
      <c r="AB238" s="176" t="str">
        <f>_xlfn.IFNA(VLOOKUP(C238,'INFORM Severity - hidden'!$C$5:$G$155,5,FALSE),"-")</f>
        <v>-</v>
      </c>
    </row>
    <row r="239" spans="1:28" x14ac:dyDescent="0.3">
      <c r="A239" s="11" t="s">
        <v>247</v>
      </c>
      <c r="B239" s="11" t="s">
        <v>982</v>
      </c>
      <c r="C239" s="11" t="s">
        <v>2892</v>
      </c>
      <c r="D239" s="175" t="str">
        <f t="shared" si="3"/>
        <v>-</v>
      </c>
      <c r="E239" s="176" t="s">
        <v>2805</v>
      </c>
      <c r="F239" s="176" t="s">
        <v>2805</v>
      </c>
      <c r="G239" s="176" t="s">
        <v>2805</v>
      </c>
      <c r="H239" s="176" t="s">
        <v>2805</v>
      </c>
      <c r="I239" s="176" t="s">
        <v>2805</v>
      </c>
      <c r="J239" s="176" t="s">
        <v>2805</v>
      </c>
      <c r="K239" s="176" t="s">
        <v>2805</v>
      </c>
      <c r="L239" s="176" t="s">
        <v>2805</v>
      </c>
      <c r="M239" s="176" t="s">
        <v>2805</v>
      </c>
      <c r="N239" s="176" t="s">
        <v>2805</v>
      </c>
      <c r="O239" s="176" t="s">
        <v>2805</v>
      </c>
      <c r="P239" s="176" t="s">
        <v>2805</v>
      </c>
      <c r="Q239" s="176" t="s">
        <v>2805</v>
      </c>
      <c r="R239" s="176" t="s">
        <v>2805</v>
      </c>
      <c r="S239" s="176" t="s">
        <v>2805</v>
      </c>
      <c r="T239" s="176" t="s">
        <v>2805</v>
      </c>
      <c r="U239" s="176" t="s">
        <v>2805</v>
      </c>
      <c r="V239" s="176" t="s">
        <v>2805</v>
      </c>
      <c r="W239" s="176" t="s">
        <v>2805</v>
      </c>
      <c r="X239" s="176" t="s">
        <v>2805</v>
      </c>
      <c r="Y239" s="176" t="s">
        <v>2805</v>
      </c>
      <c r="Z239" s="176" t="s">
        <v>2805</v>
      </c>
      <c r="AA239" s="176" t="s">
        <v>2805</v>
      </c>
      <c r="AB239" s="176" t="str">
        <f>_xlfn.IFNA(VLOOKUP(C239,'INFORM Severity - hidden'!$C$5:$G$155,5,FALSE),"-")</f>
        <v>-</v>
      </c>
    </row>
    <row r="240" spans="1:28" x14ac:dyDescent="0.3">
      <c r="A240" s="11" t="s">
        <v>247</v>
      </c>
      <c r="B240" s="11" t="s">
        <v>1239</v>
      </c>
      <c r="C240" s="11" t="s">
        <v>2957</v>
      </c>
      <c r="D240" s="175" t="str">
        <f t="shared" si="3"/>
        <v>-</v>
      </c>
      <c r="E240" s="176" t="s">
        <v>2805</v>
      </c>
      <c r="F240" s="176" t="s">
        <v>446</v>
      </c>
      <c r="G240" s="176" t="s">
        <v>446</v>
      </c>
      <c r="H240" s="176" t="s">
        <v>446</v>
      </c>
      <c r="I240" s="176" t="s">
        <v>446</v>
      </c>
      <c r="J240" s="176" t="s">
        <v>446</v>
      </c>
      <c r="K240" s="176" t="s">
        <v>446</v>
      </c>
      <c r="L240" s="176" t="s">
        <v>446</v>
      </c>
      <c r="M240" s="176" t="s">
        <v>446</v>
      </c>
      <c r="N240" s="176" t="s">
        <v>446</v>
      </c>
      <c r="O240" s="176" t="s">
        <v>446</v>
      </c>
      <c r="P240" s="176" t="s">
        <v>2805</v>
      </c>
      <c r="Q240" s="176" t="s">
        <v>2805</v>
      </c>
      <c r="R240" s="176" t="s">
        <v>2805</v>
      </c>
      <c r="S240" s="176" t="s">
        <v>2805</v>
      </c>
      <c r="T240" s="176" t="s">
        <v>2805</v>
      </c>
      <c r="U240" s="176" t="s">
        <v>2805</v>
      </c>
      <c r="V240" s="176" t="s">
        <v>2805</v>
      </c>
      <c r="W240" s="176" t="s">
        <v>2805</v>
      </c>
      <c r="X240" s="176" t="s">
        <v>2805</v>
      </c>
      <c r="Y240" s="176" t="s">
        <v>2805</v>
      </c>
      <c r="Z240" s="176" t="s">
        <v>2805</v>
      </c>
      <c r="AA240" s="176" t="s">
        <v>2805</v>
      </c>
      <c r="AB240" s="176" t="str">
        <f>_xlfn.IFNA(VLOOKUP(C240,'INFORM Severity - hidden'!$C$5:$G$155,5,FALSE),"-")</f>
        <v>-</v>
      </c>
    </row>
    <row r="241" spans="1:28" x14ac:dyDescent="0.3">
      <c r="A241" s="11" t="s">
        <v>247</v>
      </c>
      <c r="B241" s="11" t="s">
        <v>3004</v>
      </c>
      <c r="C241" s="11" t="s">
        <v>3005</v>
      </c>
      <c r="D241" s="175" t="str">
        <f t="shared" si="3"/>
        <v>-</v>
      </c>
      <c r="E241" s="176" t="s">
        <v>2805</v>
      </c>
      <c r="F241" s="176" t="s">
        <v>2805</v>
      </c>
      <c r="G241" s="176" t="s">
        <v>2805</v>
      </c>
      <c r="H241" s="176" t="s">
        <v>2805</v>
      </c>
      <c r="I241" s="176" t="s">
        <v>2805</v>
      </c>
      <c r="J241" s="176" t="s">
        <v>2805</v>
      </c>
      <c r="K241" s="176" t="s">
        <v>2805</v>
      </c>
      <c r="L241" s="176" t="s">
        <v>2805</v>
      </c>
      <c r="M241" s="176" t="s">
        <v>2805</v>
      </c>
      <c r="N241" s="176" t="s">
        <v>2805</v>
      </c>
      <c r="O241" s="176" t="s">
        <v>2805</v>
      </c>
      <c r="P241" s="176" t="s">
        <v>2805</v>
      </c>
      <c r="Q241" s="176" t="s">
        <v>2805</v>
      </c>
      <c r="R241" s="176" t="s">
        <v>2805</v>
      </c>
      <c r="S241" s="176" t="s">
        <v>2805</v>
      </c>
      <c r="T241" s="176" t="s">
        <v>2805</v>
      </c>
      <c r="U241" s="176" t="s">
        <v>2805</v>
      </c>
      <c r="V241" s="176" t="s">
        <v>2805</v>
      </c>
      <c r="W241" s="176" t="s">
        <v>2805</v>
      </c>
      <c r="X241" s="176" t="s">
        <v>2805</v>
      </c>
      <c r="Y241" s="176" t="s">
        <v>2805</v>
      </c>
      <c r="Z241" s="176" t="s">
        <v>2805</v>
      </c>
      <c r="AA241" s="176" t="s">
        <v>2805</v>
      </c>
      <c r="AB241" s="176" t="str">
        <f>_xlfn.IFNA(VLOOKUP(C241,'INFORM Severity - hidden'!$C$5:$G$155,5,FALSE),"-")</f>
        <v>-</v>
      </c>
    </row>
    <row r="242" spans="1:28" x14ac:dyDescent="0.3">
      <c r="A242" s="11" t="s">
        <v>634</v>
      </c>
      <c r="B242" s="11" t="s">
        <v>1155</v>
      </c>
      <c r="C242" s="11" t="s">
        <v>640</v>
      </c>
      <c r="D242" s="175" t="str">
        <f t="shared" si="3"/>
        <v>Decreasing</v>
      </c>
      <c r="E242" s="176">
        <v>3.6</v>
      </c>
      <c r="F242" s="176">
        <v>3.6</v>
      </c>
      <c r="G242" s="176">
        <v>3.6</v>
      </c>
      <c r="H242" s="176">
        <v>3.9</v>
      </c>
      <c r="I242" s="176">
        <v>3.9</v>
      </c>
      <c r="J242" s="176">
        <v>3.9</v>
      </c>
      <c r="K242" s="176">
        <v>3.9</v>
      </c>
      <c r="L242" s="176">
        <v>3.9</v>
      </c>
      <c r="M242" s="176">
        <v>3.9</v>
      </c>
      <c r="N242" s="176">
        <v>3.9</v>
      </c>
      <c r="O242" s="176">
        <v>4.0999999999999996</v>
      </c>
      <c r="P242" s="176">
        <v>4.0999999999999996</v>
      </c>
      <c r="Q242" s="176">
        <v>4.0999999999999996</v>
      </c>
      <c r="R242" s="176">
        <v>4.0999999999999996</v>
      </c>
      <c r="S242" s="176">
        <v>4.0999999999999996</v>
      </c>
      <c r="T242" s="176">
        <v>4.0999999999999996</v>
      </c>
      <c r="U242" s="176">
        <v>4.0999999999999996</v>
      </c>
      <c r="V242" s="176">
        <v>4.0999999999999996</v>
      </c>
      <c r="W242" s="176">
        <v>4.0999999999999996</v>
      </c>
      <c r="X242" s="176">
        <v>4.0999999999999996</v>
      </c>
      <c r="Y242" s="176">
        <v>4.0999999999999996</v>
      </c>
      <c r="Z242" s="176">
        <v>4.0999999999999996</v>
      </c>
      <c r="AA242" s="176">
        <v>3.7</v>
      </c>
      <c r="AB242" s="176">
        <f>_xlfn.IFNA(VLOOKUP(C242,'INFORM Severity - hidden'!$C$5:$G$155,5,FALSE),"-")</f>
        <v>3.7</v>
      </c>
    </row>
    <row r="243" spans="1:28" x14ac:dyDescent="0.3">
      <c r="A243" s="11" t="s">
        <v>249</v>
      </c>
      <c r="B243" s="11" t="s">
        <v>982</v>
      </c>
      <c r="C243" s="11" t="s">
        <v>2893</v>
      </c>
      <c r="D243" s="175" t="str">
        <f t="shared" si="3"/>
        <v>-</v>
      </c>
      <c r="E243" s="176" t="s">
        <v>2805</v>
      </c>
      <c r="F243" s="176" t="s">
        <v>2805</v>
      </c>
      <c r="G243" s="176" t="s">
        <v>2805</v>
      </c>
      <c r="H243" s="176" t="s">
        <v>2805</v>
      </c>
      <c r="I243" s="176" t="s">
        <v>2805</v>
      </c>
      <c r="J243" s="176" t="s">
        <v>2805</v>
      </c>
      <c r="K243" s="176" t="s">
        <v>2805</v>
      </c>
      <c r="L243" s="176" t="s">
        <v>2805</v>
      </c>
      <c r="M243" s="176" t="s">
        <v>2805</v>
      </c>
      <c r="N243" s="176" t="s">
        <v>2805</v>
      </c>
      <c r="O243" s="176" t="s">
        <v>2805</v>
      </c>
      <c r="P243" s="176" t="s">
        <v>2805</v>
      </c>
      <c r="Q243" s="176" t="s">
        <v>2805</v>
      </c>
      <c r="R243" s="176" t="s">
        <v>2805</v>
      </c>
      <c r="S243" s="176" t="s">
        <v>2805</v>
      </c>
      <c r="T243" s="176" t="s">
        <v>2805</v>
      </c>
      <c r="U243" s="176" t="s">
        <v>2805</v>
      </c>
      <c r="V243" s="176" t="s">
        <v>2805</v>
      </c>
      <c r="W243" s="176" t="s">
        <v>2805</v>
      </c>
      <c r="X243" s="176" t="s">
        <v>2805</v>
      </c>
      <c r="Y243" s="176" t="s">
        <v>2805</v>
      </c>
      <c r="Z243" s="176" t="s">
        <v>2805</v>
      </c>
      <c r="AA243" s="176" t="s">
        <v>2805</v>
      </c>
      <c r="AB243" s="176" t="str">
        <f>_xlfn.IFNA(VLOOKUP(C243,'INFORM Severity - hidden'!$C$5:$G$155,5,FALSE),"-")</f>
        <v>-</v>
      </c>
    </row>
    <row r="244" spans="1:28" x14ac:dyDescent="0.3">
      <c r="A244" s="11" t="s">
        <v>381</v>
      </c>
      <c r="B244" s="11" t="s">
        <v>982</v>
      </c>
      <c r="C244" s="11" t="s">
        <v>2890</v>
      </c>
      <c r="D244" s="175" t="str">
        <f t="shared" si="3"/>
        <v>-</v>
      </c>
      <c r="E244" s="176" t="s">
        <v>2805</v>
      </c>
      <c r="F244" s="176" t="s">
        <v>2805</v>
      </c>
      <c r="G244" s="176" t="s">
        <v>2805</v>
      </c>
      <c r="H244" s="176" t="s">
        <v>2805</v>
      </c>
      <c r="I244" s="176" t="s">
        <v>2805</v>
      </c>
      <c r="J244" s="176" t="s">
        <v>2805</v>
      </c>
      <c r="K244" s="176" t="s">
        <v>2805</v>
      </c>
      <c r="L244" s="176" t="s">
        <v>2805</v>
      </c>
      <c r="M244" s="176" t="s">
        <v>2805</v>
      </c>
      <c r="N244" s="176" t="s">
        <v>2805</v>
      </c>
      <c r="O244" s="176" t="s">
        <v>2805</v>
      </c>
      <c r="P244" s="176" t="s">
        <v>2805</v>
      </c>
      <c r="Q244" s="176" t="s">
        <v>2805</v>
      </c>
      <c r="R244" s="176" t="s">
        <v>2805</v>
      </c>
      <c r="S244" s="176" t="s">
        <v>2805</v>
      </c>
      <c r="T244" s="176" t="s">
        <v>2805</v>
      </c>
      <c r="U244" s="176" t="s">
        <v>2805</v>
      </c>
      <c r="V244" s="176" t="s">
        <v>2805</v>
      </c>
      <c r="W244" s="176" t="s">
        <v>2805</v>
      </c>
      <c r="X244" s="176" t="s">
        <v>2805</v>
      </c>
      <c r="Y244" s="176" t="s">
        <v>2805</v>
      </c>
      <c r="Z244" s="176" t="s">
        <v>2805</v>
      </c>
      <c r="AA244" s="176" t="s">
        <v>2805</v>
      </c>
      <c r="AB244" s="176" t="str">
        <f>_xlfn.IFNA(VLOOKUP(C244,'INFORM Severity - hidden'!$C$5:$G$155,5,FALSE),"-")</f>
        <v>-</v>
      </c>
    </row>
    <row r="245" spans="1:28" x14ac:dyDescent="0.3">
      <c r="A245" s="11" t="s">
        <v>381</v>
      </c>
      <c r="B245" s="11" t="s">
        <v>821</v>
      </c>
      <c r="C245" s="11" t="s">
        <v>718</v>
      </c>
      <c r="D245" s="175" t="str">
        <f t="shared" si="3"/>
        <v>Stable</v>
      </c>
      <c r="E245" s="176" t="s">
        <v>2805</v>
      </c>
      <c r="F245" s="176">
        <v>3.6</v>
      </c>
      <c r="G245" s="176">
        <v>3.6</v>
      </c>
      <c r="H245" s="176">
        <v>3.8</v>
      </c>
      <c r="I245" s="176">
        <v>3.8</v>
      </c>
      <c r="J245" s="176">
        <v>3.8</v>
      </c>
      <c r="K245" s="176">
        <v>3.8</v>
      </c>
      <c r="L245" s="176">
        <v>3.8</v>
      </c>
      <c r="M245" s="176">
        <v>3.8</v>
      </c>
      <c r="N245" s="176">
        <v>3.8</v>
      </c>
      <c r="O245" s="176">
        <v>3.8</v>
      </c>
      <c r="P245" s="176">
        <v>3.8</v>
      </c>
      <c r="Q245" s="176">
        <v>3.8</v>
      </c>
      <c r="R245" s="176">
        <v>3.8</v>
      </c>
      <c r="S245" s="176">
        <v>3.8</v>
      </c>
      <c r="T245" s="176">
        <v>3.8</v>
      </c>
      <c r="U245" s="176">
        <v>3.8</v>
      </c>
      <c r="V245" s="176">
        <v>3.9</v>
      </c>
      <c r="W245" s="176">
        <v>3.9</v>
      </c>
      <c r="X245" s="176">
        <v>3.9</v>
      </c>
      <c r="Y245" s="176">
        <v>3.9</v>
      </c>
      <c r="Z245" s="176">
        <v>3.9</v>
      </c>
      <c r="AA245" s="176">
        <v>3.9</v>
      </c>
      <c r="AB245" s="176">
        <f>_xlfn.IFNA(VLOOKUP(C245,'INFORM Severity - hidden'!$C$5:$G$155,5,FALSE),"-")</f>
        <v>3.9</v>
      </c>
    </row>
    <row r="246" spans="1:28" x14ac:dyDescent="0.3">
      <c r="A246" s="11" t="s">
        <v>2847</v>
      </c>
      <c r="B246" s="11" t="s">
        <v>982</v>
      </c>
      <c r="C246" s="11" t="s">
        <v>2848</v>
      </c>
      <c r="D246" s="175" t="str">
        <f t="shared" si="3"/>
        <v>-</v>
      </c>
      <c r="E246" s="176" t="s">
        <v>2805</v>
      </c>
      <c r="F246" s="176" t="s">
        <v>2805</v>
      </c>
      <c r="G246" s="176" t="s">
        <v>2805</v>
      </c>
      <c r="H246" s="176" t="s">
        <v>2805</v>
      </c>
      <c r="I246" s="176" t="s">
        <v>2805</v>
      </c>
      <c r="J246" s="176" t="s">
        <v>2805</v>
      </c>
      <c r="K246" s="176" t="s">
        <v>2805</v>
      </c>
      <c r="L246" s="176" t="s">
        <v>2805</v>
      </c>
      <c r="M246" s="176" t="s">
        <v>2805</v>
      </c>
      <c r="N246" s="176" t="s">
        <v>2805</v>
      </c>
      <c r="O246" s="176" t="s">
        <v>2805</v>
      </c>
      <c r="P246" s="176" t="s">
        <v>2805</v>
      </c>
      <c r="Q246" s="176" t="s">
        <v>2805</v>
      </c>
      <c r="R246" s="176" t="s">
        <v>2805</v>
      </c>
      <c r="S246" s="176" t="s">
        <v>2805</v>
      </c>
      <c r="T246" s="176" t="s">
        <v>2805</v>
      </c>
      <c r="U246" s="176" t="s">
        <v>2805</v>
      </c>
      <c r="V246" s="176" t="s">
        <v>2805</v>
      </c>
      <c r="W246" s="176" t="s">
        <v>2805</v>
      </c>
      <c r="X246" s="176" t="s">
        <v>2805</v>
      </c>
      <c r="Y246" s="176" t="s">
        <v>2805</v>
      </c>
      <c r="Z246" s="176" t="s">
        <v>2805</v>
      </c>
      <c r="AA246" s="176" t="s">
        <v>2805</v>
      </c>
      <c r="AB246" s="176" t="str">
        <f>_xlfn.IFNA(VLOOKUP(C246,'INFORM Severity - hidden'!$C$5:$G$155,5,FALSE),"-")</f>
        <v>-</v>
      </c>
    </row>
    <row r="247" spans="1:28" x14ac:dyDescent="0.3">
      <c r="A247" s="11" t="s">
        <v>259</v>
      </c>
      <c r="B247" s="11" t="s">
        <v>982</v>
      </c>
      <c r="C247" s="11" t="s">
        <v>2895</v>
      </c>
      <c r="D247" s="175" t="str">
        <f t="shared" si="3"/>
        <v>-</v>
      </c>
      <c r="E247" s="176" t="s">
        <v>2805</v>
      </c>
      <c r="F247" s="176" t="s">
        <v>2805</v>
      </c>
      <c r="G247" s="176" t="s">
        <v>2805</v>
      </c>
      <c r="H247" s="176" t="s">
        <v>2805</v>
      </c>
      <c r="I247" s="176" t="s">
        <v>2805</v>
      </c>
      <c r="J247" s="176" t="s">
        <v>2805</v>
      </c>
      <c r="K247" s="176" t="s">
        <v>2805</v>
      </c>
      <c r="L247" s="176" t="s">
        <v>2805</v>
      </c>
      <c r="M247" s="176" t="s">
        <v>2805</v>
      </c>
      <c r="N247" s="176" t="s">
        <v>2805</v>
      </c>
      <c r="O247" s="176" t="s">
        <v>2805</v>
      </c>
      <c r="P247" s="176" t="s">
        <v>2805</v>
      </c>
      <c r="Q247" s="176" t="s">
        <v>2805</v>
      </c>
      <c r="R247" s="176" t="s">
        <v>2805</v>
      </c>
      <c r="S247" s="176" t="s">
        <v>2805</v>
      </c>
      <c r="T247" s="176" t="s">
        <v>2805</v>
      </c>
      <c r="U247" s="176" t="s">
        <v>2805</v>
      </c>
      <c r="V247" s="176" t="s">
        <v>2805</v>
      </c>
      <c r="W247" s="176" t="s">
        <v>2805</v>
      </c>
      <c r="X247" s="176" t="s">
        <v>2805</v>
      </c>
      <c r="Y247" s="176" t="s">
        <v>2805</v>
      </c>
      <c r="Z247" s="176" t="s">
        <v>2805</v>
      </c>
      <c r="AA247" s="176" t="s">
        <v>2805</v>
      </c>
      <c r="AB247" s="176" t="str">
        <f>_xlfn.IFNA(VLOOKUP(C247,'INFORM Severity - hidden'!$C$5:$G$155,5,FALSE),"-")</f>
        <v>-</v>
      </c>
    </row>
    <row r="248" spans="1:28" x14ac:dyDescent="0.3">
      <c r="A248" s="11" t="s">
        <v>1245</v>
      </c>
      <c r="B248" s="11" t="s">
        <v>1238</v>
      </c>
      <c r="C248" s="11" t="s">
        <v>1244</v>
      </c>
      <c r="D248" s="175" t="str">
        <f t="shared" si="3"/>
        <v>Stable</v>
      </c>
      <c r="E248" s="176" t="s">
        <v>2805</v>
      </c>
      <c r="F248" s="176" t="s">
        <v>2805</v>
      </c>
      <c r="G248" s="176">
        <v>4.2</v>
      </c>
      <c r="H248" s="176">
        <v>4.2</v>
      </c>
      <c r="I248" s="176">
        <v>4.2</v>
      </c>
      <c r="J248" s="176">
        <v>4.2</v>
      </c>
      <c r="K248" s="176">
        <v>4.2</v>
      </c>
      <c r="L248" s="176">
        <v>4.2</v>
      </c>
      <c r="M248" s="176">
        <v>4.2</v>
      </c>
      <c r="N248" s="176">
        <v>4.3</v>
      </c>
      <c r="O248" s="176">
        <v>4.3</v>
      </c>
      <c r="P248" s="176">
        <v>4.3</v>
      </c>
      <c r="Q248" s="176">
        <v>4.3</v>
      </c>
      <c r="R248" s="176">
        <v>4.3</v>
      </c>
      <c r="S248" s="176">
        <v>4.3</v>
      </c>
      <c r="T248" s="176">
        <v>4.3</v>
      </c>
      <c r="U248" s="176">
        <v>4.0999999999999996</v>
      </c>
      <c r="V248" s="176">
        <v>4.0999999999999996</v>
      </c>
      <c r="W248" s="176">
        <v>4.0999999999999996</v>
      </c>
      <c r="X248" s="176">
        <v>4.0999999999999996</v>
      </c>
      <c r="Y248" s="176">
        <v>4.0999999999999996</v>
      </c>
      <c r="Z248" s="176">
        <v>4.0999999999999996</v>
      </c>
      <c r="AA248" s="176">
        <v>4.0999999999999996</v>
      </c>
      <c r="AB248" s="176">
        <f>_xlfn.IFNA(VLOOKUP(C248,'INFORM Severity - hidden'!$C$5:$G$155,5,FALSE),"-")</f>
        <v>4.0999999999999996</v>
      </c>
    </row>
    <row r="249" spans="1:28" x14ac:dyDescent="0.3">
      <c r="A249" s="11" t="s">
        <v>1435</v>
      </c>
      <c r="B249" s="11" t="s">
        <v>1273</v>
      </c>
      <c r="C249" s="11" t="s">
        <v>1275</v>
      </c>
      <c r="D249" s="175" t="str">
        <f t="shared" si="3"/>
        <v>Stable</v>
      </c>
      <c r="E249" s="176" t="s">
        <v>2805</v>
      </c>
      <c r="F249" s="176" t="s">
        <v>2805</v>
      </c>
      <c r="G249" s="176" t="s">
        <v>2805</v>
      </c>
      <c r="H249" s="176">
        <v>3.7</v>
      </c>
      <c r="I249" s="176">
        <v>3.7</v>
      </c>
      <c r="J249" s="176">
        <v>3.7</v>
      </c>
      <c r="K249" s="176">
        <v>3.7</v>
      </c>
      <c r="L249" s="176">
        <v>3.7</v>
      </c>
      <c r="M249" s="176">
        <v>3.7</v>
      </c>
      <c r="N249" s="176">
        <v>3.7</v>
      </c>
      <c r="O249" s="176">
        <v>3.6</v>
      </c>
      <c r="P249" s="176">
        <v>3.6</v>
      </c>
      <c r="Q249" s="176">
        <v>3.6</v>
      </c>
      <c r="R249" s="176">
        <v>3.5</v>
      </c>
      <c r="S249" s="176">
        <v>3.6</v>
      </c>
      <c r="T249" s="176">
        <v>3.6</v>
      </c>
      <c r="U249" s="176">
        <v>3.6</v>
      </c>
      <c r="V249" s="176">
        <v>3.6</v>
      </c>
      <c r="W249" s="176">
        <v>3.6</v>
      </c>
      <c r="X249" s="176">
        <v>3.6</v>
      </c>
      <c r="Y249" s="176">
        <v>3.6</v>
      </c>
      <c r="Z249" s="176">
        <v>3.6</v>
      </c>
      <c r="AA249" s="176">
        <v>3.6</v>
      </c>
      <c r="AB249" s="176">
        <f>_xlfn.IFNA(VLOOKUP(C249,'INFORM Severity - hidden'!$C$5:$G$155,5,FALSE),"-")</f>
        <v>3.6</v>
      </c>
    </row>
    <row r="250" spans="1:28" x14ac:dyDescent="0.3">
      <c r="A250" s="11" t="s">
        <v>1314</v>
      </c>
      <c r="B250" s="11" t="s">
        <v>1312</v>
      </c>
      <c r="C250" s="11" t="s">
        <v>1313</v>
      </c>
      <c r="D250" s="175" t="str">
        <f t="shared" si="3"/>
        <v>-</v>
      </c>
      <c r="E250" s="176" t="s">
        <v>2805</v>
      </c>
      <c r="F250" s="176" t="s">
        <v>2805</v>
      </c>
      <c r="G250" s="176" t="s">
        <v>2805</v>
      </c>
      <c r="H250" s="176" t="s">
        <v>446</v>
      </c>
      <c r="I250" s="176" t="s">
        <v>446</v>
      </c>
      <c r="J250" s="176" t="s">
        <v>446</v>
      </c>
      <c r="K250" s="176" t="s">
        <v>446</v>
      </c>
      <c r="L250" s="176" t="s">
        <v>446</v>
      </c>
      <c r="M250" s="176" t="s">
        <v>446</v>
      </c>
      <c r="N250" s="176" t="s">
        <v>446</v>
      </c>
      <c r="O250" s="176" t="s">
        <v>446</v>
      </c>
      <c r="P250" s="176" t="s">
        <v>446</v>
      </c>
      <c r="Q250" s="176" t="s">
        <v>446</v>
      </c>
      <c r="R250" s="176" t="s">
        <v>446</v>
      </c>
      <c r="S250" s="176" t="s">
        <v>446</v>
      </c>
      <c r="T250" s="176" t="s">
        <v>446</v>
      </c>
      <c r="U250" s="176" t="s">
        <v>446</v>
      </c>
      <c r="V250" s="176" t="s">
        <v>446</v>
      </c>
      <c r="W250" s="176" t="s">
        <v>446</v>
      </c>
      <c r="X250" s="176" t="s">
        <v>446</v>
      </c>
      <c r="Y250" s="176" t="s">
        <v>446</v>
      </c>
      <c r="Z250" s="176" t="s">
        <v>446</v>
      </c>
      <c r="AA250" s="176" t="s">
        <v>446</v>
      </c>
      <c r="AB250" s="176" t="str">
        <f>_xlfn.IFNA(VLOOKUP(C250,'INFORM Severity - hidden'!$C$5:$G$155,5,FALSE),"-")</f>
        <v>x</v>
      </c>
    </row>
    <row r="251" spans="1:28" x14ac:dyDescent="0.3">
      <c r="A251" s="11" t="s">
        <v>1335</v>
      </c>
      <c r="B251" s="11" t="s">
        <v>1327</v>
      </c>
      <c r="C251" s="11" t="s">
        <v>1331</v>
      </c>
      <c r="D251" s="175" t="str">
        <f t="shared" si="3"/>
        <v>Increasing</v>
      </c>
      <c r="E251" s="176" t="s">
        <v>2805</v>
      </c>
      <c r="F251" s="176" t="s">
        <v>2805</v>
      </c>
      <c r="G251" s="176" t="s">
        <v>2805</v>
      </c>
      <c r="H251" s="176" t="s">
        <v>2805</v>
      </c>
      <c r="I251" s="176">
        <v>4.0999999999999996</v>
      </c>
      <c r="J251" s="176">
        <v>4.2</v>
      </c>
      <c r="K251" s="176">
        <v>4.2</v>
      </c>
      <c r="L251" s="176">
        <v>4.2</v>
      </c>
      <c r="M251" s="176">
        <v>4.2</v>
      </c>
      <c r="N251" s="176">
        <v>4.2</v>
      </c>
      <c r="O251" s="176">
        <v>4.2</v>
      </c>
      <c r="P251" s="176">
        <v>4.2</v>
      </c>
      <c r="Q251" s="176">
        <v>4.2</v>
      </c>
      <c r="R251" s="176">
        <v>4.2</v>
      </c>
      <c r="S251" s="176">
        <v>4.2</v>
      </c>
      <c r="T251" s="176">
        <v>4.2</v>
      </c>
      <c r="U251" s="176">
        <v>4.2</v>
      </c>
      <c r="V251" s="176">
        <v>4.2</v>
      </c>
      <c r="W251" s="176">
        <v>4.2</v>
      </c>
      <c r="X251" s="176">
        <v>4.2</v>
      </c>
      <c r="Y251" s="176">
        <v>4.2</v>
      </c>
      <c r="Z251" s="176">
        <v>4.2</v>
      </c>
      <c r="AA251" s="176">
        <v>4.3</v>
      </c>
      <c r="AB251" s="176">
        <f>_xlfn.IFNA(VLOOKUP(C251,'INFORM Severity - hidden'!$C$5:$G$155,5,FALSE),"-")</f>
        <v>4.3</v>
      </c>
    </row>
    <row r="252" spans="1:28" x14ac:dyDescent="0.3">
      <c r="A252" s="11" t="s">
        <v>2971</v>
      </c>
      <c r="B252" s="11" t="s">
        <v>2972</v>
      </c>
      <c r="C252" s="11" t="s">
        <v>2973</v>
      </c>
      <c r="D252" s="175" t="str">
        <f t="shared" si="3"/>
        <v>-</v>
      </c>
      <c r="E252" s="176" t="s">
        <v>2805</v>
      </c>
      <c r="F252" s="176" t="s">
        <v>2805</v>
      </c>
      <c r="G252" s="176" t="s">
        <v>2805</v>
      </c>
      <c r="H252" s="176" t="s">
        <v>2805</v>
      </c>
      <c r="I252" s="176" t="s">
        <v>2805</v>
      </c>
      <c r="J252" s="176" t="s">
        <v>2805</v>
      </c>
      <c r="K252" s="176" t="s">
        <v>2805</v>
      </c>
      <c r="L252" s="176" t="s">
        <v>2805</v>
      </c>
      <c r="M252" s="176" t="s">
        <v>2805</v>
      </c>
      <c r="N252" s="176" t="s">
        <v>2805</v>
      </c>
      <c r="O252" s="176" t="s">
        <v>2805</v>
      </c>
      <c r="P252" s="176" t="s">
        <v>2805</v>
      </c>
      <c r="Q252" s="176" t="s">
        <v>2805</v>
      </c>
      <c r="R252" s="176" t="s">
        <v>2805</v>
      </c>
      <c r="S252" s="176" t="s">
        <v>2805</v>
      </c>
      <c r="T252" s="176" t="s">
        <v>2805</v>
      </c>
      <c r="U252" s="176" t="s">
        <v>2805</v>
      </c>
      <c r="V252" s="176" t="s">
        <v>2805</v>
      </c>
      <c r="W252" s="176" t="s">
        <v>2805</v>
      </c>
      <c r="X252" s="176" t="s">
        <v>2805</v>
      </c>
      <c r="Y252" s="176" t="s">
        <v>2805</v>
      </c>
      <c r="Z252" s="176" t="s">
        <v>2805</v>
      </c>
      <c r="AA252" s="176" t="s">
        <v>2805</v>
      </c>
      <c r="AB252" s="176" t="str">
        <f>_xlfn.IFNA(VLOOKUP(C252,'INFORM Severity - hidden'!$C$5:$G$155,5,FALSE),"-")</f>
        <v>-</v>
      </c>
    </row>
    <row r="253" spans="1:28" x14ac:dyDescent="0.3">
      <c r="A253" s="11" t="s">
        <v>1336</v>
      </c>
      <c r="B253" s="11" t="s">
        <v>1328</v>
      </c>
      <c r="C253" s="11" t="s">
        <v>1332</v>
      </c>
      <c r="D253" s="175" t="str">
        <f t="shared" si="3"/>
        <v>-</v>
      </c>
      <c r="E253" s="176" t="s">
        <v>2805</v>
      </c>
      <c r="F253" s="176" t="s">
        <v>2805</v>
      </c>
      <c r="G253" s="176" t="s">
        <v>2805</v>
      </c>
      <c r="H253" s="176" t="s">
        <v>2805</v>
      </c>
      <c r="I253" s="176" t="s">
        <v>446</v>
      </c>
      <c r="J253" s="176" t="s">
        <v>446</v>
      </c>
      <c r="K253" s="176" t="s">
        <v>446</v>
      </c>
      <c r="L253" s="176" t="s">
        <v>446</v>
      </c>
      <c r="M253" s="176" t="s">
        <v>446</v>
      </c>
      <c r="N253" s="176" t="s">
        <v>446</v>
      </c>
      <c r="O253" s="176" t="s">
        <v>446</v>
      </c>
      <c r="P253" s="176" t="s">
        <v>446</v>
      </c>
      <c r="Q253" s="176" t="s">
        <v>446</v>
      </c>
      <c r="R253" s="176" t="s">
        <v>446</v>
      </c>
      <c r="S253" s="176" t="s">
        <v>446</v>
      </c>
      <c r="T253" s="176" t="s">
        <v>446</v>
      </c>
      <c r="U253" s="176" t="s">
        <v>446</v>
      </c>
      <c r="V253" s="176" t="s">
        <v>446</v>
      </c>
      <c r="W253" s="176" t="s">
        <v>446</v>
      </c>
      <c r="X253" s="176" t="s">
        <v>446</v>
      </c>
      <c r="Y253" s="176" t="s">
        <v>446</v>
      </c>
      <c r="Z253" s="176" t="s">
        <v>446</v>
      </c>
      <c r="AA253" s="176" t="s">
        <v>446</v>
      </c>
      <c r="AB253" s="176" t="str">
        <f>_xlfn.IFNA(VLOOKUP(C253,'INFORM Severity - hidden'!$C$5:$G$155,5,FALSE),"-")</f>
        <v>x</v>
      </c>
    </row>
    <row r="254" spans="1:28" x14ac:dyDescent="0.3">
      <c r="A254" s="11" t="s">
        <v>1334</v>
      </c>
      <c r="B254" s="11" t="s">
        <v>1326</v>
      </c>
      <c r="C254" s="11" t="s">
        <v>1330</v>
      </c>
      <c r="D254" s="175" t="str">
        <f t="shared" si="3"/>
        <v>-</v>
      </c>
      <c r="E254" s="176" t="s">
        <v>2805</v>
      </c>
      <c r="F254" s="176" t="s">
        <v>2805</v>
      </c>
      <c r="G254" s="176" t="s">
        <v>2805</v>
      </c>
      <c r="H254" s="176" t="s">
        <v>446</v>
      </c>
      <c r="I254" s="176" t="s">
        <v>446</v>
      </c>
      <c r="J254" s="176" t="s">
        <v>446</v>
      </c>
      <c r="K254" s="176" t="s">
        <v>446</v>
      </c>
      <c r="L254" s="176" t="s">
        <v>446</v>
      </c>
      <c r="M254" s="176" t="s">
        <v>446</v>
      </c>
      <c r="N254" s="176" t="s">
        <v>446</v>
      </c>
      <c r="O254" s="176" t="s">
        <v>446</v>
      </c>
      <c r="P254" s="176" t="s">
        <v>446</v>
      </c>
      <c r="Q254" s="176" t="s">
        <v>446</v>
      </c>
      <c r="R254" s="176" t="s">
        <v>446</v>
      </c>
      <c r="S254" s="176" t="s">
        <v>446</v>
      </c>
      <c r="T254" s="176" t="s">
        <v>446</v>
      </c>
      <c r="U254" s="176" t="s">
        <v>446</v>
      </c>
      <c r="V254" s="176" t="s">
        <v>446</v>
      </c>
      <c r="W254" s="176" t="s">
        <v>446</v>
      </c>
      <c r="X254" s="176" t="s">
        <v>446</v>
      </c>
      <c r="Y254" s="176" t="s">
        <v>446</v>
      </c>
      <c r="Z254" s="176" t="s">
        <v>446</v>
      </c>
      <c r="AA254" s="176" t="s">
        <v>446</v>
      </c>
      <c r="AB254" s="176" t="str">
        <f>_xlfn.IFNA(VLOOKUP(C254,'INFORM Severity - hidden'!$C$5:$G$155,5,FALSE),"-")</f>
        <v>x</v>
      </c>
    </row>
    <row r="255" spans="1:28" x14ac:dyDescent="0.3">
      <c r="A255" s="11" t="s">
        <v>1333</v>
      </c>
      <c r="B255" s="11" t="s">
        <v>1325</v>
      </c>
      <c r="C255" s="11" t="s">
        <v>1329</v>
      </c>
      <c r="D255" s="175" t="str">
        <f t="shared" si="3"/>
        <v>-</v>
      </c>
      <c r="E255" s="176" t="s">
        <v>2805</v>
      </c>
      <c r="F255" s="176" t="s">
        <v>2805</v>
      </c>
      <c r="G255" s="176" t="s">
        <v>2805</v>
      </c>
      <c r="H255" s="176" t="s">
        <v>446</v>
      </c>
      <c r="I255" s="176" t="s">
        <v>446</v>
      </c>
      <c r="J255" s="176" t="s">
        <v>446</v>
      </c>
      <c r="K255" s="176" t="s">
        <v>446</v>
      </c>
      <c r="L255" s="176" t="s">
        <v>446</v>
      </c>
      <c r="M255" s="176" t="s">
        <v>446</v>
      </c>
      <c r="N255" s="176" t="s">
        <v>446</v>
      </c>
      <c r="O255" s="176" t="s">
        <v>446</v>
      </c>
      <c r="P255" s="176" t="s">
        <v>446</v>
      </c>
      <c r="Q255" s="176" t="s">
        <v>446</v>
      </c>
      <c r="R255" s="176" t="s">
        <v>446</v>
      </c>
      <c r="S255" s="176" t="s">
        <v>446</v>
      </c>
      <c r="T255" s="176" t="s">
        <v>446</v>
      </c>
      <c r="U255" s="176" t="s">
        <v>446</v>
      </c>
      <c r="V255" s="176" t="s">
        <v>446</v>
      </c>
      <c r="W255" s="176" t="s">
        <v>446</v>
      </c>
      <c r="X255" s="176" t="s">
        <v>446</v>
      </c>
      <c r="Y255" s="176" t="s">
        <v>446</v>
      </c>
      <c r="Z255" s="176" t="s">
        <v>446</v>
      </c>
      <c r="AA255" s="176" t="s">
        <v>446</v>
      </c>
      <c r="AB255" s="176" t="str">
        <f>_xlfn.IFNA(VLOOKUP(C255,'INFORM Severity - hidden'!$C$5:$G$155,5,FALSE),"-")</f>
        <v>x</v>
      </c>
    </row>
    <row r="256" spans="1:28" x14ac:dyDescent="0.3">
      <c r="A256" s="11" t="s">
        <v>2974</v>
      </c>
      <c r="B256" s="11" t="s">
        <v>2975</v>
      </c>
      <c r="C256" s="11" t="s">
        <v>2976</v>
      </c>
      <c r="D256" s="175" t="str">
        <f t="shared" si="3"/>
        <v>-</v>
      </c>
      <c r="E256" s="176" t="s">
        <v>2805</v>
      </c>
      <c r="F256" s="176" t="s">
        <v>2805</v>
      </c>
      <c r="G256" s="176" t="s">
        <v>2805</v>
      </c>
      <c r="H256" s="176" t="s">
        <v>2805</v>
      </c>
      <c r="I256" s="176" t="s">
        <v>2805</v>
      </c>
      <c r="J256" s="176" t="s">
        <v>2805</v>
      </c>
      <c r="K256" s="176" t="s">
        <v>2805</v>
      </c>
      <c r="L256" s="176" t="s">
        <v>2805</v>
      </c>
      <c r="M256" s="176" t="s">
        <v>2805</v>
      </c>
      <c r="N256" s="176" t="s">
        <v>2805</v>
      </c>
      <c r="O256" s="176" t="s">
        <v>2805</v>
      </c>
      <c r="P256" s="176" t="s">
        <v>2805</v>
      </c>
      <c r="Q256" s="176" t="s">
        <v>2805</v>
      </c>
      <c r="R256" s="176" t="s">
        <v>2805</v>
      </c>
      <c r="S256" s="176" t="s">
        <v>2805</v>
      </c>
      <c r="T256" s="176" t="s">
        <v>2805</v>
      </c>
      <c r="U256" s="176" t="s">
        <v>2805</v>
      </c>
      <c r="V256" s="176" t="s">
        <v>2805</v>
      </c>
      <c r="W256" s="176" t="s">
        <v>2805</v>
      </c>
      <c r="X256" s="176" t="s">
        <v>2805</v>
      </c>
      <c r="Y256" s="176" t="s">
        <v>2805</v>
      </c>
      <c r="Z256" s="176" t="s">
        <v>2805</v>
      </c>
      <c r="AA256" s="176" t="s">
        <v>2805</v>
      </c>
      <c r="AB256" s="176" t="str">
        <f>_xlfn.IFNA(VLOOKUP(C256,'INFORM Severity - hidden'!$C$5:$G$155,5,FALSE),"-")</f>
        <v>-</v>
      </c>
    </row>
    <row r="257" spans="1:28" x14ac:dyDescent="0.3">
      <c r="A257" s="11" t="s">
        <v>2977</v>
      </c>
      <c r="B257" s="11" t="s">
        <v>2978</v>
      </c>
      <c r="C257" s="11" t="s">
        <v>2979</v>
      </c>
      <c r="D257" s="175" t="str">
        <f t="shared" si="3"/>
        <v>-</v>
      </c>
      <c r="E257" s="176" t="s">
        <v>2805</v>
      </c>
      <c r="F257" s="176" t="s">
        <v>2805</v>
      </c>
      <c r="G257" s="176" t="s">
        <v>2805</v>
      </c>
      <c r="H257" s="176" t="s">
        <v>2805</v>
      </c>
      <c r="I257" s="176" t="s">
        <v>2805</v>
      </c>
      <c r="J257" s="176" t="s">
        <v>2805</v>
      </c>
      <c r="K257" s="176" t="s">
        <v>2805</v>
      </c>
      <c r="L257" s="176" t="s">
        <v>2805</v>
      </c>
      <c r="M257" s="176" t="s">
        <v>2805</v>
      </c>
      <c r="N257" s="176" t="s">
        <v>2805</v>
      </c>
      <c r="O257" s="176" t="s">
        <v>2805</v>
      </c>
      <c r="P257" s="176" t="s">
        <v>2805</v>
      </c>
      <c r="Q257" s="176" t="s">
        <v>2805</v>
      </c>
      <c r="R257" s="176" t="s">
        <v>2805</v>
      </c>
      <c r="S257" s="176" t="s">
        <v>2805</v>
      </c>
      <c r="T257" s="176" t="s">
        <v>2805</v>
      </c>
      <c r="U257" s="176" t="s">
        <v>2805</v>
      </c>
      <c r="V257" s="176" t="s">
        <v>2805</v>
      </c>
      <c r="W257" s="176" t="s">
        <v>2805</v>
      </c>
      <c r="X257" s="176" t="s">
        <v>2805</v>
      </c>
      <c r="Y257" s="176" t="s">
        <v>2805</v>
      </c>
      <c r="Z257" s="176" t="s">
        <v>2805</v>
      </c>
      <c r="AA257" s="176" t="s">
        <v>2805</v>
      </c>
      <c r="AB257" s="176" t="str">
        <f>_xlfn.IFNA(VLOOKUP(C257,'INFORM Severity - hidden'!$C$5:$G$155,5,FALSE),"-")</f>
        <v>-</v>
      </c>
    </row>
    <row r="258" spans="1:28" x14ac:dyDescent="0.3">
      <c r="A258" s="11" t="s">
        <v>1347</v>
      </c>
      <c r="B258" s="11" t="s">
        <v>1342</v>
      </c>
      <c r="C258" s="11" t="s">
        <v>1345</v>
      </c>
      <c r="D258" s="175" t="str">
        <f t="shared" si="3"/>
        <v>Decreasing</v>
      </c>
      <c r="E258" s="176" t="s">
        <v>2805</v>
      </c>
      <c r="F258" s="176" t="s">
        <v>2805</v>
      </c>
      <c r="G258" s="176" t="s">
        <v>2805</v>
      </c>
      <c r="H258" s="176">
        <v>3.5</v>
      </c>
      <c r="I258" s="176">
        <v>3.5</v>
      </c>
      <c r="J258" s="176">
        <v>3.5</v>
      </c>
      <c r="K258" s="176">
        <v>3.5</v>
      </c>
      <c r="L258" s="176">
        <v>3.5</v>
      </c>
      <c r="M258" s="176">
        <v>3.5</v>
      </c>
      <c r="N258" s="176">
        <v>3.7</v>
      </c>
      <c r="O258" s="176">
        <v>3.7</v>
      </c>
      <c r="P258" s="176">
        <v>3.7</v>
      </c>
      <c r="Q258" s="176">
        <v>3.7</v>
      </c>
      <c r="R258" s="176">
        <v>3.7</v>
      </c>
      <c r="S258" s="176">
        <v>3.7</v>
      </c>
      <c r="T258" s="176">
        <v>3.7</v>
      </c>
      <c r="U258" s="176">
        <v>3.7</v>
      </c>
      <c r="V258" s="176">
        <v>3.7</v>
      </c>
      <c r="W258" s="176">
        <v>3.7</v>
      </c>
      <c r="X258" s="176">
        <v>3.7</v>
      </c>
      <c r="Y258" s="176">
        <v>3.7</v>
      </c>
      <c r="Z258" s="176">
        <v>3.6</v>
      </c>
      <c r="AA258" s="176">
        <v>3.6</v>
      </c>
      <c r="AB258" s="176">
        <f>_xlfn.IFNA(VLOOKUP(C258,'INFORM Severity - hidden'!$C$5:$G$155,5,FALSE),"-")</f>
        <v>3.6</v>
      </c>
    </row>
    <row r="259" spans="1:28" x14ac:dyDescent="0.3">
      <c r="A259" s="11" t="s">
        <v>2103</v>
      </c>
      <c r="B259" s="11" t="s">
        <v>2078</v>
      </c>
      <c r="C259" s="11" t="s">
        <v>2101</v>
      </c>
      <c r="D259" s="175" t="str">
        <f t="shared" si="3"/>
        <v>Stable</v>
      </c>
      <c r="E259" s="176" t="s">
        <v>2805</v>
      </c>
      <c r="F259" s="176" t="s">
        <v>2805</v>
      </c>
      <c r="G259" s="176" t="s">
        <v>2805</v>
      </c>
      <c r="H259" s="176" t="s">
        <v>2805</v>
      </c>
      <c r="I259" s="176" t="s">
        <v>2805</v>
      </c>
      <c r="J259" s="176" t="s">
        <v>2805</v>
      </c>
      <c r="K259" s="176" t="s">
        <v>2805</v>
      </c>
      <c r="L259" s="176" t="s">
        <v>2805</v>
      </c>
      <c r="M259" s="176" t="s">
        <v>2805</v>
      </c>
      <c r="N259" s="176" t="s">
        <v>2805</v>
      </c>
      <c r="O259" s="176" t="s">
        <v>2805</v>
      </c>
      <c r="P259" s="176" t="s">
        <v>2805</v>
      </c>
      <c r="Q259" s="176" t="s">
        <v>2805</v>
      </c>
      <c r="R259" s="176">
        <v>3.6</v>
      </c>
      <c r="S259" s="176">
        <v>3.5</v>
      </c>
      <c r="T259" s="176">
        <v>3.5</v>
      </c>
      <c r="U259" s="176">
        <v>3.5</v>
      </c>
      <c r="V259" s="176">
        <v>3.5</v>
      </c>
      <c r="W259" s="176">
        <v>3.5</v>
      </c>
      <c r="X259" s="176">
        <v>3.5</v>
      </c>
      <c r="Y259" s="176">
        <v>3.5</v>
      </c>
      <c r="Z259" s="176">
        <v>3.5</v>
      </c>
      <c r="AA259" s="176">
        <v>3.5</v>
      </c>
      <c r="AB259" s="176">
        <f>_xlfn.IFNA(VLOOKUP(C259,'INFORM Severity - hidden'!$C$5:$G$155,5,FALSE),"-")</f>
        <v>3.5</v>
      </c>
    </row>
    <row r="260" spans="1:28" x14ac:dyDescent="0.3">
      <c r="A260" s="11" t="s">
        <v>3430</v>
      </c>
      <c r="B260" s="11" t="s">
        <v>3528</v>
      </c>
      <c r="C260" s="11" t="s">
        <v>3433</v>
      </c>
      <c r="D260" s="175" t="str">
        <f t="shared" ref="D260:D323" si="4">IF(AB260="-","-",IFERROR(IF(ROUND(AVERAGE(Y260:AB260),1)=ROUND(AVERAGE(V260:X260),1),"Stable",IF(ROUND(AVERAGE(Y260:AB260),1)&lt;ROUND(AVERAGE(V260:X260),1),"Decreasing",IF(ROUND(AVERAGE(Y260:AB260),1)&gt;ROUND(AVERAGE(V260:X260),1),"Increasing"))),"-"))</f>
        <v>-</v>
      </c>
      <c r="E260" s="176" t="s">
        <v>2805</v>
      </c>
      <c r="F260" s="176" t="s">
        <v>2805</v>
      </c>
      <c r="G260" s="176" t="s">
        <v>2805</v>
      </c>
      <c r="H260" s="176" t="s">
        <v>2805</v>
      </c>
      <c r="I260" s="176" t="s">
        <v>2805</v>
      </c>
      <c r="J260" s="176" t="s">
        <v>2805</v>
      </c>
      <c r="K260" s="176" t="s">
        <v>2805</v>
      </c>
      <c r="L260" s="176" t="s">
        <v>2805</v>
      </c>
      <c r="M260" s="176" t="s">
        <v>2805</v>
      </c>
      <c r="N260" s="176" t="s">
        <v>2805</v>
      </c>
      <c r="O260" s="176" t="s">
        <v>2805</v>
      </c>
      <c r="P260" s="176" t="s">
        <v>2805</v>
      </c>
      <c r="Q260" s="176" t="s">
        <v>2805</v>
      </c>
      <c r="R260" s="176" t="s">
        <v>2805</v>
      </c>
      <c r="S260" s="176" t="s">
        <v>2805</v>
      </c>
      <c r="T260" s="176" t="s">
        <v>2805</v>
      </c>
      <c r="U260" s="176" t="s">
        <v>2805</v>
      </c>
      <c r="V260" s="176" t="s">
        <v>2805</v>
      </c>
      <c r="W260" s="176" t="s">
        <v>2805</v>
      </c>
      <c r="X260" s="176" t="s">
        <v>2805</v>
      </c>
      <c r="Y260" s="176" t="s">
        <v>2805</v>
      </c>
      <c r="Z260" s="176" t="s">
        <v>2805</v>
      </c>
      <c r="AA260" s="176" t="s">
        <v>446</v>
      </c>
      <c r="AB260" s="176" t="str">
        <f>_xlfn.IFNA(VLOOKUP(C260,'INFORM Severity - hidden'!$C$5:$G$155,5,FALSE),"-")</f>
        <v>x</v>
      </c>
    </row>
    <row r="261" spans="1:28" x14ac:dyDescent="0.3">
      <c r="A261" s="11" t="s">
        <v>2865</v>
      </c>
      <c r="B261" s="11" t="s">
        <v>982</v>
      </c>
      <c r="C261" s="11" t="s">
        <v>2866</v>
      </c>
      <c r="D261" s="175" t="str">
        <f t="shared" si="4"/>
        <v>-</v>
      </c>
      <c r="E261" s="176" t="s">
        <v>2805</v>
      </c>
      <c r="F261" s="176" t="s">
        <v>2805</v>
      </c>
      <c r="G261" s="176" t="s">
        <v>2805</v>
      </c>
      <c r="H261" s="176" t="s">
        <v>2805</v>
      </c>
      <c r="I261" s="176" t="s">
        <v>2805</v>
      </c>
      <c r="J261" s="176" t="s">
        <v>2805</v>
      </c>
      <c r="K261" s="176" t="s">
        <v>2805</v>
      </c>
      <c r="L261" s="176" t="s">
        <v>2805</v>
      </c>
      <c r="M261" s="176" t="s">
        <v>2805</v>
      </c>
      <c r="N261" s="176" t="s">
        <v>2805</v>
      </c>
      <c r="O261" s="176" t="s">
        <v>2805</v>
      </c>
      <c r="P261" s="176" t="s">
        <v>2805</v>
      </c>
      <c r="Q261" s="176" t="s">
        <v>2805</v>
      </c>
      <c r="R261" s="176" t="s">
        <v>2805</v>
      </c>
      <c r="S261" s="176" t="s">
        <v>2805</v>
      </c>
      <c r="T261" s="176" t="s">
        <v>2805</v>
      </c>
      <c r="U261" s="176" t="s">
        <v>2805</v>
      </c>
      <c r="V261" s="176" t="s">
        <v>2805</v>
      </c>
      <c r="W261" s="176" t="s">
        <v>2805</v>
      </c>
      <c r="X261" s="176" t="s">
        <v>2805</v>
      </c>
      <c r="Y261" s="176" t="s">
        <v>2805</v>
      </c>
      <c r="Z261" s="176" t="s">
        <v>2805</v>
      </c>
      <c r="AA261" s="176" t="s">
        <v>2805</v>
      </c>
      <c r="AB261" s="176" t="str">
        <f>_xlfn.IFNA(VLOOKUP(C261,'INFORM Severity - hidden'!$C$5:$G$155,5,FALSE),"-")</f>
        <v>-</v>
      </c>
    </row>
    <row r="262" spans="1:28" x14ac:dyDescent="0.3">
      <c r="A262" s="11" t="s">
        <v>261</v>
      </c>
      <c r="B262" s="11" t="s">
        <v>982</v>
      </c>
      <c r="C262" s="11" t="s">
        <v>2896</v>
      </c>
      <c r="D262" s="175" t="str">
        <f t="shared" si="4"/>
        <v>-</v>
      </c>
      <c r="E262" s="176" t="s">
        <v>2805</v>
      </c>
      <c r="F262" s="176" t="s">
        <v>2805</v>
      </c>
      <c r="G262" s="176" t="s">
        <v>2805</v>
      </c>
      <c r="H262" s="176" t="s">
        <v>2805</v>
      </c>
      <c r="I262" s="176" t="s">
        <v>2805</v>
      </c>
      <c r="J262" s="176" t="s">
        <v>2805</v>
      </c>
      <c r="K262" s="176" t="s">
        <v>2805</v>
      </c>
      <c r="L262" s="176" t="s">
        <v>2805</v>
      </c>
      <c r="M262" s="176" t="s">
        <v>2805</v>
      </c>
      <c r="N262" s="176" t="s">
        <v>2805</v>
      </c>
      <c r="O262" s="176" t="s">
        <v>2805</v>
      </c>
      <c r="P262" s="176" t="s">
        <v>2805</v>
      </c>
      <c r="Q262" s="176" t="s">
        <v>2805</v>
      </c>
      <c r="R262" s="176" t="s">
        <v>2805</v>
      </c>
      <c r="S262" s="176" t="s">
        <v>2805</v>
      </c>
      <c r="T262" s="176" t="s">
        <v>2805</v>
      </c>
      <c r="U262" s="176" t="s">
        <v>2805</v>
      </c>
      <c r="V262" s="176" t="s">
        <v>2805</v>
      </c>
      <c r="W262" s="176" t="s">
        <v>2805</v>
      </c>
      <c r="X262" s="176" t="s">
        <v>2805</v>
      </c>
      <c r="Y262" s="176" t="s">
        <v>2805</v>
      </c>
      <c r="Z262" s="176" t="s">
        <v>2805</v>
      </c>
      <c r="AA262" s="176" t="s">
        <v>2805</v>
      </c>
      <c r="AB262" s="176" t="str">
        <f>_xlfn.IFNA(VLOOKUP(C262,'INFORM Severity - hidden'!$C$5:$G$155,5,FALSE),"-")</f>
        <v>-</v>
      </c>
    </row>
    <row r="263" spans="1:28" x14ac:dyDescent="0.3">
      <c r="A263" s="11" t="s">
        <v>264</v>
      </c>
      <c r="B263" s="11" t="s">
        <v>982</v>
      </c>
      <c r="C263" s="11" t="s">
        <v>2897</v>
      </c>
      <c r="D263" s="175" t="str">
        <f t="shared" si="4"/>
        <v>-</v>
      </c>
      <c r="E263" s="176" t="s">
        <v>2805</v>
      </c>
      <c r="F263" s="176" t="s">
        <v>2805</v>
      </c>
      <c r="G263" s="176" t="s">
        <v>2805</v>
      </c>
      <c r="H263" s="176" t="s">
        <v>2805</v>
      </c>
      <c r="I263" s="176" t="s">
        <v>2805</v>
      </c>
      <c r="J263" s="176" t="s">
        <v>2805</v>
      </c>
      <c r="K263" s="176" t="s">
        <v>2805</v>
      </c>
      <c r="L263" s="176" t="s">
        <v>2805</v>
      </c>
      <c r="M263" s="176" t="s">
        <v>2805</v>
      </c>
      <c r="N263" s="176" t="s">
        <v>2805</v>
      </c>
      <c r="O263" s="176" t="s">
        <v>2805</v>
      </c>
      <c r="P263" s="176" t="s">
        <v>2805</v>
      </c>
      <c r="Q263" s="176" t="s">
        <v>2805</v>
      </c>
      <c r="R263" s="176" t="s">
        <v>2805</v>
      </c>
      <c r="S263" s="176" t="s">
        <v>2805</v>
      </c>
      <c r="T263" s="176" t="s">
        <v>2805</v>
      </c>
      <c r="U263" s="176" t="s">
        <v>2805</v>
      </c>
      <c r="V263" s="176" t="s">
        <v>2805</v>
      </c>
      <c r="W263" s="176" t="s">
        <v>2805</v>
      </c>
      <c r="X263" s="176" t="s">
        <v>2805</v>
      </c>
      <c r="Y263" s="176" t="s">
        <v>2805</v>
      </c>
      <c r="Z263" s="176" t="s">
        <v>2805</v>
      </c>
      <c r="AA263" s="176" t="s">
        <v>2805</v>
      </c>
      <c r="AB263" s="176" t="str">
        <f>_xlfn.IFNA(VLOOKUP(C263,'INFORM Severity - hidden'!$C$5:$G$155,5,FALSE),"-")</f>
        <v>-</v>
      </c>
    </row>
    <row r="264" spans="1:28" x14ac:dyDescent="0.3">
      <c r="A264" s="11" t="s">
        <v>264</v>
      </c>
      <c r="B264" s="11" t="s">
        <v>1175</v>
      </c>
      <c r="C264" s="11" t="s">
        <v>863</v>
      </c>
      <c r="D264" s="175" t="str">
        <f t="shared" si="4"/>
        <v>Increasing</v>
      </c>
      <c r="E264" s="176" t="s">
        <v>2805</v>
      </c>
      <c r="F264" s="176">
        <v>1.4</v>
      </c>
      <c r="G264" s="176">
        <v>1.4</v>
      </c>
      <c r="H264" s="176">
        <v>1.6</v>
      </c>
      <c r="I264" s="176">
        <v>1.6</v>
      </c>
      <c r="J264" s="176">
        <v>1.6</v>
      </c>
      <c r="K264" s="176">
        <v>1.6</v>
      </c>
      <c r="L264" s="176">
        <v>1.6</v>
      </c>
      <c r="M264" s="176">
        <v>1.6</v>
      </c>
      <c r="N264" s="176">
        <v>2.2999999999999998</v>
      </c>
      <c r="O264" s="176">
        <v>2.2999999999999998</v>
      </c>
      <c r="P264" s="176">
        <v>2.2999999999999998</v>
      </c>
      <c r="Q264" s="176">
        <v>2.2999999999999998</v>
      </c>
      <c r="R264" s="176">
        <v>2.2999999999999998</v>
      </c>
      <c r="S264" s="176">
        <v>2</v>
      </c>
      <c r="T264" s="176">
        <v>2</v>
      </c>
      <c r="U264" s="176">
        <v>1.9</v>
      </c>
      <c r="V264" s="176">
        <v>1.9</v>
      </c>
      <c r="W264" s="176">
        <v>1.9</v>
      </c>
      <c r="X264" s="176">
        <v>2</v>
      </c>
      <c r="Y264" s="176">
        <v>1.9</v>
      </c>
      <c r="Z264" s="176">
        <v>1.9</v>
      </c>
      <c r="AA264" s="176">
        <v>2</v>
      </c>
      <c r="AB264" s="176">
        <f>_xlfn.IFNA(VLOOKUP(C264,'INFORM Severity - hidden'!$C$5:$G$155,5,FALSE),"-")</f>
        <v>2</v>
      </c>
    </row>
    <row r="265" spans="1:28" x14ac:dyDescent="0.3">
      <c r="A265" s="11" t="s">
        <v>276</v>
      </c>
      <c r="B265" s="11" t="s">
        <v>982</v>
      </c>
      <c r="C265" s="11" t="s">
        <v>2901</v>
      </c>
      <c r="D265" s="175" t="str">
        <f t="shared" si="4"/>
        <v>-</v>
      </c>
      <c r="E265" s="176" t="s">
        <v>2805</v>
      </c>
      <c r="F265" s="176" t="s">
        <v>2805</v>
      </c>
      <c r="G265" s="176" t="s">
        <v>2805</v>
      </c>
      <c r="H265" s="176" t="s">
        <v>2805</v>
      </c>
      <c r="I265" s="176" t="s">
        <v>2805</v>
      </c>
      <c r="J265" s="176" t="s">
        <v>2805</v>
      </c>
      <c r="K265" s="176" t="s">
        <v>2805</v>
      </c>
      <c r="L265" s="176" t="s">
        <v>2805</v>
      </c>
      <c r="M265" s="176" t="s">
        <v>2805</v>
      </c>
      <c r="N265" s="176" t="s">
        <v>2805</v>
      </c>
      <c r="O265" s="176" t="s">
        <v>2805</v>
      </c>
      <c r="P265" s="176" t="s">
        <v>2805</v>
      </c>
      <c r="Q265" s="176" t="s">
        <v>2805</v>
      </c>
      <c r="R265" s="176" t="s">
        <v>2805</v>
      </c>
      <c r="S265" s="176" t="s">
        <v>2805</v>
      </c>
      <c r="T265" s="176" t="s">
        <v>2805</v>
      </c>
      <c r="U265" s="176" t="s">
        <v>2805</v>
      </c>
      <c r="V265" s="176" t="s">
        <v>2805</v>
      </c>
      <c r="W265" s="176" t="s">
        <v>2805</v>
      </c>
      <c r="X265" s="176" t="s">
        <v>2805</v>
      </c>
      <c r="Y265" s="176" t="s">
        <v>2805</v>
      </c>
      <c r="Z265" s="176" t="s">
        <v>2805</v>
      </c>
      <c r="AA265" s="176" t="s">
        <v>2805</v>
      </c>
      <c r="AB265" s="176" t="str">
        <f>_xlfn.IFNA(VLOOKUP(C265,'INFORM Severity - hidden'!$C$5:$G$155,5,FALSE),"-")</f>
        <v>-</v>
      </c>
    </row>
    <row r="266" spans="1:28" x14ac:dyDescent="0.3">
      <c r="A266" s="11" t="s">
        <v>305</v>
      </c>
      <c r="B266" s="11" t="s">
        <v>1178</v>
      </c>
      <c r="C266" s="11" t="s">
        <v>1939</v>
      </c>
      <c r="D266" s="175" t="str">
        <f t="shared" si="4"/>
        <v>Stable</v>
      </c>
      <c r="E266" s="176" t="s">
        <v>2805</v>
      </c>
      <c r="F266" s="176">
        <v>3.9</v>
      </c>
      <c r="G266" s="176">
        <v>3.9</v>
      </c>
      <c r="H266" s="176">
        <v>4</v>
      </c>
      <c r="I266" s="176">
        <v>3.9</v>
      </c>
      <c r="J266" s="176">
        <v>4</v>
      </c>
      <c r="K266" s="176">
        <v>3.8</v>
      </c>
      <c r="L266" s="176">
        <v>4</v>
      </c>
      <c r="M266" s="176">
        <v>4</v>
      </c>
      <c r="N266" s="176">
        <v>4.0999999999999996</v>
      </c>
      <c r="O266" s="176">
        <v>4.0999999999999996</v>
      </c>
      <c r="P266" s="176">
        <v>4.0999999999999996</v>
      </c>
      <c r="Q266" s="176">
        <v>4.0999999999999996</v>
      </c>
      <c r="R266" s="176">
        <v>4.5999999999999996</v>
      </c>
      <c r="S266" s="176">
        <v>4.5999999999999996</v>
      </c>
      <c r="T266" s="176">
        <v>4.5999999999999996</v>
      </c>
      <c r="U266" s="176">
        <v>4.5999999999999996</v>
      </c>
      <c r="V266" s="176">
        <v>4.5999999999999996</v>
      </c>
      <c r="W266" s="176">
        <v>4.5999999999999996</v>
      </c>
      <c r="X266" s="176">
        <v>4.5999999999999996</v>
      </c>
      <c r="Y266" s="176">
        <v>4.5999999999999996</v>
      </c>
      <c r="Z266" s="176">
        <v>4.5999999999999996</v>
      </c>
      <c r="AA266" s="176">
        <v>4.5</v>
      </c>
      <c r="AB266" s="176">
        <f>_xlfn.IFNA(VLOOKUP(C266,'INFORM Severity - hidden'!$C$5:$G$155,5,FALSE),"-")</f>
        <v>4.5</v>
      </c>
    </row>
    <row r="267" spans="1:28" x14ac:dyDescent="0.3">
      <c r="A267" s="11" t="s">
        <v>305</v>
      </c>
      <c r="B267" s="11" t="s">
        <v>2962</v>
      </c>
      <c r="C267" s="11" t="s">
        <v>2963</v>
      </c>
      <c r="D267" s="175" t="str">
        <f t="shared" si="4"/>
        <v>-</v>
      </c>
      <c r="E267" s="176" t="s">
        <v>2805</v>
      </c>
      <c r="F267" s="176">
        <v>3.9</v>
      </c>
      <c r="G267" s="176">
        <v>3.9</v>
      </c>
      <c r="H267" s="176" t="s">
        <v>2805</v>
      </c>
      <c r="I267" s="176" t="s">
        <v>2805</v>
      </c>
      <c r="J267" s="176" t="s">
        <v>2805</v>
      </c>
      <c r="K267" s="176" t="s">
        <v>2805</v>
      </c>
      <c r="L267" s="176" t="s">
        <v>2805</v>
      </c>
      <c r="M267" s="176" t="s">
        <v>2805</v>
      </c>
      <c r="N267" s="176" t="s">
        <v>2805</v>
      </c>
      <c r="O267" s="176" t="s">
        <v>2805</v>
      </c>
      <c r="P267" s="176" t="s">
        <v>2805</v>
      </c>
      <c r="Q267" s="176" t="s">
        <v>2805</v>
      </c>
      <c r="R267" s="176" t="s">
        <v>2805</v>
      </c>
      <c r="S267" s="176" t="s">
        <v>2805</v>
      </c>
      <c r="T267" s="176" t="s">
        <v>2805</v>
      </c>
      <c r="U267" s="176" t="s">
        <v>2805</v>
      </c>
      <c r="V267" s="176" t="s">
        <v>2805</v>
      </c>
      <c r="W267" s="176" t="s">
        <v>2805</v>
      </c>
      <c r="X267" s="176" t="s">
        <v>2805</v>
      </c>
      <c r="Y267" s="176" t="s">
        <v>2805</v>
      </c>
      <c r="Z267" s="176" t="s">
        <v>2805</v>
      </c>
      <c r="AA267" s="176" t="s">
        <v>2805</v>
      </c>
      <c r="AB267" s="176" t="str">
        <f>_xlfn.IFNA(VLOOKUP(C267,'INFORM Severity - hidden'!$C$5:$G$155,5,FALSE),"-")</f>
        <v>-</v>
      </c>
    </row>
    <row r="268" spans="1:28" x14ac:dyDescent="0.3">
      <c r="A268" s="11" t="s">
        <v>305</v>
      </c>
      <c r="B268" s="11" t="s">
        <v>1179</v>
      </c>
      <c r="C268" s="11" t="s">
        <v>2964</v>
      </c>
      <c r="D268" s="175" t="str">
        <f t="shared" si="4"/>
        <v>-</v>
      </c>
      <c r="E268" s="176" t="s">
        <v>2805</v>
      </c>
      <c r="F268" s="176">
        <v>2.1</v>
      </c>
      <c r="G268" s="176">
        <v>2.1</v>
      </c>
      <c r="H268" s="176">
        <v>2.7</v>
      </c>
      <c r="I268" s="176">
        <v>2.7</v>
      </c>
      <c r="J268" s="176">
        <v>2.7</v>
      </c>
      <c r="K268" s="176">
        <v>2.8</v>
      </c>
      <c r="L268" s="176">
        <v>2.7</v>
      </c>
      <c r="M268" s="176">
        <v>2.7</v>
      </c>
      <c r="N268" s="176">
        <v>2.7</v>
      </c>
      <c r="O268" s="176">
        <v>2.7</v>
      </c>
      <c r="P268" s="176" t="s">
        <v>2805</v>
      </c>
      <c r="Q268" s="176" t="s">
        <v>2805</v>
      </c>
      <c r="R268" s="176" t="s">
        <v>2805</v>
      </c>
      <c r="S268" s="176" t="s">
        <v>2805</v>
      </c>
      <c r="T268" s="176" t="s">
        <v>2805</v>
      </c>
      <c r="U268" s="176" t="s">
        <v>2805</v>
      </c>
      <c r="V268" s="176" t="s">
        <v>2805</v>
      </c>
      <c r="W268" s="176" t="s">
        <v>2805</v>
      </c>
      <c r="X268" s="176" t="s">
        <v>2805</v>
      </c>
      <c r="Y268" s="176" t="s">
        <v>2805</v>
      </c>
      <c r="Z268" s="176" t="s">
        <v>2805</v>
      </c>
      <c r="AA268" s="176" t="s">
        <v>2805</v>
      </c>
      <c r="AB268" s="176" t="str">
        <f>_xlfn.IFNA(VLOOKUP(C268,'INFORM Severity - hidden'!$C$5:$G$155,5,FALSE),"-")</f>
        <v>-</v>
      </c>
    </row>
    <row r="269" spans="1:28" x14ac:dyDescent="0.3">
      <c r="A269" s="11" t="s">
        <v>305</v>
      </c>
      <c r="B269" s="11" t="s">
        <v>1180</v>
      </c>
      <c r="C269" s="11" t="s">
        <v>2965</v>
      </c>
      <c r="D269" s="175" t="str">
        <f t="shared" si="4"/>
        <v>-</v>
      </c>
      <c r="E269" s="176" t="s">
        <v>2805</v>
      </c>
      <c r="F269" s="176">
        <v>2.6</v>
      </c>
      <c r="G269" s="176">
        <v>2.6</v>
      </c>
      <c r="H269" s="176">
        <v>3.5</v>
      </c>
      <c r="I269" s="176">
        <v>3.5</v>
      </c>
      <c r="J269" s="176">
        <v>3.5</v>
      </c>
      <c r="K269" s="176">
        <v>3.5</v>
      </c>
      <c r="L269" s="176">
        <v>3.4</v>
      </c>
      <c r="M269" s="176">
        <v>3.4</v>
      </c>
      <c r="N269" s="176">
        <v>3.4</v>
      </c>
      <c r="O269" s="176">
        <v>3.4</v>
      </c>
      <c r="P269" s="176" t="s">
        <v>2805</v>
      </c>
      <c r="Q269" s="176" t="s">
        <v>2805</v>
      </c>
      <c r="R269" s="176" t="s">
        <v>2805</v>
      </c>
      <c r="S269" s="176" t="s">
        <v>2805</v>
      </c>
      <c r="T269" s="176" t="s">
        <v>2805</v>
      </c>
      <c r="U269" s="176" t="s">
        <v>2805</v>
      </c>
      <c r="V269" s="176" t="s">
        <v>2805</v>
      </c>
      <c r="W269" s="176" t="s">
        <v>2805</v>
      </c>
      <c r="X269" s="176" t="s">
        <v>2805</v>
      </c>
      <c r="Y269" s="176" t="s">
        <v>2805</v>
      </c>
      <c r="Z269" s="176" t="s">
        <v>2805</v>
      </c>
      <c r="AA269" s="176" t="s">
        <v>2805</v>
      </c>
      <c r="AB269" s="176" t="str">
        <f>_xlfn.IFNA(VLOOKUP(C269,'INFORM Severity - hidden'!$C$5:$G$155,5,FALSE),"-")</f>
        <v>-</v>
      </c>
    </row>
    <row r="270" spans="1:28" x14ac:dyDescent="0.3">
      <c r="A270" s="11" t="s">
        <v>305</v>
      </c>
      <c r="B270" s="11" t="s">
        <v>1942</v>
      </c>
      <c r="C270" s="11" t="s">
        <v>1943</v>
      </c>
      <c r="D270" s="175" t="str">
        <f t="shared" si="4"/>
        <v>Increasing</v>
      </c>
      <c r="E270" s="176" t="s">
        <v>2805</v>
      </c>
      <c r="F270" s="176" t="s">
        <v>2805</v>
      </c>
      <c r="G270" s="176" t="s">
        <v>2805</v>
      </c>
      <c r="H270" s="176" t="s">
        <v>2805</v>
      </c>
      <c r="I270" s="176" t="s">
        <v>2805</v>
      </c>
      <c r="J270" s="176" t="s">
        <v>2805</v>
      </c>
      <c r="K270" s="176" t="s">
        <v>2805</v>
      </c>
      <c r="L270" s="176" t="s">
        <v>2805</v>
      </c>
      <c r="M270" s="176" t="s">
        <v>2805</v>
      </c>
      <c r="N270" s="176" t="s">
        <v>2805</v>
      </c>
      <c r="O270" s="176" t="s">
        <v>2805</v>
      </c>
      <c r="P270" s="176" t="s">
        <v>2805</v>
      </c>
      <c r="Q270" s="176" t="s">
        <v>2805</v>
      </c>
      <c r="R270" s="176">
        <v>3.7</v>
      </c>
      <c r="S270" s="176">
        <v>3.8</v>
      </c>
      <c r="T270" s="176">
        <v>3.8</v>
      </c>
      <c r="U270" s="176">
        <v>3.8</v>
      </c>
      <c r="V270" s="176">
        <v>3.8</v>
      </c>
      <c r="W270" s="176">
        <v>3.8</v>
      </c>
      <c r="X270" s="176">
        <v>3.8</v>
      </c>
      <c r="Y270" s="176">
        <v>3.8</v>
      </c>
      <c r="Z270" s="176">
        <v>3.8</v>
      </c>
      <c r="AA270" s="176">
        <v>4.0999999999999996</v>
      </c>
      <c r="AB270" s="176">
        <f>_xlfn.IFNA(VLOOKUP(C270,'INFORM Severity - hidden'!$C$5:$G$155,5,FALSE),"-")</f>
        <v>4.0999999999999996</v>
      </c>
    </row>
    <row r="271" spans="1:28" x14ac:dyDescent="0.3">
      <c r="A271" s="11" t="s">
        <v>305</v>
      </c>
      <c r="B271" s="11" t="s">
        <v>2631</v>
      </c>
      <c r="C271" s="11" t="s">
        <v>2723</v>
      </c>
      <c r="D271" s="175" t="str">
        <f t="shared" si="4"/>
        <v>Increasing</v>
      </c>
      <c r="E271" s="176" t="s">
        <v>2805</v>
      </c>
      <c r="F271" s="176" t="s">
        <v>2805</v>
      </c>
      <c r="G271" s="176" t="s">
        <v>2805</v>
      </c>
      <c r="H271" s="176" t="s">
        <v>2805</v>
      </c>
      <c r="I271" s="176" t="s">
        <v>2805</v>
      </c>
      <c r="J271" s="176" t="s">
        <v>2805</v>
      </c>
      <c r="K271" s="176" t="s">
        <v>2805</v>
      </c>
      <c r="L271" s="176" t="s">
        <v>2805</v>
      </c>
      <c r="M271" s="176" t="s">
        <v>2805</v>
      </c>
      <c r="N271" s="176" t="s">
        <v>2805</v>
      </c>
      <c r="O271" s="176" t="s">
        <v>2805</v>
      </c>
      <c r="P271" s="176" t="s">
        <v>2805</v>
      </c>
      <c r="Q271" s="176" t="s">
        <v>2805</v>
      </c>
      <c r="R271" s="176" t="s">
        <v>2805</v>
      </c>
      <c r="S271" s="176" t="s">
        <v>2805</v>
      </c>
      <c r="T271" s="176" t="s">
        <v>2805</v>
      </c>
      <c r="U271" s="176" t="s">
        <v>2805</v>
      </c>
      <c r="V271" s="176" t="s">
        <v>2805</v>
      </c>
      <c r="W271" s="176" t="s">
        <v>2805</v>
      </c>
      <c r="X271" s="176">
        <v>2.5</v>
      </c>
      <c r="Y271" s="176">
        <v>2.5</v>
      </c>
      <c r="Z271" s="176">
        <v>2.6</v>
      </c>
      <c r="AA271" s="176">
        <v>2.6</v>
      </c>
      <c r="AB271" s="176">
        <f>_xlfn.IFNA(VLOOKUP(C271,'INFORM Severity - hidden'!$C$5:$G$155,5,FALSE),"-")</f>
        <v>2.6</v>
      </c>
    </row>
    <row r="272" spans="1:28" x14ac:dyDescent="0.3">
      <c r="A272" s="11" t="s">
        <v>305</v>
      </c>
      <c r="B272" s="11" t="s">
        <v>4049</v>
      </c>
      <c r="C272" s="11" t="s">
        <v>4050</v>
      </c>
      <c r="D272" s="175" t="str">
        <f t="shared" si="4"/>
        <v>-</v>
      </c>
      <c r="E272" s="176" t="s">
        <v>2805</v>
      </c>
      <c r="F272" s="176" t="s">
        <v>2805</v>
      </c>
      <c r="G272" s="176" t="s">
        <v>2805</v>
      </c>
      <c r="H272" s="176" t="s">
        <v>2805</v>
      </c>
      <c r="I272" s="176" t="s">
        <v>2805</v>
      </c>
      <c r="J272" s="176" t="s">
        <v>2805</v>
      </c>
      <c r="K272" s="176" t="s">
        <v>2805</v>
      </c>
      <c r="L272" s="176" t="s">
        <v>2805</v>
      </c>
      <c r="M272" s="176" t="s">
        <v>2805</v>
      </c>
      <c r="N272" s="176" t="s">
        <v>2805</v>
      </c>
      <c r="O272" s="176" t="s">
        <v>2805</v>
      </c>
      <c r="P272" s="176" t="s">
        <v>2805</v>
      </c>
      <c r="Q272" s="176" t="s">
        <v>2805</v>
      </c>
      <c r="R272" s="176" t="s">
        <v>2805</v>
      </c>
      <c r="S272" s="176" t="s">
        <v>2805</v>
      </c>
      <c r="T272" s="176" t="s">
        <v>2805</v>
      </c>
      <c r="U272" s="176" t="s">
        <v>2805</v>
      </c>
      <c r="V272" s="176" t="s">
        <v>2805</v>
      </c>
      <c r="W272" s="176" t="s">
        <v>2805</v>
      </c>
      <c r="X272" s="176" t="s">
        <v>2805</v>
      </c>
      <c r="Y272" s="176" t="s">
        <v>2805</v>
      </c>
      <c r="Z272" s="176" t="s">
        <v>2805</v>
      </c>
      <c r="AA272" s="176" t="s">
        <v>2805</v>
      </c>
      <c r="AB272" s="176">
        <f>_xlfn.IFNA(VLOOKUP(C272,'INFORM Severity - hidden'!$C$5:$G$155,5,FALSE),"-")</f>
        <v>2.9</v>
      </c>
    </row>
    <row r="273" spans="1:28" x14ac:dyDescent="0.3">
      <c r="A273" s="11" t="s">
        <v>278</v>
      </c>
      <c r="B273" s="11" t="s">
        <v>982</v>
      </c>
      <c r="C273" s="11" t="s">
        <v>2902</v>
      </c>
      <c r="D273" s="175" t="str">
        <f t="shared" si="4"/>
        <v>-</v>
      </c>
      <c r="E273" s="176" t="s">
        <v>2805</v>
      </c>
      <c r="F273" s="176" t="s">
        <v>2805</v>
      </c>
      <c r="G273" s="176" t="s">
        <v>2805</v>
      </c>
      <c r="H273" s="176" t="s">
        <v>2805</v>
      </c>
      <c r="I273" s="176" t="s">
        <v>2805</v>
      </c>
      <c r="J273" s="176" t="s">
        <v>2805</v>
      </c>
      <c r="K273" s="176" t="s">
        <v>2805</v>
      </c>
      <c r="L273" s="176" t="s">
        <v>2805</v>
      </c>
      <c r="M273" s="176" t="s">
        <v>2805</v>
      </c>
      <c r="N273" s="176" t="s">
        <v>2805</v>
      </c>
      <c r="O273" s="176" t="s">
        <v>2805</v>
      </c>
      <c r="P273" s="176" t="s">
        <v>2805</v>
      </c>
      <c r="Q273" s="176" t="s">
        <v>2805</v>
      </c>
      <c r="R273" s="176" t="s">
        <v>2805</v>
      </c>
      <c r="S273" s="176" t="s">
        <v>2805</v>
      </c>
      <c r="T273" s="176" t="s">
        <v>2805</v>
      </c>
      <c r="U273" s="176" t="s">
        <v>2805</v>
      </c>
      <c r="V273" s="176" t="s">
        <v>2805</v>
      </c>
      <c r="W273" s="176" t="s">
        <v>2805</v>
      </c>
      <c r="X273" s="176" t="s">
        <v>2805</v>
      </c>
      <c r="Y273" s="176" t="s">
        <v>2805</v>
      </c>
      <c r="Z273" s="176" t="s">
        <v>2805</v>
      </c>
      <c r="AA273" s="176" t="s">
        <v>2805</v>
      </c>
      <c r="AB273" s="176" t="str">
        <f>_xlfn.IFNA(VLOOKUP(C273,'INFORM Severity - hidden'!$C$5:$G$155,5,FALSE),"-")</f>
        <v>-</v>
      </c>
    </row>
    <row r="274" spans="1:28" x14ac:dyDescent="0.3">
      <c r="A274" s="11" t="s">
        <v>278</v>
      </c>
      <c r="B274" s="11" t="s">
        <v>834</v>
      </c>
      <c r="C274" s="11" t="s">
        <v>733</v>
      </c>
      <c r="D274" s="175" t="str">
        <f t="shared" si="4"/>
        <v>Decreasing</v>
      </c>
      <c r="E274" s="176">
        <v>2.5</v>
      </c>
      <c r="F274" s="176">
        <v>2.5</v>
      </c>
      <c r="G274" s="176">
        <v>2.5</v>
      </c>
      <c r="H274" s="176">
        <v>2.5</v>
      </c>
      <c r="I274" s="176">
        <v>2.5</v>
      </c>
      <c r="J274" s="176">
        <v>2.5</v>
      </c>
      <c r="K274" s="176">
        <v>2.5</v>
      </c>
      <c r="L274" s="176">
        <v>2.5</v>
      </c>
      <c r="M274" s="176">
        <v>2.5</v>
      </c>
      <c r="N274" s="176">
        <v>2.6</v>
      </c>
      <c r="O274" s="176">
        <v>2.6</v>
      </c>
      <c r="P274" s="176">
        <v>2.6</v>
      </c>
      <c r="Q274" s="176">
        <v>2.6</v>
      </c>
      <c r="R274" s="176">
        <v>2.6</v>
      </c>
      <c r="S274" s="176">
        <v>2.6</v>
      </c>
      <c r="T274" s="176">
        <v>2.6</v>
      </c>
      <c r="U274" s="176">
        <v>2.6</v>
      </c>
      <c r="V274" s="176">
        <v>2.6</v>
      </c>
      <c r="W274" s="176">
        <v>2.4</v>
      </c>
      <c r="X274" s="176">
        <v>2.4</v>
      </c>
      <c r="Y274" s="176">
        <v>2.4</v>
      </c>
      <c r="Z274" s="176">
        <v>2.4</v>
      </c>
      <c r="AA274" s="176">
        <v>2.4</v>
      </c>
      <c r="AB274" s="176">
        <f>_xlfn.IFNA(VLOOKUP(C274,'INFORM Severity - hidden'!$C$5:$G$155,5,FALSE),"-")</f>
        <v>2.4</v>
      </c>
    </row>
    <row r="275" spans="1:28" x14ac:dyDescent="0.3">
      <c r="A275" s="11" t="s">
        <v>292</v>
      </c>
      <c r="B275" s="11" t="s">
        <v>982</v>
      </c>
      <c r="C275" s="11" t="s">
        <v>2906</v>
      </c>
      <c r="D275" s="175" t="str">
        <f t="shared" si="4"/>
        <v>-</v>
      </c>
      <c r="E275" s="176" t="s">
        <v>2805</v>
      </c>
      <c r="F275" s="176" t="s">
        <v>2805</v>
      </c>
      <c r="G275" s="176" t="s">
        <v>2805</v>
      </c>
      <c r="H275" s="176" t="s">
        <v>2805</v>
      </c>
      <c r="I275" s="176" t="s">
        <v>2805</v>
      </c>
      <c r="J275" s="176" t="s">
        <v>2805</v>
      </c>
      <c r="K275" s="176" t="s">
        <v>2805</v>
      </c>
      <c r="L275" s="176" t="s">
        <v>2805</v>
      </c>
      <c r="M275" s="176" t="s">
        <v>2805</v>
      </c>
      <c r="N275" s="176" t="s">
        <v>2805</v>
      </c>
      <c r="O275" s="176" t="s">
        <v>2805</v>
      </c>
      <c r="P275" s="176" t="s">
        <v>2805</v>
      </c>
      <c r="Q275" s="176" t="s">
        <v>2805</v>
      </c>
      <c r="R275" s="176" t="s">
        <v>2805</v>
      </c>
      <c r="S275" s="176" t="s">
        <v>2805</v>
      </c>
      <c r="T275" s="176" t="s">
        <v>2805</v>
      </c>
      <c r="U275" s="176" t="s">
        <v>2805</v>
      </c>
      <c r="V275" s="176" t="s">
        <v>2805</v>
      </c>
      <c r="W275" s="176" t="s">
        <v>2805</v>
      </c>
      <c r="X275" s="176" t="s">
        <v>2805</v>
      </c>
      <c r="Y275" s="176" t="s">
        <v>2805</v>
      </c>
      <c r="Z275" s="176" t="s">
        <v>2805</v>
      </c>
      <c r="AA275" s="176" t="s">
        <v>2805</v>
      </c>
      <c r="AB275" s="176" t="str">
        <f>_xlfn.IFNA(VLOOKUP(C275,'INFORM Severity - hidden'!$C$5:$G$155,5,FALSE),"-")</f>
        <v>-</v>
      </c>
    </row>
    <row r="276" spans="1:28" x14ac:dyDescent="0.3">
      <c r="A276" s="11" t="s">
        <v>284</v>
      </c>
      <c r="B276" s="11" t="s">
        <v>982</v>
      </c>
      <c r="C276" s="11" t="s">
        <v>2905</v>
      </c>
      <c r="D276" s="175" t="str">
        <f t="shared" si="4"/>
        <v>-</v>
      </c>
      <c r="E276" s="176" t="s">
        <v>2805</v>
      </c>
      <c r="F276" s="176" t="s">
        <v>2805</v>
      </c>
      <c r="G276" s="176" t="s">
        <v>2805</v>
      </c>
      <c r="H276" s="176" t="s">
        <v>2805</v>
      </c>
      <c r="I276" s="176" t="s">
        <v>2805</v>
      </c>
      <c r="J276" s="176" t="s">
        <v>2805</v>
      </c>
      <c r="K276" s="176" t="s">
        <v>2805</v>
      </c>
      <c r="L276" s="176" t="s">
        <v>2805</v>
      </c>
      <c r="M276" s="176" t="s">
        <v>2805</v>
      </c>
      <c r="N276" s="176" t="s">
        <v>2805</v>
      </c>
      <c r="O276" s="176" t="s">
        <v>2805</v>
      </c>
      <c r="P276" s="176" t="s">
        <v>2805</v>
      </c>
      <c r="Q276" s="176" t="s">
        <v>2805</v>
      </c>
      <c r="R276" s="176" t="s">
        <v>2805</v>
      </c>
      <c r="S276" s="176" t="s">
        <v>2805</v>
      </c>
      <c r="T276" s="176" t="s">
        <v>2805</v>
      </c>
      <c r="U276" s="176" t="s">
        <v>2805</v>
      </c>
      <c r="V276" s="176" t="s">
        <v>2805</v>
      </c>
      <c r="W276" s="176" t="s">
        <v>2805</v>
      </c>
      <c r="X276" s="176" t="s">
        <v>2805</v>
      </c>
      <c r="Y276" s="176" t="s">
        <v>2805</v>
      </c>
      <c r="Z276" s="176" t="s">
        <v>2805</v>
      </c>
      <c r="AA276" s="176" t="s">
        <v>2805</v>
      </c>
      <c r="AB276" s="176" t="str">
        <f>_xlfn.IFNA(VLOOKUP(C276,'INFORM Severity - hidden'!$C$5:$G$155,5,FALSE),"-")</f>
        <v>-</v>
      </c>
    </row>
    <row r="277" spans="1:28" x14ac:dyDescent="0.3">
      <c r="A277" s="11" t="s">
        <v>97</v>
      </c>
      <c r="B277" s="11" t="s">
        <v>1157</v>
      </c>
      <c r="C277" s="11" t="s">
        <v>641</v>
      </c>
      <c r="D277" s="175" t="str">
        <f t="shared" si="4"/>
        <v>Increasing</v>
      </c>
      <c r="E277" s="176" t="s">
        <v>2805</v>
      </c>
      <c r="F277" s="176">
        <v>2.8</v>
      </c>
      <c r="G277" s="176">
        <v>2.8</v>
      </c>
      <c r="H277" s="176">
        <v>3</v>
      </c>
      <c r="I277" s="176">
        <v>3</v>
      </c>
      <c r="J277" s="176">
        <v>3</v>
      </c>
      <c r="K277" s="176">
        <v>3</v>
      </c>
      <c r="L277" s="176">
        <v>3</v>
      </c>
      <c r="M277" s="176">
        <v>2.6</v>
      </c>
      <c r="N277" s="176">
        <v>2.6</v>
      </c>
      <c r="O277" s="176">
        <v>2.7</v>
      </c>
      <c r="P277" s="176">
        <v>2.7</v>
      </c>
      <c r="Q277" s="176">
        <v>2.7</v>
      </c>
      <c r="R277" s="176">
        <v>2.7</v>
      </c>
      <c r="S277" s="176">
        <v>2.7</v>
      </c>
      <c r="T277" s="176">
        <v>2.7</v>
      </c>
      <c r="U277" s="176">
        <v>2.7</v>
      </c>
      <c r="V277" s="176">
        <v>2.7</v>
      </c>
      <c r="W277" s="176">
        <v>2.7</v>
      </c>
      <c r="X277" s="176">
        <v>2.7</v>
      </c>
      <c r="Y277" s="176">
        <v>2.7</v>
      </c>
      <c r="Z277" s="176">
        <v>3</v>
      </c>
      <c r="AA277" s="176">
        <v>3</v>
      </c>
      <c r="AB277" s="176">
        <f>_xlfn.IFNA(VLOOKUP(C277,'INFORM Severity - hidden'!$C$5:$G$155,5,FALSE),"-")</f>
        <v>3</v>
      </c>
    </row>
    <row r="278" spans="1:28" x14ac:dyDescent="0.3">
      <c r="A278" s="11" t="s">
        <v>294</v>
      </c>
      <c r="B278" s="11" t="s">
        <v>1176</v>
      </c>
      <c r="C278" s="11" t="s">
        <v>652</v>
      </c>
      <c r="D278" s="175" t="str">
        <f t="shared" si="4"/>
        <v>Decreasing</v>
      </c>
      <c r="E278" s="176">
        <v>3.6</v>
      </c>
      <c r="F278" s="176">
        <v>3.6</v>
      </c>
      <c r="G278" s="176">
        <v>3.6</v>
      </c>
      <c r="H278" s="176">
        <v>4.0999999999999996</v>
      </c>
      <c r="I278" s="176">
        <v>4.3</v>
      </c>
      <c r="J278" s="176">
        <v>4.3</v>
      </c>
      <c r="K278" s="176">
        <v>4.3</v>
      </c>
      <c r="L278" s="176">
        <v>4.3</v>
      </c>
      <c r="M278" s="176">
        <v>4.3</v>
      </c>
      <c r="N278" s="176">
        <v>4.2</v>
      </c>
      <c r="O278" s="176">
        <v>4.2</v>
      </c>
      <c r="P278" s="176">
        <v>4.2</v>
      </c>
      <c r="Q278" s="176">
        <v>4.2</v>
      </c>
      <c r="R278" s="176">
        <v>4.7</v>
      </c>
      <c r="S278" s="176">
        <v>4.7</v>
      </c>
      <c r="T278" s="176">
        <v>4.7</v>
      </c>
      <c r="U278" s="176">
        <v>4.7</v>
      </c>
      <c r="V278" s="176">
        <v>4.7</v>
      </c>
      <c r="W278" s="176">
        <v>4.7</v>
      </c>
      <c r="X278" s="176">
        <v>4.7</v>
      </c>
      <c r="Y278" s="176">
        <v>4.5999999999999996</v>
      </c>
      <c r="Z278" s="176">
        <v>4.5999999999999996</v>
      </c>
      <c r="AA278" s="176">
        <v>4</v>
      </c>
      <c r="AB278" s="176">
        <f>_xlfn.IFNA(VLOOKUP(C278,'INFORM Severity - hidden'!$C$5:$G$155,5,FALSE),"-")</f>
        <v>4</v>
      </c>
    </row>
    <row r="279" spans="1:28" x14ac:dyDescent="0.3">
      <c r="A279" s="11" t="s">
        <v>294</v>
      </c>
      <c r="B279" s="11" t="s">
        <v>1343</v>
      </c>
      <c r="C279" s="11" t="s">
        <v>1346</v>
      </c>
      <c r="D279" s="175" t="str">
        <f t="shared" si="4"/>
        <v>Decreasing</v>
      </c>
      <c r="E279" s="176" t="s">
        <v>2805</v>
      </c>
      <c r="F279" s="176" t="s">
        <v>2805</v>
      </c>
      <c r="G279" s="176" t="s">
        <v>2805</v>
      </c>
      <c r="H279" s="176">
        <v>2.1</v>
      </c>
      <c r="I279" s="176">
        <v>2.1</v>
      </c>
      <c r="J279" s="176">
        <v>2.1</v>
      </c>
      <c r="K279" s="176">
        <v>2.1</v>
      </c>
      <c r="L279" s="176">
        <v>2.1</v>
      </c>
      <c r="M279" s="176">
        <v>2.1</v>
      </c>
      <c r="N279" s="176">
        <v>2</v>
      </c>
      <c r="O279" s="176">
        <v>2</v>
      </c>
      <c r="P279" s="176">
        <v>2</v>
      </c>
      <c r="Q279" s="176">
        <v>2</v>
      </c>
      <c r="R279" s="176">
        <v>2</v>
      </c>
      <c r="S279" s="176">
        <v>2</v>
      </c>
      <c r="T279" s="176">
        <v>2</v>
      </c>
      <c r="U279" s="176">
        <v>2</v>
      </c>
      <c r="V279" s="176">
        <v>2</v>
      </c>
      <c r="W279" s="176">
        <v>2</v>
      </c>
      <c r="X279" s="176">
        <v>2</v>
      </c>
      <c r="Y279" s="176">
        <v>1.9</v>
      </c>
      <c r="Z279" s="176">
        <v>1.9</v>
      </c>
      <c r="AA279" s="176">
        <v>1.9</v>
      </c>
      <c r="AB279" s="176">
        <f>_xlfn.IFNA(VLOOKUP(C279,'INFORM Severity - hidden'!$C$5:$G$155,5,FALSE),"-")</f>
        <v>1.9</v>
      </c>
    </row>
    <row r="280" spans="1:28" x14ac:dyDescent="0.3">
      <c r="A280" s="11" t="s">
        <v>294</v>
      </c>
      <c r="B280" s="11" t="s">
        <v>1707</v>
      </c>
      <c r="C280" s="11" t="s">
        <v>1708</v>
      </c>
      <c r="D280" s="175" t="str">
        <f t="shared" si="4"/>
        <v>-</v>
      </c>
      <c r="E280" s="176" t="s">
        <v>2805</v>
      </c>
      <c r="F280" s="176" t="s">
        <v>2805</v>
      </c>
      <c r="G280" s="176" t="s">
        <v>2805</v>
      </c>
      <c r="H280" s="176" t="s">
        <v>2805</v>
      </c>
      <c r="I280" s="176" t="s">
        <v>2805</v>
      </c>
      <c r="J280" s="176" t="s">
        <v>2805</v>
      </c>
      <c r="K280" s="176" t="s">
        <v>2805</v>
      </c>
      <c r="L280" s="176" t="s">
        <v>2805</v>
      </c>
      <c r="M280" s="176" t="s">
        <v>2805</v>
      </c>
      <c r="N280" s="176" t="s">
        <v>2805</v>
      </c>
      <c r="O280" s="176" t="s">
        <v>2805</v>
      </c>
      <c r="P280" s="176" t="s">
        <v>2805</v>
      </c>
      <c r="Q280" s="176" t="s">
        <v>2805</v>
      </c>
      <c r="R280" s="176" t="s">
        <v>2805</v>
      </c>
      <c r="S280" s="176" t="s">
        <v>2805</v>
      </c>
      <c r="T280" s="176" t="s">
        <v>2805</v>
      </c>
      <c r="U280" s="176" t="s">
        <v>2805</v>
      </c>
      <c r="V280" s="176" t="s">
        <v>2805</v>
      </c>
      <c r="W280" s="176" t="s">
        <v>2805</v>
      </c>
      <c r="X280" s="176" t="s">
        <v>2805</v>
      </c>
      <c r="Y280" s="176" t="s">
        <v>2805</v>
      </c>
      <c r="Z280" s="176" t="s">
        <v>2805</v>
      </c>
      <c r="AA280" s="176" t="s">
        <v>2805</v>
      </c>
      <c r="AB280" s="176" t="str">
        <f>_xlfn.IFNA(VLOOKUP(C280,'INFORM Severity - hidden'!$C$5:$G$155,5,FALSE),"-")</f>
        <v>-</v>
      </c>
    </row>
    <row r="281" spans="1:28" x14ac:dyDescent="0.3">
      <c r="A281" s="11" t="s">
        <v>294</v>
      </c>
      <c r="B281" s="11" t="s">
        <v>1707</v>
      </c>
      <c r="C281" s="11" t="s">
        <v>2324</v>
      </c>
      <c r="D281" s="175" t="str">
        <f t="shared" si="4"/>
        <v>Increasing</v>
      </c>
      <c r="E281" s="176" t="s">
        <v>2805</v>
      </c>
      <c r="F281" s="176" t="s">
        <v>2805</v>
      </c>
      <c r="G281" s="176" t="s">
        <v>2805</v>
      </c>
      <c r="H281" s="176" t="s">
        <v>2805</v>
      </c>
      <c r="I281" s="176" t="s">
        <v>2805</v>
      </c>
      <c r="J281" s="176" t="s">
        <v>2805</v>
      </c>
      <c r="K281" s="176" t="s">
        <v>2805</v>
      </c>
      <c r="L281" s="176" t="s">
        <v>2805</v>
      </c>
      <c r="M281" s="176" t="s">
        <v>2805</v>
      </c>
      <c r="N281" s="176" t="s">
        <v>2805</v>
      </c>
      <c r="O281" s="176" t="s">
        <v>2805</v>
      </c>
      <c r="P281" s="176" t="s">
        <v>2805</v>
      </c>
      <c r="Q281" s="176" t="s">
        <v>2805</v>
      </c>
      <c r="R281" s="176" t="s">
        <v>2805</v>
      </c>
      <c r="S281" s="176" t="s">
        <v>2805</v>
      </c>
      <c r="T281" s="176">
        <v>2.4</v>
      </c>
      <c r="U281" s="176">
        <v>2.4</v>
      </c>
      <c r="V281" s="176">
        <v>2.4</v>
      </c>
      <c r="W281" s="176">
        <v>3.3</v>
      </c>
      <c r="X281" s="176">
        <v>3.3</v>
      </c>
      <c r="Y281" s="176">
        <v>3.2</v>
      </c>
      <c r="Z281" s="176">
        <v>3.2</v>
      </c>
      <c r="AA281" s="176">
        <v>3</v>
      </c>
      <c r="AB281" s="176">
        <f>_xlfn.IFNA(VLOOKUP(C281,'INFORM Severity - hidden'!$C$5:$G$155,5,FALSE),"-")</f>
        <v>3</v>
      </c>
    </row>
    <row r="282" spans="1:28" x14ac:dyDescent="0.3">
      <c r="A282" s="11" t="s">
        <v>280</v>
      </c>
      <c r="B282" s="11" t="s">
        <v>982</v>
      </c>
      <c r="C282" s="11" t="s">
        <v>2903</v>
      </c>
      <c r="D282" s="175" t="str">
        <f t="shared" si="4"/>
        <v>-</v>
      </c>
      <c r="E282" s="176" t="s">
        <v>2805</v>
      </c>
      <c r="F282" s="176" t="s">
        <v>2805</v>
      </c>
      <c r="G282" s="176" t="s">
        <v>2805</v>
      </c>
      <c r="H282" s="176" t="s">
        <v>2805</v>
      </c>
      <c r="I282" s="176" t="s">
        <v>2805</v>
      </c>
      <c r="J282" s="176" t="s">
        <v>2805</v>
      </c>
      <c r="K282" s="176" t="s">
        <v>2805</v>
      </c>
      <c r="L282" s="176" t="s">
        <v>2805</v>
      </c>
      <c r="M282" s="176" t="s">
        <v>2805</v>
      </c>
      <c r="N282" s="176" t="s">
        <v>2805</v>
      </c>
      <c r="O282" s="176" t="s">
        <v>2805</v>
      </c>
      <c r="P282" s="176" t="s">
        <v>2805</v>
      </c>
      <c r="Q282" s="176" t="s">
        <v>2805</v>
      </c>
      <c r="R282" s="176" t="s">
        <v>2805</v>
      </c>
      <c r="S282" s="176" t="s">
        <v>2805</v>
      </c>
      <c r="T282" s="176" t="s">
        <v>2805</v>
      </c>
      <c r="U282" s="176" t="s">
        <v>2805</v>
      </c>
      <c r="V282" s="176" t="s">
        <v>2805</v>
      </c>
      <c r="W282" s="176" t="s">
        <v>2805</v>
      </c>
      <c r="X282" s="176" t="s">
        <v>2805</v>
      </c>
      <c r="Y282" s="176" t="s">
        <v>2805</v>
      </c>
      <c r="Z282" s="176" t="s">
        <v>2805</v>
      </c>
      <c r="AA282" s="176" t="s">
        <v>2805</v>
      </c>
      <c r="AB282" s="176" t="str">
        <f>_xlfn.IFNA(VLOOKUP(C282,'INFORM Severity - hidden'!$C$5:$G$155,5,FALSE),"-")</f>
        <v>-</v>
      </c>
    </row>
    <row r="283" spans="1:28" x14ac:dyDescent="0.3">
      <c r="A283" s="11" t="s">
        <v>299</v>
      </c>
      <c r="B283" s="11" t="s">
        <v>1177</v>
      </c>
      <c r="C283" s="11" t="s">
        <v>653</v>
      </c>
      <c r="D283" s="175" t="str">
        <f t="shared" si="4"/>
        <v>Decreasing</v>
      </c>
      <c r="E283" s="176" t="s">
        <v>2805</v>
      </c>
      <c r="F283" s="176">
        <v>4.3</v>
      </c>
      <c r="G283" s="176">
        <v>4.3</v>
      </c>
      <c r="H283" s="176">
        <v>4.3</v>
      </c>
      <c r="I283" s="176">
        <v>4.3</v>
      </c>
      <c r="J283" s="176">
        <v>4.3</v>
      </c>
      <c r="K283" s="176">
        <v>4.3</v>
      </c>
      <c r="L283" s="176">
        <v>4.3</v>
      </c>
      <c r="M283" s="176">
        <v>4.3</v>
      </c>
      <c r="N283" s="176">
        <v>4.3</v>
      </c>
      <c r="O283" s="176">
        <v>4.3</v>
      </c>
      <c r="P283" s="176">
        <v>4.3</v>
      </c>
      <c r="Q283" s="176">
        <v>4.3</v>
      </c>
      <c r="R283" s="176">
        <v>4.3</v>
      </c>
      <c r="S283" s="176">
        <v>4.3</v>
      </c>
      <c r="T283" s="176">
        <v>4.3</v>
      </c>
      <c r="U283" s="176">
        <v>4.3</v>
      </c>
      <c r="V283" s="176">
        <v>4.3</v>
      </c>
      <c r="W283" s="176">
        <v>4.4000000000000004</v>
      </c>
      <c r="X283" s="176">
        <v>4.4000000000000004</v>
      </c>
      <c r="Y283" s="176">
        <v>4.4000000000000004</v>
      </c>
      <c r="Z283" s="176">
        <v>4.4000000000000004</v>
      </c>
      <c r="AA283" s="176">
        <v>4.2</v>
      </c>
      <c r="AB283" s="176">
        <f>_xlfn.IFNA(VLOOKUP(C283,'INFORM Severity - hidden'!$C$5:$G$155,5,FALSE),"-")</f>
        <v>4.2</v>
      </c>
    </row>
    <row r="284" spans="1:28" x14ac:dyDescent="0.3">
      <c r="A284" s="11" t="s">
        <v>299</v>
      </c>
      <c r="B284" s="11" t="s">
        <v>1709</v>
      </c>
      <c r="C284" s="11" t="s">
        <v>1710</v>
      </c>
      <c r="D284" s="175" t="str">
        <f t="shared" si="4"/>
        <v>-</v>
      </c>
      <c r="E284" s="176" t="s">
        <v>2805</v>
      </c>
      <c r="F284" s="176" t="s">
        <v>2805</v>
      </c>
      <c r="G284" s="176" t="s">
        <v>2805</v>
      </c>
      <c r="H284" s="176" t="s">
        <v>2805</v>
      </c>
      <c r="I284" s="176" t="s">
        <v>2805</v>
      </c>
      <c r="J284" s="176" t="s">
        <v>2805</v>
      </c>
      <c r="K284" s="176" t="s">
        <v>2805</v>
      </c>
      <c r="L284" s="176" t="s">
        <v>2805</v>
      </c>
      <c r="M284" s="176" t="s">
        <v>2805</v>
      </c>
      <c r="N284" s="176" t="s">
        <v>2805</v>
      </c>
      <c r="O284" s="176">
        <v>3.1</v>
      </c>
      <c r="P284" s="176">
        <v>3.1</v>
      </c>
      <c r="Q284" s="176">
        <v>3.1</v>
      </c>
      <c r="R284" s="176">
        <v>3.1</v>
      </c>
      <c r="S284" s="176" t="s">
        <v>2805</v>
      </c>
      <c r="T284" s="176" t="s">
        <v>2805</v>
      </c>
      <c r="U284" s="176" t="s">
        <v>2805</v>
      </c>
      <c r="V284" s="176" t="s">
        <v>2805</v>
      </c>
      <c r="W284" s="176" t="s">
        <v>2805</v>
      </c>
      <c r="X284" s="176" t="s">
        <v>2805</v>
      </c>
      <c r="Y284" s="176" t="s">
        <v>2805</v>
      </c>
      <c r="Z284" s="176" t="s">
        <v>2805</v>
      </c>
      <c r="AA284" s="176" t="s">
        <v>2805</v>
      </c>
      <c r="AB284" s="176" t="str">
        <f>_xlfn.IFNA(VLOOKUP(C284,'INFORM Severity - hidden'!$C$5:$G$155,5,FALSE),"-")</f>
        <v>-</v>
      </c>
    </row>
    <row r="285" spans="1:28" x14ac:dyDescent="0.3">
      <c r="A285" s="11" t="s">
        <v>274</v>
      </c>
      <c r="B285" s="11" t="s">
        <v>982</v>
      </c>
      <c r="C285" s="11" t="s">
        <v>2900</v>
      </c>
      <c r="D285" s="175" t="str">
        <f t="shared" si="4"/>
        <v>-</v>
      </c>
      <c r="E285" s="176" t="s">
        <v>2805</v>
      </c>
      <c r="F285" s="176" t="s">
        <v>2805</v>
      </c>
      <c r="G285" s="176" t="s">
        <v>2805</v>
      </c>
      <c r="H285" s="176" t="s">
        <v>2805</v>
      </c>
      <c r="I285" s="176" t="s">
        <v>2805</v>
      </c>
      <c r="J285" s="176" t="s">
        <v>2805</v>
      </c>
      <c r="K285" s="176" t="s">
        <v>2805</v>
      </c>
      <c r="L285" s="176" t="s">
        <v>2805</v>
      </c>
      <c r="M285" s="176" t="s">
        <v>2805</v>
      </c>
      <c r="N285" s="176" t="s">
        <v>2805</v>
      </c>
      <c r="O285" s="176" t="s">
        <v>2805</v>
      </c>
      <c r="P285" s="176" t="s">
        <v>2805</v>
      </c>
      <c r="Q285" s="176" t="s">
        <v>2805</v>
      </c>
      <c r="R285" s="176" t="s">
        <v>2805</v>
      </c>
      <c r="S285" s="176" t="s">
        <v>2805</v>
      </c>
      <c r="T285" s="176" t="s">
        <v>2805</v>
      </c>
      <c r="U285" s="176" t="s">
        <v>2805</v>
      </c>
      <c r="V285" s="176" t="s">
        <v>2805</v>
      </c>
      <c r="W285" s="176" t="s">
        <v>2805</v>
      </c>
      <c r="X285" s="176" t="s">
        <v>2805</v>
      </c>
      <c r="Y285" s="176" t="s">
        <v>2805</v>
      </c>
      <c r="Z285" s="176" t="s">
        <v>2805</v>
      </c>
      <c r="AA285" s="176" t="s">
        <v>2805</v>
      </c>
      <c r="AB285" s="176" t="str">
        <f>_xlfn.IFNA(VLOOKUP(C285,'INFORM Severity - hidden'!$C$5:$G$155,5,FALSE),"-")</f>
        <v>-</v>
      </c>
    </row>
    <row r="286" spans="1:28" x14ac:dyDescent="0.3">
      <c r="A286" s="11" t="s">
        <v>307</v>
      </c>
      <c r="B286" s="11" t="s">
        <v>982</v>
      </c>
      <c r="C286" s="11" t="s">
        <v>2914</v>
      </c>
      <c r="D286" s="175" t="str">
        <f t="shared" si="4"/>
        <v>-</v>
      </c>
      <c r="E286" s="176" t="s">
        <v>2805</v>
      </c>
      <c r="F286" s="176" t="s">
        <v>2805</v>
      </c>
      <c r="G286" s="176" t="s">
        <v>2805</v>
      </c>
      <c r="H286" s="176" t="s">
        <v>2805</v>
      </c>
      <c r="I286" s="176" t="s">
        <v>2805</v>
      </c>
      <c r="J286" s="176" t="s">
        <v>2805</v>
      </c>
      <c r="K286" s="176" t="s">
        <v>2805</v>
      </c>
      <c r="L286" s="176" t="s">
        <v>2805</v>
      </c>
      <c r="M286" s="176" t="s">
        <v>2805</v>
      </c>
      <c r="N286" s="176" t="s">
        <v>2805</v>
      </c>
      <c r="O286" s="176" t="s">
        <v>2805</v>
      </c>
      <c r="P286" s="176" t="s">
        <v>2805</v>
      </c>
      <c r="Q286" s="176" t="s">
        <v>2805</v>
      </c>
      <c r="R286" s="176" t="s">
        <v>2805</v>
      </c>
      <c r="S286" s="176" t="s">
        <v>2805</v>
      </c>
      <c r="T286" s="176" t="s">
        <v>2805</v>
      </c>
      <c r="U286" s="176" t="s">
        <v>2805</v>
      </c>
      <c r="V286" s="176" t="s">
        <v>2805</v>
      </c>
      <c r="W286" s="176" t="s">
        <v>2805</v>
      </c>
      <c r="X286" s="176" t="s">
        <v>2805</v>
      </c>
      <c r="Y286" s="176" t="s">
        <v>2805</v>
      </c>
      <c r="Z286" s="176" t="s">
        <v>2805</v>
      </c>
      <c r="AA286" s="176" t="s">
        <v>2805</v>
      </c>
      <c r="AB286" s="176" t="str">
        <f>_xlfn.IFNA(VLOOKUP(C286,'INFORM Severity - hidden'!$C$5:$G$155,5,FALSE),"-")</f>
        <v>-</v>
      </c>
    </row>
    <row r="287" spans="1:28" x14ac:dyDescent="0.3">
      <c r="A287" s="11" t="s">
        <v>3350</v>
      </c>
      <c r="B287" s="11" t="s">
        <v>3352</v>
      </c>
      <c r="C287" s="11" t="s">
        <v>2915</v>
      </c>
      <c r="D287" s="175" t="str">
        <f t="shared" si="4"/>
        <v>-</v>
      </c>
      <c r="E287" s="176" t="s">
        <v>2805</v>
      </c>
      <c r="F287" s="176" t="s">
        <v>2805</v>
      </c>
      <c r="G287" s="176" t="s">
        <v>2805</v>
      </c>
      <c r="H287" s="176" t="s">
        <v>2805</v>
      </c>
      <c r="I287" s="176" t="s">
        <v>2805</v>
      </c>
      <c r="J287" s="176" t="s">
        <v>2805</v>
      </c>
      <c r="K287" s="176" t="s">
        <v>2805</v>
      </c>
      <c r="L287" s="176" t="s">
        <v>2805</v>
      </c>
      <c r="M287" s="176" t="s">
        <v>2805</v>
      </c>
      <c r="N287" s="176" t="s">
        <v>2805</v>
      </c>
      <c r="O287" s="176" t="s">
        <v>2805</v>
      </c>
      <c r="P287" s="176" t="s">
        <v>2805</v>
      </c>
      <c r="Q287" s="176" t="s">
        <v>2805</v>
      </c>
      <c r="R287" s="176" t="s">
        <v>2805</v>
      </c>
      <c r="S287" s="176" t="s">
        <v>2805</v>
      </c>
      <c r="T287" s="176" t="s">
        <v>2805</v>
      </c>
      <c r="U287" s="176" t="s">
        <v>2805</v>
      </c>
      <c r="V287" s="176" t="s">
        <v>2805</v>
      </c>
      <c r="W287" s="176" t="s">
        <v>2805</v>
      </c>
      <c r="X287" s="176" t="s">
        <v>2805</v>
      </c>
      <c r="Y287" s="176" t="s">
        <v>2805</v>
      </c>
      <c r="Z287" s="176" t="s">
        <v>2805</v>
      </c>
      <c r="AA287" s="176">
        <v>2.7</v>
      </c>
      <c r="AB287" s="176">
        <f>_xlfn.IFNA(VLOOKUP(C287,'INFORM Severity - hidden'!$C$5:$G$155,5,FALSE),"-")</f>
        <v>2.7</v>
      </c>
    </row>
    <row r="288" spans="1:28" x14ac:dyDescent="0.3">
      <c r="A288" s="11" t="s">
        <v>282</v>
      </c>
      <c r="B288" s="11" t="s">
        <v>982</v>
      </c>
      <c r="C288" s="11" t="s">
        <v>2904</v>
      </c>
      <c r="D288" s="175" t="str">
        <f t="shared" si="4"/>
        <v>-</v>
      </c>
      <c r="E288" s="176" t="s">
        <v>2805</v>
      </c>
      <c r="F288" s="176" t="s">
        <v>2805</v>
      </c>
      <c r="G288" s="176" t="s">
        <v>2805</v>
      </c>
      <c r="H288" s="176" t="s">
        <v>2805</v>
      </c>
      <c r="I288" s="176" t="s">
        <v>2805</v>
      </c>
      <c r="J288" s="176" t="s">
        <v>2805</v>
      </c>
      <c r="K288" s="176" t="s">
        <v>2805</v>
      </c>
      <c r="L288" s="176" t="s">
        <v>2805</v>
      </c>
      <c r="M288" s="176" t="s">
        <v>2805</v>
      </c>
      <c r="N288" s="176" t="s">
        <v>2805</v>
      </c>
      <c r="O288" s="176" t="s">
        <v>2805</v>
      </c>
      <c r="P288" s="176" t="s">
        <v>2805</v>
      </c>
      <c r="Q288" s="176" t="s">
        <v>2805</v>
      </c>
      <c r="R288" s="176" t="s">
        <v>2805</v>
      </c>
      <c r="S288" s="176" t="s">
        <v>2805</v>
      </c>
      <c r="T288" s="176" t="s">
        <v>2805</v>
      </c>
      <c r="U288" s="176" t="s">
        <v>2805</v>
      </c>
      <c r="V288" s="176" t="s">
        <v>2805</v>
      </c>
      <c r="W288" s="176" t="s">
        <v>2805</v>
      </c>
      <c r="X288" s="176" t="s">
        <v>2805</v>
      </c>
      <c r="Y288" s="176" t="s">
        <v>2805</v>
      </c>
      <c r="Z288" s="176" t="s">
        <v>2805</v>
      </c>
      <c r="AA288" s="176" t="s">
        <v>2805</v>
      </c>
      <c r="AB288" s="176" t="str">
        <f>_xlfn.IFNA(VLOOKUP(C288,'INFORM Severity - hidden'!$C$5:$G$155,5,FALSE),"-")</f>
        <v>-</v>
      </c>
    </row>
    <row r="289" spans="1:28" x14ac:dyDescent="0.3">
      <c r="A289" s="11" t="s">
        <v>426</v>
      </c>
      <c r="B289" s="11" t="s">
        <v>817</v>
      </c>
      <c r="C289" s="11" t="s">
        <v>654</v>
      </c>
      <c r="D289" s="175" t="str">
        <f t="shared" si="4"/>
        <v>Stable</v>
      </c>
      <c r="E289" s="176">
        <v>4.9000000000000004</v>
      </c>
      <c r="F289" s="176">
        <v>4.9000000000000004</v>
      </c>
      <c r="G289" s="176">
        <v>4.8</v>
      </c>
      <c r="H289" s="176">
        <v>4.8</v>
      </c>
      <c r="I289" s="176">
        <v>4.8</v>
      </c>
      <c r="J289" s="176">
        <v>4.9000000000000004</v>
      </c>
      <c r="K289" s="176">
        <v>4.9000000000000004</v>
      </c>
      <c r="L289" s="176">
        <v>4.9000000000000004</v>
      </c>
      <c r="M289" s="176">
        <v>4.9000000000000004</v>
      </c>
      <c r="N289" s="176">
        <v>4.8</v>
      </c>
      <c r="O289" s="176">
        <v>4.9000000000000004</v>
      </c>
      <c r="P289" s="176">
        <v>4.9000000000000004</v>
      </c>
      <c r="Q289" s="176">
        <v>4.9000000000000004</v>
      </c>
      <c r="R289" s="176">
        <v>4.9000000000000004</v>
      </c>
      <c r="S289" s="176">
        <v>4.9000000000000004</v>
      </c>
      <c r="T289" s="176">
        <v>4.9000000000000004</v>
      </c>
      <c r="U289" s="176">
        <v>4.9000000000000004</v>
      </c>
      <c r="V289" s="176">
        <v>4.9000000000000004</v>
      </c>
      <c r="W289" s="176">
        <v>4.9000000000000004</v>
      </c>
      <c r="X289" s="176">
        <v>4.9000000000000004</v>
      </c>
      <c r="Y289" s="176">
        <v>4.9000000000000004</v>
      </c>
      <c r="Z289" s="176">
        <v>4.9000000000000004</v>
      </c>
      <c r="AA289" s="176">
        <v>4.9000000000000004</v>
      </c>
      <c r="AB289" s="176">
        <f>_xlfn.IFNA(VLOOKUP(C289,'INFORM Severity - hidden'!$C$5:$G$155,5,FALSE),"-")</f>
        <v>4.9000000000000004</v>
      </c>
    </row>
    <row r="290" spans="1:28" x14ac:dyDescent="0.3">
      <c r="A290" s="11" t="s">
        <v>62</v>
      </c>
      <c r="B290" s="11" t="s">
        <v>4052</v>
      </c>
      <c r="C290" s="11" t="s">
        <v>637</v>
      </c>
      <c r="D290" s="175" t="str">
        <f t="shared" si="4"/>
        <v>Stable</v>
      </c>
      <c r="E290" s="176" t="s">
        <v>2805</v>
      </c>
      <c r="F290" s="176" t="s">
        <v>446</v>
      </c>
      <c r="G290" s="176" t="s">
        <v>446</v>
      </c>
      <c r="H290" s="176">
        <v>4</v>
      </c>
      <c r="I290" s="176">
        <v>4</v>
      </c>
      <c r="J290" s="176">
        <v>4</v>
      </c>
      <c r="K290" s="176">
        <v>4</v>
      </c>
      <c r="L290" s="176">
        <v>4</v>
      </c>
      <c r="M290" s="176">
        <v>4</v>
      </c>
      <c r="N290" s="176">
        <v>4.0999999999999996</v>
      </c>
      <c r="O290" s="176">
        <v>4.0999999999999996</v>
      </c>
      <c r="P290" s="176">
        <v>4.0999999999999996</v>
      </c>
      <c r="Q290" s="176">
        <v>4.0999999999999996</v>
      </c>
      <c r="R290" s="176">
        <v>4.0999999999999996</v>
      </c>
      <c r="S290" s="176">
        <v>4.0999999999999996</v>
      </c>
      <c r="T290" s="176">
        <v>4.0999999999999996</v>
      </c>
      <c r="U290" s="176">
        <v>4.0999999999999996</v>
      </c>
      <c r="V290" s="176">
        <v>4.0999999999999996</v>
      </c>
      <c r="W290" s="176">
        <v>4.0999999999999996</v>
      </c>
      <c r="X290" s="176">
        <v>4.0999999999999996</v>
      </c>
      <c r="Y290" s="176">
        <v>4.0999999999999996</v>
      </c>
      <c r="Z290" s="176">
        <v>4.0999999999999996</v>
      </c>
      <c r="AA290" s="176">
        <v>4.0999999999999996</v>
      </c>
      <c r="AB290" s="176">
        <f>_xlfn.IFNA(VLOOKUP(C290,'INFORM Severity - hidden'!$C$5:$G$155,5,FALSE),"-")</f>
        <v>4.0999999999999996</v>
      </c>
    </row>
    <row r="291" spans="1:28" x14ac:dyDescent="0.3">
      <c r="A291" s="11" t="s">
        <v>62</v>
      </c>
      <c r="B291" s="11" t="s">
        <v>839</v>
      </c>
      <c r="C291" s="11" t="s">
        <v>2943</v>
      </c>
      <c r="D291" s="175" t="str">
        <f t="shared" si="4"/>
        <v>-</v>
      </c>
      <c r="E291" s="176" t="s">
        <v>2805</v>
      </c>
      <c r="F291" s="176" t="s">
        <v>446</v>
      </c>
      <c r="G291" s="176" t="s">
        <v>446</v>
      </c>
      <c r="H291" s="176">
        <v>3</v>
      </c>
      <c r="I291" s="176" t="s">
        <v>2805</v>
      </c>
      <c r="J291" s="176" t="s">
        <v>2805</v>
      </c>
      <c r="K291" s="176" t="s">
        <v>2805</v>
      </c>
      <c r="L291" s="176" t="s">
        <v>2805</v>
      </c>
      <c r="M291" s="176" t="s">
        <v>2805</v>
      </c>
      <c r="N291" s="176" t="s">
        <v>2805</v>
      </c>
      <c r="O291" s="176" t="s">
        <v>2805</v>
      </c>
      <c r="P291" s="176" t="s">
        <v>2805</v>
      </c>
      <c r="Q291" s="176" t="s">
        <v>2805</v>
      </c>
      <c r="R291" s="176" t="s">
        <v>2805</v>
      </c>
      <c r="S291" s="176" t="s">
        <v>2805</v>
      </c>
      <c r="T291" s="176" t="s">
        <v>2805</v>
      </c>
      <c r="U291" s="176" t="s">
        <v>2805</v>
      </c>
      <c r="V291" s="176" t="s">
        <v>2805</v>
      </c>
      <c r="W291" s="176" t="s">
        <v>2805</v>
      </c>
      <c r="X291" s="176" t="s">
        <v>2805</v>
      </c>
      <c r="Y291" s="176" t="s">
        <v>2805</v>
      </c>
      <c r="Z291" s="176" t="s">
        <v>2805</v>
      </c>
      <c r="AA291" s="176" t="s">
        <v>2805</v>
      </c>
      <c r="AB291" s="176" t="str">
        <f>_xlfn.IFNA(VLOOKUP(C291,'INFORM Severity - hidden'!$C$5:$G$155,5,FALSE),"-")</f>
        <v>-</v>
      </c>
    </row>
    <row r="292" spans="1:28" x14ac:dyDescent="0.3">
      <c r="A292" s="11" t="s">
        <v>62</v>
      </c>
      <c r="B292" s="11" t="s">
        <v>840</v>
      </c>
      <c r="C292" s="11" t="s">
        <v>738</v>
      </c>
      <c r="D292" s="175" t="str">
        <f t="shared" si="4"/>
        <v>Stable</v>
      </c>
      <c r="E292" s="176" t="s">
        <v>2805</v>
      </c>
      <c r="F292" s="176" t="s">
        <v>446</v>
      </c>
      <c r="G292" s="176" t="s">
        <v>446</v>
      </c>
      <c r="H292" s="176">
        <v>3.4</v>
      </c>
      <c r="I292" s="176">
        <v>3.4</v>
      </c>
      <c r="J292" s="176">
        <v>3.4</v>
      </c>
      <c r="K292" s="176">
        <v>3.4</v>
      </c>
      <c r="L292" s="176">
        <v>3.4</v>
      </c>
      <c r="M292" s="176">
        <v>3.4</v>
      </c>
      <c r="N292" s="176">
        <v>3.5</v>
      </c>
      <c r="O292" s="176">
        <v>3.5</v>
      </c>
      <c r="P292" s="176">
        <v>3.5</v>
      </c>
      <c r="Q292" s="176">
        <v>3.5</v>
      </c>
      <c r="R292" s="176">
        <v>3.5</v>
      </c>
      <c r="S292" s="176">
        <v>3.7</v>
      </c>
      <c r="T292" s="176">
        <v>3.7</v>
      </c>
      <c r="U292" s="176">
        <v>3.7</v>
      </c>
      <c r="V292" s="176">
        <v>3.7</v>
      </c>
      <c r="W292" s="176">
        <v>3.7</v>
      </c>
      <c r="X292" s="176">
        <v>3.7</v>
      </c>
      <c r="Y292" s="176">
        <v>3.7</v>
      </c>
      <c r="Z292" s="176">
        <v>3.7</v>
      </c>
      <c r="AA292" s="176">
        <v>3.6</v>
      </c>
      <c r="AB292" s="176">
        <f>_xlfn.IFNA(VLOOKUP(C292,'INFORM Severity - hidden'!$C$5:$G$155,5,FALSE),"-")</f>
        <v>3.6</v>
      </c>
    </row>
    <row r="293" spans="1:28" x14ac:dyDescent="0.3">
      <c r="A293" s="11" t="s">
        <v>62</v>
      </c>
      <c r="B293" s="11" t="s">
        <v>841</v>
      </c>
      <c r="C293" s="11" t="s">
        <v>739</v>
      </c>
      <c r="D293" s="175" t="str">
        <f t="shared" si="4"/>
        <v>Stable</v>
      </c>
      <c r="E293" s="176" t="s">
        <v>2805</v>
      </c>
      <c r="F293" s="176" t="s">
        <v>446</v>
      </c>
      <c r="G293" s="176" t="s">
        <v>446</v>
      </c>
      <c r="H293" s="176">
        <v>3.1</v>
      </c>
      <c r="I293" s="176">
        <v>3.1</v>
      </c>
      <c r="J293" s="176">
        <v>3.1</v>
      </c>
      <c r="K293" s="176">
        <v>3.1</v>
      </c>
      <c r="L293" s="176">
        <v>3.1</v>
      </c>
      <c r="M293" s="176">
        <v>3.1</v>
      </c>
      <c r="N293" s="176">
        <v>3.1</v>
      </c>
      <c r="O293" s="176">
        <v>3.1</v>
      </c>
      <c r="P293" s="176">
        <v>3.1</v>
      </c>
      <c r="Q293" s="176">
        <v>3.1</v>
      </c>
      <c r="R293" s="176">
        <v>3.1</v>
      </c>
      <c r="S293" s="176">
        <v>3.3</v>
      </c>
      <c r="T293" s="176">
        <v>3.3</v>
      </c>
      <c r="U293" s="176">
        <v>3.3</v>
      </c>
      <c r="V293" s="176">
        <v>3.3</v>
      </c>
      <c r="W293" s="176">
        <v>3.3</v>
      </c>
      <c r="X293" s="176">
        <v>3.3</v>
      </c>
      <c r="Y293" s="176">
        <v>3.3</v>
      </c>
      <c r="Z293" s="176">
        <v>3.3</v>
      </c>
      <c r="AA293" s="176">
        <v>3.3</v>
      </c>
      <c r="AB293" s="176">
        <f>_xlfn.IFNA(VLOOKUP(C293,'INFORM Severity - hidden'!$C$5:$G$155,5,FALSE),"-")</f>
        <v>3.3</v>
      </c>
    </row>
    <row r="294" spans="1:28" x14ac:dyDescent="0.3">
      <c r="A294" s="11" t="s">
        <v>62</v>
      </c>
      <c r="B294" s="11" t="s">
        <v>842</v>
      </c>
      <c r="C294" s="11" t="s">
        <v>1772</v>
      </c>
      <c r="D294" s="175" t="str">
        <f t="shared" si="4"/>
        <v>Decreasing</v>
      </c>
      <c r="E294" s="176" t="s">
        <v>2805</v>
      </c>
      <c r="F294" s="176" t="s">
        <v>446</v>
      </c>
      <c r="G294" s="176" t="s">
        <v>446</v>
      </c>
      <c r="H294" s="176">
        <v>3.3</v>
      </c>
      <c r="I294" s="176">
        <v>3.3</v>
      </c>
      <c r="J294" s="176">
        <v>3.3</v>
      </c>
      <c r="K294" s="176">
        <v>3.3</v>
      </c>
      <c r="L294" s="176">
        <v>3.3</v>
      </c>
      <c r="M294" s="176">
        <v>3.3</v>
      </c>
      <c r="N294" s="176">
        <v>3.3</v>
      </c>
      <c r="O294" s="176">
        <v>3.3</v>
      </c>
      <c r="P294" s="176">
        <v>3.3</v>
      </c>
      <c r="Q294" s="176">
        <v>3.3</v>
      </c>
      <c r="R294" s="176">
        <v>3.3</v>
      </c>
      <c r="S294" s="176">
        <v>3.3</v>
      </c>
      <c r="T294" s="176">
        <v>3.4</v>
      </c>
      <c r="U294" s="176">
        <v>3.4</v>
      </c>
      <c r="V294" s="176">
        <v>3.4</v>
      </c>
      <c r="W294" s="176">
        <v>3.2</v>
      </c>
      <c r="X294" s="176">
        <v>3.2</v>
      </c>
      <c r="Y294" s="176">
        <v>3.2</v>
      </c>
      <c r="Z294" s="176">
        <v>3.2</v>
      </c>
      <c r="AA294" s="176">
        <v>3.2</v>
      </c>
      <c r="AB294" s="176">
        <f>_xlfn.IFNA(VLOOKUP(C294,'INFORM Severity - hidden'!$C$5:$G$155,5,FALSE),"-")</f>
        <v>3.2</v>
      </c>
    </row>
    <row r="295" spans="1:28" x14ac:dyDescent="0.3">
      <c r="A295" s="11" t="s">
        <v>62</v>
      </c>
      <c r="B295" s="11" t="s">
        <v>1232</v>
      </c>
      <c r="C295" s="11" t="s">
        <v>860</v>
      </c>
      <c r="D295" s="175" t="str">
        <f t="shared" si="4"/>
        <v>Decreasing</v>
      </c>
      <c r="E295" s="176" t="s">
        <v>2805</v>
      </c>
      <c r="F295" s="176" t="s">
        <v>446</v>
      </c>
      <c r="G295" s="176" t="s">
        <v>446</v>
      </c>
      <c r="H295" s="176" t="s">
        <v>446</v>
      </c>
      <c r="I295" s="176" t="s">
        <v>446</v>
      </c>
      <c r="J295" s="176" t="s">
        <v>446</v>
      </c>
      <c r="K295" s="176" t="s">
        <v>446</v>
      </c>
      <c r="L295" s="176" t="s">
        <v>446</v>
      </c>
      <c r="M295" s="176" t="s">
        <v>446</v>
      </c>
      <c r="N295" s="176" t="s">
        <v>446</v>
      </c>
      <c r="O295" s="176" t="s">
        <v>446</v>
      </c>
      <c r="P295" s="176" t="s">
        <v>446</v>
      </c>
      <c r="Q295" s="176" t="s">
        <v>446</v>
      </c>
      <c r="R295" s="176" t="s">
        <v>446</v>
      </c>
      <c r="S295" s="176" t="s">
        <v>446</v>
      </c>
      <c r="T295" s="176" t="s">
        <v>446</v>
      </c>
      <c r="U295" s="176" t="s">
        <v>446</v>
      </c>
      <c r="V295" s="176" t="s">
        <v>446</v>
      </c>
      <c r="W295" s="176">
        <v>2.7</v>
      </c>
      <c r="X295" s="176">
        <v>2.7</v>
      </c>
      <c r="Y295" s="176">
        <v>2.7</v>
      </c>
      <c r="Z295" s="176">
        <v>2.6</v>
      </c>
      <c r="AA295" s="176">
        <v>2.5</v>
      </c>
      <c r="AB295" s="176">
        <f>_xlfn.IFNA(VLOOKUP(C295,'INFORM Severity - hidden'!$C$5:$G$155,5,FALSE),"-")</f>
        <v>2.5</v>
      </c>
    </row>
    <row r="296" spans="1:28" x14ac:dyDescent="0.3">
      <c r="A296" s="11" t="s">
        <v>62</v>
      </c>
      <c r="B296" s="11" t="s">
        <v>1728</v>
      </c>
      <c r="C296" s="11" t="s">
        <v>2995</v>
      </c>
      <c r="D296" s="175" t="str">
        <f t="shared" si="4"/>
        <v>-</v>
      </c>
      <c r="E296" s="176" t="s">
        <v>2805</v>
      </c>
      <c r="F296" s="176" t="s">
        <v>2805</v>
      </c>
      <c r="G296" s="176" t="s">
        <v>2805</v>
      </c>
      <c r="H296" s="176" t="s">
        <v>2805</v>
      </c>
      <c r="I296" s="176" t="s">
        <v>2805</v>
      </c>
      <c r="J296" s="176" t="s">
        <v>2805</v>
      </c>
      <c r="K296" s="176" t="s">
        <v>2805</v>
      </c>
      <c r="L296" s="176" t="s">
        <v>2805</v>
      </c>
      <c r="M296" s="176" t="s">
        <v>2805</v>
      </c>
      <c r="N296" s="176" t="s">
        <v>2805</v>
      </c>
      <c r="O296" s="176" t="s">
        <v>2805</v>
      </c>
      <c r="P296" s="176" t="s">
        <v>2805</v>
      </c>
      <c r="Q296" s="176" t="s">
        <v>2805</v>
      </c>
      <c r="R296" s="176" t="s">
        <v>2805</v>
      </c>
      <c r="S296" s="176" t="s">
        <v>2805</v>
      </c>
      <c r="T296" s="176" t="s">
        <v>2805</v>
      </c>
      <c r="U296" s="176" t="s">
        <v>2805</v>
      </c>
      <c r="V296" s="176" t="s">
        <v>2805</v>
      </c>
      <c r="W296" s="176" t="s">
        <v>2805</v>
      </c>
      <c r="X296" s="176" t="s">
        <v>2805</v>
      </c>
      <c r="Y296" s="176" t="s">
        <v>2805</v>
      </c>
      <c r="Z296" s="176" t="s">
        <v>2805</v>
      </c>
      <c r="AA296" s="176" t="s">
        <v>2805</v>
      </c>
      <c r="AB296" s="176" t="str">
        <f>_xlfn.IFNA(VLOOKUP(C296,'INFORM Severity - hidden'!$C$5:$G$155,5,FALSE),"-")</f>
        <v>-</v>
      </c>
    </row>
    <row r="297" spans="1:28" x14ac:dyDescent="0.3">
      <c r="A297" s="11" t="s">
        <v>62</v>
      </c>
      <c r="B297" s="11" t="s">
        <v>1728</v>
      </c>
      <c r="C297" s="11" t="s">
        <v>3053</v>
      </c>
      <c r="D297" s="175" t="str">
        <f t="shared" si="4"/>
        <v>-</v>
      </c>
      <c r="E297" s="176" t="s">
        <v>2805</v>
      </c>
      <c r="F297" s="176" t="s">
        <v>2805</v>
      </c>
      <c r="G297" s="176" t="s">
        <v>2805</v>
      </c>
      <c r="H297" s="176" t="s">
        <v>2805</v>
      </c>
      <c r="I297" s="176" t="s">
        <v>2805</v>
      </c>
      <c r="J297" s="176" t="s">
        <v>2805</v>
      </c>
      <c r="K297" s="176" t="s">
        <v>2805</v>
      </c>
      <c r="L297" s="176" t="s">
        <v>2805</v>
      </c>
      <c r="M297" s="176" t="s">
        <v>2805</v>
      </c>
      <c r="N297" s="176" t="s">
        <v>2805</v>
      </c>
      <c r="O297" s="176" t="s">
        <v>2805</v>
      </c>
      <c r="P297" s="176" t="s">
        <v>2805</v>
      </c>
      <c r="Q297" s="176" t="s">
        <v>2805</v>
      </c>
      <c r="R297" s="176" t="s">
        <v>2805</v>
      </c>
      <c r="S297" s="176" t="s">
        <v>2805</v>
      </c>
      <c r="T297" s="176" t="s">
        <v>2805</v>
      </c>
      <c r="U297" s="176" t="s">
        <v>2805</v>
      </c>
      <c r="V297" s="176" t="s">
        <v>2805</v>
      </c>
      <c r="W297" s="176" t="s">
        <v>2805</v>
      </c>
      <c r="X297" s="176" t="s">
        <v>2805</v>
      </c>
      <c r="Y297" s="176">
        <v>2.6</v>
      </c>
      <c r="Z297" s="176">
        <v>2.6</v>
      </c>
      <c r="AA297" s="176">
        <v>2.6</v>
      </c>
      <c r="AB297" s="176">
        <f>_xlfn.IFNA(VLOOKUP(C297,'INFORM Severity - hidden'!$C$5:$G$155,5,FALSE),"-")</f>
        <v>2.6</v>
      </c>
    </row>
    <row r="298" spans="1:28" x14ac:dyDescent="0.3">
      <c r="A298" s="11" t="s">
        <v>321</v>
      </c>
      <c r="B298" s="11" t="s">
        <v>982</v>
      </c>
      <c r="C298" s="11" t="s">
        <v>2920</v>
      </c>
      <c r="D298" s="175" t="str">
        <f t="shared" si="4"/>
        <v>-</v>
      </c>
      <c r="E298" s="176" t="s">
        <v>2805</v>
      </c>
      <c r="F298" s="176" t="s">
        <v>2805</v>
      </c>
      <c r="G298" s="176" t="s">
        <v>2805</v>
      </c>
      <c r="H298" s="176" t="s">
        <v>2805</v>
      </c>
      <c r="I298" s="176" t="s">
        <v>2805</v>
      </c>
      <c r="J298" s="176" t="s">
        <v>2805</v>
      </c>
      <c r="K298" s="176" t="s">
        <v>2805</v>
      </c>
      <c r="L298" s="176" t="s">
        <v>2805</v>
      </c>
      <c r="M298" s="176" t="s">
        <v>2805</v>
      </c>
      <c r="N298" s="176" t="s">
        <v>2805</v>
      </c>
      <c r="O298" s="176" t="s">
        <v>2805</v>
      </c>
      <c r="P298" s="176" t="s">
        <v>2805</v>
      </c>
      <c r="Q298" s="176" t="s">
        <v>2805</v>
      </c>
      <c r="R298" s="176" t="s">
        <v>2805</v>
      </c>
      <c r="S298" s="176" t="s">
        <v>2805</v>
      </c>
      <c r="T298" s="176" t="s">
        <v>2805</v>
      </c>
      <c r="U298" s="176" t="s">
        <v>2805</v>
      </c>
      <c r="V298" s="176" t="s">
        <v>2805</v>
      </c>
      <c r="W298" s="176" t="s">
        <v>2805</v>
      </c>
      <c r="X298" s="176" t="s">
        <v>2805</v>
      </c>
      <c r="Y298" s="176" t="s">
        <v>2805</v>
      </c>
      <c r="Z298" s="176" t="s">
        <v>2805</v>
      </c>
      <c r="AA298" s="176" t="s">
        <v>2805</v>
      </c>
      <c r="AB298" s="176" t="str">
        <f>_xlfn.IFNA(VLOOKUP(C298,'INFORM Severity - hidden'!$C$5:$G$155,5,FALSE),"-")</f>
        <v>-</v>
      </c>
    </row>
    <row r="299" spans="1:28" x14ac:dyDescent="0.3">
      <c r="A299" s="11" t="s">
        <v>319</v>
      </c>
      <c r="B299" s="11" t="s">
        <v>1240</v>
      </c>
      <c r="C299" s="11" t="s">
        <v>655</v>
      </c>
      <c r="D299" s="175" t="str">
        <f t="shared" si="4"/>
        <v>Stable</v>
      </c>
      <c r="E299" s="176" t="s">
        <v>2805</v>
      </c>
      <c r="F299" s="176" t="s">
        <v>446</v>
      </c>
      <c r="G299" s="176" t="s">
        <v>446</v>
      </c>
      <c r="H299" s="176" t="s">
        <v>446</v>
      </c>
      <c r="I299" s="176" t="s">
        <v>446</v>
      </c>
      <c r="J299" s="176" t="s">
        <v>446</v>
      </c>
      <c r="K299" s="176" t="s">
        <v>446</v>
      </c>
      <c r="L299" s="176" t="s">
        <v>446</v>
      </c>
      <c r="M299" s="176" t="s">
        <v>446</v>
      </c>
      <c r="N299" s="176" t="s">
        <v>446</v>
      </c>
      <c r="O299" s="176" t="s">
        <v>446</v>
      </c>
      <c r="P299" s="176" t="s">
        <v>446</v>
      </c>
      <c r="Q299" s="176">
        <v>2</v>
      </c>
      <c r="R299" s="176">
        <v>2</v>
      </c>
      <c r="S299" s="176">
        <v>2.1</v>
      </c>
      <c r="T299" s="176">
        <v>2.1</v>
      </c>
      <c r="U299" s="176">
        <v>2.1</v>
      </c>
      <c r="V299" s="176">
        <v>2.1</v>
      </c>
      <c r="W299" s="176">
        <v>2.1</v>
      </c>
      <c r="X299" s="176">
        <v>2.1</v>
      </c>
      <c r="Y299" s="176">
        <v>2.1</v>
      </c>
      <c r="Z299" s="176">
        <v>2.1</v>
      </c>
      <c r="AA299" s="176">
        <v>2.1</v>
      </c>
      <c r="AB299" s="176">
        <f>_xlfn.IFNA(VLOOKUP(C299,'INFORM Severity - hidden'!$C$5:$G$155,5,FALSE),"-")</f>
        <v>2.1</v>
      </c>
    </row>
    <row r="300" spans="1:28" x14ac:dyDescent="0.3">
      <c r="A300" s="11" t="s">
        <v>319</v>
      </c>
      <c r="B300" s="11" t="s">
        <v>1241</v>
      </c>
      <c r="C300" s="11" t="s">
        <v>721</v>
      </c>
      <c r="D300" s="175" t="str">
        <f t="shared" si="4"/>
        <v>-</v>
      </c>
      <c r="E300" s="176" t="s">
        <v>2805</v>
      </c>
      <c r="F300" s="176" t="s">
        <v>446</v>
      </c>
      <c r="G300" s="176" t="s">
        <v>446</v>
      </c>
      <c r="H300" s="176" t="s">
        <v>446</v>
      </c>
      <c r="I300" s="176" t="s">
        <v>446</v>
      </c>
      <c r="J300" s="176" t="s">
        <v>446</v>
      </c>
      <c r="K300" s="176" t="s">
        <v>446</v>
      </c>
      <c r="L300" s="176" t="s">
        <v>446</v>
      </c>
      <c r="M300" s="176" t="s">
        <v>446</v>
      </c>
      <c r="N300" s="176" t="s">
        <v>446</v>
      </c>
      <c r="O300" s="176" t="s">
        <v>446</v>
      </c>
      <c r="P300" s="176" t="s">
        <v>446</v>
      </c>
      <c r="Q300" s="176" t="s">
        <v>446</v>
      </c>
      <c r="R300" s="176" t="s">
        <v>446</v>
      </c>
      <c r="S300" s="176" t="s">
        <v>446</v>
      </c>
      <c r="T300" s="176" t="s">
        <v>446</v>
      </c>
      <c r="U300" s="176" t="s">
        <v>446</v>
      </c>
      <c r="V300" s="176" t="s">
        <v>446</v>
      </c>
      <c r="W300" s="176" t="s">
        <v>446</v>
      </c>
      <c r="X300" s="176" t="s">
        <v>446</v>
      </c>
      <c r="Y300" s="176" t="s">
        <v>446</v>
      </c>
      <c r="Z300" s="176" t="s">
        <v>446</v>
      </c>
      <c r="AA300" s="176" t="s">
        <v>446</v>
      </c>
      <c r="AB300" s="176" t="str">
        <f>_xlfn.IFNA(VLOOKUP(C300,'INFORM Severity - hidden'!$C$5:$G$155,5,FALSE),"-")</f>
        <v>x</v>
      </c>
    </row>
    <row r="301" spans="1:28" x14ac:dyDescent="0.3">
      <c r="A301" s="11" t="s">
        <v>319</v>
      </c>
      <c r="B301" s="11" t="s">
        <v>1181</v>
      </c>
      <c r="C301" s="11" t="s">
        <v>722</v>
      </c>
      <c r="D301" s="175" t="str">
        <f t="shared" si="4"/>
        <v>Increasing</v>
      </c>
      <c r="E301" s="176" t="s">
        <v>2805</v>
      </c>
      <c r="F301" s="176">
        <v>1.2</v>
      </c>
      <c r="G301" s="176">
        <v>1.2</v>
      </c>
      <c r="H301" s="176">
        <v>1.4</v>
      </c>
      <c r="I301" s="176">
        <v>1.4</v>
      </c>
      <c r="J301" s="176">
        <v>1.4</v>
      </c>
      <c r="K301" s="176">
        <v>1.4</v>
      </c>
      <c r="L301" s="176">
        <v>1.4</v>
      </c>
      <c r="M301" s="176">
        <v>1.4</v>
      </c>
      <c r="N301" s="176">
        <v>1.4</v>
      </c>
      <c r="O301" s="176">
        <v>2.1</v>
      </c>
      <c r="P301" s="176">
        <v>2.1</v>
      </c>
      <c r="Q301" s="176">
        <v>2.1</v>
      </c>
      <c r="R301" s="176">
        <v>2.1</v>
      </c>
      <c r="S301" s="176">
        <v>2.1</v>
      </c>
      <c r="T301" s="176">
        <v>2.1</v>
      </c>
      <c r="U301" s="176">
        <v>2.1</v>
      </c>
      <c r="V301" s="176">
        <v>2.1</v>
      </c>
      <c r="W301" s="176">
        <v>2.1</v>
      </c>
      <c r="X301" s="176">
        <v>2.1</v>
      </c>
      <c r="Y301" s="176">
        <v>2.1</v>
      </c>
      <c r="Z301" s="176">
        <v>2.2000000000000002</v>
      </c>
      <c r="AA301" s="176">
        <v>2.2999999999999998</v>
      </c>
      <c r="AB301" s="176">
        <f>_xlfn.IFNA(VLOOKUP(C301,'INFORM Severity - hidden'!$C$5:$G$155,5,FALSE),"-")</f>
        <v>2.2999999999999998</v>
      </c>
    </row>
    <row r="302" spans="1:28" x14ac:dyDescent="0.3">
      <c r="A302" s="11" t="s">
        <v>316</v>
      </c>
      <c r="B302" s="11" t="s">
        <v>982</v>
      </c>
      <c r="C302" s="11" t="s">
        <v>2916</v>
      </c>
      <c r="D302" s="175" t="str">
        <f t="shared" si="4"/>
        <v>-</v>
      </c>
      <c r="E302" s="176" t="s">
        <v>2805</v>
      </c>
      <c r="F302" s="176" t="s">
        <v>2805</v>
      </c>
      <c r="G302" s="176" t="s">
        <v>2805</v>
      </c>
      <c r="H302" s="176" t="s">
        <v>2805</v>
      </c>
      <c r="I302" s="176" t="s">
        <v>2805</v>
      </c>
      <c r="J302" s="176" t="s">
        <v>2805</v>
      </c>
      <c r="K302" s="176" t="s">
        <v>2805</v>
      </c>
      <c r="L302" s="176" t="s">
        <v>2805</v>
      </c>
      <c r="M302" s="176" t="s">
        <v>2805</v>
      </c>
      <c r="N302" s="176" t="s">
        <v>2805</v>
      </c>
      <c r="O302" s="176" t="s">
        <v>2805</v>
      </c>
      <c r="P302" s="176" t="s">
        <v>2805</v>
      </c>
      <c r="Q302" s="176" t="s">
        <v>2805</v>
      </c>
      <c r="R302" s="176" t="s">
        <v>2805</v>
      </c>
      <c r="S302" s="176" t="s">
        <v>2805</v>
      </c>
      <c r="T302" s="176" t="s">
        <v>2805</v>
      </c>
      <c r="U302" s="176" t="s">
        <v>2805</v>
      </c>
      <c r="V302" s="176" t="s">
        <v>2805</v>
      </c>
      <c r="W302" s="176" t="s">
        <v>2805</v>
      </c>
      <c r="X302" s="176" t="s">
        <v>2805</v>
      </c>
      <c r="Y302" s="176" t="s">
        <v>2805</v>
      </c>
      <c r="Z302" s="176" t="s">
        <v>2805</v>
      </c>
      <c r="AA302" s="176" t="s">
        <v>2805</v>
      </c>
      <c r="AB302" s="176" t="str">
        <f>_xlfn.IFNA(VLOOKUP(C302,'INFORM Severity - hidden'!$C$5:$G$155,5,FALSE),"-")</f>
        <v>-</v>
      </c>
    </row>
    <row r="303" spans="1:28" x14ac:dyDescent="0.3">
      <c r="A303" s="11" t="s">
        <v>2921</v>
      </c>
      <c r="B303" s="11" t="s">
        <v>982</v>
      </c>
      <c r="C303" s="11" t="s">
        <v>2922</v>
      </c>
      <c r="D303" s="175" t="str">
        <f t="shared" si="4"/>
        <v>-</v>
      </c>
      <c r="E303" s="176" t="s">
        <v>2805</v>
      </c>
      <c r="F303" s="176" t="s">
        <v>2805</v>
      </c>
      <c r="G303" s="176" t="s">
        <v>2805</v>
      </c>
      <c r="H303" s="176" t="s">
        <v>2805</v>
      </c>
      <c r="I303" s="176" t="s">
        <v>2805</v>
      </c>
      <c r="J303" s="176" t="s">
        <v>2805</v>
      </c>
      <c r="K303" s="176" t="s">
        <v>2805</v>
      </c>
      <c r="L303" s="176" t="s">
        <v>2805</v>
      </c>
      <c r="M303" s="176" t="s">
        <v>2805</v>
      </c>
      <c r="N303" s="176" t="s">
        <v>2805</v>
      </c>
      <c r="O303" s="176" t="s">
        <v>2805</v>
      </c>
      <c r="P303" s="176" t="s">
        <v>2805</v>
      </c>
      <c r="Q303" s="176" t="s">
        <v>2805</v>
      </c>
      <c r="R303" s="176" t="s">
        <v>2805</v>
      </c>
      <c r="S303" s="176" t="s">
        <v>2805</v>
      </c>
      <c r="T303" s="176" t="s">
        <v>2805</v>
      </c>
      <c r="U303" s="176" t="s">
        <v>2805</v>
      </c>
      <c r="V303" s="176" t="s">
        <v>2805</v>
      </c>
      <c r="W303" s="176" t="s">
        <v>2805</v>
      </c>
      <c r="X303" s="176" t="s">
        <v>2805</v>
      </c>
      <c r="Y303" s="176" t="s">
        <v>2805</v>
      </c>
      <c r="Z303" s="176" t="s">
        <v>2805</v>
      </c>
      <c r="AA303" s="176" t="s">
        <v>2805</v>
      </c>
      <c r="AB303" s="176" t="str">
        <f>_xlfn.IFNA(VLOOKUP(C303,'INFORM Severity - hidden'!$C$5:$G$155,5,FALSE),"-")</f>
        <v>-</v>
      </c>
    </row>
    <row r="304" spans="1:28" x14ac:dyDescent="0.3">
      <c r="A304" s="11" t="s">
        <v>331</v>
      </c>
      <c r="B304" s="11" t="s">
        <v>982</v>
      </c>
      <c r="C304" s="11" t="s">
        <v>2926</v>
      </c>
      <c r="D304" s="175" t="str">
        <f t="shared" si="4"/>
        <v>-</v>
      </c>
      <c r="E304" s="176" t="s">
        <v>2805</v>
      </c>
      <c r="F304" s="176" t="s">
        <v>2805</v>
      </c>
      <c r="G304" s="176" t="s">
        <v>2805</v>
      </c>
      <c r="H304" s="176" t="s">
        <v>2805</v>
      </c>
      <c r="I304" s="176" t="s">
        <v>2805</v>
      </c>
      <c r="J304" s="176" t="s">
        <v>2805</v>
      </c>
      <c r="K304" s="176" t="s">
        <v>2805</v>
      </c>
      <c r="L304" s="176" t="s">
        <v>2805</v>
      </c>
      <c r="M304" s="176" t="s">
        <v>2805</v>
      </c>
      <c r="N304" s="176" t="s">
        <v>2805</v>
      </c>
      <c r="O304" s="176" t="s">
        <v>2805</v>
      </c>
      <c r="P304" s="176" t="s">
        <v>2805</v>
      </c>
      <c r="Q304" s="176" t="s">
        <v>2805</v>
      </c>
      <c r="R304" s="176" t="s">
        <v>2805</v>
      </c>
      <c r="S304" s="176" t="s">
        <v>2805</v>
      </c>
      <c r="T304" s="176" t="s">
        <v>2805</v>
      </c>
      <c r="U304" s="176" t="s">
        <v>2805</v>
      </c>
      <c r="V304" s="176" t="s">
        <v>2805</v>
      </c>
      <c r="W304" s="176" t="s">
        <v>2805</v>
      </c>
      <c r="X304" s="176" t="s">
        <v>2805</v>
      </c>
      <c r="Y304" s="176" t="s">
        <v>2805</v>
      </c>
      <c r="Z304" s="176" t="s">
        <v>2805</v>
      </c>
      <c r="AA304" s="176" t="s">
        <v>2805</v>
      </c>
      <c r="AB304" s="176" t="str">
        <f>_xlfn.IFNA(VLOOKUP(C304,'INFORM Severity - hidden'!$C$5:$G$155,5,FALSE),"-")</f>
        <v>-</v>
      </c>
    </row>
    <row r="305" spans="1:28" x14ac:dyDescent="0.3">
      <c r="A305" s="11" t="s">
        <v>2918</v>
      </c>
      <c r="B305" s="11" t="s">
        <v>982</v>
      </c>
      <c r="C305" s="11" t="s">
        <v>2919</v>
      </c>
      <c r="D305" s="175" t="str">
        <f t="shared" si="4"/>
        <v>-</v>
      </c>
      <c r="E305" s="176" t="s">
        <v>2805</v>
      </c>
      <c r="F305" s="176" t="s">
        <v>2805</v>
      </c>
      <c r="G305" s="176" t="s">
        <v>2805</v>
      </c>
      <c r="H305" s="176" t="s">
        <v>2805</v>
      </c>
      <c r="I305" s="176" t="s">
        <v>2805</v>
      </c>
      <c r="J305" s="176" t="s">
        <v>2805</v>
      </c>
      <c r="K305" s="176" t="s">
        <v>2805</v>
      </c>
      <c r="L305" s="176" t="s">
        <v>2805</v>
      </c>
      <c r="M305" s="176" t="s">
        <v>2805</v>
      </c>
      <c r="N305" s="176" t="s">
        <v>2805</v>
      </c>
      <c r="O305" s="176" t="s">
        <v>2805</v>
      </c>
      <c r="P305" s="176" t="s">
        <v>2805</v>
      </c>
      <c r="Q305" s="176" t="s">
        <v>2805</v>
      </c>
      <c r="R305" s="176" t="s">
        <v>2805</v>
      </c>
      <c r="S305" s="176" t="s">
        <v>2805</v>
      </c>
      <c r="T305" s="176" t="s">
        <v>2805</v>
      </c>
      <c r="U305" s="176" t="s">
        <v>2805</v>
      </c>
      <c r="V305" s="176" t="s">
        <v>2805</v>
      </c>
      <c r="W305" s="176" t="s">
        <v>2805</v>
      </c>
      <c r="X305" s="176" t="s">
        <v>2805</v>
      </c>
      <c r="Y305" s="176" t="s">
        <v>2805</v>
      </c>
      <c r="Z305" s="176" t="s">
        <v>2805</v>
      </c>
      <c r="AA305" s="176" t="s">
        <v>2805</v>
      </c>
      <c r="AB305" s="176" t="str">
        <f>_xlfn.IFNA(VLOOKUP(C305,'INFORM Severity - hidden'!$C$5:$G$155,5,FALSE),"-")</f>
        <v>-</v>
      </c>
    </row>
    <row r="306" spans="1:28" x14ac:dyDescent="0.3">
      <c r="A306" s="11" t="s">
        <v>323</v>
      </c>
      <c r="B306" s="11" t="s">
        <v>982</v>
      </c>
      <c r="C306" s="11" t="s">
        <v>2923</v>
      </c>
      <c r="D306" s="175" t="str">
        <f t="shared" si="4"/>
        <v>-</v>
      </c>
      <c r="E306" s="176" t="s">
        <v>2805</v>
      </c>
      <c r="F306" s="176" t="s">
        <v>2805</v>
      </c>
      <c r="G306" s="176" t="s">
        <v>2805</v>
      </c>
      <c r="H306" s="176" t="s">
        <v>2805</v>
      </c>
      <c r="I306" s="176" t="s">
        <v>2805</v>
      </c>
      <c r="J306" s="176" t="s">
        <v>2805</v>
      </c>
      <c r="K306" s="176" t="s">
        <v>2805</v>
      </c>
      <c r="L306" s="176" t="s">
        <v>2805</v>
      </c>
      <c r="M306" s="176" t="s">
        <v>2805</v>
      </c>
      <c r="N306" s="176" t="s">
        <v>2805</v>
      </c>
      <c r="O306" s="176" t="s">
        <v>2805</v>
      </c>
      <c r="P306" s="176" t="s">
        <v>2805</v>
      </c>
      <c r="Q306" s="176" t="s">
        <v>2805</v>
      </c>
      <c r="R306" s="176" t="s">
        <v>2805</v>
      </c>
      <c r="S306" s="176" t="s">
        <v>2805</v>
      </c>
      <c r="T306" s="176" t="s">
        <v>2805</v>
      </c>
      <c r="U306" s="176" t="s">
        <v>2805</v>
      </c>
      <c r="V306" s="176" t="s">
        <v>2805</v>
      </c>
      <c r="W306" s="176" t="s">
        <v>2805</v>
      </c>
      <c r="X306" s="176" t="s">
        <v>2805</v>
      </c>
      <c r="Y306" s="176" t="s">
        <v>2805</v>
      </c>
      <c r="Z306" s="176" t="s">
        <v>2805</v>
      </c>
      <c r="AA306" s="176" t="s">
        <v>2805</v>
      </c>
      <c r="AB306" s="176" t="str">
        <f>_xlfn.IFNA(VLOOKUP(C306,'INFORM Severity - hidden'!$C$5:$G$155,5,FALSE),"-")</f>
        <v>-</v>
      </c>
    </row>
    <row r="307" spans="1:28" x14ac:dyDescent="0.3">
      <c r="A307" s="11" t="s">
        <v>325</v>
      </c>
      <c r="B307" s="11" t="s">
        <v>982</v>
      </c>
      <c r="C307" s="11" t="s">
        <v>2924</v>
      </c>
      <c r="D307" s="175" t="str">
        <f t="shared" si="4"/>
        <v>-</v>
      </c>
      <c r="E307" s="176" t="s">
        <v>2805</v>
      </c>
      <c r="F307" s="176" t="s">
        <v>2805</v>
      </c>
      <c r="G307" s="176" t="s">
        <v>2805</v>
      </c>
      <c r="H307" s="176" t="s">
        <v>2805</v>
      </c>
      <c r="I307" s="176" t="s">
        <v>2805</v>
      </c>
      <c r="J307" s="176" t="s">
        <v>2805</v>
      </c>
      <c r="K307" s="176" t="s">
        <v>2805</v>
      </c>
      <c r="L307" s="176" t="s">
        <v>2805</v>
      </c>
      <c r="M307" s="176" t="s">
        <v>2805</v>
      </c>
      <c r="N307" s="176" t="s">
        <v>2805</v>
      </c>
      <c r="O307" s="176" t="s">
        <v>2805</v>
      </c>
      <c r="P307" s="176" t="s">
        <v>2805</v>
      </c>
      <c r="Q307" s="176" t="s">
        <v>2805</v>
      </c>
      <c r="R307" s="176" t="s">
        <v>2805</v>
      </c>
      <c r="S307" s="176" t="s">
        <v>2805</v>
      </c>
      <c r="T307" s="176" t="s">
        <v>2805</v>
      </c>
      <c r="U307" s="176" t="s">
        <v>2805</v>
      </c>
      <c r="V307" s="176" t="s">
        <v>2805</v>
      </c>
      <c r="W307" s="176" t="s">
        <v>2805</v>
      </c>
      <c r="X307" s="176" t="s">
        <v>2805</v>
      </c>
      <c r="Y307" s="176" t="s">
        <v>2805</v>
      </c>
      <c r="Z307" s="176" t="s">
        <v>2805</v>
      </c>
      <c r="AA307" s="176" t="s">
        <v>2805</v>
      </c>
      <c r="AB307" s="176" t="str">
        <f>_xlfn.IFNA(VLOOKUP(C307,'INFORM Severity - hidden'!$C$5:$G$155,5,FALSE),"-")</f>
        <v>-</v>
      </c>
    </row>
    <row r="308" spans="1:28" x14ac:dyDescent="0.3">
      <c r="A308" s="11" t="s">
        <v>325</v>
      </c>
      <c r="B308" s="11" t="s">
        <v>1193</v>
      </c>
      <c r="C308" s="11" t="s">
        <v>1194</v>
      </c>
      <c r="D308" s="175" t="str">
        <f t="shared" si="4"/>
        <v>Increasing</v>
      </c>
      <c r="E308" s="176" t="s">
        <v>2805</v>
      </c>
      <c r="F308" s="176">
        <v>0.9</v>
      </c>
      <c r="G308" s="176">
        <v>0.9</v>
      </c>
      <c r="H308" s="176">
        <v>1.4</v>
      </c>
      <c r="I308" s="176">
        <v>1.4</v>
      </c>
      <c r="J308" s="176">
        <v>1.4</v>
      </c>
      <c r="K308" s="176">
        <v>1.4</v>
      </c>
      <c r="L308" s="176">
        <v>1.4</v>
      </c>
      <c r="M308" s="176">
        <v>1.4</v>
      </c>
      <c r="N308" s="176">
        <v>1.4</v>
      </c>
      <c r="O308" s="176">
        <v>1.7</v>
      </c>
      <c r="P308" s="176">
        <v>1.5</v>
      </c>
      <c r="Q308" s="176">
        <v>1.5</v>
      </c>
      <c r="R308" s="176">
        <v>1.5</v>
      </c>
      <c r="S308" s="176">
        <v>1.5</v>
      </c>
      <c r="T308" s="176">
        <v>1.5</v>
      </c>
      <c r="U308" s="176">
        <v>1.5</v>
      </c>
      <c r="V308" s="176">
        <v>1.5</v>
      </c>
      <c r="W308" s="176">
        <v>1.5</v>
      </c>
      <c r="X308" s="176">
        <v>1.5</v>
      </c>
      <c r="Y308" s="176">
        <v>1.5</v>
      </c>
      <c r="Z308" s="176">
        <v>1.5</v>
      </c>
      <c r="AA308" s="176">
        <v>1.8</v>
      </c>
      <c r="AB308" s="176">
        <f>_xlfn.IFNA(VLOOKUP(C308,'INFORM Severity - hidden'!$C$5:$G$155,5,FALSE),"-")</f>
        <v>1.8</v>
      </c>
    </row>
    <row r="309" spans="1:28" x14ac:dyDescent="0.3">
      <c r="A309" s="11" t="s">
        <v>327</v>
      </c>
      <c r="B309" s="11" t="s">
        <v>982</v>
      </c>
      <c r="C309" s="11" t="s">
        <v>2925</v>
      </c>
      <c r="D309" s="175" t="str">
        <f t="shared" si="4"/>
        <v>-</v>
      </c>
      <c r="E309" s="176" t="s">
        <v>2805</v>
      </c>
      <c r="F309" s="176" t="s">
        <v>2805</v>
      </c>
      <c r="G309" s="176" t="s">
        <v>2805</v>
      </c>
      <c r="H309" s="176" t="s">
        <v>2805</v>
      </c>
      <c r="I309" s="176" t="s">
        <v>2805</v>
      </c>
      <c r="J309" s="176" t="s">
        <v>2805</v>
      </c>
      <c r="K309" s="176" t="s">
        <v>2805</v>
      </c>
      <c r="L309" s="176" t="s">
        <v>2805</v>
      </c>
      <c r="M309" s="176" t="s">
        <v>2805</v>
      </c>
      <c r="N309" s="176" t="s">
        <v>2805</v>
      </c>
      <c r="O309" s="176" t="s">
        <v>2805</v>
      </c>
      <c r="P309" s="176" t="s">
        <v>2805</v>
      </c>
      <c r="Q309" s="176" t="s">
        <v>2805</v>
      </c>
      <c r="R309" s="176" t="s">
        <v>2805</v>
      </c>
      <c r="S309" s="176" t="s">
        <v>2805</v>
      </c>
      <c r="T309" s="176" t="s">
        <v>2805</v>
      </c>
      <c r="U309" s="176" t="s">
        <v>2805</v>
      </c>
      <c r="V309" s="176" t="s">
        <v>2805</v>
      </c>
      <c r="W309" s="176" t="s">
        <v>2805</v>
      </c>
      <c r="X309" s="176" t="s">
        <v>2805</v>
      </c>
      <c r="Y309" s="176" t="s">
        <v>2805</v>
      </c>
      <c r="Z309" s="176" t="s">
        <v>2805</v>
      </c>
      <c r="AA309" s="176" t="s">
        <v>2805</v>
      </c>
      <c r="AB309" s="176" t="str">
        <f>_xlfn.IFNA(VLOOKUP(C309,'INFORM Severity - hidden'!$C$5:$G$155,5,FALSE),"-")</f>
        <v>-</v>
      </c>
    </row>
    <row r="310" spans="1:28" x14ac:dyDescent="0.3">
      <c r="A310" s="11" t="s">
        <v>327</v>
      </c>
      <c r="B310" s="11" t="s">
        <v>1182</v>
      </c>
      <c r="C310" s="11" t="s">
        <v>864</v>
      </c>
      <c r="D310" s="175" t="str">
        <f t="shared" si="4"/>
        <v>-</v>
      </c>
      <c r="E310" s="176" t="s">
        <v>2805</v>
      </c>
      <c r="F310" s="176" t="s">
        <v>446</v>
      </c>
      <c r="G310" s="176" t="s">
        <v>446</v>
      </c>
      <c r="H310" s="176" t="s">
        <v>446</v>
      </c>
      <c r="I310" s="176" t="s">
        <v>446</v>
      </c>
      <c r="J310" s="176" t="s">
        <v>446</v>
      </c>
      <c r="K310" s="176" t="s">
        <v>446</v>
      </c>
      <c r="L310" s="176" t="s">
        <v>446</v>
      </c>
      <c r="M310" s="176" t="s">
        <v>446</v>
      </c>
      <c r="N310" s="176" t="s">
        <v>446</v>
      </c>
      <c r="O310" s="176" t="s">
        <v>446</v>
      </c>
      <c r="P310" s="176" t="s">
        <v>446</v>
      </c>
      <c r="Q310" s="176" t="s">
        <v>446</v>
      </c>
      <c r="R310" s="176" t="s">
        <v>446</v>
      </c>
      <c r="S310" s="176" t="s">
        <v>446</v>
      </c>
      <c r="T310" s="176" t="s">
        <v>446</v>
      </c>
      <c r="U310" s="176" t="s">
        <v>446</v>
      </c>
      <c r="V310" s="176" t="s">
        <v>446</v>
      </c>
      <c r="W310" s="176" t="s">
        <v>446</v>
      </c>
      <c r="X310" s="176" t="s">
        <v>446</v>
      </c>
      <c r="Y310" s="176" t="s">
        <v>446</v>
      </c>
      <c r="Z310" s="176" t="s">
        <v>446</v>
      </c>
      <c r="AA310" s="176" t="s">
        <v>446</v>
      </c>
      <c r="AB310" s="176" t="str">
        <f>_xlfn.IFNA(VLOOKUP(C310,'INFORM Severity - hidden'!$C$5:$G$155,5,FALSE),"-")</f>
        <v>x</v>
      </c>
    </row>
    <row r="311" spans="1:28" x14ac:dyDescent="0.3">
      <c r="A311" s="11" t="s">
        <v>329</v>
      </c>
      <c r="B311" s="11" t="s">
        <v>1183</v>
      </c>
      <c r="C311" s="11" t="s">
        <v>656</v>
      </c>
      <c r="D311" s="175" t="str">
        <f t="shared" si="4"/>
        <v>Increasing</v>
      </c>
      <c r="E311" s="176" t="s">
        <v>2805</v>
      </c>
      <c r="F311" s="176" t="s">
        <v>446</v>
      </c>
      <c r="G311" s="176" t="s">
        <v>446</v>
      </c>
      <c r="H311" s="176">
        <v>3.6</v>
      </c>
      <c r="I311" s="176">
        <v>3.6</v>
      </c>
      <c r="J311" s="176">
        <v>3.6</v>
      </c>
      <c r="K311" s="176">
        <v>3.5</v>
      </c>
      <c r="L311" s="176">
        <v>3.5</v>
      </c>
      <c r="M311" s="176">
        <v>3.5</v>
      </c>
      <c r="N311" s="176">
        <v>3.5</v>
      </c>
      <c r="O311" s="176">
        <v>3.5</v>
      </c>
      <c r="P311" s="176">
        <v>3.5</v>
      </c>
      <c r="Q311" s="176">
        <v>3.2</v>
      </c>
      <c r="R311" s="176">
        <v>3.2</v>
      </c>
      <c r="S311" s="176">
        <v>3.2</v>
      </c>
      <c r="T311" s="176">
        <v>3.2</v>
      </c>
      <c r="U311" s="176">
        <v>3.2</v>
      </c>
      <c r="V311" s="176">
        <v>3.2</v>
      </c>
      <c r="W311" s="176">
        <v>3.2</v>
      </c>
      <c r="X311" s="176">
        <v>3.2</v>
      </c>
      <c r="Y311" s="176">
        <v>3.2</v>
      </c>
      <c r="Z311" s="176">
        <v>3.2</v>
      </c>
      <c r="AA311" s="176">
        <v>3.3</v>
      </c>
      <c r="AB311" s="176">
        <f>_xlfn.IFNA(VLOOKUP(C311,'INFORM Severity - hidden'!$C$5:$G$155,5,FALSE),"-")</f>
        <v>3.3</v>
      </c>
    </row>
    <row r="312" spans="1:28" x14ac:dyDescent="0.3">
      <c r="A312" s="11" t="s">
        <v>329</v>
      </c>
      <c r="B312" s="11" t="s">
        <v>818</v>
      </c>
      <c r="C312" s="11" t="s">
        <v>716</v>
      </c>
      <c r="D312" s="175" t="str">
        <f t="shared" si="4"/>
        <v>Increasing</v>
      </c>
      <c r="E312" s="176" t="s">
        <v>2805</v>
      </c>
      <c r="F312" s="176" t="s">
        <v>446</v>
      </c>
      <c r="G312" s="176" t="s">
        <v>446</v>
      </c>
      <c r="H312" s="176">
        <v>3.3</v>
      </c>
      <c r="I312" s="176">
        <v>3.3</v>
      </c>
      <c r="J312" s="176">
        <v>3.3</v>
      </c>
      <c r="K312" s="176">
        <v>3.3</v>
      </c>
      <c r="L312" s="176">
        <v>3.3</v>
      </c>
      <c r="M312" s="176">
        <v>3.3</v>
      </c>
      <c r="N312" s="176">
        <v>3.3</v>
      </c>
      <c r="O312" s="176">
        <v>3.3</v>
      </c>
      <c r="P312" s="176">
        <v>3.3</v>
      </c>
      <c r="Q312" s="176">
        <v>3.3</v>
      </c>
      <c r="R312" s="176">
        <v>3.3</v>
      </c>
      <c r="S312" s="176">
        <v>3.3</v>
      </c>
      <c r="T312" s="176">
        <v>3.3</v>
      </c>
      <c r="U312" s="176">
        <v>3.3</v>
      </c>
      <c r="V312" s="176">
        <v>3.2</v>
      </c>
      <c r="W312" s="176">
        <v>3.2</v>
      </c>
      <c r="X312" s="176">
        <v>3.2</v>
      </c>
      <c r="Y312" s="176">
        <v>3.2</v>
      </c>
      <c r="Z312" s="176">
        <v>3.3</v>
      </c>
      <c r="AA312" s="176">
        <v>3.3</v>
      </c>
      <c r="AB312" s="176">
        <f>_xlfn.IFNA(VLOOKUP(C312,'INFORM Severity - hidden'!$C$5:$G$155,5,FALSE),"-")</f>
        <v>3.3</v>
      </c>
    </row>
    <row r="313" spans="1:28" x14ac:dyDescent="0.3">
      <c r="A313" s="11" t="s">
        <v>329</v>
      </c>
      <c r="B313" s="11" t="s">
        <v>819</v>
      </c>
      <c r="C313" s="11" t="s">
        <v>717</v>
      </c>
      <c r="D313" s="175" t="str">
        <f t="shared" si="4"/>
        <v>Increasing</v>
      </c>
      <c r="E313" s="176" t="s">
        <v>2805</v>
      </c>
      <c r="F313" s="176" t="s">
        <v>446</v>
      </c>
      <c r="G313" s="176" t="s">
        <v>446</v>
      </c>
      <c r="H313" s="176">
        <v>3.3</v>
      </c>
      <c r="I313" s="176">
        <v>3.3</v>
      </c>
      <c r="J313" s="176">
        <v>3.3</v>
      </c>
      <c r="K313" s="176">
        <v>3.2</v>
      </c>
      <c r="L313" s="176">
        <v>3.3</v>
      </c>
      <c r="M313" s="176">
        <v>3.3</v>
      </c>
      <c r="N313" s="176">
        <v>3.2</v>
      </c>
      <c r="O313" s="176">
        <v>3.2</v>
      </c>
      <c r="P313" s="176">
        <v>3.2</v>
      </c>
      <c r="Q313" s="176">
        <v>3.1</v>
      </c>
      <c r="R313" s="176">
        <v>3.1</v>
      </c>
      <c r="S313" s="176">
        <v>3.1</v>
      </c>
      <c r="T313" s="176">
        <v>3.1</v>
      </c>
      <c r="U313" s="176">
        <v>3.1</v>
      </c>
      <c r="V313" s="176">
        <v>3.1</v>
      </c>
      <c r="W313" s="176">
        <v>3.1</v>
      </c>
      <c r="X313" s="176">
        <v>3.1</v>
      </c>
      <c r="Y313" s="176">
        <v>3.1</v>
      </c>
      <c r="Z313" s="176">
        <v>3.2</v>
      </c>
      <c r="AA313" s="176">
        <v>3.2</v>
      </c>
      <c r="AB313" s="176">
        <f>_xlfn.IFNA(VLOOKUP(C313,'INFORM Severity - hidden'!$C$5:$G$155,5,FALSE),"-")</f>
        <v>3.2</v>
      </c>
    </row>
    <row r="314" spans="1:28" x14ac:dyDescent="0.3">
      <c r="A314" s="11" t="s">
        <v>329</v>
      </c>
      <c r="B314" s="11" t="s">
        <v>820</v>
      </c>
      <c r="C314" s="11" t="s">
        <v>859</v>
      </c>
      <c r="D314" s="175" t="str">
        <f t="shared" si="4"/>
        <v>-</v>
      </c>
      <c r="E314" s="176" t="s">
        <v>2805</v>
      </c>
      <c r="F314" s="176" t="s">
        <v>446</v>
      </c>
      <c r="G314" s="176" t="s">
        <v>446</v>
      </c>
      <c r="H314" s="176" t="s">
        <v>446</v>
      </c>
      <c r="I314" s="176" t="s">
        <v>446</v>
      </c>
      <c r="J314" s="176" t="s">
        <v>446</v>
      </c>
      <c r="K314" s="176" t="s">
        <v>446</v>
      </c>
      <c r="L314" s="176" t="s">
        <v>446</v>
      </c>
      <c r="M314" s="176" t="s">
        <v>446</v>
      </c>
      <c r="N314" s="176" t="s">
        <v>446</v>
      </c>
      <c r="O314" s="176" t="s">
        <v>446</v>
      </c>
      <c r="P314" s="176" t="s">
        <v>446</v>
      </c>
      <c r="Q314" s="176" t="s">
        <v>446</v>
      </c>
      <c r="R314" s="176" t="s">
        <v>446</v>
      </c>
      <c r="S314" s="176" t="s">
        <v>446</v>
      </c>
      <c r="T314" s="176" t="s">
        <v>446</v>
      </c>
      <c r="U314" s="176" t="s">
        <v>446</v>
      </c>
      <c r="V314" s="176" t="s">
        <v>446</v>
      </c>
      <c r="W314" s="176" t="s">
        <v>446</v>
      </c>
      <c r="X314" s="176" t="s">
        <v>446</v>
      </c>
      <c r="Y314" s="176" t="s">
        <v>446</v>
      </c>
      <c r="Z314" s="176" t="s">
        <v>446</v>
      </c>
      <c r="AA314" s="176" t="s">
        <v>446</v>
      </c>
      <c r="AB314" s="176" t="str">
        <f>_xlfn.IFNA(VLOOKUP(C314,'INFORM Severity - hidden'!$C$5:$G$155,5,FALSE),"-")</f>
        <v>x</v>
      </c>
    </row>
    <row r="315" spans="1:28" x14ac:dyDescent="0.3">
      <c r="A315" s="11" t="s">
        <v>333</v>
      </c>
      <c r="B315" s="11" t="s">
        <v>982</v>
      </c>
      <c r="C315" s="11" t="s">
        <v>2927</v>
      </c>
      <c r="D315" s="175" t="str">
        <f t="shared" si="4"/>
        <v>-</v>
      </c>
      <c r="E315" s="176" t="s">
        <v>2805</v>
      </c>
      <c r="F315" s="176" t="s">
        <v>2805</v>
      </c>
      <c r="G315" s="176" t="s">
        <v>2805</v>
      </c>
      <c r="H315" s="176" t="s">
        <v>2805</v>
      </c>
      <c r="I315" s="176" t="s">
        <v>2805</v>
      </c>
      <c r="J315" s="176" t="s">
        <v>2805</v>
      </c>
      <c r="K315" s="176" t="s">
        <v>2805</v>
      </c>
      <c r="L315" s="176" t="s">
        <v>2805</v>
      </c>
      <c r="M315" s="176" t="s">
        <v>2805</v>
      </c>
      <c r="N315" s="176" t="s">
        <v>2805</v>
      </c>
      <c r="O315" s="176" t="s">
        <v>2805</v>
      </c>
      <c r="P315" s="176" t="s">
        <v>2805</v>
      </c>
      <c r="Q315" s="176" t="s">
        <v>2805</v>
      </c>
      <c r="R315" s="176" t="s">
        <v>2805</v>
      </c>
      <c r="S315" s="176" t="s">
        <v>2805</v>
      </c>
      <c r="T315" s="176" t="s">
        <v>2805</v>
      </c>
      <c r="U315" s="176" t="s">
        <v>2805</v>
      </c>
      <c r="V315" s="176" t="s">
        <v>2805</v>
      </c>
      <c r="W315" s="176" t="s">
        <v>2805</v>
      </c>
      <c r="X315" s="176" t="s">
        <v>2805</v>
      </c>
      <c r="Y315" s="176" t="s">
        <v>2805</v>
      </c>
      <c r="Z315" s="176" t="s">
        <v>2805</v>
      </c>
      <c r="AA315" s="176" t="s">
        <v>2805</v>
      </c>
      <c r="AB315" s="176" t="str">
        <f>_xlfn.IFNA(VLOOKUP(C315,'INFORM Severity - hidden'!$C$5:$G$155,5,FALSE),"-")</f>
        <v>-</v>
      </c>
    </row>
    <row r="316" spans="1:28" x14ac:dyDescent="0.3">
      <c r="A316" s="11" t="s">
        <v>427</v>
      </c>
      <c r="B316" s="11" t="s">
        <v>982</v>
      </c>
      <c r="C316" s="11" t="s">
        <v>2917</v>
      </c>
      <c r="D316" s="175" t="str">
        <f t="shared" si="4"/>
        <v>-</v>
      </c>
      <c r="E316" s="176" t="s">
        <v>2805</v>
      </c>
      <c r="F316" s="176" t="s">
        <v>2805</v>
      </c>
      <c r="G316" s="176" t="s">
        <v>2805</v>
      </c>
      <c r="H316" s="176" t="s">
        <v>2805</v>
      </c>
      <c r="I316" s="176" t="s">
        <v>2805</v>
      </c>
      <c r="J316" s="176" t="s">
        <v>2805</v>
      </c>
      <c r="K316" s="176" t="s">
        <v>2805</v>
      </c>
      <c r="L316" s="176" t="s">
        <v>2805</v>
      </c>
      <c r="M316" s="176" t="s">
        <v>2805</v>
      </c>
      <c r="N316" s="176" t="s">
        <v>2805</v>
      </c>
      <c r="O316" s="176" t="s">
        <v>2805</v>
      </c>
      <c r="P316" s="176" t="s">
        <v>2805</v>
      </c>
      <c r="Q316" s="176" t="s">
        <v>2805</v>
      </c>
      <c r="R316" s="176" t="s">
        <v>2805</v>
      </c>
      <c r="S316" s="176" t="s">
        <v>2805</v>
      </c>
      <c r="T316" s="176" t="s">
        <v>2805</v>
      </c>
      <c r="U316" s="176" t="s">
        <v>2805</v>
      </c>
      <c r="V316" s="176" t="s">
        <v>2805</v>
      </c>
      <c r="W316" s="176" t="s">
        <v>2805</v>
      </c>
      <c r="X316" s="176" t="s">
        <v>2805</v>
      </c>
      <c r="Y316" s="176" t="s">
        <v>2805</v>
      </c>
      <c r="Z316" s="176" t="s">
        <v>2805</v>
      </c>
      <c r="AA316" s="176" t="s">
        <v>2805</v>
      </c>
      <c r="AB316" s="176" t="str">
        <f>_xlfn.IFNA(VLOOKUP(C316,'INFORM Severity - hidden'!$C$5:$G$155,5,FALSE),"-")</f>
        <v>-</v>
      </c>
    </row>
    <row r="317" spans="1:28" x14ac:dyDescent="0.3">
      <c r="A317" s="11" t="s">
        <v>427</v>
      </c>
      <c r="B317" s="11" t="s">
        <v>847</v>
      </c>
      <c r="C317" s="11" t="s">
        <v>743</v>
      </c>
      <c r="D317" s="175" t="str">
        <f t="shared" si="4"/>
        <v>Decreasing</v>
      </c>
      <c r="E317" s="176">
        <v>1.5</v>
      </c>
      <c r="F317" s="176">
        <v>1.5</v>
      </c>
      <c r="G317" s="176">
        <v>1.5</v>
      </c>
      <c r="H317" s="176">
        <v>2.2000000000000002</v>
      </c>
      <c r="I317" s="176">
        <v>2.2000000000000002</v>
      </c>
      <c r="J317" s="176">
        <v>2.1</v>
      </c>
      <c r="K317" s="176">
        <v>1.8</v>
      </c>
      <c r="L317" s="176">
        <v>1.8</v>
      </c>
      <c r="M317" s="176">
        <v>1.9</v>
      </c>
      <c r="N317" s="176">
        <v>1.8</v>
      </c>
      <c r="O317" s="176">
        <v>1.8</v>
      </c>
      <c r="P317" s="176">
        <v>1.8</v>
      </c>
      <c r="Q317" s="176">
        <v>1.8</v>
      </c>
      <c r="R317" s="176">
        <v>1.8</v>
      </c>
      <c r="S317" s="176">
        <v>1.8</v>
      </c>
      <c r="T317" s="176">
        <v>1.8</v>
      </c>
      <c r="U317" s="176">
        <v>1.8</v>
      </c>
      <c r="V317" s="176">
        <v>1.8</v>
      </c>
      <c r="W317" s="176">
        <v>1.8</v>
      </c>
      <c r="X317" s="176">
        <v>2.5</v>
      </c>
      <c r="Y317" s="176">
        <v>2.4</v>
      </c>
      <c r="Z317" s="176">
        <v>1.7</v>
      </c>
      <c r="AA317" s="176">
        <v>1.7</v>
      </c>
      <c r="AB317" s="176">
        <f>_xlfn.IFNA(VLOOKUP(C317,'INFORM Severity - hidden'!$C$5:$G$155,5,FALSE),"-")</f>
        <v>1.7</v>
      </c>
    </row>
    <row r="318" spans="1:28" x14ac:dyDescent="0.3">
      <c r="A318" s="11" t="s">
        <v>335</v>
      </c>
      <c r="B318" s="11" t="s">
        <v>1242</v>
      </c>
      <c r="C318" s="11" t="s">
        <v>2709</v>
      </c>
      <c r="D318" s="175" t="str">
        <f t="shared" si="4"/>
        <v>Increasing</v>
      </c>
      <c r="E318" s="176" t="s">
        <v>2805</v>
      </c>
      <c r="F318" s="176">
        <v>2.9</v>
      </c>
      <c r="G318" s="176">
        <v>3</v>
      </c>
      <c r="H318" s="176">
        <v>3.1</v>
      </c>
      <c r="I318" s="176">
        <v>3.1</v>
      </c>
      <c r="J318" s="176">
        <v>3</v>
      </c>
      <c r="K318" s="176">
        <v>2.9</v>
      </c>
      <c r="L318" s="176">
        <v>2.9</v>
      </c>
      <c r="M318" s="176">
        <v>2.9</v>
      </c>
      <c r="N318" s="176">
        <v>2.9</v>
      </c>
      <c r="O318" s="176" t="s">
        <v>2805</v>
      </c>
      <c r="P318" s="176" t="s">
        <v>2805</v>
      </c>
      <c r="Q318" s="176" t="s">
        <v>2805</v>
      </c>
      <c r="R318" s="176" t="s">
        <v>2805</v>
      </c>
      <c r="S318" s="176" t="s">
        <v>2805</v>
      </c>
      <c r="T318" s="176" t="s">
        <v>2805</v>
      </c>
      <c r="U318" s="176">
        <v>2.9</v>
      </c>
      <c r="V318" s="176">
        <v>2.9</v>
      </c>
      <c r="W318" s="176">
        <v>2.9</v>
      </c>
      <c r="X318" s="176">
        <v>2.9</v>
      </c>
      <c r="Y318" s="176">
        <v>2.9</v>
      </c>
      <c r="Z318" s="176">
        <v>2.9</v>
      </c>
      <c r="AA318" s="176">
        <v>3.1</v>
      </c>
      <c r="AB318" s="176">
        <f>_xlfn.IFNA(VLOOKUP(C318,'INFORM Severity - hidden'!$C$5:$G$155,5,FALSE),"-")</f>
        <v>3.1</v>
      </c>
    </row>
    <row r="319" spans="1:28" x14ac:dyDescent="0.3">
      <c r="A319" s="11" t="s">
        <v>335</v>
      </c>
      <c r="B319" s="11" t="s">
        <v>1243</v>
      </c>
      <c r="C319" s="11" t="s">
        <v>2966</v>
      </c>
      <c r="D319" s="175" t="str">
        <f t="shared" si="4"/>
        <v>-</v>
      </c>
      <c r="E319" s="176" t="s">
        <v>2805</v>
      </c>
      <c r="F319" s="176">
        <v>2.8</v>
      </c>
      <c r="G319" s="176">
        <v>2.8</v>
      </c>
      <c r="H319" s="176">
        <v>2.6</v>
      </c>
      <c r="I319" s="176">
        <v>2.6</v>
      </c>
      <c r="J319" s="176">
        <v>2.5</v>
      </c>
      <c r="K319" s="176">
        <v>2.5</v>
      </c>
      <c r="L319" s="176">
        <v>2.5</v>
      </c>
      <c r="M319" s="176">
        <v>2.5</v>
      </c>
      <c r="N319" s="176" t="s">
        <v>2805</v>
      </c>
      <c r="O319" s="176" t="s">
        <v>2805</v>
      </c>
      <c r="P319" s="176" t="s">
        <v>2805</v>
      </c>
      <c r="Q319" s="176" t="s">
        <v>2805</v>
      </c>
      <c r="R319" s="176" t="s">
        <v>2805</v>
      </c>
      <c r="S319" s="176" t="s">
        <v>2805</v>
      </c>
      <c r="T319" s="176" t="s">
        <v>2805</v>
      </c>
      <c r="U319" s="176" t="s">
        <v>2805</v>
      </c>
      <c r="V319" s="176" t="s">
        <v>2805</v>
      </c>
      <c r="W319" s="176" t="s">
        <v>2805</v>
      </c>
      <c r="X319" s="176" t="s">
        <v>2805</v>
      </c>
      <c r="Y319" s="176" t="s">
        <v>2805</v>
      </c>
      <c r="Z319" s="176" t="s">
        <v>2805</v>
      </c>
      <c r="AA319" s="176" t="s">
        <v>2805</v>
      </c>
      <c r="AB319" s="176" t="str">
        <f>_xlfn.IFNA(VLOOKUP(C319,'INFORM Severity - hidden'!$C$5:$G$155,5,FALSE),"-")</f>
        <v>-</v>
      </c>
    </row>
    <row r="320" spans="1:28" x14ac:dyDescent="0.3">
      <c r="A320" s="11" t="s">
        <v>335</v>
      </c>
      <c r="B320" s="11" t="s">
        <v>1184</v>
      </c>
      <c r="C320" s="11" t="s">
        <v>2967</v>
      </c>
      <c r="D320" s="175" t="str">
        <f t="shared" si="4"/>
        <v>-</v>
      </c>
      <c r="E320" s="176" t="s">
        <v>2805</v>
      </c>
      <c r="F320" s="176">
        <v>2.2999999999999998</v>
      </c>
      <c r="G320" s="176">
        <v>2.2999999999999998</v>
      </c>
      <c r="H320" s="176">
        <v>2.4</v>
      </c>
      <c r="I320" s="176">
        <v>2.4</v>
      </c>
      <c r="J320" s="176">
        <v>2.2999999999999998</v>
      </c>
      <c r="K320" s="176">
        <v>2.2999999999999998</v>
      </c>
      <c r="L320" s="176">
        <v>2.2999999999999998</v>
      </c>
      <c r="M320" s="176">
        <v>1.6</v>
      </c>
      <c r="N320" s="176" t="s">
        <v>2805</v>
      </c>
      <c r="O320" s="176" t="s">
        <v>2805</v>
      </c>
      <c r="P320" s="176" t="s">
        <v>2805</v>
      </c>
      <c r="Q320" s="176" t="s">
        <v>2805</v>
      </c>
      <c r="R320" s="176" t="s">
        <v>2805</v>
      </c>
      <c r="S320" s="176" t="s">
        <v>2805</v>
      </c>
      <c r="T320" s="176" t="s">
        <v>2805</v>
      </c>
      <c r="U320" s="176" t="s">
        <v>2805</v>
      </c>
      <c r="V320" s="176" t="s">
        <v>2805</v>
      </c>
      <c r="W320" s="176" t="s">
        <v>2805</v>
      </c>
      <c r="X320" s="176" t="s">
        <v>2805</v>
      </c>
      <c r="Y320" s="176" t="s">
        <v>2805</v>
      </c>
      <c r="Z320" s="176" t="s">
        <v>2805</v>
      </c>
      <c r="AA320" s="176" t="s">
        <v>2805</v>
      </c>
      <c r="AB320" s="176" t="str">
        <f>_xlfn.IFNA(VLOOKUP(C320,'INFORM Severity - hidden'!$C$5:$G$155,5,FALSE),"-")</f>
        <v>-</v>
      </c>
    </row>
    <row r="321" spans="1:28" x14ac:dyDescent="0.3">
      <c r="A321" s="11" t="s">
        <v>335</v>
      </c>
      <c r="B321" s="11" t="s">
        <v>1492</v>
      </c>
      <c r="C321" s="11" t="s">
        <v>2968</v>
      </c>
      <c r="D321" s="175" t="str">
        <f t="shared" si="4"/>
        <v>-</v>
      </c>
      <c r="E321" s="176" t="s">
        <v>2805</v>
      </c>
      <c r="F321" s="176">
        <v>2</v>
      </c>
      <c r="G321" s="176">
        <v>2.2000000000000002</v>
      </c>
      <c r="H321" s="176">
        <v>2.4</v>
      </c>
      <c r="I321" s="176">
        <v>2.4</v>
      </c>
      <c r="J321" s="176">
        <v>2.4</v>
      </c>
      <c r="K321" s="176">
        <v>2.2999999999999998</v>
      </c>
      <c r="L321" s="176">
        <v>2.2999999999999998</v>
      </c>
      <c r="M321" s="176">
        <v>2.2999999999999998</v>
      </c>
      <c r="N321" s="176" t="s">
        <v>2805</v>
      </c>
      <c r="O321" s="176" t="s">
        <v>2805</v>
      </c>
      <c r="P321" s="176" t="s">
        <v>2805</v>
      </c>
      <c r="Q321" s="176" t="s">
        <v>2805</v>
      </c>
      <c r="R321" s="176" t="s">
        <v>2805</v>
      </c>
      <c r="S321" s="176" t="s">
        <v>2805</v>
      </c>
      <c r="T321" s="176" t="s">
        <v>2805</v>
      </c>
      <c r="U321" s="176" t="s">
        <v>2805</v>
      </c>
      <c r="V321" s="176" t="s">
        <v>2805</v>
      </c>
      <c r="W321" s="176" t="s">
        <v>2805</v>
      </c>
      <c r="X321" s="176" t="s">
        <v>2805</v>
      </c>
      <c r="Y321" s="176" t="s">
        <v>2805</v>
      </c>
      <c r="Z321" s="176" t="s">
        <v>2805</v>
      </c>
      <c r="AA321" s="176" t="s">
        <v>2805</v>
      </c>
      <c r="AB321" s="176" t="str">
        <f>_xlfn.IFNA(VLOOKUP(C321,'INFORM Severity - hidden'!$C$5:$G$155,5,FALSE),"-")</f>
        <v>-</v>
      </c>
    </row>
    <row r="322" spans="1:28" x14ac:dyDescent="0.3">
      <c r="A322" s="11" t="s">
        <v>335</v>
      </c>
      <c r="B322" s="11" t="s">
        <v>1711</v>
      </c>
      <c r="C322" s="11" t="s">
        <v>1712</v>
      </c>
      <c r="D322" s="175" t="str">
        <f t="shared" si="4"/>
        <v>Increasing</v>
      </c>
      <c r="E322" s="176" t="s">
        <v>2805</v>
      </c>
      <c r="F322" s="176" t="s">
        <v>2805</v>
      </c>
      <c r="G322" s="176" t="s">
        <v>2805</v>
      </c>
      <c r="H322" s="176" t="s">
        <v>2805</v>
      </c>
      <c r="I322" s="176" t="s">
        <v>2805</v>
      </c>
      <c r="J322" s="176" t="s">
        <v>2805</v>
      </c>
      <c r="K322" s="176" t="s">
        <v>2805</v>
      </c>
      <c r="L322" s="176" t="s">
        <v>2805</v>
      </c>
      <c r="M322" s="176" t="s">
        <v>2805</v>
      </c>
      <c r="N322" s="176" t="s">
        <v>2805</v>
      </c>
      <c r="O322" s="176">
        <v>3</v>
      </c>
      <c r="P322" s="176">
        <v>2.8</v>
      </c>
      <c r="Q322" s="176">
        <v>2.8</v>
      </c>
      <c r="R322" s="176">
        <v>3</v>
      </c>
      <c r="S322" s="176">
        <v>3</v>
      </c>
      <c r="T322" s="176">
        <v>3</v>
      </c>
      <c r="U322" s="176">
        <v>3</v>
      </c>
      <c r="V322" s="176">
        <v>2.9</v>
      </c>
      <c r="W322" s="176">
        <v>2.9</v>
      </c>
      <c r="X322" s="176">
        <v>2.9</v>
      </c>
      <c r="Y322" s="176">
        <v>2.9</v>
      </c>
      <c r="Z322" s="176">
        <v>2.9</v>
      </c>
      <c r="AA322" s="176">
        <v>3</v>
      </c>
      <c r="AB322" s="176">
        <f>_xlfn.IFNA(VLOOKUP(C322,'INFORM Severity - hidden'!$C$5:$G$155,5,FALSE),"-")</f>
        <v>3</v>
      </c>
    </row>
    <row r="323" spans="1:28" x14ac:dyDescent="0.3">
      <c r="A323" s="11" t="s">
        <v>335</v>
      </c>
      <c r="B323" s="11" t="s">
        <v>2347</v>
      </c>
      <c r="C323" s="11" t="s">
        <v>2348</v>
      </c>
      <c r="D323" s="175" t="str">
        <f t="shared" si="4"/>
        <v>-</v>
      </c>
      <c r="E323" s="176" t="s">
        <v>2805</v>
      </c>
      <c r="F323" s="176" t="s">
        <v>2805</v>
      </c>
      <c r="G323" s="176" t="s">
        <v>2805</v>
      </c>
      <c r="H323" s="176" t="s">
        <v>2805</v>
      </c>
      <c r="I323" s="176" t="s">
        <v>2805</v>
      </c>
      <c r="J323" s="176" t="s">
        <v>2805</v>
      </c>
      <c r="K323" s="176" t="s">
        <v>2805</v>
      </c>
      <c r="L323" s="176" t="s">
        <v>2805</v>
      </c>
      <c r="M323" s="176" t="s">
        <v>2805</v>
      </c>
      <c r="N323" s="176" t="s">
        <v>2805</v>
      </c>
      <c r="O323" s="176" t="s">
        <v>2805</v>
      </c>
      <c r="P323" s="176" t="s">
        <v>2805</v>
      </c>
      <c r="Q323" s="176" t="s">
        <v>2805</v>
      </c>
      <c r="R323" s="176" t="s">
        <v>2805</v>
      </c>
      <c r="S323" s="176" t="s">
        <v>2805</v>
      </c>
      <c r="T323" s="176" t="s">
        <v>2805</v>
      </c>
      <c r="U323" s="176" t="s">
        <v>2805</v>
      </c>
      <c r="V323" s="176" t="s">
        <v>446</v>
      </c>
      <c r="W323" s="176" t="s">
        <v>446</v>
      </c>
      <c r="X323" s="176" t="s">
        <v>446</v>
      </c>
      <c r="Y323" s="176" t="s">
        <v>446</v>
      </c>
      <c r="Z323" s="176" t="s">
        <v>446</v>
      </c>
      <c r="AA323" s="176" t="s">
        <v>2805</v>
      </c>
      <c r="AB323" s="176" t="str">
        <f>_xlfn.IFNA(VLOOKUP(C323,'INFORM Severity - hidden'!$C$5:$G$155,5,FALSE),"-")</f>
        <v>-</v>
      </c>
    </row>
    <row r="324" spans="1:28" x14ac:dyDescent="0.3">
      <c r="A324" s="11" t="s">
        <v>337</v>
      </c>
      <c r="B324" s="11" t="s">
        <v>982</v>
      </c>
      <c r="C324" s="11" t="s">
        <v>2928</v>
      </c>
      <c r="D324" s="175" t="str">
        <f t="shared" ref="D324:D334" si="5">IF(AB324="-","-",IFERROR(IF(ROUND(AVERAGE(Y324:AB324),1)=ROUND(AVERAGE(V324:X324),1),"Stable",IF(ROUND(AVERAGE(Y324:AB324),1)&lt;ROUND(AVERAGE(V324:X324),1),"Decreasing",IF(ROUND(AVERAGE(Y324:AB324),1)&gt;ROUND(AVERAGE(V324:X324),1),"Increasing"))),"-"))</f>
        <v>-</v>
      </c>
      <c r="E324" s="176" t="s">
        <v>2805</v>
      </c>
      <c r="F324" s="176" t="s">
        <v>2805</v>
      </c>
      <c r="G324" s="176" t="s">
        <v>2805</v>
      </c>
      <c r="H324" s="176" t="s">
        <v>2805</v>
      </c>
      <c r="I324" s="176" t="s">
        <v>2805</v>
      </c>
      <c r="J324" s="176" t="s">
        <v>2805</v>
      </c>
      <c r="K324" s="176" t="s">
        <v>2805</v>
      </c>
      <c r="L324" s="176" t="s">
        <v>2805</v>
      </c>
      <c r="M324" s="176" t="s">
        <v>2805</v>
      </c>
      <c r="N324" s="176" t="s">
        <v>2805</v>
      </c>
      <c r="O324" s="176" t="s">
        <v>2805</v>
      </c>
      <c r="P324" s="176" t="s">
        <v>2805</v>
      </c>
      <c r="Q324" s="176" t="s">
        <v>2805</v>
      </c>
      <c r="R324" s="176" t="s">
        <v>2805</v>
      </c>
      <c r="S324" s="176" t="s">
        <v>2805</v>
      </c>
      <c r="T324" s="176" t="s">
        <v>2805</v>
      </c>
      <c r="U324" s="176" t="s">
        <v>2805</v>
      </c>
      <c r="V324" s="176" t="s">
        <v>2805</v>
      </c>
      <c r="W324" s="176" t="s">
        <v>2805</v>
      </c>
      <c r="X324" s="176" t="s">
        <v>2805</v>
      </c>
      <c r="Y324" s="176" t="s">
        <v>2805</v>
      </c>
      <c r="Z324" s="176" t="s">
        <v>2805</v>
      </c>
      <c r="AA324" s="176" t="s">
        <v>2805</v>
      </c>
      <c r="AB324" s="176" t="str">
        <f>_xlfn.IFNA(VLOOKUP(C324,'INFORM Severity - hidden'!$C$5:$G$155,5,FALSE),"-")</f>
        <v>-</v>
      </c>
    </row>
    <row r="325" spans="1:28" x14ac:dyDescent="0.3">
      <c r="A325" s="11" t="s">
        <v>337</v>
      </c>
      <c r="B325" s="11" t="s">
        <v>851</v>
      </c>
      <c r="C325" s="11" t="s">
        <v>747</v>
      </c>
      <c r="D325" s="175" t="str">
        <f t="shared" si="5"/>
        <v>Stable</v>
      </c>
      <c r="E325" s="176" t="s">
        <v>2805</v>
      </c>
      <c r="F325" s="176">
        <v>3.3</v>
      </c>
      <c r="G325" s="176">
        <v>3.3</v>
      </c>
      <c r="H325" s="176">
        <v>3.6</v>
      </c>
      <c r="I325" s="176">
        <v>3.6</v>
      </c>
      <c r="J325" s="176">
        <v>3.6</v>
      </c>
      <c r="K325" s="176">
        <v>3.6</v>
      </c>
      <c r="L325" s="176">
        <v>3.6</v>
      </c>
      <c r="M325" s="176">
        <v>3.6</v>
      </c>
      <c r="N325" s="176">
        <v>3.5</v>
      </c>
      <c r="O325" s="176">
        <v>3.5</v>
      </c>
      <c r="P325" s="176">
        <v>3.5</v>
      </c>
      <c r="Q325" s="176">
        <v>3.5</v>
      </c>
      <c r="R325" s="176">
        <v>3.5</v>
      </c>
      <c r="S325" s="176">
        <v>3.5</v>
      </c>
      <c r="T325" s="176">
        <v>3.5</v>
      </c>
      <c r="U325" s="176">
        <v>3.5</v>
      </c>
      <c r="V325" s="176">
        <v>3.5</v>
      </c>
      <c r="W325" s="176">
        <v>3.5</v>
      </c>
      <c r="X325" s="176">
        <v>3.5</v>
      </c>
      <c r="Y325" s="176">
        <v>3.5</v>
      </c>
      <c r="Z325" s="176">
        <v>3.5</v>
      </c>
      <c r="AA325" s="176">
        <v>3.5</v>
      </c>
      <c r="AB325" s="176">
        <f>_xlfn.IFNA(VLOOKUP(C325,'INFORM Severity - hidden'!$C$5:$G$155,5,FALSE),"-")</f>
        <v>3.5</v>
      </c>
    </row>
    <row r="326" spans="1:28" x14ac:dyDescent="0.3">
      <c r="A326" s="11" t="s">
        <v>344</v>
      </c>
      <c r="B326" s="11" t="s">
        <v>982</v>
      </c>
      <c r="C326" s="11" t="s">
        <v>2929</v>
      </c>
      <c r="D326" s="175" t="str">
        <f t="shared" si="5"/>
        <v>-</v>
      </c>
      <c r="E326" s="176" t="s">
        <v>2805</v>
      </c>
      <c r="F326" s="176" t="s">
        <v>2805</v>
      </c>
      <c r="G326" s="176" t="s">
        <v>2805</v>
      </c>
      <c r="H326" s="176" t="s">
        <v>2805</v>
      </c>
      <c r="I326" s="176" t="s">
        <v>2805</v>
      </c>
      <c r="J326" s="176" t="s">
        <v>2805</v>
      </c>
      <c r="K326" s="176" t="s">
        <v>2805</v>
      </c>
      <c r="L326" s="176" t="s">
        <v>2805</v>
      </c>
      <c r="M326" s="176" t="s">
        <v>2805</v>
      </c>
      <c r="N326" s="176" t="s">
        <v>2805</v>
      </c>
      <c r="O326" s="176" t="s">
        <v>2805</v>
      </c>
      <c r="P326" s="176" t="s">
        <v>2805</v>
      </c>
      <c r="Q326" s="176" t="s">
        <v>2805</v>
      </c>
      <c r="R326" s="176" t="s">
        <v>2805</v>
      </c>
      <c r="S326" s="176" t="s">
        <v>2805</v>
      </c>
      <c r="T326" s="176" t="s">
        <v>2805</v>
      </c>
      <c r="U326" s="176" t="s">
        <v>2805</v>
      </c>
      <c r="V326" s="176" t="s">
        <v>2805</v>
      </c>
      <c r="W326" s="176" t="s">
        <v>2805</v>
      </c>
      <c r="X326" s="176" t="s">
        <v>2805</v>
      </c>
      <c r="Y326" s="176" t="s">
        <v>2805</v>
      </c>
      <c r="Z326" s="176" t="s">
        <v>2805</v>
      </c>
      <c r="AA326" s="176" t="s">
        <v>2805</v>
      </c>
      <c r="AB326" s="176" t="str">
        <f>_xlfn.IFNA(VLOOKUP(C326,'INFORM Severity - hidden'!$C$5:$G$155,5,FALSE),"-")</f>
        <v>-</v>
      </c>
    </row>
    <row r="327" spans="1:28" x14ac:dyDescent="0.3">
      <c r="A327" s="11" t="s">
        <v>346</v>
      </c>
      <c r="B327" s="11" t="s">
        <v>982</v>
      </c>
      <c r="C327" s="11" t="s">
        <v>2930</v>
      </c>
      <c r="D327" s="175" t="str">
        <f t="shared" si="5"/>
        <v>-</v>
      </c>
      <c r="E327" s="176" t="s">
        <v>2805</v>
      </c>
      <c r="F327" s="176" t="s">
        <v>2805</v>
      </c>
      <c r="G327" s="176" t="s">
        <v>2805</v>
      </c>
      <c r="H327" s="176" t="s">
        <v>2805</v>
      </c>
      <c r="I327" s="176" t="s">
        <v>2805</v>
      </c>
      <c r="J327" s="176" t="s">
        <v>2805</v>
      </c>
      <c r="K327" s="176" t="s">
        <v>2805</v>
      </c>
      <c r="L327" s="176" t="s">
        <v>2805</v>
      </c>
      <c r="M327" s="176" t="s">
        <v>2805</v>
      </c>
      <c r="N327" s="176" t="s">
        <v>2805</v>
      </c>
      <c r="O327" s="176" t="s">
        <v>2805</v>
      </c>
      <c r="P327" s="176" t="s">
        <v>2805</v>
      </c>
      <c r="Q327" s="176" t="s">
        <v>2805</v>
      </c>
      <c r="R327" s="176" t="s">
        <v>2805</v>
      </c>
      <c r="S327" s="176" t="s">
        <v>2805</v>
      </c>
      <c r="T327" s="176" t="s">
        <v>2805</v>
      </c>
      <c r="U327" s="176" t="s">
        <v>2805</v>
      </c>
      <c r="V327" s="176" t="s">
        <v>2805</v>
      </c>
      <c r="W327" s="176" t="s">
        <v>2805</v>
      </c>
      <c r="X327" s="176" t="s">
        <v>2805</v>
      </c>
      <c r="Y327" s="176" t="s">
        <v>2805</v>
      </c>
      <c r="Z327" s="176" t="s">
        <v>2805</v>
      </c>
      <c r="AA327" s="176" t="s">
        <v>2805</v>
      </c>
      <c r="AB327" s="176" t="str">
        <f>_xlfn.IFNA(VLOOKUP(C327,'INFORM Severity - hidden'!$C$5:$G$155,5,FALSE),"-")</f>
        <v>-</v>
      </c>
    </row>
    <row r="328" spans="1:28" x14ac:dyDescent="0.3">
      <c r="A328" s="11" t="s">
        <v>2912</v>
      </c>
      <c r="B328" s="11" t="s">
        <v>982</v>
      </c>
      <c r="C328" s="11" t="s">
        <v>2913</v>
      </c>
      <c r="D328" s="175" t="str">
        <f t="shared" si="5"/>
        <v>-</v>
      </c>
      <c r="E328" s="176" t="s">
        <v>2805</v>
      </c>
      <c r="F328" s="176" t="s">
        <v>2805</v>
      </c>
      <c r="G328" s="176" t="s">
        <v>2805</v>
      </c>
      <c r="H328" s="176" t="s">
        <v>2805</v>
      </c>
      <c r="I328" s="176" t="s">
        <v>2805</v>
      </c>
      <c r="J328" s="176" t="s">
        <v>2805</v>
      </c>
      <c r="K328" s="176" t="s">
        <v>2805</v>
      </c>
      <c r="L328" s="176" t="s">
        <v>2805</v>
      </c>
      <c r="M328" s="176" t="s">
        <v>2805</v>
      </c>
      <c r="N328" s="176" t="s">
        <v>2805</v>
      </c>
      <c r="O328" s="176" t="s">
        <v>2805</v>
      </c>
      <c r="P328" s="176" t="s">
        <v>2805</v>
      </c>
      <c r="Q328" s="176" t="s">
        <v>2805</v>
      </c>
      <c r="R328" s="176" t="s">
        <v>2805</v>
      </c>
      <c r="S328" s="176" t="s">
        <v>2805</v>
      </c>
      <c r="T328" s="176" t="s">
        <v>2805</v>
      </c>
      <c r="U328" s="176" t="s">
        <v>2805</v>
      </c>
      <c r="V328" s="176" t="s">
        <v>2805</v>
      </c>
      <c r="W328" s="176" t="s">
        <v>2805</v>
      </c>
      <c r="X328" s="176" t="s">
        <v>2805</v>
      </c>
      <c r="Y328" s="176" t="s">
        <v>2805</v>
      </c>
      <c r="Z328" s="176" t="s">
        <v>2805</v>
      </c>
      <c r="AA328" s="176" t="s">
        <v>2805</v>
      </c>
      <c r="AB328" s="176" t="str">
        <f>_xlfn.IFNA(VLOOKUP(C328,'INFORM Severity - hidden'!$C$5:$G$155,5,FALSE),"-")</f>
        <v>-</v>
      </c>
    </row>
    <row r="329" spans="1:28" x14ac:dyDescent="0.3">
      <c r="A329" s="11" t="s">
        <v>429</v>
      </c>
      <c r="B329" s="11" t="s">
        <v>1185</v>
      </c>
      <c r="C329" s="11" t="s">
        <v>657</v>
      </c>
      <c r="D329" s="175" t="str">
        <f t="shared" si="5"/>
        <v>Stable</v>
      </c>
      <c r="E329" s="176">
        <v>4.2</v>
      </c>
      <c r="F329" s="176">
        <v>4.2</v>
      </c>
      <c r="G329" s="176">
        <v>4.2</v>
      </c>
      <c r="H329" s="176">
        <v>3.9</v>
      </c>
      <c r="I329" s="176">
        <v>3.9</v>
      </c>
      <c r="J329" s="176">
        <v>4</v>
      </c>
      <c r="K329" s="176">
        <v>4</v>
      </c>
      <c r="L329" s="176">
        <v>4</v>
      </c>
      <c r="M329" s="176">
        <v>4</v>
      </c>
      <c r="N329" s="176">
        <v>4</v>
      </c>
      <c r="O329" s="176">
        <v>4</v>
      </c>
      <c r="P329" s="176">
        <v>4</v>
      </c>
      <c r="Q329" s="176">
        <v>4</v>
      </c>
      <c r="R329" s="176">
        <v>4.0999999999999996</v>
      </c>
      <c r="S329" s="176">
        <v>4.0999999999999996</v>
      </c>
      <c r="T329" s="176">
        <v>4.0999999999999996</v>
      </c>
      <c r="U329" s="176">
        <v>4.0999999999999996</v>
      </c>
      <c r="V329" s="176">
        <v>4.0999999999999996</v>
      </c>
      <c r="W329" s="176">
        <v>4.0999999999999996</v>
      </c>
      <c r="X329" s="176">
        <v>4.0999999999999996</v>
      </c>
      <c r="Y329" s="176">
        <v>4.0999999999999996</v>
      </c>
      <c r="Z329" s="176">
        <v>4.0999999999999996</v>
      </c>
      <c r="AA329" s="176">
        <v>4.0999999999999996</v>
      </c>
      <c r="AB329" s="176">
        <f>_xlfn.IFNA(VLOOKUP(C329,'INFORM Severity - hidden'!$C$5:$G$155,5,FALSE),"-")</f>
        <v>4.0999999999999996</v>
      </c>
    </row>
    <row r="330" spans="1:28" x14ac:dyDescent="0.3">
      <c r="A330" s="11" t="s">
        <v>2932</v>
      </c>
      <c r="B330" s="11" t="s">
        <v>982</v>
      </c>
      <c r="C330" s="11" t="s">
        <v>2933</v>
      </c>
      <c r="D330" s="175" t="str">
        <f t="shared" si="5"/>
        <v>-</v>
      </c>
      <c r="E330" s="176" t="s">
        <v>2805</v>
      </c>
      <c r="F330" s="176" t="s">
        <v>2805</v>
      </c>
      <c r="G330" s="176" t="s">
        <v>2805</v>
      </c>
      <c r="H330" s="176" t="s">
        <v>2805</v>
      </c>
      <c r="I330" s="176" t="s">
        <v>2805</v>
      </c>
      <c r="J330" s="176" t="s">
        <v>2805</v>
      </c>
      <c r="K330" s="176" t="s">
        <v>2805</v>
      </c>
      <c r="L330" s="176" t="s">
        <v>2805</v>
      </c>
      <c r="M330" s="176" t="s">
        <v>2805</v>
      </c>
      <c r="N330" s="176" t="s">
        <v>2805</v>
      </c>
      <c r="O330" s="176" t="s">
        <v>2805</v>
      </c>
      <c r="P330" s="176" t="s">
        <v>2805</v>
      </c>
      <c r="Q330" s="176" t="s">
        <v>2805</v>
      </c>
      <c r="R330" s="176" t="s">
        <v>2805</v>
      </c>
      <c r="S330" s="176" t="s">
        <v>2805</v>
      </c>
      <c r="T330" s="176" t="s">
        <v>2805</v>
      </c>
      <c r="U330" s="176" t="s">
        <v>2805</v>
      </c>
      <c r="V330" s="176" t="s">
        <v>2805</v>
      </c>
      <c r="W330" s="176" t="s">
        <v>2805</v>
      </c>
      <c r="X330" s="176" t="s">
        <v>2805</v>
      </c>
      <c r="Y330" s="176" t="s">
        <v>2805</v>
      </c>
      <c r="Z330" s="176" t="s">
        <v>2805</v>
      </c>
      <c r="AA330" s="176" t="s">
        <v>2805</v>
      </c>
      <c r="AB330" s="176" t="str">
        <f>_xlfn.IFNA(VLOOKUP(C330,'INFORM Severity - hidden'!$C$5:$G$155,5,FALSE),"-")</f>
        <v>-</v>
      </c>
    </row>
    <row r="331" spans="1:28" x14ac:dyDescent="0.3">
      <c r="A331" s="11" t="s">
        <v>2932</v>
      </c>
      <c r="B331" s="11" t="s">
        <v>3523</v>
      </c>
      <c r="C331" s="11" t="s">
        <v>3524</v>
      </c>
      <c r="D331" s="175" t="str">
        <f t="shared" si="5"/>
        <v>-</v>
      </c>
      <c r="E331" s="176" t="s">
        <v>2805</v>
      </c>
      <c r="F331" s="176" t="s">
        <v>2805</v>
      </c>
      <c r="G331" s="176" t="s">
        <v>2805</v>
      </c>
      <c r="H331" s="176" t="s">
        <v>2805</v>
      </c>
      <c r="I331" s="176" t="s">
        <v>2805</v>
      </c>
      <c r="J331" s="176" t="s">
        <v>2805</v>
      </c>
      <c r="K331" s="176" t="s">
        <v>2805</v>
      </c>
      <c r="L331" s="176" t="s">
        <v>2805</v>
      </c>
      <c r="M331" s="176" t="s">
        <v>2805</v>
      </c>
      <c r="N331" s="176" t="s">
        <v>2805</v>
      </c>
      <c r="O331" s="176" t="s">
        <v>2805</v>
      </c>
      <c r="P331" s="176" t="s">
        <v>2805</v>
      </c>
      <c r="Q331" s="176" t="s">
        <v>2805</v>
      </c>
      <c r="R331" s="176" t="s">
        <v>2805</v>
      </c>
      <c r="S331" s="176" t="s">
        <v>2805</v>
      </c>
      <c r="T331" s="176" t="s">
        <v>2805</v>
      </c>
      <c r="U331" s="176" t="s">
        <v>2805</v>
      </c>
      <c r="V331" s="176" t="s">
        <v>2805</v>
      </c>
      <c r="W331" s="176" t="s">
        <v>2805</v>
      </c>
      <c r="X331" s="176" t="s">
        <v>2805</v>
      </c>
      <c r="Y331" s="176" t="s">
        <v>2805</v>
      </c>
      <c r="Z331" s="176" t="s">
        <v>2805</v>
      </c>
      <c r="AA331" s="176">
        <v>2.4</v>
      </c>
      <c r="AB331" s="176">
        <f>_xlfn.IFNA(VLOOKUP(C331,'INFORM Severity - hidden'!$C$5:$G$155,5,FALSE),"-")</f>
        <v>2.4</v>
      </c>
    </row>
    <row r="332" spans="1:28" x14ac:dyDescent="0.3">
      <c r="A332" s="11" t="s">
        <v>348</v>
      </c>
      <c r="B332" s="11" t="s">
        <v>982</v>
      </c>
      <c r="C332" s="11" t="s">
        <v>2931</v>
      </c>
      <c r="D332" s="175" t="str">
        <f t="shared" si="5"/>
        <v>-</v>
      </c>
      <c r="E332" s="176" t="s">
        <v>2805</v>
      </c>
      <c r="F332" s="176" t="s">
        <v>2805</v>
      </c>
      <c r="G332" s="176" t="s">
        <v>2805</v>
      </c>
      <c r="H332" s="176" t="s">
        <v>2805</v>
      </c>
      <c r="I332" s="176" t="s">
        <v>2805</v>
      </c>
      <c r="J332" s="176" t="s">
        <v>2805</v>
      </c>
      <c r="K332" s="176" t="s">
        <v>2805</v>
      </c>
      <c r="L332" s="176" t="s">
        <v>2805</v>
      </c>
      <c r="M332" s="176" t="s">
        <v>2805</v>
      </c>
      <c r="N332" s="176" t="s">
        <v>2805</v>
      </c>
      <c r="O332" s="176" t="s">
        <v>2805</v>
      </c>
      <c r="P332" s="176" t="s">
        <v>2805</v>
      </c>
      <c r="Q332" s="176" t="s">
        <v>2805</v>
      </c>
      <c r="R332" s="176" t="s">
        <v>2805</v>
      </c>
      <c r="S332" s="176" t="s">
        <v>2805</v>
      </c>
      <c r="T332" s="176" t="s">
        <v>2805</v>
      </c>
      <c r="U332" s="176" t="s">
        <v>2805</v>
      </c>
      <c r="V332" s="176" t="s">
        <v>2805</v>
      </c>
      <c r="W332" s="176" t="s">
        <v>2805</v>
      </c>
      <c r="X332" s="176" t="s">
        <v>2805</v>
      </c>
      <c r="Y332" s="176" t="s">
        <v>2805</v>
      </c>
      <c r="Z332" s="176" t="s">
        <v>2805</v>
      </c>
      <c r="AA332" s="176" t="s">
        <v>2805</v>
      </c>
      <c r="AB332" s="176" t="str">
        <f>_xlfn.IFNA(VLOOKUP(C332,'INFORM Severity - hidden'!$C$5:$G$155,5,FALSE),"-")</f>
        <v>-</v>
      </c>
    </row>
    <row r="333" spans="1:28" x14ac:dyDescent="0.3">
      <c r="A333" s="11" t="s">
        <v>348</v>
      </c>
      <c r="B333" s="11" t="s">
        <v>2221</v>
      </c>
      <c r="C333" s="11" t="s">
        <v>2201</v>
      </c>
      <c r="D333" s="175" t="str">
        <f t="shared" si="5"/>
        <v>Stable</v>
      </c>
      <c r="E333" s="176" t="s">
        <v>2805</v>
      </c>
      <c r="F333" s="176" t="s">
        <v>2805</v>
      </c>
      <c r="G333" s="176" t="s">
        <v>2805</v>
      </c>
      <c r="H333" s="176" t="s">
        <v>2805</v>
      </c>
      <c r="I333" s="176" t="s">
        <v>2805</v>
      </c>
      <c r="J333" s="176" t="s">
        <v>2805</v>
      </c>
      <c r="K333" s="176" t="s">
        <v>2805</v>
      </c>
      <c r="L333" s="176" t="s">
        <v>2805</v>
      </c>
      <c r="M333" s="176" t="s">
        <v>2805</v>
      </c>
      <c r="N333" s="176" t="s">
        <v>2805</v>
      </c>
      <c r="O333" s="176" t="s">
        <v>2805</v>
      </c>
      <c r="P333" s="176" t="s">
        <v>2805</v>
      </c>
      <c r="Q333" s="176" t="s">
        <v>2805</v>
      </c>
      <c r="R333" s="176" t="s">
        <v>2805</v>
      </c>
      <c r="S333" s="176" t="s">
        <v>2805</v>
      </c>
      <c r="T333" s="176">
        <v>1.9</v>
      </c>
      <c r="U333" s="176">
        <v>1.9</v>
      </c>
      <c r="V333" s="176">
        <v>2</v>
      </c>
      <c r="W333" s="176">
        <v>2</v>
      </c>
      <c r="X333" s="176">
        <v>2</v>
      </c>
      <c r="Y333" s="176">
        <v>2</v>
      </c>
      <c r="Z333" s="176">
        <v>2</v>
      </c>
      <c r="AA333" s="176">
        <v>2</v>
      </c>
      <c r="AB333" s="176">
        <f>_xlfn.IFNA(VLOOKUP(C333,'INFORM Severity - hidden'!$C$5:$G$155,5,FALSE),"-")</f>
        <v>2</v>
      </c>
    </row>
    <row r="334" spans="1:28" x14ac:dyDescent="0.3">
      <c r="A334" s="11" t="s">
        <v>272</v>
      </c>
      <c r="B334" s="11" t="s">
        <v>982</v>
      </c>
      <c r="C334" s="11" t="s">
        <v>2899</v>
      </c>
      <c r="D334" s="175" t="str">
        <f t="shared" si="5"/>
        <v>-</v>
      </c>
      <c r="E334" s="176" t="s">
        <v>2805</v>
      </c>
      <c r="F334" s="176" t="s">
        <v>2805</v>
      </c>
      <c r="G334" s="176" t="s">
        <v>2805</v>
      </c>
      <c r="H334" s="176" t="s">
        <v>2805</v>
      </c>
      <c r="I334" s="176" t="s">
        <v>2805</v>
      </c>
      <c r="J334" s="176" t="s">
        <v>2805</v>
      </c>
      <c r="K334" s="176" t="s">
        <v>2805</v>
      </c>
      <c r="L334" s="176" t="s">
        <v>2805</v>
      </c>
      <c r="M334" s="176" t="s">
        <v>2805</v>
      </c>
      <c r="N334" s="176" t="s">
        <v>2805</v>
      </c>
      <c r="O334" s="176" t="s">
        <v>2805</v>
      </c>
      <c r="P334" s="176" t="s">
        <v>2805</v>
      </c>
      <c r="Q334" s="176" t="s">
        <v>2805</v>
      </c>
      <c r="R334" s="176" t="s">
        <v>2805</v>
      </c>
      <c r="S334" s="176" t="s">
        <v>2805</v>
      </c>
      <c r="T334" s="176" t="s">
        <v>2805</v>
      </c>
      <c r="U334" s="176" t="s">
        <v>2805</v>
      </c>
      <c r="V334" s="176" t="s">
        <v>2805</v>
      </c>
      <c r="W334" s="176" t="s">
        <v>2805</v>
      </c>
      <c r="X334" s="176" t="s">
        <v>2805</v>
      </c>
      <c r="Y334" s="176" t="s">
        <v>2805</v>
      </c>
      <c r="Z334" s="176" t="s">
        <v>2805</v>
      </c>
      <c r="AA334" s="176" t="s">
        <v>2805</v>
      </c>
      <c r="AB334" s="176" t="str">
        <f>_xlfn.IFNA(VLOOKUP(C334,'INFORM Severity - hidden'!$C$5:$G$155,5,FALSE),"-")</f>
        <v>-</v>
      </c>
    </row>
    <row r="335" spans="1:28" x14ac:dyDescent="0.3">
      <c r="A335" s="11" t="s">
        <v>352</v>
      </c>
      <c r="B335" s="11" t="s">
        <v>1186</v>
      </c>
      <c r="C335" s="11" t="s">
        <v>658</v>
      </c>
      <c r="D335" s="300" t="str">
        <f t="shared" ref="D335:D342" si="6">IF(AB335="-","-",IFERROR(IF(ROUND(AVERAGE(Y335:AB335),1)=ROUND(AVERAGE(V335:X335),1),"Stable",IF(ROUND(AVERAGE(Y335:AB335),1)&lt;ROUND(AVERAGE(V335:X335),1),"Decreasing",IF(ROUND(AVERAGE(Y335:AB335),1)&gt;ROUND(AVERAGE(V335:X335),1),"Increasing"))),"-"))</f>
        <v>Decreasing</v>
      </c>
      <c r="E335" s="176">
        <v>4.2</v>
      </c>
      <c r="F335" s="176">
        <v>4.3</v>
      </c>
      <c r="G335" s="176">
        <v>4.3</v>
      </c>
      <c r="H335" s="176">
        <v>4.7</v>
      </c>
      <c r="I335" s="176">
        <v>4.7</v>
      </c>
      <c r="J335" s="176">
        <v>4.7</v>
      </c>
      <c r="K335" s="176">
        <v>4.7</v>
      </c>
      <c r="L335" s="176">
        <v>4.7</v>
      </c>
      <c r="M335" s="176">
        <v>4.7</v>
      </c>
      <c r="N335" s="176">
        <v>4.7</v>
      </c>
      <c r="O335" s="176">
        <v>4.7</v>
      </c>
      <c r="P335" s="176">
        <v>4.7</v>
      </c>
      <c r="Q335" s="176">
        <v>4.7</v>
      </c>
      <c r="R335" s="176">
        <v>4.7</v>
      </c>
      <c r="S335" s="176">
        <v>4.7</v>
      </c>
      <c r="T335" s="176">
        <v>4.7</v>
      </c>
      <c r="U335" s="176">
        <v>4.7</v>
      </c>
      <c r="V335" s="176">
        <v>4.7</v>
      </c>
      <c r="W335" s="176">
        <v>4.7</v>
      </c>
      <c r="X335" s="176">
        <v>4.7</v>
      </c>
      <c r="Y335" s="176">
        <v>4.5999999999999996</v>
      </c>
      <c r="Z335" s="176">
        <v>4.5999999999999996</v>
      </c>
      <c r="AA335" s="176">
        <v>4.5999999999999996</v>
      </c>
      <c r="AB335" s="176">
        <f>_xlfn.IFNA(VLOOKUP(C335,'INFORM Severity - hidden'!$C$5:$G$155,5,FALSE),"-")</f>
        <v>4.5999999999999996</v>
      </c>
    </row>
    <row r="336" spans="1:28" x14ac:dyDescent="0.3">
      <c r="A336" s="11" t="s">
        <v>352</v>
      </c>
      <c r="B336" s="11" t="s">
        <v>1187</v>
      </c>
      <c r="C336" s="11" t="s">
        <v>1189</v>
      </c>
      <c r="D336" s="300" t="str">
        <f t="shared" si="6"/>
        <v>Stable</v>
      </c>
      <c r="E336" s="176" t="s">
        <v>2805</v>
      </c>
      <c r="F336" s="176">
        <v>2.8</v>
      </c>
      <c r="G336" s="176">
        <v>2.8</v>
      </c>
      <c r="H336" s="176">
        <v>3</v>
      </c>
      <c r="I336" s="176">
        <v>3</v>
      </c>
      <c r="J336" s="176">
        <v>3</v>
      </c>
      <c r="K336" s="176">
        <v>3</v>
      </c>
      <c r="L336" s="176">
        <v>3</v>
      </c>
      <c r="M336" s="176">
        <v>2.9</v>
      </c>
      <c r="N336" s="176">
        <v>2.9</v>
      </c>
      <c r="O336" s="176">
        <v>3</v>
      </c>
      <c r="P336" s="176">
        <v>3</v>
      </c>
      <c r="Q336" s="176">
        <v>3</v>
      </c>
      <c r="R336" s="176">
        <v>2.9</v>
      </c>
      <c r="S336" s="176">
        <v>2.9</v>
      </c>
      <c r="T336" s="176">
        <v>2.9</v>
      </c>
      <c r="U336" s="176">
        <v>2.9</v>
      </c>
      <c r="V336" s="176">
        <v>2.9</v>
      </c>
      <c r="W336" s="176">
        <v>2.9</v>
      </c>
      <c r="X336" s="176">
        <v>2.9</v>
      </c>
      <c r="Y336" s="176">
        <v>2.9</v>
      </c>
      <c r="Z336" s="176">
        <v>2.9</v>
      </c>
      <c r="AA336" s="176">
        <v>2.9</v>
      </c>
      <c r="AB336" s="176">
        <f>_xlfn.IFNA(VLOOKUP(C336,'INFORM Severity - hidden'!$C$5:$G$155,5,FALSE),"-")</f>
        <v>2.9</v>
      </c>
    </row>
    <row r="337" spans="1:28" x14ac:dyDescent="0.3">
      <c r="A337" s="11" t="s">
        <v>296</v>
      </c>
      <c r="B337" s="11" t="s">
        <v>982</v>
      </c>
      <c r="C337" s="11" t="s">
        <v>2907</v>
      </c>
      <c r="D337" s="300" t="str">
        <f t="shared" si="6"/>
        <v>-</v>
      </c>
      <c r="E337" s="176" t="s">
        <v>2805</v>
      </c>
      <c r="F337" s="176" t="s">
        <v>2805</v>
      </c>
      <c r="G337" s="176" t="s">
        <v>2805</v>
      </c>
      <c r="H337" s="176" t="s">
        <v>2805</v>
      </c>
      <c r="I337" s="176" t="s">
        <v>2805</v>
      </c>
      <c r="J337" s="176" t="s">
        <v>2805</v>
      </c>
      <c r="K337" s="176" t="s">
        <v>2805</v>
      </c>
      <c r="L337" s="176" t="s">
        <v>2805</v>
      </c>
      <c r="M337" s="176" t="s">
        <v>2805</v>
      </c>
      <c r="N337" s="176" t="s">
        <v>2805</v>
      </c>
      <c r="O337" s="176" t="s">
        <v>2805</v>
      </c>
      <c r="P337" s="176" t="s">
        <v>2805</v>
      </c>
      <c r="Q337" s="176" t="s">
        <v>2805</v>
      </c>
      <c r="R337" s="176" t="s">
        <v>2805</v>
      </c>
      <c r="S337" s="176" t="s">
        <v>2805</v>
      </c>
      <c r="T337" s="176" t="s">
        <v>2805</v>
      </c>
      <c r="U337" s="176" t="s">
        <v>2805</v>
      </c>
      <c r="V337" s="176" t="s">
        <v>2805</v>
      </c>
      <c r="W337" s="176" t="s">
        <v>2805</v>
      </c>
      <c r="X337" s="176" t="s">
        <v>2805</v>
      </c>
      <c r="Y337" s="176" t="s">
        <v>2805</v>
      </c>
      <c r="Z337" s="176" t="s">
        <v>2805</v>
      </c>
      <c r="AA337" s="176" t="s">
        <v>2805</v>
      </c>
      <c r="AB337" s="176" t="str">
        <f>_xlfn.IFNA(VLOOKUP(C337,'INFORM Severity - hidden'!$C$5:$G$155,5,FALSE),"-")</f>
        <v>-</v>
      </c>
    </row>
    <row r="338" spans="1:28" x14ac:dyDescent="0.3">
      <c r="A338" s="11" t="s">
        <v>354</v>
      </c>
      <c r="B338" s="11" t="s">
        <v>982</v>
      </c>
      <c r="C338" s="11" t="s">
        <v>2936</v>
      </c>
      <c r="D338" s="300" t="str">
        <f t="shared" si="6"/>
        <v>-</v>
      </c>
      <c r="E338" s="176" t="s">
        <v>2805</v>
      </c>
      <c r="F338" s="176" t="s">
        <v>2805</v>
      </c>
      <c r="G338" s="176" t="s">
        <v>2805</v>
      </c>
      <c r="H338" s="176" t="s">
        <v>2805</v>
      </c>
      <c r="I338" s="176" t="s">
        <v>2805</v>
      </c>
      <c r="J338" s="176" t="s">
        <v>2805</v>
      </c>
      <c r="K338" s="176" t="s">
        <v>2805</v>
      </c>
      <c r="L338" s="176" t="s">
        <v>2805</v>
      </c>
      <c r="M338" s="176" t="s">
        <v>2805</v>
      </c>
      <c r="N338" s="176" t="s">
        <v>2805</v>
      </c>
      <c r="O338" s="176" t="s">
        <v>2805</v>
      </c>
      <c r="P338" s="176" t="s">
        <v>2805</v>
      </c>
      <c r="Q338" s="176" t="s">
        <v>2805</v>
      </c>
      <c r="R338" s="176" t="s">
        <v>2805</v>
      </c>
      <c r="S338" s="176" t="s">
        <v>2805</v>
      </c>
      <c r="T338" s="176" t="s">
        <v>2805</v>
      </c>
      <c r="U338" s="176" t="s">
        <v>2805</v>
      </c>
      <c r="V338" s="176" t="s">
        <v>2805</v>
      </c>
      <c r="W338" s="176" t="s">
        <v>2805</v>
      </c>
      <c r="X338" s="176" t="s">
        <v>2805</v>
      </c>
      <c r="Y338" s="176" t="s">
        <v>2805</v>
      </c>
      <c r="Z338" s="176" t="s">
        <v>2805</v>
      </c>
      <c r="AA338" s="176" t="s">
        <v>2805</v>
      </c>
      <c r="AB338" s="176" t="str">
        <f>_xlfn.IFNA(VLOOKUP(C338,'INFORM Severity - hidden'!$C$5:$G$155,5,FALSE),"-")</f>
        <v>-</v>
      </c>
    </row>
    <row r="339" spans="1:28" x14ac:dyDescent="0.3">
      <c r="A339" s="11" t="s">
        <v>354</v>
      </c>
      <c r="B339" s="11" t="s">
        <v>844</v>
      </c>
      <c r="C339" s="11" t="s">
        <v>742</v>
      </c>
      <c r="D339" s="300" t="str">
        <f t="shared" si="6"/>
        <v>Stable</v>
      </c>
      <c r="E339" s="176" t="s">
        <v>2805</v>
      </c>
      <c r="F339" s="176" t="s">
        <v>2805</v>
      </c>
      <c r="G339" s="176">
        <v>2.7</v>
      </c>
      <c r="H339" s="176">
        <v>2.7</v>
      </c>
      <c r="I339" s="176">
        <v>2.7</v>
      </c>
      <c r="J339" s="176">
        <v>2.7</v>
      </c>
      <c r="K339" s="176">
        <v>2.7</v>
      </c>
      <c r="L339" s="176">
        <v>2.7</v>
      </c>
      <c r="M339" s="176">
        <v>2.7</v>
      </c>
      <c r="N339" s="176">
        <v>2.7</v>
      </c>
      <c r="O339" s="176">
        <v>2.7</v>
      </c>
      <c r="P339" s="176">
        <v>2.7</v>
      </c>
      <c r="Q339" s="176">
        <v>2.7</v>
      </c>
      <c r="R339" s="176">
        <v>2.7</v>
      </c>
      <c r="S339" s="176">
        <v>2.7</v>
      </c>
      <c r="T339" s="176">
        <v>2.7</v>
      </c>
      <c r="U339" s="176">
        <v>2.7</v>
      </c>
      <c r="V339" s="176">
        <v>2.8</v>
      </c>
      <c r="W339" s="176">
        <v>2.8</v>
      </c>
      <c r="X339" s="176">
        <v>2.8</v>
      </c>
      <c r="Y339" s="176">
        <v>2.8</v>
      </c>
      <c r="Z339" s="176">
        <v>2.8</v>
      </c>
      <c r="AA339" s="176">
        <v>2.7</v>
      </c>
      <c r="AB339" s="176">
        <f>_xlfn.IFNA(VLOOKUP(C339,'INFORM Severity - hidden'!$C$5:$G$155,5,FALSE),"-")</f>
        <v>2.7</v>
      </c>
    </row>
    <row r="340" spans="1:28" x14ac:dyDescent="0.3">
      <c r="A340" s="11" t="s">
        <v>356</v>
      </c>
      <c r="B340" s="11" t="s">
        <v>1188</v>
      </c>
      <c r="C340" s="11" t="s">
        <v>2710</v>
      </c>
      <c r="D340" s="300" t="str">
        <f t="shared" si="6"/>
        <v>Decreasing</v>
      </c>
      <c r="E340" s="176" t="s">
        <v>2805</v>
      </c>
      <c r="F340" s="176" t="s">
        <v>2805</v>
      </c>
      <c r="G340" s="176">
        <v>3.8</v>
      </c>
      <c r="H340" s="176">
        <v>3.9</v>
      </c>
      <c r="I340" s="176">
        <v>3.9</v>
      </c>
      <c r="J340" s="176">
        <v>3.9</v>
      </c>
      <c r="K340" s="176">
        <v>3.9</v>
      </c>
      <c r="L340" s="176">
        <v>3.9</v>
      </c>
      <c r="M340" s="176">
        <v>3.9</v>
      </c>
      <c r="N340" s="176">
        <v>3.7</v>
      </c>
      <c r="O340" s="176">
        <v>3.7</v>
      </c>
      <c r="P340" s="176">
        <v>3.7</v>
      </c>
      <c r="Q340" s="176">
        <v>3.8</v>
      </c>
      <c r="R340" s="176">
        <v>3.8</v>
      </c>
      <c r="S340" s="176">
        <v>3.8</v>
      </c>
      <c r="T340" s="176">
        <v>3.7</v>
      </c>
      <c r="U340" s="176">
        <v>3.7</v>
      </c>
      <c r="V340" s="176">
        <v>3.7</v>
      </c>
      <c r="W340" s="176">
        <v>3.7</v>
      </c>
      <c r="X340" s="176">
        <v>3.7</v>
      </c>
      <c r="Y340" s="176">
        <v>3.7</v>
      </c>
      <c r="Z340" s="176">
        <v>3.7</v>
      </c>
      <c r="AA340" s="176">
        <v>3.5</v>
      </c>
      <c r="AB340" s="176">
        <f>_xlfn.IFNA(VLOOKUP(C340,'INFORM Severity - hidden'!$C$5:$G$155,5,FALSE),"-")</f>
        <v>3.5</v>
      </c>
    </row>
    <row r="341" spans="1:28" x14ac:dyDescent="0.3">
      <c r="A341" s="11" t="s">
        <v>356</v>
      </c>
      <c r="B341" s="11" t="s">
        <v>1249</v>
      </c>
      <c r="C341" s="11" t="s">
        <v>2969</v>
      </c>
      <c r="D341" s="300" t="str">
        <f t="shared" si="6"/>
        <v>-</v>
      </c>
      <c r="E341" s="176" t="s">
        <v>2805</v>
      </c>
      <c r="F341" s="176" t="s">
        <v>2805</v>
      </c>
      <c r="G341" s="176">
        <v>2.2999999999999998</v>
      </c>
      <c r="H341" s="176">
        <v>3.2</v>
      </c>
      <c r="I341" s="176">
        <v>3.2</v>
      </c>
      <c r="J341" s="176" t="s">
        <v>2805</v>
      </c>
      <c r="K341" s="176" t="s">
        <v>2805</v>
      </c>
      <c r="L341" s="176" t="s">
        <v>2805</v>
      </c>
      <c r="M341" s="176" t="s">
        <v>2805</v>
      </c>
      <c r="N341" s="176" t="s">
        <v>2805</v>
      </c>
      <c r="O341" s="176" t="s">
        <v>2805</v>
      </c>
      <c r="P341" s="176" t="s">
        <v>2805</v>
      </c>
      <c r="Q341" s="176" t="s">
        <v>2805</v>
      </c>
      <c r="R341" s="176" t="s">
        <v>2805</v>
      </c>
      <c r="S341" s="176" t="s">
        <v>2805</v>
      </c>
      <c r="T341" s="176" t="s">
        <v>2805</v>
      </c>
      <c r="U341" s="176" t="s">
        <v>2805</v>
      </c>
      <c r="V341" s="176" t="s">
        <v>2805</v>
      </c>
      <c r="W341" s="176" t="s">
        <v>2805</v>
      </c>
      <c r="X341" s="176" t="s">
        <v>2805</v>
      </c>
      <c r="Y341" s="176" t="s">
        <v>2805</v>
      </c>
      <c r="Z341" s="176" t="s">
        <v>2805</v>
      </c>
      <c r="AA341" s="176" t="s">
        <v>2805</v>
      </c>
      <c r="AB341" s="176" t="str">
        <f>_xlfn.IFNA(VLOOKUP(C341,'INFORM Severity - hidden'!$C$5:$G$155,5,FALSE),"-")</f>
        <v>-</v>
      </c>
    </row>
    <row r="342" spans="1:28" x14ac:dyDescent="0.3">
      <c r="A342" s="88" t="s">
        <v>356</v>
      </c>
      <c r="B342" s="88" t="s">
        <v>2384</v>
      </c>
      <c r="C342" s="88" t="s">
        <v>2385</v>
      </c>
      <c r="D342" s="300" t="str">
        <f t="shared" si="6"/>
        <v>-</v>
      </c>
      <c r="E342" s="176" t="s">
        <v>2805</v>
      </c>
      <c r="F342" s="176" t="s">
        <v>2805</v>
      </c>
      <c r="G342" s="176" t="s">
        <v>2805</v>
      </c>
      <c r="H342" s="176" t="s">
        <v>2805</v>
      </c>
      <c r="I342" s="176" t="s">
        <v>2805</v>
      </c>
      <c r="J342" s="176" t="s">
        <v>2805</v>
      </c>
      <c r="K342" s="176" t="s">
        <v>2805</v>
      </c>
      <c r="L342" s="176" t="s">
        <v>2805</v>
      </c>
      <c r="M342" s="176" t="s">
        <v>2805</v>
      </c>
      <c r="N342" s="176" t="s">
        <v>2805</v>
      </c>
      <c r="O342" s="176" t="s">
        <v>2805</v>
      </c>
      <c r="P342" s="176" t="s">
        <v>2805</v>
      </c>
      <c r="Q342" s="176" t="s">
        <v>2805</v>
      </c>
      <c r="R342" s="176" t="s">
        <v>2805</v>
      </c>
      <c r="S342" s="176" t="s">
        <v>2805</v>
      </c>
      <c r="T342" s="176" t="s">
        <v>2805</v>
      </c>
      <c r="U342" s="176" t="s">
        <v>2805</v>
      </c>
      <c r="V342" s="176">
        <v>2.6</v>
      </c>
      <c r="W342" s="176">
        <v>2.6</v>
      </c>
      <c r="X342" s="176">
        <v>2.6</v>
      </c>
      <c r="Y342" s="176">
        <v>2.6</v>
      </c>
      <c r="Z342" s="176">
        <v>2.6</v>
      </c>
      <c r="AA342" s="176" t="s">
        <v>2805</v>
      </c>
      <c r="AB342" s="176" t="str">
        <f>_xlfn.IFNA(VLOOKUP(C342,'INFORM Severity - hidden'!$C$5:$G$155,5,FALSE),"-")</f>
        <v>-</v>
      </c>
    </row>
    <row r="343" spans="1:28" x14ac:dyDescent="0.3">
      <c r="AB343" s="176"/>
    </row>
  </sheetData>
  <sortState ref="A3:Y326">
    <sortCondition ref="A3"/>
  </sortState>
  <phoneticPr fontId="96" type="noConversion"/>
  <conditionalFormatting sqref="AB334:AB343 E334:AA342 E3:AB333">
    <cfRule type="cellIs" priority="4" stopIfTrue="1" operator="equal">
      <formula>"-"</formula>
    </cfRule>
    <cfRule type="cellIs" dxfId="7" priority="5" stopIfTrue="1" operator="greaterThanOrEqual">
      <formula>4</formula>
    </cfRule>
    <cfRule type="cellIs" dxfId="6" priority="6" stopIfTrue="1" operator="between">
      <formula>3</formula>
      <formula>4</formula>
    </cfRule>
    <cfRule type="cellIs" dxfId="5" priority="7" stopIfTrue="1" operator="between">
      <formula>2</formula>
      <formula>3</formula>
    </cfRule>
    <cfRule type="cellIs" dxfId="4" priority="8" stopIfTrue="1" operator="between">
      <formula>1</formula>
      <formula>2</formula>
    </cfRule>
    <cfRule type="cellIs" dxfId="3" priority="9" stopIfTrue="1" operator="between">
      <formula>0.1</formula>
      <formula>1</formula>
    </cfRule>
  </conditionalFormatting>
  <conditionalFormatting sqref="D3:D342">
    <cfRule type="cellIs" dxfId="2" priority="1" operator="equal">
      <formula>"Increasing"</formula>
    </cfRule>
    <cfRule type="cellIs" dxfId="1" priority="2" operator="equal">
      <formula>"Stable"</formula>
    </cfRule>
    <cfRule type="cellIs" dxfId="0" priority="3" operator="equal">
      <formula>"Decreasing"</formula>
    </cfRule>
  </conditionalFormatting>
  <pageMargins left="0.7" right="0.7" top="0.75" bottom="0.75" header="0.3" footer="0.3"/>
  <pageSetup orientation="portrait" horizontalDpi="1200" verticalDpi="1200" r:id="rId1"/>
  <ignoredErrors>
    <ignoredError sqref="D2" formulaRang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37749-E150-46E4-B02C-AC4278D86209}">
  <dimension ref="A1:N307"/>
  <sheetViews>
    <sheetView zoomScale="85" zoomScaleNormal="85" workbookViewId="0">
      <pane ySplit="1" topLeftCell="A2" activePane="bottomLeft" state="frozen"/>
      <selection pane="bottomLeft"/>
    </sheetView>
  </sheetViews>
  <sheetFormatPr defaultColWidth="9.44140625" defaultRowHeight="14.4" x14ac:dyDescent="0.3"/>
  <cols>
    <col min="1" max="1" width="9.44140625" style="88"/>
    <col min="2" max="2" width="20" style="88" bestFit="1" customWidth="1"/>
    <col min="3" max="3" width="20.44140625" style="88" hidden="1" customWidth="1"/>
    <col min="4" max="4" width="29.44140625" style="88" customWidth="1"/>
    <col min="5" max="5" width="40.44140625" style="88" bestFit="1" customWidth="1"/>
    <col min="6" max="6" width="18.44140625" style="88" customWidth="1"/>
    <col min="7" max="7" width="11.5546875" style="88" customWidth="1"/>
    <col min="8" max="8" width="25.44140625" style="88" customWidth="1"/>
    <col min="9" max="9" width="10.44140625" style="88" hidden="1" customWidth="1"/>
    <col min="10" max="10" width="15.33203125" style="88" hidden="1" customWidth="1"/>
    <col min="11" max="11" width="81.5546875" style="88" bestFit="1" customWidth="1"/>
    <col min="12" max="12" width="12.5546875" style="88" bestFit="1" customWidth="1"/>
    <col min="13" max="13" width="14.44140625" style="88" customWidth="1"/>
    <col min="14" max="14" width="16.44140625" style="88" bestFit="1" customWidth="1"/>
    <col min="15" max="16384" width="9.44140625" style="88"/>
  </cols>
  <sheetData>
    <row r="1" spans="1:14" x14ac:dyDescent="0.3">
      <c r="A1" s="220" t="s">
        <v>626</v>
      </c>
      <c r="B1" s="220" t="s">
        <v>3019</v>
      </c>
      <c r="C1" s="220" t="s">
        <v>3020</v>
      </c>
      <c r="D1" s="220" t="s">
        <v>627</v>
      </c>
      <c r="E1" s="220" t="s">
        <v>629</v>
      </c>
      <c r="F1" s="220" t="s">
        <v>1355</v>
      </c>
      <c r="G1" s="220" t="s">
        <v>1561</v>
      </c>
      <c r="H1" s="220" t="s">
        <v>707</v>
      </c>
      <c r="I1" s="220" t="s">
        <v>3025</v>
      </c>
      <c r="J1" s="220" t="s">
        <v>3026</v>
      </c>
      <c r="K1" s="220" t="s">
        <v>2757</v>
      </c>
      <c r="L1" s="220" t="s">
        <v>2756</v>
      </c>
      <c r="M1" s="220" t="s">
        <v>3022</v>
      </c>
      <c r="N1" s="220" t="s">
        <v>3398</v>
      </c>
    </row>
    <row r="2" spans="1:14" x14ac:dyDescent="0.3">
      <c r="A2" s="288" t="s">
        <v>632</v>
      </c>
      <c r="B2" s="288"/>
      <c r="C2" s="288" t="s">
        <v>3021</v>
      </c>
      <c r="D2" s="288" t="s">
        <v>1</v>
      </c>
      <c r="E2" s="288" t="s">
        <v>1226</v>
      </c>
      <c r="F2" s="288" t="s">
        <v>0</v>
      </c>
      <c r="G2" s="288" t="s">
        <v>1562</v>
      </c>
      <c r="H2" s="288" t="s">
        <v>751</v>
      </c>
      <c r="I2" s="288" t="s">
        <v>1</v>
      </c>
      <c r="J2" s="288" t="s">
        <v>751</v>
      </c>
      <c r="K2" s="11" t="str">
        <f>"https://www.acaps.org/country/"&amp;I2&amp;"/crisis/"&amp;SUBSTITUTE(J2," ","-")</f>
        <v>https://www.acaps.org/country/Afghanistan/crisis/Complex-crisis</v>
      </c>
      <c r="L2" s="11"/>
      <c r="M2" s="289" t="s">
        <v>3023</v>
      </c>
      <c r="N2" s="11" t="str">
        <f>IF(ISNONTEXT(M2),_xlfn.DAYS(About!$A$3,'Crisis info'!M2),"More than 2 years")</f>
        <v>More than 2 years</v>
      </c>
    </row>
    <row r="3" spans="1:14" x14ac:dyDescent="0.3">
      <c r="A3" s="288" t="s">
        <v>3527</v>
      </c>
      <c r="B3" s="288"/>
      <c r="C3" s="288"/>
      <c r="D3" s="288" t="s">
        <v>13</v>
      </c>
      <c r="E3" s="288" t="s">
        <v>3526</v>
      </c>
      <c r="F3" s="288" t="s">
        <v>12</v>
      </c>
      <c r="G3" s="288" t="s">
        <v>1566</v>
      </c>
      <c r="H3" s="288" t="s">
        <v>710</v>
      </c>
      <c r="I3" s="288" t="s">
        <v>13</v>
      </c>
      <c r="J3" s="288" t="s">
        <v>710</v>
      </c>
      <c r="K3" s="11" t="str">
        <f>"https://www.acaps.org/country/"&amp;I3&amp;"/crisis/"&amp;SUBSTITUTE(J3," ","-")</f>
        <v>https://www.acaps.org/country/Armenia/crisis/Conflict</v>
      </c>
      <c r="L3" s="11" t="s">
        <v>3531</v>
      </c>
      <c r="M3" s="289">
        <v>44139</v>
      </c>
      <c r="N3" s="11">
        <f>IF(ISNONTEXT(M3),_xlfn.DAYS(About!$A$3,'Crisis info'!M3),"More than 2 years")</f>
        <v>57</v>
      </c>
    </row>
    <row r="4" spans="1:14" x14ac:dyDescent="0.3">
      <c r="A4" s="288" t="s">
        <v>3531</v>
      </c>
      <c r="B4" s="288"/>
      <c r="C4" s="288"/>
      <c r="D4" s="288" t="s">
        <v>19</v>
      </c>
      <c r="E4" s="288" t="s">
        <v>3530</v>
      </c>
      <c r="F4" s="288" t="s">
        <v>18</v>
      </c>
      <c r="G4" s="288" t="s">
        <v>1566</v>
      </c>
      <c r="H4" s="288" t="s">
        <v>710</v>
      </c>
      <c r="I4" s="288" t="s">
        <v>19</v>
      </c>
      <c r="J4" s="288" t="s">
        <v>710</v>
      </c>
      <c r="K4" s="11" t="str">
        <f>"https://www.acaps.org/country/"&amp;I4&amp;"/crisis/"&amp;SUBSTITUTE(J4," ","-")</f>
        <v>https://www.acaps.org/country/Azerbaijan/crisis/Conflict</v>
      </c>
      <c r="L4" s="11" t="s">
        <v>3527</v>
      </c>
      <c r="M4" s="289">
        <v>44139</v>
      </c>
      <c r="N4" s="11">
        <f>IF(ISNONTEXT(M4),_xlfn.DAYS(About!$A$3,'Crisis info'!M4),"More than 2 years")</f>
        <v>57</v>
      </c>
    </row>
    <row r="5" spans="1:14" ht="26.4" x14ac:dyDescent="0.3">
      <c r="A5" s="288" t="s">
        <v>3932</v>
      </c>
      <c r="B5" s="288"/>
      <c r="C5" s="288"/>
      <c r="D5" s="288" t="s">
        <v>3430</v>
      </c>
      <c r="E5" s="288" t="s">
        <v>3528</v>
      </c>
      <c r="F5" s="288" t="s">
        <v>3436</v>
      </c>
      <c r="G5" s="288" t="s">
        <v>1562</v>
      </c>
      <c r="H5" s="288" t="s">
        <v>1358</v>
      </c>
      <c r="I5" s="288"/>
      <c r="J5" s="288" t="s">
        <v>3529</v>
      </c>
      <c r="K5" s="11" t="str">
        <f>"https://www.acaps.org/country/"&amp;I5&amp;"/crisis/"&amp;SUBSTITUTE(J5," ","-")</f>
        <v>https://www.acaps.org/country//crisis/Regional-conflict</v>
      </c>
      <c r="L5" s="11"/>
      <c r="M5" s="289">
        <v>44133</v>
      </c>
      <c r="N5" s="11">
        <f>IF(ISNONTEXT(M5),_xlfn.DAYS(About!$A$3,'Crisis info'!M5),"More than 2 years")</f>
        <v>63</v>
      </c>
    </row>
    <row r="6" spans="1:14" ht="26.4" x14ac:dyDescent="0.3">
      <c r="A6" s="288" t="s">
        <v>745</v>
      </c>
      <c r="B6" s="288"/>
      <c r="C6" s="288" t="s">
        <v>3042</v>
      </c>
      <c r="D6" s="288" t="s">
        <v>5</v>
      </c>
      <c r="E6" s="288" t="s">
        <v>849</v>
      </c>
      <c r="F6" s="288" t="s">
        <v>4</v>
      </c>
      <c r="G6" s="288" t="s">
        <v>1563</v>
      </c>
      <c r="H6" s="288" t="s">
        <v>1357</v>
      </c>
      <c r="I6" s="288" t="s">
        <v>5</v>
      </c>
      <c r="J6" s="288" t="s">
        <v>1462</v>
      </c>
      <c r="K6" s="11" t="str">
        <f t="shared" ref="K6:K78" si="0">"https://www.acaps.org/country/"&amp;I6&amp;"/crisis/"&amp;SUBSTITUTE(J6," ","-")</f>
        <v>https://www.acaps.org/country/Algeria/crisis/Mixed-Migration</v>
      </c>
      <c r="L6" s="11"/>
      <c r="M6" s="289" t="s">
        <v>3023</v>
      </c>
      <c r="N6" s="11" t="str">
        <f>IF(ISNONTEXT(M6),_xlfn.DAYS(About!$A$3,'Crisis info'!M6),"More than 2 years")</f>
        <v>More than 2 years</v>
      </c>
    </row>
    <row r="7" spans="1:14" ht="26.4" x14ac:dyDescent="0.3">
      <c r="A7" s="288" t="s">
        <v>920</v>
      </c>
      <c r="B7" s="288"/>
      <c r="C7" s="288" t="s">
        <v>3041</v>
      </c>
      <c r="D7" s="288" t="s">
        <v>5</v>
      </c>
      <c r="E7" s="288" t="s">
        <v>918</v>
      </c>
      <c r="F7" s="288" t="s">
        <v>4</v>
      </c>
      <c r="G7" s="288" t="s">
        <v>1563</v>
      </c>
      <c r="H7" s="288" t="s">
        <v>1357</v>
      </c>
      <c r="I7" s="288" t="s">
        <v>5</v>
      </c>
      <c r="J7" s="288" t="s">
        <v>1047</v>
      </c>
      <c r="K7" s="11" t="str">
        <f t="shared" si="0"/>
        <v>https://www.acaps.org/country/Algeria/crisis/Sahrawi-refugees</v>
      </c>
      <c r="L7" s="11"/>
      <c r="M7" s="289" t="s">
        <v>3023</v>
      </c>
      <c r="N7" s="11" t="str">
        <f>IF(ISNONTEXT(M7),_xlfn.DAYS(About!$A$3,'Crisis info'!M7),"More than 2 years")</f>
        <v>More than 2 years</v>
      </c>
    </row>
    <row r="8" spans="1:14" x14ac:dyDescent="0.3">
      <c r="A8" s="288" t="s">
        <v>2446</v>
      </c>
      <c r="B8" s="288"/>
      <c r="C8" s="288"/>
      <c r="D8" s="288" t="s">
        <v>5</v>
      </c>
      <c r="E8" s="288" t="s">
        <v>1227</v>
      </c>
      <c r="F8" s="288" t="s">
        <v>4</v>
      </c>
      <c r="G8" s="288" t="s">
        <v>1563</v>
      </c>
      <c r="H8" s="288" t="s">
        <v>2749</v>
      </c>
      <c r="I8" s="288" t="s">
        <v>5</v>
      </c>
      <c r="J8" s="288" t="s">
        <v>1465</v>
      </c>
      <c r="K8" s="11" t="str">
        <f t="shared" si="0"/>
        <v>https://www.acaps.org/country/Algeria/crisis/Country-level</v>
      </c>
      <c r="L8" s="11"/>
      <c r="M8" s="289">
        <v>44005</v>
      </c>
      <c r="N8" s="11">
        <f>IF(ISNONTEXT(M8),_xlfn.DAYS(About!$A$3,'Crisis info'!M8),"More than 2 years")</f>
        <v>191</v>
      </c>
    </row>
    <row r="9" spans="1:14" ht="39.6" x14ac:dyDescent="0.3">
      <c r="A9" s="288" t="s">
        <v>1329</v>
      </c>
      <c r="B9" s="288"/>
      <c r="C9" s="288"/>
      <c r="D9" s="288" t="s">
        <v>1333</v>
      </c>
      <c r="E9" s="288" t="s">
        <v>1325</v>
      </c>
      <c r="F9" s="288" t="s">
        <v>1337</v>
      </c>
      <c r="G9" s="288" t="s">
        <v>1564</v>
      </c>
      <c r="H9" s="288" t="s">
        <v>1358</v>
      </c>
      <c r="I9" s="288" t="s">
        <v>5</v>
      </c>
      <c r="J9" s="288" t="s">
        <v>1325</v>
      </c>
      <c r="K9" s="11" t="str">
        <f>"https://www.acaps.org/country/"&amp;I9&amp;"/crisis/"&amp;SUBSTITUTE(J9," ","-")</f>
        <v>https://www.acaps.org/country/Algeria/crisis/Western-Mediterranean-Route</v>
      </c>
      <c r="L9" s="11"/>
      <c r="M9" s="289" t="s">
        <v>3023</v>
      </c>
      <c r="N9" s="11" t="str">
        <f>IF(ISNONTEXT(M9),_xlfn.DAYS(About!$A$3,'Crisis info'!M9),"More than 2 years")</f>
        <v>More than 2 years</v>
      </c>
    </row>
    <row r="10" spans="1:14" ht="39.6" x14ac:dyDescent="0.3">
      <c r="A10" s="288" t="s">
        <v>1330</v>
      </c>
      <c r="B10" s="288"/>
      <c r="C10" s="288"/>
      <c r="D10" s="288" t="s">
        <v>1334</v>
      </c>
      <c r="E10" s="288" t="s">
        <v>1326</v>
      </c>
      <c r="F10" s="288" t="s">
        <v>1338</v>
      </c>
      <c r="G10" s="288" t="s">
        <v>1564</v>
      </c>
      <c r="H10" s="288" t="s">
        <v>1358</v>
      </c>
      <c r="I10" s="288" t="s">
        <v>5</v>
      </c>
      <c r="J10" s="288" t="s">
        <v>1326</v>
      </c>
      <c r="K10" s="11" t="str">
        <f t="shared" si="0"/>
        <v>https://www.acaps.org/country/Algeria/crisis/Central-Mediterranean-Route</v>
      </c>
      <c r="L10" s="11"/>
      <c r="M10" s="289" t="s">
        <v>3023</v>
      </c>
      <c r="N10" s="11" t="str">
        <f>IF(ISNONTEXT(M10),_xlfn.DAYS(About!$A$3,'Crisis info'!M10),"More than 2 years")</f>
        <v>More than 2 years</v>
      </c>
    </row>
    <row r="11" spans="1:14" x14ac:dyDescent="0.3">
      <c r="A11" s="288" t="s">
        <v>2340</v>
      </c>
      <c r="B11" s="288"/>
      <c r="C11" s="288"/>
      <c r="D11" s="288" t="s">
        <v>25</v>
      </c>
      <c r="E11" s="288" t="s">
        <v>2339</v>
      </c>
      <c r="F11" s="288" t="s">
        <v>24</v>
      </c>
      <c r="G11" s="288" t="s">
        <v>1562</v>
      </c>
      <c r="H11" s="288" t="s">
        <v>2749</v>
      </c>
      <c r="I11" s="288" t="s">
        <v>25</v>
      </c>
      <c r="J11" s="288" t="s">
        <v>1777</v>
      </c>
      <c r="K11" s="11" t="str">
        <f t="shared" si="0"/>
        <v>https://www.acaps.org/country/Bangladesh/crisis/Country-Level</v>
      </c>
      <c r="L11" s="11"/>
      <c r="M11" s="289">
        <v>43987</v>
      </c>
      <c r="N11" s="11">
        <f>IF(ISNONTEXT(M11),_xlfn.DAYS(About!$A$3,'Crisis info'!M11),"More than 2 years")</f>
        <v>209</v>
      </c>
    </row>
    <row r="12" spans="1:14" ht="26.4" x14ac:dyDescent="0.3">
      <c r="A12" s="288" t="s">
        <v>723</v>
      </c>
      <c r="B12" s="288"/>
      <c r="C12" s="288" t="s">
        <v>3043</v>
      </c>
      <c r="D12" s="288" t="s">
        <v>25</v>
      </c>
      <c r="E12" s="288" t="s">
        <v>712</v>
      </c>
      <c r="F12" s="288" t="s">
        <v>24</v>
      </c>
      <c r="G12" s="288" t="s">
        <v>1562</v>
      </c>
      <c r="H12" s="288" t="s">
        <v>1357</v>
      </c>
      <c r="I12" s="288" t="s">
        <v>25</v>
      </c>
      <c r="J12" s="288" t="s">
        <v>1463</v>
      </c>
      <c r="K12" s="11" t="str">
        <f t="shared" si="0"/>
        <v>https://www.acaps.org/country/Bangladesh/crisis/Rohingya-Refugees</v>
      </c>
      <c r="L12" s="288" t="s">
        <v>724</v>
      </c>
      <c r="M12" s="289" t="s">
        <v>3023</v>
      </c>
      <c r="N12" s="11" t="str">
        <f>IF(ISNONTEXT(M12),_xlfn.DAYS(About!$A$3,'Crisis info'!M12),"More than 2 years")</f>
        <v>More than 2 years</v>
      </c>
    </row>
    <row r="13" spans="1:14" x14ac:dyDescent="0.3">
      <c r="A13" s="288" t="s">
        <v>2988</v>
      </c>
      <c r="B13" s="288"/>
      <c r="C13" s="288"/>
      <c r="D13" s="288" t="s">
        <v>25</v>
      </c>
      <c r="E13" s="288" t="s">
        <v>1568</v>
      </c>
      <c r="F13" s="288" t="s">
        <v>24</v>
      </c>
      <c r="G13" s="288" t="s">
        <v>1562</v>
      </c>
      <c r="H13" s="288" t="s">
        <v>1356</v>
      </c>
      <c r="I13" s="288" t="s">
        <v>25</v>
      </c>
      <c r="J13" s="288" t="s">
        <v>1703</v>
      </c>
      <c r="K13" s="11" t="str">
        <f t="shared" si="0"/>
        <v>https://www.acaps.org/country/Bangladesh/crisis/Floods</v>
      </c>
      <c r="L13" s="288"/>
      <c r="M13" s="289">
        <v>44081</v>
      </c>
      <c r="N13" s="11">
        <f>IF(ISNONTEXT(M13),_xlfn.DAYS(About!$A$3,'Crisis info'!M13),"More than 2 years")</f>
        <v>115</v>
      </c>
    </row>
    <row r="14" spans="1:14" ht="26.4" x14ac:dyDescent="0.3">
      <c r="A14" s="288" t="s">
        <v>2719</v>
      </c>
      <c r="B14" s="288" t="s">
        <v>3027</v>
      </c>
      <c r="C14" s="288" t="s">
        <v>3027</v>
      </c>
      <c r="D14" s="288" t="s">
        <v>25</v>
      </c>
      <c r="E14" s="288" t="s">
        <v>2341</v>
      </c>
      <c r="F14" s="288" t="s">
        <v>24</v>
      </c>
      <c r="G14" s="288" t="s">
        <v>1562</v>
      </c>
      <c r="H14" s="288" t="s">
        <v>1597</v>
      </c>
      <c r="I14" s="288" t="s">
        <v>25</v>
      </c>
      <c r="J14" s="288" t="s">
        <v>2342</v>
      </c>
      <c r="K14" s="11" t="str">
        <f t="shared" si="0"/>
        <v>https://www.acaps.org/country/Bangladesh/crisis/Cyclone-Amphan</v>
      </c>
      <c r="L14" s="11"/>
      <c r="M14" s="289">
        <v>43987</v>
      </c>
      <c r="N14" s="11">
        <f>IF(ISNONTEXT(M14),_xlfn.DAYS(About!$A$3,'Crisis info'!M14),"More than 2 years")</f>
        <v>209</v>
      </c>
    </row>
    <row r="15" spans="1:14" ht="39.6" x14ac:dyDescent="0.3">
      <c r="A15" s="288" t="s">
        <v>1345</v>
      </c>
      <c r="B15" s="288"/>
      <c r="C15" s="288"/>
      <c r="D15" s="288" t="s">
        <v>1347</v>
      </c>
      <c r="E15" s="288" t="s">
        <v>1342</v>
      </c>
      <c r="F15" s="288" t="s">
        <v>1348</v>
      </c>
      <c r="G15" s="288" t="s">
        <v>1562</v>
      </c>
      <c r="H15" s="288" t="s">
        <v>1358</v>
      </c>
      <c r="I15" s="288" t="s">
        <v>25</v>
      </c>
      <c r="J15" s="288" t="s">
        <v>1342</v>
      </c>
      <c r="K15" s="11" t="str">
        <f t="shared" si="0"/>
        <v>https://www.acaps.org/country/Bangladesh/crisis/Rohingya-Regional-Crisis</v>
      </c>
      <c r="L15" s="288" t="s">
        <v>724</v>
      </c>
      <c r="M15" s="289" t="s">
        <v>3023</v>
      </c>
      <c r="N15" s="11" t="str">
        <f>IF(ISNONTEXT(M15),_xlfn.DAYS(About!$A$3,'Crisis info'!M15),"More than 2 years")</f>
        <v>More than 2 years</v>
      </c>
    </row>
    <row r="16" spans="1:14" ht="26.4" x14ac:dyDescent="0.3">
      <c r="A16" s="288" t="s">
        <v>729</v>
      </c>
      <c r="B16" s="288"/>
      <c r="C16" s="288" t="s">
        <v>3044</v>
      </c>
      <c r="D16" s="288" t="s">
        <v>44</v>
      </c>
      <c r="E16" s="288" t="s">
        <v>828</v>
      </c>
      <c r="F16" s="288" t="s">
        <v>43</v>
      </c>
      <c r="G16" s="288" t="s">
        <v>1565</v>
      </c>
      <c r="H16" s="288" t="s">
        <v>1357</v>
      </c>
      <c r="I16" s="288" t="s">
        <v>44</v>
      </c>
      <c r="J16" s="288" t="s">
        <v>1464</v>
      </c>
      <c r="K16" s="11" t="str">
        <f t="shared" si="0"/>
        <v>https://www.acaps.org/country/Brazil/crisis/Venezuelan-refugees</v>
      </c>
      <c r="L16" s="288" t="s">
        <v>657</v>
      </c>
      <c r="M16" s="289" t="s">
        <v>3023</v>
      </c>
      <c r="N16" s="11" t="str">
        <f>IF(ISNONTEXT(M16),_xlfn.DAYS(About!$A$3,'Crisis info'!M16),"More than 2 years")</f>
        <v>More than 2 years</v>
      </c>
    </row>
    <row r="17" spans="1:14" x14ac:dyDescent="0.3">
      <c r="A17" s="288" t="s">
        <v>861</v>
      </c>
      <c r="B17" s="288"/>
      <c r="C17" s="288" t="s">
        <v>3045</v>
      </c>
      <c r="D17" s="288" t="s">
        <v>49</v>
      </c>
      <c r="E17" s="288" t="s">
        <v>857</v>
      </c>
      <c r="F17" s="288" t="s">
        <v>48</v>
      </c>
      <c r="G17" s="288" t="s">
        <v>1563</v>
      </c>
      <c r="H17" s="288" t="s">
        <v>710</v>
      </c>
      <c r="I17" s="288" t="s">
        <v>49</v>
      </c>
      <c r="J17" s="288" t="s">
        <v>710</v>
      </c>
      <c r="K17" s="11" t="str">
        <f t="shared" si="0"/>
        <v>https://www.acaps.org/country/Burkina Faso/crisis/Conflict</v>
      </c>
      <c r="L17" s="11"/>
      <c r="M17" s="289" t="s">
        <v>3023</v>
      </c>
      <c r="N17" s="11" t="str">
        <f>IF(ISNONTEXT(M17),_xlfn.DAYS(About!$A$3,'Crisis info'!M17),"More than 2 years")</f>
        <v>More than 2 years</v>
      </c>
    </row>
    <row r="18" spans="1:14" x14ac:dyDescent="0.3">
      <c r="A18" s="288" t="s">
        <v>3050</v>
      </c>
      <c r="B18" s="288"/>
      <c r="C18" s="288"/>
      <c r="D18" s="288" t="s">
        <v>49</v>
      </c>
      <c r="E18" s="288" t="s">
        <v>3049</v>
      </c>
      <c r="F18" s="288" t="s">
        <v>48</v>
      </c>
      <c r="G18" s="288" t="s">
        <v>1563</v>
      </c>
      <c r="H18" s="288" t="s">
        <v>1356</v>
      </c>
      <c r="I18" s="288" t="s">
        <v>49</v>
      </c>
      <c r="J18" s="288" t="s">
        <v>1703</v>
      </c>
      <c r="K18" s="11" t="str">
        <f t="shared" si="0"/>
        <v>https://www.acaps.org/country/Burkina Faso/crisis/Floods</v>
      </c>
      <c r="L18" s="11"/>
      <c r="M18" s="289">
        <v>44103</v>
      </c>
      <c r="N18" s="11">
        <f>IF(ISNONTEXT(M18),_xlfn.DAYS(About!$A$3,'Crisis info'!M18),"More than 2 years")</f>
        <v>93</v>
      </c>
    </row>
    <row r="19" spans="1:14" x14ac:dyDescent="0.3">
      <c r="A19" s="288" t="s">
        <v>3434</v>
      </c>
      <c r="B19" s="288"/>
      <c r="C19" s="288" t="s">
        <v>49</v>
      </c>
      <c r="D19" s="288" t="s">
        <v>49</v>
      </c>
      <c r="E19" s="288" t="s">
        <v>3432</v>
      </c>
      <c r="F19" s="288" t="s">
        <v>1563</v>
      </c>
      <c r="G19" s="288" t="s">
        <v>1563</v>
      </c>
      <c r="H19" s="288" t="s">
        <v>2749</v>
      </c>
      <c r="I19" s="288" t="s">
        <v>49</v>
      </c>
      <c r="J19" s="288" t="s">
        <v>1465</v>
      </c>
      <c r="K19" s="11" t="s">
        <v>3933</v>
      </c>
      <c r="L19" s="289"/>
      <c r="M19" s="11">
        <v>44131</v>
      </c>
      <c r="N19" s="11">
        <f>IF(ISNONTEXT(M19),_xlfn.DAYS(About!$A$3,'Crisis info'!M19),"More than 2 years")</f>
        <v>65</v>
      </c>
    </row>
    <row r="20" spans="1:14" ht="26.4" x14ac:dyDescent="0.3">
      <c r="A20" s="288" t="s">
        <v>2704</v>
      </c>
      <c r="B20" s="288"/>
      <c r="C20" s="288"/>
      <c r="D20" s="288" t="s">
        <v>51</v>
      </c>
      <c r="E20" s="288" t="s">
        <v>1393</v>
      </c>
      <c r="F20" s="288" t="s">
        <v>50</v>
      </c>
      <c r="G20" s="288" t="s">
        <v>1563</v>
      </c>
      <c r="H20" s="288" t="s">
        <v>751</v>
      </c>
      <c r="I20" s="288" t="s">
        <v>51</v>
      </c>
      <c r="J20" s="288" t="s">
        <v>751</v>
      </c>
      <c r="K20" s="11" t="str">
        <f t="shared" si="0"/>
        <v>https://www.acaps.org/country/Burundi/crisis/Complex-crisis</v>
      </c>
      <c r="L20" s="11"/>
      <c r="M20" s="289" t="s">
        <v>3023</v>
      </c>
      <c r="N20" s="11" t="str">
        <f>IF(ISNONTEXT(M20),_xlfn.DAYS(About!$A$3,'Crisis info'!M20),"More than 2 years")</f>
        <v>More than 2 years</v>
      </c>
    </row>
    <row r="21" spans="1:14" x14ac:dyDescent="0.3">
      <c r="A21" s="288" t="s">
        <v>636</v>
      </c>
      <c r="B21" s="288"/>
      <c r="C21" s="288"/>
      <c r="D21" s="288" t="s">
        <v>55</v>
      </c>
      <c r="E21" s="288" t="s">
        <v>1228</v>
      </c>
      <c r="F21" s="288" t="s">
        <v>54</v>
      </c>
      <c r="G21" s="288" t="s">
        <v>1563</v>
      </c>
      <c r="H21" s="288" t="s">
        <v>2749</v>
      </c>
      <c r="I21" s="288" t="s">
        <v>55</v>
      </c>
      <c r="J21" s="288" t="s">
        <v>1465</v>
      </c>
      <c r="K21" s="11" t="str">
        <f t="shared" si="0"/>
        <v>https://www.acaps.org/country/Cameroon/crisis/Country-level</v>
      </c>
      <c r="L21" s="11"/>
      <c r="M21" s="289" t="s">
        <v>3023</v>
      </c>
      <c r="N21" s="11" t="str">
        <f>IF(ISNONTEXT(M21),_xlfn.DAYS(About!$A$3,'Crisis info'!M21),"More than 2 years")</f>
        <v>More than 2 years</v>
      </c>
    </row>
    <row r="22" spans="1:14" x14ac:dyDescent="0.3">
      <c r="A22" s="288" t="s">
        <v>730</v>
      </c>
      <c r="B22" s="288"/>
      <c r="C22" s="288"/>
      <c r="D22" s="288" t="s">
        <v>55</v>
      </c>
      <c r="E22" s="288" t="s">
        <v>831</v>
      </c>
      <c r="F22" s="288" t="s">
        <v>54</v>
      </c>
      <c r="G22" s="288" t="s">
        <v>1563</v>
      </c>
      <c r="H22" s="288" t="s">
        <v>710</v>
      </c>
      <c r="I22" s="288" t="s">
        <v>55</v>
      </c>
      <c r="J22" s="288" t="s">
        <v>1466</v>
      </c>
      <c r="K22" s="11" t="str">
        <f t="shared" si="0"/>
        <v>https://www.acaps.org/country/Cameroon/crisis/Boko-Haram</v>
      </c>
      <c r="L22" s="288" t="s">
        <v>735</v>
      </c>
      <c r="M22" s="289" t="s">
        <v>3023</v>
      </c>
      <c r="N22" s="11" t="str">
        <f>IF(ISNONTEXT(M22),_xlfn.DAYS(About!$A$3,'Crisis info'!M22),"More than 2 years")</f>
        <v>More than 2 years</v>
      </c>
    </row>
    <row r="23" spans="1:14" ht="26.4" x14ac:dyDescent="0.3">
      <c r="A23" s="288" t="s">
        <v>731</v>
      </c>
      <c r="B23" s="288"/>
      <c r="C23" s="288"/>
      <c r="D23" s="288" t="s">
        <v>55</v>
      </c>
      <c r="E23" s="288" t="s">
        <v>832</v>
      </c>
      <c r="F23" s="288" t="s">
        <v>54</v>
      </c>
      <c r="G23" s="288" t="s">
        <v>1563</v>
      </c>
      <c r="H23" s="288" t="s">
        <v>710</v>
      </c>
      <c r="I23" s="288" t="s">
        <v>55</v>
      </c>
      <c r="J23" s="288" t="s">
        <v>1467</v>
      </c>
      <c r="K23" s="11" t="str">
        <f t="shared" si="0"/>
        <v>https://www.acaps.org/country/Cameroon/crisis/Anglophone-crisis</v>
      </c>
      <c r="L23" s="11"/>
      <c r="M23" s="289" t="s">
        <v>3023</v>
      </c>
      <c r="N23" s="11" t="str">
        <f>IF(ISNONTEXT(M23),_xlfn.DAYS(About!$A$3,'Crisis info'!M23),"More than 2 years")</f>
        <v>More than 2 years</v>
      </c>
    </row>
    <row r="24" spans="1:14" x14ac:dyDescent="0.3">
      <c r="A24" s="288" t="s">
        <v>732</v>
      </c>
      <c r="B24" s="288"/>
      <c r="C24" s="288"/>
      <c r="D24" s="288" t="s">
        <v>55</v>
      </c>
      <c r="E24" s="288" t="s">
        <v>833</v>
      </c>
      <c r="F24" s="288" t="s">
        <v>54</v>
      </c>
      <c r="G24" s="288" t="s">
        <v>1563</v>
      </c>
      <c r="H24" s="288" t="s">
        <v>1357</v>
      </c>
      <c r="I24" s="288" t="s">
        <v>55</v>
      </c>
      <c r="J24" s="288" t="s">
        <v>1468</v>
      </c>
      <c r="K24" s="11" t="str">
        <f t="shared" si="0"/>
        <v>https://www.acaps.org/country/Cameroon/crisis/CAR-refugees</v>
      </c>
      <c r="L24" s="288" t="s">
        <v>2705</v>
      </c>
      <c r="M24" s="289" t="s">
        <v>3023</v>
      </c>
      <c r="N24" s="11" t="str">
        <f>IF(ISNONTEXT(M24),_xlfn.DAYS(About!$A$3,'Crisis info'!M24),"More than 2 years")</f>
        <v>More than 2 years</v>
      </c>
    </row>
    <row r="25" spans="1:14" ht="26.4" x14ac:dyDescent="0.3">
      <c r="A25" s="288" t="s">
        <v>2705</v>
      </c>
      <c r="B25" s="288"/>
      <c r="C25" s="288"/>
      <c r="D25" s="288" t="s">
        <v>633</v>
      </c>
      <c r="E25" s="288" t="s">
        <v>1153</v>
      </c>
      <c r="F25" s="288" t="s">
        <v>59</v>
      </c>
      <c r="G25" s="288" t="s">
        <v>1563</v>
      </c>
      <c r="H25" s="288" t="s">
        <v>751</v>
      </c>
      <c r="I25" s="288" t="s">
        <v>633</v>
      </c>
      <c r="J25" s="288" t="s">
        <v>751</v>
      </c>
      <c r="K25" s="11" t="str">
        <f t="shared" si="0"/>
        <v>https://www.acaps.org/country/CAR/crisis/Complex-crisis</v>
      </c>
      <c r="L25" s="11"/>
      <c r="M25" s="289" t="s">
        <v>3023</v>
      </c>
      <c r="N25" s="11" t="str">
        <f>IF(ISNONTEXT(M25),_xlfn.DAYS(About!$A$3,'Crisis info'!M25),"More than 2 years")</f>
        <v>More than 2 years</v>
      </c>
    </row>
    <row r="26" spans="1:14" ht="26.4" x14ac:dyDescent="0.3">
      <c r="A26" s="288" t="s">
        <v>637</v>
      </c>
      <c r="B26" s="288"/>
      <c r="C26" s="288"/>
      <c r="D26" s="288" t="s">
        <v>62</v>
      </c>
      <c r="E26" s="288" t="s">
        <v>4052</v>
      </c>
      <c r="F26" s="288" t="s">
        <v>61</v>
      </c>
      <c r="G26" s="288" t="s">
        <v>1563</v>
      </c>
      <c r="H26" s="288" t="s">
        <v>2749</v>
      </c>
      <c r="I26" s="288" t="s">
        <v>62</v>
      </c>
      <c r="J26" s="288" t="s">
        <v>751</v>
      </c>
      <c r="K26" s="11" t="str">
        <f t="shared" si="0"/>
        <v>https://www.acaps.org/country/Chad/crisis/Complex-crisis</v>
      </c>
      <c r="L26" s="11"/>
      <c r="M26" s="289" t="s">
        <v>3023</v>
      </c>
      <c r="N26" s="11" t="str">
        <f>IF(ISNONTEXT(M26),_xlfn.DAYS(About!$A$3,'Crisis info'!M26),"More than 2 years")</f>
        <v>More than 2 years</v>
      </c>
    </row>
    <row r="27" spans="1:14" x14ac:dyDescent="0.3">
      <c r="A27" s="288" t="s">
        <v>738</v>
      </c>
      <c r="B27" s="288"/>
      <c r="C27" s="288"/>
      <c r="D27" s="288" t="s">
        <v>62</v>
      </c>
      <c r="E27" s="288" t="s">
        <v>840</v>
      </c>
      <c r="F27" s="288" t="s">
        <v>61</v>
      </c>
      <c r="G27" s="288" t="s">
        <v>1563</v>
      </c>
      <c r="H27" s="288" t="s">
        <v>710</v>
      </c>
      <c r="I27" s="288" t="s">
        <v>62</v>
      </c>
      <c r="J27" s="288" t="s">
        <v>1466</v>
      </c>
      <c r="K27" s="11" t="str">
        <f t="shared" si="0"/>
        <v>https://www.acaps.org/country/Chad/crisis/Boko-Haram</v>
      </c>
      <c r="L27" s="288" t="s">
        <v>735</v>
      </c>
      <c r="M27" s="289" t="s">
        <v>3023</v>
      </c>
      <c r="N27" s="11" t="str">
        <f>IF(ISNONTEXT(M27),_xlfn.DAYS(About!$A$3,'Crisis info'!M27),"More than 2 years")</f>
        <v>More than 2 years</v>
      </c>
    </row>
    <row r="28" spans="1:14" x14ac:dyDescent="0.3">
      <c r="A28" s="288" t="s">
        <v>739</v>
      </c>
      <c r="B28" s="288"/>
      <c r="C28" s="288"/>
      <c r="D28" s="288" t="s">
        <v>62</v>
      </c>
      <c r="E28" s="288" t="s">
        <v>841</v>
      </c>
      <c r="F28" s="288" t="s">
        <v>61</v>
      </c>
      <c r="G28" s="288" t="s">
        <v>1563</v>
      </c>
      <c r="H28" s="288" t="s">
        <v>1357</v>
      </c>
      <c r="I28" s="288" t="s">
        <v>62</v>
      </c>
      <c r="J28" s="288" t="s">
        <v>1468</v>
      </c>
      <c r="K28" s="11" t="str">
        <f t="shared" si="0"/>
        <v>https://www.acaps.org/country/Chad/crisis/CAR-refugees</v>
      </c>
      <c r="L28" s="288" t="s">
        <v>2705</v>
      </c>
      <c r="M28" s="289" t="s">
        <v>3023</v>
      </c>
      <c r="N28" s="11" t="str">
        <f>IF(ISNONTEXT(M28),_xlfn.DAYS(About!$A$3,'Crisis info'!M28),"More than 2 years")</f>
        <v>More than 2 years</v>
      </c>
    </row>
    <row r="29" spans="1:14" ht="26.4" x14ac:dyDescent="0.3">
      <c r="A29" s="288" t="s">
        <v>1772</v>
      </c>
      <c r="B29" s="288"/>
      <c r="C29" s="288"/>
      <c r="D29" s="288" t="s">
        <v>62</v>
      </c>
      <c r="E29" s="288" t="s">
        <v>842</v>
      </c>
      <c r="F29" s="288" t="s">
        <v>61</v>
      </c>
      <c r="G29" s="288" t="s">
        <v>1563</v>
      </c>
      <c r="H29" s="288" t="s">
        <v>1357</v>
      </c>
      <c r="I29" s="288" t="s">
        <v>62</v>
      </c>
      <c r="J29" s="288" t="s">
        <v>1469</v>
      </c>
      <c r="K29" s="11" t="str">
        <f t="shared" si="0"/>
        <v>https://www.acaps.org/country/Chad/crisis/Darfur-refugees</v>
      </c>
      <c r="L29" s="288" t="s">
        <v>1939</v>
      </c>
      <c r="M29" s="289" t="s">
        <v>3023</v>
      </c>
      <c r="N29" s="11" t="str">
        <f>IF(ISNONTEXT(M29),_xlfn.DAYS(About!$A$3,'Crisis info'!M29),"More than 2 years")</f>
        <v>More than 2 years</v>
      </c>
    </row>
    <row r="30" spans="1:14" x14ac:dyDescent="0.3">
      <c r="A30" s="288" t="s">
        <v>860</v>
      </c>
      <c r="B30" s="288"/>
      <c r="C30" s="288"/>
      <c r="D30" s="288" t="s">
        <v>62</v>
      </c>
      <c r="E30" s="288" t="s">
        <v>1232</v>
      </c>
      <c r="F30" s="288" t="s">
        <v>61</v>
      </c>
      <c r="G30" s="288" t="s">
        <v>1563</v>
      </c>
      <c r="H30" s="288" t="s">
        <v>710</v>
      </c>
      <c r="I30" s="288" t="s">
        <v>62</v>
      </c>
      <c r="J30" s="288" t="s">
        <v>1470</v>
      </c>
      <c r="K30" s="11" t="str">
        <f t="shared" si="0"/>
        <v>https://www.acaps.org/country/Chad/crisis/Tibesti-conflict</v>
      </c>
      <c r="L30" s="11"/>
      <c r="M30" s="289" t="s">
        <v>3023</v>
      </c>
      <c r="N30" s="11" t="str">
        <f>IF(ISNONTEXT(M30),_xlfn.DAYS(About!$A$3,'Crisis info'!M30),"More than 2 years")</f>
        <v>More than 2 years</v>
      </c>
    </row>
    <row r="31" spans="1:14" x14ac:dyDescent="0.3">
      <c r="A31" s="288" t="s">
        <v>3053</v>
      </c>
      <c r="B31" s="288"/>
      <c r="C31" s="288"/>
      <c r="D31" s="288" t="s">
        <v>62</v>
      </c>
      <c r="E31" s="288" t="s">
        <v>1728</v>
      </c>
      <c r="F31" s="288" t="s">
        <v>61</v>
      </c>
      <c r="G31" s="288" t="s">
        <v>1563</v>
      </c>
      <c r="H31" s="288" t="s">
        <v>1356</v>
      </c>
      <c r="I31" s="288" t="s">
        <v>62</v>
      </c>
      <c r="J31" s="288" t="s">
        <v>1703</v>
      </c>
      <c r="K31" s="11" t="str">
        <f t="shared" si="0"/>
        <v>https://www.acaps.org/country/Chad/crisis/Floods</v>
      </c>
      <c r="L31" s="11"/>
      <c r="M31" s="289">
        <v>44103</v>
      </c>
      <c r="N31" s="11">
        <f>IF(ISNONTEXT(M31),_xlfn.DAYS(About!$A$3,'Crisis info'!M31),"More than 2 years")</f>
        <v>93</v>
      </c>
    </row>
    <row r="32" spans="1:14" x14ac:dyDescent="0.3">
      <c r="A32" s="288" t="s">
        <v>2537</v>
      </c>
      <c r="B32" s="288" t="s">
        <v>3028</v>
      </c>
      <c r="C32" s="288" t="s">
        <v>3028</v>
      </c>
      <c r="D32" s="288" t="s">
        <v>368</v>
      </c>
      <c r="E32" s="288" t="s">
        <v>2536</v>
      </c>
      <c r="F32" s="288" t="s">
        <v>65</v>
      </c>
      <c r="G32" s="288" t="s">
        <v>1562</v>
      </c>
      <c r="H32" s="288" t="s">
        <v>1356</v>
      </c>
      <c r="I32" s="288" t="s">
        <v>368</v>
      </c>
      <c r="J32" s="288" t="s">
        <v>1703</v>
      </c>
      <c r="K32" s="11" t="str">
        <f t="shared" si="0"/>
        <v>https://www.acaps.org/country/China/crisis/Floods</v>
      </c>
      <c r="L32" s="11"/>
      <c r="M32" s="289">
        <v>44015</v>
      </c>
      <c r="N32" s="11">
        <f>IF(ISNONTEXT(M32),_xlfn.DAYS(About!$A$3,'Crisis info'!M32),"More than 2 years")</f>
        <v>181</v>
      </c>
    </row>
    <row r="33" spans="1:14" ht="26.4" x14ac:dyDescent="0.3">
      <c r="A33" s="288" t="s">
        <v>638</v>
      </c>
      <c r="B33" s="288"/>
      <c r="C33" s="288"/>
      <c r="D33" s="288" t="s">
        <v>67</v>
      </c>
      <c r="E33" s="288" t="s">
        <v>1154</v>
      </c>
      <c r="F33" s="288" t="s">
        <v>66</v>
      </c>
      <c r="G33" s="288" t="s">
        <v>1565</v>
      </c>
      <c r="H33" s="288" t="s">
        <v>751</v>
      </c>
      <c r="I33" s="288" t="s">
        <v>67</v>
      </c>
      <c r="J33" s="288" t="s">
        <v>751</v>
      </c>
      <c r="K33" s="11" t="str">
        <f t="shared" si="0"/>
        <v>https://www.acaps.org/country/Colombia/crisis/Complex-crisis</v>
      </c>
      <c r="L33" s="11"/>
      <c r="M33" s="289" t="s">
        <v>3023</v>
      </c>
      <c r="N33" s="11" t="str">
        <f>IF(ISNONTEXT(M33),_xlfn.DAYS(About!$A$3,'Crisis info'!M33),"More than 2 years")</f>
        <v>More than 2 years</v>
      </c>
    </row>
    <row r="34" spans="1:14" ht="26.4" x14ac:dyDescent="0.3">
      <c r="A34" s="288" t="s">
        <v>727</v>
      </c>
      <c r="B34" s="288"/>
      <c r="C34" s="288"/>
      <c r="D34" s="288" t="s">
        <v>67</v>
      </c>
      <c r="E34" s="288" t="s">
        <v>826</v>
      </c>
      <c r="F34" s="288" t="s">
        <v>66</v>
      </c>
      <c r="G34" s="288" t="s">
        <v>1565</v>
      </c>
      <c r="H34" s="288" t="s">
        <v>1357</v>
      </c>
      <c r="I34" s="288" t="s">
        <v>67</v>
      </c>
      <c r="J34" s="288" t="s">
        <v>1464</v>
      </c>
      <c r="K34" s="11" t="str">
        <f t="shared" si="0"/>
        <v>https://www.acaps.org/country/Colombia/crisis/Venezuelan-refugees</v>
      </c>
      <c r="L34" s="288" t="s">
        <v>657</v>
      </c>
      <c r="M34" s="289" t="s">
        <v>3023</v>
      </c>
      <c r="N34" s="11" t="str">
        <f>IF(ISNONTEXT(M34),_xlfn.DAYS(About!$A$3,'Crisis info'!M34),"More than 2 years")</f>
        <v>More than 2 years</v>
      </c>
    </row>
    <row r="35" spans="1:14" ht="52.8" x14ac:dyDescent="0.3">
      <c r="A35" s="288" t="s">
        <v>3876</v>
      </c>
      <c r="B35" s="288"/>
      <c r="C35" s="288"/>
      <c r="D35" s="288" t="s">
        <v>67</v>
      </c>
      <c r="E35" s="288" t="s">
        <v>3870</v>
      </c>
      <c r="F35" s="288" t="s">
        <v>66</v>
      </c>
      <c r="G35" s="288" t="s">
        <v>1565</v>
      </c>
      <c r="H35" s="288" t="s">
        <v>1597</v>
      </c>
      <c r="I35" s="288" t="s">
        <v>67</v>
      </c>
      <c r="J35" s="288" t="s">
        <v>3882</v>
      </c>
      <c r="K35" s="11" t="str">
        <f>"https://www.acaps.org/country/"&amp;I35&amp;"/crisis/"&amp;SUBSTITUTE(J35," ","-")</f>
        <v>https://www.acaps.org/country/Colombia/crisis/Hurricane-Eta/Iota</v>
      </c>
      <c r="L35" s="288" t="s">
        <v>3931</v>
      </c>
      <c r="M35" s="289">
        <v>44165</v>
      </c>
      <c r="N35" s="11">
        <f>IF(ISNONTEXT(M35),_xlfn.DAYS(About!$A$3,'Crisis info'!M35),"More than 2 years")</f>
        <v>31</v>
      </c>
    </row>
    <row r="36" spans="1:14" x14ac:dyDescent="0.3">
      <c r="A36" s="288" t="s">
        <v>2711</v>
      </c>
      <c r="B36" s="288"/>
      <c r="C36" s="288"/>
      <c r="D36" s="288" t="s">
        <v>366</v>
      </c>
      <c r="E36" s="288" t="s">
        <v>919</v>
      </c>
      <c r="F36" s="288" t="s">
        <v>71</v>
      </c>
      <c r="G36" s="288" t="s">
        <v>1563</v>
      </c>
      <c r="H36" s="288" t="s">
        <v>710</v>
      </c>
      <c r="I36" s="288" t="s">
        <v>366</v>
      </c>
      <c r="J36" s="288" t="s">
        <v>710</v>
      </c>
      <c r="K36" s="11" t="str">
        <f t="shared" si="0"/>
        <v>https://www.acaps.org/country/Congo/crisis/Conflict</v>
      </c>
      <c r="L36" s="11"/>
      <c r="M36" s="289" t="s">
        <v>3023</v>
      </c>
      <c r="N36" s="11" t="str">
        <f>IF(ISNONTEXT(M36),_xlfn.DAYS(About!$A$3,'Crisis info'!M36),"More than 2 years")</f>
        <v>More than 2 years</v>
      </c>
    </row>
    <row r="37" spans="1:14" x14ac:dyDescent="0.3">
      <c r="A37" s="288" t="s">
        <v>3435</v>
      </c>
      <c r="B37" s="288"/>
      <c r="C37" s="288" t="s">
        <v>366</v>
      </c>
      <c r="D37" s="288" t="s">
        <v>366</v>
      </c>
      <c r="E37" s="288" t="s">
        <v>1842</v>
      </c>
      <c r="F37" s="288" t="s">
        <v>71</v>
      </c>
      <c r="G37" s="288" t="s">
        <v>1563</v>
      </c>
      <c r="H37" s="288" t="s">
        <v>1356</v>
      </c>
      <c r="I37" s="288" t="s">
        <v>366</v>
      </c>
      <c r="J37" s="288" t="s">
        <v>1703</v>
      </c>
      <c r="K37" s="11" t="s">
        <v>3934</v>
      </c>
      <c r="L37" s="11"/>
      <c r="M37" s="289">
        <v>44133</v>
      </c>
      <c r="N37" s="11">
        <f>IF(ISNONTEXT(M37),_xlfn.DAYS(About!$A$3,'Crisis info'!M37),"More than 2 years")</f>
        <v>63</v>
      </c>
    </row>
    <row r="38" spans="1:14" ht="26.4" x14ac:dyDescent="0.3">
      <c r="A38" s="288" t="s">
        <v>1260</v>
      </c>
      <c r="B38" s="288"/>
      <c r="C38" s="288"/>
      <c r="D38" s="288" t="s">
        <v>73</v>
      </c>
      <c r="E38" s="288" t="s">
        <v>1259</v>
      </c>
      <c r="F38" s="288" t="s">
        <v>72</v>
      </c>
      <c r="G38" s="288" t="s">
        <v>1565</v>
      </c>
      <c r="H38" s="288" t="s">
        <v>1357</v>
      </c>
      <c r="I38" s="288" t="s">
        <v>73</v>
      </c>
      <c r="J38" s="288" t="s">
        <v>1471</v>
      </c>
      <c r="K38" s="11" t="str">
        <f t="shared" si="0"/>
        <v>https://www.acaps.org/country/Costa Rica/crisis/Nicaraguan-refugees</v>
      </c>
      <c r="L38" s="288" t="s">
        <v>650</v>
      </c>
      <c r="M38" s="289" t="s">
        <v>3023</v>
      </c>
      <c r="N38" s="11" t="str">
        <f>IF(ISNONTEXT(M38),_xlfn.DAYS(About!$A$3,'Crisis info'!M38),"More than 2 years")</f>
        <v>More than 2 years</v>
      </c>
    </row>
    <row r="39" spans="1:14" x14ac:dyDescent="0.3">
      <c r="A39" s="288" t="s">
        <v>1843</v>
      </c>
      <c r="B39" s="288"/>
      <c r="C39" s="288"/>
      <c r="D39" s="288" t="s">
        <v>86</v>
      </c>
      <c r="E39" s="288" t="s">
        <v>1233</v>
      </c>
      <c r="F39" s="288" t="s">
        <v>85</v>
      </c>
      <c r="G39" s="288" t="s">
        <v>1563</v>
      </c>
      <c r="H39" s="288" t="s">
        <v>2749</v>
      </c>
      <c r="I39" s="288" t="s">
        <v>86</v>
      </c>
      <c r="J39" s="288" t="s">
        <v>1465</v>
      </c>
      <c r="K39" s="11" t="str">
        <f t="shared" si="0"/>
        <v>https://www.acaps.org/country/Djibouti/crisis/Country-level</v>
      </c>
      <c r="L39" s="11"/>
      <c r="M39" s="289">
        <v>43815</v>
      </c>
      <c r="N39" s="11">
        <f>IF(ISNONTEXT(M39),_xlfn.DAYS(About!$A$3,'Crisis info'!M39),"More than 2 years")</f>
        <v>381</v>
      </c>
    </row>
    <row r="40" spans="1:14" ht="26.4" x14ac:dyDescent="0.3">
      <c r="A40" s="288" t="s">
        <v>862</v>
      </c>
      <c r="B40" s="288"/>
      <c r="C40" s="288"/>
      <c r="D40" s="288" t="s">
        <v>86</v>
      </c>
      <c r="E40" s="288" t="s">
        <v>1234</v>
      </c>
      <c r="F40" s="288" t="s">
        <v>85</v>
      </c>
      <c r="G40" s="288" t="s">
        <v>1563</v>
      </c>
      <c r="H40" s="288" t="s">
        <v>1357</v>
      </c>
      <c r="I40" s="288" t="s">
        <v>86</v>
      </c>
      <c r="J40" s="288" t="s">
        <v>1462</v>
      </c>
      <c r="K40" s="11" t="str">
        <f t="shared" si="0"/>
        <v>https://www.acaps.org/country/Djibouti/crisis/Mixed-Migration</v>
      </c>
      <c r="L40" s="11"/>
      <c r="M40" s="289" t="s">
        <v>3023</v>
      </c>
      <c r="N40" s="11" t="str">
        <f>IF(ISNONTEXT(M40),_xlfn.DAYS(About!$A$3,'Crisis info'!M40),"More than 2 years")</f>
        <v>More than 2 years</v>
      </c>
    </row>
    <row r="41" spans="1:14" x14ac:dyDescent="0.3">
      <c r="A41" s="288" t="s">
        <v>2712</v>
      </c>
      <c r="B41" s="288"/>
      <c r="C41" s="288"/>
      <c r="D41" s="288" t="s">
        <v>86</v>
      </c>
      <c r="E41" s="288" t="s">
        <v>858</v>
      </c>
      <c r="F41" s="288" t="s">
        <v>85</v>
      </c>
      <c r="G41" s="288" t="s">
        <v>1563</v>
      </c>
      <c r="H41" s="288" t="s">
        <v>711</v>
      </c>
      <c r="I41" s="288" t="s">
        <v>86</v>
      </c>
      <c r="J41" s="288" t="s">
        <v>711</v>
      </c>
      <c r="K41" s="11" t="str">
        <f t="shared" si="0"/>
        <v>https://www.acaps.org/country/Djibouti/crisis/Drought</v>
      </c>
      <c r="L41" s="11"/>
      <c r="M41" s="289" t="s">
        <v>3023</v>
      </c>
      <c r="N41" s="11" t="str">
        <f>IF(ISNONTEXT(M41),_xlfn.DAYS(About!$A$3,'Crisis info'!M41),"More than 2 years")</f>
        <v>More than 2 years</v>
      </c>
    </row>
    <row r="42" spans="1:14" ht="26.4" x14ac:dyDescent="0.3">
      <c r="A42" s="288" t="s">
        <v>640</v>
      </c>
      <c r="B42" s="288"/>
      <c r="C42" s="288"/>
      <c r="D42" s="288" t="s">
        <v>634</v>
      </c>
      <c r="E42" s="288" t="s">
        <v>1155</v>
      </c>
      <c r="F42" s="288" t="s">
        <v>166</v>
      </c>
      <c r="G42" s="288" t="s">
        <v>1562</v>
      </c>
      <c r="H42" s="288" t="s">
        <v>751</v>
      </c>
      <c r="I42" s="288" t="s">
        <v>634</v>
      </c>
      <c r="J42" s="288" t="s">
        <v>751</v>
      </c>
      <c r="K42" s="11" t="str">
        <f t="shared" si="0"/>
        <v>https://www.acaps.org/country/DPRK/crisis/Complex-crisis</v>
      </c>
      <c r="L42" s="11"/>
      <c r="M42" s="289" t="s">
        <v>3023</v>
      </c>
      <c r="N42" s="11" t="str">
        <f>IF(ISNONTEXT(M42),_xlfn.DAYS(About!$A$3,'Crisis info'!M42),"More than 2 years")</f>
        <v>More than 2 years</v>
      </c>
    </row>
    <row r="43" spans="1:14" ht="26.4" x14ac:dyDescent="0.3">
      <c r="A43" s="288" t="s">
        <v>639</v>
      </c>
      <c r="B43" s="288"/>
      <c r="C43" s="288"/>
      <c r="D43" s="288" t="s">
        <v>635</v>
      </c>
      <c r="E43" s="288" t="s">
        <v>1156</v>
      </c>
      <c r="F43" s="288" t="s">
        <v>70</v>
      </c>
      <c r="G43" s="288" t="s">
        <v>1563</v>
      </c>
      <c r="H43" s="288" t="s">
        <v>751</v>
      </c>
      <c r="I43" s="288" t="s">
        <v>635</v>
      </c>
      <c r="J43" s="288" t="s">
        <v>751</v>
      </c>
      <c r="K43" s="11" t="str">
        <f t="shared" si="0"/>
        <v>https://www.acaps.org/country/DRC/crisis/Complex-crisis</v>
      </c>
      <c r="L43" s="11"/>
      <c r="M43" s="289" t="s">
        <v>3023</v>
      </c>
      <c r="N43" s="11" t="str">
        <f>IF(ISNONTEXT(M43),_xlfn.DAYS(About!$A$3,'Crisis info'!M43),"More than 2 years")</f>
        <v>More than 2 years</v>
      </c>
    </row>
    <row r="44" spans="1:14" x14ac:dyDescent="0.3">
      <c r="A44" s="288" t="s">
        <v>2447</v>
      </c>
      <c r="B44" s="288" t="s">
        <v>3029</v>
      </c>
      <c r="C44" s="288" t="s">
        <v>3029</v>
      </c>
      <c r="D44" s="288" t="s">
        <v>635</v>
      </c>
      <c r="E44" s="288" t="s">
        <v>2445</v>
      </c>
      <c r="F44" s="288" t="s">
        <v>70</v>
      </c>
      <c r="G44" s="288" t="s">
        <v>1563</v>
      </c>
      <c r="H44" s="288" t="s">
        <v>1356</v>
      </c>
      <c r="I44" s="288" t="s">
        <v>635</v>
      </c>
      <c r="J44" s="288" t="s">
        <v>1703</v>
      </c>
      <c r="K44" s="11" t="str">
        <f t="shared" si="0"/>
        <v>https://www.acaps.org/country/DRC/crisis/Floods</v>
      </c>
      <c r="L44" s="11"/>
      <c r="M44" s="289">
        <v>44005</v>
      </c>
      <c r="N44" s="11">
        <f>IF(ISNONTEXT(M44),_xlfn.DAYS(About!$A$3,'Crisis info'!M44),"More than 2 years")</f>
        <v>191</v>
      </c>
    </row>
    <row r="45" spans="1:14" ht="26.4" x14ac:dyDescent="0.3">
      <c r="A45" s="288" t="s">
        <v>726</v>
      </c>
      <c r="B45" s="288"/>
      <c r="C45" s="288"/>
      <c r="D45" s="288" t="s">
        <v>93</v>
      </c>
      <c r="E45" s="288" t="s">
        <v>825</v>
      </c>
      <c r="F45" s="288" t="s">
        <v>92</v>
      </c>
      <c r="G45" s="288" t="s">
        <v>1565</v>
      </c>
      <c r="H45" s="288" t="s">
        <v>1357</v>
      </c>
      <c r="I45" s="288" t="s">
        <v>93</v>
      </c>
      <c r="J45" s="288" t="s">
        <v>1464</v>
      </c>
      <c r="K45" s="11" t="str">
        <f t="shared" si="0"/>
        <v>https://www.acaps.org/country/Ecuador/crisis/Venezuelan-refugees</v>
      </c>
      <c r="L45" s="288" t="s">
        <v>657</v>
      </c>
      <c r="M45" s="289" t="s">
        <v>3023</v>
      </c>
      <c r="N45" s="11" t="str">
        <f>IF(ISNONTEXT(M45),_xlfn.DAYS(About!$A$3,'Crisis info'!M45),"More than 2 years")</f>
        <v>More than 2 years</v>
      </c>
    </row>
    <row r="46" spans="1:14" ht="26.4" x14ac:dyDescent="0.3">
      <c r="A46" s="288" t="s">
        <v>749</v>
      </c>
      <c r="B46" s="288"/>
      <c r="C46" s="288"/>
      <c r="D46" s="288" t="s">
        <v>95</v>
      </c>
      <c r="E46" s="288" t="s">
        <v>855</v>
      </c>
      <c r="F46" s="288" t="s">
        <v>94</v>
      </c>
      <c r="G46" s="288" t="s">
        <v>1563</v>
      </c>
      <c r="H46" s="288" t="s">
        <v>1357</v>
      </c>
      <c r="I46" s="288" t="s">
        <v>95</v>
      </c>
      <c r="J46" s="288" t="s">
        <v>1472</v>
      </c>
      <c r="K46" s="11" t="str">
        <f t="shared" si="0"/>
        <v>https://www.acaps.org/country/Egypt/crisis/Syrian-refugees</v>
      </c>
      <c r="L46" s="288" t="s">
        <v>654</v>
      </c>
      <c r="M46" s="289" t="s">
        <v>3023</v>
      </c>
      <c r="N46" s="11" t="str">
        <f>IF(ISNONTEXT(M46),_xlfn.DAYS(About!$A$3,'Crisis info'!M46),"More than 2 years")</f>
        <v>More than 2 years</v>
      </c>
    </row>
    <row r="47" spans="1:14" ht="26.4" x14ac:dyDescent="0.3">
      <c r="A47" s="288" t="s">
        <v>641</v>
      </c>
      <c r="B47" s="288"/>
      <c r="C47" s="288"/>
      <c r="D47" s="288" t="s">
        <v>97</v>
      </c>
      <c r="E47" s="288" t="s">
        <v>1157</v>
      </c>
      <c r="F47" s="288" t="s">
        <v>96</v>
      </c>
      <c r="G47" s="288" t="s">
        <v>1565</v>
      </c>
      <c r="H47" s="288" t="s">
        <v>751</v>
      </c>
      <c r="I47" s="288" t="s">
        <v>97</v>
      </c>
      <c r="J47" s="288" t="s">
        <v>751</v>
      </c>
      <c r="K47" s="11" t="str">
        <f t="shared" si="0"/>
        <v>https://www.acaps.org/country/El Salvador/crisis/Complex-crisis</v>
      </c>
      <c r="L47" s="11"/>
      <c r="M47" s="289" t="s">
        <v>3023</v>
      </c>
      <c r="N47" s="11" t="str">
        <f>IF(ISNONTEXT(M47),_xlfn.DAYS(About!$A$3,'Crisis info'!M47),"More than 2 years")</f>
        <v>More than 2 years</v>
      </c>
    </row>
    <row r="48" spans="1:14" ht="26.4" x14ac:dyDescent="0.3">
      <c r="A48" s="288" t="s">
        <v>2706</v>
      </c>
      <c r="B48" s="288"/>
      <c r="C48" s="288"/>
      <c r="D48" s="288" t="s">
        <v>101</v>
      </c>
      <c r="E48" s="288" t="s">
        <v>1158</v>
      </c>
      <c r="F48" s="288" t="s">
        <v>100</v>
      </c>
      <c r="G48" s="288" t="s">
        <v>1563</v>
      </c>
      <c r="H48" s="288" t="s">
        <v>751</v>
      </c>
      <c r="I48" s="288" t="s">
        <v>101</v>
      </c>
      <c r="J48" s="288" t="s">
        <v>751</v>
      </c>
      <c r="K48" s="11" t="str">
        <f t="shared" si="0"/>
        <v>https://www.acaps.org/country/Eritrea/crisis/Complex-crisis</v>
      </c>
      <c r="L48" s="11"/>
      <c r="M48" s="289" t="s">
        <v>3023</v>
      </c>
      <c r="N48" s="11" t="str">
        <f>IF(ISNONTEXT(M48),_xlfn.DAYS(About!$A$3,'Crisis info'!M48),"More than 2 years")</f>
        <v>More than 2 years</v>
      </c>
    </row>
    <row r="49" spans="1:14" ht="26.4" x14ac:dyDescent="0.3">
      <c r="A49" s="288" t="s">
        <v>642</v>
      </c>
      <c r="B49" s="288"/>
      <c r="C49" s="288"/>
      <c r="D49" s="288" t="s">
        <v>105</v>
      </c>
      <c r="E49" s="288" t="s">
        <v>1159</v>
      </c>
      <c r="F49" s="288" t="s">
        <v>104</v>
      </c>
      <c r="G49" s="288" t="s">
        <v>1563</v>
      </c>
      <c r="H49" s="288" t="s">
        <v>751</v>
      </c>
      <c r="I49" s="288" t="s">
        <v>105</v>
      </c>
      <c r="J49" s="288" t="s">
        <v>751</v>
      </c>
      <c r="K49" s="11" t="str">
        <f t="shared" si="0"/>
        <v>https://www.acaps.org/country/Ethiopia/crisis/Complex-crisis</v>
      </c>
      <c r="L49" s="11"/>
      <c r="M49" s="289" t="s">
        <v>3023</v>
      </c>
      <c r="N49" s="11" t="str">
        <f>IF(ISNONTEXT(M49),_xlfn.DAYS(About!$A$3,'Crisis info'!M49),"More than 2 years")</f>
        <v>More than 2 years</v>
      </c>
    </row>
    <row r="50" spans="1:14" x14ac:dyDescent="0.3">
      <c r="A50" s="288" t="s">
        <v>2383</v>
      </c>
      <c r="B50" s="288" t="s">
        <v>3030</v>
      </c>
      <c r="C50" s="288" t="s">
        <v>3030</v>
      </c>
      <c r="D50" s="288" t="s">
        <v>105</v>
      </c>
      <c r="E50" s="288" t="s">
        <v>2382</v>
      </c>
      <c r="F50" s="288" t="s">
        <v>104</v>
      </c>
      <c r="G50" s="288" t="s">
        <v>1563</v>
      </c>
      <c r="H50" s="288" t="s">
        <v>1356</v>
      </c>
      <c r="I50" s="288" t="s">
        <v>105</v>
      </c>
      <c r="J50" s="288" t="s">
        <v>1703</v>
      </c>
      <c r="K50" s="11" t="str">
        <f t="shared" si="0"/>
        <v>https://www.acaps.org/country/Ethiopia/crisis/Floods</v>
      </c>
      <c r="L50" s="11"/>
      <c r="M50" s="289">
        <v>43990</v>
      </c>
      <c r="N50" s="11">
        <f>IF(ISNONTEXT(M50),_xlfn.DAYS(About!$A$3,'Crisis info'!M50),"More than 2 years")</f>
        <v>206</v>
      </c>
    </row>
    <row r="51" spans="1:14" ht="26.4" x14ac:dyDescent="0.3">
      <c r="A51" s="288" t="s">
        <v>2496</v>
      </c>
      <c r="B51" s="288"/>
      <c r="C51" s="288"/>
      <c r="D51" s="288" t="s">
        <v>105</v>
      </c>
      <c r="E51" s="288" t="s">
        <v>2495</v>
      </c>
      <c r="F51" s="288" t="s">
        <v>104</v>
      </c>
      <c r="G51" s="288" t="s">
        <v>1563</v>
      </c>
      <c r="H51" s="288" t="s">
        <v>1357</v>
      </c>
      <c r="I51" s="288" t="s">
        <v>105</v>
      </c>
      <c r="J51" s="288" t="s">
        <v>2495</v>
      </c>
      <c r="K51" s="11" t="str">
        <f t="shared" si="0"/>
        <v>https://www.acaps.org/country/Ethiopia/crisis/International-Displacement</v>
      </c>
      <c r="L51" s="11"/>
      <c r="M51" s="289">
        <v>43837</v>
      </c>
      <c r="N51" s="11">
        <f>IF(ISNONTEXT(M51),_xlfn.DAYS(About!$A$3,'Crisis info'!M51),"More than 2 years")</f>
        <v>359</v>
      </c>
    </row>
    <row r="52" spans="1:14" x14ac:dyDescent="0.3">
      <c r="A52" s="288" t="s">
        <v>3877</v>
      </c>
      <c r="B52" s="288"/>
      <c r="C52" s="288"/>
      <c r="D52" s="288" t="s">
        <v>105</v>
      </c>
      <c r="E52" s="288" t="s">
        <v>3871</v>
      </c>
      <c r="F52" s="288" t="s">
        <v>104</v>
      </c>
      <c r="G52" s="288" t="s">
        <v>1563</v>
      </c>
      <c r="H52" s="288" t="s">
        <v>710</v>
      </c>
      <c r="I52" s="288" t="s">
        <v>105</v>
      </c>
      <c r="J52" s="288" t="s">
        <v>3883</v>
      </c>
      <c r="K52" s="11" t="str">
        <f>"https://www.acaps.org/country/"&amp;I52&amp;"/crisis/"&amp;SUBSTITUTE(J52," ","-")</f>
        <v>https://www.acaps.org/country/Ethiopia/crisis/Tigray-Crisis</v>
      </c>
      <c r="L52" s="11"/>
      <c r="M52" s="289">
        <v>44165</v>
      </c>
      <c r="N52" s="11">
        <f>IF(ISNONTEXT(M52),_xlfn.DAYS(About!$A$3,'Crisis info'!M52),"More than 2 years")</f>
        <v>31</v>
      </c>
    </row>
    <row r="53" spans="1:14" ht="26.4" x14ac:dyDescent="0.3">
      <c r="A53" s="288" t="s">
        <v>748</v>
      </c>
      <c r="B53" s="288"/>
      <c r="C53" s="288"/>
      <c r="D53" s="288" t="s">
        <v>123</v>
      </c>
      <c r="E53" s="288" t="s">
        <v>852</v>
      </c>
      <c r="F53" s="288" t="s">
        <v>122</v>
      </c>
      <c r="G53" s="288" t="s">
        <v>1564</v>
      </c>
      <c r="H53" s="288" t="s">
        <v>1357</v>
      </c>
      <c r="I53" s="288" t="s">
        <v>123</v>
      </c>
      <c r="J53" s="288" t="s">
        <v>1462</v>
      </c>
      <c r="K53" s="11" t="str">
        <f t="shared" si="0"/>
        <v>https://www.acaps.org/country/Greece/crisis/Mixed-Migration</v>
      </c>
      <c r="L53" s="11"/>
      <c r="M53" s="289" t="s">
        <v>3023</v>
      </c>
      <c r="N53" s="11" t="str">
        <f>IF(ISNONTEXT(M53),_xlfn.DAYS(About!$A$3,'Crisis info'!M53),"More than 2 years")</f>
        <v>More than 2 years</v>
      </c>
    </row>
    <row r="54" spans="1:14" ht="26.4" x14ac:dyDescent="0.3">
      <c r="A54" s="288" t="s">
        <v>1773</v>
      </c>
      <c r="B54" s="288"/>
      <c r="C54" s="288"/>
      <c r="D54" s="288" t="s">
        <v>127</v>
      </c>
      <c r="E54" s="288" t="s">
        <v>1160</v>
      </c>
      <c r="F54" s="288" t="s">
        <v>126</v>
      </c>
      <c r="G54" s="288" t="s">
        <v>1565</v>
      </c>
      <c r="H54" s="288" t="s">
        <v>751</v>
      </c>
      <c r="I54" s="288" t="s">
        <v>127</v>
      </c>
      <c r="J54" s="288" t="s">
        <v>751</v>
      </c>
      <c r="K54" s="11" t="str">
        <f t="shared" si="0"/>
        <v>https://www.acaps.org/country/Guatemala/crisis/Complex-crisis</v>
      </c>
      <c r="L54" s="11"/>
      <c r="M54" s="289" t="s">
        <v>3023</v>
      </c>
      <c r="N54" s="11" t="str">
        <f>IF(ISNONTEXT(M54),_xlfn.DAYS(About!$A$3,'Crisis info'!M54),"More than 2 years")</f>
        <v>More than 2 years</v>
      </c>
    </row>
    <row r="55" spans="1:14" ht="26.4" x14ac:dyDescent="0.3">
      <c r="A55" s="288" t="s">
        <v>3878</v>
      </c>
      <c r="B55" s="288"/>
      <c r="C55" s="288"/>
      <c r="D55" s="288" t="s">
        <v>127</v>
      </c>
      <c r="E55" s="288" t="s">
        <v>3872</v>
      </c>
      <c r="F55" s="288" t="s">
        <v>126</v>
      </c>
      <c r="G55" s="288" t="s">
        <v>1565</v>
      </c>
      <c r="H55" s="288" t="s">
        <v>1597</v>
      </c>
      <c r="I55" s="288" t="s">
        <v>127</v>
      </c>
      <c r="J55" s="288" t="s">
        <v>3882</v>
      </c>
      <c r="K55" s="11" t="str">
        <f>"https://www.acaps.org/country/"&amp;I55&amp;"/crisis/"&amp;SUBSTITUTE(J55," ","-")</f>
        <v>https://www.acaps.org/country/Guatemala/crisis/Hurricane-Eta/Iota</v>
      </c>
      <c r="L55" s="11" t="s">
        <v>3939</v>
      </c>
      <c r="M55" s="289">
        <v>44165</v>
      </c>
      <c r="N55" s="11">
        <f>IF(ISNONTEXT(M55),_xlfn.DAYS(About!$A$3,'Crisis info'!M55),"More than 2 years")</f>
        <v>31</v>
      </c>
    </row>
    <row r="56" spans="1:14" ht="26.4" x14ac:dyDescent="0.3">
      <c r="A56" s="288" t="s">
        <v>643</v>
      </c>
      <c r="B56" s="288"/>
      <c r="C56" s="288"/>
      <c r="D56" s="288" t="s">
        <v>134</v>
      </c>
      <c r="E56" s="288" t="s">
        <v>1161</v>
      </c>
      <c r="F56" s="288" t="s">
        <v>133</v>
      </c>
      <c r="G56" s="288" t="s">
        <v>1565</v>
      </c>
      <c r="H56" s="288" t="s">
        <v>751</v>
      </c>
      <c r="I56" s="288" t="s">
        <v>134</v>
      </c>
      <c r="J56" s="288" t="s">
        <v>751</v>
      </c>
      <c r="K56" s="11" t="str">
        <f t="shared" si="0"/>
        <v>https://www.acaps.org/country/Haiti/crisis/Complex-crisis</v>
      </c>
      <c r="L56" s="11"/>
      <c r="M56" s="289" t="s">
        <v>3023</v>
      </c>
      <c r="N56" s="11" t="str">
        <f>IF(ISNONTEXT(M56),_xlfn.DAYS(About!$A$3,'Crisis info'!M56),"More than 2 years")</f>
        <v>More than 2 years</v>
      </c>
    </row>
    <row r="57" spans="1:14" ht="26.4" x14ac:dyDescent="0.3">
      <c r="A57" s="288" t="s">
        <v>644</v>
      </c>
      <c r="B57" s="288"/>
      <c r="C57" s="288"/>
      <c r="D57" s="288" t="s">
        <v>136</v>
      </c>
      <c r="E57" s="288" t="s">
        <v>1162</v>
      </c>
      <c r="F57" s="288" t="s">
        <v>135</v>
      </c>
      <c r="G57" s="288" t="s">
        <v>1565</v>
      </c>
      <c r="H57" s="288" t="s">
        <v>751</v>
      </c>
      <c r="I57" s="288" t="s">
        <v>136</v>
      </c>
      <c r="J57" s="288" t="s">
        <v>751</v>
      </c>
      <c r="K57" s="11" t="str">
        <f t="shared" si="0"/>
        <v>https://www.acaps.org/country/Honduras/crisis/Complex-crisis</v>
      </c>
      <c r="L57" s="11"/>
      <c r="M57" s="289" t="s">
        <v>3023</v>
      </c>
      <c r="N57" s="11" t="str">
        <f>IF(ISNONTEXT(M57),_xlfn.DAYS(About!$A$3,'Crisis info'!M57),"More than 2 years")</f>
        <v>More than 2 years</v>
      </c>
    </row>
    <row r="58" spans="1:14" ht="26.4" x14ac:dyDescent="0.3">
      <c r="A58" s="288" t="s">
        <v>3879</v>
      </c>
      <c r="B58" s="288"/>
      <c r="C58" s="288"/>
      <c r="D58" s="288" t="s">
        <v>136</v>
      </c>
      <c r="E58" s="288" t="s">
        <v>3873</v>
      </c>
      <c r="F58" s="288" t="s">
        <v>135</v>
      </c>
      <c r="G58" s="288" t="s">
        <v>1565</v>
      </c>
      <c r="H58" s="288" t="s">
        <v>1597</v>
      </c>
      <c r="I58" s="288" t="s">
        <v>136</v>
      </c>
      <c r="J58" s="288" t="s">
        <v>3882</v>
      </c>
      <c r="K58" s="11" t="str">
        <f>"https://www.acaps.org/country/"&amp;I58&amp;"/crisis/"&amp;SUBSTITUTE(J58," ","-")</f>
        <v>https://www.acaps.org/country/Honduras/crisis/Hurricane-Eta/Iota</v>
      </c>
      <c r="L58" s="11" t="s">
        <v>3951</v>
      </c>
      <c r="M58" s="289">
        <v>44165</v>
      </c>
      <c r="N58" s="11">
        <f>IF(ISNONTEXT(M58),_xlfn.DAYS(About!$A$3,'Crisis info'!M58),"More than 2 years")</f>
        <v>31</v>
      </c>
    </row>
    <row r="59" spans="1:14" x14ac:dyDescent="0.3">
      <c r="A59" s="288" t="s">
        <v>2344</v>
      </c>
      <c r="B59" s="288"/>
      <c r="C59" s="288"/>
      <c r="D59" s="288" t="s">
        <v>142</v>
      </c>
      <c r="E59" s="288" t="s">
        <v>2343</v>
      </c>
      <c r="F59" s="288" t="s">
        <v>141</v>
      </c>
      <c r="G59" s="288" t="s">
        <v>1562</v>
      </c>
      <c r="H59" s="288" t="s">
        <v>2749</v>
      </c>
      <c r="I59" s="288" t="s">
        <v>142</v>
      </c>
      <c r="J59" s="288" t="s">
        <v>1777</v>
      </c>
      <c r="K59" s="11" t="str">
        <f t="shared" si="0"/>
        <v>https://www.acaps.org/country/India/crisis/Country-Level</v>
      </c>
      <c r="L59" s="11"/>
      <c r="M59" s="289">
        <v>43987</v>
      </c>
      <c r="N59" s="11">
        <f>IF(ISNONTEXT(M59),_xlfn.DAYS(About!$A$3,'Crisis info'!M59),"More than 2 years")</f>
        <v>209</v>
      </c>
    </row>
    <row r="60" spans="1:14" ht="26.4" x14ac:dyDescent="0.3">
      <c r="A60" s="288" t="s">
        <v>1274</v>
      </c>
      <c r="B60" s="288"/>
      <c r="C60" s="288"/>
      <c r="D60" s="288" t="s">
        <v>142</v>
      </c>
      <c r="E60" s="288" t="s">
        <v>1272</v>
      </c>
      <c r="F60" s="288" t="s">
        <v>141</v>
      </c>
      <c r="G60" s="288" t="s">
        <v>1562</v>
      </c>
      <c r="H60" s="288" t="s">
        <v>710</v>
      </c>
      <c r="I60" s="288" t="s">
        <v>142</v>
      </c>
      <c r="J60" s="288" t="s">
        <v>1481</v>
      </c>
      <c r="K60" s="11" t="str">
        <f t="shared" si="0"/>
        <v>https://www.acaps.org/country/India/crisis/Kashmir-conflict</v>
      </c>
      <c r="L60" s="288" t="s">
        <v>1313</v>
      </c>
      <c r="M60" s="289" t="s">
        <v>3023</v>
      </c>
      <c r="N60" s="11" t="str">
        <f>IF(ISNONTEXT(M60),_xlfn.DAYS(About!$A$3,'Crisis info'!M60),"More than 2 years")</f>
        <v>More than 2 years</v>
      </c>
    </row>
    <row r="61" spans="1:14" ht="26.4" x14ac:dyDescent="0.3">
      <c r="A61" s="288" t="s">
        <v>2346</v>
      </c>
      <c r="B61" s="288" t="s">
        <v>3032</v>
      </c>
      <c r="C61" s="288" t="s">
        <v>3032</v>
      </c>
      <c r="D61" s="288" t="s">
        <v>142</v>
      </c>
      <c r="E61" s="288" t="s">
        <v>2345</v>
      </c>
      <c r="F61" s="288" t="s">
        <v>141</v>
      </c>
      <c r="G61" s="288" t="s">
        <v>1562</v>
      </c>
      <c r="H61" s="288" t="s">
        <v>1597</v>
      </c>
      <c r="I61" s="288" t="s">
        <v>142</v>
      </c>
      <c r="J61" s="288" t="s">
        <v>2342</v>
      </c>
      <c r="K61" s="11" t="str">
        <f t="shared" si="0"/>
        <v>https://www.acaps.org/country/India/crisis/Cyclone-Amphan</v>
      </c>
      <c r="L61" s="11"/>
      <c r="M61" s="289">
        <v>43987</v>
      </c>
      <c r="N61" s="11">
        <f>IF(ISNONTEXT(M61),_xlfn.DAYS(About!$A$3,'Crisis info'!M61),"More than 2 years")</f>
        <v>209</v>
      </c>
    </row>
    <row r="62" spans="1:14" ht="26.4" x14ac:dyDescent="0.3">
      <c r="A62" s="288" t="s">
        <v>2584</v>
      </c>
      <c r="B62" s="288" t="s">
        <v>3031</v>
      </c>
      <c r="C62" s="288" t="s">
        <v>3031</v>
      </c>
      <c r="D62" s="288" t="s">
        <v>142</v>
      </c>
      <c r="E62" s="288" t="s">
        <v>2583</v>
      </c>
      <c r="F62" s="288" t="s">
        <v>141</v>
      </c>
      <c r="G62" s="288" t="s">
        <v>1562</v>
      </c>
      <c r="H62" s="288" t="s">
        <v>1356</v>
      </c>
      <c r="I62" s="288" t="s">
        <v>142</v>
      </c>
      <c r="J62" s="288" t="s">
        <v>2583</v>
      </c>
      <c r="K62" s="11" t="str">
        <f t="shared" si="0"/>
        <v>https://www.acaps.org/country/India/crisis/Floods-in-Assam</v>
      </c>
      <c r="L62" s="11"/>
      <c r="M62" s="289">
        <v>44020</v>
      </c>
      <c r="N62" s="11">
        <f>IF(ISNONTEXT(M62),_xlfn.DAYS(About!$A$3,'Crisis info'!M62),"More than 2 years")</f>
        <v>176</v>
      </c>
    </row>
    <row r="63" spans="1:14" ht="39.6" x14ac:dyDescent="0.3">
      <c r="A63" s="288" t="s">
        <v>1313</v>
      </c>
      <c r="B63" s="288"/>
      <c r="C63" s="288"/>
      <c r="D63" s="288" t="s">
        <v>1314</v>
      </c>
      <c r="E63" s="288" t="s">
        <v>1312</v>
      </c>
      <c r="F63" s="288" t="s">
        <v>1315</v>
      </c>
      <c r="G63" s="288" t="s">
        <v>1562</v>
      </c>
      <c r="H63" s="288" t="s">
        <v>1358</v>
      </c>
      <c r="I63" s="288" t="s">
        <v>142</v>
      </c>
      <c r="J63" s="288" t="s">
        <v>1312</v>
      </c>
      <c r="K63" s="11" t="str">
        <f t="shared" si="0"/>
        <v>https://www.acaps.org/country/India/crisis/Regional-Kashmir-conflict</v>
      </c>
      <c r="L63" s="288"/>
      <c r="M63" s="289" t="s">
        <v>3023</v>
      </c>
      <c r="N63" s="11" t="str">
        <f>IF(ISNONTEXT(M63),_xlfn.DAYS(About!$A$3,'Crisis info'!M63),"More than 2 years")</f>
        <v>More than 2 years</v>
      </c>
    </row>
    <row r="64" spans="1:14" ht="26.4" x14ac:dyDescent="0.3">
      <c r="A64" s="288" t="s">
        <v>1518</v>
      </c>
      <c r="B64" s="288"/>
      <c r="C64" s="288"/>
      <c r="D64" s="288" t="s">
        <v>144</v>
      </c>
      <c r="E64" s="288" t="s">
        <v>1517</v>
      </c>
      <c r="F64" s="288" t="s">
        <v>143</v>
      </c>
      <c r="G64" s="288" t="s">
        <v>1562</v>
      </c>
      <c r="H64" s="288" t="s">
        <v>710</v>
      </c>
      <c r="I64" s="288" t="s">
        <v>144</v>
      </c>
      <c r="J64" s="288" t="s">
        <v>1517</v>
      </c>
      <c r="K64" s="11" t="str">
        <f t="shared" si="0"/>
        <v>https://www.acaps.org/country/Indonesia/crisis/Papua-Conflict</v>
      </c>
      <c r="L64" s="11"/>
      <c r="M64" s="289">
        <v>43647</v>
      </c>
      <c r="N64" s="11">
        <f>IF(ISNONTEXT(M64),_xlfn.DAYS(About!$A$3,'Crisis info'!M64),"More than 2 years")</f>
        <v>549</v>
      </c>
    </row>
    <row r="65" spans="1:14" ht="26.4" x14ac:dyDescent="0.3">
      <c r="A65" s="288" t="s">
        <v>2448</v>
      </c>
      <c r="B65" s="288"/>
      <c r="C65" s="288"/>
      <c r="D65" s="288" t="s">
        <v>422</v>
      </c>
      <c r="E65" s="288" t="s">
        <v>2218</v>
      </c>
      <c r="F65" s="288" t="s">
        <v>145</v>
      </c>
      <c r="G65" s="288" t="s">
        <v>1566</v>
      </c>
      <c r="H65" s="288" t="s">
        <v>1357</v>
      </c>
      <c r="I65" s="288" t="s">
        <v>422</v>
      </c>
      <c r="J65" s="288" t="s">
        <v>2104</v>
      </c>
      <c r="K65" s="11" t="str">
        <f t="shared" si="0"/>
        <v>https://www.acaps.org/country/Iran/crisis/Afghan-Refugees</v>
      </c>
      <c r="L65" s="288" t="s">
        <v>632</v>
      </c>
      <c r="M65" s="289">
        <v>43920</v>
      </c>
      <c r="N65" s="11">
        <f>IF(ISNONTEXT(M65),_xlfn.DAYS(About!$A$3,'Crisis info'!M65),"More than 2 years")</f>
        <v>276</v>
      </c>
    </row>
    <row r="66" spans="1:14" x14ac:dyDescent="0.3">
      <c r="A66" s="288" t="s">
        <v>646</v>
      </c>
      <c r="B66" s="288"/>
      <c r="C66" s="288"/>
      <c r="D66" s="288" t="s">
        <v>147</v>
      </c>
      <c r="E66" s="288" t="s">
        <v>1235</v>
      </c>
      <c r="F66" s="288" t="s">
        <v>146</v>
      </c>
      <c r="G66" s="288" t="s">
        <v>1566</v>
      </c>
      <c r="H66" s="288" t="s">
        <v>2749</v>
      </c>
      <c r="I66" s="288" t="s">
        <v>147</v>
      </c>
      <c r="J66" s="288" t="s">
        <v>1465</v>
      </c>
      <c r="K66" s="11" t="str">
        <f t="shared" si="0"/>
        <v>https://www.acaps.org/country/Iraq/crisis/Country-level</v>
      </c>
      <c r="L66" s="11"/>
      <c r="M66" s="289" t="s">
        <v>3023</v>
      </c>
      <c r="N66" s="11" t="str">
        <f>IF(ISNONTEXT(M66),_xlfn.DAYS(About!$A$3,'Crisis info'!M66),"More than 2 years")</f>
        <v>More than 2 years</v>
      </c>
    </row>
    <row r="67" spans="1:14" x14ac:dyDescent="0.3">
      <c r="A67" s="288" t="s">
        <v>719</v>
      </c>
      <c r="B67" s="288"/>
      <c r="C67" s="288"/>
      <c r="D67" s="288" t="s">
        <v>147</v>
      </c>
      <c r="E67" s="288" t="s">
        <v>822</v>
      </c>
      <c r="F67" s="288" t="s">
        <v>146</v>
      </c>
      <c r="G67" s="288" t="s">
        <v>1566</v>
      </c>
      <c r="H67" s="288" t="s">
        <v>710</v>
      </c>
      <c r="I67" s="288" t="s">
        <v>147</v>
      </c>
      <c r="J67" s="288" t="s">
        <v>710</v>
      </c>
      <c r="K67" s="11" t="str">
        <f t="shared" si="0"/>
        <v>https://www.acaps.org/country/Iraq/crisis/Conflict</v>
      </c>
      <c r="L67" s="11"/>
      <c r="M67" s="289" t="s">
        <v>3023</v>
      </c>
      <c r="N67" s="11" t="str">
        <f>IF(ISNONTEXT(M67),_xlfn.DAYS(About!$A$3,'Crisis info'!M67),"More than 2 years")</f>
        <v>More than 2 years</v>
      </c>
    </row>
    <row r="68" spans="1:14" ht="26.4" x14ac:dyDescent="0.3">
      <c r="A68" s="288" t="s">
        <v>720</v>
      </c>
      <c r="B68" s="288"/>
      <c r="C68" s="288"/>
      <c r="D68" s="288" t="s">
        <v>147</v>
      </c>
      <c r="E68" s="288" t="s">
        <v>1163</v>
      </c>
      <c r="F68" s="288" t="s">
        <v>146</v>
      </c>
      <c r="G68" s="288" t="s">
        <v>1566</v>
      </c>
      <c r="H68" s="288" t="s">
        <v>1357</v>
      </c>
      <c r="I68" s="288" t="s">
        <v>147</v>
      </c>
      <c r="J68" s="288" t="s">
        <v>1473</v>
      </c>
      <c r="K68" s="11" t="str">
        <f t="shared" si="0"/>
        <v>https://www.acaps.org/country/Iraq/crisis/Syrian-Refugees</v>
      </c>
      <c r="L68" s="288" t="s">
        <v>654</v>
      </c>
      <c r="M68" s="289" t="s">
        <v>3023</v>
      </c>
      <c r="N68" s="11" t="str">
        <f>IF(ISNONTEXT(M68),_xlfn.DAYS(About!$A$3,'Crisis info'!M68),"More than 2 years")</f>
        <v>More than 2 years</v>
      </c>
    </row>
    <row r="69" spans="1:14" ht="26.4" x14ac:dyDescent="0.3">
      <c r="A69" s="288" t="s">
        <v>2713</v>
      </c>
      <c r="B69" s="288"/>
      <c r="C69" s="288"/>
      <c r="D69" s="288" t="s">
        <v>159</v>
      </c>
      <c r="E69" s="288" t="s">
        <v>1190</v>
      </c>
      <c r="F69" s="288" t="s">
        <v>158</v>
      </c>
      <c r="G69" s="288" t="s">
        <v>1566</v>
      </c>
      <c r="H69" s="288" t="s">
        <v>1357</v>
      </c>
      <c r="I69" s="288" t="s">
        <v>159</v>
      </c>
      <c r="J69" s="288" t="s">
        <v>1472</v>
      </c>
      <c r="K69" s="11" t="str">
        <f t="shared" si="0"/>
        <v>https://www.acaps.org/country/Jordan/crisis/Syrian-refugees</v>
      </c>
      <c r="L69" s="288" t="s">
        <v>654</v>
      </c>
      <c r="M69" s="289" t="s">
        <v>3023</v>
      </c>
      <c r="N69" s="11" t="str">
        <f>IF(ISNONTEXT(M69),_xlfn.DAYS(About!$A$3,'Crisis info'!M69),"More than 2 years")</f>
        <v>More than 2 years</v>
      </c>
    </row>
    <row r="70" spans="1:14" x14ac:dyDescent="0.3">
      <c r="A70" s="288" t="s">
        <v>1460</v>
      </c>
      <c r="B70" s="288"/>
      <c r="C70" s="288"/>
      <c r="D70" s="288" t="s">
        <v>163</v>
      </c>
      <c r="E70" s="288" t="s">
        <v>1459</v>
      </c>
      <c r="F70" s="288" t="s">
        <v>162</v>
      </c>
      <c r="G70" s="288" t="s">
        <v>1563</v>
      </c>
      <c r="H70" s="288" t="s">
        <v>2749</v>
      </c>
      <c r="I70" s="288" t="s">
        <v>163</v>
      </c>
      <c r="J70" s="288" t="s">
        <v>1465</v>
      </c>
      <c r="K70" s="11" t="str">
        <f t="shared" si="0"/>
        <v>https://www.acaps.org/country/Kenya/crisis/Country-level</v>
      </c>
      <c r="L70" s="11"/>
      <c r="M70" s="289">
        <v>43617</v>
      </c>
      <c r="N70" s="11">
        <f>IF(ISNONTEXT(M70),_xlfn.DAYS(About!$A$3,'Crisis info'!M70),"More than 2 years")</f>
        <v>579</v>
      </c>
    </row>
    <row r="71" spans="1:14" ht="26.4" x14ac:dyDescent="0.3">
      <c r="A71" s="288" t="s">
        <v>750</v>
      </c>
      <c r="B71" s="288"/>
      <c r="C71" s="288"/>
      <c r="D71" s="288" t="s">
        <v>163</v>
      </c>
      <c r="E71" s="288" t="s">
        <v>1164</v>
      </c>
      <c r="F71" s="288" t="s">
        <v>162</v>
      </c>
      <c r="G71" s="288" t="s">
        <v>1563</v>
      </c>
      <c r="H71" s="288" t="s">
        <v>1357</v>
      </c>
      <c r="I71" s="288" t="s">
        <v>163</v>
      </c>
      <c r="J71" s="288" t="s">
        <v>1474</v>
      </c>
      <c r="K71" s="11" t="str">
        <f t="shared" si="0"/>
        <v>https://www.acaps.org/country/Kenya/crisis/Refugee-situation</v>
      </c>
      <c r="L71" s="11"/>
      <c r="M71" s="289" t="s">
        <v>3023</v>
      </c>
      <c r="N71" s="11" t="str">
        <f>IF(ISNONTEXT(M71),_xlfn.DAYS(About!$A$3,'Crisis info'!M71),"More than 2 years")</f>
        <v>More than 2 years</v>
      </c>
    </row>
    <row r="72" spans="1:14" x14ac:dyDescent="0.3">
      <c r="A72" s="288" t="s">
        <v>1461</v>
      </c>
      <c r="B72" s="288" t="s">
        <v>3033</v>
      </c>
      <c r="C72" s="288" t="s">
        <v>3033</v>
      </c>
      <c r="D72" s="288" t="s">
        <v>163</v>
      </c>
      <c r="E72" s="288" t="s">
        <v>1491</v>
      </c>
      <c r="F72" s="288" t="s">
        <v>162</v>
      </c>
      <c r="G72" s="288" t="s">
        <v>1563</v>
      </c>
      <c r="H72" s="288" t="s">
        <v>711</v>
      </c>
      <c r="I72" s="288" t="s">
        <v>163</v>
      </c>
      <c r="J72" s="288" t="s">
        <v>711</v>
      </c>
      <c r="K72" s="11" t="str">
        <f t="shared" si="0"/>
        <v>https://www.acaps.org/country/Kenya/crisis/Drought</v>
      </c>
      <c r="L72" s="11"/>
      <c r="M72" s="289">
        <v>43647</v>
      </c>
      <c r="N72" s="11">
        <f>IF(ISNONTEXT(M72),_xlfn.DAYS(About!$A$3,'Crisis info'!M72),"More than 2 years")</f>
        <v>549</v>
      </c>
    </row>
    <row r="73" spans="1:14" ht="26.4" x14ac:dyDescent="0.3">
      <c r="A73" s="288" t="s">
        <v>2449</v>
      </c>
      <c r="B73" s="288"/>
      <c r="C73" s="288"/>
      <c r="D73" s="288" t="s">
        <v>163</v>
      </c>
      <c r="E73" s="288" t="s">
        <v>2219</v>
      </c>
      <c r="F73" s="288" t="s">
        <v>162</v>
      </c>
      <c r="G73" s="288" t="s">
        <v>1563</v>
      </c>
      <c r="H73" s="288" t="s">
        <v>1356</v>
      </c>
      <c r="I73" s="288" t="s">
        <v>163</v>
      </c>
      <c r="J73" s="288" t="s">
        <v>2220</v>
      </c>
      <c r="K73" s="11" t="str">
        <f t="shared" si="0"/>
        <v>https://www.acaps.org/country/Kenya/crisis/Flooding-and-Landslides</v>
      </c>
      <c r="L73" s="11"/>
      <c r="M73" s="289">
        <v>43949</v>
      </c>
      <c r="N73" s="11">
        <f>IF(ISNONTEXT(M73),_xlfn.DAYS(About!$A$3,'Crisis info'!M73),"More than 2 years")</f>
        <v>247</v>
      </c>
    </row>
    <row r="74" spans="1:14" ht="26.4" x14ac:dyDescent="0.3">
      <c r="A74" s="288" t="s">
        <v>1774</v>
      </c>
      <c r="B74" s="288"/>
      <c r="C74" s="288"/>
      <c r="D74" s="288" t="s">
        <v>174</v>
      </c>
      <c r="E74" s="288" t="s">
        <v>1166</v>
      </c>
      <c r="F74" s="288" t="s">
        <v>173</v>
      </c>
      <c r="G74" s="288" t="s">
        <v>1566</v>
      </c>
      <c r="H74" s="288" t="s">
        <v>1357</v>
      </c>
      <c r="I74" s="288" t="s">
        <v>174</v>
      </c>
      <c r="J74" s="288" t="s">
        <v>1472</v>
      </c>
      <c r="K74" s="11" t="str">
        <f t="shared" si="0"/>
        <v>https://www.acaps.org/country/Lebanon/crisis/Syrian-refugees</v>
      </c>
      <c r="L74" s="288" t="s">
        <v>654</v>
      </c>
      <c r="M74" s="289" t="s">
        <v>3023</v>
      </c>
      <c r="N74" s="11" t="str">
        <f>IF(ISNONTEXT(M74),_xlfn.DAYS(About!$A$3,'Crisis info'!M74),"More than 2 years")</f>
        <v>More than 2 years</v>
      </c>
    </row>
    <row r="75" spans="1:14" ht="26.4" x14ac:dyDescent="0.3">
      <c r="A75" s="288" t="s">
        <v>2450</v>
      </c>
      <c r="B75" s="288"/>
      <c r="C75" s="288"/>
      <c r="D75" s="288" t="s">
        <v>174</v>
      </c>
      <c r="E75" s="288" t="s">
        <v>2222</v>
      </c>
      <c r="F75" s="288" t="s">
        <v>173</v>
      </c>
      <c r="G75" s="288" t="s">
        <v>1566</v>
      </c>
      <c r="H75" s="288" t="s">
        <v>1359</v>
      </c>
      <c r="I75" s="288" t="s">
        <v>174</v>
      </c>
      <c r="J75" s="288" t="s">
        <v>1479</v>
      </c>
      <c r="K75" s="11" t="str">
        <f t="shared" si="0"/>
        <v>https://www.acaps.org/country/Lebanon/crisis/Socioeconomic-crisis</v>
      </c>
      <c r="L75" s="11"/>
      <c r="M75" s="289">
        <v>43950</v>
      </c>
      <c r="N75" s="11">
        <f>IF(ISNONTEXT(M75),_xlfn.DAYS(About!$A$3,'Crisis info'!M75),"More than 2 years")</f>
        <v>246</v>
      </c>
    </row>
    <row r="76" spans="1:14" ht="26.4" x14ac:dyDescent="0.3">
      <c r="A76" s="288" t="s">
        <v>2721</v>
      </c>
      <c r="B76" s="288" t="s">
        <v>3040</v>
      </c>
      <c r="C76" s="288" t="s">
        <v>3040</v>
      </c>
      <c r="D76" s="288" t="s">
        <v>174</v>
      </c>
      <c r="E76" s="288" t="s">
        <v>2632</v>
      </c>
      <c r="F76" s="288" t="s">
        <v>173</v>
      </c>
      <c r="G76" s="288" t="s">
        <v>1566</v>
      </c>
      <c r="H76" s="288" t="s">
        <v>2750</v>
      </c>
      <c r="I76" s="288" t="s">
        <v>174</v>
      </c>
      <c r="J76" s="288" t="s">
        <v>2722</v>
      </c>
      <c r="K76" s="11" t="str">
        <f t="shared" si="0"/>
        <v>https://www.acaps.org/country/Lebanon/crisis/Beirut-Explosion</v>
      </c>
      <c r="L76" s="11"/>
      <c r="M76" s="289">
        <v>44064</v>
      </c>
      <c r="N76" s="11">
        <f>IF(ISNONTEXT(M76),_xlfn.DAYS(About!$A$3,'Crisis info'!M76),"More than 2 years")</f>
        <v>132</v>
      </c>
    </row>
    <row r="77" spans="1:14" x14ac:dyDescent="0.3">
      <c r="A77" s="288" t="s">
        <v>744</v>
      </c>
      <c r="B77" s="288"/>
      <c r="C77" s="288"/>
      <c r="D77" s="288" t="s">
        <v>176</v>
      </c>
      <c r="E77" s="288" t="s">
        <v>848</v>
      </c>
      <c r="F77" s="288" t="s">
        <v>175</v>
      </c>
      <c r="G77" s="288" t="s">
        <v>1563</v>
      </c>
      <c r="H77" s="288" t="s">
        <v>711</v>
      </c>
      <c r="I77" s="288" t="s">
        <v>176</v>
      </c>
      <c r="J77" s="288" t="s">
        <v>711</v>
      </c>
      <c r="K77" s="11" t="str">
        <f t="shared" si="0"/>
        <v>https://www.acaps.org/country/Lesotho/crisis/Drought</v>
      </c>
      <c r="L77" s="288" t="s">
        <v>2101</v>
      </c>
      <c r="M77" s="289" t="s">
        <v>3023</v>
      </c>
      <c r="N77" s="11" t="str">
        <f>IF(ISNONTEXT(M77),_xlfn.DAYS(About!$A$3,'Crisis info'!M77),"More than 2 years")</f>
        <v>More than 2 years</v>
      </c>
    </row>
    <row r="78" spans="1:14" ht="66" x14ac:dyDescent="0.3">
      <c r="A78" s="288" t="s">
        <v>2101</v>
      </c>
      <c r="B78" s="288"/>
      <c r="C78" s="288"/>
      <c r="D78" s="288" t="s">
        <v>2100</v>
      </c>
      <c r="E78" s="288" t="s">
        <v>2078</v>
      </c>
      <c r="F78" s="288" t="s">
        <v>2102</v>
      </c>
      <c r="G78" s="288" t="s">
        <v>1563</v>
      </c>
      <c r="H78" s="288" t="s">
        <v>1358</v>
      </c>
      <c r="I78" s="288" t="s">
        <v>176</v>
      </c>
      <c r="J78" s="288" t="s">
        <v>2078</v>
      </c>
      <c r="K78" s="11" t="str">
        <f t="shared" si="0"/>
        <v>https://www.acaps.org/country/Lesotho/crisis/Southern-Africa-Regional-Food-Security-Crisis</v>
      </c>
      <c r="L78" s="11"/>
      <c r="M78" s="289">
        <v>44014</v>
      </c>
      <c r="N78" s="11">
        <f>IF(ISNONTEXT(M78),_xlfn.DAYS(About!$A$3,'Crisis info'!M78),"More than 2 years")</f>
        <v>182</v>
      </c>
    </row>
    <row r="79" spans="1:14" ht="26.4" x14ac:dyDescent="0.3">
      <c r="A79" s="288" t="s">
        <v>647</v>
      </c>
      <c r="B79" s="288"/>
      <c r="C79" s="288"/>
      <c r="D79" s="288" t="s">
        <v>180</v>
      </c>
      <c r="E79" s="288" t="s">
        <v>1168</v>
      </c>
      <c r="F79" s="288" t="s">
        <v>179</v>
      </c>
      <c r="G79" s="288" t="s">
        <v>1563</v>
      </c>
      <c r="H79" s="288" t="s">
        <v>2749</v>
      </c>
      <c r="I79" s="288" t="s">
        <v>180</v>
      </c>
      <c r="J79" s="288" t="s">
        <v>751</v>
      </c>
      <c r="K79" s="11" t="str">
        <f t="shared" ref="K79:K145" si="1">"https://www.acaps.org/country/"&amp;I79&amp;"/crisis/"&amp;SUBSTITUTE(J79," ","-")</f>
        <v>https://www.acaps.org/country/Libya/crisis/Complex-crisis</v>
      </c>
      <c r="L79" s="11"/>
      <c r="M79" s="289" t="s">
        <v>3023</v>
      </c>
      <c r="N79" s="11" t="str">
        <f>IF(ISNONTEXT(M79),_xlfn.DAYS(About!$A$3,'Crisis info'!M79),"More than 2 years")</f>
        <v>More than 2 years</v>
      </c>
    </row>
    <row r="80" spans="1:14" ht="26.4" x14ac:dyDescent="0.3">
      <c r="A80" s="288" t="s">
        <v>921</v>
      </c>
      <c r="B80" s="288"/>
      <c r="C80" s="288"/>
      <c r="D80" s="288" t="s">
        <v>180</v>
      </c>
      <c r="E80" s="288" t="s">
        <v>856</v>
      </c>
      <c r="F80" s="288" t="s">
        <v>179</v>
      </c>
      <c r="G80" s="288" t="s">
        <v>1563</v>
      </c>
      <c r="H80" s="288" t="s">
        <v>1357</v>
      </c>
      <c r="I80" s="288" t="s">
        <v>180</v>
      </c>
      <c r="J80" s="288" t="s">
        <v>1462</v>
      </c>
      <c r="K80" s="11" t="str">
        <f t="shared" si="1"/>
        <v>https://www.acaps.org/country/Libya/crisis/Mixed-Migration</v>
      </c>
      <c r="L80" s="11"/>
      <c r="M80" s="289" t="s">
        <v>3023</v>
      </c>
      <c r="N80" s="11" t="str">
        <f>IF(ISNONTEXT(M80),_xlfn.DAYS(About!$A$3,'Crisis info'!M80),"More than 2 years")</f>
        <v>More than 2 years</v>
      </c>
    </row>
    <row r="81" spans="1:14" x14ac:dyDescent="0.3">
      <c r="A81" s="288" t="s">
        <v>2714</v>
      </c>
      <c r="B81" s="288"/>
      <c r="C81" s="288"/>
      <c r="D81" s="288" t="s">
        <v>189</v>
      </c>
      <c r="E81" s="288" t="s">
        <v>845</v>
      </c>
      <c r="F81" s="288" t="s">
        <v>188</v>
      </c>
      <c r="G81" s="288" t="s">
        <v>1563</v>
      </c>
      <c r="H81" s="288" t="s">
        <v>711</v>
      </c>
      <c r="I81" s="288" t="s">
        <v>189</v>
      </c>
      <c r="J81" s="288" t="s">
        <v>711</v>
      </c>
      <c r="K81" s="11" t="str">
        <f t="shared" si="1"/>
        <v>https://www.acaps.org/country/Madagascar/crisis/Drought</v>
      </c>
      <c r="L81" s="288" t="s">
        <v>2101</v>
      </c>
      <c r="M81" s="289" t="s">
        <v>3023</v>
      </c>
      <c r="N81" s="11" t="str">
        <f>IF(ISNONTEXT(M81),_xlfn.DAYS(About!$A$3,'Crisis info'!M81),"More than 2 years")</f>
        <v>More than 2 years</v>
      </c>
    </row>
    <row r="82" spans="1:14" x14ac:dyDescent="0.3">
      <c r="A82" s="288" t="s">
        <v>2715</v>
      </c>
      <c r="B82" s="288"/>
      <c r="C82" s="288"/>
      <c r="D82" s="288" t="s">
        <v>191</v>
      </c>
      <c r="E82" s="288" t="s">
        <v>1521</v>
      </c>
      <c r="F82" s="288" t="s">
        <v>190</v>
      </c>
      <c r="G82" s="288" t="s">
        <v>1563</v>
      </c>
      <c r="H82" s="288" t="s">
        <v>751</v>
      </c>
      <c r="I82" s="288" t="s">
        <v>191</v>
      </c>
      <c r="J82" s="288" t="s">
        <v>1482</v>
      </c>
      <c r="K82" s="11" t="str">
        <f t="shared" si="1"/>
        <v>https://www.acaps.org/country/Malawi/crisis/Complex</v>
      </c>
      <c r="L82" s="288" t="s">
        <v>2101</v>
      </c>
      <c r="M82" s="289" t="s">
        <v>3023</v>
      </c>
      <c r="N82" s="11" t="str">
        <f>IF(ISNONTEXT(M82),_xlfn.DAYS(About!$A$3,'Crisis info'!M82),"More than 2 years")</f>
        <v>More than 2 years</v>
      </c>
    </row>
    <row r="83" spans="1:14" ht="26.4" x14ac:dyDescent="0.3">
      <c r="A83" s="288" t="s">
        <v>648</v>
      </c>
      <c r="B83" s="288"/>
      <c r="C83" s="288"/>
      <c r="D83" s="288" t="s">
        <v>197</v>
      </c>
      <c r="E83" s="288" t="s">
        <v>1170</v>
      </c>
      <c r="F83" s="288" t="s">
        <v>196</v>
      </c>
      <c r="G83" s="288" t="s">
        <v>1563</v>
      </c>
      <c r="H83" s="288" t="s">
        <v>751</v>
      </c>
      <c r="I83" s="288" t="s">
        <v>197</v>
      </c>
      <c r="J83" s="288" t="s">
        <v>751</v>
      </c>
      <c r="K83" s="11" t="str">
        <f t="shared" si="1"/>
        <v>https://www.acaps.org/country/Mali/crisis/Complex-crisis</v>
      </c>
      <c r="L83" s="11"/>
      <c r="M83" s="289" t="s">
        <v>3023</v>
      </c>
      <c r="N83" s="11" t="str">
        <f>IF(ISNONTEXT(M83),_xlfn.DAYS(About!$A$3,'Crisis info'!M83),"More than 2 years")</f>
        <v>More than 2 years</v>
      </c>
    </row>
    <row r="84" spans="1:14" ht="26.4" x14ac:dyDescent="0.3">
      <c r="A84" s="288" t="s">
        <v>736</v>
      </c>
      <c r="B84" s="288"/>
      <c r="C84" s="288"/>
      <c r="D84" s="288" t="s">
        <v>203</v>
      </c>
      <c r="E84" s="288" t="s">
        <v>1139</v>
      </c>
      <c r="F84" s="288" t="s">
        <v>202</v>
      </c>
      <c r="G84" s="288" t="s">
        <v>1563</v>
      </c>
      <c r="H84" s="288" t="s">
        <v>1357</v>
      </c>
      <c r="I84" s="288" t="s">
        <v>203</v>
      </c>
      <c r="J84" s="288" t="s">
        <v>1475</v>
      </c>
      <c r="K84" s="11" t="str">
        <f t="shared" si="1"/>
        <v>https://www.acaps.org/country/Mauritania/crisis/Malian-refugees</v>
      </c>
      <c r="L84" s="288" t="s">
        <v>648</v>
      </c>
      <c r="M84" s="289" t="s">
        <v>3023</v>
      </c>
      <c r="N84" s="11" t="str">
        <f>IF(ISNONTEXT(M84),_xlfn.DAYS(About!$A$3,'Crisis info'!M84),"More than 2 years")</f>
        <v>More than 2 years</v>
      </c>
    </row>
    <row r="85" spans="1:14" x14ac:dyDescent="0.3">
      <c r="A85" s="288" t="s">
        <v>737</v>
      </c>
      <c r="B85" s="288"/>
      <c r="C85" s="288"/>
      <c r="D85" s="288" t="s">
        <v>203</v>
      </c>
      <c r="E85" s="288" t="s">
        <v>2662</v>
      </c>
      <c r="F85" s="288" t="s">
        <v>202</v>
      </c>
      <c r="G85" s="288" t="s">
        <v>1563</v>
      </c>
      <c r="H85" s="288" t="s">
        <v>711</v>
      </c>
      <c r="I85" s="288" t="s">
        <v>203</v>
      </c>
      <c r="J85" s="288" t="s">
        <v>1360</v>
      </c>
      <c r="K85" s="11" t="str">
        <f t="shared" si="1"/>
        <v>https://www.acaps.org/country/Mauritania/crisis/Food-security</v>
      </c>
      <c r="L85" s="11"/>
      <c r="M85" s="289" t="s">
        <v>3023</v>
      </c>
      <c r="N85" s="11" t="str">
        <f>IF(ISNONTEXT(M85),_xlfn.DAYS(About!$A$3,'Crisis info'!M85),"More than 2 years")</f>
        <v>More than 2 years</v>
      </c>
    </row>
    <row r="86" spans="1:14" x14ac:dyDescent="0.3">
      <c r="A86" s="288" t="s">
        <v>1776</v>
      </c>
      <c r="B86" s="288"/>
      <c r="C86" s="288"/>
      <c r="D86" s="288" t="s">
        <v>207</v>
      </c>
      <c r="E86" s="288" t="s">
        <v>1775</v>
      </c>
      <c r="F86" s="288" t="s">
        <v>206</v>
      </c>
      <c r="G86" s="288" t="s">
        <v>1565</v>
      </c>
      <c r="H86" s="288" t="s">
        <v>2749</v>
      </c>
      <c r="I86" s="288" t="s">
        <v>207</v>
      </c>
      <c r="J86" s="288" t="s">
        <v>1777</v>
      </c>
      <c r="K86" s="11" t="str">
        <f t="shared" si="1"/>
        <v>https://www.acaps.org/country/Mexico/crisis/Country-Level</v>
      </c>
      <c r="L86" s="11"/>
      <c r="M86" s="289">
        <v>43801</v>
      </c>
      <c r="N86" s="11">
        <f>IF(ISNONTEXT(M86),_xlfn.DAYS(About!$A$3,'Crisis info'!M86),"More than 2 years")</f>
        <v>395</v>
      </c>
    </row>
    <row r="87" spans="1:14" ht="26.4" x14ac:dyDescent="0.3">
      <c r="A87" s="288" t="s">
        <v>1671</v>
      </c>
      <c r="B87" s="288"/>
      <c r="C87" s="288"/>
      <c r="D87" s="288" t="s">
        <v>207</v>
      </c>
      <c r="E87" s="288" t="s">
        <v>1778</v>
      </c>
      <c r="F87" s="288" t="s">
        <v>206</v>
      </c>
      <c r="G87" s="288" t="s">
        <v>1565</v>
      </c>
      <c r="H87" s="288" t="s">
        <v>1361</v>
      </c>
      <c r="I87" s="288" t="s">
        <v>207</v>
      </c>
      <c r="J87" s="288" t="s">
        <v>1672</v>
      </c>
      <c r="K87" s="11" t="str">
        <f t="shared" si="1"/>
        <v>https://www.acaps.org/country/Mexico/crisis/Criminal-Violence</v>
      </c>
      <c r="L87" s="11"/>
      <c r="M87" s="289">
        <v>43801</v>
      </c>
      <c r="N87" s="11">
        <f>IF(ISNONTEXT(M87),_xlfn.DAYS(About!$A$3,'Crisis info'!M87),"More than 2 years")</f>
        <v>395</v>
      </c>
    </row>
    <row r="88" spans="1:14" ht="26.4" x14ac:dyDescent="0.3">
      <c r="A88" s="288" t="s">
        <v>1673</v>
      </c>
      <c r="B88" s="288"/>
      <c r="C88" s="288"/>
      <c r="D88" s="288" t="s">
        <v>207</v>
      </c>
      <c r="E88" s="288" t="s">
        <v>1779</v>
      </c>
      <c r="F88" s="288" t="s">
        <v>206</v>
      </c>
      <c r="G88" s="288" t="s">
        <v>1565</v>
      </c>
      <c r="H88" s="288" t="s">
        <v>1357</v>
      </c>
      <c r="I88" s="288" t="s">
        <v>207</v>
      </c>
      <c r="J88" s="288" t="s">
        <v>1462</v>
      </c>
      <c r="K88" s="11" t="str">
        <f t="shared" si="1"/>
        <v>https://www.acaps.org/country/Mexico/crisis/Mixed-Migration</v>
      </c>
      <c r="L88" s="11"/>
      <c r="M88" s="289">
        <v>43801</v>
      </c>
      <c r="N88" s="11">
        <f>IF(ISNONTEXT(M88),_xlfn.DAYS(About!$A$3,'Crisis info'!M88),"More than 2 years")</f>
        <v>395</v>
      </c>
    </row>
    <row r="89" spans="1:14" ht="26.4" x14ac:dyDescent="0.3">
      <c r="A89" s="288" t="s">
        <v>3880</v>
      </c>
      <c r="B89" s="288"/>
      <c r="C89" s="288"/>
      <c r="D89" s="288" t="s">
        <v>207</v>
      </c>
      <c r="E89" s="288" t="s">
        <v>3874</v>
      </c>
      <c r="F89" s="288" t="s">
        <v>206</v>
      </c>
      <c r="G89" s="288" t="s">
        <v>1565</v>
      </c>
      <c r="H89" s="288" t="s">
        <v>1597</v>
      </c>
      <c r="I89" s="288" t="s">
        <v>207</v>
      </c>
      <c r="J89" s="288" t="s">
        <v>3882</v>
      </c>
      <c r="K89" s="11" t="str">
        <f>"https://www.acaps.org/country/"&amp;I89&amp;"/crisis/"&amp;SUBSTITUTE(J89," ","-")</f>
        <v>https://www.acaps.org/country/Mexico/crisis/Hurricane-Eta/Iota</v>
      </c>
      <c r="L89" s="11" t="s">
        <v>3953</v>
      </c>
      <c r="M89" s="289">
        <v>44165</v>
      </c>
      <c r="N89" s="11">
        <f>IF(ISNONTEXT(M89),_xlfn.DAYS(About!$A$3,'Crisis info'!M89),"More than 2 years")</f>
        <v>31</v>
      </c>
    </row>
    <row r="90" spans="1:14" ht="26.4" x14ac:dyDescent="0.3">
      <c r="A90" s="288" t="s">
        <v>746</v>
      </c>
      <c r="B90" s="288"/>
      <c r="C90" s="288"/>
      <c r="D90" s="288" t="s">
        <v>215</v>
      </c>
      <c r="E90" s="288" t="s">
        <v>850</v>
      </c>
      <c r="F90" s="288" t="s">
        <v>214</v>
      </c>
      <c r="G90" s="288" t="s">
        <v>1563</v>
      </c>
      <c r="H90" s="288" t="s">
        <v>1357</v>
      </c>
      <c r="I90" s="288" t="s">
        <v>215</v>
      </c>
      <c r="J90" s="288" t="s">
        <v>1462</v>
      </c>
      <c r="K90" s="11" t="str">
        <f t="shared" si="1"/>
        <v>https://www.acaps.org/country/Morocco/crisis/Mixed-Migration</v>
      </c>
      <c r="L90" s="11"/>
      <c r="M90" s="289" t="s">
        <v>3023</v>
      </c>
      <c r="N90" s="11" t="str">
        <f>IF(ISNONTEXT(M90),_xlfn.DAYS(About!$A$3,'Crisis info'!M90),"More than 2 years")</f>
        <v>More than 2 years</v>
      </c>
    </row>
    <row r="91" spans="1:14" ht="39.6" x14ac:dyDescent="0.3">
      <c r="A91" s="288" t="s">
        <v>2707</v>
      </c>
      <c r="B91" s="288"/>
      <c r="C91" s="288"/>
      <c r="D91" s="288" t="s">
        <v>217</v>
      </c>
      <c r="E91" s="288" t="s">
        <v>1541</v>
      </c>
      <c r="F91" s="288" t="s">
        <v>216</v>
      </c>
      <c r="G91" s="288" t="s">
        <v>1563</v>
      </c>
      <c r="H91" s="288" t="s">
        <v>751</v>
      </c>
      <c r="I91" s="288" t="s">
        <v>217</v>
      </c>
      <c r="J91" s="288" t="s">
        <v>1541</v>
      </c>
      <c r="K91" s="11" t="str">
        <f t="shared" si="1"/>
        <v>https://www.acaps.org/country/Mozambique/crisis/Complex-crisis-in-Mozambique</v>
      </c>
      <c r="L91" s="11"/>
      <c r="M91" s="289">
        <v>44014</v>
      </c>
      <c r="N91" s="11">
        <f>IF(ISNONTEXT(M91),_xlfn.DAYS(About!$A$3,'Crisis info'!M91),"More than 2 years")</f>
        <v>182</v>
      </c>
    </row>
    <row r="92" spans="1:14" ht="39.6" x14ac:dyDescent="0.3">
      <c r="A92" s="288" t="s">
        <v>2716</v>
      </c>
      <c r="B92" s="288"/>
      <c r="C92" s="288"/>
      <c r="D92" s="288" t="s">
        <v>217</v>
      </c>
      <c r="E92" s="288" t="s">
        <v>1229</v>
      </c>
      <c r="F92" s="288" t="s">
        <v>216</v>
      </c>
      <c r="G92" s="288" t="s">
        <v>1563</v>
      </c>
      <c r="H92" s="288" t="s">
        <v>1361</v>
      </c>
      <c r="I92" s="288" t="s">
        <v>217</v>
      </c>
      <c r="J92" s="288" t="s">
        <v>1476</v>
      </c>
      <c r="K92" s="11" t="str">
        <f t="shared" si="1"/>
        <v>https://www.acaps.org/country/Mozambique/crisis/Violent-Insurgency-in-Cabo-Delgado</v>
      </c>
      <c r="L92" s="11"/>
      <c r="M92" s="289">
        <v>44014</v>
      </c>
      <c r="N92" s="11">
        <f>IF(ISNONTEXT(M92),_xlfn.DAYS(About!$A$3,'Crisis info'!M92),"More than 2 years")</f>
        <v>182</v>
      </c>
    </row>
    <row r="93" spans="1:14" ht="39.6" x14ac:dyDescent="0.3">
      <c r="A93" s="288" t="s">
        <v>2451</v>
      </c>
      <c r="B93" s="288"/>
      <c r="C93" s="288"/>
      <c r="D93" s="288" t="s">
        <v>217</v>
      </c>
      <c r="E93" s="288" t="s">
        <v>2036</v>
      </c>
      <c r="F93" s="288" t="s">
        <v>216</v>
      </c>
      <c r="G93" s="288" t="s">
        <v>1563</v>
      </c>
      <c r="H93" s="288" t="s">
        <v>2081</v>
      </c>
      <c r="I93" s="288" t="s">
        <v>217</v>
      </c>
      <c r="J93" s="288" t="s">
        <v>2036</v>
      </c>
      <c r="K93" s="11" t="str">
        <f t="shared" si="1"/>
        <v>https://www.acaps.org/country/Mozambique/crisis/Food-Security-Crisis-in-Mozambique</v>
      </c>
      <c r="L93" s="288" t="s">
        <v>2101</v>
      </c>
      <c r="M93" s="289">
        <v>44014</v>
      </c>
      <c r="N93" s="11">
        <f>IF(ISNONTEXT(M93),_xlfn.DAYS(About!$A$3,'Crisis info'!M93),"More than 2 years")</f>
        <v>182</v>
      </c>
    </row>
    <row r="94" spans="1:14" x14ac:dyDescent="0.3">
      <c r="A94" s="288" t="s">
        <v>649</v>
      </c>
      <c r="B94" s="288"/>
      <c r="C94" s="288"/>
      <c r="D94" s="288" t="s">
        <v>362</v>
      </c>
      <c r="E94" s="288" t="s">
        <v>1236</v>
      </c>
      <c r="F94" s="288" t="s">
        <v>218</v>
      </c>
      <c r="G94" s="288" t="s">
        <v>1562</v>
      </c>
      <c r="H94" s="288" t="s">
        <v>2749</v>
      </c>
      <c r="I94" s="288" t="s">
        <v>362</v>
      </c>
      <c r="J94" s="288" t="s">
        <v>1465</v>
      </c>
      <c r="K94" s="11" t="str">
        <f t="shared" si="1"/>
        <v>https://www.acaps.org/country/Myanmar/crisis/Country-level</v>
      </c>
      <c r="L94" s="11"/>
      <c r="M94" s="289" t="s">
        <v>3023</v>
      </c>
      <c r="N94" s="11" t="str">
        <f>IF(ISNONTEXT(M94),_xlfn.DAYS(About!$A$3,'Crisis info'!M94),"More than 2 years")</f>
        <v>More than 2 years</v>
      </c>
    </row>
    <row r="95" spans="1:14" ht="26.4" x14ac:dyDescent="0.3">
      <c r="A95" s="288" t="s">
        <v>724</v>
      </c>
      <c r="B95" s="288"/>
      <c r="C95" s="288"/>
      <c r="D95" s="288" t="s">
        <v>362</v>
      </c>
      <c r="E95" s="288" t="s">
        <v>713</v>
      </c>
      <c r="F95" s="288" t="s">
        <v>218</v>
      </c>
      <c r="G95" s="288" t="s">
        <v>1562</v>
      </c>
      <c r="H95" s="288" t="s">
        <v>710</v>
      </c>
      <c r="I95" s="288" t="s">
        <v>362</v>
      </c>
      <c r="J95" s="288" t="s">
        <v>1477</v>
      </c>
      <c r="K95" s="11" t="str">
        <f t="shared" si="1"/>
        <v>https://www.acaps.org/country/Myanmar/crisis/Rakhine-conflict</v>
      </c>
      <c r="L95" s="11"/>
      <c r="M95" s="289" t="s">
        <v>3023</v>
      </c>
      <c r="N95" s="11" t="str">
        <f>IF(ISNONTEXT(M95),_xlfn.DAYS(About!$A$3,'Crisis info'!M95),"More than 2 years")</f>
        <v>More than 2 years</v>
      </c>
    </row>
    <row r="96" spans="1:14" ht="26.4" x14ac:dyDescent="0.3">
      <c r="A96" s="288" t="s">
        <v>725</v>
      </c>
      <c r="B96" s="288"/>
      <c r="C96" s="288"/>
      <c r="D96" s="288" t="s">
        <v>362</v>
      </c>
      <c r="E96" s="288" t="s">
        <v>714</v>
      </c>
      <c r="F96" s="288" t="s">
        <v>218</v>
      </c>
      <c r="G96" s="288" t="s">
        <v>1562</v>
      </c>
      <c r="H96" s="288" t="s">
        <v>710</v>
      </c>
      <c r="I96" s="288" t="s">
        <v>362</v>
      </c>
      <c r="J96" s="288" t="s">
        <v>1478</v>
      </c>
      <c r="K96" s="11" t="str">
        <f t="shared" si="1"/>
        <v>https://www.acaps.org/country/Myanmar/crisis/Kachin-and-Shan-conflict</v>
      </c>
      <c r="L96" s="11"/>
      <c r="M96" s="289" t="s">
        <v>3023</v>
      </c>
      <c r="N96" s="11" t="str">
        <f>IF(ISNONTEXT(M96),_xlfn.DAYS(About!$A$3,'Crisis info'!M96),"More than 2 years")</f>
        <v>More than 2 years</v>
      </c>
    </row>
    <row r="97" spans="1:14" ht="39.6" x14ac:dyDescent="0.3">
      <c r="A97" s="288" t="s">
        <v>2082</v>
      </c>
      <c r="B97" s="288"/>
      <c r="C97" s="288"/>
      <c r="D97" s="288" t="s">
        <v>220</v>
      </c>
      <c r="E97" s="288" t="s">
        <v>2042</v>
      </c>
      <c r="F97" s="288" t="s">
        <v>219</v>
      </c>
      <c r="G97" s="288" t="s">
        <v>1563</v>
      </c>
      <c r="H97" s="288" t="s">
        <v>2081</v>
      </c>
      <c r="I97" s="288" t="s">
        <v>220</v>
      </c>
      <c r="J97" s="288" t="s">
        <v>2042</v>
      </c>
      <c r="K97" s="11" t="str">
        <f t="shared" si="1"/>
        <v>https://www.acaps.org/country/Namibia/crisis/Food-Security-Crisis-in-Namibia</v>
      </c>
      <c r="L97" s="288" t="s">
        <v>2101</v>
      </c>
      <c r="M97" s="289">
        <v>44014</v>
      </c>
      <c r="N97" s="11">
        <f>IF(ISNONTEXT(M97),_xlfn.DAYS(About!$A$3,'Crisis info'!M97),"More than 2 years")</f>
        <v>182</v>
      </c>
    </row>
    <row r="98" spans="1:14" ht="26.4" x14ac:dyDescent="0.3">
      <c r="A98" s="288" t="s">
        <v>650</v>
      </c>
      <c r="B98" s="288"/>
      <c r="C98" s="288"/>
      <c r="D98" s="288" t="s">
        <v>230</v>
      </c>
      <c r="E98" s="288" t="s">
        <v>1172</v>
      </c>
      <c r="F98" s="288" t="s">
        <v>229</v>
      </c>
      <c r="G98" s="288" t="s">
        <v>1565</v>
      </c>
      <c r="H98" s="288" t="s">
        <v>1359</v>
      </c>
      <c r="I98" s="288" t="s">
        <v>230</v>
      </c>
      <c r="J98" s="288" t="s">
        <v>1479</v>
      </c>
      <c r="K98" s="11" t="str">
        <f t="shared" si="1"/>
        <v>https://www.acaps.org/country/Nicaragua/crisis/Socioeconomic-crisis</v>
      </c>
      <c r="L98" s="11"/>
      <c r="M98" s="289" t="s">
        <v>3023</v>
      </c>
      <c r="N98" s="11" t="str">
        <f>IF(ISNONTEXT(M98),_xlfn.DAYS(About!$A$3,'Crisis info'!M98),"More than 2 years")</f>
        <v>More than 2 years</v>
      </c>
    </row>
    <row r="99" spans="1:14" ht="26.4" x14ac:dyDescent="0.3">
      <c r="A99" s="288" t="s">
        <v>3881</v>
      </c>
      <c r="B99" s="288"/>
      <c r="C99" s="288"/>
      <c r="D99" s="288" t="s">
        <v>230</v>
      </c>
      <c r="E99" s="288" t="s">
        <v>3875</v>
      </c>
      <c r="F99" s="288" t="s">
        <v>229</v>
      </c>
      <c r="G99" s="288" t="s">
        <v>1565</v>
      </c>
      <c r="H99" s="288" t="s">
        <v>1597</v>
      </c>
      <c r="I99" s="288" t="s">
        <v>230</v>
      </c>
      <c r="J99" s="288" t="s">
        <v>3882</v>
      </c>
      <c r="K99" s="11" t="str">
        <f>"https://www.acaps.org/country/"&amp;I99&amp;"/crisis/"&amp;SUBSTITUTE(J99," ","-")</f>
        <v>https://www.acaps.org/country/Nicaragua/crisis/Hurricane-Eta/Iota</v>
      </c>
      <c r="L99" s="11" t="s">
        <v>3952</v>
      </c>
      <c r="M99" s="289">
        <v>44165</v>
      </c>
      <c r="N99" s="11">
        <f>IF(ISNONTEXT(M99),_xlfn.DAYS(About!$A$3,'Crisis info'!M99),"More than 2 years")</f>
        <v>31</v>
      </c>
    </row>
    <row r="100" spans="1:14" x14ac:dyDescent="0.3">
      <c r="A100" s="288" t="s">
        <v>651</v>
      </c>
      <c r="B100" s="288"/>
      <c r="C100" s="288"/>
      <c r="D100" s="288" t="s">
        <v>232</v>
      </c>
      <c r="E100" s="288" t="s">
        <v>1237</v>
      </c>
      <c r="F100" s="288" t="s">
        <v>231</v>
      </c>
      <c r="G100" s="288" t="s">
        <v>1563</v>
      </c>
      <c r="H100" s="288" t="s">
        <v>2749</v>
      </c>
      <c r="I100" s="288" t="s">
        <v>232</v>
      </c>
      <c r="J100" s="288" t="s">
        <v>1465</v>
      </c>
      <c r="K100" s="11" t="str">
        <f t="shared" si="1"/>
        <v>https://www.acaps.org/country/Niger/crisis/Country-level</v>
      </c>
      <c r="L100" s="11"/>
      <c r="M100" s="289" t="s">
        <v>3023</v>
      </c>
      <c r="N100" s="11" t="str">
        <f>IF(ISNONTEXT(M100),_xlfn.DAYS(About!$A$3,'Crisis info'!M100),"More than 2 years")</f>
        <v>More than 2 years</v>
      </c>
    </row>
    <row r="101" spans="1:14" x14ac:dyDescent="0.3">
      <c r="A101" s="288" t="s">
        <v>740</v>
      </c>
      <c r="B101" s="288"/>
      <c r="C101" s="288"/>
      <c r="D101" s="288" t="s">
        <v>232</v>
      </c>
      <c r="E101" s="288" t="s">
        <v>1173</v>
      </c>
      <c r="F101" s="288" t="s">
        <v>231</v>
      </c>
      <c r="G101" s="288" t="s">
        <v>1563</v>
      </c>
      <c r="H101" s="288" t="s">
        <v>710</v>
      </c>
      <c r="I101" s="288" t="s">
        <v>232</v>
      </c>
      <c r="J101" s="288" t="s">
        <v>1466</v>
      </c>
      <c r="K101" s="11" t="str">
        <f t="shared" si="1"/>
        <v>https://www.acaps.org/country/Niger/crisis/Boko-Haram</v>
      </c>
      <c r="L101" s="288" t="s">
        <v>735</v>
      </c>
      <c r="M101" s="289" t="s">
        <v>3023</v>
      </c>
      <c r="N101" s="11" t="str">
        <f>IF(ISNONTEXT(M101),_xlfn.DAYS(About!$A$3,'Crisis info'!M101),"More than 2 years")</f>
        <v>More than 2 years</v>
      </c>
    </row>
    <row r="102" spans="1:14" ht="26.4" x14ac:dyDescent="0.3">
      <c r="A102" s="288" t="s">
        <v>741</v>
      </c>
      <c r="B102" s="288"/>
      <c r="C102" s="288"/>
      <c r="D102" s="288" t="s">
        <v>232</v>
      </c>
      <c r="E102" s="288" t="s">
        <v>715</v>
      </c>
      <c r="F102" s="288" t="s">
        <v>231</v>
      </c>
      <c r="G102" s="288" t="s">
        <v>1563</v>
      </c>
      <c r="H102" s="288" t="s">
        <v>710</v>
      </c>
      <c r="I102" s="288" t="s">
        <v>232</v>
      </c>
      <c r="J102" s="288" t="s">
        <v>2717</v>
      </c>
      <c r="K102" s="11" t="str">
        <f t="shared" si="1"/>
        <v>https://www.acaps.org/country/Niger/crisis/Cross-border-violence</v>
      </c>
      <c r="L102" s="11"/>
      <c r="M102" s="289" t="s">
        <v>3023</v>
      </c>
      <c r="N102" s="11" t="str">
        <f>IF(ISNONTEXT(M102),_xlfn.DAYS(About!$A$3,'Crisis info'!M102),"More than 2 years")</f>
        <v>More than 2 years</v>
      </c>
    </row>
    <row r="103" spans="1:14" ht="26.4" x14ac:dyDescent="0.3">
      <c r="A103" s="288" t="s">
        <v>1847</v>
      </c>
      <c r="B103" s="288"/>
      <c r="C103" s="288"/>
      <c r="D103" s="288" t="s">
        <v>232</v>
      </c>
      <c r="E103" s="288" t="s">
        <v>1846</v>
      </c>
      <c r="F103" s="288" t="s">
        <v>231</v>
      </c>
      <c r="G103" s="288" t="s">
        <v>1563</v>
      </c>
      <c r="H103" s="288" t="s">
        <v>1357</v>
      </c>
      <c r="I103" s="288" t="s">
        <v>232</v>
      </c>
      <c r="J103" s="288" t="s">
        <v>1846</v>
      </c>
      <c r="K103" s="11" t="str">
        <f t="shared" si="1"/>
        <v>https://www.acaps.org/country/Niger/crisis/Nigerian-Refugees</v>
      </c>
      <c r="L103" s="288" t="s">
        <v>2708</v>
      </c>
      <c r="M103" s="289" t="s">
        <v>3024</v>
      </c>
      <c r="N103" s="11" t="str">
        <f>IF(ISNONTEXT(M103),_xlfn.DAYS(About!$A$3,'Crisis info'!M103),"More than 2 years")</f>
        <v>More than 2 years</v>
      </c>
    </row>
    <row r="104" spans="1:14" x14ac:dyDescent="0.3">
      <c r="A104" s="288" t="s">
        <v>3060</v>
      </c>
      <c r="B104" s="288"/>
      <c r="C104" s="288"/>
      <c r="D104" s="288" t="s">
        <v>232</v>
      </c>
      <c r="E104" s="288" t="s">
        <v>3059</v>
      </c>
      <c r="F104" s="288" t="s">
        <v>231</v>
      </c>
      <c r="G104" s="288" t="s">
        <v>1563</v>
      </c>
      <c r="H104" s="288" t="s">
        <v>1356</v>
      </c>
      <c r="I104" s="288" t="s">
        <v>232</v>
      </c>
      <c r="J104" s="288" t="s">
        <v>1703</v>
      </c>
      <c r="K104" s="11" t="str">
        <f t="shared" si="1"/>
        <v>https://www.acaps.org/country/Niger/crisis/Floods</v>
      </c>
      <c r="L104" s="288"/>
      <c r="M104" s="289">
        <v>44103</v>
      </c>
      <c r="N104" s="11">
        <f>IF(ISNONTEXT(M104),_xlfn.DAYS(About!$A$3,'Crisis info'!M104),"More than 2 years")</f>
        <v>93</v>
      </c>
    </row>
    <row r="105" spans="1:14" ht="26.4" x14ac:dyDescent="0.3">
      <c r="A105" s="288" t="s">
        <v>2708</v>
      </c>
      <c r="B105" s="288"/>
      <c r="C105" s="288"/>
      <c r="D105" s="288" t="s">
        <v>234</v>
      </c>
      <c r="E105" s="288" t="s">
        <v>1490</v>
      </c>
      <c r="F105" s="288" t="s">
        <v>233</v>
      </c>
      <c r="G105" s="288" t="s">
        <v>1563</v>
      </c>
      <c r="H105" s="288" t="s">
        <v>751</v>
      </c>
      <c r="I105" s="288" t="s">
        <v>234</v>
      </c>
      <c r="J105" s="288" t="s">
        <v>751</v>
      </c>
      <c r="K105" s="11" t="str">
        <f t="shared" si="1"/>
        <v>https://www.acaps.org/country/Nigeria/crisis/Complex-crisis</v>
      </c>
      <c r="L105" s="11"/>
      <c r="M105" s="289" t="s">
        <v>3023</v>
      </c>
      <c r="N105" s="11" t="str">
        <f>IF(ISNONTEXT(M105),_xlfn.DAYS(About!$A$3,'Crisis info'!M105),"More than 2 years")</f>
        <v>More than 2 years</v>
      </c>
    </row>
    <row r="106" spans="1:14" x14ac:dyDescent="0.3">
      <c r="A106" s="288" t="s">
        <v>734</v>
      </c>
      <c r="B106" s="288"/>
      <c r="C106" s="288"/>
      <c r="D106" s="288" t="s">
        <v>234</v>
      </c>
      <c r="E106" s="288" t="s">
        <v>836</v>
      </c>
      <c r="F106" s="288" t="s">
        <v>233</v>
      </c>
      <c r="G106" s="288" t="s">
        <v>1563</v>
      </c>
      <c r="H106" s="288" t="s">
        <v>710</v>
      </c>
      <c r="I106" s="288" t="s">
        <v>234</v>
      </c>
      <c r="J106" s="288" t="s">
        <v>1848</v>
      </c>
      <c r="K106" s="11" t="str">
        <f t="shared" si="1"/>
        <v>https://www.acaps.org/country/Nigeria/crisis/Middle-Belt</v>
      </c>
      <c r="L106" s="11"/>
      <c r="M106" s="289" t="s">
        <v>3023</v>
      </c>
      <c r="N106" s="11" t="str">
        <f>IF(ISNONTEXT(M106),_xlfn.DAYS(About!$A$3,'Crisis info'!M106),"More than 2 years")</f>
        <v>More than 2 years</v>
      </c>
    </row>
    <row r="107" spans="1:14" x14ac:dyDescent="0.3">
      <c r="A107" s="288" t="s">
        <v>735</v>
      </c>
      <c r="B107" s="288"/>
      <c r="C107" s="288"/>
      <c r="D107" s="288" t="s">
        <v>234</v>
      </c>
      <c r="E107" s="288" t="s">
        <v>1174</v>
      </c>
      <c r="F107" s="288" t="s">
        <v>233</v>
      </c>
      <c r="G107" s="288" t="s">
        <v>1563</v>
      </c>
      <c r="H107" s="288" t="s">
        <v>710</v>
      </c>
      <c r="I107" s="288" t="s">
        <v>234</v>
      </c>
      <c r="J107" s="288" t="s">
        <v>1466</v>
      </c>
      <c r="K107" s="11" t="str">
        <f t="shared" si="1"/>
        <v>https://www.acaps.org/country/Nigeria/crisis/Boko-Haram</v>
      </c>
      <c r="L107" s="11"/>
      <c r="M107" s="289" t="s">
        <v>3023</v>
      </c>
      <c r="N107" s="11" t="str">
        <f>IF(ISNONTEXT(M107),_xlfn.DAYS(About!$A$3,'Crisis info'!M107),"More than 2 years")</f>
        <v>More than 2 years</v>
      </c>
    </row>
    <row r="108" spans="1:14" ht="26.4" x14ac:dyDescent="0.3">
      <c r="A108" s="288" t="s">
        <v>2656</v>
      </c>
      <c r="B108" s="288"/>
      <c r="C108" s="288"/>
      <c r="D108" s="288" t="s">
        <v>234</v>
      </c>
      <c r="E108" s="288" t="s">
        <v>1849</v>
      </c>
      <c r="F108" s="288" t="s">
        <v>233</v>
      </c>
      <c r="G108" s="288" t="s">
        <v>1563</v>
      </c>
      <c r="H108" s="288" t="s">
        <v>1361</v>
      </c>
      <c r="I108" s="288" t="s">
        <v>234</v>
      </c>
      <c r="J108" s="288" t="s">
        <v>1849</v>
      </c>
      <c r="K108" s="11" t="str">
        <f t="shared" si="1"/>
        <v>https://www.acaps.org/country/Nigeria/crisis/Northwest-Banditry</v>
      </c>
      <c r="L108" s="11"/>
      <c r="M108" s="289" t="s">
        <v>3024</v>
      </c>
      <c r="N108" s="11" t="str">
        <f>IF(ISNONTEXT(M108),_xlfn.DAYS(About!$A$3,'Crisis info'!M108),"More than 2 years")</f>
        <v>More than 2 years</v>
      </c>
    </row>
    <row r="109" spans="1:14" ht="39.6" x14ac:dyDescent="0.3">
      <c r="A109" s="288" t="s">
        <v>2452</v>
      </c>
      <c r="B109" s="288"/>
      <c r="C109" s="288"/>
      <c r="D109" s="288" t="s">
        <v>234</v>
      </c>
      <c r="E109" s="288" t="s">
        <v>1932</v>
      </c>
      <c r="F109" s="288" t="s">
        <v>233</v>
      </c>
      <c r="G109" s="288" t="s">
        <v>1563</v>
      </c>
      <c r="H109" s="288" t="s">
        <v>1357</v>
      </c>
      <c r="I109" s="288" t="s">
        <v>234</v>
      </c>
      <c r="J109" s="288" t="s">
        <v>1932</v>
      </c>
      <c r="K109" s="11" t="str">
        <f t="shared" si="1"/>
        <v>https://www.acaps.org/country/Nigeria/crisis/Cameroonian-Refugees-in-Nigeria</v>
      </c>
      <c r="L109" s="288" t="s">
        <v>731</v>
      </c>
      <c r="M109" s="289">
        <v>43840</v>
      </c>
      <c r="N109" s="11">
        <f>IF(ISNONTEXT(M109),_xlfn.DAYS(About!$A$3,'Crisis info'!M109),"More than 2 years")</f>
        <v>356</v>
      </c>
    </row>
    <row r="110" spans="1:14" ht="26.4" x14ac:dyDescent="0.3">
      <c r="A110" s="288" t="s">
        <v>1244</v>
      </c>
      <c r="B110" s="288"/>
      <c r="C110" s="288"/>
      <c r="D110" s="288" t="s">
        <v>1245</v>
      </c>
      <c r="E110" s="288" t="s">
        <v>1238</v>
      </c>
      <c r="F110" s="288" t="s">
        <v>1276</v>
      </c>
      <c r="G110" s="288" t="s">
        <v>1563</v>
      </c>
      <c r="H110" s="288" t="s">
        <v>1358</v>
      </c>
      <c r="I110" s="288" t="s">
        <v>234</v>
      </c>
      <c r="J110" s="288" t="s">
        <v>1480</v>
      </c>
      <c r="K110" s="11" t="str">
        <f t="shared" si="1"/>
        <v>https://www.acaps.org/country/Nigeria/crisis/Regional-Boko-Haram</v>
      </c>
      <c r="L110" s="288" t="s">
        <v>735</v>
      </c>
      <c r="M110" s="289" t="s">
        <v>3023</v>
      </c>
      <c r="N110" s="11" t="str">
        <f>IF(ISNONTEXT(M110),_xlfn.DAYS(About!$A$3,'Crisis info'!M110),"More than 2 years")</f>
        <v>More than 2 years</v>
      </c>
    </row>
    <row r="111" spans="1:14" ht="26.4" x14ac:dyDescent="0.3">
      <c r="A111" s="288" t="s">
        <v>1937</v>
      </c>
      <c r="B111" s="288"/>
      <c r="C111" s="288"/>
      <c r="D111" s="288" t="s">
        <v>241</v>
      </c>
      <c r="E111" s="288" t="s">
        <v>1439</v>
      </c>
      <c r="F111" s="288" t="s">
        <v>240</v>
      </c>
      <c r="G111" s="288" t="s">
        <v>1562</v>
      </c>
      <c r="H111" s="288" t="s">
        <v>751</v>
      </c>
      <c r="I111" s="288" t="s">
        <v>241</v>
      </c>
      <c r="J111" s="288" t="s">
        <v>751</v>
      </c>
      <c r="K111" s="11" t="str">
        <f t="shared" si="1"/>
        <v>https://www.acaps.org/country/Pakistan/crisis/Complex-crisis</v>
      </c>
      <c r="L111" s="11"/>
      <c r="M111" s="289" t="s">
        <v>3023</v>
      </c>
      <c r="N111" s="11" t="str">
        <f>IF(ISNONTEXT(M111),_xlfn.DAYS(About!$A$3,'Crisis info'!M111),"More than 2 years")</f>
        <v>More than 2 years</v>
      </c>
    </row>
    <row r="112" spans="1:14" ht="26.4" x14ac:dyDescent="0.3">
      <c r="A112" s="288" t="s">
        <v>1196</v>
      </c>
      <c r="B112" s="288"/>
      <c r="C112" s="288"/>
      <c r="D112" s="288" t="s">
        <v>241</v>
      </c>
      <c r="E112" s="288" t="s">
        <v>1195</v>
      </c>
      <c r="F112" s="288" t="s">
        <v>240</v>
      </c>
      <c r="G112" s="288" t="s">
        <v>1562</v>
      </c>
      <c r="H112" s="288" t="s">
        <v>710</v>
      </c>
      <c r="I112" s="288" t="s">
        <v>241</v>
      </c>
      <c r="J112" s="288" t="s">
        <v>1481</v>
      </c>
      <c r="K112" s="11" t="str">
        <f t="shared" si="1"/>
        <v>https://www.acaps.org/country/Pakistan/crisis/Kashmir-conflict</v>
      </c>
      <c r="L112" s="288" t="s">
        <v>1313</v>
      </c>
      <c r="M112" s="289" t="s">
        <v>3023</v>
      </c>
      <c r="N112" s="11" t="str">
        <f>IF(ISNONTEXT(M112),_xlfn.DAYS(About!$A$3,'Crisis info'!M112),"More than 2 years")</f>
        <v>More than 2 years</v>
      </c>
    </row>
    <row r="113" spans="1:14" x14ac:dyDescent="0.3">
      <c r="A113" s="288" t="s">
        <v>718</v>
      </c>
      <c r="B113" s="288"/>
      <c r="C113" s="288"/>
      <c r="D113" s="288" t="s">
        <v>381</v>
      </c>
      <c r="E113" s="288" t="s">
        <v>821</v>
      </c>
      <c r="F113" s="288" t="s">
        <v>237</v>
      </c>
      <c r="G113" s="288" t="s">
        <v>1566</v>
      </c>
      <c r="H113" s="288" t="s">
        <v>710</v>
      </c>
      <c r="I113" s="288" t="s">
        <v>381</v>
      </c>
      <c r="J113" s="288" t="s">
        <v>1482</v>
      </c>
      <c r="K113" s="11" t="str">
        <f t="shared" si="1"/>
        <v>https://www.acaps.org/country/Palestine/crisis/Complex</v>
      </c>
      <c r="L113" s="11"/>
      <c r="M113" s="289" t="s">
        <v>3023</v>
      </c>
      <c r="N113" s="11" t="str">
        <f>IF(ISNONTEXT(M113),_xlfn.DAYS(About!$A$3,'Crisis info'!M113),"More than 2 years")</f>
        <v>More than 2 years</v>
      </c>
    </row>
    <row r="114" spans="1:14" ht="26.4" x14ac:dyDescent="0.3">
      <c r="A114" s="288" t="s">
        <v>728</v>
      </c>
      <c r="B114" s="288"/>
      <c r="C114" s="288"/>
      <c r="D114" s="288" t="s">
        <v>251</v>
      </c>
      <c r="E114" s="288" t="s">
        <v>827</v>
      </c>
      <c r="F114" s="288" t="s">
        <v>250</v>
      </c>
      <c r="G114" s="288" t="s">
        <v>1565</v>
      </c>
      <c r="H114" s="288" t="s">
        <v>1357</v>
      </c>
      <c r="I114" s="288" t="s">
        <v>251</v>
      </c>
      <c r="J114" s="288" t="s">
        <v>1464</v>
      </c>
      <c r="K114" s="11" t="str">
        <f t="shared" si="1"/>
        <v>https://www.acaps.org/country/Peru/crisis/Venezuelan-refugees</v>
      </c>
      <c r="L114" s="288" t="s">
        <v>657</v>
      </c>
      <c r="M114" s="289" t="s">
        <v>3023</v>
      </c>
      <c r="N114" s="11" t="str">
        <f>IF(ISNONTEXT(M114),_xlfn.DAYS(About!$A$3,'Crisis info'!M114),"More than 2 years")</f>
        <v>More than 2 years</v>
      </c>
    </row>
    <row r="115" spans="1:14" x14ac:dyDescent="0.3">
      <c r="A115" s="288" t="s">
        <v>1938</v>
      </c>
      <c r="B115" s="288"/>
      <c r="C115" s="288"/>
      <c r="D115" s="288" t="s">
        <v>253</v>
      </c>
      <c r="E115" s="288" t="s">
        <v>1850</v>
      </c>
      <c r="F115" s="288" t="s">
        <v>252</v>
      </c>
      <c r="G115" s="288" t="s">
        <v>1562</v>
      </c>
      <c r="H115" s="288" t="s">
        <v>2749</v>
      </c>
      <c r="I115" s="288" t="s">
        <v>253</v>
      </c>
      <c r="J115" s="288" t="s">
        <v>1465</v>
      </c>
      <c r="K115" s="11" t="str">
        <f t="shared" si="1"/>
        <v>https://www.acaps.org/country/Philippines/crisis/Country-level</v>
      </c>
      <c r="L115" s="11"/>
      <c r="M115" s="289" t="s">
        <v>3024</v>
      </c>
      <c r="N115" s="11" t="str">
        <f>IF(ISNONTEXT(M115),_xlfn.DAYS(About!$A$3,'Crisis info'!M115),"More than 2 years")</f>
        <v>More than 2 years</v>
      </c>
    </row>
    <row r="116" spans="1:14" ht="26.4" x14ac:dyDescent="0.3">
      <c r="A116" s="288" t="s">
        <v>1250</v>
      </c>
      <c r="B116" s="288"/>
      <c r="C116" s="288"/>
      <c r="D116" s="288" t="s">
        <v>253</v>
      </c>
      <c r="E116" s="288" t="s">
        <v>964</v>
      </c>
      <c r="F116" s="288" t="s">
        <v>252</v>
      </c>
      <c r="G116" s="288" t="s">
        <v>1562</v>
      </c>
      <c r="H116" s="288" t="s">
        <v>710</v>
      </c>
      <c r="I116" s="288" t="s">
        <v>253</v>
      </c>
      <c r="J116" s="288" t="s">
        <v>1706</v>
      </c>
      <c r="K116" s="11" t="str">
        <f t="shared" si="1"/>
        <v>https://www.acaps.org/country/Philippines/crisis/Mindanao-Conflict</v>
      </c>
      <c r="L116" s="11"/>
      <c r="M116" s="289" t="s">
        <v>3023</v>
      </c>
      <c r="N116" s="11" t="str">
        <f>IF(ISNONTEXT(M116),_xlfn.DAYS(About!$A$3,'Crisis info'!M116),"More than 2 years")</f>
        <v>More than 2 years</v>
      </c>
    </row>
    <row r="117" spans="1:14" ht="26.4" x14ac:dyDescent="0.3">
      <c r="A117" s="288" t="s">
        <v>1852</v>
      </c>
      <c r="B117" s="288" t="s">
        <v>3035</v>
      </c>
      <c r="C117" s="288" t="s">
        <v>3035</v>
      </c>
      <c r="D117" s="288" t="s">
        <v>253</v>
      </c>
      <c r="E117" s="288" t="s">
        <v>1851</v>
      </c>
      <c r="F117" s="288" t="s">
        <v>252</v>
      </c>
      <c r="G117" s="288" t="s">
        <v>1562</v>
      </c>
      <c r="H117" s="288" t="s">
        <v>1853</v>
      </c>
      <c r="I117" s="288" t="s">
        <v>253</v>
      </c>
      <c r="J117" s="288" t="s">
        <v>1851</v>
      </c>
      <c r="K117" s="11" t="str">
        <f t="shared" si="1"/>
        <v>https://www.acaps.org/country/Philippines/crisis/Mindanao-Earthquake</v>
      </c>
      <c r="L117" s="11"/>
      <c r="M117" s="289">
        <v>43815</v>
      </c>
      <c r="N117" s="11">
        <f>IF(ISNONTEXT(M117),_xlfn.DAYS(About!$A$3,'Crisis info'!M117),"More than 2 years")</f>
        <v>381</v>
      </c>
    </row>
    <row r="118" spans="1:14" ht="39.6" x14ac:dyDescent="0.3">
      <c r="A118" s="288" t="s">
        <v>2453</v>
      </c>
      <c r="B118" s="288" t="s">
        <v>3034</v>
      </c>
      <c r="C118" s="288" t="s">
        <v>3034</v>
      </c>
      <c r="D118" s="288" t="s">
        <v>253</v>
      </c>
      <c r="E118" s="288" t="s">
        <v>2381</v>
      </c>
      <c r="F118" s="288" t="s">
        <v>252</v>
      </c>
      <c r="G118" s="288" t="s">
        <v>1562</v>
      </c>
      <c r="H118" s="288" t="s">
        <v>1597</v>
      </c>
      <c r="I118" s="288" t="s">
        <v>253</v>
      </c>
      <c r="J118" s="288" t="s">
        <v>2720</v>
      </c>
      <c r="K118" s="11" t="str">
        <f t="shared" si="1"/>
        <v>https://www.acaps.org/country/Philippines/crisis/Typhoon-Vongfong-(Ambo)</v>
      </c>
      <c r="L118" s="11"/>
      <c r="M118" s="289">
        <v>43987</v>
      </c>
      <c r="N118" s="11">
        <f>IF(ISNONTEXT(M118),_xlfn.DAYS(About!$A$3,'Crisis info'!M118),"More than 2 years")</f>
        <v>209</v>
      </c>
    </row>
    <row r="119" spans="1:14" ht="39.6" x14ac:dyDescent="0.3">
      <c r="A119" s="288" t="s">
        <v>3573</v>
      </c>
      <c r="B119" s="288"/>
      <c r="C119" s="288"/>
      <c r="D119" s="288" t="s">
        <v>253</v>
      </c>
      <c r="E119" s="288" t="s">
        <v>3954</v>
      </c>
      <c r="F119" s="288" t="s">
        <v>252</v>
      </c>
      <c r="G119" s="288" t="s">
        <v>1562</v>
      </c>
      <c r="H119" s="288" t="s">
        <v>1597</v>
      </c>
      <c r="I119" s="288" t="s">
        <v>253</v>
      </c>
      <c r="J119" s="288" t="s">
        <v>3884</v>
      </c>
      <c r="K119" s="11" t="str">
        <f>"https://www.acaps.org/country/"&amp;I119&amp;"/crisis/"&amp;SUBSTITUTE(J119," ","-")</f>
        <v>https://www.acaps.org/country/Philippines/crisis/Typhoon-Goni-and-Typhoon-Vamco</v>
      </c>
      <c r="L119" s="11"/>
      <c r="M119" s="289">
        <v>44146</v>
      </c>
      <c r="N119" s="11">
        <f>IF(ISNONTEXT(M119),_xlfn.DAYS(About!$A$3,'Crisis info'!M119),"More than 2 years")</f>
        <v>50</v>
      </c>
    </row>
    <row r="120" spans="1:14" x14ac:dyDescent="0.3">
      <c r="A120" s="288" t="s">
        <v>863</v>
      </c>
      <c r="B120" s="288"/>
      <c r="C120" s="288"/>
      <c r="D120" s="288" t="s">
        <v>264</v>
      </c>
      <c r="E120" s="288" t="s">
        <v>1175</v>
      </c>
      <c r="F120" s="288" t="s">
        <v>263</v>
      </c>
      <c r="G120" s="288" t="s">
        <v>1563</v>
      </c>
      <c r="H120" s="288" t="s">
        <v>1357</v>
      </c>
      <c r="I120" s="288" t="s">
        <v>264</v>
      </c>
      <c r="J120" s="288" t="s">
        <v>1044</v>
      </c>
      <c r="K120" s="11" t="str">
        <f t="shared" si="1"/>
        <v>https://www.acaps.org/country/Rwanda/crisis/Refugees</v>
      </c>
      <c r="L120" s="11"/>
      <c r="M120" s="289" t="s">
        <v>3023</v>
      </c>
      <c r="N120" s="11" t="str">
        <f>IF(ISNONTEXT(M120),_xlfn.DAYS(About!$A$3,'Crisis info'!M120),"More than 2 years")</f>
        <v>More than 2 years</v>
      </c>
    </row>
    <row r="121" spans="1:14" x14ac:dyDescent="0.3">
      <c r="A121" s="288" t="s">
        <v>733</v>
      </c>
      <c r="B121" s="288"/>
      <c r="C121" s="288"/>
      <c r="D121" s="288" t="s">
        <v>278</v>
      </c>
      <c r="E121" s="288" t="s">
        <v>834</v>
      </c>
      <c r="F121" s="288" t="s">
        <v>277</v>
      </c>
      <c r="G121" s="288" t="s">
        <v>1563</v>
      </c>
      <c r="H121" s="288" t="s">
        <v>711</v>
      </c>
      <c r="I121" s="288" t="s">
        <v>278</v>
      </c>
      <c r="J121" s="288" t="s">
        <v>711</v>
      </c>
      <c r="K121" s="11" t="str">
        <f t="shared" si="1"/>
        <v>https://www.acaps.org/country/Senegal/crisis/Drought</v>
      </c>
      <c r="L121" s="11"/>
      <c r="M121" s="289" t="s">
        <v>3023</v>
      </c>
      <c r="N121" s="11" t="str">
        <f>IF(ISNONTEXT(M121),_xlfn.DAYS(About!$A$3,'Crisis info'!M121),"More than 2 years")</f>
        <v>More than 2 years</v>
      </c>
    </row>
    <row r="122" spans="1:14" ht="26.4" x14ac:dyDescent="0.3">
      <c r="A122" s="288" t="s">
        <v>652</v>
      </c>
      <c r="B122" s="288"/>
      <c r="C122" s="288"/>
      <c r="D122" s="288" t="s">
        <v>294</v>
      </c>
      <c r="E122" s="288" t="s">
        <v>1176</v>
      </c>
      <c r="F122" s="288" t="s">
        <v>293</v>
      </c>
      <c r="G122" s="288" t="s">
        <v>1563</v>
      </c>
      <c r="H122" s="288" t="s">
        <v>751</v>
      </c>
      <c r="I122" s="288" t="s">
        <v>294</v>
      </c>
      <c r="J122" s="288" t="s">
        <v>751</v>
      </c>
      <c r="K122" s="11" t="str">
        <f t="shared" si="1"/>
        <v>https://www.acaps.org/country/Somalia/crisis/Complex-crisis</v>
      </c>
      <c r="L122" s="11"/>
      <c r="M122" s="289" t="s">
        <v>3023</v>
      </c>
      <c r="N122" s="11" t="str">
        <f>IF(ISNONTEXT(M122),_xlfn.DAYS(About!$A$3,'Crisis info'!M122),"More than 2 years")</f>
        <v>More than 2 years</v>
      </c>
    </row>
    <row r="123" spans="1:14" ht="26.4" x14ac:dyDescent="0.3">
      <c r="A123" s="288" t="s">
        <v>1346</v>
      </c>
      <c r="B123" s="288"/>
      <c r="C123" s="288"/>
      <c r="D123" s="288" t="s">
        <v>294</v>
      </c>
      <c r="E123" s="288" t="s">
        <v>1343</v>
      </c>
      <c r="F123" s="288" t="s">
        <v>293</v>
      </c>
      <c r="G123" s="288" t="s">
        <v>1563</v>
      </c>
      <c r="H123" s="288" t="s">
        <v>1357</v>
      </c>
      <c r="I123" s="288" t="s">
        <v>294</v>
      </c>
      <c r="J123" s="288" t="s">
        <v>1462</v>
      </c>
      <c r="K123" s="11" t="str">
        <f t="shared" si="1"/>
        <v>https://www.acaps.org/country/Somalia/crisis/Mixed-Migration</v>
      </c>
      <c r="L123" s="11"/>
      <c r="M123" s="289" t="s">
        <v>3023</v>
      </c>
      <c r="N123" s="11" t="str">
        <f>IF(ISNONTEXT(M123),_xlfn.DAYS(About!$A$3,'Crisis info'!M123),"More than 2 years")</f>
        <v>More than 2 years</v>
      </c>
    </row>
    <row r="124" spans="1:14" x14ac:dyDescent="0.3">
      <c r="A124" s="288" t="s">
        <v>2324</v>
      </c>
      <c r="B124" s="288"/>
      <c r="C124" s="288"/>
      <c r="D124" s="288" t="s">
        <v>294</v>
      </c>
      <c r="E124" s="288" t="s">
        <v>1707</v>
      </c>
      <c r="F124" s="288" t="s">
        <v>293</v>
      </c>
      <c r="G124" s="288" t="s">
        <v>1563</v>
      </c>
      <c r="H124" s="288" t="s">
        <v>1356</v>
      </c>
      <c r="I124" s="288" t="s">
        <v>294</v>
      </c>
      <c r="J124" s="288" t="s">
        <v>1703</v>
      </c>
      <c r="K124" s="11" t="str">
        <f t="shared" si="1"/>
        <v>https://www.acaps.org/country/Somalia/crisis/Floods</v>
      </c>
      <c r="L124" s="11"/>
      <c r="M124" s="289">
        <v>43951</v>
      </c>
      <c r="N124" s="11">
        <f>IF(ISNONTEXT(M124),_xlfn.DAYS(About!$A$3,'Crisis info'!M124),"More than 2 years")</f>
        <v>245</v>
      </c>
    </row>
    <row r="125" spans="1:14" ht="26.4" x14ac:dyDescent="0.3">
      <c r="A125" s="288" t="s">
        <v>653</v>
      </c>
      <c r="B125" s="288"/>
      <c r="C125" s="288"/>
      <c r="D125" s="288" t="s">
        <v>299</v>
      </c>
      <c r="E125" s="288" t="s">
        <v>1177</v>
      </c>
      <c r="F125" s="288" t="s">
        <v>298</v>
      </c>
      <c r="G125" s="288" t="s">
        <v>1563</v>
      </c>
      <c r="H125" s="288" t="s">
        <v>751</v>
      </c>
      <c r="I125" s="288" t="s">
        <v>299</v>
      </c>
      <c r="J125" s="288" t="s">
        <v>751</v>
      </c>
      <c r="K125" s="11" t="str">
        <f t="shared" si="1"/>
        <v>https://www.acaps.org/country/South Sudan/crisis/Complex-crisis</v>
      </c>
      <c r="L125" s="11"/>
      <c r="M125" s="289" t="s">
        <v>3023</v>
      </c>
      <c r="N125" s="11" t="str">
        <f>IF(ISNONTEXT(M125),_xlfn.DAYS(About!$A$3,'Crisis info'!M125),"More than 2 years")</f>
        <v>More than 2 years</v>
      </c>
    </row>
    <row r="126" spans="1:14" ht="26.4" x14ac:dyDescent="0.3">
      <c r="A126" s="288" t="s">
        <v>1939</v>
      </c>
      <c r="B126" s="288"/>
      <c r="C126" s="288"/>
      <c r="D126" s="288" t="s">
        <v>305</v>
      </c>
      <c r="E126" s="288" t="s">
        <v>1178</v>
      </c>
      <c r="F126" s="288" t="s">
        <v>304</v>
      </c>
      <c r="G126" s="288" t="s">
        <v>1563</v>
      </c>
      <c r="H126" s="288" t="s">
        <v>751</v>
      </c>
      <c r="I126" s="288" t="s">
        <v>305</v>
      </c>
      <c r="J126" s="288" t="s">
        <v>751</v>
      </c>
      <c r="K126" s="11" t="str">
        <f t="shared" si="1"/>
        <v>https://www.acaps.org/country/Sudan/crisis/Complex-crisis</v>
      </c>
      <c r="L126" s="11"/>
      <c r="M126" s="289" t="s">
        <v>3023</v>
      </c>
      <c r="N126" s="11" t="str">
        <f>IF(ISNONTEXT(M126),_xlfn.DAYS(About!$A$3,'Crisis info'!M126),"More than 2 years")</f>
        <v>More than 2 years</v>
      </c>
    </row>
    <row r="127" spans="1:14" x14ac:dyDescent="0.3">
      <c r="A127" s="288" t="s">
        <v>1943</v>
      </c>
      <c r="B127" s="288"/>
      <c r="C127" s="288"/>
      <c r="D127" s="288" t="s">
        <v>305</v>
      </c>
      <c r="E127" s="288" t="s">
        <v>1942</v>
      </c>
      <c r="F127" s="288" t="s">
        <v>304</v>
      </c>
      <c r="G127" s="288" t="s">
        <v>1563</v>
      </c>
      <c r="H127" s="288" t="s">
        <v>1357</v>
      </c>
      <c r="I127" s="288" t="s">
        <v>305</v>
      </c>
      <c r="J127" s="288" t="s">
        <v>1044</v>
      </c>
      <c r="K127" s="11" t="str">
        <f t="shared" si="1"/>
        <v>https://www.acaps.org/country/Sudan/crisis/Refugees</v>
      </c>
      <c r="L127" s="11"/>
      <c r="M127" s="289">
        <v>43857</v>
      </c>
      <c r="N127" s="11">
        <f>IF(ISNONTEXT(M127),_xlfn.DAYS(About!$A$3,'Crisis info'!M127),"More than 2 years")</f>
        <v>339</v>
      </c>
    </row>
    <row r="128" spans="1:14" x14ac:dyDescent="0.3">
      <c r="A128" s="288" t="s">
        <v>2723</v>
      </c>
      <c r="B128" s="288" t="s">
        <v>3036</v>
      </c>
      <c r="C128" s="288" t="s">
        <v>3036</v>
      </c>
      <c r="D128" s="288" t="s">
        <v>305</v>
      </c>
      <c r="E128" s="288" t="s">
        <v>2631</v>
      </c>
      <c r="F128" s="288" t="s">
        <v>304</v>
      </c>
      <c r="G128" s="288" t="s">
        <v>1563</v>
      </c>
      <c r="H128" s="288" t="s">
        <v>1356</v>
      </c>
      <c r="I128" s="288" t="s">
        <v>305</v>
      </c>
      <c r="J128" s="288" t="s">
        <v>1703</v>
      </c>
      <c r="K128" s="11" t="str">
        <f t="shared" si="1"/>
        <v>https://www.acaps.org/country/Sudan/crisis/Floods</v>
      </c>
      <c r="L128" s="11"/>
      <c r="M128" s="289">
        <v>44064</v>
      </c>
      <c r="N128" s="11">
        <f>IF(ISNONTEXT(M128),_xlfn.DAYS(About!$A$3,'Crisis info'!M128),"More than 2 years")</f>
        <v>132</v>
      </c>
    </row>
    <row r="129" spans="1:14" x14ac:dyDescent="0.3">
      <c r="A129" s="11" t="s">
        <v>4050</v>
      </c>
      <c r="B129" s="288"/>
      <c r="C129" s="288"/>
      <c r="D129" s="288" t="s">
        <v>305</v>
      </c>
      <c r="E129" s="11" t="s">
        <v>4049</v>
      </c>
      <c r="F129" s="11" t="s">
        <v>304</v>
      </c>
      <c r="G129" s="288" t="s">
        <v>1563</v>
      </c>
      <c r="H129" s="11" t="s">
        <v>1357</v>
      </c>
      <c r="I129" s="288" t="s">
        <v>305</v>
      </c>
      <c r="J129" s="11" t="s">
        <v>4051</v>
      </c>
      <c r="K129" s="11" t="str">
        <f t="shared" si="1"/>
        <v>https://www.acaps.org/country/Sudan/crisis/Refugee-influx-from-Tigray</v>
      </c>
      <c r="L129" s="11" t="s">
        <v>3877</v>
      </c>
      <c r="M129" s="289">
        <v>44175</v>
      </c>
      <c r="N129" s="11">
        <f>IF(ISNONTEXT(M129),_xlfn.DAYS(About!$A$3,'Crisis info'!M129),"More than 2 years")</f>
        <v>21</v>
      </c>
    </row>
    <row r="130" spans="1:14" ht="39.6" x14ac:dyDescent="0.3">
      <c r="A130" s="288" t="s">
        <v>2083</v>
      </c>
      <c r="B130" s="288"/>
      <c r="C130" s="288"/>
      <c r="D130" s="288" t="s">
        <v>3350</v>
      </c>
      <c r="E130" s="288" t="s">
        <v>3352</v>
      </c>
      <c r="F130" s="288" t="s">
        <v>308</v>
      </c>
      <c r="G130" s="288" t="s">
        <v>1563</v>
      </c>
      <c r="H130" s="288" t="s">
        <v>2081</v>
      </c>
      <c r="I130" s="288" t="s">
        <v>3350</v>
      </c>
      <c r="J130" s="288" t="s">
        <v>2049</v>
      </c>
      <c r="K130" s="11" t="str">
        <f t="shared" si="1"/>
        <v>https://www.acaps.org/country/Eswatini/crisis/Food-Security-Crisis-in-Swaziland</v>
      </c>
      <c r="L130" s="288" t="s">
        <v>2101</v>
      </c>
      <c r="M130" s="289">
        <v>44014</v>
      </c>
      <c r="N130" s="11">
        <f>IF(ISNONTEXT(M130),_xlfn.DAYS(About!$A$3,'Crisis info'!M130),"More than 2 years")</f>
        <v>182</v>
      </c>
    </row>
    <row r="131" spans="1:14" x14ac:dyDescent="0.3">
      <c r="A131" s="288" t="s">
        <v>654</v>
      </c>
      <c r="B131" s="288"/>
      <c r="C131" s="288"/>
      <c r="D131" s="288" t="s">
        <v>426</v>
      </c>
      <c r="E131" s="288" t="s">
        <v>817</v>
      </c>
      <c r="F131" s="288" t="s">
        <v>314</v>
      </c>
      <c r="G131" s="288" t="s">
        <v>1566</v>
      </c>
      <c r="H131" s="288" t="s">
        <v>751</v>
      </c>
      <c r="I131" s="288" t="s">
        <v>426</v>
      </c>
      <c r="J131" s="288" t="s">
        <v>710</v>
      </c>
      <c r="K131" s="11" t="str">
        <f t="shared" si="1"/>
        <v>https://www.acaps.org/country/Syria/crisis/Conflict</v>
      </c>
      <c r="L131" s="11"/>
      <c r="M131" s="289" t="s">
        <v>3023</v>
      </c>
      <c r="N131" s="11" t="str">
        <f>IF(ISNONTEXT(M131),_xlfn.DAYS(About!$A$3,'Crisis info'!M131),"More than 2 years")</f>
        <v>More than 2 years</v>
      </c>
    </row>
    <row r="132" spans="1:14" ht="39.6" x14ac:dyDescent="0.3">
      <c r="A132" s="288" t="s">
        <v>1331</v>
      </c>
      <c r="B132" s="288"/>
      <c r="C132" s="288"/>
      <c r="D132" s="288" t="s">
        <v>1335</v>
      </c>
      <c r="E132" s="288" t="s">
        <v>1327</v>
      </c>
      <c r="F132" s="288" t="s">
        <v>1339</v>
      </c>
      <c r="G132" s="288" t="s">
        <v>1566</v>
      </c>
      <c r="H132" s="288" t="s">
        <v>1358</v>
      </c>
      <c r="I132" s="288" t="s">
        <v>426</v>
      </c>
      <c r="J132" s="288" t="s">
        <v>1327</v>
      </c>
      <c r="K132" s="11" t="str">
        <f t="shared" si="1"/>
        <v>https://www.acaps.org/country/Syria/crisis/Syrian-Regional-Crisis</v>
      </c>
      <c r="L132" s="288" t="s">
        <v>654</v>
      </c>
      <c r="M132" s="289" t="s">
        <v>3023</v>
      </c>
      <c r="N132" s="11" t="str">
        <f>IF(ISNONTEXT(M132),_xlfn.DAYS(About!$A$3,'Crisis info'!M132),"More than 2 years")</f>
        <v>More than 2 years</v>
      </c>
    </row>
    <row r="133" spans="1:14" x14ac:dyDescent="0.3">
      <c r="A133" s="288" t="s">
        <v>743</v>
      </c>
      <c r="B133" s="288"/>
      <c r="C133" s="288"/>
      <c r="D133" s="288" t="s">
        <v>427</v>
      </c>
      <c r="E133" s="288" t="s">
        <v>847</v>
      </c>
      <c r="F133" s="288" t="s">
        <v>317</v>
      </c>
      <c r="G133" s="288" t="s">
        <v>1563</v>
      </c>
      <c r="H133" s="288" t="s">
        <v>1357</v>
      </c>
      <c r="I133" s="288" t="s">
        <v>427</v>
      </c>
      <c r="J133" s="288" t="s">
        <v>1044</v>
      </c>
      <c r="K133" s="11" t="str">
        <f t="shared" si="1"/>
        <v>https://www.acaps.org/country/Tanzania/crisis/Refugees</v>
      </c>
      <c r="L133" s="11"/>
      <c r="M133" s="289" t="s">
        <v>3023</v>
      </c>
      <c r="N133" s="11" t="str">
        <f>IF(ISNONTEXT(M133),_xlfn.DAYS(About!$A$3,'Crisis info'!M133),"More than 2 years")</f>
        <v>More than 2 years</v>
      </c>
    </row>
    <row r="134" spans="1:14" x14ac:dyDescent="0.3">
      <c r="A134" s="288" t="s">
        <v>655</v>
      </c>
      <c r="B134" s="288"/>
      <c r="C134" s="288"/>
      <c r="D134" s="288" t="s">
        <v>319</v>
      </c>
      <c r="E134" s="288" t="s">
        <v>1240</v>
      </c>
      <c r="F134" s="288" t="s">
        <v>318</v>
      </c>
      <c r="G134" s="288" t="s">
        <v>1562</v>
      </c>
      <c r="H134" s="288" t="s">
        <v>2749</v>
      </c>
      <c r="I134" s="288" t="s">
        <v>319</v>
      </c>
      <c r="J134" s="288" t="s">
        <v>1465</v>
      </c>
      <c r="K134" s="11" t="str">
        <f t="shared" si="1"/>
        <v>https://www.acaps.org/country/Thailand/crisis/Country-level</v>
      </c>
      <c r="L134" s="11"/>
      <c r="M134" s="289" t="s">
        <v>3023</v>
      </c>
      <c r="N134" s="11" t="str">
        <f>IF(ISNONTEXT(M134),_xlfn.DAYS(About!$A$3,'Crisis info'!M134),"More than 2 years")</f>
        <v>More than 2 years</v>
      </c>
    </row>
    <row r="135" spans="1:14" x14ac:dyDescent="0.3">
      <c r="A135" s="288" t="s">
        <v>721</v>
      </c>
      <c r="B135" s="288"/>
      <c r="C135" s="288"/>
      <c r="D135" s="288" t="s">
        <v>319</v>
      </c>
      <c r="E135" s="288" t="s">
        <v>1241</v>
      </c>
      <c r="F135" s="288" t="s">
        <v>318</v>
      </c>
      <c r="G135" s="288" t="s">
        <v>1562</v>
      </c>
      <c r="H135" s="288" t="s">
        <v>710</v>
      </c>
      <c r="I135" s="288" t="s">
        <v>319</v>
      </c>
      <c r="J135" s="288" t="s">
        <v>710</v>
      </c>
      <c r="K135" s="11" t="str">
        <f t="shared" si="1"/>
        <v>https://www.acaps.org/country/Thailand/crisis/Conflict</v>
      </c>
      <c r="L135" s="11"/>
      <c r="M135" s="289" t="s">
        <v>3023</v>
      </c>
      <c r="N135" s="11" t="str">
        <f>IF(ISNONTEXT(M135),_xlfn.DAYS(About!$A$3,'Crisis info'!M135),"More than 2 years")</f>
        <v>More than 2 years</v>
      </c>
    </row>
    <row r="136" spans="1:14" x14ac:dyDescent="0.3">
      <c r="A136" s="288" t="s">
        <v>722</v>
      </c>
      <c r="B136" s="288"/>
      <c r="C136" s="288"/>
      <c r="D136" s="288" t="s">
        <v>319</v>
      </c>
      <c r="E136" s="288" t="s">
        <v>1181</v>
      </c>
      <c r="F136" s="288" t="s">
        <v>318</v>
      </c>
      <c r="G136" s="288" t="s">
        <v>1562</v>
      </c>
      <c r="H136" s="288" t="s">
        <v>1357</v>
      </c>
      <c r="I136" s="288" t="s">
        <v>319</v>
      </c>
      <c r="J136" s="288" t="s">
        <v>1044</v>
      </c>
      <c r="K136" s="11" t="str">
        <f t="shared" si="1"/>
        <v>https://www.acaps.org/country/Thailand/crisis/Refugees</v>
      </c>
      <c r="L136" s="288" t="s">
        <v>649</v>
      </c>
      <c r="M136" s="289" t="s">
        <v>3023</v>
      </c>
      <c r="N136" s="11" t="str">
        <f>IF(ISNONTEXT(M136),_xlfn.DAYS(About!$A$3,'Crisis info'!M136),"More than 2 years")</f>
        <v>More than 2 years</v>
      </c>
    </row>
    <row r="137" spans="1:14" ht="39.6" x14ac:dyDescent="0.3">
      <c r="A137" s="288" t="s">
        <v>1194</v>
      </c>
      <c r="B137" s="288"/>
      <c r="C137" s="288"/>
      <c r="D137" s="288" t="s">
        <v>325</v>
      </c>
      <c r="E137" s="288" t="s">
        <v>1193</v>
      </c>
      <c r="F137" s="288" t="s">
        <v>324</v>
      </c>
      <c r="G137" s="288" t="s">
        <v>1565</v>
      </c>
      <c r="H137" s="288" t="s">
        <v>1357</v>
      </c>
      <c r="I137" s="288" t="s">
        <v>325</v>
      </c>
      <c r="J137" s="288" t="s">
        <v>1464</v>
      </c>
      <c r="K137" s="11" t="str">
        <f t="shared" si="1"/>
        <v>https://www.acaps.org/country/Trinidad and Tobago/crisis/Venezuelan-refugees</v>
      </c>
      <c r="L137" s="288" t="s">
        <v>657</v>
      </c>
      <c r="M137" s="289" t="s">
        <v>3023</v>
      </c>
      <c r="N137" s="11" t="str">
        <f>IF(ISNONTEXT(M137),_xlfn.DAYS(About!$A$3,'Crisis info'!M137),"More than 2 years")</f>
        <v>More than 2 years</v>
      </c>
    </row>
    <row r="138" spans="1:14" x14ac:dyDescent="0.3">
      <c r="A138" s="288" t="s">
        <v>864</v>
      </c>
      <c r="B138" s="288"/>
      <c r="C138" s="288"/>
      <c r="D138" s="288" t="s">
        <v>327</v>
      </c>
      <c r="E138" s="288" t="s">
        <v>1182</v>
      </c>
      <c r="F138" s="288" t="s">
        <v>326</v>
      </c>
      <c r="G138" s="288" t="s">
        <v>1563</v>
      </c>
      <c r="H138" s="288" t="s">
        <v>1357</v>
      </c>
      <c r="I138" s="288" t="s">
        <v>327</v>
      </c>
      <c r="J138" s="288" t="s">
        <v>1462</v>
      </c>
      <c r="K138" s="11" t="str">
        <f t="shared" si="1"/>
        <v>https://www.acaps.org/country/Tunisia/crisis/Mixed-Migration</v>
      </c>
      <c r="L138" s="11"/>
      <c r="M138" s="289" t="s">
        <v>3023</v>
      </c>
      <c r="N138" s="11" t="str">
        <f>IF(ISNONTEXT(M138),_xlfn.DAYS(About!$A$3,'Crisis info'!M138),"More than 2 years")</f>
        <v>More than 2 years</v>
      </c>
    </row>
    <row r="139" spans="1:14" x14ac:dyDescent="0.3">
      <c r="A139" s="288" t="s">
        <v>656</v>
      </c>
      <c r="B139" s="288"/>
      <c r="C139" s="288"/>
      <c r="D139" s="288" t="s">
        <v>329</v>
      </c>
      <c r="E139" s="288" t="s">
        <v>1183</v>
      </c>
      <c r="F139" s="288" t="s">
        <v>328</v>
      </c>
      <c r="G139" s="288" t="s">
        <v>1566</v>
      </c>
      <c r="H139" s="288" t="s">
        <v>2749</v>
      </c>
      <c r="I139" s="288" t="s">
        <v>329</v>
      </c>
      <c r="J139" s="288" t="s">
        <v>1465</v>
      </c>
      <c r="K139" s="11" t="str">
        <f t="shared" si="1"/>
        <v>https://www.acaps.org/country/Turkey/crisis/Country-level</v>
      </c>
      <c r="L139" s="11"/>
      <c r="M139" s="289" t="s">
        <v>3023</v>
      </c>
      <c r="N139" s="11" t="str">
        <f>IF(ISNONTEXT(M139),_xlfn.DAYS(About!$A$3,'Crisis info'!M139),"More than 2 years")</f>
        <v>More than 2 years</v>
      </c>
    </row>
    <row r="140" spans="1:14" x14ac:dyDescent="0.3">
      <c r="A140" s="288" t="s">
        <v>716</v>
      </c>
      <c r="B140" s="288"/>
      <c r="C140" s="288"/>
      <c r="D140" s="288" t="s">
        <v>329</v>
      </c>
      <c r="E140" s="288" t="s">
        <v>818</v>
      </c>
      <c r="F140" s="288" t="s">
        <v>328</v>
      </c>
      <c r="G140" s="288" t="s">
        <v>1566</v>
      </c>
      <c r="H140" s="288" t="s">
        <v>1357</v>
      </c>
      <c r="I140" s="288" t="s">
        <v>329</v>
      </c>
      <c r="J140" s="288" t="s">
        <v>1472</v>
      </c>
      <c r="K140" s="11" t="str">
        <f t="shared" si="1"/>
        <v>https://www.acaps.org/country/Turkey/crisis/Syrian-refugees</v>
      </c>
      <c r="L140" s="288" t="s">
        <v>654</v>
      </c>
      <c r="M140" s="289" t="s">
        <v>3023</v>
      </c>
      <c r="N140" s="11" t="str">
        <f>IF(ISNONTEXT(M140),_xlfn.DAYS(About!$A$3,'Crisis info'!M140),"More than 2 years")</f>
        <v>More than 2 years</v>
      </c>
    </row>
    <row r="141" spans="1:14" x14ac:dyDescent="0.3">
      <c r="A141" s="288" t="s">
        <v>717</v>
      </c>
      <c r="B141" s="288"/>
      <c r="C141" s="288"/>
      <c r="D141" s="288" t="s">
        <v>329</v>
      </c>
      <c r="E141" s="288" t="s">
        <v>819</v>
      </c>
      <c r="F141" s="288" t="s">
        <v>328</v>
      </c>
      <c r="G141" s="288" t="s">
        <v>1566</v>
      </c>
      <c r="H141" s="288" t="s">
        <v>1357</v>
      </c>
      <c r="I141" s="288" t="s">
        <v>329</v>
      </c>
      <c r="J141" s="288" t="s">
        <v>1462</v>
      </c>
      <c r="K141" s="11" t="str">
        <f t="shared" si="1"/>
        <v>https://www.acaps.org/country/Turkey/crisis/Mixed-Migration</v>
      </c>
      <c r="L141" s="11"/>
      <c r="M141" s="289" t="s">
        <v>3023</v>
      </c>
      <c r="N141" s="11" t="str">
        <f>IF(ISNONTEXT(M141),_xlfn.DAYS(About!$A$3,'Crisis info'!M141),"More than 2 years")</f>
        <v>More than 2 years</v>
      </c>
    </row>
    <row r="142" spans="1:14" x14ac:dyDescent="0.3">
      <c r="A142" s="288" t="s">
        <v>859</v>
      </c>
      <c r="B142" s="288"/>
      <c r="C142" s="288"/>
      <c r="D142" s="288" t="s">
        <v>329</v>
      </c>
      <c r="E142" s="288" t="s">
        <v>820</v>
      </c>
      <c r="F142" s="288" t="s">
        <v>328</v>
      </c>
      <c r="G142" s="288" t="s">
        <v>1566</v>
      </c>
      <c r="H142" s="288" t="s">
        <v>710</v>
      </c>
      <c r="I142" s="288" t="s">
        <v>329</v>
      </c>
      <c r="J142" s="288" t="s">
        <v>1483</v>
      </c>
      <c r="K142" s="11" t="str">
        <f t="shared" si="1"/>
        <v>https://www.acaps.org/country/Turkey/crisis/Kurdish-conflict</v>
      </c>
      <c r="L142" s="11"/>
      <c r="M142" s="289" t="s">
        <v>3023</v>
      </c>
      <c r="N142" s="11" t="str">
        <f>IF(ISNONTEXT(M142),_xlfn.DAYS(About!$A$3,'Crisis info'!M142),"More than 2 years")</f>
        <v>More than 2 years</v>
      </c>
    </row>
    <row r="143" spans="1:14" ht="39.6" x14ac:dyDescent="0.3">
      <c r="A143" s="288" t="s">
        <v>1332</v>
      </c>
      <c r="B143" s="288"/>
      <c r="C143" s="288"/>
      <c r="D143" s="288" t="s">
        <v>1336</v>
      </c>
      <c r="E143" s="288" t="s">
        <v>1328</v>
      </c>
      <c r="F143" s="288" t="s">
        <v>1340</v>
      </c>
      <c r="G143" s="288" t="s">
        <v>1564</v>
      </c>
      <c r="H143" s="288" t="s">
        <v>1358</v>
      </c>
      <c r="I143" s="288" t="s">
        <v>329</v>
      </c>
      <c r="J143" s="288" t="s">
        <v>2718</v>
      </c>
      <c r="K143" s="11" t="str">
        <f t="shared" si="1"/>
        <v>https://www.acaps.org/country/Turkey/crisis/Eastern-Mediterranean-Route</v>
      </c>
      <c r="L143" s="11"/>
      <c r="M143" s="289" t="s">
        <v>3023</v>
      </c>
      <c r="N143" s="11" t="str">
        <f>IF(ISNONTEXT(M143),_xlfn.DAYS(About!$A$3,'Crisis info'!M143),"More than 2 years")</f>
        <v>More than 2 years</v>
      </c>
    </row>
    <row r="144" spans="1:14" x14ac:dyDescent="0.3">
      <c r="A144" s="288" t="s">
        <v>2709</v>
      </c>
      <c r="B144" s="288"/>
      <c r="C144" s="288"/>
      <c r="D144" s="288" t="s">
        <v>335</v>
      </c>
      <c r="E144" s="288" t="s">
        <v>1242</v>
      </c>
      <c r="F144" s="288" t="s">
        <v>334</v>
      </c>
      <c r="G144" s="288" t="s">
        <v>1563</v>
      </c>
      <c r="H144" s="288" t="s">
        <v>2749</v>
      </c>
      <c r="I144" s="288" t="s">
        <v>335</v>
      </c>
      <c r="J144" s="288" t="s">
        <v>1465</v>
      </c>
      <c r="K144" s="11" t="str">
        <f t="shared" si="1"/>
        <v>https://www.acaps.org/country/Uganda/crisis/Country-level</v>
      </c>
      <c r="L144" s="11"/>
      <c r="M144" s="289">
        <v>43987</v>
      </c>
      <c r="N144" s="11">
        <f>IF(ISNONTEXT(M144),_xlfn.DAYS(About!$A$3,'Crisis info'!M144),"More than 2 years")</f>
        <v>209</v>
      </c>
    </row>
    <row r="145" spans="1:14" x14ac:dyDescent="0.3">
      <c r="A145" s="288" t="s">
        <v>1712</v>
      </c>
      <c r="B145" s="288"/>
      <c r="C145" s="288"/>
      <c r="D145" s="288" t="s">
        <v>335</v>
      </c>
      <c r="E145" s="288" t="s">
        <v>1711</v>
      </c>
      <c r="F145" s="288" t="s">
        <v>334</v>
      </c>
      <c r="G145" s="288" t="s">
        <v>1563</v>
      </c>
      <c r="H145" s="288" t="s">
        <v>1357</v>
      </c>
      <c r="I145" s="288" t="s">
        <v>335</v>
      </c>
      <c r="J145" s="288" t="s">
        <v>1044</v>
      </c>
      <c r="K145" s="11" t="str">
        <f t="shared" si="1"/>
        <v>https://www.acaps.org/country/Uganda/crisis/Refugees</v>
      </c>
      <c r="L145" s="11"/>
      <c r="M145" s="289">
        <v>43801</v>
      </c>
      <c r="N145" s="11">
        <f>IF(ISNONTEXT(M145),_xlfn.DAYS(About!$A$3,'Crisis info'!M145),"More than 2 years")</f>
        <v>395</v>
      </c>
    </row>
    <row r="146" spans="1:14" ht="26.4" x14ac:dyDescent="0.3">
      <c r="A146" s="288" t="s">
        <v>2348</v>
      </c>
      <c r="B146" s="288" t="s">
        <v>3037</v>
      </c>
      <c r="C146" s="288" t="s">
        <v>3037</v>
      </c>
      <c r="D146" s="288" t="s">
        <v>335</v>
      </c>
      <c r="E146" s="288" t="s">
        <v>2347</v>
      </c>
      <c r="F146" s="288" t="s">
        <v>334</v>
      </c>
      <c r="G146" s="288" t="s">
        <v>1563</v>
      </c>
      <c r="H146" s="288" t="s">
        <v>1356</v>
      </c>
      <c r="I146" s="288" t="s">
        <v>335</v>
      </c>
      <c r="J146" s="288" t="s">
        <v>2349</v>
      </c>
      <c r="K146" s="11" t="str">
        <f t="shared" ref="K146:K156" si="2">"https://www.acaps.org/country/"&amp;I146&amp;"/crisis/"&amp;SUBSTITUTE(J146," ","-")</f>
        <v>https://www.acaps.org/country/Uganda/crisis/Floods-and-Landslides</v>
      </c>
      <c r="L146" s="11"/>
      <c r="M146" s="289">
        <v>43987</v>
      </c>
      <c r="N146" s="11">
        <f>IF(ISNONTEXT(M146),_xlfn.DAYS(About!$A$3,'Crisis info'!M146),"More than 2 years")</f>
        <v>209</v>
      </c>
    </row>
    <row r="147" spans="1:14" x14ac:dyDescent="0.3">
      <c r="A147" s="288" t="s">
        <v>747</v>
      </c>
      <c r="B147" s="288"/>
      <c r="C147" s="288"/>
      <c r="D147" s="288" t="s">
        <v>337</v>
      </c>
      <c r="E147" s="288" t="s">
        <v>851</v>
      </c>
      <c r="F147" s="288" t="s">
        <v>336</v>
      </c>
      <c r="G147" s="288" t="s">
        <v>1564</v>
      </c>
      <c r="H147" s="288" t="s">
        <v>710</v>
      </c>
      <c r="I147" s="288" t="s">
        <v>337</v>
      </c>
      <c r="J147" s="288" t="s">
        <v>710</v>
      </c>
      <c r="K147" s="11" t="str">
        <f t="shared" si="2"/>
        <v>https://www.acaps.org/country/Ukraine/crisis/Conflict</v>
      </c>
      <c r="L147" s="11"/>
      <c r="M147" s="289" t="s">
        <v>3023</v>
      </c>
      <c r="N147" s="11" t="str">
        <f>IF(ISNONTEXT(M147),_xlfn.DAYS(About!$A$3,'Crisis info'!M147),"More than 2 years")</f>
        <v>More than 2 years</v>
      </c>
    </row>
    <row r="148" spans="1:14" x14ac:dyDescent="0.3">
      <c r="A148" s="288" t="s">
        <v>2201</v>
      </c>
      <c r="B148" s="288" t="s">
        <v>3038</v>
      </c>
      <c r="C148" s="288" t="s">
        <v>3038</v>
      </c>
      <c r="D148" s="288" t="s">
        <v>348</v>
      </c>
      <c r="E148" s="288" t="s">
        <v>2221</v>
      </c>
      <c r="F148" s="288" t="s">
        <v>347</v>
      </c>
      <c r="G148" s="288" t="s">
        <v>1567</v>
      </c>
      <c r="H148" s="288" t="s">
        <v>1597</v>
      </c>
      <c r="I148" s="288" t="s">
        <v>348</v>
      </c>
      <c r="J148" s="288" t="s">
        <v>2200</v>
      </c>
      <c r="K148" s="11" t="str">
        <f t="shared" si="2"/>
        <v>https://www.acaps.org/country/Vanuatu/crisis/Cyclone-Harold</v>
      </c>
      <c r="L148" s="11"/>
      <c r="M148" s="289">
        <v>43936</v>
      </c>
      <c r="N148" s="11">
        <f>IF(ISNONTEXT(M148),_xlfn.DAYS(About!$A$3,'Crisis info'!M148),"More than 2 years")</f>
        <v>260</v>
      </c>
    </row>
    <row r="149" spans="1:14" x14ac:dyDescent="0.3">
      <c r="A149" s="288" t="s">
        <v>657</v>
      </c>
      <c r="B149" s="288"/>
      <c r="C149" s="288"/>
      <c r="D149" s="288" t="s">
        <v>429</v>
      </c>
      <c r="E149" s="288" t="s">
        <v>1185</v>
      </c>
      <c r="F149" s="288" t="s">
        <v>349</v>
      </c>
      <c r="G149" s="288" t="s">
        <v>1565</v>
      </c>
      <c r="H149" s="288" t="s">
        <v>751</v>
      </c>
      <c r="I149" s="288" t="s">
        <v>429</v>
      </c>
      <c r="J149" s="288" t="s">
        <v>751</v>
      </c>
      <c r="K149" s="11" t="str">
        <f t="shared" si="2"/>
        <v>https://www.acaps.org/country/Venezuela/crisis/Complex-crisis</v>
      </c>
      <c r="L149" s="11"/>
      <c r="M149" s="289" t="s">
        <v>3023</v>
      </c>
      <c r="N149" s="11" t="str">
        <f>IF(ISNONTEXT(M149),_xlfn.DAYS(About!$A$3,'Crisis info'!M149),"More than 2 years")</f>
        <v>More than 2 years</v>
      </c>
    </row>
    <row r="150" spans="1:14" ht="39.6" x14ac:dyDescent="0.3">
      <c r="A150" s="288" t="s">
        <v>1275</v>
      </c>
      <c r="B150" s="288"/>
      <c r="C150" s="288"/>
      <c r="D150" s="288" t="s">
        <v>1435</v>
      </c>
      <c r="E150" s="288" t="s">
        <v>1273</v>
      </c>
      <c r="F150" s="288" t="s">
        <v>1436</v>
      </c>
      <c r="G150" s="288" t="s">
        <v>1565</v>
      </c>
      <c r="H150" s="288" t="s">
        <v>1358</v>
      </c>
      <c r="I150" s="288" t="s">
        <v>429</v>
      </c>
      <c r="J150" s="288" t="s">
        <v>1273</v>
      </c>
      <c r="K150" s="11" t="str">
        <f t="shared" si="2"/>
        <v>https://www.acaps.org/country/Venezuela/crisis/Venezuela-Regional-Crisis</v>
      </c>
      <c r="L150" s="288" t="s">
        <v>657</v>
      </c>
      <c r="M150" s="289" t="s">
        <v>3023</v>
      </c>
      <c r="N150" s="11" t="str">
        <f>IF(ISNONTEXT(M150),_xlfn.DAYS(About!$A$3,'Crisis info'!M150),"More than 2 years")</f>
        <v>More than 2 years</v>
      </c>
    </row>
    <row r="151" spans="1:14" x14ac:dyDescent="0.3">
      <c r="A151" s="288" t="s">
        <v>3524</v>
      </c>
      <c r="B151" s="288"/>
      <c r="C151" s="288" t="s">
        <v>2932</v>
      </c>
      <c r="D151" s="288" t="s">
        <v>2932</v>
      </c>
      <c r="E151" s="288" t="s">
        <v>3523</v>
      </c>
      <c r="F151" s="288" t="s">
        <v>350</v>
      </c>
      <c r="G151" s="288" t="s">
        <v>1562</v>
      </c>
      <c r="H151" s="288" t="s">
        <v>1356</v>
      </c>
      <c r="I151" s="288" t="s">
        <v>2932</v>
      </c>
      <c r="J151" s="288" t="s">
        <v>1703</v>
      </c>
      <c r="K151" s="11" t="s">
        <v>3935</v>
      </c>
      <c r="L151" s="288"/>
      <c r="M151" s="289">
        <v>44137</v>
      </c>
      <c r="N151" s="11">
        <f>IF(ISNONTEXT(M151),_xlfn.DAYS(About!$A$3,'Crisis info'!M151),"More than 2 years")</f>
        <v>59</v>
      </c>
    </row>
    <row r="152" spans="1:14" x14ac:dyDescent="0.3">
      <c r="A152" s="288" t="s">
        <v>658</v>
      </c>
      <c r="B152" s="288"/>
      <c r="C152" s="288"/>
      <c r="D152" s="288" t="s">
        <v>352</v>
      </c>
      <c r="E152" s="288" t="s">
        <v>1186</v>
      </c>
      <c r="F152" s="288" t="s">
        <v>351</v>
      </c>
      <c r="G152" s="288" t="s">
        <v>1566</v>
      </c>
      <c r="H152" s="288" t="s">
        <v>751</v>
      </c>
      <c r="I152" s="288" t="s">
        <v>352</v>
      </c>
      <c r="J152" s="288" t="s">
        <v>751</v>
      </c>
      <c r="K152" s="11" t="str">
        <f t="shared" si="2"/>
        <v>https://www.acaps.org/country/Yemen/crisis/Complex-crisis</v>
      </c>
      <c r="L152" s="11"/>
      <c r="M152" s="289" t="s">
        <v>3023</v>
      </c>
      <c r="N152" s="11" t="str">
        <f>IF(ISNONTEXT(M152),_xlfn.DAYS(About!$A$3,'Crisis info'!M152),"More than 2 years")</f>
        <v>More than 2 years</v>
      </c>
    </row>
    <row r="153" spans="1:14" x14ac:dyDescent="0.3">
      <c r="A153" s="288" t="s">
        <v>1189</v>
      </c>
      <c r="B153" s="288"/>
      <c r="C153" s="288"/>
      <c r="D153" s="288" t="s">
        <v>352</v>
      </c>
      <c r="E153" s="288" t="s">
        <v>1187</v>
      </c>
      <c r="F153" s="288" t="s">
        <v>351</v>
      </c>
      <c r="G153" s="288" t="s">
        <v>1566</v>
      </c>
      <c r="H153" s="288" t="s">
        <v>1357</v>
      </c>
      <c r="I153" s="288" t="s">
        <v>352</v>
      </c>
      <c r="J153" s="288" t="s">
        <v>1462</v>
      </c>
      <c r="K153" s="11" t="str">
        <f t="shared" si="2"/>
        <v>https://www.acaps.org/country/Yemen/crisis/Mixed-Migration</v>
      </c>
      <c r="L153" s="11"/>
      <c r="M153" s="289" t="s">
        <v>3023</v>
      </c>
      <c r="N153" s="11" t="str">
        <f>IF(ISNONTEXT(M153),_xlfn.DAYS(About!$A$3,'Crisis info'!M153),"More than 2 years")</f>
        <v>More than 2 years</v>
      </c>
    </row>
    <row r="154" spans="1:14" x14ac:dyDescent="0.3">
      <c r="A154" s="288" t="s">
        <v>742</v>
      </c>
      <c r="B154" s="288"/>
      <c r="C154" s="288"/>
      <c r="D154" s="288" t="s">
        <v>354</v>
      </c>
      <c r="E154" s="288" t="s">
        <v>844</v>
      </c>
      <c r="F154" s="288" t="s">
        <v>353</v>
      </c>
      <c r="G154" s="288" t="s">
        <v>1563</v>
      </c>
      <c r="H154" s="288" t="s">
        <v>711</v>
      </c>
      <c r="I154" s="288" t="s">
        <v>354</v>
      </c>
      <c r="J154" s="288" t="s">
        <v>711</v>
      </c>
      <c r="K154" s="11" t="str">
        <f t="shared" si="2"/>
        <v>https://www.acaps.org/country/Zambia/crisis/Drought</v>
      </c>
      <c r="L154" s="288" t="s">
        <v>2101</v>
      </c>
      <c r="M154" s="289" t="s">
        <v>3023</v>
      </c>
      <c r="N154" s="11" t="str">
        <f>IF(ISNONTEXT(M154),_xlfn.DAYS(About!$A$3,'Crisis info'!M154),"More than 2 years")</f>
        <v>More than 2 years</v>
      </c>
    </row>
    <row r="155" spans="1:14" x14ac:dyDescent="0.3">
      <c r="A155" s="288" t="s">
        <v>2710</v>
      </c>
      <c r="B155" s="288"/>
      <c r="C155" s="288"/>
      <c r="D155" s="288" t="s">
        <v>356</v>
      </c>
      <c r="E155" s="288" t="s">
        <v>1188</v>
      </c>
      <c r="F155" s="288" t="s">
        <v>355</v>
      </c>
      <c r="G155" s="288" t="s">
        <v>1563</v>
      </c>
      <c r="H155" s="288" t="s">
        <v>751</v>
      </c>
      <c r="I155" s="288" t="s">
        <v>356</v>
      </c>
      <c r="J155" s="288" t="s">
        <v>751</v>
      </c>
      <c r="K155" s="11" t="str">
        <f t="shared" si="2"/>
        <v>https://www.acaps.org/country/Zimbabwe/crisis/Complex-crisis</v>
      </c>
      <c r="L155" s="288" t="s">
        <v>2101</v>
      </c>
      <c r="M155" s="289" t="s">
        <v>3023</v>
      </c>
      <c r="N155" s="11" t="str">
        <f>IF(ISNONTEXT(M155),_xlfn.DAYS(About!$A$3,'Crisis info'!M155),"More than 2 years")</f>
        <v>More than 2 years</v>
      </c>
    </row>
    <row r="156" spans="1:14" x14ac:dyDescent="0.3">
      <c r="A156" s="288" t="s">
        <v>2385</v>
      </c>
      <c r="B156" s="288" t="s">
        <v>3039</v>
      </c>
      <c r="C156" s="288" t="s">
        <v>3039</v>
      </c>
      <c r="D156" s="288" t="s">
        <v>356</v>
      </c>
      <c r="E156" s="288" t="s">
        <v>2384</v>
      </c>
      <c r="F156" s="288" t="s">
        <v>355</v>
      </c>
      <c r="G156" s="288" t="s">
        <v>1563</v>
      </c>
      <c r="H156" s="288" t="s">
        <v>2386</v>
      </c>
      <c r="I156" s="288" t="s">
        <v>356</v>
      </c>
      <c r="J156" s="288" t="s">
        <v>2387</v>
      </c>
      <c r="K156" s="11" t="str">
        <f t="shared" si="2"/>
        <v>https://www.acaps.org/country/Zimbabwe/crisis/Malaria-Epidemic</v>
      </c>
      <c r="L156" s="11"/>
      <c r="M156" s="289">
        <v>43990</v>
      </c>
      <c r="N156" s="11">
        <f>IF(ISNONTEXT(M156),_xlfn.DAYS(About!$A$3,'Crisis info'!M156),"More than 2 years")</f>
        <v>206</v>
      </c>
    </row>
    <row r="158" spans="1:14" x14ac:dyDescent="0.3">
      <c r="A158" s="87"/>
      <c r="B158" s="87"/>
      <c r="C158" s="87"/>
      <c r="D158" s="87"/>
      <c r="E158" s="87"/>
      <c r="F158" s="87"/>
      <c r="G158" s="87"/>
      <c r="H158" s="87"/>
      <c r="I158" s="87"/>
      <c r="J158" s="87"/>
    </row>
    <row r="159" spans="1:14" x14ac:dyDescent="0.3">
      <c r="A159" s="87"/>
      <c r="B159" s="87"/>
      <c r="C159" s="87"/>
      <c r="D159" s="87"/>
      <c r="E159" s="87"/>
      <c r="F159" s="87"/>
      <c r="G159" s="87"/>
      <c r="H159" s="87"/>
      <c r="I159" s="87"/>
      <c r="J159" s="87"/>
    </row>
    <row r="160" spans="1:14" x14ac:dyDescent="0.3">
      <c r="A160" s="87"/>
      <c r="B160" s="87"/>
      <c r="C160" s="87"/>
      <c r="D160" s="87"/>
      <c r="E160" s="87"/>
      <c r="F160" s="87"/>
      <c r="G160" s="87"/>
      <c r="H160" s="87"/>
      <c r="I160" s="87"/>
      <c r="J160" s="87"/>
    </row>
    <row r="161" spans="1:10" x14ac:dyDescent="0.3">
      <c r="A161" s="87"/>
      <c r="B161" s="87"/>
      <c r="C161" s="87"/>
      <c r="D161" s="87"/>
      <c r="E161" s="87"/>
      <c r="F161" s="87"/>
      <c r="G161" s="87"/>
      <c r="H161" s="87"/>
      <c r="I161" s="87"/>
      <c r="J161" s="87"/>
    </row>
    <row r="162" spans="1:10" x14ac:dyDescent="0.3">
      <c r="A162" s="87"/>
      <c r="B162" s="87"/>
      <c r="C162" s="87"/>
      <c r="D162" s="87"/>
      <c r="E162" s="87"/>
      <c r="F162" s="87"/>
      <c r="G162" s="87"/>
      <c r="H162" s="87"/>
      <c r="I162" s="87"/>
      <c r="J162" s="87"/>
    </row>
    <row r="163" spans="1:10" x14ac:dyDescent="0.3">
      <c r="A163" s="87"/>
      <c r="B163" s="87"/>
      <c r="C163" s="87"/>
      <c r="D163" s="87"/>
      <c r="E163" s="87"/>
      <c r="F163" s="87"/>
      <c r="G163" s="87"/>
      <c r="H163" s="87"/>
      <c r="I163" s="87"/>
      <c r="J163" s="87"/>
    </row>
    <row r="164" spans="1:10" x14ac:dyDescent="0.3">
      <c r="A164" s="87"/>
      <c r="B164" s="87"/>
      <c r="C164" s="87"/>
      <c r="D164" s="87"/>
      <c r="E164" s="87"/>
      <c r="F164" s="87"/>
      <c r="G164" s="87"/>
      <c r="H164" s="87"/>
      <c r="I164" s="87"/>
      <c r="J164" s="87"/>
    </row>
    <row r="165" spans="1:10" x14ac:dyDescent="0.3">
      <c r="A165" s="87"/>
      <c r="B165" s="87"/>
      <c r="C165" s="87"/>
      <c r="D165" s="87"/>
      <c r="E165" s="87"/>
      <c r="F165" s="87"/>
      <c r="G165" s="87"/>
      <c r="H165" s="87"/>
      <c r="I165" s="87"/>
      <c r="J165" s="87"/>
    </row>
    <row r="166" spans="1:10" x14ac:dyDescent="0.3">
      <c r="A166" s="87"/>
      <c r="B166" s="87"/>
      <c r="C166" s="87"/>
      <c r="D166" s="87"/>
      <c r="E166" s="87"/>
      <c r="F166" s="87"/>
      <c r="G166" s="87"/>
      <c r="H166" s="87"/>
      <c r="I166" s="87"/>
      <c r="J166" s="87"/>
    </row>
    <row r="167" spans="1:10" x14ac:dyDescent="0.3">
      <c r="A167" s="87"/>
      <c r="B167" s="87"/>
      <c r="C167" s="87"/>
      <c r="D167" s="87"/>
      <c r="E167" s="87"/>
      <c r="F167" s="87"/>
      <c r="G167" s="87"/>
      <c r="H167" s="87"/>
      <c r="I167" s="87"/>
      <c r="J167" s="87"/>
    </row>
    <row r="168" spans="1:10" x14ac:dyDescent="0.3">
      <c r="A168" s="87"/>
      <c r="B168" s="87"/>
      <c r="C168" s="87"/>
      <c r="D168" s="87"/>
      <c r="E168" s="87"/>
      <c r="F168" s="87"/>
      <c r="G168" s="87"/>
      <c r="H168" s="87"/>
      <c r="I168" s="87"/>
      <c r="J168" s="87"/>
    </row>
    <row r="169" spans="1:10" x14ac:dyDescent="0.3">
      <c r="A169" s="87"/>
      <c r="B169" s="87"/>
      <c r="C169" s="87"/>
      <c r="D169" s="87"/>
      <c r="E169" s="87"/>
      <c r="F169" s="87"/>
      <c r="G169" s="87"/>
      <c r="H169" s="87"/>
      <c r="I169" s="87"/>
      <c r="J169" s="87"/>
    </row>
    <row r="170" spans="1:10" x14ac:dyDescent="0.3">
      <c r="A170" s="87"/>
      <c r="B170" s="87"/>
      <c r="C170" s="87"/>
      <c r="D170" s="87"/>
      <c r="E170" s="87"/>
      <c r="F170" s="87"/>
      <c r="G170" s="87"/>
      <c r="H170" s="87"/>
      <c r="I170" s="87"/>
      <c r="J170" s="87"/>
    </row>
    <row r="171" spans="1:10" x14ac:dyDescent="0.3">
      <c r="A171" s="87"/>
      <c r="B171" s="87"/>
      <c r="C171" s="87"/>
      <c r="D171" s="87"/>
      <c r="E171" s="87"/>
      <c r="F171" s="87"/>
      <c r="G171" s="87"/>
      <c r="H171" s="87"/>
      <c r="I171" s="87"/>
      <c r="J171" s="87"/>
    </row>
    <row r="172" spans="1:10" x14ac:dyDescent="0.3">
      <c r="A172" s="87"/>
      <c r="B172" s="87"/>
      <c r="C172" s="87"/>
      <c r="D172" s="87"/>
      <c r="E172" s="87"/>
      <c r="F172" s="87"/>
      <c r="G172" s="87"/>
      <c r="H172" s="87"/>
      <c r="I172" s="87"/>
      <c r="J172" s="87"/>
    </row>
    <row r="173" spans="1:10" x14ac:dyDescent="0.3">
      <c r="A173" s="87"/>
      <c r="B173" s="87"/>
      <c r="C173" s="87"/>
      <c r="D173" s="87"/>
      <c r="E173" s="87"/>
      <c r="F173" s="87"/>
      <c r="G173" s="87"/>
      <c r="H173" s="87"/>
      <c r="I173" s="87"/>
      <c r="J173" s="87"/>
    </row>
    <row r="174" spans="1:10" x14ac:dyDescent="0.3">
      <c r="A174" s="87"/>
      <c r="B174" s="87"/>
      <c r="C174" s="87"/>
      <c r="D174" s="87"/>
      <c r="E174" s="87"/>
      <c r="F174" s="87"/>
      <c r="G174" s="87"/>
      <c r="H174" s="87"/>
      <c r="I174" s="87"/>
      <c r="J174" s="87"/>
    </row>
    <row r="175" spans="1:10" x14ac:dyDescent="0.3">
      <c r="A175" s="87"/>
      <c r="B175" s="87"/>
      <c r="C175" s="87"/>
      <c r="D175" s="87"/>
      <c r="E175" s="87"/>
      <c r="F175" s="87"/>
      <c r="G175" s="87"/>
      <c r="H175" s="87"/>
      <c r="I175" s="87"/>
      <c r="J175" s="87"/>
    </row>
    <row r="176" spans="1:10" x14ac:dyDescent="0.3">
      <c r="A176" s="87"/>
      <c r="B176" s="87"/>
      <c r="C176" s="87"/>
      <c r="D176" s="87"/>
      <c r="E176" s="87"/>
      <c r="F176" s="87"/>
      <c r="G176" s="87"/>
      <c r="H176" s="87"/>
      <c r="I176" s="87"/>
      <c r="J176" s="87"/>
    </row>
    <row r="177" spans="1:10" x14ac:dyDescent="0.3">
      <c r="A177" s="87"/>
      <c r="B177" s="87"/>
      <c r="C177" s="87"/>
      <c r="D177" s="87"/>
      <c r="E177" s="87"/>
      <c r="F177" s="87"/>
      <c r="G177" s="87"/>
      <c r="H177" s="87"/>
      <c r="I177" s="87"/>
      <c r="J177" s="87"/>
    </row>
    <row r="178" spans="1:10" x14ac:dyDescent="0.3">
      <c r="A178" s="87"/>
      <c r="B178" s="87"/>
      <c r="C178" s="87"/>
      <c r="D178" s="87"/>
      <c r="E178" s="87"/>
      <c r="F178" s="87"/>
      <c r="G178" s="87"/>
      <c r="H178" s="87"/>
      <c r="I178" s="87"/>
      <c r="J178" s="87"/>
    </row>
    <row r="179" spans="1:10" x14ac:dyDescent="0.3">
      <c r="A179" s="87"/>
      <c r="B179" s="87"/>
      <c r="C179" s="87"/>
      <c r="D179" s="87"/>
      <c r="E179" s="87"/>
      <c r="F179" s="87"/>
      <c r="G179" s="87"/>
      <c r="H179" s="87"/>
      <c r="I179" s="87"/>
      <c r="J179" s="87"/>
    </row>
    <row r="180" spans="1:10" x14ac:dyDescent="0.3">
      <c r="A180" s="87"/>
      <c r="B180" s="87"/>
      <c r="C180" s="87"/>
      <c r="D180" s="87"/>
      <c r="E180" s="87"/>
      <c r="F180" s="87"/>
      <c r="G180" s="87"/>
      <c r="H180" s="87"/>
      <c r="I180" s="87"/>
      <c r="J180" s="87"/>
    </row>
    <row r="181" spans="1:10" x14ac:dyDescent="0.3">
      <c r="A181" s="87"/>
      <c r="B181" s="87"/>
      <c r="C181" s="87"/>
      <c r="D181" s="87"/>
      <c r="E181" s="87"/>
      <c r="F181" s="87"/>
      <c r="G181" s="87"/>
      <c r="H181" s="87"/>
      <c r="I181" s="87"/>
      <c r="J181" s="87"/>
    </row>
    <row r="182" spans="1:10" x14ac:dyDescent="0.3">
      <c r="A182" s="87"/>
      <c r="B182" s="87"/>
      <c r="C182" s="87"/>
      <c r="D182" s="87"/>
      <c r="E182" s="87"/>
      <c r="F182" s="87"/>
      <c r="G182" s="87"/>
      <c r="H182" s="87"/>
      <c r="I182" s="87"/>
      <c r="J182" s="87"/>
    </row>
    <row r="183" spans="1:10" x14ac:dyDescent="0.3">
      <c r="A183" s="87"/>
      <c r="B183" s="87"/>
      <c r="C183" s="87"/>
      <c r="D183" s="87"/>
      <c r="E183" s="87"/>
      <c r="F183" s="87"/>
      <c r="G183" s="87"/>
      <c r="H183" s="87"/>
      <c r="I183" s="87"/>
      <c r="J183" s="87"/>
    </row>
    <row r="184" spans="1:10" x14ac:dyDescent="0.3">
      <c r="A184" s="87"/>
      <c r="B184" s="87"/>
      <c r="C184" s="87"/>
      <c r="D184" s="87"/>
      <c r="E184" s="87"/>
      <c r="F184" s="87"/>
      <c r="G184" s="87"/>
      <c r="H184" s="87"/>
      <c r="I184" s="87"/>
      <c r="J184" s="87"/>
    </row>
    <row r="185" spans="1:10" x14ac:dyDescent="0.3">
      <c r="A185" s="87"/>
      <c r="B185" s="87"/>
      <c r="C185" s="87"/>
      <c r="D185" s="87"/>
      <c r="E185" s="87"/>
      <c r="F185" s="87"/>
      <c r="G185" s="87"/>
      <c r="H185" s="87"/>
      <c r="I185" s="87"/>
      <c r="J185" s="87"/>
    </row>
    <row r="186" spans="1:10" x14ac:dyDescent="0.3">
      <c r="A186" s="87"/>
      <c r="B186" s="87"/>
      <c r="C186" s="87"/>
      <c r="D186" s="87"/>
      <c r="E186" s="87"/>
      <c r="F186" s="87"/>
      <c r="G186" s="87"/>
      <c r="H186" s="87"/>
      <c r="I186" s="87"/>
      <c r="J186" s="87"/>
    </row>
    <row r="187" spans="1:10" x14ac:dyDescent="0.3">
      <c r="A187" s="87"/>
      <c r="B187" s="87"/>
      <c r="C187" s="87"/>
      <c r="D187" s="87"/>
      <c r="E187" s="87"/>
      <c r="F187" s="87"/>
      <c r="G187" s="87"/>
      <c r="H187" s="87"/>
      <c r="I187" s="87"/>
      <c r="J187" s="87"/>
    </row>
    <row r="188" spans="1:10" x14ac:dyDescent="0.3">
      <c r="A188" s="87"/>
      <c r="B188" s="87"/>
      <c r="C188" s="87"/>
      <c r="D188" s="87"/>
      <c r="E188" s="87"/>
      <c r="F188" s="87"/>
      <c r="G188" s="87"/>
      <c r="H188" s="87"/>
      <c r="I188" s="87"/>
      <c r="J188" s="87"/>
    </row>
    <row r="189" spans="1:10" x14ac:dyDescent="0.3">
      <c r="A189" s="87"/>
      <c r="B189" s="87"/>
      <c r="C189" s="87"/>
      <c r="D189" s="87"/>
      <c r="E189" s="87"/>
      <c r="F189" s="87"/>
      <c r="G189" s="87"/>
      <c r="H189" s="87"/>
      <c r="I189" s="87"/>
      <c r="J189" s="87"/>
    </row>
    <row r="190" spans="1:10" x14ac:dyDescent="0.3">
      <c r="A190" s="87"/>
      <c r="B190" s="87"/>
      <c r="C190" s="87"/>
      <c r="D190" s="87"/>
      <c r="E190" s="87"/>
      <c r="F190" s="87"/>
      <c r="G190" s="87"/>
      <c r="H190" s="87"/>
      <c r="I190" s="87"/>
      <c r="J190" s="87"/>
    </row>
    <row r="191" spans="1:10" x14ac:dyDescent="0.3">
      <c r="A191" s="87"/>
      <c r="B191" s="87"/>
      <c r="C191" s="87"/>
      <c r="D191" s="87"/>
      <c r="E191" s="87"/>
      <c r="F191" s="87"/>
      <c r="G191" s="87"/>
      <c r="H191" s="87"/>
      <c r="I191" s="87"/>
      <c r="J191" s="87"/>
    </row>
    <row r="192" spans="1:10" x14ac:dyDescent="0.3">
      <c r="A192" s="87"/>
      <c r="B192" s="87"/>
      <c r="C192" s="87"/>
      <c r="D192" s="87"/>
      <c r="E192" s="87"/>
      <c r="F192" s="87"/>
      <c r="G192" s="87"/>
      <c r="H192" s="87"/>
      <c r="I192" s="87"/>
      <c r="J192" s="87"/>
    </row>
    <row r="193" spans="1:10" x14ac:dyDescent="0.3">
      <c r="A193" s="87"/>
      <c r="B193" s="87"/>
      <c r="C193" s="87"/>
      <c r="D193" s="87"/>
      <c r="E193" s="87"/>
      <c r="F193" s="87"/>
      <c r="G193" s="87"/>
      <c r="H193" s="87"/>
      <c r="I193" s="87"/>
      <c r="J193" s="87"/>
    </row>
    <row r="194" spans="1:10" x14ac:dyDescent="0.3">
      <c r="A194" s="87"/>
      <c r="B194" s="87"/>
      <c r="C194" s="87"/>
      <c r="D194" s="87"/>
      <c r="E194" s="87"/>
      <c r="F194" s="87"/>
      <c r="G194" s="87"/>
      <c r="H194" s="87"/>
      <c r="I194" s="87"/>
      <c r="J194" s="87"/>
    </row>
    <row r="195" spans="1:10" x14ac:dyDescent="0.3">
      <c r="A195" s="87"/>
      <c r="B195" s="87"/>
      <c r="C195" s="87"/>
      <c r="D195" s="87"/>
      <c r="E195" s="87"/>
      <c r="F195" s="87"/>
      <c r="G195" s="87"/>
      <c r="H195" s="87"/>
      <c r="I195" s="87"/>
      <c r="J195" s="87"/>
    </row>
    <row r="196" spans="1:10" x14ac:dyDescent="0.3">
      <c r="A196" s="87"/>
      <c r="B196" s="87"/>
      <c r="C196" s="87"/>
      <c r="D196" s="87"/>
      <c r="E196" s="87"/>
      <c r="F196" s="87"/>
      <c r="G196" s="87"/>
      <c r="H196" s="87"/>
      <c r="I196" s="87"/>
      <c r="J196" s="87"/>
    </row>
    <row r="197" spans="1:10" x14ac:dyDescent="0.3">
      <c r="A197" s="87"/>
      <c r="B197" s="87"/>
      <c r="C197" s="87"/>
      <c r="D197" s="87"/>
      <c r="E197" s="87"/>
      <c r="F197" s="87"/>
      <c r="G197" s="87"/>
      <c r="H197" s="87"/>
      <c r="I197" s="87"/>
      <c r="J197" s="87"/>
    </row>
    <row r="198" spans="1:10" x14ac:dyDescent="0.3">
      <c r="A198" s="87"/>
      <c r="B198" s="87"/>
      <c r="C198" s="87"/>
      <c r="D198" s="87"/>
      <c r="E198" s="87"/>
      <c r="F198" s="87"/>
      <c r="G198" s="87"/>
      <c r="H198" s="87"/>
      <c r="I198" s="87"/>
      <c r="J198" s="87"/>
    </row>
    <row r="199" spans="1:10" x14ac:dyDescent="0.3">
      <c r="A199" s="87"/>
      <c r="B199" s="87"/>
      <c r="C199" s="87"/>
      <c r="D199" s="87"/>
      <c r="E199" s="87"/>
      <c r="F199" s="87"/>
      <c r="G199" s="87"/>
      <c r="H199" s="87"/>
      <c r="I199" s="87"/>
      <c r="J199" s="87"/>
    </row>
    <row r="200" spans="1:10" x14ac:dyDescent="0.3">
      <c r="A200" s="87"/>
      <c r="B200" s="87"/>
      <c r="C200" s="87"/>
      <c r="D200" s="87"/>
      <c r="E200" s="87"/>
      <c r="F200" s="87"/>
      <c r="G200" s="87"/>
      <c r="H200" s="87"/>
      <c r="I200" s="87"/>
      <c r="J200" s="87"/>
    </row>
    <row r="201" spans="1:10" x14ac:dyDescent="0.3">
      <c r="A201" s="87"/>
      <c r="B201" s="87"/>
      <c r="C201" s="87"/>
      <c r="D201" s="87"/>
      <c r="E201" s="87"/>
      <c r="F201" s="87"/>
      <c r="G201" s="87"/>
      <c r="H201" s="87"/>
      <c r="I201" s="87"/>
      <c r="J201" s="87"/>
    </row>
    <row r="202" spans="1:10" x14ac:dyDescent="0.3">
      <c r="A202" s="87"/>
      <c r="B202" s="87"/>
      <c r="C202" s="87"/>
      <c r="D202" s="87"/>
      <c r="E202" s="87"/>
      <c r="F202" s="87"/>
      <c r="G202" s="87"/>
      <c r="H202" s="87"/>
      <c r="I202" s="87"/>
      <c r="J202" s="87"/>
    </row>
    <row r="203" spans="1:10" x14ac:dyDescent="0.3">
      <c r="A203" s="87"/>
      <c r="B203" s="87"/>
      <c r="C203" s="87"/>
      <c r="D203" s="87"/>
      <c r="E203" s="87"/>
      <c r="F203" s="87"/>
      <c r="G203" s="87"/>
      <c r="H203" s="87"/>
      <c r="I203" s="87"/>
      <c r="J203" s="87"/>
    </row>
    <row r="204" spans="1:10" x14ac:dyDescent="0.3">
      <c r="A204" s="87"/>
      <c r="B204" s="87"/>
      <c r="C204" s="87"/>
      <c r="D204" s="87"/>
      <c r="E204" s="87"/>
      <c r="F204" s="87"/>
      <c r="G204" s="87"/>
      <c r="H204" s="87"/>
      <c r="I204" s="87"/>
      <c r="J204" s="87"/>
    </row>
    <row r="205" spans="1:10" x14ac:dyDescent="0.3">
      <c r="A205" s="87"/>
      <c r="B205" s="87"/>
      <c r="C205" s="87"/>
      <c r="D205" s="87"/>
      <c r="E205" s="87"/>
      <c r="F205" s="87"/>
      <c r="G205" s="87"/>
      <c r="H205" s="87"/>
      <c r="I205" s="87"/>
      <c r="J205" s="87"/>
    </row>
    <row r="206" spans="1:10" x14ac:dyDescent="0.3">
      <c r="A206" s="87"/>
      <c r="B206" s="87"/>
      <c r="C206" s="87"/>
      <c r="D206" s="87"/>
      <c r="E206" s="87"/>
      <c r="F206" s="87"/>
      <c r="G206" s="87"/>
      <c r="H206" s="87"/>
      <c r="I206" s="87"/>
      <c r="J206" s="87"/>
    </row>
    <row r="207" spans="1:10" x14ac:dyDescent="0.3">
      <c r="A207" s="87"/>
      <c r="B207" s="87"/>
      <c r="C207" s="87"/>
      <c r="D207" s="87"/>
      <c r="E207" s="87"/>
      <c r="F207" s="87"/>
      <c r="G207" s="87"/>
      <c r="H207" s="87"/>
      <c r="I207" s="87"/>
      <c r="J207" s="87"/>
    </row>
    <row r="208" spans="1:10" x14ac:dyDescent="0.3">
      <c r="A208" s="87"/>
      <c r="B208" s="87"/>
      <c r="C208" s="87"/>
      <c r="D208" s="87"/>
      <c r="E208" s="87"/>
      <c r="F208" s="87"/>
      <c r="G208" s="87"/>
      <c r="H208" s="87"/>
      <c r="I208" s="87"/>
      <c r="J208" s="87"/>
    </row>
    <row r="209" spans="1:10" x14ac:dyDescent="0.3">
      <c r="A209" s="87"/>
      <c r="B209" s="87"/>
      <c r="C209" s="87"/>
      <c r="D209" s="87"/>
      <c r="E209" s="87"/>
      <c r="F209" s="87"/>
      <c r="G209" s="87"/>
      <c r="H209" s="87"/>
      <c r="I209" s="87"/>
      <c r="J209" s="87"/>
    </row>
    <row r="210" spans="1:10" x14ac:dyDescent="0.3">
      <c r="A210" s="87"/>
      <c r="B210" s="87"/>
      <c r="C210" s="87"/>
      <c r="D210" s="87"/>
      <c r="E210" s="87"/>
      <c r="F210" s="87"/>
      <c r="G210" s="87"/>
      <c r="H210" s="87"/>
      <c r="I210" s="87"/>
      <c r="J210" s="87"/>
    </row>
    <row r="211" spans="1:10" x14ac:dyDescent="0.3">
      <c r="A211" s="87"/>
      <c r="B211" s="87"/>
      <c r="C211" s="87"/>
      <c r="D211" s="87"/>
      <c r="E211" s="87"/>
      <c r="F211" s="87"/>
      <c r="G211" s="87"/>
      <c r="H211" s="87"/>
      <c r="I211" s="87"/>
      <c r="J211" s="87"/>
    </row>
    <row r="212" spans="1:10" x14ac:dyDescent="0.3">
      <c r="A212" s="87"/>
      <c r="B212" s="87"/>
      <c r="C212" s="87"/>
      <c r="D212" s="87"/>
      <c r="E212" s="87"/>
      <c r="F212" s="87"/>
      <c r="G212" s="87"/>
      <c r="H212" s="87"/>
      <c r="I212" s="87"/>
      <c r="J212" s="87"/>
    </row>
    <row r="213" spans="1:10" x14ac:dyDescent="0.3">
      <c r="A213" s="87"/>
      <c r="B213" s="87"/>
      <c r="C213" s="87"/>
      <c r="D213" s="87"/>
      <c r="E213" s="87"/>
      <c r="F213" s="87"/>
      <c r="G213" s="87"/>
      <c r="H213" s="87"/>
      <c r="I213" s="87"/>
      <c r="J213" s="87"/>
    </row>
    <row r="214" spans="1:10" x14ac:dyDescent="0.3">
      <c r="A214" s="87"/>
      <c r="B214" s="87"/>
      <c r="C214" s="87"/>
      <c r="D214" s="87"/>
      <c r="E214" s="87"/>
      <c r="F214" s="87"/>
      <c r="G214" s="87"/>
      <c r="H214" s="87"/>
      <c r="I214" s="87"/>
      <c r="J214" s="87"/>
    </row>
    <row r="215" spans="1:10" x14ac:dyDescent="0.3">
      <c r="A215" s="87"/>
      <c r="B215" s="87"/>
      <c r="C215" s="87"/>
      <c r="D215" s="87"/>
      <c r="E215" s="87"/>
      <c r="F215" s="87"/>
      <c r="G215" s="87"/>
      <c r="H215" s="87"/>
      <c r="I215" s="87"/>
      <c r="J215" s="87"/>
    </row>
    <row r="216" spans="1:10" x14ac:dyDescent="0.3">
      <c r="A216" s="87"/>
      <c r="B216" s="87"/>
      <c r="C216" s="87"/>
      <c r="D216" s="87"/>
      <c r="E216" s="87"/>
      <c r="F216" s="87"/>
      <c r="G216" s="87"/>
      <c r="H216" s="87"/>
      <c r="I216" s="87"/>
      <c r="J216" s="87"/>
    </row>
    <row r="217" spans="1:10" x14ac:dyDescent="0.3">
      <c r="A217" s="87"/>
      <c r="B217" s="87"/>
      <c r="C217" s="87"/>
      <c r="D217" s="87"/>
      <c r="E217" s="87"/>
      <c r="F217" s="87"/>
      <c r="G217" s="87"/>
      <c r="H217" s="87"/>
      <c r="I217" s="87"/>
      <c r="J217" s="87"/>
    </row>
    <row r="218" spans="1:10" x14ac:dyDescent="0.3">
      <c r="A218" s="87"/>
      <c r="B218" s="87"/>
      <c r="C218" s="87"/>
      <c r="D218" s="87"/>
      <c r="E218" s="87"/>
      <c r="F218" s="87"/>
      <c r="G218" s="87"/>
      <c r="H218" s="87"/>
      <c r="I218" s="87"/>
      <c r="J218" s="87"/>
    </row>
    <row r="219" spans="1:10" x14ac:dyDescent="0.3">
      <c r="A219" s="87"/>
      <c r="B219" s="87"/>
      <c r="C219" s="87"/>
      <c r="D219" s="87"/>
      <c r="E219" s="87"/>
      <c r="F219" s="87"/>
      <c r="G219" s="87"/>
      <c r="H219" s="87"/>
      <c r="I219" s="87"/>
      <c r="J219" s="87"/>
    </row>
    <row r="220" spans="1:10" x14ac:dyDescent="0.3">
      <c r="A220" s="87"/>
      <c r="B220" s="87"/>
      <c r="C220" s="87"/>
      <c r="D220" s="87"/>
      <c r="E220" s="87"/>
      <c r="F220" s="87"/>
      <c r="G220" s="87"/>
      <c r="H220" s="87"/>
      <c r="I220" s="87"/>
      <c r="J220" s="87"/>
    </row>
    <row r="221" spans="1:10" x14ac:dyDescent="0.3">
      <c r="A221" s="87"/>
      <c r="B221" s="87"/>
      <c r="C221" s="87"/>
      <c r="D221" s="87"/>
      <c r="E221" s="87"/>
      <c r="F221" s="87"/>
      <c r="G221" s="87"/>
      <c r="H221" s="87"/>
      <c r="I221" s="87"/>
      <c r="J221" s="87"/>
    </row>
    <row r="222" spans="1:10" x14ac:dyDescent="0.3">
      <c r="A222" s="87"/>
      <c r="B222" s="87"/>
      <c r="C222" s="87"/>
      <c r="D222" s="87"/>
      <c r="E222" s="87"/>
      <c r="F222" s="87"/>
      <c r="G222" s="87"/>
      <c r="H222" s="87"/>
      <c r="I222" s="87"/>
      <c r="J222" s="87"/>
    </row>
    <row r="223" spans="1:10" x14ac:dyDescent="0.3">
      <c r="A223" s="87"/>
      <c r="B223" s="87"/>
      <c r="C223" s="87"/>
      <c r="D223" s="87"/>
      <c r="E223" s="87"/>
      <c r="F223" s="87"/>
      <c r="G223" s="87"/>
      <c r="H223" s="87"/>
      <c r="I223" s="87"/>
      <c r="J223" s="87"/>
    </row>
    <row r="224" spans="1:10" x14ac:dyDescent="0.3">
      <c r="A224" s="87"/>
      <c r="B224" s="87"/>
      <c r="C224" s="87"/>
      <c r="D224" s="87"/>
      <c r="E224" s="87"/>
      <c r="F224" s="87"/>
      <c r="G224" s="87"/>
      <c r="H224" s="87"/>
      <c r="I224" s="87"/>
      <c r="J224" s="87"/>
    </row>
    <row r="225" spans="1:10" x14ac:dyDescent="0.3">
      <c r="A225" s="87"/>
      <c r="B225" s="87"/>
      <c r="C225" s="87"/>
      <c r="D225" s="87"/>
      <c r="E225" s="87"/>
      <c r="F225" s="87"/>
      <c r="G225" s="87"/>
      <c r="H225" s="87"/>
      <c r="I225" s="87"/>
      <c r="J225" s="87"/>
    </row>
    <row r="226" spans="1:10" x14ac:dyDescent="0.3">
      <c r="A226" s="87"/>
      <c r="B226" s="87"/>
      <c r="C226" s="87"/>
      <c r="D226" s="87"/>
      <c r="E226" s="87"/>
      <c r="F226" s="87"/>
      <c r="G226" s="87"/>
      <c r="H226" s="87"/>
      <c r="I226" s="87"/>
      <c r="J226" s="87"/>
    </row>
    <row r="227" spans="1:10" x14ac:dyDescent="0.3">
      <c r="A227" s="87"/>
      <c r="B227" s="87"/>
      <c r="C227" s="87"/>
      <c r="D227" s="87"/>
      <c r="E227" s="87"/>
      <c r="F227" s="87"/>
      <c r="G227" s="87"/>
      <c r="H227" s="87"/>
      <c r="I227" s="87"/>
      <c r="J227" s="87"/>
    </row>
    <row r="228" spans="1:10" x14ac:dyDescent="0.3">
      <c r="A228" s="87"/>
      <c r="B228" s="87"/>
      <c r="C228" s="87"/>
      <c r="D228" s="87"/>
      <c r="E228" s="87"/>
      <c r="F228" s="87"/>
      <c r="G228" s="87"/>
      <c r="H228" s="87"/>
      <c r="I228" s="87"/>
      <c r="J228" s="87"/>
    </row>
    <row r="229" spans="1:10" x14ac:dyDescent="0.3">
      <c r="A229" s="87"/>
      <c r="B229" s="87"/>
      <c r="C229" s="87"/>
      <c r="D229" s="87"/>
      <c r="E229" s="87"/>
      <c r="F229" s="87"/>
      <c r="G229" s="87"/>
      <c r="H229" s="87"/>
      <c r="I229" s="87"/>
      <c r="J229" s="87"/>
    </row>
    <row r="230" spans="1:10" x14ac:dyDescent="0.3">
      <c r="A230" s="87"/>
      <c r="B230" s="87"/>
      <c r="C230" s="87"/>
      <c r="D230" s="87"/>
      <c r="E230" s="87"/>
      <c r="F230" s="87"/>
      <c r="G230" s="87"/>
      <c r="H230" s="87"/>
      <c r="I230" s="87"/>
      <c r="J230" s="87"/>
    </row>
    <row r="231" spans="1:10" x14ac:dyDescent="0.3">
      <c r="A231" s="87"/>
      <c r="B231" s="87"/>
      <c r="C231" s="87"/>
      <c r="D231" s="87"/>
      <c r="E231" s="87"/>
      <c r="F231" s="87"/>
      <c r="G231" s="87"/>
      <c r="H231" s="87"/>
      <c r="I231" s="87"/>
      <c r="J231" s="87"/>
    </row>
    <row r="232" spans="1:10" x14ac:dyDescent="0.3">
      <c r="A232" s="87"/>
      <c r="B232" s="87"/>
      <c r="C232" s="87"/>
      <c r="D232" s="87"/>
      <c r="E232" s="87"/>
      <c r="F232" s="87"/>
      <c r="G232" s="87"/>
      <c r="H232" s="87"/>
      <c r="I232" s="87"/>
      <c r="J232" s="87"/>
    </row>
    <row r="233" spans="1:10" x14ac:dyDescent="0.3">
      <c r="A233" s="87"/>
      <c r="B233" s="87"/>
      <c r="C233" s="87"/>
      <c r="D233" s="87"/>
      <c r="E233" s="87"/>
      <c r="F233" s="87"/>
      <c r="G233" s="87"/>
      <c r="H233" s="87"/>
      <c r="I233" s="87"/>
      <c r="J233" s="87"/>
    </row>
    <row r="234" spans="1:10" x14ac:dyDescent="0.3">
      <c r="A234" s="87"/>
      <c r="B234" s="87"/>
      <c r="C234" s="87"/>
      <c r="D234" s="87"/>
      <c r="E234" s="87"/>
      <c r="F234" s="87"/>
      <c r="G234" s="87"/>
      <c r="H234" s="87"/>
      <c r="I234" s="87"/>
      <c r="J234" s="87"/>
    </row>
    <row r="235" spans="1:10" x14ac:dyDescent="0.3">
      <c r="A235" s="87"/>
      <c r="B235" s="87"/>
      <c r="C235" s="87"/>
      <c r="D235" s="87"/>
      <c r="E235" s="87"/>
      <c r="F235" s="87"/>
      <c r="G235" s="87"/>
      <c r="H235" s="87"/>
      <c r="I235" s="87"/>
      <c r="J235" s="87"/>
    </row>
    <row r="236" spans="1:10" x14ac:dyDescent="0.3">
      <c r="A236" s="87"/>
      <c r="B236" s="87"/>
      <c r="C236" s="87"/>
      <c r="D236" s="87"/>
      <c r="E236" s="87"/>
      <c r="F236" s="87"/>
      <c r="G236" s="87"/>
      <c r="H236" s="87"/>
      <c r="I236" s="87"/>
      <c r="J236" s="87"/>
    </row>
    <row r="237" spans="1:10" x14ac:dyDescent="0.3">
      <c r="A237" s="87"/>
      <c r="B237" s="87"/>
      <c r="C237" s="87"/>
      <c r="D237" s="87"/>
      <c r="E237" s="87"/>
      <c r="F237" s="87"/>
      <c r="G237" s="87"/>
      <c r="H237" s="87"/>
      <c r="I237" s="87"/>
      <c r="J237" s="87"/>
    </row>
    <row r="238" spans="1:10" x14ac:dyDescent="0.3">
      <c r="A238" s="87"/>
      <c r="B238" s="87"/>
      <c r="C238" s="87"/>
      <c r="D238" s="87"/>
      <c r="E238" s="87"/>
      <c r="F238" s="87"/>
      <c r="G238" s="87"/>
      <c r="H238" s="87"/>
      <c r="I238" s="87"/>
      <c r="J238" s="87"/>
    </row>
    <row r="239" spans="1:10" x14ac:dyDescent="0.3">
      <c r="A239" s="87"/>
      <c r="B239" s="87"/>
      <c r="C239" s="87"/>
      <c r="D239" s="87"/>
      <c r="E239" s="87"/>
      <c r="F239" s="87"/>
      <c r="G239" s="87"/>
      <c r="H239" s="87"/>
      <c r="I239" s="87"/>
      <c r="J239" s="87"/>
    </row>
    <row r="240" spans="1:10" x14ac:dyDescent="0.3">
      <c r="A240" s="87"/>
      <c r="B240" s="87"/>
      <c r="C240" s="87"/>
      <c r="D240" s="87"/>
      <c r="E240" s="87"/>
      <c r="F240" s="87"/>
      <c r="G240" s="87"/>
      <c r="H240" s="87"/>
      <c r="I240" s="87"/>
      <c r="J240" s="87"/>
    </row>
    <row r="241" spans="1:10" x14ac:dyDescent="0.3">
      <c r="A241" s="87"/>
      <c r="B241" s="87"/>
      <c r="C241" s="87"/>
      <c r="D241" s="87"/>
      <c r="E241" s="87"/>
      <c r="F241" s="87"/>
      <c r="G241" s="87"/>
      <c r="H241" s="87"/>
      <c r="I241" s="87"/>
      <c r="J241" s="87"/>
    </row>
    <row r="242" spans="1:10" x14ac:dyDescent="0.3">
      <c r="A242" s="87"/>
      <c r="B242" s="87"/>
      <c r="C242" s="87"/>
      <c r="D242" s="87"/>
      <c r="E242" s="87"/>
      <c r="F242" s="87"/>
      <c r="G242" s="87"/>
      <c r="H242" s="87"/>
      <c r="I242" s="87"/>
      <c r="J242" s="87"/>
    </row>
    <row r="243" spans="1:10" x14ac:dyDescent="0.3">
      <c r="A243" s="87"/>
      <c r="B243" s="87"/>
      <c r="C243" s="87"/>
      <c r="D243" s="87"/>
      <c r="E243" s="87"/>
      <c r="F243" s="87"/>
      <c r="G243" s="87"/>
      <c r="H243" s="87"/>
      <c r="I243" s="87"/>
      <c r="J243" s="87"/>
    </row>
    <row r="244" spans="1:10" x14ac:dyDescent="0.3">
      <c r="A244" s="87"/>
      <c r="B244" s="87"/>
      <c r="C244" s="87"/>
      <c r="D244" s="87"/>
      <c r="E244" s="87"/>
      <c r="F244" s="87"/>
      <c r="G244" s="87"/>
      <c r="H244" s="87"/>
      <c r="I244" s="87"/>
      <c r="J244" s="87"/>
    </row>
    <row r="245" spans="1:10" x14ac:dyDescent="0.3">
      <c r="A245" s="87"/>
      <c r="B245" s="87"/>
      <c r="C245" s="87"/>
      <c r="D245" s="87"/>
      <c r="E245" s="87"/>
      <c r="F245" s="87"/>
      <c r="G245" s="87"/>
      <c r="H245" s="87"/>
      <c r="I245" s="87"/>
      <c r="J245" s="87"/>
    </row>
    <row r="246" spans="1:10" x14ac:dyDescent="0.3">
      <c r="A246" s="87"/>
      <c r="B246" s="87"/>
      <c r="C246" s="87"/>
      <c r="D246" s="87"/>
      <c r="E246" s="87"/>
      <c r="F246" s="87"/>
      <c r="G246" s="87"/>
      <c r="H246" s="87"/>
      <c r="I246" s="87"/>
      <c r="J246" s="87"/>
    </row>
    <row r="247" spans="1:10" x14ac:dyDescent="0.3">
      <c r="A247" s="87"/>
      <c r="B247" s="87"/>
      <c r="C247" s="87"/>
      <c r="D247" s="87"/>
      <c r="E247" s="87"/>
      <c r="F247" s="87"/>
      <c r="G247" s="87"/>
      <c r="H247" s="87"/>
      <c r="I247" s="87"/>
      <c r="J247" s="87"/>
    </row>
    <row r="248" spans="1:10" x14ac:dyDescent="0.3">
      <c r="A248" s="87"/>
      <c r="B248" s="87"/>
      <c r="C248" s="87"/>
      <c r="D248" s="87"/>
      <c r="E248" s="87"/>
      <c r="F248" s="87"/>
      <c r="G248" s="87"/>
      <c r="H248" s="87"/>
      <c r="I248" s="87"/>
      <c r="J248" s="87"/>
    </row>
    <row r="249" spans="1:10" x14ac:dyDescent="0.3">
      <c r="A249" s="87"/>
      <c r="B249" s="87"/>
      <c r="C249" s="87"/>
      <c r="D249" s="87"/>
      <c r="E249" s="87"/>
      <c r="F249" s="87"/>
      <c r="G249" s="87"/>
      <c r="H249" s="87"/>
      <c r="I249" s="87"/>
      <c r="J249" s="87"/>
    </row>
    <row r="250" spans="1:10" x14ac:dyDescent="0.3">
      <c r="A250" s="87"/>
      <c r="B250" s="87"/>
      <c r="C250" s="87"/>
      <c r="D250" s="87"/>
      <c r="E250" s="87"/>
      <c r="F250" s="87"/>
      <c r="G250" s="87"/>
      <c r="H250" s="87"/>
      <c r="I250" s="87"/>
      <c r="J250" s="87"/>
    </row>
    <row r="251" spans="1:10" x14ac:dyDescent="0.3">
      <c r="A251" s="87"/>
      <c r="B251" s="87"/>
      <c r="C251" s="87"/>
      <c r="D251" s="87"/>
      <c r="E251" s="87"/>
      <c r="F251" s="87"/>
      <c r="G251" s="87"/>
      <c r="H251" s="87"/>
      <c r="I251" s="87"/>
      <c r="J251" s="87"/>
    </row>
    <row r="252" spans="1:10" x14ac:dyDescent="0.3">
      <c r="A252" s="87"/>
      <c r="B252" s="87"/>
      <c r="C252" s="87"/>
      <c r="D252" s="87"/>
      <c r="E252" s="87"/>
      <c r="F252" s="87"/>
      <c r="G252" s="87"/>
      <c r="H252" s="87"/>
      <c r="I252" s="87"/>
      <c r="J252" s="87"/>
    </row>
    <row r="253" spans="1:10" x14ac:dyDescent="0.3">
      <c r="A253" s="87"/>
      <c r="B253" s="87"/>
      <c r="C253" s="87"/>
      <c r="D253" s="87"/>
      <c r="E253" s="87"/>
      <c r="F253" s="87"/>
      <c r="G253" s="87"/>
      <c r="H253" s="87"/>
      <c r="I253" s="87"/>
      <c r="J253" s="87"/>
    </row>
    <row r="254" spans="1:10" x14ac:dyDescent="0.3">
      <c r="A254" s="87"/>
      <c r="B254" s="87"/>
      <c r="C254" s="87"/>
      <c r="D254" s="87"/>
      <c r="E254" s="87"/>
      <c r="F254" s="87"/>
      <c r="G254" s="87"/>
      <c r="H254" s="87"/>
      <c r="I254" s="87"/>
      <c r="J254" s="87"/>
    </row>
    <row r="255" spans="1:10" x14ac:dyDescent="0.3">
      <c r="A255" s="87"/>
      <c r="B255" s="87"/>
      <c r="C255" s="87"/>
      <c r="D255" s="87"/>
      <c r="E255" s="87"/>
      <c r="F255" s="87"/>
      <c r="G255" s="87"/>
      <c r="H255" s="87"/>
      <c r="I255" s="87"/>
      <c r="J255" s="87"/>
    </row>
    <row r="256" spans="1:10" x14ac:dyDescent="0.3">
      <c r="A256" s="87"/>
      <c r="B256" s="87"/>
      <c r="C256" s="87"/>
      <c r="D256" s="87"/>
      <c r="E256" s="87"/>
      <c r="F256" s="87"/>
      <c r="G256" s="87"/>
      <c r="H256" s="87"/>
      <c r="I256" s="87"/>
      <c r="J256" s="87"/>
    </row>
    <row r="257" spans="1:10" x14ac:dyDescent="0.3">
      <c r="A257" s="87"/>
      <c r="B257" s="87"/>
      <c r="C257" s="87"/>
      <c r="D257" s="87"/>
      <c r="E257" s="87"/>
      <c r="F257" s="87"/>
      <c r="G257" s="87"/>
      <c r="H257" s="87"/>
      <c r="I257" s="87"/>
      <c r="J257" s="87"/>
    </row>
    <row r="258" spans="1:10" x14ac:dyDescent="0.3">
      <c r="A258" s="87"/>
      <c r="B258" s="87"/>
      <c r="C258" s="87"/>
      <c r="D258" s="87"/>
      <c r="E258" s="87"/>
      <c r="F258" s="87"/>
      <c r="G258" s="87"/>
      <c r="H258" s="87"/>
      <c r="I258" s="87"/>
      <c r="J258" s="87"/>
    </row>
    <row r="259" spans="1:10" x14ac:dyDescent="0.3">
      <c r="A259" s="87"/>
      <c r="B259" s="87"/>
      <c r="C259" s="87"/>
      <c r="D259" s="87"/>
      <c r="E259" s="87"/>
      <c r="F259" s="87"/>
      <c r="G259" s="87"/>
      <c r="H259" s="87"/>
      <c r="I259" s="87"/>
      <c r="J259" s="87"/>
    </row>
    <row r="260" spans="1:10" x14ac:dyDescent="0.3">
      <c r="A260" s="87"/>
      <c r="B260" s="87"/>
      <c r="C260" s="87"/>
      <c r="D260" s="87"/>
      <c r="E260" s="87"/>
      <c r="F260" s="87"/>
      <c r="G260" s="87"/>
      <c r="H260" s="87"/>
      <c r="I260" s="87"/>
      <c r="J260" s="87"/>
    </row>
    <row r="261" spans="1:10" x14ac:dyDescent="0.3">
      <c r="A261" s="87"/>
      <c r="B261" s="87"/>
      <c r="C261" s="87"/>
      <c r="D261" s="87"/>
      <c r="E261" s="87"/>
      <c r="F261" s="87"/>
      <c r="G261" s="87"/>
      <c r="H261" s="87"/>
      <c r="I261" s="87"/>
      <c r="J261" s="87"/>
    </row>
    <row r="262" spans="1:10" x14ac:dyDescent="0.3">
      <c r="A262" s="87"/>
      <c r="B262" s="87"/>
      <c r="C262" s="87"/>
      <c r="D262" s="87"/>
      <c r="E262" s="87"/>
      <c r="F262" s="87"/>
      <c r="G262" s="87"/>
      <c r="H262" s="87"/>
      <c r="I262" s="87"/>
      <c r="J262" s="87"/>
    </row>
    <row r="263" spans="1:10" x14ac:dyDescent="0.3">
      <c r="A263" s="87"/>
      <c r="B263" s="87"/>
      <c r="C263" s="87"/>
      <c r="D263" s="87"/>
      <c r="E263" s="87"/>
      <c r="F263" s="87"/>
      <c r="G263" s="87"/>
      <c r="H263" s="87"/>
      <c r="I263" s="87"/>
      <c r="J263" s="87"/>
    </row>
    <row r="264" spans="1:10" x14ac:dyDescent="0.3">
      <c r="A264" s="87"/>
      <c r="B264" s="87"/>
      <c r="C264" s="87"/>
      <c r="D264" s="87"/>
      <c r="E264" s="87"/>
      <c r="F264" s="87"/>
      <c r="G264" s="87"/>
      <c r="H264" s="87"/>
      <c r="I264" s="87"/>
      <c r="J264" s="87"/>
    </row>
    <row r="265" spans="1:10" x14ac:dyDescent="0.3">
      <c r="A265" s="87"/>
      <c r="B265" s="87"/>
      <c r="C265" s="87"/>
      <c r="D265" s="87"/>
      <c r="E265" s="87"/>
      <c r="F265" s="87"/>
      <c r="G265" s="87"/>
      <c r="H265" s="87"/>
      <c r="I265" s="87"/>
      <c r="J265" s="87"/>
    </row>
    <row r="266" spans="1:10" x14ac:dyDescent="0.3">
      <c r="A266" s="87"/>
      <c r="B266" s="87"/>
      <c r="C266" s="87"/>
      <c r="D266" s="87"/>
      <c r="E266" s="87"/>
      <c r="F266" s="87"/>
      <c r="G266" s="87"/>
      <c r="H266" s="87"/>
      <c r="I266" s="87"/>
      <c r="J266" s="87"/>
    </row>
    <row r="267" spans="1:10" x14ac:dyDescent="0.3">
      <c r="A267" s="87"/>
      <c r="B267" s="87"/>
      <c r="C267" s="87"/>
      <c r="D267" s="87"/>
      <c r="E267" s="87"/>
      <c r="F267" s="87"/>
      <c r="G267" s="87"/>
      <c r="H267" s="87"/>
      <c r="I267" s="87"/>
      <c r="J267" s="87"/>
    </row>
    <row r="268" spans="1:10" x14ac:dyDescent="0.3">
      <c r="A268" s="87"/>
      <c r="B268" s="87"/>
      <c r="C268" s="87"/>
      <c r="D268" s="87"/>
      <c r="E268" s="87"/>
      <c r="F268" s="87"/>
      <c r="G268" s="87"/>
      <c r="H268" s="87"/>
      <c r="I268" s="87"/>
      <c r="J268" s="87"/>
    </row>
    <row r="269" spans="1:10" x14ac:dyDescent="0.3">
      <c r="A269" s="87"/>
      <c r="B269" s="87"/>
      <c r="C269" s="87"/>
      <c r="D269" s="87"/>
      <c r="E269" s="87"/>
      <c r="F269" s="87"/>
      <c r="G269" s="87"/>
      <c r="H269" s="87"/>
      <c r="I269" s="87"/>
      <c r="J269" s="87"/>
    </row>
    <row r="270" spans="1:10" x14ac:dyDescent="0.3">
      <c r="A270" s="87"/>
      <c r="B270" s="87"/>
      <c r="C270" s="87"/>
      <c r="D270" s="87"/>
      <c r="E270" s="87"/>
      <c r="F270" s="87"/>
      <c r="G270" s="87"/>
      <c r="H270" s="87"/>
      <c r="I270" s="87"/>
      <c r="J270" s="87"/>
    </row>
    <row r="271" spans="1:10" x14ac:dyDescent="0.3">
      <c r="A271" s="87"/>
      <c r="B271" s="87"/>
      <c r="C271" s="87"/>
      <c r="D271" s="87"/>
      <c r="E271" s="87"/>
      <c r="F271" s="87"/>
      <c r="G271" s="87"/>
      <c r="H271" s="87"/>
      <c r="I271" s="87"/>
      <c r="J271" s="87"/>
    </row>
    <row r="272" spans="1:10" x14ac:dyDescent="0.3">
      <c r="A272" s="87"/>
      <c r="B272" s="87"/>
      <c r="C272" s="87"/>
      <c r="D272" s="87"/>
      <c r="E272" s="87"/>
      <c r="F272" s="87"/>
      <c r="G272" s="87"/>
      <c r="H272" s="87"/>
      <c r="I272" s="87"/>
      <c r="J272" s="87"/>
    </row>
    <row r="273" spans="1:10" x14ac:dyDescent="0.3">
      <c r="A273" s="87"/>
      <c r="B273" s="87"/>
      <c r="C273" s="87"/>
      <c r="D273" s="87"/>
      <c r="E273" s="87"/>
      <c r="F273" s="87"/>
      <c r="G273" s="87"/>
      <c r="H273" s="87"/>
      <c r="I273" s="87"/>
      <c r="J273" s="87"/>
    </row>
    <row r="274" spans="1:10" x14ac:dyDescent="0.3">
      <c r="A274" s="87"/>
      <c r="B274" s="87"/>
      <c r="C274" s="87"/>
      <c r="D274" s="87"/>
      <c r="E274" s="87"/>
      <c r="F274" s="87"/>
      <c r="G274" s="87"/>
      <c r="H274" s="87"/>
      <c r="I274" s="87"/>
      <c r="J274" s="87"/>
    </row>
    <row r="275" spans="1:10" x14ac:dyDescent="0.3">
      <c r="A275" s="87"/>
      <c r="B275" s="87"/>
      <c r="C275" s="87"/>
      <c r="D275" s="87"/>
      <c r="E275" s="87"/>
      <c r="F275" s="87"/>
      <c r="G275" s="87"/>
      <c r="H275" s="87"/>
      <c r="I275" s="87"/>
      <c r="J275" s="87"/>
    </row>
    <row r="276" spans="1:10" x14ac:dyDescent="0.3">
      <c r="A276" s="87"/>
      <c r="B276" s="87"/>
      <c r="C276" s="87"/>
      <c r="D276" s="87"/>
      <c r="E276" s="87"/>
      <c r="F276" s="87"/>
      <c r="G276" s="87"/>
      <c r="H276" s="87"/>
      <c r="I276" s="87"/>
      <c r="J276" s="87"/>
    </row>
    <row r="277" spans="1:10" x14ac:dyDescent="0.3">
      <c r="A277" s="87"/>
      <c r="B277" s="87"/>
      <c r="C277" s="87"/>
      <c r="D277" s="87"/>
      <c r="E277" s="87"/>
      <c r="F277" s="87"/>
      <c r="G277" s="87"/>
      <c r="H277" s="87"/>
      <c r="I277" s="87"/>
      <c r="J277" s="87"/>
    </row>
    <row r="278" spans="1:10" x14ac:dyDescent="0.3">
      <c r="A278" s="87"/>
      <c r="B278" s="87"/>
      <c r="C278" s="87"/>
      <c r="D278" s="87"/>
      <c r="E278" s="87"/>
      <c r="F278" s="87"/>
      <c r="G278" s="87"/>
      <c r="H278" s="87"/>
      <c r="I278" s="87"/>
      <c r="J278" s="87"/>
    </row>
    <row r="279" spans="1:10" x14ac:dyDescent="0.3">
      <c r="A279" s="87"/>
      <c r="B279" s="87"/>
      <c r="C279" s="87"/>
      <c r="D279" s="87"/>
      <c r="E279" s="87"/>
      <c r="F279" s="87"/>
      <c r="G279" s="87"/>
      <c r="H279" s="87"/>
      <c r="I279" s="87"/>
      <c r="J279" s="87"/>
    </row>
    <row r="280" spans="1:10" x14ac:dyDescent="0.3">
      <c r="A280" s="87"/>
      <c r="B280" s="87"/>
      <c r="C280" s="87"/>
      <c r="D280" s="87"/>
      <c r="E280" s="87"/>
      <c r="F280" s="87"/>
      <c r="G280" s="87"/>
      <c r="H280" s="87"/>
      <c r="I280" s="87"/>
      <c r="J280" s="87"/>
    </row>
    <row r="281" spans="1:10" x14ac:dyDescent="0.3">
      <c r="A281" s="87"/>
      <c r="B281" s="87"/>
      <c r="C281" s="87"/>
      <c r="D281" s="87"/>
      <c r="E281" s="87"/>
      <c r="F281" s="87"/>
      <c r="G281" s="87"/>
      <c r="H281" s="87"/>
      <c r="I281" s="87"/>
      <c r="J281" s="87"/>
    </row>
    <row r="282" spans="1:10" x14ac:dyDescent="0.3">
      <c r="A282" s="87"/>
      <c r="B282" s="87"/>
      <c r="C282" s="87"/>
      <c r="D282" s="87"/>
      <c r="E282" s="87"/>
      <c r="F282" s="87"/>
      <c r="G282" s="87"/>
      <c r="H282" s="87"/>
      <c r="I282" s="87"/>
      <c r="J282" s="87"/>
    </row>
    <row r="283" spans="1:10" x14ac:dyDescent="0.3">
      <c r="A283" s="87"/>
      <c r="B283" s="87"/>
      <c r="C283" s="87"/>
      <c r="D283" s="87"/>
      <c r="E283" s="87"/>
      <c r="F283" s="87"/>
      <c r="G283" s="87"/>
      <c r="H283" s="87"/>
      <c r="I283" s="87"/>
      <c r="J283" s="87"/>
    </row>
    <row r="284" spans="1:10" x14ac:dyDescent="0.3">
      <c r="A284" s="87"/>
      <c r="B284" s="87"/>
      <c r="C284" s="87"/>
      <c r="D284" s="87"/>
      <c r="E284" s="87"/>
      <c r="F284" s="87"/>
      <c r="G284" s="87"/>
      <c r="H284" s="87"/>
      <c r="I284" s="87"/>
      <c r="J284" s="87"/>
    </row>
    <row r="285" spans="1:10" x14ac:dyDescent="0.3">
      <c r="A285" s="87"/>
      <c r="B285" s="87"/>
      <c r="C285" s="87"/>
      <c r="D285" s="87"/>
      <c r="E285" s="87"/>
      <c r="F285" s="87"/>
      <c r="G285" s="87"/>
      <c r="H285" s="87"/>
      <c r="I285" s="87"/>
      <c r="J285" s="87"/>
    </row>
    <row r="286" spans="1:10" x14ac:dyDescent="0.3">
      <c r="A286" s="87"/>
      <c r="B286" s="87"/>
      <c r="C286" s="87"/>
      <c r="D286" s="87"/>
      <c r="E286" s="87"/>
      <c r="F286" s="87"/>
      <c r="G286" s="87"/>
      <c r="H286" s="87"/>
      <c r="I286" s="87"/>
      <c r="J286" s="87"/>
    </row>
    <row r="287" spans="1:10" x14ac:dyDescent="0.3">
      <c r="A287" s="87"/>
      <c r="B287" s="87"/>
      <c r="C287" s="87"/>
      <c r="D287" s="87"/>
      <c r="E287" s="87"/>
      <c r="F287" s="87"/>
      <c r="G287" s="87"/>
      <c r="H287" s="87"/>
      <c r="I287" s="87"/>
      <c r="J287" s="87"/>
    </row>
    <row r="288" spans="1:10" x14ac:dyDescent="0.3">
      <c r="A288" s="87"/>
      <c r="B288" s="87"/>
      <c r="C288" s="87"/>
      <c r="D288" s="87"/>
      <c r="E288" s="87"/>
      <c r="F288" s="87"/>
      <c r="G288" s="87"/>
      <c r="H288" s="87"/>
      <c r="I288" s="87"/>
      <c r="J288" s="87"/>
    </row>
    <row r="289" spans="1:10" x14ac:dyDescent="0.3">
      <c r="A289" s="87"/>
      <c r="B289" s="87"/>
      <c r="C289" s="87"/>
      <c r="D289" s="87"/>
      <c r="E289" s="87"/>
      <c r="F289" s="87"/>
      <c r="G289" s="87"/>
      <c r="H289" s="87"/>
      <c r="I289" s="87"/>
      <c r="J289" s="87"/>
    </row>
    <row r="290" spans="1:10" x14ac:dyDescent="0.3">
      <c r="A290" s="87"/>
      <c r="B290" s="87"/>
      <c r="C290" s="87"/>
      <c r="D290" s="87"/>
      <c r="E290" s="87"/>
      <c r="F290" s="87"/>
      <c r="G290" s="87"/>
      <c r="H290" s="87"/>
      <c r="I290" s="87"/>
      <c r="J290" s="87"/>
    </row>
    <row r="291" spans="1:10" x14ac:dyDescent="0.3">
      <c r="A291" s="87"/>
      <c r="B291" s="87"/>
      <c r="C291" s="87"/>
      <c r="D291" s="87"/>
      <c r="E291" s="87"/>
      <c r="F291" s="87"/>
      <c r="G291" s="87"/>
      <c r="H291" s="87"/>
      <c r="I291" s="87"/>
      <c r="J291" s="87"/>
    </row>
    <row r="292" spans="1:10" x14ac:dyDescent="0.3">
      <c r="A292" s="87"/>
      <c r="B292" s="87"/>
      <c r="C292" s="87"/>
      <c r="D292" s="87"/>
      <c r="E292" s="87"/>
      <c r="F292" s="87"/>
      <c r="G292" s="87"/>
      <c r="H292" s="87"/>
      <c r="I292" s="87"/>
      <c r="J292" s="87"/>
    </row>
    <row r="293" spans="1:10" x14ac:dyDescent="0.3">
      <c r="A293" s="87"/>
      <c r="B293" s="87"/>
      <c r="C293" s="87"/>
      <c r="D293" s="87"/>
      <c r="E293" s="87"/>
      <c r="F293" s="87"/>
      <c r="G293" s="87"/>
      <c r="H293" s="87"/>
      <c r="I293" s="87"/>
      <c r="J293" s="87"/>
    </row>
    <row r="294" spans="1:10" x14ac:dyDescent="0.3">
      <c r="A294" s="87"/>
      <c r="B294" s="87"/>
      <c r="C294" s="87"/>
      <c r="D294" s="87"/>
      <c r="E294" s="87"/>
      <c r="F294" s="87"/>
      <c r="G294" s="87"/>
      <c r="H294" s="87"/>
      <c r="I294" s="87"/>
      <c r="J294" s="87"/>
    </row>
    <row r="295" spans="1:10" x14ac:dyDescent="0.3">
      <c r="A295" s="87"/>
      <c r="B295" s="87"/>
      <c r="C295" s="87"/>
      <c r="D295" s="87"/>
      <c r="E295" s="87"/>
      <c r="F295" s="87"/>
      <c r="G295" s="87"/>
      <c r="H295" s="87"/>
      <c r="I295" s="87"/>
      <c r="J295" s="87"/>
    </row>
    <row r="296" spans="1:10" x14ac:dyDescent="0.3">
      <c r="A296" s="87"/>
      <c r="B296" s="87"/>
      <c r="C296" s="87"/>
      <c r="D296" s="87"/>
      <c r="E296" s="87"/>
      <c r="F296" s="87"/>
      <c r="G296" s="87"/>
      <c r="H296" s="87"/>
      <c r="I296" s="87"/>
      <c r="J296" s="87"/>
    </row>
    <row r="297" spans="1:10" x14ac:dyDescent="0.3">
      <c r="A297" s="87"/>
      <c r="B297" s="87"/>
      <c r="C297" s="87"/>
      <c r="D297" s="87"/>
      <c r="E297" s="87"/>
      <c r="F297" s="87"/>
      <c r="G297" s="87"/>
      <c r="H297" s="87"/>
      <c r="I297" s="87"/>
      <c r="J297" s="87"/>
    </row>
    <row r="298" spans="1:10" x14ac:dyDescent="0.3">
      <c r="A298" s="87"/>
      <c r="B298" s="87"/>
      <c r="C298" s="87"/>
      <c r="D298" s="87"/>
      <c r="E298" s="87"/>
      <c r="F298" s="87"/>
      <c r="G298" s="87"/>
      <c r="H298" s="87"/>
      <c r="I298" s="87"/>
      <c r="J298" s="87"/>
    </row>
    <row r="299" spans="1:10" x14ac:dyDescent="0.3">
      <c r="A299" s="87"/>
      <c r="B299" s="87"/>
      <c r="C299" s="87"/>
      <c r="D299" s="87"/>
      <c r="E299" s="87"/>
      <c r="F299" s="87"/>
      <c r="G299" s="87"/>
      <c r="H299" s="87"/>
      <c r="I299" s="87"/>
      <c r="J299" s="87"/>
    </row>
    <row r="300" spans="1:10" x14ac:dyDescent="0.3">
      <c r="A300" s="87"/>
      <c r="B300" s="87"/>
      <c r="C300" s="87"/>
      <c r="D300" s="87"/>
      <c r="E300" s="87"/>
      <c r="F300" s="87"/>
      <c r="G300" s="87"/>
      <c r="H300" s="87"/>
      <c r="I300" s="87"/>
      <c r="J300" s="87"/>
    </row>
    <row r="301" spans="1:10" x14ac:dyDescent="0.3">
      <c r="A301" s="87"/>
      <c r="B301" s="87"/>
      <c r="C301" s="87"/>
      <c r="D301" s="87"/>
      <c r="E301" s="87"/>
      <c r="F301" s="87"/>
      <c r="G301" s="87"/>
      <c r="H301" s="87"/>
      <c r="I301" s="87"/>
      <c r="J301" s="87"/>
    </row>
    <row r="302" spans="1:10" x14ac:dyDescent="0.3">
      <c r="A302" s="87"/>
      <c r="B302" s="87"/>
      <c r="C302" s="87"/>
      <c r="D302" s="87"/>
      <c r="E302" s="87"/>
      <c r="F302" s="87"/>
      <c r="G302" s="87"/>
      <c r="H302" s="87"/>
      <c r="I302" s="87"/>
      <c r="J302" s="87"/>
    </row>
    <row r="303" spans="1:10" x14ac:dyDescent="0.3">
      <c r="A303" s="87"/>
      <c r="B303" s="87"/>
      <c r="C303" s="87"/>
      <c r="D303" s="87"/>
      <c r="E303" s="87"/>
      <c r="F303" s="87"/>
      <c r="G303" s="87"/>
      <c r="H303" s="87"/>
      <c r="I303" s="87"/>
      <c r="J303" s="87"/>
    </row>
    <row r="304" spans="1:10" x14ac:dyDescent="0.3">
      <c r="A304" s="87"/>
      <c r="B304" s="87"/>
      <c r="C304" s="87"/>
      <c r="D304" s="87"/>
      <c r="E304" s="87"/>
      <c r="F304" s="87"/>
      <c r="G304" s="87"/>
      <c r="H304" s="87"/>
      <c r="I304" s="87"/>
      <c r="J304" s="87"/>
    </row>
    <row r="305" spans="1:10" x14ac:dyDescent="0.3">
      <c r="A305" s="87"/>
      <c r="B305" s="87"/>
      <c r="C305" s="87"/>
      <c r="D305" s="87"/>
      <c r="E305" s="87"/>
      <c r="F305" s="87"/>
      <c r="G305" s="87"/>
      <c r="H305" s="87"/>
      <c r="I305" s="87"/>
      <c r="J305" s="87"/>
    </row>
    <row r="306" spans="1:10" x14ac:dyDescent="0.3">
      <c r="A306" s="87"/>
      <c r="B306" s="87"/>
      <c r="C306" s="87"/>
      <c r="D306" s="87"/>
      <c r="E306" s="87"/>
      <c r="F306" s="87"/>
      <c r="G306" s="87"/>
      <c r="H306" s="87"/>
      <c r="I306" s="87"/>
      <c r="J306" s="87"/>
    </row>
    <row r="307" spans="1:10" x14ac:dyDescent="0.3">
      <c r="A307" s="87"/>
      <c r="B307" s="87"/>
      <c r="C307" s="87"/>
      <c r="D307" s="87"/>
      <c r="E307" s="87"/>
      <c r="F307" s="87"/>
      <c r="G307" s="87"/>
      <c r="H307" s="87"/>
      <c r="I307" s="87"/>
      <c r="J307" s="87"/>
    </row>
  </sheetData>
  <protectedRanges>
    <protectedRange sqref="P2:P18 I2 D2:E2 D36:E36 D35 I6:I18 D6:E18 I20:I36 D20:E34 D152:E155 I152:I155 D38:E128 P20:P152 D130:E150 D129 I38:I150" name="Range1_1"/>
    <protectedRange sqref="J2:K2 J6:J12 H2 J14:J18 K6:K18 H6:H18 J20:K36 H20:H36 J152:J155 K152:K156 H152:H155 H38:H128 J38:K128 H130:H150 J130:K150 K129" name="Range2_1"/>
    <protectedRange sqref="J13" name="Range2_1_1"/>
    <protectedRange sqref="E35" name="Range1"/>
    <protectedRange sqref="D3:E5 I3:I5" name="Range1_1_1"/>
    <protectedRange sqref="H3:H5 J3:K5" name="Range2_1_2"/>
    <protectedRange sqref="O19 I19 C19:E19" name="Range1_1_2"/>
    <protectedRange sqref="C37:E37 I37" name="Range1_1_3"/>
    <protectedRange sqref="C151:E151 I151" name="Range1_1_5"/>
    <protectedRange sqref="E129" name="Range1_63"/>
    <protectedRange sqref="J129" name="Range2_63"/>
  </protectedRanges>
  <autoFilter ref="A1:N156" xr:uid="{7033F4A8-6A96-459E-92FA-FFBA3F1D778E}"/>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HO292"/>
  <sheetViews>
    <sheetView zoomScale="85" zoomScaleNormal="85" workbookViewId="0">
      <pane ySplit="1" topLeftCell="A2" activePane="bottomLeft" state="frozen"/>
      <selection pane="bottomLeft" activeCell="A71" sqref="A71"/>
    </sheetView>
  </sheetViews>
  <sheetFormatPr defaultColWidth="9.44140625" defaultRowHeight="14.4" x14ac:dyDescent="0.3"/>
  <cols>
    <col min="1" max="1" width="26.44140625" customWidth="1"/>
    <col min="2" max="2" width="40.44140625" bestFit="1" customWidth="1"/>
    <col min="4" max="4" width="9.44140625" customWidth="1"/>
    <col min="6" max="6" width="25.44140625" bestFit="1" customWidth="1"/>
    <col min="7" max="7" width="25.44140625" customWidth="1"/>
    <col min="8" max="9" width="16.44140625" style="88" customWidth="1"/>
    <col min="10" max="10" width="95.44140625" bestFit="1" customWidth="1"/>
    <col min="11" max="11" width="10" bestFit="1" customWidth="1"/>
    <col min="12" max="12" width="30" bestFit="1" customWidth="1"/>
  </cols>
  <sheetData>
    <row r="1" spans="1:223" x14ac:dyDescent="0.3">
      <c r="A1" s="220" t="s">
        <v>627</v>
      </c>
      <c r="B1" s="220" t="s">
        <v>629</v>
      </c>
      <c r="C1" s="220" t="s">
        <v>626</v>
      </c>
      <c r="D1" s="220" t="s">
        <v>1355</v>
      </c>
      <c r="E1" s="220" t="s">
        <v>1561</v>
      </c>
      <c r="F1" s="220" t="s">
        <v>707</v>
      </c>
      <c r="G1" s="220" t="s">
        <v>1230</v>
      </c>
      <c r="H1" s="220" t="s">
        <v>1465</v>
      </c>
      <c r="I1" s="220"/>
      <c r="J1" s="220" t="s">
        <v>628</v>
      </c>
      <c r="K1" s="220" t="s">
        <v>625</v>
      </c>
      <c r="L1" s="220" t="s">
        <v>1223</v>
      </c>
    </row>
    <row r="2" spans="1:223" x14ac:dyDescent="0.3">
      <c r="A2" s="220"/>
      <c r="B2" s="220"/>
      <c r="C2" s="220"/>
      <c r="D2" s="220"/>
      <c r="E2" s="220"/>
      <c r="F2" s="220"/>
      <c r="G2" s="220"/>
      <c r="H2" s="220"/>
      <c r="I2" s="220"/>
      <c r="J2" s="220"/>
      <c r="K2" s="220"/>
      <c r="L2" s="220"/>
    </row>
    <row r="3" spans="1:223" x14ac:dyDescent="0.3">
      <c r="A3" s="11" t="s">
        <v>1</v>
      </c>
      <c r="B3" s="11" t="s">
        <v>1226</v>
      </c>
      <c r="C3" s="11" t="s">
        <v>632</v>
      </c>
      <c r="D3" s="11" t="s">
        <v>0</v>
      </c>
      <c r="E3" s="11" t="s">
        <v>1562</v>
      </c>
      <c r="F3" s="11" t="s">
        <v>751</v>
      </c>
      <c r="G3" s="11" t="s">
        <v>751</v>
      </c>
      <c r="H3" s="11" t="s">
        <v>2790</v>
      </c>
      <c r="I3" s="11" t="s">
        <v>3046</v>
      </c>
      <c r="J3" s="48" t="s">
        <v>503</v>
      </c>
      <c r="K3" s="11" t="s">
        <v>446</v>
      </c>
      <c r="L3" s="11" t="s">
        <v>1224</v>
      </c>
    </row>
    <row r="4" spans="1:223" x14ac:dyDescent="0.3">
      <c r="A4" s="11" t="s">
        <v>5</v>
      </c>
      <c r="B4" s="11" t="s">
        <v>849</v>
      </c>
      <c r="C4" s="11" t="s">
        <v>745</v>
      </c>
      <c r="D4" s="11" t="s">
        <v>4</v>
      </c>
      <c r="E4" s="11" t="s">
        <v>1563</v>
      </c>
      <c r="F4" s="11" t="s">
        <v>1357</v>
      </c>
      <c r="G4" s="11" t="s">
        <v>1462</v>
      </c>
      <c r="H4" s="11" t="s">
        <v>2791</v>
      </c>
      <c r="I4" s="11" t="s">
        <v>3046</v>
      </c>
      <c r="J4" s="48" t="s">
        <v>603</v>
      </c>
      <c r="K4" s="11" t="s">
        <v>659</v>
      </c>
      <c r="L4" s="11" t="s">
        <v>1225</v>
      </c>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8"/>
      <c r="BY4" s="88"/>
      <c r="BZ4" s="88"/>
      <c r="CA4" s="88"/>
      <c r="CB4" s="88"/>
      <c r="CC4" s="88"/>
      <c r="CD4" s="88"/>
      <c r="CE4" s="88"/>
      <c r="CF4" s="88"/>
      <c r="CG4" s="88"/>
      <c r="CH4" s="88"/>
      <c r="CI4" s="88"/>
      <c r="CJ4" s="88"/>
      <c r="CK4" s="88"/>
      <c r="CL4" s="88"/>
      <c r="CM4" s="88"/>
      <c r="CN4" s="88"/>
      <c r="CO4" s="88"/>
      <c r="CP4" s="88"/>
      <c r="CQ4" s="88"/>
      <c r="CR4" s="88"/>
      <c r="CS4" s="88"/>
      <c r="CT4" s="88"/>
      <c r="CU4" s="88"/>
      <c r="CV4" s="88"/>
      <c r="CW4" s="88"/>
      <c r="CX4" s="88"/>
      <c r="CY4" s="88"/>
      <c r="CZ4" s="88"/>
      <c r="DA4" s="88"/>
      <c r="DB4" s="88"/>
      <c r="DC4" s="88"/>
      <c r="DD4" s="88"/>
      <c r="DE4" s="88"/>
      <c r="DF4" s="88"/>
      <c r="DG4" s="88"/>
      <c r="DH4" s="88"/>
      <c r="DI4" s="88"/>
      <c r="DJ4" s="88"/>
      <c r="DK4" s="88"/>
      <c r="DL4" s="88"/>
      <c r="DM4" s="88"/>
      <c r="DN4" s="88"/>
      <c r="DO4" s="88"/>
      <c r="DP4" s="88"/>
      <c r="DQ4" s="88"/>
      <c r="DR4" s="88"/>
      <c r="DS4" s="88"/>
      <c r="DT4" s="88"/>
      <c r="DU4" s="88"/>
      <c r="DV4" s="88"/>
      <c r="DW4" s="88"/>
      <c r="DX4" s="88"/>
      <c r="DY4" s="88"/>
      <c r="DZ4" s="88"/>
      <c r="EA4" s="88"/>
      <c r="EB4" s="88"/>
      <c r="EC4" s="88"/>
      <c r="ED4" s="88"/>
      <c r="EE4" s="88"/>
      <c r="EF4" s="88"/>
      <c r="EG4" s="88"/>
      <c r="EH4" s="88"/>
      <c r="EI4" s="88"/>
      <c r="EJ4" s="88"/>
      <c r="EK4" s="88"/>
      <c r="EL4" s="88"/>
      <c r="EM4" s="88"/>
      <c r="EN4" s="88"/>
      <c r="EO4" s="88"/>
      <c r="EP4" s="88"/>
      <c r="EQ4" s="88"/>
      <c r="ER4" s="88"/>
      <c r="ES4" s="88"/>
      <c r="ET4" s="88"/>
      <c r="EU4" s="88"/>
      <c r="EV4" s="88"/>
      <c r="EW4" s="88"/>
      <c r="EX4" s="88"/>
      <c r="EY4" s="88"/>
      <c r="EZ4" s="88"/>
      <c r="FA4" s="88"/>
      <c r="FB4" s="88"/>
      <c r="FC4" s="88"/>
      <c r="FD4" s="88"/>
      <c r="FE4" s="88"/>
      <c r="FF4" s="88"/>
      <c r="FG4" s="88"/>
      <c r="FH4" s="88"/>
      <c r="FI4" s="88"/>
      <c r="FJ4" s="88"/>
      <c r="FK4" s="88"/>
      <c r="FL4" s="88"/>
      <c r="FM4" s="88"/>
      <c r="FN4" s="88"/>
      <c r="FO4" s="88"/>
      <c r="FP4" s="88"/>
      <c r="FQ4" s="88"/>
      <c r="FR4" s="88"/>
      <c r="FS4" s="88"/>
      <c r="FT4" s="88"/>
      <c r="FU4" s="88"/>
      <c r="FV4" s="88"/>
      <c r="FW4" s="88"/>
      <c r="FX4" s="88"/>
      <c r="FY4" s="88"/>
      <c r="FZ4" s="88"/>
      <c r="GA4" s="88"/>
      <c r="GB4" s="88"/>
      <c r="GC4" s="88"/>
      <c r="GD4" s="88"/>
      <c r="GE4" s="88"/>
      <c r="GF4" s="88"/>
      <c r="GG4" s="88"/>
      <c r="GH4" s="88"/>
      <c r="GI4" s="88"/>
      <c r="GJ4" s="88"/>
      <c r="GK4" s="88"/>
      <c r="GL4" s="88"/>
      <c r="GM4" s="88"/>
      <c r="GN4" s="88"/>
      <c r="GO4" s="88"/>
      <c r="GP4" s="88"/>
      <c r="GQ4" s="88"/>
      <c r="GR4" s="88"/>
      <c r="GS4" s="88"/>
      <c r="GT4" s="88"/>
      <c r="GU4" s="88"/>
      <c r="GV4" s="88"/>
      <c r="GW4" s="88"/>
      <c r="GX4" s="88"/>
      <c r="GY4" s="88"/>
      <c r="GZ4" s="88"/>
      <c r="HA4" s="88"/>
      <c r="HB4" s="88"/>
      <c r="HC4" s="88"/>
      <c r="HD4" s="88"/>
      <c r="HE4" s="88"/>
      <c r="HF4" s="88"/>
      <c r="HG4" s="88"/>
      <c r="HH4" s="88"/>
      <c r="HI4" s="88"/>
      <c r="HJ4" s="88"/>
      <c r="HK4" s="88"/>
      <c r="HL4" s="88"/>
      <c r="HM4" s="88"/>
      <c r="HN4" s="88"/>
      <c r="HO4" s="88"/>
    </row>
    <row r="5" spans="1:223" x14ac:dyDescent="0.3">
      <c r="A5" s="11" t="s">
        <v>5</v>
      </c>
      <c r="B5" s="11" t="s">
        <v>918</v>
      </c>
      <c r="C5" s="11" t="s">
        <v>920</v>
      </c>
      <c r="D5" s="11" t="s">
        <v>4</v>
      </c>
      <c r="E5" s="11" t="s">
        <v>1563</v>
      </c>
      <c r="F5" s="11" t="s">
        <v>1357</v>
      </c>
      <c r="G5" s="11" t="s">
        <v>1047</v>
      </c>
      <c r="H5" s="11" t="s">
        <v>2791</v>
      </c>
      <c r="I5" s="11" t="s">
        <v>3046</v>
      </c>
      <c r="J5" s="48" t="s">
        <v>665</v>
      </c>
      <c r="K5" s="11" t="s">
        <v>660</v>
      </c>
      <c r="L5" s="11"/>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BV5" s="54"/>
      <c r="BW5" s="54"/>
      <c r="BX5" s="54"/>
      <c r="BY5" s="54"/>
      <c r="BZ5" s="54"/>
      <c r="CA5" s="54"/>
      <c r="CB5" s="54"/>
      <c r="CC5" s="54"/>
      <c r="CD5" s="54"/>
      <c r="CE5" s="54"/>
      <c r="CF5" s="54"/>
      <c r="CG5" s="54"/>
      <c r="CH5" s="54"/>
      <c r="CI5" s="54"/>
      <c r="CJ5" s="54"/>
      <c r="CK5" s="54"/>
      <c r="CL5" s="54"/>
      <c r="CM5" s="54"/>
      <c r="CN5" s="54"/>
      <c r="CO5" s="54"/>
      <c r="CP5" s="54"/>
      <c r="CQ5" s="54"/>
      <c r="CR5" s="54"/>
      <c r="CS5" s="54"/>
      <c r="CT5" s="54"/>
      <c r="CU5" s="54"/>
      <c r="CV5" s="54"/>
      <c r="CW5" s="54"/>
      <c r="CX5" s="54"/>
      <c r="CY5" s="54"/>
      <c r="CZ5" s="54"/>
      <c r="DA5" s="54"/>
      <c r="DB5" s="54"/>
      <c r="DC5" s="54"/>
      <c r="DD5" s="54"/>
      <c r="DE5" s="54"/>
      <c r="DF5" s="54"/>
      <c r="DG5" s="54"/>
      <c r="DH5" s="54"/>
      <c r="DI5" s="54"/>
      <c r="DJ5" s="54"/>
      <c r="DK5" s="54"/>
      <c r="DL5" s="54"/>
      <c r="DM5" s="54"/>
      <c r="DN5" s="54"/>
      <c r="DO5" s="54"/>
      <c r="DP5" s="54"/>
      <c r="DQ5" s="54"/>
      <c r="DR5" s="54"/>
      <c r="DS5" s="54"/>
      <c r="DT5" s="54"/>
      <c r="DU5" s="54"/>
      <c r="DV5" s="54"/>
      <c r="DW5" s="54"/>
      <c r="DX5" s="54"/>
      <c r="DY5" s="54"/>
      <c r="DZ5" s="54"/>
      <c r="EA5" s="54"/>
      <c r="EB5" s="54"/>
      <c r="EC5" s="54"/>
      <c r="ED5" s="54"/>
      <c r="EE5" s="54"/>
      <c r="EF5" s="54"/>
      <c r="EG5" s="54"/>
      <c r="EH5" s="54"/>
      <c r="EI5" s="54"/>
      <c r="EJ5" s="54"/>
      <c r="EK5" s="54"/>
      <c r="EL5" s="54"/>
      <c r="EM5" s="54"/>
      <c r="EN5" s="54"/>
      <c r="EO5" s="54"/>
      <c r="EP5" s="54"/>
      <c r="EQ5" s="54"/>
      <c r="ER5" s="54"/>
      <c r="ES5" s="54"/>
      <c r="ET5" s="54"/>
      <c r="EU5" s="54"/>
      <c r="EV5" s="54"/>
      <c r="EW5" s="54"/>
      <c r="EX5" s="54"/>
      <c r="EY5" s="54"/>
      <c r="EZ5" s="54"/>
      <c r="FA5" s="54"/>
      <c r="FB5" s="54"/>
      <c r="FC5" s="54"/>
      <c r="FD5" s="54"/>
      <c r="FE5" s="54"/>
      <c r="FF5" s="54"/>
      <c r="FG5" s="54"/>
      <c r="FH5" s="54"/>
      <c r="FI5" s="54"/>
      <c r="FJ5" s="54"/>
      <c r="FK5" s="54"/>
      <c r="FL5" s="54"/>
      <c r="FM5" s="54"/>
      <c r="FN5" s="54"/>
      <c r="FO5" s="54"/>
      <c r="FP5" s="54"/>
      <c r="FQ5" s="54"/>
      <c r="FR5" s="54"/>
      <c r="FS5" s="54"/>
      <c r="FT5" s="54"/>
      <c r="FU5" s="54"/>
      <c r="FV5" s="54"/>
      <c r="FW5" s="54"/>
      <c r="FX5" s="54"/>
      <c r="FY5" s="54"/>
      <c r="FZ5" s="54"/>
      <c r="GA5" s="54"/>
      <c r="GB5" s="54"/>
      <c r="GC5" s="54"/>
      <c r="GD5" s="54"/>
      <c r="GE5" s="54"/>
      <c r="GF5" s="54"/>
      <c r="GG5" s="54"/>
      <c r="GH5" s="54"/>
      <c r="GI5" s="54"/>
      <c r="GJ5" s="54"/>
      <c r="GK5" s="54"/>
      <c r="GL5" s="54"/>
      <c r="GM5" s="54"/>
      <c r="GN5" s="54"/>
      <c r="GO5" s="54"/>
      <c r="GP5" s="54"/>
      <c r="GQ5" s="54"/>
      <c r="GR5" s="54"/>
      <c r="GS5" s="54"/>
      <c r="GT5" s="54"/>
      <c r="GU5" s="54"/>
      <c r="GV5" s="54"/>
      <c r="GW5" s="54"/>
      <c r="GX5" s="54"/>
      <c r="GY5" s="54"/>
      <c r="GZ5" s="54"/>
      <c r="HA5" s="54"/>
      <c r="HB5" s="54"/>
      <c r="HC5" s="54"/>
      <c r="HD5" s="54"/>
      <c r="HE5" s="54"/>
      <c r="HF5" s="54"/>
      <c r="HG5" s="54"/>
      <c r="HH5" s="54"/>
      <c r="HI5" s="54"/>
      <c r="HJ5" s="54"/>
      <c r="HK5" s="54"/>
      <c r="HL5" s="54"/>
      <c r="HM5" s="54"/>
      <c r="HN5" s="54"/>
      <c r="HO5" s="54"/>
    </row>
    <row r="6" spans="1:223" x14ac:dyDescent="0.3">
      <c r="A6" s="11" t="s">
        <v>5</v>
      </c>
      <c r="B6" s="11" t="s">
        <v>1227</v>
      </c>
      <c r="C6" s="11" t="s">
        <v>2446</v>
      </c>
      <c r="D6" s="11" t="s">
        <v>4</v>
      </c>
      <c r="E6" s="11" t="s">
        <v>1563</v>
      </c>
      <c r="F6" s="11" t="s">
        <v>3047</v>
      </c>
      <c r="G6" s="11" t="s">
        <v>1465</v>
      </c>
      <c r="H6" s="11" t="s">
        <v>2790</v>
      </c>
      <c r="I6" s="11" t="s">
        <v>3048</v>
      </c>
      <c r="J6" s="48" t="s">
        <v>508</v>
      </c>
      <c r="K6" s="11" t="s">
        <v>661</v>
      </c>
      <c r="L6" s="1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c r="BS6" s="51"/>
      <c r="BT6" s="51"/>
      <c r="BU6" s="51"/>
      <c r="BV6" s="51"/>
      <c r="BW6" s="51"/>
      <c r="BX6" s="51"/>
      <c r="BY6" s="51"/>
      <c r="BZ6" s="51"/>
      <c r="CA6" s="51"/>
      <c r="CB6" s="51"/>
      <c r="CC6" s="51"/>
      <c r="CD6" s="51"/>
      <c r="CE6" s="51"/>
      <c r="CF6" s="51"/>
      <c r="CG6" s="51"/>
      <c r="CH6" s="51"/>
      <c r="CI6" s="51"/>
      <c r="CJ6" s="51"/>
      <c r="CK6" s="51"/>
      <c r="CL6" s="51"/>
      <c r="CM6" s="51"/>
      <c r="CN6" s="51"/>
      <c r="CO6" s="51"/>
      <c r="CP6" s="51"/>
      <c r="CQ6" s="51"/>
      <c r="CR6" s="51"/>
      <c r="CS6" s="51"/>
      <c r="CT6" s="51"/>
      <c r="CU6" s="51"/>
      <c r="CV6" s="51"/>
      <c r="CW6" s="51"/>
      <c r="CX6" s="51"/>
      <c r="CY6" s="51"/>
      <c r="CZ6" s="51"/>
      <c r="DA6" s="51"/>
      <c r="DB6" s="51"/>
      <c r="DC6" s="51"/>
      <c r="DD6" s="51"/>
      <c r="DE6" s="51"/>
      <c r="DF6" s="51"/>
      <c r="DG6" s="51"/>
      <c r="DH6" s="51"/>
      <c r="DI6" s="51"/>
      <c r="DJ6" s="51"/>
      <c r="DK6" s="51"/>
      <c r="DL6" s="51"/>
      <c r="DM6" s="51"/>
      <c r="DN6" s="51"/>
      <c r="DO6" s="51"/>
      <c r="DP6" s="51"/>
      <c r="DQ6" s="51"/>
      <c r="DR6" s="51"/>
      <c r="DS6" s="51"/>
      <c r="DT6" s="51"/>
      <c r="DU6" s="51"/>
      <c r="DV6" s="51"/>
      <c r="DW6" s="51"/>
      <c r="DX6" s="51"/>
      <c r="DY6" s="51"/>
      <c r="DZ6" s="51"/>
      <c r="EA6" s="51"/>
      <c r="EB6" s="51"/>
      <c r="EC6" s="51"/>
      <c r="ED6" s="51"/>
      <c r="EE6" s="51"/>
      <c r="EF6" s="51"/>
      <c r="EG6" s="51"/>
      <c r="EH6" s="51"/>
      <c r="EI6" s="51"/>
      <c r="EJ6" s="51"/>
      <c r="EK6" s="51"/>
      <c r="EL6" s="51"/>
      <c r="EM6" s="51"/>
      <c r="EN6" s="51"/>
      <c r="EO6" s="51"/>
      <c r="EP6" s="51"/>
      <c r="EQ6" s="51"/>
      <c r="ER6" s="51"/>
      <c r="ES6" s="51"/>
      <c r="ET6" s="51"/>
      <c r="EU6" s="51"/>
      <c r="EV6" s="51"/>
      <c r="EW6" s="51"/>
      <c r="EX6" s="51"/>
      <c r="EY6" s="51"/>
      <c r="EZ6" s="51"/>
      <c r="FA6" s="51"/>
      <c r="FB6" s="51"/>
      <c r="FC6" s="51"/>
      <c r="FD6" s="51"/>
      <c r="FE6" s="51"/>
      <c r="FF6" s="51"/>
      <c r="FG6" s="51"/>
      <c r="FH6" s="51"/>
      <c r="FI6" s="51"/>
      <c r="FJ6" s="51"/>
      <c r="FK6" s="51"/>
      <c r="FL6" s="51"/>
      <c r="FM6" s="51"/>
      <c r="FN6" s="51"/>
      <c r="FO6" s="51"/>
      <c r="FP6" s="51"/>
      <c r="FQ6" s="51"/>
      <c r="FR6" s="51"/>
      <c r="FS6" s="51"/>
      <c r="FT6" s="51"/>
      <c r="FU6" s="51"/>
      <c r="FV6" s="51"/>
      <c r="FW6" s="51"/>
      <c r="FX6" s="51"/>
      <c r="FY6" s="51"/>
      <c r="FZ6" s="51"/>
      <c r="GA6" s="51"/>
      <c r="GB6" s="51"/>
      <c r="GC6" s="51"/>
      <c r="GD6" s="51"/>
      <c r="GE6" s="51"/>
      <c r="GF6" s="51"/>
      <c r="GG6" s="51"/>
      <c r="GH6" s="51"/>
      <c r="GI6" s="51"/>
      <c r="GJ6" s="51"/>
      <c r="GK6" s="51"/>
      <c r="GL6" s="51"/>
      <c r="GM6" s="51"/>
      <c r="GN6" s="51"/>
      <c r="GO6" s="51"/>
      <c r="GP6" s="51"/>
      <c r="GQ6" s="51"/>
      <c r="GR6" s="51"/>
      <c r="GS6" s="51"/>
      <c r="GT6" s="51"/>
      <c r="GU6" s="51"/>
      <c r="GV6" s="51"/>
      <c r="GW6" s="51"/>
      <c r="GX6" s="51"/>
      <c r="GY6" s="51"/>
      <c r="GZ6" s="51"/>
      <c r="HA6" s="51"/>
      <c r="HB6" s="51"/>
      <c r="HC6" s="51"/>
      <c r="HD6" s="51"/>
      <c r="HE6" s="51"/>
      <c r="HF6" s="51"/>
      <c r="HG6" s="51"/>
      <c r="HH6" s="51"/>
      <c r="HI6" s="51"/>
      <c r="HJ6" s="51"/>
      <c r="HK6" s="51"/>
      <c r="HL6" s="51"/>
      <c r="HM6" s="51"/>
      <c r="HN6" s="51"/>
      <c r="HO6" s="51"/>
    </row>
    <row r="7" spans="1:223" x14ac:dyDescent="0.3">
      <c r="A7" s="11" t="s">
        <v>1333</v>
      </c>
      <c r="B7" s="11" t="s">
        <v>1325</v>
      </c>
      <c r="C7" s="11" t="s">
        <v>1329</v>
      </c>
      <c r="D7" s="11" t="s">
        <v>1337</v>
      </c>
      <c r="E7" s="11" t="s">
        <v>1564</v>
      </c>
      <c r="F7" s="11" t="s">
        <v>1358</v>
      </c>
      <c r="G7" s="11" t="s">
        <v>1325</v>
      </c>
      <c r="H7" s="11"/>
      <c r="I7" s="11" t="s">
        <v>3046</v>
      </c>
      <c r="J7" s="48" t="s">
        <v>607</v>
      </c>
      <c r="K7" s="11"/>
      <c r="L7" s="11"/>
      <c r="N7" s="51"/>
      <c r="O7" s="51"/>
      <c r="P7" s="51"/>
      <c r="Q7" s="51"/>
      <c r="R7" s="51"/>
      <c r="S7" s="51"/>
      <c r="T7" s="51"/>
      <c r="U7" s="51"/>
      <c r="V7" s="51"/>
      <c r="W7" s="51"/>
      <c r="X7" s="51"/>
      <c r="Y7" s="51"/>
      <c r="Z7" s="51"/>
      <c r="AA7" s="51"/>
      <c r="AB7" s="51"/>
      <c r="AC7" s="51"/>
      <c r="AD7" s="51"/>
      <c r="AE7" s="51"/>
      <c r="AF7" s="51"/>
      <c r="AG7" s="51"/>
      <c r="AH7" s="51"/>
      <c r="AI7" s="51"/>
      <c r="AJ7" s="51"/>
      <c r="AK7" s="51"/>
      <c r="AL7" s="51"/>
      <c r="AM7" s="51"/>
      <c r="AN7" s="51"/>
      <c r="AO7" s="51"/>
      <c r="AP7" s="51"/>
      <c r="AQ7" s="51"/>
      <c r="AR7" s="51"/>
      <c r="AS7" s="51"/>
      <c r="AT7" s="51"/>
      <c r="AU7" s="51"/>
      <c r="AV7" s="51"/>
      <c r="AW7" s="51"/>
      <c r="AX7" s="51"/>
      <c r="AY7" s="51"/>
      <c r="AZ7" s="51"/>
      <c r="BA7" s="51"/>
      <c r="BB7" s="51"/>
      <c r="BC7" s="51"/>
      <c r="BD7" s="51"/>
      <c r="BE7" s="51"/>
      <c r="BF7" s="51"/>
      <c r="BG7" s="51"/>
      <c r="BH7" s="51"/>
      <c r="BI7" s="51"/>
      <c r="BJ7" s="51"/>
      <c r="BK7" s="51"/>
      <c r="BL7" s="51"/>
      <c r="BM7" s="51"/>
      <c r="BN7" s="51"/>
      <c r="BO7" s="51"/>
      <c r="BP7" s="51"/>
      <c r="BQ7" s="51"/>
      <c r="BR7" s="51"/>
      <c r="BS7" s="51"/>
      <c r="BT7" s="51"/>
      <c r="BU7" s="51"/>
      <c r="BV7" s="51"/>
      <c r="BW7" s="51"/>
      <c r="BX7" s="51"/>
      <c r="BY7" s="51"/>
      <c r="BZ7" s="51"/>
      <c r="CA7" s="51"/>
      <c r="CB7" s="51"/>
      <c r="CC7" s="51"/>
      <c r="CD7" s="51"/>
      <c r="CE7" s="51"/>
      <c r="CF7" s="51"/>
      <c r="CG7" s="51"/>
      <c r="CH7" s="51"/>
      <c r="CI7" s="51"/>
      <c r="CJ7" s="51"/>
      <c r="CK7" s="51"/>
      <c r="CL7" s="51"/>
      <c r="CM7" s="51"/>
      <c r="CN7" s="51"/>
      <c r="CO7" s="51"/>
      <c r="CP7" s="51"/>
      <c r="CQ7" s="51"/>
      <c r="CR7" s="51"/>
      <c r="CS7" s="51"/>
      <c r="CT7" s="51"/>
      <c r="CU7" s="51"/>
      <c r="CV7" s="51"/>
      <c r="CW7" s="51"/>
      <c r="CX7" s="51"/>
      <c r="CY7" s="51"/>
      <c r="CZ7" s="51"/>
      <c r="DA7" s="51"/>
      <c r="DB7" s="51"/>
      <c r="DC7" s="51"/>
      <c r="DD7" s="51"/>
      <c r="DE7" s="51"/>
      <c r="DF7" s="51"/>
      <c r="DG7" s="51"/>
      <c r="DH7" s="51"/>
      <c r="DI7" s="51"/>
      <c r="DJ7" s="51"/>
      <c r="DK7" s="51"/>
      <c r="DL7" s="51"/>
      <c r="DM7" s="51"/>
      <c r="DN7" s="51"/>
      <c r="DO7" s="51"/>
      <c r="DP7" s="51"/>
      <c r="DQ7" s="51"/>
      <c r="DR7" s="51"/>
      <c r="DS7" s="51"/>
      <c r="DT7" s="51"/>
      <c r="DU7" s="51"/>
      <c r="DV7" s="51"/>
      <c r="DW7" s="51"/>
      <c r="DX7" s="51"/>
      <c r="DY7" s="51"/>
      <c r="DZ7" s="51"/>
      <c r="EA7" s="51"/>
      <c r="EB7" s="51"/>
      <c r="EC7" s="51"/>
      <c r="ED7" s="51"/>
      <c r="EE7" s="51"/>
      <c r="EF7" s="51"/>
      <c r="EG7" s="51"/>
      <c r="EH7" s="51"/>
      <c r="EI7" s="51"/>
      <c r="EJ7" s="51"/>
      <c r="EK7" s="51"/>
      <c r="EL7" s="51"/>
      <c r="EM7" s="51"/>
      <c r="EN7" s="51"/>
      <c r="EO7" s="51"/>
      <c r="EP7" s="51"/>
      <c r="EQ7" s="51"/>
      <c r="ER7" s="51"/>
      <c r="ES7" s="51"/>
      <c r="ET7" s="51"/>
      <c r="EU7" s="51"/>
      <c r="EV7" s="51"/>
      <c r="EW7" s="51"/>
      <c r="EX7" s="51"/>
      <c r="EY7" s="51"/>
      <c r="EZ7" s="51"/>
      <c r="FA7" s="51"/>
      <c r="FB7" s="51"/>
      <c r="FC7" s="51"/>
      <c r="FD7" s="51"/>
      <c r="FE7" s="51"/>
      <c r="FF7" s="51"/>
      <c r="FG7" s="51"/>
      <c r="FH7" s="51"/>
      <c r="FI7" s="51"/>
      <c r="FJ7" s="51"/>
      <c r="FK7" s="51"/>
      <c r="FL7" s="51"/>
      <c r="FM7" s="51"/>
      <c r="FN7" s="51"/>
      <c r="FO7" s="51"/>
      <c r="FP7" s="51"/>
      <c r="FQ7" s="51"/>
      <c r="FR7" s="51"/>
      <c r="FS7" s="51"/>
      <c r="FT7" s="51"/>
      <c r="FU7" s="51"/>
      <c r="FV7" s="51"/>
      <c r="FW7" s="51"/>
      <c r="FX7" s="51"/>
      <c r="FY7" s="51"/>
      <c r="FZ7" s="51"/>
      <c r="GA7" s="51"/>
      <c r="GB7" s="51"/>
      <c r="GC7" s="51"/>
      <c r="GD7" s="51"/>
      <c r="GE7" s="51"/>
      <c r="GF7" s="51"/>
      <c r="GG7" s="51"/>
      <c r="GH7" s="51"/>
      <c r="GI7" s="51"/>
      <c r="GJ7" s="51"/>
      <c r="GK7" s="51"/>
      <c r="GL7" s="51"/>
      <c r="GM7" s="51"/>
      <c r="GN7" s="51"/>
      <c r="GO7" s="51"/>
      <c r="GP7" s="51"/>
      <c r="GQ7" s="51"/>
      <c r="GR7" s="51"/>
      <c r="GS7" s="51"/>
      <c r="GT7" s="51"/>
      <c r="GU7" s="51"/>
      <c r="GV7" s="51"/>
      <c r="GW7" s="51"/>
      <c r="GX7" s="51"/>
      <c r="GY7" s="51"/>
      <c r="GZ7" s="51"/>
      <c r="HA7" s="51"/>
      <c r="HB7" s="51"/>
      <c r="HC7" s="51"/>
      <c r="HD7" s="51"/>
      <c r="HE7" s="51"/>
      <c r="HF7" s="51"/>
      <c r="HG7" s="51"/>
      <c r="HH7" s="51"/>
      <c r="HI7" s="51"/>
      <c r="HJ7" s="51"/>
      <c r="HK7" s="51"/>
      <c r="HL7" s="51"/>
      <c r="HM7" s="51"/>
      <c r="HN7" s="51"/>
      <c r="HO7" s="51"/>
    </row>
    <row r="8" spans="1:223" x14ac:dyDescent="0.3">
      <c r="A8" s="11" t="s">
        <v>1334</v>
      </c>
      <c r="B8" s="11" t="s">
        <v>1326</v>
      </c>
      <c r="C8" s="11" t="s">
        <v>1330</v>
      </c>
      <c r="D8" s="11" t="s">
        <v>1338</v>
      </c>
      <c r="E8" s="11" t="s">
        <v>1564</v>
      </c>
      <c r="F8" s="11" t="s">
        <v>1358</v>
      </c>
      <c r="G8" s="11" t="s">
        <v>1326</v>
      </c>
      <c r="H8" s="11"/>
      <c r="I8" s="11" t="s">
        <v>3046</v>
      </c>
      <c r="J8" s="48" t="s">
        <v>1404</v>
      </c>
      <c r="K8" s="11"/>
      <c r="L8" s="11"/>
      <c r="N8" s="50"/>
      <c r="O8" s="50"/>
      <c r="P8" s="50"/>
      <c r="Q8" s="50"/>
      <c r="R8" s="50"/>
      <c r="S8" s="50"/>
      <c r="T8" s="50"/>
      <c r="U8" s="50"/>
      <c r="V8" s="50"/>
      <c r="W8" s="50"/>
      <c r="X8" s="50"/>
      <c r="Y8" s="50"/>
      <c r="Z8" s="50"/>
      <c r="AA8" s="50"/>
      <c r="AB8" s="50"/>
      <c r="AC8" s="50"/>
      <c r="AD8" s="50"/>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c r="BI8" s="50"/>
      <c r="BJ8" s="50"/>
      <c r="BK8" s="50"/>
      <c r="BL8" s="50"/>
      <c r="BM8" s="50"/>
      <c r="BN8" s="50"/>
      <c r="BO8" s="50"/>
      <c r="BP8" s="50"/>
      <c r="BQ8" s="50"/>
      <c r="BR8" s="50"/>
      <c r="BS8" s="50"/>
      <c r="BT8" s="50"/>
      <c r="BU8" s="50"/>
      <c r="BV8" s="50"/>
      <c r="BW8" s="50"/>
      <c r="BX8" s="50"/>
      <c r="BY8" s="50"/>
      <c r="BZ8" s="50"/>
      <c r="CA8" s="50"/>
      <c r="CB8" s="50"/>
      <c r="CC8" s="50"/>
      <c r="CD8" s="50"/>
      <c r="CE8" s="50"/>
      <c r="CF8" s="50"/>
      <c r="CG8" s="50"/>
      <c r="CH8" s="50"/>
      <c r="CI8" s="50"/>
      <c r="CJ8" s="50"/>
      <c r="CK8" s="50"/>
      <c r="CL8" s="50"/>
      <c r="CM8" s="50"/>
      <c r="CN8" s="50"/>
      <c r="CO8" s="50"/>
      <c r="CP8" s="50"/>
      <c r="CQ8" s="50"/>
      <c r="CR8" s="50"/>
      <c r="CS8" s="50"/>
      <c r="CT8" s="50"/>
      <c r="CU8" s="50"/>
      <c r="CV8" s="50"/>
      <c r="CW8" s="50"/>
      <c r="CX8" s="50"/>
      <c r="CY8" s="50"/>
      <c r="CZ8" s="50"/>
      <c r="DA8" s="50"/>
      <c r="DB8" s="50"/>
      <c r="DC8" s="50"/>
      <c r="DD8" s="50"/>
      <c r="DE8" s="50"/>
      <c r="DF8" s="50"/>
      <c r="DG8" s="50"/>
      <c r="DH8" s="50"/>
      <c r="DI8" s="50"/>
      <c r="DJ8" s="50"/>
      <c r="DK8" s="50"/>
      <c r="DL8" s="50"/>
      <c r="DM8" s="50"/>
      <c r="DN8" s="50"/>
      <c r="DO8" s="50"/>
      <c r="DP8" s="50"/>
      <c r="DQ8" s="50"/>
      <c r="DR8" s="50"/>
      <c r="DS8" s="50"/>
      <c r="DT8" s="50"/>
      <c r="DU8" s="50"/>
      <c r="DV8" s="50"/>
      <c r="DW8" s="50"/>
      <c r="DX8" s="50"/>
      <c r="DY8" s="50"/>
      <c r="DZ8" s="50"/>
      <c r="EA8" s="50"/>
      <c r="EB8" s="50"/>
      <c r="EC8" s="50"/>
      <c r="ED8" s="50"/>
      <c r="EE8" s="50"/>
      <c r="EF8" s="50"/>
      <c r="EG8" s="50"/>
      <c r="EH8" s="50"/>
      <c r="EI8" s="50"/>
      <c r="EJ8" s="50"/>
      <c r="EK8" s="50"/>
      <c r="EL8" s="50"/>
      <c r="EM8" s="50"/>
      <c r="EN8" s="50"/>
      <c r="EO8" s="50"/>
      <c r="EP8" s="50"/>
      <c r="EQ8" s="50"/>
      <c r="ER8" s="50"/>
      <c r="ES8" s="50"/>
      <c r="ET8" s="50"/>
      <c r="EU8" s="50"/>
      <c r="EV8" s="50"/>
      <c r="EW8" s="50"/>
      <c r="EX8" s="50"/>
      <c r="EY8" s="50"/>
      <c r="EZ8" s="50"/>
      <c r="FA8" s="50"/>
      <c r="FB8" s="50"/>
      <c r="FC8" s="50"/>
      <c r="FD8" s="50"/>
      <c r="FE8" s="50"/>
      <c r="FF8" s="50"/>
      <c r="FG8" s="50"/>
      <c r="FH8" s="50"/>
      <c r="FI8" s="50"/>
      <c r="FJ8" s="50"/>
      <c r="FK8" s="50"/>
      <c r="FL8" s="50"/>
      <c r="FM8" s="50"/>
      <c r="FN8" s="50"/>
      <c r="FO8" s="50"/>
      <c r="FP8" s="50"/>
      <c r="FQ8" s="50"/>
      <c r="FR8" s="50"/>
      <c r="FS8" s="50"/>
      <c r="FT8" s="50"/>
      <c r="FU8" s="50"/>
      <c r="FV8" s="50"/>
      <c r="FW8" s="50"/>
      <c r="FX8" s="50"/>
      <c r="FY8" s="50"/>
      <c r="FZ8" s="50"/>
      <c r="GA8" s="50"/>
      <c r="GB8" s="50"/>
      <c r="GC8" s="50"/>
      <c r="GD8" s="50"/>
      <c r="GE8" s="50"/>
      <c r="GF8" s="50"/>
      <c r="GG8" s="50"/>
      <c r="GH8" s="50"/>
      <c r="GI8" s="50"/>
      <c r="GJ8" s="50"/>
      <c r="GK8" s="50"/>
      <c r="GL8" s="50"/>
      <c r="GM8" s="50"/>
      <c r="GN8" s="50"/>
      <c r="GO8" s="50"/>
      <c r="GP8" s="50"/>
      <c r="GQ8" s="50"/>
      <c r="GR8" s="50"/>
      <c r="GS8" s="50"/>
      <c r="GT8" s="50"/>
      <c r="GU8" s="50"/>
      <c r="GV8" s="50"/>
      <c r="GW8" s="50"/>
      <c r="GX8" s="50"/>
      <c r="GY8" s="50"/>
      <c r="GZ8" s="50"/>
      <c r="HA8" s="50"/>
      <c r="HB8" s="50"/>
      <c r="HC8" s="50"/>
      <c r="HD8" s="50"/>
      <c r="HE8" s="50"/>
      <c r="HF8" s="50"/>
      <c r="HG8" s="50"/>
      <c r="HH8" s="50"/>
      <c r="HI8" s="50"/>
      <c r="HJ8" s="50"/>
      <c r="HK8" s="50"/>
      <c r="HL8" s="50"/>
      <c r="HM8" s="50"/>
      <c r="HN8" s="50"/>
      <c r="HO8" s="50"/>
    </row>
    <row r="9" spans="1:223" x14ac:dyDescent="0.3">
      <c r="A9" s="11" t="s">
        <v>13</v>
      </c>
      <c r="B9" s="11" t="s">
        <v>3526</v>
      </c>
      <c r="C9" s="11" t="s">
        <v>3527</v>
      </c>
      <c r="D9" s="11" t="s">
        <v>12</v>
      </c>
      <c r="E9" s="11" t="s">
        <v>1562</v>
      </c>
      <c r="F9" s="11" t="s">
        <v>710</v>
      </c>
      <c r="G9" s="11" t="s">
        <v>710</v>
      </c>
      <c r="H9" s="11" t="s">
        <v>2790</v>
      </c>
      <c r="I9" s="11" t="s">
        <v>3046</v>
      </c>
      <c r="J9" s="48" t="s">
        <v>1405</v>
      </c>
      <c r="K9" s="88"/>
      <c r="L9" s="88"/>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row>
    <row r="10" spans="1:223" x14ac:dyDescent="0.3">
      <c r="A10" s="11" t="s">
        <v>3430</v>
      </c>
      <c r="B10" s="11" t="s">
        <v>3528</v>
      </c>
      <c r="C10" s="11" t="s">
        <v>3433</v>
      </c>
      <c r="D10" s="11" t="s">
        <v>3436</v>
      </c>
      <c r="E10" s="11" t="s">
        <v>1562</v>
      </c>
      <c r="F10" s="11" t="s">
        <v>1358</v>
      </c>
      <c r="G10" s="11" t="s">
        <v>3529</v>
      </c>
      <c r="H10" s="11" t="s">
        <v>2791</v>
      </c>
      <c r="I10" s="11" t="s">
        <v>3046</v>
      </c>
      <c r="J10" s="48" t="s">
        <v>1406</v>
      </c>
      <c r="K10" s="11"/>
      <c r="L10" s="11"/>
      <c r="N10" s="54" t="s">
        <v>623</v>
      </c>
      <c r="O10" s="54" t="s">
        <v>623</v>
      </c>
      <c r="P10" s="54" t="s">
        <v>623</v>
      </c>
      <c r="Q10" s="54" t="s">
        <v>623</v>
      </c>
      <c r="R10" s="54" t="s">
        <v>623</v>
      </c>
      <c r="S10" s="54" t="s">
        <v>623</v>
      </c>
      <c r="T10" s="54" t="s">
        <v>623</v>
      </c>
      <c r="U10" s="54" t="s">
        <v>623</v>
      </c>
      <c r="V10" s="54" t="s">
        <v>623</v>
      </c>
      <c r="W10" s="54" t="s">
        <v>623</v>
      </c>
      <c r="X10" s="54" t="s">
        <v>623</v>
      </c>
      <c r="Y10" s="54" t="s">
        <v>623</v>
      </c>
      <c r="Z10" s="54" t="s">
        <v>623</v>
      </c>
      <c r="AA10" s="54" t="s">
        <v>623</v>
      </c>
      <c r="AB10" s="54" t="s">
        <v>623</v>
      </c>
      <c r="AC10" s="54" t="s">
        <v>623</v>
      </c>
      <c r="AD10" s="54" t="s">
        <v>623</v>
      </c>
      <c r="AE10" s="54" t="s">
        <v>623</v>
      </c>
      <c r="AF10" s="54" t="s">
        <v>623</v>
      </c>
      <c r="AG10" s="54" t="s">
        <v>623</v>
      </c>
      <c r="AH10" s="54" t="s">
        <v>623</v>
      </c>
      <c r="AI10" s="54" t="s">
        <v>623</v>
      </c>
      <c r="AJ10" s="54" t="s">
        <v>623</v>
      </c>
      <c r="AK10" s="54" t="s">
        <v>623</v>
      </c>
      <c r="AL10" s="54" t="s">
        <v>623</v>
      </c>
      <c r="AM10" s="54" t="s">
        <v>623</v>
      </c>
      <c r="AN10" s="54" t="s">
        <v>623</v>
      </c>
      <c r="AO10" s="54" t="s">
        <v>623</v>
      </c>
      <c r="AP10" s="54" t="s">
        <v>623</v>
      </c>
      <c r="AQ10" s="54" t="s">
        <v>623</v>
      </c>
      <c r="AR10" s="54" t="s">
        <v>623</v>
      </c>
      <c r="AS10" s="54" t="s">
        <v>623</v>
      </c>
      <c r="AT10" s="54" t="s">
        <v>623</v>
      </c>
      <c r="AU10" s="54" t="s">
        <v>623</v>
      </c>
      <c r="AV10" s="54" t="s">
        <v>623</v>
      </c>
      <c r="AW10" s="54" t="s">
        <v>623</v>
      </c>
      <c r="AX10" s="54" t="s">
        <v>623</v>
      </c>
      <c r="AY10" s="54" t="s">
        <v>623</v>
      </c>
      <c r="AZ10" s="54" t="s">
        <v>623</v>
      </c>
      <c r="BA10" s="54" t="s">
        <v>623</v>
      </c>
      <c r="BB10" s="54" t="s">
        <v>623</v>
      </c>
      <c r="BC10" s="54" t="s">
        <v>623</v>
      </c>
      <c r="BD10" s="54" t="s">
        <v>623</v>
      </c>
      <c r="BE10" s="54" t="s">
        <v>623</v>
      </c>
      <c r="BF10" s="54" t="s">
        <v>623</v>
      </c>
      <c r="BG10" s="54" t="s">
        <v>623</v>
      </c>
      <c r="BH10" s="54" t="s">
        <v>623</v>
      </c>
      <c r="BI10" s="54" t="s">
        <v>623</v>
      </c>
      <c r="BJ10" s="54" t="s">
        <v>623</v>
      </c>
      <c r="BK10" s="54" t="s">
        <v>623</v>
      </c>
      <c r="BL10" s="54" t="s">
        <v>623</v>
      </c>
      <c r="BM10" s="54" t="s">
        <v>623</v>
      </c>
      <c r="BN10" s="54" t="s">
        <v>623</v>
      </c>
      <c r="BO10" s="54" t="s">
        <v>623</v>
      </c>
      <c r="BP10" s="54" t="s">
        <v>623</v>
      </c>
      <c r="BQ10" s="54" t="s">
        <v>623</v>
      </c>
      <c r="BR10" s="54" t="s">
        <v>623</v>
      </c>
      <c r="BS10" s="54" t="s">
        <v>623</v>
      </c>
      <c r="BT10" s="54" t="s">
        <v>623</v>
      </c>
      <c r="BU10" s="54" t="s">
        <v>623</v>
      </c>
      <c r="BV10" s="54" t="s">
        <v>623</v>
      </c>
      <c r="BW10" s="54" t="s">
        <v>623</v>
      </c>
      <c r="BX10" s="54" t="s">
        <v>623</v>
      </c>
      <c r="BY10" s="54" t="s">
        <v>623</v>
      </c>
      <c r="BZ10" s="54" t="s">
        <v>623</v>
      </c>
      <c r="CA10" s="54" t="s">
        <v>623</v>
      </c>
      <c r="CB10" s="54" t="s">
        <v>623</v>
      </c>
      <c r="CC10" s="54" t="s">
        <v>623</v>
      </c>
      <c r="CD10" s="54" t="s">
        <v>623</v>
      </c>
      <c r="CE10" s="54" t="s">
        <v>623</v>
      </c>
      <c r="CF10" s="54" t="s">
        <v>623</v>
      </c>
      <c r="CG10" s="54" t="s">
        <v>623</v>
      </c>
      <c r="CH10" s="54" t="s">
        <v>623</v>
      </c>
      <c r="CI10" s="54" t="s">
        <v>623</v>
      </c>
      <c r="CJ10" s="54" t="s">
        <v>623</v>
      </c>
      <c r="CK10" s="54" t="s">
        <v>623</v>
      </c>
      <c r="CL10" s="54" t="s">
        <v>623</v>
      </c>
      <c r="CM10" s="54" t="s">
        <v>623</v>
      </c>
      <c r="CN10" s="54" t="s">
        <v>623</v>
      </c>
      <c r="CO10" s="54" t="s">
        <v>623</v>
      </c>
      <c r="CP10" s="54" t="s">
        <v>623</v>
      </c>
      <c r="CQ10" s="54" t="s">
        <v>623</v>
      </c>
      <c r="CR10" s="54" t="s">
        <v>623</v>
      </c>
      <c r="CS10" s="54" t="s">
        <v>623</v>
      </c>
      <c r="CT10" s="54" t="s">
        <v>623</v>
      </c>
      <c r="CU10" s="54" t="s">
        <v>623</v>
      </c>
      <c r="CV10" s="54" t="s">
        <v>623</v>
      </c>
      <c r="CW10" s="54" t="s">
        <v>623</v>
      </c>
      <c r="CX10" s="54" t="s">
        <v>623</v>
      </c>
      <c r="CY10" s="54" t="s">
        <v>623</v>
      </c>
      <c r="CZ10" s="54" t="s">
        <v>623</v>
      </c>
      <c r="DA10" s="54" t="s">
        <v>623</v>
      </c>
      <c r="DB10" s="54" t="s">
        <v>623</v>
      </c>
      <c r="DC10" s="54" t="s">
        <v>623</v>
      </c>
      <c r="DD10" s="54" t="s">
        <v>623</v>
      </c>
      <c r="DE10" s="54" t="s">
        <v>623</v>
      </c>
      <c r="DF10" s="54" t="s">
        <v>623</v>
      </c>
      <c r="DG10" s="54" t="s">
        <v>623</v>
      </c>
      <c r="DH10" s="54" t="s">
        <v>623</v>
      </c>
      <c r="DI10" s="54" t="s">
        <v>623</v>
      </c>
      <c r="DJ10" s="54" t="s">
        <v>623</v>
      </c>
      <c r="DK10" s="54" t="s">
        <v>623</v>
      </c>
      <c r="DL10" s="54" t="s">
        <v>623</v>
      </c>
      <c r="DM10" s="54" t="s">
        <v>623</v>
      </c>
      <c r="DN10" s="54" t="s">
        <v>623</v>
      </c>
      <c r="DO10" s="54" t="s">
        <v>623</v>
      </c>
      <c r="DP10" s="54" t="s">
        <v>623</v>
      </c>
      <c r="DQ10" s="54" t="s">
        <v>623</v>
      </c>
      <c r="DR10" s="54" t="s">
        <v>623</v>
      </c>
      <c r="DS10" s="54" t="s">
        <v>623</v>
      </c>
      <c r="DT10" s="54" t="s">
        <v>623</v>
      </c>
      <c r="DU10" s="54" t="s">
        <v>623</v>
      </c>
      <c r="DV10" s="54" t="s">
        <v>623</v>
      </c>
      <c r="DW10" s="54" t="s">
        <v>623</v>
      </c>
      <c r="DX10" s="54" t="s">
        <v>623</v>
      </c>
      <c r="DY10" s="54" t="s">
        <v>623</v>
      </c>
      <c r="DZ10" s="54" t="s">
        <v>623</v>
      </c>
      <c r="EA10" s="54" t="s">
        <v>623</v>
      </c>
      <c r="EB10" s="54" t="s">
        <v>623</v>
      </c>
      <c r="EC10" s="54" t="s">
        <v>623</v>
      </c>
      <c r="ED10" s="54" t="s">
        <v>623</v>
      </c>
      <c r="EE10" s="54" t="s">
        <v>623</v>
      </c>
      <c r="EF10" s="54" t="s">
        <v>623</v>
      </c>
      <c r="EG10" s="54" t="s">
        <v>623</v>
      </c>
      <c r="EH10" s="54" t="s">
        <v>623</v>
      </c>
      <c r="EI10" s="54" t="s">
        <v>623</v>
      </c>
      <c r="EJ10" s="54" t="s">
        <v>623</v>
      </c>
      <c r="EK10" s="54" t="s">
        <v>623</v>
      </c>
      <c r="EL10" s="54" t="s">
        <v>623</v>
      </c>
      <c r="EM10" s="54" t="s">
        <v>623</v>
      </c>
      <c r="EN10" s="54" t="s">
        <v>623</v>
      </c>
      <c r="EO10" s="54" t="s">
        <v>623</v>
      </c>
      <c r="EP10" s="54" t="s">
        <v>623</v>
      </c>
      <c r="EQ10" s="54" t="s">
        <v>623</v>
      </c>
      <c r="ER10" s="54" t="s">
        <v>623</v>
      </c>
      <c r="ES10" s="54" t="s">
        <v>623</v>
      </c>
      <c r="ET10" s="54" t="s">
        <v>623</v>
      </c>
      <c r="EU10" s="54" t="s">
        <v>623</v>
      </c>
      <c r="EV10" s="54" t="s">
        <v>623</v>
      </c>
      <c r="EW10" s="54" t="s">
        <v>623</v>
      </c>
      <c r="EX10" s="54" t="s">
        <v>623</v>
      </c>
      <c r="EY10" s="54" t="s">
        <v>623</v>
      </c>
      <c r="EZ10" s="54" t="s">
        <v>623</v>
      </c>
      <c r="FA10" s="54" t="s">
        <v>623</v>
      </c>
      <c r="FB10" s="54" t="s">
        <v>623</v>
      </c>
      <c r="FC10" s="54" t="s">
        <v>623</v>
      </c>
      <c r="FD10" s="54" t="s">
        <v>623</v>
      </c>
      <c r="FE10" s="54" t="s">
        <v>623</v>
      </c>
      <c r="FF10" s="54" t="s">
        <v>623</v>
      </c>
      <c r="FG10" s="54" t="s">
        <v>623</v>
      </c>
      <c r="FH10" s="54" t="s">
        <v>623</v>
      </c>
      <c r="FI10" s="54" t="s">
        <v>623</v>
      </c>
      <c r="FJ10" s="54" t="s">
        <v>623</v>
      </c>
      <c r="FK10" s="54" t="s">
        <v>623</v>
      </c>
      <c r="FL10" s="54" t="s">
        <v>623</v>
      </c>
      <c r="FM10" s="54" t="s">
        <v>623</v>
      </c>
      <c r="FN10" s="54" t="s">
        <v>623</v>
      </c>
      <c r="FO10" s="54" t="s">
        <v>623</v>
      </c>
      <c r="FP10" s="54" t="s">
        <v>623</v>
      </c>
      <c r="FQ10" s="54" t="s">
        <v>623</v>
      </c>
      <c r="FR10" s="54" t="s">
        <v>623</v>
      </c>
      <c r="FS10" s="54" t="s">
        <v>623</v>
      </c>
      <c r="FT10" s="54" t="s">
        <v>623</v>
      </c>
      <c r="FU10" s="54" t="s">
        <v>623</v>
      </c>
      <c r="FV10" s="54" t="s">
        <v>623</v>
      </c>
      <c r="FW10" s="54" t="s">
        <v>623</v>
      </c>
      <c r="FX10" s="54" t="s">
        <v>623</v>
      </c>
      <c r="FY10" s="54" t="s">
        <v>623</v>
      </c>
      <c r="FZ10" s="54" t="s">
        <v>623</v>
      </c>
      <c r="GA10" s="54" t="s">
        <v>623</v>
      </c>
      <c r="GB10" s="54" t="s">
        <v>623</v>
      </c>
      <c r="GC10" s="54" t="s">
        <v>623</v>
      </c>
      <c r="GD10" s="54" t="s">
        <v>623</v>
      </c>
      <c r="GE10" s="54" t="s">
        <v>623</v>
      </c>
      <c r="GF10" s="54" t="s">
        <v>623</v>
      </c>
      <c r="GG10" s="54" t="s">
        <v>623</v>
      </c>
      <c r="GH10" s="54" t="s">
        <v>623</v>
      </c>
      <c r="GI10" s="54" t="s">
        <v>623</v>
      </c>
      <c r="GJ10" s="54" t="s">
        <v>623</v>
      </c>
      <c r="GK10" s="54" t="s">
        <v>623</v>
      </c>
      <c r="GL10" s="54" t="s">
        <v>623</v>
      </c>
      <c r="GM10" s="54" t="s">
        <v>623</v>
      </c>
      <c r="GN10" s="54" t="s">
        <v>623</v>
      </c>
      <c r="GO10" s="54" t="s">
        <v>623</v>
      </c>
      <c r="GP10" s="54" t="s">
        <v>623</v>
      </c>
      <c r="GQ10" s="54" t="s">
        <v>623</v>
      </c>
      <c r="GR10" s="54" t="s">
        <v>623</v>
      </c>
      <c r="GS10" s="54" t="s">
        <v>623</v>
      </c>
      <c r="GT10" s="54" t="s">
        <v>623</v>
      </c>
      <c r="GU10" s="54" t="s">
        <v>623</v>
      </c>
      <c r="GV10" s="54" t="s">
        <v>623</v>
      </c>
      <c r="GW10" s="54" t="s">
        <v>623</v>
      </c>
      <c r="GX10" s="54" t="s">
        <v>623</v>
      </c>
      <c r="GY10" s="54" t="s">
        <v>623</v>
      </c>
      <c r="GZ10" s="54" t="s">
        <v>623</v>
      </c>
      <c r="HA10" s="54" t="s">
        <v>623</v>
      </c>
      <c r="HB10" s="54" t="s">
        <v>623</v>
      </c>
      <c r="HC10" s="54" t="s">
        <v>623</v>
      </c>
      <c r="HD10" s="54" t="s">
        <v>623</v>
      </c>
      <c r="HE10" s="54" t="s">
        <v>623</v>
      </c>
      <c r="HF10" s="54" t="s">
        <v>623</v>
      </c>
      <c r="HG10" s="54" t="s">
        <v>623</v>
      </c>
      <c r="HH10" s="54" t="s">
        <v>623</v>
      </c>
      <c r="HI10" s="54" t="s">
        <v>623</v>
      </c>
      <c r="HJ10" s="54" t="s">
        <v>623</v>
      </c>
      <c r="HK10" s="54" t="s">
        <v>623</v>
      </c>
      <c r="HL10" s="54" t="s">
        <v>623</v>
      </c>
      <c r="HM10" s="54" t="s">
        <v>623</v>
      </c>
      <c r="HN10" s="54" t="s">
        <v>623</v>
      </c>
      <c r="HO10" s="54" t="s">
        <v>623</v>
      </c>
    </row>
    <row r="11" spans="1:223" x14ac:dyDescent="0.3">
      <c r="A11" s="11" t="s">
        <v>19</v>
      </c>
      <c r="B11" s="11" t="s">
        <v>3530</v>
      </c>
      <c r="C11" s="11" t="s">
        <v>3531</v>
      </c>
      <c r="D11" s="11" t="s">
        <v>18</v>
      </c>
      <c r="E11" s="11" t="s">
        <v>1562</v>
      </c>
      <c r="F11" s="11" t="s">
        <v>710</v>
      </c>
      <c r="G11" s="11" t="s">
        <v>710</v>
      </c>
      <c r="H11" s="11" t="s">
        <v>2790</v>
      </c>
      <c r="I11" s="11" t="s">
        <v>3046</v>
      </c>
      <c r="J11" s="48" t="s">
        <v>1410</v>
      </c>
      <c r="K11" s="88"/>
      <c r="L11" s="88"/>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c r="CJ11" s="54"/>
      <c r="CK11" s="54"/>
      <c r="CL11" s="54"/>
      <c r="CM11" s="54"/>
      <c r="CN11" s="54"/>
      <c r="CO11" s="54"/>
      <c r="CP11" s="54"/>
      <c r="CQ11" s="54"/>
      <c r="CR11" s="54"/>
      <c r="CS11" s="54"/>
      <c r="CT11" s="54"/>
      <c r="CU11" s="54"/>
      <c r="CV11" s="54"/>
      <c r="CW11" s="54"/>
      <c r="CX11" s="54"/>
      <c r="CY11" s="54"/>
      <c r="CZ11" s="54"/>
      <c r="DA11" s="54"/>
      <c r="DB11" s="54"/>
      <c r="DC11" s="54"/>
      <c r="DD11" s="54"/>
      <c r="DE11" s="54"/>
      <c r="DF11" s="54"/>
      <c r="DG11" s="54"/>
      <c r="DH11" s="54"/>
      <c r="DI11" s="54"/>
      <c r="DJ11" s="54"/>
      <c r="DK11" s="54"/>
      <c r="DL11" s="54"/>
      <c r="DM11" s="54"/>
      <c r="DN11" s="54"/>
      <c r="DO11" s="54"/>
      <c r="DP11" s="54"/>
      <c r="DQ11" s="54"/>
      <c r="DR11" s="54"/>
      <c r="DS11" s="54"/>
      <c r="DT11" s="54"/>
      <c r="DU11" s="54"/>
      <c r="DV11" s="54"/>
      <c r="DW11" s="54"/>
      <c r="DX11" s="54"/>
      <c r="DY11" s="54"/>
      <c r="DZ11" s="54"/>
      <c r="EA11" s="54"/>
      <c r="EB11" s="54"/>
      <c r="EC11" s="54"/>
      <c r="ED11" s="54"/>
      <c r="EE11" s="54"/>
      <c r="EF11" s="54"/>
      <c r="EG11" s="54"/>
      <c r="EH11" s="54"/>
      <c r="EI11" s="54"/>
      <c r="EJ11" s="54"/>
      <c r="EK11" s="54"/>
      <c r="EL11" s="54"/>
      <c r="EM11" s="54"/>
      <c r="EN11" s="54"/>
      <c r="EO11" s="54"/>
      <c r="EP11" s="54"/>
      <c r="EQ11" s="54"/>
      <c r="ER11" s="54"/>
      <c r="ES11" s="54"/>
      <c r="ET11" s="54"/>
      <c r="EU11" s="54"/>
      <c r="EV11" s="54"/>
      <c r="EW11" s="54"/>
      <c r="EX11" s="54"/>
      <c r="EY11" s="54"/>
      <c r="EZ11" s="54"/>
      <c r="FA11" s="54"/>
      <c r="FB11" s="54"/>
      <c r="FC11" s="54"/>
      <c r="FD11" s="54"/>
      <c r="FE11" s="54"/>
      <c r="FF11" s="54"/>
      <c r="FG11" s="54"/>
      <c r="FH11" s="54"/>
      <c r="FI11" s="54"/>
      <c r="FJ11" s="54"/>
      <c r="FK11" s="54"/>
      <c r="FL11" s="54"/>
      <c r="FM11" s="54"/>
      <c r="FN11" s="54"/>
      <c r="FO11" s="54"/>
      <c r="FP11" s="54"/>
      <c r="FQ11" s="54"/>
      <c r="FR11" s="54"/>
      <c r="FS11" s="54"/>
      <c r="FT11" s="54"/>
      <c r="FU11" s="54"/>
      <c r="FV11" s="54"/>
      <c r="FW11" s="54"/>
      <c r="FX11" s="54"/>
      <c r="FY11" s="54"/>
      <c r="FZ11" s="54"/>
      <c r="GA11" s="54"/>
      <c r="GB11" s="54"/>
      <c r="GC11" s="54"/>
      <c r="GD11" s="54"/>
      <c r="GE11" s="54"/>
      <c r="GF11" s="54"/>
      <c r="GG11" s="54"/>
      <c r="GH11" s="54"/>
      <c r="GI11" s="54"/>
      <c r="GJ11" s="54"/>
      <c r="GK11" s="54"/>
      <c r="GL11" s="54"/>
      <c r="GM11" s="54"/>
      <c r="GN11" s="54"/>
      <c r="GO11" s="54"/>
      <c r="GP11" s="54"/>
      <c r="GQ11" s="54"/>
      <c r="GR11" s="54"/>
      <c r="GS11" s="54"/>
      <c r="GT11" s="54"/>
      <c r="GU11" s="54"/>
      <c r="GV11" s="54"/>
      <c r="GW11" s="54"/>
      <c r="GX11" s="54"/>
      <c r="GY11" s="54"/>
      <c r="GZ11" s="54"/>
      <c r="HA11" s="54"/>
      <c r="HB11" s="54"/>
      <c r="HC11" s="54"/>
      <c r="HD11" s="54"/>
      <c r="HE11" s="54"/>
      <c r="HF11" s="54"/>
      <c r="HG11" s="54"/>
      <c r="HH11" s="54"/>
      <c r="HI11" s="54"/>
      <c r="HJ11" s="54"/>
      <c r="HK11" s="54"/>
      <c r="HL11" s="54"/>
      <c r="HM11" s="54"/>
      <c r="HN11" s="54"/>
      <c r="HO11" s="54"/>
    </row>
    <row r="12" spans="1:223" x14ac:dyDescent="0.3">
      <c r="A12" s="11" t="s">
        <v>25</v>
      </c>
      <c r="B12" s="11" t="s">
        <v>712</v>
      </c>
      <c r="C12" s="11" t="s">
        <v>723</v>
      </c>
      <c r="D12" s="11" t="s">
        <v>24</v>
      </c>
      <c r="E12" s="11" t="s">
        <v>1562</v>
      </c>
      <c r="F12" s="11" t="s">
        <v>1357</v>
      </c>
      <c r="G12" s="11" t="s">
        <v>1463</v>
      </c>
      <c r="H12" s="11" t="s">
        <v>2790</v>
      </c>
      <c r="I12" s="11" t="s">
        <v>3046</v>
      </c>
      <c r="J12" s="48" t="s">
        <v>1411</v>
      </c>
      <c r="N12" s="51"/>
      <c r="O12" s="51"/>
      <c r="P12" s="51"/>
      <c r="Q12" s="51"/>
      <c r="R12" s="51"/>
      <c r="S12" s="51"/>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c r="BC12" s="51"/>
      <c r="BD12" s="51"/>
      <c r="BE12" s="51"/>
      <c r="BF12" s="51"/>
      <c r="BG12" s="51"/>
      <c r="BH12" s="51"/>
      <c r="BI12" s="51"/>
      <c r="BJ12" s="51"/>
      <c r="BK12" s="51"/>
      <c r="BL12" s="51"/>
      <c r="BM12" s="51"/>
      <c r="BN12" s="51"/>
      <c r="BO12" s="51"/>
      <c r="BP12" s="51"/>
      <c r="BQ12" s="51"/>
      <c r="BR12" s="51"/>
      <c r="BS12" s="51"/>
      <c r="BT12" s="51"/>
      <c r="BU12" s="51"/>
      <c r="BV12" s="51"/>
      <c r="BW12" s="51"/>
      <c r="BX12" s="51"/>
      <c r="BY12" s="51"/>
      <c r="BZ12" s="51"/>
      <c r="CA12" s="51"/>
      <c r="CB12" s="51"/>
      <c r="CC12" s="51"/>
      <c r="CD12" s="51"/>
      <c r="CE12" s="51"/>
      <c r="CF12" s="51"/>
      <c r="CG12" s="51"/>
      <c r="CH12" s="51"/>
      <c r="CI12" s="51"/>
      <c r="CJ12" s="51"/>
      <c r="CK12" s="51"/>
      <c r="CL12" s="51"/>
      <c r="CM12" s="51"/>
      <c r="CN12" s="51"/>
      <c r="CO12" s="51"/>
      <c r="CP12" s="51"/>
      <c r="CQ12" s="51"/>
      <c r="CR12" s="51"/>
      <c r="CS12" s="51"/>
      <c r="CT12" s="51"/>
      <c r="CU12" s="51"/>
      <c r="CV12" s="51"/>
      <c r="CW12" s="51"/>
      <c r="CX12" s="51"/>
      <c r="CY12" s="51"/>
      <c r="CZ12" s="51"/>
      <c r="DA12" s="51"/>
      <c r="DB12" s="51"/>
      <c r="DC12" s="51"/>
      <c r="DD12" s="51"/>
      <c r="DE12" s="51"/>
      <c r="DF12" s="51"/>
      <c r="DG12" s="51"/>
      <c r="DH12" s="51"/>
      <c r="DI12" s="51"/>
      <c r="DJ12" s="51"/>
      <c r="DK12" s="51"/>
      <c r="DL12" s="51"/>
      <c r="DM12" s="51"/>
      <c r="DN12" s="51"/>
      <c r="DO12" s="51"/>
      <c r="DP12" s="51"/>
      <c r="DQ12" s="51"/>
      <c r="DR12" s="51"/>
      <c r="DS12" s="51"/>
      <c r="DT12" s="51"/>
      <c r="DU12" s="51"/>
      <c r="DV12" s="51"/>
      <c r="DW12" s="51"/>
      <c r="DX12" s="51"/>
      <c r="DY12" s="51"/>
      <c r="DZ12" s="51"/>
      <c r="EA12" s="51"/>
      <c r="EB12" s="51"/>
      <c r="EC12" s="51"/>
      <c r="ED12" s="51"/>
      <c r="EE12" s="51"/>
      <c r="EF12" s="51"/>
      <c r="EG12" s="51"/>
      <c r="EH12" s="51"/>
      <c r="EI12" s="51"/>
      <c r="EJ12" s="51"/>
      <c r="EK12" s="51"/>
      <c r="EL12" s="51"/>
      <c r="EM12" s="51"/>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row>
    <row r="13" spans="1:223" x14ac:dyDescent="0.3">
      <c r="A13" s="11" t="s">
        <v>1347</v>
      </c>
      <c r="B13" s="11" t="s">
        <v>1342</v>
      </c>
      <c r="C13" s="11" t="s">
        <v>1345</v>
      </c>
      <c r="D13" s="11" t="s">
        <v>1348</v>
      </c>
      <c r="E13" s="11" t="s">
        <v>1562</v>
      </c>
      <c r="F13" s="11" t="s">
        <v>1358</v>
      </c>
      <c r="G13" s="11" t="s">
        <v>1342</v>
      </c>
      <c r="H13" s="11" t="s">
        <v>2791</v>
      </c>
      <c r="I13" s="11" t="s">
        <v>3046</v>
      </c>
      <c r="J13" s="48" t="s">
        <v>670</v>
      </c>
      <c r="K13" s="11"/>
      <c r="L13" s="11"/>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row>
    <row r="14" spans="1:223" x14ac:dyDescent="0.3">
      <c r="A14" s="11" t="s">
        <v>44</v>
      </c>
      <c r="B14" s="11" t="s">
        <v>828</v>
      </c>
      <c r="C14" s="11" t="s">
        <v>729</v>
      </c>
      <c r="D14" s="11" t="s">
        <v>43</v>
      </c>
      <c r="E14" s="11" t="s">
        <v>1565</v>
      </c>
      <c r="F14" s="11" t="s">
        <v>1357</v>
      </c>
      <c r="G14" s="11" t="s">
        <v>1464</v>
      </c>
      <c r="H14" s="11" t="s">
        <v>2790</v>
      </c>
      <c r="I14" s="11" t="s">
        <v>3046</v>
      </c>
      <c r="J14" s="48" t="s">
        <v>680</v>
      </c>
      <c r="K14" s="11"/>
      <c r="L14" s="11"/>
      <c r="N14" s="51" t="s">
        <v>680</v>
      </c>
      <c r="O14" s="51" t="s">
        <v>680</v>
      </c>
      <c r="P14" s="51" t="s">
        <v>680</v>
      </c>
      <c r="Q14" s="51" t="s">
        <v>680</v>
      </c>
      <c r="R14" s="51" t="s">
        <v>680</v>
      </c>
      <c r="S14" s="51" t="s">
        <v>680</v>
      </c>
      <c r="T14" s="51" t="s">
        <v>680</v>
      </c>
      <c r="U14" s="51" t="s">
        <v>680</v>
      </c>
      <c r="V14" s="51" t="s">
        <v>680</v>
      </c>
      <c r="W14" s="51" t="s">
        <v>680</v>
      </c>
      <c r="X14" s="51" t="s">
        <v>680</v>
      </c>
      <c r="Y14" s="51" t="s">
        <v>680</v>
      </c>
      <c r="Z14" s="51" t="s">
        <v>680</v>
      </c>
      <c r="AA14" s="51" t="s">
        <v>680</v>
      </c>
      <c r="AB14" s="51" t="s">
        <v>680</v>
      </c>
      <c r="AC14" s="51" t="s">
        <v>680</v>
      </c>
      <c r="AD14" s="51" t="s">
        <v>680</v>
      </c>
      <c r="AE14" s="51" t="s">
        <v>680</v>
      </c>
      <c r="AF14" s="51" t="s">
        <v>680</v>
      </c>
      <c r="AG14" s="51" t="s">
        <v>680</v>
      </c>
      <c r="AH14" s="51" t="s">
        <v>680</v>
      </c>
      <c r="AI14" s="51" t="s">
        <v>680</v>
      </c>
      <c r="AJ14" s="51" t="s">
        <v>680</v>
      </c>
      <c r="AK14" s="51" t="s">
        <v>680</v>
      </c>
      <c r="AL14" s="51" t="s">
        <v>680</v>
      </c>
      <c r="AM14" s="51" t="s">
        <v>680</v>
      </c>
      <c r="AN14" s="51" t="s">
        <v>680</v>
      </c>
      <c r="AO14" s="51" t="s">
        <v>680</v>
      </c>
      <c r="AP14" s="51" t="s">
        <v>680</v>
      </c>
      <c r="AQ14" s="51" t="s">
        <v>680</v>
      </c>
      <c r="AR14" s="51" t="s">
        <v>680</v>
      </c>
      <c r="AS14" s="51" t="s">
        <v>680</v>
      </c>
      <c r="AT14" s="51" t="s">
        <v>680</v>
      </c>
      <c r="AU14" s="51" t="s">
        <v>680</v>
      </c>
      <c r="AV14" s="51" t="s">
        <v>680</v>
      </c>
      <c r="AW14" s="51" t="s">
        <v>680</v>
      </c>
      <c r="AX14" s="51" t="s">
        <v>680</v>
      </c>
      <c r="AY14" s="51" t="s">
        <v>680</v>
      </c>
      <c r="AZ14" s="51" t="s">
        <v>680</v>
      </c>
      <c r="BA14" s="51" t="s">
        <v>680</v>
      </c>
      <c r="BB14" s="51" t="s">
        <v>680</v>
      </c>
      <c r="BC14" s="51" t="s">
        <v>680</v>
      </c>
      <c r="BD14" s="51" t="s">
        <v>680</v>
      </c>
      <c r="BE14" s="51" t="s">
        <v>680</v>
      </c>
      <c r="BF14" s="51" t="s">
        <v>680</v>
      </c>
      <c r="BG14" s="51" t="s">
        <v>680</v>
      </c>
      <c r="BH14" s="51" t="s">
        <v>680</v>
      </c>
      <c r="BI14" s="51" t="s">
        <v>680</v>
      </c>
      <c r="BJ14" s="51" t="s">
        <v>680</v>
      </c>
      <c r="BK14" s="51" t="s">
        <v>680</v>
      </c>
      <c r="BL14" s="51" t="s">
        <v>680</v>
      </c>
      <c r="BM14" s="51" t="s">
        <v>680</v>
      </c>
      <c r="BN14" s="51" t="s">
        <v>680</v>
      </c>
      <c r="BO14" s="51" t="s">
        <v>680</v>
      </c>
      <c r="BP14" s="51" t="s">
        <v>680</v>
      </c>
      <c r="BQ14" s="51" t="s">
        <v>680</v>
      </c>
      <c r="BR14" s="51" t="s">
        <v>680</v>
      </c>
      <c r="BS14" s="51" t="s">
        <v>680</v>
      </c>
      <c r="BT14" s="51" t="s">
        <v>680</v>
      </c>
      <c r="BU14" s="51" t="s">
        <v>680</v>
      </c>
      <c r="BV14" s="51" t="s">
        <v>680</v>
      </c>
      <c r="BW14" s="51" t="s">
        <v>680</v>
      </c>
      <c r="BX14" s="51" t="s">
        <v>680</v>
      </c>
      <c r="BY14" s="51" t="s">
        <v>680</v>
      </c>
      <c r="BZ14" s="51" t="s">
        <v>680</v>
      </c>
      <c r="CA14" s="51" t="s">
        <v>680</v>
      </c>
      <c r="CB14" s="51" t="s">
        <v>680</v>
      </c>
      <c r="CC14" s="51" t="s">
        <v>680</v>
      </c>
      <c r="CD14" s="51" t="s">
        <v>680</v>
      </c>
      <c r="CE14" s="51" t="s">
        <v>680</v>
      </c>
      <c r="CF14" s="51" t="s">
        <v>680</v>
      </c>
      <c r="CG14" s="51" t="s">
        <v>680</v>
      </c>
      <c r="CH14" s="51" t="s">
        <v>680</v>
      </c>
      <c r="CI14" s="51" t="s">
        <v>680</v>
      </c>
      <c r="CJ14" s="51" t="s">
        <v>680</v>
      </c>
      <c r="CK14" s="51" t="s">
        <v>680</v>
      </c>
      <c r="CL14" s="51" t="s">
        <v>680</v>
      </c>
      <c r="CM14" s="51" t="s">
        <v>680</v>
      </c>
      <c r="CN14" s="51" t="s">
        <v>680</v>
      </c>
      <c r="CO14" s="51" t="s">
        <v>680</v>
      </c>
      <c r="CP14" s="51" t="s">
        <v>680</v>
      </c>
      <c r="CQ14" s="51" t="s">
        <v>680</v>
      </c>
      <c r="CR14" s="51" t="s">
        <v>680</v>
      </c>
      <c r="CS14" s="51" t="s">
        <v>680</v>
      </c>
      <c r="CT14" s="51" t="s">
        <v>680</v>
      </c>
      <c r="CU14" s="51" t="s">
        <v>680</v>
      </c>
      <c r="CV14" s="51" t="s">
        <v>680</v>
      </c>
      <c r="CW14" s="51" t="s">
        <v>680</v>
      </c>
      <c r="CX14" s="51" t="s">
        <v>680</v>
      </c>
      <c r="CY14" s="51" t="s">
        <v>680</v>
      </c>
      <c r="CZ14" s="51" t="s">
        <v>680</v>
      </c>
      <c r="DA14" s="51" t="s">
        <v>680</v>
      </c>
      <c r="DB14" s="51" t="s">
        <v>680</v>
      </c>
      <c r="DC14" s="51" t="s">
        <v>680</v>
      </c>
      <c r="DD14" s="51" t="s">
        <v>680</v>
      </c>
      <c r="DE14" s="51" t="s">
        <v>680</v>
      </c>
      <c r="DF14" s="51" t="s">
        <v>680</v>
      </c>
      <c r="DG14" s="51" t="s">
        <v>680</v>
      </c>
      <c r="DH14" s="51" t="s">
        <v>680</v>
      </c>
      <c r="DI14" s="51" t="s">
        <v>680</v>
      </c>
      <c r="DJ14" s="51" t="s">
        <v>680</v>
      </c>
      <c r="DK14" s="51" t="s">
        <v>680</v>
      </c>
      <c r="DL14" s="51" t="s">
        <v>680</v>
      </c>
      <c r="DM14" s="51" t="s">
        <v>680</v>
      </c>
      <c r="DN14" s="51" t="s">
        <v>680</v>
      </c>
      <c r="DO14" s="51" t="s">
        <v>680</v>
      </c>
      <c r="DP14" s="51" t="s">
        <v>680</v>
      </c>
      <c r="DQ14" s="51" t="s">
        <v>680</v>
      </c>
      <c r="DR14" s="51" t="s">
        <v>680</v>
      </c>
      <c r="DS14" s="51" t="s">
        <v>680</v>
      </c>
      <c r="DT14" s="51" t="s">
        <v>680</v>
      </c>
      <c r="DU14" s="51" t="s">
        <v>680</v>
      </c>
      <c r="DV14" s="51" t="s">
        <v>680</v>
      </c>
      <c r="DW14" s="51" t="s">
        <v>680</v>
      </c>
      <c r="DX14" s="51" t="s">
        <v>680</v>
      </c>
      <c r="DY14" s="51" t="s">
        <v>680</v>
      </c>
      <c r="DZ14" s="51" t="s">
        <v>680</v>
      </c>
      <c r="EA14" s="51" t="s">
        <v>680</v>
      </c>
      <c r="EB14" s="51" t="s">
        <v>680</v>
      </c>
      <c r="EC14" s="51" t="s">
        <v>680</v>
      </c>
      <c r="ED14" s="51" t="s">
        <v>680</v>
      </c>
      <c r="EE14" s="51" t="s">
        <v>680</v>
      </c>
      <c r="EF14" s="51" t="s">
        <v>680</v>
      </c>
      <c r="EG14" s="51" t="s">
        <v>680</v>
      </c>
      <c r="EH14" s="51" t="s">
        <v>680</v>
      </c>
      <c r="EI14" s="51" t="s">
        <v>680</v>
      </c>
      <c r="EJ14" s="51" t="s">
        <v>680</v>
      </c>
      <c r="EK14" s="51" t="s">
        <v>680</v>
      </c>
      <c r="EL14" s="51" t="s">
        <v>680</v>
      </c>
      <c r="EM14" s="51" t="s">
        <v>680</v>
      </c>
      <c r="EN14" s="51" t="s">
        <v>680</v>
      </c>
      <c r="EO14" s="51" t="s">
        <v>680</v>
      </c>
      <c r="EP14" s="51" t="s">
        <v>680</v>
      </c>
      <c r="EQ14" s="51" t="s">
        <v>680</v>
      </c>
      <c r="ER14" s="51" t="s">
        <v>680</v>
      </c>
      <c r="ES14" s="51" t="s">
        <v>680</v>
      </c>
      <c r="ET14" s="51" t="s">
        <v>680</v>
      </c>
      <c r="EU14" s="51" t="s">
        <v>680</v>
      </c>
      <c r="EV14" s="51" t="s">
        <v>680</v>
      </c>
      <c r="EW14" s="51" t="s">
        <v>680</v>
      </c>
      <c r="EX14" s="51" t="s">
        <v>680</v>
      </c>
      <c r="EY14" s="51" t="s">
        <v>680</v>
      </c>
      <c r="EZ14" s="51" t="s">
        <v>680</v>
      </c>
      <c r="FA14" s="51" t="s">
        <v>680</v>
      </c>
      <c r="FB14" s="51" t="s">
        <v>680</v>
      </c>
      <c r="FC14" s="51" t="s">
        <v>680</v>
      </c>
      <c r="FD14" s="51" t="s">
        <v>680</v>
      </c>
      <c r="FE14" s="51" t="s">
        <v>680</v>
      </c>
      <c r="FF14" s="51" t="s">
        <v>680</v>
      </c>
      <c r="FG14" s="51" t="s">
        <v>680</v>
      </c>
      <c r="FH14" s="51" t="s">
        <v>680</v>
      </c>
      <c r="FI14" s="51" t="s">
        <v>680</v>
      </c>
      <c r="FJ14" s="51" t="s">
        <v>680</v>
      </c>
      <c r="FK14" s="51" t="s">
        <v>680</v>
      </c>
      <c r="FL14" s="51" t="s">
        <v>680</v>
      </c>
      <c r="FM14" s="51" t="s">
        <v>680</v>
      </c>
      <c r="FN14" s="51" t="s">
        <v>680</v>
      </c>
      <c r="FO14" s="51" t="s">
        <v>680</v>
      </c>
      <c r="FP14" s="51" t="s">
        <v>680</v>
      </c>
      <c r="FQ14" s="51" t="s">
        <v>680</v>
      </c>
      <c r="FR14" s="51" t="s">
        <v>680</v>
      </c>
      <c r="FS14" s="51" t="s">
        <v>680</v>
      </c>
      <c r="FT14" s="51" t="s">
        <v>680</v>
      </c>
      <c r="FU14" s="51" t="s">
        <v>680</v>
      </c>
      <c r="FV14" s="51" t="s">
        <v>680</v>
      </c>
      <c r="FW14" s="51" t="s">
        <v>680</v>
      </c>
      <c r="FX14" s="51" t="s">
        <v>680</v>
      </c>
      <c r="FY14" s="51" t="s">
        <v>680</v>
      </c>
      <c r="FZ14" s="51" t="s">
        <v>680</v>
      </c>
      <c r="GA14" s="51" t="s">
        <v>680</v>
      </c>
      <c r="GB14" s="51" t="s">
        <v>680</v>
      </c>
      <c r="GC14" s="51" t="s">
        <v>680</v>
      </c>
      <c r="GD14" s="51" t="s">
        <v>680</v>
      </c>
      <c r="GE14" s="51" t="s">
        <v>680</v>
      </c>
      <c r="GF14" s="51" t="s">
        <v>680</v>
      </c>
      <c r="GG14" s="51" t="s">
        <v>680</v>
      </c>
      <c r="GH14" s="51" t="s">
        <v>680</v>
      </c>
      <c r="GI14" s="51" t="s">
        <v>680</v>
      </c>
      <c r="GJ14" s="51" t="s">
        <v>680</v>
      </c>
      <c r="GK14" s="51" t="s">
        <v>680</v>
      </c>
      <c r="GL14" s="51" t="s">
        <v>680</v>
      </c>
      <c r="GM14" s="51" t="s">
        <v>680</v>
      </c>
      <c r="GN14" s="51" t="s">
        <v>680</v>
      </c>
      <c r="GO14" s="51" t="s">
        <v>680</v>
      </c>
      <c r="GP14" s="51" t="s">
        <v>680</v>
      </c>
      <c r="GQ14" s="51" t="s">
        <v>680</v>
      </c>
      <c r="GR14" s="51" t="s">
        <v>680</v>
      </c>
      <c r="GS14" s="51" t="s">
        <v>680</v>
      </c>
      <c r="GT14" s="51" t="s">
        <v>680</v>
      </c>
      <c r="GU14" s="51" t="s">
        <v>680</v>
      </c>
      <c r="GV14" s="51" t="s">
        <v>680</v>
      </c>
      <c r="GW14" s="51" t="s">
        <v>680</v>
      </c>
      <c r="GX14" s="51" t="s">
        <v>680</v>
      </c>
      <c r="GY14" s="51" t="s">
        <v>680</v>
      </c>
      <c r="GZ14" s="51" t="s">
        <v>680</v>
      </c>
      <c r="HA14" s="51" t="s">
        <v>680</v>
      </c>
      <c r="HB14" s="51" t="s">
        <v>680</v>
      </c>
      <c r="HC14" s="51" t="s">
        <v>680</v>
      </c>
      <c r="HD14" s="51" t="s">
        <v>680</v>
      </c>
      <c r="HE14" s="51" t="s">
        <v>680</v>
      </c>
      <c r="HF14" s="51" t="s">
        <v>680</v>
      </c>
      <c r="HG14" s="51" t="s">
        <v>680</v>
      </c>
      <c r="HH14" s="51" t="s">
        <v>680</v>
      </c>
      <c r="HI14" s="51" t="s">
        <v>680</v>
      </c>
      <c r="HJ14" s="51" t="s">
        <v>680</v>
      </c>
      <c r="HK14" s="51" t="s">
        <v>680</v>
      </c>
      <c r="HL14" s="51" t="s">
        <v>680</v>
      </c>
      <c r="HM14" s="51" t="s">
        <v>680</v>
      </c>
      <c r="HN14" s="51" t="s">
        <v>680</v>
      </c>
      <c r="HO14" s="51" t="s">
        <v>680</v>
      </c>
    </row>
    <row r="15" spans="1:223" x14ac:dyDescent="0.3">
      <c r="A15" s="11" t="s">
        <v>49</v>
      </c>
      <c r="B15" s="11" t="s">
        <v>857</v>
      </c>
      <c r="C15" s="11" t="s">
        <v>861</v>
      </c>
      <c r="D15" s="11" t="s">
        <v>48</v>
      </c>
      <c r="E15" s="11" t="s">
        <v>1563</v>
      </c>
      <c r="F15" s="11" t="s">
        <v>710</v>
      </c>
      <c r="G15" s="11" t="s">
        <v>710</v>
      </c>
      <c r="H15" s="11" t="s">
        <v>2791</v>
      </c>
      <c r="I15" s="11" t="s">
        <v>3046</v>
      </c>
      <c r="J15" s="48" t="s">
        <v>1412</v>
      </c>
      <c r="K15" s="11"/>
      <c r="L15" s="11"/>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row>
    <row r="16" spans="1:223" x14ac:dyDescent="0.3">
      <c r="A16" s="11" t="s">
        <v>49</v>
      </c>
      <c r="B16" s="11" t="s">
        <v>3049</v>
      </c>
      <c r="C16" s="11" t="s">
        <v>3050</v>
      </c>
      <c r="D16" s="11" t="s">
        <v>48</v>
      </c>
      <c r="E16" s="11" t="s">
        <v>1563</v>
      </c>
      <c r="F16" s="11" t="s">
        <v>1356</v>
      </c>
      <c r="G16" s="11" t="s">
        <v>1703</v>
      </c>
      <c r="H16" s="11" t="s">
        <v>2791</v>
      </c>
      <c r="I16" s="11" t="s">
        <v>3046</v>
      </c>
      <c r="J16" s="48" t="s">
        <v>1413</v>
      </c>
      <c r="K16" s="11"/>
      <c r="L16" s="11"/>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c r="BJ16" s="54"/>
      <c r="BK16" s="54"/>
      <c r="BL16" s="54"/>
      <c r="BM16" s="54"/>
      <c r="BN16" s="54"/>
      <c r="BO16" s="54"/>
      <c r="BP16" s="54"/>
      <c r="BQ16" s="54"/>
      <c r="BR16" s="54"/>
      <c r="BS16" s="54"/>
      <c r="BT16" s="54"/>
      <c r="BU16" s="54"/>
      <c r="BV16" s="54"/>
      <c r="BW16" s="54"/>
      <c r="BX16" s="54"/>
      <c r="BY16" s="54"/>
      <c r="BZ16" s="54"/>
      <c r="CA16" s="54"/>
      <c r="CB16" s="54"/>
      <c r="CC16" s="54"/>
      <c r="CD16" s="54"/>
      <c r="CE16" s="54"/>
      <c r="CF16" s="54"/>
      <c r="CG16" s="54"/>
      <c r="CH16" s="54"/>
      <c r="CI16" s="54"/>
      <c r="CJ16" s="54"/>
      <c r="CK16" s="54"/>
      <c r="CL16" s="54"/>
      <c r="CM16" s="54"/>
      <c r="CN16" s="54"/>
      <c r="CO16" s="54"/>
      <c r="CP16" s="54"/>
      <c r="CQ16" s="54"/>
      <c r="CR16" s="54"/>
      <c r="CS16" s="54"/>
      <c r="CT16" s="54"/>
      <c r="CU16" s="54"/>
      <c r="CV16" s="54"/>
      <c r="CW16" s="54"/>
      <c r="CX16" s="54"/>
      <c r="CY16" s="54"/>
      <c r="CZ16" s="54"/>
      <c r="DA16" s="54"/>
      <c r="DB16" s="54"/>
      <c r="DC16" s="54"/>
      <c r="DD16" s="54"/>
      <c r="DE16" s="54"/>
      <c r="DF16" s="54"/>
      <c r="DG16" s="54"/>
      <c r="DH16" s="54"/>
      <c r="DI16" s="54"/>
      <c r="DJ16" s="54"/>
      <c r="DK16" s="54"/>
      <c r="DL16" s="54"/>
      <c r="DM16" s="54"/>
      <c r="DN16" s="54"/>
      <c r="DO16" s="54"/>
      <c r="DP16" s="54"/>
      <c r="DQ16" s="54"/>
      <c r="DR16" s="54"/>
      <c r="DS16" s="54"/>
      <c r="DT16" s="54"/>
      <c r="DU16" s="54"/>
      <c r="DV16" s="54"/>
      <c r="DW16" s="54"/>
      <c r="DX16" s="54"/>
      <c r="DY16" s="54"/>
      <c r="DZ16" s="54"/>
      <c r="EA16" s="54"/>
      <c r="EB16" s="54"/>
      <c r="EC16" s="54"/>
      <c r="ED16" s="54"/>
      <c r="EE16" s="54"/>
      <c r="EF16" s="54"/>
      <c r="EG16" s="54"/>
      <c r="EH16" s="54"/>
      <c r="EI16" s="54"/>
      <c r="EJ16" s="54"/>
      <c r="EK16" s="54"/>
      <c r="EL16" s="54"/>
      <c r="EM16" s="54"/>
      <c r="EN16" s="54"/>
      <c r="EO16" s="54"/>
      <c r="EP16" s="54"/>
      <c r="EQ16" s="54"/>
      <c r="ER16" s="54"/>
      <c r="ES16" s="54"/>
      <c r="ET16" s="54"/>
      <c r="EU16" s="54"/>
      <c r="EV16" s="54"/>
      <c r="EW16" s="54"/>
      <c r="EX16" s="54"/>
      <c r="EY16" s="54"/>
      <c r="EZ16" s="54"/>
      <c r="FA16" s="54"/>
      <c r="FB16" s="54"/>
      <c r="FC16" s="54"/>
      <c r="FD16" s="54"/>
      <c r="FE16" s="54"/>
      <c r="FF16" s="54"/>
      <c r="FG16" s="54"/>
      <c r="FH16" s="54"/>
      <c r="FI16" s="54"/>
      <c r="FJ16" s="54"/>
      <c r="FK16" s="54"/>
      <c r="FL16" s="54"/>
      <c r="FM16" s="54"/>
      <c r="FN16" s="54"/>
      <c r="FO16" s="54"/>
      <c r="FP16" s="54"/>
      <c r="FQ16" s="54"/>
      <c r="FR16" s="54"/>
      <c r="FS16" s="54"/>
      <c r="FT16" s="54"/>
      <c r="FU16" s="54"/>
      <c r="FV16" s="54"/>
      <c r="FW16" s="54"/>
      <c r="FX16" s="54"/>
      <c r="FY16" s="54"/>
      <c r="FZ16" s="54"/>
      <c r="GA16" s="54"/>
      <c r="GB16" s="54"/>
      <c r="GC16" s="54"/>
      <c r="GD16" s="54"/>
      <c r="GE16" s="54"/>
      <c r="GF16" s="54"/>
      <c r="GG16" s="54"/>
      <c r="GH16" s="54"/>
      <c r="GI16" s="54"/>
      <c r="GJ16" s="54"/>
      <c r="GK16" s="54"/>
      <c r="GL16" s="54"/>
      <c r="GM16" s="54"/>
      <c r="GN16" s="54"/>
      <c r="GO16" s="54"/>
      <c r="GP16" s="54"/>
      <c r="GQ16" s="54"/>
      <c r="GR16" s="54"/>
      <c r="GS16" s="54"/>
      <c r="GT16" s="54"/>
      <c r="GU16" s="54"/>
      <c r="GV16" s="54"/>
      <c r="GW16" s="54"/>
      <c r="GX16" s="54"/>
      <c r="GY16" s="54"/>
      <c r="GZ16" s="54"/>
      <c r="HA16" s="54"/>
      <c r="HB16" s="54"/>
      <c r="HC16" s="54"/>
      <c r="HD16" s="54"/>
      <c r="HE16" s="54"/>
      <c r="HF16" s="54"/>
      <c r="HG16" s="54"/>
      <c r="HH16" s="54"/>
      <c r="HI16" s="54"/>
      <c r="HJ16" s="54"/>
      <c r="HK16" s="54"/>
      <c r="HL16" s="54"/>
      <c r="HM16" s="54"/>
      <c r="HN16" s="54"/>
      <c r="HO16" s="54"/>
    </row>
    <row r="17" spans="1:223" x14ac:dyDescent="0.3">
      <c r="A17" s="11" t="s">
        <v>49</v>
      </c>
      <c r="B17" s="11" t="s">
        <v>3432</v>
      </c>
      <c r="C17" s="11" t="s">
        <v>3434</v>
      </c>
      <c r="D17" s="11" t="s">
        <v>48</v>
      </c>
      <c r="E17" s="11" t="s">
        <v>1563</v>
      </c>
      <c r="F17" s="11" t="s">
        <v>3047</v>
      </c>
      <c r="G17" s="11" t="s">
        <v>1465</v>
      </c>
      <c r="H17" s="11" t="s">
        <v>2790</v>
      </c>
      <c r="I17" s="11" t="s">
        <v>3048</v>
      </c>
      <c r="J17" s="48" t="s">
        <v>1414</v>
      </c>
      <c r="K17" s="11"/>
      <c r="L17" s="11"/>
      <c r="N17" s="50"/>
      <c r="O17" s="50"/>
      <c r="P17" s="50"/>
      <c r="Q17" s="50"/>
      <c r="R17" s="50"/>
      <c r="S17" s="50"/>
      <c r="T17" s="50"/>
      <c r="U17" s="50"/>
      <c r="V17" s="50"/>
      <c r="W17" s="50"/>
      <c r="X17" s="50"/>
      <c r="Y17" s="50"/>
      <c r="Z17" s="50"/>
      <c r="AA17" s="50"/>
      <c r="AB17" s="50"/>
      <c r="AC17" s="50"/>
      <c r="AD17" s="50"/>
      <c r="AE17" s="50"/>
      <c r="AF17" s="50"/>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c r="BI17" s="50"/>
      <c r="BJ17" s="50"/>
      <c r="BK17" s="50"/>
      <c r="BL17" s="50"/>
      <c r="BM17" s="50"/>
      <c r="BN17" s="50"/>
      <c r="BO17" s="50"/>
      <c r="BP17" s="50"/>
      <c r="BQ17" s="50"/>
      <c r="BR17" s="50"/>
      <c r="BS17" s="50"/>
      <c r="BT17" s="50"/>
      <c r="BU17" s="50"/>
      <c r="BV17" s="50"/>
      <c r="BW17" s="50"/>
      <c r="BX17" s="50"/>
      <c r="BY17" s="50"/>
      <c r="BZ17" s="50"/>
      <c r="CA17" s="50"/>
      <c r="CB17" s="50"/>
      <c r="CC17" s="50"/>
      <c r="CD17" s="50"/>
      <c r="CE17" s="50"/>
      <c r="CF17" s="50"/>
      <c r="CG17" s="50"/>
      <c r="CH17" s="50"/>
      <c r="CI17" s="50"/>
      <c r="CJ17" s="50"/>
      <c r="CK17" s="50"/>
      <c r="CL17" s="50"/>
      <c r="CM17" s="50"/>
      <c r="CN17" s="50"/>
      <c r="CO17" s="50"/>
      <c r="CP17" s="50"/>
      <c r="CQ17" s="50"/>
      <c r="CR17" s="50"/>
      <c r="CS17" s="50"/>
      <c r="CT17" s="50"/>
      <c r="CU17" s="50"/>
      <c r="CV17" s="50"/>
      <c r="CW17" s="50"/>
      <c r="CX17" s="50"/>
      <c r="CY17" s="50"/>
      <c r="CZ17" s="50"/>
      <c r="DA17" s="50"/>
      <c r="DB17" s="50"/>
      <c r="DC17" s="50"/>
      <c r="DD17" s="50"/>
      <c r="DE17" s="50"/>
      <c r="DF17" s="50"/>
      <c r="DG17" s="50"/>
      <c r="DH17" s="50"/>
      <c r="DI17" s="50"/>
      <c r="DJ17" s="50"/>
      <c r="DK17" s="50"/>
      <c r="DL17" s="50"/>
      <c r="DM17" s="50"/>
      <c r="DN17" s="50"/>
      <c r="DO17" s="50"/>
      <c r="DP17" s="50"/>
      <c r="DQ17" s="50"/>
      <c r="DR17" s="50"/>
      <c r="DS17" s="50"/>
      <c r="DT17" s="50"/>
      <c r="DU17" s="50"/>
      <c r="DV17" s="50"/>
      <c r="DW17" s="50"/>
      <c r="DX17" s="50"/>
      <c r="DY17" s="50"/>
      <c r="DZ17" s="50"/>
      <c r="EA17" s="50"/>
      <c r="EB17" s="50"/>
      <c r="EC17" s="50"/>
      <c r="ED17" s="50"/>
      <c r="EE17" s="50"/>
      <c r="EF17" s="50"/>
      <c r="EG17" s="50"/>
      <c r="EH17" s="50"/>
      <c r="EI17" s="50"/>
      <c r="EJ17" s="50"/>
      <c r="EK17" s="50"/>
      <c r="EL17" s="50"/>
      <c r="EM17" s="50"/>
      <c r="EN17" s="50"/>
      <c r="EO17" s="50"/>
      <c r="EP17" s="50"/>
      <c r="EQ17" s="50"/>
      <c r="ER17" s="50"/>
      <c r="ES17" s="50"/>
      <c r="ET17" s="50"/>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50"/>
      <c r="GR17" s="50"/>
      <c r="GS17" s="50"/>
      <c r="GT17" s="50"/>
      <c r="GU17" s="50"/>
      <c r="GV17" s="50"/>
      <c r="GW17" s="50"/>
      <c r="GX17" s="50"/>
      <c r="GY17" s="50"/>
      <c r="GZ17" s="50"/>
      <c r="HA17" s="50"/>
      <c r="HB17" s="50"/>
      <c r="HC17" s="50"/>
      <c r="HD17" s="50"/>
      <c r="HE17" s="50"/>
      <c r="HF17" s="50"/>
      <c r="HG17" s="50"/>
      <c r="HH17" s="50"/>
      <c r="HI17" s="50"/>
      <c r="HJ17" s="50"/>
      <c r="HK17" s="50"/>
      <c r="HL17" s="50"/>
      <c r="HM17" s="50"/>
      <c r="HN17" s="50"/>
      <c r="HO17" s="50"/>
    </row>
    <row r="18" spans="1:223" x14ac:dyDescent="0.3">
      <c r="A18" s="11" t="s">
        <v>51</v>
      </c>
      <c r="B18" s="11" t="s">
        <v>1393</v>
      </c>
      <c r="C18" s="11" t="s">
        <v>2704</v>
      </c>
      <c r="D18" s="11" t="s">
        <v>50</v>
      </c>
      <c r="E18" s="11" t="s">
        <v>1563</v>
      </c>
      <c r="F18" s="11" t="s">
        <v>751</v>
      </c>
      <c r="G18" s="11" t="s">
        <v>3051</v>
      </c>
      <c r="H18" s="11" t="s">
        <v>2790</v>
      </c>
      <c r="I18" s="11" t="s">
        <v>3046</v>
      </c>
      <c r="J18" s="48" t="s">
        <v>1415</v>
      </c>
      <c r="K18" s="11"/>
      <c r="L18" s="1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1"/>
      <c r="CD18" s="51"/>
      <c r="CE18" s="51"/>
      <c r="CF18" s="51"/>
      <c r="CG18" s="51"/>
      <c r="CH18" s="51"/>
      <c r="CI18" s="51"/>
      <c r="CJ18" s="51"/>
      <c r="CK18" s="51"/>
      <c r="CL18" s="51"/>
      <c r="CM18" s="51"/>
      <c r="CN18" s="51"/>
      <c r="CO18" s="51"/>
      <c r="CP18" s="51"/>
      <c r="CQ18" s="51"/>
      <c r="CR18" s="51"/>
      <c r="CS18" s="51"/>
      <c r="CT18" s="51"/>
      <c r="CU18" s="51"/>
      <c r="CV18" s="51"/>
      <c r="CW18" s="51"/>
      <c r="CX18" s="51"/>
      <c r="CY18" s="51"/>
      <c r="CZ18" s="51"/>
      <c r="DA18" s="51"/>
      <c r="DB18" s="51"/>
      <c r="DC18" s="51"/>
      <c r="DD18" s="51"/>
      <c r="DE18" s="51"/>
      <c r="DF18" s="51"/>
      <c r="DG18" s="51"/>
      <c r="DH18" s="51"/>
      <c r="DI18" s="51"/>
      <c r="DJ18" s="51"/>
      <c r="DK18" s="51"/>
      <c r="DL18" s="51"/>
      <c r="DM18" s="51"/>
      <c r="DN18" s="51"/>
      <c r="DO18" s="51"/>
      <c r="DP18" s="51"/>
      <c r="DQ18" s="51"/>
      <c r="DR18" s="51"/>
      <c r="DS18" s="51"/>
      <c r="DT18" s="51"/>
      <c r="DU18" s="51"/>
      <c r="DV18" s="51"/>
      <c r="DW18" s="51"/>
      <c r="DX18" s="51"/>
      <c r="DY18" s="51"/>
      <c r="DZ18" s="51"/>
      <c r="EA18" s="51"/>
      <c r="EB18" s="51"/>
      <c r="EC18" s="51"/>
      <c r="ED18" s="51"/>
      <c r="EE18" s="51"/>
      <c r="EF18" s="51"/>
      <c r="EG18" s="51"/>
      <c r="EH18" s="51"/>
      <c r="EI18" s="51"/>
      <c r="EJ18" s="51"/>
      <c r="EK18" s="51"/>
      <c r="EL18" s="51"/>
      <c r="EM18" s="51"/>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row>
    <row r="19" spans="1:223" x14ac:dyDescent="0.3">
      <c r="A19" s="11" t="s">
        <v>55</v>
      </c>
      <c r="B19" s="11" t="s">
        <v>1228</v>
      </c>
      <c r="C19" s="11" t="s">
        <v>636</v>
      </c>
      <c r="D19" s="11" t="s">
        <v>54</v>
      </c>
      <c r="E19" s="11" t="s">
        <v>1563</v>
      </c>
      <c r="F19" s="11" t="s">
        <v>3047</v>
      </c>
      <c r="G19" s="11" t="s">
        <v>1465</v>
      </c>
      <c r="H19" s="11" t="s">
        <v>2790</v>
      </c>
      <c r="I19" s="11" t="s">
        <v>3048</v>
      </c>
      <c r="J19" s="48" t="s">
        <v>1416</v>
      </c>
      <c r="K19" s="11"/>
      <c r="L19" s="11"/>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c r="BC19" s="54"/>
      <c r="BD19" s="54"/>
      <c r="BE19" s="54"/>
      <c r="BF19" s="54"/>
      <c r="BG19" s="54"/>
      <c r="BH19" s="54"/>
      <c r="BI19" s="54"/>
      <c r="BJ19" s="54"/>
      <c r="BK19" s="54"/>
      <c r="BL19" s="54"/>
      <c r="BM19" s="54"/>
      <c r="BN19" s="54"/>
      <c r="BO19" s="54"/>
      <c r="BP19" s="54"/>
      <c r="BQ19" s="54"/>
      <c r="BR19" s="54"/>
      <c r="BS19" s="54"/>
      <c r="BT19" s="54"/>
      <c r="BU19" s="54"/>
      <c r="BV19" s="54"/>
      <c r="BW19" s="54"/>
      <c r="BX19" s="54"/>
      <c r="BY19" s="54"/>
      <c r="BZ19" s="54"/>
      <c r="CA19" s="54"/>
      <c r="CB19" s="54"/>
      <c r="CC19" s="54"/>
      <c r="CD19" s="54"/>
      <c r="CE19" s="54"/>
      <c r="CF19" s="54"/>
      <c r="CG19" s="54"/>
      <c r="CH19" s="54"/>
      <c r="CI19" s="54"/>
      <c r="CJ19" s="54"/>
      <c r="CK19" s="54"/>
      <c r="CL19" s="54"/>
      <c r="CM19" s="54"/>
      <c r="CN19" s="54"/>
      <c r="CO19" s="54"/>
      <c r="CP19" s="54"/>
      <c r="CQ19" s="54"/>
      <c r="CR19" s="54"/>
      <c r="CS19" s="54"/>
      <c r="CT19" s="54"/>
      <c r="CU19" s="54"/>
      <c r="CV19" s="54"/>
      <c r="CW19" s="54"/>
      <c r="CX19" s="54"/>
      <c r="CY19" s="54"/>
      <c r="CZ19" s="54"/>
      <c r="DA19" s="54"/>
      <c r="DB19" s="54"/>
      <c r="DC19" s="54"/>
      <c r="DD19" s="54"/>
      <c r="DE19" s="54"/>
      <c r="DF19" s="54"/>
      <c r="DG19" s="54"/>
      <c r="DH19" s="54"/>
      <c r="DI19" s="54"/>
      <c r="DJ19" s="54"/>
      <c r="DK19" s="54"/>
      <c r="DL19" s="54"/>
      <c r="DM19" s="54"/>
      <c r="DN19" s="54"/>
      <c r="DO19" s="54"/>
      <c r="DP19" s="54"/>
      <c r="DQ19" s="54"/>
      <c r="DR19" s="54"/>
      <c r="DS19" s="54"/>
      <c r="DT19" s="54"/>
      <c r="DU19" s="54"/>
      <c r="DV19" s="54"/>
      <c r="DW19" s="54"/>
      <c r="DX19" s="54"/>
      <c r="DY19" s="54"/>
      <c r="DZ19" s="54"/>
      <c r="EA19" s="54"/>
      <c r="EB19" s="54"/>
      <c r="EC19" s="54"/>
      <c r="ED19" s="54"/>
      <c r="EE19" s="54"/>
      <c r="EF19" s="54"/>
      <c r="EG19" s="54"/>
      <c r="EH19" s="54"/>
      <c r="EI19" s="54"/>
      <c r="EJ19" s="54"/>
      <c r="EK19" s="54"/>
      <c r="EL19" s="54"/>
      <c r="EM19" s="54"/>
      <c r="EN19" s="54"/>
      <c r="EO19" s="54"/>
      <c r="EP19" s="54"/>
      <c r="EQ19" s="54"/>
      <c r="ER19" s="54"/>
      <c r="ES19" s="54"/>
      <c r="ET19" s="54"/>
      <c r="EU19" s="54"/>
      <c r="EV19" s="54"/>
      <c r="EW19" s="54"/>
      <c r="EX19" s="54"/>
      <c r="EY19" s="54"/>
      <c r="EZ19" s="54"/>
      <c r="FA19" s="54"/>
      <c r="FB19" s="54"/>
      <c r="FC19" s="54"/>
      <c r="FD19" s="54"/>
      <c r="FE19" s="54"/>
      <c r="FF19" s="54"/>
      <c r="FG19" s="54"/>
      <c r="FH19" s="54"/>
      <c r="FI19" s="54"/>
      <c r="FJ19" s="54"/>
      <c r="FK19" s="54"/>
      <c r="FL19" s="54"/>
      <c r="FM19" s="54"/>
      <c r="FN19" s="54"/>
      <c r="FO19" s="54"/>
      <c r="FP19" s="54"/>
      <c r="FQ19" s="54"/>
      <c r="FR19" s="54"/>
      <c r="FS19" s="54"/>
      <c r="FT19" s="54"/>
      <c r="FU19" s="54"/>
      <c r="FV19" s="54"/>
      <c r="FW19" s="54"/>
      <c r="FX19" s="54"/>
      <c r="FY19" s="54"/>
      <c r="FZ19" s="54"/>
      <c r="GA19" s="54"/>
      <c r="GB19" s="54"/>
      <c r="GC19" s="54"/>
      <c r="GD19" s="54"/>
      <c r="GE19" s="54"/>
      <c r="GF19" s="54"/>
      <c r="GG19" s="54"/>
      <c r="GH19" s="54"/>
      <c r="GI19" s="54"/>
      <c r="GJ19" s="54"/>
      <c r="GK19" s="54"/>
      <c r="GL19" s="54"/>
      <c r="GM19" s="54"/>
      <c r="GN19" s="54"/>
      <c r="GO19" s="54"/>
      <c r="GP19" s="54"/>
      <c r="GQ19" s="54"/>
      <c r="GR19" s="54"/>
      <c r="GS19" s="54"/>
      <c r="GT19" s="54"/>
      <c r="GU19" s="54"/>
      <c r="GV19" s="54"/>
      <c r="GW19" s="54"/>
      <c r="GX19" s="54"/>
      <c r="GY19" s="54"/>
      <c r="GZ19" s="54"/>
      <c r="HA19" s="54"/>
      <c r="HB19" s="54"/>
      <c r="HC19" s="54"/>
      <c r="HD19" s="54"/>
      <c r="HE19" s="54"/>
      <c r="HF19" s="54"/>
      <c r="HG19" s="54"/>
      <c r="HH19" s="54"/>
      <c r="HI19" s="54"/>
      <c r="HJ19" s="54"/>
      <c r="HK19" s="54"/>
      <c r="HL19" s="54"/>
      <c r="HM19" s="54"/>
      <c r="HN19" s="54"/>
      <c r="HO19" s="54"/>
    </row>
    <row r="20" spans="1:223" x14ac:dyDescent="0.3">
      <c r="A20" s="11" t="s">
        <v>55</v>
      </c>
      <c r="B20" s="11" t="s">
        <v>831</v>
      </c>
      <c r="C20" s="11" t="s">
        <v>730</v>
      </c>
      <c r="D20" s="11" t="s">
        <v>54</v>
      </c>
      <c r="E20" s="11" t="s">
        <v>1563</v>
      </c>
      <c r="F20" s="11" t="s">
        <v>710</v>
      </c>
      <c r="G20" s="11" t="s">
        <v>1466</v>
      </c>
      <c r="H20" s="11" t="s">
        <v>2791</v>
      </c>
      <c r="I20" s="11" t="s">
        <v>3046</v>
      </c>
      <c r="J20" s="48" t="s">
        <v>1417</v>
      </c>
      <c r="L20" s="1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c r="BZ20" s="51"/>
      <c r="CA20" s="51"/>
      <c r="CB20" s="51"/>
      <c r="CC20" s="51"/>
      <c r="CD20" s="51"/>
      <c r="CE20" s="51"/>
      <c r="CF20" s="51"/>
      <c r="CG20" s="51"/>
      <c r="CH20" s="51"/>
      <c r="CI20" s="51"/>
      <c r="CJ20" s="51"/>
      <c r="CK20" s="51"/>
      <c r="CL20" s="51"/>
      <c r="CM20" s="51"/>
      <c r="CN20" s="51"/>
      <c r="CO20" s="51"/>
      <c r="CP20" s="51"/>
      <c r="CQ20" s="51"/>
      <c r="CR20" s="51"/>
      <c r="CS20" s="51"/>
      <c r="CT20" s="51"/>
      <c r="CU20" s="51"/>
      <c r="CV20" s="51"/>
      <c r="CW20" s="51"/>
      <c r="CX20" s="51"/>
      <c r="CY20" s="51"/>
      <c r="CZ20" s="51"/>
      <c r="DA20" s="51"/>
      <c r="DB20" s="51"/>
      <c r="DC20" s="51"/>
      <c r="DD20" s="51"/>
      <c r="DE20" s="51"/>
      <c r="DF20" s="51"/>
      <c r="DG20" s="51"/>
      <c r="DH20" s="51"/>
      <c r="DI20" s="51"/>
      <c r="DJ20" s="51"/>
      <c r="DK20" s="51"/>
      <c r="DL20" s="51"/>
      <c r="DM20" s="51"/>
      <c r="DN20" s="51"/>
      <c r="DO20" s="51"/>
      <c r="DP20" s="51"/>
      <c r="DQ20" s="51"/>
      <c r="DR20" s="51"/>
      <c r="DS20" s="51"/>
      <c r="DT20" s="51"/>
      <c r="DU20" s="51"/>
      <c r="DV20" s="51"/>
      <c r="DW20" s="51"/>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row>
    <row r="21" spans="1:223" x14ac:dyDescent="0.3">
      <c r="A21" s="11" t="s">
        <v>55</v>
      </c>
      <c r="B21" s="11" t="s">
        <v>832</v>
      </c>
      <c r="C21" s="11" t="s">
        <v>731</v>
      </c>
      <c r="D21" s="11" t="s">
        <v>54</v>
      </c>
      <c r="E21" s="11" t="s">
        <v>1563</v>
      </c>
      <c r="F21" s="11" t="s">
        <v>710</v>
      </c>
      <c r="G21" s="11" t="s">
        <v>1467</v>
      </c>
      <c r="H21" s="11" t="s">
        <v>2791</v>
      </c>
      <c r="I21" s="11" t="s">
        <v>3046</v>
      </c>
      <c r="J21" s="48" t="s">
        <v>621</v>
      </c>
      <c r="L21" s="11"/>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54"/>
      <c r="BJ21" s="54"/>
      <c r="BK21" s="54"/>
      <c r="BL21" s="54"/>
      <c r="BM21" s="54"/>
      <c r="BN21" s="54"/>
      <c r="BO21" s="54"/>
      <c r="BP21" s="54"/>
      <c r="BQ21" s="54"/>
      <c r="BR21" s="54"/>
      <c r="BS21" s="54"/>
      <c r="BT21" s="54"/>
      <c r="BU21" s="54"/>
      <c r="BV21" s="54"/>
      <c r="BW21" s="54"/>
      <c r="BX21" s="54"/>
      <c r="BY21" s="54"/>
      <c r="BZ21" s="54"/>
      <c r="CA21" s="54"/>
      <c r="CB21" s="54"/>
      <c r="CC21" s="54"/>
      <c r="CD21" s="54"/>
      <c r="CE21" s="54"/>
      <c r="CF21" s="54"/>
      <c r="CG21" s="54"/>
      <c r="CH21" s="54"/>
      <c r="CI21" s="54"/>
      <c r="CJ21" s="54"/>
      <c r="CK21" s="54"/>
      <c r="CL21" s="54"/>
      <c r="CM21" s="54"/>
      <c r="CN21" s="54"/>
      <c r="CO21" s="54"/>
      <c r="CP21" s="54"/>
      <c r="CQ21" s="54"/>
      <c r="CR21" s="54"/>
      <c r="CS21" s="54"/>
      <c r="CT21" s="54"/>
      <c r="CU21" s="54"/>
      <c r="CV21" s="54"/>
      <c r="CW21" s="54"/>
      <c r="CX21" s="54"/>
      <c r="CY21" s="54"/>
      <c r="CZ21" s="54"/>
      <c r="DA21" s="54"/>
      <c r="DB21" s="54"/>
      <c r="DC21" s="54"/>
      <c r="DD21" s="54"/>
      <c r="DE21" s="54"/>
      <c r="DF21" s="54"/>
      <c r="DG21" s="54"/>
      <c r="DH21" s="54"/>
      <c r="DI21" s="54"/>
      <c r="DJ21" s="54"/>
      <c r="DK21" s="54"/>
      <c r="DL21" s="54"/>
      <c r="DM21" s="54"/>
      <c r="DN21" s="54"/>
      <c r="DO21" s="54"/>
      <c r="DP21" s="54"/>
      <c r="DQ21" s="54"/>
      <c r="DR21" s="54"/>
      <c r="DS21" s="54"/>
      <c r="DT21" s="54"/>
      <c r="DU21" s="54"/>
      <c r="DV21" s="54"/>
      <c r="DW21" s="54"/>
      <c r="DX21" s="54"/>
      <c r="DY21" s="54"/>
      <c r="DZ21" s="54"/>
      <c r="EA21" s="54"/>
      <c r="EB21" s="54"/>
      <c r="EC21" s="54"/>
      <c r="ED21" s="54"/>
      <c r="EE21" s="54"/>
      <c r="EF21" s="54"/>
      <c r="EG21" s="54"/>
      <c r="EH21" s="54"/>
      <c r="EI21" s="54"/>
      <c r="EJ21" s="54"/>
      <c r="EK21" s="54"/>
      <c r="EL21" s="54"/>
      <c r="EM21" s="54"/>
      <c r="EN21" s="54"/>
      <c r="EO21" s="54"/>
      <c r="EP21" s="54"/>
      <c r="EQ21" s="54"/>
      <c r="ER21" s="54"/>
      <c r="ES21" s="54"/>
      <c r="ET21" s="54"/>
      <c r="EU21" s="54"/>
      <c r="EV21" s="54"/>
      <c r="EW21" s="54"/>
      <c r="EX21" s="54"/>
      <c r="EY21" s="54"/>
      <c r="EZ21" s="54"/>
      <c r="FA21" s="54"/>
      <c r="FB21" s="54"/>
      <c r="FC21" s="54"/>
      <c r="FD21" s="54"/>
      <c r="FE21" s="54"/>
      <c r="FF21" s="54"/>
      <c r="FG21" s="54"/>
      <c r="FH21" s="54"/>
      <c r="FI21" s="54"/>
      <c r="FJ21" s="54"/>
      <c r="FK21" s="54"/>
      <c r="FL21" s="54"/>
      <c r="FM21" s="54"/>
      <c r="FN21" s="54"/>
      <c r="FO21" s="54"/>
      <c r="FP21" s="54"/>
      <c r="FQ21" s="54"/>
      <c r="FR21" s="54"/>
      <c r="FS21" s="54"/>
      <c r="FT21" s="54"/>
      <c r="FU21" s="54"/>
      <c r="FV21" s="54"/>
      <c r="FW21" s="54"/>
      <c r="FX21" s="54"/>
      <c r="FY21" s="54"/>
      <c r="FZ21" s="54"/>
      <c r="GA21" s="54"/>
      <c r="GB21" s="54"/>
      <c r="GC21" s="54"/>
      <c r="GD21" s="54"/>
      <c r="GE21" s="54"/>
      <c r="GF21" s="54"/>
      <c r="GG21" s="54"/>
      <c r="GH21" s="54"/>
      <c r="GI21" s="54"/>
      <c r="GJ21" s="54"/>
      <c r="GK21" s="54"/>
      <c r="GL21" s="54"/>
      <c r="GM21" s="54"/>
      <c r="GN21" s="54"/>
      <c r="GO21" s="54"/>
      <c r="GP21" s="54"/>
      <c r="GQ21" s="54"/>
      <c r="GR21" s="54"/>
      <c r="GS21" s="54"/>
      <c r="GT21" s="54"/>
      <c r="GU21" s="54"/>
      <c r="GV21" s="54"/>
      <c r="GW21" s="54"/>
      <c r="GX21" s="54"/>
      <c r="GY21" s="54"/>
      <c r="GZ21" s="54"/>
      <c r="HA21" s="54"/>
      <c r="HB21" s="54"/>
      <c r="HC21" s="54"/>
      <c r="HD21" s="54"/>
      <c r="HE21" s="54"/>
      <c r="HF21" s="54"/>
      <c r="HG21" s="54"/>
      <c r="HH21" s="54"/>
      <c r="HI21" s="54"/>
      <c r="HJ21" s="54"/>
      <c r="HK21" s="54"/>
      <c r="HL21" s="54"/>
      <c r="HM21" s="54"/>
      <c r="HN21" s="54"/>
      <c r="HO21" s="54"/>
    </row>
    <row r="22" spans="1:223" x14ac:dyDescent="0.3">
      <c r="A22" s="11" t="s">
        <v>55</v>
      </c>
      <c r="B22" s="11" t="s">
        <v>833</v>
      </c>
      <c r="C22" s="11" t="s">
        <v>732</v>
      </c>
      <c r="D22" s="11" t="s">
        <v>54</v>
      </c>
      <c r="E22" s="11" t="s">
        <v>1563</v>
      </c>
      <c r="F22" s="11" t="s">
        <v>1357</v>
      </c>
      <c r="G22" s="11" t="s">
        <v>1468</v>
      </c>
      <c r="H22" s="11" t="s">
        <v>2791</v>
      </c>
      <c r="I22" s="11" t="s">
        <v>3046</v>
      </c>
      <c r="J22" s="48" t="s">
        <v>622</v>
      </c>
      <c r="K22" s="11"/>
      <c r="L22" s="11"/>
      <c r="N22" s="88"/>
      <c r="O22" s="88"/>
      <c r="P22" s="88"/>
      <c r="Q22" s="88"/>
      <c r="R22" s="88"/>
      <c r="S22" s="88"/>
      <c r="T22" s="88"/>
      <c r="U22" s="88"/>
      <c r="V22" s="88"/>
      <c r="W22" s="88"/>
      <c r="X22" s="88"/>
      <c r="Y22" s="88"/>
      <c r="Z22" s="88"/>
      <c r="AA22" s="88"/>
      <c r="AB22" s="88"/>
      <c r="AC22" s="88"/>
      <c r="AD22" s="88"/>
      <c r="AE22" s="88"/>
      <c r="AF22" s="88"/>
      <c r="AG22" s="88"/>
      <c r="AH22" s="88"/>
      <c r="AI22" s="88"/>
      <c r="AJ22" s="88"/>
      <c r="AK22" s="88"/>
      <c r="AL22" s="88"/>
      <c r="AM22" s="88"/>
      <c r="AN22" s="88"/>
      <c r="AO22" s="88"/>
      <c r="AP22" s="88"/>
      <c r="AQ22" s="88"/>
      <c r="AR22" s="88"/>
      <c r="AS22" s="88"/>
      <c r="AT22" s="88"/>
      <c r="AU22" s="88"/>
      <c r="AV22" s="88"/>
      <c r="AW22" s="88"/>
      <c r="AX22" s="88"/>
      <c r="AY22" s="88"/>
      <c r="AZ22" s="88"/>
      <c r="BA22" s="88"/>
      <c r="BB22" s="88"/>
      <c r="BC22" s="88"/>
      <c r="BD22" s="88"/>
      <c r="BE22" s="88"/>
      <c r="BF22" s="88"/>
      <c r="BG22" s="88"/>
      <c r="BH22" s="88"/>
      <c r="BI22" s="88"/>
      <c r="BJ22" s="88"/>
      <c r="BK22" s="88"/>
      <c r="BL22" s="88"/>
      <c r="BM22" s="88"/>
      <c r="BN22" s="88"/>
      <c r="BO22" s="88"/>
      <c r="BP22" s="88"/>
      <c r="BQ22" s="88"/>
      <c r="BR22" s="88"/>
      <c r="BS22" s="88"/>
      <c r="BT22" s="88"/>
      <c r="BU22" s="88"/>
      <c r="BV22" s="88"/>
      <c r="BW22" s="88"/>
      <c r="BX22" s="88"/>
      <c r="BY22" s="88"/>
      <c r="BZ22" s="88"/>
      <c r="CA22" s="88"/>
      <c r="CB22" s="88"/>
      <c r="CC22" s="88"/>
      <c r="CD22" s="88"/>
      <c r="CE22" s="88"/>
      <c r="CF22" s="88"/>
      <c r="CG22" s="88"/>
      <c r="CH22" s="88"/>
      <c r="CI22" s="88"/>
      <c r="CJ22" s="88"/>
      <c r="CK22" s="88"/>
      <c r="CL22" s="88"/>
      <c r="CM22" s="88"/>
      <c r="CN22" s="88"/>
      <c r="CO22" s="88"/>
      <c r="CP22" s="88"/>
      <c r="CQ22" s="88"/>
      <c r="CR22" s="88"/>
      <c r="CS22" s="88"/>
      <c r="CT22" s="88"/>
      <c r="CU22" s="88"/>
      <c r="CV22" s="88"/>
      <c r="CW22" s="88"/>
      <c r="CX22" s="88"/>
      <c r="CY22" s="88"/>
      <c r="CZ22" s="88"/>
      <c r="DA22" s="88"/>
      <c r="DB22" s="88"/>
      <c r="DC22" s="88"/>
      <c r="DD22" s="88"/>
      <c r="DE22" s="88"/>
      <c r="DF22" s="88"/>
      <c r="DG22" s="88"/>
      <c r="DH22" s="88"/>
      <c r="DI22" s="88"/>
      <c r="DJ22" s="88"/>
      <c r="DK22" s="88"/>
      <c r="DL22" s="88"/>
      <c r="DM22" s="88"/>
      <c r="DN22" s="88"/>
      <c r="DO22" s="88"/>
      <c r="DP22" s="88"/>
      <c r="DQ22" s="88"/>
      <c r="DR22" s="88"/>
      <c r="DS22" s="88"/>
      <c r="DT22" s="88"/>
      <c r="DU22" s="88"/>
      <c r="DV22" s="88"/>
      <c r="DW22" s="88"/>
      <c r="DX22" s="88"/>
      <c r="DY22" s="88"/>
      <c r="DZ22" s="88"/>
      <c r="EA22" s="88"/>
      <c r="EB22" s="88"/>
      <c r="EC22" s="88"/>
      <c r="ED22" s="88"/>
      <c r="EE22" s="88"/>
      <c r="EF22" s="88"/>
      <c r="EG22" s="88"/>
      <c r="EH22" s="88"/>
      <c r="EI22" s="88"/>
      <c r="EJ22" s="88"/>
      <c r="EK22" s="88"/>
      <c r="EL22" s="88"/>
      <c r="EM22" s="88"/>
      <c r="EN22" s="88"/>
      <c r="EO22" s="88"/>
      <c r="EP22" s="88"/>
      <c r="EQ22" s="88"/>
      <c r="ER22" s="88"/>
      <c r="ES22" s="88"/>
      <c r="ET22" s="88"/>
      <c r="EU22" s="88"/>
      <c r="EV22" s="88"/>
      <c r="EW22" s="88"/>
      <c r="EX22" s="88"/>
      <c r="EY22" s="88"/>
      <c r="EZ22" s="88"/>
      <c r="FA22" s="88"/>
      <c r="FB22" s="88"/>
      <c r="FC22" s="88"/>
      <c r="FD22" s="88"/>
      <c r="FE22" s="88"/>
      <c r="FF22" s="88"/>
      <c r="FG22" s="88"/>
      <c r="FH22" s="88"/>
      <c r="FI22" s="88"/>
      <c r="FJ22" s="88"/>
      <c r="FK22" s="88"/>
      <c r="FL22" s="88"/>
      <c r="FM22" s="88"/>
      <c r="FN22" s="88"/>
      <c r="FO22" s="88"/>
      <c r="FP22" s="88"/>
      <c r="FQ22" s="88"/>
      <c r="FR22" s="88"/>
      <c r="FS22" s="88"/>
      <c r="FT22" s="88"/>
      <c r="FU22" s="88"/>
      <c r="FV22" s="88"/>
      <c r="FW22" s="88"/>
      <c r="FX22" s="88"/>
      <c r="FY22" s="88"/>
      <c r="FZ22" s="88"/>
      <c r="GA22" s="88"/>
      <c r="GB22" s="88"/>
      <c r="GC22" s="88"/>
      <c r="GD22" s="88"/>
      <c r="GE22" s="88"/>
      <c r="GF22" s="88"/>
      <c r="GG22" s="88"/>
      <c r="GH22" s="88"/>
      <c r="GI22" s="88"/>
      <c r="GJ22" s="88"/>
      <c r="GK22" s="88"/>
      <c r="GL22" s="88"/>
      <c r="GM22" s="88"/>
      <c r="GN22" s="88"/>
      <c r="GO22" s="88"/>
      <c r="GP22" s="88"/>
      <c r="GQ22" s="88"/>
      <c r="GR22" s="88"/>
      <c r="GS22" s="88"/>
      <c r="GT22" s="88"/>
      <c r="GU22" s="88"/>
      <c r="GV22" s="88"/>
      <c r="GW22" s="88"/>
      <c r="GX22" s="88"/>
      <c r="GY22" s="88"/>
      <c r="GZ22" s="88"/>
      <c r="HA22" s="88"/>
      <c r="HB22" s="88"/>
      <c r="HC22" s="88"/>
      <c r="HD22" s="88"/>
      <c r="HE22" s="88"/>
      <c r="HF22" s="88"/>
      <c r="HG22" s="88"/>
      <c r="HH22" s="88"/>
      <c r="HI22" s="88"/>
      <c r="HJ22" s="88"/>
      <c r="HK22" s="88"/>
      <c r="HL22" s="88"/>
      <c r="HM22" s="88"/>
      <c r="HN22" s="88"/>
      <c r="HO22" s="88"/>
    </row>
    <row r="23" spans="1:223" x14ac:dyDescent="0.3">
      <c r="A23" s="11" t="s">
        <v>633</v>
      </c>
      <c r="B23" s="11" t="s">
        <v>1153</v>
      </c>
      <c r="C23" s="11" t="s">
        <v>2705</v>
      </c>
      <c r="D23" s="11" t="s">
        <v>59</v>
      </c>
      <c r="E23" s="11" t="s">
        <v>1563</v>
      </c>
      <c r="F23" s="11" t="s">
        <v>751</v>
      </c>
      <c r="G23" s="11" t="s">
        <v>751</v>
      </c>
      <c r="H23" s="11" t="s">
        <v>2790</v>
      </c>
      <c r="I23" s="11" t="s">
        <v>3046</v>
      </c>
      <c r="J23" s="48" t="s">
        <v>623</v>
      </c>
      <c r="K23" s="11"/>
      <c r="L23" s="11"/>
      <c r="N23" s="88"/>
      <c r="O23" s="88"/>
      <c r="P23" s="88"/>
      <c r="Q23" s="88"/>
      <c r="R23" s="88"/>
      <c r="S23" s="88"/>
      <c r="T23" s="88"/>
      <c r="U23" s="88"/>
      <c r="V23" s="88"/>
      <c r="W23" s="88"/>
      <c r="X23" s="88"/>
      <c r="Y23" s="8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c r="BA23" s="88"/>
      <c r="BB23" s="88"/>
      <c r="BC23" s="88"/>
      <c r="BD23" s="88"/>
      <c r="BE23" s="88"/>
      <c r="BF23" s="88"/>
      <c r="BG23" s="88"/>
      <c r="BH23" s="88"/>
      <c r="BI23" s="88"/>
      <c r="BJ23" s="88"/>
      <c r="BK23" s="88"/>
      <c r="BL23" s="88"/>
      <c r="BM23" s="88"/>
      <c r="BN23" s="88"/>
      <c r="BO23" s="88"/>
      <c r="BP23" s="88"/>
      <c r="BQ23" s="88"/>
      <c r="BR23" s="88"/>
      <c r="BS23" s="88"/>
      <c r="BT23" s="88"/>
      <c r="BU23" s="88"/>
      <c r="BV23" s="88"/>
      <c r="BW23" s="88"/>
      <c r="BX23" s="88"/>
      <c r="BY23" s="88"/>
      <c r="BZ23" s="88"/>
      <c r="CA23" s="88"/>
      <c r="CB23" s="88"/>
      <c r="CC23" s="88"/>
      <c r="CD23" s="88"/>
      <c r="CE23" s="88"/>
      <c r="CF23" s="88"/>
      <c r="CG23" s="88"/>
      <c r="CH23" s="88"/>
      <c r="CI23" s="88"/>
      <c r="CJ23" s="88"/>
      <c r="CK23" s="88"/>
      <c r="CL23" s="88"/>
      <c r="CM23" s="88"/>
      <c r="CN23" s="88"/>
      <c r="CO23" s="88"/>
      <c r="CP23" s="88"/>
      <c r="CQ23" s="88"/>
      <c r="CR23" s="88"/>
      <c r="CS23" s="88"/>
      <c r="CT23" s="88"/>
      <c r="CU23" s="88"/>
      <c r="CV23" s="88"/>
      <c r="CW23" s="88"/>
      <c r="CX23" s="88"/>
      <c r="CY23" s="88"/>
      <c r="CZ23" s="88"/>
      <c r="DA23" s="88"/>
      <c r="DB23" s="88"/>
      <c r="DC23" s="88"/>
      <c r="DD23" s="88"/>
      <c r="DE23" s="88"/>
      <c r="DF23" s="88"/>
      <c r="DG23" s="88"/>
      <c r="DH23" s="88"/>
      <c r="DI23" s="88"/>
      <c r="DJ23" s="88"/>
      <c r="DK23" s="88"/>
      <c r="DL23" s="88"/>
      <c r="DM23" s="88"/>
      <c r="DN23" s="88"/>
      <c r="DO23" s="88"/>
      <c r="DP23" s="88"/>
      <c r="DQ23" s="88"/>
      <c r="DR23" s="88"/>
      <c r="DS23" s="88"/>
      <c r="DT23" s="88"/>
      <c r="DU23" s="88"/>
      <c r="DV23" s="88"/>
      <c r="DW23" s="88"/>
      <c r="DX23" s="88"/>
      <c r="DY23" s="88"/>
      <c r="DZ23" s="88"/>
      <c r="EA23" s="88"/>
      <c r="EB23" s="88"/>
      <c r="EC23" s="88"/>
      <c r="ED23" s="88"/>
      <c r="EE23" s="88"/>
      <c r="EF23" s="88"/>
      <c r="EG23" s="88"/>
      <c r="EH23" s="88"/>
      <c r="EI23" s="88"/>
      <c r="EJ23" s="88"/>
      <c r="EK23" s="88"/>
      <c r="EL23" s="88"/>
      <c r="EM23" s="88"/>
      <c r="EN23" s="88"/>
      <c r="EO23" s="88"/>
      <c r="EP23" s="88"/>
      <c r="EQ23" s="88"/>
      <c r="ER23" s="88"/>
      <c r="ES23" s="88"/>
      <c r="ET23" s="88"/>
      <c r="EU23" s="88"/>
      <c r="EV23" s="88"/>
      <c r="EW23" s="88"/>
      <c r="EX23" s="88"/>
      <c r="EY23" s="88"/>
      <c r="EZ23" s="88"/>
      <c r="FA23" s="88"/>
      <c r="FB23" s="88"/>
      <c r="FC23" s="88"/>
      <c r="FD23" s="88"/>
      <c r="FE23" s="88"/>
      <c r="FF23" s="88"/>
      <c r="FG23" s="88"/>
      <c r="FH23" s="88"/>
      <c r="FI23" s="88"/>
      <c r="FJ23" s="88"/>
      <c r="FK23" s="88"/>
      <c r="FL23" s="88"/>
      <c r="FM23" s="88"/>
      <c r="FN23" s="88"/>
      <c r="FO23" s="88"/>
      <c r="FP23" s="88"/>
      <c r="FQ23" s="88"/>
      <c r="FR23" s="88"/>
      <c r="FS23" s="88"/>
      <c r="FT23" s="88"/>
      <c r="FU23" s="88"/>
      <c r="FV23" s="88"/>
      <c r="FW23" s="88"/>
      <c r="FX23" s="88"/>
      <c r="FY23" s="88"/>
      <c r="FZ23" s="88"/>
      <c r="GA23" s="88"/>
      <c r="GB23" s="88"/>
      <c r="GC23" s="88"/>
      <c r="GD23" s="88"/>
      <c r="GE23" s="88"/>
      <c r="GF23" s="88"/>
      <c r="GG23" s="88"/>
      <c r="GH23" s="88"/>
      <c r="GI23" s="88"/>
      <c r="GJ23" s="88"/>
      <c r="GK23" s="88"/>
      <c r="GL23" s="88"/>
      <c r="GM23" s="88"/>
      <c r="GN23" s="88"/>
      <c r="GO23" s="88"/>
      <c r="GP23" s="88"/>
      <c r="GQ23" s="88"/>
      <c r="GR23" s="88"/>
      <c r="GS23" s="88"/>
      <c r="GT23" s="88"/>
      <c r="GU23" s="88"/>
      <c r="GV23" s="88"/>
      <c r="GW23" s="88"/>
      <c r="GX23" s="88"/>
      <c r="GY23" s="88"/>
      <c r="GZ23" s="88"/>
      <c r="HA23" s="88"/>
      <c r="HB23" s="88"/>
      <c r="HC23" s="88"/>
      <c r="HD23" s="88"/>
      <c r="HE23" s="88"/>
      <c r="HF23" s="88"/>
      <c r="HG23" s="88"/>
      <c r="HH23" s="88"/>
      <c r="HI23" s="88"/>
      <c r="HJ23" s="88"/>
      <c r="HK23" s="88"/>
      <c r="HL23" s="88"/>
      <c r="HM23" s="88"/>
      <c r="HN23" s="88"/>
      <c r="HO23" s="88"/>
    </row>
    <row r="24" spans="1:223" x14ac:dyDescent="0.3">
      <c r="A24" s="11" t="s">
        <v>62</v>
      </c>
      <c r="B24" s="11" t="s">
        <v>4052</v>
      </c>
      <c r="C24" s="11" t="s">
        <v>637</v>
      </c>
      <c r="D24" s="11" t="s">
        <v>61</v>
      </c>
      <c r="E24" s="11" t="s">
        <v>1563</v>
      </c>
      <c r="F24" s="11" t="s">
        <v>3047</v>
      </c>
      <c r="G24" s="11" t="s">
        <v>1465</v>
      </c>
      <c r="H24" s="11" t="s">
        <v>2790</v>
      </c>
      <c r="I24" s="11" t="s">
        <v>3048</v>
      </c>
      <c r="J24" s="48" t="s">
        <v>590</v>
      </c>
      <c r="K24" s="11"/>
      <c r="L24" s="11"/>
      <c r="N24" s="50" t="s">
        <v>457</v>
      </c>
      <c r="O24" s="50" t="s">
        <v>457</v>
      </c>
      <c r="P24" s="50" t="s">
        <v>457</v>
      </c>
      <c r="Q24" s="50" t="s">
        <v>457</v>
      </c>
      <c r="R24" s="50" t="s">
        <v>457</v>
      </c>
      <c r="S24" s="50" t="s">
        <v>457</v>
      </c>
      <c r="T24" s="50" t="s">
        <v>457</v>
      </c>
      <c r="U24" s="50" t="s">
        <v>457</v>
      </c>
      <c r="V24" s="50" t="s">
        <v>457</v>
      </c>
      <c r="W24" s="50" t="s">
        <v>457</v>
      </c>
      <c r="X24" s="50" t="s">
        <v>457</v>
      </c>
      <c r="Y24" s="50" t="s">
        <v>457</v>
      </c>
      <c r="Z24" s="50" t="s">
        <v>457</v>
      </c>
      <c r="AA24" s="50" t="s">
        <v>457</v>
      </c>
      <c r="AB24" s="50" t="s">
        <v>457</v>
      </c>
      <c r="AC24" s="50" t="s">
        <v>457</v>
      </c>
      <c r="AD24" s="50" t="s">
        <v>457</v>
      </c>
      <c r="AE24" s="50" t="s">
        <v>457</v>
      </c>
      <c r="AF24" s="50" t="s">
        <v>457</v>
      </c>
      <c r="AG24" s="50" t="s">
        <v>457</v>
      </c>
      <c r="AH24" s="50" t="s">
        <v>457</v>
      </c>
      <c r="AI24" s="50" t="s">
        <v>457</v>
      </c>
      <c r="AJ24" s="50" t="s">
        <v>457</v>
      </c>
      <c r="AK24" s="50" t="s">
        <v>457</v>
      </c>
      <c r="AL24" s="50" t="s">
        <v>457</v>
      </c>
      <c r="AM24" s="50" t="s">
        <v>457</v>
      </c>
      <c r="AN24" s="50" t="s">
        <v>457</v>
      </c>
      <c r="AO24" s="50" t="s">
        <v>457</v>
      </c>
      <c r="AP24" s="50" t="s">
        <v>457</v>
      </c>
      <c r="AQ24" s="50" t="s">
        <v>457</v>
      </c>
      <c r="AR24" s="50" t="s">
        <v>457</v>
      </c>
      <c r="AS24" s="50" t="s">
        <v>457</v>
      </c>
      <c r="AT24" s="50" t="s">
        <v>457</v>
      </c>
      <c r="AU24" s="50" t="s">
        <v>457</v>
      </c>
      <c r="AV24" s="50" t="s">
        <v>457</v>
      </c>
      <c r="AW24" s="50" t="s">
        <v>457</v>
      </c>
      <c r="AX24" s="50" t="s">
        <v>457</v>
      </c>
      <c r="AY24" s="50" t="s">
        <v>457</v>
      </c>
      <c r="AZ24" s="50" t="s">
        <v>457</v>
      </c>
      <c r="BA24" s="50" t="s">
        <v>457</v>
      </c>
      <c r="BB24" s="50" t="s">
        <v>457</v>
      </c>
      <c r="BC24" s="50" t="s">
        <v>457</v>
      </c>
      <c r="BD24" s="50" t="s">
        <v>457</v>
      </c>
      <c r="BE24" s="50" t="s">
        <v>457</v>
      </c>
      <c r="BF24" s="50" t="s">
        <v>457</v>
      </c>
      <c r="BG24" s="50" t="s">
        <v>457</v>
      </c>
      <c r="BH24" s="50" t="s">
        <v>457</v>
      </c>
      <c r="BI24" s="50" t="s">
        <v>457</v>
      </c>
      <c r="BJ24" s="50" t="s">
        <v>457</v>
      </c>
      <c r="BK24" s="50" t="s">
        <v>457</v>
      </c>
      <c r="BL24" s="50" t="s">
        <v>457</v>
      </c>
      <c r="BM24" s="50" t="s">
        <v>457</v>
      </c>
      <c r="BN24" s="50" t="s">
        <v>457</v>
      </c>
      <c r="BO24" s="50" t="s">
        <v>457</v>
      </c>
      <c r="BP24" s="50" t="s">
        <v>457</v>
      </c>
      <c r="BQ24" s="50" t="s">
        <v>457</v>
      </c>
      <c r="BR24" s="50" t="s">
        <v>457</v>
      </c>
      <c r="BS24" s="50" t="s">
        <v>457</v>
      </c>
      <c r="BT24" s="50" t="s">
        <v>457</v>
      </c>
      <c r="BU24" s="50" t="s">
        <v>457</v>
      </c>
      <c r="BV24" s="50" t="s">
        <v>457</v>
      </c>
      <c r="BW24" s="50" t="s">
        <v>457</v>
      </c>
      <c r="BX24" s="50" t="s">
        <v>457</v>
      </c>
      <c r="BY24" s="50" t="s">
        <v>457</v>
      </c>
      <c r="BZ24" s="50" t="s">
        <v>457</v>
      </c>
      <c r="CA24" s="50" t="s">
        <v>457</v>
      </c>
      <c r="CB24" s="50" t="s">
        <v>457</v>
      </c>
      <c r="CC24" s="50" t="s">
        <v>457</v>
      </c>
      <c r="CD24" s="50" t="s">
        <v>457</v>
      </c>
      <c r="CE24" s="50" t="s">
        <v>457</v>
      </c>
      <c r="CF24" s="50" t="s">
        <v>457</v>
      </c>
      <c r="CG24" s="50" t="s">
        <v>457</v>
      </c>
      <c r="CH24" s="50" t="s">
        <v>457</v>
      </c>
      <c r="CI24" s="50" t="s">
        <v>457</v>
      </c>
      <c r="CJ24" s="50" t="s">
        <v>457</v>
      </c>
      <c r="CK24" s="50" t="s">
        <v>457</v>
      </c>
      <c r="CL24" s="50" t="s">
        <v>457</v>
      </c>
      <c r="CM24" s="50" t="s">
        <v>457</v>
      </c>
      <c r="CN24" s="50" t="s">
        <v>457</v>
      </c>
      <c r="CO24" s="50" t="s">
        <v>457</v>
      </c>
      <c r="CP24" s="50" t="s">
        <v>457</v>
      </c>
      <c r="CQ24" s="50" t="s">
        <v>457</v>
      </c>
      <c r="CR24" s="50" t="s">
        <v>457</v>
      </c>
      <c r="CS24" s="50" t="s">
        <v>457</v>
      </c>
      <c r="CT24" s="50" t="s">
        <v>457</v>
      </c>
      <c r="CU24" s="50" t="s">
        <v>457</v>
      </c>
      <c r="CV24" s="50" t="s">
        <v>457</v>
      </c>
      <c r="CW24" s="50" t="s">
        <v>457</v>
      </c>
      <c r="CX24" s="50" t="s">
        <v>457</v>
      </c>
      <c r="CY24" s="50" t="s">
        <v>457</v>
      </c>
      <c r="CZ24" s="50" t="s">
        <v>457</v>
      </c>
      <c r="DA24" s="50" t="s">
        <v>457</v>
      </c>
      <c r="DB24" s="50" t="s">
        <v>457</v>
      </c>
      <c r="DC24" s="50" t="s">
        <v>457</v>
      </c>
      <c r="DD24" s="50" t="s">
        <v>457</v>
      </c>
      <c r="DE24" s="50" t="s">
        <v>457</v>
      </c>
      <c r="DF24" s="50" t="s">
        <v>457</v>
      </c>
      <c r="DG24" s="50" t="s">
        <v>457</v>
      </c>
      <c r="DH24" s="50" t="s">
        <v>457</v>
      </c>
      <c r="DI24" s="50" t="s">
        <v>457</v>
      </c>
      <c r="DJ24" s="50" t="s">
        <v>457</v>
      </c>
      <c r="DK24" s="50" t="s">
        <v>457</v>
      </c>
      <c r="DL24" s="50" t="s">
        <v>457</v>
      </c>
      <c r="DM24" s="50" t="s">
        <v>457</v>
      </c>
      <c r="DN24" s="50" t="s">
        <v>457</v>
      </c>
      <c r="DO24" s="50" t="s">
        <v>457</v>
      </c>
      <c r="DP24" s="50" t="s">
        <v>457</v>
      </c>
      <c r="DQ24" s="50" t="s">
        <v>457</v>
      </c>
      <c r="DR24" s="50" t="s">
        <v>457</v>
      </c>
      <c r="DS24" s="50" t="s">
        <v>457</v>
      </c>
      <c r="DT24" s="50" t="s">
        <v>457</v>
      </c>
      <c r="DU24" s="50" t="s">
        <v>457</v>
      </c>
      <c r="DV24" s="50" t="s">
        <v>457</v>
      </c>
      <c r="DW24" s="50" t="s">
        <v>457</v>
      </c>
      <c r="DX24" s="50" t="s">
        <v>457</v>
      </c>
      <c r="DY24" s="50" t="s">
        <v>457</v>
      </c>
      <c r="DZ24" s="50" t="s">
        <v>457</v>
      </c>
      <c r="EA24" s="50" t="s">
        <v>457</v>
      </c>
      <c r="EB24" s="50" t="s">
        <v>457</v>
      </c>
      <c r="EC24" s="50" t="s">
        <v>457</v>
      </c>
      <c r="ED24" s="50" t="s">
        <v>457</v>
      </c>
      <c r="EE24" s="50" t="s">
        <v>457</v>
      </c>
      <c r="EF24" s="50" t="s">
        <v>457</v>
      </c>
      <c r="EG24" s="50" t="s">
        <v>457</v>
      </c>
      <c r="EH24" s="50" t="s">
        <v>457</v>
      </c>
      <c r="EI24" s="50" t="s">
        <v>457</v>
      </c>
      <c r="EJ24" s="50" t="s">
        <v>457</v>
      </c>
      <c r="EK24" s="50" t="s">
        <v>457</v>
      </c>
      <c r="EL24" s="50" t="s">
        <v>457</v>
      </c>
      <c r="EM24" s="50" t="s">
        <v>457</v>
      </c>
      <c r="EN24" s="50" t="s">
        <v>457</v>
      </c>
      <c r="EO24" s="50" t="s">
        <v>457</v>
      </c>
      <c r="EP24" s="50" t="s">
        <v>457</v>
      </c>
      <c r="EQ24" s="50" t="s">
        <v>457</v>
      </c>
      <c r="ER24" s="50" t="s">
        <v>457</v>
      </c>
      <c r="ES24" s="50" t="s">
        <v>457</v>
      </c>
      <c r="ET24" s="50" t="s">
        <v>457</v>
      </c>
      <c r="EU24" s="50" t="s">
        <v>457</v>
      </c>
      <c r="EV24" s="50" t="s">
        <v>457</v>
      </c>
      <c r="EW24" s="50" t="s">
        <v>457</v>
      </c>
      <c r="EX24" s="50" t="s">
        <v>457</v>
      </c>
      <c r="EY24" s="50" t="s">
        <v>457</v>
      </c>
      <c r="EZ24" s="50" t="s">
        <v>457</v>
      </c>
      <c r="FA24" s="50" t="s">
        <v>457</v>
      </c>
      <c r="FB24" s="50" t="s">
        <v>457</v>
      </c>
      <c r="FC24" s="50" t="s">
        <v>457</v>
      </c>
      <c r="FD24" s="50" t="s">
        <v>457</v>
      </c>
      <c r="FE24" s="50" t="s">
        <v>457</v>
      </c>
      <c r="FF24" s="50" t="s">
        <v>457</v>
      </c>
      <c r="FG24" s="50" t="s">
        <v>457</v>
      </c>
      <c r="FH24" s="50" t="s">
        <v>457</v>
      </c>
      <c r="FI24" s="50" t="s">
        <v>457</v>
      </c>
      <c r="FJ24" s="50" t="s">
        <v>457</v>
      </c>
      <c r="FK24" s="50" t="s">
        <v>457</v>
      </c>
      <c r="FL24" s="50" t="s">
        <v>457</v>
      </c>
      <c r="FM24" s="50" t="s">
        <v>457</v>
      </c>
      <c r="FN24" s="50" t="s">
        <v>457</v>
      </c>
      <c r="FO24" s="50" t="s">
        <v>457</v>
      </c>
      <c r="FP24" s="50" t="s">
        <v>457</v>
      </c>
      <c r="FQ24" s="50" t="s">
        <v>457</v>
      </c>
      <c r="FR24" s="50" t="s">
        <v>457</v>
      </c>
      <c r="FS24" s="50" t="s">
        <v>457</v>
      </c>
      <c r="FT24" s="50" t="s">
        <v>457</v>
      </c>
      <c r="FU24" s="50" t="s">
        <v>457</v>
      </c>
      <c r="FV24" s="50" t="s">
        <v>457</v>
      </c>
      <c r="FW24" s="50" t="s">
        <v>457</v>
      </c>
      <c r="FX24" s="50" t="s">
        <v>457</v>
      </c>
      <c r="FY24" s="50" t="s">
        <v>457</v>
      </c>
      <c r="FZ24" s="50" t="s">
        <v>457</v>
      </c>
      <c r="GA24" s="50" t="s">
        <v>457</v>
      </c>
      <c r="GB24" s="50" t="s">
        <v>457</v>
      </c>
      <c r="GC24" s="50" t="s">
        <v>457</v>
      </c>
      <c r="GD24" s="50" t="s">
        <v>457</v>
      </c>
      <c r="GE24" s="50" t="s">
        <v>457</v>
      </c>
      <c r="GF24" s="50" t="s">
        <v>457</v>
      </c>
      <c r="GG24" s="50" t="s">
        <v>457</v>
      </c>
      <c r="GH24" s="50" t="s">
        <v>457</v>
      </c>
      <c r="GI24" s="50" t="s">
        <v>457</v>
      </c>
      <c r="GJ24" s="50" t="s">
        <v>457</v>
      </c>
      <c r="GK24" s="50" t="s">
        <v>457</v>
      </c>
      <c r="GL24" s="50" t="s">
        <v>457</v>
      </c>
      <c r="GM24" s="50" t="s">
        <v>457</v>
      </c>
      <c r="GN24" s="50" t="s">
        <v>457</v>
      </c>
      <c r="GO24" s="50" t="s">
        <v>457</v>
      </c>
      <c r="GP24" s="50" t="s">
        <v>457</v>
      </c>
      <c r="GQ24" s="50" t="s">
        <v>457</v>
      </c>
      <c r="GR24" s="50" t="s">
        <v>457</v>
      </c>
      <c r="GS24" s="50" t="s">
        <v>457</v>
      </c>
      <c r="GT24" s="50" t="s">
        <v>457</v>
      </c>
      <c r="GU24" s="50" t="s">
        <v>457</v>
      </c>
      <c r="GV24" s="50" t="s">
        <v>457</v>
      </c>
      <c r="GW24" s="50" t="s">
        <v>457</v>
      </c>
      <c r="GX24" s="50" t="s">
        <v>457</v>
      </c>
      <c r="GY24" s="50" t="s">
        <v>457</v>
      </c>
      <c r="GZ24" s="50" t="s">
        <v>457</v>
      </c>
      <c r="HA24" s="50" t="s">
        <v>457</v>
      </c>
      <c r="HB24" s="50" t="s">
        <v>457</v>
      </c>
      <c r="HC24" s="50" t="s">
        <v>457</v>
      </c>
      <c r="HD24" s="50" t="s">
        <v>457</v>
      </c>
      <c r="HE24" s="50" t="s">
        <v>457</v>
      </c>
      <c r="HF24" s="50" t="s">
        <v>457</v>
      </c>
      <c r="HG24" s="50" t="s">
        <v>457</v>
      </c>
      <c r="HH24" s="50" t="s">
        <v>457</v>
      </c>
      <c r="HI24" s="50" t="s">
        <v>457</v>
      </c>
      <c r="HJ24" s="50" t="s">
        <v>457</v>
      </c>
      <c r="HK24" s="50" t="s">
        <v>457</v>
      </c>
      <c r="HL24" s="50" t="s">
        <v>457</v>
      </c>
      <c r="HM24" s="50" t="s">
        <v>457</v>
      </c>
      <c r="HN24" s="50" t="s">
        <v>457</v>
      </c>
      <c r="HO24" s="50" t="s">
        <v>457</v>
      </c>
    </row>
    <row r="25" spans="1:223" x14ac:dyDescent="0.3">
      <c r="A25" s="11" t="s">
        <v>62</v>
      </c>
      <c r="B25" s="11" t="s">
        <v>840</v>
      </c>
      <c r="C25" s="11" t="s">
        <v>738</v>
      </c>
      <c r="D25" s="11" t="s">
        <v>61</v>
      </c>
      <c r="E25" s="11" t="s">
        <v>1563</v>
      </c>
      <c r="F25" s="11" t="s">
        <v>710</v>
      </c>
      <c r="G25" s="11" t="s">
        <v>3052</v>
      </c>
      <c r="H25" s="11" t="s">
        <v>2791</v>
      </c>
      <c r="I25" s="11" t="s">
        <v>3048</v>
      </c>
      <c r="J25" s="48" t="s">
        <v>591</v>
      </c>
      <c r="K25" s="11"/>
      <c r="L25" s="1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51"/>
      <c r="BC25" s="51"/>
      <c r="BD25" s="51"/>
      <c r="BE25" s="51"/>
      <c r="BF25" s="51"/>
      <c r="BG25" s="51"/>
      <c r="BH25" s="51"/>
      <c r="BI25" s="51"/>
      <c r="BJ25" s="51"/>
      <c r="BK25" s="51"/>
      <c r="BL25" s="51"/>
      <c r="BM25" s="51"/>
      <c r="BN25" s="51"/>
      <c r="BO25" s="51"/>
      <c r="BP25" s="51"/>
      <c r="BQ25" s="51"/>
      <c r="BR25" s="51"/>
      <c r="BS25" s="51"/>
      <c r="BT25" s="51"/>
      <c r="BU25" s="51"/>
      <c r="BV25" s="51"/>
      <c r="BW25" s="51"/>
      <c r="BX25" s="51"/>
      <c r="BY25" s="51"/>
      <c r="BZ25" s="51"/>
      <c r="CA25" s="51"/>
      <c r="CB25" s="51"/>
      <c r="CC25" s="51"/>
      <c r="CD25" s="51"/>
      <c r="CE25" s="51"/>
      <c r="CF25" s="51"/>
      <c r="CG25" s="51"/>
      <c r="CH25" s="51"/>
      <c r="CI25" s="51"/>
      <c r="CJ25" s="51"/>
      <c r="CK25" s="51"/>
      <c r="CL25" s="51"/>
      <c r="CM25" s="51"/>
      <c r="CN25" s="51"/>
      <c r="CO25" s="51"/>
      <c r="CP25" s="51"/>
      <c r="CQ25" s="51"/>
      <c r="CR25" s="51"/>
      <c r="CS25" s="51"/>
      <c r="CT25" s="51"/>
      <c r="CU25" s="51"/>
      <c r="CV25" s="51"/>
      <c r="CW25" s="51"/>
      <c r="CX25" s="51"/>
      <c r="CY25" s="51"/>
      <c r="CZ25" s="51"/>
      <c r="DA25" s="51"/>
      <c r="DB25" s="51"/>
      <c r="DC25" s="51"/>
      <c r="DD25" s="51"/>
      <c r="DE25" s="51"/>
      <c r="DF25" s="51"/>
      <c r="DG25" s="51"/>
      <c r="DH25" s="51"/>
      <c r="DI25" s="51"/>
      <c r="DJ25" s="51"/>
      <c r="DK25" s="51"/>
      <c r="DL25" s="51"/>
      <c r="DM25" s="51"/>
      <c r="DN25" s="51"/>
      <c r="DO25" s="51"/>
      <c r="DP25" s="51"/>
      <c r="DQ25" s="51"/>
      <c r="DR25" s="51"/>
      <c r="DS25" s="51"/>
      <c r="DT25" s="51"/>
      <c r="DU25" s="51"/>
      <c r="DV25" s="51"/>
      <c r="DW25" s="51"/>
      <c r="DX25" s="51"/>
      <c r="DY25" s="51"/>
      <c r="DZ25" s="51"/>
      <c r="EA25" s="51"/>
      <c r="EB25" s="51"/>
      <c r="EC25" s="51"/>
      <c r="ED25" s="51"/>
      <c r="EE25" s="51"/>
      <c r="EF25" s="51"/>
      <c r="EG25" s="51"/>
      <c r="EH25" s="51"/>
      <c r="EI25" s="51"/>
      <c r="EJ25" s="51"/>
      <c r="EK25" s="51"/>
      <c r="EL25" s="51"/>
      <c r="EM25" s="51"/>
      <c r="EN25" s="51"/>
      <c r="EO25" s="51"/>
      <c r="EP25" s="51"/>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row>
    <row r="26" spans="1:223" x14ac:dyDescent="0.3">
      <c r="A26" s="11" t="s">
        <v>62</v>
      </c>
      <c r="B26" s="11" t="s">
        <v>841</v>
      </c>
      <c r="C26" s="11" t="s">
        <v>739</v>
      </c>
      <c r="D26" s="11" t="s">
        <v>61</v>
      </c>
      <c r="E26" s="11" t="s">
        <v>1563</v>
      </c>
      <c r="F26" s="11" t="s">
        <v>1357</v>
      </c>
      <c r="G26" s="11" t="s">
        <v>1468</v>
      </c>
      <c r="H26" s="11" t="s">
        <v>2791</v>
      </c>
      <c r="I26" s="11" t="s">
        <v>3046</v>
      </c>
      <c r="J26" s="48" t="s">
        <v>592</v>
      </c>
      <c r="K26" s="11"/>
      <c r="L26" s="11"/>
      <c r="N26" s="51"/>
      <c r="O26" s="51"/>
      <c r="P26" s="51"/>
      <c r="Q26" s="51"/>
      <c r="R26" s="51"/>
      <c r="S26" s="51"/>
      <c r="T26" s="51"/>
      <c r="U26" s="51"/>
      <c r="V26" s="51"/>
      <c r="W26" s="51"/>
      <c r="X26" s="51"/>
      <c r="Y26" s="51"/>
      <c r="Z26" s="51"/>
      <c r="AA26" s="51"/>
      <c r="AB26" s="51"/>
      <c r="AC26" s="51"/>
      <c r="AD26" s="51"/>
      <c r="AE26" s="51"/>
      <c r="AF26" s="51"/>
      <c r="AG26" s="51"/>
      <c r="AH26" s="51"/>
      <c r="AI26" s="51"/>
      <c r="AJ26" s="51"/>
      <c r="AK26" s="51"/>
      <c r="AL26" s="51"/>
      <c r="AM26" s="51"/>
      <c r="AN26" s="51"/>
      <c r="AO26" s="51"/>
      <c r="AP26" s="51"/>
      <c r="AQ26" s="51"/>
      <c r="AR26" s="51"/>
      <c r="AS26" s="51"/>
      <c r="AT26" s="51"/>
      <c r="AU26" s="51"/>
      <c r="AV26" s="51"/>
      <c r="AW26" s="51"/>
      <c r="AX26" s="51"/>
      <c r="AY26" s="51"/>
      <c r="AZ26" s="51"/>
      <c r="BA26" s="51"/>
      <c r="BB26" s="51"/>
      <c r="BC26" s="51"/>
      <c r="BD26" s="51"/>
      <c r="BE26" s="51"/>
      <c r="BF26" s="51"/>
      <c r="BG26" s="51"/>
      <c r="BH26" s="51"/>
      <c r="BI26" s="51"/>
      <c r="BJ26" s="51"/>
      <c r="BK26" s="51"/>
      <c r="BL26" s="51"/>
      <c r="BM26" s="51"/>
      <c r="BN26" s="51"/>
      <c r="BO26" s="51"/>
      <c r="BP26" s="51"/>
      <c r="BQ26" s="51"/>
      <c r="BR26" s="51"/>
      <c r="BS26" s="51"/>
      <c r="BT26" s="51"/>
      <c r="BU26" s="51"/>
      <c r="BV26" s="51"/>
      <c r="BW26" s="51"/>
      <c r="BX26" s="51"/>
      <c r="BY26" s="51"/>
      <c r="BZ26" s="51"/>
      <c r="CA26" s="51"/>
      <c r="CB26" s="51"/>
      <c r="CC26" s="51"/>
      <c r="CD26" s="51"/>
      <c r="CE26" s="51"/>
      <c r="CF26" s="51"/>
      <c r="CG26" s="51"/>
      <c r="CH26" s="51"/>
      <c r="CI26" s="51"/>
      <c r="CJ26" s="51"/>
      <c r="CK26" s="51"/>
      <c r="CL26" s="51"/>
      <c r="CM26" s="51"/>
      <c r="CN26" s="51"/>
      <c r="CO26" s="51"/>
      <c r="CP26" s="51"/>
      <c r="CQ26" s="51"/>
      <c r="CR26" s="51"/>
      <c r="CS26" s="51"/>
      <c r="CT26" s="51"/>
      <c r="CU26" s="51"/>
      <c r="CV26" s="51"/>
      <c r="CW26" s="51"/>
      <c r="CX26" s="51"/>
      <c r="CY26" s="51"/>
      <c r="CZ26" s="51"/>
      <c r="DA26" s="51"/>
      <c r="DB26" s="51"/>
      <c r="DC26" s="51"/>
      <c r="DD26" s="51"/>
      <c r="DE26" s="51"/>
      <c r="DF26" s="51"/>
      <c r="DG26" s="51"/>
      <c r="DH26" s="51"/>
      <c r="DI26" s="51"/>
      <c r="DJ26" s="51"/>
      <c r="DK26" s="51"/>
      <c r="DL26" s="51"/>
      <c r="DM26" s="51"/>
      <c r="DN26" s="51"/>
      <c r="DO26" s="51"/>
      <c r="DP26" s="51"/>
      <c r="DQ26" s="51"/>
      <c r="DR26" s="51"/>
      <c r="DS26" s="51"/>
      <c r="DT26" s="51"/>
      <c r="DU26" s="51"/>
      <c r="DV26" s="51"/>
      <c r="DW26" s="51"/>
      <c r="DX26" s="51"/>
      <c r="DY26" s="51"/>
      <c r="DZ26" s="51"/>
      <c r="EA26" s="51"/>
      <c r="EB26" s="51"/>
      <c r="EC26" s="51"/>
      <c r="ED26" s="51"/>
      <c r="EE26" s="51"/>
      <c r="EF26" s="51"/>
      <c r="EG26" s="51"/>
      <c r="EH26" s="51"/>
      <c r="EI26" s="51"/>
      <c r="EJ26" s="51"/>
      <c r="EK26" s="51"/>
      <c r="EL26" s="51"/>
      <c r="EM26" s="51"/>
      <c r="EN26" s="51"/>
      <c r="EO26" s="51"/>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row>
    <row r="27" spans="1:223" x14ac:dyDescent="0.3">
      <c r="A27" s="11" t="s">
        <v>62</v>
      </c>
      <c r="B27" s="11" t="s">
        <v>842</v>
      </c>
      <c r="C27" s="11" t="s">
        <v>1772</v>
      </c>
      <c r="D27" s="11" t="s">
        <v>61</v>
      </c>
      <c r="E27" s="11" t="s">
        <v>1563</v>
      </c>
      <c r="F27" s="11" t="s">
        <v>1357</v>
      </c>
      <c r="G27" s="11" t="s">
        <v>1469</v>
      </c>
      <c r="H27" s="11" t="s">
        <v>2791</v>
      </c>
      <c r="I27" s="11" t="s">
        <v>3046</v>
      </c>
      <c r="J27" s="48" t="s">
        <v>593</v>
      </c>
      <c r="K27" s="11"/>
      <c r="L27" s="11"/>
      <c r="N27" s="50"/>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c r="BP27" s="50"/>
      <c r="BQ27" s="50"/>
      <c r="BR27" s="50"/>
      <c r="BS27" s="50"/>
      <c r="BT27" s="50"/>
      <c r="BU27" s="50"/>
      <c r="BV27" s="50"/>
      <c r="BW27" s="50"/>
      <c r="BX27" s="50"/>
      <c r="BY27" s="50"/>
      <c r="BZ27" s="50"/>
      <c r="CA27" s="50"/>
      <c r="CB27" s="50"/>
      <c r="CC27" s="50"/>
      <c r="CD27" s="50"/>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c r="GH27" s="50"/>
      <c r="GI27" s="50"/>
      <c r="GJ27" s="50"/>
      <c r="GK27" s="50"/>
      <c r="GL27" s="50"/>
      <c r="GM27" s="50"/>
      <c r="GN27" s="50"/>
      <c r="GO27" s="50"/>
      <c r="GP27" s="50"/>
      <c r="GQ27" s="50"/>
      <c r="GR27" s="50"/>
      <c r="GS27" s="50"/>
      <c r="GT27" s="50"/>
      <c r="GU27" s="50"/>
      <c r="GV27" s="50"/>
      <c r="GW27" s="50"/>
      <c r="GX27" s="50"/>
      <c r="GY27" s="50"/>
      <c r="GZ27" s="50"/>
      <c r="HA27" s="50"/>
      <c r="HB27" s="50"/>
      <c r="HC27" s="50"/>
      <c r="HD27" s="50"/>
      <c r="HE27" s="50"/>
      <c r="HF27" s="50"/>
      <c r="HG27" s="50"/>
      <c r="HH27" s="50"/>
      <c r="HI27" s="50"/>
      <c r="HJ27" s="50"/>
      <c r="HK27" s="50"/>
      <c r="HL27" s="50"/>
      <c r="HM27" s="50"/>
      <c r="HN27" s="50"/>
      <c r="HO27" s="50"/>
    </row>
    <row r="28" spans="1:223" x14ac:dyDescent="0.3">
      <c r="A28" s="11" t="s">
        <v>62</v>
      </c>
      <c r="B28" s="11" t="s">
        <v>1232</v>
      </c>
      <c r="C28" s="11" t="s">
        <v>860</v>
      </c>
      <c r="D28" s="11" t="s">
        <v>61</v>
      </c>
      <c r="E28" s="11" t="s">
        <v>1563</v>
      </c>
      <c r="F28" s="11" t="s">
        <v>710</v>
      </c>
      <c r="G28" s="11" t="s">
        <v>1470</v>
      </c>
      <c r="H28" s="11" t="s">
        <v>2791</v>
      </c>
      <c r="I28" s="11" t="s">
        <v>3046</v>
      </c>
      <c r="J28" s="48" t="s">
        <v>594</v>
      </c>
      <c r="K28" s="11"/>
      <c r="L28" s="1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c r="AO28" s="51"/>
      <c r="AP28" s="51"/>
      <c r="AQ28" s="51"/>
      <c r="AR28" s="51"/>
      <c r="AS28" s="51"/>
      <c r="AT28" s="51"/>
      <c r="AU28" s="51"/>
      <c r="AV28" s="51"/>
      <c r="AW28" s="51"/>
      <c r="AX28" s="51"/>
      <c r="AY28" s="51"/>
      <c r="AZ28" s="51"/>
      <c r="BA28" s="51"/>
      <c r="BB28" s="51"/>
      <c r="BC28" s="51"/>
      <c r="BD28" s="51"/>
      <c r="BE28" s="51"/>
      <c r="BF28" s="51"/>
      <c r="BG28" s="51"/>
      <c r="BH28" s="51"/>
      <c r="BI28" s="51"/>
      <c r="BJ28" s="51"/>
      <c r="BK28" s="51"/>
      <c r="BL28" s="51"/>
      <c r="BM28" s="51"/>
      <c r="BN28" s="51"/>
      <c r="BO28" s="51"/>
      <c r="BP28" s="51"/>
      <c r="BQ28" s="51"/>
      <c r="BR28" s="51"/>
      <c r="BS28" s="51"/>
      <c r="BT28" s="51"/>
      <c r="BU28" s="51"/>
      <c r="BV28" s="51"/>
      <c r="BW28" s="51"/>
      <c r="BX28" s="51"/>
      <c r="BY28" s="51"/>
      <c r="BZ28" s="51"/>
      <c r="CA28" s="51"/>
      <c r="CB28" s="51"/>
      <c r="CC28" s="51"/>
      <c r="CD28" s="51"/>
      <c r="CE28" s="51"/>
      <c r="CF28" s="51"/>
      <c r="CG28" s="51"/>
      <c r="CH28" s="51"/>
      <c r="CI28" s="51"/>
      <c r="CJ28" s="51"/>
      <c r="CK28" s="51"/>
      <c r="CL28" s="51"/>
      <c r="CM28" s="51"/>
      <c r="CN28" s="51"/>
      <c r="CO28" s="51"/>
      <c r="CP28" s="51"/>
      <c r="CQ28" s="51"/>
      <c r="CR28" s="51"/>
      <c r="CS28" s="51"/>
      <c r="CT28" s="51"/>
      <c r="CU28" s="51"/>
      <c r="CV28" s="51"/>
      <c r="CW28" s="51"/>
      <c r="CX28" s="51"/>
      <c r="CY28" s="51"/>
      <c r="CZ28" s="51"/>
      <c r="DA28" s="51"/>
      <c r="DB28" s="51"/>
      <c r="DC28" s="51"/>
      <c r="DD28" s="51"/>
      <c r="DE28" s="51"/>
      <c r="DF28" s="51"/>
      <c r="DG28" s="51"/>
      <c r="DH28" s="51"/>
      <c r="DI28" s="51"/>
      <c r="DJ28" s="51"/>
      <c r="DK28" s="51"/>
      <c r="DL28" s="51"/>
      <c r="DM28" s="51"/>
      <c r="DN28" s="51"/>
      <c r="DO28" s="51"/>
      <c r="DP28" s="51"/>
      <c r="DQ28" s="51"/>
      <c r="DR28" s="51"/>
      <c r="DS28" s="51"/>
      <c r="DT28" s="51"/>
      <c r="DU28" s="51"/>
      <c r="DV28" s="51"/>
      <c r="DW28" s="51"/>
      <c r="DX28" s="51"/>
      <c r="DY28" s="51"/>
      <c r="DZ28" s="51"/>
      <c r="EA28" s="51"/>
      <c r="EB28" s="51"/>
      <c r="EC28" s="51"/>
      <c r="ED28" s="51"/>
      <c r="EE28" s="51"/>
      <c r="EF28" s="51"/>
      <c r="EG28" s="51"/>
      <c r="EH28" s="51"/>
      <c r="EI28" s="51"/>
      <c r="EJ28" s="51"/>
      <c r="EK28" s="51"/>
      <c r="EL28" s="51"/>
      <c r="EM28" s="51"/>
      <c r="EN28" s="51"/>
      <c r="EO28" s="51"/>
      <c r="EP28" s="51"/>
      <c r="EQ28" s="51"/>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row>
    <row r="29" spans="1:223" x14ac:dyDescent="0.3">
      <c r="A29" s="11" t="s">
        <v>62</v>
      </c>
      <c r="B29" s="11" t="s">
        <v>1728</v>
      </c>
      <c r="C29" s="11" t="s">
        <v>3053</v>
      </c>
      <c r="D29" s="11" t="s">
        <v>61</v>
      </c>
      <c r="E29" s="11" t="s">
        <v>1563</v>
      </c>
      <c r="F29" s="11" t="s">
        <v>1356</v>
      </c>
      <c r="G29" s="11" t="s">
        <v>1703</v>
      </c>
      <c r="H29" s="11" t="s">
        <v>2791</v>
      </c>
      <c r="I29" s="11" t="s">
        <v>3046</v>
      </c>
      <c r="J29" s="48" t="s">
        <v>595</v>
      </c>
      <c r="K29" s="11"/>
      <c r="L29" s="11"/>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4"/>
      <c r="BX29" s="54"/>
      <c r="BY29" s="54"/>
      <c r="BZ29" s="54"/>
      <c r="CA29" s="54"/>
      <c r="CB29" s="54"/>
      <c r="CC29" s="54"/>
      <c r="CD29" s="54"/>
      <c r="CE29" s="54"/>
      <c r="CF29" s="54"/>
      <c r="CG29" s="54"/>
      <c r="CH29" s="54"/>
      <c r="CI29" s="54"/>
      <c r="CJ29" s="54"/>
      <c r="CK29" s="54"/>
      <c r="CL29" s="54"/>
      <c r="CM29" s="54"/>
      <c r="CN29" s="54"/>
      <c r="CO29" s="54"/>
      <c r="CP29" s="54"/>
      <c r="CQ29" s="54"/>
      <c r="CR29" s="54"/>
      <c r="CS29" s="54"/>
      <c r="CT29" s="54"/>
      <c r="CU29" s="54"/>
      <c r="CV29" s="54"/>
      <c r="CW29" s="54"/>
      <c r="CX29" s="54"/>
      <c r="CY29" s="54"/>
      <c r="CZ29" s="54"/>
      <c r="DA29" s="54"/>
      <c r="DB29" s="54"/>
      <c r="DC29" s="54"/>
      <c r="DD29" s="54"/>
      <c r="DE29" s="54"/>
      <c r="DF29" s="54"/>
      <c r="DG29" s="54"/>
      <c r="DH29" s="54"/>
      <c r="DI29" s="54"/>
      <c r="DJ29" s="54"/>
      <c r="DK29" s="54"/>
      <c r="DL29" s="54"/>
      <c r="DM29" s="54"/>
      <c r="DN29" s="54"/>
      <c r="DO29" s="54"/>
      <c r="DP29" s="54"/>
      <c r="DQ29" s="54"/>
      <c r="DR29" s="54"/>
      <c r="DS29" s="54"/>
      <c r="DT29" s="54"/>
      <c r="DU29" s="54"/>
      <c r="DV29" s="54"/>
      <c r="DW29" s="54"/>
      <c r="DX29" s="54"/>
      <c r="DY29" s="54"/>
      <c r="DZ29" s="54"/>
      <c r="EA29" s="54"/>
      <c r="EB29" s="54"/>
      <c r="EC29" s="54"/>
      <c r="ED29" s="54"/>
      <c r="EE29" s="54"/>
      <c r="EF29" s="54"/>
      <c r="EG29" s="54"/>
      <c r="EH29" s="54"/>
      <c r="EI29" s="54"/>
      <c r="EJ29" s="54"/>
      <c r="EK29" s="54"/>
      <c r="EL29" s="54"/>
      <c r="EM29" s="54"/>
      <c r="EN29" s="54"/>
      <c r="EO29" s="54"/>
      <c r="EP29" s="54"/>
      <c r="EQ29" s="54"/>
      <c r="ER29" s="54"/>
      <c r="ES29" s="54"/>
      <c r="ET29" s="54"/>
      <c r="EU29" s="54"/>
      <c r="EV29" s="54"/>
      <c r="EW29" s="54"/>
      <c r="EX29" s="54"/>
      <c r="EY29" s="54"/>
      <c r="EZ29" s="54"/>
      <c r="FA29" s="54"/>
      <c r="FB29" s="54"/>
      <c r="FC29" s="54"/>
      <c r="FD29" s="54"/>
      <c r="FE29" s="54"/>
      <c r="FF29" s="54"/>
      <c r="FG29" s="54"/>
      <c r="FH29" s="54"/>
      <c r="FI29" s="54"/>
      <c r="FJ29" s="54"/>
      <c r="FK29" s="54"/>
      <c r="FL29" s="54"/>
      <c r="FM29" s="54"/>
      <c r="FN29" s="54"/>
      <c r="FO29" s="54"/>
      <c r="FP29" s="54"/>
      <c r="FQ29" s="54"/>
      <c r="FR29" s="54"/>
      <c r="FS29" s="54"/>
      <c r="FT29" s="54"/>
      <c r="FU29" s="54"/>
      <c r="FV29" s="54"/>
      <c r="FW29" s="54"/>
      <c r="FX29" s="54"/>
      <c r="FY29" s="54"/>
      <c r="FZ29" s="54"/>
      <c r="GA29" s="54"/>
      <c r="GB29" s="54"/>
      <c r="GC29" s="54"/>
      <c r="GD29" s="54"/>
      <c r="GE29" s="54"/>
      <c r="GF29" s="54"/>
      <c r="GG29" s="54"/>
      <c r="GH29" s="54"/>
      <c r="GI29" s="54"/>
      <c r="GJ29" s="54"/>
      <c r="GK29" s="54"/>
      <c r="GL29" s="54"/>
      <c r="GM29" s="54"/>
      <c r="GN29" s="54"/>
      <c r="GO29" s="54"/>
      <c r="GP29" s="54"/>
      <c r="GQ29" s="54"/>
      <c r="GR29" s="54"/>
      <c r="GS29" s="54"/>
      <c r="GT29" s="54"/>
      <c r="GU29" s="54"/>
      <c r="GV29" s="54"/>
      <c r="GW29" s="54"/>
      <c r="GX29" s="54"/>
      <c r="GY29" s="54"/>
      <c r="GZ29" s="54"/>
      <c r="HA29" s="54"/>
      <c r="HB29" s="54"/>
      <c r="HC29" s="54"/>
      <c r="HD29" s="54"/>
      <c r="HE29" s="54"/>
      <c r="HF29" s="54"/>
      <c r="HG29" s="54"/>
      <c r="HH29" s="54"/>
      <c r="HI29" s="54"/>
      <c r="HJ29" s="54"/>
      <c r="HK29" s="54"/>
      <c r="HL29" s="54"/>
      <c r="HM29" s="54"/>
      <c r="HN29" s="54"/>
      <c r="HO29" s="54"/>
    </row>
    <row r="30" spans="1:223" x14ac:dyDescent="0.3">
      <c r="A30" s="11" t="s">
        <v>67</v>
      </c>
      <c r="B30" s="11" t="s">
        <v>1154</v>
      </c>
      <c r="C30" s="11" t="s">
        <v>638</v>
      </c>
      <c r="D30" s="11" t="s">
        <v>66</v>
      </c>
      <c r="E30" s="11" t="s">
        <v>1565</v>
      </c>
      <c r="F30" s="11" t="s">
        <v>751</v>
      </c>
      <c r="G30" s="11" t="s">
        <v>751</v>
      </c>
      <c r="H30" s="11" t="s">
        <v>2790</v>
      </c>
      <c r="I30" s="11" t="s">
        <v>3046</v>
      </c>
      <c r="J30" s="48" t="s">
        <v>596</v>
      </c>
      <c r="K30" s="11"/>
      <c r="L30" s="11"/>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c r="BR30" s="54"/>
      <c r="BS30" s="54"/>
      <c r="BT30" s="54"/>
      <c r="BU30" s="54"/>
      <c r="BV30" s="54"/>
      <c r="BW30" s="54"/>
      <c r="BX30" s="54"/>
      <c r="BY30" s="54"/>
      <c r="BZ30" s="54"/>
      <c r="CA30" s="54"/>
      <c r="CB30" s="54"/>
      <c r="CC30" s="54"/>
      <c r="CD30" s="54"/>
      <c r="CE30" s="54"/>
      <c r="CF30" s="54"/>
      <c r="CG30" s="54"/>
      <c r="CH30" s="54"/>
      <c r="CI30" s="54"/>
      <c r="CJ30" s="54"/>
      <c r="CK30" s="54"/>
      <c r="CL30" s="54"/>
      <c r="CM30" s="54"/>
      <c r="CN30" s="54"/>
      <c r="CO30" s="54"/>
      <c r="CP30" s="54"/>
      <c r="CQ30" s="54"/>
      <c r="CR30" s="54"/>
      <c r="CS30" s="54"/>
      <c r="CT30" s="54"/>
      <c r="CU30" s="54"/>
      <c r="CV30" s="54"/>
      <c r="CW30" s="54"/>
      <c r="CX30" s="54"/>
      <c r="CY30" s="54"/>
      <c r="CZ30" s="54"/>
      <c r="DA30" s="54"/>
      <c r="DB30" s="54"/>
      <c r="DC30" s="54"/>
      <c r="DD30" s="54"/>
      <c r="DE30" s="54"/>
      <c r="DF30" s="54"/>
      <c r="DG30" s="54"/>
      <c r="DH30" s="54"/>
      <c r="DI30" s="54"/>
      <c r="DJ30" s="54"/>
      <c r="DK30" s="54"/>
      <c r="DL30" s="54"/>
      <c r="DM30" s="54"/>
      <c r="DN30" s="54"/>
      <c r="DO30" s="54"/>
      <c r="DP30" s="54"/>
      <c r="DQ30" s="54"/>
      <c r="DR30" s="54"/>
      <c r="DS30" s="54"/>
      <c r="DT30" s="54"/>
      <c r="DU30" s="54"/>
      <c r="DV30" s="54"/>
      <c r="DW30" s="54"/>
      <c r="DX30" s="54"/>
      <c r="DY30" s="54"/>
      <c r="DZ30" s="54"/>
      <c r="EA30" s="54"/>
      <c r="EB30" s="54"/>
      <c r="EC30" s="54"/>
      <c r="ED30" s="54"/>
      <c r="EE30" s="54"/>
      <c r="EF30" s="54"/>
      <c r="EG30" s="54"/>
      <c r="EH30" s="54"/>
      <c r="EI30" s="54"/>
      <c r="EJ30" s="54"/>
      <c r="EK30" s="54"/>
      <c r="EL30" s="54"/>
      <c r="EM30" s="54"/>
      <c r="EN30" s="54"/>
      <c r="EO30" s="54"/>
      <c r="EP30" s="54"/>
      <c r="EQ30" s="54"/>
      <c r="ER30" s="54"/>
      <c r="ES30" s="54"/>
      <c r="ET30" s="54"/>
      <c r="EU30" s="54"/>
      <c r="EV30" s="54"/>
      <c r="EW30" s="54"/>
      <c r="EX30" s="54"/>
      <c r="EY30" s="54"/>
      <c r="EZ30" s="54"/>
      <c r="FA30" s="54"/>
      <c r="FB30" s="54"/>
      <c r="FC30" s="54"/>
      <c r="FD30" s="54"/>
      <c r="FE30" s="54"/>
      <c r="FF30" s="54"/>
      <c r="FG30" s="54"/>
      <c r="FH30" s="54"/>
      <c r="FI30" s="54"/>
      <c r="FJ30" s="54"/>
      <c r="FK30" s="54"/>
      <c r="FL30" s="54"/>
      <c r="FM30" s="54"/>
      <c r="FN30" s="54"/>
      <c r="FO30" s="54"/>
      <c r="FP30" s="54"/>
      <c r="FQ30" s="54"/>
      <c r="FR30" s="54"/>
      <c r="FS30" s="54"/>
      <c r="FT30" s="54"/>
      <c r="FU30" s="54"/>
      <c r="FV30" s="54"/>
      <c r="FW30" s="54"/>
      <c r="FX30" s="54"/>
      <c r="FY30" s="54"/>
      <c r="FZ30" s="54"/>
      <c r="GA30" s="54"/>
      <c r="GB30" s="54"/>
      <c r="GC30" s="54"/>
      <c r="GD30" s="54"/>
      <c r="GE30" s="54"/>
      <c r="GF30" s="54"/>
      <c r="GG30" s="54"/>
      <c r="GH30" s="54"/>
      <c r="GI30" s="54"/>
      <c r="GJ30" s="54"/>
      <c r="GK30" s="54"/>
      <c r="GL30" s="54"/>
      <c r="GM30" s="54"/>
      <c r="GN30" s="54"/>
      <c r="GO30" s="54"/>
      <c r="GP30" s="54"/>
      <c r="GQ30" s="54"/>
      <c r="GR30" s="54"/>
      <c r="GS30" s="54"/>
      <c r="GT30" s="54"/>
      <c r="GU30" s="54"/>
      <c r="GV30" s="54"/>
      <c r="GW30" s="54"/>
      <c r="GX30" s="54"/>
      <c r="GY30" s="54"/>
      <c r="GZ30" s="54"/>
      <c r="HA30" s="54"/>
      <c r="HB30" s="54"/>
      <c r="HC30" s="54"/>
      <c r="HD30" s="54"/>
      <c r="HE30" s="54"/>
      <c r="HF30" s="54"/>
      <c r="HG30" s="54"/>
      <c r="HH30" s="54"/>
      <c r="HI30" s="54"/>
      <c r="HJ30" s="54"/>
      <c r="HK30" s="54"/>
      <c r="HL30" s="54"/>
      <c r="HM30" s="54"/>
      <c r="HN30" s="54"/>
      <c r="HO30" s="54"/>
    </row>
    <row r="31" spans="1:223" x14ac:dyDescent="0.3">
      <c r="A31" s="11" t="s">
        <v>67</v>
      </c>
      <c r="B31" s="11" t="s">
        <v>826</v>
      </c>
      <c r="C31" s="11" t="s">
        <v>727</v>
      </c>
      <c r="D31" s="11" t="s">
        <v>66</v>
      </c>
      <c r="E31" s="11" t="s">
        <v>1565</v>
      </c>
      <c r="F31" s="11" t="s">
        <v>1357</v>
      </c>
      <c r="G31" s="11" t="s">
        <v>3054</v>
      </c>
      <c r="H31" s="11" t="s">
        <v>2791</v>
      </c>
      <c r="I31" s="11" t="s">
        <v>3046</v>
      </c>
      <c r="J31" s="48" t="s">
        <v>597</v>
      </c>
      <c r="K31" s="11"/>
      <c r="L31" s="1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51"/>
      <c r="AZ31" s="51"/>
      <c r="BA31" s="51"/>
      <c r="BB31" s="51"/>
      <c r="BC31" s="51"/>
      <c r="BD31" s="51"/>
      <c r="BE31" s="51"/>
      <c r="BF31" s="51"/>
      <c r="BG31" s="51"/>
      <c r="BH31" s="51"/>
      <c r="BI31" s="51"/>
      <c r="BJ31" s="51"/>
      <c r="BK31" s="51"/>
      <c r="BL31" s="51"/>
      <c r="BM31" s="51"/>
      <c r="BN31" s="51"/>
      <c r="BO31" s="51"/>
      <c r="BP31" s="51"/>
      <c r="BQ31" s="51"/>
      <c r="BR31" s="51"/>
      <c r="BS31" s="51"/>
      <c r="BT31" s="51"/>
      <c r="BU31" s="51"/>
      <c r="BV31" s="51"/>
      <c r="BW31" s="51"/>
      <c r="BX31" s="51"/>
      <c r="BY31" s="51"/>
      <c r="BZ31" s="51"/>
      <c r="CA31" s="51"/>
      <c r="CB31" s="51"/>
      <c r="CC31" s="51"/>
      <c r="CD31" s="51"/>
      <c r="CE31" s="51"/>
      <c r="CF31" s="51"/>
      <c r="CG31" s="51"/>
      <c r="CH31" s="51"/>
      <c r="CI31" s="51"/>
      <c r="CJ31" s="51"/>
      <c r="CK31" s="51"/>
      <c r="CL31" s="51"/>
      <c r="CM31" s="51"/>
      <c r="CN31" s="51"/>
      <c r="CO31" s="51"/>
      <c r="CP31" s="51"/>
      <c r="CQ31" s="51"/>
      <c r="CR31" s="51"/>
      <c r="CS31" s="51"/>
      <c r="CT31" s="51"/>
      <c r="CU31" s="51"/>
      <c r="CV31" s="51"/>
      <c r="CW31" s="51"/>
      <c r="CX31" s="51"/>
      <c r="CY31" s="51"/>
      <c r="CZ31" s="51"/>
      <c r="DA31" s="51"/>
      <c r="DB31" s="51"/>
      <c r="DC31" s="51"/>
      <c r="DD31" s="51"/>
      <c r="DE31" s="51"/>
      <c r="DF31" s="51"/>
      <c r="DG31" s="51"/>
      <c r="DH31" s="51"/>
      <c r="DI31" s="51"/>
      <c r="DJ31" s="51"/>
      <c r="DK31" s="51"/>
      <c r="DL31" s="51"/>
      <c r="DM31" s="51"/>
      <c r="DN31" s="51"/>
      <c r="DO31" s="51"/>
      <c r="DP31" s="51"/>
      <c r="DQ31" s="51"/>
      <c r="DR31" s="51"/>
      <c r="DS31" s="51"/>
      <c r="DT31" s="51"/>
      <c r="DU31" s="51"/>
      <c r="DV31" s="51"/>
      <c r="DW31" s="51"/>
      <c r="DX31" s="51"/>
      <c r="DY31" s="51"/>
      <c r="DZ31" s="51"/>
      <c r="EA31" s="51"/>
      <c r="EB31" s="51"/>
      <c r="EC31" s="51"/>
      <c r="ED31" s="51"/>
      <c r="EE31" s="51"/>
      <c r="EF31" s="51"/>
      <c r="EG31" s="51"/>
      <c r="EH31" s="51"/>
      <c r="EI31" s="51"/>
      <c r="EJ31" s="51"/>
      <c r="EK31" s="51"/>
      <c r="EL31" s="51"/>
      <c r="EM31" s="51"/>
      <c r="EN31" s="51"/>
      <c r="EO31" s="51"/>
      <c r="EP31" s="51"/>
      <c r="EQ31" s="51"/>
      <c r="ER31" s="51"/>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row>
    <row r="32" spans="1:223" x14ac:dyDescent="0.3">
      <c r="A32" s="11" t="s">
        <v>67</v>
      </c>
      <c r="B32" s="11" t="s">
        <v>3870</v>
      </c>
      <c r="C32" s="11" t="s">
        <v>3876</v>
      </c>
      <c r="D32" s="11" t="s">
        <v>66</v>
      </c>
      <c r="E32" s="11" t="s">
        <v>1565</v>
      </c>
      <c r="F32" s="11" t="s">
        <v>1597</v>
      </c>
      <c r="G32" s="11" t="s">
        <v>3882</v>
      </c>
      <c r="H32" s="11" t="s">
        <v>2791</v>
      </c>
      <c r="I32" s="11" t="s">
        <v>3046</v>
      </c>
      <c r="J32" s="48" t="s">
        <v>598</v>
      </c>
      <c r="K32" s="11"/>
      <c r="L32" s="11"/>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88"/>
      <c r="AN32" s="88"/>
      <c r="AO32" s="88"/>
      <c r="AP32" s="88"/>
      <c r="AQ32" s="88"/>
      <c r="AR32" s="88"/>
      <c r="AS32" s="88"/>
      <c r="AT32" s="88"/>
      <c r="AU32" s="88"/>
      <c r="AV32" s="88"/>
      <c r="AW32" s="88"/>
      <c r="AX32" s="88"/>
      <c r="AY32" s="88"/>
      <c r="AZ32" s="88"/>
      <c r="BA32" s="88"/>
      <c r="BB32" s="88"/>
      <c r="BC32" s="88"/>
      <c r="BD32" s="88"/>
      <c r="BE32" s="88"/>
      <c r="BF32" s="88"/>
      <c r="BG32" s="88"/>
      <c r="BH32" s="88"/>
      <c r="BI32" s="88"/>
      <c r="BJ32" s="88"/>
      <c r="BK32" s="88"/>
      <c r="BL32" s="88"/>
      <c r="BM32" s="88"/>
      <c r="BN32" s="88"/>
      <c r="BO32" s="88"/>
      <c r="BP32" s="88"/>
      <c r="BQ32" s="88"/>
      <c r="BR32" s="88"/>
      <c r="BS32" s="88"/>
      <c r="BT32" s="88"/>
      <c r="BU32" s="88"/>
      <c r="BV32" s="88"/>
      <c r="BW32" s="88"/>
      <c r="BX32" s="88"/>
      <c r="BY32" s="88"/>
      <c r="BZ32" s="88"/>
      <c r="CA32" s="88"/>
      <c r="CB32" s="88"/>
      <c r="CC32" s="88"/>
      <c r="CD32" s="88"/>
      <c r="CE32" s="88"/>
      <c r="CF32" s="88"/>
      <c r="CG32" s="88"/>
      <c r="CH32" s="88"/>
      <c r="CI32" s="88"/>
      <c r="CJ32" s="88"/>
      <c r="CK32" s="88"/>
      <c r="CL32" s="88"/>
      <c r="CM32" s="88"/>
      <c r="CN32" s="88"/>
      <c r="CO32" s="88"/>
      <c r="CP32" s="88"/>
      <c r="CQ32" s="88"/>
      <c r="CR32" s="88"/>
      <c r="CS32" s="88"/>
      <c r="CT32" s="88"/>
      <c r="CU32" s="88"/>
      <c r="CV32" s="88"/>
      <c r="CW32" s="88"/>
      <c r="CX32" s="88"/>
      <c r="CY32" s="88"/>
      <c r="CZ32" s="88"/>
      <c r="DA32" s="88"/>
      <c r="DB32" s="88"/>
      <c r="DC32" s="88"/>
      <c r="DD32" s="88"/>
      <c r="DE32" s="88"/>
      <c r="DF32" s="88"/>
      <c r="DG32" s="88"/>
      <c r="DH32" s="88"/>
      <c r="DI32" s="88"/>
      <c r="DJ32" s="88"/>
      <c r="DK32" s="88"/>
      <c r="DL32" s="88"/>
      <c r="DM32" s="88"/>
      <c r="DN32" s="88"/>
      <c r="DO32" s="88"/>
      <c r="DP32" s="88"/>
      <c r="DQ32" s="88"/>
      <c r="DR32" s="88"/>
      <c r="DS32" s="88"/>
      <c r="DT32" s="88"/>
      <c r="DU32" s="88"/>
      <c r="DV32" s="88"/>
      <c r="DW32" s="88"/>
      <c r="DX32" s="88"/>
      <c r="DY32" s="88"/>
      <c r="DZ32" s="88"/>
      <c r="EA32" s="88"/>
      <c r="EB32" s="88"/>
      <c r="EC32" s="88"/>
      <c r="ED32" s="88"/>
      <c r="EE32" s="88"/>
      <c r="EF32" s="88"/>
      <c r="EG32" s="88"/>
      <c r="EH32" s="88"/>
      <c r="EI32" s="88"/>
      <c r="EJ32" s="88"/>
      <c r="EK32" s="88"/>
      <c r="EL32" s="88"/>
      <c r="EM32" s="88"/>
      <c r="EN32" s="88"/>
      <c r="EO32" s="88"/>
      <c r="EP32" s="88"/>
      <c r="EQ32" s="88"/>
      <c r="ER32" s="88"/>
      <c r="ES32" s="88"/>
      <c r="ET32" s="88"/>
      <c r="EU32" s="88"/>
      <c r="EV32" s="88"/>
      <c r="EW32" s="88"/>
      <c r="EX32" s="88"/>
      <c r="EY32" s="88"/>
      <c r="EZ32" s="88"/>
      <c r="FA32" s="88"/>
      <c r="FB32" s="88"/>
      <c r="FC32" s="88"/>
      <c r="FD32" s="88"/>
      <c r="FE32" s="88"/>
      <c r="FF32" s="88"/>
      <c r="FG32" s="88"/>
      <c r="FH32" s="88"/>
      <c r="FI32" s="88"/>
      <c r="FJ32" s="88"/>
      <c r="FK32" s="88"/>
      <c r="FL32" s="88"/>
      <c r="FM32" s="88"/>
      <c r="FN32" s="88"/>
      <c r="FO32" s="88"/>
      <c r="FP32" s="88"/>
      <c r="FQ32" s="88"/>
      <c r="FR32" s="88"/>
      <c r="FS32" s="88"/>
      <c r="FT32" s="88"/>
      <c r="FU32" s="88"/>
      <c r="FV32" s="88"/>
      <c r="FW32" s="88"/>
      <c r="FX32" s="88"/>
      <c r="FY32" s="88"/>
      <c r="FZ32" s="88"/>
      <c r="GA32" s="88"/>
      <c r="GB32" s="88"/>
      <c r="GC32" s="88"/>
      <c r="GD32" s="88"/>
      <c r="GE32" s="88"/>
      <c r="GF32" s="88"/>
      <c r="GG32" s="88"/>
      <c r="GH32" s="88"/>
      <c r="GI32" s="88"/>
      <c r="GJ32" s="88"/>
      <c r="GK32" s="88"/>
      <c r="GL32" s="88"/>
      <c r="GM32" s="88"/>
      <c r="GN32" s="88"/>
      <c r="GO32" s="88"/>
      <c r="GP32" s="88"/>
      <c r="GQ32" s="88"/>
      <c r="GR32" s="88"/>
      <c r="GS32" s="88"/>
      <c r="GT32" s="88"/>
      <c r="GU32" s="88"/>
      <c r="GV32" s="88"/>
      <c r="GW32" s="88"/>
      <c r="GX32" s="88"/>
      <c r="GY32" s="88"/>
      <c r="GZ32" s="88"/>
      <c r="HA32" s="88"/>
      <c r="HB32" s="88"/>
      <c r="HC32" s="88"/>
      <c r="HD32" s="88"/>
      <c r="HE32" s="88"/>
      <c r="HF32" s="88"/>
      <c r="HG32" s="88"/>
      <c r="HH32" s="88"/>
      <c r="HI32" s="88"/>
      <c r="HJ32" s="88"/>
      <c r="HK32" s="88"/>
      <c r="HL32" s="88"/>
      <c r="HM32" s="88"/>
      <c r="HN32" s="88"/>
      <c r="HO32" s="88"/>
    </row>
    <row r="33" spans="1:223" x14ac:dyDescent="0.3">
      <c r="A33" s="11" t="s">
        <v>366</v>
      </c>
      <c r="B33" s="11" t="s">
        <v>1842</v>
      </c>
      <c r="C33" s="11" t="s">
        <v>3435</v>
      </c>
      <c r="D33" s="11" t="s">
        <v>71</v>
      </c>
      <c r="E33" s="11" t="s">
        <v>1563</v>
      </c>
      <c r="F33" s="11" t="s">
        <v>1356</v>
      </c>
      <c r="G33" s="11" t="s">
        <v>1703</v>
      </c>
      <c r="H33" s="11" t="s">
        <v>2790</v>
      </c>
      <c r="I33" s="11" t="s">
        <v>3046</v>
      </c>
      <c r="J33" s="11"/>
      <c r="K33" s="11"/>
      <c r="L33" s="1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51"/>
      <c r="AZ33" s="51"/>
      <c r="BA33" s="51"/>
      <c r="BB33" s="51"/>
      <c r="BC33" s="51"/>
      <c r="BD33" s="51"/>
      <c r="BE33" s="51"/>
      <c r="BF33" s="51"/>
      <c r="BG33" s="51"/>
      <c r="BH33" s="51"/>
      <c r="BI33" s="51"/>
      <c r="BJ33" s="51"/>
      <c r="BK33" s="51"/>
      <c r="BL33" s="51"/>
      <c r="BM33" s="51"/>
      <c r="BN33" s="51"/>
      <c r="BO33" s="51"/>
      <c r="BP33" s="51"/>
      <c r="BQ33" s="51"/>
      <c r="BR33" s="51"/>
      <c r="BS33" s="51"/>
      <c r="BT33" s="51"/>
      <c r="BU33" s="51"/>
      <c r="BV33" s="51"/>
      <c r="BW33" s="51"/>
      <c r="BX33" s="51"/>
      <c r="BY33" s="51"/>
      <c r="BZ33" s="51"/>
      <c r="CA33" s="51"/>
      <c r="CB33" s="51"/>
      <c r="CC33" s="51"/>
      <c r="CD33" s="51"/>
      <c r="CE33" s="51"/>
      <c r="CF33" s="51"/>
      <c r="CG33" s="51"/>
      <c r="CH33" s="51"/>
      <c r="CI33" s="51"/>
      <c r="CJ33" s="51"/>
      <c r="CK33" s="51"/>
      <c r="CL33" s="51"/>
      <c r="CM33" s="51"/>
      <c r="CN33" s="51"/>
      <c r="CO33" s="51"/>
      <c r="CP33" s="51"/>
      <c r="CQ33" s="51"/>
      <c r="CR33" s="51"/>
      <c r="CS33" s="51"/>
      <c r="CT33" s="51"/>
      <c r="CU33" s="51"/>
      <c r="CV33" s="51"/>
      <c r="CW33" s="51"/>
      <c r="CX33" s="51"/>
      <c r="CY33" s="51"/>
      <c r="CZ33" s="51"/>
      <c r="DA33" s="51"/>
      <c r="DB33" s="51"/>
      <c r="DC33" s="51"/>
      <c r="DD33" s="51"/>
      <c r="DE33" s="51"/>
      <c r="DF33" s="51"/>
      <c r="DG33" s="51"/>
      <c r="DH33" s="51"/>
      <c r="DI33" s="51"/>
      <c r="DJ33" s="51"/>
      <c r="DK33" s="51"/>
      <c r="DL33" s="51"/>
      <c r="DM33" s="51"/>
      <c r="DN33" s="51"/>
      <c r="DO33" s="51"/>
      <c r="DP33" s="51"/>
      <c r="DQ33" s="51"/>
      <c r="DR33" s="51"/>
      <c r="DS33" s="51"/>
      <c r="DT33" s="51"/>
      <c r="DU33" s="51"/>
      <c r="DV33" s="51"/>
      <c r="DW33" s="51"/>
      <c r="DX33" s="51"/>
      <c r="DY33" s="51"/>
      <c r="DZ33" s="51"/>
      <c r="EA33" s="51"/>
      <c r="EB33" s="51"/>
      <c r="EC33" s="51"/>
      <c r="ED33" s="51"/>
      <c r="EE33" s="51"/>
      <c r="EF33" s="51"/>
      <c r="EG33" s="51"/>
      <c r="EH33" s="51"/>
      <c r="EI33" s="51"/>
      <c r="EJ33" s="51"/>
      <c r="EK33" s="51"/>
      <c r="EL33" s="51"/>
      <c r="EM33" s="51"/>
      <c r="EN33" s="51"/>
      <c r="EO33" s="51"/>
      <c r="EP33" s="51"/>
      <c r="EQ33" s="51"/>
      <c r="ER33" s="51"/>
      <c r="ES33" s="51"/>
      <c r="ET33" s="51"/>
      <c r="EU33" s="51"/>
      <c r="EV33" s="51"/>
      <c r="EW33" s="51"/>
      <c r="EX33" s="51"/>
      <c r="EY33" s="51"/>
      <c r="EZ33" s="51"/>
      <c r="FA33" s="51"/>
      <c r="FB33" s="51"/>
      <c r="FC33" s="51"/>
      <c r="FD33" s="51"/>
      <c r="FE33" s="51"/>
      <c r="FF33" s="51"/>
      <c r="FG33" s="51"/>
      <c r="FH33" s="51"/>
      <c r="FI33" s="51"/>
      <c r="FJ33" s="51"/>
      <c r="FK33" s="51"/>
      <c r="FL33" s="51"/>
      <c r="FM33" s="51"/>
      <c r="FN33" s="51"/>
      <c r="FO33" s="51"/>
      <c r="FP33" s="51"/>
      <c r="FQ33" s="51"/>
      <c r="FR33" s="51"/>
      <c r="FS33" s="51"/>
      <c r="FT33" s="51"/>
      <c r="FU33" s="51"/>
      <c r="FV33" s="51"/>
      <c r="FW33" s="51"/>
      <c r="FX33" s="51"/>
      <c r="FY33" s="51"/>
      <c r="FZ33" s="51"/>
      <c r="GA33" s="51"/>
      <c r="GB33" s="51"/>
      <c r="GC33" s="51"/>
      <c r="GD33" s="51"/>
      <c r="GE33" s="51"/>
      <c r="GF33" s="51"/>
      <c r="GG33" s="51"/>
      <c r="GH33" s="51"/>
      <c r="GI33" s="51"/>
      <c r="GJ33" s="51"/>
      <c r="GK33" s="51"/>
      <c r="GL33" s="51"/>
      <c r="GM33" s="51"/>
      <c r="GN33" s="51"/>
      <c r="GO33" s="51"/>
      <c r="GP33" s="51"/>
      <c r="GQ33" s="51"/>
      <c r="GR33" s="51"/>
      <c r="GS33" s="51"/>
      <c r="GT33" s="51"/>
      <c r="GU33" s="51"/>
      <c r="GV33" s="51"/>
      <c r="GW33" s="51"/>
      <c r="GX33" s="51"/>
      <c r="GY33" s="51"/>
      <c r="GZ33" s="51"/>
      <c r="HA33" s="51"/>
      <c r="HB33" s="51"/>
      <c r="HC33" s="51"/>
      <c r="HD33" s="51"/>
      <c r="HE33" s="51"/>
      <c r="HF33" s="51"/>
      <c r="HG33" s="51"/>
      <c r="HH33" s="51"/>
      <c r="HI33" s="51"/>
      <c r="HJ33" s="51"/>
      <c r="HK33" s="51"/>
      <c r="HL33" s="51"/>
      <c r="HM33" s="51"/>
      <c r="HN33" s="51"/>
      <c r="HO33" s="51"/>
    </row>
    <row r="34" spans="1:223" x14ac:dyDescent="0.3">
      <c r="A34" s="11" t="s">
        <v>73</v>
      </c>
      <c r="B34" s="11" t="s">
        <v>1259</v>
      </c>
      <c r="C34" s="11" t="s">
        <v>1260</v>
      </c>
      <c r="D34" s="11" t="s">
        <v>72</v>
      </c>
      <c r="E34" s="11" t="s">
        <v>1565</v>
      </c>
      <c r="F34" s="11" t="s">
        <v>1357</v>
      </c>
      <c r="G34" s="11" t="s">
        <v>1471</v>
      </c>
      <c r="H34" s="11" t="s">
        <v>2790</v>
      </c>
      <c r="I34" s="11" t="s">
        <v>3046</v>
      </c>
      <c r="J34" s="88"/>
      <c r="K34" s="88"/>
      <c r="L34" s="88"/>
      <c r="N34" s="54"/>
      <c r="O34" s="54"/>
      <c r="P34" s="54"/>
      <c r="Q34" s="54"/>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c r="BC34" s="54"/>
      <c r="BD34" s="54"/>
      <c r="BE34" s="54"/>
      <c r="BF34" s="54"/>
      <c r="BG34" s="54"/>
      <c r="BH34" s="54"/>
      <c r="BI34" s="54"/>
      <c r="BJ34" s="54"/>
      <c r="BK34" s="54"/>
      <c r="BL34" s="54"/>
      <c r="BM34" s="54"/>
      <c r="BN34" s="54"/>
      <c r="BO34" s="54"/>
      <c r="BP34" s="54"/>
      <c r="BQ34" s="54"/>
      <c r="BR34" s="54"/>
      <c r="BS34" s="54"/>
      <c r="BT34" s="54"/>
      <c r="BU34" s="54"/>
      <c r="BV34" s="54"/>
      <c r="BW34" s="54"/>
      <c r="BX34" s="54"/>
      <c r="BY34" s="54"/>
      <c r="BZ34" s="54"/>
      <c r="CA34" s="54"/>
      <c r="CB34" s="54"/>
      <c r="CC34" s="54"/>
      <c r="CD34" s="54"/>
      <c r="CE34" s="54"/>
      <c r="CF34" s="54"/>
      <c r="CG34" s="54"/>
      <c r="CH34" s="54"/>
      <c r="CI34" s="54"/>
      <c r="CJ34" s="54"/>
      <c r="CK34" s="54"/>
      <c r="CL34" s="54"/>
      <c r="CM34" s="54"/>
      <c r="CN34" s="54"/>
      <c r="CO34" s="54"/>
      <c r="CP34" s="54"/>
      <c r="CQ34" s="54"/>
      <c r="CR34" s="54"/>
      <c r="CS34" s="54"/>
      <c r="CT34" s="54"/>
      <c r="CU34" s="54"/>
      <c r="CV34" s="54"/>
      <c r="CW34" s="54"/>
      <c r="CX34" s="54"/>
      <c r="CY34" s="54"/>
      <c r="CZ34" s="54"/>
      <c r="DA34" s="54"/>
      <c r="DB34" s="54"/>
      <c r="DC34" s="54"/>
      <c r="DD34" s="54"/>
      <c r="DE34" s="54"/>
      <c r="DF34" s="54"/>
      <c r="DG34" s="54"/>
      <c r="DH34" s="54"/>
      <c r="DI34" s="54"/>
      <c r="DJ34" s="54"/>
      <c r="DK34" s="54"/>
      <c r="DL34" s="54"/>
      <c r="DM34" s="54"/>
      <c r="DN34" s="54"/>
      <c r="DO34" s="54"/>
      <c r="DP34" s="54"/>
      <c r="DQ34" s="54"/>
      <c r="DR34" s="54"/>
      <c r="DS34" s="54"/>
      <c r="DT34" s="54"/>
      <c r="DU34" s="54"/>
      <c r="DV34" s="54"/>
      <c r="DW34" s="54"/>
      <c r="DX34" s="54"/>
      <c r="DY34" s="54"/>
      <c r="DZ34" s="54"/>
      <c r="EA34" s="54"/>
      <c r="EB34" s="54"/>
      <c r="EC34" s="54"/>
      <c r="ED34" s="54"/>
      <c r="EE34" s="54"/>
      <c r="EF34" s="54"/>
      <c r="EG34" s="54"/>
      <c r="EH34" s="54"/>
      <c r="EI34" s="54"/>
      <c r="EJ34" s="54"/>
      <c r="EK34" s="54"/>
      <c r="EL34" s="54"/>
      <c r="EM34" s="54"/>
      <c r="EN34" s="54"/>
      <c r="EO34" s="54"/>
      <c r="EP34" s="54"/>
      <c r="EQ34" s="54"/>
      <c r="ER34" s="54"/>
      <c r="ES34" s="54"/>
      <c r="ET34" s="54"/>
      <c r="EU34" s="54"/>
      <c r="EV34" s="54"/>
      <c r="EW34" s="54"/>
      <c r="EX34" s="54"/>
      <c r="EY34" s="54"/>
      <c r="EZ34" s="54"/>
      <c r="FA34" s="54"/>
      <c r="FB34" s="54"/>
      <c r="FC34" s="54"/>
      <c r="FD34" s="54"/>
      <c r="FE34" s="54"/>
      <c r="FF34" s="54"/>
      <c r="FG34" s="54"/>
      <c r="FH34" s="54"/>
      <c r="FI34" s="54"/>
      <c r="FJ34" s="54"/>
      <c r="FK34" s="54"/>
      <c r="FL34" s="54"/>
      <c r="FM34" s="54"/>
      <c r="FN34" s="54"/>
      <c r="FO34" s="54"/>
      <c r="FP34" s="54"/>
      <c r="FQ34" s="54"/>
      <c r="FR34" s="54"/>
      <c r="FS34" s="54"/>
      <c r="FT34" s="54"/>
      <c r="FU34" s="54"/>
      <c r="FV34" s="54"/>
      <c r="FW34" s="54"/>
      <c r="FX34" s="54"/>
      <c r="FY34" s="54"/>
      <c r="FZ34" s="54"/>
      <c r="GA34" s="54"/>
      <c r="GB34" s="54"/>
      <c r="GC34" s="54"/>
      <c r="GD34" s="54"/>
      <c r="GE34" s="54"/>
      <c r="GF34" s="54"/>
      <c r="GG34" s="54"/>
      <c r="GH34" s="54"/>
      <c r="GI34" s="54"/>
      <c r="GJ34" s="54"/>
      <c r="GK34" s="54"/>
      <c r="GL34" s="54"/>
      <c r="GM34" s="54"/>
      <c r="GN34" s="54"/>
      <c r="GO34" s="54"/>
      <c r="GP34" s="54"/>
      <c r="GQ34" s="54"/>
      <c r="GR34" s="54"/>
      <c r="GS34" s="54"/>
      <c r="GT34" s="54"/>
      <c r="GU34" s="54"/>
      <c r="GV34" s="54"/>
      <c r="GW34" s="54"/>
      <c r="GX34" s="54"/>
      <c r="GY34" s="54"/>
      <c r="GZ34" s="54"/>
      <c r="HA34" s="54"/>
      <c r="HB34" s="54"/>
      <c r="HC34" s="54"/>
      <c r="HD34" s="54"/>
      <c r="HE34" s="54"/>
      <c r="HF34" s="54"/>
      <c r="HG34" s="54"/>
      <c r="HH34" s="54"/>
      <c r="HI34" s="54"/>
      <c r="HJ34" s="54"/>
      <c r="HK34" s="54"/>
      <c r="HL34" s="54"/>
      <c r="HM34" s="54"/>
      <c r="HN34" s="54"/>
      <c r="HO34" s="54"/>
    </row>
    <row r="35" spans="1:223" x14ac:dyDescent="0.3">
      <c r="A35" s="11" t="s">
        <v>86</v>
      </c>
      <c r="B35" s="11" t="s">
        <v>1233</v>
      </c>
      <c r="C35" s="11" t="s">
        <v>1843</v>
      </c>
      <c r="D35" s="11" t="s">
        <v>85</v>
      </c>
      <c r="E35" s="11" t="s">
        <v>1563</v>
      </c>
      <c r="F35" s="11" t="s">
        <v>3047</v>
      </c>
      <c r="G35" s="11" t="s">
        <v>1465</v>
      </c>
      <c r="H35" s="11" t="s">
        <v>2790</v>
      </c>
      <c r="I35" s="11" t="s">
        <v>3048</v>
      </c>
      <c r="J35" s="11"/>
      <c r="K35" s="11"/>
      <c r="L35" s="1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c r="BA35" s="51"/>
      <c r="BB35" s="51"/>
      <c r="BC35" s="51"/>
      <c r="BD35" s="51"/>
      <c r="BE35" s="51"/>
      <c r="BF35" s="51"/>
      <c r="BG35" s="51"/>
      <c r="BH35" s="51"/>
      <c r="BI35" s="51"/>
      <c r="BJ35" s="51"/>
      <c r="BK35" s="51"/>
      <c r="BL35" s="51"/>
      <c r="BM35" s="51"/>
      <c r="BN35" s="51"/>
      <c r="BO35" s="51"/>
      <c r="BP35" s="51"/>
      <c r="BQ35" s="51"/>
      <c r="BR35" s="51"/>
      <c r="BS35" s="51"/>
      <c r="BT35" s="51"/>
      <c r="BU35" s="51"/>
      <c r="BV35" s="51"/>
      <c r="BW35" s="51"/>
      <c r="BX35" s="51"/>
      <c r="BY35" s="51"/>
      <c r="BZ35" s="51"/>
      <c r="CA35" s="51"/>
      <c r="CB35" s="51"/>
      <c r="CC35" s="51"/>
      <c r="CD35" s="51"/>
      <c r="CE35" s="51"/>
      <c r="CF35" s="51"/>
      <c r="CG35" s="51"/>
      <c r="CH35" s="51"/>
      <c r="CI35" s="51"/>
      <c r="CJ35" s="51"/>
      <c r="CK35" s="51"/>
      <c r="CL35" s="51"/>
      <c r="CM35" s="51"/>
      <c r="CN35" s="51"/>
      <c r="CO35" s="51"/>
      <c r="CP35" s="51"/>
      <c r="CQ35" s="51"/>
      <c r="CR35" s="51"/>
      <c r="CS35" s="51"/>
      <c r="CT35" s="51"/>
      <c r="CU35" s="51"/>
      <c r="CV35" s="51"/>
      <c r="CW35" s="51"/>
      <c r="CX35" s="51"/>
      <c r="CY35" s="51"/>
      <c r="CZ35" s="51"/>
      <c r="DA35" s="51"/>
      <c r="DB35" s="51"/>
      <c r="DC35" s="51"/>
      <c r="DD35" s="51"/>
      <c r="DE35" s="51"/>
      <c r="DF35" s="51"/>
      <c r="DG35" s="51"/>
      <c r="DH35" s="51"/>
      <c r="DI35" s="51"/>
      <c r="DJ35" s="51"/>
      <c r="DK35" s="51"/>
      <c r="DL35" s="51"/>
      <c r="DM35" s="51"/>
      <c r="DN35" s="51"/>
      <c r="DO35" s="51"/>
      <c r="DP35" s="51"/>
      <c r="DQ35" s="51"/>
      <c r="DR35" s="51"/>
      <c r="DS35" s="51"/>
      <c r="DT35" s="51"/>
      <c r="DU35" s="51"/>
      <c r="DV35" s="51"/>
      <c r="DW35" s="51"/>
      <c r="DX35" s="51"/>
      <c r="DY35" s="51"/>
      <c r="DZ35" s="51"/>
      <c r="EA35" s="51"/>
      <c r="EB35" s="51"/>
      <c r="EC35" s="51"/>
      <c r="ED35" s="51"/>
      <c r="EE35" s="51"/>
      <c r="EF35" s="51"/>
      <c r="EG35" s="51"/>
      <c r="EH35" s="51"/>
      <c r="EI35" s="51"/>
      <c r="EJ35" s="51"/>
      <c r="EK35" s="51"/>
      <c r="EL35" s="51"/>
      <c r="EM35" s="51"/>
      <c r="EN35" s="51"/>
      <c r="EO35" s="51"/>
      <c r="EP35" s="51"/>
      <c r="EQ35" s="51"/>
      <c r="ER35" s="51"/>
      <c r="ES35" s="51"/>
      <c r="ET35" s="51"/>
      <c r="EU35" s="51"/>
      <c r="EV35" s="51"/>
      <c r="EW35" s="51"/>
      <c r="EX35" s="51"/>
      <c r="EY35" s="51"/>
      <c r="EZ35" s="51"/>
      <c r="FA35" s="51"/>
      <c r="FB35" s="51"/>
      <c r="FC35" s="51"/>
      <c r="FD35" s="51"/>
      <c r="FE35" s="51"/>
      <c r="FF35" s="51"/>
      <c r="FG35" s="51"/>
      <c r="FH35" s="51"/>
      <c r="FI35" s="51"/>
      <c r="FJ35" s="51"/>
      <c r="FK35" s="51"/>
      <c r="FL35" s="51"/>
      <c r="FM35" s="51"/>
      <c r="FN35" s="51"/>
      <c r="FO35" s="51"/>
      <c r="FP35" s="51"/>
      <c r="FQ35" s="51"/>
      <c r="FR35" s="51"/>
      <c r="FS35" s="51"/>
      <c r="FT35" s="51"/>
      <c r="FU35" s="51"/>
      <c r="FV35" s="51"/>
      <c r="FW35" s="51"/>
      <c r="FX35" s="51"/>
      <c r="FY35" s="51"/>
      <c r="FZ35" s="51"/>
      <c r="GA35" s="51"/>
      <c r="GB35" s="51"/>
      <c r="GC35" s="51"/>
      <c r="GD35" s="51"/>
      <c r="GE35" s="51"/>
      <c r="GF35" s="51"/>
      <c r="GG35" s="51"/>
      <c r="GH35" s="51"/>
      <c r="GI35" s="51"/>
      <c r="GJ35" s="51"/>
      <c r="GK35" s="51"/>
      <c r="GL35" s="51"/>
      <c r="GM35" s="51"/>
      <c r="GN35" s="51"/>
      <c r="GO35" s="51"/>
      <c r="GP35" s="51"/>
      <c r="GQ35" s="51"/>
      <c r="GR35" s="51"/>
      <c r="GS35" s="51"/>
      <c r="GT35" s="51"/>
      <c r="GU35" s="51"/>
      <c r="GV35" s="51"/>
      <c r="GW35" s="51"/>
      <c r="GX35" s="51"/>
      <c r="GY35" s="51"/>
      <c r="GZ35" s="51"/>
      <c r="HA35" s="51"/>
      <c r="HB35" s="51"/>
      <c r="HC35" s="51"/>
      <c r="HD35" s="51"/>
      <c r="HE35" s="51"/>
      <c r="HF35" s="51"/>
      <c r="HG35" s="51"/>
      <c r="HH35" s="51"/>
      <c r="HI35" s="51"/>
      <c r="HJ35" s="51"/>
      <c r="HK35" s="51"/>
      <c r="HL35" s="51"/>
      <c r="HM35" s="51"/>
      <c r="HN35" s="51"/>
      <c r="HO35" s="51"/>
    </row>
    <row r="36" spans="1:223" x14ac:dyDescent="0.3">
      <c r="A36" s="11" t="s">
        <v>86</v>
      </c>
      <c r="B36" s="11" t="s">
        <v>1234</v>
      </c>
      <c r="C36" s="11" t="s">
        <v>862</v>
      </c>
      <c r="D36" s="11" t="s">
        <v>85</v>
      </c>
      <c r="E36" s="11" t="s">
        <v>1563</v>
      </c>
      <c r="F36" s="11" t="s">
        <v>1357</v>
      </c>
      <c r="G36" s="11" t="s">
        <v>1462</v>
      </c>
      <c r="H36" s="11" t="s">
        <v>2791</v>
      </c>
      <c r="I36" s="11" t="s">
        <v>3046</v>
      </c>
      <c r="K36" s="11"/>
      <c r="L36" s="11"/>
      <c r="N36" s="50" t="s">
        <v>668</v>
      </c>
      <c r="O36" s="50" t="s">
        <v>668</v>
      </c>
      <c r="P36" s="50" t="s">
        <v>668</v>
      </c>
      <c r="Q36" s="50" t="s">
        <v>668</v>
      </c>
      <c r="R36" s="50" t="s">
        <v>668</v>
      </c>
      <c r="S36" s="50" t="s">
        <v>668</v>
      </c>
      <c r="T36" s="50" t="s">
        <v>668</v>
      </c>
      <c r="U36" s="50" t="s">
        <v>668</v>
      </c>
      <c r="V36" s="50" t="s">
        <v>668</v>
      </c>
      <c r="W36" s="50" t="s">
        <v>668</v>
      </c>
      <c r="X36" s="50" t="s">
        <v>668</v>
      </c>
      <c r="Y36" s="50" t="s">
        <v>668</v>
      </c>
      <c r="Z36" s="50" t="s">
        <v>668</v>
      </c>
      <c r="AA36" s="50" t="s">
        <v>668</v>
      </c>
      <c r="AB36" s="50" t="s">
        <v>668</v>
      </c>
      <c r="AC36" s="50" t="s">
        <v>668</v>
      </c>
      <c r="AD36" s="50" t="s">
        <v>668</v>
      </c>
      <c r="AE36" s="50" t="s">
        <v>668</v>
      </c>
      <c r="AF36" s="50" t="s">
        <v>668</v>
      </c>
      <c r="AG36" s="50" t="s">
        <v>668</v>
      </c>
      <c r="AH36" s="50" t="s">
        <v>668</v>
      </c>
      <c r="AI36" s="50" t="s">
        <v>668</v>
      </c>
      <c r="AJ36" s="50" t="s">
        <v>668</v>
      </c>
      <c r="AK36" s="50" t="s">
        <v>668</v>
      </c>
      <c r="AL36" s="50" t="s">
        <v>668</v>
      </c>
      <c r="AM36" s="50" t="s">
        <v>668</v>
      </c>
      <c r="AN36" s="50" t="s">
        <v>668</v>
      </c>
      <c r="AO36" s="50" t="s">
        <v>668</v>
      </c>
      <c r="AP36" s="50" t="s">
        <v>668</v>
      </c>
      <c r="AQ36" s="50" t="s">
        <v>668</v>
      </c>
      <c r="AR36" s="50" t="s">
        <v>668</v>
      </c>
      <c r="AS36" s="50" t="s">
        <v>668</v>
      </c>
      <c r="AT36" s="50" t="s">
        <v>668</v>
      </c>
      <c r="AU36" s="50" t="s">
        <v>668</v>
      </c>
      <c r="AV36" s="50" t="s">
        <v>668</v>
      </c>
      <c r="AW36" s="50" t="s">
        <v>668</v>
      </c>
      <c r="AX36" s="50" t="s">
        <v>668</v>
      </c>
      <c r="AY36" s="50" t="s">
        <v>668</v>
      </c>
      <c r="AZ36" s="50" t="s">
        <v>668</v>
      </c>
      <c r="BA36" s="50" t="s">
        <v>668</v>
      </c>
      <c r="BB36" s="50" t="s">
        <v>668</v>
      </c>
      <c r="BC36" s="50" t="s">
        <v>668</v>
      </c>
      <c r="BD36" s="50" t="s">
        <v>668</v>
      </c>
      <c r="BE36" s="50" t="s">
        <v>668</v>
      </c>
      <c r="BF36" s="50" t="s">
        <v>668</v>
      </c>
      <c r="BG36" s="50" t="s">
        <v>668</v>
      </c>
      <c r="BH36" s="50" t="s">
        <v>668</v>
      </c>
      <c r="BI36" s="50" t="s">
        <v>668</v>
      </c>
      <c r="BJ36" s="50" t="s">
        <v>668</v>
      </c>
      <c r="BK36" s="50" t="s">
        <v>668</v>
      </c>
      <c r="BL36" s="50" t="s">
        <v>668</v>
      </c>
      <c r="BM36" s="50" t="s">
        <v>668</v>
      </c>
      <c r="BN36" s="50" t="s">
        <v>668</v>
      </c>
      <c r="BO36" s="50" t="s">
        <v>668</v>
      </c>
      <c r="BP36" s="50" t="s">
        <v>668</v>
      </c>
      <c r="BQ36" s="50" t="s">
        <v>668</v>
      </c>
      <c r="BR36" s="50" t="s">
        <v>668</v>
      </c>
      <c r="BS36" s="50" t="s">
        <v>668</v>
      </c>
      <c r="BT36" s="50" t="s">
        <v>668</v>
      </c>
      <c r="BU36" s="50" t="s">
        <v>668</v>
      </c>
      <c r="BV36" s="50" t="s">
        <v>668</v>
      </c>
      <c r="BW36" s="50" t="s">
        <v>668</v>
      </c>
      <c r="BX36" s="50" t="s">
        <v>668</v>
      </c>
      <c r="BY36" s="50" t="s">
        <v>668</v>
      </c>
      <c r="BZ36" s="50" t="s">
        <v>668</v>
      </c>
      <c r="CA36" s="50" t="s">
        <v>668</v>
      </c>
      <c r="CB36" s="50" t="s">
        <v>668</v>
      </c>
      <c r="CC36" s="50" t="s">
        <v>668</v>
      </c>
      <c r="CD36" s="50" t="s">
        <v>668</v>
      </c>
      <c r="CE36" s="50" t="s">
        <v>668</v>
      </c>
      <c r="CF36" s="50" t="s">
        <v>668</v>
      </c>
      <c r="CG36" s="50" t="s">
        <v>668</v>
      </c>
      <c r="CH36" s="50" t="s">
        <v>668</v>
      </c>
      <c r="CI36" s="50" t="s">
        <v>668</v>
      </c>
      <c r="CJ36" s="50" t="s">
        <v>668</v>
      </c>
      <c r="CK36" s="50" t="s">
        <v>668</v>
      </c>
      <c r="CL36" s="50" t="s">
        <v>668</v>
      </c>
      <c r="CM36" s="50" t="s">
        <v>668</v>
      </c>
      <c r="CN36" s="50" t="s">
        <v>668</v>
      </c>
      <c r="CO36" s="50" t="s">
        <v>668</v>
      </c>
      <c r="CP36" s="50" t="s">
        <v>668</v>
      </c>
      <c r="CQ36" s="50" t="s">
        <v>668</v>
      </c>
      <c r="CR36" s="50" t="s">
        <v>668</v>
      </c>
      <c r="CS36" s="50" t="s">
        <v>668</v>
      </c>
      <c r="CT36" s="50" t="s">
        <v>668</v>
      </c>
      <c r="CU36" s="50" t="s">
        <v>668</v>
      </c>
      <c r="CV36" s="50" t="s">
        <v>668</v>
      </c>
      <c r="CW36" s="50" t="s">
        <v>668</v>
      </c>
      <c r="CX36" s="50" t="s">
        <v>668</v>
      </c>
      <c r="CY36" s="50" t="s">
        <v>668</v>
      </c>
      <c r="CZ36" s="50" t="s">
        <v>668</v>
      </c>
      <c r="DA36" s="50" t="s">
        <v>668</v>
      </c>
      <c r="DB36" s="50" t="s">
        <v>668</v>
      </c>
      <c r="DC36" s="50" t="s">
        <v>668</v>
      </c>
      <c r="DD36" s="50" t="s">
        <v>668</v>
      </c>
      <c r="DE36" s="50" t="s">
        <v>668</v>
      </c>
      <c r="DF36" s="50" t="s">
        <v>668</v>
      </c>
      <c r="DG36" s="50" t="s">
        <v>668</v>
      </c>
      <c r="DH36" s="50" t="s">
        <v>668</v>
      </c>
      <c r="DI36" s="50" t="s">
        <v>668</v>
      </c>
      <c r="DJ36" s="50" t="s">
        <v>668</v>
      </c>
      <c r="DK36" s="50" t="s">
        <v>668</v>
      </c>
      <c r="DL36" s="50" t="s">
        <v>668</v>
      </c>
      <c r="DM36" s="50" t="s">
        <v>668</v>
      </c>
      <c r="DN36" s="50" t="s">
        <v>668</v>
      </c>
      <c r="DO36" s="50" t="s">
        <v>668</v>
      </c>
      <c r="DP36" s="50" t="s">
        <v>668</v>
      </c>
      <c r="DQ36" s="50" t="s">
        <v>668</v>
      </c>
      <c r="DR36" s="50" t="s">
        <v>668</v>
      </c>
      <c r="DS36" s="50" t="s">
        <v>668</v>
      </c>
      <c r="DT36" s="50" t="s">
        <v>668</v>
      </c>
      <c r="DU36" s="50" t="s">
        <v>668</v>
      </c>
      <c r="DV36" s="50" t="s">
        <v>668</v>
      </c>
      <c r="DW36" s="50" t="s">
        <v>668</v>
      </c>
      <c r="DX36" s="50" t="s">
        <v>668</v>
      </c>
      <c r="DY36" s="50" t="s">
        <v>668</v>
      </c>
      <c r="DZ36" s="50" t="s">
        <v>668</v>
      </c>
      <c r="EA36" s="50" t="s">
        <v>668</v>
      </c>
      <c r="EB36" s="50" t="s">
        <v>668</v>
      </c>
      <c r="EC36" s="50" t="s">
        <v>668</v>
      </c>
      <c r="ED36" s="50" t="s">
        <v>668</v>
      </c>
      <c r="EE36" s="50" t="s">
        <v>668</v>
      </c>
      <c r="EF36" s="50" t="s">
        <v>668</v>
      </c>
      <c r="EG36" s="50" t="s">
        <v>668</v>
      </c>
      <c r="EH36" s="50" t="s">
        <v>668</v>
      </c>
      <c r="EI36" s="50" t="s">
        <v>668</v>
      </c>
      <c r="EJ36" s="50" t="s">
        <v>668</v>
      </c>
      <c r="EK36" s="50" t="s">
        <v>668</v>
      </c>
      <c r="EL36" s="50" t="s">
        <v>668</v>
      </c>
      <c r="EM36" s="50" t="s">
        <v>668</v>
      </c>
      <c r="EN36" s="50" t="s">
        <v>668</v>
      </c>
      <c r="EO36" s="50" t="s">
        <v>668</v>
      </c>
      <c r="EP36" s="50" t="s">
        <v>668</v>
      </c>
      <c r="EQ36" s="50" t="s">
        <v>668</v>
      </c>
      <c r="ER36" s="50" t="s">
        <v>668</v>
      </c>
      <c r="ES36" s="50" t="s">
        <v>668</v>
      </c>
      <c r="ET36" s="50" t="s">
        <v>668</v>
      </c>
      <c r="EU36" s="50" t="s">
        <v>668</v>
      </c>
      <c r="EV36" s="50" t="s">
        <v>668</v>
      </c>
      <c r="EW36" s="50" t="s">
        <v>668</v>
      </c>
      <c r="EX36" s="50" t="s">
        <v>668</v>
      </c>
      <c r="EY36" s="50" t="s">
        <v>668</v>
      </c>
      <c r="EZ36" s="50" t="s">
        <v>668</v>
      </c>
      <c r="FA36" s="50" t="s">
        <v>668</v>
      </c>
      <c r="FB36" s="50" t="s">
        <v>668</v>
      </c>
      <c r="FC36" s="50" t="s">
        <v>668</v>
      </c>
      <c r="FD36" s="50" t="s">
        <v>668</v>
      </c>
      <c r="FE36" s="50" t="s">
        <v>668</v>
      </c>
      <c r="FF36" s="50" t="s">
        <v>668</v>
      </c>
      <c r="FG36" s="50" t="s">
        <v>668</v>
      </c>
      <c r="FH36" s="50" t="s">
        <v>668</v>
      </c>
      <c r="FI36" s="50" t="s">
        <v>668</v>
      </c>
      <c r="FJ36" s="50" t="s">
        <v>668</v>
      </c>
      <c r="FK36" s="50" t="s">
        <v>668</v>
      </c>
      <c r="FL36" s="50" t="s">
        <v>668</v>
      </c>
      <c r="FM36" s="50" t="s">
        <v>668</v>
      </c>
      <c r="FN36" s="50" t="s">
        <v>668</v>
      </c>
      <c r="FO36" s="50" t="s">
        <v>668</v>
      </c>
      <c r="FP36" s="50" t="s">
        <v>668</v>
      </c>
      <c r="FQ36" s="50" t="s">
        <v>668</v>
      </c>
      <c r="FR36" s="50" t="s">
        <v>668</v>
      </c>
      <c r="FS36" s="50" t="s">
        <v>668</v>
      </c>
      <c r="FT36" s="50" t="s">
        <v>668</v>
      </c>
      <c r="FU36" s="50" t="s">
        <v>668</v>
      </c>
      <c r="FV36" s="50" t="s">
        <v>668</v>
      </c>
      <c r="FW36" s="50" t="s">
        <v>668</v>
      </c>
      <c r="FX36" s="50" t="s">
        <v>668</v>
      </c>
      <c r="FY36" s="50" t="s">
        <v>668</v>
      </c>
      <c r="FZ36" s="50" t="s">
        <v>668</v>
      </c>
      <c r="GA36" s="50" t="s">
        <v>668</v>
      </c>
      <c r="GB36" s="50" t="s">
        <v>668</v>
      </c>
      <c r="GC36" s="50" t="s">
        <v>668</v>
      </c>
      <c r="GD36" s="50" t="s">
        <v>668</v>
      </c>
      <c r="GE36" s="50" t="s">
        <v>668</v>
      </c>
      <c r="GF36" s="50" t="s">
        <v>668</v>
      </c>
      <c r="GG36" s="50" t="s">
        <v>668</v>
      </c>
      <c r="GH36" s="50" t="s">
        <v>668</v>
      </c>
      <c r="GI36" s="50" t="s">
        <v>668</v>
      </c>
      <c r="GJ36" s="50" t="s">
        <v>668</v>
      </c>
      <c r="GK36" s="50" t="s">
        <v>668</v>
      </c>
      <c r="GL36" s="50" t="s">
        <v>668</v>
      </c>
      <c r="GM36" s="50" t="s">
        <v>668</v>
      </c>
      <c r="GN36" s="50" t="s">
        <v>668</v>
      </c>
      <c r="GO36" s="50" t="s">
        <v>668</v>
      </c>
      <c r="GP36" s="50" t="s">
        <v>668</v>
      </c>
      <c r="GQ36" s="50" t="s">
        <v>668</v>
      </c>
      <c r="GR36" s="50" t="s">
        <v>668</v>
      </c>
      <c r="GS36" s="50" t="s">
        <v>668</v>
      </c>
      <c r="GT36" s="50" t="s">
        <v>668</v>
      </c>
      <c r="GU36" s="50" t="s">
        <v>668</v>
      </c>
      <c r="GV36" s="50" t="s">
        <v>668</v>
      </c>
      <c r="GW36" s="50" t="s">
        <v>668</v>
      </c>
      <c r="GX36" s="50" t="s">
        <v>668</v>
      </c>
      <c r="GY36" s="50" t="s">
        <v>668</v>
      </c>
      <c r="GZ36" s="50" t="s">
        <v>668</v>
      </c>
      <c r="HA36" s="50" t="s">
        <v>668</v>
      </c>
      <c r="HB36" s="50" t="s">
        <v>668</v>
      </c>
      <c r="HC36" s="50" t="s">
        <v>668</v>
      </c>
      <c r="HD36" s="50" t="s">
        <v>668</v>
      </c>
      <c r="HE36" s="50" t="s">
        <v>668</v>
      </c>
      <c r="HF36" s="50" t="s">
        <v>668</v>
      </c>
      <c r="HG36" s="50" t="s">
        <v>668</v>
      </c>
      <c r="HH36" s="50" t="s">
        <v>668</v>
      </c>
      <c r="HI36" s="50" t="s">
        <v>668</v>
      </c>
      <c r="HJ36" s="50" t="s">
        <v>668</v>
      </c>
      <c r="HK36" s="50" t="s">
        <v>668</v>
      </c>
      <c r="HL36" s="50" t="s">
        <v>668</v>
      </c>
      <c r="HM36" s="50" t="s">
        <v>668</v>
      </c>
      <c r="HN36" s="50" t="s">
        <v>668</v>
      </c>
      <c r="HO36" s="50" t="s">
        <v>668</v>
      </c>
    </row>
    <row r="37" spans="1:223" x14ac:dyDescent="0.3">
      <c r="A37" s="11" t="s">
        <v>86</v>
      </c>
      <c r="B37" s="11" t="s">
        <v>858</v>
      </c>
      <c r="C37" s="11" t="s">
        <v>2712</v>
      </c>
      <c r="D37" s="11" t="s">
        <v>85</v>
      </c>
      <c r="E37" s="11" t="s">
        <v>1563</v>
      </c>
      <c r="F37" s="11" t="s">
        <v>711</v>
      </c>
      <c r="G37" s="11" t="s">
        <v>711</v>
      </c>
      <c r="H37" s="11" t="s">
        <v>2791</v>
      </c>
      <c r="I37" s="11" t="s">
        <v>3046</v>
      </c>
      <c r="J37" s="11"/>
      <c r="K37" s="11"/>
      <c r="L37" s="1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51"/>
      <c r="AZ37" s="51"/>
      <c r="BA37" s="51"/>
      <c r="BB37" s="51"/>
      <c r="BC37" s="51"/>
      <c r="BD37" s="51"/>
      <c r="BE37" s="51"/>
      <c r="BF37" s="51"/>
      <c r="BG37" s="51"/>
      <c r="BH37" s="51"/>
      <c r="BI37" s="51"/>
      <c r="BJ37" s="51"/>
      <c r="BK37" s="51"/>
      <c r="BL37" s="51"/>
      <c r="BM37" s="51"/>
      <c r="BN37" s="51"/>
      <c r="BO37" s="51"/>
      <c r="BP37" s="51"/>
      <c r="BQ37" s="51"/>
      <c r="BR37" s="51"/>
      <c r="BS37" s="51"/>
      <c r="BT37" s="51"/>
      <c r="BU37" s="51"/>
      <c r="BV37" s="51"/>
      <c r="BW37" s="51"/>
      <c r="BX37" s="51"/>
      <c r="BY37" s="51"/>
      <c r="BZ37" s="51"/>
      <c r="CA37" s="51"/>
      <c r="CB37" s="51"/>
      <c r="CC37" s="51"/>
      <c r="CD37" s="51"/>
      <c r="CE37" s="51"/>
      <c r="CF37" s="51"/>
      <c r="CG37" s="51"/>
      <c r="CH37" s="51"/>
      <c r="CI37" s="51"/>
      <c r="CJ37" s="51"/>
      <c r="CK37" s="51"/>
      <c r="CL37" s="51"/>
      <c r="CM37" s="51"/>
      <c r="CN37" s="51"/>
      <c r="CO37" s="51"/>
      <c r="CP37" s="51"/>
      <c r="CQ37" s="51"/>
      <c r="CR37" s="51"/>
      <c r="CS37" s="51"/>
      <c r="CT37" s="51"/>
      <c r="CU37" s="51"/>
      <c r="CV37" s="51"/>
      <c r="CW37" s="51"/>
      <c r="CX37" s="51"/>
      <c r="CY37" s="51"/>
      <c r="CZ37" s="51"/>
      <c r="DA37" s="51"/>
      <c r="DB37" s="51"/>
      <c r="DC37" s="51"/>
      <c r="DD37" s="51"/>
      <c r="DE37" s="51"/>
      <c r="DF37" s="51"/>
      <c r="DG37" s="51"/>
      <c r="DH37" s="51"/>
      <c r="DI37" s="51"/>
      <c r="DJ37" s="51"/>
      <c r="DK37" s="51"/>
      <c r="DL37" s="51"/>
      <c r="DM37" s="51"/>
      <c r="DN37" s="51"/>
      <c r="DO37" s="51"/>
      <c r="DP37" s="51"/>
      <c r="DQ37" s="51"/>
      <c r="DR37" s="51"/>
      <c r="DS37" s="51"/>
      <c r="DT37" s="51"/>
      <c r="DU37" s="51"/>
      <c r="DV37" s="51"/>
      <c r="DW37" s="51"/>
      <c r="DX37" s="51"/>
      <c r="DY37" s="51"/>
      <c r="DZ37" s="51"/>
      <c r="EA37" s="51"/>
      <c r="EB37" s="51"/>
      <c r="EC37" s="51"/>
      <c r="ED37" s="51"/>
      <c r="EE37" s="51"/>
      <c r="EF37" s="51"/>
      <c r="EG37" s="51"/>
      <c r="EH37" s="51"/>
      <c r="EI37" s="51"/>
      <c r="EJ37" s="51"/>
      <c r="EK37" s="51"/>
      <c r="EL37" s="51"/>
      <c r="EM37" s="51"/>
      <c r="EN37" s="51"/>
      <c r="EO37" s="51"/>
      <c r="EP37" s="51"/>
      <c r="EQ37" s="51"/>
      <c r="ER37" s="51"/>
      <c r="ES37" s="51"/>
      <c r="ET37" s="51"/>
      <c r="EU37" s="51"/>
      <c r="EV37" s="51"/>
      <c r="EW37" s="51"/>
      <c r="EX37" s="51"/>
      <c r="EY37" s="51"/>
      <c r="EZ37" s="51"/>
      <c r="FA37" s="51"/>
      <c r="FB37" s="51"/>
      <c r="FC37" s="51"/>
      <c r="FD37" s="51"/>
      <c r="FE37" s="51"/>
      <c r="FF37" s="51"/>
      <c r="FG37" s="51"/>
      <c r="FH37" s="51"/>
      <c r="FI37" s="51"/>
      <c r="FJ37" s="51"/>
      <c r="FK37" s="51"/>
      <c r="FL37" s="51"/>
      <c r="FM37" s="51"/>
      <c r="FN37" s="51"/>
      <c r="FO37" s="51"/>
      <c r="FP37" s="51"/>
      <c r="FQ37" s="51"/>
      <c r="FR37" s="51"/>
      <c r="FS37" s="51"/>
      <c r="FT37" s="51"/>
      <c r="FU37" s="51"/>
      <c r="FV37" s="51"/>
      <c r="FW37" s="51"/>
      <c r="FX37" s="51"/>
      <c r="FY37" s="51"/>
      <c r="FZ37" s="51"/>
      <c r="GA37" s="51"/>
      <c r="GB37" s="51"/>
      <c r="GC37" s="51"/>
      <c r="GD37" s="51"/>
      <c r="GE37" s="51"/>
      <c r="GF37" s="51"/>
      <c r="GG37" s="51"/>
      <c r="GH37" s="51"/>
      <c r="GI37" s="51"/>
      <c r="GJ37" s="51"/>
      <c r="GK37" s="51"/>
      <c r="GL37" s="51"/>
      <c r="GM37" s="51"/>
      <c r="GN37" s="51"/>
      <c r="GO37" s="51"/>
      <c r="GP37" s="51"/>
      <c r="GQ37" s="51"/>
      <c r="GR37" s="51"/>
      <c r="GS37" s="51"/>
      <c r="GT37" s="51"/>
      <c r="GU37" s="51"/>
      <c r="GV37" s="51"/>
      <c r="GW37" s="51"/>
      <c r="GX37" s="51"/>
      <c r="GY37" s="51"/>
      <c r="GZ37" s="51"/>
      <c r="HA37" s="51"/>
      <c r="HB37" s="51"/>
      <c r="HC37" s="51"/>
      <c r="HD37" s="51"/>
      <c r="HE37" s="51"/>
      <c r="HF37" s="51"/>
      <c r="HG37" s="51"/>
      <c r="HH37" s="51"/>
      <c r="HI37" s="51"/>
      <c r="HJ37" s="51"/>
      <c r="HK37" s="51"/>
      <c r="HL37" s="51"/>
      <c r="HM37" s="51"/>
      <c r="HN37" s="51"/>
      <c r="HO37" s="51"/>
    </row>
    <row r="38" spans="1:223" x14ac:dyDescent="0.3">
      <c r="A38" s="11" t="s">
        <v>634</v>
      </c>
      <c r="B38" s="11" t="s">
        <v>1155</v>
      </c>
      <c r="C38" s="11" t="s">
        <v>640</v>
      </c>
      <c r="D38" s="11" t="s">
        <v>166</v>
      </c>
      <c r="E38" s="11" t="s">
        <v>1562</v>
      </c>
      <c r="F38" s="11" t="s">
        <v>751</v>
      </c>
      <c r="G38" s="11" t="s">
        <v>751</v>
      </c>
      <c r="H38" s="11" t="s">
        <v>2790</v>
      </c>
      <c r="I38" s="11" t="s">
        <v>3046</v>
      </c>
      <c r="J38" s="256"/>
      <c r="K38" s="11"/>
      <c r="L38" s="11"/>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c r="BR38" s="54"/>
      <c r="BS38" s="54"/>
      <c r="BT38" s="54"/>
      <c r="BU38" s="54"/>
      <c r="BV38" s="54"/>
      <c r="BW38" s="54"/>
      <c r="BX38" s="54"/>
      <c r="BY38" s="54"/>
      <c r="BZ38" s="54"/>
      <c r="CA38" s="54"/>
      <c r="CB38" s="54"/>
      <c r="CC38" s="54"/>
      <c r="CD38" s="54"/>
      <c r="CE38" s="54"/>
      <c r="CF38" s="54"/>
      <c r="CG38" s="54"/>
      <c r="CH38" s="54"/>
      <c r="CI38" s="54"/>
      <c r="CJ38" s="54"/>
      <c r="CK38" s="54"/>
      <c r="CL38" s="54"/>
      <c r="CM38" s="54"/>
      <c r="CN38" s="54"/>
      <c r="CO38" s="54"/>
      <c r="CP38" s="54"/>
      <c r="CQ38" s="54"/>
      <c r="CR38" s="54"/>
      <c r="CS38" s="54"/>
      <c r="CT38" s="54"/>
      <c r="CU38" s="54"/>
      <c r="CV38" s="54"/>
      <c r="CW38" s="54"/>
      <c r="CX38" s="54"/>
      <c r="CY38" s="54"/>
      <c r="CZ38" s="54"/>
      <c r="DA38" s="54"/>
      <c r="DB38" s="54"/>
      <c r="DC38" s="54"/>
      <c r="DD38" s="54"/>
      <c r="DE38" s="54"/>
      <c r="DF38" s="54"/>
      <c r="DG38" s="54"/>
      <c r="DH38" s="54"/>
      <c r="DI38" s="54"/>
      <c r="DJ38" s="54"/>
      <c r="DK38" s="54"/>
      <c r="DL38" s="54"/>
      <c r="DM38" s="54"/>
      <c r="DN38" s="54"/>
      <c r="DO38" s="54"/>
      <c r="DP38" s="54"/>
      <c r="DQ38" s="54"/>
      <c r="DR38" s="54"/>
      <c r="DS38" s="54"/>
      <c r="DT38" s="54"/>
      <c r="DU38" s="54"/>
      <c r="DV38" s="54"/>
      <c r="DW38" s="54"/>
      <c r="DX38" s="54"/>
      <c r="DY38" s="54"/>
      <c r="DZ38" s="54"/>
      <c r="EA38" s="54"/>
      <c r="EB38" s="54"/>
      <c r="EC38" s="54"/>
      <c r="ED38" s="54"/>
      <c r="EE38" s="54"/>
      <c r="EF38" s="54"/>
      <c r="EG38" s="54"/>
      <c r="EH38" s="54"/>
      <c r="EI38" s="54"/>
      <c r="EJ38" s="54"/>
      <c r="EK38" s="54"/>
      <c r="EL38" s="54"/>
      <c r="EM38" s="54"/>
      <c r="EN38" s="54"/>
      <c r="EO38" s="54"/>
      <c r="EP38" s="54"/>
      <c r="EQ38" s="54"/>
      <c r="ER38" s="54"/>
      <c r="ES38" s="54"/>
      <c r="ET38" s="54"/>
      <c r="EU38" s="54"/>
      <c r="EV38" s="54"/>
      <c r="EW38" s="54"/>
      <c r="EX38" s="54"/>
      <c r="EY38" s="54"/>
      <c r="EZ38" s="54"/>
      <c r="FA38" s="54"/>
      <c r="FB38" s="54"/>
      <c r="FC38" s="54"/>
      <c r="FD38" s="54"/>
      <c r="FE38" s="54"/>
      <c r="FF38" s="54"/>
      <c r="FG38" s="54"/>
      <c r="FH38" s="54"/>
      <c r="FI38" s="54"/>
      <c r="FJ38" s="54"/>
      <c r="FK38" s="54"/>
      <c r="FL38" s="54"/>
      <c r="FM38" s="54"/>
      <c r="FN38" s="54"/>
      <c r="FO38" s="54"/>
      <c r="FP38" s="54"/>
      <c r="FQ38" s="54"/>
      <c r="FR38" s="54"/>
      <c r="FS38" s="54"/>
      <c r="FT38" s="54"/>
      <c r="FU38" s="54"/>
      <c r="FV38" s="54"/>
      <c r="FW38" s="54"/>
      <c r="FX38" s="54"/>
      <c r="FY38" s="54"/>
      <c r="FZ38" s="54"/>
      <c r="GA38" s="54"/>
      <c r="GB38" s="54"/>
      <c r="GC38" s="54"/>
      <c r="GD38" s="54"/>
      <c r="GE38" s="54"/>
      <c r="GF38" s="54"/>
      <c r="GG38" s="54"/>
      <c r="GH38" s="54"/>
      <c r="GI38" s="54"/>
      <c r="GJ38" s="54"/>
      <c r="GK38" s="54"/>
      <c r="GL38" s="54"/>
      <c r="GM38" s="54"/>
      <c r="GN38" s="54"/>
      <c r="GO38" s="54"/>
      <c r="GP38" s="54"/>
      <c r="GQ38" s="54"/>
      <c r="GR38" s="54"/>
      <c r="GS38" s="54"/>
      <c r="GT38" s="54"/>
      <c r="GU38" s="54"/>
      <c r="GV38" s="54"/>
      <c r="GW38" s="54"/>
      <c r="GX38" s="54"/>
      <c r="GY38" s="54"/>
      <c r="GZ38" s="54"/>
      <c r="HA38" s="54"/>
      <c r="HB38" s="54"/>
      <c r="HC38" s="54"/>
      <c r="HD38" s="54"/>
      <c r="HE38" s="54"/>
      <c r="HF38" s="54"/>
      <c r="HG38" s="54"/>
      <c r="HH38" s="54"/>
      <c r="HI38" s="54"/>
      <c r="HJ38" s="54"/>
      <c r="HK38" s="54"/>
      <c r="HL38" s="54"/>
      <c r="HM38" s="54"/>
      <c r="HN38" s="54"/>
      <c r="HO38" s="54"/>
    </row>
    <row r="39" spans="1:223" x14ac:dyDescent="0.3">
      <c r="A39" s="11" t="s">
        <v>635</v>
      </c>
      <c r="B39" s="11" t="s">
        <v>1156</v>
      </c>
      <c r="C39" s="11" t="s">
        <v>639</v>
      </c>
      <c r="D39" s="11" t="s">
        <v>70</v>
      </c>
      <c r="E39" s="11" t="s">
        <v>1563</v>
      </c>
      <c r="F39" s="11" t="s">
        <v>751</v>
      </c>
      <c r="G39" s="11" t="s">
        <v>751</v>
      </c>
      <c r="H39" s="11" t="s">
        <v>2790</v>
      </c>
      <c r="I39" s="11" t="s">
        <v>3046</v>
      </c>
      <c r="K39" s="11"/>
      <c r="L39" s="11"/>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c r="BC39" s="54"/>
      <c r="BD39" s="54"/>
      <c r="BE39" s="54"/>
      <c r="BF39" s="54"/>
      <c r="BG39" s="54"/>
      <c r="BH39" s="54"/>
      <c r="BI39" s="54"/>
      <c r="BJ39" s="54"/>
      <c r="BK39" s="54"/>
      <c r="BL39" s="54"/>
      <c r="BM39" s="54"/>
      <c r="BN39" s="54"/>
      <c r="BO39" s="54"/>
      <c r="BP39" s="54"/>
      <c r="BQ39" s="54"/>
      <c r="BR39" s="54"/>
      <c r="BS39" s="54"/>
      <c r="BT39" s="54"/>
      <c r="BU39" s="54"/>
      <c r="BV39" s="54"/>
      <c r="BW39" s="54"/>
      <c r="BX39" s="54"/>
      <c r="BY39" s="54"/>
      <c r="BZ39" s="54"/>
      <c r="CA39" s="54"/>
      <c r="CB39" s="54"/>
      <c r="CC39" s="54"/>
      <c r="CD39" s="54"/>
      <c r="CE39" s="54"/>
      <c r="CF39" s="54"/>
      <c r="CG39" s="54"/>
      <c r="CH39" s="54"/>
      <c r="CI39" s="54"/>
      <c r="CJ39" s="54"/>
      <c r="CK39" s="54"/>
      <c r="CL39" s="54"/>
      <c r="CM39" s="54"/>
      <c r="CN39" s="54"/>
      <c r="CO39" s="54"/>
      <c r="CP39" s="54"/>
      <c r="CQ39" s="54"/>
      <c r="CR39" s="54"/>
      <c r="CS39" s="54"/>
      <c r="CT39" s="54"/>
      <c r="CU39" s="54"/>
      <c r="CV39" s="54"/>
      <c r="CW39" s="54"/>
      <c r="CX39" s="54"/>
      <c r="CY39" s="54"/>
      <c r="CZ39" s="54"/>
      <c r="DA39" s="54"/>
      <c r="DB39" s="54"/>
      <c r="DC39" s="54"/>
      <c r="DD39" s="54"/>
      <c r="DE39" s="54"/>
      <c r="DF39" s="54"/>
      <c r="DG39" s="54"/>
      <c r="DH39" s="54"/>
      <c r="DI39" s="54"/>
      <c r="DJ39" s="54"/>
      <c r="DK39" s="54"/>
      <c r="DL39" s="54"/>
      <c r="DM39" s="54"/>
      <c r="DN39" s="54"/>
      <c r="DO39" s="54"/>
      <c r="DP39" s="54"/>
      <c r="DQ39" s="54"/>
      <c r="DR39" s="54"/>
      <c r="DS39" s="54"/>
      <c r="DT39" s="54"/>
      <c r="DU39" s="54"/>
      <c r="DV39" s="54"/>
      <c r="DW39" s="54"/>
      <c r="DX39" s="54"/>
      <c r="DY39" s="54"/>
      <c r="DZ39" s="54"/>
      <c r="EA39" s="54"/>
      <c r="EB39" s="54"/>
      <c r="EC39" s="54"/>
      <c r="ED39" s="54"/>
      <c r="EE39" s="54"/>
      <c r="EF39" s="54"/>
      <c r="EG39" s="54"/>
      <c r="EH39" s="54"/>
      <c r="EI39" s="54"/>
      <c r="EJ39" s="54"/>
      <c r="EK39" s="54"/>
      <c r="EL39" s="54"/>
      <c r="EM39" s="54"/>
      <c r="EN39" s="54"/>
      <c r="EO39" s="54"/>
      <c r="EP39" s="54"/>
      <c r="EQ39" s="54"/>
      <c r="ER39" s="54"/>
      <c r="ES39" s="54"/>
      <c r="ET39" s="54"/>
      <c r="EU39" s="54"/>
      <c r="EV39" s="54"/>
      <c r="EW39" s="54"/>
      <c r="EX39" s="54"/>
      <c r="EY39" s="54"/>
      <c r="EZ39" s="54"/>
      <c r="FA39" s="54"/>
      <c r="FB39" s="54"/>
      <c r="FC39" s="54"/>
      <c r="FD39" s="54"/>
      <c r="FE39" s="54"/>
      <c r="FF39" s="54"/>
      <c r="FG39" s="54"/>
      <c r="FH39" s="54"/>
      <c r="FI39" s="54"/>
      <c r="FJ39" s="54"/>
      <c r="FK39" s="54"/>
      <c r="FL39" s="54"/>
      <c r="FM39" s="54"/>
      <c r="FN39" s="54"/>
      <c r="FO39" s="54"/>
      <c r="FP39" s="54"/>
      <c r="FQ39" s="54"/>
      <c r="FR39" s="54"/>
      <c r="FS39" s="54"/>
      <c r="FT39" s="54"/>
      <c r="FU39" s="54"/>
      <c r="FV39" s="54"/>
      <c r="FW39" s="54"/>
      <c r="FX39" s="54"/>
      <c r="FY39" s="54"/>
      <c r="FZ39" s="54"/>
      <c r="GA39" s="54"/>
      <c r="GB39" s="54"/>
      <c r="GC39" s="54"/>
      <c r="GD39" s="54"/>
      <c r="GE39" s="54"/>
      <c r="GF39" s="54"/>
      <c r="GG39" s="54"/>
      <c r="GH39" s="54"/>
      <c r="GI39" s="54"/>
      <c r="GJ39" s="54"/>
      <c r="GK39" s="54"/>
      <c r="GL39" s="54"/>
      <c r="GM39" s="54"/>
      <c r="GN39" s="54"/>
      <c r="GO39" s="54"/>
      <c r="GP39" s="54"/>
      <c r="GQ39" s="54"/>
      <c r="GR39" s="54"/>
      <c r="GS39" s="54"/>
      <c r="GT39" s="54"/>
      <c r="GU39" s="54"/>
      <c r="GV39" s="54"/>
      <c r="GW39" s="54"/>
      <c r="GX39" s="54"/>
      <c r="GY39" s="54"/>
      <c r="GZ39" s="54"/>
      <c r="HA39" s="54"/>
      <c r="HB39" s="54"/>
      <c r="HC39" s="54"/>
      <c r="HD39" s="54"/>
      <c r="HE39" s="54"/>
      <c r="HF39" s="54"/>
      <c r="HG39" s="54"/>
      <c r="HH39" s="54"/>
      <c r="HI39" s="54"/>
      <c r="HJ39" s="54"/>
      <c r="HK39" s="54"/>
      <c r="HL39" s="54"/>
      <c r="HM39" s="54"/>
      <c r="HN39" s="54"/>
      <c r="HO39" s="54"/>
    </row>
    <row r="40" spans="1:223" x14ac:dyDescent="0.3">
      <c r="A40" s="11" t="s">
        <v>635</v>
      </c>
      <c r="B40" s="11" t="s">
        <v>2445</v>
      </c>
      <c r="C40" s="11" t="s">
        <v>2447</v>
      </c>
      <c r="D40" s="11" t="s">
        <v>70</v>
      </c>
      <c r="E40" s="11" t="s">
        <v>1563</v>
      </c>
      <c r="F40" s="11" t="s">
        <v>1356</v>
      </c>
      <c r="G40" s="11" t="s">
        <v>1703</v>
      </c>
      <c r="H40" s="11" t="s">
        <v>2791</v>
      </c>
      <c r="I40" s="11" t="s">
        <v>3046</v>
      </c>
      <c r="K40" s="11"/>
      <c r="L40" s="11"/>
      <c r="N40" s="51" t="s">
        <v>688</v>
      </c>
      <c r="O40" s="51" t="s">
        <v>688</v>
      </c>
      <c r="P40" s="51" t="s">
        <v>688</v>
      </c>
      <c r="Q40" s="51" t="s">
        <v>688</v>
      </c>
      <c r="R40" s="51" t="s">
        <v>688</v>
      </c>
      <c r="S40" s="51" t="s">
        <v>688</v>
      </c>
      <c r="T40" s="51" t="s">
        <v>688</v>
      </c>
      <c r="U40" s="51" t="s">
        <v>688</v>
      </c>
      <c r="V40" s="51" t="s">
        <v>688</v>
      </c>
      <c r="W40" s="51" t="s">
        <v>688</v>
      </c>
      <c r="X40" s="51" t="s">
        <v>688</v>
      </c>
      <c r="Y40" s="51" t="s">
        <v>688</v>
      </c>
      <c r="Z40" s="51" t="s">
        <v>688</v>
      </c>
      <c r="AA40" s="51" t="s">
        <v>688</v>
      </c>
      <c r="AB40" s="51" t="s">
        <v>688</v>
      </c>
      <c r="AC40" s="51" t="s">
        <v>688</v>
      </c>
      <c r="AD40" s="51" t="s">
        <v>688</v>
      </c>
      <c r="AE40" s="51" t="s">
        <v>688</v>
      </c>
      <c r="AF40" s="51" t="s">
        <v>688</v>
      </c>
      <c r="AG40" s="51" t="s">
        <v>688</v>
      </c>
      <c r="AH40" s="51" t="s">
        <v>688</v>
      </c>
      <c r="AI40" s="51" t="s">
        <v>688</v>
      </c>
      <c r="AJ40" s="51" t="s">
        <v>688</v>
      </c>
      <c r="AK40" s="51" t="s">
        <v>688</v>
      </c>
      <c r="AL40" s="51" t="s">
        <v>688</v>
      </c>
      <c r="AM40" s="51" t="s">
        <v>688</v>
      </c>
      <c r="AN40" s="51" t="s">
        <v>688</v>
      </c>
      <c r="AO40" s="51" t="s">
        <v>688</v>
      </c>
      <c r="AP40" s="51" t="s">
        <v>688</v>
      </c>
      <c r="AQ40" s="51" t="s">
        <v>688</v>
      </c>
      <c r="AR40" s="51" t="s">
        <v>688</v>
      </c>
      <c r="AS40" s="51" t="s">
        <v>688</v>
      </c>
      <c r="AT40" s="51" t="s">
        <v>688</v>
      </c>
      <c r="AU40" s="51" t="s">
        <v>688</v>
      </c>
      <c r="AV40" s="51" t="s">
        <v>688</v>
      </c>
      <c r="AW40" s="51" t="s">
        <v>688</v>
      </c>
      <c r="AX40" s="51" t="s">
        <v>688</v>
      </c>
      <c r="AY40" s="51" t="s">
        <v>688</v>
      </c>
      <c r="AZ40" s="51" t="s">
        <v>688</v>
      </c>
      <c r="BA40" s="51" t="s">
        <v>688</v>
      </c>
      <c r="BB40" s="51" t="s">
        <v>688</v>
      </c>
      <c r="BC40" s="51" t="s">
        <v>688</v>
      </c>
      <c r="BD40" s="51" t="s">
        <v>688</v>
      </c>
      <c r="BE40" s="51" t="s">
        <v>688</v>
      </c>
      <c r="BF40" s="51" t="s">
        <v>688</v>
      </c>
      <c r="BG40" s="51" t="s">
        <v>688</v>
      </c>
      <c r="BH40" s="51" t="s">
        <v>688</v>
      </c>
      <c r="BI40" s="51" t="s">
        <v>688</v>
      </c>
      <c r="BJ40" s="51" t="s">
        <v>688</v>
      </c>
      <c r="BK40" s="51" t="s">
        <v>688</v>
      </c>
      <c r="BL40" s="51" t="s">
        <v>688</v>
      </c>
      <c r="BM40" s="51" t="s">
        <v>688</v>
      </c>
      <c r="BN40" s="51" t="s">
        <v>688</v>
      </c>
      <c r="BO40" s="51" t="s">
        <v>688</v>
      </c>
      <c r="BP40" s="51" t="s">
        <v>688</v>
      </c>
      <c r="BQ40" s="51" t="s">
        <v>688</v>
      </c>
      <c r="BR40" s="51" t="s">
        <v>688</v>
      </c>
      <c r="BS40" s="51" t="s">
        <v>688</v>
      </c>
      <c r="BT40" s="51" t="s">
        <v>688</v>
      </c>
      <c r="BU40" s="51" t="s">
        <v>688</v>
      </c>
      <c r="BV40" s="51" t="s">
        <v>688</v>
      </c>
      <c r="BW40" s="51" t="s">
        <v>688</v>
      </c>
      <c r="BX40" s="51" t="s">
        <v>688</v>
      </c>
      <c r="BY40" s="51" t="s">
        <v>688</v>
      </c>
      <c r="BZ40" s="51" t="s">
        <v>688</v>
      </c>
      <c r="CA40" s="51" t="s">
        <v>688</v>
      </c>
      <c r="CB40" s="51" t="s">
        <v>688</v>
      </c>
      <c r="CC40" s="51" t="s">
        <v>688</v>
      </c>
      <c r="CD40" s="51" t="s">
        <v>688</v>
      </c>
      <c r="CE40" s="51" t="s">
        <v>688</v>
      </c>
      <c r="CF40" s="51" t="s">
        <v>688</v>
      </c>
      <c r="CG40" s="51" t="s">
        <v>688</v>
      </c>
      <c r="CH40" s="51" t="s">
        <v>688</v>
      </c>
      <c r="CI40" s="51" t="s">
        <v>688</v>
      </c>
      <c r="CJ40" s="51" t="s">
        <v>688</v>
      </c>
      <c r="CK40" s="51" t="s">
        <v>688</v>
      </c>
      <c r="CL40" s="51" t="s">
        <v>688</v>
      </c>
      <c r="CM40" s="51" t="s">
        <v>688</v>
      </c>
      <c r="CN40" s="51" t="s">
        <v>688</v>
      </c>
      <c r="CO40" s="51" t="s">
        <v>688</v>
      </c>
      <c r="CP40" s="51" t="s">
        <v>688</v>
      </c>
      <c r="CQ40" s="51" t="s">
        <v>688</v>
      </c>
      <c r="CR40" s="51" t="s">
        <v>688</v>
      </c>
      <c r="CS40" s="51" t="s">
        <v>688</v>
      </c>
      <c r="CT40" s="51" t="s">
        <v>688</v>
      </c>
      <c r="CU40" s="51" t="s">
        <v>688</v>
      </c>
      <c r="CV40" s="51" t="s">
        <v>688</v>
      </c>
      <c r="CW40" s="51" t="s">
        <v>688</v>
      </c>
      <c r="CX40" s="51" t="s">
        <v>688</v>
      </c>
      <c r="CY40" s="51" t="s">
        <v>688</v>
      </c>
      <c r="CZ40" s="51" t="s">
        <v>688</v>
      </c>
      <c r="DA40" s="51" t="s">
        <v>688</v>
      </c>
      <c r="DB40" s="51" t="s">
        <v>688</v>
      </c>
      <c r="DC40" s="51" t="s">
        <v>688</v>
      </c>
      <c r="DD40" s="51" t="s">
        <v>688</v>
      </c>
      <c r="DE40" s="51" t="s">
        <v>688</v>
      </c>
      <c r="DF40" s="51" t="s">
        <v>688</v>
      </c>
      <c r="DG40" s="51" t="s">
        <v>688</v>
      </c>
      <c r="DH40" s="51" t="s">
        <v>688</v>
      </c>
      <c r="DI40" s="51" t="s">
        <v>688</v>
      </c>
      <c r="DJ40" s="51" t="s">
        <v>688</v>
      </c>
      <c r="DK40" s="51" t="s">
        <v>688</v>
      </c>
      <c r="DL40" s="51" t="s">
        <v>688</v>
      </c>
      <c r="DM40" s="51" t="s">
        <v>688</v>
      </c>
      <c r="DN40" s="51" t="s">
        <v>688</v>
      </c>
      <c r="DO40" s="51" t="s">
        <v>688</v>
      </c>
      <c r="DP40" s="51" t="s">
        <v>688</v>
      </c>
      <c r="DQ40" s="51" t="s">
        <v>688</v>
      </c>
      <c r="DR40" s="51" t="s">
        <v>688</v>
      </c>
      <c r="DS40" s="51" t="s">
        <v>688</v>
      </c>
      <c r="DT40" s="51" t="s">
        <v>688</v>
      </c>
      <c r="DU40" s="51" t="s">
        <v>688</v>
      </c>
      <c r="DV40" s="51" t="s">
        <v>688</v>
      </c>
      <c r="DW40" s="51" t="s">
        <v>688</v>
      </c>
      <c r="DX40" s="51" t="s">
        <v>688</v>
      </c>
      <c r="DY40" s="51" t="s">
        <v>688</v>
      </c>
      <c r="DZ40" s="51" t="s">
        <v>688</v>
      </c>
      <c r="EA40" s="51" t="s">
        <v>688</v>
      </c>
      <c r="EB40" s="51" t="s">
        <v>688</v>
      </c>
      <c r="EC40" s="51" t="s">
        <v>688</v>
      </c>
      <c r="ED40" s="51" t="s">
        <v>688</v>
      </c>
      <c r="EE40" s="51" t="s">
        <v>688</v>
      </c>
      <c r="EF40" s="51" t="s">
        <v>688</v>
      </c>
      <c r="EG40" s="51" t="s">
        <v>688</v>
      </c>
      <c r="EH40" s="51" t="s">
        <v>688</v>
      </c>
      <c r="EI40" s="51" t="s">
        <v>688</v>
      </c>
      <c r="EJ40" s="51" t="s">
        <v>688</v>
      </c>
      <c r="EK40" s="51" t="s">
        <v>688</v>
      </c>
      <c r="EL40" s="51" t="s">
        <v>688</v>
      </c>
      <c r="EM40" s="51" t="s">
        <v>688</v>
      </c>
      <c r="EN40" s="51" t="s">
        <v>688</v>
      </c>
      <c r="EO40" s="51" t="s">
        <v>688</v>
      </c>
      <c r="EP40" s="51" t="s">
        <v>688</v>
      </c>
      <c r="EQ40" s="51" t="s">
        <v>688</v>
      </c>
      <c r="ER40" s="51" t="s">
        <v>688</v>
      </c>
      <c r="ES40" s="51" t="s">
        <v>688</v>
      </c>
      <c r="ET40" s="51" t="s">
        <v>688</v>
      </c>
      <c r="EU40" s="51" t="s">
        <v>688</v>
      </c>
      <c r="EV40" s="51" t="s">
        <v>688</v>
      </c>
      <c r="EW40" s="51" t="s">
        <v>688</v>
      </c>
      <c r="EX40" s="51" t="s">
        <v>688</v>
      </c>
      <c r="EY40" s="51" t="s">
        <v>688</v>
      </c>
      <c r="EZ40" s="51" t="s">
        <v>688</v>
      </c>
      <c r="FA40" s="51" t="s">
        <v>688</v>
      </c>
      <c r="FB40" s="51" t="s">
        <v>688</v>
      </c>
      <c r="FC40" s="51" t="s">
        <v>688</v>
      </c>
      <c r="FD40" s="51" t="s">
        <v>688</v>
      </c>
      <c r="FE40" s="51" t="s">
        <v>688</v>
      </c>
      <c r="FF40" s="51" t="s">
        <v>688</v>
      </c>
      <c r="FG40" s="51" t="s">
        <v>688</v>
      </c>
      <c r="FH40" s="51" t="s">
        <v>688</v>
      </c>
      <c r="FI40" s="51" t="s">
        <v>688</v>
      </c>
      <c r="FJ40" s="51" t="s">
        <v>688</v>
      </c>
      <c r="FK40" s="51" t="s">
        <v>688</v>
      </c>
      <c r="FL40" s="51" t="s">
        <v>688</v>
      </c>
      <c r="FM40" s="51" t="s">
        <v>688</v>
      </c>
      <c r="FN40" s="51" t="s">
        <v>688</v>
      </c>
      <c r="FO40" s="51" t="s">
        <v>688</v>
      </c>
      <c r="FP40" s="51" t="s">
        <v>688</v>
      </c>
      <c r="FQ40" s="51" t="s">
        <v>688</v>
      </c>
      <c r="FR40" s="51" t="s">
        <v>688</v>
      </c>
      <c r="FS40" s="51" t="s">
        <v>688</v>
      </c>
      <c r="FT40" s="51" t="s">
        <v>688</v>
      </c>
      <c r="FU40" s="51" t="s">
        <v>688</v>
      </c>
      <c r="FV40" s="51" t="s">
        <v>688</v>
      </c>
      <c r="FW40" s="51" t="s">
        <v>688</v>
      </c>
      <c r="FX40" s="51" t="s">
        <v>688</v>
      </c>
      <c r="FY40" s="51" t="s">
        <v>688</v>
      </c>
      <c r="FZ40" s="51" t="s">
        <v>688</v>
      </c>
      <c r="GA40" s="51" t="s">
        <v>688</v>
      </c>
      <c r="GB40" s="51" t="s">
        <v>688</v>
      </c>
      <c r="GC40" s="51" t="s">
        <v>688</v>
      </c>
      <c r="GD40" s="51" t="s">
        <v>688</v>
      </c>
      <c r="GE40" s="51" t="s">
        <v>688</v>
      </c>
      <c r="GF40" s="51" t="s">
        <v>688</v>
      </c>
      <c r="GG40" s="51" t="s">
        <v>688</v>
      </c>
      <c r="GH40" s="51" t="s">
        <v>688</v>
      </c>
      <c r="GI40" s="51" t="s">
        <v>688</v>
      </c>
      <c r="GJ40" s="51" t="s">
        <v>688</v>
      </c>
      <c r="GK40" s="51" t="s">
        <v>688</v>
      </c>
      <c r="GL40" s="51" t="s">
        <v>688</v>
      </c>
      <c r="GM40" s="51" t="s">
        <v>688</v>
      </c>
      <c r="GN40" s="51" t="s">
        <v>688</v>
      </c>
      <c r="GO40" s="51" t="s">
        <v>688</v>
      </c>
      <c r="GP40" s="51" t="s">
        <v>688</v>
      </c>
      <c r="GQ40" s="51" t="s">
        <v>688</v>
      </c>
      <c r="GR40" s="51" t="s">
        <v>688</v>
      </c>
      <c r="GS40" s="51" t="s">
        <v>688</v>
      </c>
      <c r="GT40" s="51" t="s">
        <v>688</v>
      </c>
      <c r="GU40" s="51" t="s">
        <v>688</v>
      </c>
      <c r="GV40" s="51" t="s">
        <v>688</v>
      </c>
      <c r="GW40" s="51" t="s">
        <v>688</v>
      </c>
      <c r="GX40" s="51" t="s">
        <v>688</v>
      </c>
      <c r="GY40" s="51" t="s">
        <v>688</v>
      </c>
      <c r="GZ40" s="51" t="s">
        <v>688</v>
      </c>
      <c r="HA40" s="51" t="s">
        <v>688</v>
      </c>
      <c r="HB40" s="51" t="s">
        <v>688</v>
      </c>
      <c r="HC40" s="51" t="s">
        <v>688</v>
      </c>
      <c r="HD40" s="51" t="s">
        <v>688</v>
      </c>
      <c r="HE40" s="51" t="s">
        <v>688</v>
      </c>
      <c r="HF40" s="51" t="s">
        <v>688</v>
      </c>
      <c r="HG40" s="51" t="s">
        <v>688</v>
      </c>
      <c r="HH40" s="51" t="s">
        <v>688</v>
      </c>
      <c r="HI40" s="51" t="s">
        <v>688</v>
      </c>
      <c r="HJ40" s="51" t="s">
        <v>688</v>
      </c>
      <c r="HK40" s="51" t="s">
        <v>688</v>
      </c>
      <c r="HL40" s="51" t="s">
        <v>688</v>
      </c>
      <c r="HM40" s="51" t="s">
        <v>688</v>
      </c>
      <c r="HN40" s="51" t="s">
        <v>688</v>
      </c>
      <c r="HO40" s="51" t="s">
        <v>688</v>
      </c>
    </row>
    <row r="41" spans="1:223" x14ac:dyDescent="0.3">
      <c r="A41" s="11" t="s">
        <v>93</v>
      </c>
      <c r="B41" s="11" t="s">
        <v>825</v>
      </c>
      <c r="C41" s="11" t="s">
        <v>726</v>
      </c>
      <c r="D41" s="11" t="s">
        <v>92</v>
      </c>
      <c r="E41" s="11" t="s">
        <v>1565</v>
      </c>
      <c r="F41" s="11" t="s">
        <v>1357</v>
      </c>
      <c r="G41" s="11" t="s">
        <v>3054</v>
      </c>
      <c r="H41" s="11" t="s">
        <v>2790</v>
      </c>
      <c r="I41" s="11" t="s">
        <v>3046</v>
      </c>
      <c r="J41" s="256"/>
      <c r="K41" s="11"/>
      <c r="L41" s="11"/>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c r="BQ41" s="54"/>
      <c r="BR41" s="54"/>
      <c r="BS41" s="54"/>
      <c r="BT41" s="54"/>
      <c r="BU41" s="54"/>
      <c r="BV41" s="54"/>
      <c r="BW41" s="54"/>
      <c r="BX41" s="54"/>
      <c r="BY41" s="54"/>
      <c r="BZ41" s="54"/>
      <c r="CA41" s="54"/>
      <c r="CB41" s="54"/>
      <c r="CC41" s="54"/>
      <c r="CD41" s="54"/>
      <c r="CE41" s="54"/>
      <c r="CF41" s="54"/>
      <c r="CG41" s="54"/>
      <c r="CH41" s="54"/>
      <c r="CI41" s="54"/>
      <c r="CJ41" s="54"/>
      <c r="CK41" s="54"/>
      <c r="CL41" s="54"/>
      <c r="CM41" s="54"/>
      <c r="CN41" s="54"/>
      <c r="CO41" s="54"/>
      <c r="CP41" s="54"/>
      <c r="CQ41" s="54"/>
      <c r="CR41" s="54"/>
      <c r="CS41" s="54"/>
      <c r="CT41" s="54"/>
      <c r="CU41" s="54"/>
      <c r="CV41" s="54"/>
      <c r="CW41" s="54"/>
      <c r="CX41" s="54"/>
      <c r="CY41" s="54"/>
      <c r="CZ41" s="54"/>
      <c r="DA41" s="54"/>
      <c r="DB41" s="54"/>
      <c r="DC41" s="54"/>
      <c r="DD41" s="54"/>
      <c r="DE41" s="54"/>
      <c r="DF41" s="54"/>
      <c r="DG41" s="54"/>
      <c r="DH41" s="54"/>
      <c r="DI41" s="54"/>
      <c r="DJ41" s="54"/>
      <c r="DK41" s="54"/>
      <c r="DL41" s="54"/>
      <c r="DM41" s="54"/>
      <c r="DN41" s="54"/>
      <c r="DO41" s="54"/>
      <c r="DP41" s="54"/>
      <c r="DQ41" s="54"/>
      <c r="DR41" s="54"/>
      <c r="DS41" s="54"/>
      <c r="DT41" s="54"/>
      <c r="DU41" s="54"/>
      <c r="DV41" s="54"/>
      <c r="DW41" s="54"/>
      <c r="DX41" s="54"/>
      <c r="DY41" s="54"/>
      <c r="DZ41" s="54"/>
      <c r="EA41" s="54"/>
      <c r="EB41" s="54"/>
      <c r="EC41" s="54"/>
      <c r="ED41" s="54"/>
      <c r="EE41" s="54"/>
      <c r="EF41" s="54"/>
      <c r="EG41" s="54"/>
      <c r="EH41" s="54"/>
      <c r="EI41" s="54"/>
      <c r="EJ41" s="54"/>
      <c r="EK41" s="54"/>
      <c r="EL41" s="54"/>
      <c r="EM41" s="54"/>
      <c r="EN41" s="54"/>
      <c r="EO41" s="54"/>
      <c r="EP41" s="54"/>
      <c r="EQ41" s="54"/>
      <c r="ER41" s="54"/>
      <c r="ES41" s="54"/>
      <c r="ET41" s="54"/>
      <c r="EU41" s="54"/>
      <c r="EV41" s="54"/>
      <c r="EW41" s="54"/>
      <c r="EX41" s="54"/>
      <c r="EY41" s="54"/>
      <c r="EZ41" s="54"/>
      <c r="FA41" s="54"/>
      <c r="FB41" s="54"/>
      <c r="FC41" s="54"/>
      <c r="FD41" s="54"/>
      <c r="FE41" s="54"/>
      <c r="FF41" s="54"/>
      <c r="FG41" s="54"/>
      <c r="FH41" s="54"/>
      <c r="FI41" s="54"/>
      <c r="FJ41" s="54"/>
      <c r="FK41" s="54"/>
      <c r="FL41" s="54"/>
      <c r="FM41" s="54"/>
      <c r="FN41" s="54"/>
      <c r="FO41" s="54"/>
      <c r="FP41" s="54"/>
      <c r="FQ41" s="54"/>
      <c r="FR41" s="54"/>
      <c r="FS41" s="54"/>
      <c r="FT41" s="54"/>
      <c r="FU41" s="54"/>
      <c r="FV41" s="54"/>
      <c r="FW41" s="54"/>
      <c r="FX41" s="54"/>
      <c r="FY41" s="54"/>
      <c r="FZ41" s="54"/>
      <c r="GA41" s="54"/>
      <c r="GB41" s="54"/>
      <c r="GC41" s="54"/>
      <c r="GD41" s="54"/>
      <c r="GE41" s="54"/>
      <c r="GF41" s="54"/>
      <c r="GG41" s="54"/>
      <c r="GH41" s="54"/>
      <c r="GI41" s="54"/>
      <c r="GJ41" s="54"/>
      <c r="GK41" s="54"/>
      <c r="GL41" s="54"/>
      <c r="GM41" s="54"/>
      <c r="GN41" s="54"/>
      <c r="GO41" s="54"/>
      <c r="GP41" s="54"/>
      <c r="GQ41" s="54"/>
      <c r="GR41" s="54"/>
      <c r="GS41" s="54"/>
      <c r="GT41" s="54"/>
      <c r="GU41" s="54"/>
      <c r="GV41" s="54"/>
      <c r="GW41" s="54"/>
      <c r="GX41" s="54"/>
      <c r="GY41" s="54"/>
      <c r="GZ41" s="54"/>
      <c r="HA41" s="54"/>
      <c r="HB41" s="54"/>
      <c r="HC41" s="54"/>
      <c r="HD41" s="54"/>
      <c r="HE41" s="54"/>
      <c r="HF41" s="54"/>
      <c r="HG41" s="54"/>
      <c r="HH41" s="54"/>
      <c r="HI41" s="54"/>
      <c r="HJ41" s="54"/>
      <c r="HK41" s="54"/>
      <c r="HL41" s="54"/>
      <c r="HM41" s="54"/>
      <c r="HN41" s="54"/>
      <c r="HO41" s="54"/>
    </row>
    <row r="42" spans="1:223" x14ac:dyDescent="0.3">
      <c r="A42" s="11" t="s">
        <v>95</v>
      </c>
      <c r="B42" s="11" t="s">
        <v>855</v>
      </c>
      <c r="C42" s="11" t="s">
        <v>749</v>
      </c>
      <c r="D42" s="11" t="s">
        <v>94</v>
      </c>
      <c r="E42" s="11" t="s">
        <v>1563</v>
      </c>
      <c r="F42" s="11" t="s">
        <v>1357</v>
      </c>
      <c r="G42" s="11" t="s">
        <v>1472</v>
      </c>
      <c r="H42" s="11" t="s">
        <v>2790</v>
      </c>
      <c r="I42" s="11" t="s">
        <v>3046</v>
      </c>
      <c r="J42" s="11"/>
      <c r="K42" s="11"/>
      <c r="L42" s="11"/>
      <c r="N42" s="50"/>
      <c r="O42" s="50"/>
      <c r="P42" s="50"/>
      <c r="Q42" s="50"/>
      <c r="R42" s="50"/>
      <c r="S42" s="50"/>
      <c r="T42" s="50"/>
      <c r="U42" s="50"/>
      <c r="V42" s="50"/>
      <c r="W42" s="50"/>
      <c r="X42" s="50"/>
      <c r="Y42" s="50"/>
      <c r="Z42" s="50"/>
      <c r="AA42" s="50"/>
      <c r="AB42" s="50"/>
      <c r="AC42" s="50"/>
      <c r="AD42" s="50"/>
      <c r="AE42" s="50"/>
      <c r="AF42" s="50"/>
      <c r="AG42" s="50"/>
      <c r="AH42" s="50"/>
      <c r="AI42" s="50"/>
      <c r="AJ42" s="50"/>
      <c r="AK42" s="50"/>
      <c r="AL42" s="50"/>
      <c r="AM42" s="50"/>
      <c r="AN42" s="50"/>
      <c r="AO42" s="50"/>
      <c r="AP42" s="50"/>
      <c r="AQ42" s="50"/>
      <c r="AR42" s="50"/>
      <c r="AS42" s="50"/>
      <c r="AT42" s="50"/>
      <c r="AU42" s="50"/>
      <c r="AV42" s="50"/>
      <c r="AW42" s="50"/>
      <c r="AX42" s="50"/>
      <c r="AY42" s="50"/>
      <c r="AZ42" s="50"/>
      <c r="BA42" s="50"/>
      <c r="BB42" s="50"/>
      <c r="BC42" s="50"/>
      <c r="BD42" s="50"/>
      <c r="BE42" s="50"/>
      <c r="BF42" s="50"/>
      <c r="BG42" s="50"/>
      <c r="BH42" s="50"/>
      <c r="BI42" s="50"/>
      <c r="BJ42" s="50"/>
      <c r="BK42" s="50"/>
      <c r="BL42" s="50"/>
      <c r="BM42" s="50"/>
      <c r="BN42" s="50"/>
      <c r="BO42" s="50"/>
      <c r="BP42" s="50"/>
      <c r="BQ42" s="50"/>
      <c r="BR42" s="50"/>
      <c r="BS42" s="50"/>
      <c r="BT42" s="50"/>
      <c r="BU42" s="50"/>
      <c r="BV42" s="50"/>
      <c r="BW42" s="50"/>
      <c r="BX42" s="50"/>
      <c r="BY42" s="50"/>
      <c r="BZ42" s="50"/>
      <c r="CA42" s="50"/>
      <c r="CB42" s="50"/>
      <c r="CC42" s="50"/>
      <c r="CD42" s="50"/>
      <c r="CE42" s="50"/>
      <c r="CF42" s="50"/>
      <c r="CG42" s="50"/>
      <c r="CH42" s="50"/>
      <c r="CI42" s="50"/>
      <c r="CJ42" s="50"/>
      <c r="CK42" s="50"/>
      <c r="CL42" s="50"/>
      <c r="CM42" s="50"/>
      <c r="CN42" s="50"/>
      <c r="CO42" s="50"/>
      <c r="CP42" s="50"/>
      <c r="CQ42" s="50"/>
      <c r="CR42" s="50"/>
      <c r="CS42" s="50"/>
      <c r="CT42" s="50"/>
      <c r="CU42" s="50"/>
      <c r="CV42" s="50"/>
      <c r="CW42" s="50"/>
      <c r="CX42" s="50"/>
      <c r="CY42" s="50"/>
      <c r="CZ42" s="50"/>
      <c r="DA42" s="50"/>
      <c r="DB42" s="50"/>
      <c r="DC42" s="50"/>
      <c r="DD42" s="50"/>
      <c r="DE42" s="50"/>
      <c r="DF42" s="50"/>
      <c r="DG42" s="50"/>
      <c r="DH42" s="50"/>
      <c r="DI42" s="50"/>
      <c r="DJ42" s="50"/>
      <c r="DK42" s="50"/>
      <c r="DL42" s="50"/>
      <c r="DM42" s="50"/>
      <c r="DN42" s="50"/>
      <c r="DO42" s="50"/>
      <c r="DP42" s="50"/>
      <c r="DQ42" s="50"/>
      <c r="DR42" s="50"/>
      <c r="DS42" s="50"/>
      <c r="DT42" s="50"/>
      <c r="DU42" s="50"/>
      <c r="DV42" s="50"/>
      <c r="DW42" s="50"/>
      <c r="DX42" s="50"/>
      <c r="DY42" s="50"/>
      <c r="DZ42" s="50"/>
      <c r="EA42" s="50"/>
      <c r="EB42" s="50"/>
      <c r="EC42" s="50"/>
      <c r="ED42" s="50"/>
      <c r="EE42" s="50"/>
      <c r="EF42" s="50"/>
      <c r="EG42" s="50"/>
      <c r="EH42" s="50"/>
      <c r="EI42" s="50"/>
      <c r="EJ42" s="50"/>
      <c r="EK42" s="50"/>
      <c r="EL42" s="50"/>
      <c r="EM42" s="50"/>
      <c r="EN42" s="50"/>
      <c r="EO42" s="50"/>
      <c r="EP42" s="50"/>
      <c r="EQ42" s="50"/>
      <c r="ER42" s="50"/>
      <c r="ES42" s="50"/>
      <c r="ET42" s="50"/>
      <c r="EU42" s="50"/>
      <c r="EV42" s="50"/>
      <c r="EW42" s="50"/>
      <c r="EX42" s="50"/>
      <c r="EY42" s="50"/>
      <c r="EZ42" s="50"/>
      <c r="FA42" s="50"/>
      <c r="FB42" s="50"/>
      <c r="FC42" s="50"/>
      <c r="FD42" s="50"/>
      <c r="FE42" s="50"/>
      <c r="FF42" s="50"/>
      <c r="FG42" s="50"/>
      <c r="FH42" s="50"/>
      <c r="FI42" s="50"/>
      <c r="FJ42" s="50"/>
      <c r="FK42" s="50"/>
      <c r="FL42" s="50"/>
      <c r="FM42" s="50"/>
      <c r="FN42" s="50"/>
      <c r="FO42" s="50"/>
      <c r="FP42" s="50"/>
      <c r="FQ42" s="50"/>
      <c r="FR42" s="50"/>
      <c r="FS42" s="50"/>
      <c r="FT42" s="50"/>
      <c r="FU42" s="50"/>
      <c r="FV42" s="50"/>
      <c r="FW42" s="50"/>
      <c r="FX42" s="50"/>
      <c r="FY42" s="50"/>
      <c r="FZ42" s="50"/>
      <c r="GA42" s="50"/>
      <c r="GB42" s="50"/>
      <c r="GC42" s="50"/>
      <c r="GD42" s="50"/>
      <c r="GE42" s="50"/>
      <c r="GF42" s="50"/>
      <c r="GG42" s="50"/>
      <c r="GH42" s="50"/>
      <c r="GI42" s="50"/>
      <c r="GJ42" s="50"/>
      <c r="GK42" s="50"/>
      <c r="GL42" s="50"/>
      <c r="GM42" s="50"/>
      <c r="GN42" s="50"/>
      <c r="GO42" s="50"/>
      <c r="GP42" s="50"/>
      <c r="GQ42" s="50"/>
      <c r="GR42" s="50"/>
      <c r="GS42" s="50"/>
      <c r="GT42" s="50"/>
      <c r="GU42" s="50"/>
      <c r="GV42" s="50"/>
      <c r="GW42" s="50"/>
      <c r="GX42" s="50"/>
      <c r="GY42" s="50"/>
      <c r="GZ42" s="50"/>
      <c r="HA42" s="50"/>
      <c r="HB42" s="50"/>
      <c r="HC42" s="50"/>
      <c r="HD42" s="50"/>
      <c r="HE42" s="50"/>
      <c r="HF42" s="50"/>
      <c r="HG42" s="50"/>
      <c r="HH42" s="50"/>
      <c r="HI42" s="50"/>
      <c r="HJ42" s="50"/>
      <c r="HK42" s="50"/>
      <c r="HL42" s="50"/>
      <c r="HM42" s="50"/>
      <c r="HN42" s="50"/>
      <c r="HO42" s="50"/>
    </row>
    <row r="43" spans="1:223" x14ac:dyDescent="0.3">
      <c r="A43" s="11" t="s">
        <v>97</v>
      </c>
      <c r="B43" s="11" t="s">
        <v>1157</v>
      </c>
      <c r="C43" s="11" t="s">
        <v>641</v>
      </c>
      <c r="D43" s="11" t="s">
        <v>96</v>
      </c>
      <c r="E43" s="11" t="s">
        <v>1565</v>
      </c>
      <c r="F43" s="11" t="s">
        <v>751</v>
      </c>
      <c r="G43" s="11" t="s">
        <v>751</v>
      </c>
      <c r="H43" s="11" t="s">
        <v>2790</v>
      </c>
      <c r="I43" s="11" t="s">
        <v>3046</v>
      </c>
      <c r="J43" s="11"/>
      <c r="K43" s="11"/>
      <c r="L43" s="1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c r="BB43" s="51"/>
      <c r="BC43" s="51"/>
      <c r="BD43" s="51"/>
      <c r="BE43" s="51"/>
      <c r="BF43" s="51"/>
      <c r="BG43" s="51"/>
      <c r="BH43" s="51"/>
      <c r="BI43" s="51"/>
      <c r="BJ43" s="51"/>
      <c r="BK43" s="51"/>
      <c r="BL43" s="51"/>
      <c r="BM43" s="51"/>
      <c r="BN43" s="51"/>
      <c r="BO43" s="51"/>
      <c r="BP43" s="51"/>
      <c r="BQ43" s="51"/>
      <c r="BR43" s="51"/>
      <c r="BS43" s="51"/>
      <c r="BT43" s="51"/>
      <c r="BU43" s="51"/>
      <c r="BV43" s="51"/>
      <c r="BW43" s="51"/>
      <c r="BX43" s="51"/>
      <c r="BY43" s="51"/>
      <c r="BZ43" s="51"/>
      <c r="CA43" s="51"/>
      <c r="CB43" s="51"/>
      <c r="CC43" s="51"/>
      <c r="CD43" s="51"/>
      <c r="CE43" s="51"/>
      <c r="CF43" s="51"/>
      <c r="CG43" s="51"/>
      <c r="CH43" s="51"/>
      <c r="CI43" s="51"/>
      <c r="CJ43" s="51"/>
      <c r="CK43" s="51"/>
      <c r="CL43" s="51"/>
      <c r="CM43" s="51"/>
      <c r="CN43" s="51"/>
      <c r="CO43" s="51"/>
      <c r="CP43" s="51"/>
      <c r="CQ43" s="51"/>
      <c r="CR43" s="51"/>
      <c r="CS43" s="51"/>
      <c r="CT43" s="51"/>
      <c r="CU43" s="51"/>
      <c r="CV43" s="51"/>
      <c r="CW43" s="51"/>
      <c r="CX43" s="51"/>
      <c r="CY43" s="51"/>
      <c r="CZ43" s="51"/>
      <c r="DA43" s="51"/>
      <c r="DB43" s="51"/>
      <c r="DC43" s="51"/>
      <c r="DD43" s="51"/>
      <c r="DE43" s="51"/>
      <c r="DF43" s="51"/>
      <c r="DG43" s="51"/>
      <c r="DH43" s="51"/>
      <c r="DI43" s="51"/>
      <c r="DJ43" s="51"/>
      <c r="DK43" s="51"/>
      <c r="DL43" s="51"/>
      <c r="DM43" s="51"/>
      <c r="DN43" s="51"/>
      <c r="DO43" s="51"/>
      <c r="DP43" s="51"/>
      <c r="DQ43" s="51"/>
      <c r="DR43" s="51"/>
      <c r="DS43" s="51"/>
      <c r="DT43" s="51"/>
      <c r="DU43" s="51"/>
      <c r="DV43" s="51"/>
      <c r="DW43" s="51"/>
      <c r="DX43" s="51"/>
      <c r="DY43" s="51"/>
      <c r="DZ43" s="51"/>
      <c r="EA43" s="51"/>
      <c r="EB43" s="51"/>
      <c r="EC43" s="51"/>
      <c r="ED43" s="51"/>
      <c r="EE43" s="51"/>
      <c r="EF43" s="51"/>
      <c r="EG43" s="51"/>
      <c r="EH43" s="51"/>
      <c r="EI43" s="51"/>
      <c r="EJ43" s="51"/>
      <c r="EK43" s="51"/>
      <c r="EL43" s="51"/>
      <c r="EM43" s="51"/>
      <c r="EN43" s="51"/>
      <c r="EO43" s="51"/>
      <c r="EP43" s="51"/>
      <c r="EQ43" s="51"/>
      <c r="ER43" s="51"/>
      <c r="ES43" s="51"/>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1"/>
      <c r="FR43" s="51"/>
      <c r="FS43" s="51"/>
      <c r="FT43" s="51"/>
      <c r="FU43" s="51"/>
      <c r="FV43" s="51"/>
      <c r="FW43" s="51"/>
      <c r="FX43" s="51"/>
      <c r="FY43" s="51"/>
      <c r="FZ43" s="51"/>
      <c r="GA43" s="51"/>
      <c r="GB43" s="51"/>
      <c r="GC43" s="51"/>
      <c r="GD43" s="51"/>
      <c r="GE43" s="51"/>
      <c r="GF43" s="51"/>
      <c r="GG43" s="51"/>
      <c r="GH43" s="51"/>
      <c r="GI43" s="51"/>
      <c r="GJ43" s="51"/>
      <c r="GK43" s="51"/>
      <c r="GL43" s="51"/>
      <c r="GM43" s="51"/>
      <c r="GN43" s="51"/>
      <c r="GO43" s="51"/>
      <c r="GP43" s="51"/>
      <c r="GQ43" s="51"/>
      <c r="GR43" s="51"/>
      <c r="GS43" s="51"/>
      <c r="GT43" s="51"/>
      <c r="GU43" s="51"/>
      <c r="GV43" s="51"/>
      <c r="GW43" s="51"/>
      <c r="GX43" s="51"/>
      <c r="GY43" s="51"/>
      <c r="GZ43" s="51"/>
      <c r="HA43" s="51"/>
      <c r="HB43" s="51"/>
      <c r="HC43" s="51"/>
      <c r="HD43" s="51"/>
      <c r="HE43" s="51"/>
      <c r="HF43" s="51"/>
      <c r="HG43" s="51"/>
      <c r="HH43" s="51"/>
      <c r="HI43" s="51"/>
      <c r="HJ43" s="51"/>
      <c r="HK43" s="51"/>
      <c r="HL43" s="51"/>
      <c r="HM43" s="51"/>
      <c r="HN43" s="51"/>
      <c r="HO43" s="51"/>
    </row>
    <row r="44" spans="1:223" x14ac:dyDescent="0.3">
      <c r="A44" s="11" t="s">
        <v>101</v>
      </c>
      <c r="B44" s="11" t="s">
        <v>1158</v>
      </c>
      <c r="C44" s="11" t="s">
        <v>2706</v>
      </c>
      <c r="D44" s="11" t="s">
        <v>100</v>
      </c>
      <c r="E44" s="11" t="s">
        <v>1563</v>
      </c>
      <c r="F44" s="11" t="s">
        <v>751</v>
      </c>
      <c r="G44" s="11" t="s">
        <v>751</v>
      </c>
      <c r="H44" s="11" t="s">
        <v>2790</v>
      </c>
      <c r="I44" s="11" t="s">
        <v>3046</v>
      </c>
      <c r="K44" s="11"/>
      <c r="L44" s="11"/>
      <c r="N44" s="50"/>
      <c r="O44" s="50"/>
      <c r="P44" s="50"/>
      <c r="Q44" s="50"/>
      <c r="R44" s="50"/>
      <c r="S44" s="50"/>
      <c r="T44" s="50"/>
      <c r="U44" s="50"/>
      <c r="V44" s="50"/>
      <c r="W44" s="50"/>
      <c r="X44" s="50"/>
      <c r="Y44" s="50"/>
      <c r="Z44" s="50"/>
      <c r="AA44" s="50"/>
      <c r="AB44" s="50"/>
      <c r="AC44" s="50"/>
      <c r="AD44" s="50"/>
      <c r="AE44" s="50"/>
      <c r="AF44" s="50"/>
      <c r="AG44" s="50"/>
      <c r="AH44" s="50"/>
      <c r="AI44" s="50"/>
      <c r="AJ44" s="50"/>
      <c r="AK44" s="50"/>
      <c r="AL44" s="50"/>
      <c r="AM44" s="50"/>
      <c r="AN44" s="50"/>
      <c r="AO44" s="50"/>
      <c r="AP44" s="50"/>
      <c r="AQ44" s="50"/>
      <c r="AR44" s="50"/>
      <c r="AS44" s="50"/>
      <c r="AT44" s="50"/>
      <c r="AU44" s="50"/>
      <c r="AV44" s="50"/>
      <c r="AW44" s="50"/>
      <c r="AX44" s="50"/>
      <c r="AY44" s="50"/>
      <c r="AZ44" s="50"/>
      <c r="BA44" s="50"/>
      <c r="BB44" s="50"/>
      <c r="BC44" s="50"/>
      <c r="BD44" s="50"/>
      <c r="BE44" s="50"/>
      <c r="BF44" s="50"/>
      <c r="BG44" s="50"/>
      <c r="BH44" s="50"/>
      <c r="BI44" s="50"/>
      <c r="BJ44" s="50"/>
      <c r="BK44" s="50"/>
      <c r="BL44" s="50"/>
      <c r="BM44" s="50"/>
      <c r="BN44" s="50"/>
      <c r="BO44" s="50"/>
      <c r="BP44" s="50"/>
      <c r="BQ44" s="50"/>
      <c r="BR44" s="50"/>
      <c r="BS44" s="50"/>
      <c r="BT44" s="50"/>
      <c r="BU44" s="50"/>
      <c r="BV44" s="50"/>
      <c r="BW44" s="50"/>
      <c r="BX44" s="50"/>
      <c r="BY44" s="50"/>
      <c r="BZ44" s="50"/>
      <c r="CA44" s="50"/>
      <c r="CB44" s="50"/>
      <c r="CC44" s="50"/>
      <c r="CD44" s="50"/>
      <c r="CE44" s="50"/>
      <c r="CF44" s="50"/>
      <c r="CG44" s="50"/>
      <c r="CH44" s="50"/>
      <c r="CI44" s="50"/>
      <c r="CJ44" s="50"/>
      <c r="CK44" s="50"/>
      <c r="CL44" s="50"/>
      <c r="CM44" s="50"/>
      <c r="CN44" s="50"/>
      <c r="CO44" s="50"/>
      <c r="CP44" s="50"/>
      <c r="CQ44" s="50"/>
      <c r="CR44" s="50"/>
      <c r="CS44" s="50"/>
      <c r="CT44" s="50"/>
      <c r="CU44" s="50"/>
      <c r="CV44" s="50"/>
      <c r="CW44" s="50"/>
      <c r="CX44" s="50"/>
      <c r="CY44" s="50"/>
      <c r="CZ44" s="50"/>
      <c r="DA44" s="50"/>
      <c r="DB44" s="50"/>
      <c r="DC44" s="50"/>
      <c r="DD44" s="50"/>
      <c r="DE44" s="50"/>
      <c r="DF44" s="50"/>
      <c r="DG44" s="50"/>
      <c r="DH44" s="50"/>
      <c r="DI44" s="50"/>
      <c r="DJ44" s="50"/>
      <c r="DK44" s="50"/>
      <c r="DL44" s="50"/>
      <c r="DM44" s="50"/>
      <c r="DN44" s="50"/>
      <c r="DO44" s="50"/>
      <c r="DP44" s="50"/>
      <c r="DQ44" s="50"/>
      <c r="DR44" s="50"/>
      <c r="DS44" s="50"/>
      <c r="DT44" s="50"/>
      <c r="DU44" s="50"/>
      <c r="DV44" s="50"/>
      <c r="DW44" s="50"/>
      <c r="DX44" s="50"/>
      <c r="DY44" s="50"/>
      <c r="DZ44" s="50"/>
      <c r="EA44" s="50"/>
      <c r="EB44" s="50"/>
      <c r="EC44" s="50"/>
      <c r="ED44" s="50"/>
      <c r="EE44" s="50"/>
      <c r="EF44" s="50"/>
      <c r="EG44" s="50"/>
      <c r="EH44" s="50"/>
      <c r="EI44" s="50"/>
      <c r="EJ44" s="50"/>
      <c r="EK44" s="50"/>
      <c r="EL44" s="50"/>
      <c r="EM44" s="50"/>
      <c r="EN44" s="50"/>
      <c r="EO44" s="50"/>
      <c r="EP44" s="50"/>
      <c r="EQ44" s="50"/>
      <c r="ER44" s="50"/>
      <c r="ES44" s="50"/>
      <c r="ET44" s="50"/>
      <c r="EU44" s="50"/>
      <c r="EV44" s="50"/>
      <c r="EW44" s="50"/>
      <c r="EX44" s="50"/>
      <c r="EY44" s="50"/>
      <c r="EZ44" s="50"/>
      <c r="FA44" s="50"/>
      <c r="FB44" s="50"/>
      <c r="FC44" s="50"/>
      <c r="FD44" s="50"/>
      <c r="FE44" s="50"/>
      <c r="FF44" s="50"/>
      <c r="FG44" s="50"/>
      <c r="FH44" s="50"/>
      <c r="FI44" s="50"/>
      <c r="FJ44" s="50"/>
      <c r="FK44" s="50"/>
      <c r="FL44" s="50"/>
      <c r="FM44" s="50"/>
      <c r="FN44" s="50"/>
      <c r="FO44" s="50"/>
      <c r="FP44" s="50"/>
      <c r="FQ44" s="50"/>
      <c r="FR44" s="50"/>
      <c r="FS44" s="50"/>
      <c r="FT44" s="50"/>
      <c r="FU44" s="50"/>
      <c r="FV44" s="50"/>
      <c r="FW44" s="50"/>
      <c r="FX44" s="50"/>
      <c r="FY44" s="50"/>
      <c r="FZ44" s="50"/>
      <c r="GA44" s="50"/>
      <c r="GB44" s="50"/>
      <c r="GC44" s="50"/>
      <c r="GD44" s="50"/>
      <c r="GE44" s="50"/>
      <c r="GF44" s="50"/>
      <c r="GG44" s="50"/>
      <c r="GH44" s="50"/>
      <c r="GI44" s="50"/>
      <c r="GJ44" s="50"/>
      <c r="GK44" s="50"/>
      <c r="GL44" s="50"/>
      <c r="GM44" s="50"/>
      <c r="GN44" s="50"/>
      <c r="GO44" s="50"/>
      <c r="GP44" s="50"/>
      <c r="GQ44" s="50"/>
      <c r="GR44" s="50"/>
      <c r="GS44" s="50"/>
      <c r="GT44" s="50"/>
      <c r="GU44" s="50"/>
      <c r="GV44" s="50"/>
      <c r="GW44" s="50"/>
      <c r="GX44" s="50"/>
      <c r="GY44" s="50"/>
      <c r="GZ44" s="50"/>
      <c r="HA44" s="50"/>
      <c r="HB44" s="50"/>
      <c r="HC44" s="50"/>
      <c r="HD44" s="50"/>
      <c r="HE44" s="50"/>
      <c r="HF44" s="50"/>
      <c r="HG44" s="50"/>
      <c r="HH44" s="50"/>
      <c r="HI44" s="50"/>
      <c r="HJ44" s="50"/>
      <c r="HK44" s="50"/>
      <c r="HL44" s="50"/>
      <c r="HM44" s="50"/>
      <c r="HN44" s="50"/>
      <c r="HO44" s="50"/>
    </row>
    <row r="45" spans="1:223" x14ac:dyDescent="0.3">
      <c r="A45" s="11" t="s">
        <v>3350</v>
      </c>
      <c r="B45" s="11" t="s">
        <v>3352</v>
      </c>
      <c r="C45" s="11" t="s">
        <v>2915</v>
      </c>
      <c r="D45" s="11" t="s">
        <v>308</v>
      </c>
      <c r="E45" s="11" t="s">
        <v>1563</v>
      </c>
      <c r="F45" s="11" t="s">
        <v>2081</v>
      </c>
      <c r="G45" s="11" t="s">
        <v>2049</v>
      </c>
      <c r="H45" s="11" t="s">
        <v>2790</v>
      </c>
      <c r="I45" s="11" t="s">
        <v>3046</v>
      </c>
      <c r="K45" s="11"/>
      <c r="L45" s="11"/>
      <c r="N45" s="51" t="s">
        <v>609</v>
      </c>
      <c r="O45" s="51" t="s">
        <v>609</v>
      </c>
      <c r="P45" s="51" t="s">
        <v>609</v>
      </c>
      <c r="Q45" s="51" t="s">
        <v>609</v>
      </c>
      <c r="R45" s="51" t="s">
        <v>609</v>
      </c>
      <c r="S45" s="51" t="s">
        <v>609</v>
      </c>
      <c r="T45" s="51" t="s">
        <v>609</v>
      </c>
      <c r="U45" s="51" t="s">
        <v>609</v>
      </c>
      <c r="V45" s="51" t="s">
        <v>609</v>
      </c>
      <c r="W45" s="51" t="s">
        <v>609</v>
      </c>
      <c r="X45" s="51" t="s">
        <v>609</v>
      </c>
      <c r="Y45" s="51" t="s">
        <v>609</v>
      </c>
      <c r="Z45" s="51" t="s">
        <v>609</v>
      </c>
      <c r="AA45" s="51" t="s">
        <v>609</v>
      </c>
      <c r="AB45" s="51" t="s">
        <v>609</v>
      </c>
      <c r="AC45" s="51" t="s">
        <v>609</v>
      </c>
      <c r="AD45" s="51" t="s">
        <v>609</v>
      </c>
      <c r="AE45" s="51" t="s">
        <v>609</v>
      </c>
      <c r="AF45" s="51" t="s">
        <v>609</v>
      </c>
      <c r="AG45" s="51" t="s">
        <v>609</v>
      </c>
      <c r="AH45" s="51" t="s">
        <v>609</v>
      </c>
      <c r="AI45" s="51" t="s">
        <v>609</v>
      </c>
      <c r="AJ45" s="51" t="s">
        <v>609</v>
      </c>
      <c r="AK45" s="51" t="s">
        <v>609</v>
      </c>
      <c r="AL45" s="51" t="s">
        <v>609</v>
      </c>
      <c r="AM45" s="51" t="s">
        <v>609</v>
      </c>
      <c r="AN45" s="51" t="s">
        <v>609</v>
      </c>
      <c r="AO45" s="51" t="s">
        <v>609</v>
      </c>
      <c r="AP45" s="51" t="s">
        <v>609</v>
      </c>
      <c r="AQ45" s="51" t="s">
        <v>609</v>
      </c>
      <c r="AR45" s="51" t="s">
        <v>609</v>
      </c>
      <c r="AS45" s="51" t="s">
        <v>609</v>
      </c>
      <c r="AT45" s="51" t="s">
        <v>609</v>
      </c>
      <c r="AU45" s="51" t="s">
        <v>609</v>
      </c>
      <c r="AV45" s="51" t="s">
        <v>609</v>
      </c>
      <c r="AW45" s="51" t="s">
        <v>609</v>
      </c>
      <c r="AX45" s="51" t="s">
        <v>609</v>
      </c>
      <c r="AY45" s="51" t="s">
        <v>609</v>
      </c>
      <c r="AZ45" s="51" t="s">
        <v>609</v>
      </c>
      <c r="BA45" s="51" t="s">
        <v>609</v>
      </c>
      <c r="BB45" s="51" t="s">
        <v>609</v>
      </c>
      <c r="BC45" s="51" t="s">
        <v>609</v>
      </c>
      <c r="BD45" s="51" t="s">
        <v>609</v>
      </c>
      <c r="BE45" s="51" t="s">
        <v>609</v>
      </c>
      <c r="BF45" s="51" t="s">
        <v>609</v>
      </c>
      <c r="BG45" s="51" t="s">
        <v>609</v>
      </c>
      <c r="BH45" s="51" t="s">
        <v>609</v>
      </c>
      <c r="BI45" s="51" t="s">
        <v>609</v>
      </c>
      <c r="BJ45" s="51" t="s">
        <v>609</v>
      </c>
      <c r="BK45" s="51" t="s">
        <v>609</v>
      </c>
      <c r="BL45" s="51" t="s">
        <v>609</v>
      </c>
      <c r="BM45" s="51" t="s">
        <v>609</v>
      </c>
      <c r="BN45" s="51" t="s">
        <v>609</v>
      </c>
      <c r="BO45" s="51" t="s">
        <v>609</v>
      </c>
      <c r="BP45" s="51" t="s">
        <v>609</v>
      </c>
      <c r="BQ45" s="51" t="s">
        <v>609</v>
      </c>
      <c r="BR45" s="51" t="s">
        <v>609</v>
      </c>
      <c r="BS45" s="51" t="s">
        <v>609</v>
      </c>
      <c r="BT45" s="51" t="s">
        <v>609</v>
      </c>
      <c r="BU45" s="51" t="s">
        <v>609</v>
      </c>
      <c r="BV45" s="51" t="s">
        <v>609</v>
      </c>
      <c r="BW45" s="51" t="s">
        <v>609</v>
      </c>
      <c r="BX45" s="51" t="s">
        <v>609</v>
      </c>
      <c r="BY45" s="51" t="s">
        <v>609</v>
      </c>
      <c r="BZ45" s="51" t="s">
        <v>609</v>
      </c>
      <c r="CA45" s="51" t="s">
        <v>609</v>
      </c>
      <c r="CB45" s="51" t="s">
        <v>609</v>
      </c>
      <c r="CC45" s="51" t="s">
        <v>609</v>
      </c>
      <c r="CD45" s="51" t="s">
        <v>609</v>
      </c>
      <c r="CE45" s="51" t="s">
        <v>609</v>
      </c>
      <c r="CF45" s="51" t="s">
        <v>609</v>
      </c>
      <c r="CG45" s="51" t="s">
        <v>609</v>
      </c>
      <c r="CH45" s="51" t="s">
        <v>609</v>
      </c>
      <c r="CI45" s="51" t="s">
        <v>609</v>
      </c>
      <c r="CJ45" s="51" t="s">
        <v>609</v>
      </c>
      <c r="CK45" s="51" t="s">
        <v>609</v>
      </c>
      <c r="CL45" s="51" t="s">
        <v>609</v>
      </c>
      <c r="CM45" s="51" t="s">
        <v>609</v>
      </c>
      <c r="CN45" s="51" t="s">
        <v>609</v>
      </c>
      <c r="CO45" s="51" t="s">
        <v>609</v>
      </c>
      <c r="CP45" s="51" t="s">
        <v>609</v>
      </c>
      <c r="CQ45" s="51" t="s">
        <v>609</v>
      </c>
      <c r="CR45" s="51" t="s">
        <v>609</v>
      </c>
      <c r="CS45" s="51" t="s">
        <v>609</v>
      </c>
      <c r="CT45" s="51" t="s">
        <v>609</v>
      </c>
      <c r="CU45" s="51" t="s">
        <v>609</v>
      </c>
      <c r="CV45" s="51" t="s">
        <v>609</v>
      </c>
      <c r="CW45" s="51" t="s">
        <v>609</v>
      </c>
      <c r="CX45" s="51" t="s">
        <v>609</v>
      </c>
      <c r="CY45" s="51" t="s">
        <v>609</v>
      </c>
      <c r="CZ45" s="51" t="s">
        <v>609</v>
      </c>
      <c r="DA45" s="51" t="s">
        <v>609</v>
      </c>
      <c r="DB45" s="51" t="s">
        <v>609</v>
      </c>
      <c r="DC45" s="51" t="s">
        <v>609</v>
      </c>
      <c r="DD45" s="51" t="s">
        <v>609</v>
      </c>
      <c r="DE45" s="51" t="s">
        <v>609</v>
      </c>
      <c r="DF45" s="51" t="s">
        <v>609</v>
      </c>
      <c r="DG45" s="51" t="s">
        <v>609</v>
      </c>
      <c r="DH45" s="51" t="s">
        <v>609</v>
      </c>
      <c r="DI45" s="51" t="s">
        <v>609</v>
      </c>
      <c r="DJ45" s="51" t="s">
        <v>609</v>
      </c>
      <c r="DK45" s="51" t="s">
        <v>609</v>
      </c>
      <c r="DL45" s="51" t="s">
        <v>609</v>
      </c>
      <c r="DM45" s="51" t="s">
        <v>609</v>
      </c>
      <c r="DN45" s="51" t="s">
        <v>609</v>
      </c>
      <c r="DO45" s="51" t="s">
        <v>609</v>
      </c>
      <c r="DP45" s="51" t="s">
        <v>609</v>
      </c>
      <c r="DQ45" s="51" t="s">
        <v>609</v>
      </c>
      <c r="DR45" s="51" t="s">
        <v>609</v>
      </c>
      <c r="DS45" s="51" t="s">
        <v>609</v>
      </c>
      <c r="DT45" s="51" t="s">
        <v>609</v>
      </c>
      <c r="DU45" s="51" t="s">
        <v>609</v>
      </c>
      <c r="DV45" s="51" t="s">
        <v>609</v>
      </c>
      <c r="DW45" s="51" t="s">
        <v>609</v>
      </c>
      <c r="DX45" s="51" t="s">
        <v>609</v>
      </c>
      <c r="DY45" s="51" t="s">
        <v>609</v>
      </c>
      <c r="DZ45" s="51" t="s">
        <v>609</v>
      </c>
      <c r="EA45" s="51" t="s">
        <v>609</v>
      </c>
      <c r="EB45" s="51" t="s">
        <v>609</v>
      </c>
      <c r="EC45" s="51" t="s">
        <v>609</v>
      </c>
      <c r="ED45" s="51" t="s">
        <v>609</v>
      </c>
      <c r="EE45" s="51" t="s">
        <v>609</v>
      </c>
      <c r="EF45" s="51" t="s">
        <v>609</v>
      </c>
      <c r="EG45" s="51" t="s">
        <v>609</v>
      </c>
      <c r="EH45" s="51" t="s">
        <v>609</v>
      </c>
      <c r="EI45" s="51" t="s">
        <v>609</v>
      </c>
      <c r="EJ45" s="51" t="s">
        <v>609</v>
      </c>
      <c r="EK45" s="51" t="s">
        <v>609</v>
      </c>
      <c r="EL45" s="51" t="s">
        <v>609</v>
      </c>
      <c r="EM45" s="51" t="s">
        <v>609</v>
      </c>
      <c r="EN45" s="51" t="s">
        <v>609</v>
      </c>
      <c r="EO45" s="51" t="s">
        <v>609</v>
      </c>
      <c r="EP45" s="51" t="s">
        <v>609</v>
      </c>
      <c r="EQ45" s="51" t="s">
        <v>609</v>
      </c>
      <c r="ER45" s="51" t="s">
        <v>609</v>
      </c>
      <c r="ES45" s="51" t="s">
        <v>609</v>
      </c>
      <c r="ET45" s="51" t="s">
        <v>609</v>
      </c>
      <c r="EU45" s="51" t="s">
        <v>609</v>
      </c>
      <c r="EV45" s="51" t="s">
        <v>609</v>
      </c>
      <c r="EW45" s="51" t="s">
        <v>609</v>
      </c>
      <c r="EX45" s="51" t="s">
        <v>609</v>
      </c>
      <c r="EY45" s="51" t="s">
        <v>609</v>
      </c>
      <c r="EZ45" s="51" t="s">
        <v>609</v>
      </c>
      <c r="FA45" s="51" t="s">
        <v>609</v>
      </c>
      <c r="FB45" s="51" t="s">
        <v>609</v>
      </c>
      <c r="FC45" s="51" t="s">
        <v>609</v>
      </c>
      <c r="FD45" s="51" t="s">
        <v>609</v>
      </c>
      <c r="FE45" s="51" t="s">
        <v>609</v>
      </c>
      <c r="FF45" s="51" t="s">
        <v>609</v>
      </c>
      <c r="FG45" s="51" t="s">
        <v>609</v>
      </c>
      <c r="FH45" s="51" t="s">
        <v>609</v>
      </c>
      <c r="FI45" s="51" t="s">
        <v>609</v>
      </c>
      <c r="FJ45" s="51" t="s">
        <v>609</v>
      </c>
      <c r="FK45" s="51" t="s">
        <v>609</v>
      </c>
      <c r="FL45" s="51" t="s">
        <v>609</v>
      </c>
      <c r="FM45" s="51" t="s">
        <v>609</v>
      </c>
      <c r="FN45" s="51" t="s">
        <v>609</v>
      </c>
      <c r="FO45" s="51" t="s">
        <v>609</v>
      </c>
      <c r="FP45" s="51" t="s">
        <v>609</v>
      </c>
      <c r="FQ45" s="51" t="s">
        <v>609</v>
      </c>
      <c r="FR45" s="51" t="s">
        <v>609</v>
      </c>
      <c r="FS45" s="51" t="s">
        <v>609</v>
      </c>
      <c r="FT45" s="51" t="s">
        <v>609</v>
      </c>
      <c r="FU45" s="51" t="s">
        <v>609</v>
      </c>
      <c r="FV45" s="51" t="s">
        <v>609</v>
      </c>
      <c r="FW45" s="51" t="s">
        <v>609</v>
      </c>
      <c r="FX45" s="51" t="s">
        <v>609</v>
      </c>
      <c r="FY45" s="51" t="s">
        <v>609</v>
      </c>
      <c r="FZ45" s="51" t="s">
        <v>609</v>
      </c>
      <c r="GA45" s="51" t="s">
        <v>609</v>
      </c>
      <c r="GB45" s="51" t="s">
        <v>609</v>
      </c>
      <c r="GC45" s="51" t="s">
        <v>609</v>
      </c>
      <c r="GD45" s="51" t="s">
        <v>609</v>
      </c>
      <c r="GE45" s="51" t="s">
        <v>609</v>
      </c>
      <c r="GF45" s="51" t="s">
        <v>609</v>
      </c>
      <c r="GG45" s="51" t="s">
        <v>609</v>
      </c>
      <c r="GH45" s="51" t="s">
        <v>609</v>
      </c>
      <c r="GI45" s="51" t="s">
        <v>609</v>
      </c>
      <c r="GJ45" s="51" t="s">
        <v>609</v>
      </c>
      <c r="GK45" s="51" t="s">
        <v>609</v>
      </c>
      <c r="GL45" s="51" t="s">
        <v>609</v>
      </c>
      <c r="GM45" s="51" t="s">
        <v>609</v>
      </c>
      <c r="GN45" s="51" t="s">
        <v>609</v>
      </c>
      <c r="GO45" s="51" t="s">
        <v>609</v>
      </c>
      <c r="GP45" s="51" t="s">
        <v>609</v>
      </c>
      <c r="GQ45" s="51" t="s">
        <v>609</v>
      </c>
      <c r="GR45" s="51" t="s">
        <v>609</v>
      </c>
      <c r="GS45" s="51" t="s">
        <v>609</v>
      </c>
      <c r="GT45" s="51" t="s">
        <v>609</v>
      </c>
      <c r="GU45" s="51" t="s">
        <v>609</v>
      </c>
      <c r="GV45" s="51" t="s">
        <v>609</v>
      </c>
      <c r="GW45" s="51" t="s">
        <v>609</v>
      </c>
      <c r="GX45" s="51" t="s">
        <v>609</v>
      </c>
      <c r="GY45" s="51" t="s">
        <v>609</v>
      </c>
      <c r="GZ45" s="51" t="s">
        <v>609</v>
      </c>
      <c r="HA45" s="51" t="s">
        <v>609</v>
      </c>
      <c r="HB45" s="51" t="s">
        <v>609</v>
      </c>
      <c r="HC45" s="51" t="s">
        <v>609</v>
      </c>
      <c r="HD45" s="51" t="s">
        <v>609</v>
      </c>
      <c r="HE45" s="51" t="s">
        <v>609</v>
      </c>
      <c r="HF45" s="51" t="s">
        <v>609</v>
      </c>
      <c r="HG45" s="51" t="s">
        <v>609</v>
      </c>
      <c r="HH45" s="51" t="s">
        <v>609</v>
      </c>
      <c r="HI45" s="51" t="s">
        <v>609</v>
      </c>
      <c r="HJ45" s="51" t="s">
        <v>609</v>
      </c>
      <c r="HK45" s="51" t="s">
        <v>609</v>
      </c>
      <c r="HL45" s="51" t="s">
        <v>609</v>
      </c>
      <c r="HM45" s="51" t="s">
        <v>609</v>
      </c>
      <c r="HN45" s="51" t="s">
        <v>609</v>
      </c>
      <c r="HO45" s="51" t="s">
        <v>609</v>
      </c>
    </row>
    <row r="46" spans="1:223" x14ac:dyDescent="0.3">
      <c r="A46" s="11" t="s">
        <v>105</v>
      </c>
      <c r="B46" s="11" t="s">
        <v>1159</v>
      </c>
      <c r="C46" s="11" t="s">
        <v>642</v>
      </c>
      <c r="D46" s="11" t="s">
        <v>104</v>
      </c>
      <c r="E46" s="11" t="s">
        <v>1563</v>
      </c>
      <c r="F46" s="11" t="s">
        <v>751</v>
      </c>
      <c r="G46" s="11" t="s">
        <v>751</v>
      </c>
      <c r="H46" s="11" t="s">
        <v>2790</v>
      </c>
      <c r="I46" s="11" t="s">
        <v>3046</v>
      </c>
      <c r="J46" s="11"/>
      <c r="K46" s="11"/>
      <c r="L46" s="1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c r="BC46" s="51"/>
      <c r="BD46" s="51"/>
      <c r="BE46" s="51"/>
      <c r="BF46" s="51"/>
      <c r="BG46" s="51"/>
      <c r="BH46" s="51"/>
      <c r="BI46" s="51"/>
      <c r="BJ46" s="51"/>
      <c r="BK46" s="51"/>
      <c r="BL46" s="51"/>
      <c r="BM46" s="51"/>
      <c r="BN46" s="51"/>
      <c r="BO46" s="51"/>
      <c r="BP46" s="51"/>
      <c r="BQ46" s="51"/>
      <c r="BR46" s="51"/>
      <c r="BS46" s="51"/>
      <c r="BT46" s="51"/>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1"/>
      <c r="DE46" s="51"/>
      <c r="DF46" s="51"/>
      <c r="DG46" s="51"/>
      <c r="DH46" s="51"/>
      <c r="DI46" s="51"/>
      <c r="DJ46" s="51"/>
      <c r="DK46" s="51"/>
      <c r="DL46" s="51"/>
      <c r="DM46" s="51"/>
      <c r="DN46" s="51"/>
      <c r="DO46" s="51"/>
      <c r="DP46" s="51"/>
      <c r="DQ46" s="51"/>
      <c r="DR46" s="51"/>
      <c r="DS46" s="51"/>
      <c r="DT46" s="51"/>
      <c r="DU46" s="51"/>
      <c r="DV46" s="51"/>
      <c r="DW46" s="51"/>
      <c r="DX46" s="51"/>
      <c r="DY46" s="51"/>
      <c r="DZ46" s="51"/>
      <c r="EA46" s="51"/>
      <c r="EB46" s="51"/>
      <c r="EC46" s="51"/>
      <c r="ED46" s="51"/>
      <c r="EE46" s="51"/>
      <c r="EF46" s="51"/>
      <c r="EG46" s="51"/>
      <c r="EH46" s="51"/>
      <c r="EI46" s="51"/>
      <c r="EJ46" s="51"/>
      <c r="EK46" s="51"/>
      <c r="EL46" s="51"/>
      <c r="EM46" s="51"/>
      <c r="EN46" s="51"/>
      <c r="EO46" s="51"/>
      <c r="EP46" s="51"/>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row>
    <row r="47" spans="1:223" x14ac:dyDescent="0.3">
      <c r="A47" s="11" t="s">
        <v>105</v>
      </c>
      <c r="B47" s="11" t="s">
        <v>2382</v>
      </c>
      <c r="C47" s="11" t="s">
        <v>2383</v>
      </c>
      <c r="D47" s="11" t="s">
        <v>104</v>
      </c>
      <c r="E47" s="11" t="s">
        <v>1563</v>
      </c>
      <c r="F47" s="11" t="s">
        <v>1356</v>
      </c>
      <c r="G47" s="11" t="s">
        <v>1703</v>
      </c>
      <c r="H47" s="11" t="s">
        <v>2791</v>
      </c>
      <c r="I47" s="11" t="s">
        <v>3046</v>
      </c>
      <c r="K47" s="11"/>
      <c r="L47" s="11"/>
      <c r="N47" s="88"/>
      <c r="O47" s="88"/>
      <c r="P47" s="88"/>
      <c r="Q47" s="88"/>
      <c r="R47" s="88"/>
      <c r="S47" s="88"/>
      <c r="T47" s="88"/>
      <c r="U47" s="88"/>
      <c r="V47" s="88"/>
      <c r="W47" s="88"/>
      <c r="X47" s="88"/>
      <c r="Y47" s="88"/>
      <c r="Z47" s="88"/>
      <c r="AA47" s="88"/>
      <c r="AB47" s="88"/>
      <c r="AC47" s="88"/>
      <c r="AD47" s="88"/>
      <c r="AE47" s="88"/>
      <c r="AF47" s="88"/>
      <c r="AG47" s="88"/>
      <c r="AH47" s="88"/>
      <c r="AI47" s="88"/>
      <c r="AJ47" s="88"/>
      <c r="AK47" s="88"/>
      <c r="AL47" s="88"/>
      <c r="AM47" s="88"/>
      <c r="AN47" s="88"/>
      <c r="AO47" s="88"/>
      <c r="AP47" s="88"/>
      <c r="AQ47" s="88"/>
      <c r="AR47" s="88"/>
      <c r="AS47" s="88"/>
      <c r="AT47" s="88"/>
      <c r="AU47" s="88"/>
      <c r="AV47" s="88"/>
      <c r="AW47" s="88"/>
      <c r="AX47" s="88"/>
      <c r="AY47" s="88"/>
      <c r="AZ47" s="88"/>
      <c r="BA47" s="88"/>
      <c r="BB47" s="88"/>
      <c r="BC47" s="88"/>
      <c r="BD47" s="88"/>
      <c r="BE47" s="88"/>
      <c r="BF47" s="88"/>
      <c r="BG47" s="88"/>
      <c r="BH47" s="88"/>
      <c r="BI47" s="88"/>
      <c r="BJ47" s="88"/>
      <c r="BK47" s="88"/>
      <c r="BL47" s="88"/>
      <c r="BM47" s="88"/>
      <c r="BN47" s="88"/>
      <c r="BO47" s="88"/>
      <c r="BP47" s="88"/>
      <c r="BQ47" s="88"/>
      <c r="BR47" s="88"/>
      <c r="BS47" s="88"/>
      <c r="BT47" s="88"/>
      <c r="BU47" s="88"/>
      <c r="BV47" s="88"/>
      <c r="BW47" s="88"/>
      <c r="BX47" s="88"/>
      <c r="BY47" s="88"/>
      <c r="BZ47" s="88"/>
      <c r="CA47" s="88"/>
      <c r="CB47" s="88"/>
      <c r="CC47" s="88"/>
      <c r="CD47" s="88"/>
      <c r="CE47" s="88"/>
      <c r="CF47" s="88"/>
      <c r="CG47" s="88"/>
      <c r="CH47" s="88"/>
      <c r="CI47" s="88"/>
      <c r="CJ47" s="88"/>
      <c r="CK47" s="88"/>
      <c r="CL47" s="88"/>
      <c r="CM47" s="88"/>
      <c r="CN47" s="88"/>
      <c r="CO47" s="88"/>
      <c r="CP47" s="88"/>
      <c r="CQ47" s="88"/>
      <c r="CR47" s="88"/>
      <c r="CS47" s="88"/>
      <c r="CT47" s="88"/>
      <c r="CU47" s="88"/>
      <c r="CV47" s="88"/>
      <c r="CW47" s="88"/>
      <c r="CX47" s="88"/>
      <c r="CY47" s="88"/>
      <c r="CZ47" s="88"/>
      <c r="DA47" s="88"/>
      <c r="DB47" s="88"/>
      <c r="DC47" s="88"/>
      <c r="DD47" s="88"/>
      <c r="DE47" s="88"/>
      <c r="DF47" s="88"/>
      <c r="DG47" s="88"/>
      <c r="DH47" s="88"/>
      <c r="DI47" s="88"/>
      <c r="DJ47" s="88"/>
      <c r="DK47" s="88"/>
      <c r="DL47" s="88"/>
      <c r="DM47" s="88"/>
      <c r="DN47" s="88"/>
      <c r="DO47" s="88"/>
      <c r="DP47" s="88"/>
      <c r="DQ47" s="88"/>
      <c r="DR47" s="88"/>
      <c r="DS47" s="88"/>
      <c r="DT47" s="88"/>
      <c r="DU47" s="88"/>
      <c r="DV47" s="88"/>
      <c r="DW47" s="88"/>
      <c r="DX47" s="88"/>
      <c r="DY47" s="88"/>
      <c r="DZ47" s="88"/>
      <c r="EA47" s="88"/>
      <c r="EB47" s="88"/>
      <c r="EC47" s="88"/>
      <c r="ED47" s="88"/>
      <c r="EE47" s="88"/>
      <c r="EF47" s="88"/>
      <c r="EG47" s="88"/>
      <c r="EH47" s="88"/>
      <c r="EI47" s="88"/>
      <c r="EJ47" s="88"/>
      <c r="EK47" s="88"/>
      <c r="EL47" s="88"/>
      <c r="EM47" s="88"/>
      <c r="EN47" s="88"/>
      <c r="EO47" s="88"/>
      <c r="EP47" s="88"/>
      <c r="EQ47" s="88"/>
      <c r="ER47" s="88"/>
      <c r="ES47" s="88"/>
      <c r="ET47" s="88"/>
      <c r="EU47" s="88"/>
      <c r="EV47" s="88"/>
      <c r="EW47" s="88"/>
      <c r="EX47" s="88"/>
      <c r="EY47" s="88"/>
      <c r="EZ47" s="88"/>
      <c r="FA47" s="88"/>
      <c r="FB47" s="88"/>
      <c r="FC47" s="88"/>
      <c r="FD47" s="88"/>
      <c r="FE47" s="88"/>
      <c r="FF47" s="88"/>
      <c r="FG47" s="88"/>
      <c r="FH47" s="88"/>
      <c r="FI47" s="88"/>
      <c r="FJ47" s="88"/>
      <c r="FK47" s="88"/>
      <c r="FL47" s="88"/>
      <c r="FM47" s="88"/>
      <c r="FN47" s="88"/>
      <c r="FO47" s="88"/>
      <c r="FP47" s="88"/>
      <c r="FQ47" s="88"/>
      <c r="FR47" s="88"/>
      <c r="FS47" s="88"/>
      <c r="FT47" s="88"/>
      <c r="FU47" s="88"/>
      <c r="FV47" s="88"/>
      <c r="FW47" s="88"/>
      <c r="FX47" s="88"/>
      <c r="FY47" s="88"/>
      <c r="FZ47" s="88"/>
      <c r="GA47" s="88"/>
      <c r="GB47" s="88"/>
      <c r="GC47" s="88"/>
      <c r="GD47" s="88"/>
      <c r="GE47" s="88"/>
      <c r="GF47" s="88"/>
      <c r="GG47" s="88"/>
      <c r="GH47" s="88"/>
      <c r="GI47" s="88"/>
      <c r="GJ47" s="88"/>
      <c r="GK47" s="88"/>
      <c r="GL47" s="88"/>
      <c r="GM47" s="88"/>
      <c r="GN47" s="88"/>
      <c r="GO47" s="88"/>
      <c r="GP47" s="88"/>
      <c r="GQ47" s="88"/>
      <c r="GR47" s="88"/>
      <c r="GS47" s="88"/>
      <c r="GT47" s="88"/>
      <c r="GU47" s="88"/>
      <c r="GV47" s="88"/>
      <c r="GW47" s="88"/>
      <c r="GX47" s="88"/>
      <c r="GY47" s="88"/>
      <c r="GZ47" s="88"/>
      <c r="HA47" s="88"/>
      <c r="HB47" s="88"/>
      <c r="HC47" s="88"/>
      <c r="HD47" s="88"/>
      <c r="HE47" s="88"/>
      <c r="HF47" s="88"/>
      <c r="HG47" s="88"/>
      <c r="HH47" s="88"/>
      <c r="HI47" s="88"/>
      <c r="HJ47" s="88"/>
      <c r="HK47" s="88"/>
      <c r="HL47" s="88"/>
      <c r="HM47" s="88"/>
      <c r="HN47" s="88"/>
      <c r="HO47" s="88"/>
    </row>
    <row r="48" spans="1:223" x14ac:dyDescent="0.3">
      <c r="A48" s="11" t="s">
        <v>105</v>
      </c>
      <c r="B48" s="11" t="s">
        <v>2495</v>
      </c>
      <c r="C48" s="11" t="s">
        <v>2496</v>
      </c>
      <c r="D48" s="11" t="s">
        <v>104</v>
      </c>
      <c r="E48" s="11" t="s">
        <v>1563</v>
      </c>
      <c r="F48" s="11" t="s">
        <v>1357</v>
      </c>
      <c r="G48" s="11" t="s">
        <v>2495</v>
      </c>
      <c r="H48" s="11" t="s">
        <v>2791</v>
      </c>
      <c r="I48" s="11" t="s">
        <v>3046</v>
      </c>
      <c r="J48" s="11"/>
      <c r="K48" s="11"/>
      <c r="L48" s="1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51"/>
      <c r="AZ48" s="51"/>
      <c r="BA48" s="51"/>
      <c r="BB48" s="51"/>
      <c r="BC48" s="51"/>
      <c r="BD48" s="51"/>
      <c r="BE48" s="51"/>
      <c r="BF48" s="51"/>
      <c r="BG48" s="51"/>
      <c r="BH48" s="51"/>
      <c r="BI48" s="51"/>
      <c r="BJ48" s="51"/>
      <c r="BK48" s="51"/>
      <c r="BL48" s="51"/>
      <c r="BM48" s="51"/>
      <c r="BN48" s="51"/>
      <c r="BO48" s="51"/>
      <c r="BP48" s="51"/>
      <c r="BQ48" s="51"/>
      <c r="BR48" s="51"/>
      <c r="BS48" s="51"/>
      <c r="BT48" s="51"/>
      <c r="BU48" s="51"/>
      <c r="BV48" s="51"/>
      <c r="BW48" s="51"/>
      <c r="BX48" s="51"/>
      <c r="BY48" s="51"/>
      <c r="BZ48" s="51"/>
      <c r="CA48" s="51"/>
      <c r="CB48" s="51"/>
      <c r="CC48" s="51"/>
      <c r="CD48" s="51"/>
      <c r="CE48" s="51"/>
      <c r="CF48" s="51"/>
      <c r="CG48" s="51"/>
      <c r="CH48" s="51"/>
      <c r="CI48" s="51"/>
      <c r="CJ48" s="51"/>
      <c r="CK48" s="51"/>
      <c r="CL48" s="51"/>
      <c r="CM48" s="51"/>
      <c r="CN48" s="51"/>
      <c r="CO48" s="51"/>
      <c r="CP48" s="51"/>
      <c r="CQ48" s="51"/>
      <c r="CR48" s="51"/>
      <c r="CS48" s="51"/>
      <c r="CT48" s="51"/>
      <c r="CU48" s="51"/>
      <c r="CV48" s="51"/>
      <c r="CW48" s="51"/>
      <c r="CX48" s="51"/>
      <c r="CY48" s="51"/>
      <c r="CZ48" s="51"/>
      <c r="DA48" s="51"/>
      <c r="DB48" s="51"/>
      <c r="DC48" s="51"/>
      <c r="DD48" s="51"/>
      <c r="DE48" s="51"/>
      <c r="DF48" s="51"/>
      <c r="DG48" s="51"/>
      <c r="DH48" s="51"/>
      <c r="DI48" s="51"/>
      <c r="DJ48" s="51"/>
      <c r="DK48" s="51"/>
      <c r="DL48" s="51"/>
      <c r="DM48" s="51"/>
      <c r="DN48" s="51"/>
      <c r="DO48" s="51"/>
      <c r="DP48" s="51"/>
      <c r="DQ48" s="51"/>
      <c r="DR48" s="51"/>
      <c r="DS48" s="51"/>
      <c r="DT48" s="51"/>
      <c r="DU48" s="51"/>
      <c r="DV48" s="51"/>
      <c r="DW48" s="51"/>
      <c r="DX48" s="51"/>
      <c r="DY48" s="51"/>
      <c r="DZ48" s="51"/>
      <c r="EA48" s="51"/>
      <c r="EB48" s="51"/>
      <c r="EC48" s="51"/>
      <c r="ED48" s="51"/>
      <c r="EE48" s="51"/>
      <c r="EF48" s="51"/>
      <c r="EG48" s="51"/>
      <c r="EH48" s="51"/>
      <c r="EI48" s="51"/>
      <c r="EJ48" s="51"/>
      <c r="EK48" s="51"/>
      <c r="EL48" s="51"/>
      <c r="EM48" s="51"/>
      <c r="EN48" s="51"/>
      <c r="EO48" s="51"/>
      <c r="EP48" s="51"/>
      <c r="EQ48" s="51"/>
      <c r="ER48" s="51"/>
      <c r="ES48" s="51"/>
      <c r="ET48" s="51"/>
      <c r="EU48" s="51"/>
      <c r="EV48" s="51"/>
      <c r="EW48" s="51"/>
      <c r="EX48" s="51"/>
      <c r="EY48" s="51"/>
      <c r="EZ48" s="51"/>
      <c r="FA48" s="51"/>
      <c r="FB48" s="51"/>
      <c r="FC48" s="51"/>
      <c r="FD48" s="51"/>
      <c r="FE48" s="51"/>
      <c r="FF48" s="51"/>
      <c r="FG48" s="51"/>
      <c r="FH48" s="51"/>
      <c r="FI48" s="51"/>
      <c r="FJ48" s="51"/>
      <c r="FK48" s="51"/>
      <c r="FL48" s="51"/>
      <c r="FM48" s="51"/>
      <c r="FN48" s="51"/>
      <c r="FO48" s="51"/>
      <c r="FP48" s="51"/>
      <c r="FQ48" s="51"/>
      <c r="FR48" s="51"/>
      <c r="FS48" s="51"/>
      <c r="FT48" s="51"/>
      <c r="FU48" s="51"/>
      <c r="FV48" s="51"/>
      <c r="FW48" s="51"/>
      <c r="FX48" s="51"/>
      <c r="FY48" s="51"/>
      <c r="FZ48" s="51"/>
      <c r="GA48" s="51"/>
      <c r="GB48" s="51"/>
      <c r="GC48" s="51"/>
      <c r="GD48" s="51"/>
      <c r="GE48" s="51"/>
      <c r="GF48" s="51"/>
      <c r="GG48" s="51"/>
      <c r="GH48" s="51"/>
      <c r="GI48" s="51"/>
      <c r="GJ48" s="51"/>
      <c r="GK48" s="51"/>
      <c r="GL48" s="51"/>
      <c r="GM48" s="51"/>
      <c r="GN48" s="51"/>
      <c r="GO48" s="51"/>
      <c r="GP48" s="51"/>
      <c r="GQ48" s="51"/>
      <c r="GR48" s="51"/>
      <c r="GS48" s="51"/>
      <c r="GT48" s="51"/>
      <c r="GU48" s="51"/>
      <c r="GV48" s="51"/>
      <c r="GW48" s="51"/>
      <c r="GX48" s="51"/>
      <c r="GY48" s="51"/>
      <c r="GZ48" s="51"/>
      <c r="HA48" s="51"/>
      <c r="HB48" s="51"/>
      <c r="HC48" s="51"/>
      <c r="HD48" s="51"/>
      <c r="HE48" s="51"/>
      <c r="HF48" s="51"/>
      <c r="HG48" s="51"/>
      <c r="HH48" s="51"/>
      <c r="HI48" s="51"/>
      <c r="HJ48" s="51"/>
      <c r="HK48" s="51"/>
      <c r="HL48" s="51"/>
      <c r="HM48" s="51"/>
      <c r="HN48" s="51"/>
      <c r="HO48" s="51"/>
    </row>
    <row r="49" spans="1:223" x14ac:dyDescent="0.3">
      <c r="A49" s="11" t="s">
        <v>105</v>
      </c>
      <c r="B49" s="11" t="s">
        <v>3871</v>
      </c>
      <c r="C49" s="11" t="s">
        <v>3877</v>
      </c>
      <c r="D49" s="11" t="s">
        <v>104</v>
      </c>
      <c r="E49" s="11" t="s">
        <v>1563</v>
      </c>
      <c r="F49" s="11" t="s">
        <v>710</v>
      </c>
      <c r="G49" s="11" t="s">
        <v>3883</v>
      </c>
      <c r="H49" s="11" t="s">
        <v>2791</v>
      </c>
      <c r="I49" s="11" t="s">
        <v>3046</v>
      </c>
      <c r="J49" s="256"/>
      <c r="K49" s="11"/>
      <c r="L49" s="11"/>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c r="BC49" s="54"/>
      <c r="BD49" s="54"/>
      <c r="BE49" s="54"/>
      <c r="BF49" s="54"/>
      <c r="BG49" s="54"/>
      <c r="BH49" s="54"/>
      <c r="BI49" s="54"/>
      <c r="BJ49" s="54"/>
      <c r="BK49" s="54"/>
      <c r="BL49" s="54"/>
      <c r="BM49" s="54"/>
      <c r="BN49" s="54"/>
      <c r="BO49" s="54"/>
      <c r="BP49" s="54"/>
      <c r="BQ49" s="54"/>
      <c r="BR49" s="54"/>
      <c r="BS49" s="54"/>
      <c r="BT49" s="54"/>
      <c r="BU49" s="54"/>
      <c r="BV49" s="54"/>
      <c r="BW49" s="54"/>
      <c r="BX49" s="54"/>
      <c r="BY49" s="54"/>
      <c r="BZ49" s="54"/>
      <c r="CA49" s="54"/>
      <c r="CB49" s="54"/>
      <c r="CC49" s="54"/>
      <c r="CD49" s="54"/>
      <c r="CE49" s="54"/>
      <c r="CF49" s="54"/>
      <c r="CG49" s="54"/>
      <c r="CH49" s="54"/>
      <c r="CI49" s="54"/>
      <c r="CJ49" s="54"/>
      <c r="CK49" s="54"/>
      <c r="CL49" s="54"/>
      <c r="CM49" s="54"/>
      <c r="CN49" s="54"/>
      <c r="CO49" s="54"/>
      <c r="CP49" s="54"/>
      <c r="CQ49" s="54"/>
      <c r="CR49" s="54"/>
      <c r="CS49" s="54"/>
      <c r="CT49" s="54"/>
      <c r="CU49" s="54"/>
      <c r="CV49" s="54"/>
      <c r="CW49" s="54"/>
      <c r="CX49" s="54"/>
      <c r="CY49" s="54"/>
      <c r="CZ49" s="54"/>
      <c r="DA49" s="54"/>
      <c r="DB49" s="54"/>
      <c r="DC49" s="54"/>
      <c r="DD49" s="54"/>
      <c r="DE49" s="54"/>
      <c r="DF49" s="54"/>
      <c r="DG49" s="54"/>
      <c r="DH49" s="54"/>
      <c r="DI49" s="54"/>
      <c r="DJ49" s="54"/>
      <c r="DK49" s="54"/>
      <c r="DL49" s="54"/>
      <c r="DM49" s="54"/>
      <c r="DN49" s="54"/>
      <c r="DO49" s="54"/>
      <c r="DP49" s="54"/>
      <c r="DQ49" s="54"/>
      <c r="DR49" s="54"/>
      <c r="DS49" s="54"/>
      <c r="DT49" s="54"/>
      <c r="DU49" s="54"/>
      <c r="DV49" s="54"/>
      <c r="DW49" s="54"/>
      <c r="DX49" s="54"/>
      <c r="DY49" s="54"/>
      <c r="DZ49" s="54"/>
      <c r="EA49" s="54"/>
      <c r="EB49" s="54"/>
      <c r="EC49" s="54"/>
      <c r="ED49" s="54"/>
      <c r="EE49" s="54"/>
      <c r="EF49" s="54"/>
      <c r="EG49" s="54"/>
      <c r="EH49" s="54"/>
      <c r="EI49" s="54"/>
      <c r="EJ49" s="54"/>
      <c r="EK49" s="54"/>
      <c r="EL49" s="54"/>
      <c r="EM49" s="54"/>
      <c r="EN49" s="54"/>
      <c r="EO49" s="54"/>
      <c r="EP49" s="54"/>
      <c r="EQ49" s="54"/>
      <c r="ER49" s="54"/>
      <c r="ES49" s="54"/>
      <c r="ET49" s="54"/>
      <c r="EU49" s="54"/>
      <c r="EV49" s="54"/>
      <c r="EW49" s="54"/>
      <c r="EX49" s="54"/>
      <c r="EY49" s="54"/>
      <c r="EZ49" s="54"/>
      <c r="FA49" s="54"/>
      <c r="FB49" s="54"/>
      <c r="FC49" s="54"/>
      <c r="FD49" s="54"/>
      <c r="FE49" s="54"/>
      <c r="FF49" s="54"/>
      <c r="FG49" s="54"/>
      <c r="FH49" s="54"/>
      <c r="FI49" s="54"/>
      <c r="FJ49" s="54"/>
      <c r="FK49" s="54"/>
      <c r="FL49" s="54"/>
      <c r="FM49" s="54"/>
      <c r="FN49" s="54"/>
      <c r="FO49" s="54"/>
      <c r="FP49" s="54"/>
      <c r="FQ49" s="54"/>
      <c r="FR49" s="54"/>
      <c r="FS49" s="54"/>
      <c r="FT49" s="54"/>
      <c r="FU49" s="54"/>
      <c r="FV49" s="54"/>
      <c r="FW49" s="54"/>
      <c r="FX49" s="54"/>
      <c r="FY49" s="54"/>
      <c r="FZ49" s="54"/>
      <c r="GA49" s="54"/>
      <c r="GB49" s="54"/>
      <c r="GC49" s="54"/>
      <c r="GD49" s="54"/>
      <c r="GE49" s="54"/>
      <c r="GF49" s="54"/>
      <c r="GG49" s="54"/>
      <c r="GH49" s="54"/>
      <c r="GI49" s="54"/>
      <c r="GJ49" s="54"/>
      <c r="GK49" s="54"/>
      <c r="GL49" s="54"/>
      <c r="GM49" s="54"/>
      <c r="GN49" s="54"/>
      <c r="GO49" s="54"/>
      <c r="GP49" s="54"/>
      <c r="GQ49" s="54"/>
      <c r="GR49" s="54"/>
      <c r="GS49" s="54"/>
      <c r="GT49" s="54"/>
      <c r="GU49" s="54"/>
      <c r="GV49" s="54"/>
      <c r="GW49" s="54"/>
      <c r="GX49" s="54"/>
      <c r="GY49" s="54"/>
      <c r="GZ49" s="54"/>
      <c r="HA49" s="54"/>
      <c r="HB49" s="54"/>
      <c r="HC49" s="54"/>
      <c r="HD49" s="54"/>
      <c r="HE49" s="54"/>
      <c r="HF49" s="54"/>
      <c r="HG49" s="54"/>
      <c r="HH49" s="54"/>
      <c r="HI49" s="54"/>
      <c r="HJ49" s="54"/>
      <c r="HK49" s="54"/>
      <c r="HL49" s="54"/>
      <c r="HM49" s="54"/>
      <c r="HN49" s="54"/>
      <c r="HO49" s="54"/>
    </row>
    <row r="50" spans="1:223" x14ac:dyDescent="0.3">
      <c r="A50" s="11" t="s">
        <v>123</v>
      </c>
      <c r="B50" s="11" t="s">
        <v>852</v>
      </c>
      <c r="C50" s="11" t="s">
        <v>748</v>
      </c>
      <c r="D50" s="11" t="s">
        <v>122</v>
      </c>
      <c r="E50" s="11" t="s">
        <v>1564</v>
      </c>
      <c r="F50" s="11" t="s">
        <v>1357</v>
      </c>
      <c r="G50" s="11" t="s">
        <v>1462</v>
      </c>
      <c r="H50" s="11" t="s">
        <v>2790</v>
      </c>
      <c r="I50" s="11" t="s">
        <v>3046</v>
      </c>
      <c r="J50" s="11"/>
      <c r="K50" s="11"/>
      <c r="L50" s="1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51"/>
      <c r="AW50" s="51"/>
      <c r="AX50" s="51"/>
      <c r="AY50" s="51"/>
      <c r="AZ50" s="51"/>
      <c r="BA50" s="51"/>
      <c r="BB50" s="51"/>
      <c r="BC50" s="51"/>
      <c r="BD50" s="51"/>
      <c r="BE50" s="51"/>
      <c r="BF50" s="51"/>
      <c r="BG50" s="51"/>
      <c r="BH50" s="51"/>
      <c r="BI50" s="51"/>
      <c r="BJ50" s="51"/>
      <c r="BK50" s="51"/>
      <c r="BL50" s="51"/>
      <c r="BM50" s="51"/>
      <c r="BN50" s="51"/>
      <c r="BO50" s="51"/>
      <c r="BP50" s="51"/>
      <c r="BQ50" s="51"/>
      <c r="BR50" s="51"/>
      <c r="BS50" s="51"/>
      <c r="BT50" s="51"/>
      <c r="BU50" s="51"/>
      <c r="BV50" s="51"/>
      <c r="BW50" s="51"/>
      <c r="BX50" s="51"/>
      <c r="BY50" s="51"/>
      <c r="BZ50" s="51"/>
      <c r="CA50" s="51"/>
      <c r="CB50" s="51"/>
      <c r="CC50" s="51"/>
      <c r="CD50" s="51"/>
      <c r="CE50" s="51"/>
      <c r="CF50" s="51"/>
      <c r="CG50" s="51"/>
      <c r="CH50" s="51"/>
      <c r="CI50" s="51"/>
      <c r="CJ50" s="51"/>
      <c r="CK50" s="51"/>
      <c r="CL50" s="51"/>
      <c r="CM50" s="51"/>
      <c r="CN50" s="51"/>
      <c r="CO50" s="51"/>
      <c r="CP50" s="51"/>
      <c r="CQ50" s="51"/>
      <c r="CR50" s="51"/>
      <c r="CS50" s="51"/>
      <c r="CT50" s="51"/>
      <c r="CU50" s="51"/>
      <c r="CV50" s="51"/>
      <c r="CW50" s="51"/>
      <c r="CX50" s="51"/>
      <c r="CY50" s="51"/>
      <c r="CZ50" s="51"/>
      <c r="DA50" s="51"/>
      <c r="DB50" s="51"/>
      <c r="DC50" s="51"/>
      <c r="DD50" s="51"/>
      <c r="DE50" s="51"/>
      <c r="DF50" s="51"/>
      <c r="DG50" s="51"/>
      <c r="DH50" s="51"/>
      <c r="DI50" s="51"/>
      <c r="DJ50" s="51"/>
      <c r="DK50" s="51"/>
      <c r="DL50" s="51"/>
      <c r="DM50" s="51"/>
      <c r="DN50" s="51"/>
      <c r="DO50" s="51"/>
      <c r="DP50" s="51"/>
      <c r="DQ50" s="51"/>
      <c r="DR50" s="51"/>
      <c r="DS50" s="51"/>
      <c r="DT50" s="51"/>
      <c r="DU50" s="51"/>
      <c r="DV50" s="51"/>
      <c r="DW50" s="51"/>
      <c r="DX50" s="51"/>
      <c r="DY50" s="51"/>
      <c r="DZ50" s="51"/>
      <c r="EA50" s="51"/>
      <c r="EB50" s="51"/>
      <c r="EC50" s="51"/>
      <c r="ED50" s="51"/>
      <c r="EE50" s="51"/>
      <c r="EF50" s="51"/>
      <c r="EG50" s="51"/>
      <c r="EH50" s="51"/>
      <c r="EI50" s="51"/>
      <c r="EJ50" s="51"/>
      <c r="EK50" s="51"/>
      <c r="EL50" s="51"/>
      <c r="EM50" s="51"/>
      <c r="EN50" s="51"/>
      <c r="EO50" s="51"/>
      <c r="EP50" s="51"/>
      <c r="EQ50" s="51"/>
      <c r="ER50" s="51"/>
      <c r="ES50" s="51"/>
      <c r="ET50" s="51"/>
      <c r="EU50" s="51"/>
      <c r="EV50" s="51"/>
      <c r="EW50" s="51"/>
      <c r="EX50" s="51"/>
      <c r="EY50" s="51"/>
      <c r="EZ50" s="51"/>
      <c r="FA50" s="51"/>
      <c r="FB50" s="51"/>
      <c r="FC50" s="51"/>
      <c r="FD50" s="51"/>
      <c r="FE50" s="51"/>
      <c r="FF50" s="51"/>
      <c r="FG50" s="51"/>
      <c r="FH50" s="51"/>
      <c r="FI50" s="51"/>
      <c r="FJ50" s="51"/>
      <c r="FK50" s="51"/>
      <c r="FL50" s="51"/>
      <c r="FM50" s="51"/>
      <c r="FN50" s="51"/>
      <c r="FO50" s="51"/>
      <c r="FP50" s="51"/>
      <c r="FQ50" s="51"/>
      <c r="FR50" s="51"/>
      <c r="FS50" s="51"/>
      <c r="FT50" s="51"/>
      <c r="FU50" s="51"/>
      <c r="FV50" s="51"/>
      <c r="FW50" s="51"/>
      <c r="FX50" s="51"/>
      <c r="FY50" s="51"/>
      <c r="FZ50" s="51"/>
      <c r="GA50" s="51"/>
      <c r="GB50" s="51"/>
      <c r="GC50" s="51"/>
      <c r="GD50" s="51"/>
      <c r="GE50" s="51"/>
      <c r="GF50" s="51"/>
      <c r="GG50" s="51"/>
      <c r="GH50" s="51"/>
      <c r="GI50" s="51"/>
      <c r="GJ50" s="51"/>
      <c r="GK50" s="51"/>
      <c r="GL50" s="51"/>
      <c r="GM50" s="51"/>
      <c r="GN50" s="51"/>
      <c r="GO50" s="51"/>
      <c r="GP50" s="51"/>
      <c r="GQ50" s="51"/>
      <c r="GR50" s="51"/>
      <c r="GS50" s="51"/>
      <c r="GT50" s="51"/>
      <c r="GU50" s="51"/>
      <c r="GV50" s="51"/>
      <c r="GW50" s="51"/>
      <c r="GX50" s="51"/>
      <c r="GY50" s="51"/>
      <c r="GZ50" s="51"/>
      <c r="HA50" s="51"/>
      <c r="HB50" s="51"/>
      <c r="HC50" s="51"/>
      <c r="HD50" s="51"/>
      <c r="HE50" s="51"/>
      <c r="HF50" s="51"/>
      <c r="HG50" s="51"/>
      <c r="HH50" s="51"/>
      <c r="HI50" s="51"/>
      <c r="HJ50" s="51"/>
      <c r="HK50" s="51"/>
      <c r="HL50" s="51"/>
      <c r="HM50" s="51"/>
      <c r="HN50" s="51"/>
      <c r="HO50" s="51"/>
    </row>
    <row r="51" spans="1:223" x14ac:dyDescent="0.3">
      <c r="A51" s="11" t="s">
        <v>127</v>
      </c>
      <c r="B51" s="11" t="s">
        <v>1160</v>
      </c>
      <c r="C51" s="11" t="s">
        <v>1773</v>
      </c>
      <c r="D51" s="11" t="s">
        <v>126</v>
      </c>
      <c r="E51" s="11" t="s">
        <v>1565</v>
      </c>
      <c r="F51" s="11" t="s">
        <v>751</v>
      </c>
      <c r="G51" s="11" t="s">
        <v>751</v>
      </c>
      <c r="H51" s="11" t="s">
        <v>2790</v>
      </c>
      <c r="I51" s="11" t="s">
        <v>3046</v>
      </c>
      <c r="K51" s="11"/>
      <c r="L51" s="11"/>
      <c r="N51" s="88"/>
      <c r="O51" s="88"/>
      <c r="P51" s="88"/>
      <c r="Q51" s="88"/>
      <c r="R51" s="88"/>
      <c r="S51" s="88"/>
      <c r="T51" s="88"/>
      <c r="U51" s="88"/>
      <c r="V51" s="88"/>
      <c r="W51" s="88"/>
      <c r="X51" s="88"/>
      <c r="Y51" s="88"/>
      <c r="Z51" s="88"/>
      <c r="AA51" s="88"/>
      <c r="AB51" s="88"/>
      <c r="AC51" s="88"/>
      <c r="AD51" s="88"/>
      <c r="AE51" s="88"/>
      <c r="AF51" s="88"/>
      <c r="AG51" s="88"/>
      <c r="AH51" s="88"/>
      <c r="AI51" s="88"/>
      <c r="AJ51" s="88"/>
      <c r="AK51" s="88"/>
      <c r="AL51" s="88"/>
      <c r="AM51" s="88"/>
      <c r="AN51" s="88"/>
      <c r="AO51" s="88"/>
      <c r="AP51" s="88"/>
      <c r="AQ51" s="88"/>
      <c r="AR51" s="88"/>
      <c r="AS51" s="88"/>
      <c r="AT51" s="88"/>
      <c r="AU51" s="88"/>
      <c r="AV51" s="88"/>
      <c r="AW51" s="88"/>
      <c r="AX51" s="88"/>
      <c r="AY51" s="88"/>
      <c r="AZ51" s="88"/>
      <c r="BA51" s="88"/>
      <c r="BB51" s="88"/>
      <c r="BC51" s="88"/>
      <c r="BD51" s="88"/>
      <c r="BE51" s="88"/>
      <c r="BF51" s="88"/>
      <c r="BG51" s="88"/>
      <c r="BH51" s="88"/>
      <c r="BI51" s="88"/>
      <c r="BJ51" s="88"/>
      <c r="BK51" s="88"/>
      <c r="BL51" s="88"/>
      <c r="BM51" s="88"/>
      <c r="BN51" s="88"/>
      <c r="BO51" s="88"/>
      <c r="BP51" s="88"/>
      <c r="BQ51" s="88"/>
      <c r="BR51" s="88"/>
      <c r="BS51" s="88"/>
      <c r="BT51" s="88"/>
      <c r="BU51" s="88"/>
      <c r="BV51" s="88"/>
      <c r="BW51" s="88"/>
      <c r="BX51" s="88"/>
      <c r="BY51" s="88"/>
      <c r="BZ51" s="88"/>
      <c r="CA51" s="88"/>
      <c r="CB51" s="88"/>
      <c r="CC51" s="88"/>
      <c r="CD51" s="88"/>
      <c r="CE51" s="88"/>
      <c r="CF51" s="88"/>
      <c r="CG51" s="88"/>
      <c r="CH51" s="88"/>
      <c r="CI51" s="88"/>
      <c r="CJ51" s="88"/>
      <c r="CK51" s="88"/>
      <c r="CL51" s="88"/>
      <c r="CM51" s="88"/>
      <c r="CN51" s="88"/>
      <c r="CO51" s="88"/>
      <c r="CP51" s="88"/>
      <c r="CQ51" s="88"/>
      <c r="CR51" s="88"/>
      <c r="CS51" s="88"/>
      <c r="CT51" s="88"/>
      <c r="CU51" s="88"/>
      <c r="CV51" s="88"/>
      <c r="CW51" s="88"/>
      <c r="CX51" s="88"/>
      <c r="CY51" s="88"/>
      <c r="CZ51" s="88"/>
      <c r="DA51" s="88"/>
      <c r="DB51" s="88"/>
      <c r="DC51" s="88"/>
      <c r="DD51" s="88"/>
      <c r="DE51" s="88"/>
      <c r="DF51" s="88"/>
      <c r="DG51" s="88"/>
      <c r="DH51" s="88"/>
      <c r="DI51" s="88"/>
      <c r="DJ51" s="88"/>
      <c r="DK51" s="88"/>
      <c r="DL51" s="88"/>
      <c r="DM51" s="88"/>
      <c r="DN51" s="88"/>
      <c r="DO51" s="88"/>
      <c r="DP51" s="88"/>
      <c r="DQ51" s="88"/>
      <c r="DR51" s="88"/>
      <c r="DS51" s="88"/>
      <c r="DT51" s="88"/>
      <c r="DU51" s="88"/>
      <c r="DV51" s="88"/>
      <c r="DW51" s="88"/>
      <c r="DX51" s="88"/>
      <c r="DY51" s="88"/>
      <c r="DZ51" s="88"/>
      <c r="EA51" s="88"/>
      <c r="EB51" s="88"/>
      <c r="EC51" s="88"/>
      <c r="ED51" s="88"/>
      <c r="EE51" s="88"/>
      <c r="EF51" s="88"/>
      <c r="EG51" s="88"/>
      <c r="EH51" s="88"/>
      <c r="EI51" s="88"/>
      <c r="EJ51" s="88"/>
      <c r="EK51" s="88"/>
      <c r="EL51" s="88"/>
      <c r="EM51" s="88"/>
      <c r="EN51" s="88"/>
      <c r="EO51" s="88"/>
      <c r="EP51" s="88"/>
      <c r="EQ51" s="88"/>
      <c r="ER51" s="88"/>
      <c r="ES51" s="88"/>
      <c r="ET51" s="88"/>
      <c r="EU51" s="88"/>
      <c r="EV51" s="88"/>
      <c r="EW51" s="88"/>
      <c r="EX51" s="88"/>
      <c r="EY51" s="88"/>
      <c r="EZ51" s="88"/>
      <c r="FA51" s="88"/>
      <c r="FB51" s="88"/>
      <c r="FC51" s="88"/>
      <c r="FD51" s="88"/>
      <c r="FE51" s="88"/>
      <c r="FF51" s="88"/>
      <c r="FG51" s="88"/>
      <c r="FH51" s="88"/>
      <c r="FI51" s="88"/>
      <c r="FJ51" s="88"/>
      <c r="FK51" s="88"/>
      <c r="FL51" s="88"/>
      <c r="FM51" s="88"/>
      <c r="FN51" s="88"/>
      <c r="FO51" s="88"/>
      <c r="FP51" s="88"/>
      <c r="FQ51" s="88"/>
      <c r="FR51" s="88"/>
      <c r="FS51" s="88"/>
      <c r="FT51" s="88"/>
      <c r="FU51" s="88"/>
      <c r="FV51" s="88"/>
      <c r="FW51" s="88"/>
      <c r="FX51" s="88"/>
      <c r="FY51" s="88"/>
      <c r="FZ51" s="88"/>
      <c r="GA51" s="88"/>
      <c r="GB51" s="88"/>
      <c r="GC51" s="88"/>
      <c r="GD51" s="88"/>
      <c r="GE51" s="88"/>
      <c r="GF51" s="88"/>
      <c r="GG51" s="88"/>
      <c r="GH51" s="88"/>
      <c r="GI51" s="88"/>
      <c r="GJ51" s="88"/>
      <c r="GK51" s="88"/>
      <c r="GL51" s="88"/>
      <c r="GM51" s="88"/>
      <c r="GN51" s="88"/>
      <c r="GO51" s="88"/>
      <c r="GP51" s="88"/>
      <c r="GQ51" s="88"/>
      <c r="GR51" s="88"/>
      <c r="GS51" s="88"/>
      <c r="GT51" s="88"/>
      <c r="GU51" s="88"/>
      <c r="GV51" s="88"/>
      <c r="GW51" s="88"/>
      <c r="GX51" s="88"/>
      <c r="GY51" s="88"/>
      <c r="GZ51" s="88"/>
      <c r="HA51" s="88"/>
      <c r="HB51" s="88"/>
      <c r="HC51" s="88"/>
      <c r="HD51" s="88"/>
      <c r="HE51" s="88"/>
      <c r="HF51" s="88"/>
      <c r="HG51" s="88"/>
      <c r="HH51" s="88"/>
      <c r="HI51" s="88"/>
      <c r="HJ51" s="88"/>
      <c r="HK51" s="88"/>
      <c r="HL51" s="88"/>
      <c r="HM51" s="88"/>
      <c r="HN51" s="88"/>
      <c r="HO51" s="88"/>
    </row>
    <row r="52" spans="1:223" x14ac:dyDescent="0.3">
      <c r="A52" s="11" t="s">
        <v>127</v>
      </c>
      <c r="B52" s="11" t="s">
        <v>3872</v>
      </c>
      <c r="C52" s="11" t="s">
        <v>3878</v>
      </c>
      <c r="D52" s="11" t="s">
        <v>126</v>
      </c>
      <c r="E52" s="11" t="s">
        <v>1565</v>
      </c>
      <c r="F52" s="11" t="s">
        <v>1597</v>
      </c>
      <c r="G52" s="11" t="s">
        <v>3882</v>
      </c>
      <c r="H52" s="11" t="s">
        <v>2791</v>
      </c>
      <c r="I52" s="11" t="s">
        <v>3046</v>
      </c>
      <c r="K52" s="11"/>
      <c r="L52" s="1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c r="AV52" s="51"/>
      <c r="AW52" s="51"/>
      <c r="AX52" s="51"/>
      <c r="AY52" s="51"/>
      <c r="AZ52" s="51"/>
      <c r="BA52" s="51"/>
      <c r="BB52" s="51"/>
      <c r="BC52" s="51"/>
      <c r="BD52" s="51"/>
      <c r="BE52" s="51"/>
      <c r="BF52" s="51"/>
      <c r="BG52" s="51"/>
      <c r="BH52" s="51"/>
      <c r="BI52" s="51"/>
      <c r="BJ52" s="51"/>
      <c r="BK52" s="51"/>
      <c r="BL52" s="51"/>
      <c r="BM52" s="51"/>
      <c r="BN52" s="51"/>
      <c r="BO52" s="51"/>
      <c r="BP52" s="51"/>
      <c r="BQ52" s="51"/>
      <c r="BR52" s="51"/>
      <c r="BS52" s="51"/>
      <c r="BT52" s="51"/>
      <c r="BU52" s="51"/>
      <c r="BV52" s="51"/>
      <c r="BW52" s="51"/>
      <c r="BX52" s="51"/>
      <c r="BY52" s="51"/>
      <c r="BZ52" s="51"/>
      <c r="CA52" s="51"/>
      <c r="CB52" s="51"/>
      <c r="CC52" s="51"/>
      <c r="CD52" s="51"/>
      <c r="CE52" s="51"/>
      <c r="CF52" s="51"/>
      <c r="CG52" s="51"/>
      <c r="CH52" s="51"/>
      <c r="CI52" s="51"/>
      <c r="CJ52" s="51"/>
      <c r="CK52" s="51"/>
      <c r="CL52" s="51"/>
      <c r="CM52" s="51"/>
      <c r="CN52" s="51"/>
      <c r="CO52" s="51"/>
      <c r="CP52" s="51"/>
      <c r="CQ52" s="51"/>
      <c r="CR52" s="51"/>
      <c r="CS52" s="51"/>
      <c r="CT52" s="51"/>
      <c r="CU52" s="51"/>
      <c r="CV52" s="51"/>
      <c r="CW52" s="51"/>
      <c r="CX52" s="51"/>
      <c r="CY52" s="51"/>
      <c r="CZ52" s="51"/>
      <c r="DA52" s="51"/>
      <c r="DB52" s="51"/>
      <c r="DC52" s="51"/>
      <c r="DD52" s="51"/>
      <c r="DE52" s="51"/>
      <c r="DF52" s="51"/>
      <c r="DG52" s="51"/>
      <c r="DH52" s="51"/>
      <c r="DI52" s="51"/>
      <c r="DJ52" s="51"/>
      <c r="DK52" s="51"/>
      <c r="DL52" s="51"/>
      <c r="DM52" s="51"/>
      <c r="DN52" s="51"/>
      <c r="DO52" s="51"/>
      <c r="DP52" s="51"/>
      <c r="DQ52" s="51"/>
      <c r="DR52" s="51"/>
      <c r="DS52" s="51"/>
      <c r="DT52" s="51"/>
      <c r="DU52" s="51"/>
      <c r="DV52" s="51"/>
      <c r="DW52" s="51"/>
      <c r="DX52" s="51"/>
      <c r="DY52" s="51"/>
      <c r="DZ52" s="51"/>
      <c r="EA52" s="51"/>
      <c r="EB52" s="51"/>
      <c r="EC52" s="51"/>
      <c r="ED52" s="51"/>
      <c r="EE52" s="51"/>
      <c r="EF52" s="51"/>
      <c r="EG52" s="51"/>
      <c r="EH52" s="51"/>
      <c r="EI52" s="51"/>
      <c r="EJ52" s="51"/>
      <c r="EK52" s="51"/>
      <c r="EL52" s="51"/>
      <c r="EM52" s="51"/>
      <c r="EN52" s="51"/>
      <c r="EO52" s="51"/>
      <c r="EP52" s="51"/>
      <c r="EQ52" s="51"/>
      <c r="ER52" s="51"/>
      <c r="ES52" s="51"/>
      <c r="ET52" s="51"/>
      <c r="EU52" s="51"/>
      <c r="EV52" s="51"/>
      <c r="EW52" s="51"/>
      <c r="EX52" s="51"/>
      <c r="EY52" s="51"/>
      <c r="EZ52" s="51"/>
      <c r="FA52" s="51"/>
      <c r="FB52" s="51"/>
      <c r="FC52" s="51"/>
      <c r="FD52" s="51"/>
      <c r="FE52" s="51"/>
      <c r="FF52" s="51"/>
      <c r="FG52" s="51"/>
      <c r="FH52" s="51"/>
      <c r="FI52" s="51"/>
      <c r="FJ52" s="51"/>
      <c r="FK52" s="51"/>
      <c r="FL52" s="51"/>
      <c r="FM52" s="51"/>
      <c r="FN52" s="51"/>
      <c r="FO52" s="51"/>
      <c r="FP52" s="51"/>
      <c r="FQ52" s="51"/>
      <c r="FR52" s="51"/>
      <c r="FS52" s="51"/>
      <c r="FT52" s="51"/>
      <c r="FU52" s="51"/>
      <c r="FV52" s="51"/>
      <c r="FW52" s="51"/>
      <c r="FX52" s="51"/>
      <c r="FY52" s="51"/>
      <c r="FZ52" s="51"/>
      <c r="GA52" s="51"/>
      <c r="GB52" s="51"/>
      <c r="GC52" s="51"/>
      <c r="GD52" s="51"/>
      <c r="GE52" s="51"/>
      <c r="GF52" s="51"/>
      <c r="GG52" s="51"/>
      <c r="GH52" s="51"/>
      <c r="GI52" s="51"/>
      <c r="GJ52" s="51"/>
      <c r="GK52" s="51"/>
      <c r="GL52" s="51"/>
      <c r="GM52" s="51"/>
      <c r="GN52" s="51"/>
      <c r="GO52" s="51"/>
      <c r="GP52" s="51"/>
      <c r="GQ52" s="51"/>
      <c r="GR52" s="51"/>
      <c r="GS52" s="51"/>
      <c r="GT52" s="51"/>
      <c r="GU52" s="51"/>
      <c r="GV52" s="51"/>
      <c r="GW52" s="51"/>
      <c r="GX52" s="51"/>
      <c r="GY52" s="51"/>
      <c r="GZ52" s="51"/>
      <c r="HA52" s="51"/>
      <c r="HB52" s="51"/>
      <c r="HC52" s="51"/>
      <c r="HD52" s="51"/>
      <c r="HE52" s="51"/>
      <c r="HF52" s="51"/>
      <c r="HG52" s="51"/>
      <c r="HH52" s="51"/>
      <c r="HI52" s="51"/>
      <c r="HJ52" s="51"/>
      <c r="HK52" s="51"/>
      <c r="HL52" s="51"/>
      <c r="HM52" s="51"/>
      <c r="HN52" s="51"/>
      <c r="HO52" s="51"/>
    </row>
    <row r="53" spans="1:223" x14ac:dyDescent="0.3">
      <c r="A53" s="11" t="s">
        <v>134</v>
      </c>
      <c r="B53" s="11" t="s">
        <v>1161</v>
      </c>
      <c r="C53" s="11" t="s">
        <v>643</v>
      </c>
      <c r="D53" s="11" t="s">
        <v>133</v>
      </c>
      <c r="E53" s="11" t="s">
        <v>1565</v>
      </c>
      <c r="F53" s="11" t="s">
        <v>751</v>
      </c>
      <c r="G53" s="11" t="s">
        <v>751</v>
      </c>
      <c r="H53" s="11" t="s">
        <v>2790</v>
      </c>
      <c r="I53" s="11" t="s">
        <v>3046</v>
      </c>
      <c r="K53" s="11"/>
      <c r="L53" s="1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c r="BA53" s="51"/>
      <c r="BB53" s="51"/>
      <c r="BC53" s="51"/>
      <c r="BD53" s="51"/>
      <c r="BE53" s="51"/>
      <c r="BF53" s="51"/>
      <c r="BG53" s="51"/>
      <c r="BH53" s="51"/>
      <c r="BI53" s="51"/>
      <c r="BJ53" s="51"/>
      <c r="BK53" s="51"/>
      <c r="BL53" s="51"/>
      <c r="BM53" s="51"/>
      <c r="BN53" s="51"/>
      <c r="BO53" s="51"/>
      <c r="BP53" s="51"/>
      <c r="BQ53" s="51"/>
      <c r="BR53" s="51"/>
      <c r="BS53" s="51"/>
      <c r="BT53" s="51"/>
      <c r="BU53" s="51"/>
      <c r="BV53" s="51"/>
      <c r="BW53" s="51"/>
      <c r="BX53" s="51"/>
      <c r="BY53" s="51"/>
      <c r="BZ53" s="51"/>
      <c r="CA53" s="51"/>
      <c r="CB53" s="51"/>
      <c r="CC53" s="51"/>
      <c r="CD53" s="51"/>
      <c r="CE53" s="51"/>
      <c r="CF53" s="51"/>
      <c r="CG53" s="51"/>
      <c r="CH53" s="51"/>
      <c r="CI53" s="51"/>
      <c r="CJ53" s="51"/>
      <c r="CK53" s="51"/>
      <c r="CL53" s="51"/>
      <c r="CM53" s="51"/>
      <c r="CN53" s="51"/>
      <c r="CO53" s="51"/>
      <c r="CP53" s="51"/>
      <c r="CQ53" s="51"/>
      <c r="CR53" s="51"/>
      <c r="CS53" s="51"/>
      <c r="CT53" s="51"/>
      <c r="CU53" s="51"/>
      <c r="CV53" s="51"/>
      <c r="CW53" s="51"/>
      <c r="CX53" s="51"/>
      <c r="CY53" s="51"/>
      <c r="CZ53" s="51"/>
      <c r="DA53" s="51"/>
      <c r="DB53" s="51"/>
      <c r="DC53" s="51"/>
      <c r="DD53" s="51"/>
      <c r="DE53" s="51"/>
      <c r="DF53" s="51"/>
      <c r="DG53" s="51"/>
      <c r="DH53" s="51"/>
      <c r="DI53" s="51"/>
      <c r="DJ53" s="51"/>
      <c r="DK53" s="51"/>
      <c r="DL53" s="51"/>
      <c r="DM53" s="51"/>
      <c r="DN53" s="51"/>
      <c r="DO53" s="51"/>
      <c r="DP53" s="51"/>
      <c r="DQ53" s="51"/>
      <c r="DR53" s="51"/>
      <c r="DS53" s="51"/>
      <c r="DT53" s="51"/>
      <c r="DU53" s="51"/>
      <c r="DV53" s="51"/>
      <c r="DW53" s="51"/>
      <c r="DX53" s="51"/>
      <c r="DY53" s="51"/>
      <c r="DZ53" s="51"/>
      <c r="EA53" s="51"/>
      <c r="EB53" s="51"/>
      <c r="EC53" s="51"/>
      <c r="ED53" s="51"/>
      <c r="EE53" s="51"/>
      <c r="EF53" s="51"/>
      <c r="EG53" s="51"/>
      <c r="EH53" s="51"/>
      <c r="EI53" s="51"/>
      <c r="EJ53" s="51"/>
      <c r="EK53" s="51"/>
      <c r="EL53" s="51"/>
      <c r="EM53" s="51"/>
      <c r="EN53" s="51"/>
      <c r="EO53" s="51"/>
      <c r="EP53" s="51"/>
      <c r="EQ53" s="51"/>
      <c r="ER53" s="51"/>
      <c r="ES53" s="51"/>
      <c r="ET53" s="51"/>
      <c r="EU53" s="51"/>
      <c r="EV53" s="51"/>
      <c r="EW53" s="51"/>
      <c r="EX53" s="51"/>
      <c r="EY53" s="51"/>
      <c r="EZ53" s="51"/>
      <c r="FA53" s="51"/>
      <c r="FB53" s="51"/>
      <c r="FC53" s="51"/>
      <c r="FD53" s="51"/>
      <c r="FE53" s="51"/>
      <c r="FF53" s="51"/>
      <c r="FG53" s="51"/>
      <c r="FH53" s="51"/>
      <c r="FI53" s="51"/>
      <c r="FJ53" s="51"/>
      <c r="FK53" s="51"/>
      <c r="FL53" s="51"/>
      <c r="FM53" s="51"/>
      <c r="FN53" s="51"/>
      <c r="FO53" s="51"/>
      <c r="FP53" s="51"/>
      <c r="FQ53" s="51"/>
      <c r="FR53" s="51"/>
      <c r="FS53" s="51"/>
      <c r="FT53" s="51"/>
      <c r="FU53" s="51"/>
      <c r="FV53" s="51"/>
      <c r="FW53" s="51"/>
      <c r="FX53" s="51"/>
      <c r="FY53" s="51"/>
      <c r="FZ53" s="51"/>
      <c r="GA53" s="51"/>
      <c r="GB53" s="51"/>
      <c r="GC53" s="51"/>
      <c r="GD53" s="51"/>
      <c r="GE53" s="51"/>
      <c r="GF53" s="51"/>
      <c r="GG53" s="51"/>
      <c r="GH53" s="51"/>
      <c r="GI53" s="51"/>
      <c r="GJ53" s="51"/>
      <c r="GK53" s="51"/>
      <c r="GL53" s="51"/>
      <c r="GM53" s="51"/>
      <c r="GN53" s="51"/>
      <c r="GO53" s="51"/>
      <c r="GP53" s="51"/>
      <c r="GQ53" s="51"/>
      <c r="GR53" s="51"/>
      <c r="GS53" s="51"/>
      <c r="GT53" s="51"/>
      <c r="GU53" s="51"/>
      <c r="GV53" s="51"/>
      <c r="GW53" s="51"/>
      <c r="GX53" s="51"/>
      <c r="GY53" s="51"/>
      <c r="GZ53" s="51"/>
      <c r="HA53" s="51"/>
      <c r="HB53" s="51"/>
      <c r="HC53" s="51"/>
      <c r="HD53" s="51"/>
      <c r="HE53" s="51"/>
      <c r="HF53" s="51"/>
      <c r="HG53" s="51"/>
      <c r="HH53" s="51"/>
      <c r="HI53" s="51"/>
      <c r="HJ53" s="51"/>
      <c r="HK53" s="51"/>
      <c r="HL53" s="51"/>
      <c r="HM53" s="51"/>
      <c r="HN53" s="51"/>
      <c r="HO53" s="51"/>
    </row>
    <row r="54" spans="1:223" x14ac:dyDescent="0.3">
      <c r="A54" s="11" t="s">
        <v>136</v>
      </c>
      <c r="B54" s="11" t="s">
        <v>1162</v>
      </c>
      <c r="C54" s="11" t="s">
        <v>644</v>
      </c>
      <c r="D54" s="11" t="s">
        <v>135</v>
      </c>
      <c r="E54" s="11" t="s">
        <v>1565</v>
      </c>
      <c r="F54" s="11" t="s">
        <v>751</v>
      </c>
      <c r="G54" s="11" t="s">
        <v>751</v>
      </c>
      <c r="H54" s="11" t="s">
        <v>2790</v>
      </c>
      <c r="I54" s="11" t="s">
        <v>3046</v>
      </c>
      <c r="K54" s="11"/>
      <c r="L54" s="1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51"/>
      <c r="AZ54" s="51"/>
      <c r="BA54" s="51"/>
      <c r="BB54" s="51"/>
      <c r="BC54" s="51"/>
      <c r="BD54" s="51"/>
      <c r="BE54" s="51"/>
      <c r="BF54" s="51"/>
      <c r="BG54" s="51"/>
      <c r="BH54" s="51"/>
      <c r="BI54" s="51"/>
      <c r="BJ54" s="51"/>
      <c r="BK54" s="51"/>
      <c r="BL54" s="51"/>
      <c r="BM54" s="51"/>
      <c r="BN54" s="51"/>
      <c r="BO54" s="51"/>
      <c r="BP54" s="51"/>
      <c r="BQ54" s="51"/>
      <c r="BR54" s="51"/>
      <c r="BS54" s="51"/>
      <c r="BT54" s="51"/>
      <c r="BU54" s="51"/>
      <c r="BV54" s="51"/>
      <c r="BW54" s="51"/>
      <c r="BX54" s="51"/>
      <c r="BY54" s="51"/>
      <c r="BZ54" s="51"/>
      <c r="CA54" s="51"/>
      <c r="CB54" s="51"/>
      <c r="CC54" s="51"/>
      <c r="CD54" s="51"/>
      <c r="CE54" s="51"/>
      <c r="CF54" s="51"/>
      <c r="CG54" s="51"/>
      <c r="CH54" s="51"/>
      <c r="CI54" s="51"/>
      <c r="CJ54" s="51"/>
      <c r="CK54" s="51"/>
      <c r="CL54" s="51"/>
      <c r="CM54" s="51"/>
      <c r="CN54" s="51"/>
      <c r="CO54" s="51"/>
      <c r="CP54" s="51"/>
      <c r="CQ54" s="51"/>
      <c r="CR54" s="51"/>
      <c r="CS54" s="51"/>
      <c r="CT54" s="51"/>
      <c r="CU54" s="51"/>
      <c r="CV54" s="51"/>
      <c r="CW54" s="51"/>
      <c r="CX54" s="51"/>
      <c r="CY54" s="51"/>
      <c r="CZ54" s="51"/>
      <c r="DA54" s="51"/>
      <c r="DB54" s="51"/>
      <c r="DC54" s="51"/>
      <c r="DD54" s="51"/>
      <c r="DE54" s="51"/>
      <c r="DF54" s="51"/>
      <c r="DG54" s="51"/>
      <c r="DH54" s="51"/>
      <c r="DI54" s="51"/>
      <c r="DJ54" s="51"/>
      <c r="DK54" s="51"/>
      <c r="DL54" s="51"/>
      <c r="DM54" s="51"/>
      <c r="DN54" s="51"/>
      <c r="DO54" s="51"/>
      <c r="DP54" s="51"/>
      <c r="DQ54" s="51"/>
      <c r="DR54" s="51"/>
      <c r="DS54" s="51"/>
      <c r="DT54" s="51"/>
      <c r="DU54" s="51"/>
      <c r="DV54" s="51"/>
      <c r="DW54" s="51"/>
      <c r="DX54" s="51"/>
      <c r="DY54" s="51"/>
      <c r="DZ54" s="51"/>
      <c r="EA54" s="51"/>
      <c r="EB54" s="51"/>
      <c r="EC54" s="51"/>
      <c r="ED54" s="51"/>
      <c r="EE54" s="51"/>
      <c r="EF54" s="51"/>
      <c r="EG54" s="51"/>
      <c r="EH54" s="51"/>
      <c r="EI54" s="51"/>
      <c r="EJ54" s="51"/>
      <c r="EK54" s="51"/>
      <c r="EL54" s="51"/>
      <c r="EM54" s="51"/>
      <c r="EN54" s="51"/>
      <c r="EO54" s="51"/>
      <c r="EP54" s="51"/>
      <c r="EQ54" s="51"/>
      <c r="ER54" s="51"/>
      <c r="ES54" s="51"/>
      <c r="ET54" s="51"/>
      <c r="EU54" s="51"/>
      <c r="EV54" s="51"/>
      <c r="EW54" s="51"/>
      <c r="EX54" s="51"/>
      <c r="EY54" s="51"/>
      <c r="EZ54" s="51"/>
      <c r="FA54" s="51"/>
      <c r="FB54" s="51"/>
      <c r="FC54" s="51"/>
      <c r="FD54" s="51"/>
      <c r="FE54" s="51"/>
      <c r="FF54" s="51"/>
      <c r="FG54" s="51"/>
      <c r="FH54" s="51"/>
      <c r="FI54" s="51"/>
      <c r="FJ54" s="51"/>
      <c r="FK54" s="51"/>
      <c r="FL54" s="51"/>
      <c r="FM54" s="51"/>
      <c r="FN54" s="51"/>
      <c r="FO54" s="51"/>
      <c r="FP54" s="51"/>
      <c r="FQ54" s="51"/>
      <c r="FR54" s="51"/>
      <c r="FS54" s="51"/>
      <c r="FT54" s="51"/>
      <c r="FU54" s="51"/>
      <c r="FV54" s="51"/>
      <c r="FW54" s="51"/>
      <c r="FX54" s="51"/>
      <c r="FY54" s="51"/>
      <c r="FZ54" s="51"/>
      <c r="GA54" s="51"/>
      <c r="GB54" s="51"/>
      <c r="GC54" s="51"/>
      <c r="GD54" s="51"/>
      <c r="GE54" s="51"/>
      <c r="GF54" s="51"/>
      <c r="GG54" s="51"/>
      <c r="GH54" s="51"/>
      <c r="GI54" s="51"/>
      <c r="GJ54" s="51"/>
      <c r="GK54" s="51"/>
      <c r="GL54" s="51"/>
      <c r="GM54" s="51"/>
      <c r="GN54" s="51"/>
      <c r="GO54" s="51"/>
      <c r="GP54" s="51"/>
      <c r="GQ54" s="51"/>
      <c r="GR54" s="51"/>
      <c r="GS54" s="51"/>
      <c r="GT54" s="51"/>
      <c r="GU54" s="51"/>
      <c r="GV54" s="51"/>
      <c r="GW54" s="51"/>
      <c r="GX54" s="51"/>
      <c r="GY54" s="51"/>
      <c r="GZ54" s="51"/>
      <c r="HA54" s="51"/>
      <c r="HB54" s="51"/>
      <c r="HC54" s="51"/>
      <c r="HD54" s="51"/>
      <c r="HE54" s="51"/>
      <c r="HF54" s="51"/>
      <c r="HG54" s="51"/>
      <c r="HH54" s="51"/>
      <c r="HI54" s="51"/>
      <c r="HJ54" s="51"/>
      <c r="HK54" s="51"/>
      <c r="HL54" s="51"/>
      <c r="HM54" s="51"/>
      <c r="HN54" s="51"/>
      <c r="HO54" s="51"/>
    </row>
    <row r="55" spans="1:223" x14ac:dyDescent="0.3">
      <c r="A55" s="11" t="s">
        <v>136</v>
      </c>
      <c r="B55" s="11" t="s">
        <v>3873</v>
      </c>
      <c r="C55" s="11" t="s">
        <v>3879</v>
      </c>
      <c r="D55" s="11" t="s">
        <v>135</v>
      </c>
      <c r="E55" s="11" t="s">
        <v>1565</v>
      </c>
      <c r="F55" s="11" t="s">
        <v>1597</v>
      </c>
      <c r="G55" s="11" t="s">
        <v>3882</v>
      </c>
      <c r="H55" s="11" t="s">
        <v>2791</v>
      </c>
      <c r="I55" s="11" t="s">
        <v>3046</v>
      </c>
      <c r="J55" s="11"/>
      <c r="K55" s="11"/>
      <c r="L55" s="11"/>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D55" s="50"/>
      <c r="BE55" s="50"/>
      <c r="BF55" s="50"/>
      <c r="BG55" s="50"/>
      <c r="BH55" s="50"/>
      <c r="BI55" s="50"/>
      <c r="BJ55" s="50"/>
      <c r="BK55" s="50"/>
      <c r="BL55" s="50"/>
      <c r="BM55" s="50"/>
      <c r="BN55" s="50"/>
      <c r="BO55" s="50"/>
      <c r="BP55" s="50"/>
      <c r="BQ55" s="50"/>
      <c r="BR55" s="50"/>
      <c r="BS55" s="50"/>
      <c r="BT55" s="50"/>
      <c r="BU55" s="50"/>
      <c r="BV55" s="50"/>
      <c r="BW55" s="50"/>
      <c r="BX55" s="50"/>
      <c r="BY55" s="50"/>
      <c r="BZ55" s="50"/>
      <c r="CA55" s="50"/>
      <c r="CB55" s="50"/>
      <c r="CC55" s="50"/>
      <c r="CD55" s="50"/>
      <c r="CE55" s="50"/>
      <c r="CF55" s="50"/>
      <c r="CG55" s="50"/>
      <c r="CH55" s="50"/>
      <c r="CI55" s="50"/>
      <c r="CJ55" s="50"/>
      <c r="CK55" s="50"/>
      <c r="CL55" s="50"/>
      <c r="CM55" s="50"/>
      <c r="CN55" s="50"/>
      <c r="CO55" s="50"/>
      <c r="CP55" s="50"/>
      <c r="CQ55" s="50"/>
      <c r="CR55" s="50"/>
      <c r="CS55" s="50"/>
      <c r="CT55" s="50"/>
      <c r="CU55" s="50"/>
      <c r="CV55" s="50"/>
      <c r="CW55" s="50"/>
      <c r="CX55" s="50"/>
      <c r="CY55" s="50"/>
      <c r="CZ55" s="50"/>
      <c r="DA55" s="50"/>
      <c r="DB55" s="50"/>
      <c r="DC55" s="50"/>
      <c r="DD55" s="50"/>
      <c r="DE55" s="50"/>
      <c r="DF55" s="50"/>
      <c r="DG55" s="50"/>
      <c r="DH55" s="50"/>
      <c r="DI55" s="50"/>
      <c r="DJ55" s="50"/>
      <c r="DK55" s="50"/>
      <c r="DL55" s="50"/>
      <c r="DM55" s="50"/>
      <c r="DN55" s="50"/>
      <c r="DO55" s="50"/>
      <c r="DP55" s="50"/>
      <c r="DQ55" s="50"/>
      <c r="DR55" s="50"/>
      <c r="DS55" s="50"/>
      <c r="DT55" s="50"/>
      <c r="DU55" s="50"/>
      <c r="DV55" s="50"/>
      <c r="DW55" s="50"/>
      <c r="DX55" s="50"/>
      <c r="DY55" s="50"/>
      <c r="DZ55" s="50"/>
      <c r="EA55" s="50"/>
      <c r="EB55" s="50"/>
      <c r="EC55" s="50"/>
      <c r="ED55" s="50"/>
      <c r="EE55" s="50"/>
      <c r="EF55" s="50"/>
      <c r="EG55" s="50"/>
      <c r="EH55" s="50"/>
      <c r="EI55" s="50"/>
      <c r="EJ55" s="50"/>
      <c r="EK55" s="50"/>
      <c r="EL55" s="50"/>
      <c r="EM55" s="50"/>
      <c r="EN55" s="50"/>
      <c r="EO55" s="50"/>
      <c r="EP55" s="50"/>
      <c r="EQ55" s="50"/>
      <c r="ER55" s="50"/>
      <c r="ES55" s="50"/>
      <c r="ET55" s="50"/>
      <c r="EU55" s="50"/>
      <c r="EV55" s="50"/>
      <c r="EW55" s="50"/>
      <c r="EX55" s="50"/>
      <c r="EY55" s="50"/>
      <c r="EZ55" s="50"/>
      <c r="FA55" s="50"/>
      <c r="FB55" s="50"/>
      <c r="FC55" s="50"/>
      <c r="FD55" s="50"/>
      <c r="FE55" s="50"/>
      <c r="FF55" s="50"/>
      <c r="FG55" s="50"/>
      <c r="FH55" s="50"/>
      <c r="FI55" s="50"/>
      <c r="FJ55" s="50"/>
      <c r="FK55" s="50"/>
      <c r="FL55" s="50"/>
      <c r="FM55" s="50"/>
      <c r="FN55" s="50"/>
      <c r="FO55" s="50"/>
      <c r="FP55" s="50"/>
      <c r="FQ55" s="50"/>
      <c r="FR55" s="50"/>
      <c r="FS55" s="50"/>
      <c r="FT55" s="50"/>
      <c r="FU55" s="50"/>
      <c r="FV55" s="50"/>
      <c r="FW55" s="50"/>
      <c r="FX55" s="50"/>
      <c r="FY55" s="50"/>
      <c r="FZ55" s="50"/>
      <c r="GA55" s="50"/>
      <c r="GB55" s="50"/>
      <c r="GC55" s="50"/>
      <c r="GD55" s="50"/>
      <c r="GE55" s="50"/>
      <c r="GF55" s="50"/>
      <c r="GG55" s="50"/>
      <c r="GH55" s="50"/>
      <c r="GI55" s="50"/>
      <c r="GJ55" s="50"/>
      <c r="GK55" s="50"/>
      <c r="GL55" s="50"/>
      <c r="GM55" s="50"/>
      <c r="GN55" s="50"/>
      <c r="GO55" s="50"/>
      <c r="GP55" s="50"/>
      <c r="GQ55" s="50"/>
      <c r="GR55" s="50"/>
      <c r="GS55" s="50"/>
      <c r="GT55" s="50"/>
      <c r="GU55" s="50"/>
      <c r="GV55" s="50"/>
      <c r="GW55" s="50"/>
      <c r="GX55" s="50"/>
      <c r="GY55" s="50"/>
      <c r="GZ55" s="50"/>
      <c r="HA55" s="50"/>
      <c r="HB55" s="50"/>
      <c r="HC55" s="50"/>
      <c r="HD55" s="50"/>
      <c r="HE55" s="50"/>
      <c r="HF55" s="50"/>
      <c r="HG55" s="50"/>
      <c r="HH55" s="50"/>
      <c r="HI55" s="50"/>
      <c r="HJ55" s="50"/>
      <c r="HK55" s="50"/>
      <c r="HL55" s="50"/>
      <c r="HM55" s="50"/>
      <c r="HN55" s="50"/>
      <c r="HO55" s="50"/>
    </row>
    <row r="56" spans="1:223" x14ac:dyDescent="0.3">
      <c r="A56" s="11" t="s">
        <v>142</v>
      </c>
      <c r="B56" s="11" t="s">
        <v>2343</v>
      </c>
      <c r="C56" s="11" t="s">
        <v>2344</v>
      </c>
      <c r="D56" s="11" t="s">
        <v>141</v>
      </c>
      <c r="E56" s="11" t="s">
        <v>1562</v>
      </c>
      <c r="F56" s="11" t="s">
        <v>3047</v>
      </c>
      <c r="G56" s="11" t="s">
        <v>1777</v>
      </c>
      <c r="H56" s="11" t="s">
        <v>2790</v>
      </c>
      <c r="I56" s="11" t="s">
        <v>3048</v>
      </c>
      <c r="J56" s="11"/>
      <c r="K56" s="11"/>
      <c r="L56" s="1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c r="AU56" s="51"/>
      <c r="AV56" s="51"/>
      <c r="AW56" s="51"/>
      <c r="AX56" s="51"/>
      <c r="AY56" s="51"/>
      <c r="AZ56" s="51"/>
      <c r="BA56" s="51"/>
      <c r="BB56" s="51"/>
      <c r="BC56" s="51"/>
      <c r="BD56" s="51"/>
      <c r="BE56" s="51"/>
      <c r="BF56" s="51"/>
      <c r="BG56" s="51"/>
      <c r="BH56" s="51"/>
      <c r="BI56" s="51"/>
      <c r="BJ56" s="51"/>
      <c r="BK56" s="51"/>
      <c r="BL56" s="51"/>
      <c r="BM56" s="51"/>
      <c r="BN56" s="51"/>
      <c r="BO56" s="51"/>
      <c r="BP56" s="51"/>
      <c r="BQ56" s="51"/>
      <c r="BR56" s="51"/>
      <c r="BS56" s="51"/>
      <c r="BT56" s="51"/>
      <c r="BU56" s="51"/>
      <c r="BV56" s="51"/>
      <c r="BW56" s="51"/>
      <c r="BX56" s="51"/>
      <c r="BY56" s="51"/>
      <c r="BZ56" s="51"/>
      <c r="CA56" s="51"/>
      <c r="CB56" s="51"/>
      <c r="CC56" s="51"/>
      <c r="CD56" s="51"/>
      <c r="CE56" s="51"/>
      <c r="CF56" s="51"/>
      <c r="CG56" s="51"/>
      <c r="CH56" s="51"/>
      <c r="CI56" s="51"/>
      <c r="CJ56" s="51"/>
      <c r="CK56" s="51"/>
      <c r="CL56" s="51"/>
      <c r="CM56" s="51"/>
      <c r="CN56" s="51"/>
      <c r="CO56" s="51"/>
      <c r="CP56" s="51"/>
      <c r="CQ56" s="51"/>
      <c r="CR56" s="51"/>
      <c r="CS56" s="51"/>
      <c r="CT56" s="51"/>
      <c r="CU56" s="51"/>
      <c r="CV56" s="51"/>
      <c r="CW56" s="51"/>
      <c r="CX56" s="51"/>
      <c r="CY56" s="51"/>
      <c r="CZ56" s="51"/>
      <c r="DA56" s="51"/>
      <c r="DB56" s="51"/>
      <c r="DC56" s="51"/>
      <c r="DD56" s="51"/>
      <c r="DE56" s="51"/>
      <c r="DF56" s="51"/>
      <c r="DG56" s="51"/>
      <c r="DH56" s="51"/>
      <c r="DI56" s="51"/>
      <c r="DJ56" s="51"/>
      <c r="DK56" s="51"/>
      <c r="DL56" s="51"/>
      <c r="DM56" s="51"/>
      <c r="DN56" s="51"/>
      <c r="DO56" s="51"/>
      <c r="DP56" s="51"/>
      <c r="DQ56" s="51"/>
      <c r="DR56" s="51"/>
      <c r="DS56" s="51"/>
      <c r="DT56" s="51"/>
      <c r="DU56" s="51"/>
      <c r="DV56" s="51"/>
      <c r="DW56" s="51"/>
      <c r="DX56" s="51"/>
      <c r="DY56" s="51"/>
      <c r="DZ56" s="51"/>
      <c r="EA56" s="51"/>
      <c r="EB56" s="51"/>
      <c r="EC56" s="51"/>
      <c r="ED56" s="51"/>
      <c r="EE56" s="51"/>
      <c r="EF56" s="51"/>
      <c r="EG56" s="51"/>
      <c r="EH56" s="51"/>
      <c r="EI56" s="51"/>
      <c r="EJ56" s="51"/>
      <c r="EK56" s="51"/>
      <c r="EL56" s="51"/>
      <c r="EM56" s="51"/>
      <c r="EN56" s="51"/>
      <c r="EO56" s="51"/>
      <c r="EP56" s="51"/>
      <c r="EQ56" s="51"/>
      <c r="ER56" s="51"/>
      <c r="ES56" s="51"/>
      <c r="ET56" s="51"/>
      <c r="EU56" s="51"/>
      <c r="EV56" s="51"/>
      <c r="EW56" s="51"/>
      <c r="EX56" s="51"/>
      <c r="EY56" s="51"/>
      <c r="EZ56" s="51"/>
      <c r="FA56" s="51"/>
      <c r="FB56" s="51"/>
      <c r="FC56" s="51"/>
      <c r="FD56" s="51"/>
      <c r="FE56" s="51"/>
      <c r="FF56" s="51"/>
      <c r="FG56" s="51"/>
      <c r="FH56" s="51"/>
      <c r="FI56" s="51"/>
      <c r="FJ56" s="51"/>
      <c r="FK56" s="51"/>
      <c r="FL56" s="51"/>
      <c r="FM56" s="51"/>
      <c r="FN56" s="51"/>
      <c r="FO56" s="51"/>
      <c r="FP56" s="51"/>
      <c r="FQ56" s="51"/>
      <c r="FR56" s="51"/>
      <c r="FS56" s="51"/>
      <c r="FT56" s="51"/>
      <c r="FU56" s="51"/>
      <c r="FV56" s="51"/>
      <c r="FW56" s="51"/>
      <c r="FX56" s="51"/>
      <c r="FY56" s="51"/>
      <c r="FZ56" s="51"/>
      <c r="GA56" s="51"/>
      <c r="GB56" s="51"/>
      <c r="GC56" s="51"/>
      <c r="GD56" s="51"/>
      <c r="GE56" s="51"/>
      <c r="GF56" s="51"/>
      <c r="GG56" s="51"/>
      <c r="GH56" s="51"/>
      <c r="GI56" s="51"/>
      <c r="GJ56" s="51"/>
      <c r="GK56" s="51"/>
      <c r="GL56" s="51"/>
      <c r="GM56" s="51"/>
      <c r="GN56" s="51"/>
      <c r="GO56" s="51"/>
      <c r="GP56" s="51"/>
      <c r="GQ56" s="51"/>
      <c r="GR56" s="51"/>
      <c r="GS56" s="51"/>
      <c r="GT56" s="51"/>
      <c r="GU56" s="51"/>
      <c r="GV56" s="51"/>
      <c r="GW56" s="51"/>
      <c r="GX56" s="51"/>
      <c r="GY56" s="51"/>
      <c r="GZ56" s="51"/>
      <c r="HA56" s="51"/>
      <c r="HB56" s="51"/>
      <c r="HC56" s="51"/>
      <c r="HD56" s="51"/>
      <c r="HE56" s="51"/>
      <c r="HF56" s="51"/>
      <c r="HG56" s="51"/>
      <c r="HH56" s="51"/>
      <c r="HI56" s="51"/>
      <c r="HJ56" s="51"/>
      <c r="HK56" s="51"/>
      <c r="HL56" s="51"/>
      <c r="HM56" s="51"/>
      <c r="HN56" s="51"/>
      <c r="HO56" s="51"/>
    </row>
    <row r="57" spans="1:223" x14ac:dyDescent="0.3">
      <c r="A57" s="11" t="s">
        <v>142</v>
      </c>
      <c r="B57" s="11" t="s">
        <v>1272</v>
      </c>
      <c r="C57" s="11" t="s">
        <v>1274</v>
      </c>
      <c r="D57" s="11" t="s">
        <v>141</v>
      </c>
      <c r="E57" s="11" t="s">
        <v>1562</v>
      </c>
      <c r="F57" s="11" t="s">
        <v>710</v>
      </c>
      <c r="G57" s="11" t="s">
        <v>3055</v>
      </c>
      <c r="H57" s="11" t="s">
        <v>2791</v>
      </c>
      <c r="I57" s="11" t="s">
        <v>3046</v>
      </c>
      <c r="J57" s="11"/>
      <c r="K57" s="11"/>
      <c r="L57" s="1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c r="AV57" s="51"/>
      <c r="AW57" s="51"/>
      <c r="AX57" s="51"/>
      <c r="AY57" s="51"/>
      <c r="AZ57" s="51"/>
      <c r="BA57" s="51"/>
      <c r="BB57" s="51"/>
      <c r="BC57" s="51"/>
      <c r="BD57" s="51"/>
      <c r="BE57" s="51"/>
      <c r="BF57" s="51"/>
      <c r="BG57" s="51"/>
      <c r="BH57" s="51"/>
      <c r="BI57" s="51"/>
      <c r="BJ57" s="51"/>
      <c r="BK57" s="51"/>
      <c r="BL57" s="51"/>
      <c r="BM57" s="51"/>
      <c r="BN57" s="51"/>
      <c r="BO57" s="51"/>
      <c r="BP57" s="51"/>
      <c r="BQ57" s="51"/>
      <c r="BR57" s="51"/>
      <c r="BS57" s="51"/>
      <c r="BT57" s="51"/>
      <c r="BU57" s="51"/>
      <c r="BV57" s="51"/>
      <c r="BW57" s="51"/>
      <c r="BX57" s="51"/>
      <c r="BY57" s="51"/>
      <c r="BZ57" s="51"/>
      <c r="CA57" s="51"/>
      <c r="CB57" s="51"/>
      <c r="CC57" s="51"/>
      <c r="CD57" s="51"/>
      <c r="CE57" s="51"/>
      <c r="CF57" s="51"/>
      <c r="CG57" s="51"/>
      <c r="CH57" s="51"/>
      <c r="CI57" s="51"/>
      <c r="CJ57" s="51"/>
      <c r="CK57" s="51"/>
      <c r="CL57" s="51"/>
      <c r="CM57" s="51"/>
      <c r="CN57" s="51"/>
      <c r="CO57" s="51"/>
      <c r="CP57" s="51"/>
      <c r="CQ57" s="51"/>
      <c r="CR57" s="51"/>
      <c r="CS57" s="51"/>
      <c r="CT57" s="51"/>
      <c r="CU57" s="51"/>
      <c r="CV57" s="51"/>
      <c r="CW57" s="51"/>
      <c r="CX57" s="51"/>
      <c r="CY57" s="51"/>
      <c r="CZ57" s="51"/>
      <c r="DA57" s="51"/>
      <c r="DB57" s="51"/>
      <c r="DC57" s="51"/>
      <c r="DD57" s="51"/>
      <c r="DE57" s="51"/>
      <c r="DF57" s="51"/>
      <c r="DG57" s="51"/>
      <c r="DH57" s="51"/>
      <c r="DI57" s="51"/>
      <c r="DJ57" s="51"/>
      <c r="DK57" s="51"/>
      <c r="DL57" s="51"/>
      <c r="DM57" s="51"/>
      <c r="DN57" s="51"/>
      <c r="DO57" s="51"/>
      <c r="DP57" s="51"/>
      <c r="DQ57" s="51"/>
      <c r="DR57" s="51"/>
      <c r="DS57" s="51"/>
      <c r="DT57" s="51"/>
      <c r="DU57" s="51"/>
      <c r="DV57" s="51"/>
      <c r="DW57" s="51"/>
      <c r="DX57" s="51"/>
      <c r="DY57" s="51"/>
      <c r="DZ57" s="51"/>
      <c r="EA57" s="51"/>
      <c r="EB57" s="51"/>
      <c r="EC57" s="51"/>
      <c r="ED57" s="51"/>
      <c r="EE57" s="51"/>
      <c r="EF57" s="51"/>
      <c r="EG57" s="51"/>
      <c r="EH57" s="51"/>
      <c r="EI57" s="51"/>
      <c r="EJ57" s="51"/>
      <c r="EK57" s="51"/>
      <c r="EL57" s="51"/>
      <c r="EM57" s="51"/>
      <c r="EN57" s="51"/>
      <c r="EO57" s="51"/>
      <c r="EP57" s="51"/>
      <c r="EQ57" s="51"/>
      <c r="ER57" s="51"/>
      <c r="ES57" s="51"/>
      <c r="ET57" s="51"/>
      <c r="EU57" s="51"/>
      <c r="EV57" s="51"/>
      <c r="EW57" s="51"/>
      <c r="EX57" s="51"/>
      <c r="EY57" s="51"/>
      <c r="EZ57" s="51"/>
      <c r="FA57" s="51"/>
      <c r="FB57" s="51"/>
      <c r="FC57" s="51"/>
      <c r="FD57" s="51"/>
      <c r="FE57" s="51"/>
      <c r="FF57" s="51"/>
      <c r="FG57" s="51"/>
      <c r="FH57" s="51"/>
      <c r="FI57" s="51"/>
      <c r="FJ57" s="51"/>
      <c r="FK57" s="51"/>
      <c r="FL57" s="51"/>
      <c r="FM57" s="51"/>
      <c r="FN57" s="51"/>
      <c r="FO57" s="51"/>
      <c r="FP57" s="51"/>
      <c r="FQ57" s="51"/>
      <c r="FR57" s="51"/>
      <c r="FS57" s="51"/>
      <c r="FT57" s="51"/>
      <c r="FU57" s="51"/>
      <c r="FV57" s="51"/>
      <c r="FW57" s="51"/>
      <c r="FX57" s="51"/>
      <c r="FY57" s="51"/>
      <c r="FZ57" s="51"/>
      <c r="GA57" s="51"/>
      <c r="GB57" s="51"/>
      <c r="GC57" s="51"/>
      <c r="GD57" s="51"/>
      <c r="GE57" s="51"/>
      <c r="GF57" s="51"/>
      <c r="GG57" s="51"/>
      <c r="GH57" s="51"/>
      <c r="GI57" s="51"/>
      <c r="GJ57" s="51"/>
      <c r="GK57" s="51"/>
      <c r="GL57" s="51"/>
      <c r="GM57" s="51"/>
      <c r="GN57" s="51"/>
      <c r="GO57" s="51"/>
      <c r="GP57" s="51"/>
      <c r="GQ57" s="51"/>
      <c r="GR57" s="51"/>
      <c r="GS57" s="51"/>
      <c r="GT57" s="51"/>
      <c r="GU57" s="51"/>
      <c r="GV57" s="51"/>
      <c r="GW57" s="51"/>
      <c r="GX57" s="51"/>
      <c r="GY57" s="51"/>
      <c r="GZ57" s="51"/>
      <c r="HA57" s="51"/>
      <c r="HB57" s="51"/>
      <c r="HC57" s="51"/>
      <c r="HD57" s="51"/>
      <c r="HE57" s="51"/>
      <c r="HF57" s="51"/>
      <c r="HG57" s="51"/>
      <c r="HH57" s="51"/>
      <c r="HI57" s="51"/>
      <c r="HJ57" s="51"/>
      <c r="HK57" s="51"/>
      <c r="HL57" s="51"/>
      <c r="HM57" s="51"/>
      <c r="HN57" s="51"/>
      <c r="HO57" s="51"/>
    </row>
    <row r="58" spans="1:223" x14ac:dyDescent="0.3">
      <c r="A58" s="11" t="s">
        <v>142</v>
      </c>
      <c r="B58" s="11" t="s">
        <v>2629</v>
      </c>
      <c r="C58" s="11" t="s">
        <v>3008</v>
      </c>
      <c r="D58" s="11" t="s">
        <v>141</v>
      </c>
      <c r="E58" s="11" t="s">
        <v>1562</v>
      </c>
      <c r="F58" s="11" t="s">
        <v>1356</v>
      </c>
      <c r="G58" s="11" t="s">
        <v>1703</v>
      </c>
      <c r="H58" s="11" t="s">
        <v>2791</v>
      </c>
      <c r="I58" s="11" t="s">
        <v>3046</v>
      </c>
      <c r="J58" s="11"/>
      <c r="K58" s="11"/>
      <c r="L58" s="11"/>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D58" s="50"/>
      <c r="BE58" s="50"/>
      <c r="BF58" s="50"/>
      <c r="BG58" s="50"/>
      <c r="BH58" s="50"/>
      <c r="BI58" s="50"/>
      <c r="BJ58" s="50"/>
      <c r="BK58" s="50"/>
      <c r="BL58" s="50"/>
      <c r="BM58" s="50"/>
      <c r="BN58" s="50"/>
      <c r="BO58" s="50"/>
      <c r="BP58" s="50"/>
      <c r="BQ58" s="50"/>
      <c r="BR58" s="50"/>
      <c r="BS58" s="50"/>
      <c r="BT58" s="50"/>
      <c r="BU58" s="50"/>
      <c r="BV58" s="50"/>
      <c r="BW58" s="50"/>
      <c r="BX58" s="50"/>
      <c r="BY58" s="50"/>
      <c r="BZ58" s="50"/>
      <c r="CA58" s="50"/>
      <c r="CB58" s="50"/>
      <c r="CC58" s="50"/>
      <c r="CD58" s="50"/>
      <c r="CE58" s="50"/>
      <c r="CF58" s="50"/>
      <c r="CG58" s="50"/>
      <c r="CH58" s="50"/>
      <c r="CI58" s="50"/>
      <c r="CJ58" s="50"/>
      <c r="CK58" s="50"/>
      <c r="CL58" s="50"/>
      <c r="CM58" s="50"/>
      <c r="CN58" s="50"/>
      <c r="CO58" s="50"/>
      <c r="CP58" s="50"/>
      <c r="CQ58" s="50"/>
      <c r="CR58" s="50"/>
      <c r="CS58" s="50"/>
      <c r="CT58" s="50"/>
      <c r="CU58" s="50"/>
      <c r="CV58" s="50"/>
      <c r="CW58" s="50"/>
      <c r="CX58" s="50"/>
      <c r="CY58" s="50"/>
      <c r="CZ58" s="50"/>
      <c r="DA58" s="50"/>
      <c r="DB58" s="50"/>
      <c r="DC58" s="50"/>
      <c r="DD58" s="50"/>
      <c r="DE58" s="50"/>
      <c r="DF58" s="50"/>
      <c r="DG58" s="50"/>
      <c r="DH58" s="50"/>
      <c r="DI58" s="50"/>
      <c r="DJ58" s="50"/>
      <c r="DK58" s="50"/>
      <c r="DL58" s="50"/>
      <c r="DM58" s="50"/>
      <c r="DN58" s="50"/>
      <c r="DO58" s="50"/>
      <c r="DP58" s="50"/>
      <c r="DQ58" s="50"/>
      <c r="DR58" s="50"/>
      <c r="DS58" s="50"/>
      <c r="DT58" s="50"/>
      <c r="DU58" s="50"/>
      <c r="DV58" s="50"/>
      <c r="DW58" s="50"/>
      <c r="DX58" s="50"/>
      <c r="DY58" s="50"/>
      <c r="DZ58" s="50"/>
      <c r="EA58" s="50"/>
      <c r="EB58" s="50"/>
      <c r="EC58" s="50"/>
      <c r="ED58" s="50"/>
      <c r="EE58" s="50"/>
      <c r="EF58" s="50"/>
      <c r="EG58" s="50"/>
      <c r="EH58" s="50"/>
      <c r="EI58" s="50"/>
      <c r="EJ58" s="50"/>
      <c r="EK58" s="50"/>
      <c r="EL58" s="50"/>
      <c r="EM58" s="50"/>
      <c r="EN58" s="50"/>
      <c r="EO58" s="50"/>
      <c r="EP58" s="50"/>
      <c r="EQ58" s="50"/>
      <c r="ER58" s="50"/>
      <c r="ES58" s="50"/>
      <c r="ET58" s="50"/>
      <c r="EU58" s="50"/>
      <c r="EV58" s="50"/>
      <c r="EW58" s="50"/>
      <c r="EX58" s="50"/>
      <c r="EY58" s="50"/>
      <c r="EZ58" s="50"/>
      <c r="FA58" s="50"/>
      <c r="FB58" s="50"/>
      <c r="FC58" s="50"/>
      <c r="FD58" s="50"/>
      <c r="FE58" s="50"/>
      <c r="FF58" s="50"/>
      <c r="FG58" s="50"/>
      <c r="FH58" s="50"/>
      <c r="FI58" s="50"/>
      <c r="FJ58" s="50"/>
      <c r="FK58" s="50"/>
      <c r="FL58" s="50"/>
      <c r="FM58" s="50"/>
      <c r="FN58" s="50"/>
      <c r="FO58" s="50"/>
      <c r="FP58" s="50"/>
      <c r="FQ58" s="50"/>
      <c r="FR58" s="50"/>
      <c r="FS58" s="50"/>
      <c r="FT58" s="50"/>
      <c r="FU58" s="50"/>
      <c r="FV58" s="50"/>
      <c r="FW58" s="50"/>
      <c r="FX58" s="50"/>
      <c r="FY58" s="50"/>
      <c r="FZ58" s="50"/>
      <c r="GA58" s="50"/>
      <c r="GB58" s="50"/>
      <c r="GC58" s="50"/>
      <c r="GD58" s="50"/>
      <c r="GE58" s="50"/>
      <c r="GF58" s="50"/>
      <c r="GG58" s="50"/>
      <c r="GH58" s="50"/>
      <c r="GI58" s="50"/>
      <c r="GJ58" s="50"/>
      <c r="GK58" s="50"/>
      <c r="GL58" s="50"/>
      <c r="GM58" s="50"/>
      <c r="GN58" s="50"/>
      <c r="GO58" s="50"/>
      <c r="GP58" s="50"/>
      <c r="GQ58" s="50"/>
      <c r="GR58" s="50"/>
      <c r="GS58" s="50"/>
      <c r="GT58" s="50"/>
      <c r="GU58" s="50"/>
      <c r="GV58" s="50"/>
      <c r="GW58" s="50"/>
      <c r="GX58" s="50"/>
      <c r="GY58" s="50"/>
      <c r="GZ58" s="50"/>
      <c r="HA58" s="50"/>
      <c r="HB58" s="50"/>
      <c r="HC58" s="50"/>
      <c r="HD58" s="50"/>
      <c r="HE58" s="50"/>
      <c r="HF58" s="50"/>
      <c r="HG58" s="50"/>
      <c r="HH58" s="50"/>
      <c r="HI58" s="50"/>
      <c r="HJ58" s="50"/>
      <c r="HK58" s="50"/>
      <c r="HL58" s="50"/>
      <c r="HM58" s="50"/>
      <c r="HN58" s="50"/>
      <c r="HO58" s="50"/>
    </row>
    <row r="59" spans="1:223" x14ac:dyDescent="0.3">
      <c r="A59" s="11" t="s">
        <v>1314</v>
      </c>
      <c r="B59" s="11" t="s">
        <v>1312</v>
      </c>
      <c r="C59" s="11" t="s">
        <v>1313</v>
      </c>
      <c r="D59" s="11" t="s">
        <v>1315</v>
      </c>
      <c r="E59" s="11" t="s">
        <v>1562</v>
      </c>
      <c r="F59" s="11" t="s">
        <v>1358</v>
      </c>
      <c r="G59" s="11" t="s">
        <v>1312</v>
      </c>
      <c r="H59" s="11" t="s">
        <v>2791</v>
      </c>
      <c r="I59" s="11" t="s">
        <v>3046</v>
      </c>
      <c r="J59" s="11"/>
      <c r="K59" s="11"/>
      <c r="L59" s="11"/>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D59" s="50"/>
      <c r="BE59" s="50"/>
      <c r="BF59" s="50"/>
      <c r="BG59" s="50"/>
      <c r="BH59" s="50"/>
      <c r="BI59" s="50"/>
      <c r="BJ59" s="50"/>
      <c r="BK59" s="50"/>
      <c r="BL59" s="50"/>
      <c r="BM59" s="50"/>
      <c r="BN59" s="50"/>
      <c r="BO59" s="50"/>
      <c r="BP59" s="50"/>
      <c r="BQ59" s="50"/>
      <c r="BR59" s="50"/>
      <c r="BS59" s="50"/>
      <c r="BT59" s="50"/>
      <c r="BU59" s="50"/>
      <c r="BV59" s="50"/>
      <c r="BW59" s="50"/>
      <c r="BX59" s="50"/>
      <c r="BY59" s="50"/>
      <c r="BZ59" s="50"/>
      <c r="CA59" s="50"/>
      <c r="CB59" s="50"/>
      <c r="CC59" s="50"/>
      <c r="CD59" s="50"/>
      <c r="CE59" s="50"/>
      <c r="CF59" s="50"/>
      <c r="CG59" s="50"/>
      <c r="CH59" s="50"/>
      <c r="CI59" s="50"/>
      <c r="CJ59" s="50"/>
      <c r="CK59" s="50"/>
      <c r="CL59" s="50"/>
      <c r="CM59" s="50"/>
      <c r="CN59" s="50"/>
      <c r="CO59" s="50"/>
      <c r="CP59" s="50"/>
      <c r="CQ59" s="50"/>
      <c r="CR59" s="50"/>
      <c r="CS59" s="50"/>
      <c r="CT59" s="50"/>
      <c r="CU59" s="50"/>
      <c r="CV59" s="50"/>
      <c r="CW59" s="50"/>
      <c r="CX59" s="50"/>
      <c r="CY59" s="50"/>
      <c r="CZ59" s="50"/>
      <c r="DA59" s="50"/>
      <c r="DB59" s="50"/>
      <c r="DC59" s="50"/>
      <c r="DD59" s="50"/>
      <c r="DE59" s="50"/>
      <c r="DF59" s="50"/>
      <c r="DG59" s="50"/>
      <c r="DH59" s="50"/>
      <c r="DI59" s="50"/>
      <c r="DJ59" s="50"/>
      <c r="DK59" s="50"/>
      <c r="DL59" s="50"/>
      <c r="DM59" s="50"/>
      <c r="DN59" s="50"/>
      <c r="DO59" s="50"/>
      <c r="DP59" s="50"/>
      <c r="DQ59" s="50"/>
      <c r="DR59" s="50"/>
      <c r="DS59" s="50"/>
      <c r="DT59" s="50"/>
      <c r="DU59" s="50"/>
      <c r="DV59" s="50"/>
      <c r="DW59" s="50"/>
      <c r="DX59" s="50"/>
      <c r="DY59" s="50"/>
      <c r="DZ59" s="50"/>
      <c r="EA59" s="50"/>
      <c r="EB59" s="50"/>
      <c r="EC59" s="50"/>
      <c r="ED59" s="50"/>
      <c r="EE59" s="50"/>
      <c r="EF59" s="50"/>
      <c r="EG59" s="50"/>
      <c r="EH59" s="50"/>
      <c r="EI59" s="50"/>
      <c r="EJ59" s="50"/>
      <c r="EK59" s="50"/>
      <c r="EL59" s="50"/>
      <c r="EM59" s="50"/>
      <c r="EN59" s="50"/>
      <c r="EO59" s="50"/>
      <c r="EP59" s="50"/>
      <c r="EQ59" s="50"/>
      <c r="ER59" s="50"/>
      <c r="ES59" s="50"/>
      <c r="ET59" s="50"/>
      <c r="EU59" s="50"/>
      <c r="EV59" s="50"/>
      <c r="EW59" s="50"/>
      <c r="EX59" s="50"/>
      <c r="EY59" s="50"/>
      <c r="EZ59" s="50"/>
      <c r="FA59" s="50"/>
      <c r="FB59" s="50"/>
      <c r="FC59" s="50"/>
      <c r="FD59" s="50"/>
      <c r="FE59" s="50"/>
      <c r="FF59" s="50"/>
      <c r="FG59" s="50"/>
      <c r="FH59" s="50"/>
      <c r="FI59" s="50"/>
      <c r="FJ59" s="50"/>
      <c r="FK59" s="50"/>
      <c r="FL59" s="50"/>
      <c r="FM59" s="50"/>
      <c r="FN59" s="50"/>
      <c r="FO59" s="50"/>
      <c r="FP59" s="50"/>
      <c r="FQ59" s="50"/>
      <c r="FR59" s="50"/>
      <c r="FS59" s="50"/>
      <c r="FT59" s="50"/>
      <c r="FU59" s="50"/>
      <c r="FV59" s="50"/>
      <c r="FW59" s="50"/>
      <c r="FX59" s="50"/>
      <c r="FY59" s="50"/>
      <c r="FZ59" s="50"/>
      <c r="GA59" s="50"/>
      <c r="GB59" s="50"/>
      <c r="GC59" s="50"/>
      <c r="GD59" s="50"/>
      <c r="GE59" s="50"/>
      <c r="GF59" s="50"/>
      <c r="GG59" s="50"/>
      <c r="GH59" s="50"/>
      <c r="GI59" s="50"/>
      <c r="GJ59" s="50"/>
      <c r="GK59" s="50"/>
      <c r="GL59" s="50"/>
      <c r="GM59" s="50"/>
      <c r="GN59" s="50"/>
      <c r="GO59" s="50"/>
      <c r="GP59" s="50"/>
      <c r="GQ59" s="50"/>
      <c r="GR59" s="50"/>
      <c r="GS59" s="50"/>
      <c r="GT59" s="50"/>
      <c r="GU59" s="50"/>
      <c r="GV59" s="50"/>
      <c r="GW59" s="50"/>
      <c r="GX59" s="50"/>
      <c r="GY59" s="50"/>
      <c r="GZ59" s="50"/>
      <c r="HA59" s="50"/>
      <c r="HB59" s="50"/>
      <c r="HC59" s="50"/>
      <c r="HD59" s="50"/>
      <c r="HE59" s="50"/>
      <c r="HF59" s="50"/>
      <c r="HG59" s="50"/>
      <c r="HH59" s="50"/>
      <c r="HI59" s="50"/>
      <c r="HJ59" s="50"/>
      <c r="HK59" s="50"/>
      <c r="HL59" s="50"/>
      <c r="HM59" s="50"/>
      <c r="HN59" s="50"/>
      <c r="HO59" s="50"/>
    </row>
    <row r="60" spans="1:223" x14ac:dyDescent="0.3">
      <c r="A60" s="11" t="s">
        <v>144</v>
      </c>
      <c r="B60" s="11" t="s">
        <v>1517</v>
      </c>
      <c r="C60" s="11" t="s">
        <v>1518</v>
      </c>
      <c r="D60" s="11" t="s">
        <v>143</v>
      </c>
      <c r="E60" s="11" t="s">
        <v>1562</v>
      </c>
      <c r="F60" s="11" t="s">
        <v>710</v>
      </c>
      <c r="G60" s="11" t="s">
        <v>1517</v>
      </c>
      <c r="H60" s="11" t="s">
        <v>2791</v>
      </c>
      <c r="I60" s="11" t="s">
        <v>3046</v>
      </c>
      <c r="K60" s="11"/>
      <c r="L60" s="11"/>
      <c r="N60" s="88"/>
      <c r="O60" s="88"/>
      <c r="P60" s="88"/>
      <c r="Q60" s="88"/>
      <c r="R60" s="88"/>
      <c r="S60" s="88"/>
      <c r="T60" s="88"/>
      <c r="U60" s="88"/>
      <c r="V60" s="88"/>
      <c r="W60" s="88"/>
      <c r="X60" s="88"/>
      <c r="Y60" s="88"/>
      <c r="Z60" s="88"/>
      <c r="AA60" s="88"/>
      <c r="AB60" s="88"/>
      <c r="AC60" s="88"/>
      <c r="AD60" s="88"/>
      <c r="AE60" s="88"/>
      <c r="AF60" s="88"/>
      <c r="AG60" s="88"/>
      <c r="AH60" s="88"/>
      <c r="AI60" s="88"/>
      <c r="AJ60" s="88"/>
      <c r="AK60" s="88"/>
      <c r="AL60" s="88"/>
      <c r="AM60" s="88"/>
      <c r="AN60" s="88"/>
      <c r="AO60" s="88"/>
      <c r="AP60" s="88"/>
      <c r="AQ60" s="88"/>
      <c r="AR60" s="88"/>
      <c r="AS60" s="88"/>
      <c r="AT60" s="88"/>
      <c r="AU60" s="88"/>
      <c r="AV60" s="88"/>
      <c r="AW60" s="88"/>
      <c r="AX60" s="88"/>
      <c r="AY60" s="88"/>
      <c r="AZ60" s="88"/>
      <c r="BA60" s="88"/>
      <c r="BB60" s="88"/>
      <c r="BC60" s="88"/>
      <c r="BD60" s="88"/>
      <c r="BE60" s="88"/>
      <c r="BF60" s="88"/>
      <c r="BG60" s="88"/>
      <c r="BH60" s="88"/>
      <c r="BI60" s="88"/>
      <c r="BJ60" s="88"/>
      <c r="BK60" s="88"/>
      <c r="BL60" s="88"/>
      <c r="BM60" s="88"/>
      <c r="BN60" s="88"/>
      <c r="BO60" s="88"/>
      <c r="BP60" s="88"/>
      <c r="BQ60" s="88"/>
      <c r="BR60" s="88"/>
      <c r="BS60" s="88"/>
      <c r="BT60" s="88"/>
      <c r="BU60" s="88"/>
      <c r="BV60" s="88"/>
      <c r="BW60" s="88"/>
      <c r="BX60" s="88"/>
      <c r="BY60" s="88"/>
      <c r="BZ60" s="88"/>
      <c r="CA60" s="88"/>
      <c r="CB60" s="88"/>
      <c r="CC60" s="88"/>
      <c r="CD60" s="88"/>
      <c r="CE60" s="88"/>
      <c r="CF60" s="88"/>
      <c r="CG60" s="88"/>
      <c r="CH60" s="88"/>
      <c r="CI60" s="88"/>
      <c r="CJ60" s="88"/>
      <c r="CK60" s="88"/>
      <c r="CL60" s="88"/>
      <c r="CM60" s="88"/>
      <c r="CN60" s="88"/>
      <c r="CO60" s="88"/>
      <c r="CP60" s="88"/>
      <c r="CQ60" s="88"/>
      <c r="CR60" s="88"/>
      <c r="CS60" s="88"/>
      <c r="CT60" s="88"/>
      <c r="CU60" s="88"/>
      <c r="CV60" s="88"/>
      <c r="CW60" s="88"/>
      <c r="CX60" s="88"/>
      <c r="CY60" s="88"/>
      <c r="CZ60" s="88"/>
      <c r="DA60" s="88"/>
      <c r="DB60" s="88"/>
      <c r="DC60" s="88"/>
      <c r="DD60" s="88"/>
      <c r="DE60" s="88"/>
      <c r="DF60" s="88"/>
      <c r="DG60" s="88"/>
      <c r="DH60" s="88"/>
      <c r="DI60" s="88"/>
      <c r="DJ60" s="88"/>
      <c r="DK60" s="88"/>
      <c r="DL60" s="88"/>
      <c r="DM60" s="88"/>
      <c r="DN60" s="88"/>
      <c r="DO60" s="88"/>
      <c r="DP60" s="88"/>
      <c r="DQ60" s="88"/>
      <c r="DR60" s="88"/>
      <c r="DS60" s="88"/>
      <c r="DT60" s="88"/>
      <c r="DU60" s="88"/>
      <c r="DV60" s="88"/>
      <c r="DW60" s="88"/>
      <c r="DX60" s="88"/>
      <c r="DY60" s="88"/>
      <c r="DZ60" s="88"/>
      <c r="EA60" s="88"/>
      <c r="EB60" s="88"/>
      <c r="EC60" s="88"/>
      <c r="ED60" s="88"/>
      <c r="EE60" s="88"/>
      <c r="EF60" s="88"/>
      <c r="EG60" s="88"/>
      <c r="EH60" s="88"/>
      <c r="EI60" s="88"/>
      <c r="EJ60" s="88"/>
      <c r="EK60" s="88"/>
      <c r="EL60" s="88"/>
      <c r="EM60" s="88"/>
      <c r="EN60" s="88"/>
      <c r="EO60" s="88"/>
      <c r="EP60" s="88"/>
      <c r="EQ60" s="88"/>
      <c r="ER60" s="88"/>
      <c r="ES60" s="88"/>
      <c r="ET60" s="88"/>
      <c r="EU60" s="88"/>
      <c r="EV60" s="88"/>
      <c r="EW60" s="88"/>
      <c r="EX60" s="88"/>
      <c r="EY60" s="88"/>
      <c r="EZ60" s="88"/>
      <c r="FA60" s="88"/>
      <c r="FB60" s="88"/>
      <c r="FC60" s="88"/>
      <c r="FD60" s="88"/>
      <c r="FE60" s="88"/>
      <c r="FF60" s="88"/>
      <c r="FG60" s="88"/>
      <c r="FH60" s="88"/>
      <c r="FI60" s="88"/>
      <c r="FJ60" s="88"/>
      <c r="FK60" s="88"/>
      <c r="FL60" s="88"/>
      <c r="FM60" s="88"/>
      <c r="FN60" s="88"/>
      <c r="FO60" s="88"/>
      <c r="FP60" s="88"/>
      <c r="FQ60" s="88"/>
      <c r="FR60" s="88"/>
      <c r="FS60" s="88"/>
      <c r="FT60" s="88"/>
      <c r="FU60" s="88"/>
      <c r="FV60" s="88"/>
      <c r="FW60" s="88"/>
      <c r="FX60" s="88"/>
      <c r="FY60" s="88"/>
      <c r="FZ60" s="88"/>
      <c r="GA60" s="88"/>
      <c r="GB60" s="88"/>
      <c r="GC60" s="88"/>
      <c r="GD60" s="88"/>
      <c r="GE60" s="88"/>
      <c r="GF60" s="88"/>
      <c r="GG60" s="88"/>
      <c r="GH60" s="88"/>
      <c r="GI60" s="88"/>
      <c r="GJ60" s="88"/>
      <c r="GK60" s="88"/>
      <c r="GL60" s="88"/>
      <c r="GM60" s="88"/>
      <c r="GN60" s="88"/>
      <c r="GO60" s="88"/>
      <c r="GP60" s="88"/>
      <c r="GQ60" s="88"/>
      <c r="GR60" s="88"/>
      <c r="GS60" s="88"/>
      <c r="GT60" s="88"/>
      <c r="GU60" s="88"/>
      <c r="GV60" s="88"/>
      <c r="GW60" s="88"/>
      <c r="GX60" s="88"/>
      <c r="GY60" s="88"/>
      <c r="GZ60" s="88"/>
      <c r="HA60" s="88"/>
      <c r="HB60" s="88"/>
      <c r="HC60" s="88"/>
      <c r="HD60" s="88"/>
      <c r="HE60" s="88"/>
      <c r="HF60" s="88"/>
      <c r="HG60" s="88"/>
      <c r="HH60" s="88"/>
      <c r="HI60" s="88"/>
      <c r="HJ60" s="88"/>
      <c r="HK60" s="88"/>
      <c r="HL60" s="88"/>
      <c r="HM60" s="88"/>
      <c r="HN60" s="88"/>
      <c r="HO60" s="88"/>
    </row>
    <row r="61" spans="1:223" x14ac:dyDescent="0.3">
      <c r="A61" s="11" t="s">
        <v>422</v>
      </c>
      <c r="B61" s="11" t="s">
        <v>2218</v>
      </c>
      <c r="C61" s="11" t="s">
        <v>2448</v>
      </c>
      <c r="D61" s="11" t="s">
        <v>145</v>
      </c>
      <c r="E61" s="11" t="s">
        <v>1566</v>
      </c>
      <c r="F61" s="11" t="s">
        <v>1357</v>
      </c>
      <c r="G61" s="11" t="s">
        <v>2104</v>
      </c>
      <c r="H61" s="11" t="s">
        <v>2790</v>
      </c>
      <c r="I61" s="11" t="s">
        <v>3046</v>
      </c>
      <c r="J61" s="11"/>
      <c r="K61" s="11"/>
      <c r="L61" s="1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c r="AU61" s="51"/>
      <c r="AV61" s="51"/>
      <c r="AW61" s="51"/>
      <c r="AX61" s="51"/>
      <c r="AY61" s="51"/>
      <c r="AZ61" s="51"/>
      <c r="BA61" s="51"/>
      <c r="BB61" s="51"/>
      <c r="BC61" s="51"/>
      <c r="BD61" s="51"/>
      <c r="BE61" s="51"/>
      <c r="BF61" s="51"/>
      <c r="BG61" s="51"/>
      <c r="BH61" s="51"/>
      <c r="BI61" s="51"/>
      <c r="BJ61" s="51"/>
      <c r="BK61" s="51"/>
      <c r="BL61" s="51"/>
      <c r="BM61" s="51"/>
      <c r="BN61" s="51"/>
      <c r="BO61" s="51"/>
      <c r="BP61" s="51"/>
      <c r="BQ61" s="51"/>
      <c r="BR61" s="51"/>
      <c r="BS61" s="51"/>
      <c r="BT61" s="51"/>
      <c r="BU61" s="51"/>
      <c r="BV61" s="51"/>
      <c r="BW61" s="51"/>
      <c r="BX61" s="51"/>
      <c r="BY61" s="51"/>
      <c r="BZ61" s="51"/>
      <c r="CA61" s="51"/>
      <c r="CB61" s="51"/>
      <c r="CC61" s="51"/>
      <c r="CD61" s="51"/>
      <c r="CE61" s="51"/>
      <c r="CF61" s="51"/>
      <c r="CG61" s="51"/>
      <c r="CH61" s="51"/>
      <c r="CI61" s="51"/>
      <c r="CJ61" s="51"/>
      <c r="CK61" s="51"/>
      <c r="CL61" s="51"/>
      <c r="CM61" s="51"/>
      <c r="CN61" s="51"/>
      <c r="CO61" s="51"/>
      <c r="CP61" s="51"/>
      <c r="CQ61" s="51"/>
      <c r="CR61" s="51"/>
      <c r="CS61" s="51"/>
      <c r="CT61" s="51"/>
      <c r="CU61" s="51"/>
      <c r="CV61" s="51"/>
      <c r="CW61" s="51"/>
      <c r="CX61" s="51"/>
      <c r="CY61" s="51"/>
      <c r="CZ61" s="51"/>
      <c r="DA61" s="51"/>
      <c r="DB61" s="51"/>
      <c r="DC61" s="51"/>
      <c r="DD61" s="51"/>
      <c r="DE61" s="51"/>
      <c r="DF61" s="51"/>
      <c r="DG61" s="51"/>
      <c r="DH61" s="51"/>
      <c r="DI61" s="51"/>
      <c r="DJ61" s="51"/>
      <c r="DK61" s="51"/>
      <c r="DL61" s="51"/>
      <c r="DM61" s="51"/>
      <c r="DN61" s="51"/>
      <c r="DO61" s="51"/>
      <c r="DP61" s="51"/>
      <c r="DQ61" s="51"/>
      <c r="DR61" s="51"/>
      <c r="DS61" s="51"/>
      <c r="DT61" s="51"/>
      <c r="DU61" s="51"/>
      <c r="DV61" s="51"/>
      <c r="DW61" s="51"/>
      <c r="DX61" s="51"/>
      <c r="DY61" s="51"/>
      <c r="DZ61" s="51"/>
      <c r="EA61" s="51"/>
      <c r="EB61" s="51"/>
      <c r="EC61" s="51"/>
      <c r="ED61" s="51"/>
      <c r="EE61" s="51"/>
      <c r="EF61" s="51"/>
      <c r="EG61" s="51"/>
      <c r="EH61" s="51"/>
      <c r="EI61" s="51"/>
      <c r="EJ61" s="51"/>
      <c r="EK61" s="51"/>
      <c r="EL61" s="51"/>
      <c r="EM61" s="51"/>
      <c r="EN61" s="51"/>
      <c r="EO61" s="51"/>
      <c r="EP61" s="51"/>
      <c r="EQ61" s="51"/>
      <c r="ER61" s="51"/>
      <c r="ES61" s="51"/>
      <c r="ET61" s="51"/>
      <c r="EU61" s="51"/>
      <c r="EV61" s="51"/>
      <c r="EW61" s="51"/>
      <c r="EX61" s="51"/>
      <c r="EY61" s="51"/>
      <c r="EZ61" s="51"/>
      <c r="FA61" s="51"/>
      <c r="FB61" s="51"/>
      <c r="FC61" s="51"/>
      <c r="FD61" s="51"/>
      <c r="FE61" s="51"/>
      <c r="FF61" s="51"/>
      <c r="FG61" s="51"/>
      <c r="FH61" s="51"/>
      <c r="FI61" s="51"/>
      <c r="FJ61" s="51"/>
      <c r="FK61" s="51"/>
      <c r="FL61" s="51"/>
      <c r="FM61" s="51"/>
      <c r="FN61" s="51"/>
      <c r="FO61" s="51"/>
      <c r="FP61" s="51"/>
      <c r="FQ61" s="51"/>
      <c r="FR61" s="51"/>
      <c r="FS61" s="51"/>
      <c r="FT61" s="51"/>
      <c r="FU61" s="51"/>
      <c r="FV61" s="51"/>
      <c r="FW61" s="51"/>
      <c r="FX61" s="51"/>
      <c r="FY61" s="51"/>
      <c r="FZ61" s="51"/>
      <c r="GA61" s="51"/>
      <c r="GB61" s="51"/>
      <c r="GC61" s="51"/>
      <c r="GD61" s="51"/>
      <c r="GE61" s="51"/>
      <c r="GF61" s="51"/>
      <c r="GG61" s="51"/>
      <c r="GH61" s="51"/>
      <c r="GI61" s="51"/>
      <c r="GJ61" s="51"/>
      <c r="GK61" s="51"/>
      <c r="GL61" s="51"/>
      <c r="GM61" s="51"/>
      <c r="GN61" s="51"/>
      <c r="GO61" s="51"/>
      <c r="GP61" s="51"/>
      <c r="GQ61" s="51"/>
      <c r="GR61" s="51"/>
      <c r="GS61" s="51"/>
      <c r="GT61" s="51"/>
      <c r="GU61" s="51"/>
      <c r="GV61" s="51"/>
      <c r="GW61" s="51"/>
      <c r="GX61" s="51"/>
      <c r="GY61" s="51"/>
      <c r="GZ61" s="51"/>
      <c r="HA61" s="51"/>
      <c r="HB61" s="51"/>
      <c r="HC61" s="51"/>
      <c r="HD61" s="51"/>
      <c r="HE61" s="51"/>
      <c r="HF61" s="51"/>
      <c r="HG61" s="51"/>
      <c r="HH61" s="51"/>
      <c r="HI61" s="51"/>
      <c r="HJ61" s="51"/>
      <c r="HK61" s="51"/>
      <c r="HL61" s="51"/>
      <c r="HM61" s="51"/>
      <c r="HN61" s="51"/>
      <c r="HO61" s="51"/>
    </row>
    <row r="62" spans="1:223" x14ac:dyDescent="0.3">
      <c r="A62" s="11" t="s">
        <v>147</v>
      </c>
      <c r="B62" s="11" t="s">
        <v>1235</v>
      </c>
      <c r="C62" s="11" t="s">
        <v>646</v>
      </c>
      <c r="D62" s="11" t="s">
        <v>146</v>
      </c>
      <c r="E62" s="11" t="s">
        <v>1566</v>
      </c>
      <c r="F62" s="11" t="s">
        <v>3047</v>
      </c>
      <c r="G62" s="11" t="s">
        <v>1465</v>
      </c>
      <c r="H62" s="11" t="s">
        <v>2790</v>
      </c>
      <c r="I62" s="11" t="s">
        <v>3048</v>
      </c>
      <c r="J62" s="11"/>
      <c r="K62" s="11"/>
      <c r="L62" s="11"/>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D62" s="50"/>
      <c r="BE62" s="50"/>
      <c r="BF62" s="50"/>
      <c r="BG62" s="50"/>
      <c r="BH62" s="50"/>
      <c r="BI62" s="50"/>
      <c r="BJ62" s="50"/>
      <c r="BK62" s="50"/>
      <c r="BL62" s="50"/>
      <c r="BM62" s="50"/>
      <c r="BN62" s="50"/>
      <c r="BO62" s="50"/>
      <c r="BP62" s="50"/>
      <c r="BQ62" s="50"/>
      <c r="BR62" s="50"/>
      <c r="BS62" s="50"/>
      <c r="BT62" s="50"/>
      <c r="BU62" s="50"/>
      <c r="BV62" s="50"/>
      <c r="BW62" s="50"/>
      <c r="BX62" s="50"/>
      <c r="BY62" s="50"/>
      <c r="BZ62" s="50"/>
      <c r="CA62" s="50"/>
      <c r="CB62" s="50"/>
      <c r="CC62" s="50"/>
      <c r="CD62" s="50"/>
      <c r="CE62" s="50"/>
      <c r="CF62" s="50"/>
      <c r="CG62" s="50"/>
      <c r="CH62" s="50"/>
      <c r="CI62" s="50"/>
      <c r="CJ62" s="50"/>
      <c r="CK62" s="50"/>
      <c r="CL62" s="50"/>
      <c r="CM62" s="50"/>
      <c r="CN62" s="50"/>
      <c r="CO62" s="50"/>
      <c r="CP62" s="50"/>
      <c r="CQ62" s="50"/>
      <c r="CR62" s="50"/>
      <c r="CS62" s="50"/>
      <c r="CT62" s="50"/>
      <c r="CU62" s="50"/>
      <c r="CV62" s="50"/>
      <c r="CW62" s="50"/>
      <c r="CX62" s="50"/>
      <c r="CY62" s="50"/>
      <c r="CZ62" s="50"/>
      <c r="DA62" s="50"/>
      <c r="DB62" s="50"/>
      <c r="DC62" s="50"/>
      <c r="DD62" s="50"/>
      <c r="DE62" s="50"/>
      <c r="DF62" s="50"/>
      <c r="DG62" s="50"/>
      <c r="DH62" s="50"/>
      <c r="DI62" s="50"/>
      <c r="DJ62" s="50"/>
      <c r="DK62" s="50"/>
      <c r="DL62" s="50"/>
      <c r="DM62" s="50"/>
      <c r="DN62" s="50"/>
      <c r="DO62" s="50"/>
      <c r="DP62" s="50"/>
      <c r="DQ62" s="50"/>
      <c r="DR62" s="50"/>
      <c r="DS62" s="50"/>
      <c r="DT62" s="50"/>
      <c r="DU62" s="50"/>
      <c r="DV62" s="50"/>
      <c r="DW62" s="50"/>
      <c r="DX62" s="50"/>
      <c r="DY62" s="50"/>
      <c r="DZ62" s="50"/>
      <c r="EA62" s="50"/>
      <c r="EB62" s="50"/>
      <c r="EC62" s="50"/>
      <c r="ED62" s="50"/>
      <c r="EE62" s="50"/>
      <c r="EF62" s="50"/>
      <c r="EG62" s="50"/>
      <c r="EH62" s="50"/>
      <c r="EI62" s="50"/>
      <c r="EJ62" s="50"/>
      <c r="EK62" s="50"/>
      <c r="EL62" s="50"/>
      <c r="EM62" s="50"/>
      <c r="EN62" s="50"/>
      <c r="EO62" s="50"/>
      <c r="EP62" s="50"/>
      <c r="EQ62" s="50"/>
      <c r="ER62" s="50"/>
      <c r="ES62" s="50"/>
      <c r="ET62" s="50"/>
      <c r="EU62" s="50"/>
      <c r="EV62" s="50"/>
      <c r="EW62" s="50"/>
      <c r="EX62" s="50"/>
      <c r="EY62" s="50"/>
      <c r="EZ62" s="50"/>
      <c r="FA62" s="50"/>
      <c r="FB62" s="50"/>
      <c r="FC62" s="50"/>
      <c r="FD62" s="50"/>
      <c r="FE62" s="50"/>
      <c r="FF62" s="50"/>
      <c r="FG62" s="50"/>
      <c r="FH62" s="50"/>
      <c r="FI62" s="50"/>
      <c r="FJ62" s="50"/>
      <c r="FK62" s="50"/>
      <c r="FL62" s="50"/>
      <c r="FM62" s="50"/>
      <c r="FN62" s="50"/>
      <c r="FO62" s="50"/>
      <c r="FP62" s="50"/>
      <c r="FQ62" s="50"/>
      <c r="FR62" s="50"/>
      <c r="FS62" s="50"/>
      <c r="FT62" s="50"/>
      <c r="FU62" s="50"/>
      <c r="FV62" s="50"/>
      <c r="FW62" s="50"/>
      <c r="FX62" s="50"/>
      <c r="FY62" s="50"/>
      <c r="FZ62" s="50"/>
      <c r="GA62" s="50"/>
      <c r="GB62" s="50"/>
      <c r="GC62" s="50"/>
      <c r="GD62" s="50"/>
      <c r="GE62" s="50"/>
      <c r="GF62" s="50"/>
      <c r="GG62" s="50"/>
      <c r="GH62" s="50"/>
      <c r="GI62" s="50"/>
      <c r="GJ62" s="50"/>
      <c r="GK62" s="50"/>
      <c r="GL62" s="50"/>
      <c r="GM62" s="50"/>
      <c r="GN62" s="50"/>
      <c r="GO62" s="50"/>
      <c r="GP62" s="50"/>
      <c r="GQ62" s="50"/>
      <c r="GR62" s="50"/>
      <c r="GS62" s="50"/>
      <c r="GT62" s="50"/>
      <c r="GU62" s="50"/>
      <c r="GV62" s="50"/>
      <c r="GW62" s="50"/>
      <c r="GX62" s="50"/>
      <c r="GY62" s="50"/>
      <c r="GZ62" s="50"/>
      <c r="HA62" s="50"/>
      <c r="HB62" s="50"/>
      <c r="HC62" s="50"/>
      <c r="HD62" s="50"/>
      <c r="HE62" s="50"/>
      <c r="HF62" s="50"/>
      <c r="HG62" s="50"/>
      <c r="HH62" s="50"/>
      <c r="HI62" s="50"/>
      <c r="HJ62" s="50"/>
      <c r="HK62" s="50"/>
      <c r="HL62" s="50"/>
      <c r="HM62" s="50"/>
      <c r="HN62" s="50"/>
      <c r="HO62" s="50"/>
    </row>
    <row r="63" spans="1:223" x14ac:dyDescent="0.3">
      <c r="A63" s="11" t="s">
        <v>147</v>
      </c>
      <c r="B63" s="11" t="s">
        <v>822</v>
      </c>
      <c r="C63" s="11" t="s">
        <v>719</v>
      </c>
      <c r="D63" s="11" t="s">
        <v>146</v>
      </c>
      <c r="E63" s="11" t="s">
        <v>1566</v>
      </c>
      <c r="F63" s="11" t="s">
        <v>710</v>
      </c>
      <c r="G63" s="11" t="s">
        <v>710</v>
      </c>
      <c r="H63" s="11" t="s">
        <v>2791</v>
      </c>
      <c r="I63" s="11" t="s">
        <v>3046</v>
      </c>
      <c r="J63" s="11"/>
      <c r="K63" s="11"/>
      <c r="L63" s="1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51"/>
      <c r="AZ63" s="51"/>
      <c r="BA63" s="51"/>
      <c r="BB63" s="51"/>
      <c r="BC63" s="51"/>
      <c r="BD63" s="51"/>
      <c r="BE63" s="51"/>
      <c r="BF63" s="51"/>
      <c r="BG63" s="51"/>
      <c r="BH63" s="51"/>
      <c r="BI63" s="51"/>
      <c r="BJ63" s="51"/>
      <c r="BK63" s="51"/>
      <c r="BL63" s="51"/>
      <c r="BM63" s="51"/>
      <c r="BN63" s="51"/>
      <c r="BO63" s="51"/>
      <c r="BP63" s="51"/>
      <c r="BQ63" s="51"/>
      <c r="BR63" s="51"/>
      <c r="BS63" s="51"/>
      <c r="BT63" s="51"/>
      <c r="BU63" s="51"/>
      <c r="BV63" s="51"/>
      <c r="BW63" s="51"/>
      <c r="BX63" s="51"/>
      <c r="BY63" s="51"/>
      <c r="BZ63" s="51"/>
      <c r="CA63" s="51"/>
      <c r="CB63" s="51"/>
      <c r="CC63" s="51"/>
      <c r="CD63" s="51"/>
      <c r="CE63" s="51"/>
      <c r="CF63" s="51"/>
      <c r="CG63" s="51"/>
      <c r="CH63" s="51"/>
      <c r="CI63" s="51"/>
      <c r="CJ63" s="51"/>
      <c r="CK63" s="51"/>
      <c r="CL63" s="51"/>
      <c r="CM63" s="51"/>
      <c r="CN63" s="51"/>
      <c r="CO63" s="51"/>
      <c r="CP63" s="51"/>
      <c r="CQ63" s="51"/>
      <c r="CR63" s="51"/>
      <c r="CS63" s="51"/>
      <c r="CT63" s="51"/>
      <c r="CU63" s="51"/>
      <c r="CV63" s="51"/>
      <c r="CW63" s="51"/>
      <c r="CX63" s="51"/>
      <c r="CY63" s="51"/>
      <c r="CZ63" s="51"/>
      <c r="DA63" s="51"/>
      <c r="DB63" s="51"/>
      <c r="DC63" s="51"/>
      <c r="DD63" s="51"/>
      <c r="DE63" s="51"/>
      <c r="DF63" s="51"/>
      <c r="DG63" s="51"/>
      <c r="DH63" s="51"/>
      <c r="DI63" s="51"/>
      <c r="DJ63" s="51"/>
      <c r="DK63" s="51"/>
      <c r="DL63" s="51"/>
      <c r="DM63" s="51"/>
      <c r="DN63" s="51"/>
      <c r="DO63" s="51"/>
      <c r="DP63" s="51"/>
      <c r="DQ63" s="51"/>
      <c r="DR63" s="51"/>
      <c r="DS63" s="51"/>
      <c r="DT63" s="51"/>
      <c r="DU63" s="51"/>
      <c r="DV63" s="51"/>
      <c r="DW63" s="51"/>
      <c r="DX63" s="51"/>
      <c r="DY63" s="51"/>
      <c r="DZ63" s="51"/>
      <c r="EA63" s="51"/>
      <c r="EB63" s="51"/>
      <c r="EC63" s="51"/>
      <c r="ED63" s="51"/>
      <c r="EE63" s="51"/>
      <c r="EF63" s="51"/>
      <c r="EG63" s="51"/>
      <c r="EH63" s="51"/>
      <c r="EI63" s="51"/>
      <c r="EJ63" s="51"/>
      <c r="EK63" s="51"/>
      <c r="EL63" s="51"/>
      <c r="EM63" s="51"/>
      <c r="EN63" s="51"/>
      <c r="EO63" s="51"/>
      <c r="EP63" s="51"/>
      <c r="EQ63" s="51"/>
      <c r="ER63" s="51"/>
      <c r="ES63" s="51"/>
      <c r="ET63" s="51"/>
      <c r="EU63" s="51"/>
      <c r="EV63" s="51"/>
      <c r="EW63" s="51"/>
      <c r="EX63" s="51"/>
      <c r="EY63" s="51"/>
      <c r="EZ63" s="51"/>
      <c r="FA63" s="51"/>
      <c r="FB63" s="51"/>
      <c r="FC63" s="51"/>
      <c r="FD63" s="51"/>
      <c r="FE63" s="51"/>
      <c r="FF63" s="51"/>
      <c r="FG63" s="51"/>
      <c r="FH63" s="51"/>
      <c r="FI63" s="51"/>
      <c r="FJ63" s="51"/>
      <c r="FK63" s="51"/>
      <c r="FL63" s="51"/>
      <c r="FM63" s="51"/>
      <c r="FN63" s="51"/>
      <c r="FO63" s="51"/>
      <c r="FP63" s="51"/>
      <c r="FQ63" s="51"/>
      <c r="FR63" s="51"/>
      <c r="FS63" s="51"/>
      <c r="FT63" s="51"/>
      <c r="FU63" s="51"/>
      <c r="FV63" s="51"/>
      <c r="FW63" s="51"/>
      <c r="FX63" s="51"/>
      <c r="FY63" s="51"/>
      <c r="FZ63" s="51"/>
      <c r="GA63" s="51"/>
      <c r="GB63" s="51"/>
      <c r="GC63" s="51"/>
      <c r="GD63" s="51"/>
      <c r="GE63" s="51"/>
      <c r="GF63" s="51"/>
      <c r="GG63" s="51"/>
      <c r="GH63" s="51"/>
      <c r="GI63" s="51"/>
      <c r="GJ63" s="51"/>
      <c r="GK63" s="51"/>
      <c r="GL63" s="51"/>
      <c r="GM63" s="51"/>
      <c r="GN63" s="51"/>
      <c r="GO63" s="51"/>
      <c r="GP63" s="51"/>
      <c r="GQ63" s="51"/>
      <c r="GR63" s="51"/>
      <c r="GS63" s="51"/>
      <c r="GT63" s="51"/>
      <c r="GU63" s="51"/>
      <c r="GV63" s="51"/>
      <c r="GW63" s="51"/>
      <c r="GX63" s="51"/>
      <c r="GY63" s="51"/>
      <c r="GZ63" s="51"/>
      <c r="HA63" s="51"/>
      <c r="HB63" s="51"/>
      <c r="HC63" s="51"/>
      <c r="HD63" s="51"/>
      <c r="HE63" s="51"/>
      <c r="HF63" s="51"/>
      <c r="HG63" s="51"/>
      <c r="HH63" s="51"/>
      <c r="HI63" s="51"/>
      <c r="HJ63" s="51"/>
      <c r="HK63" s="51"/>
      <c r="HL63" s="51"/>
      <c r="HM63" s="51"/>
      <c r="HN63" s="51"/>
      <c r="HO63" s="51"/>
    </row>
    <row r="64" spans="1:223" x14ac:dyDescent="0.3">
      <c r="A64" s="11" t="s">
        <v>147</v>
      </c>
      <c r="B64" s="11" t="s">
        <v>1163</v>
      </c>
      <c r="C64" s="11" t="s">
        <v>720</v>
      </c>
      <c r="D64" s="11" t="s">
        <v>146</v>
      </c>
      <c r="E64" s="11" t="s">
        <v>1566</v>
      </c>
      <c r="F64" s="11" t="s">
        <v>1357</v>
      </c>
      <c r="G64" s="11" t="s">
        <v>1473</v>
      </c>
      <c r="H64" s="11" t="s">
        <v>2791</v>
      </c>
      <c r="I64" s="11" t="s">
        <v>3046</v>
      </c>
      <c r="K64" s="11"/>
      <c r="L64" s="11"/>
      <c r="N64" s="88"/>
      <c r="O64" s="88"/>
      <c r="P64" s="88"/>
      <c r="Q64" s="88"/>
      <c r="R64" s="88"/>
      <c r="S64" s="88"/>
      <c r="T64" s="88"/>
      <c r="U64" s="88"/>
      <c r="V64" s="88"/>
      <c r="W64" s="88"/>
      <c r="X64" s="88"/>
      <c r="Y64" s="88"/>
      <c r="Z64" s="88"/>
      <c r="AA64" s="88"/>
      <c r="AB64" s="88"/>
      <c r="AC64" s="88"/>
      <c r="AD64" s="88"/>
      <c r="AE64" s="88"/>
      <c r="AF64" s="88"/>
      <c r="AG64" s="88"/>
      <c r="AH64" s="88"/>
      <c r="AI64" s="88"/>
      <c r="AJ64" s="88"/>
      <c r="AK64" s="88"/>
      <c r="AL64" s="88"/>
      <c r="AM64" s="88"/>
      <c r="AN64" s="88"/>
      <c r="AO64" s="88"/>
      <c r="AP64" s="88"/>
      <c r="AQ64" s="88"/>
      <c r="AR64" s="88"/>
      <c r="AS64" s="88"/>
      <c r="AT64" s="88"/>
      <c r="AU64" s="88"/>
      <c r="AV64" s="88"/>
      <c r="AW64" s="88"/>
      <c r="AX64" s="88"/>
      <c r="AY64" s="88"/>
      <c r="AZ64" s="88"/>
      <c r="BA64" s="88"/>
      <c r="BB64" s="88"/>
      <c r="BC64" s="88"/>
      <c r="BD64" s="88"/>
      <c r="BE64" s="88"/>
      <c r="BF64" s="88"/>
      <c r="BG64" s="88"/>
      <c r="BH64" s="88"/>
      <c r="BI64" s="88"/>
      <c r="BJ64" s="88"/>
      <c r="BK64" s="88"/>
      <c r="BL64" s="88"/>
      <c r="BM64" s="88"/>
      <c r="BN64" s="88"/>
      <c r="BO64" s="88"/>
      <c r="BP64" s="88"/>
      <c r="BQ64" s="88"/>
      <c r="BR64" s="88"/>
      <c r="BS64" s="88"/>
      <c r="BT64" s="88"/>
      <c r="BU64" s="88"/>
      <c r="BV64" s="88"/>
      <c r="BW64" s="88"/>
      <c r="BX64" s="88"/>
      <c r="BY64" s="88"/>
      <c r="BZ64" s="88"/>
      <c r="CA64" s="88"/>
      <c r="CB64" s="88"/>
      <c r="CC64" s="88"/>
      <c r="CD64" s="88"/>
      <c r="CE64" s="88"/>
      <c r="CF64" s="88"/>
      <c r="CG64" s="88"/>
      <c r="CH64" s="88"/>
      <c r="CI64" s="88"/>
      <c r="CJ64" s="88"/>
      <c r="CK64" s="88"/>
      <c r="CL64" s="88"/>
      <c r="CM64" s="88"/>
      <c r="CN64" s="88"/>
      <c r="CO64" s="88"/>
      <c r="CP64" s="88"/>
      <c r="CQ64" s="88"/>
      <c r="CR64" s="88"/>
      <c r="CS64" s="88"/>
      <c r="CT64" s="88"/>
      <c r="CU64" s="88"/>
      <c r="CV64" s="88"/>
      <c r="CW64" s="88"/>
      <c r="CX64" s="88"/>
      <c r="CY64" s="88"/>
      <c r="CZ64" s="88"/>
      <c r="DA64" s="88"/>
      <c r="DB64" s="88"/>
      <c r="DC64" s="88"/>
      <c r="DD64" s="88"/>
      <c r="DE64" s="88"/>
      <c r="DF64" s="88"/>
      <c r="DG64" s="88"/>
      <c r="DH64" s="88"/>
      <c r="DI64" s="88"/>
      <c r="DJ64" s="88"/>
      <c r="DK64" s="88"/>
      <c r="DL64" s="88"/>
      <c r="DM64" s="88"/>
      <c r="DN64" s="88"/>
      <c r="DO64" s="88"/>
      <c r="DP64" s="88"/>
      <c r="DQ64" s="88"/>
      <c r="DR64" s="88"/>
      <c r="DS64" s="88"/>
      <c r="DT64" s="88"/>
      <c r="DU64" s="88"/>
      <c r="DV64" s="88"/>
      <c r="DW64" s="88"/>
      <c r="DX64" s="88"/>
      <c r="DY64" s="88"/>
      <c r="DZ64" s="88"/>
      <c r="EA64" s="88"/>
      <c r="EB64" s="88"/>
      <c r="EC64" s="88"/>
      <c r="ED64" s="88"/>
      <c r="EE64" s="88"/>
      <c r="EF64" s="88"/>
      <c r="EG64" s="88"/>
      <c r="EH64" s="88"/>
      <c r="EI64" s="88"/>
      <c r="EJ64" s="88"/>
      <c r="EK64" s="88"/>
      <c r="EL64" s="88"/>
      <c r="EM64" s="88"/>
      <c r="EN64" s="88"/>
      <c r="EO64" s="88"/>
      <c r="EP64" s="88"/>
      <c r="EQ64" s="88"/>
      <c r="ER64" s="88"/>
      <c r="ES64" s="88"/>
      <c r="ET64" s="88"/>
      <c r="EU64" s="88"/>
      <c r="EV64" s="88"/>
      <c r="EW64" s="88"/>
      <c r="EX64" s="88"/>
      <c r="EY64" s="88"/>
      <c r="EZ64" s="88"/>
      <c r="FA64" s="88"/>
      <c r="FB64" s="88"/>
      <c r="FC64" s="88"/>
      <c r="FD64" s="88"/>
      <c r="FE64" s="88"/>
      <c r="FF64" s="88"/>
      <c r="FG64" s="88"/>
      <c r="FH64" s="88"/>
      <c r="FI64" s="88"/>
      <c r="FJ64" s="88"/>
      <c r="FK64" s="88"/>
      <c r="FL64" s="88"/>
      <c r="FM64" s="88"/>
      <c r="FN64" s="88"/>
      <c r="FO64" s="88"/>
      <c r="FP64" s="88"/>
      <c r="FQ64" s="88"/>
      <c r="FR64" s="88"/>
      <c r="FS64" s="88"/>
      <c r="FT64" s="88"/>
      <c r="FU64" s="88"/>
      <c r="FV64" s="88"/>
      <c r="FW64" s="88"/>
      <c r="FX64" s="88"/>
      <c r="FY64" s="88"/>
      <c r="FZ64" s="88"/>
      <c r="GA64" s="88"/>
      <c r="GB64" s="88"/>
      <c r="GC64" s="88"/>
      <c r="GD64" s="88"/>
      <c r="GE64" s="88"/>
      <c r="GF64" s="88"/>
      <c r="GG64" s="88"/>
      <c r="GH64" s="88"/>
      <c r="GI64" s="88"/>
      <c r="GJ64" s="88"/>
      <c r="GK64" s="88"/>
      <c r="GL64" s="88"/>
      <c r="GM64" s="88"/>
      <c r="GN64" s="88"/>
      <c r="GO64" s="88"/>
      <c r="GP64" s="88"/>
      <c r="GQ64" s="88"/>
      <c r="GR64" s="88"/>
      <c r="GS64" s="88"/>
      <c r="GT64" s="88"/>
      <c r="GU64" s="88"/>
      <c r="GV64" s="88"/>
      <c r="GW64" s="88"/>
      <c r="GX64" s="88"/>
      <c r="GY64" s="88"/>
      <c r="GZ64" s="88"/>
      <c r="HA64" s="88"/>
      <c r="HB64" s="88"/>
      <c r="HC64" s="88"/>
      <c r="HD64" s="88"/>
      <c r="HE64" s="88"/>
      <c r="HF64" s="88"/>
      <c r="HG64" s="88"/>
      <c r="HH64" s="88"/>
      <c r="HI64" s="88"/>
      <c r="HJ64" s="88"/>
      <c r="HK64" s="88"/>
      <c r="HL64" s="88"/>
      <c r="HM64" s="88"/>
      <c r="HN64" s="88"/>
      <c r="HO64" s="88"/>
    </row>
    <row r="65" spans="1:223" x14ac:dyDescent="0.3">
      <c r="A65" s="11" t="s">
        <v>153</v>
      </c>
      <c r="B65" s="11" t="s">
        <v>853</v>
      </c>
      <c r="C65" s="11" t="s">
        <v>2944</v>
      </c>
      <c r="D65" s="11" t="s">
        <v>152</v>
      </c>
      <c r="E65" s="11" t="s">
        <v>1564</v>
      </c>
      <c r="F65" s="11" t="s">
        <v>1357</v>
      </c>
      <c r="G65" s="11" t="s">
        <v>1462</v>
      </c>
      <c r="H65" s="11" t="s">
        <v>2790</v>
      </c>
      <c r="I65" s="11" t="s">
        <v>3046</v>
      </c>
      <c r="J65" s="11"/>
      <c r="K65" s="11"/>
      <c r="L65" s="1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c r="AV65" s="51"/>
      <c r="AW65" s="51"/>
      <c r="AX65" s="51"/>
      <c r="AY65" s="51"/>
      <c r="AZ65" s="51"/>
      <c r="BA65" s="51"/>
      <c r="BB65" s="51"/>
      <c r="BC65" s="51"/>
      <c r="BD65" s="51"/>
      <c r="BE65" s="51"/>
      <c r="BF65" s="51"/>
      <c r="BG65" s="51"/>
      <c r="BH65" s="51"/>
      <c r="BI65" s="51"/>
      <c r="BJ65" s="51"/>
      <c r="BK65" s="51"/>
      <c r="BL65" s="51"/>
      <c r="BM65" s="51"/>
      <c r="BN65" s="51"/>
      <c r="BO65" s="51"/>
      <c r="BP65" s="51"/>
      <c r="BQ65" s="51"/>
      <c r="BR65" s="51"/>
      <c r="BS65" s="51"/>
      <c r="BT65" s="51"/>
      <c r="BU65" s="51"/>
      <c r="BV65" s="51"/>
      <c r="BW65" s="51"/>
      <c r="BX65" s="51"/>
      <c r="BY65" s="51"/>
      <c r="BZ65" s="51"/>
      <c r="CA65" s="51"/>
      <c r="CB65" s="51"/>
      <c r="CC65" s="51"/>
      <c r="CD65" s="51"/>
      <c r="CE65" s="51"/>
      <c r="CF65" s="51"/>
      <c r="CG65" s="51"/>
      <c r="CH65" s="51"/>
      <c r="CI65" s="51"/>
      <c r="CJ65" s="51"/>
      <c r="CK65" s="51"/>
      <c r="CL65" s="51"/>
      <c r="CM65" s="51"/>
      <c r="CN65" s="51"/>
      <c r="CO65" s="51"/>
      <c r="CP65" s="51"/>
      <c r="CQ65" s="51"/>
      <c r="CR65" s="51"/>
      <c r="CS65" s="51"/>
      <c r="CT65" s="51"/>
      <c r="CU65" s="51"/>
      <c r="CV65" s="51"/>
      <c r="CW65" s="51"/>
      <c r="CX65" s="51"/>
      <c r="CY65" s="51"/>
      <c r="CZ65" s="51"/>
      <c r="DA65" s="51"/>
      <c r="DB65" s="51"/>
      <c r="DC65" s="51"/>
      <c r="DD65" s="51"/>
      <c r="DE65" s="51"/>
      <c r="DF65" s="51"/>
      <c r="DG65" s="51"/>
      <c r="DH65" s="51"/>
      <c r="DI65" s="51"/>
      <c r="DJ65" s="51"/>
      <c r="DK65" s="51"/>
      <c r="DL65" s="51"/>
      <c r="DM65" s="51"/>
      <c r="DN65" s="51"/>
      <c r="DO65" s="51"/>
      <c r="DP65" s="51"/>
      <c r="DQ65" s="51"/>
      <c r="DR65" s="51"/>
      <c r="DS65" s="51"/>
      <c r="DT65" s="51"/>
      <c r="DU65" s="51"/>
      <c r="DV65" s="51"/>
      <c r="DW65" s="51"/>
      <c r="DX65" s="51"/>
      <c r="DY65" s="51"/>
      <c r="DZ65" s="51"/>
      <c r="EA65" s="51"/>
      <c r="EB65" s="51"/>
      <c r="EC65" s="51"/>
      <c r="ED65" s="51"/>
      <c r="EE65" s="51"/>
      <c r="EF65" s="51"/>
      <c r="EG65" s="51"/>
      <c r="EH65" s="51"/>
      <c r="EI65" s="51"/>
      <c r="EJ65" s="51"/>
      <c r="EK65" s="51"/>
      <c r="EL65" s="51"/>
      <c r="EM65" s="51"/>
      <c r="EN65" s="51"/>
      <c r="EO65" s="51"/>
      <c r="EP65" s="51"/>
      <c r="EQ65" s="51"/>
      <c r="ER65" s="51"/>
      <c r="ES65" s="51"/>
      <c r="ET65" s="51"/>
      <c r="EU65" s="51"/>
      <c r="EV65" s="51"/>
      <c r="EW65" s="51"/>
      <c r="EX65" s="51"/>
      <c r="EY65" s="51"/>
      <c r="EZ65" s="51"/>
      <c r="FA65" s="51"/>
      <c r="FB65" s="51"/>
      <c r="FC65" s="51"/>
      <c r="FD65" s="51"/>
      <c r="FE65" s="51"/>
      <c r="FF65" s="51"/>
      <c r="FG65" s="51"/>
      <c r="FH65" s="51"/>
      <c r="FI65" s="51"/>
      <c r="FJ65" s="51"/>
      <c r="FK65" s="51"/>
      <c r="FL65" s="51"/>
      <c r="FM65" s="51"/>
      <c r="FN65" s="51"/>
      <c r="FO65" s="51"/>
      <c r="FP65" s="51"/>
      <c r="FQ65" s="51"/>
      <c r="FR65" s="51"/>
      <c r="FS65" s="51"/>
      <c r="FT65" s="51"/>
      <c r="FU65" s="51"/>
      <c r="FV65" s="51"/>
      <c r="FW65" s="51"/>
      <c r="FX65" s="51"/>
      <c r="FY65" s="51"/>
      <c r="FZ65" s="51"/>
      <c r="GA65" s="51"/>
      <c r="GB65" s="51"/>
      <c r="GC65" s="51"/>
      <c r="GD65" s="51"/>
      <c r="GE65" s="51"/>
      <c r="GF65" s="51"/>
      <c r="GG65" s="51"/>
      <c r="GH65" s="51"/>
      <c r="GI65" s="51"/>
      <c r="GJ65" s="51"/>
      <c r="GK65" s="51"/>
      <c r="GL65" s="51"/>
      <c r="GM65" s="51"/>
      <c r="GN65" s="51"/>
      <c r="GO65" s="51"/>
      <c r="GP65" s="51"/>
      <c r="GQ65" s="51"/>
      <c r="GR65" s="51"/>
      <c r="GS65" s="51"/>
      <c r="GT65" s="51"/>
      <c r="GU65" s="51"/>
      <c r="GV65" s="51"/>
      <c r="GW65" s="51"/>
      <c r="GX65" s="51"/>
      <c r="GY65" s="51"/>
      <c r="GZ65" s="51"/>
      <c r="HA65" s="51"/>
      <c r="HB65" s="51"/>
      <c r="HC65" s="51"/>
      <c r="HD65" s="51"/>
      <c r="HE65" s="51"/>
      <c r="HF65" s="51"/>
      <c r="HG65" s="51"/>
      <c r="HH65" s="51"/>
      <c r="HI65" s="51"/>
      <c r="HJ65" s="51"/>
      <c r="HK65" s="51"/>
      <c r="HL65" s="51"/>
      <c r="HM65" s="51"/>
      <c r="HN65" s="51"/>
      <c r="HO65" s="51"/>
    </row>
    <row r="66" spans="1:223" x14ac:dyDescent="0.3">
      <c r="A66" s="11" t="s">
        <v>159</v>
      </c>
      <c r="B66" s="11" t="s">
        <v>1190</v>
      </c>
      <c r="C66" s="11" t="s">
        <v>2713</v>
      </c>
      <c r="D66" s="11" t="s">
        <v>158</v>
      </c>
      <c r="E66" s="11" t="s">
        <v>1566</v>
      </c>
      <c r="F66" s="11" t="s">
        <v>1357</v>
      </c>
      <c r="G66" s="11" t="s">
        <v>1472</v>
      </c>
      <c r="H66" s="11" t="s">
        <v>2790</v>
      </c>
      <c r="I66" s="11" t="s">
        <v>3046</v>
      </c>
      <c r="J66" s="256"/>
      <c r="K66" s="11"/>
      <c r="L66" s="11"/>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c r="BG66" s="54"/>
      <c r="BH66" s="54"/>
      <c r="BI66" s="54"/>
      <c r="BJ66" s="54"/>
      <c r="BK66" s="54"/>
      <c r="BL66" s="54"/>
      <c r="BM66" s="54"/>
      <c r="BN66" s="54"/>
      <c r="BO66" s="54"/>
      <c r="BP66" s="54"/>
      <c r="BQ66" s="54"/>
      <c r="BR66" s="54"/>
      <c r="BS66" s="54"/>
      <c r="BT66" s="54"/>
      <c r="BU66" s="54"/>
      <c r="BV66" s="54"/>
      <c r="BW66" s="54"/>
      <c r="BX66" s="54"/>
      <c r="BY66" s="54"/>
      <c r="BZ66" s="54"/>
      <c r="CA66" s="54"/>
      <c r="CB66" s="54"/>
      <c r="CC66" s="54"/>
      <c r="CD66" s="54"/>
      <c r="CE66" s="54"/>
      <c r="CF66" s="54"/>
      <c r="CG66" s="54"/>
      <c r="CH66" s="54"/>
      <c r="CI66" s="54"/>
      <c r="CJ66" s="54"/>
      <c r="CK66" s="54"/>
      <c r="CL66" s="54"/>
      <c r="CM66" s="54"/>
      <c r="CN66" s="54"/>
      <c r="CO66" s="54"/>
      <c r="CP66" s="54"/>
      <c r="CQ66" s="54"/>
      <c r="CR66" s="54"/>
      <c r="CS66" s="54"/>
      <c r="CT66" s="54"/>
      <c r="CU66" s="54"/>
      <c r="CV66" s="54"/>
      <c r="CW66" s="54"/>
      <c r="CX66" s="54"/>
      <c r="CY66" s="54"/>
      <c r="CZ66" s="54"/>
      <c r="DA66" s="54"/>
      <c r="DB66" s="54"/>
      <c r="DC66" s="54"/>
      <c r="DD66" s="54"/>
      <c r="DE66" s="54"/>
      <c r="DF66" s="54"/>
      <c r="DG66" s="54"/>
      <c r="DH66" s="54"/>
      <c r="DI66" s="54"/>
      <c r="DJ66" s="54"/>
      <c r="DK66" s="54"/>
      <c r="DL66" s="54"/>
      <c r="DM66" s="54"/>
      <c r="DN66" s="54"/>
      <c r="DO66" s="54"/>
      <c r="DP66" s="54"/>
      <c r="DQ66" s="54"/>
      <c r="DR66" s="54"/>
      <c r="DS66" s="54"/>
      <c r="DT66" s="54"/>
      <c r="DU66" s="54"/>
      <c r="DV66" s="54"/>
      <c r="DW66" s="54"/>
      <c r="DX66" s="54"/>
      <c r="DY66" s="54"/>
      <c r="DZ66" s="54"/>
      <c r="EA66" s="54"/>
      <c r="EB66" s="54"/>
      <c r="EC66" s="54"/>
      <c r="ED66" s="54"/>
      <c r="EE66" s="54"/>
      <c r="EF66" s="54"/>
      <c r="EG66" s="54"/>
      <c r="EH66" s="54"/>
      <c r="EI66" s="54"/>
      <c r="EJ66" s="54"/>
      <c r="EK66" s="54"/>
      <c r="EL66" s="54"/>
      <c r="EM66" s="54"/>
      <c r="EN66" s="54"/>
      <c r="EO66" s="54"/>
      <c r="EP66" s="54"/>
      <c r="EQ66" s="54"/>
      <c r="ER66" s="54"/>
      <c r="ES66" s="54"/>
      <c r="ET66" s="54"/>
      <c r="EU66" s="54"/>
      <c r="EV66" s="54"/>
      <c r="EW66" s="54"/>
      <c r="EX66" s="54"/>
      <c r="EY66" s="54"/>
      <c r="EZ66" s="54"/>
      <c r="FA66" s="54"/>
      <c r="FB66" s="54"/>
      <c r="FC66" s="54"/>
      <c r="FD66" s="54"/>
      <c r="FE66" s="54"/>
      <c r="FF66" s="54"/>
      <c r="FG66" s="54"/>
      <c r="FH66" s="54"/>
      <c r="FI66" s="54"/>
      <c r="FJ66" s="54"/>
      <c r="FK66" s="54"/>
      <c r="FL66" s="54"/>
      <c r="FM66" s="54"/>
      <c r="FN66" s="54"/>
      <c r="FO66" s="54"/>
      <c r="FP66" s="54"/>
      <c r="FQ66" s="54"/>
      <c r="FR66" s="54"/>
      <c r="FS66" s="54"/>
      <c r="FT66" s="54"/>
      <c r="FU66" s="54"/>
      <c r="FV66" s="54"/>
      <c r="FW66" s="54"/>
      <c r="FX66" s="54"/>
      <c r="FY66" s="54"/>
      <c r="FZ66" s="54"/>
      <c r="GA66" s="54"/>
      <c r="GB66" s="54"/>
      <c r="GC66" s="54"/>
      <c r="GD66" s="54"/>
      <c r="GE66" s="54"/>
      <c r="GF66" s="54"/>
      <c r="GG66" s="54"/>
      <c r="GH66" s="54"/>
      <c r="GI66" s="54"/>
      <c r="GJ66" s="54"/>
      <c r="GK66" s="54"/>
      <c r="GL66" s="54"/>
      <c r="GM66" s="54"/>
      <c r="GN66" s="54"/>
      <c r="GO66" s="54"/>
      <c r="GP66" s="54"/>
      <c r="GQ66" s="54"/>
      <c r="GR66" s="54"/>
      <c r="GS66" s="54"/>
      <c r="GT66" s="54"/>
      <c r="GU66" s="54"/>
      <c r="GV66" s="54"/>
      <c r="GW66" s="54"/>
      <c r="GX66" s="54"/>
      <c r="GY66" s="54"/>
      <c r="GZ66" s="54"/>
      <c r="HA66" s="54"/>
      <c r="HB66" s="54"/>
      <c r="HC66" s="54"/>
      <c r="HD66" s="54"/>
      <c r="HE66" s="54"/>
      <c r="HF66" s="54"/>
      <c r="HG66" s="54"/>
      <c r="HH66" s="54"/>
      <c r="HI66" s="54"/>
      <c r="HJ66" s="54"/>
      <c r="HK66" s="54"/>
      <c r="HL66" s="54"/>
      <c r="HM66" s="54"/>
      <c r="HN66" s="54"/>
      <c r="HO66" s="54"/>
    </row>
    <row r="67" spans="1:223" x14ac:dyDescent="0.3">
      <c r="A67" s="11" t="s">
        <v>163</v>
      </c>
      <c r="B67" s="11" t="s">
        <v>1459</v>
      </c>
      <c r="C67" s="11" t="s">
        <v>1460</v>
      </c>
      <c r="D67" s="11" t="s">
        <v>162</v>
      </c>
      <c r="E67" s="11" t="s">
        <v>1563</v>
      </c>
      <c r="F67" s="11" t="s">
        <v>3047</v>
      </c>
      <c r="G67" s="11" t="s">
        <v>3056</v>
      </c>
      <c r="H67" s="11" t="s">
        <v>2790</v>
      </c>
      <c r="I67" s="11" t="s">
        <v>3048</v>
      </c>
      <c r="J67" s="11"/>
      <c r="K67" s="11"/>
      <c r="L67" s="1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c r="AV67" s="51"/>
      <c r="AW67" s="51"/>
      <c r="AX67" s="51"/>
      <c r="AY67" s="51"/>
      <c r="AZ67" s="51"/>
      <c r="BA67" s="51"/>
      <c r="BB67" s="51"/>
      <c r="BC67" s="51"/>
      <c r="BD67" s="51"/>
      <c r="BE67" s="51"/>
      <c r="BF67" s="51"/>
      <c r="BG67" s="51"/>
      <c r="BH67" s="51"/>
      <c r="BI67" s="51"/>
      <c r="BJ67" s="51"/>
      <c r="BK67" s="51"/>
      <c r="BL67" s="51"/>
      <c r="BM67" s="51"/>
      <c r="BN67" s="51"/>
      <c r="BO67" s="51"/>
      <c r="BP67" s="51"/>
      <c r="BQ67" s="51"/>
      <c r="BR67" s="51"/>
      <c r="BS67" s="51"/>
      <c r="BT67" s="51"/>
      <c r="BU67" s="51"/>
      <c r="BV67" s="51"/>
      <c r="BW67" s="51"/>
      <c r="BX67" s="51"/>
      <c r="BY67" s="51"/>
      <c r="BZ67" s="51"/>
      <c r="CA67" s="51"/>
      <c r="CB67" s="51"/>
      <c r="CC67" s="51"/>
      <c r="CD67" s="51"/>
      <c r="CE67" s="51"/>
      <c r="CF67" s="51"/>
      <c r="CG67" s="51"/>
      <c r="CH67" s="51"/>
      <c r="CI67" s="51"/>
      <c r="CJ67" s="51"/>
      <c r="CK67" s="51"/>
      <c r="CL67" s="51"/>
      <c r="CM67" s="51"/>
      <c r="CN67" s="51"/>
      <c r="CO67" s="51"/>
      <c r="CP67" s="51"/>
      <c r="CQ67" s="51"/>
      <c r="CR67" s="51"/>
      <c r="CS67" s="51"/>
      <c r="CT67" s="51"/>
      <c r="CU67" s="51"/>
      <c r="CV67" s="51"/>
      <c r="CW67" s="51"/>
      <c r="CX67" s="51"/>
      <c r="CY67" s="51"/>
      <c r="CZ67" s="51"/>
      <c r="DA67" s="51"/>
      <c r="DB67" s="51"/>
      <c r="DC67" s="51"/>
      <c r="DD67" s="51"/>
      <c r="DE67" s="51"/>
      <c r="DF67" s="51"/>
      <c r="DG67" s="51"/>
      <c r="DH67" s="51"/>
      <c r="DI67" s="51"/>
      <c r="DJ67" s="51"/>
      <c r="DK67" s="51"/>
      <c r="DL67" s="51"/>
      <c r="DM67" s="51"/>
      <c r="DN67" s="51"/>
      <c r="DO67" s="51"/>
      <c r="DP67" s="51"/>
      <c r="DQ67" s="51"/>
      <c r="DR67" s="51"/>
      <c r="DS67" s="51"/>
      <c r="DT67" s="51"/>
      <c r="DU67" s="51"/>
      <c r="DV67" s="51"/>
      <c r="DW67" s="51"/>
      <c r="DX67" s="51"/>
      <c r="DY67" s="51"/>
      <c r="DZ67" s="51"/>
      <c r="EA67" s="51"/>
      <c r="EB67" s="51"/>
      <c r="EC67" s="51"/>
      <c r="ED67" s="51"/>
      <c r="EE67" s="51"/>
      <c r="EF67" s="51"/>
      <c r="EG67" s="51"/>
      <c r="EH67" s="51"/>
      <c r="EI67" s="51"/>
      <c r="EJ67" s="51"/>
      <c r="EK67" s="51"/>
      <c r="EL67" s="51"/>
      <c r="EM67" s="51"/>
      <c r="EN67" s="51"/>
      <c r="EO67" s="51"/>
      <c r="EP67" s="51"/>
      <c r="EQ67" s="51"/>
      <c r="ER67" s="51"/>
      <c r="ES67" s="51"/>
      <c r="ET67" s="51"/>
      <c r="EU67" s="51"/>
      <c r="EV67" s="51"/>
      <c r="EW67" s="51"/>
      <c r="EX67" s="51"/>
      <c r="EY67" s="51"/>
      <c r="EZ67" s="51"/>
      <c r="FA67" s="51"/>
      <c r="FB67" s="51"/>
      <c r="FC67" s="51"/>
      <c r="FD67" s="51"/>
      <c r="FE67" s="51"/>
      <c r="FF67" s="51"/>
      <c r="FG67" s="51"/>
      <c r="FH67" s="51"/>
      <c r="FI67" s="51"/>
      <c r="FJ67" s="51"/>
      <c r="FK67" s="51"/>
      <c r="FL67" s="51"/>
      <c r="FM67" s="51"/>
      <c r="FN67" s="51"/>
      <c r="FO67" s="51"/>
      <c r="FP67" s="51"/>
      <c r="FQ67" s="51"/>
      <c r="FR67" s="51"/>
      <c r="FS67" s="51"/>
      <c r="FT67" s="51"/>
      <c r="FU67" s="51"/>
      <c r="FV67" s="51"/>
      <c r="FW67" s="51"/>
      <c r="FX67" s="51"/>
      <c r="FY67" s="51"/>
      <c r="FZ67" s="51"/>
      <c r="GA67" s="51"/>
      <c r="GB67" s="51"/>
      <c r="GC67" s="51"/>
      <c r="GD67" s="51"/>
      <c r="GE67" s="51"/>
      <c r="GF67" s="51"/>
      <c r="GG67" s="51"/>
      <c r="GH67" s="51"/>
      <c r="GI67" s="51"/>
      <c r="GJ67" s="51"/>
      <c r="GK67" s="51"/>
      <c r="GL67" s="51"/>
      <c r="GM67" s="51"/>
      <c r="GN67" s="51"/>
      <c r="GO67" s="51"/>
      <c r="GP67" s="51"/>
      <c r="GQ67" s="51"/>
      <c r="GR67" s="51"/>
      <c r="GS67" s="51"/>
      <c r="GT67" s="51"/>
      <c r="GU67" s="51"/>
      <c r="GV67" s="51"/>
      <c r="GW67" s="51"/>
      <c r="GX67" s="51"/>
      <c r="GY67" s="51"/>
      <c r="GZ67" s="51"/>
      <c r="HA67" s="51"/>
      <c r="HB67" s="51"/>
      <c r="HC67" s="51"/>
      <c r="HD67" s="51"/>
      <c r="HE67" s="51"/>
      <c r="HF67" s="51"/>
      <c r="HG67" s="51"/>
      <c r="HH67" s="51"/>
      <c r="HI67" s="51"/>
      <c r="HJ67" s="51"/>
      <c r="HK67" s="51"/>
      <c r="HL67" s="51"/>
      <c r="HM67" s="51"/>
      <c r="HN67" s="51"/>
      <c r="HO67" s="51"/>
    </row>
    <row r="68" spans="1:223" x14ac:dyDescent="0.3">
      <c r="A68" s="11" t="s">
        <v>163</v>
      </c>
      <c r="B68" s="11" t="s">
        <v>1164</v>
      </c>
      <c r="C68" s="11" t="s">
        <v>750</v>
      </c>
      <c r="D68" s="11" t="s">
        <v>162</v>
      </c>
      <c r="E68" s="11" t="s">
        <v>1563</v>
      </c>
      <c r="F68" s="11" t="s">
        <v>1357</v>
      </c>
      <c r="G68" s="11" t="s">
        <v>1474</v>
      </c>
      <c r="H68" s="11" t="s">
        <v>2791</v>
      </c>
      <c r="I68" s="11" t="s">
        <v>3046</v>
      </c>
      <c r="J68" s="256"/>
      <c r="K68" s="11"/>
      <c r="L68" s="11"/>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c r="BG68" s="54"/>
      <c r="BH68" s="54"/>
      <c r="BI68" s="54"/>
      <c r="BJ68" s="54"/>
      <c r="BK68" s="54"/>
      <c r="BL68" s="54"/>
      <c r="BM68" s="54"/>
      <c r="BN68" s="54"/>
      <c r="BO68" s="54"/>
      <c r="BP68" s="54"/>
      <c r="BQ68" s="54"/>
      <c r="BR68" s="54"/>
      <c r="BS68" s="54"/>
      <c r="BT68" s="54"/>
      <c r="BU68" s="54"/>
      <c r="BV68" s="54"/>
      <c r="BW68" s="54"/>
      <c r="BX68" s="54"/>
      <c r="BY68" s="54"/>
      <c r="BZ68" s="54"/>
      <c r="CA68" s="54"/>
      <c r="CB68" s="54"/>
      <c r="CC68" s="54"/>
      <c r="CD68" s="54"/>
      <c r="CE68" s="54"/>
      <c r="CF68" s="54"/>
      <c r="CG68" s="54"/>
      <c r="CH68" s="54"/>
      <c r="CI68" s="54"/>
      <c r="CJ68" s="54"/>
      <c r="CK68" s="54"/>
      <c r="CL68" s="54"/>
      <c r="CM68" s="54"/>
      <c r="CN68" s="54"/>
      <c r="CO68" s="54"/>
      <c r="CP68" s="54"/>
      <c r="CQ68" s="54"/>
      <c r="CR68" s="54"/>
      <c r="CS68" s="54"/>
      <c r="CT68" s="54"/>
      <c r="CU68" s="54"/>
      <c r="CV68" s="54"/>
      <c r="CW68" s="54"/>
      <c r="CX68" s="54"/>
      <c r="CY68" s="54"/>
      <c r="CZ68" s="54"/>
      <c r="DA68" s="54"/>
      <c r="DB68" s="54"/>
      <c r="DC68" s="54"/>
      <c r="DD68" s="54"/>
      <c r="DE68" s="54"/>
      <c r="DF68" s="54"/>
      <c r="DG68" s="54"/>
      <c r="DH68" s="54"/>
      <c r="DI68" s="54"/>
      <c r="DJ68" s="54"/>
      <c r="DK68" s="54"/>
      <c r="DL68" s="54"/>
      <c r="DM68" s="54"/>
      <c r="DN68" s="54"/>
      <c r="DO68" s="54"/>
      <c r="DP68" s="54"/>
      <c r="DQ68" s="54"/>
      <c r="DR68" s="54"/>
      <c r="DS68" s="54"/>
      <c r="DT68" s="54"/>
      <c r="DU68" s="54"/>
      <c r="DV68" s="54"/>
      <c r="DW68" s="54"/>
      <c r="DX68" s="54"/>
      <c r="DY68" s="54"/>
      <c r="DZ68" s="54"/>
      <c r="EA68" s="54"/>
      <c r="EB68" s="54"/>
      <c r="EC68" s="54"/>
      <c r="ED68" s="54"/>
      <c r="EE68" s="54"/>
      <c r="EF68" s="54"/>
      <c r="EG68" s="54"/>
      <c r="EH68" s="54"/>
      <c r="EI68" s="54"/>
      <c r="EJ68" s="54"/>
      <c r="EK68" s="54"/>
      <c r="EL68" s="54"/>
      <c r="EM68" s="54"/>
      <c r="EN68" s="54"/>
      <c r="EO68" s="54"/>
      <c r="EP68" s="54"/>
      <c r="EQ68" s="54"/>
      <c r="ER68" s="54"/>
      <c r="ES68" s="54"/>
      <c r="ET68" s="54"/>
      <c r="EU68" s="54"/>
      <c r="EV68" s="54"/>
      <c r="EW68" s="54"/>
      <c r="EX68" s="54"/>
      <c r="EY68" s="54"/>
      <c r="EZ68" s="54"/>
      <c r="FA68" s="54"/>
      <c r="FB68" s="54"/>
      <c r="FC68" s="54"/>
      <c r="FD68" s="54"/>
      <c r="FE68" s="54"/>
      <c r="FF68" s="54"/>
      <c r="FG68" s="54"/>
      <c r="FH68" s="54"/>
      <c r="FI68" s="54"/>
      <c r="FJ68" s="54"/>
      <c r="FK68" s="54"/>
      <c r="FL68" s="54"/>
      <c r="FM68" s="54"/>
      <c r="FN68" s="54"/>
      <c r="FO68" s="54"/>
      <c r="FP68" s="54"/>
      <c r="FQ68" s="54"/>
      <c r="FR68" s="54"/>
      <c r="FS68" s="54"/>
      <c r="FT68" s="54"/>
      <c r="FU68" s="54"/>
      <c r="FV68" s="54"/>
      <c r="FW68" s="54"/>
      <c r="FX68" s="54"/>
      <c r="FY68" s="54"/>
      <c r="FZ68" s="54"/>
      <c r="GA68" s="54"/>
      <c r="GB68" s="54"/>
      <c r="GC68" s="54"/>
      <c r="GD68" s="54"/>
      <c r="GE68" s="54"/>
      <c r="GF68" s="54"/>
      <c r="GG68" s="54"/>
      <c r="GH68" s="54"/>
      <c r="GI68" s="54"/>
      <c r="GJ68" s="54"/>
      <c r="GK68" s="54"/>
      <c r="GL68" s="54"/>
      <c r="GM68" s="54"/>
      <c r="GN68" s="54"/>
      <c r="GO68" s="54"/>
      <c r="GP68" s="54"/>
      <c r="GQ68" s="54"/>
      <c r="GR68" s="54"/>
      <c r="GS68" s="54"/>
      <c r="GT68" s="54"/>
      <c r="GU68" s="54"/>
      <c r="GV68" s="54"/>
      <c r="GW68" s="54"/>
      <c r="GX68" s="54"/>
      <c r="GY68" s="54"/>
      <c r="GZ68" s="54"/>
      <c r="HA68" s="54"/>
      <c r="HB68" s="54"/>
      <c r="HC68" s="54"/>
      <c r="HD68" s="54"/>
      <c r="HE68" s="54"/>
      <c r="HF68" s="54"/>
      <c r="HG68" s="54"/>
      <c r="HH68" s="54"/>
      <c r="HI68" s="54"/>
      <c r="HJ68" s="54"/>
      <c r="HK68" s="54"/>
      <c r="HL68" s="54"/>
      <c r="HM68" s="54"/>
      <c r="HN68" s="54"/>
      <c r="HO68" s="54"/>
    </row>
    <row r="69" spans="1:223" x14ac:dyDescent="0.3">
      <c r="A69" s="11" t="s">
        <v>163</v>
      </c>
      <c r="B69" s="11" t="s">
        <v>1491</v>
      </c>
      <c r="C69" s="11" t="s">
        <v>1461</v>
      </c>
      <c r="D69" s="11" t="s">
        <v>162</v>
      </c>
      <c r="E69" s="11" t="s">
        <v>1563</v>
      </c>
      <c r="F69" s="11" t="s">
        <v>711</v>
      </c>
      <c r="G69" s="11" t="s">
        <v>711</v>
      </c>
      <c r="H69" s="11" t="s">
        <v>2791</v>
      </c>
      <c r="I69" s="11" t="s">
        <v>3046</v>
      </c>
      <c r="J69" s="11"/>
      <c r="K69" s="11"/>
      <c r="L69" s="1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c r="BB69" s="51"/>
      <c r="BC69" s="51"/>
      <c r="BD69" s="51"/>
      <c r="BE69" s="51"/>
      <c r="BF69" s="51"/>
      <c r="BG69" s="51"/>
      <c r="BH69" s="51"/>
      <c r="BI69" s="51"/>
      <c r="BJ69" s="51"/>
      <c r="BK69" s="51"/>
      <c r="BL69" s="51"/>
      <c r="BM69" s="51"/>
      <c r="BN69" s="51"/>
      <c r="BO69" s="51"/>
      <c r="BP69" s="51"/>
      <c r="BQ69" s="51"/>
      <c r="BR69" s="51"/>
      <c r="BS69" s="51"/>
      <c r="BT69" s="51"/>
      <c r="BU69" s="51"/>
      <c r="BV69" s="51"/>
      <c r="BW69" s="51"/>
      <c r="BX69" s="51"/>
      <c r="BY69" s="51"/>
      <c r="BZ69" s="51"/>
      <c r="CA69" s="51"/>
      <c r="CB69" s="51"/>
      <c r="CC69" s="51"/>
      <c r="CD69" s="51"/>
      <c r="CE69" s="51"/>
      <c r="CF69" s="51"/>
      <c r="CG69" s="51"/>
      <c r="CH69" s="51"/>
      <c r="CI69" s="51"/>
      <c r="CJ69" s="51"/>
      <c r="CK69" s="51"/>
      <c r="CL69" s="51"/>
      <c r="CM69" s="51"/>
      <c r="CN69" s="51"/>
      <c r="CO69" s="51"/>
      <c r="CP69" s="51"/>
      <c r="CQ69" s="51"/>
      <c r="CR69" s="51"/>
      <c r="CS69" s="51"/>
      <c r="CT69" s="51"/>
      <c r="CU69" s="51"/>
      <c r="CV69" s="51"/>
      <c r="CW69" s="51"/>
      <c r="CX69" s="51"/>
      <c r="CY69" s="51"/>
      <c r="CZ69" s="51"/>
      <c r="DA69" s="51"/>
      <c r="DB69" s="51"/>
      <c r="DC69" s="51"/>
      <c r="DD69" s="51"/>
      <c r="DE69" s="51"/>
      <c r="DF69" s="51"/>
      <c r="DG69" s="51"/>
      <c r="DH69" s="51"/>
      <c r="DI69" s="51"/>
      <c r="DJ69" s="51"/>
      <c r="DK69" s="51"/>
      <c r="DL69" s="51"/>
      <c r="DM69" s="51"/>
      <c r="DN69" s="51"/>
      <c r="DO69" s="51"/>
      <c r="DP69" s="51"/>
      <c r="DQ69" s="51"/>
      <c r="DR69" s="51"/>
      <c r="DS69" s="51"/>
      <c r="DT69" s="51"/>
      <c r="DU69" s="51"/>
      <c r="DV69" s="51"/>
      <c r="DW69" s="51"/>
      <c r="DX69" s="51"/>
      <c r="DY69" s="51"/>
      <c r="DZ69" s="51"/>
      <c r="EA69" s="51"/>
      <c r="EB69" s="51"/>
      <c r="EC69" s="51"/>
      <c r="ED69" s="51"/>
      <c r="EE69" s="51"/>
      <c r="EF69" s="51"/>
      <c r="EG69" s="51"/>
      <c r="EH69" s="51"/>
      <c r="EI69" s="51"/>
      <c r="EJ69" s="51"/>
      <c r="EK69" s="51"/>
      <c r="EL69" s="51"/>
      <c r="EM69" s="51"/>
      <c r="EN69" s="51"/>
      <c r="EO69" s="51"/>
      <c r="EP69" s="51"/>
      <c r="EQ69" s="51"/>
      <c r="ER69" s="51"/>
      <c r="ES69" s="51"/>
      <c r="ET69" s="51"/>
      <c r="EU69" s="51"/>
      <c r="EV69" s="51"/>
      <c r="EW69" s="51"/>
      <c r="EX69" s="51"/>
      <c r="EY69" s="51"/>
      <c r="EZ69" s="51"/>
      <c r="FA69" s="51"/>
      <c r="FB69" s="51"/>
      <c r="FC69" s="51"/>
      <c r="FD69" s="51"/>
      <c r="FE69" s="51"/>
      <c r="FF69" s="51"/>
      <c r="FG69" s="51"/>
      <c r="FH69" s="51"/>
      <c r="FI69" s="51"/>
      <c r="FJ69" s="51"/>
      <c r="FK69" s="51"/>
      <c r="FL69" s="51"/>
      <c r="FM69" s="51"/>
      <c r="FN69" s="51"/>
      <c r="FO69" s="51"/>
      <c r="FP69" s="51"/>
      <c r="FQ69" s="51"/>
      <c r="FR69" s="51"/>
      <c r="FS69" s="51"/>
      <c r="FT69" s="51"/>
      <c r="FU69" s="51"/>
      <c r="FV69" s="51"/>
      <c r="FW69" s="51"/>
      <c r="FX69" s="51"/>
      <c r="FY69" s="51"/>
      <c r="FZ69" s="51"/>
      <c r="GA69" s="51"/>
      <c r="GB69" s="51"/>
      <c r="GC69" s="51"/>
      <c r="GD69" s="51"/>
      <c r="GE69" s="51"/>
      <c r="GF69" s="51"/>
      <c r="GG69" s="51"/>
      <c r="GH69" s="51"/>
      <c r="GI69" s="51"/>
      <c r="GJ69" s="51"/>
      <c r="GK69" s="51"/>
      <c r="GL69" s="51"/>
      <c r="GM69" s="51"/>
      <c r="GN69" s="51"/>
      <c r="GO69" s="51"/>
      <c r="GP69" s="51"/>
      <c r="GQ69" s="51"/>
      <c r="GR69" s="51"/>
      <c r="GS69" s="51"/>
      <c r="GT69" s="51"/>
      <c r="GU69" s="51"/>
      <c r="GV69" s="51"/>
      <c r="GW69" s="51"/>
      <c r="GX69" s="51"/>
      <c r="GY69" s="51"/>
      <c r="GZ69" s="51"/>
      <c r="HA69" s="51"/>
      <c r="HB69" s="51"/>
      <c r="HC69" s="51"/>
      <c r="HD69" s="51"/>
      <c r="HE69" s="51"/>
      <c r="HF69" s="51"/>
      <c r="HG69" s="51"/>
      <c r="HH69" s="51"/>
      <c r="HI69" s="51"/>
      <c r="HJ69" s="51"/>
      <c r="HK69" s="51"/>
      <c r="HL69" s="51"/>
      <c r="HM69" s="51"/>
      <c r="HN69" s="51"/>
      <c r="HO69" s="51"/>
    </row>
    <row r="70" spans="1:223" x14ac:dyDescent="0.3">
      <c r="A70" s="11" t="s">
        <v>163</v>
      </c>
      <c r="B70" s="11" t="s">
        <v>2219</v>
      </c>
      <c r="C70" s="11" t="s">
        <v>2449</v>
      </c>
      <c r="D70" s="11" t="s">
        <v>162</v>
      </c>
      <c r="E70" s="11" t="s">
        <v>1563</v>
      </c>
      <c r="F70" s="11" t="s">
        <v>1356</v>
      </c>
      <c r="G70" s="11" t="s">
        <v>2220</v>
      </c>
      <c r="H70" s="11" t="s">
        <v>2791</v>
      </c>
      <c r="I70" s="11" t="s">
        <v>3046</v>
      </c>
      <c r="J70" s="11"/>
      <c r="K70" s="11"/>
      <c r="L70" s="1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c r="BW70" s="51"/>
      <c r="BX70" s="51"/>
      <c r="BY70" s="51"/>
      <c r="BZ70" s="51"/>
      <c r="CA70" s="51"/>
      <c r="CB70" s="51"/>
      <c r="CC70" s="51"/>
      <c r="CD70" s="51"/>
      <c r="CE70" s="51"/>
      <c r="CF70" s="51"/>
      <c r="CG70" s="51"/>
      <c r="CH70" s="51"/>
      <c r="CI70" s="51"/>
      <c r="CJ70" s="51"/>
      <c r="CK70" s="51"/>
      <c r="CL70" s="51"/>
      <c r="CM70" s="51"/>
      <c r="CN70" s="51"/>
      <c r="CO70" s="51"/>
      <c r="CP70" s="51"/>
      <c r="CQ70" s="51"/>
      <c r="CR70" s="51"/>
      <c r="CS70" s="51"/>
      <c r="CT70" s="51"/>
      <c r="CU70" s="51"/>
      <c r="CV70" s="51"/>
      <c r="CW70" s="51"/>
      <c r="CX70" s="51"/>
      <c r="CY70" s="51"/>
      <c r="CZ70" s="51"/>
      <c r="DA70" s="51"/>
      <c r="DB70" s="51"/>
      <c r="DC70" s="51"/>
      <c r="DD70" s="51"/>
      <c r="DE70" s="51"/>
      <c r="DF70" s="51"/>
      <c r="DG70" s="51"/>
      <c r="DH70" s="51"/>
      <c r="DI70" s="51"/>
      <c r="DJ70" s="51"/>
      <c r="DK70" s="51"/>
      <c r="DL70" s="51"/>
      <c r="DM70" s="51"/>
      <c r="DN70" s="51"/>
      <c r="DO70" s="51"/>
      <c r="DP70" s="51"/>
      <c r="DQ70" s="51"/>
      <c r="DR70" s="51"/>
      <c r="DS70" s="51"/>
      <c r="DT70" s="51"/>
      <c r="DU70" s="51"/>
      <c r="DV70" s="51"/>
      <c r="DW70" s="51"/>
      <c r="DX70" s="51"/>
      <c r="DY70" s="51"/>
      <c r="DZ70" s="51"/>
      <c r="EA70" s="51"/>
      <c r="EB70" s="51"/>
      <c r="EC70" s="51"/>
      <c r="ED70" s="51"/>
      <c r="EE70" s="51"/>
      <c r="EF70" s="51"/>
      <c r="EG70" s="51"/>
      <c r="EH70" s="51"/>
      <c r="EI70" s="51"/>
      <c r="EJ70" s="51"/>
      <c r="EK70" s="51"/>
      <c r="EL70" s="51"/>
      <c r="EM70" s="51"/>
      <c r="EN70" s="51"/>
      <c r="EO70" s="51"/>
      <c r="EP70" s="51"/>
      <c r="EQ70" s="51"/>
      <c r="ER70" s="51"/>
      <c r="ES70" s="51"/>
      <c r="ET70" s="51"/>
      <c r="EU70" s="51"/>
      <c r="EV70" s="51"/>
      <c r="EW70" s="51"/>
      <c r="EX70" s="51"/>
      <c r="EY70" s="51"/>
      <c r="EZ70" s="51"/>
      <c r="FA70" s="51"/>
      <c r="FB70" s="51"/>
      <c r="FC70" s="51"/>
      <c r="FD70" s="51"/>
      <c r="FE70" s="51"/>
      <c r="FF70" s="51"/>
      <c r="FG70" s="51"/>
      <c r="FH70" s="51"/>
      <c r="FI70" s="51"/>
      <c r="FJ70" s="51"/>
      <c r="FK70" s="51"/>
      <c r="FL70" s="51"/>
      <c r="FM70" s="51"/>
      <c r="FN70" s="51"/>
      <c r="FO70" s="51"/>
      <c r="FP70" s="51"/>
      <c r="FQ70" s="51"/>
      <c r="FR70" s="51"/>
      <c r="FS70" s="51"/>
      <c r="FT70" s="51"/>
      <c r="FU70" s="51"/>
      <c r="FV70" s="51"/>
      <c r="FW70" s="51"/>
      <c r="FX70" s="51"/>
      <c r="FY70" s="51"/>
      <c r="FZ70" s="51"/>
      <c r="GA70" s="51"/>
      <c r="GB70" s="51"/>
      <c r="GC70" s="51"/>
      <c r="GD70" s="51"/>
      <c r="GE70" s="51"/>
      <c r="GF70" s="51"/>
      <c r="GG70" s="51"/>
      <c r="GH70" s="51"/>
      <c r="GI70" s="51"/>
      <c r="GJ70" s="51"/>
      <c r="GK70" s="51"/>
      <c r="GL70" s="51"/>
      <c r="GM70" s="51"/>
      <c r="GN70" s="51"/>
      <c r="GO70" s="51"/>
      <c r="GP70" s="51"/>
      <c r="GQ70" s="51"/>
      <c r="GR70" s="51"/>
      <c r="GS70" s="51"/>
      <c r="GT70" s="51"/>
      <c r="GU70" s="51"/>
      <c r="GV70" s="51"/>
      <c r="GW70" s="51"/>
      <c r="GX70" s="51"/>
      <c r="GY70" s="51"/>
      <c r="GZ70" s="51"/>
      <c r="HA70" s="51"/>
      <c r="HB70" s="51"/>
      <c r="HC70" s="51"/>
      <c r="HD70" s="51"/>
      <c r="HE70" s="51"/>
      <c r="HF70" s="51"/>
      <c r="HG70" s="51"/>
      <c r="HH70" s="51"/>
      <c r="HI70" s="51"/>
      <c r="HJ70" s="51"/>
      <c r="HK70" s="51"/>
      <c r="HL70" s="51"/>
      <c r="HM70" s="51"/>
      <c r="HN70" s="51"/>
      <c r="HO70" s="51"/>
    </row>
    <row r="71" spans="1:223" x14ac:dyDescent="0.3">
      <c r="A71" s="11" t="s">
        <v>174</v>
      </c>
      <c r="B71" s="11" t="s">
        <v>1166</v>
      </c>
      <c r="C71" s="11" t="s">
        <v>1774</v>
      </c>
      <c r="D71" s="11" t="s">
        <v>173</v>
      </c>
      <c r="E71" s="11" t="s">
        <v>1566</v>
      </c>
      <c r="F71" s="11" t="s">
        <v>1357</v>
      </c>
      <c r="G71" s="11" t="s">
        <v>1472</v>
      </c>
      <c r="H71" s="11" t="s">
        <v>2791</v>
      </c>
      <c r="I71" s="11" t="s">
        <v>3046</v>
      </c>
      <c r="J71" s="11"/>
      <c r="K71" s="11"/>
      <c r="L71" s="1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c r="BW71" s="51"/>
      <c r="BX71" s="51"/>
      <c r="BY71" s="51"/>
      <c r="BZ71" s="51"/>
      <c r="CA71" s="51"/>
      <c r="CB71" s="51"/>
      <c r="CC71" s="51"/>
      <c r="CD71" s="51"/>
      <c r="CE71" s="51"/>
      <c r="CF71" s="51"/>
      <c r="CG71" s="51"/>
      <c r="CH71" s="51"/>
      <c r="CI71" s="51"/>
      <c r="CJ71" s="51"/>
      <c r="CK71" s="51"/>
      <c r="CL71" s="51"/>
      <c r="CM71" s="51"/>
      <c r="CN71" s="51"/>
      <c r="CO71" s="51"/>
      <c r="CP71" s="51"/>
      <c r="CQ71" s="51"/>
      <c r="CR71" s="51"/>
      <c r="CS71" s="51"/>
      <c r="CT71" s="51"/>
      <c r="CU71" s="51"/>
      <c r="CV71" s="51"/>
      <c r="CW71" s="51"/>
      <c r="CX71" s="51"/>
      <c r="CY71" s="51"/>
      <c r="CZ71" s="51"/>
      <c r="DA71" s="51"/>
      <c r="DB71" s="51"/>
      <c r="DC71" s="51"/>
      <c r="DD71" s="51"/>
      <c r="DE71" s="51"/>
      <c r="DF71" s="51"/>
      <c r="DG71" s="51"/>
      <c r="DH71" s="51"/>
      <c r="DI71" s="51"/>
      <c r="DJ71" s="51"/>
      <c r="DK71" s="51"/>
      <c r="DL71" s="51"/>
      <c r="DM71" s="51"/>
      <c r="DN71" s="51"/>
      <c r="DO71" s="51"/>
      <c r="DP71" s="51"/>
      <c r="DQ71" s="51"/>
      <c r="DR71" s="51"/>
      <c r="DS71" s="51"/>
      <c r="DT71" s="51"/>
      <c r="DU71" s="51"/>
      <c r="DV71" s="51"/>
      <c r="DW71" s="51"/>
      <c r="DX71" s="51"/>
      <c r="DY71" s="51"/>
      <c r="DZ71" s="51"/>
      <c r="EA71" s="51"/>
      <c r="EB71" s="51"/>
      <c r="EC71" s="51"/>
      <c r="ED71" s="51"/>
      <c r="EE71" s="51"/>
      <c r="EF71" s="51"/>
      <c r="EG71" s="51"/>
      <c r="EH71" s="51"/>
      <c r="EI71" s="51"/>
      <c r="EJ71" s="51"/>
      <c r="EK71" s="51"/>
      <c r="EL71" s="51"/>
      <c r="EM71" s="51"/>
      <c r="EN71" s="51"/>
      <c r="EO71" s="51"/>
      <c r="EP71" s="51"/>
      <c r="EQ71" s="51"/>
      <c r="ER71" s="51"/>
      <c r="ES71" s="51"/>
      <c r="ET71" s="51"/>
      <c r="EU71" s="51"/>
      <c r="EV71" s="51"/>
      <c r="EW71" s="51"/>
      <c r="EX71" s="51"/>
      <c r="EY71" s="51"/>
      <c r="EZ71" s="51"/>
      <c r="FA71" s="51"/>
      <c r="FB71" s="51"/>
      <c r="FC71" s="51"/>
      <c r="FD71" s="51"/>
      <c r="FE71" s="51"/>
      <c r="FF71" s="51"/>
      <c r="FG71" s="51"/>
      <c r="FH71" s="51"/>
      <c r="FI71" s="51"/>
      <c r="FJ71" s="51"/>
      <c r="FK71" s="51"/>
      <c r="FL71" s="51"/>
      <c r="FM71" s="51"/>
      <c r="FN71" s="51"/>
      <c r="FO71" s="51"/>
      <c r="FP71" s="51"/>
      <c r="FQ71" s="51"/>
      <c r="FR71" s="51"/>
      <c r="FS71" s="51"/>
      <c r="FT71" s="51"/>
      <c r="FU71" s="51"/>
      <c r="FV71" s="51"/>
      <c r="FW71" s="51"/>
      <c r="FX71" s="51"/>
      <c r="FY71" s="51"/>
      <c r="FZ71" s="51"/>
      <c r="GA71" s="51"/>
      <c r="GB71" s="51"/>
      <c r="GC71" s="51"/>
      <c r="GD71" s="51"/>
      <c r="GE71" s="51"/>
      <c r="GF71" s="51"/>
      <c r="GG71" s="51"/>
      <c r="GH71" s="51"/>
      <c r="GI71" s="51"/>
      <c r="GJ71" s="51"/>
      <c r="GK71" s="51"/>
      <c r="GL71" s="51"/>
      <c r="GM71" s="51"/>
      <c r="GN71" s="51"/>
      <c r="GO71" s="51"/>
      <c r="GP71" s="51"/>
      <c r="GQ71" s="51"/>
      <c r="GR71" s="51"/>
      <c r="GS71" s="51"/>
      <c r="GT71" s="51"/>
      <c r="GU71" s="51"/>
      <c r="GV71" s="51"/>
      <c r="GW71" s="51"/>
      <c r="GX71" s="51"/>
      <c r="GY71" s="51"/>
      <c r="GZ71" s="51"/>
      <c r="HA71" s="51"/>
      <c r="HB71" s="51"/>
      <c r="HC71" s="51"/>
      <c r="HD71" s="51"/>
      <c r="HE71" s="51"/>
      <c r="HF71" s="51"/>
      <c r="HG71" s="51"/>
      <c r="HH71" s="51"/>
      <c r="HI71" s="51"/>
      <c r="HJ71" s="51"/>
      <c r="HK71" s="51"/>
      <c r="HL71" s="51"/>
      <c r="HM71" s="51"/>
      <c r="HN71" s="51"/>
      <c r="HO71" s="51"/>
    </row>
    <row r="72" spans="1:223" x14ac:dyDescent="0.3">
      <c r="A72" s="11" t="s">
        <v>174</v>
      </c>
      <c r="B72" s="11" t="s">
        <v>2222</v>
      </c>
      <c r="C72" s="11" t="s">
        <v>2450</v>
      </c>
      <c r="D72" s="11" t="s">
        <v>173</v>
      </c>
      <c r="E72" s="11" t="s">
        <v>1566</v>
      </c>
      <c r="F72" s="11" t="s">
        <v>1359</v>
      </c>
      <c r="G72" s="11" t="s">
        <v>1479</v>
      </c>
      <c r="H72" s="11" t="s">
        <v>2790</v>
      </c>
      <c r="I72" s="11" t="s">
        <v>3046</v>
      </c>
      <c r="J72" s="11"/>
      <c r="K72" s="11"/>
      <c r="L72" s="11"/>
      <c r="N72" s="51" t="s">
        <v>686</v>
      </c>
      <c r="O72" s="51" t="s">
        <v>686</v>
      </c>
      <c r="P72" s="51" t="s">
        <v>686</v>
      </c>
      <c r="Q72" s="51" t="s">
        <v>686</v>
      </c>
      <c r="R72" s="51" t="s">
        <v>686</v>
      </c>
      <c r="S72" s="51" t="s">
        <v>686</v>
      </c>
      <c r="T72" s="51" t="s">
        <v>686</v>
      </c>
      <c r="U72" s="51" t="s">
        <v>686</v>
      </c>
      <c r="V72" s="51" t="s">
        <v>686</v>
      </c>
      <c r="W72" s="51" t="s">
        <v>686</v>
      </c>
      <c r="X72" s="51" t="s">
        <v>686</v>
      </c>
      <c r="Y72" s="51" t="s">
        <v>686</v>
      </c>
      <c r="Z72" s="51" t="s">
        <v>686</v>
      </c>
      <c r="AA72" s="51" t="s">
        <v>686</v>
      </c>
      <c r="AB72" s="51" t="s">
        <v>686</v>
      </c>
      <c r="AC72" s="51" t="s">
        <v>686</v>
      </c>
      <c r="AD72" s="51" t="s">
        <v>686</v>
      </c>
      <c r="AE72" s="51" t="s">
        <v>686</v>
      </c>
      <c r="AF72" s="51" t="s">
        <v>686</v>
      </c>
      <c r="AG72" s="51" t="s">
        <v>686</v>
      </c>
      <c r="AH72" s="51" t="s">
        <v>686</v>
      </c>
      <c r="AI72" s="51" t="s">
        <v>686</v>
      </c>
      <c r="AJ72" s="51" t="s">
        <v>686</v>
      </c>
      <c r="AK72" s="51" t="s">
        <v>686</v>
      </c>
      <c r="AL72" s="51" t="s">
        <v>686</v>
      </c>
      <c r="AM72" s="51" t="s">
        <v>686</v>
      </c>
      <c r="AN72" s="51" t="s">
        <v>686</v>
      </c>
      <c r="AO72" s="51" t="s">
        <v>686</v>
      </c>
      <c r="AP72" s="51" t="s">
        <v>686</v>
      </c>
      <c r="AQ72" s="51" t="s">
        <v>686</v>
      </c>
      <c r="AR72" s="51" t="s">
        <v>686</v>
      </c>
      <c r="AS72" s="51" t="s">
        <v>686</v>
      </c>
      <c r="AT72" s="51" t="s">
        <v>686</v>
      </c>
      <c r="AU72" s="51" t="s">
        <v>686</v>
      </c>
      <c r="AV72" s="51" t="s">
        <v>686</v>
      </c>
      <c r="AW72" s="51" t="s">
        <v>686</v>
      </c>
      <c r="AX72" s="51" t="s">
        <v>686</v>
      </c>
      <c r="AY72" s="51" t="s">
        <v>686</v>
      </c>
      <c r="AZ72" s="51" t="s">
        <v>686</v>
      </c>
      <c r="BA72" s="51" t="s">
        <v>686</v>
      </c>
      <c r="BB72" s="51" t="s">
        <v>686</v>
      </c>
      <c r="BC72" s="51" t="s">
        <v>686</v>
      </c>
      <c r="BD72" s="51" t="s">
        <v>686</v>
      </c>
      <c r="BE72" s="51" t="s">
        <v>686</v>
      </c>
      <c r="BF72" s="51" t="s">
        <v>686</v>
      </c>
      <c r="BG72" s="51" t="s">
        <v>686</v>
      </c>
      <c r="BH72" s="51" t="s">
        <v>686</v>
      </c>
      <c r="BI72" s="51" t="s">
        <v>686</v>
      </c>
      <c r="BJ72" s="51" t="s">
        <v>686</v>
      </c>
      <c r="BK72" s="51" t="s">
        <v>686</v>
      </c>
      <c r="BL72" s="51" t="s">
        <v>686</v>
      </c>
      <c r="BM72" s="51" t="s">
        <v>686</v>
      </c>
      <c r="BN72" s="51" t="s">
        <v>686</v>
      </c>
      <c r="BO72" s="51" t="s">
        <v>686</v>
      </c>
      <c r="BP72" s="51" t="s">
        <v>686</v>
      </c>
      <c r="BQ72" s="51" t="s">
        <v>686</v>
      </c>
      <c r="BR72" s="51" t="s">
        <v>686</v>
      </c>
      <c r="BS72" s="51" t="s">
        <v>686</v>
      </c>
      <c r="BT72" s="51" t="s">
        <v>686</v>
      </c>
      <c r="BU72" s="51" t="s">
        <v>686</v>
      </c>
      <c r="BV72" s="51" t="s">
        <v>686</v>
      </c>
      <c r="BW72" s="51" t="s">
        <v>686</v>
      </c>
      <c r="BX72" s="51" t="s">
        <v>686</v>
      </c>
      <c r="BY72" s="51" t="s">
        <v>686</v>
      </c>
      <c r="BZ72" s="51" t="s">
        <v>686</v>
      </c>
      <c r="CA72" s="51" t="s">
        <v>686</v>
      </c>
      <c r="CB72" s="51" t="s">
        <v>686</v>
      </c>
      <c r="CC72" s="51" t="s">
        <v>686</v>
      </c>
      <c r="CD72" s="51" t="s">
        <v>686</v>
      </c>
      <c r="CE72" s="51" t="s">
        <v>686</v>
      </c>
      <c r="CF72" s="51" t="s">
        <v>686</v>
      </c>
      <c r="CG72" s="51" t="s">
        <v>686</v>
      </c>
      <c r="CH72" s="51" t="s">
        <v>686</v>
      </c>
      <c r="CI72" s="51" t="s">
        <v>686</v>
      </c>
      <c r="CJ72" s="51" t="s">
        <v>686</v>
      </c>
      <c r="CK72" s="51" t="s">
        <v>686</v>
      </c>
      <c r="CL72" s="51" t="s">
        <v>686</v>
      </c>
      <c r="CM72" s="51" t="s">
        <v>686</v>
      </c>
      <c r="CN72" s="51" t="s">
        <v>686</v>
      </c>
      <c r="CO72" s="51" t="s">
        <v>686</v>
      </c>
      <c r="CP72" s="51" t="s">
        <v>686</v>
      </c>
      <c r="CQ72" s="51" t="s">
        <v>686</v>
      </c>
      <c r="CR72" s="51" t="s">
        <v>686</v>
      </c>
      <c r="CS72" s="51" t="s">
        <v>686</v>
      </c>
      <c r="CT72" s="51" t="s">
        <v>686</v>
      </c>
      <c r="CU72" s="51" t="s">
        <v>686</v>
      </c>
      <c r="CV72" s="51" t="s">
        <v>686</v>
      </c>
      <c r="CW72" s="51" t="s">
        <v>686</v>
      </c>
      <c r="CX72" s="51" t="s">
        <v>686</v>
      </c>
      <c r="CY72" s="51" t="s">
        <v>686</v>
      </c>
      <c r="CZ72" s="51" t="s">
        <v>686</v>
      </c>
      <c r="DA72" s="51" t="s">
        <v>686</v>
      </c>
      <c r="DB72" s="51" t="s">
        <v>686</v>
      </c>
      <c r="DC72" s="51" t="s">
        <v>686</v>
      </c>
      <c r="DD72" s="51" t="s">
        <v>686</v>
      </c>
      <c r="DE72" s="51" t="s">
        <v>686</v>
      </c>
      <c r="DF72" s="51" t="s">
        <v>686</v>
      </c>
      <c r="DG72" s="51" t="s">
        <v>686</v>
      </c>
      <c r="DH72" s="51" t="s">
        <v>686</v>
      </c>
      <c r="DI72" s="51" t="s">
        <v>686</v>
      </c>
      <c r="DJ72" s="51" t="s">
        <v>686</v>
      </c>
      <c r="DK72" s="51" t="s">
        <v>686</v>
      </c>
      <c r="DL72" s="51" t="s">
        <v>686</v>
      </c>
      <c r="DM72" s="51" t="s">
        <v>686</v>
      </c>
      <c r="DN72" s="51" t="s">
        <v>686</v>
      </c>
      <c r="DO72" s="51" t="s">
        <v>686</v>
      </c>
      <c r="DP72" s="51" t="s">
        <v>686</v>
      </c>
      <c r="DQ72" s="51" t="s">
        <v>686</v>
      </c>
      <c r="DR72" s="51" t="s">
        <v>686</v>
      </c>
      <c r="DS72" s="51" t="s">
        <v>686</v>
      </c>
      <c r="DT72" s="51" t="s">
        <v>686</v>
      </c>
      <c r="DU72" s="51" t="s">
        <v>686</v>
      </c>
      <c r="DV72" s="51" t="s">
        <v>686</v>
      </c>
      <c r="DW72" s="51" t="s">
        <v>686</v>
      </c>
      <c r="DX72" s="51" t="s">
        <v>686</v>
      </c>
      <c r="DY72" s="51" t="s">
        <v>686</v>
      </c>
      <c r="DZ72" s="51" t="s">
        <v>686</v>
      </c>
      <c r="EA72" s="51" t="s">
        <v>686</v>
      </c>
      <c r="EB72" s="51" t="s">
        <v>686</v>
      </c>
      <c r="EC72" s="51" t="s">
        <v>686</v>
      </c>
      <c r="ED72" s="51" t="s">
        <v>686</v>
      </c>
      <c r="EE72" s="51" t="s">
        <v>686</v>
      </c>
      <c r="EF72" s="51" t="s">
        <v>686</v>
      </c>
      <c r="EG72" s="51" t="s">
        <v>686</v>
      </c>
      <c r="EH72" s="51" t="s">
        <v>686</v>
      </c>
      <c r="EI72" s="51" t="s">
        <v>686</v>
      </c>
      <c r="EJ72" s="51" t="s">
        <v>686</v>
      </c>
      <c r="EK72" s="51" t="s">
        <v>686</v>
      </c>
      <c r="EL72" s="51" t="s">
        <v>686</v>
      </c>
      <c r="EM72" s="51" t="s">
        <v>686</v>
      </c>
      <c r="EN72" s="51" t="s">
        <v>686</v>
      </c>
      <c r="EO72" s="51" t="s">
        <v>686</v>
      </c>
      <c r="EP72" s="51" t="s">
        <v>686</v>
      </c>
      <c r="EQ72" s="51" t="s">
        <v>686</v>
      </c>
      <c r="ER72" s="51" t="s">
        <v>686</v>
      </c>
      <c r="ES72" s="51" t="s">
        <v>686</v>
      </c>
      <c r="ET72" s="51" t="s">
        <v>686</v>
      </c>
      <c r="EU72" s="51" t="s">
        <v>686</v>
      </c>
      <c r="EV72" s="51" t="s">
        <v>686</v>
      </c>
      <c r="EW72" s="51" t="s">
        <v>686</v>
      </c>
      <c r="EX72" s="51" t="s">
        <v>686</v>
      </c>
      <c r="EY72" s="51" t="s">
        <v>686</v>
      </c>
      <c r="EZ72" s="51" t="s">
        <v>686</v>
      </c>
      <c r="FA72" s="51" t="s">
        <v>686</v>
      </c>
      <c r="FB72" s="51" t="s">
        <v>686</v>
      </c>
      <c r="FC72" s="51" t="s">
        <v>686</v>
      </c>
      <c r="FD72" s="51" t="s">
        <v>686</v>
      </c>
      <c r="FE72" s="51" t="s">
        <v>686</v>
      </c>
      <c r="FF72" s="51" t="s">
        <v>686</v>
      </c>
      <c r="FG72" s="51" t="s">
        <v>686</v>
      </c>
      <c r="FH72" s="51" t="s">
        <v>686</v>
      </c>
      <c r="FI72" s="51" t="s">
        <v>686</v>
      </c>
      <c r="FJ72" s="51" t="s">
        <v>686</v>
      </c>
      <c r="FK72" s="51" t="s">
        <v>686</v>
      </c>
      <c r="FL72" s="51" t="s">
        <v>686</v>
      </c>
      <c r="FM72" s="51" t="s">
        <v>686</v>
      </c>
      <c r="FN72" s="51" t="s">
        <v>686</v>
      </c>
      <c r="FO72" s="51" t="s">
        <v>686</v>
      </c>
      <c r="FP72" s="51" t="s">
        <v>686</v>
      </c>
      <c r="FQ72" s="51" t="s">
        <v>686</v>
      </c>
      <c r="FR72" s="51" t="s">
        <v>686</v>
      </c>
      <c r="FS72" s="51" t="s">
        <v>686</v>
      </c>
      <c r="FT72" s="51" t="s">
        <v>686</v>
      </c>
      <c r="FU72" s="51" t="s">
        <v>686</v>
      </c>
      <c r="FV72" s="51" t="s">
        <v>686</v>
      </c>
      <c r="FW72" s="51" t="s">
        <v>686</v>
      </c>
      <c r="FX72" s="51" t="s">
        <v>686</v>
      </c>
      <c r="FY72" s="51" t="s">
        <v>686</v>
      </c>
      <c r="FZ72" s="51" t="s">
        <v>686</v>
      </c>
      <c r="GA72" s="51" t="s">
        <v>686</v>
      </c>
      <c r="GB72" s="51" t="s">
        <v>686</v>
      </c>
      <c r="GC72" s="51" t="s">
        <v>686</v>
      </c>
      <c r="GD72" s="51" t="s">
        <v>686</v>
      </c>
      <c r="GE72" s="51" t="s">
        <v>686</v>
      </c>
      <c r="GF72" s="51" t="s">
        <v>686</v>
      </c>
      <c r="GG72" s="51" t="s">
        <v>686</v>
      </c>
      <c r="GH72" s="51" t="s">
        <v>686</v>
      </c>
      <c r="GI72" s="51" t="s">
        <v>686</v>
      </c>
      <c r="GJ72" s="51" t="s">
        <v>686</v>
      </c>
      <c r="GK72" s="51" t="s">
        <v>686</v>
      </c>
      <c r="GL72" s="51" t="s">
        <v>686</v>
      </c>
      <c r="GM72" s="51" t="s">
        <v>686</v>
      </c>
      <c r="GN72" s="51" t="s">
        <v>686</v>
      </c>
      <c r="GO72" s="51" t="s">
        <v>686</v>
      </c>
      <c r="GP72" s="51" t="s">
        <v>686</v>
      </c>
      <c r="GQ72" s="51" t="s">
        <v>686</v>
      </c>
      <c r="GR72" s="51" t="s">
        <v>686</v>
      </c>
      <c r="GS72" s="51" t="s">
        <v>686</v>
      </c>
      <c r="GT72" s="51" t="s">
        <v>686</v>
      </c>
      <c r="GU72" s="51" t="s">
        <v>686</v>
      </c>
      <c r="GV72" s="51" t="s">
        <v>686</v>
      </c>
      <c r="GW72" s="51" t="s">
        <v>686</v>
      </c>
      <c r="GX72" s="51" t="s">
        <v>686</v>
      </c>
      <c r="GY72" s="51" t="s">
        <v>686</v>
      </c>
      <c r="GZ72" s="51" t="s">
        <v>686</v>
      </c>
      <c r="HA72" s="51" t="s">
        <v>686</v>
      </c>
      <c r="HB72" s="51" t="s">
        <v>686</v>
      </c>
      <c r="HC72" s="51" t="s">
        <v>686</v>
      </c>
      <c r="HD72" s="51" t="s">
        <v>686</v>
      </c>
      <c r="HE72" s="51" t="s">
        <v>686</v>
      </c>
      <c r="HF72" s="51" t="s">
        <v>686</v>
      </c>
      <c r="HG72" s="51" t="s">
        <v>686</v>
      </c>
      <c r="HH72" s="51" t="s">
        <v>686</v>
      </c>
      <c r="HI72" s="51" t="s">
        <v>686</v>
      </c>
      <c r="HJ72" s="51" t="s">
        <v>686</v>
      </c>
      <c r="HK72" s="51" t="s">
        <v>686</v>
      </c>
      <c r="HL72" s="51" t="s">
        <v>686</v>
      </c>
      <c r="HM72" s="51" t="s">
        <v>686</v>
      </c>
      <c r="HN72" s="51" t="s">
        <v>686</v>
      </c>
      <c r="HO72" s="51" t="s">
        <v>686</v>
      </c>
    </row>
    <row r="73" spans="1:223" x14ac:dyDescent="0.3">
      <c r="A73" s="11" t="s">
        <v>174</v>
      </c>
      <c r="B73" s="11" t="s">
        <v>3007</v>
      </c>
      <c r="C73" s="11" t="s">
        <v>2721</v>
      </c>
      <c r="D73" s="11" t="s">
        <v>173</v>
      </c>
      <c r="E73" s="11" t="s">
        <v>1566</v>
      </c>
      <c r="F73" s="11" t="s">
        <v>3057</v>
      </c>
      <c r="G73" s="11" t="s">
        <v>2722</v>
      </c>
      <c r="H73" s="11" t="s">
        <v>2791</v>
      </c>
      <c r="I73" s="11" t="s">
        <v>3046</v>
      </c>
      <c r="K73" s="11"/>
      <c r="L73" s="1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1"/>
      <c r="AZ73" s="51"/>
      <c r="BA73" s="51"/>
      <c r="BB73" s="51"/>
      <c r="BC73" s="51"/>
      <c r="BD73" s="51"/>
      <c r="BE73" s="51"/>
      <c r="BF73" s="51"/>
      <c r="BG73" s="51"/>
      <c r="BH73" s="51"/>
      <c r="BI73" s="51"/>
      <c r="BJ73" s="51"/>
      <c r="BK73" s="51"/>
      <c r="BL73" s="51"/>
      <c r="BM73" s="51"/>
      <c r="BN73" s="51"/>
      <c r="BO73" s="51"/>
      <c r="BP73" s="51"/>
      <c r="BQ73" s="51"/>
      <c r="BR73" s="51"/>
      <c r="BS73" s="51"/>
      <c r="BT73" s="51"/>
      <c r="BU73" s="51"/>
      <c r="BV73" s="51"/>
      <c r="BW73" s="51"/>
      <c r="BX73" s="51"/>
      <c r="BY73" s="51"/>
      <c r="BZ73" s="51"/>
      <c r="CA73" s="51"/>
      <c r="CB73" s="51"/>
      <c r="CC73" s="51"/>
      <c r="CD73" s="51"/>
      <c r="CE73" s="51"/>
      <c r="CF73" s="51"/>
      <c r="CG73" s="51"/>
      <c r="CH73" s="51"/>
      <c r="CI73" s="51"/>
      <c r="CJ73" s="51"/>
      <c r="CK73" s="51"/>
      <c r="CL73" s="51"/>
      <c r="CM73" s="51"/>
      <c r="CN73" s="51"/>
      <c r="CO73" s="51"/>
      <c r="CP73" s="51"/>
      <c r="CQ73" s="51"/>
      <c r="CR73" s="51"/>
      <c r="CS73" s="51"/>
      <c r="CT73" s="51"/>
      <c r="CU73" s="51"/>
      <c r="CV73" s="51"/>
      <c r="CW73" s="51"/>
      <c r="CX73" s="51"/>
      <c r="CY73" s="51"/>
      <c r="CZ73" s="51"/>
      <c r="DA73" s="51"/>
      <c r="DB73" s="51"/>
      <c r="DC73" s="51"/>
      <c r="DD73" s="51"/>
      <c r="DE73" s="51"/>
      <c r="DF73" s="51"/>
      <c r="DG73" s="51"/>
      <c r="DH73" s="51"/>
      <c r="DI73" s="51"/>
      <c r="DJ73" s="51"/>
      <c r="DK73" s="51"/>
      <c r="DL73" s="51"/>
      <c r="DM73" s="51"/>
      <c r="DN73" s="51"/>
      <c r="DO73" s="51"/>
      <c r="DP73" s="51"/>
      <c r="DQ73" s="51"/>
      <c r="DR73" s="51"/>
      <c r="DS73" s="51"/>
      <c r="DT73" s="51"/>
      <c r="DU73" s="51"/>
      <c r="DV73" s="51"/>
      <c r="DW73" s="51"/>
      <c r="DX73" s="51"/>
      <c r="DY73" s="51"/>
      <c r="DZ73" s="51"/>
      <c r="EA73" s="51"/>
      <c r="EB73" s="51"/>
      <c r="EC73" s="51"/>
      <c r="ED73" s="51"/>
      <c r="EE73" s="51"/>
      <c r="EF73" s="51"/>
      <c r="EG73" s="51"/>
      <c r="EH73" s="51"/>
      <c r="EI73" s="51"/>
      <c r="EJ73" s="51"/>
      <c r="EK73" s="51"/>
      <c r="EL73" s="51"/>
      <c r="EM73" s="51"/>
      <c r="EN73" s="51"/>
      <c r="EO73" s="51"/>
      <c r="EP73" s="51"/>
      <c r="EQ73" s="51"/>
      <c r="ER73" s="51"/>
      <c r="ES73" s="51"/>
      <c r="ET73" s="51"/>
      <c r="EU73" s="51"/>
      <c r="EV73" s="51"/>
      <c r="EW73" s="51"/>
      <c r="EX73" s="51"/>
      <c r="EY73" s="51"/>
      <c r="EZ73" s="51"/>
      <c r="FA73" s="51"/>
      <c r="FB73" s="51"/>
      <c r="FC73" s="51"/>
      <c r="FD73" s="51"/>
      <c r="FE73" s="51"/>
      <c r="FF73" s="51"/>
      <c r="FG73" s="51"/>
      <c r="FH73" s="51"/>
      <c r="FI73" s="51"/>
      <c r="FJ73" s="51"/>
      <c r="FK73" s="51"/>
      <c r="FL73" s="51"/>
      <c r="FM73" s="51"/>
      <c r="FN73" s="51"/>
      <c r="FO73" s="51"/>
      <c r="FP73" s="51"/>
      <c r="FQ73" s="51"/>
      <c r="FR73" s="51"/>
      <c r="FS73" s="51"/>
      <c r="FT73" s="51"/>
      <c r="FU73" s="51"/>
      <c r="FV73" s="51"/>
      <c r="FW73" s="51"/>
      <c r="FX73" s="51"/>
      <c r="FY73" s="51"/>
      <c r="FZ73" s="51"/>
      <c r="GA73" s="51"/>
      <c r="GB73" s="51"/>
      <c r="GC73" s="51"/>
      <c r="GD73" s="51"/>
      <c r="GE73" s="51"/>
      <c r="GF73" s="51"/>
      <c r="GG73" s="51"/>
      <c r="GH73" s="51"/>
      <c r="GI73" s="51"/>
      <c r="GJ73" s="51"/>
      <c r="GK73" s="51"/>
      <c r="GL73" s="51"/>
      <c r="GM73" s="51"/>
      <c r="GN73" s="51"/>
      <c r="GO73" s="51"/>
      <c r="GP73" s="51"/>
      <c r="GQ73" s="51"/>
      <c r="GR73" s="51"/>
      <c r="GS73" s="51"/>
      <c r="GT73" s="51"/>
      <c r="GU73" s="51"/>
      <c r="GV73" s="51"/>
      <c r="GW73" s="51"/>
      <c r="GX73" s="51"/>
      <c r="GY73" s="51"/>
      <c r="GZ73" s="51"/>
      <c r="HA73" s="51"/>
      <c r="HB73" s="51"/>
      <c r="HC73" s="51"/>
      <c r="HD73" s="51"/>
      <c r="HE73" s="51"/>
      <c r="HF73" s="51"/>
      <c r="HG73" s="51"/>
      <c r="HH73" s="51"/>
      <c r="HI73" s="51"/>
      <c r="HJ73" s="51"/>
      <c r="HK73" s="51"/>
      <c r="HL73" s="51"/>
      <c r="HM73" s="51"/>
      <c r="HN73" s="51"/>
      <c r="HO73" s="51"/>
    </row>
    <row r="74" spans="1:223" x14ac:dyDescent="0.3">
      <c r="A74" s="11" t="s">
        <v>176</v>
      </c>
      <c r="B74" s="11" t="s">
        <v>848</v>
      </c>
      <c r="C74" s="11" t="s">
        <v>744</v>
      </c>
      <c r="D74" s="11" t="s">
        <v>175</v>
      </c>
      <c r="E74" s="11" t="s">
        <v>1563</v>
      </c>
      <c r="F74" s="11" t="s">
        <v>711</v>
      </c>
      <c r="G74" s="11" t="s">
        <v>711</v>
      </c>
      <c r="H74" s="11" t="s">
        <v>2790</v>
      </c>
      <c r="I74" s="11" t="s">
        <v>3046</v>
      </c>
      <c r="J74" s="256"/>
      <c r="K74" s="11"/>
      <c r="L74" s="11"/>
      <c r="N74" s="54" t="s">
        <v>621</v>
      </c>
      <c r="O74" s="54" t="s">
        <v>621</v>
      </c>
      <c r="P74" s="54" t="s">
        <v>621</v>
      </c>
      <c r="Q74" s="54" t="s">
        <v>621</v>
      </c>
      <c r="R74" s="54" t="s">
        <v>621</v>
      </c>
      <c r="S74" s="54" t="s">
        <v>621</v>
      </c>
      <c r="T74" s="54" t="s">
        <v>621</v>
      </c>
      <c r="U74" s="54" t="s">
        <v>621</v>
      </c>
      <c r="V74" s="54" t="s">
        <v>621</v>
      </c>
      <c r="W74" s="54" t="s">
        <v>621</v>
      </c>
      <c r="X74" s="54" t="s">
        <v>621</v>
      </c>
      <c r="Y74" s="54" t="s">
        <v>621</v>
      </c>
      <c r="Z74" s="54" t="s">
        <v>621</v>
      </c>
      <c r="AA74" s="54" t="s">
        <v>621</v>
      </c>
      <c r="AB74" s="54" t="s">
        <v>621</v>
      </c>
      <c r="AC74" s="54" t="s">
        <v>621</v>
      </c>
      <c r="AD74" s="54" t="s">
        <v>621</v>
      </c>
      <c r="AE74" s="54" t="s">
        <v>621</v>
      </c>
      <c r="AF74" s="54" t="s">
        <v>621</v>
      </c>
      <c r="AG74" s="54" t="s">
        <v>621</v>
      </c>
      <c r="AH74" s="54" t="s">
        <v>621</v>
      </c>
      <c r="AI74" s="54" t="s">
        <v>621</v>
      </c>
      <c r="AJ74" s="54" t="s">
        <v>621</v>
      </c>
      <c r="AK74" s="54" t="s">
        <v>621</v>
      </c>
      <c r="AL74" s="54" t="s">
        <v>621</v>
      </c>
      <c r="AM74" s="54" t="s">
        <v>621</v>
      </c>
      <c r="AN74" s="54" t="s">
        <v>621</v>
      </c>
      <c r="AO74" s="54" t="s">
        <v>621</v>
      </c>
      <c r="AP74" s="54" t="s">
        <v>621</v>
      </c>
      <c r="AQ74" s="54" t="s">
        <v>621</v>
      </c>
      <c r="AR74" s="54" t="s">
        <v>621</v>
      </c>
      <c r="AS74" s="54" t="s">
        <v>621</v>
      </c>
      <c r="AT74" s="54" t="s">
        <v>621</v>
      </c>
      <c r="AU74" s="54" t="s">
        <v>621</v>
      </c>
      <c r="AV74" s="54" t="s">
        <v>621</v>
      </c>
      <c r="AW74" s="54" t="s">
        <v>621</v>
      </c>
      <c r="AX74" s="54" t="s">
        <v>621</v>
      </c>
      <c r="AY74" s="54" t="s">
        <v>621</v>
      </c>
      <c r="AZ74" s="54" t="s">
        <v>621</v>
      </c>
      <c r="BA74" s="54" t="s">
        <v>621</v>
      </c>
      <c r="BB74" s="54" t="s">
        <v>621</v>
      </c>
      <c r="BC74" s="54" t="s">
        <v>621</v>
      </c>
      <c r="BD74" s="54" t="s">
        <v>621</v>
      </c>
      <c r="BE74" s="54" t="s">
        <v>621</v>
      </c>
      <c r="BF74" s="54" t="s">
        <v>621</v>
      </c>
      <c r="BG74" s="54" t="s">
        <v>621</v>
      </c>
      <c r="BH74" s="54" t="s">
        <v>621</v>
      </c>
      <c r="BI74" s="54" t="s">
        <v>621</v>
      </c>
      <c r="BJ74" s="54" t="s">
        <v>621</v>
      </c>
      <c r="BK74" s="54" t="s">
        <v>621</v>
      </c>
      <c r="BL74" s="54" t="s">
        <v>621</v>
      </c>
      <c r="BM74" s="54" t="s">
        <v>621</v>
      </c>
      <c r="BN74" s="54" t="s">
        <v>621</v>
      </c>
      <c r="BO74" s="54" t="s">
        <v>621</v>
      </c>
      <c r="BP74" s="54" t="s">
        <v>621</v>
      </c>
      <c r="BQ74" s="54" t="s">
        <v>621</v>
      </c>
      <c r="BR74" s="54" t="s">
        <v>621</v>
      </c>
      <c r="BS74" s="54" t="s">
        <v>621</v>
      </c>
      <c r="BT74" s="54" t="s">
        <v>621</v>
      </c>
      <c r="BU74" s="54" t="s">
        <v>621</v>
      </c>
      <c r="BV74" s="54" t="s">
        <v>621</v>
      </c>
      <c r="BW74" s="54" t="s">
        <v>621</v>
      </c>
      <c r="BX74" s="54" t="s">
        <v>621</v>
      </c>
      <c r="BY74" s="54" t="s">
        <v>621</v>
      </c>
      <c r="BZ74" s="54" t="s">
        <v>621</v>
      </c>
      <c r="CA74" s="54" t="s">
        <v>621</v>
      </c>
      <c r="CB74" s="54" t="s">
        <v>621</v>
      </c>
      <c r="CC74" s="54" t="s">
        <v>621</v>
      </c>
      <c r="CD74" s="54" t="s">
        <v>621</v>
      </c>
      <c r="CE74" s="54" t="s">
        <v>621</v>
      </c>
      <c r="CF74" s="54" t="s">
        <v>621</v>
      </c>
      <c r="CG74" s="54" t="s">
        <v>621</v>
      </c>
      <c r="CH74" s="54" t="s">
        <v>621</v>
      </c>
      <c r="CI74" s="54" t="s">
        <v>621</v>
      </c>
      <c r="CJ74" s="54" t="s">
        <v>621</v>
      </c>
      <c r="CK74" s="54" t="s">
        <v>621</v>
      </c>
      <c r="CL74" s="54" t="s">
        <v>621</v>
      </c>
      <c r="CM74" s="54" t="s">
        <v>621</v>
      </c>
      <c r="CN74" s="54" t="s">
        <v>621</v>
      </c>
      <c r="CO74" s="54" t="s">
        <v>621</v>
      </c>
      <c r="CP74" s="54" t="s">
        <v>621</v>
      </c>
      <c r="CQ74" s="54" t="s">
        <v>621</v>
      </c>
      <c r="CR74" s="54" t="s">
        <v>621</v>
      </c>
      <c r="CS74" s="54" t="s">
        <v>621</v>
      </c>
      <c r="CT74" s="54" t="s">
        <v>621</v>
      </c>
      <c r="CU74" s="54" t="s">
        <v>621</v>
      </c>
      <c r="CV74" s="54" t="s">
        <v>621</v>
      </c>
      <c r="CW74" s="54" t="s">
        <v>621</v>
      </c>
      <c r="CX74" s="54" t="s">
        <v>621</v>
      </c>
      <c r="CY74" s="54" t="s">
        <v>621</v>
      </c>
      <c r="CZ74" s="54" t="s">
        <v>621</v>
      </c>
      <c r="DA74" s="54" t="s">
        <v>621</v>
      </c>
      <c r="DB74" s="54" t="s">
        <v>621</v>
      </c>
      <c r="DC74" s="54" t="s">
        <v>621</v>
      </c>
      <c r="DD74" s="54" t="s">
        <v>621</v>
      </c>
      <c r="DE74" s="54" t="s">
        <v>621</v>
      </c>
      <c r="DF74" s="54" t="s">
        <v>621</v>
      </c>
      <c r="DG74" s="54" t="s">
        <v>621</v>
      </c>
      <c r="DH74" s="54" t="s">
        <v>621</v>
      </c>
      <c r="DI74" s="54" t="s">
        <v>621</v>
      </c>
      <c r="DJ74" s="54" t="s">
        <v>621</v>
      </c>
      <c r="DK74" s="54" t="s">
        <v>621</v>
      </c>
      <c r="DL74" s="54" t="s">
        <v>621</v>
      </c>
      <c r="DM74" s="54" t="s">
        <v>621</v>
      </c>
      <c r="DN74" s="54" t="s">
        <v>621</v>
      </c>
      <c r="DO74" s="54" t="s">
        <v>621</v>
      </c>
      <c r="DP74" s="54" t="s">
        <v>621</v>
      </c>
      <c r="DQ74" s="54" t="s">
        <v>621</v>
      </c>
      <c r="DR74" s="54" t="s">
        <v>621</v>
      </c>
      <c r="DS74" s="54" t="s">
        <v>621</v>
      </c>
      <c r="DT74" s="54" t="s">
        <v>621</v>
      </c>
      <c r="DU74" s="54" t="s">
        <v>621</v>
      </c>
      <c r="DV74" s="54" t="s">
        <v>621</v>
      </c>
      <c r="DW74" s="54" t="s">
        <v>621</v>
      </c>
      <c r="DX74" s="54" t="s">
        <v>621</v>
      </c>
      <c r="DY74" s="54" t="s">
        <v>621</v>
      </c>
      <c r="DZ74" s="54" t="s">
        <v>621</v>
      </c>
      <c r="EA74" s="54" t="s">
        <v>621</v>
      </c>
      <c r="EB74" s="54" t="s">
        <v>621</v>
      </c>
      <c r="EC74" s="54" t="s">
        <v>621</v>
      </c>
      <c r="ED74" s="54" t="s">
        <v>621</v>
      </c>
      <c r="EE74" s="54" t="s">
        <v>621</v>
      </c>
      <c r="EF74" s="54" t="s">
        <v>621</v>
      </c>
      <c r="EG74" s="54" t="s">
        <v>621</v>
      </c>
      <c r="EH74" s="54" t="s">
        <v>621</v>
      </c>
      <c r="EI74" s="54" t="s">
        <v>621</v>
      </c>
      <c r="EJ74" s="54" t="s">
        <v>621</v>
      </c>
      <c r="EK74" s="54" t="s">
        <v>621</v>
      </c>
      <c r="EL74" s="54" t="s">
        <v>621</v>
      </c>
      <c r="EM74" s="54" t="s">
        <v>621</v>
      </c>
      <c r="EN74" s="54" t="s">
        <v>621</v>
      </c>
      <c r="EO74" s="54" t="s">
        <v>621</v>
      </c>
      <c r="EP74" s="54" t="s">
        <v>621</v>
      </c>
      <c r="EQ74" s="54" t="s">
        <v>621</v>
      </c>
      <c r="ER74" s="54" t="s">
        <v>621</v>
      </c>
      <c r="ES74" s="54" t="s">
        <v>621</v>
      </c>
      <c r="ET74" s="54" t="s">
        <v>621</v>
      </c>
      <c r="EU74" s="54" t="s">
        <v>621</v>
      </c>
      <c r="EV74" s="54" t="s">
        <v>621</v>
      </c>
      <c r="EW74" s="54" t="s">
        <v>621</v>
      </c>
      <c r="EX74" s="54" t="s">
        <v>621</v>
      </c>
      <c r="EY74" s="54" t="s">
        <v>621</v>
      </c>
      <c r="EZ74" s="54" t="s">
        <v>621</v>
      </c>
      <c r="FA74" s="54" t="s">
        <v>621</v>
      </c>
      <c r="FB74" s="54" t="s">
        <v>621</v>
      </c>
      <c r="FC74" s="54" t="s">
        <v>621</v>
      </c>
      <c r="FD74" s="54" t="s">
        <v>621</v>
      </c>
      <c r="FE74" s="54" t="s">
        <v>621</v>
      </c>
      <c r="FF74" s="54" t="s">
        <v>621</v>
      </c>
      <c r="FG74" s="54" t="s">
        <v>621</v>
      </c>
      <c r="FH74" s="54" t="s">
        <v>621</v>
      </c>
      <c r="FI74" s="54" t="s">
        <v>621</v>
      </c>
      <c r="FJ74" s="54" t="s">
        <v>621</v>
      </c>
      <c r="FK74" s="54" t="s">
        <v>621</v>
      </c>
      <c r="FL74" s="54" t="s">
        <v>621</v>
      </c>
      <c r="FM74" s="54" t="s">
        <v>621</v>
      </c>
      <c r="FN74" s="54" t="s">
        <v>621</v>
      </c>
      <c r="FO74" s="54" t="s">
        <v>621</v>
      </c>
      <c r="FP74" s="54" t="s">
        <v>621</v>
      </c>
      <c r="FQ74" s="54" t="s">
        <v>621</v>
      </c>
      <c r="FR74" s="54" t="s">
        <v>621</v>
      </c>
      <c r="FS74" s="54" t="s">
        <v>621</v>
      </c>
      <c r="FT74" s="54" t="s">
        <v>621</v>
      </c>
      <c r="FU74" s="54" t="s">
        <v>621</v>
      </c>
      <c r="FV74" s="54" t="s">
        <v>621</v>
      </c>
      <c r="FW74" s="54" t="s">
        <v>621</v>
      </c>
      <c r="FX74" s="54" t="s">
        <v>621</v>
      </c>
      <c r="FY74" s="54" t="s">
        <v>621</v>
      </c>
      <c r="FZ74" s="54" t="s">
        <v>621</v>
      </c>
      <c r="GA74" s="54" t="s">
        <v>621</v>
      </c>
      <c r="GB74" s="54" t="s">
        <v>621</v>
      </c>
      <c r="GC74" s="54" t="s">
        <v>621</v>
      </c>
      <c r="GD74" s="54" t="s">
        <v>621</v>
      </c>
      <c r="GE74" s="54" t="s">
        <v>621</v>
      </c>
      <c r="GF74" s="54" t="s">
        <v>621</v>
      </c>
      <c r="GG74" s="54" t="s">
        <v>621</v>
      </c>
      <c r="GH74" s="54" t="s">
        <v>621</v>
      </c>
      <c r="GI74" s="54" t="s">
        <v>621</v>
      </c>
      <c r="GJ74" s="54" t="s">
        <v>621</v>
      </c>
      <c r="GK74" s="54" t="s">
        <v>621</v>
      </c>
      <c r="GL74" s="54" t="s">
        <v>621</v>
      </c>
      <c r="GM74" s="54" t="s">
        <v>621</v>
      </c>
      <c r="GN74" s="54" t="s">
        <v>621</v>
      </c>
      <c r="GO74" s="54" t="s">
        <v>621</v>
      </c>
      <c r="GP74" s="54" t="s">
        <v>621</v>
      </c>
      <c r="GQ74" s="54" t="s">
        <v>621</v>
      </c>
      <c r="GR74" s="54" t="s">
        <v>621</v>
      </c>
      <c r="GS74" s="54" t="s">
        <v>621</v>
      </c>
      <c r="GT74" s="54" t="s">
        <v>621</v>
      </c>
      <c r="GU74" s="54" t="s">
        <v>621</v>
      </c>
      <c r="GV74" s="54" t="s">
        <v>621</v>
      </c>
      <c r="GW74" s="54" t="s">
        <v>621</v>
      </c>
      <c r="GX74" s="54" t="s">
        <v>621</v>
      </c>
      <c r="GY74" s="54" t="s">
        <v>621</v>
      </c>
      <c r="GZ74" s="54" t="s">
        <v>621</v>
      </c>
      <c r="HA74" s="54" t="s">
        <v>621</v>
      </c>
      <c r="HB74" s="54" t="s">
        <v>621</v>
      </c>
      <c r="HC74" s="54" t="s">
        <v>621</v>
      </c>
      <c r="HD74" s="54" t="s">
        <v>621</v>
      </c>
      <c r="HE74" s="54" t="s">
        <v>621</v>
      </c>
      <c r="HF74" s="54" t="s">
        <v>621</v>
      </c>
      <c r="HG74" s="54" t="s">
        <v>621</v>
      </c>
      <c r="HH74" s="54" t="s">
        <v>621</v>
      </c>
      <c r="HI74" s="54" t="s">
        <v>621</v>
      </c>
      <c r="HJ74" s="54" t="s">
        <v>621</v>
      </c>
      <c r="HK74" s="54" t="s">
        <v>621</v>
      </c>
      <c r="HL74" s="54" t="s">
        <v>621</v>
      </c>
      <c r="HM74" s="54" t="s">
        <v>621</v>
      </c>
      <c r="HN74" s="54" t="s">
        <v>621</v>
      </c>
      <c r="HO74" s="54" t="s">
        <v>621</v>
      </c>
    </row>
    <row r="75" spans="1:223" x14ac:dyDescent="0.3">
      <c r="A75" s="11" t="s">
        <v>2103</v>
      </c>
      <c r="B75" s="11" t="s">
        <v>2078</v>
      </c>
      <c r="C75" s="11" t="s">
        <v>2101</v>
      </c>
      <c r="D75" s="11" t="s">
        <v>2102</v>
      </c>
      <c r="E75" s="11" t="s">
        <v>1563</v>
      </c>
      <c r="F75" s="11" t="s">
        <v>1358</v>
      </c>
      <c r="G75" s="11" t="s">
        <v>2078</v>
      </c>
      <c r="H75" s="11"/>
      <c r="I75" s="11" t="s">
        <v>3046</v>
      </c>
      <c r="J75" s="11"/>
      <c r="K75" s="11"/>
      <c r="L75" s="11"/>
      <c r="N75" s="50" t="s">
        <v>462</v>
      </c>
      <c r="O75" s="50" t="s">
        <v>462</v>
      </c>
      <c r="P75" s="50" t="s">
        <v>462</v>
      </c>
      <c r="Q75" s="50" t="s">
        <v>462</v>
      </c>
      <c r="R75" s="50" t="s">
        <v>462</v>
      </c>
      <c r="S75" s="50" t="s">
        <v>462</v>
      </c>
      <c r="T75" s="50" t="s">
        <v>462</v>
      </c>
      <c r="U75" s="50" t="s">
        <v>462</v>
      </c>
      <c r="V75" s="50" t="s">
        <v>462</v>
      </c>
      <c r="W75" s="50" t="s">
        <v>462</v>
      </c>
      <c r="X75" s="50" t="s">
        <v>462</v>
      </c>
      <c r="Y75" s="50" t="s">
        <v>462</v>
      </c>
      <c r="Z75" s="50" t="s">
        <v>462</v>
      </c>
      <c r="AA75" s="50" t="s">
        <v>462</v>
      </c>
      <c r="AB75" s="50" t="s">
        <v>462</v>
      </c>
      <c r="AC75" s="50" t="s">
        <v>462</v>
      </c>
      <c r="AD75" s="50" t="s">
        <v>462</v>
      </c>
      <c r="AE75" s="50" t="s">
        <v>462</v>
      </c>
      <c r="AF75" s="50" t="s">
        <v>462</v>
      </c>
      <c r="AG75" s="50" t="s">
        <v>462</v>
      </c>
      <c r="AH75" s="50" t="s">
        <v>462</v>
      </c>
      <c r="AI75" s="50" t="s">
        <v>462</v>
      </c>
      <c r="AJ75" s="50" t="s">
        <v>462</v>
      </c>
      <c r="AK75" s="50" t="s">
        <v>462</v>
      </c>
      <c r="AL75" s="50" t="s">
        <v>462</v>
      </c>
      <c r="AM75" s="50" t="s">
        <v>462</v>
      </c>
      <c r="AN75" s="50" t="s">
        <v>462</v>
      </c>
      <c r="AO75" s="50" t="s">
        <v>462</v>
      </c>
      <c r="AP75" s="50" t="s">
        <v>462</v>
      </c>
      <c r="AQ75" s="50" t="s">
        <v>462</v>
      </c>
      <c r="AR75" s="50" t="s">
        <v>462</v>
      </c>
      <c r="AS75" s="50" t="s">
        <v>462</v>
      </c>
      <c r="AT75" s="50" t="s">
        <v>462</v>
      </c>
      <c r="AU75" s="50" t="s">
        <v>462</v>
      </c>
      <c r="AV75" s="50" t="s">
        <v>462</v>
      </c>
      <c r="AW75" s="50" t="s">
        <v>462</v>
      </c>
      <c r="AX75" s="50" t="s">
        <v>462</v>
      </c>
      <c r="AY75" s="50" t="s">
        <v>462</v>
      </c>
      <c r="AZ75" s="50" t="s">
        <v>462</v>
      </c>
      <c r="BA75" s="50" t="s">
        <v>462</v>
      </c>
      <c r="BB75" s="50" t="s">
        <v>462</v>
      </c>
      <c r="BC75" s="50" t="s">
        <v>462</v>
      </c>
      <c r="BD75" s="50" t="s">
        <v>462</v>
      </c>
      <c r="BE75" s="50" t="s">
        <v>462</v>
      </c>
      <c r="BF75" s="50" t="s">
        <v>462</v>
      </c>
      <c r="BG75" s="50" t="s">
        <v>462</v>
      </c>
      <c r="BH75" s="50" t="s">
        <v>462</v>
      </c>
      <c r="BI75" s="50" t="s">
        <v>462</v>
      </c>
      <c r="BJ75" s="50" t="s">
        <v>462</v>
      </c>
      <c r="BK75" s="50" t="s">
        <v>462</v>
      </c>
      <c r="BL75" s="50" t="s">
        <v>462</v>
      </c>
      <c r="BM75" s="50" t="s">
        <v>462</v>
      </c>
      <c r="BN75" s="50" t="s">
        <v>462</v>
      </c>
      <c r="BO75" s="50" t="s">
        <v>462</v>
      </c>
      <c r="BP75" s="50" t="s">
        <v>462</v>
      </c>
      <c r="BQ75" s="50" t="s">
        <v>462</v>
      </c>
      <c r="BR75" s="50" t="s">
        <v>462</v>
      </c>
      <c r="BS75" s="50" t="s">
        <v>462</v>
      </c>
      <c r="BT75" s="50" t="s">
        <v>462</v>
      </c>
      <c r="BU75" s="50" t="s">
        <v>462</v>
      </c>
      <c r="BV75" s="50" t="s">
        <v>462</v>
      </c>
      <c r="BW75" s="50" t="s">
        <v>462</v>
      </c>
      <c r="BX75" s="50" t="s">
        <v>462</v>
      </c>
      <c r="BY75" s="50" t="s">
        <v>462</v>
      </c>
      <c r="BZ75" s="50" t="s">
        <v>462</v>
      </c>
      <c r="CA75" s="50" t="s">
        <v>462</v>
      </c>
      <c r="CB75" s="50" t="s">
        <v>462</v>
      </c>
      <c r="CC75" s="50" t="s">
        <v>462</v>
      </c>
      <c r="CD75" s="50" t="s">
        <v>462</v>
      </c>
      <c r="CE75" s="50" t="s">
        <v>462</v>
      </c>
      <c r="CF75" s="50" t="s">
        <v>462</v>
      </c>
      <c r="CG75" s="50" t="s">
        <v>462</v>
      </c>
      <c r="CH75" s="50" t="s">
        <v>462</v>
      </c>
      <c r="CI75" s="50" t="s">
        <v>462</v>
      </c>
      <c r="CJ75" s="50" t="s">
        <v>462</v>
      </c>
      <c r="CK75" s="50" t="s">
        <v>462</v>
      </c>
      <c r="CL75" s="50" t="s">
        <v>462</v>
      </c>
      <c r="CM75" s="50" t="s">
        <v>462</v>
      </c>
      <c r="CN75" s="50" t="s">
        <v>462</v>
      </c>
      <c r="CO75" s="50" t="s">
        <v>462</v>
      </c>
      <c r="CP75" s="50" t="s">
        <v>462</v>
      </c>
      <c r="CQ75" s="50" t="s">
        <v>462</v>
      </c>
      <c r="CR75" s="50" t="s">
        <v>462</v>
      </c>
      <c r="CS75" s="50" t="s">
        <v>462</v>
      </c>
      <c r="CT75" s="50" t="s">
        <v>462</v>
      </c>
      <c r="CU75" s="50" t="s">
        <v>462</v>
      </c>
      <c r="CV75" s="50" t="s">
        <v>462</v>
      </c>
      <c r="CW75" s="50" t="s">
        <v>462</v>
      </c>
      <c r="CX75" s="50" t="s">
        <v>462</v>
      </c>
      <c r="CY75" s="50" t="s">
        <v>462</v>
      </c>
      <c r="CZ75" s="50" t="s">
        <v>462</v>
      </c>
      <c r="DA75" s="50" t="s">
        <v>462</v>
      </c>
      <c r="DB75" s="50" t="s">
        <v>462</v>
      </c>
      <c r="DC75" s="50" t="s">
        <v>462</v>
      </c>
      <c r="DD75" s="50" t="s">
        <v>462</v>
      </c>
      <c r="DE75" s="50" t="s">
        <v>462</v>
      </c>
      <c r="DF75" s="50" t="s">
        <v>462</v>
      </c>
      <c r="DG75" s="50" t="s">
        <v>462</v>
      </c>
      <c r="DH75" s="50" t="s">
        <v>462</v>
      </c>
      <c r="DI75" s="50" t="s">
        <v>462</v>
      </c>
      <c r="DJ75" s="50" t="s">
        <v>462</v>
      </c>
      <c r="DK75" s="50" t="s">
        <v>462</v>
      </c>
      <c r="DL75" s="50" t="s">
        <v>462</v>
      </c>
      <c r="DM75" s="50" t="s">
        <v>462</v>
      </c>
      <c r="DN75" s="50" t="s">
        <v>462</v>
      </c>
      <c r="DO75" s="50" t="s">
        <v>462</v>
      </c>
      <c r="DP75" s="50" t="s">
        <v>462</v>
      </c>
      <c r="DQ75" s="50" t="s">
        <v>462</v>
      </c>
      <c r="DR75" s="50" t="s">
        <v>462</v>
      </c>
      <c r="DS75" s="50" t="s">
        <v>462</v>
      </c>
      <c r="DT75" s="50" t="s">
        <v>462</v>
      </c>
      <c r="DU75" s="50" t="s">
        <v>462</v>
      </c>
      <c r="DV75" s="50" t="s">
        <v>462</v>
      </c>
      <c r="DW75" s="50" t="s">
        <v>462</v>
      </c>
      <c r="DX75" s="50" t="s">
        <v>462</v>
      </c>
      <c r="DY75" s="50" t="s">
        <v>462</v>
      </c>
      <c r="DZ75" s="50" t="s">
        <v>462</v>
      </c>
      <c r="EA75" s="50" t="s">
        <v>462</v>
      </c>
      <c r="EB75" s="50" t="s">
        <v>462</v>
      </c>
      <c r="EC75" s="50" t="s">
        <v>462</v>
      </c>
      <c r="ED75" s="50" t="s">
        <v>462</v>
      </c>
      <c r="EE75" s="50" t="s">
        <v>462</v>
      </c>
      <c r="EF75" s="50" t="s">
        <v>462</v>
      </c>
      <c r="EG75" s="50" t="s">
        <v>462</v>
      </c>
      <c r="EH75" s="50" t="s">
        <v>462</v>
      </c>
      <c r="EI75" s="50" t="s">
        <v>462</v>
      </c>
      <c r="EJ75" s="50" t="s">
        <v>462</v>
      </c>
      <c r="EK75" s="50" t="s">
        <v>462</v>
      </c>
      <c r="EL75" s="50" t="s">
        <v>462</v>
      </c>
      <c r="EM75" s="50" t="s">
        <v>462</v>
      </c>
      <c r="EN75" s="50" t="s">
        <v>462</v>
      </c>
      <c r="EO75" s="50" t="s">
        <v>462</v>
      </c>
      <c r="EP75" s="50" t="s">
        <v>462</v>
      </c>
      <c r="EQ75" s="50" t="s">
        <v>462</v>
      </c>
      <c r="ER75" s="50" t="s">
        <v>462</v>
      </c>
      <c r="ES75" s="50" t="s">
        <v>462</v>
      </c>
      <c r="ET75" s="50" t="s">
        <v>462</v>
      </c>
      <c r="EU75" s="50" t="s">
        <v>462</v>
      </c>
      <c r="EV75" s="50" t="s">
        <v>462</v>
      </c>
      <c r="EW75" s="50" t="s">
        <v>462</v>
      </c>
      <c r="EX75" s="50" t="s">
        <v>462</v>
      </c>
      <c r="EY75" s="50" t="s">
        <v>462</v>
      </c>
      <c r="EZ75" s="50" t="s">
        <v>462</v>
      </c>
      <c r="FA75" s="50" t="s">
        <v>462</v>
      </c>
      <c r="FB75" s="50" t="s">
        <v>462</v>
      </c>
      <c r="FC75" s="50" t="s">
        <v>462</v>
      </c>
      <c r="FD75" s="50" t="s">
        <v>462</v>
      </c>
      <c r="FE75" s="50" t="s">
        <v>462</v>
      </c>
      <c r="FF75" s="50" t="s">
        <v>462</v>
      </c>
      <c r="FG75" s="50" t="s">
        <v>462</v>
      </c>
      <c r="FH75" s="50" t="s">
        <v>462</v>
      </c>
      <c r="FI75" s="50" t="s">
        <v>462</v>
      </c>
      <c r="FJ75" s="50" t="s">
        <v>462</v>
      </c>
      <c r="FK75" s="50" t="s">
        <v>462</v>
      </c>
      <c r="FL75" s="50" t="s">
        <v>462</v>
      </c>
      <c r="FM75" s="50" t="s">
        <v>462</v>
      </c>
      <c r="FN75" s="50" t="s">
        <v>462</v>
      </c>
      <c r="FO75" s="50" t="s">
        <v>462</v>
      </c>
      <c r="FP75" s="50" t="s">
        <v>462</v>
      </c>
      <c r="FQ75" s="50" t="s">
        <v>462</v>
      </c>
      <c r="FR75" s="50" t="s">
        <v>462</v>
      </c>
      <c r="FS75" s="50" t="s">
        <v>462</v>
      </c>
      <c r="FT75" s="50" t="s">
        <v>462</v>
      </c>
      <c r="FU75" s="50" t="s">
        <v>462</v>
      </c>
      <c r="FV75" s="50" t="s">
        <v>462</v>
      </c>
      <c r="FW75" s="50" t="s">
        <v>462</v>
      </c>
      <c r="FX75" s="50" t="s">
        <v>462</v>
      </c>
      <c r="FY75" s="50" t="s">
        <v>462</v>
      </c>
      <c r="FZ75" s="50" t="s">
        <v>462</v>
      </c>
      <c r="GA75" s="50" t="s">
        <v>462</v>
      </c>
      <c r="GB75" s="50" t="s">
        <v>462</v>
      </c>
      <c r="GC75" s="50" t="s">
        <v>462</v>
      </c>
      <c r="GD75" s="50" t="s">
        <v>462</v>
      </c>
      <c r="GE75" s="50" t="s">
        <v>462</v>
      </c>
      <c r="GF75" s="50" t="s">
        <v>462</v>
      </c>
      <c r="GG75" s="50" t="s">
        <v>462</v>
      </c>
      <c r="GH75" s="50" t="s">
        <v>462</v>
      </c>
      <c r="GI75" s="50" t="s">
        <v>462</v>
      </c>
      <c r="GJ75" s="50" t="s">
        <v>462</v>
      </c>
      <c r="GK75" s="50" t="s">
        <v>462</v>
      </c>
      <c r="GL75" s="50" t="s">
        <v>462</v>
      </c>
      <c r="GM75" s="50" t="s">
        <v>462</v>
      </c>
      <c r="GN75" s="50" t="s">
        <v>462</v>
      </c>
      <c r="GO75" s="50" t="s">
        <v>462</v>
      </c>
      <c r="GP75" s="50" t="s">
        <v>462</v>
      </c>
      <c r="GQ75" s="50" t="s">
        <v>462</v>
      </c>
      <c r="GR75" s="50" t="s">
        <v>462</v>
      </c>
      <c r="GS75" s="50" t="s">
        <v>462</v>
      </c>
      <c r="GT75" s="50" t="s">
        <v>462</v>
      </c>
      <c r="GU75" s="50" t="s">
        <v>462</v>
      </c>
      <c r="GV75" s="50" t="s">
        <v>462</v>
      </c>
      <c r="GW75" s="50" t="s">
        <v>462</v>
      </c>
      <c r="GX75" s="50" t="s">
        <v>462</v>
      </c>
      <c r="GY75" s="50" t="s">
        <v>462</v>
      </c>
      <c r="GZ75" s="50" t="s">
        <v>462</v>
      </c>
      <c r="HA75" s="50" t="s">
        <v>462</v>
      </c>
      <c r="HB75" s="50" t="s">
        <v>462</v>
      </c>
      <c r="HC75" s="50" t="s">
        <v>462</v>
      </c>
      <c r="HD75" s="50" t="s">
        <v>462</v>
      </c>
      <c r="HE75" s="50" t="s">
        <v>462</v>
      </c>
      <c r="HF75" s="50" t="s">
        <v>462</v>
      </c>
      <c r="HG75" s="50" t="s">
        <v>462</v>
      </c>
      <c r="HH75" s="50" t="s">
        <v>462</v>
      </c>
      <c r="HI75" s="50" t="s">
        <v>462</v>
      </c>
      <c r="HJ75" s="50" t="s">
        <v>462</v>
      </c>
      <c r="HK75" s="50" t="s">
        <v>462</v>
      </c>
      <c r="HL75" s="50" t="s">
        <v>462</v>
      </c>
      <c r="HM75" s="50" t="s">
        <v>462</v>
      </c>
      <c r="HN75" s="50" t="s">
        <v>462</v>
      </c>
      <c r="HO75" s="50" t="s">
        <v>462</v>
      </c>
    </row>
    <row r="76" spans="1:223" x14ac:dyDescent="0.3">
      <c r="A76" s="11" t="s">
        <v>180</v>
      </c>
      <c r="B76" s="11" t="s">
        <v>1168</v>
      </c>
      <c r="C76" s="11" t="s">
        <v>647</v>
      </c>
      <c r="D76" s="11" t="s">
        <v>179</v>
      </c>
      <c r="E76" s="11" t="s">
        <v>1563</v>
      </c>
      <c r="F76" s="11" t="s">
        <v>3047</v>
      </c>
      <c r="G76" s="11" t="s">
        <v>751</v>
      </c>
      <c r="H76" s="11" t="s">
        <v>2790</v>
      </c>
      <c r="I76" s="11" t="s">
        <v>3048</v>
      </c>
      <c r="J76" s="11"/>
      <c r="K76" s="11"/>
      <c r="L76" s="1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51"/>
      <c r="AY76" s="51"/>
      <c r="AZ76" s="51"/>
      <c r="BA76" s="51"/>
      <c r="BB76" s="51"/>
      <c r="BC76" s="51"/>
      <c r="BD76" s="51"/>
      <c r="BE76" s="51"/>
      <c r="BF76" s="51"/>
      <c r="BG76" s="51"/>
      <c r="BH76" s="51"/>
      <c r="BI76" s="51"/>
      <c r="BJ76" s="51"/>
      <c r="BK76" s="51"/>
      <c r="BL76" s="51"/>
      <c r="BM76" s="51"/>
      <c r="BN76" s="51"/>
      <c r="BO76" s="51"/>
      <c r="BP76" s="51"/>
      <c r="BQ76" s="51"/>
      <c r="BR76" s="51"/>
      <c r="BS76" s="51"/>
      <c r="BT76" s="51"/>
      <c r="BU76" s="51"/>
      <c r="BV76" s="51"/>
      <c r="BW76" s="51"/>
      <c r="BX76" s="51"/>
      <c r="BY76" s="51"/>
      <c r="BZ76" s="51"/>
      <c r="CA76" s="51"/>
      <c r="CB76" s="51"/>
      <c r="CC76" s="51"/>
      <c r="CD76" s="51"/>
      <c r="CE76" s="51"/>
      <c r="CF76" s="51"/>
      <c r="CG76" s="51"/>
      <c r="CH76" s="51"/>
      <c r="CI76" s="51"/>
      <c r="CJ76" s="51"/>
      <c r="CK76" s="51"/>
      <c r="CL76" s="51"/>
      <c r="CM76" s="51"/>
      <c r="CN76" s="51"/>
      <c r="CO76" s="51"/>
      <c r="CP76" s="51"/>
      <c r="CQ76" s="51"/>
      <c r="CR76" s="51"/>
      <c r="CS76" s="51"/>
      <c r="CT76" s="51"/>
      <c r="CU76" s="51"/>
      <c r="CV76" s="51"/>
      <c r="CW76" s="51"/>
      <c r="CX76" s="51"/>
      <c r="CY76" s="51"/>
      <c r="CZ76" s="51"/>
      <c r="DA76" s="51"/>
      <c r="DB76" s="51"/>
      <c r="DC76" s="51"/>
      <c r="DD76" s="51"/>
      <c r="DE76" s="51"/>
      <c r="DF76" s="51"/>
      <c r="DG76" s="51"/>
      <c r="DH76" s="51"/>
      <c r="DI76" s="51"/>
      <c r="DJ76" s="51"/>
      <c r="DK76" s="51"/>
      <c r="DL76" s="51"/>
      <c r="DM76" s="51"/>
      <c r="DN76" s="51"/>
      <c r="DO76" s="51"/>
      <c r="DP76" s="51"/>
      <c r="DQ76" s="51"/>
      <c r="DR76" s="51"/>
      <c r="DS76" s="51"/>
      <c r="DT76" s="51"/>
      <c r="DU76" s="51"/>
      <c r="DV76" s="51"/>
      <c r="DW76" s="51"/>
      <c r="DX76" s="51"/>
      <c r="DY76" s="51"/>
      <c r="DZ76" s="51"/>
      <c r="EA76" s="51"/>
      <c r="EB76" s="51"/>
      <c r="EC76" s="51"/>
      <c r="ED76" s="51"/>
      <c r="EE76" s="51"/>
      <c r="EF76" s="51"/>
      <c r="EG76" s="51"/>
      <c r="EH76" s="51"/>
      <c r="EI76" s="51"/>
      <c r="EJ76" s="51"/>
      <c r="EK76" s="51"/>
      <c r="EL76" s="51"/>
      <c r="EM76" s="51"/>
      <c r="EN76" s="51"/>
      <c r="EO76" s="51"/>
      <c r="EP76" s="51"/>
      <c r="EQ76" s="51"/>
      <c r="ER76" s="51"/>
      <c r="ES76" s="51"/>
      <c r="ET76" s="51"/>
      <c r="EU76" s="51"/>
      <c r="EV76" s="51"/>
      <c r="EW76" s="51"/>
      <c r="EX76" s="51"/>
      <c r="EY76" s="51"/>
      <c r="EZ76" s="51"/>
      <c r="FA76" s="51"/>
      <c r="FB76" s="51"/>
      <c r="FC76" s="51"/>
      <c r="FD76" s="51"/>
      <c r="FE76" s="51"/>
      <c r="FF76" s="51"/>
      <c r="FG76" s="51"/>
      <c r="FH76" s="51"/>
      <c r="FI76" s="51"/>
      <c r="FJ76" s="51"/>
      <c r="FK76" s="51"/>
      <c r="FL76" s="51"/>
      <c r="FM76" s="51"/>
      <c r="FN76" s="51"/>
      <c r="FO76" s="51"/>
      <c r="FP76" s="51"/>
      <c r="FQ76" s="51"/>
      <c r="FR76" s="51"/>
      <c r="FS76" s="51"/>
      <c r="FT76" s="51"/>
      <c r="FU76" s="51"/>
      <c r="FV76" s="51"/>
      <c r="FW76" s="51"/>
      <c r="FX76" s="51"/>
      <c r="FY76" s="51"/>
      <c r="FZ76" s="51"/>
      <c r="GA76" s="51"/>
      <c r="GB76" s="51"/>
      <c r="GC76" s="51"/>
      <c r="GD76" s="51"/>
      <c r="GE76" s="51"/>
      <c r="GF76" s="51"/>
      <c r="GG76" s="51"/>
      <c r="GH76" s="51"/>
      <c r="GI76" s="51"/>
      <c r="GJ76" s="51"/>
      <c r="GK76" s="51"/>
      <c r="GL76" s="51"/>
      <c r="GM76" s="51"/>
      <c r="GN76" s="51"/>
      <c r="GO76" s="51"/>
      <c r="GP76" s="51"/>
      <c r="GQ76" s="51"/>
      <c r="GR76" s="51"/>
      <c r="GS76" s="51"/>
      <c r="GT76" s="51"/>
      <c r="GU76" s="51"/>
      <c r="GV76" s="51"/>
      <c r="GW76" s="51"/>
      <c r="GX76" s="51"/>
      <c r="GY76" s="51"/>
      <c r="GZ76" s="51"/>
      <c r="HA76" s="51"/>
      <c r="HB76" s="51"/>
      <c r="HC76" s="51"/>
      <c r="HD76" s="51"/>
      <c r="HE76" s="51"/>
      <c r="HF76" s="51"/>
      <c r="HG76" s="51"/>
      <c r="HH76" s="51"/>
      <c r="HI76" s="51"/>
      <c r="HJ76" s="51"/>
      <c r="HK76" s="51"/>
      <c r="HL76" s="51"/>
      <c r="HM76" s="51"/>
      <c r="HN76" s="51"/>
      <c r="HO76" s="51"/>
    </row>
    <row r="77" spans="1:223" x14ac:dyDescent="0.3">
      <c r="A77" s="11" t="s">
        <v>180</v>
      </c>
      <c r="B77" s="11" t="s">
        <v>856</v>
      </c>
      <c r="C77" s="11" t="s">
        <v>921</v>
      </c>
      <c r="D77" s="11" t="s">
        <v>179</v>
      </c>
      <c r="E77" s="11" t="s">
        <v>1563</v>
      </c>
      <c r="F77" s="11" t="s">
        <v>1357</v>
      </c>
      <c r="G77" s="11" t="s">
        <v>1462</v>
      </c>
      <c r="H77" s="11" t="s">
        <v>2791</v>
      </c>
      <c r="I77" s="11" t="s">
        <v>3046</v>
      </c>
      <c r="J77" s="11"/>
      <c r="K77" s="11"/>
      <c r="L77" s="1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c r="AV77" s="51"/>
      <c r="AW77" s="51"/>
      <c r="AX77" s="51"/>
      <c r="AY77" s="51"/>
      <c r="AZ77" s="51"/>
      <c r="BA77" s="51"/>
      <c r="BB77" s="51"/>
      <c r="BC77" s="51"/>
      <c r="BD77" s="51"/>
      <c r="BE77" s="51"/>
      <c r="BF77" s="51"/>
      <c r="BG77" s="51"/>
      <c r="BH77" s="51"/>
      <c r="BI77" s="51"/>
      <c r="BJ77" s="51"/>
      <c r="BK77" s="51"/>
      <c r="BL77" s="51"/>
      <c r="BM77" s="51"/>
      <c r="BN77" s="51"/>
      <c r="BO77" s="51"/>
      <c r="BP77" s="51"/>
      <c r="BQ77" s="51"/>
      <c r="BR77" s="51"/>
      <c r="BS77" s="51"/>
      <c r="BT77" s="51"/>
      <c r="BU77" s="51"/>
      <c r="BV77" s="51"/>
      <c r="BW77" s="51"/>
      <c r="BX77" s="51"/>
      <c r="BY77" s="51"/>
      <c r="BZ77" s="51"/>
      <c r="CA77" s="51"/>
      <c r="CB77" s="51"/>
      <c r="CC77" s="51"/>
      <c r="CD77" s="51"/>
      <c r="CE77" s="51"/>
      <c r="CF77" s="51"/>
      <c r="CG77" s="51"/>
      <c r="CH77" s="51"/>
      <c r="CI77" s="51"/>
      <c r="CJ77" s="51"/>
      <c r="CK77" s="51"/>
      <c r="CL77" s="51"/>
      <c r="CM77" s="51"/>
      <c r="CN77" s="51"/>
      <c r="CO77" s="51"/>
      <c r="CP77" s="51"/>
      <c r="CQ77" s="51"/>
      <c r="CR77" s="51"/>
      <c r="CS77" s="51"/>
      <c r="CT77" s="51"/>
      <c r="CU77" s="51"/>
      <c r="CV77" s="51"/>
      <c r="CW77" s="51"/>
      <c r="CX77" s="51"/>
      <c r="CY77" s="51"/>
      <c r="CZ77" s="51"/>
      <c r="DA77" s="51"/>
      <c r="DB77" s="51"/>
      <c r="DC77" s="51"/>
      <c r="DD77" s="51"/>
      <c r="DE77" s="51"/>
      <c r="DF77" s="51"/>
      <c r="DG77" s="51"/>
      <c r="DH77" s="51"/>
      <c r="DI77" s="51"/>
      <c r="DJ77" s="51"/>
      <c r="DK77" s="51"/>
      <c r="DL77" s="51"/>
      <c r="DM77" s="51"/>
      <c r="DN77" s="51"/>
      <c r="DO77" s="51"/>
      <c r="DP77" s="51"/>
      <c r="DQ77" s="51"/>
      <c r="DR77" s="51"/>
      <c r="DS77" s="51"/>
      <c r="DT77" s="51"/>
      <c r="DU77" s="51"/>
      <c r="DV77" s="51"/>
      <c r="DW77" s="51"/>
      <c r="DX77" s="51"/>
      <c r="DY77" s="51"/>
      <c r="DZ77" s="51"/>
      <c r="EA77" s="51"/>
      <c r="EB77" s="51"/>
      <c r="EC77" s="51"/>
      <c r="ED77" s="51"/>
      <c r="EE77" s="51"/>
      <c r="EF77" s="51"/>
      <c r="EG77" s="51"/>
      <c r="EH77" s="51"/>
      <c r="EI77" s="51"/>
      <c r="EJ77" s="51"/>
      <c r="EK77" s="51"/>
      <c r="EL77" s="51"/>
      <c r="EM77" s="51"/>
      <c r="EN77" s="51"/>
      <c r="EO77" s="51"/>
      <c r="EP77" s="51"/>
      <c r="EQ77" s="51"/>
      <c r="ER77" s="51"/>
      <c r="ES77" s="51"/>
      <c r="ET77" s="51"/>
      <c r="EU77" s="51"/>
      <c r="EV77" s="51"/>
      <c r="EW77" s="51"/>
      <c r="EX77" s="51"/>
      <c r="EY77" s="51"/>
      <c r="EZ77" s="51"/>
      <c r="FA77" s="51"/>
      <c r="FB77" s="51"/>
      <c r="FC77" s="51"/>
      <c r="FD77" s="51"/>
      <c r="FE77" s="51"/>
      <c r="FF77" s="51"/>
      <c r="FG77" s="51"/>
      <c r="FH77" s="51"/>
      <c r="FI77" s="51"/>
      <c r="FJ77" s="51"/>
      <c r="FK77" s="51"/>
      <c r="FL77" s="51"/>
      <c r="FM77" s="51"/>
      <c r="FN77" s="51"/>
      <c r="FO77" s="51"/>
      <c r="FP77" s="51"/>
      <c r="FQ77" s="51"/>
      <c r="FR77" s="51"/>
      <c r="FS77" s="51"/>
      <c r="FT77" s="51"/>
      <c r="FU77" s="51"/>
      <c r="FV77" s="51"/>
      <c r="FW77" s="51"/>
      <c r="FX77" s="51"/>
      <c r="FY77" s="51"/>
      <c r="FZ77" s="51"/>
      <c r="GA77" s="51"/>
      <c r="GB77" s="51"/>
      <c r="GC77" s="51"/>
      <c r="GD77" s="51"/>
      <c r="GE77" s="51"/>
      <c r="GF77" s="51"/>
      <c r="GG77" s="51"/>
      <c r="GH77" s="51"/>
      <c r="GI77" s="51"/>
      <c r="GJ77" s="51"/>
      <c r="GK77" s="51"/>
      <c r="GL77" s="51"/>
      <c r="GM77" s="51"/>
      <c r="GN77" s="51"/>
      <c r="GO77" s="51"/>
      <c r="GP77" s="51"/>
      <c r="GQ77" s="51"/>
      <c r="GR77" s="51"/>
      <c r="GS77" s="51"/>
      <c r="GT77" s="51"/>
      <c r="GU77" s="51"/>
      <c r="GV77" s="51"/>
      <c r="GW77" s="51"/>
      <c r="GX77" s="51"/>
      <c r="GY77" s="51"/>
      <c r="GZ77" s="51"/>
      <c r="HA77" s="51"/>
      <c r="HB77" s="51"/>
      <c r="HC77" s="51"/>
      <c r="HD77" s="51"/>
      <c r="HE77" s="51"/>
      <c r="HF77" s="51"/>
      <c r="HG77" s="51"/>
      <c r="HH77" s="51"/>
      <c r="HI77" s="51"/>
      <c r="HJ77" s="51"/>
      <c r="HK77" s="51"/>
      <c r="HL77" s="51"/>
      <c r="HM77" s="51"/>
      <c r="HN77" s="51"/>
      <c r="HO77" s="51"/>
    </row>
    <row r="78" spans="1:223" x14ac:dyDescent="0.3">
      <c r="A78" s="11" t="s">
        <v>189</v>
      </c>
      <c r="B78" s="11" t="s">
        <v>845</v>
      </c>
      <c r="C78" s="11" t="s">
        <v>2714</v>
      </c>
      <c r="D78" s="11" t="s">
        <v>188</v>
      </c>
      <c r="E78" s="11" t="s">
        <v>1563</v>
      </c>
      <c r="F78" s="11" t="s">
        <v>711</v>
      </c>
      <c r="G78" s="11" t="s">
        <v>711</v>
      </c>
      <c r="H78" s="11" t="s">
        <v>2790</v>
      </c>
      <c r="I78" s="11" t="s">
        <v>3046</v>
      </c>
      <c r="J78" s="256"/>
      <c r="K78" s="11"/>
      <c r="L78" s="11"/>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c r="BC78" s="54"/>
      <c r="BD78" s="54"/>
      <c r="BE78" s="54"/>
      <c r="BF78" s="54"/>
      <c r="BG78" s="54"/>
      <c r="BH78" s="54"/>
      <c r="BI78" s="54"/>
      <c r="BJ78" s="54"/>
      <c r="BK78" s="54"/>
      <c r="BL78" s="54"/>
      <c r="BM78" s="54"/>
      <c r="BN78" s="54"/>
      <c r="BO78" s="54"/>
      <c r="BP78" s="54"/>
      <c r="BQ78" s="54"/>
      <c r="BR78" s="54"/>
      <c r="BS78" s="54"/>
      <c r="BT78" s="54"/>
      <c r="BU78" s="54"/>
      <c r="BV78" s="54"/>
      <c r="BW78" s="54"/>
      <c r="BX78" s="54"/>
      <c r="BY78" s="54"/>
      <c r="BZ78" s="54"/>
      <c r="CA78" s="54"/>
      <c r="CB78" s="54"/>
      <c r="CC78" s="54"/>
      <c r="CD78" s="54"/>
      <c r="CE78" s="54"/>
      <c r="CF78" s="54"/>
      <c r="CG78" s="54"/>
      <c r="CH78" s="54"/>
      <c r="CI78" s="54"/>
      <c r="CJ78" s="54"/>
      <c r="CK78" s="54"/>
      <c r="CL78" s="54"/>
      <c r="CM78" s="54"/>
      <c r="CN78" s="54"/>
      <c r="CO78" s="54"/>
      <c r="CP78" s="54"/>
      <c r="CQ78" s="54"/>
      <c r="CR78" s="54"/>
      <c r="CS78" s="54"/>
      <c r="CT78" s="54"/>
      <c r="CU78" s="54"/>
      <c r="CV78" s="54"/>
      <c r="CW78" s="54"/>
      <c r="CX78" s="54"/>
      <c r="CY78" s="54"/>
      <c r="CZ78" s="54"/>
      <c r="DA78" s="54"/>
      <c r="DB78" s="54"/>
      <c r="DC78" s="54"/>
      <c r="DD78" s="54"/>
      <c r="DE78" s="54"/>
      <c r="DF78" s="54"/>
      <c r="DG78" s="54"/>
      <c r="DH78" s="54"/>
      <c r="DI78" s="54"/>
      <c r="DJ78" s="54"/>
      <c r="DK78" s="54"/>
      <c r="DL78" s="54"/>
      <c r="DM78" s="54"/>
      <c r="DN78" s="54"/>
      <c r="DO78" s="54"/>
      <c r="DP78" s="54"/>
      <c r="DQ78" s="54"/>
      <c r="DR78" s="54"/>
      <c r="DS78" s="54"/>
      <c r="DT78" s="54"/>
      <c r="DU78" s="54"/>
      <c r="DV78" s="54"/>
      <c r="DW78" s="54"/>
      <c r="DX78" s="54"/>
      <c r="DY78" s="54"/>
      <c r="DZ78" s="54"/>
      <c r="EA78" s="54"/>
      <c r="EB78" s="54"/>
      <c r="EC78" s="54"/>
      <c r="ED78" s="54"/>
      <c r="EE78" s="54"/>
      <c r="EF78" s="54"/>
      <c r="EG78" s="54"/>
      <c r="EH78" s="54"/>
      <c r="EI78" s="54"/>
      <c r="EJ78" s="54"/>
      <c r="EK78" s="54"/>
      <c r="EL78" s="54"/>
      <c r="EM78" s="54"/>
      <c r="EN78" s="54"/>
      <c r="EO78" s="54"/>
      <c r="EP78" s="54"/>
      <c r="EQ78" s="54"/>
      <c r="ER78" s="54"/>
      <c r="ES78" s="54"/>
      <c r="ET78" s="54"/>
      <c r="EU78" s="54"/>
      <c r="EV78" s="54"/>
      <c r="EW78" s="54"/>
      <c r="EX78" s="54"/>
      <c r="EY78" s="54"/>
      <c r="EZ78" s="54"/>
      <c r="FA78" s="54"/>
      <c r="FB78" s="54"/>
      <c r="FC78" s="54"/>
      <c r="FD78" s="54"/>
      <c r="FE78" s="54"/>
      <c r="FF78" s="54"/>
      <c r="FG78" s="54"/>
      <c r="FH78" s="54"/>
      <c r="FI78" s="54"/>
      <c r="FJ78" s="54"/>
      <c r="FK78" s="54"/>
      <c r="FL78" s="54"/>
      <c r="FM78" s="54"/>
      <c r="FN78" s="54"/>
      <c r="FO78" s="54"/>
      <c r="FP78" s="54"/>
      <c r="FQ78" s="54"/>
      <c r="FR78" s="54"/>
      <c r="FS78" s="54"/>
      <c r="FT78" s="54"/>
      <c r="FU78" s="54"/>
      <c r="FV78" s="54"/>
      <c r="FW78" s="54"/>
      <c r="FX78" s="54"/>
      <c r="FY78" s="54"/>
      <c r="FZ78" s="54"/>
      <c r="GA78" s="54"/>
      <c r="GB78" s="54"/>
      <c r="GC78" s="54"/>
      <c r="GD78" s="54"/>
      <c r="GE78" s="54"/>
      <c r="GF78" s="54"/>
      <c r="GG78" s="54"/>
      <c r="GH78" s="54"/>
      <c r="GI78" s="54"/>
      <c r="GJ78" s="54"/>
      <c r="GK78" s="54"/>
      <c r="GL78" s="54"/>
      <c r="GM78" s="54"/>
      <c r="GN78" s="54"/>
      <c r="GO78" s="54"/>
      <c r="GP78" s="54"/>
      <c r="GQ78" s="54"/>
      <c r="GR78" s="54"/>
      <c r="GS78" s="54"/>
      <c r="GT78" s="54"/>
      <c r="GU78" s="54"/>
      <c r="GV78" s="54"/>
      <c r="GW78" s="54"/>
      <c r="GX78" s="54"/>
      <c r="GY78" s="54"/>
      <c r="GZ78" s="54"/>
      <c r="HA78" s="54"/>
      <c r="HB78" s="54"/>
      <c r="HC78" s="54"/>
      <c r="HD78" s="54"/>
      <c r="HE78" s="54"/>
      <c r="HF78" s="54"/>
      <c r="HG78" s="54"/>
      <c r="HH78" s="54"/>
      <c r="HI78" s="54"/>
      <c r="HJ78" s="54"/>
      <c r="HK78" s="54"/>
      <c r="HL78" s="54"/>
      <c r="HM78" s="54"/>
      <c r="HN78" s="54"/>
      <c r="HO78" s="54"/>
    </row>
    <row r="79" spans="1:223" x14ac:dyDescent="0.3">
      <c r="A79" s="11" t="s">
        <v>191</v>
      </c>
      <c r="B79" s="11" t="s">
        <v>1521</v>
      </c>
      <c r="C79" s="11" t="s">
        <v>2715</v>
      </c>
      <c r="D79" s="11" t="s">
        <v>190</v>
      </c>
      <c r="E79" s="11" t="s">
        <v>1563</v>
      </c>
      <c r="F79" s="11" t="s">
        <v>751</v>
      </c>
      <c r="G79" s="11" t="s">
        <v>1482</v>
      </c>
      <c r="H79" s="11" t="s">
        <v>2790</v>
      </c>
      <c r="I79" s="11" t="s">
        <v>3046</v>
      </c>
      <c r="K79" s="11"/>
      <c r="L79" s="1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51"/>
      <c r="BB79" s="51"/>
      <c r="BC79" s="51"/>
      <c r="BD79" s="51"/>
      <c r="BE79" s="51"/>
      <c r="BF79" s="51"/>
      <c r="BG79" s="51"/>
      <c r="BH79" s="51"/>
      <c r="BI79" s="51"/>
      <c r="BJ79" s="51"/>
      <c r="BK79" s="51"/>
      <c r="BL79" s="51"/>
      <c r="BM79" s="51"/>
      <c r="BN79" s="51"/>
      <c r="BO79" s="51"/>
      <c r="BP79" s="51"/>
      <c r="BQ79" s="51"/>
      <c r="BR79" s="51"/>
      <c r="BS79" s="51"/>
      <c r="BT79" s="51"/>
      <c r="BU79" s="51"/>
      <c r="BV79" s="51"/>
      <c r="BW79" s="51"/>
      <c r="BX79" s="51"/>
      <c r="BY79" s="51"/>
      <c r="BZ79" s="51"/>
      <c r="CA79" s="51"/>
      <c r="CB79" s="51"/>
      <c r="CC79" s="51"/>
      <c r="CD79" s="51"/>
      <c r="CE79" s="51"/>
      <c r="CF79" s="51"/>
      <c r="CG79" s="51"/>
      <c r="CH79" s="51"/>
      <c r="CI79" s="51"/>
      <c r="CJ79" s="51"/>
      <c r="CK79" s="51"/>
      <c r="CL79" s="51"/>
      <c r="CM79" s="51"/>
      <c r="CN79" s="51"/>
      <c r="CO79" s="51"/>
      <c r="CP79" s="51"/>
      <c r="CQ79" s="51"/>
      <c r="CR79" s="51"/>
      <c r="CS79" s="51"/>
      <c r="CT79" s="51"/>
      <c r="CU79" s="51"/>
      <c r="CV79" s="51"/>
      <c r="CW79" s="51"/>
      <c r="CX79" s="51"/>
      <c r="CY79" s="51"/>
      <c r="CZ79" s="51"/>
      <c r="DA79" s="51"/>
      <c r="DB79" s="51"/>
      <c r="DC79" s="51"/>
      <c r="DD79" s="51"/>
      <c r="DE79" s="51"/>
      <c r="DF79" s="51"/>
      <c r="DG79" s="51"/>
      <c r="DH79" s="51"/>
      <c r="DI79" s="51"/>
      <c r="DJ79" s="51"/>
      <c r="DK79" s="51"/>
      <c r="DL79" s="51"/>
      <c r="DM79" s="51"/>
      <c r="DN79" s="51"/>
      <c r="DO79" s="51"/>
      <c r="DP79" s="51"/>
      <c r="DQ79" s="51"/>
      <c r="DR79" s="51"/>
      <c r="DS79" s="51"/>
      <c r="DT79" s="51"/>
      <c r="DU79" s="51"/>
      <c r="DV79" s="51"/>
      <c r="DW79" s="51"/>
      <c r="DX79" s="51"/>
      <c r="DY79" s="51"/>
      <c r="DZ79" s="51"/>
      <c r="EA79" s="51"/>
      <c r="EB79" s="51"/>
      <c r="EC79" s="51"/>
      <c r="ED79" s="51"/>
      <c r="EE79" s="51"/>
      <c r="EF79" s="51"/>
      <c r="EG79" s="51"/>
      <c r="EH79" s="51"/>
      <c r="EI79" s="51"/>
      <c r="EJ79" s="51"/>
      <c r="EK79" s="51"/>
      <c r="EL79" s="51"/>
      <c r="EM79" s="51"/>
      <c r="EN79" s="51"/>
      <c r="EO79" s="51"/>
      <c r="EP79" s="51"/>
      <c r="EQ79" s="51"/>
      <c r="ER79" s="51"/>
      <c r="ES79" s="51"/>
      <c r="ET79" s="51"/>
      <c r="EU79" s="51"/>
      <c r="EV79" s="51"/>
      <c r="EW79" s="51"/>
      <c r="EX79" s="51"/>
      <c r="EY79" s="51"/>
      <c r="EZ79" s="51"/>
      <c r="FA79" s="51"/>
      <c r="FB79" s="51"/>
      <c r="FC79" s="51"/>
      <c r="FD79" s="51"/>
      <c r="FE79" s="51"/>
      <c r="FF79" s="51"/>
      <c r="FG79" s="51"/>
      <c r="FH79" s="51"/>
      <c r="FI79" s="51"/>
      <c r="FJ79" s="51"/>
      <c r="FK79" s="51"/>
      <c r="FL79" s="51"/>
      <c r="FM79" s="51"/>
      <c r="FN79" s="51"/>
      <c r="FO79" s="51"/>
      <c r="FP79" s="51"/>
      <c r="FQ79" s="51"/>
      <c r="FR79" s="51"/>
      <c r="FS79" s="51"/>
      <c r="FT79" s="51"/>
      <c r="FU79" s="51"/>
      <c r="FV79" s="51"/>
      <c r="FW79" s="51"/>
      <c r="FX79" s="51"/>
      <c r="FY79" s="51"/>
      <c r="FZ79" s="51"/>
      <c r="GA79" s="51"/>
      <c r="GB79" s="51"/>
      <c r="GC79" s="51"/>
      <c r="GD79" s="51"/>
      <c r="GE79" s="51"/>
      <c r="GF79" s="51"/>
      <c r="GG79" s="51"/>
      <c r="GH79" s="51"/>
      <c r="GI79" s="51"/>
      <c r="GJ79" s="51"/>
      <c r="GK79" s="51"/>
      <c r="GL79" s="51"/>
      <c r="GM79" s="51"/>
      <c r="GN79" s="51"/>
      <c r="GO79" s="51"/>
      <c r="GP79" s="51"/>
      <c r="GQ79" s="51"/>
      <c r="GR79" s="51"/>
      <c r="GS79" s="51"/>
      <c r="GT79" s="51"/>
      <c r="GU79" s="51"/>
      <c r="GV79" s="51"/>
      <c r="GW79" s="51"/>
      <c r="GX79" s="51"/>
      <c r="GY79" s="51"/>
      <c r="GZ79" s="51"/>
      <c r="HA79" s="51"/>
      <c r="HB79" s="51"/>
      <c r="HC79" s="51"/>
      <c r="HD79" s="51"/>
      <c r="HE79" s="51"/>
      <c r="HF79" s="51"/>
      <c r="HG79" s="51"/>
      <c r="HH79" s="51"/>
      <c r="HI79" s="51"/>
      <c r="HJ79" s="51"/>
      <c r="HK79" s="51"/>
      <c r="HL79" s="51"/>
      <c r="HM79" s="51"/>
      <c r="HN79" s="51"/>
      <c r="HO79" s="51"/>
    </row>
    <row r="80" spans="1:223" x14ac:dyDescent="0.3">
      <c r="A80" s="11" t="s">
        <v>197</v>
      </c>
      <c r="B80" s="11" t="s">
        <v>1170</v>
      </c>
      <c r="C80" s="11" t="s">
        <v>648</v>
      </c>
      <c r="D80" s="11" t="s">
        <v>196</v>
      </c>
      <c r="E80" s="11" t="s">
        <v>1563</v>
      </c>
      <c r="F80" s="11" t="s">
        <v>751</v>
      </c>
      <c r="G80" s="11" t="s">
        <v>751</v>
      </c>
      <c r="H80" s="11" t="s">
        <v>2790</v>
      </c>
      <c r="I80" s="11" t="s">
        <v>3046</v>
      </c>
      <c r="J80" s="11"/>
      <c r="K80" s="11"/>
      <c r="L80" s="11"/>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50"/>
      <c r="BN80" s="50"/>
      <c r="BO80" s="50"/>
      <c r="BP80" s="50"/>
      <c r="BQ80" s="50"/>
      <c r="BR80" s="50"/>
      <c r="BS80" s="50"/>
      <c r="BT80" s="50"/>
      <c r="BU80" s="50"/>
      <c r="BV80" s="50"/>
      <c r="BW80" s="50"/>
      <c r="BX80" s="50"/>
      <c r="BY80" s="50"/>
      <c r="BZ80" s="50"/>
      <c r="CA80" s="50"/>
      <c r="CB80" s="50"/>
      <c r="CC80" s="50"/>
      <c r="CD80" s="50"/>
      <c r="CE80" s="50"/>
      <c r="CF80" s="50"/>
      <c r="CG80" s="50"/>
      <c r="CH80" s="50"/>
      <c r="CI80" s="50"/>
      <c r="CJ80" s="50"/>
      <c r="CK80" s="50"/>
      <c r="CL80" s="50"/>
      <c r="CM80" s="50"/>
      <c r="CN80" s="50"/>
      <c r="CO80" s="50"/>
      <c r="CP80" s="50"/>
      <c r="CQ80" s="50"/>
      <c r="CR80" s="50"/>
      <c r="CS80" s="50"/>
      <c r="CT80" s="50"/>
      <c r="CU80" s="50"/>
      <c r="CV80" s="50"/>
      <c r="CW80" s="50"/>
      <c r="CX80" s="50"/>
      <c r="CY80" s="50"/>
      <c r="CZ80" s="50"/>
      <c r="DA80" s="50"/>
      <c r="DB80" s="50"/>
      <c r="DC80" s="50"/>
      <c r="DD80" s="50"/>
      <c r="DE80" s="50"/>
      <c r="DF80" s="50"/>
      <c r="DG80" s="50"/>
      <c r="DH80" s="50"/>
      <c r="DI80" s="50"/>
      <c r="DJ80" s="50"/>
      <c r="DK80" s="50"/>
      <c r="DL80" s="50"/>
      <c r="DM80" s="50"/>
      <c r="DN80" s="50"/>
      <c r="DO80" s="50"/>
      <c r="DP80" s="50"/>
      <c r="DQ80" s="50"/>
      <c r="DR80" s="50"/>
      <c r="DS80" s="50"/>
      <c r="DT80" s="50"/>
      <c r="DU80" s="50"/>
      <c r="DV80" s="50"/>
      <c r="DW80" s="50"/>
      <c r="DX80" s="50"/>
      <c r="DY80" s="50"/>
      <c r="DZ80" s="50"/>
      <c r="EA80" s="50"/>
      <c r="EB80" s="50"/>
      <c r="EC80" s="50"/>
      <c r="ED80" s="50"/>
      <c r="EE80" s="50"/>
      <c r="EF80" s="50"/>
      <c r="EG80" s="50"/>
      <c r="EH80" s="50"/>
      <c r="EI80" s="50"/>
      <c r="EJ80" s="50"/>
      <c r="EK80" s="50"/>
      <c r="EL80" s="50"/>
      <c r="EM80" s="50"/>
      <c r="EN80" s="50"/>
      <c r="EO80" s="50"/>
      <c r="EP80" s="50"/>
      <c r="EQ80" s="50"/>
      <c r="ER80" s="50"/>
      <c r="ES80" s="50"/>
      <c r="ET80" s="50"/>
      <c r="EU80" s="50"/>
      <c r="EV80" s="50"/>
      <c r="EW80" s="50"/>
      <c r="EX80" s="50"/>
      <c r="EY80" s="50"/>
      <c r="EZ80" s="50"/>
      <c r="FA80" s="50"/>
      <c r="FB80" s="50"/>
      <c r="FC80" s="50"/>
      <c r="FD80" s="50"/>
      <c r="FE80" s="50"/>
      <c r="FF80" s="50"/>
      <c r="FG80" s="50"/>
      <c r="FH80" s="50"/>
      <c r="FI80" s="50"/>
      <c r="FJ80" s="50"/>
      <c r="FK80" s="50"/>
      <c r="FL80" s="50"/>
      <c r="FM80" s="50"/>
      <c r="FN80" s="50"/>
      <c r="FO80" s="50"/>
      <c r="FP80" s="50"/>
      <c r="FQ80" s="50"/>
      <c r="FR80" s="50"/>
      <c r="FS80" s="50"/>
      <c r="FT80" s="50"/>
      <c r="FU80" s="50"/>
      <c r="FV80" s="50"/>
      <c r="FW80" s="50"/>
      <c r="FX80" s="50"/>
      <c r="FY80" s="50"/>
      <c r="FZ80" s="50"/>
      <c r="GA80" s="50"/>
      <c r="GB80" s="50"/>
      <c r="GC80" s="50"/>
      <c r="GD80" s="50"/>
      <c r="GE80" s="50"/>
      <c r="GF80" s="50"/>
      <c r="GG80" s="50"/>
      <c r="GH80" s="50"/>
      <c r="GI80" s="50"/>
      <c r="GJ80" s="50"/>
      <c r="GK80" s="50"/>
      <c r="GL80" s="50"/>
      <c r="GM80" s="50"/>
      <c r="GN80" s="50"/>
      <c r="GO80" s="50"/>
      <c r="GP80" s="50"/>
      <c r="GQ80" s="50"/>
      <c r="GR80" s="50"/>
      <c r="GS80" s="50"/>
      <c r="GT80" s="50"/>
      <c r="GU80" s="50"/>
      <c r="GV80" s="50"/>
      <c r="GW80" s="50"/>
      <c r="GX80" s="50"/>
      <c r="GY80" s="50"/>
      <c r="GZ80" s="50"/>
      <c r="HA80" s="50"/>
      <c r="HB80" s="50"/>
      <c r="HC80" s="50"/>
      <c r="HD80" s="50"/>
      <c r="HE80" s="50"/>
      <c r="HF80" s="50"/>
      <c r="HG80" s="50"/>
      <c r="HH80" s="50"/>
      <c r="HI80" s="50"/>
      <c r="HJ80" s="50"/>
      <c r="HK80" s="50"/>
      <c r="HL80" s="50"/>
      <c r="HM80" s="50"/>
      <c r="HN80" s="50"/>
      <c r="HO80" s="50"/>
    </row>
    <row r="81" spans="1:223" x14ac:dyDescent="0.3">
      <c r="A81" s="11" t="s">
        <v>203</v>
      </c>
      <c r="B81" s="11" t="s">
        <v>1139</v>
      </c>
      <c r="C81" s="11" t="s">
        <v>736</v>
      </c>
      <c r="D81" s="11" t="s">
        <v>202</v>
      </c>
      <c r="E81" s="11" t="s">
        <v>1563</v>
      </c>
      <c r="F81" s="11" t="s">
        <v>1357</v>
      </c>
      <c r="G81" s="11" t="s">
        <v>1475</v>
      </c>
      <c r="H81" s="11" t="s">
        <v>2791</v>
      </c>
      <c r="I81" s="11" t="s">
        <v>3046</v>
      </c>
      <c r="J81" s="11"/>
      <c r="K81" s="11"/>
      <c r="L81" s="11"/>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D81" s="50"/>
      <c r="BE81" s="50"/>
      <c r="BF81" s="50"/>
      <c r="BG81" s="50"/>
      <c r="BH81" s="50"/>
      <c r="BI81" s="50"/>
      <c r="BJ81" s="50"/>
      <c r="BK81" s="50"/>
      <c r="BL81" s="50"/>
      <c r="BM81" s="50"/>
      <c r="BN81" s="50"/>
      <c r="BO81" s="50"/>
      <c r="BP81" s="50"/>
      <c r="BQ81" s="50"/>
      <c r="BR81" s="50"/>
      <c r="BS81" s="50"/>
      <c r="BT81" s="50"/>
      <c r="BU81" s="50"/>
      <c r="BV81" s="50"/>
      <c r="BW81" s="50"/>
      <c r="BX81" s="50"/>
      <c r="BY81" s="50"/>
      <c r="BZ81" s="50"/>
      <c r="CA81" s="50"/>
      <c r="CB81" s="50"/>
      <c r="CC81" s="50"/>
      <c r="CD81" s="50"/>
      <c r="CE81" s="50"/>
      <c r="CF81" s="50"/>
      <c r="CG81" s="50"/>
      <c r="CH81" s="50"/>
      <c r="CI81" s="50"/>
      <c r="CJ81" s="50"/>
      <c r="CK81" s="50"/>
      <c r="CL81" s="50"/>
      <c r="CM81" s="50"/>
      <c r="CN81" s="50"/>
      <c r="CO81" s="50"/>
      <c r="CP81" s="50"/>
      <c r="CQ81" s="50"/>
      <c r="CR81" s="50"/>
      <c r="CS81" s="50"/>
      <c r="CT81" s="50"/>
      <c r="CU81" s="50"/>
      <c r="CV81" s="50"/>
      <c r="CW81" s="50"/>
      <c r="CX81" s="50"/>
      <c r="CY81" s="50"/>
      <c r="CZ81" s="50"/>
      <c r="DA81" s="50"/>
      <c r="DB81" s="50"/>
      <c r="DC81" s="50"/>
      <c r="DD81" s="50"/>
      <c r="DE81" s="50"/>
      <c r="DF81" s="50"/>
      <c r="DG81" s="50"/>
      <c r="DH81" s="50"/>
      <c r="DI81" s="50"/>
      <c r="DJ81" s="50"/>
      <c r="DK81" s="50"/>
      <c r="DL81" s="50"/>
      <c r="DM81" s="50"/>
      <c r="DN81" s="50"/>
      <c r="DO81" s="50"/>
      <c r="DP81" s="50"/>
      <c r="DQ81" s="50"/>
      <c r="DR81" s="50"/>
      <c r="DS81" s="50"/>
      <c r="DT81" s="50"/>
      <c r="DU81" s="50"/>
      <c r="DV81" s="50"/>
      <c r="DW81" s="50"/>
      <c r="DX81" s="50"/>
      <c r="DY81" s="50"/>
      <c r="DZ81" s="50"/>
      <c r="EA81" s="50"/>
      <c r="EB81" s="50"/>
      <c r="EC81" s="50"/>
      <c r="ED81" s="50"/>
      <c r="EE81" s="50"/>
      <c r="EF81" s="50"/>
      <c r="EG81" s="50"/>
      <c r="EH81" s="50"/>
      <c r="EI81" s="50"/>
      <c r="EJ81" s="50"/>
      <c r="EK81" s="50"/>
      <c r="EL81" s="50"/>
      <c r="EM81" s="50"/>
      <c r="EN81" s="50"/>
      <c r="EO81" s="50"/>
      <c r="EP81" s="50"/>
      <c r="EQ81" s="50"/>
      <c r="ER81" s="50"/>
      <c r="ES81" s="50"/>
      <c r="ET81" s="50"/>
      <c r="EU81" s="50"/>
      <c r="EV81" s="50"/>
      <c r="EW81" s="50"/>
      <c r="EX81" s="50"/>
      <c r="EY81" s="50"/>
      <c r="EZ81" s="50"/>
      <c r="FA81" s="50"/>
      <c r="FB81" s="50"/>
      <c r="FC81" s="50"/>
      <c r="FD81" s="50"/>
      <c r="FE81" s="50"/>
      <c r="FF81" s="50"/>
      <c r="FG81" s="50"/>
      <c r="FH81" s="50"/>
      <c r="FI81" s="50"/>
      <c r="FJ81" s="50"/>
      <c r="FK81" s="50"/>
      <c r="FL81" s="50"/>
      <c r="FM81" s="50"/>
      <c r="FN81" s="50"/>
      <c r="FO81" s="50"/>
      <c r="FP81" s="50"/>
      <c r="FQ81" s="50"/>
      <c r="FR81" s="50"/>
      <c r="FS81" s="50"/>
      <c r="FT81" s="50"/>
      <c r="FU81" s="50"/>
      <c r="FV81" s="50"/>
      <c r="FW81" s="50"/>
      <c r="FX81" s="50"/>
      <c r="FY81" s="50"/>
      <c r="FZ81" s="50"/>
      <c r="GA81" s="50"/>
      <c r="GB81" s="50"/>
      <c r="GC81" s="50"/>
      <c r="GD81" s="50"/>
      <c r="GE81" s="50"/>
      <c r="GF81" s="50"/>
      <c r="GG81" s="50"/>
      <c r="GH81" s="50"/>
      <c r="GI81" s="50"/>
      <c r="GJ81" s="50"/>
      <c r="GK81" s="50"/>
      <c r="GL81" s="50"/>
      <c r="GM81" s="50"/>
      <c r="GN81" s="50"/>
      <c r="GO81" s="50"/>
      <c r="GP81" s="50"/>
      <c r="GQ81" s="50"/>
      <c r="GR81" s="50"/>
      <c r="GS81" s="50"/>
      <c r="GT81" s="50"/>
      <c r="GU81" s="50"/>
      <c r="GV81" s="50"/>
      <c r="GW81" s="50"/>
      <c r="GX81" s="50"/>
      <c r="GY81" s="50"/>
      <c r="GZ81" s="50"/>
      <c r="HA81" s="50"/>
      <c r="HB81" s="50"/>
      <c r="HC81" s="50"/>
      <c r="HD81" s="50"/>
      <c r="HE81" s="50"/>
      <c r="HF81" s="50"/>
      <c r="HG81" s="50"/>
      <c r="HH81" s="50"/>
      <c r="HI81" s="50"/>
      <c r="HJ81" s="50"/>
      <c r="HK81" s="50"/>
      <c r="HL81" s="50"/>
      <c r="HM81" s="50"/>
      <c r="HN81" s="50"/>
      <c r="HO81" s="50"/>
    </row>
    <row r="82" spans="1:223" x14ac:dyDescent="0.3">
      <c r="A82" s="11" t="s">
        <v>203</v>
      </c>
      <c r="B82" s="11" t="s">
        <v>2662</v>
      </c>
      <c r="C82" s="11" t="s">
        <v>737</v>
      </c>
      <c r="D82" s="11" t="s">
        <v>202</v>
      </c>
      <c r="E82" s="11" t="s">
        <v>1563</v>
      </c>
      <c r="F82" s="11" t="s">
        <v>711</v>
      </c>
      <c r="G82" s="11" t="s">
        <v>1360</v>
      </c>
      <c r="H82" s="11" t="s">
        <v>2790</v>
      </c>
      <c r="I82" s="11" t="s">
        <v>3046</v>
      </c>
      <c r="K82" s="11"/>
      <c r="L82" s="1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c r="BB82" s="51"/>
      <c r="BC82" s="51"/>
      <c r="BD82" s="51"/>
      <c r="BE82" s="51"/>
      <c r="BF82" s="51"/>
      <c r="BG82" s="51"/>
      <c r="BH82" s="51"/>
      <c r="BI82" s="51"/>
      <c r="BJ82" s="51"/>
      <c r="BK82" s="51"/>
      <c r="BL82" s="51"/>
      <c r="BM82" s="51"/>
      <c r="BN82" s="51"/>
      <c r="BO82" s="51"/>
      <c r="BP82" s="51"/>
      <c r="BQ82" s="51"/>
      <c r="BR82" s="51"/>
      <c r="BS82" s="51"/>
      <c r="BT82" s="51"/>
      <c r="BU82" s="51"/>
      <c r="BV82" s="51"/>
      <c r="BW82" s="51"/>
      <c r="BX82" s="51"/>
      <c r="BY82" s="51"/>
      <c r="BZ82" s="51"/>
      <c r="CA82" s="51"/>
      <c r="CB82" s="51"/>
      <c r="CC82" s="51"/>
      <c r="CD82" s="51"/>
      <c r="CE82" s="51"/>
      <c r="CF82" s="51"/>
      <c r="CG82" s="51"/>
      <c r="CH82" s="51"/>
      <c r="CI82" s="51"/>
      <c r="CJ82" s="51"/>
      <c r="CK82" s="51"/>
      <c r="CL82" s="51"/>
      <c r="CM82" s="51"/>
      <c r="CN82" s="51"/>
      <c r="CO82" s="51"/>
      <c r="CP82" s="51"/>
      <c r="CQ82" s="51"/>
      <c r="CR82" s="51"/>
      <c r="CS82" s="51"/>
      <c r="CT82" s="51"/>
      <c r="CU82" s="51"/>
      <c r="CV82" s="51"/>
      <c r="CW82" s="51"/>
      <c r="CX82" s="51"/>
      <c r="CY82" s="51"/>
      <c r="CZ82" s="51"/>
      <c r="DA82" s="51"/>
      <c r="DB82" s="51"/>
      <c r="DC82" s="51"/>
      <c r="DD82" s="51"/>
      <c r="DE82" s="51"/>
      <c r="DF82" s="51"/>
      <c r="DG82" s="51"/>
      <c r="DH82" s="51"/>
      <c r="DI82" s="51"/>
      <c r="DJ82" s="51"/>
      <c r="DK82" s="51"/>
      <c r="DL82" s="51"/>
      <c r="DM82" s="51"/>
      <c r="DN82" s="51"/>
      <c r="DO82" s="51"/>
      <c r="DP82" s="51"/>
      <c r="DQ82" s="51"/>
      <c r="DR82" s="51"/>
      <c r="DS82" s="51"/>
      <c r="DT82" s="51"/>
      <c r="DU82" s="51"/>
      <c r="DV82" s="51"/>
      <c r="DW82" s="51"/>
      <c r="DX82" s="51"/>
      <c r="DY82" s="51"/>
      <c r="DZ82" s="51"/>
      <c r="EA82" s="51"/>
      <c r="EB82" s="51"/>
      <c r="EC82" s="51"/>
      <c r="ED82" s="51"/>
      <c r="EE82" s="51"/>
      <c r="EF82" s="51"/>
      <c r="EG82" s="51"/>
      <c r="EH82" s="51"/>
      <c r="EI82" s="51"/>
      <c r="EJ82" s="51"/>
      <c r="EK82" s="51"/>
      <c r="EL82" s="51"/>
      <c r="EM82" s="51"/>
      <c r="EN82" s="51"/>
      <c r="EO82" s="51"/>
      <c r="EP82" s="51"/>
      <c r="EQ82" s="51"/>
      <c r="ER82" s="51"/>
      <c r="ES82" s="51"/>
      <c r="ET82" s="51"/>
      <c r="EU82" s="51"/>
      <c r="EV82" s="51"/>
      <c r="EW82" s="51"/>
      <c r="EX82" s="51"/>
      <c r="EY82" s="51"/>
      <c r="EZ82" s="51"/>
      <c r="FA82" s="51"/>
      <c r="FB82" s="51"/>
      <c r="FC82" s="51"/>
      <c r="FD82" s="51"/>
      <c r="FE82" s="51"/>
      <c r="FF82" s="51"/>
      <c r="FG82" s="51"/>
      <c r="FH82" s="51"/>
      <c r="FI82" s="51"/>
      <c r="FJ82" s="51"/>
      <c r="FK82" s="51"/>
      <c r="FL82" s="51"/>
      <c r="FM82" s="51"/>
      <c r="FN82" s="51"/>
      <c r="FO82" s="51"/>
      <c r="FP82" s="51"/>
      <c r="FQ82" s="51"/>
      <c r="FR82" s="51"/>
      <c r="FS82" s="51"/>
      <c r="FT82" s="51"/>
      <c r="FU82" s="51"/>
      <c r="FV82" s="51"/>
      <c r="FW82" s="51"/>
      <c r="FX82" s="51"/>
      <c r="FY82" s="51"/>
      <c r="FZ82" s="51"/>
      <c r="GA82" s="51"/>
      <c r="GB82" s="51"/>
      <c r="GC82" s="51"/>
      <c r="GD82" s="51"/>
      <c r="GE82" s="51"/>
      <c r="GF82" s="51"/>
      <c r="GG82" s="51"/>
      <c r="GH82" s="51"/>
      <c r="GI82" s="51"/>
      <c r="GJ82" s="51"/>
      <c r="GK82" s="51"/>
      <c r="GL82" s="51"/>
      <c r="GM82" s="51"/>
      <c r="GN82" s="51"/>
      <c r="GO82" s="51"/>
      <c r="GP82" s="51"/>
      <c r="GQ82" s="51"/>
      <c r="GR82" s="51"/>
      <c r="GS82" s="51"/>
      <c r="GT82" s="51"/>
      <c r="GU82" s="51"/>
      <c r="GV82" s="51"/>
      <c r="GW82" s="51"/>
      <c r="GX82" s="51"/>
      <c r="GY82" s="51"/>
      <c r="GZ82" s="51"/>
      <c r="HA82" s="51"/>
      <c r="HB82" s="51"/>
      <c r="HC82" s="51"/>
      <c r="HD82" s="51"/>
      <c r="HE82" s="51"/>
      <c r="HF82" s="51"/>
      <c r="HG82" s="51"/>
      <c r="HH82" s="51"/>
      <c r="HI82" s="51"/>
      <c r="HJ82" s="51"/>
      <c r="HK82" s="51"/>
      <c r="HL82" s="51"/>
      <c r="HM82" s="51"/>
      <c r="HN82" s="51"/>
      <c r="HO82" s="51"/>
    </row>
    <row r="83" spans="1:223" x14ac:dyDescent="0.3">
      <c r="A83" s="11" t="s">
        <v>207</v>
      </c>
      <c r="B83" s="11" t="s">
        <v>1775</v>
      </c>
      <c r="C83" s="11" t="s">
        <v>1776</v>
      </c>
      <c r="D83" s="11" t="s">
        <v>206</v>
      </c>
      <c r="E83" s="11" t="s">
        <v>1565</v>
      </c>
      <c r="F83" s="11" t="s">
        <v>3047</v>
      </c>
      <c r="G83" s="11" t="s">
        <v>1777</v>
      </c>
      <c r="H83" s="11" t="s">
        <v>2790</v>
      </c>
      <c r="I83" s="11" t="s">
        <v>3048</v>
      </c>
      <c r="J83" s="11"/>
      <c r="K83" s="11"/>
      <c r="L83" s="1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1"/>
      <c r="BE83" s="51"/>
      <c r="BF83" s="51"/>
      <c r="BG83" s="51"/>
      <c r="BH83" s="51"/>
      <c r="BI83" s="51"/>
      <c r="BJ83" s="51"/>
      <c r="BK83" s="51"/>
      <c r="BL83" s="51"/>
      <c r="BM83" s="51"/>
      <c r="BN83" s="51"/>
      <c r="BO83" s="51"/>
      <c r="BP83" s="51"/>
      <c r="BQ83" s="51"/>
      <c r="BR83" s="51"/>
      <c r="BS83" s="51"/>
      <c r="BT83" s="51"/>
      <c r="BU83" s="51"/>
      <c r="BV83" s="51"/>
      <c r="BW83" s="51"/>
      <c r="BX83" s="51"/>
      <c r="BY83" s="51"/>
      <c r="BZ83" s="51"/>
      <c r="CA83" s="51"/>
      <c r="CB83" s="51"/>
      <c r="CC83" s="51"/>
      <c r="CD83" s="51"/>
      <c r="CE83" s="51"/>
      <c r="CF83" s="51"/>
      <c r="CG83" s="51"/>
      <c r="CH83" s="51"/>
      <c r="CI83" s="51"/>
      <c r="CJ83" s="51"/>
      <c r="CK83" s="51"/>
      <c r="CL83" s="51"/>
      <c r="CM83" s="51"/>
      <c r="CN83" s="51"/>
      <c r="CO83" s="51"/>
      <c r="CP83" s="51"/>
      <c r="CQ83" s="51"/>
      <c r="CR83" s="51"/>
      <c r="CS83" s="51"/>
      <c r="CT83" s="51"/>
      <c r="CU83" s="51"/>
      <c r="CV83" s="51"/>
      <c r="CW83" s="51"/>
      <c r="CX83" s="51"/>
      <c r="CY83" s="51"/>
      <c r="CZ83" s="51"/>
      <c r="DA83" s="51"/>
      <c r="DB83" s="51"/>
      <c r="DC83" s="51"/>
      <c r="DD83" s="51"/>
      <c r="DE83" s="51"/>
      <c r="DF83" s="51"/>
      <c r="DG83" s="51"/>
      <c r="DH83" s="51"/>
      <c r="DI83" s="51"/>
      <c r="DJ83" s="51"/>
      <c r="DK83" s="51"/>
      <c r="DL83" s="51"/>
      <c r="DM83" s="51"/>
      <c r="DN83" s="51"/>
      <c r="DO83" s="51"/>
      <c r="DP83" s="51"/>
      <c r="DQ83" s="51"/>
      <c r="DR83" s="51"/>
      <c r="DS83" s="51"/>
      <c r="DT83" s="51"/>
      <c r="DU83" s="51"/>
      <c r="DV83" s="51"/>
      <c r="DW83" s="51"/>
      <c r="DX83" s="51"/>
      <c r="DY83" s="51"/>
      <c r="DZ83" s="51"/>
      <c r="EA83" s="51"/>
      <c r="EB83" s="51"/>
      <c r="EC83" s="51"/>
      <c r="ED83" s="51"/>
      <c r="EE83" s="51"/>
      <c r="EF83" s="51"/>
      <c r="EG83" s="51"/>
      <c r="EH83" s="51"/>
      <c r="EI83" s="51"/>
      <c r="EJ83" s="51"/>
      <c r="EK83" s="51"/>
      <c r="EL83" s="51"/>
      <c r="EM83" s="51"/>
      <c r="EN83" s="51"/>
      <c r="EO83" s="51"/>
      <c r="EP83" s="51"/>
      <c r="EQ83" s="51"/>
      <c r="ER83" s="51"/>
      <c r="ES83" s="51"/>
      <c r="ET83" s="51"/>
      <c r="EU83" s="51"/>
      <c r="EV83" s="51"/>
      <c r="EW83" s="51"/>
      <c r="EX83" s="51"/>
      <c r="EY83" s="51"/>
      <c r="EZ83" s="51"/>
      <c r="FA83" s="51"/>
      <c r="FB83" s="51"/>
      <c r="FC83" s="51"/>
      <c r="FD83" s="51"/>
      <c r="FE83" s="51"/>
      <c r="FF83" s="51"/>
      <c r="FG83" s="51"/>
      <c r="FH83" s="51"/>
      <c r="FI83" s="51"/>
      <c r="FJ83" s="51"/>
      <c r="FK83" s="51"/>
      <c r="FL83" s="51"/>
      <c r="FM83" s="51"/>
      <c r="FN83" s="51"/>
      <c r="FO83" s="51"/>
      <c r="FP83" s="51"/>
      <c r="FQ83" s="51"/>
      <c r="FR83" s="51"/>
      <c r="FS83" s="51"/>
      <c r="FT83" s="51"/>
      <c r="FU83" s="51"/>
      <c r="FV83" s="51"/>
      <c r="FW83" s="51"/>
      <c r="FX83" s="51"/>
      <c r="FY83" s="51"/>
      <c r="FZ83" s="51"/>
      <c r="GA83" s="51"/>
      <c r="GB83" s="51"/>
      <c r="GC83" s="51"/>
      <c r="GD83" s="51"/>
      <c r="GE83" s="51"/>
      <c r="GF83" s="51"/>
      <c r="GG83" s="51"/>
      <c r="GH83" s="51"/>
      <c r="GI83" s="51"/>
      <c r="GJ83" s="51"/>
      <c r="GK83" s="51"/>
      <c r="GL83" s="51"/>
      <c r="GM83" s="51"/>
      <c r="GN83" s="51"/>
      <c r="GO83" s="51"/>
      <c r="GP83" s="51"/>
      <c r="GQ83" s="51"/>
      <c r="GR83" s="51"/>
      <c r="GS83" s="51"/>
      <c r="GT83" s="51"/>
      <c r="GU83" s="51"/>
      <c r="GV83" s="51"/>
      <c r="GW83" s="51"/>
      <c r="GX83" s="51"/>
      <c r="GY83" s="51"/>
      <c r="GZ83" s="51"/>
      <c r="HA83" s="51"/>
      <c r="HB83" s="51"/>
      <c r="HC83" s="51"/>
      <c r="HD83" s="51"/>
      <c r="HE83" s="51"/>
      <c r="HF83" s="51"/>
      <c r="HG83" s="51"/>
      <c r="HH83" s="51"/>
      <c r="HI83" s="51"/>
      <c r="HJ83" s="51"/>
      <c r="HK83" s="51"/>
      <c r="HL83" s="51"/>
      <c r="HM83" s="51"/>
      <c r="HN83" s="51"/>
      <c r="HO83" s="51"/>
    </row>
    <row r="84" spans="1:223" x14ac:dyDescent="0.3">
      <c r="A84" s="11" t="s">
        <v>207</v>
      </c>
      <c r="B84" s="11" t="s">
        <v>1778</v>
      </c>
      <c r="C84" s="11" t="s">
        <v>1671</v>
      </c>
      <c r="D84" s="11" t="s">
        <v>206</v>
      </c>
      <c r="E84" s="11" t="s">
        <v>1565</v>
      </c>
      <c r="F84" s="11" t="s">
        <v>1361</v>
      </c>
      <c r="G84" s="11" t="s">
        <v>1672</v>
      </c>
      <c r="H84" s="11" t="s">
        <v>2791</v>
      </c>
      <c r="I84" s="11" t="s">
        <v>3046</v>
      </c>
      <c r="J84" s="256"/>
      <c r="K84" s="11"/>
      <c r="L84" s="11"/>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c r="BA84" s="54"/>
      <c r="BB84" s="54"/>
      <c r="BC84" s="54"/>
      <c r="BD84" s="54"/>
      <c r="BE84" s="54"/>
      <c r="BF84" s="54"/>
      <c r="BG84" s="54"/>
      <c r="BH84" s="54"/>
      <c r="BI84" s="54"/>
      <c r="BJ84" s="54"/>
      <c r="BK84" s="54"/>
      <c r="BL84" s="54"/>
      <c r="BM84" s="54"/>
      <c r="BN84" s="54"/>
      <c r="BO84" s="54"/>
      <c r="BP84" s="54"/>
      <c r="BQ84" s="54"/>
      <c r="BR84" s="54"/>
      <c r="BS84" s="54"/>
      <c r="BT84" s="54"/>
      <c r="BU84" s="54"/>
      <c r="BV84" s="54"/>
      <c r="BW84" s="54"/>
      <c r="BX84" s="54"/>
      <c r="BY84" s="54"/>
      <c r="BZ84" s="54"/>
      <c r="CA84" s="54"/>
      <c r="CB84" s="54"/>
      <c r="CC84" s="54"/>
      <c r="CD84" s="54"/>
      <c r="CE84" s="54"/>
      <c r="CF84" s="54"/>
      <c r="CG84" s="54"/>
      <c r="CH84" s="54"/>
      <c r="CI84" s="54"/>
      <c r="CJ84" s="54"/>
      <c r="CK84" s="54"/>
      <c r="CL84" s="54"/>
      <c r="CM84" s="54"/>
      <c r="CN84" s="54"/>
      <c r="CO84" s="54"/>
      <c r="CP84" s="54"/>
      <c r="CQ84" s="54"/>
      <c r="CR84" s="54"/>
      <c r="CS84" s="54"/>
      <c r="CT84" s="54"/>
      <c r="CU84" s="54"/>
      <c r="CV84" s="54"/>
      <c r="CW84" s="54"/>
      <c r="CX84" s="54"/>
      <c r="CY84" s="54"/>
      <c r="CZ84" s="54"/>
      <c r="DA84" s="54"/>
      <c r="DB84" s="54"/>
      <c r="DC84" s="54"/>
      <c r="DD84" s="54"/>
      <c r="DE84" s="54"/>
      <c r="DF84" s="54"/>
      <c r="DG84" s="54"/>
      <c r="DH84" s="54"/>
      <c r="DI84" s="54"/>
      <c r="DJ84" s="54"/>
      <c r="DK84" s="54"/>
      <c r="DL84" s="54"/>
      <c r="DM84" s="54"/>
      <c r="DN84" s="54"/>
      <c r="DO84" s="54"/>
      <c r="DP84" s="54"/>
      <c r="DQ84" s="54"/>
      <c r="DR84" s="54"/>
      <c r="DS84" s="54"/>
      <c r="DT84" s="54"/>
      <c r="DU84" s="54"/>
      <c r="DV84" s="54"/>
      <c r="DW84" s="54"/>
      <c r="DX84" s="54"/>
      <c r="DY84" s="54"/>
      <c r="DZ84" s="54"/>
      <c r="EA84" s="54"/>
      <c r="EB84" s="54"/>
      <c r="EC84" s="54"/>
      <c r="ED84" s="54"/>
      <c r="EE84" s="54"/>
      <c r="EF84" s="54"/>
      <c r="EG84" s="54"/>
      <c r="EH84" s="54"/>
      <c r="EI84" s="54"/>
      <c r="EJ84" s="54"/>
      <c r="EK84" s="54"/>
      <c r="EL84" s="54"/>
      <c r="EM84" s="54"/>
      <c r="EN84" s="54"/>
      <c r="EO84" s="54"/>
      <c r="EP84" s="54"/>
      <c r="EQ84" s="54"/>
      <c r="ER84" s="54"/>
      <c r="ES84" s="54"/>
      <c r="ET84" s="54"/>
      <c r="EU84" s="54"/>
      <c r="EV84" s="54"/>
      <c r="EW84" s="54"/>
      <c r="EX84" s="54"/>
      <c r="EY84" s="54"/>
      <c r="EZ84" s="54"/>
      <c r="FA84" s="54"/>
      <c r="FB84" s="54"/>
      <c r="FC84" s="54"/>
      <c r="FD84" s="54"/>
      <c r="FE84" s="54"/>
      <c r="FF84" s="54"/>
      <c r="FG84" s="54"/>
      <c r="FH84" s="54"/>
      <c r="FI84" s="54"/>
      <c r="FJ84" s="54"/>
      <c r="FK84" s="54"/>
      <c r="FL84" s="54"/>
      <c r="FM84" s="54"/>
      <c r="FN84" s="54"/>
      <c r="FO84" s="54"/>
      <c r="FP84" s="54"/>
      <c r="FQ84" s="54"/>
      <c r="FR84" s="54"/>
      <c r="FS84" s="54"/>
      <c r="FT84" s="54"/>
      <c r="FU84" s="54"/>
      <c r="FV84" s="54"/>
      <c r="FW84" s="54"/>
      <c r="FX84" s="54"/>
      <c r="FY84" s="54"/>
      <c r="FZ84" s="54"/>
      <c r="GA84" s="54"/>
      <c r="GB84" s="54"/>
      <c r="GC84" s="54"/>
      <c r="GD84" s="54"/>
      <c r="GE84" s="54"/>
      <c r="GF84" s="54"/>
      <c r="GG84" s="54"/>
      <c r="GH84" s="54"/>
      <c r="GI84" s="54"/>
      <c r="GJ84" s="54"/>
      <c r="GK84" s="54"/>
      <c r="GL84" s="54"/>
      <c r="GM84" s="54"/>
      <c r="GN84" s="54"/>
      <c r="GO84" s="54"/>
      <c r="GP84" s="54"/>
      <c r="GQ84" s="54"/>
      <c r="GR84" s="54"/>
      <c r="GS84" s="54"/>
      <c r="GT84" s="54"/>
      <c r="GU84" s="54"/>
      <c r="GV84" s="54"/>
      <c r="GW84" s="54"/>
      <c r="GX84" s="54"/>
      <c r="GY84" s="54"/>
      <c r="GZ84" s="54"/>
      <c r="HA84" s="54"/>
      <c r="HB84" s="54"/>
      <c r="HC84" s="54"/>
      <c r="HD84" s="54"/>
      <c r="HE84" s="54"/>
      <c r="HF84" s="54"/>
      <c r="HG84" s="54"/>
      <c r="HH84" s="54"/>
      <c r="HI84" s="54"/>
      <c r="HJ84" s="54"/>
      <c r="HK84" s="54"/>
      <c r="HL84" s="54"/>
      <c r="HM84" s="54"/>
      <c r="HN84" s="54"/>
      <c r="HO84" s="54"/>
    </row>
    <row r="85" spans="1:223" x14ac:dyDescent="0.3">
      <c r="A85" s="11" t="s">
        <v>207</v>
      </c>
      <c r="B85" s="11" t="s">
        <v>1779</v>
      </c>
      <c r="C85" s="11" t="s">
        <v>1673</v>
      </c>
      <c r="D85" s="11" t="s">
        <v>206</v>
      </c>
      <c r="E85" s="11" t="s">
        <v>1565</v>
      </c>
      <c r="F85" s="11" t="s">
        <v>1357</v>
      </c>
      <c r="G85" s="11" t="s">
        <v>1462</v>
      </c>
      <c r="H85" s="11" t="s">
        <v>2791</v>
      </c>
      <c r="I85" s="11" t="s">
        <v>3046</v>
      </c>
      <c r="J85" s="11"/>
      <c r="K85" s="11"/>
      <c r="L85" s="11"/>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c r="BD85" s="50"/>
      <c r="BE85" s="50"/>
      <c r="BF85" s="50"/>
      <c r="BG85" s="50"/>
      <c r="BH85" s="50"/>
      <c r="BI85" s="50"/>
      <c r="BJ85" s="50"/>
      <c r="BK85" s="50"/>
      <c r="BL85" s="50"/>
      <c r="BM85" s="50"/>
      <c r="BN85" s="50"/>
      <c r="BO85" s="50"/>
      <c r="BP85" s="50"/>
      <c r="BQ85" s="50"/>
      <c r="BR85" s="50"/>
      <c r="BS85" s="50"/>
      <c r="BT85" s="50"/>
      <c r="BU85" s="50"/>
      <c r="BV85" s="50"/>
      <c r="BW85" s="50"/>
      <c r="BX85" s="50"/>
      <c r="BY85" s="50"/>
      <c r="BZ85" s="50"/>
      <c r="CA85" s="50"/>
      <c r="CB85" s="50"/>
      <c r="CC85" s="50"/>
      <c r="CD85" s="50"/>
      <c r="CE85" s="50"/>
      <c r="CF85" s="50"/>
      <c r="CG85" s="50"/>
      <c r="CH85" s="50"/>
      <c r="CI85" s="50"/>
      <c r="CJ85" s="50"/>
      <c r="CK85" s="50"/>
      <c r="CL85" s="50"/>
      <c r="CM85" s="50"/>
      <c r="CN85" s="50"/>
      <c r="CO85" s="50"/>
      <c r="CP85" s="50"/>
      <c r="CQ85" s="50"/>
      <c r="CR85" s="50"/>
      <c r="CS85" s="50"/>
      <c r="CT85" s="50"/>
      <c r="CU85" s="50"/>
      <c r="CV85" s="50"/>
      <c r="CW85" s="50"/>
      <c r="CX85" s="50"/>
      <c r="CY85" s="50"/>
      <c r="CZ85" s="50"/>
      <c r="DA85" s="50"/>
      <c r="DB85" s="50"/>
      <c r="DC85" s="50"/>
      <c r="DD85" s="50"/>
      <c r="DE85" s="50"/>
      <c r="DF85" s="50"/>
      <c r="DG85" s="50"/>
      <c r="DH85" s="50"/>
      <c r="DI85" s="50"/>
      <c r="DJ85" s="50"/>
      <c r="DK85" s="50"/>
      <c r="DL85" s="50"/>
      <c r="DM85" s="50"/>
      <c r="DN85" s="50"/>
      <c r="DO85" s="50"/>
      <c r="DP85" s="50"/>
      <c r="DQ85" s="50"/>
      <c r="DR85" s="50"/>
      <c r="DS85" s="50"/>
      <c r="DT85" s="50"/>
      <c r="DU85" s="50"/>
      <c r="DV85" s="50"/>
      <c r="DW85" s="50"/>
      <c r="DX85" s="50"/>
      <c r="DY85" s="50"/>
      <c r="DZ85" s="50"/>
      <c r="EA85" s="50"/>
      <c r="EB85" s="50"/>
      <c r="EC85" s="50"/>
      <c r="ED85" s="50"/>
      <c r="EE85" s="50"/>
      <c r="EF85" s="50"/>
      <c r="EG85" s="50"/>
      <c r="EH85" s="50"/>
      <c r="EI85" s="50"/>
      <c r="EJ85" s="50"/>
      <c r="EK85" s="50"/>
      <c r="EL85" s="50"/>
      <c r="EM85" s="50"/>
      <c r="EN85" s="50"/>
      <c r="EO85" s="50"/>
      <c r="EP85" s="50"/>
      <c r="EQ85" s="50"/>
      <c r="ER85" s="50"/>
      <c r="ES85" s="50"/>
      <c r="ET85" s="50"/>
      <c r="EU85" s="50"/>
      <c r="EV85" s="50"/>
      <c r="EW85" s="50"/>
      <c r="EX85" s="50"/>
      <c r="EY85" s="50"/>
      <c r="EZ85" s="50"/>
      <c r="FA85" s="50"/>
      <c r="FB85" s="50"/>
      <c r="FC85" s="50"/>
      <c r="FD85" s="50"/>
      <c r="FE85" s="50"/>
      <c r="FF85" s="50"/>
      <c r="FG85" s="50"/>
      <c r="FH85" s="50"/>
      <c r="FI85" s="50"/>
      <c r="FJ85" s="50"/>
      <c r="FK85" s="50"/>
      <c r="FL85" s="50"/>
      <c r="FM85" s="50"/>
      <c r="FN85" s="50"/>
      <c r="FO85" s="50"/>
      <c r="FP85" s="50"/>
      <c r="FQ85" s="50"/>
      <c r="FR85" s="50"/>
      <c r="FS85" s="50"/>
      <c r="FT85" s="50"/>
      <c r="FU85" s="50"/>
      <c r="FV85" s="50"/>
      <c r="FW85" s="50"/>
      <c r="FX85" s="50"/>
      <c r="FY85" s="50"/>
      <c r="FZ85" s="50"/>
      <c r="GA85" s="50"/>
      <c r="GB85" s="50"/>
      <c r="GC85" s="50"/>
      <c r="GD85" s="50"/>
      <c r="GE85" s="50"/>
      <c r="GF85" s="50"/>
      <c r="GG85" s="50"/>
      <c r="GH85" s="50"/>
      <c r="GI85" s="50"/>
      <c r="GJ85" s="50"/>
      <c r="GK85" s="50"/>
      <c r="GL85" s="50"/>
      <c r="GM85" s="50"/>
      <c r="GN85" s="50"/>
      <c r="GO85" s="50"/>
      <c r="GP85" s="50"/>
      <c r="GQ85" s="50"/>
      <c r="GR85" s="50"/>
      <c r="GS85" s="50"/>
      <c r="GT85" s="50"/>
      <c r="GU85" s="50"/>
      <c r="GV85" s="50"/>
      <c r="GW85" s="50"/>
      <c r="GX85" s="50"/>
      <c r="GY85" s="50"/>
      <c r="GZ85" s="50"/>
      <c r="HA85" s="50"/>
      <c r="HB85" s="50"/>
      <c r="HC85" s="50"/>
      <c r="HD85" s="50"/>
      <c r="HE85" s="50"/>
      <c r="HF85" s="50"/>
      <c r="HG85" s="50"/>
      <c r="HH85" s="50"/>
      <c r="HI85" s="50"/>
      <c r="HJ85" s="50"/>
      <c r="HK85" s="50"/>
      <c r="HL85" s="50"/>
      <c r="HM85" s="50"/>
      <c r="HN85" s="50"/>
      <c r="HO85" s="50"/>
    </row>
    <row r="86" spans="1:223" x14ac:dyDescent="0.3">
      <c r="A86" s="11" t="s">
        <v>207</v>
      </c>
      <c r="B86" s="11" t="s">
        <v>3874</v>
      </c>
      <c r="C86" s="11" t="s">
        <v>3880</v>
      </c>
      <c r="D86" s="11" t="s">
        <v>206</v>
      </c>
      <c r="E86" s="11" t="s">
        <v>1565</v>
      </c>
      <c r="F86" s="11" t="s">
        <v>1597</v>
      </c>
      <c r="G86" s="11" t="s">
        <v>3882</v>
      </c>
      <c r="H86" s="11" t="s">
        <v>2791</v>
      </c>
      <c r="I86" s="11" t="s">
        <v>3046</v>
      </c>
      <c r="K86" s="11"/>
      <c r="L86" s="1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51"/>
      <c r="AY86" s="51"/>
      <c r="AZ86" s="51"/>
      <c r="BA86" s="51"/>
      <c r="BB86" s="51"/>
      <c r="BC86" s="51"/>
      <c r="BD86" s="51"/>
      <c r="BE86" s="51"/>
      <c r="BF86" s="51"/>
      <c r="BG86" s="51"/>
      <c r="BH86" s="51"/>
      <c r="BI86" s="51"/>
      <c r="BJ86" s="51"/>
      <c r="BK86" s="51"/>
      <c r="BL86" s="51"/>
      <c r="BM86" s="51"/>
      <c r="BN86" s="51"/>
      <c r="BO86" s="51"/>
      <c r="BP86" s="51"/>
      <c r="BQ86" s="51"/>
      <c r="BR86" s="51"/>
      <c r="BS86" s="51"/>
      <c r="BT86" s="51"/>
      <c r="BU86" s="51"/>
      <c r="BV86" s="51"/>
      <c r="BW86" s="51"/>
      <c r="BX86" s="51"/>
      <c r="BY86" s="51"/>
      <c r="BZ86" s="51"/>
      <c r="CA86" s="51"/>
      <c r="CB86" s="51"/>
      <c r="CC86" s="51"/>
      <c r="CD86" s="51"/>
      <c r="CE86" s="51"/>
      <c r="CF86" s="51"/>
      <c r="CG86" s="51"/>
      <c r="CH86" s="51"/>
      <c r="CI86" s="51"/>
      <c r="CJ86" s="51"/>
      <c r="CK86" s="51"/>
      <c r="CL86" s="51"/>
      <c r="CM86" s="51"/>
      <c r="CN86" s="51"/>
      <c r="CO86" s="51"/>
      <c r="CP86" s="51"/>
      <c r="CQ86" s="51"/>
      <c r="CR86" s="51"/>
      <c r="CS86" s="51"/>
      <c r="CT86" s="51"/>
      <c r="CU86" s="51"/>
      <c r="CV86" s="51"/>
      <c r="CW86" s="51"/>
      <c r="CX86" s="51"/>
      <c r="CY86" s="51"/>
      <c r="CZ86" s="51"/>
      <c r="DA86" s="51"/>
      <c r="DB86" s="51"/>
      <c r="DC86" s="51"/>
      <c r="DD86" s="51"/>
      <c r="DE86" s="51"/>
      <c r="DF86" s="51"/>
      <c r="DG86" s="51"/>
      <c r="DH86" s="51"/>
      <c r="DI86" s="51"/>
      <c r="DJ86" s="51"/>
      <c r="DK86" s="51"/>
      <c r="DL86" s="51"/>
      <c r="DM86" s="51"/>
      <c r="DN86" s="51"/>
      <c r="DO86" s="51"/>
      <c r="DP86" s="51"/>
      <c r="DQ86" s="51"/>
      <c r="DR86" s="51"/>
      <c r="DS86" s="51"/>
      <c r="DT86" s="51"/>
      <c r="DU86" s="51"/>
      <c r="DV86" s="51"/>
      <c r="DW86" s="51"/>
      <c r="DX86" s="51"/>
      <c r="DY86" s="51"/>
      <c r="DZ86" s="51"/>
      <c r="EA86" s="51"/>
      <c r="EB86" s="51"/>
      <c r="EC86" s="51"/>
      <c r="ED86" s="51"/>
      <c r="EE86" s="51"/>
      <c r="EF86" s="51"/>
      <c r="EG86" s="51"/>
      <c r="EH86" s="51"/>
      <c r="EI86" s="51"/>
      <c r="EJ86" s="51"/>
      <c r="EK86" s="51"/>
      <c r="EL86" s="51"/>
      <c r="EM86" s="51"/>
      <c r="EN86" s="51"/>
      <c r="EO86" s="51"/>
      <c r="EP86" s="51"/>
      <c r="EQ86" s="51"/>
      <c r="ER86" s="51"/>
      <c r="ES86" s="51"/>
      <c r="ET86" s="51"/>
      <c r="EU86" s="51"/>
      <c r="EV86" s="51"/>
      <c r="EW86" s="51"/>
      <c r="EX86" s="51"/>
      <c r="EY86" s="51"/>
      <c r="EZ86" s="51"/>
      <c r="FA86" s="51"/>
      <c r="FB86" s="51"/>
      <c r="FC86" s="51"/>
      <c r="FD86" s="51"/>
      <c r="FE86" s="51"/>
      <c r="FF86" s="51"/>
      <c r="FG86" s="51"/>
      <c r="FH86" s="51"/>
      <c r="FI86" s="51"/>
      <c r="FJ86" s="51"/>
      <c r="FK86" s="51"/>
      <c r="FL86" s="51"/>
      <c r="FM86" s="51"/>
      <c r="FN86" s="51"/>
      <c r="FO86" s="51"/>
      <c r="FP86" s="51"/>
      <c r="FQ86" s="51"/>
      <c r="FR86" s="51"/>
      <c r="FS86" s="51"/>
      <c r="FT86" s="51"/>
      <c r="FU86" s="51"/>
      <c r="FV86" s="51"/>
      <c r="FW86" s="51"/>
      <c r="FX86" s="51"/>
      <c r="FY86" s="51"/>
      <c r="FZ86" s="51"/>
      <c r="GA86" s="51"/>
      <c r="GB86" s="51"/>
      <c r="GC86" s="51"/>
      <c r="GD86" s="51"/>
      <c r="GE86" s="51"/>
      <c r="GF86" s="51"/>
      <c r="GG86" s="51"/>
      <c r="GH86" s="51"/>
      <c r="GI86" s="51"/>
      <c r="GJ86" s="51"/>
      <c r="GK86" s="51"/>
      <c r="GL86" s="51"/>
      <c r="GM86" s="51"/>
      <c r="GN86" s="51"/>
      <c r="GO86" s="51"/>
      <c r="GP86" s="51"/>
      <c r="GQ86" s="51"/>
      <c r="GR86" s="51"/>
      <c r="GS86" s="51"/>
      <c r="GT86" s="51"/>
      <c r="GU86" s="51"/>
      <c r="GV86" s="51"/>
      <c r="GW86" s="51"/>
      <c r="GX86" s="51"/>
      <c r="GY86" s="51"/>
      <c r="GZ86" s="51"/>
      <c r="HA86" s="51"/>
      <c r="HB86" s="51"/>
      <c r="HC86" s="51"/>
      <c r="HD86" s="51"/>
      <c r="HE86" s="51"/>
      <c r="HF86" s="51"/>
      <c r="HG86" s="51"/>
      <c r="HH86" s="51"/>
      <c r="HI86" s="51"/>
      <c r="HJ86" s="51"/>
      <c r="HK86" s="51"/>
      <c r="HL86" s="51"/>
      <c r="HM86" s="51"/>
      <c r="HN86" s="51"/>
      <c r="HO86" s="51"/>
    </row>
    <row r="87" spans="1:223" x14ac:dyDescent="0.3">
      <c r="A87" s="11" t="s">
        <v>215</v>
      </c>
      <c r="B87" s="11" t="s">
        <v>850</v>
      </c>
      <c r="C87" s="11" t="s">
        <v>746</v>
      </c>
      <c r="D87" s="11" t="s">
        <v>214</v>
      </c>
      <c r="E87" s="11" t="s">
        <v>1563</v>
      </c>
      <c r="F87" s="11" t="s">
        <v>1357</v>
      </c>
      <c r="G87" s="11" t="s">
        <v>1462</v>
      </c>
      <c r="H87" s="11" t="s">
        <v>2790</v>
      </c>
      <c r="I87" s="11" t="s">
        <v>3046</v>
      </c>
      <c r="J87" s="11"/>
      <c r="K87" s="11"/>
      <c r="L87" s="11"/>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c r="BF87" s="52"/>
      <c r="BG87" s="52"/>
      <c r="BH87" s="52"/>
      <c r="BI87" s="52"/>
      <c r="BJ87" s="52"/>
      <c r="BK87" s="52"/>
      <c r="BL87" s="52"/>
      <c r="BM87" s="52"/>
      <c r="BN87" s="52"/>
      <c r="BO87" s="52"/>
      <c r="BP87" s="52"/>
      <c r="BQ87" s="52"/>
      <c r="BR87" s="52"/>
      <c r="BS87" s="52"/>
      <c r="BT87" s="52"/>
      <c r="BU87" s="52"/>
      <c r="BV87" s="52"/>
      <c r="BW87" s="52"/>
      <c r="BX87" s="52"/>
      <c r="BY87" s="52"/>
      <c r="BZ87" s="52"/>
      <c r="CA87" s="52"/>
      <c r="CB87" s="52"/>
      <c r="CC87" s="52"/>
      <c r="CD87" s="52"/>
      <c r="CE87" s="52"/>
      <c r="CF87" s="52"/>
      <c r="CG87" s="52"/>
      <c r="CH87" s="52"/>
      <c r="CI87" s="52"/>
      <c r="CJ87" s="52"/>
      <c r="CK87" s="52"/>
      <c r="CL87" s="52"/>
      <c r="CM87" s="52"/>
      <c r="CN87" s="52"/>
      <c r="CO87" s="52"/>
      <c r="CP87" s="52"/>
      <c r="CQ87" s="52"/>
      <c r="CR87" s="52"/>
      <c r="CS87" s="52"/>
      <c r="CT87" s="52"/>
      <c r="CU87" s="52"/>
      <c r="CV87" s="52"/>
      <c r="CW87" s="52"/>
      <c r="CX87" s="52"/>
      <c r="CY87" s="52"/>
      <c r="CZ87" s="52"/>
      <c r="DA87" s="52"/>
      <c r="DB87" s="52"/>
      <c r="DC87" s="52"/>
      <c r="DD87" s="52"/>
      <c r="DE87" s="52"/>
      <c r="DF87" s="52"/>
      <c r="DG87" s="52"/>
      <c r="DH87" s="52"/>
      <c r="DI87" s="52"/>
      <c r="DJ87" s="52"/>
      <c r="DK87" s="52"/>
      <c r="DL87" s="52"/>
      <c r="DM87" s="52"/>
      <c r="DN87" s="52"/>
      <c r="DO87" s="52"/>
      <c r="DP87" s="52"/>
      <c r="DQ87" s="52"/>
      <c r="DR87" s="52"/>
      <c r="DS87" s="52"/>
      <c r="DT87" s="52"/>
      <c r="DU87" s="52"/>
      <c r="DV87" s="52"/>
      <c r="DW87" s="52"/>
      <c r="DX87" s="52"/>
      <c r="DY87" s="52"/>
      <c r="DZ87" s="52"/>
      <c r="EA87" s="52"/>
      <c r="EB87" s="52"/>
      <c r="EC87" s="52"/>
      <c r="ED87" s="52"/>
      <c r="EE87" s="52"/>
      <c r="EF87" s="52"/>
      <c r="EG87" s="52"/>
      <c r="EH87" s="52"/>
      <c r="EI87" s="52"/>
      <c r="EJ87" s="52"/>
      <c r="EK87" s="52"/>
      <c r="EL87" s="52"/>
      <c r="EM87" s="52"/>
      <c r="EN87" s="52"/>
      <c r="EO87" s="52"/>
      <c r="EP87" s="52"/>
      <c r="EQ87" s="52"/>
      <c r="ER87" s="52"/>
      <c r="ES87" s="52"/>
      <c r="ET87" s="52"/>
      <c r="EU87" s="52"/>
      <c r="EV87" s="52"/>
      <c r="EW87" s="52"/>
      <c r="EX87" s="52"/>
      <c r="EY87" s="52"/>
      <c r="EZ87" s="52"/>
      <c r="FA87" s="52"/>
      <c r="FB87" s="52"/>
      <c r="FC87" s="52"/>
      <c r="FD87" s="52"/>
      <c r="FE87" s="52"/>
      <c r="FF87" s="52"/>
      <c r="FG87" s="52"/>
      <c r="FH87" s="52"/>
      <c r="FI87" s="52"/>
      <c r="FJ87" s="52"/>
      <c r="FK87" s="52"/>
      <c r="FL87" s="52"/>
      <c r="FM87" s="52"/>
      <c r="FN87" s="52"/>
      <c r="FO87" s="52"/>
      <c r="FP87" s="52"/>
      <c r="FQ87" s="52"/>
      <c r="FR87" s="52"/>
      <c r="FS87" s="52"/>
      <c r="FT87" s="52"/>
      <c r="FU87" s="52"/>
      <c r="FV87" s="52"/>
      <c r="FW87" s="52"/>
      <c r="FX87" s="52"/>
      <c r="FY87" s="52"/>
      <c r="FZ87" s="52"/>
      <c r="GA87" s="52"/>
      <c r="GB87" s="52"/>
      <c r="GC87" s="52"/>
      <c r="GD87" s="52"/>
      <c r="GE87" s="52"/>
      <c r="GF87" s="52"/>
      <c r="GG87" s="52"/>
      <c r="GH87" s="52"/>
      <c r="GI87" s="52"/>
      <c r="GJ87" s="52"/>
      <c r="GK87" s="52"/>
      <c r="GL87" s="52"/>
      <c r="GM87" s="52"/>
      <c r="GN87" s="52"/>
      <c r="GO87" s="52"/>
      <c r="GP87" s="52"/>
      <c r="GQ87" s="52"/>
      <c r="GR87" s="52"/>
      <c r="GS87" s="52"/>
      <c r="GT87" s="52"/>
      <c r="GU87" s="52"/>
      <c r="GV87" s="52"/>
      <c r="GW87" s="52"/>
      <c r="GX87" s="52"/>
      <c r="GY87" s="52"/>
      <c r="GZ87" s="52"/>
      <c r="HA87" s="52"/>
      <c r="HB87" s="52"/>
      <c r="HC87" s="52"/>
      <c r="HD87" s="52"/>
      <c r="HE87" s="52"/>
      <c r="HF87" s="52"/>
      <c r="HG87" s="52"/>
      <c r="HH87" s="52"/>
      <c r="HI87" s="52"/>
      <c r="HJ87" s="52"/>
      <c r="HK87" s="52"/>
      <c r="HL87" s="52"/>
      <c r="HM87" s="52"/>
      <c r="HN87" s="52"/>
      <c r="HO87" s="52"/>
    </row>
    <row r="88" spans="1:223" x14ac:dyDescent="0.3">
      <c r="A88" s="11" t="s">
        <v>217</v>
      </c>
      <c r="B88" s="11" t="s">
        <v>1541</v>
      </c>
      <c r="C88" s="11" t="s">
        <v>2707</v>
      </c>
      <c r="D88" s="11" t="s">
        <v>216</v>
      </c>
      <c r="E88" s="11" t="s">
        <v>1563</v>
      </c>
      <c r="F88" s="11" t="s">
        <v>751</v>
      </c>
      <c r="G88" s="11" t="s">
        <v>1541</v>
      </c>
      <c r="H88" s="11" t="s">
        <v>2790</v>
      </c>
      <c r="I88" s="11" t="s">
        <v>3046</v>
      </c>
      <c r="J88" s="11"/>
      <c r="K88" s="11"/>
      <c r="L88" s="1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1"/>
      <c r="AY88" s="51"/>
      <c r="AZ88" s="51"/>
      <c r="BA88" s="51"/>
      <c r="BB88" s="51"/>
      <c r="BC88" s="51"/>
      <c r="BD88" s="51"/>
      <c r="BE88" s="51"/>
      <c r="BF88" s="51"/>
      <c r="BG88" s="51"/>
      <c r="BH88" s="51"/>
      <c r="BI88" s="51"/>
      <c r="BJ88" s="51"/>
      <c r="BK88" s="51"/>
      <c r="BL88" s="51"/>
      <c r="BM88" s="51"/>
      <c r="BN88" s="51"/>
      <c r="BO88" s="51"/>
      <c r="BP88" s="51"/>
      <c r="BQ88" s="51"/>
      <c r="BR88" s="51"/>
      <c r="BS88" s="51"/>
      <c r="BT88" s="51"/>
      <c r="BU88" s="51"/>
      <c r="BV88" s="51"/>
      <c r="BW88" s="51"/>
      <c r="BX88" s="51"/>
      <c r="BY88" s="51"/>
      <c r="BZ88" s="51"/>
      <c r="CA88" s="51"/>
      <c r="CB88" s="51"/>
      <c r="CC88" s="51"/>
      <c r="CD88" s="51"/>
      <c r="CE88" s="51"/>
      <c r="CF88" s="51"/>
      <c r="CG88" s="51"/>
      <c r="CH88" s="51"/>
      <c r="CI88" s="51"/>
      <c r="CJ88" s="51"/>
      <c r="CK88" s="51"/>
      <c r="CL88" s="51"/>
      <c r="CM88" s="51"/>
      <c r="CN88" s="51"/>
      <c r="CO88" s="51"/>
      <c r="CP88" s="51"/>
      <c r="CQ88" s="51"/>
      <c r="CR88" s="51"/>
      <c r="CS88" s="51"/>
      <c r="CT88" s="51"/>
      <c r="CU88" s="51"/>
      <c r="CV88" s="51"/>
      <c r="CW88" s="51"/>
      <c r="CX88" s="51"/>
      <c r="CY88" s="51"/>
      <c r="CZ88" s="51"/>
      <c r="DA88" s="51"/>
      <c r="DB88" s="51"/>
      <c r="DC88" s="51"/>
      <c r="DD88" s="51"/>
      <c r="DE88" s="51"/>
      <c r="DF88" s="51"/>
      <c r="DG88" s="51"/>
      <c r="DH88" s="51"/>
      <c r="DI88" s="51"/>
      <c r="DJ88" s="51"/>
      <c r="DK88" s="51"/>
      <c r="DL88" s="51"/>
      <c r="DM88" s="51"/>
      <c r="DN88" s="51"/>
      <c r="DO88" s="51"/>
      <c r="DP88" s="51"/>
      <c r="DQ88" s="51"/>
      <c r="DR88" s="51"/>
      <c r="DS88" s="51"/>
      <c r="DT88" s="51"/>
      <c r="DU88" s="51"/>
      <c r="DV88" s="51"/>
      <c r="DW88" s="51"/>
      <c r="DX88" s="51"/>
      <c r="DY88" s="51"/>
      <c r="DZ88" s="51"/>
      <c r="EA88" s="51"/>
      <c r="EB88" s="51"/>
      <c r="EC88" s="51"/>
      <c r="ED88" s="51"/>
      <c r="EE88" s="51"/>
      <c r="EF88" s="51"/>
      <c r="EG88" s="51"/>
      <c r="EH88" s="51"/>
      <c r="EI88" s="51"/>
      <c r="EJ88" s="51"/>
      <c r="EK88" s="51"/>
      <c r="EL88" s="51"/>
      <c r="EM88" s="51"/>
      <c r="EN88" s="51"/>
      <c r="EO88" s="51"/>
      <c r="EP88" s="51"/>
      <c r="EQ88" s="51"/>
      <c r="ER88" s="51"/>
      <c r="ES88" s="51"/>
      <c r="ET88" s="51"/>
      <c r="EU88" s="51"/>
      <c r="EV88" s="51"/>
      <c r="EW88" s="51"/>
      <c r="EX88" s="51"/>
      <c r="EY88" s="51"/>
      <c r="EZ88" s="51"/>
      <c r="FA88" s="51"/>
      <c r="FB88" s="51"/>
      <c r="FC88" s="51"/>
      <c r="FD88" s="51"/>
      <c r="FE88" s="51"/>
      <c r="FF88" s="51"/>
      <c r="FG88" s="51"/>
      <c r="FH88" s="51"/>
      <c r="FI88" s="51"/>
      <c r="FJ88" s="51"/>
      <c r="FK88" s="51"/>
      <c r="FL88" s="51"/>
      <c r="FM88" s="51"/>
      <c r="FN88" s="51"/>
      <c r="FO88" s="51"/>
      <c r="FP88" s="51"/>
      <c r="FQ88" s="51"/>
      <c r="FR88" s="51"/>
      <c r="FS88" s="51"/>
      <c r="FT88" s="51"/>
      <c r="FU88" s="51"/>
      <c r="FV88" s="51"/>
      <c r="FW88" s="51"/>
      <c r="FX88" s="51"/>
      <c r="FY88" s="51"/>
      <c r="FZ88" s="51"/>
      <c r="GA88" s="51"/>
      <c r="GB88" s="51"/>
      <c r="GC88" s="51"/>
      <c r="GD88" s="51"/>
      <c r="GE88" s="51"/>
      <c r="GF88" s="51"/>
      <c r="GG88" s="51"/>
      <c r="GH88" s="51"/>
      <c r="GI88" s="51"/>
      <c r="GJ88" s="51"/>
      <c r="GK88" s="51"/>
      <c r="GL88" s="51"/>
      <c r="GM88" s="51"/>
      <c r="GN88" s="51"/>
      <c r="GO88" s="51"/>
      <c r="GP88" s="51"/>
      <c r="GQ88" s="51"/>
      <c r="GR88" s="51"/>
      <c r="GS88" s="51"/>
      <c r="GT88" s="51"/>
      <c r="GU88" s="51"/>
      <c r="GV88" s="51"/>
      <c r="GW88" s="51"/>
      <c r="GX88" s="51"/>
      <c r="GY88" s="51"/>
      <c r="GZ88" s="51"/>
      <c r="HA88" s="51"/>
      <c r="HB88" s="51"/>
      <c r="HC88" s="51"/>
      <c r="HD88" s="51"/>
      <c r="HE88" s="51"/>
      <c r="HF88" s="51"/>
      <c r="HG88" s="51"/>
      <c r="HH88" s="51"/>
      <c r="HI88" s="51"/>
      <c r="HJ88" s="51"/>
      <c r="HK88" s="51"/>
      <c r="HL88" s="51"/>
      <c r="HM88" s="51"/>
      <c r="HN88" s="51"/>
      <c r="HO88" s="51"/>
    </row>
    <row r="89" spans="1:223" x14ac:dyDescent="0.3">
      <c r="A89" s="11" t="s">
        <v>217</v>
      </c>
      <c r="B89" s="11" t="s">
        <v>1229</v>
      </c>
      <c r="C89" s="11" t="s">
        <v>2716</v>
      </c>
      <c r="D89" s="11" t="s">
        <v>216</v>
      </c>
      <c r="E89" s="11" t="s">
        <v>1563</v>
      </c>
      <c r="F89" s="11" t="s">
        <v>1361</v>
      </c>
      <c r="G89" s="11" t="s">
        <v>1476</v>
      </c>
      <c r="H89" s="11" t="s">
        <v>2791</v>
      </c>
      <c r="I89" s="11" t="s">
        <v>3046</v>
      </c>
      <c r="K89" s="11"/>
      <c r="L89" s="11"/>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c r="BA89" s="54"/>
      <c r="BB89" s="54"/>
      <c r="BC89" s="54"/>
      <c r="BD89" s="54"/>
      <c r="BE89" s="54"/>
      <c r="BF89" s="54"/>
      <c r="BG89" s="54"/>
      <c r="BH89" s="54"/>
      <c r="BI89" s="54"/>
      <c r="BJ89" s="54"/>
      <c r="BK89" s="54"/>
      <c r="BL89" s="54"/>
      <c r="BM89" s="54"/>
      <c r="BN89" s="54"/>
      <c r="BO89" s="54"/>
      <c r="BP89" s="54"/>
      <c r="BQ89" s="54"/>
      <c r="BR89" s="54"/>
      <c r="BS89" s="54"/>
      <c r="BT89" s="54"/>
      <c r="BU89" s="54"/>
      <c r="BV89" s="54"/>
      <c r="BW89" s="54"/>
      <c r="BX89" s="54"/>
      <c r="BY89" s="54"/>
      <c r="BZ89" s="54"/>
      <c r="CA89" s="54"/>
      <c r="CB89" s="54"/>
      <c r="CC89" s="54"/>
      <c r="CD89" s="54"/>
      <c r="CE89" s="54"/>
      <c r="CF89" s="54"/>
      <c r="CG89" s="54"/>
      <c r="CH89" s="54"/>
      <c r="CI89" s="54"/>
      <c r="CJ89" s="54"/>
      <c r="CK89" s="54"/>
      <c r="CL89" s="54"/>
      <c r="CM89" s="54"/>
      <c r="CN89" s="54"/>
      <c r="CO89" s="54"/>
      <c r="CP89" s="54"/>
      <c r="CQ89" s="54"/>
      <c r="CR89" s="54"/>
      <c r="CS89" s="54"/>
      <c r="CT89" s="54"/>
      <c r="CU89" s="54"/>
      <c r="CV89" s="54"/>
      <c r="CW89" s="54"/>
      <c r="CX89" s="54"/>
      <c r="CY89" s="54"/>
      <c r="CZ89" s="54"/>
      <c r="DA89" s="54"/>
      <c r="DB89" s="54"/>
      <c r="DC89" s="54"/>
      <c r="DD89" s="54"/>
      <c r="DE89" s="54"/>
      <c r="DF89" s="54"/>
      <c r="DG89" s="54"/>
      <c r="DH89" s="54"/>
      <c r="DI89" s="54"/>
      <c r="DJ89" s="54"/>
      <c r="DK89" s="54"/>
      <c r="DL89" s="54"/>
      <c r="DM89" s="54"/>
      <c r="DN89" s="54"/>
      <c r="DO89" s="54"/>
      <c r="DP89" s="54"/>
      <c r="DQ89" s="54"/>
      <c r="DR89" s="54"/>
      <c r="DS89" s="54"/>
      <c r="DT89" s="54"/>
      <c r="DU89" s="54"/>
      <c r="DV89" s="54"/>
      <c r="DW89" s="54"/>
      <c r="DX89" s="54"/>
      <c r="DY89" s="54"/>
      <c r="DZ89" s="54"/>
      <c r="EA89" s="54"/>
      <c r="EB89" s="54"/>
      <c r="EC89" s="54"/>
      <c r="ED89" s="54"/>
      <c r="EE89" s="54"/>
      <c r="EF89" s="54"/>
      <c r="EG89" s="54"/>
      <c r="EH89" s="54"/>
      <c r="EI89" s="54"/>
      <c r="EJ89" s="54"/>
      <c r="EK89" s="54"/>
      <c r="EL89" s="54"/>
      <c r="EM89" s="54"/>
      <c r="EN89" s="54"/>
      <c r="EO89" s="54"/>
      <c r="EP89" s="54"/>
      <c r="EQ89" s="54"/>
      <c r="ER89" s="54"/>
      <c r="ES89" s="54"/>
      <c r="ET89" s="54"/>
      <c r="EU89" s="54"/>
      <c r="EV89" s="54"/>
      <c r="EW89" s="54"/>
      <c r="EX89" s="54"/>
      <c r="EY89" s="54"/>
      <c r="EZ89" s="54"/>
      <c r="FA89" s="54"/>
      <c r="FB89" s="54"/>
      <c r="FC89" s="54"/>
      <c r="FD89" s="54"/>
      <c r="FE89" s="54"/>
      <c r="FF89" s="54"/>
      <c r="FG89" s="54"/>
      <c r="FH89" s="54"/>
      <c r="FI89" s="54"/>
      <c r="FJ89" s="54"/>
      <c r="FK89" s="54"/>
      <c r="FL89" s="54"/>
      <c r="FM89" s="54"/>
      <c r="FN89" s="54"/>
      <c r="FO89" s="54"/>
      <c r="FP89" s="54"/>
      <c r="FQ89" s="54"/>
      <c r="FR89" s="54"/>
      <c r="FS89" s="54"/>
      <c r="FT89" s="54"/>
      <c r="FU89" s="54"/>
      <c r="FV89" s="54"/>
      <c r="FW89" s="54"/>
      <c r="FX89" s="54"/>
      <c r="FY89" s="54"/>
      <c r="FZ89" s="54"/>
      <c r="GA89" s="54"/>
      <c r="GB89" s="54"/>
      <c r="GC89" s="54"/>
      <c r="GD89" s="54"/>
      <c r="GE89" s="54"/>
      <c r="GF89" s="54"/>
      <c r="GG89" s="54"/>
      <c r="GH89" s="54"/>
      <c r="GI89" s="54"/>
      <c r="GJ89" s="54"/>
      <c r="GK89" s="54"/>
      <c r="GL89" s="54"/>
      <c r="GM89" s="54"/>
      <c r="GN89" s="54"/>
      <c r="GO89" s="54"/>
      <c r="GP89" s="54"/>
      <c r="GQ89" s="54"/>
      <c r="GR89" s="54"/>
      <c r="GS89" s="54"/>
      <c r="GT89" s="54"/>
      <c r="GU89" s="54"/>
      <c r="GV89" s="54"/>
      <c r="GW89" s="54"/>
      <c r="GX89" s="54"/>
      <c r="GY89" s="54"/>
      <c r="GZ89" s="54"/>
      <c r="HA89" s="54"/>
      <c r="HB89" s="54"/>
      <c r="HC89" s="54"/>
      <c r="HD89" s="54"/>
      <c r="HE89" s="54"/>
      <c r="HF89" s="54"/>
      <c r="HG89" s="54"/>
      <c r="HH89" s="54"/>
      <c r="HI89" s="54"/>
      <c r="HJ89" s="54"/>
      <c r="HK89" s="54"/>
      <c r="HL89" s="54"/>
      <c r="HM89" s="54"/>
      <c r="HN89" s="54"/>
      <c r="HO89" s="54"/>
    </row>
    <row r="90" spans="1:223" x14ac:dyDescent="0.3">
      <c r="A90" s="11" t="s">
        <v>217</v>
      </c>
      <c r="B90" s="11" t="s">
        <v>2036</v>
      </c>
      <c r="C90" s="11" t="s">
        <v>2451</v>
      </c>
      <c r="D90" s="11" t="s">
        <v>216</v>
      </c>
      <c r="E90" s="11" t="s">
        <v>1563</v>
      </c>
      <c r="F90" s="11" t="s">
        <v>2081</v>
      </c>
      <c r="G90" s="11" t="s">
        <v>2036</v>
      </c>
      <c r="H90" s="11" t="s">
        <v>2791</v>
      </c>
      <c r="I90" s="11" t="s">
        <v>3046</v>
      </c>
      <c r="J90" s="11"/>
      <c r="K90" s="11"/>
      <c r="L90" s="11"/>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c r="AV90" s="52"/>
      <c r="AW90" s="52"/>
      <c r="AX90" s="52"/>
      <c r="AY90" s="52"/>
      <c r="AZ90" s="52"/>
      <c r="BA90" s="52"/>
      <c r="BB90" s="52"/>
      <c r="BC90" s="52"/>
      <c r="BD90" s="52"/>
      <c r="BE90" s="52"/>
      <c r="BF90" s="52"/>
      <c r="BG90" s="52"/>
      <c r="BH90" s="52"/>
      <c r="BI90" s="52"/>
      <c r="BJ90" s="52"/>
      <c r="BK90" s="52"/>
      <c r="BL90" s="52"/>
      <c r="BM90" s="52"/>
      <c r="BN90" s="52"/>
      <c r="BO90" s="52"/>
      <c r="BP90" s="52"/>
      <c r="BQ90" s="52"/>
      <c r="BR90" s="52"/>
      <c r="BS90" s="52"/>
      <c r="BT90" s="52"/>
      <c r="BU90" s="52"/>
      <c r="BV90" s="52"/>
      <c r="BW90" s="52"/>
      <c r="BX90" s="52"/>
      <c r="BY90" s="52"/>
      <c r="BZ90" s="52"/>
      <c r="CA90" s="52"/>
      <c r="CB90" s="52"/>
      <c r="CC90" s="52"/>
      <c r="CD90" s="52"/>
      <c r="CE90" s="52"/>
      <c r="CF90" s="52"/>
      <c r="CG90" s="52"/>
      <c r="CH90" s="52"/>
      <c r="CI90" s="52"/>
      <c r="CJ90" s="52"/>
      <c r="CK90" s="52"/>
      <c r="CL90" s="52"/>
      <c r="CM90" s="52"/>
      <c r="CN90" s="52"/>
      <c r="CO90" s="52"/>
      <c r="CP90" s="52"/>
      <c r="CQ90" s="52"/>
      <c r="CR90" s="52"/>
      <c r="CS90" s="52"/>
      <c r="CT90" s="52"/>
      <c r="CU90" s="52"/>
      <c r="CV90" s="52"/>
      <c r="CW90" s="52"/>
      <c r="CX90" s="52"/>
      <c r="CY90" s="52"/>
      <c r="CZ90" s="52"/>
      <c r="DA90" s="52"/>
      <c r="DB90" s="52"/>
      <c r="DC90" s="52"/>
      <c r="DD90" s="52"/>
      <c r="DE90" s="52"/>
      <c r="DF90" s="52"/>
      <c r="DG90" s="52"/>
      <c r="DH90" s="52"/>
      <c r="DI90" s="52"/>
      <c r="DJ90" s="52"/>
      <c r="DK90" s="52"/>
      <c r="DL90" s="52"/>
      <c r="DM90" s="52"/>
      <c r="DN90" s="52"/>
      <c r="DO90" s="52"/>
      <c r="DP90" s="52"/>
      <c r="DQ90" s="52"/>
      <c r="DR90" s="52"/>
      <c r="DS90" s="52"/>
      <c r="DT90" s="52"/>
      <c r="DU90" s="52"/>
      <c r="DV90" s="52"/>
      <c r="DW90" s="52"/>
      <c r="DX90" s="52"/>
      <c r="DY90" s="52"/>
      <c r="DZ90" s="52"/>
      <c r="EA90" s="52"/>
      <c r="EB90" s="52"/>
      <c r="EC90" s="52"/>
      <c r="ED90" s="52"/>
      <c r="EE90" s="52"/>
      <c r="EF90" s="52"/>
      <c r="EG90" s="52"/>
      <c r="EH90" s="52"/>
      <c r="EI90" s="52"/>
      <c r="EJ90" s="52"/>
      <c r="EK90" s="52"/>
      <c r="EL90" s="52"/>
      <c r="EM90" s="52"/>
      <c r="EN90" s="52"/>
      <c r="EO90" s="52"/>
      <c r="EP90" s="52"/>
      <c r="EQ90" s="52"/>
      <c r="ER90" s="52"/>
      <c r="ES90" s="52"/>
      <c r="ET90" s="52"/>
      <c r="EU90" s="52"/>
      <c r="EV90" s="52"/>
      <c r="EW90" s="52"/>
      <c r="EX90" s="52"/>
      <c r="EY90" s="52"/>
      <c r="EZ90" s="52"/>
      <c r="FA90" s="52"/>
      <c r="FB90" s="52"/>
      <c r="FC90" s="52"/>
      <c r="FD90" s="52"/>
      <c r="FE90" s="52"/>
      <c r="FF90" s="52"/>
      <c r="FG90" s="52"/>
      <c r="FH90" s="52"/>
      <c r="FI90" s="52"/>
      <c r="FJ90" s="52"/>
      <c r="FK90" s="52"/>
      <c r="FL90" s="52"/>
      <c r="FM90" s="52"/>
      <c r="FN90" s="52"/>
      <c r="FO90" s="52"/>
      <c r="FP90" s="52"/>
      <c r="FQ90" s="52"/>
      <c r="FR90" s="52"/>
      <c r="FS90" s="52"/>
      <c r="FT90" s="52"/>
      <c r="FU90" s="52"/>
      <c r="FV90" s="52"/>
      <c r="FW90" s="52"/>
      <c r="FX90" s="52"/>
      <c r="FY90" s="52"/>
      <c r="FZ90" s="52"/>
      <c r="GA90" s="52"/>
      <c r="GB90" s="52"/>
      <c r="GC90" s="52"/>
      <c r="GD90" s="52"/>
      <c r="GE90" s="52"/>
      <c r="GF90" s="52"/>
      <c r="GG90" s="52"/>
      <c r="GH90" s="52"/>
      <c r="GI90" s="52"/>
      <c r="GJ90" s="52"/>
      <c r="GK90" s="52"/>
      <c r="GL90" s="52"/>
      <c r="GM90" s="52"/>
      <c r="GN90" s="52"/>
      <c r="GO90" s="52"/>
      <c r="GP90" s="52"/>
      <c r="GQ90" s="52"/>
      <c r="GR90" s="52"/>
      <c r="GS90" s="52"/>
      <c r="GT90" s="52"/>
      <c r="GU90" s="52"/>
      <c r="GV90" s="52"/>
      <c r="GW90" s="52"/>
      <c r="GX90" s="52"/>
      <c r="GY90" s="52"/>
      <c r="GZ90" s="52"/>
      <c r="HA90" s="52"/>
      <c r="HB90" s="52"/>
      <c r="HC90" s="52"/>
      <c r="HD90" s="52"/>
      <c r="HE90" s="52"/>
      <c r="HF90" s="52"/>
      <c r="HG90" s="52"/>
      <c r="HH90" s="52"/>
      <c r="HI90" s="52"/>
      <c r="HJ90" s="52"/>
      <c r="HK90" s="52"/>
      <c r="HL90" s="52"/>
      <c r="HM90" s="52"/>
      <c r="HN90" s="52"/>
      <c r="HO90" s="52"/>
    </row>
    <row r="91" spans="1:223" x14ac:dyDescent="0.3">
      <c r="A91" s="11" t="s">
        <v>362</v>
      </c>
      <c r="B91" s="11" t="s">
        <v>1236</v>
      </c>
      <c r="C91" s="11" t="s">
        <v>649</v>
      </c>
      <c r="D91" s="11" t="s">
        <v>218</v>
      </c>
      <c r="E91" s="11" t="s">
        <v>1562</v>
      </c>
      <c r="F91" s="11" t="s">
        <v>3047</v>
      </c>
      <c r="G91" s="11" t="s">
        <v>1465</v>
      </c>
      <c r="H91" s="11" t="s">
        <v>2790</v>
      </c>
      <c r="I91" s="11" t="s">
        <v>3048</v>
      </c>
      <c r="J91" s="11"/>
      <c r="K91" s="11"/>
      <c r="L91" s="11"/>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c r="BD91" s="50"/>
      <c r="BE91" s="50"/>
      <c r="BF91" s="50"/>
      <c r="BG91" s="50"/>
      <c r="BH91" s="50"/>
      <c r="BI91" s="50"/>
      <c r="BJ91" s="50"/>
      <c r="BK91" s="50"/>
      <c r="BL91" s="50"/>
      <c r="BM91" s="50"/>
      <c r="BN91" s="50"/>
      <c r="BO91" s="50"/>
      <c r="BP91" s="50"/>
      <c r="BQ91" s="50"/>
      <c r="BR91" s="50"/>
      <c r="BS91" s="50"/>
      <c r="BT91" s="50"/>
      <c r="BU91" s="50"/>
      <c r="BV91" s="50"/>
      <c r="BW91" s="50"/>
      <c r="BX91" s="50"/>
      <c r="BY91" s="50"/>
      <c r="BZ91" s="50"/>
      <c r="CA91" s="50"/>
      <c r="CB91" s="50"/>
      <c r="CC91" s="50"/>
      <c r="CD91" s="50"/>
      <c r="CE91" s="50"/>
      <c r="CF91" s="50"/>
      <c r="CG91" s="50"/>
      <c r="CH91" s="50"/>
      <c r="CI91" s="50"/>
      <c r="CJ91" s="50"/>
      <c r="CK91" s="50"/>
      <c r="CL91" s="50"/>
      <c r="CM91" s="50"/>
      <c r="CN91" s="50"/>
      <c r="CO91" s="50"/>
      <c r="CP91" s="50"/>
      <c r="CQ91" s="50"/>
      <c r="CR91" s="50"/>
      <c r="CS91" s="50"/>
      <c r="CT91" s="50"/>
      <c r="CU91" s="50"/>
      <c r="CV91" s="50"/>
      <c r="CW91" s="50"/>
      <c r="CX91" s="50"/>
      <c r="CY91" s="50"/>
      <c r="CZ91" s="50"/>
      <c r="DA91" s="50"/>
      <c r="DB91" s="50"/>
      <c r="DC91" s="50"/>
      <c r="DD91" s="50"/>
      <c r="DE91" s="50"/>
      <c r="DF91" s="50"/>
      <c r="DG91" s="50"/>
      <c r="DH91" s="50"/>
      <c r="DI91" s="50"/>
      <c r="DJ91" s="50"/>
      <c r="DK91" s="50"/>
      <c r="DL91" s="50"/>
      <c r="DM91" s="50"/>
      <c r="DN91" s="50"/>
      <c r="DO91" s="50"/>
      <c r="DP91" s="50"/>
      <c r="DQ91" s="50"/>
      <c r="DR91" s="50"/>
      <c r="DS91" s="50"/>
      <c r="DT91" s="50"/>
      <c r="DU91" s="50"/>
      <c r="DV91" s="50"/>
      <c r="DW91" s="50"/>
      <c r="DX91" s="50"/>
      <c r="DY91" s="50"/>
      <c r="DZ91" s="50"/>
      <c r="EA91" s="50"/>
      <c r="EB91" s="50"/>
      <c r="EC91" s="50"/>
      <c r="ED91" s="50"/>
      <c r="EE91" s="50"/>
      <c r="EF91" s="50"/>
      <c r="EG91" s="50"/>
      <c r="EH91" s="50"/>
      <c r="EI91" s="50"/>
      <c r="EJ91" s="50"/>
      <c r="EK91" s="50"/>
      <c r="EL91" s="50"/>
      <c r="EM91" s="50"/>
      <c r="EN91" s="50"/>
      <c r="EO91" s="50"/>
      <c r="EP91" s="50"/>
      <c r="EQ91" s="50"/>
      <c r="ER91" s="50"/>
      <c r="ES91" s="50"/>
      <c r="ET91" s="50"/>
      <c r="EU91" s="50"/>
      <c r="EV91" s="50"/>
      <c r="EW91" s="50"/>
      <c r="EX91" s="50"/>
      <c r="EY91" s="50"/>
      <c r="EZ91" s="50"/>
      <c r="FA91" s="50"/>
      <c r="FB91" s="50"/>
      <c r="FC91" s="50"/>
      <c r="FD91" s="50"/>
      <c r="FE91" s="50"/>
      <c r="FF91" s="50"/>
      <c r="FG91" s="50"/>
      <c r="FH91" s="50"/>
      <c r="FI91" s="50"/>
      <c r="FJ91" s="50"/>
      <c r="FK91" s="50"/>
      <c r="FL91" s="50"/>
      <c r="FM91" s="50"/>
      <c r="FN91" s="50"/>
      <c r="FO91" s="50"/>
      <c r="FP91" s="50"/>
      <c r="FQ91" s="50"/>
      <c r="FR91" s="50"/>
      <c r="FS91" s="50"/>
      <c r="FT91" s="50"/>
      <c r="FU91" s="50"/>
      <c r="FV91" s="50"/>
      <c r="FW91" s="50"/>
      <c r="FX91" s="50"/>
      <c r="FY91" s="50"/>
      <c r="FZ91" s="50"/>
      <c r="GA91" s="50"/>
      <c r="GB91" s="50"/>
      <c r="GC91" s="50"/>
      <c r="GD91" s="50"/>
      <c r="GE91" s="50"/>
      <c r="GF91" s="50"/>
      <c r="GG91" s="50"/>
      <c r="GH91" s="50"/>
      <c r="GI91" s="50"/>
      <c r="GJ91" s="50"/>
      <c r="GK91" s="50"/>
      <c r="GL91" s="50"/>
      <c r="GM91" s="50"/>
      <c r="GN91" s="50"/>
      <c r="GO91" s="50"/>
      <c r="GP91" s="50"/>
      <c r="GQ91" s="50"/>
      <c r="GR91" s="50"/>
      <c r="GS91" s="50"/>
      <c r="GT91" s="50"/>
      <c r="GU91" s="50"/>
      <c r="GV91" s="50"/>
      <c r="GW91" s="50"/>
      <c r="GX91" s="50"/>
      <c r="GY91" s="50"/>
      <c r="GZ91" s="50"/>
      <c r="HA91" s="50"/>
      <c r="HB91" s="50"/>
      <c r="HC91" s="50"/>
      <c r="HD91" s="50"/>
      <c r="HE91" s="50"/>
      <c r="HF91" s="50"/>
      <c r="HG91" s="50"/>
      <c r="HH91" s="50"/>
      <c r="HI91" s="50"/>
      <c r="HJ91" s="50"/>
      <c r="HK91" s="50"/>
      <c r="HL91" s="50"/>
      <c r="HM91" s="50"/>
      <c r="HN91" s="50"/>
      <c r="HO91" s="50"/>
    </row>
    <row r="92" spans="1:223" x14ac:dyDescent="0.3">
      <c r="A92" s="11" t="s">
        <v>362</v>
      </c>
      <c r="B92" s="11" t="s">
        <v>713</v>
      </c>
      <c r="C92" s="11" t="s">
        <v>724</v>
      </c>
      <c r="D92" s="11" t="s">
        <v>218</v>
      </c>
      <c r="E92" s="11" t="s">
        <v>1562</v>
      </c>
      <c r="F92" s="11" t="s">
        <v>710</v>
      </c>
      <c r="G92" s="11" t="s">
        <v>1477</v>
      </c>
      <c r="H92" s="11" t="s">
        <v>2791</v>
      </c>
      <c r="I92" s="11" t="s">
        <v>3046</v>
      </c>
      <c r="J92" s="11"/>
      <c r="K92" s="11"/>
      <c r="L92" s="1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c r="AU92" s="51"/>
      <c r="AV92" s="51"/>
      <c r="AW92" s="51"/>
      <c r="AX92" s="51"/>
      <c r="AY92" s="51"/>
      <c r="AZ92" s="51"/>
      <c r="BA92" s="51"/>
      <c r="BB92" s="51"/>
      <c r="BC92" s="51"/>
      <c r="BD92" s="51"/>
      <c r="BE92" s="51"/>
      <c r="BF92" s="51"/>
      <c r="BG92" s="51"/>
      <c r="BH92" s="51"/>
      <c r="BI92" s="51"/>
      <c r="BJ92" s="51"/>
      <c r="BK92" s="51"/>
      <c r="BL92" s="51"/>
      <c r="BM92" s="51"/>
      <c r="BN92" s="51"/>
      <c r="BO92" s="51"/>
      <c r="BP92" s="51"/>
      <c r="BQ92" s="51"/>
      <c r="BR92" s="51"/>
      <c r="BS92" s="51"/>
      <c r="BT92" s="51"/>
      <c r="BU92" s="51"/>
      <c r="BV92" s="51"/>
      <c r="BW92" s="51"/>
      <c r="BX92" s="51"/>
      <c r="BY92" s="51"/>
      <c r="BZ92" s="51"/>
      <c r="CA92" s="51"/>
      <c r="CB92" s="51"/>
      <c r="CC92" s="51"/>
      <c r="CD92" s="51"/>
      <c r="CE92" s="51"/>
      <c r="CF92" s="51"/>
      <c r="CG92" s="51"/>
      <c r="CH92" s="51"/>
      <c r="CI92" s="51"/>
      <c r="CJ92" s="51"/>
      <c r="CK92" s="51"/>
      <c r="CL92" s="51"/>
      <c r="CM92" s="51"/>
      <c r="CN92" s="51"/>
      <c r="CO92" s="51"/>
      <c r="CP92" s="51"/>
      <c r="CQ92" s="51"/>
      <c r="CR92" s="51"/>
      <c r="CS92" s="51"/>
      <c r="CT92" s="51"/>
      <c r="CU92" s="51"/>
      <c r="CV92" s="51"/>
      <c r="CW92" s="51"/>
      <c r="CX92" s="51"/>
      <c r="CY92" s="51"/>
      <c r="CZ92" s="51"/>
      <c r="DA92" s="51"/>
      <c r="DB92" s="51"/>
      <c r="DC92" s="51"/>
      <c r="DD92" s="51"/>
      <c r="DE92" s="51"/>
      <c r="DF92" s="51"/>
      <c r="DG92" s="51"/>
      <c r="DH92" s="51"/>
      <c r="DI92" s="51"/>
      <c r="DJ92" s="51"/>
      <c r="DK92" s="51"/>
      <c r="DL92" s="51"/>
      <c r="DM92" s="51"/>
      <c r="DN92" s="51"/>
      <c r="DO92" s="51"/>
      <c r="DP92" s="51"/>
      <c r="DQ92" s="51"/>
      <c r="DR92" s="51"/>
      <c r="DS92" s="51"/>
      <c r="DT92" s="51"/>
      <c r="DU92" s="51"/>
      <c r="DV92" s="51"/>
      <c r="DW92" s="51"/>
      <c r="DX92" s="51"/>
      <c r="DY92" s="51"/>
      <c r="DZ92" s="51"/>
      <c r="EA92" s="51"/>
      <c r="EB92" s="51"/>
      <c r="EC92" s="51"/>
      <c r="ED92" s="51"/>
      <c r="EE92" s="51"/>
      <c r="EF92" s="51"/>
      <c r="EG92" s="51"/>
      <c r="EH92" s="51"/>
      <c r="EI92" s="51"/>
      <c r="EJ92" s="51"/>
      <c r="EK92" s="51"/>
      <c r="EL92" s="51"/>
      <c r="EM92" s="51"/>
      <c r="EN92" s="51"/>
      <c r="EO92" s="51"/>
      <c r="EP92" s="51"/>
      <c r="EQ92" s="51"/>
      <c r="ER92" s="51"/>
      <c r="ES92" s="51"/>
      <c r="ET92" s="51"/>
      <c r="EU92" s="51"/>
      <c r="EV92" s="51"/>
      <c r="EW92" s="51"/>
      <c r="EX92" s="51"/>
      <c r="EY92" s="51"/>
      <c r="EZ92" s="51"/>
      <c r="FA92" s="51"/>
      <c r="FB92" s="51"/>
      <c r="FC92" s="51"/>
      <c r="FD92" s="51"/>
      <c r="FE92" s="51"/>
      <c r="FF92" s="51"/>
      <c r="FG92" s="51"/>
      <c r="FH92" s="51"/>
      <c r="FI92" s="51"/>
      <c r="FJ92" s="51"/>
      <c r="FK92" s="51"/>
      <c r="FL92" s="51"/>
      <c r="FM92" s="51"/>
      <c r="FN92" s="51"/>
      <c r="FO92" s="51"/>
      <c r="FP92" s="51"/>
      <c r="FQ92" s="51"/>
      <c r="FR92" s="51"/>
      <c r="FS92" s="51"/>
      <c r="FT92" s="51"/>
      <c r="FU92" s="51"/>
      <c r="FV92" s="51"/>
      <c r="FW92" s="51"/>
      <c r="FX92" s="51"/>
      <c r="FY92" s="51"/>
      <c r="FZ92" s="51"/>
      <c r="GA92" s="51"/>
      <c r="GB92" s="51"/>
      <c r="GC92" s="51"/>
      <c r="GD92" s="51"/>
      <c r="GE92" s="51"/>
      <c r="GF92" s="51"/>
      <c r="GG92" s="51"/>
      <c r="GH92" s="51"/>
      <c r="GI92" s="51"/>
      <c r="GJ92" s="51"/>
      <c r="GK92" s="51"/>
      <c r="GL92" s="51"/>
      <c r="GM92" s="51"/>
      <c r="GN92" s="51"/>
      <c r="GO92" s="51"/>
      <c r="GP92" s="51"/>
      <c r="GQ92" s="51"/>
      <c r="GR92" s="51"/>
      <c r="GS92" s="51"/>
      <c r="GT92" s="51"/>
      <c r="GU92" s="51"/>
      <c r="GV92" s="51"/>
      <c r="GW92" s="51"/>
      <c r="GX92" s="51"/>
      <c r="GY92" s="51"/>
      <c r="GZ92" s="51"/>
      <c r="HA92" s="51"/>
      <c r="HB92" s="51"/>
      <c r="HC92" s="51"/>
      <c r="HD92" s="51"/>
      <c r="HE92" s="51"/>
      <c r="HF92" s="51"/>
      <c r="HG92" s="51"/>
      <c r="HH92" s="51"/>
      <c r="HI92" s="51"/>
      <c r="HJ92" s="51"/>
      <c r="HK92" s="51"/>
      <c r="HL92" s="51"/>
      <c r="HM92" s="51"/>
      <c r="HN92" s="51"/>
      <c r="HO92" s="51"/>
    </row>
    <row r="93" spans="1:223" x14ac:dyDescent="0.3">
      <c r="A93" s="11" t="s">
        <v>362</v>
      </c>
      <c r="B93" s="11" t="s">
        <v>714</v>
      </c>
      <c r="C93" s="11" t="s">
        <v>725</v>
      </c>
      <c r="D93" s="11" t="s">
        <v>218</v>
      </c>
      <c r="E93" s="11" t="s">
        <v>1562</v>
      </c>
      <c r="F93" s="11" t="s">
        <v>710</v>
      </c>
      <c r="G93" s="11" t="s">
        <v>1478</v>
      </c>
      <c r="H93" s="11" t="s">
        <v>2791</v>
      </c>
      <c r="I93" s="11" t="s">
        <v>3046</v>
      </c>
      <c r="K93" s="11"/>
      <c r="L93" s="11"/>
      <c r="N93" s="88"/>
      <c r="O93" s="88"/>
      <c r="P93" s="88"/>
      <c r="Q93" s="88"/>
      <c r="R93" s="88"/>
      <c r="S93" s="88"/>
      <c r="T93" s="88"/>
      <c r="U93" s="88"/>
      <c r="V93" s="88"/>
      <c r="W93" s="88"/>
      <c r="X93" s="88"/>
      <c r="Y93" s="88"/>
      <c r="Z93" s="88"/>
      <c r="AA93" s="88"/>
      <c r="AB93" s="88"/>
      <c r="AC93" s="88"/>
      <c r="AD93" s="88"/>
      <c r="AE93" s="88"/>
      <c r="AF93" s="88"/>
      <c r="AG93" s="88"/>
      <c r="AH93" s="88"/>
      <c r="AI93" s="88"/>
      <c r="AJ93" s="88"/>
      <c r="AK93" s="88"/>
      <c r="AL93" s="88"/>
      <c r="AM93" s="88"/>
      <c r="AN93" s="88"/>
      <c r="AO93" s="88"/>
      <c r="AP93" s="88"/>
      <c r="AQ93" s="88"/>
      <c r="AR93" s="88"/>
      <c r="AS93" s="88"/>
      <c r="AT93" s="88"/>
      <c r="AU93" s="88"/>
      <c r="AV93" s="88"/>
      <c r="AW93" s="88"/>
      <c r="AX93" s="88"/>
      <c r="AY93" s="88"/>
      <c r="AZ93" s="88"/>
      <c r="BA93" s="88"/>
      <c r="BB93" s="88"/>
      <c r="BC93" s="88"/>
      <c r="BD93" s="88"/>
      <c r="BE93" s="88"/>
      <c r="BF93" s="88"/>
      <c r="BG93" s="88"/>
      <c r="BH93" s="88"/>
      <c r="BI93" s="88"/>
      <c r="BJ93" s="88"/>
      <c r="BK93" s="88"/>
      <c r="BL93" s="88"/>
      <c r="BM93" s="88"/>
      <c r="BN93" s="88"/>
      <c r="BO93" s="88"/>
      <c r="BP93" s="88"/>
      <c r="BQ93" s="88"/>
      <c r="BR93" s="88"/>
      <c r="BS93" s="88"/>
      <c r="BT93" s="88"/>
      <c r="BU93" s="88"/>
      <c r="BV93" s="88"/>
      <c r="BW93" s="88"/>
      <c r="BX93" s="88"/>
      <c r="BY93" s="88"/>
      <c r="BZ93" s="88"/>
      <c r="CA93" s="88"/>
      <c r="CB93" s="88"/>
      <c r="CC93" s="88"/>
      <c r="CD93" s="88"/>
      <c r="CE93" s="88"/>
      <c r="CF93" s="88"/>
      <c r="CG93" s="88"/>
      <c r="CH93" s="88"/>
      <c r="CI93" s="88"/>
      <c r="CJ93" s="88"/>
      <c r="CK93" s="88"/>
      <c r="CL93" s="88"/>
      <c r="CM93" s="88"/>
      <c r="CN93" s="88"/>
      <c r="CO93" s="88"/>
      <c r="CP93" s="88"/>
      <c r="CQ93" s="88"/>
      <c r="CR93" s="88"/>
      <c r="CS93" s="88"/>
      <c r="CT93" s="88"/>
      <c r="CU93" s="88"/>
      <c r="CV93" s="88"/>
      <c r="CW93" s="88"/>
      <c r="CX93" s="88"/>
      <c r="CY93" s="88"/>
      <c r="CZ93" s="88"/>
      <c r="DA93" s="88"/>
      <c r="DB93" s="88"/>
      <c r="DC93" s="88"/>
      <c r="DD93" s="88"/>
      <c r="DE93" s="88"/>
      <c r="DF93" s="88"/>
      <c r="DG93" s="88"/>
      <c r="DH93" s="88"/>
      <c r="DI93" s="88"/>
      <c r="DJ93" s="88"/>
      <c r="DK93" s="88"/>
      <c r="DL93" s="88"/>
      <c r="DM93" s="88"/>
      <c r="DN93" s="88"/>
      <c r="DO93" s="88"/>
      <c r="DP93" s="88"/>
      <c r="DQ93" s="88"/>
      <c r="DR93" s="88"/>
      <c r="DS93" s="88"/>
      <c r="DT93" s="88"/>
      <c r="DU93" s="88"/>
      <c r="DV93" s="88"/>
      <c r="DW93" s="88"/>
      <c r="DX93" s="88"/>
      <c r="DY93" s="88"/>
      <c r="DZ93" s="88"/>
      <c r="EA93" s="88"/>
      <c r="EB93" s="88"/>
      <c r="EC93" s="88"/>
      <c r="ED93" s="88"/>
      <c r="EE93" s="88"/>
      <c r="EF93" s="88"/>
      <c r="EG93" s="88"/>
      <c r="EH93" s="88"/>
      <c r="EI93" s="88"/>
      <c r="EJ93" s="88"/>
      <c r="EK93" s="88"/>
      <c r="EL93" s="88"/>
      <c r="EM93" s="88"/>
      <c r="EN93" s="88"/>
      <c r="EO93" s="88"/>
      <c r="EP93" s="88"/>
      <c r="EQ93" s="88"/>
      <c r="ER93" s="88"/>
      <c r="ES93" s="88"/>
      <c r="ET93" s="88"/>
      <c r="EU93" s="88"/>
      <c r="EV93" s="88"/>
      <c r="EW93" s="88"/>
      <c r="EX93" s="88"/>
      <c r="EY93" s="88"/>
      <c r="EZ93" s="88"/>
      <c r="FA93" s="88"/>
      <c r="FB93" s="88"/>
      <c r="FC93" s="88"/>
      <c r="FD93" s="88"/>
      <c r="FE93" s="88"/>
      <c r="FF93" s="88"/>
      <c r="FG93" s="88"/>
      <c r="FH93" s="88"/>
      <c r="FI93" s="88"/>
      <c r="FJ93" s="88"/>
      <c r="FK93" s="88"/>
      <c r="FL93" s="88"/>
      <c r="FM93" s="88"/>
      <c r="FN93" s="88"/>
      <c r="FO93" s="88"/>
      <c r="FP93" s="88"/>
      <c r="FQ93" s="88"/>
      <c r="FR93" s="88"/>
      <c r="FS93" s="88"/>
      <c r="FT93" s="88"/>
      <c r="FU93" s="88"/>
      <c r="FV93" s="88"/>
      <c r="FW93" s="88"/>
      <c r="FX93" s="88"/>
      <c r="FY93" s="88"/>
      <c r="FZ93" s="88"/>
      <c r="GA93" s="88"/>
      <c r="GB93" s="88"/>
      <c r="GC93" s="88"/>
      <c r="GD93" s="88"/>
      <c r="GE93" s="88"/>
      <c r="GF93" s="88"/>
      <c r="GG93" s="88"/>
      <c r="GH93" s="88"/>
      <c r="GI93" s="88"/>
      <c r="GJ93" s="88"/>
      <c r="GK93" s="88"/>
      <c r="GL93" s="88"/>
      <c r="GM93" s="88"/>
      <c r="GN93" s="88"/>
      <c r="GO93" s="88"/>
      <c r="GP93" s="88"/>
      <c r="GQ93" s="88"/>
      <c r="GR93" s="88"/>
      <c r="GS93" s="88"/>
      <c r="GT93" s="88"/>
      <c r="GU93" s="88"/>
      <c r="GV93" s="88"/>
      <c r="GW93" s="88"/>
      <c r="GX93" s="88"/>
      <c r="GY93" s="88"/>
      <c r="GZ93" s="88"/>
      <c r="HA93" s="88"/>
      <c r="HB93" s="88"/>
      <c r="HC93" s="88"/>
      <c r="HD93" s="88"/>
      <c r="HE93" s="88"/>
      <c r="HF93" s="88"/>
      <c r="HG93" s="88"/>
      <c r="HH93" s="88"/>
      <c r="HI93" s="88"/>
      <c r="HJ93" s="88"/>
      <c r="HK93" s="88"/>
      <c r="HL93" s="88"/>
      <c r="HM93" s="88"/>
      <c r="HN93" s="88"/>
      <c r="HO93" s="88"/>
    </row>
    <row r="94" spans="1:223" x14ac:dyDescent="0.3">
      <c r="A94" s="11" t="s">
        <v>220</v>
      </c>
      <c r="B94" s="11" t="s">
        <v>2042</v>
      </c>
      <c r="C94" s="11" t="s">
        <v>2082</v>
      </c>
      <c r="D94" s="11" t="s">
        <v>219</v>
      </c>
      <c r="E94" s="11" t="s">
        <v>1563</v>
      </c>
      <c r="F94" s="11" t="s">
        <v>2081</v>
      </c>
      <c r="G94" s="11" t="s">
        <v>2042</v>
      </c>
      <c r="H94" s="11" t="s">
        <v>2790</v>
      </c>
      <c r="I94" s="11" t="s">
        <v>3046</v>
      </c>
      <c r="K94" s="11"/>
      <c r="L94" s="11"/>
      <c r="N94" s="51"/>
      <c r="O94" s="51"/>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51"/>
      <c r="AP94" s="51"/>
      <c r="AQ94" s="51"/>
      <c r="AR94" s="51"/>
      <c r="AS94" s="51"/>
      <c r="AT94" s="51"/>
      <c r="AU94" s="51"/>
      <c r="AV94" s="51"/>
      <c r="AW94" s="51"/>
      <c r="AX94" s="51"/>
      <c r="AY94" s="51"/>
      <c r="AZ94" s="51"/>
      <c r="BA94" s="51"/>
      <c r="BB94" s="51"/>
      <c r="BC94" s="51"/>
      <c r="BD94" s="51"/>
      <c r="BE94" s="51"/>
      <c r="BF94" s="51"/>
      <c r="BG94" s="51"/>
      <c r="BH94" s="51"/>
      <c r="BI94" s="51"/>
      <c r="BJ94" s="51"/>
      <c r="BK94" s="51"/>
      <c r="BL94" s="51"/>
      <c r="BM94" s="51"/>
      <c r="BN94" s="51"/>
      <c r="BO94" s="51"/>
      <c r="BP94" s="51"/>
      <c r="BQ94" s="51"/>
      <c r="BR94" s="51"/>
      <c r="BS94" s="51"/>
      <c r="BT94" s="51"/>
      <c r="BU94" s="51"/>
      <c r="BV94" s="51"/>
      <c r="BW94" s="51"/>
      <c r="BX94" s="51"/>
      <c r="BY94" s="51"/>
      <c r="BZ94" s="51"/>
      <c r="CA94" s="51"/>
      <c r="CB94" s="51"/>
      <c r="CC94" s="51"/>
      <c r="CD94" s="51"/>
      <c r="CE94" s="51"/>
      <c r="CF94" s="51"/>
      <c r="CG94" s="51"/>
      <c r="CH94" s="51"/>
      <c r="CI94" s="51"/>
      <c r="CJ94" s="51"/>
      <c r="CK94" s="51"/>
      <c r="CL94" s="51"/>
      <c r="CM94" s="51"/>
      <c r="CN94" s="51"/>
      <c r="CO94" s="51"/>
      <c r="CP94" s="51"/>
      <c r="CQ94" s="51"/>
      <c r="CR94" s="51"/>
      <c r="CS94" s="51"/>
      <c r="CT94" s="51"/>
      <c r="CU94" s="51"/>
      <c r="CV94" s="51"/>
      <c r="CW94" s="51"/>
      <c r="CX94" s="51"/>
      <c r="CY94" s="51"/>
      <c r="CZ94" s="51"/>
      <c r="DA94" s="51"/>
      <c r="DB94" s="51"/>
      <c r="DC94" s="51"/>
      <c r="DD94" s="51"/>
      <c r="DE94" s="51"/>
      <c r="DF94" s="51"/>
      <c r="DG94" s="51"/>
      <c r="DH94" s="51"/>
      <c r="DI94" s="51"/>
      <c r="DJ94" s="51"/>
      <c r="DK94" s="51"/>
      <c r="DL94" s="51"/>
      <c r="DM94" s="51"/>
      <c r="DN94" s="51"/>
      <c r="DO94" s="51"/>
      <c r="DP94" s="51"/>
      <c r="DQ94" s="51"/>
      <c r="DR94" s="51"/>
      <c r="DS94" s="51"/>
      <c r="DT94" s="51"/>
      <c r="DU94" s="51"/>
      <c r="DV94" s="51"/>
      <c r="DW94" s="51"/>
      <c r="DX94" s="51"/>
      <c r="DY94" s="51"/>
      <c r="DZ94" s="51"/>
      <c r="EA94" s="51"/>
      <c r="EB94" s="51"/>
      <c r="EC94" s="51"/>
      <c r="ED94" s="51"/>
      <c r="EE94" s="51"/>
      <c r="EF94" s="51"/>
      <c r="EG94" s="51"/>
      <c r="EH94" s="51"/>
      <c r="EI94" s="51"/>
      <c r="EJ94" s="51"/>
      <c r="EK94" s="51"/>
      <c r="EL94" s="51"/>
      <c r="EM94" s="51"/>
      <c r="EN94" s="51"/>
      <c r="EO94" s="51"/>
      <c r="EP94" s="51"/>
      <c r="EQ94" s="51"/>
      <c r="ER94" s="51"/>
      <c r="ES94" s="51"/>
      <c r="ET94" s="51"/>
      <c r="EU94" s="51"/>
      <c r="EV94" s="51"/>
      <c r="EW94" s="51"/>
      <c r="EX94" s="51"/>
      <c r="EY94" s="51"/>
      <c r="EZ94" s="51"/>
      <c r="FA94" s="51"/>
      <c r="FB94" s="51"/>
      <c r="FC94" s="51"/>
      <c r="FD94" s="51"/>
      <c r="FE94" s="51"/>
      <c r="FF94" s="51"/>
      <c r="FG94" s="51"/>
      <c r="FH94" s="51"/>
      <c r="FI94" s="51"/>
      <c r="FJ94" s="51"/>
      <c r="FK94" s="51"/>
      <c r="FL94" s="51"/>
      <c r="FM94" s="51"/>
      <c r="FN94" s="51"/>
      <c r="FO94" s="51"/>
      <c r="FP94" s="51"/>
      <c r="FQ94" s="51"/>
      <c r="FR94" s="51"/>
      <c r="FS94" s="51"/>
      <c r="FT94" s="51"/>
      <c r="FU94" s="51"/>
      <c r="FV94" s="51"/>
      <c r="FW94" s="51"/>
      <c r="FX94" s="51"/>
      <c r="FY94" s="51"/>
      <c r="FZ94" s="51"/>
      <c r="GA94" s="51"/>
      <c r="GB94" s="51"/>
      <c r="GC94" s="51"/>
      <c r="GD94" s="51"/>
      <c r="GE94" s="51"/>
      <c r="GF94" s="51"/>
      <c r="GG94" s="51"/>
      <c r="GH94" s="51"/>
      <c r="GI94" s="51"/>
      <c r="GJ94" s="51"/>
      <c r="GK94" s="51"/>
      <c r="GL94" s="51"/>
      <c r="GM94" s="51"/>
      <c r="GN94" s="51"/>
      <c r="GO94" s="51"/>
      <c r="GP94" s="51"/>
      <c r="GQ94" s="51"/>
      <c r="GR94" s="51"/>
      <c r="GS94" s="51"/>
      <c r="GT94" s="51"/>
      <c r="GU94" s="51"/>
      <c r="GV94" s="51"/>
      <c r="GW94" s="51"/>
      <c r="GX94" s="51"/>
      <c r="GY94" s="51"/>
      <c r="GZ94" s="51"/>
      <c r="HA94" s="51"/>
      <c r="HB94" s="51"/>
      <c r="HC94" s="51"/>
      <c r="HD94" s="51"/>
      <c r="HE94" s="51"/>
      <c r="HF94" s="51"/>
      <c r="HG94" s="51"/>
      <c r="HH94" s="51"/>
      <c r="HI94" s="51"/>
      <c r="HJ94" s="51"/>
      <c r="HK94" s="51"/>
      <c r="HL94" s="51"/>
      <c r="HM94" s="51"/>
      <c r="HN94" s="51"/>
      <c r="HO94" s="51"/>
    </row>
    <row r="95" spans="1:223" x14ac:dyDescent="0.3">
      <c r="A95" s="11" t="s">
        <v>230</v>
      </c>
      <c r="B95" s="11" t="s">
        <v>1172</v>
      </c>
      <c r="C95" s="11" t="s">
        <v>650</v>
      </c>
      <c r="D95" s="11" t="s">
        <v>229</v>
      </c>
      <c r="E95" s="11" t="s">
        <v>1565</v>
      </c>
      <c r="F95" s="11" t="s">
        <v>1359</v>
      </c>
      <c r="G95" s="11" t="s">
        <v>1479</v>
      </c>
      <c r="H95" s="11" t="s">
        <v>2790</v>
      </c>
      <c r="I95" s="11" t="s">
        <v>3046</v>
      </c>
      <c r="J95" s="11"/>
      <c r="K95" s="11"/>
      <c r="L95" s="11"/>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c r="BD95" s="50"/>
      <c r="BE95" s="50"/>
      <c r="BF95" s="50"/>
      <c r="BG95" s="50"/>
      <c r="BH95" s="50"/>
      <c r="BI95" s="50"/>
      <c r="BJ95" s="50"/>
      <c r="BK95" s="50"/>
      <c r="BL95" s="50"/>
      <c r="BM95" s="50"/>
      <c r="BN95" s="50"/>
      <c r="BO95" s="50"/>
      <c r="BP95" s="50"/>
      <c r="BQ95" s="50"/>
      <c r="BR95" s="50"/>
      <c r="BS95" s="50"/>
      <c r="BT95" s="50"/>
      <c r="BU95" s="50"/>
      <c r="BV95" s="50"/>
      <c r="BW95" s="50"/>
      <c r="BX95" s="50"/>
      <c r="BY95" s="50"/>
      <c r="BZ95" s="50"/>
      <c r="CA95" s="50"/>
      <c r="CB95" s="50"/>
      <c r="CC95" s="50"/>
      <c r="CD95" s="50"/>
      <c r="CE95" s="50"/>
      <c r="CF95" s="50"/>
      <c r="CG95" s="50"/>
      <c r="CH95" s="50"/>
      <c r="CI95" s="50"/>
      <c r="CJ95" s="50"/>
      <c r="CK95" s="50"/>
      <c r="CL95" s="50"/>
      <c r="CM95" s="50"/>
      <c r="CN95" s="50"/>
      <c r="CO95" s="50"/>
      <c r="CP95" s="50"/>
      <c r="CQ95" s="50"/>
      <c r="CR95" s="50"/>
      <c r="CS95" s="50"/>
      <c r="CT95" s="50"/>
      <c r="CU95" s="50"/>
      <c r="CV95" s="50"/>
      <c r="CW95" s="50"/>
      <c r="CX95" s="50"/>
      <c r="CY95" s="50"/>
      <c r="CZ95" s="50"/>
      <c r="DA95" s="50"/>
      <c r="DB95" s="50"/>
      <c r="DC95" s="50"/>
      <c r="DD95" s="50"/>
      <c r="DE95" s="50"/>
      <c r="DF95" s="50"/>
      <c r="DG95" s="50"/>
      <c r="DH95" s="50"/>
      <c r="DI95" s="50"/>
      <c r="DJ95" s="50"/>
      <c r="DK95" s="50"/>
      <c r="DL95" s="50"/>
      <c r="DM95" s="50"/>
      <c r="DN95" s="50"/>
      <c r="DO95" s="50"/>
      <c r="DP95" s="50"/>
      <c r="DQ95" s="50"/>
      <c r="DR95" s="50"/>
      <c r="DS95" s="50"/>
      <c r="DT95" s="50"/>
      <c r="DU95" s="50"/>
      <c r="DV95" s="50"/>
      <c r="DW95" s="50"/>
      <c r="DX95" s="50"/>
      <c r="DY95" s="50"/>
      <c r="DZ95" s="50"/>
      <c r="EA95" s="50"/>
      <c r="EB95" s="50"/>
      <c r="EC95" s="50"/>
      <c r="ED95" s="50"/>
      <c r="EE95" s="50"/>
      <c r="EF95" s="50"/>
      <c r="EG95" s="50"/>
      <c r="EH95" s="50"/>
      <c r="EI95" s="50"/>
      <c r="EJ95" s="50"/>
      <c r="EK95" s="50"/>
      <c r="EL95" s="50"/>
      <c r="EM95" s="50"/>
      <c r="EN95" s="50"/>
      <c r="EO95" s="50"/>
      <c r="EP95" s="50"/>
      <c r="EQ95" s="50"/>
      <c r="ER95" s="50"/>
      <c r="ES95" s="50"/>
      <c r="ET95" s="50"/>
      <c r="EU95" s="50"/>
      <c r="EV95" s="50"/>
      <c r="EW95" s="50"/>
      <c r="EX95" s="50"/>
      <c r="EY95" s="50"/>
      <c r="EZ95" s="50"/>
      <c r="FA95" s="50"/>
      <c r="FB95" s="50"/>
      <c r="FC95" s="50"/>
      <c r="FD95" s="50"/>
      <c r="FE95" s="50"/>
      <c r="FF95" s="50"/>
      <c r="FG95" s="50"/>
      <c r="FH95" s="50"/>
      <c r="FI95" s="50"/>
      <c r="FJ95" s="50"/>
      <c r="FK95" s="50"/>
      <c r="FL95" s="50"/>
      <c r="FM95" s="50"/>
      <c r="FN95" s="50"/>
      <c r="FO95" s="50"/>
      <c r="FP95" s="50"/>
      <c r="FQ95" s="50"/>
      <c r="FR95" s="50"/>
      <c r="FS95" s="50"/>
      <c r="FT95" s="50"/>
      <c r="FU95" s="50"/>
      <c r="FV95" s="50"/>
      <c r="FW95" s="50"/>
      <c r="FX95" s="50"/>
      <c r="FY95" s="50"/>
      <c r="FZ95" s="50"/>
      <c r="GA95" s="50"/>
      <c r="GB95" s="50"/>
      <c r="GC95" s="50"/>
      <c r="GD95" s="50"/>
      <c r="GE95" s="50"/>
      <c r="GF95" s="50"/>
      <c r="GG95" s="50"/>
      <c r="GH95" s="50"/>
      <c r="GI95" s="50"/>
      <c r="GJ95" s="50"/>
      <c r="GK95" s="50"/>
      <c r="GL95" s="50"/>
      <c r="GM95" s="50"/>
      <c r="GN95" s="50"/>
      <c r="GO95" s="50"/>
      <c r="GP95" s="50"/>
      <c r="GQ95" s="50"/>
      <c r="GR95" s="50"/>
      <c r="GS95" s="50"/>
      <c r="GT95" s="50"/>
      <c r="GU95" s="50"/>
      <c r="GV95" s="50"/>
      <c r="GW95" s="50"/>
      <c r="GX95" s="50"/>
      <c r="GY95" s="50"/>
      <c r="GZ95" s="50"/>
      <c r="HA95" s="50"/>
      <c r="HB95" s="50"/>
      <c r="HC95" s="50"/>
      <c r="HD95" s="50"/>
      <c r="HE95" s="50"/>
      <c r="HF95" s="50"/>
      <c r="HG95" s="50"/>
      <c r="HH95" s="50"/>
      <c r="HI95" s="50"/>
      <c r="HJ95" s="50"/>
      <c r="HK95" s="50"/>
      <c r="HL95" s="50"/>
      <c r="HM95" s="50"/>
      <c r="HN95" s="50"/>
      <c r="HO95" s="50"/>
    </row>
    <row r="96" spans="1:223" x14ac:dyDescent="0.3">
      <c r="A96" s="11" t="s">
        <v>230</v>
      </c>
      <c r="B96" s="11" t="s">
        <v>3875</v>
      </c>
      <c r="C96" s="11" t="s">
        <v>3881</v>
      </c>
      <c r="D96" s="11" t="s">
        <v>229</v>
      </c>
      <c r="E96" s="11" t="s">
        <v>1565</v>
      </c>
      <c r="F96" s="11" t="s">
        <v>1597</v>
      </c>
      <c r="G96" s="11" t="s">
        <v>3882</v>
      </c>
      <c r="H96" s="11" t="s">
        <v>2791</v>
      </c>
      <c r="I96" s="11" t="s">
        <v>3046</v>
      </c>
      <c r="J96" s="11"/>
      <c r="K96" s="11"/>
      <c r="L96" s="11"/>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c r="BD96" s="50"/>
      <c r="BE96" s="50"/>
      <c r="BF96" s="50"/>
      <c r="BG96" s="50"/>
      <c r="BH96" s="50"/>
      <c r="BI96" s="50"/>
      <c r="BJ96" s="50"/>
      <c r="BK96" s="50"/>
      <c r="BL96" s="50"/>
      <c r="BM96" s="50"/>
      <c r="BN96" s="50"/>
      <c r="BO96" s="50"/>
      <c r="BP96" s="50"/>
      <c r="BQ96" s="50"/>
      <c r="BR96" s="50"/>
      <c r="BS96" s="50"/>
      <c r="BT96" s="50"/>
      <c r="BU96" s="50"/>
      <c r="BV96" s="50"/>
      <c r="BW96" s="50"/>
      <c r="BX96" s="50"/>
      <c r="BY96" s="50"/>
      <c r="BZ96" s="50"/>
      <c r="CA96" s="50"/>
      <c r="CB96" s="50"/>
      <c r="CC96" s="50"/>
      <c r="CD96" s="50"/>
      <c r="CE96" s="50"/>
      <c r="CF96" s="50"/>
      <c r="CG96" s="50"/>
      <c r="CH96" s="50"/>
      <c r="CI96" s="50"/>
      <c r="CJ96" s="50"/>
      <c r="CK96" s="50"/>
      <c r="CL96" s="50"/>
      <c r="CM96" s="50"/>
      <c r="CN96" s="50"/>
      <c r="CO96" s="50"/>
      <c r="CP96" s="50"/>
      <c r="CQ96" s="50"/>
      <c r="CR96" s="50"/>
      <c r="CS96" s="50"/>
      <c r="CT96" s="50"/>
      <c r="CU96" s="50"/>
      <c r="CV96" s="50"/>
      <c r="CW96" s="50"/>
      <c r="CX96" s="50"/>
      <c r="CY96" s="50"/>
      <c r="CZ96" s="50"/>
      <c r="DA96" s="50"/>
      <c r="DB96" s="50"/>
      <c r="DC96" s="50"/>
      <c r="DD96" s="50"/>
      <c r="DE96" s="50"/>
      <c r="DF96" s="50"/>
      <c r="DG96" s="50"/>
      <c r="DH96" s="50"/>
      <c r="DI96" s="50"/>
      <c r="DJ96" s="50"/>
      <c r="DK96" s="50"/>
      <c r="DL96" s="50"/>
      <c r="DM96" s="50"/>
      <c r="DN96" s="50"/>
      <c r="DO96" s="50"/>
      <c r="DP96" s="50"/>
      <c r="DQ96" s="50"/>
      <c r="DR96" s="50"/>
      <c r="DS96" s="50"/>
      <c r="DT96" s="50"/>
      <c r="DU96" s="50"/>
      <c r="DV96" s="50"/>
      <c r="DW96" s="50"/>
      <c r="DX96" s="50"/>
      <c r="DY96" s="50"/>
      <c r="DZ96" s="50"/>
      <c r="EA96" s="50"/>
      <c r="EB96" s="50"/>
      <c r="EC96" s="50"/>
      <c r="ED96" s="50"/>
      <c r="EE96" s="50"/>
      <c r="EF96" s="50"/>
      <c r="EG96" s="50"/>
      <c r="EH96" s="50"/>
      <c r="EI96" s="50"/>
      <c r="EJ96" s="50"/>
      <c r="EK96" s="50"/>
      <c r="EL96" s="50"/>
      <c r="EM96" s="50"/>
      <c r="EN96" s="50"/>
      <c r="EO96" s="50"/>
      <c r="EP96" s="50"/>
      <c r="EQ96" s="50"/>
      <c r="ER96" s="50"/>
      <c r="ES96" s="50"/>
      <c r="ET96" s="50"/>
      <c r="EU96" s="50"/>
      <c r="EV96" s="50"/>
      <c r="EW96" s="50"/>
      <c r="EX96" s="50"/>
      <c r="EY96" s="50"/>
      <c r="EZ96" s="50"/>
      <c r="FA96" s="50"/>
      <c r="FB96" s="50"/>
      <c r="FC96" s="50"/>
      <c r="FD96" s="50"/>
      <c r="FE96" s="50"/>
      <c r="FF96" s="50"/>
      <c r="FG96" s="50"/>
      <c r="FH96" s="50"/>
      <c r="FI96" s="50"/>
      <c r="FJ96" s="50"/>
      <c r="FK96" s="50"/>
      <c r="FL96" s="50"/>
      <c r="FM96" s="50"/>
      <c r="FN96" s="50"/>
      <c r="FO96" s="50"/>
      <c r="FP96" s="50"/>
      <c r="FQ96" s="50"/>
      <c r="FR96" s="50"/>
      <c r="FS96" s="50"/>
      <c r="FT96" s="50"/>
      <c r="FU96" s="50"/>
      <c r="FV96" s="50"/>
      <c r="FW96" s="50"/>
      <c r="FX96" s="50"/>
      <c r="FY96" s="50"/>
      <c r="FZ96" s="50"/>
      <c r="GA96" s="50"/>
      <c r="GB96" s="50"/>
      <c r="GC96" s="50"/>
      <c r="GD96" s="50"/>
      <c r="GE96" s="50"/>
      <c r="GF96" s="50"/>
      <c r="GG96" s="50"/>
      <c r="GH96" s="50"/>
      <c r="GI96" s="50"/>
      <c r="GJ96" s="50"/>
      <c r="GK96" s="50"/>
      <c r="GL96" s="50"/>
      <c r="GM96" s="50"/>
      <c r="GN96" s="50"/>
      <c r="GO96" s="50"/>
      <c r="GP96" s="50"/>
      <c r="GQ96" s="50"/>
      <c r="GR96" s="50"/>
      <c r="GS96" s="50"/>
      <c r="GT96" s="50"/>
      <c r="GU96" s="50"/>
      <c r="GV96" s="50"/>
      <c r="GW96" s="50"/>
      <c r="GX96" s="50"/>
      <c r="GY96" s="50"/>
      <c r="GZ96" s="50"/>
      <c r="HA96" s="50"/>
      <c r="HB96" s="50"/>
      <c r="HC96" s="50"/>
      <c r="HD96" s="50"/>
      <c r="HE96" s="50"/>
      <c r="HF96" s="50"/>
      <c r="HG96" s="50"/>
      <c r="HH96" s="50"/>
      <c r="HI96" s="50"/>
      <c r="HJ96" s="50"/>
      <c r="HK96" s="50"/>
      <c r="HL96" s="50"/>
      <c r="HM96" s="50"/>
      <c r="HN96" s="50"/>
      <c r="HO96" s="50"/>
    </row>
    <row r="97" spans="1:223" x14ac:dyDescent="0.3">
      <c r="A97" s="11" t="s">
        <v>232</v>
      </c>
      <c r="B97" s="11" t="s">
        <v>1237</v>
      </c>
      <c r="C97" s="11" t="s">
        <v>651</v>
      </c>
      <c r="D97" s="11" t="s">
        <v>231</v>
      </c>
      <c r="E97" s="11" t="s">
        <v>1563</v>
      </c>
      <c r="F97" s="11" t="s">
        <v>3047</v>
      </c>
      <c r="G97" s="11" t="s">
        <v>1465</v>
      </c>
      <c r="H97" s="11" t="s">
        <v>2790</v>
      </c>
      <c r="I97" s="11" t="s">
        <v>3048</v>
      </c>
      <c r="J97" s="11"/>
      <c r="K97" s="11"/>
      <c r="L97" s="11"/>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c r="AV97" s="52"/>
      <c r="AW97" s="52"/>
      <c r="AX97" s="52"/>
      <c r="AY97" s="52"/>
      <c r="AZ97" s="52"/>
      <c r="BA97" s="52"/>
      <c r="BB97" s="52"/>
      <c r="BC97" s="52"/>
      <c r="BD97" s="52"/>
      <c r="BE97" s="52"/>
      <c r="BF97" s="52"/>
      <c r="BG97" s="52"/>
      <c r="BH97" s="52"/>
      <c r="BI97" s="52"/>
      <c r="BJ97" s="52"/>
      <c r="BK97" s="52"/>
      <c r="BL97" s="52"/>
      <c r="BM97" s="52"/>
      <c r="BN97" s="52"/>
      <c r="BO97" s="52"/>
      <c r="BP97" s="52"/>
      <c r="BQ97" s="52"/>
      <c r="BR97" s="52"/>
      <c r="BS97" s="52"/>
      <c r="BT97" s="52"/>
      <c r="BU97" s="52"/>
      <c r="BV97" s="52"/>
      <c r="BW97" s="52"/>
      <c r="BX97" s="52"/>
      <c r="BY97" s="52"/>
      <c r="BZ97" s="52"/>
      <c r="CA97" s="52"/>
      <c r="CB97" s="52"/>
      <c r="CC97" s="52"/>
      <c r="CD97" s="52"/>
      <c r="CE97" s="52"/>
      <c r="CF97" s="52"/>
      <c r="CG97" s="52"/>
      <c r="CH97" s="52"/>
      <c r="CI97" s="52"/>
      <c r="CJ97" s="52"/>
      <c r="CK97" s="52"/>
      <c r="CL97" s="52"/>
      <c r="CM97" s="52"/>
      <c r="CN97" s="52"/>
      <c r="CO97" s="52"/>
      <c r="CP97" s="52"/>
      <c r="CQ97" s="52"/>
      <c r="CR97" s="52"/>
      <c r="CS97" s="52"/>
      <c r="CT97" s="52"/>
      <c r="CU97" s="52"/>
      <c r="CV97" s="52"/>
      <c r="CW97" s="52"/>
      <c r="CX97" s="52"/>
      <c r="CY97" s="52"/>
      <c r="CZ97" s="52"/>
      <c r="DA97" s="52"/>
      <c r="DB97" s="52"/>
      <c r="DC97" s="52"/>
      <c r="DD97" s="52"/>
      <c r="DE97" s="52"/>
      <c r="DF97" s="52"/>
      <c r="DG97" s="52"/>
      <c r="DH97" s="52"/>
      <c r="DI97" s="52"/>
      <c r="DJ97" s="52"/>
      <c r="DK97" s="52"/>
      <c r="DL97" s="52"/>
      <c r="DM97" s="52"/>
      <c r="DN97" s="52"/>
      <c r="DO97" s="52"/>
      <c r="DP97" s="52"/>
      <c r="DQ97" s="52"/>
      <c r="DR97" s="52"/>
      <c r="DS97" s="52"/>
      <c r="DT97" s="52"/>
      <c r="DU97" s="52"/>
      <c r="DV97" s="52"/>
      <c r="DW97" s="52"/>
      <c r="DX97" s="52"/>
      <c r="DY97" s="52"/>
      <c r="DZ97" s="52"/>
      <c r="EA97" s="52"/>
      <c r="EB97" s="52"/>
      <c r="EC97" s="52"/>
      <c r="ED97" s="52"/>
      <c r="EE97" s="52"/>
      <c r="EF97" s="52"/>
      <c r="EG97" s="52"/>
      <c r="EH97" s="52"/>
      <c r="EI97" s="52"/>
      <c r="EJ97" s="52"/>
      <c r="EK97" s="52"/>
      <c r="EL97" s="52"/>
      <c r="EM97" s="52"/>
      <c r="EN97" s="52"/>
      <c r="EO97" s="52"/>
      <c r="EP97" s="52"/>
      <c r="EQ97" s="52"/>
      <c r="ER97" s="52"/>
      <c r="ES97" s="52"/>
      <c r="ET97" s="52"/>
      <c r="EU97" s="52"/>
      <c r="EV97" s="52"/>
      <c r="EW97" s="52"/>
      <c r="EX97" s="52"/>
      <c r="EY97" s="52"/>
      <c r="EZ97" s="52"/>
      <c r="FA97" s="52"/>
      <c r="FB97" s="52"/>
      <c r="FC97" s="52"/>
      <c r="FD97" s="52"/>
      <c r="FE97" s="52"/>
      <c r="FF97" s="52"/>
      <c r="FG97" s="52"/>
      <c r="FH97" s="52"/>
      <c r="FI97" s="52"/>
      <c r="FJ97" s="52"/>
      <c r="FK97" s="52"/>
      <c r="FL97" s="52"/>
      <c r="FM97" s="52"/>
      <c r="FN97" s="52"/>
      <c r="FO97" s="52"/>
      <c r="FP97" s="52"/>
      <c r="FQ97" s="52"/>
      <c r="FR97" s="52"/>
      <c r="FS97" s="52"/>
      <c r="FT97" s="52"/>
      <c r="FU97" s="52"/>
      <c r="FV97" s="52"/>
      <c r="FW97" s="52"/>
      <c r="FX97" s="52"/>
      <c r="FY97" s="52"/>
      <c r="FZ97" s="52"/>
      <c r="GA97" s="52"/>
      <c r="GB97" s="52"/>
      <c r="GC97" s="52"/>
      <c r="GD97" s="52"/>
      <c r="GE97" s="52"/>
      <c r="GF97" s="52"/>
      <c r="GG97" s="52"/>
      <c r="GH97" s="52"/>
      <c r="GI97" s="52"/>
      <c r="GJ97" s="52"/>
      <c r="GK97" s="52"/>
      <c r="GL97" s="52"/>
      <c r="GM97" s="52"/>
      <c r="GN97" s="52"/>
      <c r="GO97" s="52"/>
      <c r="GP97" s="52"/>
      <c r="GQ97" s="52"/>
      <c r="GR97" s="52"/>
      <c r="GS97" s="52"/>
      <c r="GT97" s="52"/>
      <c r="GU97" s="52"/>
      <c r="GV97" s="52"/>
      <c r="GW97" s="52"/>
      <c r="GX97" s="52"/>
      <c r="GY97" s="52"/>
      <c r="GZ97" s="52"/>
      <c r="HA97" s="52"/>
      <c r="HB97" s="52"/>
      <c r="HC97" s="52"/>
      <c r="HD97" s="52"/>
      <c r="HE97" s="52"/>
      <c r="HF97" s="52"/>
      <c r="HG97" s="52"/>
      <c r="HH97" s="52"/>
      <c r="HI97" s="52"/>
      <c r="HJ97" s="52"/>
      <c r="HK97" s="52"/>
      <c r="HL97" s="52"/>
      <c r="HM97" s="52"/>
      <c r="HN97" s="52"/>
      <c r="HO97" s="52"/>
    </row>
    <row r="98" spans="1:223" x14ac:dyDescent="0.3">
      <c r="A98" s="11" t="s">
        <v>232</v>
      </c>
      <c r="B98" s="11" t="s">
        <v>1173</v>
      </c>
      <c r="C98" s="11" t="s">
        <v>740</v>
      </c>
      <c r="D98" s="11" t="s">
        <v>231</v>
      </c>
      <c r="E98" s="11" t="s">
        <v>1563</v>
      </c>
      <c r="F98" s="11" t="s">
        <v>710</v>
      </c>
      <c r="G98" s="11" t="s">
        <v>1466</v>
      </c>
      <c r="H98" s="11" t="s">
        <v>2791</v>
      </c>
      <c r="I98" s="11" t="s">
        <v>3046</v>
      </c>
      <c r="J98" s="11"/>
      <c r="K98" s="11"/>
      <c r="L98" s="1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51"/>
      <c r="BU98" s="51"/>
      <c r="BV98" s="51"/>
      <c r="BW98" s="51"/>
      <c r="BX98" s="51"/>
      <c r="BY98" s="51"/>
      <c r="BZ98" s="51"/>
      <c r="CA98" s="51"/>
      <c r="CB98" s="51"/>
      <c r="CC98" s="51"/>
      <c r="CD98" s="51"/>
      <c r="CE98" s="51"/>
      <c r="CF98" s="51"/>
      <c r="CG98" s="51"/>
      <c r="CH98" s="51"/>
      <c r="CI98" s="51"/>
      <c r="CJ98" s="51"/>
      <c r="CK98" s="51"/>
      <c r="CL98" s="51"/>
      <c r="CM98" s="51"/>
      <c r="CN98" s="51"/>
      <c r="CO98" s="51"/>
      <c r="CP98" s="51"/>
      <c r="CQ98" s="51"/>
      <c r="CR98" s="51"/>
      <c r="CS98" s="51"/>
      <c r="CT98" s="51"/>
      <c r="CU98" s="51"/>
      <c r="CV98" s="51"/>
      <c r="CW98" s="51"/>
      <c r="CX98" s="51"/>
      <c r="CY98" s="51"/>
      <c r="CZ98" s="51"/>
      <c r="DA98" s="51"/>
      <c r="DB98" s="51"/>
      <c r="DC98" s="51"/>
      <c r="DD98" s="51"/>
      <c r="DE98" s="51"/>
      <c r="DF98" s="51"/>
      <c r="DG98" s="51"/>
      <c r="DH98" s="51"/>
      <c r="DI98" s="51"/>
      <c r="DJ98" s="51"/>
      <c r="DK98" s="51"/>
      <c r="DL98" s="51"/>
      <c r="DM98" s="51"/>
      <c r="DN98" s="51"/>
      <c r="DO98" s="51"/>
      <c r="DP98" s="51"/>
      <c r="DQ98" s="51"/>
      <c r="DR98" s="51"/>
      <c r="DS98" s="51"/>
      <c r="DT98" s="51"/>
      <c r="DU98" s="51"/>
      <c r="DV98" s="51"/>
      <c r="DW98" s="51"/>
      <c r="DX98" s="51"/>
      <c r="DY98" s="51"/>
      <c r="DZ98" s="51"/>
      <c r="EA98" s="51"/>
      <c r="EB98" s="51"/>
      <c r="EC98" s="51"/>
      <c r="ED98" s="51"/>
      <c r="EE98" s="51"/>
      <c r="EF98" s="51"/>
      <c r="EG98" s="51"/>
      <c r="EH98" s="51"/>
      <c r="EI98" s="51"/>
      <c r="EJ98" s="51"/>
      <c r="EK98" s="51"/>
      <c r="EL98" s="51"/>
      <c r="EM98" s="51"/>
      <c r="EN98" s="51"/>
      <c r="EO98" s="51"/>
      <c r="EP98" s="51"/>
      <c r="EQ98" s="51"/>
      <c r="ER98" s="51"/>
      <c r="ES98" s="51"/>
      <c r="ET98" s="51"/>
      <c r="EU98" s="51"/>
      <c r="EV98" s="51"/>
      <c r="EW98" s="51"/>
      <c r="EX98" s="51"/>
      <c r="EY98" s="51"/>
      <c r="EZ98" s="51"/>
      <c r="FA98" s="51"/>
      <c r="FB98" s="51"/>
      <c r="FC98" s="51"/>
      <c r="FD98" s="51"/>
      <c r="FE98" s="51"/>
      <c r="FF98" s="51"/>
      <c r="FG98" s="51"/>
      <c r="FH98" s="51"/>
      <c r="FI98" s="51"/>
      <c r="FJ98" s="51"/>
      <c r="FK98" s="51"/>
      <c r="FL98" s="51"/>
      <c r="FM98" s="51"/>
      <c r="FN98" s="51"/>
      <c r="FO98" s="51"/>
      <c r="FP98" s="51"/>
      <c r="FQ98" s="51"/>
      <c r="FR98" s="51"/>
      <c r="FS98" s="51"/>
      <c r="FT98" s="51"/>
      <c r="FU98" s="51"/>
      <c r="FV98" s="51"/>
      <c r="FW98" s="51"/>
      <c r="FX98" s="51"/>
      <c r="FY98" s="51"/>
      <c r="FZ98" s="51"/>
      <c r="GA98" s="51"/>
      <c r="GB98" s="51"/>
      <c r="GC98" s="51"/>
      <c r="GD98" s="51"/>
      <c r="GE98" s="51"/>
      <c r="GF98" s="51"/>
      <c r="GG98" s="51"/>
      <c r="GH98" s="51"/>
      <c r="GI98" s="51"/>
      <c r="GJ98" s="51"/>
      <c r="GK98" s="51"/>
      <c r="GL98" s="51"/>
      <c r="GM98" s="51"/>
      <c r="GN98" s="51"/>
      <c r="GO98" s="51"/>
      <c r="GP98" s="51"/>
      <c r="GQ98" s="51"/>
      <c r="GR98" s="51"/>
      <c r="GS98" s="51"/>
      <c r="GT98" s="51"/>
      <c r="GU98" s="51"/>
      <c r="GV98" s="51"/>
      <c r="GW98" s="51"/>
      <c r="GX98" s="51"/>
      <c r="GY98" s="51"/>
      <c r="GZ98" s="51"/>
      <c r="HA98" s="51"/>
      <c r="HB98" s="51"/>
      <c r="HC98" s="51"/>
      <c r="HD98" s="51"/>
      <c r="HE98" s="51"/>
      <c r="HF98" s="51"/>
      <c r="HG98" s="51"/>
      <c r="HH98" s="51"/>
      <c r="HI98" s="51"/>
      <c r="HJ98" s="51"/>
      <c r="HK98" s="51"/>
      <c r="HL98" s="51"/>
      <c r="HM98" s="51"/>
      <c r="HN98" s="51"/>
      <c r="HO98" s="51"/>
    </row>
    <row r="99" spans="1:223" x14ac:dyDescent="0.3">
      <c r="A99" s="11" t="s">
        <v>232</v>
      </c>
      <c r="B99" s="11" t="s">
        <v>715</v>
      </c>
      <c r="C99" s="11" t="s">
        <v>741</v>
      </c>
      <c r="D99" s="11" t="s">
        <v>231</v>
      </c>
      <c r="E99" s="11" t="s">
        <v>1563</v>
      </c>
      <c r="F99" s="11" t="s">
        <v>710</v>
      </c>
      <c r="G99" s="11" t="s">
        <v>3058</v>
      </c>
      <c r="H99" s="11" t="s">
        <v>2791</v>
      </c>
      <c r="I99" s="11" t="s">
        <v>3046</v>
      </c>
      <c r="K99" s="11"/>
      <c r="L99" s="11"/>
      <c r="N99" s="50" t="s">
        <v>610</v>
      </c>
      <c r="O99" s="50" t="s">
        <v>610</v>
      </c>
      <c r="P99" s="50" t="s">
        <v>610</v>
      </c>
      <c r="Q99" s="50" t="s">
        <v>610</v>
      </c>
      <c r="R99" s="50" t="s">
        <v>610</v>
      </c>
      <c r="S99" s="50" t="s">
        <v>610</v>
      </c>
      <c r="T99" s="50" t="s">
        <v>610</v>
      </c>
      <c r="U99" s="50" t="s">
        <v>610</v>
      </c>
      <c r="V99" s="50" t="s">
        <v>610</v>
      </c>
      <c r="W99" s="50" t="s">
        <v>610</v>
      </c>
      <c r="X99" s="50" t="s">
        <v>610</v>
      </c>
      <c r="Y99" s="50" t="s">
        <v>610</v>
      </c>
      <c r="Z99" s="50" t="s">
        <v>610</v>
      </c>
      <c r="AA99" s="50" t="s">
        <v>610</v>
      </c>
      <c r="AB99" s="50" t="s">
        <v>610</v>
      </c>
      <c r="AC99" s="50" t="s">
        <v>610</v>
      </c>
      <c r="AD99" s="50" t="s">
        <v>610</v>
      </c>
      <c r="AE99" s="50" t="s">
        <v>610</v>
      </c>
      <c r="AF99" s="50" t="s">
        <v>610</v>
      </c>
      <c r="AG99" s="50" t="s">
        <v>610</v>
      </c>
      <c r="AH99" s="50" t="s">
        <v>610</v>
      </c>
      <c r="AI99" s="50" t="s">
        <v>610</v>
      </c>
      <c r="AJ99" s="50" t="s">
        <v>610</v>
      </c>
      <c r="AK99" s="50" t="s">
        <v>610</v>
      </c>
      <c r="AL99" s="50" t="s">
        <v>610</v>
      </c>
      <c r="AM99" s="50" t="s">
        <v>610</v>
      </c>
      <c r="AN99" s="50" t="s">
        <v>610</v>
      </c>
      <c r="AO99" s="50" t="s">
        <v>610</v>
      </c>
      <c r="AP99" s="50" t="s">
        <v>610</v>
      </c>
      <c r="AQ99" s="50" t="s">
        <v>610</v>
      </c>
      <c r="AR99" s="50" t="s">
        <v>610</v>
      </c>
      <c r="AS99" s="50" t="s">
        <v>610</v>
      </c>
      <c r="AT99" s="50" t="s">
        <v>610</v>
      </c>
      <c r="AU99" s="50" t="s">
        <v>610</v>
      </c>
      <c r="AV99" s="50" t="s">
        <v>610</v>
      </c>
      <c r="AW99" s="50" t="s">
        <v>610</v>
      </c>
      <c r="AX99" s="50" t="s">
        <v>610</v>
      </c>
      <c r="AY99" s="50" t="s">
        <v>610</v>
      </c>
      <c r="AZ99" s="50" t="s">
        <v>610</v>
      </c>
      <c r="BA99" s="50" t="s">
        <v>610</v>
      </c>
      <c r="BB99" s="50" t="s">
        <v>610</v>
      </c>
      <c r="BC99" s="50" t="s">
        <v>610</v>
      </c>
      <c r="BD99" s="50" t="s">
        <v>610</v>
      </c>
      <c r="BE99" s="50" t="s">
        <v>610</v>
      </c>
      <c r="BF99" s="50" t="s">
        <v>610</v>
      </c>
      <c r="BG99" s="50" t="s">
        <v>610</v>
      </c>
      <c r="BH99" s="50" t="s">
        <v>610</v>
      </c>
      <c r="BI99" s="50" t="s">
        <v>610</v>
      </c>
      <c r="BJ99" s="50" t="s">
        <v>610</v>
      </c>
      <c r="BK99" s="50" t="s">
        <v>610</v>
      </c>
      <c r="BL99" s="50" t="s">
        <v>610</v>
      </c>
      <c r="BM99" s="50" t="s">
        <v>610</v>
      </c>
      <c r="BN99" s="50" t="s">
        <v>610</v>
      </c>
      <c r="BO99" s="50" t="s">
        <v>610</v>
      </c>
      <c r="BP99" s="50" t="s">
        <v>610</v>
      </c>
      <c r="BQ99" s="50" t="s">
        <v>610</v>
      </c>
      <c r="BR99" s="50" t="s">
        <v>610</v>
      </c>
      <c r="BS99" s="50" t="s">
        <v>610</v>
      </c>
      <c r="BT99" s="50" t="s">
        <v>610</v>
      </c>
      <c r="BU99" s="50" t="s">
        <v>610</v>
      </c>
      <c r="BV99" s="50" t="s">
        <v>610</v>
      </c>
      <c r="BW99" s="50" t="s">
        <v>610</v>
      </c>
      <c r="BX99" s="50" t="s">
        <v>610</v>
      </c>
      <c r="BY99" s="50" t="s">
        <v>610</v>
      </c>
      <c r="BZ99" s="50" t="s">
        <v>610</v>
      </c>
      <c r="CA99" s="50" t="s">
        <v>610</v>
      </c>
      <c r="CB99" s="50" t="s">
        <v>610</v>
      </c>
      <c r="CC99" s="50" t="s">
        <v>610</v>
      </c>
      <c r="CD99" s="50" t="s">
        <v>610</v>
      </c>
      <c r="CE99" s="50" t="s">
        <v>610</v>
      </c>
      <c r="CF99" s="50" t="s">
        <v>610</v>
      </c>
      <c r="CG99" s="50" t="s">
        <v>610</v>
      </c>
      <c r="CH99" s="50" t="s">
        <v>610</v>
      </c>
      <c r="CI99" s="50" t="s">
        <v>610</v>
      </c>
      <c r="CJ99" s="50" t="s">
        <v>610</v>
      </c>
      <c r="CK99" s="50" t="s">
        <v>610</v>
      </c>
      <c r="CL99" s="50" t="s">
        <v>610</v>
      </c>
      <c r="CM99" s="50" t="s">
        <v>610</v>
      </c>
      <c r="CN99" s="50" t="s">
        <v>610</v>
      </c>
      <c r="CO99" s="50" t="s">
        <v>610</v>
      </c>
      <c r="CP99" s="50" t="s">
        <v>610</v>
      </c>
      <c r="CQ99" s="50" t="s">
        <v>610</v>
      </c>
      <c r="CR99" s="50" t="s">
        <v>610</v>
      </c>
      <c r="CS99" s="50" t="s">
        <v>610</v>
      </c>
      <c r="CT99" s="50" t="s">
        <v>610</v>
      </c>
      <c r="CU99" s="50" t="s">
        <v>610</v>
      </c>
      <c r="CV99" s="50" t="s">
        <v>610</v>
      </c>
      <c r="CW99" s="50" t="s">
        <v>610</v>
      </c>
      <c r="CX99" s="50" t="s">
        <v>610</v>
      </c>
      <c r="CY99" s="50" t="s">
        <v>610</v>
      </c>
      <c r="CZ99" s="50" t="s">
        <v>610</v>
      </c>
      <c r="DA99" s="50" t="s">
        <v>610</v>
      </c>
      <c r="DB99" s="50" t="s">
        <v>610</v>
      </c>
      <c r="DC99" s="50" t="s">
        <v>610</v>
      </c>
      <c r="DD99" s="50" t="s">
        <v>610</v>
      </c>
      <c r="DE99" s="50" t="s">
        <v>610</v>
      </c>
      <c r="DF99" s="50" t="s">
        <v>610</v>
      </c>
      <c r="DG99" s="50" t="s">
        <v>610</v>
      </c>
      <c r="DH99" s="50" t="s">
        <v>610</v>
      </c>
      <c r="DI99" s="50" t="s">
        <v>610</v>
      </c>
      <c r="DJ99" s="50" t="s">
        <v>610</v>
      </c>
      <c r="DK99" s="50" t="s">
        <v>610</v>
      </c>
      <c r="DL99" s="50" t="s">
        <v>610</v>
      </c>
      <c r="DM99" s="50" t="s">
        <v>610</v>
      </c>
      <c r="DN99" s="50" t="s">
        <v>610</v>
      </c>
      <c r="DO99" s="50" t="s">
        <v>610</v>
      </c>
      <c r="DP99" s="50" t="s">
        <v>610</v>
      </c>
      <c r="DQ99" s="50" t="s">
        <v>610</v>
      </c>
      <c r="DR99" s="50" t="s">
        <v>610</v>
      </c>
      <c r="DS99" s="50" t="s">
        <v>610</v>
      </c>
      <c r="DT99" s="50" t="s">
        <v>610</v>
      </c>
      <c r="DU99" s="50" t="s">
        <v>610</v>
      </c>
      <c r="DV99" s="50" t="s">
        <v>610</v>
      </c>
      <c r="DW99" s="50" t="s">
        <v>610</v>
      </c>
      <c r="DX99" s="50" t="s">
        <v>610</v>
      </c>
      <c r="DY99" s="50" t="s">
        <v>610</v>
      </c>
      <c r="DZ99" s="50" t="s">
        <v>610</v>
      </c>
      <c r="EA99" s="50" t="s">
        <v>610</v>
      </c>
      <c r="EB99" s="50" t="s">
        <v>610</v>
      </c>
      <c r="EC99" s="50" t="s">
        <v>610</v>
      </c>
      <c r="ED99" s="50" t="s">
        <v>610</v>
      </c>
      <c r="EE99" s="50" t="s">
        <v>610</v>
      </c>
      <c r="EF99" s="50" t="s">
        <v>610</v>
      </c>
      <c r="EG99" s="50" t="s">
        <v>610</v>
      </c>
      <c r="EH99" s="50" t="s">
        <v>610</v>
      </c>
      <c r="EI99" s="50" t="s">
        <v>610</v>
      </c>
      <c r="EJ99" s="50" t="s">
        <v>610</v>
      </c>
      <c r="EK99" s="50" t="s">
        <v>610</v>
      </c>
      <c r="EL99" s="50" t="s">
        <v>610</v>
      </c>
      <c r="EM99" s="50" t="s">
        <v>610</v>
      </c>
      <c r="EN99" s="50" t="s">
        <v>610</v>
      </c>
      <c r="EO99" s="50" t="s">
        <v>610</v>
      </c>
      <c r="EP99" s="50" t="s">
        <v>610</v>
      </c>
      <c r="EQ99" s="50" t="s">
        <v>610</v>
      </c>
      <c r="ER99" s="50" t="s">
        <v>610</v>
      </c>
      <c r="ES99" s="50" t="s">
        <v>610</v>
      </c>
      <c r="ET99" s="50" t="s">
        <v>610</v>
      </c>
      <c r="EU99" s="50" t="s">
        <v>610</v>
      </c>
      <c r="EV99" s="50" t="s">
        <v>610</v>
      </c>
      <c r="EW99" s="50" t="s">
        <v>610</v>
      </c>
      <c r="EX99" s="50" t="s">
        <v>610</v>
      </c>
      <c r="EY99" s="50" t="s">
        <v>610</v>
      </c>
      <c r="EZ99" s="50" t="s">
        <v>610</v>
      </c>
      <c r="FA99" s="50" t="s">
        <v>610</v>
      </c>
      <c r="FB99" s="50" t="s">
        <v>610</v>
      </c>
      <c r="FC99" s="50" t="s">
        <v>610</v>
      </c>
      <c r="FD99" s="50" t="s">
        <v>610</v>
      </c>
      <c r="FE99" s="50" t="s">
        <v>610</v>
      </c>
      <c r="FF99" s="50" t="s">
        <v>610</v>
      </c>
      <c r="FG99" s="50" t="s">
        <v>610</v>
      </c>
      <c r="FH99" s="50" t="s">
        <v>610</v>
      </c>
      <c r="FI99" s="50" t="s">
        <v>610</v>
      </c>
      <c r="FJ99" s="50" t="s">
        <v>610</v>
      </c>
      <c r="FK99" s="50" t="s">
        <v>610</v>
      </c>
      <c r="FL99" s="50" t="s">
        <v>610</v>
      </c>
      <c r="FM99" s="50" t="s">
        <v>610</v>
      </c>
      <c r="FN99" s="50" t="s">
        <v>610</v>
      </c>
      <c r="FO99" s="50" t="s">
        <v>610</v>
      </c>
      <c r="FP99" s="50" t="s">
        <v>610</v>
      </c>
      <c r="FQ99" s="50" t="s">
        <v>610</v>
      </c>
      <c r="FR99" s="50" t="s">
        <v>610</v>
      </c>
      <c r="FS99" s="50" t="s">
        <v>610</v>
      </c>
      <c r="FT99" s="50" t="s">
        <v>610</v>
      </c>
      <c r="FU99" s="50" t="s">
        <v>610</v>
      </c>
      <c r="FV99" s="50" t="s">
        <v>610</v>
      </c>
      <c r="FW99" s="50" t="s">
        <v>610</v>
      </c>
      <c r="FX99" s="50" t="s">
        <v>610</v>
      </c>
      <c r="FY99" s="50" t="s">
        <v>610</v>
      </c>
      <c r="FZ99" s="50" t="s">
        <v>610</v>
      </c>
      <c r="GA99" s="50" t="s">
        <v>610</v>
      </c>
      <c r="GB99" s="50" t="s">
        <v>610</v>
      </c>
      <c r="GC99" s="50" t="s">
        <v>610</v>
      </c>
      <c r="GD99" s="50" t="s">
        <v>610</v>
      </c>
      <c r="GE99" s="50" t="s">
        <v>610</v>
      </c>
      <c r="GF99" s="50" t="s">
        <v>610</v>
      </c>
      <c r="GG99" s="50" t="s">
        <v>610</v>
      </c>
      <c r="GH99" s="50" t="s">
        <v>610</v>
      </c>
      <c r="GI99" s="50" t="s">
        <v>610</v>
      </c>
      <c r="GJ99" s="50" t="s">
        <v>610</v>
      </c>
      <c r="GK99" s="50" t="s">
        <v>610</v>
      </c>
      <c r="GL99" s="50" t="s">
        <v>610</v>
      </c>
      <c r="GM99" s="50" t="s">
        <v>610</v>
      </c>
      <c r="GN99" s="50" t="s">
        <v>610</v>
      </c>
      <c r="GO99" s="50" t="s">
        <v>610</v>
      </c>
      <c r="GP99" s="50" t="s">
        <v>610</v>
      </c>
      <c r="GQ99" s="50" t="s">
        <v>610</v>
      </c>
      <c r="GR99" s="50" t="s">
        <v>610</v>
      </c>
      <c r="GS99" s="50" t="s">
        <v>610</v>
      </c>
      <c r="GT99" s="50" t="s">
        <v>610</v>
      </c>
      <c r="GU99" s="50" t="s">
        <v>610</v>
      </c>
      <c r="GV99" s="50" t="s">
        <v>610</v>
      </c>
      <c r="GW99" s="50" t="s">
        <v>610</v>
      </c>
      <c r="GX99" s="50" t="s">
        <v>610</v>
      </c>
      <c r="GY99" s="50" t="s">
        <v>610</v>
      </c>
      <c r="GZ99" s="50" t="s">
        <v>610</v>
      </c>
      <c r="HA99" s="50" t="s">
        <v>610</v>
      </c>
      <c r="HB99" s="50" t="s">
        <v>610</v>
      </c>
      <c r="HC99" s="50" t="s">
        <v>610</v>
      </c>
      <c r="HD99" s="50" t="s">
        <v>610</v>
      </c>
      <c r="HE99" s="50" t="s">
        <v>610</v>
      </c>
      <c r="HF99" s="50" t="s">
        <v>610</v>
      </c>
      <c r="HG99" s="50" t="s">
        <v>610</v>
      </c>
      <c r="HH99" s="50" t="s">
        <v>610</v>
      </c>
      <c r="HI99" s="50" t="s">
        <v>610</v>
      </c>
      <c r="HJ99" s="50" t="s">
        <v>610</v>
      </c>
      <c r="HK99" s="50" t="s">
        <v>610</v>
      </c>
      <c r="HL99" s="50" t="s">
        <v>610</v>
      </c>
      <c r="HM99" s="50" t="s">
        <v>610</v>
      </c>
      <c r="HN99" s="50" t="s">
        <v>610</v>
      </c>
      <c r="HO99" s="50" t="s">
        <v>610</v>
      </c>
    </row>
    <row r="100" spans="1:223" x14ac:dyDescent="0.3">
      <c r="A100" s="11" t="s">
        <v>232</v>
      </c>
      <c r="B100" s="11" t="s">
        <v>1846</v>
      </c>
      <c r="C100" s="11" t="s">
        <v>1847</v>
      </c>
      <c r="D100" s="11" t="s">
        <v>231</v>
      </c>
      <c r="E100" s="11" t="s">
        <v>1563</v>
      </c>
      <c r="F100" s="11" t="s">
        <v>1357</v>
      </c>
      <c r="G100" s="11" t="s">
        <v>1846</v>
      </c>
      <c r="H100" s="11" t="s">
        <v>2791</v>
      </c>
      <c r="I100" s="11" t="s">
        <v>3046</v>
      </c>
      <c r="J100" s="11"/>
      <c r="K100" s="11"/>
      <c r="L100" s="11"/>
      <c r="N100" s="51" t="s">
        <v>669</v>
      </c>
      <c r="O100" s="51" t="s">
        <v>669</v>
      </c>
      <c r="P100" s="51" t="s">
        <v>669</v>
      </c>
      <c r="Q100" s="51" t="s">
        <v>669</v>
      </c>
      <c r="R100" s="51" t="s">
        <v>669</v>
      </c>
      <c r="S100" s="51" t="s">
        <v>669</v>
      </c>
      <c r="T100" s="51" t="s">
        <v>669</v>
      </c>
      <c r="U100" s="51" t="s">
        <v>669</v>
      </c>
      <c r="V100" s="51" t="s">
        <v>669</v>
      </c>
      <c r="W100" s="51" t="s">
        <v>669</v>
      </c>
      <c r="X100" s="51" t="s">
        <v>669</v>
      </c>
      <c r="Y100" s="51" t="s">
        <v>669</v>
      </c>
      <c r="Z100" s="51" t="s">
        <v>669</v>
      </c>
      <c r="AA100" s="51" t="s">
        <v>669</v>
      </c>
      <c r="AB100" s="51" t="s">
        <v>669</v>
      </c>
      <c r="AC100" s="51" t="s">
        <v>669</v>
      </c>
      <c r="AD100" s="51" t="s">
        <v>669</v>
      </c>
      <c r="AE100" s="51" t="s">
        <v>669</v>
      </c>
      <c r="AF100" s="51" t="s">
        <v>669</v>
      </c>
      <c r="AG100" s="51" t="s">
        <v>669</v>
      </c>
      <c r="AH100" s="51" t="s">
        <v>669</v>
      </c>
      <c r="AI100" s="51" t="s">
        <v>669</v>
      </c>
      <c r="AJ100" s="51" t="s">
        <v>669</v>
      </c>
      <c r="AK100" s="51" t="s">
        <v>669</v>
      </c>
      <c r="AL100" s="51" t="s">
        <v>669</v>
      </c>
      <c r="AM100" s="51" t="s">
        <v>669</v>
      </c>
      <c r="AN100" s="51" t="s">
        <v>669</v>
      </c>
      <c r="AO100" s="51" t="s">
        <v>669</v>
      </c>
      <c r="AP100" s="51" t="s">
        <v>669</v>
      </c>
      <c r="AQ100" s="51" t="s">
        <v>669</v>
      </c>
      <c r="AR100" s="51" t="s">
        <v>669</v>
      </c>
      <c r="AS100" s="51" t="s">
        <v>669</v>
      </c>
      <c r="AT100" s="51" t="s">
        <v>669</v>
      </c>
      <c r="AU100" s="51" t="s">
        <v>669</v>
      </c>
      <c r="AV100" s="51" t="s">
        <v>669</v>
      </c>
      <c r="AW100" s="51" t="s">
        <v>669</v>
      </c>
      <c r="AX100" s="51" t="s">
        <v>669</v>
      </c>
      <c r="AY100" s="51" t="s">
        <v>669</v>
      </c>
      <c r="AZ100" s="51" t="s">
        <v>669</v>
      </c>
      <c r="BA100" s="51" t="s">
        <v>669</v>
      </c>
      <c r="BB100" s="51" t="s">
        <v>669</v>
      </c>
      <c r="BC100" s="51" t="s">
        <v>669</v>
      </c>
      <c r="BD100" s="51" t="s">
        <v>669</v>
      </c>
      <c r="BE100" s="51" t="s">
        <v>669</v>
      </c>
      <c r="BF100" s="51" t="s">
        <v>669</v>
      </c>
      <c r="BG100" s="51" t="s">
        <v>669</v>
      </c>
      <c r="BH100" s="51" t="s">
        <v>669</v>
      </c>
      <c r="BI100" s="51" t="s">
        <v>669</v>
      </c>
      <c r="BJ100" s="51" t="s">
        <v>669</v>
      </c>
      <c r="BK100" s="51" t="s">
        <v>669</v>
      </c>
      <c r="BL100" s="51" t="s">
        <v>669</v>
      </c>
      <c r="BM100" s="51" t="s">
        <v>669</v>
      </c>
      <c r="BN100" s="51" t="s">
        <v>669</v>
      </c>
      <c r="BO100" s="51" t="s">
        <v>669</v>
      </c>
      <c r="BP100" s="51" t="s">
        <v>669</v>
      </c>
      <c r="BQ100" s="51" t="s">
        <v>669</v>
      </c>
      <c r="BR100" s="51" t="s">
        <v>669</v>
      </c>
      <c r="BS100" s="51" t="s">
        <v>669</v>
      </c>
      <c r="BT100" s="51" t="s">
        <v>669</v>
      </c>
      <c r="BU100" s="51" t="s">
        <v>669</v>
      </c>
      <c r="BV100" s="51" t="s">
        <v>669</v>
      </c>
      <c r="BW100" s="51" t="s">
        <v>669</v>
      </c>
      <c r="BX100" s="51" t="s">
        <v>669</v>
      </c>
      <c r="BY100" s="51" t="s">
        <v>669</v>
      </c>
      <c r="BZ100" s="51" t="s">
        <v>669</v>
      </c>
      <c r="CA100" s="51" t="s">
        <v>669</v>
      </c>
      <c r="CB100" s="51" t="s">
        <v>669</v>
      </c>
      <c r="CC100" s="51" t="s">
        <v>669</v>
      </c>
      <c r="CD100" s="51" t="s">
        <v>669</v>
      </c>
      <c r="CE100" s="51" t="s">
        <v>669</v>
      </c>
      <c r="CF100" s="51" t="s">
        <v>669</v>
      </c>
      <c r="CG100" s="51" t="s">
        <v>669</v>
      </c>
      <c r="CH100" s="51" t="s">
        <v>669</v>
      </c>
      <c r="CI100" s="51" t="s">
        <v>669</v>
      </c>
      <c r="CJ100" s="51" t="s">
        <v>669</v>
      </c>
      <c r="CK100" s="51" t="s">
        <v>669</v>
      </c>
      <c r="CL100" s="51" t="s">
        <v>669</v>
      </c>
      <c r="CM100" s="51" t="s">
        <v>669</v>
      </c>
      <c r="CN100" s="51" t="s">
        <v>669</v>
      </c>
      <c r="CO100" s="51" t="s">
        <v>669</v>
      </c>
      <c r="CP100" s="51" t="s">
        <v>669</v>
      </c>
      <c r="CQ100" s="51" t="s">
        <v>669</v>
      </c>
      <c r="CR100" s="51" t="s">
        <v>669</v>
      </c>
      <c r="CS100" s="51" t="s">
        <v>669</v>
      </c>
      <c r="CT100" s="51" t="s">
        <v>669</v>
      </c>
      <c r="CU100" s="51" t="s">
        <v>669</v>
      </c>
      <c r="CV100" s="51" t="s">
        <v>669</v>
      </c>
      <c r="CW100" s="51" t="s">
        <v>669</v>
      </c>
      <c r="CX100" s="51" t="s">
        <v>669</v>
      </c>
      <c r="CY100" s="51" t="s">
        <v>669</v>
      </c>
      <c r="CZ100" s="51" t="s">
        <v>669</v>
      </c>
      <c r="DA100" s="51" t="s">
        <v>669</v>
      </c>
      <c r="DB100" s="51" t="s">
        <v>669</v>
      </c>
      <c r="DC100" s="51" t="s">
        <v>669</v>
      </c>
      <c r="DD100" s="51" t="s">
        <v>669</v>
      </c>
      <c r="DE100" s="51" t="s">
        <v>669</v>
      </c>
      <c r="DF100" s="51" t="s">
        <v>669</v>
      </c>
      <c r="DG100" s="51" t="s">
        <v>669</v>
      </c>
      <c r="DH100" s="51" t="s">
        <v>669</v>
      </c>
      <c r="DI100" s="51" t="s">
        <v>669</v>
      </c>
      <c r="DJ100" s="51" t="s">
        <v>669</v>
      </c>
      <c r="DK100" s="51" t="s">
        <v>669</v>
      </c>
      <c r="DL100" s="51" t="s">
        <v>669</v>
      </c>
      <c r="DM100" s="51" t="s">
        <v>669</v>
      </c>
      <c r="DN100" s="51" t="s">
        <v>669</v>
      </c>
      <c r="DO100" s="51" t="s">
        <v>669</v>
      </c>
      <c r="DP100" s="51" t="s">
        <v>669</v>
      </c>
      <c r="DQ100" s="51" t="s">
        <v>669</v>
      </c>
      <c r="DR100" s="51" t="s">
        <v>669</v>
      </c>
      <c r="DS100" s="51" t="s">
        <v>669</v>
      </c>
      <c r="DT100" s="51" t="s">
        <v>669</v>
      </c>
      <c r="DU100" s="51" t="s">
        <v>669</v>
      </c>
      <c r="DV100" s="51" t="s">
        <v>669</v>
      </c>
      <c r="DW100" s="51" t="s">
        <v>669</v>
      </c>
      <c r="DX100" s="51" t="s">
        <v>669</v>
      </c>
      <c r="DY100" s="51" t="s">
        <v>669</v>
      </c>
      <c r="DZ100" s="51" t="s">
        <v>669</v>
      </c>
      <c r="EA100" s="51" t="s">
        <v>669</v>
      </c>
      <c r="EB100" s="51" t="s">
        <v>669</v>
      </c>
      <c r="EC100" s="51" t="s">
        <v>669</v>
      </c>
      <c r="ED100" s="51" t="s">
        <v>669</v>
      </c>
      <c r="EE100" s="51" t="s">
        <v>669</v>
      </c>
      <c r="EF100" s="51" t="s">
        <v>669</v>
      </c>
      <c r="EG100" s="51" t="s">
        <v>669</v>
      </c>
      <c r="EH100" s="51" t="s">
        <v>669</v>
      </c>
      <c r="EI100" s="51" t="s">
        <v>669</v>
      </c>
      <c r="EJ100" s="51" t="s">
        <v>669</v>
      </c>
      <c r="EK100" s="51" t="s">
        <v>669</v>
      </c>
      <c r="EL100" s="51" t="s">
        <v>669</v>
      </c>
      <c r="EM100" s="51" t="s">
        <v>669</v>
      </c>
      <c r="EN100" s="51" t="s">
        <v>669</v>
      </c>
      <c r="EO100" s="51" t="s">
        <v>669</v>
      </c>
      <c r="EP100" s="51" t="s">
        <v>669</v>
      </c>
      <c r="EQ100" s="51" t="s">
        <v>669</v>
      </c>
      <c r="ER100" s="51" t="s">
        <v>669</v>
      </c>
      <c r="ES100" s="51" t="s">
        <v>669</v>
      </c>
      <c r="ET100" s="51" t="s">
        <v>669</v>
      </c>
      <c r="EU100" s="51" t="s">
        <v>669</v>
      </c>
      <c r="EV100" s="51" t="s">
        <v>669</v>
      </c>
      <c r="EW100" s="51" t="s">
        <v>669</v>
      </c>
      <c r="EX100" s="51" t="s">
        <v>669</v>
      </c>
      <c r="EY100" s="51" t="s">
        <v>669</v>
      </c>
      <c r="EZ100" s="51" t="s">
        <v>669</v>
      </c>
      <c r="FA100" s="51" t="s">
        <v>669</v>
      </c>
      <c r="FB100" s="51" t="s">
        <v>669</v>
      </c>
      <c r="FC100" s="51" t="s">
        <v>669</v>
      </c>
      <c r="FD100" s="51" t="s">
        <v>669</v>
      </c>
      <c r="FE100" s="51" t="s">
        <v>669</v>
      </c>
      <c r="FF100" s="51" t="s">
        <v>669</v>
      </c>
      <c r="FG100" s="51" t="s">
        <v>669</v>
      </c>
      <c r="FH100" s="51" t="s">
        <v>669</v>
      </c>
      <c r="FI100" s="51" t="s">
        <v>669</v>
      </c>
      <c r="FJ100" s="51" t="s">
        <v>669</v>
      </c>
      <c r="FK100" s="51" t="s">
        <v>669</v>
      </c>
      <c r="FL100" s="51" t="s">
        <v>669</v>
      </c>
      <c r="FM100" s="51" t="s">
        <v>669</v>
      </c>
      <c r="FN100" s="51" t="s">
        <v>669</v>
      </c>
      <c r="FO100" s="51" t="s">
        <v>669</v>
      </c>
      <c r="FP100" s="51" t="s">
        <v>669</v>
      </c>
      <c r="FQ100" s="51" t="s">
        <v>669</v>
      </c>
      <c r="FR100" s="51" t="s">
        <v>669</v>
      </c>
      <c r="FS100" s="51" t="s">
        <v>669</v>
      </c>
      <c r="FT100" s="51" t="s">
        <v>669</v>
      </c>
      <c r="FU100" s="51" t="s">
        <v>669</v>
      </c>
      <c r="FV100" s="51" t="s">
        <v>669</v>
      </c>
      <c r="FW100" s="51" t="s">
        <v>669</v>
      </c>
      <c r="FX100" s="51" t="s">
        <v>669</v>
      </c>
      <c r="FY100" s="51" t="s">
        <v>669</v>
      </c>
      <c r="FZ100" s="51" t="s">
        <v>669</v>
      </c>
      <c r="GA100" s="51" t="s">
        <v>669</v>
      </c>
      <c r="GB100" s="51" t="s">
        <v>669</v>
      </c>
      <c r="GC100" s="51" t="s">
        <v>669</v>
      </c>
      <c r="GD100" s="51" t="s">
        <v>669</v>
      </c>
      <c r="GE100" s="51" t="s">
        <v>669</v>
      </c>
      <c r="GF100" s="51" t="s">
        <v>669</v>
      </c>
      <c r="GG100" s="51" t="s">
        <v>669</v>
      </c>
      <c r="GH100" s="51" t="s">
        <v>669</v>
      </c>
      <c r="GI100" s="51" t="s">
        <v>669</v>
      </c>
      <c r="GJ100" s="51" t="s">
        <v>669</v>
      </c>
      <c r="GK100" s="51" t="s">
        <v>669</v>
      </c>
      <c r="GL100" s="51" t="s">
        <v>669</v>
      </c>
      <c r="GM100" s="51" t="s">
        <v>669</v>
      </c>
      <c r="GN100" s="51" t="s">
        <v>669</v>
      </c>
      <c r="GO100" s="51" t="s">
        <v>669</v>
      </c>
      <c r="GP100" s="51" t="s">
        <v>669</v>
      </c>
      <c r="GQ100" s="51" t="s">
        <v>669</v>
      </c>
      <c r="GR100" s="51" t="s">
        <v>669</v>
      </c>
      <c r="GS100" s="51" t="s">
        <v>669</v>
      </c>
      <c r="GT100" s="51" t="s">
        <v>669</v>
      </c>
      <c r="GU100" s="51" t="s">
        <v>669</v>
      </c>
      <c r="GV100" s="51" t="s">
        <v>669</v>
      </c>
      <c r="GW100" s="51" t="s">
        <v>669</v>
      </c>
      <c r="GX100" s="51" t="s">
        <v>669</v>
      </c>
      <c r="GY100" s="51" t="s">
        <v>669</v>
      </c>
      <c r="GZ100" s="51" t="s">
        <v>669</v>
      </c>
      <c r="HA100" s="51" t="s">
        <v>669</v>
      </c>
      <c r="HB100" s="51" t="s">
        <v>669</v>
      </c>
      <c r="HC100" s="51" t="s">
        <v>669</v>
      </c>
      <c r="HD100" s="51" t="s">
        <v>669</v>
      </c>
      <c r="HE100" s="51" t="s">
        <v>669</v>
      </c>
      <c r="HF100" s="51" t="s">
        <v>669</v>
      </c>
      <c r="HG100" s="51" t="s">
        <v>669</v>
      </c>
      <c r="HH100" s="51" t="s">
        <v>669</v>
      </c>
      <c r="HI100" s="51" t="s">
        <v>669</v>
      </c>
      <c r="HJ100" s="51" t="s">
        <v>669</v>
      </c>
      <c r="HK100" s="51" t="s">
        <v>669</v>
      </c>
      <c r="HL100" s="51" t="s">
        <v>669</v>
      </c>
      <c r="HM100" s="51" t="s">
        <v>669</v>
      </c>
      <c r="HN100" s="51" t="s">
        <v>669</v>
      </c>
      <c r="HO100" s="51" t="s">
        <v>669</v>
      </c>
    </row>
    <row r="101" spans="1:223" x14ac:dyDescent="0.3">
      <c r="A101" s="11" t="s">
        <v>232</v>
      </c>
      <c r="B101" s="11" t="s">
        <v>3059</v>
      </c>
      <c r="C101" s="11" t="s">
        <v>3060</v>
      </c>
      <c r="D101" s="11" t="s">
        <v>231</v>
      </c>
      <c r="E101" s="11" t="s">
        <v>1563</v>
      </c>
      <c r="F101" s="11" t="s">
        <v>1356</v>
      </c>
      <c r="G101" s="11" t="s">
        <v>1703</v>
      </c>
      <c r="H101" s="11" t="s">
        <v>2791</v>
      </c>
      <c r="I101" s="11" t="s">
        <v>3046</v>
      </c>
      <c r="J101" s="11"/>
      <c r="K101" s="11"/>
      <c r="L101" s="11"/>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c r="BD101" s="50"/>
      <c r="BE101" s="50"/>
      <c r="BF101" s="50"/>
      <c r="BG101" s="50"/>
      <c r="BH101" s="50"/>
      <c r="BI101" s="50"/>
      <c r="BJ101" s="50"/>
      <c r="BK101" s="50"/>
      <c r="BL101" s="50"/>
      <c r="BM101" s="50"/>
      <c r="BN101" s="50"/>
      <c r="BO101" s="50"/>
      <c r="BP101" s="50"/>
      <c r="BQ101" s="50"/>
      <c r="BR101" s="50"/>
      <c r="BS101" s="50"/>
      <c r="BT101" s="50"/>
      <c r="BU101" s="50"/>
      <c r="BV101" s="50"/>
      <c r="BW101" s="50"/>
      <c r="BX101" s="50"/>
      <c r="BY101" s="50"/>
      <c r="BZ101" s="50"/>
      <c r="CA101" s="50"/>
      <c r="CB101" s="50"/>
      <c r="CC101" s="50"/>
      <c r="CD101" s="50"/>
      <c r="CE101" s="50"/>
      <c r="CF101" s="50"/>
      <c r="CG101" s="50"/>
      <c r="CH101" s="50"/>
      <c r="CI101" s="50"/>
      <c r="CJ101" s="50"/>
      <c r="CK101" s="50"/>
      <c r="CL101" s="50"/>
      <c r="CM101" s="50"/>
      <c r="CN101" s="50"/>
      <c r="CO101" s="50"/>
      <c r="CP101" s="50"/>
      <c r="CQ101" s="50"/>
      <c r="CR101" s="50"/>
      <c r="CS101" s="50"/>
      <c r="CT101" s="50"/>
      <c r="CU101" s="50"/>
      <c r="CV101" s="50"/>
      <c r="CW101" s="50"/>
      <c r="CX101" s="50"/>
      <c r="CY101" s="50"/>
      <c r="CZ101" s="50"/>
      <c r="DA101" s="50"/>
      <c r="DB101" s="50"/>
      <c r="DC101" s="50"/>
      <c r="DD101" s="50"/>
      <c r="DE101" s="50"/>
      <c r="DF101" s="50"/>
      <c r="DG101" s="50"/>
      <c r="DH101" s="50"/>
      <c r="DI101" s="50"/>
      <c r="DJ101" s="50"/>
      <c r="DK101" s="50"/>
      <c r="DL101" s="50"/>
      <c r="DM101" s="50"/>
      <c r="DN101" s="50"/>
      <c r="DO101" s="50"/>
      <c r="DP101" s="50"/>
      <c r="DQ101" s="50"/>
      <c r="DR101" s="50"/>
      <c r="DS101" s="50"/>
      <c r="DT101" s="50"/>
      <c r="DU101" s="50"/>
      <c r="DV101" s="50"/>
      <c r="DW101" s="50"/>
      <c r="DX101" s="50"/>
      <c r="DY101" s="50"/>
      <c r="DZ101" s="50"/>
      <c r="EA101" s="50"/>
      <c r="EB101" s="50"/>
      <c r="EC101" s="50"/>
      <c r="ED101" s="50"/>
      <c r="EE101" s="50"/>
      <c r="EF101" s="50"/>
      <c r="EG101" s="50"/>
      <c r="EH101" s="50"/>
      <c r="EI101" s="50"/>
      <c r="EJ101" s="50"/>
      <c r="EK101" s="50"/>
      <c r="EL101" s="50"/>
      <c r="EM101" s="50"/>
      <c r="EN101" s="50"/>
      <c r="EO101" s="50"/>
      <c r="EP101" s="50"/>
      <c r="EQ101" s="50"/>
      <c r="ER101" s="50"/>
      <c r="ES101" s="50"/>
      <c r="ET101" s="50"/>
      <c r="EU101" s="50"/>
      <c r="EV101" s="50"/>
      <c r="EW101" s="50"/>
      <c r="EX101" s="50"/>
      <c r="EY101" s="50"/>
      <c r="EZ101" s="50"/>
      <c r="FA101" s="50"/>
      <c r="FB101" s="50"/>
      <c r="FC101" s="50"/>
      <c r="FD101" s="50"/>
      <c r="FE101" s="50"/>
      <c r="FF101" s="50"/>
      <c r="FG101" s="50"/>
      <c r="FH101" s="50"/>
      <c r="FI101" s="50"/>
      <c r="FJ101" s="50"/>
      <c r="FK101" s="50"/>
      <c r="FL101" s="50"/>
      <c r="FM101" s="50"/>
      <c r="FN101" s="50"/>
      <c r="FO101" s="50"/>
      <c r="FP101" s="50"/>
      <c r="FQ101" s="50"/>
      <c r="FR101" s="50"/>
      <c r="FS101" s="50"/>
      <c r="FT101" s="50"/>
      <c r="FU101" s="50"/>
      <c r="FV101" s="50"/>
      <c r="FW101" s="50"/>
      <c r="FX101" s="50"/>
      <c r="FY101" s="50"/>
      <c r="FZ101" s="50"/>
      <c r="GA101" s="50"/>
      <c r="GB101" s="50"/>
      <c r="GC101" s="50"/>
      <c r="GD101" s="50"/>
      <c r="GE101" s="50"/>
      <c r="GF101" s="50"/>
      <c r="GG101" s="50"/>
      <c r="GH101" s="50"/>
      <c r="GI101" s="50"/>
      <c r="GJ101" s="50"/>
      <c r="GK101" s="50"/>
      <c r="GL101" s="50"/>
      <c r="GM101" s="50"/>
      <c r="GN101" s="50"/>
      <c r="GO101" s="50"/>
      <c r="GP101" s="50"/>
      <c r="GQ101" s="50"/>
      <c r="GR101" s="50"/>
      <c r="GS101" s="50"/>
      <c r="GT101" s="50"/>
      <c r="GU101" s="50"/>
      <c r="GV101" s="50"/>
      <c r="GW101" s="50"/>
      <c r="GX101" s="50"/>
      <c r="GY101" s="50"/>
      <c r="GZ101" s="50"/>
      <c r="HA101" s="50"/>
      <c r="HB101" s="50"/>
      <c r="HC101" s="50"/>
      <c r="HD101" s="50"/>
      <c r="HE101" s="50"/>
      <c r="HF101" s="50"/>
      <c r="HG101" s="50"/>
      <c r="HH101" s="50"/>
      <c r="HI101" s="50"/>
      <c r="HJ101" s="50"/>
      <c r="HK101" s="50"/>
      <c r="HL101" s="50"/>
      <c r="HM101" s="50"/>
      <c r="HN101" s="50"/>
      <c r="HO101" s="50"/>
    </row>
    <row r="102" spans="1:223" x14ac:dyDescent="0.3">
      <c r="A102" s="11" t="s">
        <v>234</v>
      </c>
      <c r="B102" s="11" t="s">
        <v>1490</v>
      </c>
      <c r="C102" s="11" t="s">
        <v>2708</v>
      </c>
      <c r="D102" s="11" t="s">
        <v>233</v>
      </c>
      <c r="E102" s="11" t="s">
        <v>1563</v>
      </c>
      <c r="F102" s="11" t="s">
        <v>751</v>
      </c>
      <c r="G102" s="11" t="s">
        <v>751</v>
      </c>
      <c r="H102" s="11" t="s">
        <v>2790</v>
      </c>
      <c r="I102" s="11" t="s">
        <v>3046</v>
      </c>
      <c r="J102" s="48"/>
      <c r="K102" s="11"/>
      <c r="L102" s="11"/>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c r="BD102" s="50"/>
      <c r="BE102" s="50"/>
      <c r="BF102" s="50"/>
      <c r="BG102" s="50"/>
      <c r="BH102" s="50"/>
      <c r="BI102" s="50"/>
      <c r="BJ102" s="50"/>
      <c r="BK102" s="50"/>
      <c r="BL102" s="50"/>
      <c r="BM102" s="50"/>
      <c r="BN102" s="50"/>
      <c r="BO102" s="50"/>
      <c r="BP102" s="50"/>
      <c r="BQ102" s="50"/>
      <c r="BR102" s="50"/>
      <c r="BS102" s="50"/>
      <c r="BT102" s="50"/>
      <c r="BU102" s="50"/>
      <c r="BV102" s="50"/>
      <c r="BW102" s="50"/>
      <c r="BX102" s="50"/>
      <c r="BY102" s="50"/>
      <c r="BZ102" s="50"/>
      <c r="CA102" s="50"/>
      <c r="CB102" s="50"/>
      <c r="CC102" s="50"/>
      <c r="CD102" s="50"/>
      <c r="CE102" s="50"/>
      <c r="CF102" s="50"/>
      <c r="CG102" s="50"/>
      <c r="CH102" s="50"/>
      <c r="CI102" s="50"/>
      <c r="CJ102" s="50"/>
      <c r="CK102" s="50"/>
      <c r="CL102" s="50"/>
      <c r="CM102" s="50"/>
      <c r="CN102" s="50"/>
      <c r="CO102" s="50"/>
      <c r="CP102" s="50"/>
      <c r="CQ102" s="50"/>
      <c r="CR102" s="50"/>
      <c r="CS102" s="50"/>
      <c r="CT102" s="50"/>
      <c r="CU102" s="50"/>
      <c r="CV102" s="50"/>
      <c r="CW102" s="50"/>
      <c r="CX102" s="50"/>
      <c r="CY102" s="50"/>
      <c r="CZ102" s="50"/>
      <c r="DA102" s="50"/>
      <c r="DB102" s="50"/>
      <c r="DC102" s="50"/>
      <c r="DD102" s="50"/>
      <c r="DE102" s="50"/>
      <c r="DF102" s="50"/>
      <c r="DG102" s="50"/>
      <c r="DH102" s="50"/>
      <c r="DI102" s="50"/>
      <c r="DJ102" s="50"/>
      <c r="DK102" s="50"/>
      <c r="DL102" s="50"/>
      <c r="DM102" s="50"/>
      <c r="DN102" s="50"/>
      <c r="DO102" s="50"/>
      <c r="DP102" s="50"/>
      <c r="DQ102" s="50"/>
      <c r="DR102" s="50"/>
      <c r="DS102" s="50"/>
      <c r="DT102" s="50"/>
      <c r="DU102" s="50"/>
      <c r="DV102" s="50"/>
      <c r="DW102" s="50"/>
      <c r="DX102" s="50"/>
      <c r="DY102" s="50"/>
      <c r="DZ102" s="50"/>
      <c r="EA102" s="50"/>
      <c r="EB102" s="50"/>
      <c r="EC102" s="50"/>
      <c r="ED102" s="50"/>
      <c r="EE102" s="50"/>
      <c r="EF102" s="50"/>
      <c r="EG102" s="50"/>
      <c r="EH102" s="50"/>
      <c r="EI102" s="50"/>
      <c r="EJ102" s="50"/>
      <c r="EK102" s="50"/>
      <c r="EL102" s="50"/>
      <c r="EM102" s="50"/>
      <c r="EN102" s="50"/>
      <c r="EO102" s="50"/>
      <c r="EP102" s="50"/>
      <c r="EQ102" s="50"/>
      <c r="ER102" s="50"/>
      <c r="ES102" s="50"/>
      <c r="ET102" s="50"/>
      <c r="EU102" s="50"/>
      <c r="EV102" s="50"/>
      <c r="EW102" s="50"/>
      <c r="EX102" s="50"/>
      <c r="EY102" s="50"/>
      <c r="EZ102" s="50"/>
      <c r="FA102" s="50"/>
      <c r="FB102" s="50"/>
      <c r="FC102" s="50"/>
      <c r="FD102" s="50"/>
      <c r="FE102" s="50"/>
      <c r="FF102" s="50"/>
      <c r="FG102" s="50"/>
      <c r="FH102" s="50"/>
      <c r="FI102" s="50"/>
      <c r="FJ102" s="50"/>
      <c r="FK102" s="50"/>
      <c r="FL102" s="50"/>
      <c r="FM102" s="50"/>
      <c r="FN102" s="50"/>
      <c r="FO102" s="50"/>
      <c r="FP102" s="50"/>
      <c r="FQ102" s="50"/>
      <c r="FR102" s="50"/>
      <c r="FS102" s="50"/>
      <c r="FT102" s="50"/>
      <c r="FU102" s="50"/>
      <c r="FV102" s="50"/>
      <c r="FW102" s="50"/>
      <c r="FX102" s="50"/>
      <c r="FY102" s="50"/>
      <c r="FZ102" s="50"/>
      <c r="GA102" s="50"/>
      <c r="GB102" s="50"/>
      <c r="GC102" s="50"/>
      <c r="GD102" s="50"/>
      <c r="GE102" s="50"/>
      <c r="GF102" s="50"/>
      <c r="GG102" s="50"/>
      <c r="GH102" s="50"/>
      <c r="GI102" s="50"/>
      <c r="GJ102" s="50"/>
      <c r="GK102" s="50"/>
      <c r="GL102" s="50"/>
      <c r="GM102" s="50"/>
      <c r="GN102" s="50"/>
      <c r="GO102" s="50"/>
      <c r="GP102" s="50"/>
      <c r="GQ102" s="50"/>
      <c r="GR102" s="50"/>
      <c r="GS102" s="50"/>
      <c r="GT102" s="50"/>
      <c r="GU102" s="50"/>
      <c r="GV102" s="50"/>
      <c r="GW102" s="50"/>
      <c r="GX102" s="50"/>
      <c r="GY102" s="50"/>
      <c r="GZ102" s="50"/>
      <c r="HA102" s="50"/>
      <c r="HB102" s="50"/>
      <c r="HC102" s="50"/>
      <c r="HD102" s="50"/>
      <c r="HE102" s="50"/>
      <c r="HF102" s="50"/>
      <c r="HG102" s="50"/>
      <c r="HH102" s="50"/>
      <c r="HI102" s="50"/>
      <c r="HJ102" s="50"/>
      <c r="HK102" s="50"/>
      <c r="HL102" s="50"/>
      <c r="HM102" s="50"/>
      <c r="HN102" s="50"/>
      <c r="HO102" s="50"/>
    </row>
    <row r="103" spans="1:223" x14ac:dyDescent="0.3">
      <c r="A103" s="11" t="s">
        <v>234</v>
      </c>
      <c r="B103" s="11" t="s">
        <v>836</v>
      </c>
      <c r="C103" s="11" t="s">
        <v>734</v>
      </c>
      <c r="D103" s="11" t="s">
        <v>233</v>
      </c>
      <c r="E103" s="11" t="s">
        <v>1563</v>
      </c>
      <c r="F103" s="11" t="s">
        <v>710</v>
      </c>
      <c r="G103" s="11" t="s">
        <v>1848</v>
      </c>
      <c r="H103" s="11" t="s">
        <v>2791</v>
      </c>
      <c r="I103" s="11" t="s">
        <v>3046</v>
      </c>
      <c r="J103" s="11"/>
      <c r="K103" s="11"/>
      <c r="L103" s="11"/>
      <c r="N103" s="54" t="s">
        <v>692</v>
      </c>
      <c r="O103" s="54" t="s">
        <v>692</v>
      </c>
      <c r="P103" s="54" t="s">
        <v>692</v>
      </c>
      <c r="Q103" s="54" t="s">
        <v>692</v>
      </c>
      <c r="R103" s="54" t="s">
        <v>692</v>
      </c>
      <c r="S103" s="54" t="s">
        <v>692</v>
      </c>
      <c r="T103" s="54" t="s">
        <v>692</v>
      </c>
      <c r="U103" s="54" t="s">
        <v>692</v>
      </c>
      <c r="V103" s="54" t="s">
        <v>692</v>
      </c>
      <c r="W103" s="54" t="s">
        <v>692</v>
      </c>
      <c r="X103" s="54" t="s">
        <v>692</v>
      </c>
      <c r="Y103" s="54" t="s">
        <v>692</v>
      </c>
      <c r="Z103" s="54" t="s">
        <v>692</v>
      </c>
      <c r="AA103" s="54" t="s">
        <v>692</v>
      </c>
      <c r="AB103" s="54" t="s">
        <v>692</v>
      </c>
      <c r="AC103" s="54" t="s">
        <v>692</v>
      </c>
      <c r="AD103" s="54" t="s">
        <v>692</v>
      </c>
      <c r="AE103" s="54" t="s">
        <v>692</v>
      </c>
      <c r="AF103" s="54" t="s">
        <v>692</v>
      </c>
      <c r="AG103" s="54" t="s">
        <v>692</v>
      </c>
      <c r="AH103" s="54" t="s">
        <v>692</v>
      </c>
      <c r="AI103" s="54" t="s">
        <v>692</v>
      </c>
      <c r="AJ103" s="54" t="s">
        <v>692</v>
      </c>
      <c r="AK103" s="54" t="s">
        <v>692</v>
      </c>
      <c r="AL103" s="54" t="s">
        <v>692</v>
      </c>
      <c r="AM103" s="54" t="s">
        <v>692</v>
      </c>
      <c r="AN103" s="54" t="s">
        <v>692</v>
      </c>
      <c r="AO103" s="54" t="s">
        <v>692</v>
      </c>
      <c r="AP103" s="54" t="s">
        <v>692</v>
      </c>
      <c r="AQ103" s="54" t="s">
        <v>692</v>
      </c>
      <c r="AR103" s="54" t="s">
        <v>692</v>
      </c>
      <c r="AS103" s="54" t="s">
        <v>692</v>
      </c>
      <c r="AT103" s="54" t="s">
        <v>692</v>
      </c>
      <c r="AU103" s="54" t="s">
        <v>692</v>
      </c>
      <c r="AV103" s="54" t="s">
        <v>692</v>
      </c>
      <c r="AW103" s="54" t="s">
        <v>692</v>
      </c>
      <c r="AX103" s="54" t="s">
        <v>692</v>
      </c>
      <c r="AY103" s="54" t="s">
        <v>692</v>
      </c>
      <c r="AZ103" s="54" t="s">
        <v>692</v>
      </c>
      <c r="BA103" s="54" t="s">
        <v>692</v>
      </c>
      <c r="BB103" s="54" t="s">
        <v>692</v>
      </c>
      <c r="BC103" s="54" t="s">
        <v>692</v>
      </c>
      <c r="BD103" s="54" t="s">
        <v>692</v>
      </c>
      <c r="BE103" s="54" t="s">
        <v>692</v>
      </c>
      <c r="BF103" s="54" t="s">
        <v>692</v>
      </c>
      <c r="BG103" s="54" t="s">
        <v>692</v>
      </c>
      <c r="BH103" s="54" t="s">
        <v>692</v>
      </c>
      <c r="BI103" s="54" t="s">
        <v>692</v>
      </c>
      <c r="BJ103" s="54" t="s">
        <v>692</v>
      </c>
      <c r="BK103" s="54" t="s">
        <v>692</v>
      </c>
      <c r="BL103" s="54" t="s">
        <v>692</v>
      </c>
      <c r="BM103" s="54" t="s">
        <v>692</v>
      </c>
      <c r="BN103" s="54" t="s">
        <v>692</v>
      </c>
      <c r="BO103" s="54" t="s">
        <v>692</v>
      </c>
      <c r="BP103" s="54" t="s">
        <v>692</v>
      </c>
      <c r="BQ103" s="54" t="s">
        <v>692</v>
      </c>
      <c r="BR103" s="54" t="s">
        <v>692</v>
      </c>
      <c r="BS103" s="54" t="s">
        <v>692</v>
      </c>
      <c r="BT103" s="54" t="s">
        <v>692</v>
      </c>
      <c r="BU103" s="54" t="s">
        <v>692</v>
      </c>
      <c r="BV103" s="54" t="s">
        <v>692</v>
      </c>
      <c r="BW103" s="54" t="s">
        <v>692</v>
      </c>
      <c r="BX103" s="54" t="s">
        <v>692</v>
      </c>
      <c r="BY103" s="54" t="s">
        <v>692</v>
      </c>
      <c r="BZ103" s="54" t="s">
        <v>692</v>
      </c>
      <c r="CA103" s="54" t="s">
        <v>692</v>
      </c>
      <c r="CB103" s="54" t="s">
        <v>692</v>
      </c>
      <c r="CC103" s="54" t="s">
        <v>692</v>
      </c>
      <c r="CD103" s="54" t="s">
        <v>692</v>
      </c>
      <c r="CE103" s="54" t="s">
        <v>692</v>
      </c>
      <c r="CF103" s="54" t="s">
        <v>692</v>
      </c>
      <c r="CG103" s="54" t="s">
        <v>692</v>
      </c>
      <c r="CH103" s="54" t="s">
        <v>692</v>
      </c>
      <c r="CI103" s="54" t="s">
        <v>692</v>
      </c>
      <c r="CJ103" s="54" t="s">
        <v>692</v>
      </c>
      <c r="CK103" s="54" t="s">
        <v>692</v>
      </c>
      <c r="CL103" s="54" t="s">
        <v>692</v>
      </c>
      <c r="CM103" s="54" t="s">
        <v>692</v>
      </c>
      <c r="CN103" s="54" t="s">
        <v>692</v>
      </c>
      <c r="CO103" s="54" t="s">
        <v>692</v>
      </c>
      <c r="CP103" s="54" t="s">
        <v>692</v>
      </c>
      <c r="CQ103" s="54" t="s">
        <v>692</v>
      </c>
      <c r="CR103" s="54" t="s">
        <v>692</v>
      </c>
      <c r="CS103" s="54" t="s">
        <v>692</v>
      </c>
      <c r="CT103" s="54" t="s">
        <v>692</v>
      </c>
      <c r="CU103" s="54" t="s">
        <v>692</v>
      </c>
      <c r="CV103" s="54" t="s">
        <v>692</v>
      </c>
      <c r="CW103" s="54" t="s">
        <v>692</v>
      </c>
      <c r="CX103" s="54" t="s">
        <v>692</v>
      </c>
      <c r="CY103" s="54" t="s">
        <v>692</v>
      </c>
      <c r="CZ103" s="54" t="s">
        <v>692</v>
      </c>
      <c r="DA103" s="54" t="s">
        <v>692</v>
      </c>
      <c r="DB103" s="54" t="s">
        <v>692</v>
      </c>
      <c r="DC103" s="54" t="s">
        <v>692</v>
      </c>
      <c r="DD103" s="54" t="s">
        <v>692</v>
      </c>
      <c r="DE103" s="54" t="s">
        <v>692</v>
      </c>
      <c r="DF103" s="54" t="s">
        <v>692</v>
      </c>
      <c r="DG103" s="54" t="s">
        <v>692</v>
      </c>
      <c r="DH103" s="54" t="s">
        <v>692</v>
      </c>
      <c r="DI103" s="54" t="s">
        <v>692</v>
      </c>
      <c r="DJ103" s="54" t="s">
        <v>692</v>
      </c>
      <c r="DK103" s="54" t="s">
        <v>692</v>
      </c>
      <c r="DL103" s="54" t="s">
        <v>692</v>
      </c>
      <c r="DM103" s="54" t="s">
        <v>692</v>
      </c>
      <c r="DN103" s="54" t="s">
        <v>692</v>
      </c>
      <c r="DO103" s="54" t="s">
        <v>692</v>
      </c>
      <c r="DP103" s="54" t="s">
        <v>692</v>
      </c>
      <c r="DQ103" s="54" t="s">
        <v>692</v>
      </c>
      <c r="DR103" s="54" t="s">
        <v>692</v>
      </c>
      <c r="DS103" s="54" t="s">
        <v>692</v>
      </c>
      <c r="DT103" s="54" t="s">
        <v>692</v>
      </c>
      <c r="DU103" s="54" t="s">
        <v>692</v>
      </c>
      <c r="DV103" s="54" t="s">
        <v>692</v>
      </c>
      <c r="DW103" s="54" t="s">
        <v>692</v>
      </c>
      <c r="DX103" s="54" t="s">
        <v>692</v>
      </c>
      <c r="DY103" s="54" t="s">
        <v>692</v>
      </c>
      <c r="DZ103" s="54" t="s">
        <v>692</v>
      </c>
      <c r="EA103" s="54" t="s">
        <v>692</v>
      </c>
      <c r="EB103" s="54" t="s">
        <v>692</v>
      </c>
      <c r="EC103" s="54" t="s">
        <v>692</v>
      </c>
      <c r="ED103" s="54" t="s">
        <v>692</v>
      </c>
      <c r="EE103" s="54" t="s">
        <v>692</v>
      </c>
      <c r="EF103" s="54" t="s">
        <v>692</v>
      </c>
      <c r="EG103" s="54" t="s">
        <v>692</v>
      </c>
      <c r="EH103" s="54" t="s">
        <v>692</v>
      </c>
      <c r="EI103" s="54" t="s">
        <v>692</v>
      </c>
      <c r="EJ103" s="54" t="s">
        <v>692</v>
      </c>
      <c r="EK103" s="54" t="s">
        <v>692</v>
      </c>
      <c r="EL103" s="54" t="s">
        <v>692</v>
      </c>
      <c r="EM103" s="54" t="s">
        <v>692</v>
      </c>
      <c r="EN103" s="54" t="s">
        <v>692</v>
      </c>
      <c r="EO103" s="54" t="s">
        <v>692</v>
      </c>
      <c r="EP103" s="54" t="s">
        <v>692</v>
      </c>
      <c r="EQ103" s="54" t="s">
        <v>692</v>
      </c>
      <c r="ER103" s="54" t="s">
        <v>692</v>
      </c>
      <c r="ES103" s="54" t="s">
        <v>692</v>
      </c>
      <c r="ET103" s="54" t="s">
        <v>692</v>
      </c>
      <c r="EU103" s="54" t="s">
        <v>692</v>
      </c>
      <c r="EV103" s="54" t="s">
        <v>692</v>
      </c>
      <c r="EW103" s="54" t="s">
        <v>692</v>
      </c>
      <c r="EX103" s="54" t="s">
        <v>692</v>
      </c>
      <c r="EY103" s="54" t="s">
        <v>692</v>
      </c>
      <c r="EZ103" s="54" t="s">
        <v>692</v>
      </c>
      <c r="FA103" s="54" t="s">
        <v>692</v>
      </c>
      <c r="FB103" s="54" t="s">
        <v>692</v>
      </c>
      <c r="FC103" s="54" t="s">
        <v>692</v>
      </c>
      <c r="FD103" s="54" t="s">
        <v>692</v>
      </c>
      <c r="FE103" s="54" t="s">
        <v>692</v>
      </c>
      <c r="FF103" s="54" t="s">
        <v>692</v>
      </c>
      <c r="FG103" s="54" t="s">
        <v>692</v>
      </c>
      <c r="FH103" s="54" t="s">
        <v>692</v>
      </c>
      <c r="FI103" s="54" t="s">
        <v>692</v>
      </c>
      <c r="FJ103" s="54" t="s">
        <v>692</v>
      </c>
      <c r="FK103" s="54" t="s">
        <v>692</v>
      </c>
      <c r="FL103" s="54" t="s">
        <v>692</v>
      </c>
      <c r="FM103" s="54" t="s">
        <v>692</v>
      </c>
      <c r="FN103" s="54" t="s">
        <v>692</v>
      </c>
      <c r="FO103" s="54" t="s">
        <v>692</v>
      </c>
      <c r="FP103" s="54" t="s">
        <v>692</v>
      </c>
      <c r="FQ103" s="54" t="s">
        <v>692</v>
      </c>
      <c r="FR103" s="54" t="s">
        <v>692</v>
      </c>
      <c r="FS103" s="54" t="s">
        <v>692</v>
      </c>
      <c r="FT103" s="54" t="s">
        <v>692</v>
      </c>
      <c r="FU103" s="54" t="s">
        <v>692</v>
      </c>
      <c r="FV103" s="54" t="s">
        <v>692</v>
      </c>
      <c r="FW103" s="54" t="s">
        <v>692</v>
      </c>
      <c r="FX103" s="54" t="s">
        <v>692</v>
      </c>
      <c r="FY103" s="54" t="s">
        <v>692</v>
      </c>
      <c r="FZ103" s="54" t="s">
        <v>692</v>
      </c>
      <c r="GA103" s="54" t="s">
        <v>692</v>
      </c>
      <c r="GB103" s="54" t="s">
        <v>692</v>
      </c>
      <c r="GC103" s="54" t="s">
        <v>692</v>
      </c>
      <c r="GD103" s="54" t="s">
        <v>692</v>
      </c>
      <c r="GE103" s="54" t="s">
        <v>692</v>
      </c>
      <c r="GF103" s="54" t="s">
        <v>692</v>
      </c>
      <c r="GG103" s="54" t="s">
        <v>692</v>
      </c>
      <c r="GH103" s="54" t="s">
        <v>692</v>
      </c>
      <c r="GI103" s="54" t="s">
        <v>692</v>
      </c>
      <c r="GJ103" s="54" t="s">
        <v>692</v>
      </c>
      <c r="GK103" s="54" t="s">
        <v>692</v>
      </c>
      <c r="GL103" s="54" t="s">
        <v>692</v>
      </c>
      <c r="GM103" s="54" t="s">
        <v>692</v>
      </c>
      <c r="GN103" s="54" t="s">
        <v>692</v>
      </c>
      <c r="GO103" s="54" t="s">
        <v>692</v>
      </c>
      <c r="GP103" s="54" t="s">
        <v>692</v>
      </c>
      <c r="GQ103" s="54" t="s">
        <v>692</v>
      </c>
      <c r="GR103" s="54" t="s">
        <v>692</v>
      </c>
      <c r="GS103" s="54" t="s">
        <v>692</v>
      </c>
      <c r="GT103" s="54" t="s">
        <v>692</v>
      </c>
      <c r="GU103" s="54" t="s">
        <v>692</v>
      </c>
      <c r="GV103" s="54" t="s">
        <v>692</v>
      </c>
      <c r="GW103" s="54" t="s">
        <v>692</v>
      </c>
      <c r="GX103" s="54" t="s">
        <v>692</v>
      </c>
      <c r="GY103" s="54" t="s">
        <v>692</v>
      </c>
      <c r="GZ103" s="54" t="s">
        <v>692</v>
      </c>
      <c r="HA103" s="54" t="s">
        <v>692</v>
      </c>
      <c r="HB103" s="54" t="s">
        <v>692</v>
      </c>
      <c r="HC103" s="54" t="s">
        <v>692</v>
      </c>
      <c r="HD103" s="54" t="s">
        <v>692</v>
      </c>
      <c r="HE103" s="54" t="s">
        <v>692</v>
      </c>
      <c r="HF103" s="54" t="s">
        <v>692</v>
      </c>
      <c r="HG103" s="54" t="s">
        <v>692</v>
      </c>
      <c r="HH103" s="54" t="s">
        <v>692</v>
      </c>
      <c r="HI103" s="54" t="s">
        <v>692</v>
      </c>
      <c r="HJ103" s="54" t="s">
        <v>692</v>
      </c>
      <c r="HK103" s="54" t="s">
        <v>692</v>
      </c>
      <c r="HL103" s="54" t="s">
        <v>692</v>
      </c>
      <c r="HM103" s="54" t="s">
        <v>692</v>
      </c>
      <c r="HN103" s="54" t="s">
        <v>692</v>
      </c>
      <c r="HO103" s="54" t="s">
        <v>692</v>
      </c>
    </row>
    <row r="104" spans="1:223" x14ac:dyDescent="0.3">
      <c r="A104" s="11" t="s">
        <v>234</v>
      </c>
      <c r="B104" s="11" t="s">
        <v>1174</v>
      </c>
      <c r="C104" s="11" t="s">
        <v>735</v>
      </c>
      <c r="D104" s="11" t="s">
        <v>233</v>
      </c>
      <c r="E104" s="11" t="s">
        <v>1563</v>
      </c>
      <c r="F104" s="11" t="s">
        <v>710</v>
      </c>
      <c r="G104" s="11" t="s">
        <v>3052</v>
      </c>
      <c r="H104" s="11" t="s">
        <v>2791</v>
      </c>
      <c r="I104" s="11" t="s">
        <v>3046</v>
      </c>
      <c r="J104" s="11"/>
      <c r="K104" s="11"/>
      <c r="L104" s="1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c r="AV104" s="51"/>
      <c r="AW104" s="51"/>
      <c r="AX104" s="51"/>
      <c r="AY104" s="51"/>
      <c r="AZ104" s="51"/>
      <c r="BA104" s="51"/>
      <c r="BB104" s="51"/>
      <c r="BC104" s="51"/>
      <c r="BD104" s="51"/>
      <c r="BE104" s="51"/>
      <c r="BF104" s="51"/>
      <c r="BG104" s="51"/>
      <c r="BH104" s="51"/>
      <c r="BI104" s="51"/>
      <c r="BJ104" s="51"/>
      <c r="BK104" s="51"/>
      <c r="BL104" s="51"/>
      <c r="BM104" s="51"/>
      <c r="BN104" s="51"/>
      <c r="BO104" s="51"/>
      <c r="BP104" s="51"/>
      <c r="BQ104" s="51"/>
      <c r="BR104" s="51"/>
      <c r="BS104" s="51"/>
      <c r="BT104" s="51"/>
      <c r="BU104" s="51"/>
      <c r="BV104" s="51"/>
      <c r="BW104" s="51"/>
      <c r="BX104" s="51"/>
      <c r="BY104" s="51"/>
      <c r="BZ104" s="51"/>
      <c r="CA104" s="51"/>
      <c r="CB104" s="51"/>
      <c r="CC104" s="51"/>
      <c r="CD104" s="51"/>
      <c r="CE104" s="51"/>
      <c r="CF104" s="51"/>
      <c r="CG104" s="51"/>
      <c r="CH104" s="51"/>
      <c r="CI104" s="51"/>
      <c r="CJ104" s="51"/>
      <c r="CK104" s="51"/>
      <c r="CL104" s="51"/>
      <c r="CM104" s="51"/>
      <c r="CN104" s="51"/>
      <c r="CO104" s="51"/>
      <c r="CP104" s="51"/>
      <c r="CQ104" s="51"/>
      <c r="CR104" s="51"/>
      <c r="CS104" s="51"/>
      <c r="CT104" s="51"/>
      <c r="CU104" s="51"/>
      <c r="CV104" s="51"/>
      <c r="CW104" s="51"/>
      <c r="CX104" s="51"/>
      <c r="CY104" s="51"/>
      <c r="CZ104" s="51"/>
      <c r="DA104" s="51"/>
      <c r="DB104" s="51"/>
      <c r="DC104" s="51"/>
      <c r="DD104" s="51"/>
      <c r="DE104" s="51"/>
      <c r="DF104" s="51"/>
      <c r="DG104" s="51"/>
      <c r="DH104" s="51"/>
      <c r="DI104" s="51"/>
      <c r="DJ104" s="51"/>
      <c r="DK104" s="51"/>
      <c r="DL104" s="51"/>
      <c r="DM104" s="51"/>
      <c r="DN104" s="51"/>
      <c r="DO104" s="51"/>
      <c r="DP104" s="51"/>
      <c r="DQ104" s="51"/>
      <c r="DR104" s="51"/>
      <c r="DS104" s="51"/>
      <c r="DT104" s="51"/>
      <c r="DU104" s="51"/>
      <c r="DV104" s="51"/>
      <c r="DW104" s="51"/>
      <c r="DX104" s="51"/>
      <c r="DY104" s="51"/>
      <c r="DZ104" s="51"/>
      <c r="EA104" s="51"/>
      <c r="EB104" s="51"/>
      <c r="EC104" s="51"/>
      <c r="ED104" s="51"/>
      <c r="EE104" s="51"/>
      <c r="EF104" s="51"/>
      <c r="EG104" s="51"/>
      <c r="EH104" s="51"/>
      <c r="EI104" s="51"/>
      <c r="EJ104" s="51"/>
      <c r="EK104" s="51"/>
      <c r="EL104" s="51"/>
      <c r="EM104" s="51"/>
      <c r="EN104" s="51"/>
      <c r="EO104" s="51"/>
      <c r="EP104" s="51"/>
      <c r="EQ104" s="51"/>
      <c r="ER104" s="51"/>
      <c r="ES104" s="51"/>
      <c r="ET104" s="51"/>
      <c r="EU104" s="51"/>
      <c r="EV104" s="51"/>
      <c r="EW104" s="51"/>
      <c r="EX104" s="51"/>
      <c r="EY104" s="51"/>
      <c r="EZ104" s="51"/>
      <c r="FA104" s="51"/>
      <c r="FB104" s="51"/>
      <c r="FC104" s="51"/>
      <c r="FD104" s="51"/>
      <c r="FE104" s="51"/>
      <c r="FF104" s="51"/>
      <c r="FG104" s="51"/>
      <c r="FH104" s="51"/>
      <c r="FI104" s="51"/>
      <c r="FJ104" s="51"/>
      <c r="FK104" s="51"/>
      <c r="FL104" s="51"/>
      <c r="FM104" s="51"/>
      <c r="FN104" s="51"/>
      <c r="FO104" s="51"/>
      <c r="FP104" s="51"/>
      <c r="FQ104" s="51"/>
      <c r="FR104" s="51"/>
      <c r="FS104" s="51"/>
      <c r="FT104" s="51"/>
      <c r="FU104" s="51"/>
      <c r="FV104" s="51"/>
      <c r="FW104" s="51"/>
      <c r="FX104" s="51"/>
      <c r="FY104" s="51"/>
      <c r="FZ104" s="51"/>
      <c r="GA104" s="51"/>
      <c r="GB104" s="51"/>
      <c r="GC104" s="51"/>
      <c r="GD104" s="51"/>
      <c r="GE104" s="51"/>
      <c r="GF104" s="51"/>
      <c r="GG104" s="51"/>
      <c r="GH104" s="51"/>
      <c r="GI104" s="51"/>
      <c r="GJ104" s="51"/>
      <c r="GK104" s="51"/>
      <c r="GL104" s="51"/>
      <c r="GM104" s="51"/>
      <c r="GN104" s="51"/>
      <c r="GO104" s="51"/>
      <c r="GP104" s="51"/>
      <c r="GQ104" s="51"/>
      <c r="GR104" s="51"/>
      <c r="GS104" s="51"/>
      <c r="GT104" s="51"/>
      <c r="GU104" s="51"/>
      <c r="GV104" s="51"/>
      <c r="GW104" s="51"/>
      <c r="GX104" s="51"/>
      <c r="GY104" s="51"/>
      <c r="GZ104" s="51"/>
      <c r="HA104" s="51"/>
      <c r="HB104" s="51"/>
      <c r="HC104" s="51"/>
      <c r="HD104" s="51"/>
      <c r="HE104" s="51"/>
      <c r="HF104" s="51"/>
      <c r="HG104" s="51"/>
      <c r="HH104" s="51"/>
      <c r="HI104" s="51"/>
      <c r="HJ104" s="51"/>
      <c r="HK104" s="51"/>
      <c r="HL104" s="51"/>
      <c r="HM104" s="51"/>
      <c r="HN104" s="51"/>
      <c r="HO104" s="51"/>
    </row>
    <row r="105" spans="1:223" x14ac:dyDescent="0.3">
      <c r="A105" s="11" t="s">
        <v>234</v>
      </c>
      <c r="B105" s="11" t="s">
        <v>1849</v>
      </c>
      <c r="C105" s="11" t="s">
        <v>2656</v>
      </c>
      <c r="D105" s="11" t="s">
        <v>233</v>
      </c>
      <c r="E105" s="11" t="s">
        <v>1563</v>
      </c>
      <c r="F105" s="11" t="s">
        <v>1361</v>
      </c>
      <c r="G105" s="11" t="s">
        <v>1849</v>
      </c>
      <c r="H105" s="11" t="s">
        <v>2791</v>
      </c>
      <c r="I105" s="11" t="s">
        <v>3046</v>
      </c>
      <c r="K105" s="11"/>
      <c r="L105" s="11"/>
      <c r="N105" s="51" t="s">
        <v>685</v>
      </c>
      <c r="O105" s="51" t="s">
        <v>685</v>
      </c>
      <c r="P105" s="51" t="s">
        <v>685</v>
      </c>
      <c r="Q105" s="51" t="s">
        <v>685</v>
      </c>
      <c r="R105" s="51" t="s">
        <v>685</v>
      </c>
      <c r="S105" s="51" t="s">
        <v>685</v>
      </c>
      <c r="T105" s="51" t="s">
        <v>685</v>
      </c>
      <c r="U105" s="51" t="s">
        <v>685</v>
      </c>
      <c r="V105" s="51" t="s">
        <v>685</v>
      </c>
      <c r="W105" s="51" t="s">
        <v>685</v>
      </c>
      <c r="X105" s="51" t="s">
        <v>685</v>
      </c>
      <c r="Y105" s="51" t="s">
        <v>685</v>
      </c>
      <c r="Z105" s="51" t="s">
        <v>685</v>
      </c>
      <c r="AA105" s="51" t="s">
        <v>685</v>
      </c>
      <c r="AB105" s="51" t="s">
        <v>685</v>
      </c>
      <c r="AC105" s="51" t="s">
        <v>685</v>
      </c>
      <c r="AD105" s="51" t="s">
        <v>685</v>
      </c>
      <c r="AE105" s="51" t="s">
        <v>685</v>
      </c>
      <c r="AF105" s="51" t="s">
        <v>685</v>
      </c>
      <c r="AG105" s="51" t="s">
        <v>685</v>
      </c>
      <c r="AH105" s="51" t="s">
        <v>685</v>
      </c>
      <c r="AI105" s="51" t="s">
        <v>685</v>
      </c>
      <c r="AJ105" s="51" t="s">
        <v>685</v>
      </c>
      <c r="AK105" s="51" t="s">
        <v>685</v>
      </c>
      <c r="AL105" s="51" t="s">
        <v>685</v>
      </c>
      <c r="AM105" s="51" t="s">
        <v>685</v>
      </c>
      <c r="AN105" s="51" t="s">
        <v>685</v>
      </c>
      <c r="AO105" s="51" t="s">
        <v>685</v>
      </c>
      <c r="AP105" s="51" t="s">
        <v>685</v>
      </c>
      <c r="AQ105" s="51" t="s">
        <v>685</v>
      </c>
      <c r="AR105" s="51" t="s">
        <v>685</v>
      </c>
      <c r="AS105" s="51" t="s">
        <v>685</v>
      </c>
      <c r="AT105" s="51" t="s">
        <v>685</v>
      </c>
      <c r="AU105" s="51" t="s">
        <v>685</v>
      </c>
      <c r="AV105" s="51" t="s">
        <v>685</v>
      </c>
      <c r="AW105" s="51" t="s">
        <v>685</v>
      </c>
      <c r="AX105" s="51" t="s">
        <v>685</v>
      </c>
      <c r="AY105" s="51" t="s">
        <v>685</v>
      </c>
      <c r="AZ105" s="51" t="s">
        <v>685</v>
      </c>
      <c r="BA105" s="51" t="s">
        <v>685</v>
      </c>
      <c r="BB105" s="51" t="s">
        <v>685</v>
      </c>
      <c r="BC105" s="51" t="s">
        <v>685</v>
      </c>
      <c r="BD105" s="51" t="s">
        <v>685</v>
      </c>
      <c r="BE105" s="51" t="s">
        <v>685</v>
      </c>
      <c r="BF105" s="51" t="s">
        <v>685</v>
      </c>
      <c r="BG105" s="51" t="s">
        <v>685</v>
      </c>
      <c r="BH105" s="51" t="s">
        <v>685</v>
      </c>
      <c r="BI105" s="51" t="s">
        <v>685</v>
      </c>
      <c r="BJ105" s="51" t="s">
        <v>685</v>
      </c>
      <c r="BK105" s="51" t="s">
        <v>685</v>
      </c>
      <c r="BL105" s="51" t="s">
        <v>685</v>
      </c>
      <c r="BM105" s="51" t="s">
        <v>685</v>
      </c>
      <c r="BN105" s="51" t="s">
        <v>685</v>
      </c>
      <c r="BO105" s="51" t="s">
        <v>685</v>
      </c>
      <c r="BP105" s="51" t="s">
        <v>685</v>
      </c>
      <c r="BQ105" s="51" t="s">
        <v>685</v>
      </c>
      <c r="BR105" s="51" t="s">
        <v>685</v>
      </c>
      <c r="BS105" s="51" t="s">
        <v>685</v>
      </c>
      <c r="BT105" s="51" t="s">
        <v>685</v>
      </c>
      <c r="BU105" s="51" t="s">
        <v>685</v>
      </c>
      <c r="BV105" s="51" t="s">
        <v>685</v>
      </c>
      <c r="BW105" s="51" t="s">
        <v>685</v>
      </c>
      <c r="BX105" s="51" t="s">
        <v>685</v>
      </c>
      <c r="BY105" s="51" t="s">
        <v>685</v>
      </c>
      <c r="BZ105" s="51" t="s">
        <v>685</v>
      </c>
      <c r="CA105" s="51" t="s">
        <v>685</v>
      </c>
      <c r="CB105" s="51" t="s">
        <v>685</v>
      </c>
      <c r="CC105" s="51" t="s">
        <v>685</v>
      </c>
      <c r="CD105" s="51" t="s">
        <v>685</v>
      </c>
      <c r="CE105" s="51" t="s">
        <v>685</v>
      </c>
      <c r="CF105" s="51" t="s">
        <v>685</v>
      </c>
      <c r="CG105" s="51" t="s">
        <v>685</v>
      </c>
      <c r="CH105" s="51" t="s">
        <v>685</v>
      </c>
      <c r="CI105" s="51" t="s">
        <v>685</v>
      </c>
      <c r="CJ105" s="51" t="s">
        <v>685</v>
      </c>
      <c r="CK105" s="51" t="s">
        <v>685</v>
      </c>
      <c r="CL105" s="51" t="s">
        <v>685</v>
      </c>
      <c r="CM105" s="51" t="s">
        <v>685</v>
      </c>
      <c r="CN105" s="51" t="s">
        <v>685</v>
      </c>
      <c r="CO105" s="51" t="s">
        <v>685</v>
      </c>
      <c r="CP105" s="51" t="s">
        <v>685</v>
      </c>
      <c r="CQ105" s="51" t="s">
        <v>685</v>
      </c>
      <c r="CR105" s="51" t="s">
        <v>685</v>
      </c>
      <c r="CS105" s="51" t="s">
        <v>685</v>
      </c>
      <c r="CT105" s="51" t="s">
        <v>685</v>
      </c>
      <c r="CU105" s="51" t="s">
        <v>685</v>
      </c>
      <c r="CV105" s="51" t="s">
        <v>685</v>
      </c>
      <c r="CW105" s="51" t="s">
        <v>685</v>
      </c>
      <c r="CX105" s="51" t="s">
        <v>685</v>
      </c>
      <c r="CY105" s="51" t="s">
        <v>685</v>
      </c>
      <c r="CZ105" s="51" t="s">
        <v>685</v>
      </c>
      <c r="DA105" s="51" t="s">
        <v>685</v>
      </c>
      <c r="DB105" s="51" t="s">
        <v>685</v>
      </c>
      <c r="DC105" s="51" t="s">
        <v>685</v>
      </c>
      <c r="DD105" s="51" t="s">
        <v>685</v>
      </c>
      <c r="DE105" s="51" t="s">
        <v>685</v>
      </c>
      <c r="DF105" s="51" t="s">
        <v>685</v>
      </c>
      <c r="DG105" s="51" t="s">
        <v>685</v>
      </c>
      <c r="DH105" s="51" t="s">
        <v>685</v>
      </c>
      <c r="DI105" s="51" t="s">
        <v>685</v>
      </c>
      <c r="DJ105" s="51" t="s">
        <v>685</v>
      </c>
      <c r="DK105" s="51" t="s">
        <v>685</v>
      </c>
      <c r="DL105" s="51" t="s">
        <v>685</v>
      </c>
      <c r="DM105" s="51" t="s">
        <v>685</v>
      </c>
      <c r="DN105" s="51" t="s">
        <v>685</v>
      </c>
      <c r="DO105" s="51" t="s">
        <v>685</v>
      </c>
      <c r="DP105" s="51" t="s">
        <v>685</v>
      </c>
      <c r="DQ105" s="51" t="s">
        <v>685</v>
      </c>
      <c r="DR105" s="51" t="s">
        <v>685</v>
      </c>
      <c r="DS105" s="51" t="s">
        <v>685</v>
      </c>
      <c r="DT105" s="51" t="s">
        <v>685</v>
      </c>
      <c r="DU105" s="51" t="s">
        <v>685</v>
      </c>
      <c r="DV105" s="51" t="s">
        <v>685</v>
      </c>
      <c r="DW105" s="51" t="s">
        <v>685</v>
      </c>
      <c r="DX105" s="51" t="s">
        <v>685</v>
      </c>
      <c r="DY105" s="51" t="s">
        <v>685</v>
      </c>
      <c r="DZ105" s="51" t="s">
        <v>685</v>
      </c>
      <c r="EA105" s="51" t="s">
        <v>685</v>
      </c>
      <c r="EB105" s="51" t="s">
        <v>685</v>
      </c>
      <c r="EC105" s="51" t="s">
        <v>685</v>
      </c>
      <c r="ED105" s="51" t="s">
        <v>685</v>
      </c>
      <c r="EE105" s="51" t="s">
        <v>685</v>
      </c>
      <c r="EF105" s="51" t="s">
        <v>685</v>
      </c>
      <c r="EG105" s="51" t="s">
        <v>685</v>
      </c>
      <c r="EH105" s="51" t="s">
        <v>685</v>
      </c>
      <c r="EI105" s="51" t="s">
        <v>685</v>
      </c>
      <c r="EJ105" s="51" t="s">
        <v>685</v>
      </c>
      <c r="EK105" s="51" t="s">
        <v>685</v>
      </c>
      <c r="EL105" s="51" t="s">
        <v>685</v>
      </c>
      <c r="EM105" s="51" t="s">
        <v>685</v>
      </c>
      <c r="EN105" s="51" t="s">
        <v>685</v>
      </c>
      <c r="EO105" s="51" t="s">
        <v>685</v>
      </c>
      <c r="EP105" s="51" t="s">
        <v>685</v>
      </c>
      <c r="EQ105" s="51" t="s">
        <v>685</v>
      </c>
      <c r="ER105" s="51" t="s">
        <v>685</v>
      </c>
      <c r="ES105" s="51" t="s">
        <v>685</v>
      </c>
      <c r="ET105" s="51" t="s">
        <v>685</v>
      </c>
      <c r="EU105" s="51" t="s">
        <v>685</v>
      </c>
      <c r="EV105" s="51" t="s">
        <v>685</v>
      </c>
      <c r="EW105" s="51" t="s">
        <v>685</v>
      </c>
      <c r="EX105" s="51" t="s">
        <v>685</v>
      </c>
      <c r="EY105" s="51" t="s">
        <v>685</v>
      </c>
      <c r="EZ105" s="51" t="s">
        <v>685</v>
      </c>
      <c r="FA105" s="51" t="s">
        <v>685</v>
      </c>
      <c r="FB105" s="51" t="s">
        <v>685</v>
      </c>
      <c r="FC105" s="51" t="s">
        <v>685</v>
      </c>
      <c r="FD105" s="51" t="s">
        <v>685</v>
      </c>
      <c r="FE105" s="51" t="s">
        <v>685</v>
      </c>
      <c r="FF105" s="51" t="s">
        <v>685</v>
      </c>
      <c r="FG105" s="51" t="s">
        <v>685</v>
      </c>
      <c r="FH105" s="51" t="s">
        <v>685</v>
      </c>
      <c r="FI105" s="51" t="s">
        <v>685</v>
      </c>
      <c r="FJ105" s="51" t="s">
        <v>685</v>
      </c>
      <c r="FK105" s="51" t="s">
        <v>685</v>
      </c>
      <c r="FL105" s="51" t="s">
        <v>685</v>
      </c>
      <c r="FM105" s="51" t="s">
        <v>685</v>
      </c>
      <c r="FN105" s="51" t="s">
        <v>685</v>
      </c>
      <c r="FO105" s="51" t="s">
        <v>685</v>
      </c>
      <c r="FP105" s="51" t="s">
        <v>685</v>
      </c>
      <c r="FQ105" s="51" t="s">
        <v>685</v>
      </c>
      <c r="FR105" s="51" t="s">
        <v>685</v>
      </c>
      <c r="FS105" s="51" t="s">
        <v>685</v>
      </c>
      <c r="FT105" s="51" t="s">
        <v>685</v>
      </c>
      <c r="FU105" s="51" t="s">
        <v>685</v>
      </c>
      <c r="FV105" s="51" t="s">
        <v>685</v>
      </c>
      <c r="FW105" s="51" t="s">
        <v>685</v>
      </c>
      <c r="FX105" s="51" t="s">
        <v>685</v>
      </c>
      <c r="FY105" s="51" t="s">
        <v>685</v>
      </c>
      <c r="FZ105" s="51" t="s">
        <v>685</v>
      </c>
      <c r="GA105" s="51" t="s">
        <v>685</v>
      </c>
      <c r="GB105" s="51" t="s">
        <v>685</v>
      </c>
      <c r="GC105" s="51" t="s">
        <v>685</v>
      </c>
      <c r="GD105" s="51" t="s">
        <v>685</v>
      </c>
      <c r="GE105" s="51" t="s">
        <v>685</v>
      </c>
      <c r="GF105" s="51" t="s">
        <v>685</v>
      </c>
      <c r="GG105" s="51" t="s">
        <v>685</v>
      </c>
      <c r="GH105" s="51" t="s">
        <v>685</v>
      </c>
      <c r="GI105" s="51" t="s">
        <v>685</v>
      </c>
      <c r="GJ105" s="51" t="s">
        <v>685</v>
      </c>
      <c r="GK105" s="51" t="s">
        <v>685</v>
      </c>
      <c r="GL105" s="51" t="s">
        <v>685</v>
      </c>
      <c r="GM105" s="51" t="s">
        <v>685</v>
      </c>
      <c r="GN105" s="51" t="s">
        <v>685</v>
      </c>
      <c r="GO105" s="51" t="s">
        <v>685</v>
      </c>
      <c r="GP105" s="51" t="s">
        <v>685</v>
      </c>
      <c r="GQ105" s="51" t="s">
        <v>685</v>
      </c>
      <c r="GR105" s="51" t="s">
        <v>685</v>
      </c>
      <c r="GS105" s="51" t="s">
        <v>685</v>
      </c>
      <c r="GT105" s="51" t="s">
        <v>685</v>
      </c>
      <c r="GU105" s="51" t="s">
        <v>685</v>
      </c>
      <c r="GV105" s="51" t="s">
        <v>685</v>
      </c>
      <c r="GW105" s="51" t="s">
        <v>685</v>
      </c>
      <c r="GX105" s="51" t="s">
        <v>685</v>
      </c>
      <c r="GY105" s="51" t="s">
        <v>685</v>
      </c>
      <c r="GZ105" s="51" t="s">
        <v>685</v>
      </c>
      <c r="HA105" s="51" t="s">
        <v>685</v>
      </c>
      <c r="HB105" s="51" t="s">
        <v>685</v>
      </c>
      <c r="HC105" s="51" t="s">
        <v>685</v>
      </c>
      <c r="HD105" s="51" t="s">
        <v>685</v>
      </c>
      <c r="HE105" s="51" t="s">
        <v>685</v>
      </c>
      <c r="HF105" s="51" t="s">
        <v>685</v>
      </c>
      <c r="HG105" s="51" t="s">
        <v>685</v>
      </c>
      <c r="HH105" s="51" t="s">
        <v>685</v>
      </c>
      <c r="HI105" s="51" t="s">
        <v>685</v>
      </c>
      <c r="HJ105" s="51" t="s">
        <v>685</v>
      </c>
      <c r="HK105" s="51" t="s">
        <v>685</v>
      </c>
      <c r="HL105" s="51" t="s">
        <v>685</v>
      </c>
      <c r="HM105" s="51" t="s">
        <v>685</v>
      </c>
      <c r="HN105" s="51" t="s">
        <v>685</v>
      </c>
      <c r="HO105" s="51" t="s">
        <v>685</v>
      </c>
    </row>
    <row r="106" spans="1:223" x14ac:dyDescent="0.3">
      <c r="A106" s="11" t="s">
        <v>234</v>
      </c>
      <c r="B106" s="11" t="s">
        <v>1932</v>
      </c>
      <c r="C106" s="11" t="s">
        <v>2452</v>
      </c>
      <c r="D106" s="11" t="s">
        <v>233</v>
      </c>
      <c r="E106" s="11" t="s">
        <v>1563</v>
      </c>
      <c r="F106" s="11" t="s">
        <v>1357</v>
      </c>
      <c r="G106" s="11" t="s">
        <v>1932</v>
      </c>
      <c r="H106" s="11" t="s">
        <v>2791</v>
      </c>
      <c r="I106" s="11" t="s">
        <v>3046</v>
      </c>
      <c r="J106" s="11"/>
      <c r="K106" s="11"/>
      <c r="L106" s="1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c r="AU106" s="51"/>
      <c r="AV106" s="51"/>
      <c r="AW106" s="51"/>
      <c r="AX106" s="51"/>
      <c r="AY106" s="51"/>
      <c r="AZ106" s="51"/>
      <c r="BA106" s="51"/>
      <c r="BB106" s="51"/>
      <c r="BC106" s="51"/>
      <c r="BD106" s="51"/>
      <c r="BE106" s="51"/>
      <c r="BF106" s="51"/>
      <c r="BG106" s="51"/>
      <c r="BH106" s="51"/>
      <c r="BI106" s="51"/>
      <c r="BJ106" s="51"/>
      <c r="BK106" s="51"/>
      <c r="BL106" s="51"/>
      <c r="BM106" s="51"/>
      <c r="BN106" s="51"/>
      <c r="BO106" s="51"/>
      <c r="BP106" s="51"/>
      <c r="BQ106" s="51"/>
      <c r="BR106" s="51"/>
      <c r="BS106" s="51"/>
      <c r="BT106" s="51"/>
      <c r="BU106" s="51"/>
      <c r="BV106" s="51"/>
      <c r="BW106" s="51"/>
      <c r="BX106" s="51"/>
      <c r="BY106" s="51"/>
      <c r="BZ106" s="51"/>
      <c r="CA106" s="51"/>
      <c r="CB106" s="51"/>
      <c r="CC106" s="51"/>
      <c r="CD106" s="51"/>
      <c r="CE106" s="51"/>
      <c r="CF106" s="51"/>
      <c r="CG106" s="51"/>
      <c r="CH106" s="51"/>
      <c r="CI106" s="51"/>
      <c r="CJ106" s="51"/>
      <c r="CK106" s="51"/>
      <c r="CL106" s="51"/>
      <c r="CM106" s="51"/>
      <c r="CN106" s="51"/>
      <c r="CO106" s="51"/>
      <c r="CP106" s="51"/>
      <c r="CQ106" s="51"/>
      <c r="CR106" s="51"/>
      <c r="CS106" s="51"/>
      <c r="CT106" s="51"/>
      <c r="CU106" s="51"/>
      <c r="CV106" s="51"/>
      <c r="CW106" s="51"/>
      <c r="CX106" s="51"/>
      <c r="CY106" s="51"/>
      <c r="CZ106" s="51"/>
      <c r="DA106" s="51"/>
      <c r="DB106" s="51"/>
      <c r="DC106" s="51"/>
      <c r="DD106" s="51"/>
      <c r="DE106" s="51"/>
      <c r="DF106" s="51"/>
      <c r="DG106" s="51"/>
      <c r="DH106" s="51"/>
      <c r="DI106" s="51"/>
      <c r="DJ106" s="51"/>
      <c r="DK106" s="51"/>
      <c r="DL106" s="51"/>
      <c r="DM106" s="51"/>
      <c r="DN106" s="51"/>
      <c r="DO106" s="51"/>
      <c r="DP106" s="51"/>
      <c r="DQ106" s="51"/>
      <c r="DR106" s="51"/>
      <c r="DS106" s="51"/>
      <c r="DT106" s="51"/>
      <c r="DU106" s="51"/>
      <c r="DV106" s="51"/>
      <c r="DW106" s="51"/>
      <c r="DX106" s="51"/>
      <c r="DY106" s="51"/>
      <c r="DZ106" s="51"/>
      <c r="EA106" s="51"/>
      <c r="EB106" s="51"/>
      <c r="EC106" s="51"/>
      <c r="ED106" s="51"/>
      <c r="EE106" s="51"/>
      <c r="EF106" s="51"/>
      <c r="EG106" s="51"/>
      <c r="EH106" s="51"/>
      <c r="EI106" s="51"/>
      <c r="EJ106" s="51"/>
      <c r="EK106" s="51"/>
      <c r="EL106" s="51"/>
      <c r="EM106" s="51"/>
      <c r="EN106" s="51"/>
      <c r="EO106" s="51"/>
      <c r="EP106" s="51"/>
      <c r="EQ106" s="51"/>
      <c r="ER106" s="51"/>
      <c r="ES106" s="51"/>
      <c r="ET106" s="51"/>
      <c r="EU106" s="51"/>
      <c r="EV106" s="51"/>
      <c r="EW106" s="51"/>
      <c r="EX106" s="51"/>
      <c r="EY106" s="51"/>
      <c r="EZ106" s="51"/>
      <c r="FA106" s="51"/>
      <c r="FB106" s="51"/>
      <c r="FC106" s="51"/>
      <c r="FD106" s="51"/>
      <c r="FE106" s="51"/>
      <c r="FF106" s="51"/>
      <c r="FG106" s="51"/>
      <c r="FH106" s="51"/>
      <c r="FI106" s="51"/>
      <c r="FJ106" s="51"/>
      <c r="FK106" s="51"/>
      <c r="FL106" s="51"/>
      <c r="FM106" s="51"/>
      <c r="FN106" s="51"/>
      <c r="FO106" s="51"/>
      <c r="FP106" s="51"/>
      <c r="FQ106" s="51"/>
      <c r="FR106" s="51"/>
      <c r="FS106" s="51"/>
      <c r="FT106" s="51"/>
      <c r="FU106" s="51"/>
      <c r="FV106" s="51"/>
      <c r="FW106" s="51"/>
      <c r="FX106" s="51"/>
      <c r="FY106" s="51"/>
      <c r="FZ106" s="51"/>
      <c r="GA106" s="51"/>
      <c r="GB106" s="51"/>
      <c r="GC106" s="51"/>
      <c r="GD106" s="51"/>
      <c r="GE106" s="51"/>
      <c r="GF106" s="51"/>
      <c r="GG106" s="51"/>
      <c r="GH106" s="51"/>
      <c r="GI106" s="51"/>
      <c r="GJ106" s="51"/>
      <c r="GK106" s="51"/>
      <c r="GL106" s="51"/>
      <c r="GM106" s="51"/>
      <c r="GN106" s="51"/>
      <c r="GO106" s="51"/>
      <c r="GP106" s="51"/>
      <c r="GQ106" s="51"/>
      <c r="GR106" s="51"/>
      <c r="GS106" s="51"/>
      <c r="GT106" s="51"/>
      <c r="GU106" s="51"/>
      <c r="GV106" s="51"/>
      <c r="GW106" s="51"/>
      <c r="GX106" s="51"/>
      <c r="GY106" s="51"/>
      <c r="GZ106" s="51"/>
      <c r="HA106" s="51"/>
      <c r="HB106" s="51"/>
      <c r="HC106" s="51"/>
      <c r="HD106" s="51"/>
      <c r="HE106" s="51"/>
      <c r="HF106" s="51"/>
      <c r="HG106" s="51"/>
      <c r="HH106" s="51"/>
      <c r="HI106" s="51"/>
      <c r="HJ106" s="51"/>
      <c r="HK106" s="51"/>
      <c r="HL106" s="51"/>
      <c r="HM106" s="51"/>
      <c r="HN106" s="51"/>
      <c r="HO106" s="51"/>
    </row>
    <row r="107" spans="1:223" x14ac:dyDescent="0.3">
      <c r="A107" s="11" t="s">
        <v>1245</v>
      </c>
      <c r="B107" s="11" t="s">
        <v>1238</v>
      </c>
      <c r="C107" s="11" t="s">
        <v>1244</v>
      </c>
      <c r="D107" s="11" t="s">
        <v>1276</v>
      </c>
      <c r="E107" s="11" t="s">
        <v>1563</v>
      </c>
      <c r="F107" s="11" t="s">
        <v>1358</v>
      </c>
      <c r="G107" s="11" t="s">
        <v>1480</v>
      </c>
      <c r="H107" s="11"/>
      <c r="I107" s="11" t="s">
        <v>3046</v>
      </c>
      <c r="J107" s="11"/>
      <c r="K107" s="11"/>
      <c r="L107" s="1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c r="AT107" s="51"/>
      <c r="AU107" s="51"/>
      <c r="AV107" s="51"/>
      <c r="AW107" s="51"/>
      <c r="AX107" s="51"/>
      <c r="AY107" s="51"/>
      <c r="AZ107" s="51"/>
      <c r="BA107" s="51"/>
      <c r="BB107" s="51"/>
      <c r="BC107" s="51"/>
      <c r="BD107" s="51"/>
      <c r="BE107" s="51"/>
      <c r="BF107" s="51"/>
      <c r="BG107" s="51"/>
      <c r="BH107" s="51"/>
      <c r="BI107" s="51"/>
      <c r="BJ107" s="51"/>
      <c r="BK107" s="51"/>
      <c r="BL107" s="51"/>
      <c r="BM107" s="51"/>
      <c r="BN107" s="51"/>
      <c r="BO107" s="51"/>
      <c r="BP107" s="51"/>
      <c r="BQ107" s="51"/>
      <c r="BR107" s="51"/>
      <c r="BS107" s="51"/>
      <c r="BT107" s="51"/>
      <c r="BU107" s="51"/>
      <c r="BV107" s="51"/>
      <c r="BW107" s="51"/>
      <c r="BX107" s="51"/>
      <c r="BY107" s="51"/>
      <c r="BZ107" s="51"/>
      <c r="CA107" s="51"/>
      <c r="CB107" s="51"/>
      <c r="CC107" s="51"/>
      <c r="CD107" s="51"/>
      <c r="CE107" s="51"/>
      <c r="CF107" s="51"/>
      <c r="CG107" s="51"/>
      <c r="CH107" s="51"/>
      <c r="CI107" s="51"/>
      <c r="CJ107" s="51"/>
      <c r="CK107" s="51"/>
      <c r="CL107" s="51"/>
      <c r="CM107" s="51"/>
      <c r="CN107" s="51"/>
      <c r="CO107" s="51"/>
      <c r="CP107" s="51"/>
      <c r="CQ107" s="51"/>
      <c r="CR107" s="51"/>
      <c r="CS107" s="51"/>
      <c r="CT107" s="51"/>
      <c r="CU107" s="51"/>
      <c r="CV107" s="51"/>
      <c r="CW107" s="51"/>
      <c r="CX107" s="51"/>
      <c r="CY107" s="51"/>
      <c r="CZ107" s="51"/>
      <c r="DA107" s="51"/>
      <c r="DB107" s="51"/>
      <c r="DC107" s="51"/>
      <c r="DD107" s="51"/>
      <c r="DE107" s="51"/>
      <c r="DF107" s="51"/>
      <c r="DG107" s="51"/>
      <c r="DH107" s="51"/>
      <c r="DI107" s="51"/>
      <c r="DJ107" s="51"/>
      <c r="DK107" s="51"/>
      <c r="DL107" s="51"/>
      <c r="DM107" s="51"/>
      <c r="DN107" s="51"/>
      <c r="DO107" s="51"/>
      <c r="DP107" s="51"/>
      <c r="DQ107" s="51"/>
      <c r="DR107" s="51"/>
      <c r="DS107" s="51"/>
      <c r="DT107" s="51"/>
      <c r="DU107" s="51"/>
      <c r="DV107" s="51"/>
      <c r="DW107" s="51"/>
      <c r="DX107" s="51"/>
      <c r="DY107" s="51"/>
      <c r="DZ107" s="51"/>
      <c r="EA107" s="51"/>
      <c r="EB107" s="51"/>
      <c r="EC107" s="51"/>
      <c r="ED107" s="51"/>
      <c r="EE107" s="51"/>
      <c r="EF107" s="51"/>
      <c r="EG107" s="51"/>
      <c r="EH107" s="51"/>
      <c r="EI107" s="51"/>
      <c r="EJ107" s="51"/>
      <c r="EK107" s="51"/>
      <c r="EL107" s="51"/>
      <c r="EM107" s="51"/>
      <c r="EN107" s="51"/>
      <c r="EO107" s="51"/>
      <c r="EP107" s="51"/>
      <c r="EQ107" s="51"/>
      <c r="ER107" s="51"/>
      <c r="ES107" s="51"/>
      <c r="ET107" s="51"/>
      <c r="EU107" s="51"/>
      <c r="EV107" s="51"/>
      <c r="EW107" s="51"/>
      <c r="EX107" s="51"/>
      <c r="EY107" s="51"/>
      <c r="EZ107" s="51"/>
      <c r="FA107" s="51"/>
      <c r="FB107" s="51"/>
      <c r="FC107" s="51"/>
      <c r="FD107" s="51"/>
      <c r="FE107" s="51"/>
      <c r="FF107" s="51"/>
      <c r="FG107" s="51"/>
      <c r="FH107" s="51"/>
      <c r="FI107" s="51"/>
      <c r="FJ107" s="51"/>
      <c r="FK107" s="51"/>
      <c r="FL107" s="51"/>
      <c r="FM107" s="51"/>
      <c r="FN107" s="51"/>
      <c r="FO107" s="51"/>
      <c r="FP107" s="51"/>
      <c r="FQ107" s="51"/>
      <c r="FR107" s="51"/>
      <c r="FS107" s="51"/>
      <c r="FT107" s="51"/>
      <c r="FU107" s="51"/>
      <c r="FV107" s="51"/>
      <c r="FW107" s="51"/>
      <c r="FX107" s="51"/>
      <c r="FY107" s="51"/>
      <c r="FZ107" s="51"/>
      <c r="GA107" s="51"/>
      <c r="GB107" s="51"/>
      <c r="GC107" s="51"/>
      <c r="GD107" s="51"/>
      <c r="GE107" s="51"/>
      <c r="GF107" s="51"/>
      <c r="GG107" s="51"/>
      <c r="GH107" s="51"/>
      <c r="GI107" s="51"/>
      <c r="GJ107" s="51"/>
      <c r="GK107" s="51"/>
      <c r="GL107" s="51"/>
      <c r="GM107" s="51"/>
      <c r="GN107" s="51"/>
      <c r="GO107" s="51"/>
      <c r="GP107" s="51"/>
      <c r="GQ107" s="51"/>
      <c r="GR107" s="51"/>
      <c r="GS107" s="51"/>
      <c r="GT107" s="51"/>
      <c r="GU107" s="51"/>
      <c r="GV107" s="51"/>
      <c r="GW107" s="51"/>
      <c r="GX107" s="51"/>
      <c r="GY107" s="51"/>
      <c r="GZ107" s="51"/>
      <c r="HA107" s="51"/>
      <c r="HB107" s="51"/>
      <c r="HC107" s="51"/>
      <c r="HD107" s="51"/>
      <c r="HE107" s="51"/>
      <c r="HF107" s="51"/>
      <c r="HG107" s="51"/>
      <c r="HH107" s="51"/>
      <c r="HI107" s="51"/>
      <c r="HJ107" s="51"/>
      <c r="HK107" s="51"/>
      <c r="HL107" s="51"/>
      <c r="HM107" s="51"/>
      <c r="HN107" s="51"/>
      <c r="HO107" s="51"/>
    </row>
    <row r="108" spans="1:223" x14ac:dyDescent="0.3">
      <c r="A108" s="11" t="s">
        <v>241</v>
      </c>
      <c r="B108" s="11" t="s">
        <v>1439</v>
      </c>
      <c r="C108" s="11" t="s">
        <v>1937</v>
      </c>
      <c r="D108" s="11" t="s">
        <v>240</v>
      </c>
      <c r="E108" s="11" t="s">
        <v>1562</v>
      </c>
      <c r="F108" s="11" t="s">
        <v>751</v>
      </c>
      <c r="G108" s="11" t="s">
        <v>751</v>
      </c>
      <c r="H108" s="11" t="s">
        <v>2790</v>
      </c>
      <c r="I108" s="11" t="s">
        <v>3046</v>
      </c>
      <c r="J108" s="11"/>
      <c r="K108" s="11"/>
      <c r="L108" s="11"/>
      <c r="N108" s="51" t="s">
        <v>665</v>
      </c>
      <c r="O108" s="51" t="s">
        <v>665</v>
      </c>
      <c r="P108" s="51" t="s">
        <v>665</v>
      </c>
      <c r="Q108" s="51" t="s">
        <v>665</v>
      </c>
      <c r="R108" s="51" t="s">
        <v>665</v>
      </c>
      <c r="S108" s="51" t="s">
        <v>665</v>
      </c>
      <c r="T108" s="51" t="s">
        <v>665</v>
      </c>
      <c r="U108" s="51" t="s">
        <v>665</v>
      </c>
      <c r="V108" s="51" t="s">
        <v>665</v>
      </c>
      <c r="W108" s="51" t="s">
        <v>665</v>
      </c>
      <c r="X108" s="51" t="s">
        <v>665</v>
      </c>
      <c r="Y108" s="51" t="s">
        <v>665</v>
      </c>
      <c r="Z108" s="51" t="s">
        <v>665</v>
      </c>
      <c r="AA108" s="51" t="s">
        <v>665</v>
      </c>
      <c r="AB108" s="51" t="s">
        <v>665</v>
      </c>
      <c r="AC108" s="51" t="s">
        <v>665</v>
      </c>
      <c r="AD108" s="51" t="s">
        <v>665</v>
      </c>
      <c r="AE108" s="51" t="s">
        <v>665</v>
      </c>
      <c r="AF108" s="51" t="s">
        <v>665</v>
      </c>
      <c r="AG108" s="51" t="s">
        <v>665</v>
      </c>
      <c r="AH108" s="51" t="s">
        <v>665</v>
      </c>
      <c r="AI108" s="51" t="s">
        <v>665</v>
      </c>
      <c r="AJ108" s="51" t="s">
        <v>665</v>
      </c>
      <c r="AK108" s="51" t="s">
        <v>665</v>
      </c>
      <c r="AL108" s="51" t="s">
        <v>665</v>
      </c>
      <c r="AM108" s="51" t="s">
        <v>665</v>
      </c>
      <c r="AN108" s="51" t="s">
        <v>665</v>
      </c>
      <c r="AO108" s="51" t="s">
        <v>665</v>
      </c>
      <c r="AP108" s="51" t="s">
        <v>665</v>
      </c>
      <c r="AQ108" s="51" t="s">
        <v>665</v>
      </c>
      <c r="AR108" s="51" t="s">
        <v>665</v>
      </c>
      <c r="AS108" s="51" t="s">
        <v>665</v>
      </c>
      <c r="AT108" s="51" t="s">
        <v>665</v>
      </c>
      <c r="AU108" s="51" t="s">
        <v>665</v>
      </c>
      <c r="AV108" s="51" t="s">
        <v>665</v>
      </c>
      <c r="AW108" s="51" t="s">
        <v>665</v>
      </c>
      <c r="AX108" s="51" t="s">
        <v>665</v>
      </c>
      <c r="AY108" s="51" t="s">
        <v>665</v>
      </c>
      <c r="AZ108" s="51" t="s">
        <v>665</v>
      </c>
      <c r="BA108" s="51" t="s">
        <v>665</v>
      </c>
      <c r="BB108" s="51" t="s">
        <v>665</v>
      </c>
      <c r="BC108" s="51" t="s">
        <v>665</v>
      </c>
      <c r="BD108" s="51" t="s">
        <v>665</v>
      </c>
      <c r="BE108" s="51" t="s">
        <v>665</v>
      </c>
      <c r="BF108" s="51" t="s">
        <v>665</v>
      </c>
      <c r="BG108" s="51" t="s">
        <v>665</v>
      </c>
      <c r="BH108" s="51" t="s">
        <v>665</v>
      </c>
      <c r="BI108" s="51" t="s">
        <v>665</v>
      </c>
      <c r="BJ108" s="51" t="s">
        <v>665</v>
      </c>
      <c r="BK108" s="51" t="s">
        <v>665</v>
      </c>
      <c r="BL108" s="51" t="s">
        <v>665</v>
      </c>
      <c r="BM108" s="51" t="s">
        <v>665</v>
      </c>
      <c r="BN108" s="51" t="s">
        <v>665</v>
      </c>
      <c r="BO108" s="51" t="s">
        <v>665</v>
      </c>
      <c r="BP108" s="51" t="s">
        <v>665</v>
      </c>
      <c r="BQ108" s="51" t="s">
        <v>665</v>
      </c>
      <c r="BR108" s="51" t="s">
        <v>665</v>
      </c>
      <c r="BS108" s="51" t="s">
        <v>665</v>
      </c>
      <c r="BT108" s="51" t="s">
        <v>665</v>
      </c>
      <c r="BU108" s="51" t="s">
        <v>665</v>
      </c>
      <c r="BV108" s="51" t="s">
        <v>665</v>
      </c>
      <c r="BW108" s="51" t="s">
        <v>665</v>
      </c>
      <c r="BX108" s="51" t="s">
        <v>665</v>
      </c>
      <c r="BY108" s="51" t="s">
        <v>665</v>
      </c>
      <c r="BZ108" s="51" t="s">
        <v>665</v>
      </c>
      <c r="CA108" s="51" t="s">
        <v>665</v>
      </c>
      <c r="CB108" s="51" t="s">
        <v>665</v>
      </c>
      <c r="CC108" s="51" t="s">
        <v>665</v>
      </c>
      <c r="CD108" s="51" t="s">
        <v>665</v>
      </c>
      <c r="CE108" s="51" t="s">
        <v>665</v>
      </c>
      <c r="CF108" s="51" t="s">
        <v>665</v>
      </c>
      <c r="CG108" s="51" t="s">
        <v>665</v>
      </c>
      <c r="CH108" s="51" t="s">
        <v>665</v>
      </c>
      <c r="CI108" s="51" t="s">
        <v>665</v>
      </c>
      <c r="CJ108" s="51" t="s">
        <v>665</v>
      </c>
      <c r="CK108" s="51" t="s">
        <v>665</v>
      </c>
      <c r="CL108" s="51" t="s">
        <v>665</v>
      </c>
      <c r="CM108" s="51" t="s">
        <v>665</v>
      </c>
      <c r="CN108" s="51" t="s">
        <v>665</v>
      </c>
      <c r="CO108" s="51" t="s">
        <v>665</v>
      </c>
      <c r="CP108" s="51" t="s">
        <v>665</v>
      </c>
      <c r="CQ108" s="51" t="s">
        <v>665</v>
      </c>
      <c r="CR108" s="51" t="s">
        <v>665</v>
      </c>
      <c r="CS108" s="51" t="s">
        <v>665</v>
      </c>
      <c r="CT108" s="51" t="s">
        <v>665</v>
      </c>
      <c r="CU108" s="51" t="s">
        <v>665</v>
      </c>
      <c r="CV108" s="51" t="s">
        <v>665</v>
      </c>
      <c r="CW108" s="51" t="s">
        <v>665</v>
      </c>
      <c r="CX108" s="51" t="s">
        <v>665</v>
      </c>
      <c r="CY108" s="51" t="s">
        <v>665</v>
      </c>
      <c r="CZ108" s="51" t="s">
        <v>665</v>
      </c>
      <c r="DA108" s="51" t="s">
        <v>665</v>
      </c>
      <c r="DB108" s="51" t="s">
        <v>665</v>
      </c>
      <c r="DC108" s="51" t="s">
        <v>665</v>
      </c>
      <c r="DD108" s="51" t="s">
        <v>665</v>
      </c>
      <c r="DE108" s="51" t="s">
        <v>665</v>
      </c>
      <c r="DF108" s="51" t="s">
        <v>665</v>
      </c>
      <c r="DG108" s="51" t="s">
        <v>665</v>
      </c>
      <c r="DH108" s="51" t="s">
        <v>665</v>
      </c>
      <c r="DI108" s="51" t="s">
        <v>665</v>
      </c>
      <c r="DJ108" s="51" t="s">
        <v>665</v>
      </c>
      <c r="DK108" s="51" t="s">
        <v>665</v>
      </c>
      <c r="DL108" s="51" t="s">
        <v>665</v>
      </c>
      <c r="DM108" s="51" t="s">
        <v>665</v>
      </c>
      <c r="DN108" s="51" t="s">
        <v>665</v>
      </c>
      <c r="DO108" s="51" t="s">
        <v>665</v>
      </c>
      <c r="DP108" s="51" t="s">
        <v>665</v>
      </c>
      <c r="DQ108" s="51" t="s">
        <v>665</v>
      </c>
      <c r="DR108" s="51" t="s">
        <v>665</v>
      </c>
      <c r="DS108" s="51" t="s">
        <v>665</v>
      </c>
      <c r="DT108" s="51" t="s">
        <v>665</v>
      </c>
      <c r="DU108" s="51" t="s">
        <v>665</v>
      </c>
      <c r="DV108" s="51" t="s">
        <v>665</v>
      </c>
      <c r="DW108" s="51" t="s">
        <v>665</v>
      </c>
      <c r="DX108" s="51" t="s">
        <v>665</v>
      </c>
      <c r="DY108" s="51" t="s">
        <v>665</v>
      </c>
      <c r="DZ108" s="51" t="s">
        <v>665</v>
      </c>
      <c r="EA108" s="51" t="s">
        <v>665</v>
      </c>
      <c r="EB108" s="51" t="s">
        <v>665</v>
      </c>
      <c r="EC108" s="51" t="s">
        <v>665</v>
      </c>
      <c r="ED108" s="51" t="s">
        <v>665</v>
      </c>
      <c r="EE108" s="51" t="s">
        <v>665</v>
      </c>
      <c r="EF108" s="51" t="s">
        <v>665</v>
      </c>
      <c r="EG108" s="51" t="s">
        <v>665</v>
      </c>
      <c r="EH108" s="51" t="s">
        <v>665</v>
      </c>
      <c r="EI108" s="51" t="s">
        <v>665</v>
      </c>
      <c r="EJ108" s="51" t="s">
        <v>665</v>
      </c>
      <c r="EK108" s="51" t="s">
        <v>665</v>
      </c>
      <c r="EL108" s="51" t="s">
        <v>665</v>
      </c>
      <c r="EM108" s="51" t="s">
        <v>665</v>
      </c>
      <c r="EN108" s="51" t="s">
        <v>665</v>
      </c>
      <c r="EO108" s="51" t="s">
        <v>665</v>
      </c>
      <c r="EP108" s="51" t="s">
        <v>665</v>
      </c>
      <c r="EQ108" s="51" t="s">
        <v>665</v>
      </c>
      <c r="ER108" s="51" t="s">
        <v>665</v>
      </c>
      <c r="ES108" s="51" t="s">
        <v>665</v>
      </c>
      <c r="ET108" s="51" t="s">
        <v>665</v>
      </c>
      <c r="EU108" s="51" t="s">
        <v>665</v>
      </c>
      <c r="EV108" s="51" t="s">
        <v>665</v>
      </c>
      <c r="EW108" s="51" t="s">
        <v>665</v>
      </c>
      <c r="EX108" s="51" t="s">
        <v>665</v>
      </c>
      <c r="EY108" s="51" t="s">
        <v>665</v>
      </c>
      <c r="EZ108" s="51" t="s">
        <v>665</v>
      </c>
      <c r="FA108" s="51" t="s">
        <v>665</v>
      </c>
      <c r="FB108" s="51" t="s">
        <v>665</v>
      </c>
      <c r="FC108" s="51" t="s">
        <v>665</v>
      </c>
      <c r="FD108" s="51" t="s">
        <v>665</v>
      </c>
      <c r="FE108" s="51" t="s">
        <v>665</v>
      </c>
      <c r="FF108" s="51" t="s">
        <v>665</v>
      </c>
      <c r="FG108" s="51" t="s">
        <v>665</v>
      </c>
      <c r="FH108" s="51" t="s">
        <v>665</v>
      </c>
      <c r="FI108" s="51" t="s">
        <v>665</v>
      </c>
      <c r="FJ108" s="51" t="s">
        <v>665</v>
      </c>
      <c r="FK108" s="51" t="s">
        <v>665</v>
      </c>
      <c r="FL108" s="51" t="s">
        <v>665</v>
      </c>
      <c r="FM108" s="51" t="s">
        <v>665</v>
      </c>
      <c r="FN108" s="51" t="s">
        <v>665</v>
      </c>
      <c r="FO108" s="51" t="s">
        <v>665</v>
      </c>
      <c r="FP108" s="51" t="s">
        <v>665</v>
      </c>
      <c r="FQ108" s="51" t="s">
        <v>665</v>
      </c>
      <c r="FR108" s="51" t="s">
        <v>665</v>
      </c>
      <c r="FS108" s="51" t="s">
        <v>665</v>
      </c>
      <c r="FT108" s="51" t="s">
        <v>665</v>
      </c>
      <c r="FU108" s="51" t="s">
        <v>665</v>
      </c>
      <c r="FV108" s="51" t="s">
        <v>665</v>
      </c>
      <c r="FW108" s="51" t="s">
        <v>665</v>
      </c>
      <c r="FX108" s="51" t="s">
        <v>665</v>
      </c>
      <c r="FY108" s="51" t="s">
        <v>665</v>
      </c>
      <c r="FZ108" s="51" t="s">
        <v>665</v>
      </c>
      <c r="GA108" s="51" t="s">
        <v>665</v>
      </c>
      <c r="GB108" s="51" t="s">
        <v>665</v>
      </c>
      <c r="GC108" s="51" t="s">
        <v>665</v>
      </c>
      <c r="GD108" s="51" t="s">
        <v>665</v>
      </c>
      <c r="GE108" s="51" t="s">
        <v>665</v>
      </c>
      <c r="GF108" s="51" t="s">
        <v>665</v>
      </c>
      <c r="GG108" s="51" t="s">
        <v>665</v>
      </c>
      <c r="GH108" s="51" t="s">
        <v>665</v>
      </c>
      <c r="GI108" s="51" t="s">
        <v>665</v>
      </c>
      <c r="GJ108" s="51" t="s">
        <v>665</v>
      </c>
      <c r="GK108" s="51" t="s">
        <v>665</v>
      </c>
      <c r="GL108" s="51" t="s">
        <v>665</v>
      </c>
      <c r="GM108" s="51" t="s">
        <v>665</v>
      </c>
      <c r="GN108" s="51" t="s">
        <v>665</v>
      </c>
      <c r="GO108" s="51" t="s">
        <v>665</v>
      </c>
      <c r="GP108" s="51" t="s">
        <v>665</v>
      </c>
      <c r="GQ108" s="51" t="s">
        <v>665</v>
      </c>
      <c r="GR108" s="51" t="s">
        <v>665</v>
      </c>
      <c r="GS108" s="51" t="s">
        <v>665</v>
      </c>
      <c r="GT108" s="51" t="s">
        <v>665</v>
      </c>
      <c r="GU108" s="51" t="s">
        <v>665</v>
      </c>
      <c r="GV108" s="51" t="s">
        <v>665</v>
      </c>
      <c r="GW108" s="51" t="s">
        <v>665</v>
      </c>
      <c r="GX108" s="51" t="s">
        <v>665</v>
      </c>
      <c r="GY108" s="51" t="s">
        <v>665</v>
      </c>
      <c r="GZ108" s="51" t="s">
        <v>665</v>
      </c>
      <c r="HA108" s="51" t="s">
        <v>665</v>
      </c>
      <c r="HB108" s="51" t="s">
        <v>665</v>
      </c>
      <c r="HC108" s="51" t="s">
        <v>665</v>
      </c>
      <c r="HD108" s="51" t="s">
        <v>665</v>
      </c>
      <c r="HE108" s="51" t="s">
        <v>665</v>
      </c>
      <c r="HF108" s="51" t="s">
        <v>665</v>
      </c>
      <c r="HG108" s="51" t="s">
        <v>665</v>
      </c>
      <c r="HH108" s="51" t="s">
        <v>665</v>
      </c>
      <c r="HI108" s="51" t="s">
        <v>665</v>
      </c>
      <c r="HJ108" s="51" t="s">
        <v>665</v>
      </c>
      <c r="HK108" s="51" t="s">
        <v>665</v>
      </c>
      <c r="HL108" s="51" t="s">
        <v>665</v>
      </c>
      <c r="HM108" s="51" t="s">
        <v>665</v>
      </c>
      <c r="HN108" s="51" t="s">
        <v>665</v>
      </c>
      <c r="HO108" s="51" t="s">
        <v>665</v>
      </c>
    </row>
    <row r="109" spans="1:223" x14ac:dyDescent="0.3">
      <c r="A109" s="11" t="s">
        <v>241</v>
      </c>
      <c r="B109" s="11" t="s">
        <v>1195</v>
      </c>
      <c r="C109" s="11" t="s">
        <v>1196</v>
      </c>
      <c r="D109" s="11" t="s">
        <v>240</v>
      </c>
      <c r="E109" s="11" t="s">
        <v>1562</v>
      </c>
      <c r="F109" s="11" t="s">
        <v>710</v>
      </c>
      <c r="G109" s="11" t="s">
        <v>1481</v>
      </c>
      <c r="H109" s="11" t="s">
        <v>2791</v>
      </c>
      <c r="I109" s="11" t="s">
        <v>3046</v>
      </c>
      <c r="K109" s="11"/>
      <c r="L109" s="11"/>
      <c r="N109" s="88"/>
      <c r="O109" s="88"/>
      <c r="P109" s="88"/>
      <c r="Q109" s="88"/>
      <c r="R109" s="88"/>
      <c r="S109" s="88"/>
      <c r="T109" s="88"/>
      <c r="U109" s="88"/>
      <c r="V109" s="88"/>
      <c r="W109" s="88"/>
      <c r="X109" s="88"/>
      <c r="Y109" s="88"/>
      <c r="Z109" s="88"/>
      <c r="AA109" s="88"/>
      <c r="AB109" s="88"/>
      <c r="AC109" s="88"/>
      <c r="AD109" s="88"/>
      <c r="AE109" s="88"/>
      <c r="AF109" s="88"/>
      <c r="AG109" s="88"/>
      <c r="AH109" s="88"/>
      <c r="AI109" s="88"/>
      <c r="AJ109" s="88"/>
      <c r="AK109" s="88"/>
      <c r="AL109" s="88"/>
      <c r="AM109" s="88"/>
      <c r="AN109" s="88"/>
      <c r="AO109" s="88"/>
      <c r="AP109" s="88"/>
      <c r="AQ109" s="88"/>
      <c r="AR109" s="88"/>
      <c r="AS109" s="88"/>
      <c r="AT109" s="88"/>
      <c r="AU109" s="88"/>
      <c r="AV109" s="88"/>
      <c r="AW109" s="88"/>
      <c r="AX109" s="88"/>
      <c r="AY109" s="88"/>
      <c r="AZ109" s="88"/>
      <c r="BA109" s="88"/>
      <c r="BB109" s="88"/>
      <c r="BC109" s="88"/>
      <c r="BD109" s="88"/>
      <c r="BE109" s="88"/>
      <c r="BF109" s="88"/>
      <c r="BG109" s="88"/>
      <c r="BH109" s="88"/>
      <c r="BI109" s="88"/>
      <c r="BJ109" s="88"/>
      <c r="BK109" s="88"/>
      <c r="BL109" s="88"/>
      <c r="BM109" s="88"/>
      <c r="BN109" s="88"/>
      <c r="BO109" s="88"/>
      <c r="BP109" s="88"/>
      <c r="BQ109" s="88"/>
      <c r="BR109" s="88"/>
      <c r="BS109" s="88"/>
      <c r="BT109" s="88"/>
      <c r="BU109" s="88"/>
      <c r="BV109" s="88"/>
      <c r="BW109" s="88"/>
      <c r="BX109" s="88"/>
      <c r="BY109" s="88"/>
      <c r="BZ109" s="88"/>
      <c r="CA109" s="88"/>
      <c r="CB109" s="88"/>
      <c r="CC109" s="88"/>
      <c r="CD109" s="88"/>
      <c r="CE109" s="88"/>
      <c r="CF109" s="88"/>
      <c r="CG109" s="88"/>
      <c r="CH109" s="88"/>
      <c r="CI109" s="88"/>
      <c r="CJ109" s="88"/>
      <c r="CK109" s="88"/>
      <c r="CL109" s="88"/>
      <c r="CM109" s="88"/>
      <c r="CN109" s="88"/>
      <c r="CO109" s="88"/>
      <c r="CP109" s="88"/>
      <c r="CQ109" s="88"/>
      <c r="CR109" s="88"/>
      <c r="CS109" s="88"/>
      <c r="CT109" s="88"/>
      <c r="CU109" s="88"/>
      <c r="CV109" s="88"/>
      <c r="CW109" s="88"/>
      <c r="CX109" s="88"/>
      <c r="CY109" s="88"/>
      <c r="CZ109" s="88"/>
      <c r="DA109" s="88"/>
      <c r="DB109" s="88"/>
      <c r="DC109" s="88"/>
      <c r="DD109" s="88"/>
      <c r="DE109" s="88"/>
      <c r="DF109" s="88"/>
      <c r="DG109" s="88"/>
      <c r="DH109" s="88"/>
      <c r="DI109" s="88"/>
      <c r="DJ109" s="88"/>
      <c r="DK109" s="88"/>
      <c r="DL109" s="88"/>
      <c r="DM109" s="88"/>
      <c r="DN109" s="88"/>
      <c r="DO109" s="88"/>
      <c r="DP109" s="88"/>
      <c r="DQ109" s="88"/>
      <c r="DR109" s="88"/>
      <c r="DS109" s="88"/>
      <c r="DT109" s="88"/>
      <c r="DU109" s="88"/>
      <c r="DV109" s="88"/>
      <c r="DW109" s="88"/>
      <c r="DX109" s="88"/>
      <c r="DY109" s="88"/>
      <c r="DZ109" s="88"/>
      <c r="EA109" s="88"/>
      <c r="EB109" s="88"/>
      <c r="EC109" s="88"/>
      <c r="ED109" s="88"/>
      <c r="EE109" s="88"/>
      <c r="EF109" s="88"/>
      <c r="EG109" s="88"/>
      <c r="EH109" s="88"/>
      <c r="EI109" s="88"/>
      <c r="EJ109" s="88"/>
      <c r="EK109" s="88"/>
      <c r="EL109" s="88"/>
      <c r="EM109" s="88"/>
      <c r="EN109" s="88"/>
      <c r="EO109" s="88"/>
      <c r="EP109" s="88"/>
      <c r="EQ109" s="88"/>
      <c r="ER109" s="88"/>
      <c r="ES109" s="88"/>
      <c r="ET109" s="88"/>
      <c r="EU109" s="88"/>
      <c r="EV109" s="88"/>
      <c r="EW109" s="88"/>
      <c r="EX109" s="88"/>
      <c r="EY109" s="88"/>
      <c r="EZ109" s="88"/>
      <c r="FA109" s="88"/>
      <c r="FB109" s="88"/>
      <c r="FC109" s="88"/>
      <c r="FD109" s="88"/>
      <c r="FE109" s="88"/>
      <c r="FF109" s="88"/>
      <c r="FG109" s="88"/>
      <c r="FH109" s="88"/>
      <c r="FI109" s="88"/>
      <c r="FJ109" s="88"/>
      <c r="FK109" s="88"/>
      <c r="FL109" s="88"/>
      <c r="FM109" s="88"/>
      <c r="FN109" s="88"/>
      <c r="FO109" s="88"/>
      <c r="FP109" s="88"/>
      <c r="FQ109" s="88"/>
      <c r="FR109" s="88"/>
      <c r="FS109" s="88"/>
      <c r="FT109" s="88"/>
      <c r="FU109" s="88"/>
      <c r="FV109" s="88"/>
      <c r="FW109" s="88"/>
      <c r="FX109" s="88"/>
      <c r="FY109" s="88"/>
      <c r="FZ109" s="88"/>
      <c r="GA109" s="88"/>
      <c r="GB109" s="88"/>
      <c r="GC109" s="88"/>
      <c r="GD109" s="88"/>
      <c r="GE109" s="88"/>
      <c r="GF109" s="88"/>
      <c r="GG109" s="88"/>
      <c r="GH109" s="88"/>
      <c r="GI109" s="88"/>
      <c r="GJ109" s="88"/>
      <c r="GK109" s="88"/>
      <c r="GL109" s="88"/>
      <c r="GM109" s="88"/>
      <c r="GN109" s="88"/>
      <c r="GO109" s="88"/>
      <c r="GP109" s="88"/>
      <c r="GQ109" s="88"/>
      <c r="GR109" s="88"/>
      <c r="GS109" s="88"/>
      <c r="GT109" s="88"/>
      <c r="GU109" s="88"/>
      <c r="GV109" s="88"/>
      <c r="GW109" s="88"/>
      <c r="GX109" s="88"/>
      <c r="GY109" s="88"/>
      <c r="GZ109" s="88"/>
      <c r="HA109" s="88"/>
      <c r="HB109" s="88"/>
      <c r="HC109" s="88"/>
      <c r="HD109" s="88"/>
      <c r="HE109" s="88"/>
      <c r="HF109" s="88"/>
      <c r="HG109" s="88"/>
      <c r="HH109" s="88"/>
      <c r="HI109" s="88"/>
      <c r="HJ109" s="88"/>
      <c r="HK109" s="88"/>
      <c r="HL109" s="88"/>
      <c r="HM109" s="88"/>
      <c r="HN109" s="88"/>
      <c r="HO109" s="88"/>
    </row>
    <row r="110" spans="1:223" x14ac:dyDescent="0.3">
      <c r="A110" s="11" t="s">
        <v>381</v>
      </c>
      <c r="B110" s="11" t="s">
        <v>821</v>
      </c>
      <c r="C110" s="11" t="s">
        <v>718</v>
      </c>
      <c r="D110" s="11" t="s">
        <v>237</v>
      </c>
      <c r="E110" s="11" t="s">
        <v>1566</v>
      </c>
      <c r="F110" s="11" t="s">
        <v>710</v>
      </c>
      <c r="G110" s="11" t="s">
        <v>1482</v>
      </c>
      <c r="H110" s="11" t="s">
        <v>2790</v>
      </c>
      <c r="I110" s="11" t="s">
        <v>3046</v>
      </c>
      <c r="J110" s="11"/>
      <c r="K110" s="11"/>
      <c r="L110" s="1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51"/>
      <c r="AP110" s="51"/>
      <c r="AQ110" s="51"/>
      <c r="AR110" s="51"/>
      <c r="AS110" s="51"/>
      <c r="AT110" s="51"/>
      <c r="AU110" s="51"/>
      <c r="AV110" s="51"/>
      <c r="AW110" s="51"/>
      <c r="AX110" s="51"/>
      <c r="AY110" s="51"/>
      <c r="AZ110" s="51"/>
      <c r="BA110" s="51"/>
      <c r="BB110" s="51"/>
      <c r="BC110" s="51"/>
      <c r="BD110" s="51"/>
      <c r="BE110" s="51"/>
      <c r="BF110" s="51"/>
      <c r="BG110" s="51"/>
      <c r="BH110" s="51"/>
      <c r="BI110" s="51"/>
      <c r="BJ110" s="51"/>
      <c r="BK110" s="51"/>
      <c r="BL110" s="51"/>
      <c r="BM110" s="51"/>
      <c r="BN110" s="51"/>
      <c r="BO110" s="51"/>
      <c r="BP110" s="51"/>
      <c r="BQ110" s="51"/>
      <c r="BR110" s="51"/>
      <c r="BS110" s="51"/>
      <c r="BT110" s="51"/>
      <c r="BU110" s="51"/>
      <c r="BV110" s="51"/>
      <c r="BW110" s="51"/>
      <c r="BX110" s="51"/>
      <c r="BY110" s="51"/>
      <c r="BZ110" s="51"/>
      <c r="CA110" s="51"/>
      <c r="CB110" s="51"/>
      <c r="CC110" s="51"/>
      <c r="CD110" s="51"/>
      <c r="CE110" s="51"/>
      <c r="CF110" s="51"/>
      <c r="CG110" s="51"/>
      <c r="CH110" s="51"/>
      <c r="CI110" s="51"/>
      <c r="CJ110" s="51"/>
      <c r="CK110" s="51"/>
      <c r="CL110" s="51"/>
      <c r="CM110" s="51"/>
      <c r="CN110" s="51"/>
      <c r="CO110" s="51"/>
      <c r="CP110" s="51"/>
      <c r="CQ110" s="51"/>
      <c r="CR110" s="51"/>
      <c r="CS110" s="51"/>
      <c r="CT110" s="51"/>
      <c r="CU110" s="51"/>
      <c r="CV110" s="51"/>
      <c r="CW110" s="51"/>
      <c r="CX110" s="51"/>
      <c r="CY110" s="51"/>
      <c r="CZ110" s="51"/>
      <c r="DA110" s="51"/>
      <c r="DB110" s="51"/>
      <c r="DC110" s="51"/>
      <c r="DD110" s="51"/>
      <c r="DE110" s="51"/>
      <c r="DF110" s="51"/>
      <c r="DG110" s="51"/>
      <c r="DH110" s="51"/>
      <c r="DI110" s="51"/>
      <c r="DJ110" s="51"/>
      <c r="DK110" s="51"/>
      <c r="DL110" s="51"/>
      <c r="DM110" s="51"/>
      <c r="DN110" s="51"/>
      <c r="DO110" s="51"/>
      <c r="DP110" s="51"/>
      <c r="DQ110" s="51"/>
      <c r="DR110" s="51"/>
      <c r="DS110" s="51"/>
      <c r="DT110" s="51"/>
      <c r="DU110" s="51"/>
      <c r="DV110" s="51"/>
      <c r="DW110" s="51"/>
      <c r="DX110" s="51"/>
      <c r="DY110" s="51"/>
      <c r="DZ110" s="51"/>
      <c r="EA110" s="51"/>
      <c r="EB110" s="51"/>
      <c r="EC110" s="51"/>
      <c r="ED110" s="51"/>
      <c r="EE110" s="51"/>
      <c r="EF110" s="51"/>
      <c r="EG110" s="51"/>
      <c r="EH110" s="51"/>
      <c r="EI110" s="51"/>
      <c r="EJ110" s="51"/>
      <c r="EK110" s="51"/>
      <c r="EL110" s="51"/>
      <c r="EM110" s="51"/>
      <c r="EN110" s="51"/>
      <c r="EO110" s="51"/>
      <c r="EP110" s="51"/>
      <c r="EQ110" s="51"/>
      <c r="ER110" s="51"/>
      <c r="ES110" s="51"/>
      <c r="ET110" s="51"/>
      <c r="EU110" s="51"/>
      <c r="EV110" s="51"/>
      <c r="EW110" s="51"/>
      <c r="EX110" s="51"/>
      <c r="EY110" s="51"/>
      <c r="EZ110" s="51"/>
      <c r="FA110" s="51"/>
      <c r="FB110" s="51"/>
      <c r="FC110" s="51"/>
      <c r="FD110" s="51"/>
      <c r="FE110" s="51"/>
      <c r="FF110" s="51"/>
      <c r="FG110" s="51"/>
      <c r="FH110" s="51"/>
      <c r="FI110" s="51"/>
      <c r="FJ110" s="51"/>
      <c r="FK110" s="51"/>
      <c r="FL110" s="51"/>
      <c r="FM110" s="51"/>
      <c r="FN110" s="51"/>
      <c r="FO110" s="51"/>
      <c r="FP110" s="51"/>
      <c r="FQ110" s="51"/>
      <c r="FR110" s="51"/>
      <c r="FS110" s="51"/>
      <c r="FT110" s="51"/>
      <c r="FU110" s="51"/>
      <c r="FV110" s="51"/>
      <c r="FW110" s="51"/>
      <c r="FX110" s="51"/>
      <c r="FY110" s="51"/>
      <c r="FZ110" s="51"/>
      <c r="GA110" s="51"/>
      <c r="GB110" s="51"/>
      <c r="GC110" s="51"/>
      <c r="GD110" s="51"/>
      <c r="GE110" s="51"/>
      <c r="GF110" s="51"/>
      <c r="GG110" s="51"/>
      <c r="GH110" s="51"/>
      <c r="GI110" s="51"/>
      <c r="GJ110" s="51"/>
      <c r="GK110" s="51"/>
      <c r="GL110" s="51"/>
      <c r="GM110" s="51"/>
      <c r="GN110" s="51"/>
      <c r="GO110" s="51"/>
      <c r="GP110" s="51"/>
      <c r="GQ110" s="51"/>
      <c r="GR110" s="51"/>
      <c r="GS110" s="51"/>
      <c r="GT110" s="51"/>
      <c r="GU110" s="51"/>
      <c r="GV110" s="51"/>
      <c r="GW110" s="51"/>
      <c r="GX110" s="51"/>
      <c r="GY110" s="51"/>
      <c r="GZ110" s="51"/>
      <c r="HA110" s="51"/>
      <c r="HB110" s="51"/>
      <c r="HC110" s="51"/>
      <c r="HD110" s="51"/>
      <c r="HE110" s="51"/>
      <c r="HF110" s="51"/>
      <c r="HG110" s="51"/>
      <c r="HH110" s="51"/>
      <c r="HI110" s="51"/>
      <c r="HJ110" s="51"/>
      <c r="HK110" s="51"/>
      <c r="HL110" s="51"/>
      <c r="HM110" s="51"/>
      <c r="HN110" s="51"/>
      <c r="HO110" s="51"/>
    </row>
    <row r="111" spans="1:223" x14ac:dyDescent="0.3">
      <c r="A111" s="11" t="s">
        <v>251</v>
      </c>
      <c r="B111" s="11" t="s">
        <v>827</v>
      </c>
      <c r="C111" s="11" t="s">
        <v>728</v>
      </c>
      <c r="D111" s="11" t="s">
        <v>250</v>
      </c>
      <c r="E111" s="11" t="s">
        <v>1565</v>
      </c>
      <c r="F111" s="11" t="s">
        <v>1357</v>
      </c>
      <c r="G111" s="11" t="s">
        <v>1464</v>
      </c>
      <c r="H111" s="11" t="s">
        <v>2790</v>
      </c>
      <c r="I111" s="11" t="s">
        <v>3046</v>
      </c>
      <c r="J111" s="48"/>
      <c r="K111" s="11"/>
      <c r="L111" s="11"/>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c r="BI111" s="50"/>
      <c r="BJ111" s="50"/>
      <c r="BK111" s="50"/>
      <c r="BL111" s="50"/>
      <c r="BM111" s="50"/>
      <c r="BN111" s="50"/>
      <c r="BO111" s="50"/>
      <c r="BP111" s="50"/>
      <c r="BQ111" s="50"/>
      <c r="BR111" s="50"/>
      <c r="BS111" s="50"/>
      <c r="BT111" s="50"/>
      <c r="BU111" s="50"/>
      <c r="BV111" s="50"/>
      <c r="BW111" s="50"/>
      <c r="BX111" s="50"/>
      <c r="BY111" s="50"/>
      <c r="BZ111" s="50"/>
      <c r="CA111" s="50"/>
      <c r="CB111" s="50"/>
      <c r="CC111" s="50"/>
      <c r="CD111" s="50"/>
      <c r="CE111" s="50"/>
      <c r="CF111" s="50"/>
      <c r="CG111" s="50"/>
      <c r="CH111" s="50"/>
      <c r="CI111" s="50"/>
      <c r="CJ111" s="50"/>
      <c r="CK111" s="50"/>
      <c r="CL111" s="50"/>
      <c r="CM111" s="50"/>
      <c r="CN111" s="50"/>
      <c r="CO111" s="50"/>
      <c r="CP111" s="50"/>
      <c r="CQ111" s="50"/>
      <c r="CR111" s="50"/>
      <c r="CS111" s="50"/>
      <c r="CT111" s="50"/>
      <c r="CU111" s="50"/>
      <c r="CV111" s="50"/>
      <c r="CW111" s="50"/>
      <c r="CX111" s="50"/>
      <c r="CY111" s="50"/>
      <c r="CZ111" s="50"/>
      <c r="DA111" s="50"/>
      <c r="DB111" s="50"/>
      <c r="DC111" s="50"/>
      <c r="DD111" s="50"/>
      <c r="DE111" s="50"/>
      <c r="DF111" s="50"/>
      <c r="DG111" s="50"/>
      <c r="DH111" s="50"/>
      <c r="DI111" s="50"/>
      <c r="DJ111" s="50"/>
      <c r="DK111" s="50"/>
      <c r="DL111" s="50"/>
      <c r="DM111" s="50"/>
      <c r="DN111" s="50"/>
      <c r="DO111" s="50"/>
      <c r="DP111" s="50"/>
      <c r="DQ111" s="50"/>
      <c r="DR111" s="50"/>
      <c r="DS111" s="50"/>
      <c r="DT111" s="50"/>
      <c r="DU111" s="50"/>
      <c r="DV111" s="50"/>
      <c r="DW111" s="50"/>
      <c r="DX111" s="50"/>
      <c r="DY111" s="50"/>
      <c r="DZ111" s="50"/>
      <c r="EA111" s="50"/>
      <c r="EB111" s="50"/>
      <c r="EC111" s="50"/>
      <c r="ED111" s="50"/>
      <c r="EE111" s="50"/>
      <c r="EF111" s="50"/>
      <c r="EG111" s="50"/>
      <c r="EH111" s="50"/>
      <c r="EI111" s="50"/>
      <c r="EJ111" s="50"/>
      <c r="EK111" s="50"/>
      <c r="EL111" s="50"/>
      <c r="EM111" s="50"/>
      <c r="EN111" s="50"/>
      <c r="EO111" s="50"/>
      <c r="EP111" s="50"/>
      <c r="EQ111" s="50"/>
      <c r="ER111" s="50"/>
      <c r="ES111" s="50"/>
      <c r="ET111" s="50"/>
      <c r="EU111" s="50"/>
      <c r="EV111" s="50"/>
      <c r="EW111" s="50"/>
      <c r="EX111" s="50"/>
      <c r="EY111" s="50"/>
      <c r="EZ111" s="50"/>
      <c r="FA111" s="50"/>
      <c r="FB111" s="50"/>
      <c r="FC111" s="50"/>
      <c r="FD111" s="50"/>
      <c r="FE111" s="50"/>
      <c r="FF111" s="50"/>
      <c r="FG111" s="50"/>
      <c r="FH111" s="50"/>
      <c r="FI111" s="50"/>
      <c r="FJ111" s="50"/>
      <c r="FK111" s="50"/>
      <c r="FL111" s="50"/>
      <c r="FM111" s="50"/>
      <c r="FN111" s="50"/>
      <c r="FO111" s="50"/>
      <c r="FP111" s="50"/>
      <c r="FQ111" s="50"/>
      <c r="FR111" s="50"/>
      <c r="FS111" s="50"/>
      <c r="FT111" s="50"/>
      <c r="FU111" s="50"/>
      <c r="FV111" s="50"/>
      <c r="FW111" s="50"/>
      <c r="FX111" s="50"/>
      <c r="FY111" s="50"/>
      <c r="FZ111" s="50"/>
      <c r="GA111" s="50"/>
      <c r="GB111" s="50"/>
      <c r="GC111" s="50"/>
      <c r="GD111" s="50"/>
      <c r="GE111" s="50"/>
      <c r="GF111" s="50"/>
      <c r="GG111" s="50"/>
      <c r="GH111" s="50"/>
      <c r="GI111" s="50"/>
      <c r="GJ111" s="50"/>
      <c r="GK111" s="50"/>
      <c r="GL111" s="50"/>
      <c r="GM111" s="50"/>
      <c r="GN111" s="50"/>
      <c r="GO111" s="50"/>
      <c r="GP111" s="50"/>
      <c r="GQ111" s="50"/>
      <c r="GR111" s="50"/>
      <c r="GS111" s="50"/>
      <c r="GT111" s="50"/>
      <c r="GU111" s="50"/>
      <c r="GV111" s="50"/>
      <c r="GW111" s="50"/>
      <c r="GX111" s="50"/>
      <c r="GY111" s="50"/>
      <c r="GZ111" s="50"/>
      <c r="HA111" s="50"/>
      <c r="HB111" s="50"/>
      <c r="HC111" s="50"/>
      <c r="HD111" s="50"/>
      <c r="HE111" s="50"/>
      <c r="HF111" s="50"/>
      <c r="HG111" s="50"/>
      <c r="HH111" s="50"/>
      <c r="HI111" s="50"/>
      <c r="HJ111" s="50"/>
      <c r="HK111" s="50"/>
      <c r="HL111" s="50"/>
      <c r="HM111" s="50"/>
      <c r="HN111" s="50"/>
      <c r="HO111" s="50"/>
    </row>
    <row r="112" spans="1:223" x14ac:dyDescent="0.3">
      <c r="A112" s="11" t="s">
        <v>253</v>
      </c>
      <c r="B112" s="11" t="s">
        <v>1850</v>
      </c>
      <c r="C112" s="11" t="s">
        <v>1938</v>
      </c>
      <c r="D112" s="11" t="s">
        <v>252</v>
      </c>
      <c r="E112" s="11" t="s">
        <v>1562</v>
      </c>
      <c r="F112" s="11" t="s">
        <v>3047</v>
      </c>
      <c r="G112" s="11" t="s">
        <v>1465</v>
      </c>
      <c r="H112" s="11" t="s">
        <v>2790</v>
      </c>
      <c r="I112" s="11" t="s">
        <v>3048</v>
      </c>
      <c r="J112" s="88"/>
      <c r="K112" s="88"/>
      <c r="L112" s="88"/>
      <c r="N112" s="54"/>
      <c r="O112" s="54"/>
      <c r="P112" s="54"/>
      <c r="Q112" s="54"/>
      <c r="R112" s="54"/>
      <c r="S112" s="54"/>
      <c r="T112" s="54"/>
      <c r="U112" s="54"/>
      <c r="V112" s="54"/>
      <c r="W112" s="54"/>
      <c r="X112" s="54"/>
      <c r="Y112" s="54"/>
      <c r="Z112" s="54"/>
      <c r="AA112" s="54"/>
      <c r="AB112" s="54"/>
      <c r="AC112" s="54"/>
      <c r="AD112" s="54"/>
      <c r="AE112" s="54"/>
      <c r="AF112" s="54"/>
      <c r="AG112" s="54"/>
      <c r="AH112" s="54"/>
      <c r="AI112" s="54"/>
      <c r="AJ112" s="54"/>
      <c r="AK112" s="54"/>
      <c r="AL112" s="54"/>
      <c r="AM112" s="54"/>
      <c r="AN112" s="54"/>
      <c r="AO112" s="54"/>
      <c r="AP112" s="54"/>
      <c r="AQ112" s="54"/>
      <c r="AR112" s="54"/>
      <c r="AS112" s="54"/>
      <c r="AT112" s="54"/>
      <c r="AU112" s="54"/>
      <c r="AV112" s="54"/>
      <c r="AW112" s="54"/>
      <c r="AX112" s="54"/>
      <c r="AY112" s="54"/>
      <c r="AZ112" s="54"/>
      <c r="BA112" s="54"/>
      <c r="BB112" s="54"/>
      <c r="BC112" s="54"/>
      <c r="BD112" s="54"/>
      <c r="BE112" s="54"/>
      <c r="BF112" s="54"/>
      <c r="BG112" s="54"/>
      <c r="BH112" s="54"/>
      <c r="BI112" s="54"/>
      <c r="BJ112" s="54"/>
      <c r="BK112" s="54"/>
      <c r="BL112" s="54"/>
      <c r="BM112" s="54"/>
      <c r="BN112" s="54"/>
      <c r="BO112" s="54"/>
      <c r="BP112" s="54"/>
      <c r="BQ112" s="54"/>
      <c r="BR112" s="54"/>
      <c r="BS112" s="54"/>
      <c r="BT112" s="54"/>
      <c r="BU112" s="54"/>
      <c r="BV112" s="54"/>
      <c r="BW112" s="54"/>
      <c r="BX112" s="54"/>
      <c r="BY112" s="54"/>
      <c r="BZ112" s="54"/>
      <c r="CA112" s="54"/>
      <c r="CB112" s="54"/>
      <c r="CC112" s="54"/>
      <c r="CD112" s="54"/>
      <c r="CE112" s="54"/>
      <c r="CF112" s="54"/>
      <c r="CG112" s="54"/>
      <c r="CH112" s="54"/>
      <c r="CI112" s="54"/>
      <c r="CJ112" s="54"/>
      <c r="CK112" s="54"/>
      <c r="CL112" s="54"/>
      <c r="CM112" s="54"/>
      <c r="CN112" s="54"/>
      <c r="CO112" s="54"/>
      <c r="CP112" s="54"/>
      <c r="CQ112" s="54"/>
      <c r="CR112" s="54"/>
      <c r="CS112" s="54"/>
      <c r="CT112" s="54"/>
      <c r="CU112" s="54"/>
      <c r="CV112" s="54"/>
      <c r="CW112" s="54"/>
      <c r="CX112" s="54"/>
      <c r="CY112" s="54"/>
      <c r="CZ112" s="54"/>
      <c r="DA112" s="54"/>
      <c r="DB112" s="54"/>
      <c r="DC112" s="54"/>
      <c r="DD112" s="54"/>
      <c r="DE112" s="54"/>
      <c r="DF112" s="54"/>
      <c r="DG112" s="54"/>
      <c r="DH112" s="54"/>
      <c r="DI112" s="54"/>
      <c r="DJ112" s="54"/>
      <c r="DK112" s="54"/>
      <c r="DL112" s="54"/>
      <c r="DM112" s="54"/>
      <c r="DN112" s="54"/>
      <c r="DO112" s="54"/>
      <c r="DP112" s="54"/>
      <c r="DQ112" s="54"/>
      <c r="DR112" s="54"/>
      <c r="DS112" s="54"/>
      <c r="DT112" s="54"/>
      <c r="DU112" s="54"/>
      <c r="DV112" s="54"/>
      <c r="DW112" s="54"/>
      <c r="DX112" s="54"/>
      <c r="DY112" s="54"/>
      <c r="DZ112" s="54"/>
      <c r="EA112" s="54"/>
      <c r="EB112" s="54"/>
      <c r="EC112" s="54"/>
      <c r="ED112" s="54"/>
      <c r="EE112" s="54"/>
      <c r="EF112" s="54"/>
      <c r="EG112" s="54"/>
      <c r="EH112" s="54"/>
      <c r="EI112" s="54"/>
      <c r="EJ112" s="54"/>
      <c r="EK112" s="54"/>
      <c r="EL112" s="54"/>
      <c r="EM112" s="54"/>
      <c r="EN112" s="54"/>
      <c r="EO112" s="54"/>
      <c r="EP112" s="54"/>
      <c r="EQ112" s="54"/>
      <c r="ER112" s="54"/>
      <c r="ES112" s="54"/>
      <c r="ET112" s="54"/>
      <c r="EU112" s="54"/>
      <c r="EV112" s="54"/>
      <c r="EW112" s="54"/>
      <c r="EX112" s="54"/>
      <c r="EY112" s="54"/>
      <c r="EZ112" s="54"/>
      <c r="FA112" s="54"/>
      <c r="FB112" s="54"/>
      <c r="FC112" s="54"/>
      <c r="FD112" s="54"/>
      <c r="FE112" s="54"/>
      <c r="FF112" s="54"/>
      <c r="FG112" s="54"/>
      <c r="FH112" s="54"/>
      <c r="FI112" s="54"/>
      <c r="FJ112" s="54"/>
      <c r="FK112" s="54"/>
      <c r="FL112" s="54"/>
      <c r="FM112" s="54"/>
      <c r="FN112" s="54"/>
      <c r="FO112" s="54"/>
      <c r="FP112" s="54"/>
      <c r="FQ112" s="54"/>
      <c r="FR112" s="54"/>
      <c r="FS112" s="54"/>
      <c r="FT112" s="54"/>
      <c r="FU112" s="54"/>
      <c r="FV112" s="54"/>
      <c r="FW112" s="54"/>
      <c r="FX112" s="54"/>
      <c r="FY112" s="54"/>
      <c r="FZ112" s="54"/>
      <c r="GA112" s="54"/>
      <c r="GB112" s="54"/>
      <c r="GC112" s="54"/>
      <c r="GD112" s="54"/>
      <c r="GE112" s="54"/>
      <c r="GF112" s="54"/>
      <c r="GG112" s="54"/>
      <c r="GH112" s="54"/>
      <c r="GI112" s="54"/>
      <c r="GJ112" s="54"/>
      <c r="GK112" s="54"/>
      <c r="GL112" s="54"/>
      <c r="GM112" s="54"/>
      <c r="GN112" s="54"/>
      <c r="GO112" s="54"/>
      <c r="GP112" s="54"/>
      <c r="GQ112" s="54"/>
      <c r="GR112" s="54"/>
      <c r="GS112" s="54"/>
      <c r="GT112" s="54"/>
      <c r="GU112" s="54"/>
      <c r="GV112" s="54"/>
      <c r="GW112" s="54"/>
      <c r="GX112" s="54"/>
      <c r="GY112" s="54"/>
      <c r="GZ112" s="54"/>
      <c r="HA112" s="54"/>
      <c r="HB112" s="54"/>
      <c r="HC112" s="54"/>
      <c r="HD112" s="54"/>
      <c r="HE112" s="54"/>
      <c r="HF112" s="54"/>
      <c r="HG112" s="54"/>
      <c r="HH112" s="54"/>
      <c r="HI112" s="54"/>
      <c r="HJ112" s="54"/>
      <c r="HK112" s="54"/>
      <c r="HL112" s="54"/>
      <c r="HM112" s="54"/>
      <c r="HN112" s="54"/>
      <c r="HO112" s="54"/>
    </row>
    <row r="113" spans="1:223" x14ac:dyDescent="0.3">
      <c r="A113" s="11" t="s">
        <v>253</v>
      </c>
      <c r="B113" s="11" t="s">
        <v>964</v>
      </c>
      <c r="C113" s="11" t="s">
        <v>1250</v>
      </c>
      <c r="D113" s="11" t="s">
        <v>252</v>
      </c>
      <c r="E113" s="11" t="s">
        <v>1562</v>
      </c>
      <c r="F113" s="11" t="s">
        <v>710</v>
      </c>
      <c r="G113" s="11" t="s">
        <v>1706</v>
      </c>
      <c r="H113" s="11" t="s">
        <v>2791</v>
      </c>
      <c r="I113" s="11" t="s">
        <v>3046</v>
      </c>
      <c r="J113" s="11"/>
      <c r="K113" s="11"/>
      <c r="L113" s="11"/>
      <c r="N113" s="54"/>
      <c r="O113" s="54"/>
      <c r="P113" s="54"/>
      <c r="Q113" s="54"/>
      <c r="R113" s="54"/>
      <c r="S113" s="54"/>
      <c r="T113" s="54"/>
      <c r="U113" s="54"/>
      <c r="V113" s="54"/>
      <c r="W113" s="54"/>
      <c r="X113" s="54"/>
      <c r="Y113" s="54"/>
      <c r="Z113" s="54"/>
      <c r="AA113" s="54"/>
      <c r="AB113" s="54"/>
      <c r="AC113" s="54"/>
      <c r="AD113" s="54"/>
      <c r="AE113" s="54"/>
      <c r="AF113" s="54"/>
      <c r="AG113" s="54"/>
      <c r="AH113" s="54"/>
      <c r="AI113" s="54"/>
      <c r="AJ113" s="54"/>
      <c r="AK113" s="54"/>
      <c r="AL113" s="54"/>
      <c r="AM113" s="54"/>
      <c r="AN113" s="54"/>
      <c r="AO113" s="54"/>
      <c r="AP113" s="54"/>
      <c r="AQ113" s="54"/>
      <c r="AR113" s="54"/>
      <c r="AS113" s="54"/>
      <c r="AT113" s="54"/>
      <c r="AU113" s="54"/>
      <c r="AV113" s="54"/>
      <c r="AW113" s="54"/>
      <c r="AX113" s="54"/>
      <c r="AY113" s="54"/>
      <c r="AZ113" s="54"/>
      <c r="BA113" s="54"/>
      <c r="BB113" s="54"/>
      <c r="BC113" s="54"/>
      <c r="BD113" s="54"/>
      <c r="BE113" s="54"/>
      <c r="BF113" s="54"/>
      <c r="BG113" s="54"/>
      <c r="BH113" s="54"/>
      <c r="BI113" s="54"/>
      <c r="BJ113" s="54"/>
      <c r="BK113" s="54"/>
      <c r="BL113" s="54"/>
      <c r="BM113" s="54"/>
      <c r="BN113" s="54"/>
      <c r="BO113" s="54"/>
      <c r="BP113" s="54"/>
      <c r="BQ113" s="54"/>
      <c r="BR113" s="54"/>
      <c r="BS113" s="54"/>
      <c r="BT113" s="54"/>
      <c r="BU113" s="54"/>
      <c r="BV113" s="54"/>
      <c r="BW113" s="54"/>
      <c r="BX113" s="54"/>
      <c r="BY113" s="54"/>
      <c r="BZ113" s="54"/>
      <c r="CA113" s="54"/>
      <c r="CB113" s="54"/>
      <c r="CC113" s="54"/>
      <c r="CD113" s="54"/>
      <c r="CE113" s="54"/>
      <c r="CF113" s="54"/>
      <c r="CG113" s="54"/>
      <c r="CH113" s="54"/>
      <c r="CI113" s="54"/>
      <c r="CJ113" s="54"/>
      <c r="CK113" s="54"/>
      <c r="CL113" s="54"/>
      <c r="CM113" s="54"/>
      <c r="CN113" s="54"/>
      <c r="CO113" s="54"/>
      <c r="CP113" s="54"/>
      <c r="CQ113" s="54"/>
      <c r="CR113" s="54"/>
      <c r="CS113" s="54"/>
      <c r="CT113" s="54"/>
      <c r="CU113" s="54"/>
      <c r="CV113" s="54"/>
      <c r="CW113" s="54"/>
      <c r="CX113" s="54"/>
      <c r="CY113" s="54"/>
      <c r="CZ113" s="54"/>
      <c r="DA113" s="54"/>
      <c r="DB113" s="54"/>
      <c r="DC113" s="54"/>
      <c r="DD113" s="54"/>
      <c r="DE113" s="54"/>
      <c r="DF113" s="54"/>
      <c r="DG113" s="54"/>
      <c r="DH113" s="54"/>
      <c r="DI113" s="54"/>
      <c r="DJ113" s="54"/>
      <c r="DK113" s="54"/>
      <c r="DL113" s="54"/>
      <c r="DM113" s="54"/>
      <c r="DN113" s="54"/>
      <c r="DO113" s="54"/>
      <c r="DP113" s="54"/>
      <c r="DQ113" s="54"/>
      <c r="DR113" s="54"/>
      <c r="DS113" s="54"/>
      <c r="DT113" s="54"/>
      <c r="DU113" s="54"/>
      <c r="DV113" s="54"/>
      <c r="DW113" s="54"/>
      <c r="DX113" s="54"/>
      <c r="DY113" s="54"/>
      <c r="DZ113" s="54"/>
      <c r="EA113" s="54"/>
      <c r="EB113" s="54"/>
      <c r="EC113" s="54"/>
      <c r="ED113" s="54"/>
      <c r="EE113" s="54"/>
      <c r="EF113" s="54"/>
      <c r="EG113" s="54"/>
      <c r="EH113" s="54"/>
      <c r="EI113" s="54"/>
      <c r="EJ113" s="54"/>
      <c r="EK113" s="54"/>
      <c r="EL113" s="54"/>
      <c r="EM113" s="54"/>
      <c r="EN113" s="54"/>
      <c r="EO113" s="54"/>
      <c r="EP113" s="54"/>
      <c r="EQ113" s="54"/>
      <c r="ER113" s="54"/>
      <c r="ES113" s="54"/>
      <c r="ET113" s="54"/>
      <c r="EU113" s="54"/>
      <c r="EV113" s="54"/>
      <c r="EW113" s="54"/>
      <c r="EX113" s="54"/>
      <c r="EY113" s="54"/>
      <c r="EZ113" s="54"/>
      <c r="FA113" s="54"/>
      <c r="FB113" s="54"/>
      <c r="FC113" s="54"/>
      <c r="FD113" s="54"/>
      <c r="FE113" s="54"/>
      <c r="FF113" s="54"/>
      <c r="FG113" s="54"/>
      <c r="FH113" s="54"/>
      <c r="FI113" s="54"/>
      <c r="FJ113" s="54"/>
      <c r="FK113" s="54"/>
      <c r="FL113" s="54"/>
      <c r="FM113" s="54"/>
      <c r="FN113" s="54"/>
      <c r="FO113" s="54"/>
      <c r="FP113" s="54"/>
      <c r="FQ113" s="54"/>
      <c r="FR113" s="54"/>
      <c r="FS113" s="54"/>
      <c r="FT113" s="54"/>
      <c r="FU113" s="54"/>
      <c r="FV113" s="54"/>
      <c r="FW113" s="54"/>
      <c r="FX113" s="54"/>
      <c r="FY113" s="54"/>
      <c r="FZ113" s="54"/>
      <c r="GA113" s="54"/>
      <c r="GB113" s="54"/>
      <c r="GC113" s="54"/>
      <c r="GD113" s="54"/>
      <c r="GE113" s="54"/>
      <c r="GF113" s="54"/>
      <c r="GG113" s="54"/>
      <c r="GH113" s="54"/>
      <c r="GI113" s="54"/>
      <c r="GJ113" s="54"/>
      <c r="GK113" s="54"/>
      <c r="GL113" s="54"/>
      <c r="GM113" s="54"/>
      <c r="GN113" s="54"/>
      <c r="GO113" s="54"/>
      <c r="GP113" s="54"/>
      <c r="GQ113" s="54"/>
      <c r="GR113" s="54"/>
      <c r="GS113" s="54"/>
      <c r="GT113" s="54"/>
      <c r="GU113" s="54"/>
      <c r="GV113" s="54"/>
      <c r="GW113" s="54"/>
      <c r="GX113" s="54"/>
      <c r="GY113" s="54"/>
      <c r="GZ113" s="54"/>
      <c r="HA113" s="54"/>
      <c r="HB113" s="54"/>
      <c r="HC113" s="54"/>
      <c r="HD113" s="54"/>
      <c r="HE113" s="54"/>
      <c r="HF113" s="54"/>
      <c r="HG113" s="54"/>
      <c r="HH113" s="54"/>
      <c r="HI113" s="54"/>
      <c r="HJ113" s="54"/>
      <c r="HK113" s="54"/>
      <c r="HL113" s="54"/>
      <c r="HM113" s="54"/>
      <c r="HN113" s="54"/>
      <c r="HO113" s="54"/>
    </row>
    <row r="114" spans="1:223" x14ac:dyDescent="0.3">
      <c r="A114" s="11" t="s">
        <v>253</v>
      </c>
      <c r="B114" s="11" t="s">
        <v>1851</v>
      </c>
      <c r="C114" s="11" t="s">
        <v>1852</v>
      </c>
      <c r="D114" s="11" t="s">
        <v>252</v>
      </c>
      <c r="E114" s="11" t="s">
        <v>1562</v>
      </c>
      <c r="F114" s="11" t="s">
        <v>1853</v>
      </c>
      <c r="G114" s="11" t="s">
        <v>1851</v>
      </c>
      <c r="H114" s="11" t="s">
        <v>2791</v>
      </c>
      <c r="I114" s="11" t="s">
        <v>3046</v>
      </c>
      <c r="J114" s="11"/>
      <c r="K114" s="11"/>
      <c r="L114" s="11"/>
      <c r="N114" s="51"/>
      <c r="O114" s="51"/>
      <c r="P114" s="51"/>
      <c r="Q114" s="51"/>
      <c r="R114" s="51"/>
      <c r="S114" s="51"/>
      <c r="T114" s="51"/>
      <c r="U114" s="51"/>
      <c r="V114" s="51"/>
      <c r="W114" s="51"/>
      <c r="X114" s="51"/>
      <c r="Y114" s="51"/>
      <c r="Z114" s="51"/>
      <c r="AA114" s="51"/>
      <c r="AB114" s="51"/>
      <c r="AC114" s="51"/>
      <c r="AD114" s="51"/>
      <c r="AE114" s="51"/>
      <c r="AF114" s="51"/>
      <c r="AG114" s="51"/>
      <c r="AH114" s="51"/>
      <c r="AI114" s="51"/>
      <c r="AJ114" s="51"/>
      <c r="AK114" s="51"/>
      <c r="AL114" s="51"/>
      <c r="AM114" s="51"/>
      <c r="AN114" s="51"/>
      <c r="AO114" s="51"/>
      <c r="AP114" s="51"/>
      <c r="AQ114" s="51"/>
      <c r="AR114" s="51"/>
      <c r="AS114" s="51"/>
      <c r="AT114" s="51"/>
      <c r="AU114" s="51"/>
      <c r="AV114" s="51"/>
      <c r="AW114" s="51"/>
      <c r="AX114" s="51"/>
      <c r="AY114" s="51"/>
      <c r="AZ114" s="51"/>
      <c r="BA114" s="51"/>
      <c r="BB114" s="51"/>
      <c r="BC114" s="51"/>
      <c r="BD114" s="51"/>
      <c r="BE114" s="51"/>
      <c r="BF114" s="51"/>
      <c r="BG114" s="51"/>
      <c r="BH114" s="51"/>
      <c r="BI114" s="51"/>
      <c r="BJ114" s="51"/>
      <c r="BK114" s="51"/>
      <c r="BL114" s="51"/>
      <c r="BM114" s="51"/>
      <c r="BN114" s="51"/>
      <c r="BO114" s="51"/>
      <c r="BP114" s="51"/>
      <c r="BQ114" s="51"/>
      <c r="BR114" s="51"/>
      <c r="BS114" s="51"/>
      <c r="BT114" s="51"/>
      <c r="BU114" s="51"/>
      <c r="BV114" s="51"/>
      <c r="BW114" s="51"/>
      <c r="BX114" s="51"/>
      <c r="BY114" s="51"/>
      <c r="BZ114" s="51"/>
      <c r="CA114" s="51"/>
      <c r="CB114" s="51"/>
      <c r="CC114" s="51"/>
      <c r="CD114" s="51"/>
      <c r="CE114" s="51"/>
      <c r="CF114" s="51"/>
      <c r="CG114" s="51"/>
      <c r="CH114" s="51"/>
      <c r="CI114" s="51"/>
      <c r="CJ114" s="51"/>
      <c r="CK114" s="51"/>
      <c r="CL114" s="51"/>
      <c r="CM114" s="51"/>
      <c r="CN114" s="51"/>
      <c r="CO114" s="51"/>
      <c r="CP114" s="51"/>
      <c r="CQ114" s="51"/>
      <c r="CR114" s="51"/>
      <c r="CS114" s="51"/>
      <c r="CT114" s="51"/>
      <c r="CU114" s="51"/>
      <c r="CV114" s="51"/>
      <c r="CW114" s="51"/>
      <c r="CX114" s="51"/>
      <c r="CY114" s="51"/>
      <c r="CZ114" s="51"/>
      <c r="DA114" s="51"/>
      <c r="DB114" s="51"/>
      <c r="DC114" s="51"/>
      <c r="DD114" s="51"/>
      <c r="DE114" s="51"/>
      <c r="DF114" s="51"/>
      <c r="DG114" s="51"/>
      <c r="DH114" s="51"/>
      <c r="DI114" s="51"/>
      <c r="DJ114" s="51"/>
      <c r="DK114" s="51"/>
      <c r="DL114" s="51"/>
      <c r="DM114" s="51"/>
      <c r="DN114" s="51"/>
      <c r="DO114" s="51"/>
      <c r="DP114" s="51"/>
      <c r="DQ114" s="51"/>
      <c r="DR114" s="51"/>
      <c r="DS114" s="51"/>
      <c r="DT114" s="51"/>
      <c r="DU114" s="51"/>
      <c r="DV114" s="51"/>
      <c r="DW114" s="51"/>
      <c r="DX114" s="51"/>
      <c r="DY114" s="51"/>
      <c r="DZ114" s="51"/>
      <c r="EA114" s="51"/>
      <c r="EB114" s="51"/>
      <c r="EC114" s="51"/>
      <c r="ED114" s="51"/>
      <c r="EE114" s="51"/>
      <c r="EF114" s="51"/>
      <c r="EG114" s="51"/>
      <c r="EH114" s="51"/>
      <c r="EI114" s="51"/>
      <c r="EJ114" s="51"/>
      <c r="EK114" s="51"/>
      <c r="EL114" s="51"/>
      <c r="EM114" s="51"/>
      <c r="EN114" s="51"/>
      <c r="EO114" s="51"/>
      <c r="EP114" s="51"/>
      <c r="EQ114" s="51"/>
      <c r="ER114" s="51"/>
      <c r="ES114" s="51"/>
      <c r="ET114" s="51"/>
      <c r="EU114" s="51"/>
      <c r="EV114" s="51"/>
      <c r="EW114" s="51"/>
      <c r="EX114" s="51"/>
      <c r="EY114" s="51"/>
      <c r="EZ114" s="51"/>
      <c r="FA114" s="51"/>
      <c r="FB114" s="51"/>
      <c r="FC114" s="51"/>
      <c r="FD114" s="51"/>
      <c r="FE114" s="51"/>
      <c r="FF114" s="51"/>
      <c r="FG114" s="51"/>
      <c r="FH114" s="51"/>
      <c r="FI114" s="51"/>
      <c r="FJ114" s="51"/>
      <c r="FK114" s="51"/>
      <c r="FL114" s="51"/>
      <c r="FM114" s="51"/>
      <c r="FN114" s="51"/>
      <c r="FO114" s="51"/>
      <c r="FP114" s="51"/>
      <c r="FQ114" s="51"/>
      <c r="FR114" s="51"/>
      <c r="FS114" s="51"/>
      <c r="FT114" s="51"/>
      <c r="FU114" s="51"/>
      <c r="FV114" s="51"/>
      <c r="FW114" s="51"/>
      <c r="FX114" s="51"/>
      <c r="FY114" s="51"/>
      <c r="FZ114" s="51"/>
      <c r="GA114" s="51"/>
      <c r="GB114" s="51"/>
      <c r="GC114" s="51"/>
      <c r="GD114" s="51"/>
      <c r="GE114" s="51"/>
      <c r="GF114" s="51"/>
      <c r="GG114" s="51"/>
      <c r="GH114" s="51"/>
      <c r="GI114" s="51"/>
      <c r="GJ114" s="51"/>
      <c r="GK114" s="51"/>
      <c r="GL114" s="51"/>
      <c r="GM114" s="51"/>
      <c r="GN114" s="51"/>
      <c r="GO114" s="51"/>
      <c r="GP114" s="51"/>
      <c r="GQ114" s="51"/>
      <c r="GR114" s="51"/>
      <c r="GS114" s="51"/>
      <c r="GT114" s="51"/>
      <c r="GU114" s="51"/>
      <c r="GV114" s="51"/>
      <c r="GW114" s="51"/>
      <c r="GX114" s="51"/>
      <c r="GY114" s="51"/>
      <c r="GZ114" s="51"/>
      <c r="HA114" s="51"/>
      <c r="HB114" s="51"/>
      <c r="HC114" s="51"/>
      <c r="HD114" s="51"/>
      <c r="HE114" s="51"/>
      <c r="HF114" s="51"/>
      <c r="HG114" s="51"/>
      <c r="HH114" s="51"/>
      <c r="HI114" s="51"/>
      <c r="HJ114" s="51"/>
      <c r="HK114" s="51"/>
      <c r="HL114" s="51"/>
      <c r="HM114" s="51"/>
      <c r="HN114" s="51"/>
      <c r="HO114" s="51"/>
    </row>
    <row r="115" spans="1:223" x14ac:dyDescent="0.3">
      <c r="A115" s="11" t="s">
        <v>253</v>
      </c>
      <c r="B115" s="11" t="s">
        <v>3582</v>
      </c>
      <c r="C115" s="11" t="s">
        <v>3573</v>
      </c>
      <c r="D115" s="11" t="s">
        <v>252</v>
      </c>
      <c r="E115" s="11" t="s">
        <v>1562</v>
      </c>
      <c r="F115" s="11" t="s">
        <v>1597</v>
      </c>
      <c r="G115" s="11" t="s">
        <v>3884</v>
      </c>
      <c r="H115" s="11" t="s">
        <v>2791</v>
      </c>
      <c r="I115" s="11" t="s">
        <v>3046</v>
      </c>
      <c r="K115" s="11"/>
      <c r="L115" s="11"/>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c r="BD115" s="50"/>
      <c r="BE115" s="50"/>
      <c r="BF115" s="50"/>
      <c r="BG115" s="50"/>
      <c r="BH115" s="50"/>
      <c r="BI115" s="50"/>
      <c r="BJ115" s="50"/>
      <c r="BK115" s="50"/>
      <c r="BL115" s="50"/>
      <c r="BM115" s="50"/>
      <c r="BN115" s="50"/>
      <c r="BO115" s="50"/>
      <c r="BP115" s="50"/>
      <c r="BQ115" s="50"/>
      <c r="BR115" s="50"/>
      <c r="BS115" s="50"/>
      <c r="BT115" s="50"/>
      <c r="BU115" s="50"/>
      <c r="BV115" s="50"/>
      <c r="BW115" s="50"/>
      <c r="BX115" s="50"/>
      <c r="BY115" s="50"/>
      <c r="BZ115" s="50"/>
      <c r="CA115" s="50"/>
      <c r="CB115" s="50"/>
      <c r="CC115" s="50"/>
      <c r="CD115" s="50"/>
      <c r="CE115" s="50"/>
      <c r="CF115" s="50"/>
      <c r="CG115" s="50"/>
      <c r="CH115" s="50"/>
      <c r="CI115" s="50"/>
      <c r="CJ115" s="50"/>
      <c r="CK115" s="50"/>
      <c r="CL115" s="50"/>
      <c r="CM115" s="50"/>
      <c r="CN115" s="50"/>
      <c r="CO115" s="50"/>
      <c r="CP115" s="50"/>
      <c r="CQ115" s="50"/>
      <c r="CR115" s="50"/>
      <c r="CS115" s="50"/>
      <c r="CT115" s="50"/>
      <c r="CU115" s="50"/>
      <c r="CV115" s="50"/>
      <c r="CW115" s="50"/>
      <c r="CX115" s="50"/>
      <c r="CY115" s="50"/>
      <c r="CZ115" s="50"/>
      <c r="DA115" s="50"/>
      <c r="DB115" s="50"/>
      <c r="DC115" s="50"/>
      <c r="DD115" s="50"/>
      <c r="DE115" s="50"/>
      <c r="DF115" s="50"/>
      <c r="DG115" s="50"/>
      <c r="DH115" s="50"/>
      <c r="DI115" s="50"/>
      <c r="DJ115" s="50"/>
      <c r="DK115" s="50"/>
      <c r="DL115" s="50"/>
      <c r="DM115" s="50"/>
      <c r="DN115" s="50"/>
      <c r="DO115" s="50"/>
      <c r="DP115" s="50"/>
      <c r="DQ115" s="50"/>
      <c r="DR115" s="50"/>
      <c r="DS115" s="50"/>
      <c r="DT115" s="50"/>
      <c r="DU115" s="50"/>
      <c r="DV115" s="50"/>
      <c r="DW115" s="50"/>
      <c r="DX115" s="50"/>
      <c r="DY115" s="50"/>
      <c r="DZ115" s="50"/>
      <c r="EA115" s="50"/>
      <c r="EB115" s="50"/>
      <c r="EC115" s="50"/>
      <c r="ED115" s="50"/>
      <c r="EE115" s="50"/>
      <c r="EF115" s="50"/>
      <c r="EG115" s="50"/>
      <c r="EH115" s="50"/>
      <c r="EI115" s="50"/>
      <c r="EJ115" s="50"/>
      <c r="EK115" s="50"/>
      <c r="EL115" s="50"/>
      <c r="EM115" s="50"/>
      <c r="EN115" s="50"/>
      <c r="EO115" s="50"/>
      <c r="EP115" s="50"/>
      <c r="EQ115" s="50"/>
      <c r="ER115" s="50"/>
      <c r="ES115" s="50"/>
      <c r="ET115" s="50"/>
      <c r="EU115" s="50"/>
      <c r="EV115" s="50"/>
      <c r="EW115" s="50"/>
      <c r="EX115" s="50"/>
      <c r="EY115" s="50"/>
      <c r="EZ115" s="50"/>
      <c r="FA115" s="50"/>
      <c r="FB115" s="50"/>
      <c r="FC115" s="50"/>
      <c r="FD115" s="50"/>
      <c r="FE115" s="50"/>
      <c r="FF115" s="50"/>
      <c r="FG115" s="50"/>
      <c r="FH115" s="50"/>
      <c r="FI115" s="50"/>
      <c r="FJ115" s="50"/>
      <c r="FK115" s="50"/>
      <c r="FL115" s="50"/>
      <c r="FM115" s="50"/>
      <c r="FN115" s="50"/>
      <c r="FO115" s="50"/>
      <c r="FP115" s="50"/>
      <c r="FQ115" s="50"/>
      <c r="FR115" s="50"/>
      <c r="FS115" s="50"/>
      <c r="FT115" s="50"/>
      <c r="FU115" s="50"/>
      <c r="FV115" s="50"/>
      <c r="FW115" s="50"/>
      <c r="FX115" s="50"/>
      <c r="FY115" s="50"/>
      <c r="FZ115" s="50"/>
      <c r="GA115" s="50"/>
      <c r="GB115" s="50"/>
      <c r="GC115" s="50"/>
      <c r="GD115" s="50"/>
      <c r="GE115" s="50"/>
      <c r="GF115" s="50"/>
      <c r="GG115" s="50"/>
      <c r="GH115" s="50"/>
      <c r="GI115" s="50"/>
      <c r="GJ115" s="50"/>
      <c r="GK115" s="50"/>
      <c r="GL115" s="50"/>
      <c r="GM115" s="50"/>
      <c r="GN115" s="50"/>
      <c r="GO115" s="50"/>
      <c r="GP115" s="50"/>
      <c r="GQ115" s="50"/>
      <c r="GR115" s="50"/>
      <c r="GS115" s="50"/>
      <c r="GT115" s="50"/>
      <c r="GU115" s="50"/>
      <c r="GV115" s="50"/>
      <c r="GW115" s="50"/>
      <c r="GX115" s="50"/>
      <c r="GY115" s="50"/>
      <c r="GZ115" s="50"/>
      <c r="HA115" s="50"/>
      <c r="HB115" s="50"/>
      <c r="HC115" s="50"/>
      <c r="HD115" s="50"/>
      <c r="HE115" s="50"/>
      <c r="HF115" s="50"/>
      <c r="HG115" s="50"/>
      <c r="HH115" s="50"/>
      <c r="HI115" s="50"/>
      <c r="HJ115" s="50"/>
      <c r="HK115" s="50"/>
      <c r="HL115" s="50"/>
      <c r="HM115" s="50"/>
      <c r="HN115" s="50"/>
      <c r="HO115" s="50"/>
    </row>
    <row r="116" spans="1:223" x14ac:dyDescent="0.3">
      <c r="A116" s="11" t="s">
        <v>264</v>
      </c>
      <c r="B116" s="11" t="s">
        <v>1175</v>
      </c>
      <c r="C116" s="11" t="s">
        <v>863</v>
      </c>
      <c r="D116" s="11" t="s">
        <v>263</v>
      </c>
      <c r="E116" s="11" t="s">
        <v>1563</v>
      </c>
      <c r="F116" s="11" t="s">
        <v>1357</v>
      </c>
      <c r="G116" s="11" t="s">
        <v>1044</v>
      </c>
      <c r="H116" s="11" t="s">
        <v>2790</v>
      </c>
      <c r="I116" s="11" t="s">
        <v>3046</v>
      </c>
      <c r="J116" s="11"/>
      <c r="K116" s="11"/>
      <c r="L116" s="11"/>
      <c r="N116" s="51"/>
      <c r="O116" s="51"/>
      <c r="P116" s="51"/>
      <c r="Q116" s="51"/>
      <c r="R116" s="51"/>
      <c r="S116" s="51"/>
      <c r="T116" s="51"/>
      <c r="U116" s="51"/>
      <c r="V116" s="51"/>
      <c r="W116" s="51"/>
      <c r="X116" s="51"/>
      <c r="Y116" s="51"/>
      <c r="Z116" s="51"/>
      <c r="AA116" s="51"/>
      <c r="AB116" s="51"/>
      <c r="AC116" s="51"/>
      <c r="AD116" s="51"/>
      <c r="AE116" s="51"/>
      <c r="AF116" s="51"/>
      <c r="AG116" s="51"/>
      <c r="AH116" s="51"/>
      <c r="AI116" s="51"/>
      <c r="AJ116" s="51"/>
      <c r="AK116" s="51"/>
      <c r="AL116" s="51"/>
      <c r="AM116" s="51"/>
      <c r="AN116" s="51"/>
      <c r="AO116" s="51"/>
      <c r="AP116" s="51"/>
      <c r="AQ116" s="51"/>
      <c r="AR116" s="51"/>
      <c r="AS116" s="51"/>
      <c r="AT116" s="51"/>
      <c r="AU116" s="51"/>
      <c r="AV116" s="51"/>
      <c r="AW116" s="51"/>
      <c r="AX116" s="51"/>
      <c r="AY116" s="51"/>
      <c r="AZ116" s="51"/>
      <c r="BA116" s="51"/>
      <c r="BB116" s="51"/>
      <c r="BC116" s="51"/>
      <c r="BD116" s="51"/>
      <c r="BE116" s="51"/>
      <c r="BF116" s="51"/>
      <c r="BG116" s="51"/>
      <c r="BH116" s="51"/>
      <c r="BI116" s="51"/>
      <c r="BJ116" s="51"/>
      <c r="BK116" s="51"/>
      <c r="BL116" s="51"/>
      <c r="BM116" s="51"/>
      <c r="BN116" s="51"/>
      <c r="BO116" s="51"/>
      <c r="BP116" s="51"/>
      <c r="BQ116" s="51"/>
      <c r="BR116" s="51"/>
      <c r="BS116" s="51"/>
      <c r="BT116" s="51"/>
      <c r="BU116" s="51"/>
      <c r="BV116" s="51"/>
      <c r="BW116" s="51"/>
      <c r="BX116" s="51"/>
      <c r="BY116" s="51"/>
      <c r="BZ116" s="51"/>
      <c r="CA116" s="51"/>
      <c r="CB116" s="51"/>
      <c r="CC116" s="51"/>
      <c r="CD116" s="51"/>
      <c r="CE116" s="51"/>
      <c r="CF116" s="51"/>
      <c r="CG116" s="51"/>
      <c r="CH116" s="51"/>
      <c r="CI116" s="51"/>
      <c r="CJ116" s="51"/>
      <c r="CK116" s="51"/>
      <c r="CL116" s="51"/>
      <c r="CM116" s="51"/>
      <c r="CN116" s="51"/>
      <c r="CO116" s="51"/>
      <c r="CP116" s="51"/>
      <c r="CQ116" s="51"/>
      <c r="CR116" s="51"/>
      <c r="CS116" s="51"/>
      <c r="CT116" s="51"/>
      <c r="CU116" s="51"/>
      <c r="CV116" s="51"/>
      <c r="CW116" s="51"/>
      <c r="CX116" s="51"/>
      <c r="CY116" s="51"/>
      <c r="CZ116" s="51"/>
      <c r="DA116" s="51"/>
      <c r="DB116" s="51"/>
      <c r="DC116" s="51"/>
      <c r="DD116" s="51"/>
      <c r="DE116" s="51"/>
      <c r="DF116" s="51"/>
      <c r="DG116" s="51"/>
      <c r="DH116" s="51"/>
      <c r="DI116" s="51"/>
      <c r="DJ116" s="51"/>
      <c r="DK116" s="51"/>
      <c r="DL116" s="51"/>
      <c r="DM116" s="51"/>
      <c r="DN116" s="51"/>
      <c r="DO116" s="51"/>
      <c r="DP116" s="51"/>
      <c r="DQ116" s="51"/>
      <c r="DR116" s="51"/>
      <c r="DS116" s="51"/>
      <c r="DT116" s="51"/>
      <c r="DU116" s="51"/>
      <c r="DV116" s="51"/>
      <c r="DW116" s="51"/>
      <c r="DX116" s="51"/>
      <c r="DY116" s="51"/>
      <c r="DZ116" s="51"/>
      <c r="EA116" s="51"/>
      <c r="EB116" s="51"/>
      <c r="EC116" s="51"/>
      <c r="ED116" s="51"/>
      <c r="EE116" s="51"/>
      <c r="EF116" s="51"/>
      <c r="EG116" s="51"/>
      <c r="EH116" s="51"/>
      <c r="EI116" s="51"/>
      <c r="EJ116" s="51"/>
      <c r="EK116" s="51"/>
      <c r="EL116" s="51"/>
      <c r="EM116" s="51"/>
      <c r="EN116" s="51"/>
      <c r="EO116" s="51"/>
      <c r="EP116" s="51"/>
      <c r="EQ116" s="51"/>
      <c r="ER116" s="51"/>
      <c r="ES116" s="51"/>
      <c r="ET116" s="51"/>
      <c r="EU116" s="51"/>
      <c r="EV116" s="51"/>
      <c r="EW116" s="51"/>
      <c r="EX116" s="51"/>
      <c r="EY116" s="51"/>
      <c r="EZ116" s="51"/>
      <c r="FA116" s="51"/>
      <c r="FB116" s="51"/>
      <c r="FC116" s="51"/>
      <c r="FD116" s="51"/>
      <c r="FE116" s="51"/>
      <c r="FF116" s="51"/>
      <c r="FG116" s="51"/>
      <c r="FH116" s="51"/>
      <c r="FI116" s="51"/>
      <c r="FJ116" s="51"/>
      <c r="FK116" s="51"/>
      <c r="FL116" s="51"/>
      <c r="FM116" s="51"/>
      <c r="FN116" s="51"/>
      <c r="FO116" s="51"/>
      <c r="FP116" s="51"/>
      <c r="FQ116" s="51"/>
      <c r="FR116" s="51"/>
      <c r="FS116" s="51"/>
      <c r="FT116" s="51"/>
      <c r="FU116" s="51"/>
      <c r="FV116" s="51"/>
      <c r="FW116" s="51"/>
      <c r="FX116" s="51"/>
      <c r="FY116" s="51"/>
      <c r="FZ116" s="51"/>
      <c r="GA116" s="51"/>
      <c r="GB116" s="51"/>
      <c r="GC116" s="51"/>
      <c r="GD116" s="51"/>
      <c r="GE116" s="51"/>
      <c r="GF116" s="51"/>
      <c r="GG116" s="51"/>
      <c r="GH116" s="51"/>
      <c r="GI116" s="51"/>
      <c r="GJ116" s="51"/>
      <c r="GK116" s="51"/>
      <c r="GL116" s="51"/>
      <c r="GM116" s="51"/>
      <c r="GN116" s="51"/>
      <c r="GO116" s="51"/>
      <c r="GP116" s="51"/>
      <c r="GQ116" s="51"/>
      <c r="GR116" s="51"/>
      <c r="GS116" s="51"/>
      <c r="GT116" s="51"/>
      <c r="GU116" s="51"/>
      <c r="GV116" s="51"/>
      <c r="GW116" s="51"/>
      <c r="GX116" s="51"/>
      <c r="GY116" s="51"/>
      <c r="GZ116" s="51"/>
      <c r="HA116" s="51"/>
      <c r="HB116" s="51"/>
      <c r="HC116" s="51"/>
      <c r="HD116" s="51"/>
      <c r="HE116" s="51"/>
      <c r="HF116" s="51"/>
      <c r="HG116" s="51"/>
      <c r="HH116" s="51"/>
      <c r="HI116" s="51"/>
      <c r="HJ116" s="51"/>
      <c r="HK116" s="51"/>
      <c r="HL116" s="51"/>
      <c r="HM116" s="51"/>
      <c r="HN116" s="51"/>
      <c r="HO116" s="51"/>
    </row>
    <row r="117" spans="1:223" x14ac:dyDescent="0.3">
      <c r="A117" s="11" t="s">
        <v>278</v>
      </c>
      <c r="B117" s="11" t="s">
        <v>834</v>
      </c>
      <c r="C117" s="11" t="s">
        <v>733</v>
      </c>
      <c r="D117" s="11" t="s">
        <v>277</v>
      </c>
      <c r="E117" s="11" t="s">
        <v>1563</v>
      </c>
      <c r="F117" s="11" t="s">
        <v>711</v>
      </c>
      <c r="G117" s="11" t="s">
        <v>711</v>
      </c>
      <c r="H117" s="11" t="s">
        <v>2791</v>
      </c>
      <c r="I117" s="11" t="s">
        <v>3046</v>
      </c>
      <c r="J117" s="11"/>
      <c r="K117" s="11"/>
      <c r="L117" s="11"/>
      <c r="N117" s="51"/>
      <c r="O117" s="51"/>
      <c r="P117" s="51"/>
      <c r="Q117" s="51"/>
      <c r="R117" s="51"/>
      <c r="S117" s="51"/>
      <c r="T117" s="51"/>
      <c r="U117" s="51"/>
      <c r="V117" s="5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51"/>
      <c r="BC117" s="51"/>
      <c r="BD117" s="51"/>
      <c r="BE117" s="51"/>
      <c r="BF117" s="51"/>
      <c r="BG117" s="51"/>
      <c r="BH117" s="51"/>
      <c r="BI117" s="51"/>
      <c r="BJ117" s="51"/>
      <c r="BK117" s="51"/>
      <c r="BL117" s="51"/>
      <c r="BM117" s="51"/>
      <c r="BN117" s="51"/>
      <c r="BO117" s="51"/>
      <c r="BP117" s="51"/>
      <c r="BQ117" s="51"/>
      <c r="BR117" s="51"/>
      <c r="BS117" s="51"/>
      <c r="BT117" s="51"/>
      <c r="BU117" s="51"/>
      <c r="BV117" s="51"/>
      <c r="BW117" s="51"/>
      <c r="BX117" s="51"/>
      <c r="BY117" s="51"/>
      <c r="BZ117" s="51"/>
      <c r="CA117" s="51"/>
      <c r="CB117" s="51"/>
      <c r="CC117" s="51"/>
      <c r="CD117" s="51"/>
      <c r="CE117" s="51"/>
      <c r="CF117" s="51"/>
      <c r="CG117" s="51"/>
      <c r="CH117" s="51"/>
      <c r="CI117" s="51"/>
      <c r="CJ117" s="51"/>
      <c r="CK117" s="51"/>
      <c r="CL117" s="51"/>
      <c r="CM117" s="51"/>
      <c r="CN117" s="51"/>
      <c r="CO117" s="51"/>
      <c r="CP117" s="51"/>
      <c r="CQ117" s="51"/>
      <c r="CR117" s="51"/>
      <c r="CS117" s="51"/>
      <c r="CT117" s="51"/>
      <c r="CU117" s="51"/>
      <c r="CV117" s="51"/>
      <c r="CW117" s="51"/>
      <c r="CX117" s="51"/>
      <c r="CY117" s="51"/>
      <c r="CZ117" s="51"/>
      <c r="DA117" s="51"/>
      <c r="DB117" s="51"/>
      <c r="DC117" s="51"/>
      <c r="DD117" s="51"/>
      <c r="DE117" s="51"/>
      <c r="DF117" s="51"/>
      <c r="DG117" s="51"/>
      <c r="DH117" s="51"/>
      <c r="DI117" s="51"/>
      <c r="DJ117" s="51"/>
      <c r="DK117" s="51"/>
      <c r="DL117" s="51"/>
      <c r="DM117" s="51"/>
      <c r="DN117" s="51"/>
      <c r="DO117" s="51"/>
      <c r="DP117" s="51"/>
      <c r="DQ117" s="51"/>
      <c r="DR117" s="51"/>
      <c r="DS117" s="51"/>
      <c r="DT117" s="51"/>
      <c r="DU117" s="51"/>
      <c r="DV117" s="51"/>
      <c r="DW117" s="51"/>
      <c r="DX117" s="51"/>
      <c r="DY117" s="51"/>
      <c r="DZ117" s="51"/>
      <c r="EA117" s="51"/>
      <c r="EB117" s="51"/>
      <c r="EC117" s="51"/>
      <c r="ED117" s="51"/>
      <c r="EE117" s="51"/>
      <c r="EF117" s="51"/>
      <c r="EG117" s="51"/>
      <c r="EH117" s="51"/>
      <c r="EI117" s="51"/>
      <c r="EJ117" s="51"/>
      <c r="EK117" s="51"/>
      <c r="EL117" s="51"/>
      <c r="EM117" s="51"/>
      <c r="EN117" s="51"/>
      <c r="EO117" s="51"/>
      <c r="EP117" s="51"/>
      <c r="EQ117" s="51"/>
      <c r="ER117" s="51"/>
      <c r="ES117" s="51"/>
      <c r="ET117" s="51"/>
      <c r="EU117" s="51"/>
      <c r="EV117" s="51"/>
      <c r="EW117" s="51"/>
      <c r="EX117" s="51"/>
      <c r="EY117" s="51"/>
      <c r="EZ117" s="51"/>
      <c r="FA117" s="51"/>
      <c r="FB117" s="51"/>
      <c r="FC117" s="51"/>
      <c r="FD117" s="51"/>
      <c r="FE117" s="51"/>
      <c r="FF117" s="51"/>
      <c r="FG117" s="51"/>
      <c r="FH117" s="51"/>
      <c r="FI117" s="51"/>
      <c r="FJ117" s="51"/>
      <c r="FK117" s="51"/>
      <c r="FL117" s="51"/>
      <c r="FM117" s="51"/>
      <c r="FN117" s="51"/>
      <c r="FO117" s="51"/>
      <c r="FP117" s="51"/>
      <c r="FQ117" s="51"/>
      <c r="FR117" s="51"/>
      <c r="FS117" s="51"/>
      <c r="FT117" s="51"/>
      <c r="FU117" s="51"/>
      <c r="FV117" s="51"/>
      <c r="FW117" s="51"/>
      <c r="FX117" s="51"/>
      <c r="FY117" s="51"/>
      <c r="FZ117" s="51"/>
      <c r="GA117" s="51"/>
      <c r="GB117" s="51"/>
      <c r="GC117" s="51"/>
      <c r="GD117" s="51"/>
      <c r="GE117" s="51"/>
      <c r="GF117" s="51"/>
      <c r="GG117" s="51"/>
      <c r="GH117" s="51"/>
      <c r="GI117" s="51"/>
      <c r="GJ117" s="51"/>
      <c r="GK117" s="51"/>
      <c r="GL117" s="51"/>
      <c r="GM117" s="51"/>
      <c r="GN117" s="51"/>
      <c r="GO117" s="51"/>
      <c r="GP117" s="51"/>
      <c r="GQ117" s="51"/>
      <c r="GR117" s="51"/>
      <c r="GS117" s="51"/>
      <c r="GT117" s="51"/>
      <c r="GU117" s="51"/>
      <c r="GV117" s="51"/>
      <c r="GW117" s="51"/>
      <c r="GX117" s="51"/>
      <c r="GY117" s="51"/>
      <c r="GZ117" s="51"/>
      <c r="HA117" s="51"/>
      <c r="HB117" s="51"/>
      <c r="HC117" s="51"/>
      <c r="HD117" s="51"/>
      <c r="HE117" s="51"/>
      <c r="HF117" s="51"/>
      <c r="HG117" s="51"/>
      <c r="HH117" s="51"/>
      <c r="HI117" s="51"/>
      <c r="HJ117" s="51"/>
      <c r="HK117" s="51"/>
      <c r="HL117" s="51"/>
      <c r="HM117" s="51"/>
      <c r="HN117" s="51"/>
      <c r="HO117" s="51"/>
    </row>
    <row r="118" spans="1:223" x14ac:dyDescent="0.3">
      <c r="A118" s="11" t="s">
        <v>294</v>
      </c>
      <c r="B118" s="11" t="s">
        <v>1176</v>
      </c>
      <c r="C118" s="11" t="s">
        <v>652</v>
      </c>
      <c r="D118" s="11" t="s">
        <v>293</v>
      </c>
      <c r="E118" s="11" t="s">
        <v>1563</v>
      </c>
      <c r="F118" s="11" t="s">
        <v>751</v>
      </c>
      <c r="G118" s="11" t="s">
        <v>751</v>
      </c>
      <c r="H118" s="11" t="s">
        <v>2790</v>
      </c>
      <c r="I118" s="11" t="s">
        <v>3046</v>
      </c>
      <c r="J118" s="11"/>
      <c r="K118" s="11"/>
      <c r="L118" s="11"/>
      <c r="N118" s="50"/>
      <c r="O118" s="50"/>
      <c r="P118" s="50"/>
      <c r="Q118" s="50"/>
      <c r="R118" s="50"/>
      <c r="S118" s="50"/>
      <c r="T118" s="50"/>
      <c r="U118" s="50"/>
      <c r="V118" s="50"/>
      <c r="W118" s="50"/>
      <c r="X118" s="50"/>
      <c r="Y118" s="50"/>
      <c r="Z118" s="50"/>
      <c r="AA118" s="50"/>
      <c r="AB118" s="50"/>
      <c r="AC118" s="50"/>
      <c r="AD118" s="50"/>
      <c r="AE118" s="50"/>
      <c r="AF118" s="50"/>
      <c r="AG118" s="50"/>
      <c r="AH118" s="50"/>
      <c r="AI118" s="50"/>
      <c r="AJ118" s="50"/>
      <c r="AK118" s="50"/>
      <c r="AL118" s="50"/>
      <c r="AM118" s="50"/>
      <c r="AN118" s="50"/>
      <c r="AO118" s="50"/>
      <c r="AP118" s="50"/>
      <c r="AQ118" s="50"/>
      <c r="AR118" s="50"/>
      <c r="AS118" s="50"/>
      <c r="AT118" s="50"/>
      <c r="AU118" s="50"/>
      <c r="AV118" s="50"/>
      <c r="AW118" s="50"/>
      <c r="AX118" s="50"/>
      <c r="AY118" s="50"/>
      <c r="AZ118" s="50"/>
      <c r="BA118" s="50"/>
      <c r="BB118" s="50"/>
      <c r="BC118" s="50"/>
      <c r="BD118" s="50"/>
      <c r="BE118" s="50"/>
      <c r="BF118" s="50"/>
      <c r="BG118" s="50"/>
      <c r="BH118" s="50"/>
      <c r="BI118" s="50"/>
      <c r="BJ118" s="50"/>
      <c r="BK118" s="50"/>
      <c r="BL118" s="50"/>
      <c r="BM118" s="50"/>
      <c r="BN118" s="50"/>
      <c r="BO118" s="50"/>
      <c r="BP118" s="50"/>
      <c r="BQ118" s="50"/>
      <c r="BR118" s="50"/>
      <c r="BS118" s="50"/>
      <c r="BT118" s="50"/>
      <c r="BU118" s="50"/>
      <c r="BV118" s="50"/>
      <c r="BW118" s="50"/>
      <c r="BX118" s="50"/>
      <c r="BY118" s="50"/>
      <c r="BZ118" s="50"/>
      <c r="CA118" s="50"/>
      <c r="CB118" s="50"/>
      <c r="CC118" s="50"/>
      <c r="CD118" s="50"/>
      <c r="CE118" s="50"/>
      <c r="CF118" s="50"/>
      <c r="CG118" s="50"/>
      <c r="CH118" s="50"/>
      <c r="CI118" s="50"/>
      <c r="CJ118" s="50"/>
      <c r="CK118" s="50"/>
      <c r="CL118" s="50"/>
      <c r="CM118" s="50"/>
      <c r="CN118" s="50"/>
      <c r="CO118" s="50"/>
      <c r="CP118" s="50"/>
      <c r="CQ118" s="50"/>
      <c r="CR118" s="50"/>
      <c r="CS118" s="50"/>
      <c r="CT118" s="50"/>
      <c r="CU118" s="50"/>
      <c r="CV118" s="50"/>
      <c r="CW118" s="50"/>
      <c r="CX118" s="50"/>
      <c r="CY118" s="50"/>
      <c r="CZ118" s="50"/>
      <c r="DA118" s="50"/>
      <c r="DB118" s="50"/>
      <c r="DC118" s="50"/>
      <c r="DD118" s="50"/>
      <c r="DE118" s="50"/>
      <c r="DF118" s="50"/>
      <c r="DG118" s="50"/>
      <c r="DH118" s="50"/>
      <c r="DI118" s="50"/>
      <c r="DJ118" s="50"/>
      <c r="DK118" s="50"/>
      <c r="DL118" s="50"/>
      <c r="DM118" s="50"/>
      <c r="DN118" s="50"/>
      <c r="DO118" s="50"/>
      <c r="DP118" s="50"/>
      <c r="DQ118" s="50"/>
      <c r="DR118" s="50"/>
      <c r="DS118" s="50"/>
      <c r="DT118" s="50"/>
      <c r="DU118" s="50"/>
      <c r="DV118" s="50"/>
      <c r="DW118" s="50"/>
      <c r="DX118" s="50"/>
      <c r="DY118" s="50"/>
      <c r="DZ118" s="50"/>
      <c r="EA118" s="50"/>
      <c r="EB118" s="50"/>
      <c r="EC118" s="50"/>
      <c r="ED118" s="50"/>
      <c r="EE118" s="50"/>
      <c r="EF118" s="50"/>
      <c r="EG118" s="50"/>
      <c r="EH118" s="50"/>
      <c r="EI118" s="50"/>
      <c r="EJ118" s="50"/>
      <c r="EK118" s="50"/>
      <c r="EL118" s="50"/>
      <c r="EM118" s="50"/>
      <c r="EN118" s="50"/>
      <c r="EO118" s="50"/>
      <c r="EP118" s="50"/>
      <c r="EQ118" s="50"/>
      <c r="ER118" s="50"/>
      <c r="ES118" s="50"/>
      <c r="ET118" s="50"/>
      <c r="EU118" s="50"/>
      <c r="EV118" s="50"/>
      <c r="EW118" s="50"/>
      <c r="EX118" s="50"/>
      <c r="EY118" s="50"/>
      <c r="EZ118" s="50"/>
      <c r="FA118" s="50"/>
      <c r="FB118" s="50"/>
      <c r="FC118" s="50"/>
      <c r="FD118" s="50"/>
      <c r="FE118" s="50"/>
      <c r="FF118" s="50"/>
      <c r="FG118" s="50"/>
      <c r="FH118" s="50"/>
      <c r="FI118" s="50"/>
      <c r="FJ118" s="50"/>
      <c r="FK118" s="50"/>
      <c r="FL118" s="50"/>
      <c r="FM118" s="50"/>
      <c r="FN118" s="50"/>
      <c r="FO118" s="50"/>
      <c r="FP118" s="50"/>
      <c r="FQ118" s="50"/>
      <c r="FR118" s="50"/>
      <c r="FS118" s="50"/>
      <c r="FT118" s="50"/>
      <c r="FU118" s="50"/>
      <c r="FV118" s="50"/>
      <c r="FW118" s="50"/>
      <c r="FX118" s="50"/>
      <c r="FY118" s="50"/>
      <c r="FZ118" s="50"/>
      <c r="GA118" s="50"/>
      <c r="GB118" s="50"/>
      <c r="GC118" s="50"/>
      <c r="GD118" s="50"/>
      <c r="GE118" s="50"/>
      <c r="GF118" s="50"/>
      <c r="GG118" s="50"/>
      <c r="GH118" s="50"/>
      <c r="GI118" s="50"/>
      <c r="GJ118" s="50"/>
      <c r="GK118" s="50"/>
      <c r="GL118" s="50"/>
      <c r="GM118" s="50"/>
      <c r="GN118" s="50"/>
      <c r="GO118" s="50"/>
      <c r="GP118" s="50"/>
      <c r="GQ118" s="50"/>
      <c r="GR118" s="50"/>
      <c r="GS118" s="50"/>
      <c r="GT118" s="50"/>
      <c r="GU118" s="50"/>
      <c r="GV118" s="50"/>
      <c r="GW118" s="50"/>
      <c r="GX118" s="50"/>
      <c r="GY118" s="50"/>
      <c r="GZ118" s="50"/>
      <c r="HA118" s="50"/>
      <c r="HB118" s="50"/>
      <c r="HC118" s="50"/>
      <c r="HD118" s="50"/>
      <c r="HE118" s="50"/>
      <c r="HF118" s="50"/>
      <c r="HG118" s="50"/>
      <c r="HH118" s="50"/>
      <c r="HI118" s="50"/>
      <c r="HJ118" s="50"/>
      <c r="HK118" s="50"/>
      <c r="HL118" s="50"/>
      <c r="HM118" s="50"/>
      <c r="HN118" s="50"/>
      <c r="HO118" s="50"/>
    </row>
    <row r="119" spans="1:223" x14ac:dyDescent="0.3">
      <c r="A119" s="11" t="s">
        <v>294</v>
      </c>
      <c r="B119" s="11" t="s">
        <v>1343</v>
      </c>
      <c r="C119" s="11" t="s">
        <v>1346</v>
      </c>
      <c r="D119" s="11" t="s">
        <v>293</v>
      </c>
      <c r="E119" s="11" t="s">
        <v>1563</v>
      </c>
      <c r="F119" s="11" t="s">
        <v>1357</v>
      </c>
      <c r="G119" s="11" t="s">
        <v>1462</v>
      </c>
      <c r="H119" s="11"/>
      <c r="I119" s="11" t="s">
        <v>3046</v>
      </c>
      <c r="J119" s="11"/>
      <c r="K119" s="11"/>
      <c r="L119" s="11"/>
      <c r="N119" s="53" t="s">
        <v>690</v>
      </c>
      <c r="O119" s="53" t="s">
        <v>690</v>
      </c>
      <c r="P119" s="53" t="s">
        <v>690</v>
      </c>
      <c r="Q119" s="53" t="s">
        <v>690</v>
      </c>
      <c r="R119" s="53" t="s">
        <v>690</v>
      </c>
      <c r="S119" s="53" t="s">
        <v>690</v>
      </c>
      <c r="T119" s="53" t="s">
        <v>690</v>
      </c>
      <c r="U119" s="53" t="s">
        <v>690</v>
      </c>
      <c r="V119" s="53" t="s">
        <v>690</v>
      </c>
      <c r="W119" s="53" t="s">
        <v>690</v>
      </c>
      <c r="X119" s="53" t="s">
        <v>690</v>
      </c>
      <c r="Y119" s="53" t="s">
        <v>690</v>
      </c>
      <c r="Z119" s="53" t="s">
        <v>690</v>
      </c>
      <c r="AA119" s="53" t="s">
        <v>690</v>
      </c>
      <c r="AB119" s="53" t="s">
        <v>690</v>
      </c>
      <c r="AC119" s="53" t="s">
        <v>690</v>
      </c>
      <c r="AD119" s="53" t="s">
        <v>690</v>
      </c>
      <c r="AE119" s="53" t="s">
        <v>690</v>
      </c>
      <c r="AF119" s="53" t="s">
        <v>690</v>
      </c>
      <c r="AG119" s="53" t="s">
        <v>690</v>
      </c>
      <c r="AH119" s="53" t="s">
        <v>690</v>
      </c>
      <c r="AI119" s="53" t="s">
        <v>690</v>
      </c>
      <c r="AJ119" s="53" t="s">
        <v>690</v>
      </c>
      <c r="AK119" s="53" t="s">
        <v>690</v>
      </c>
      <c r="AL119" s="53" t="s">
        <v>690</v>
      </c>
      <c r="AM119" s="53" t="s">
        <v>690</v>
      </c>
      <c r="AN119" s="53" t="s">
        <v>690</v>
      </c>
      <c r="AO119" s="53" t="s">
        <v>690</v>
      </c>
      <c r="AP119" s="53" t="s">
        <v>690</v>
      </c>
      <c r="AQ119" s="53" t="s">
        <v>690</v>
      </c>
      <c r="AR119" s="53" t="s">
        <v>690</v>
      </c>
      <c r="AS119" s="53" t="s">
        <v>690</v>
      </c>
      <c r="AT119" s="53" t="s">
        <v>690</v>
      </c>
      <c r="AU119" s="53" t="s">
        <v>690</v>
      </c>
      <c r="AV119" s="53" t="s">
        <v>690</v>
      </c>
      <c r="AW119" s="53" t="s">
        <v>690</v>
      </c>
      <c r="AX119" s="53" t="s">
        <v>690</v>
      </c>
      <c r="AY119" s="53" t="s">
        <v>690</v>
      </c>
      <c r="AZ119" s="53" t="s">
        <v>690</v>
      </c>
      <c r="BA119" s="53" t="s">
        <v>690</v>
      </c>
      <c r="BB119" s="53" t="s">
        <v>690</v>
      </c>
      <c r="BC119" s="53" t="s">
        <v>690</v>
      </c>
      <c r="BD119" s="53" t="s">
        <v>690</v>
      </c>
      <c r="BE119" s="53" t="s">
        <v>690</v>
      </c>
      <c r="BF119" s="53" t="s">
        <v>690</v>
      </c>
      <c r="BG119" s="53" t="s">
        <v>690</v>
      </c>
      <c r="BH119" s="53" t="s">
        <v>690</v>
      </c>
      <c r="BI119" s="53" t="s">
        <v>690</v>
      </c>
      <c r="BJ119" s="53" t="s">
        <v>690</v>
      </c>
      <c r="BK119" s="53" t="s">
        <v>690</v>
      </c>
      <c r="BL119" s="53" t="s">
        <v>690</v>
      </c>
      <c r="BM119" s="53" t="s">
        <v>690</v>
      </c>
      <c r="BN119" s="53" t="s">
        <v>690</v>
      </c>
      <c r="BO119" s="53" t="s">
        <v>690</v>
      </c>
      <c r="BP119" s="53" t="s">
        <v>690</v>
      </c>
      <c r="BQ119" s="53" t="s">
        <v>690</v>
      </c>
      <c r="BR119" s="53" t="s">
        <v>690</v>
      </c>
      <c r="BS119" s="53" t="s">
        <v>690</v>
      </c>
      <c r="BT119" s="53" t="s">
        <v>690</v>
      </c>
      <c r="BU119" s="53" t="s">
        <v>690</v>
      </c>
      <c r="BV119" s="53" t="s">
        <v>690</v>
      </c>
      <c r="BW119" s="53" t="s">
        <v>690</v>
      </c>
      <c r="BX119" s="53" t="s">
        <v>690</v>
      </c>
      <c r="BY119" s="53" t="s">
        <v>690</v>
      </c>
      <c r="BZ119" s="53" t="s">
        <v>690</v>
      </c>
      <c r="CA119" s="53" t="s">
        <v>690</v>
      </c>
      <c r="CB119" s="53" t="s">
        <v>690</v>
      </c>
      <c r="CC119" s="53" t="s">
        <v>690</v>
      </c>
      <c r="CD119" s="53" t="s">
        <v>690</v>
      </c>
      <c r="CE119" s="53" t="s">
        <v>690</v>
      </c>
      <c r="CF119" s="53" t="s">
        <v>690</v>
      </c>
      <c r="CG119" s="53" t="s">
        <v>690</v>
      </c>
      <c r="CH119" s="53" t="s">
        <v>690</v>
      </c>
      <c r="CI119" s="53" t="s">
        <v>690</v>
      </c>
      <c r="CJ119" s="53" t="s">
        <v>690</v>
      </c>
      <c r="CK119" s="53" t="s">
        <v>690</v>
      </c>
      <c r="CL119" s="53" t="s">
        <v>690</v>
      </c>
      <c r="CM119" s="53" t="s">
        <v>690</v>
      </c>
      <c r="CN119" s="53" t="s">
        <v>690</v>
      </c>
      <c r="CO119" s="53" t="s">
        <v>690</v>
      </c>
      <c r="CP119" s="53" t="s">
        <v>690</v>
      </c>
      <c r="CQ119" s="53" t="s">
        <v>690</v>
      </c>
      <c r="CR119" s="53" t="s">
        <v>690</v>
      </c>
      <c r="CS119" s="53" t="s">
        <v>690</v>
      </c>
      <c r="CT119" s="53" t="s">
        <v>690</v>
      </c>
      <c r="CU119" s="53" t="s">
        <v>690</v>
      </c>
      <c r="CV119" s="53" t="s">
        <v>690</v>
      </c>
      <c r="CW119" s="53" t="s">
        <v>690</v>
      </c>
      <c r="CX119" s="53" t="s">
        <v>690</v>
      </c>
      <c r="CY119" s="53" t="s">
        <v>690</v>
      </c>
      <c r="CZ119" s="53" t="s">
        <v>690</v>
      </c>
      <c r="DA119" s="53" t="s">
        <v>690</v>
      </c>
      <c r="DB119" s="53" t="s">
        <v>690</v>
      </c>
      <c r="DC119" s="53" t="s">
        <v>690</v>
      </c>
      <c r="DD119" s="53" t="s">
        <v>690</v>
      </c>
      <c r="DE119" s="53" t="s">
        <v>690</v>
      </c>
      <c r="DF119" s="53" t="s">
        <v>690</v>
      </c>
      <c r="DG119" s="53" t="s">
        <v>690</v>
      </c>
      <c r="DH119" s="53" t="s">
        <v>690</v>
      </c>
      <c r="DI119" s="53" t="s">
        <v>690</v>
      </c>
      <c r="DJ119" s="53" t="s">
        <v>690</v>
      </c>
      <c r="DK119" s="53" t="s">
        <v>690</v>
      </c>
      <c r="DL119" s="53" t="s">
        <v>690</v>
      </c>
      <c r="DM119" s="53" t="s">
        <v>690</v>
      </c>
      <c r="DN119" s="53" t="s">
        <v>690</v>
      </c>
      <c r="DO119" s="53" t="s">
        <v>690</v>
      </c>
      <c r="DP119" s="53" t="s">
        <v>690</v>
      </c>
      <c r="DQ119" s="53" t="s">
        <v>690</v>
      </c>
      <c r="DR119" s="53" t="s">
        <v>690</v>
      </c>
      <c r="DS119" s="53" t="s">
        <v>690</v>
      </c>
      <c r="DT119" s="53" t="s">
        <v>690</v>
      </c>
      <c r="DU119" s="53" t="s">
        <v>690</v>
      </c>
      <c r="DV119" s="53" t="s">
        <v>690</v>
      </c>
      <c r="DW119" s="53" t="s">
        <v>690</v>
      </c>
      <c r="DX119" s="53" t="s">
        <v>690</v>
      </c>
      <c r="DY119" s="53" t="s">
        <v>690</v>
      </c>
      <c r="DZ119" s="53" t="s">
        <v>690</v>
      </c>
      <c r="EA119" s="53" t="s">
        <v>690</v>
      </c>
      <c r="EB119" s="53" t="s">
        <v>690</v>
      </c>
      <c r="EC119" s="53" t="s">
        <v>690</v>
      </c>
      <c r="ED119" s="53" t="s">
        <v>690</v>
      </c>
      <c r="EE119" s="53" t="s">
        <v>690</v>
      </c>
      <c r="EF119" s="53" t="s">
        <v>690</v>
      </c>
      <c r="EG119" s="53" t="s">
        <v>690</v>
      </c>
      <c r="EH119" s="53" t="s">
        <v>690</v>
      </c>
      <c r="EI119" s="53" t="s">
        <v>690</v>
      </c>
      <c r="EJ119" s="53" t="s">
        <v>690</v>
      </c>
      <c r="EK119" s="53" t="s">
        <v>690</v>
      </c>
      <c r="EL119" s="53" t="s">
        <v>690</v>
      </c>
      <c r="EM119" s="53" t="s">
        <v>690</v>
      </c>
      <c r="EN119" s="53" t="s">
        <v>690</v>
      </c>
      <c r="EO119" s="53" t="s">
        <v>690</v>
      </c>
      <c r="EP119" s="53" t="s">
        <v>690</v>
      </c>
      <c r="EQ119" s="53" t="s">
        <v>690</v>
      </c>
      <c r="ER119" s="53" t="s">
        <v>690</v>
      </c>
      <c r="ES119" s="53" t="s">
        <v>690</v>
      </c>
      <c r="ET119" s="53" t="s">
        <v>690</v>
      </c>
      <c r="EU119" s="53" t="s">
        <v>690</v>
      </c>
      <c r="EV119" s="53" t="s">
        <v>690</v>
      </c>
      <c r="EW119" s="53" t="s">
        <v>690</v>
      </c>
      <c r="EX119" s="53" t="s">
        <v>690</v>
      </c>
      <c r="EY119" s="53" t="s">
        <v>690</v>
      </c>
      <c r="EZ119" s="53" t="s">
        <v>690</v>
      </c>
      <c r="FA119" s="53" t="s">
        <v>690</v>
      </c>
      <c r="FB119" s="53" t="s">
        <v>690</v>
      </c>
      <c r="FC119" s="53" t="s">
        <v>690</v>
      </c>
      <c r="FD119" s="53" t="s">
        <v>690</v>
      </c>
      <c r="FE119" s="53" t="s">
        <v>690</v>
      </c>
      <c r="FF119" s="53" t="s">
        <v>690</v>
      </c>
      <c r="FG119" s="53" t="s">
        <v>690</v>
      </c>
      <c r="FH119" s="53" t="s">
        <v>690</v>
      </c>
      <c r="FI119" s="53" t="s">
        <v>690</v>
      </c>
      <c r="FJ119" s="53" t="s">
        <v>690</v>
      </c>
      <c r="FK119" s="53" t="s">
        <v>690</v>
      </c>
      <c r="FL119" s="53" t="s">
        <v>690</v>
      </c>
      <c r="FM119" s="53" t="s">
        <v>690</v>
      </c>
      <c r="FN119" s="53" t="s">
        <v>690</v>
      </c>
      <c r="FO119" s="53" t="s">
        <v>690</v>
      </c>
      <c r="FP119" s="53" t="s">
        <v>690</v>
      </c>
      <c r="FQ119" s="53" t="s">
        <v>690</v>
      </c>
      <c r="FR119" s="53" t="s">
        <v>690</v>
      </c>
      <c r="FS119" s="53" t="s">
        <v>690</v>
      </c>
      <c r="FT119" s="53" t="s">
        <v>690</v>
      </c>
      <c r="FU119" s="53" t="s">
        <v>690</v>
      </c>
      <c r="FV119" s="53" t="s">
        <v>690</v>
      </c>
      <c r="FW119" s="53" t="s">
        <v>690</v>
      </c>
      <c r="FX119" s="53" t="s">
        <v>690</v>
      </c>
      <c r="FY119" s="53" t="s">
        <v>690</v>
      </c>
      <c r="FZ119" s="53" t="s">
        <v>690</v>
      </c>
      <c r="GA119" s="53" t="s">
        <v>690</v>
      </c>
      <c r="GB119" s="53" t="s">
        <v>690</v>
      </c>
      <c r="GC119" s="53" t="s">
        <v>690</v>
      </c>
      <c r="GD119" s="53" t="s">
        <v>690</v>
      </c>
      <c r="GE119" s="53" t="s">
        <v>690</v>
      </c>
      <c r="GF119" s="53" t="s">
        <v>690</v>
      </c>
      <c r="GG119" s="53" t="s">
        <v>690</v>
      </c>
      <c r="GH119" s="53" t="s">
        <v>690</v>
      </c>
      <c r="GI119" s="53" t="s">
        <v>690</v>
      </c>
      <c r="GJ119" s="53" t="s">
        <v>690</v>
      </c>
      <c r="GK119" s="53" t="s">
        <v>690</v>
      </c>
      <c r="GL119" s="53" t="s">
        <v>690</v>
      </c>
      <c r="GM119" s="53" t="s">
        <v>690</v>
      </c>
      <c r="GN119" s="53" t="s">
        <v>690</v>
      </c>
      <c r="GO119" s="53" t="s">
        <v>690</v>
      </c>
      <c r="GP119" s="53" t="s">
        <v>690</v>
      </c>
      <c r="GQ119" s="53" t="s">
        <v>690</v>
      </c>
      <c r="GR119" s="53" t="s">
        <v>690</v>
      </c>
      <c r="GS119" s="53" t="s">
        <v>690</v>
      </c>
      <c r="GT119" s="53" t="s">
        <v>690</v>
      </c>
      <c r="GU119" s="53" t="s">
        <v>690</v>
      </c>
      <c r="GV119" s="53" t="s">
        <v>690</v>
      </c>
      <c r="GW119" s="53" t="s">
        <v>690</v>
      </c>
      <c r="GX119" s="53" t="s">
        <v>690</v>
      </c>
      <c r="GY119" s="53" t="s">
        <v>690</v>
      </c>
      <c r="GZ119" s="53" t="s">
        <v>690</v>
      </c>
      <c r="HA119" s="53" t="s">
        <v>690</v>
      </c>
      <c r="HB119" s="53" t="s">
        <v>690</v>
      </c>
      <c r="HC119" s="53" t="s">
        <v>690</v>
      </c>
      <c r="HD119" s="53" t="s">
        <v>690</v>
      </c>
      <c r="HE119" s="53" t="s">
        <v>690</v>
      </c>
      <c r="HF119" s="53" t="s">
        <v>690</v>
      </c>
      <c r="HG119" s="53" t="s">
        <v>690</v>
      </c>
      <c r="HH119" s="53" t="s">
        <v>690</v>
      </c>
      <c r="HI119" s="53" t="s">
        <v>690</v>
      </c>
      <c r="HJ119" s="53" t="s">
        <v>690</v>
      </c>
      <c r="HK119" s="53" t="s">
        <v>690</v>
      </c>
      <c r="HL119" s="53" t="s">
        <v>690</v>
      </c>
      <c r="HM119" s="53" t="s">
        <v>690</v>
      </c>
      <c r="HN119" s="53" t="s">
        <v>690</v>
      </c>
      <c r="HO119" s="53" t="s">
        <v>690</v>
      </c>
    </row>
    <row r="120" spans="1:223" x14ac:dyDescent="0.3">
      <c r="A120" s="11" t="s">
        <v>294</v>
      </c>
      <c r="B120" s="11" t="s">
        <v>1707</v>
      </c>
      <c r="C120" s="11" t="s">
        <v>2324</v>
      </c>
      <c r="D120" s="11" t="s">
        <v>293</v>
      </c>
      <c r="E120" s="11" t="s">
        <v>1563</v>
      </c>
      <c r="F120" s="11" t="s">
        <v>1356</v>
      </c>
      <c r="G120" s="11" t="s">
        <v>1703</v>
      </c>
      <c r="H120" s="11" t="s">
        <v>2791</v>
      </c>
      <c r="I120" s="11" t="s">
        <v>3046</v>
      </c>
      <c r="J120" s="48"/>
      <c r="K120" s="11"/>
      <c r="L120" s="11"/>
      <c r="N120" s="50"/>
      <c r="O120" s="50"/>
      <c r="P120" s="50"/>
      <c r="Q120" s="50"/>
      <c r="R120" s="50"/>
      <c r="S120" s="50"/>
      <c r="T120" s="50"/>
      <c r="U120" s="50"/>
      <c r="V120" s="50"/>
      <c r="W120" s="50"/>
      <c r="X120" s="50"/>
      <c r="Y120" s="50"/>
      <c r="Z120" s="50"/>
      <c r="AA120" s="50"/>
      <c r="AB120" s="50"/>
      <c r="AC120" s="50"/>
      <c r="AD120" s="50"/>
      <c r="AE120" s="50"/>
      <c r="AF120" s="50"/>
      <c r="AG120" s="50"/>
      <c r="AH120" s="50"/>
      <c r="AI120" s="50"/>
      <c r="AJ120" s="50"/>
      <c r="AK120" s="50"/>
      <c r="AL120" s="50"/>
      <c r="AM120" s="50"/>
      <c r="AN120" s="50"/>
      <c r="AO120" s="50"/>
      <c r="AP120" s="50"/>
      <c r="AQ120" s="50"/>
      <c r="AR120" s="50"/>
      <c r="AS120" s="50"/>
      <c r="AT120" s="50"/>
      <c r="AU120" s="50"/>
      <c r="AV120" s="50"/>
      <c r="AW120" s="50"/>
      <c r="AX120" s="50"/>
      <c r="AY120" s="50"/>
      <c r="AZ120" s="50"/>
      <c r="BA120" s="50"/>
      <c r="BB120" s="50"/>
      <c r="BC120" s="50"/>
      <c r="BD120" s="50"/>
      <c r="BE120" s="50"/>
      <c r="BF120" s="50"/>
      <c r="BG120" s="50"/>
      <c r="BH120" s="50"/>
      <c r="BI120" s="50"/>
      <c r="BJ120" s="50"/>
      <c r="BK120" s="50"/>
      <c r="BL120" s="50"/>
      <c r="BM120" s="50"/>
      <c r="BN120" s="50"/>
      <c r="BO120" s="50"/>
      <c r="BP120" s="50"/>
      <c r="BQ120" s="50"/>
      <c r="BR120" s="50"/>
      <c r="BS120" s="50"/>
      <c r="BT120" s="50"/>
      <c r="BU120" s="50"/>
      <c r="BV120" s="50"/>
      <c r="BW120" s="50"/>
      <c r="BX120" s="50"/>
      <c r="BY120" s="50"/>
      <c r="BZ120" s="50"/>
      <c r="CA120" s="50"/>
      <c r="CB120" s="50"/>
      <c r="CC120" s="50"/>
      <c r="CD120" s="50"/>
      <c r="CE120" s="50"/>
      <c r="CF120" s="50"/>
      <c r="CG120" s="50"/>
      <c r="CH120" s="50"/>
      <c r="CI120" s="50"/>
      <c r="CJ120" s="50"/>
      <c r="CK120" s="50"/>
      <c r="CL120" s="50"/>
      <c r="CM120" s="50"/>
      <c r="CN120" s="50"/>
      <c r="CO120" s="50"/>
      <c r="CP120" s="50"/>
      <c r="CQ120" s="50"/>
      <c r="CR120" s="50"/>
      <c r="CS120" s="50"/>
      <c r="CT120" s="50"/>
      <c r="CU120" s="50"/>
      <c r="CV120" s="50"/>
      <c r="CW120" s="50"/>
      <c r="CX120" s="50"/>
      <c r="CY120" s="50"/>
      <c r="CZ120" s="50"/>
      <c r="DA120" s="50"/>
      <c r="DB120" s="50"/>
      <c r="DC120" s="50"/>
      <c r="DD120" s="50"/>
      <c r="DE120" s="50"/>
      <c r="DF120" s="50"/>
      <c r="DG120" s="50"/>
      <c r="DH120" s="50"/>
      <c r="DI120" s="50"/>
      <c r="DJ120" s="50"/>
      <c r="DK120" s="50"/>
      <c r="DL120" s="50"/>
      <c r="DM120" s="50"/>
      <c r="DN120" s="50"/>
      <c r="DO120" s="50"/>
      <c r="DP120" s="50"/>
      <c r="DQ120" s="50"/>
      <c r="DR120" s="50"/>
      <c r="DS120" s="50"/>
      <c r="DT120" s="50"/>
      <c r="DU120" s="50"/>
      <c r="DV120" s="50"/>
      <c r="DW120" s="50"/>
      <c r="DX120" s="50"/>
      <c r="DY120" s="50"/>
      <c r="DZ120" s="50"/>
      <c r="EA120" s="50"/>
      <c r="EB120" s="50"/>
      <c r="EC120" s="50"/>
      <c r="ED120" s="50"/>
      <c r="EE120" s="50"/>
      <c r="EF120" s="50"/>
      <c r="EG120" s="50"/>
      <c r="EH120" s="50"/>
      <c r="EI120" s="50"/>
      <c r="EJ120" s="50"/>
      <c r="EK120" s="50"/>
      <c r="EL120" s="50"/>
      <c r="EM120" s="50"/>
      <c r="EN120" s="50"/>
      <c r="EO120" s="50"/>
      <c r="EP120" s="50"/>
      <c r="EQ120" s="50"/>
      <c r="ER120" s="50"/>
      <c r="ES120" s="50"/>
      <c r="ET120" s="50"/>
      <c r="EU120" s="50"/>
      <c r="EV120" s="50"/>
      <c r="EW120" s="50"/>
      <c r="EX120" s="50"/>
      <c r="EY120" s="50"/>
      <c r="EZ120" s="50"/>
      <c r="FA120" s="50"/>
      <c r="FB120" s="50"/>
      <c r="FC120" s="50"/>
      <c r="FD120" s="50"/>
      <c r="FE120" s="50"/>
      <c r="FF120" s="50"/>
      <c r="FG120" s="50"/>
      <c r="FH120" s="50"/>
      <c r="FI120" s="50"/>
      <c r="FJ120" s="50"/>
      <c r="FK120" s="50"/>
      <c r="FL120" s="50"/>
      <c r="FM120" s="50"/>
      <c r="FN120" s="50"/>
      <c r="FO120" s="50"/>
      <c r="FP120" s="50"/>
      <c r="FQ120" s="50"/>
      <c r="FR120" s="50"/>
      <c r="FS120" s="50"/>
      <c r="FT120" s="50"/>
      <c r="FU120" s="50"/>
      <c r="FV120" s="50"/>
      <c r="FW120" s="50"/>
      <c r="FX120" s="50"/>
      <c r="FY120" s="50"/>
      <c r="FZ120" s="50"/>
      <c r="GA120" s="50"/>
      <c r="GB120" s="50"/>
      <c r="GC120" s="50"/>
      <c r="GD120" s="50"/>
      <c r="GE120" s="50"/>
      <c r="GF120" s="50"/>
      <c r="GG120" s="50"/>
      <c r="GH120" s="50"/>
      <c r="GI120" s="50"/>
      <c r="GJ120" s="50"/>
      <c r="GK120" s="50"/>
      <c r="GL120" s="50"/>
      <c r="GM120" s="50"/>
      <c r="GN120" s="50"/>
      <c r="GO120" s="50"/>
      <c r="GP120" s="50"/>
      <c r="GQ120" s="50"/>
      <c r="GR120" s="50"/>
      <c r="GS120" s="50"/>
      <c r="GT120" s="50"/>
      <c r="GU120" s="50"/>
      <c r="GV120" s="50"/>
      <c r="GW120" s="50"/>
      <c r="GX120" s="50"/>
      <c r="GY120" s="50"/>
      <c r="GZ120" s="50"/>
      <c r="HA120" s="50"/>
      <c r="HB120" s="50"/>
      <c r="HC120" s="50"/>
      <c r="HD120" s="50"/>
      <c r="HE120" s="50"/>
      <c r="HF120" s="50"/>
      <c r="HG120" s="50"/>
      <c r="HH120" s="50"/>
      <c r="HI120" s="50"/>
      <c r="HJ120" s="50"/>
      <c r="HK120" s="50"/>
      <c r="HL120" s="50"/>
      <c r="HM120" s="50"/>
      <c r="HN120" s="50"/>
      <c r="HO120" s="50"/>
    </row>
    <row r="121" spans="1:223" x14ac:dyDescent="0.3">
      <c r="A121" s="11" t="s">
        <v>299</v>
      </c>
      <c r="B121" s="11" t="s">
        <v>1177</v>
      </c>
      <c r="C121" s="11" t="s">
        <v>653</v>
      </c>
      <c r="D121" s="11" t="s">
        <v>298</v>
      </c>
      <c r="E121" s="11" t="s">
        <v>1563</v>
      </c>
      <c r="F121" s="11" t="s">
        <v>751</v>
      </c>
      <c r="G121" s="11" t="s">
        <v>751</v>
      </c>
      <c r="H121" s="11" t="s">
        <v>2790</v>
      </c>
      <c r="I121" s="11" t="s">
        <v>3046</v>
      </c>
      <c r="J121" s="11"/>
      <c r="K121" s="11"/>
      <c r="L121" s="11"/>
      <c r="N121" s="51" t="s">
        <v>472</v>
      </c>
      <c r="O121" s="51" t="s">
        <v>472</v>
      </c>
      <c r="P121" s="51" t="s">
        <v>472</v>
      </c>
      <c r="Q121" s="51" t="s">
        <v>472</v>
      </c>
      <c r="R121" s="51" t="s">
        <v>472</v>
      </c>
      <c r="S121" s="51" t="s">
        <v>472</v>
      </c>
      <c r="T121" s="51" t="s">
        <v>472</v>
      </c>
      <c r="U121" s="51" t="s">
        <v>472</v>
      </c>
      <c r="V121" s="51" t="s">
        <v>472</v>
      </c>
      <c r="W121" s="51" t="s">
        <v>472</v>
      </c>
      <c r="X121" s="51" t="s">
        <v>472</v>
      </c>
      <c r="Y121" s="51" t="s">
        <v>472</v>
      </c>
      <c r="Z121" s="51" t="s">
        <v>472</v>
      </c>
      <c r="AA121" s="51" t="s">
        <v>472</v>
      </c>
      <c r="AB121" s="51" t="s">
        <v>472</v>
      </c>
      <c r="AC121" s="51" t="s">
        <v>472</v>
      </c>
      <c r="AD121" s="51" t="s">
        <v>472</v>
      </c>
      <c r="AE121" s="51" t="s">
        <v>472</v>
      </c>
      <c r="AF121" s="51" t="s">
        <v>472</v>
      </c>
      <c r="AG121" s="51" t="s">
        <v>472</v>
      </c>
      <c r="AH121" s="51" t="s">
        <v>472</v>
      </c>
      <c r="AI121" s="51" t="s">
        <v>472</v>
      </c>
      <c r="AJ121" s="51" t="s">
        <v>472</v>
      </c>
      <c r="AK121" s="51" t="s">
        <v>472</v>
      </c>
      <c r="AL121" s="51" t="s">
        <v>472</v>
      </c>
      <c r="AM121" s="51" t="s">
        <v>472</v>
      </c>
      <c r="AN121" s="51" t="s">
        <v>472</v>
      </c>
      <c r="AO121" s="51" t="s">
        <v>472</v>
      </c>
      <c r="AP121" s="51" t="s">
        <v>472</v>
      </c>
      <c r="AQ121" s="51" t="s">
        <v>472</v>
      </c>
      <c r="AR121" s="51" t="s">
        <v>472</v>
      </c>
      <c r="AS121" s="51" t="s">
        <v>472</v>
      </c>
      <c r="AT121" s="51" t="s">
        <v>472</v>
      </c>
      <c r="AU121" s="51" t="s">
        <v>472</v>
      </c>
      <c r="AV121" s="51" t="s">
        <v>472</v>
      </c>
      <c r="AW121" s="51" t="s">
        <v>472</v>
      </c>
      <c r="AX121" s="51" t="s">
        <v>472</v>
      </c>
      <c r="AY121" s="51" t="s">
        <v>472</v>
      </c>
      <c r="AZ121" s="51" t="s">
        <v>472</v>
      </c>
      <c r="BA121" s="51" t="s">
        <v>472</v>
      </c>
      <c r="BB121" s="51" t="s">
        <v>472</v>
      </c>
      <c r="BC121" s="51" t="s">
        <v>472</v>
      </c>
      <c r="BD121" s="51" t="s">
        <v>472</v>
      </c>
      <c r="BE121" s="51" t="s">
        <v>472</v>
      </c>
      <c r="BF121" s="51" t="s">
        <v>472</v>
      </c>
      <c r="BG121" s="51" t="s">
        <v>472</v>
      </c>
      <c r="BH121" s="51" t="s">
        <v>472</v>
      </c>
      <c r="BI121" s="51" t="s">
        <v>472</v>
      </c>
      <c r="BJ121" s="51" t="s">
        <v>472</v>
      </c>
      <c r="BK121" s="51" t="s">
        <v>472</v>
      </c>
      <c r="BL121" s="51" t="s">
        <v>472</v>
      </c>
      <c r="BM121" s="51" t="s">
        <v>472</v>
      </c>
      <c r="BN121" s="51" t="s">
        <v>472</v>
      </c>
      <c r="BO121" s="51" t="s">
        <v>472</v>
      </c>
      <c r="BP121" s="51" t="s">
        <v>472</v>
      </c>
      <c r="BQ121" s="51" t="s">
        <v>472</v>
      </c>
      <c r="BR121" s="51" t="s">
        <v>472</v>
      </c>
      <c r="BS121" s="51" t="s">
        <v>472</v>
      </c>
      <c r="BT121" s="51" t="s">
        <v>472</v>
      </c>
      <c r="BU121" s="51" t="s">
        <v>472</v>
      </c>
      <c r="BV121" s="51" t="s">
        <v>472</v>
      </c>
      <c r="BW121" s="51" t="s">
        <v>472</v>
      </c>
      <c r="BX121" s="51" t="s">
        <v>472</v>
      </c>
      <c r="BY121" s="51" t="s">
        <v>472</v>
      </c>
      <c r="BZ121" s="51" t="s">
        <v>472</v>
      </c>
      <c r="CA121" s="51" t="s">
        <v>472</v>
      </c>
      <c r="CB121" s="51" t="s">
        <v>472</v>
      </c>
      <c r="CC121" s="51" t="s">
        <v>472</v>
      </c>
      <c r="CD121" s="51" t="s">
        <v>472</v>
      </c>
      <c r="CE121" s="51" t="s">
        <v>472</v>
      </c>
      <c r="CF121" s="51" t="s">
        <v>472</v>
      </c>
      <c r="CG121" s="51" t="s">
        <v>472</v>
      </c>
      <c r="CH121" s="51" t="s">
        <v>472</v>
      </c>
      <c r="CI121" s="51" t="s">
        <v>472</v>
      </c>
      <c r="CJ121" s="51" t="s">
        <v>472</v>
      </c>
      <c r="CK121" s="51" t="s">
        <v>472</v>
      </c>
      <c r="CL121" s="51" t="s">
        <v>472</v>
      </c>
      <c r="CM121" s="51" t="s">
        <v>472</v>
      </c>
      <c r="CN121" s="51" t="s">
        <v>472</v>
      </c>
      <c r="CO121" s="51" t="s">
        <v>472</v>
      </c>
      <c r="CP121" s="51" t="s">
        <v>472</v>
      </c>
      <c r="CQ121" s="51" t="s">
        <v>472</v>
      </c>
      <c r="CR121" s="51" t="s">
        <v>472</v>
      </c>
      <c r="CS121" s="51" t="s">
        <v>472</v>
      </c>
      <c r="CT121" s="51" t="s">
        <v>472</v>
      </c>
      <c r="CU121" s="51" t="s">
        <v>472</v>
      </c>
      <c r="CV121" s="51" t="s">
        <v>472</v>
      </c>
      <c r="CW121" s="51" t="s">
        <v>472</v>
      </c>
      <c r="CX121" s="51" t="s">
        <v>472</v>
      </c>
      <c r="CY121" s="51" t="s">
        <v>472</v>
      </c>
      <c r="CZ121" s="51" t="s">
        <v>472</v>
      </c>
      <c r="DA121" s="51" t="s">
        <v>472</v>
      </c>
      <c r="DB121" s="51" t="s">
        <v>472</v>
      </c>
      <c r="DC121" s="51" t="s">
        <v>472</v>
      </c>
      <c r="DD121" s="51" t="s">
        <v>472</v>
      </c>
      <c r="DE121" s="51" t="s">
        <v>472</v>
      </c>
      <c r="DF121" s="51" t="s">
        <v>472</v>
      </c>
      <c r="DG121" s="51" t="s">
        <v>472</v>
      </c>
      <c r="DH121" s="51" t="s">
        <v>472</v>
      </c>
      <c r="DI121" s="51" t="s">
        <v>472</v>
      </c>
      <c r="DJ121" s="51" t="s">
        <v>472</v>
      </c>
      <c r="DK121" s="51" t="s">
        <v>472</v>
      </c>
      <c r="DL121" s="51" t="s">
        <v>472</v>
      </c>
      <c r="DM121" s="51" t="s">
        <v>472</v>
      </c>
      <c r="DN121" s="51" t="s">
        <v>472</v>
      </c>
      <c r="DO121" s="51" t="s">
        <v>472</v>
      </c>
      <c r="DP121" s="51" t="s">
        <v>472</v>
      </c>
      <c r="DQ121" s="51" t="s">
        <v>472</v>
      </c>
      <c r="DR121" s="51" t="s">
        <v>472</v>
      </c>
      <c r="DS121" s="51" t="s">
        <v>472</v>
      </c>
      <c r="DT121" s="51" t="s">
        <v>472</v>
      </c>
      <c r="DU121" s="51" t="s">
        <v>472</v>
      </c>
      <c r="DV121" s="51" t="s">
        <v>472</v>
      </c>
      <c r="DW121" s="51" t="s">
        <v>472</v>
      </c>
      <c r="DX121" s="51" t="s">
        <v>472</v>
      </c>
      <c r="DY121" s="51" t="s">
        <v>472</v>
      </c>
      <c r="DZ121" s="51" t="s">
        <v>472</v>
      </c>
      <c r="EA121" s="51" t="s">
        <v>472</v>
      </c>
      <c r="EB121" s="51" t="s">
        <v>472</v>
      </c>
      <c r="EC121" s="51" t="s">
        <v>472</v>
      </c>
      <c r="ED121" s="51" t="s">
        <v>472</v>
      </c>
      <c r="EE121" s="51" t="s">
        <v>472</v>
      </c>
      <c r="EF121" s="51" t="s">
        <v>472</v>
      </c>
      <c r="EG121" s="51" t="s">
        <v>472</v>
      </c>
      <c r="EH121" s="51" t="s">
        <v>472</v>
      </c>
      <c r="EI121" s="51" t="s">
        <v>472</v>
      </c>
      <c r="EJ121" s="51" t="s">
        <v>472</v>
      </c>
      <c r="EK121" s="51" t="s">
        <v>472</v>
      </c>
      <c r="EL121" s="51" t="s">
        <v>472</v>
      </c>
      <c r="EM121" s="51" t="s">
        <v>472</v>
      </c>
      <c r="EN121" s="51" t="s">
        <v>472</v>
      </c>
      <c r="EO121" s="51" t="s">
        <v>472</v>
      </c>
      <c r="EP121" s="51" t="s">
        <v>472</v>
      </c>
      <c r="EQ121" s="51" t="s">
        <v>472</v>
      </c>
      <c r="ER121" s="51" t="s">
        <v>472</v>
      </c>
      <c r="ES121" s="51" t="s">
        <v>472</v>
      </c>
      <c r="ET121" s="51" t="s">
        <v>472</v>
      </c>
      <c r="EU121" s="51" t="s">
        <v>472</v>
      </c>
      <c r="EV121" s="51" t="s">
        <v>472</v>
      </c>
      <c r="EW121" s="51" t="s">
        <v>472</v>
      </c>
      <c r="EX121" s="51" t="s">
        <v>472</v>
      </c>
      <c r="EY121" s="51" t="s">
        <v>472</v>
      </c>
      <c r="EZ121" s="51" t="s">
        <v>472</v>
      </c>
      <c r="FA121" s="51" t="s">
        <v>472</v>
      </c>
      <c r="FB121" s="51" t="s">
        <v>472</v>
      </c>
      <c r="FC121" s="51" t="s">
        <v>472</v>
      </c>
      <c r="FD121" s="51" t="s">
        <v>472</v>
      </c>
      <c r="FE121" s="51" t="s">
        <v>472</v>
      </c>
      <c r="FF121" s="51" t="s">
        <v>472</v>
      </c>
      <c r="FG121" s="51" t="s">
        <v>472</v>
      </c>
      <c r="FH121" s="51" t="s">
        <v>472</v>
      </c>
      <c r="FI121" s="51" t="s">
        <v>472</v>
      </c>
      <c r="FJ121" s="51" t="s">
        <v>472</v>
      </c>
      <c r="FK121" s="51" t="s">
        <v>472</v>
      </c>
      <c r="FL121" s="51" t="s">
        <v>472</v>
      </c>
      <c r="FM121" s="51" t="s">
        <v>472</v>
      </c>
      <c r="FN121" s="51" t="s">
        <v>472</v>
      </c>
      <c r="FO121" s="51" t="s">
        <v>472</v>
      </c>
      <c r="FP121" s="51" t="s">
        <v>472</v>
      </c>
      <c r="FQ121" s="51" t="s">
        <v>472</v>
      </c>
      <c r="FR121" s="51" t="s">
        <v>472</v>
      </c>
      <c r="FS121" s="51" t="s">
        <v>472</v>
      </c>
      <c r="FT121" s="51" t="s">
        <v>472</v>
      </c>
      <c r="FU121" s="51" t="s">
        <v>472</v>
      </c>
      <c r="FV121" s="51" t="s">
        <v>472</v>
      </c>
      <c r="FW121" s="51" t="s">
        <v>472</v>
      </c>
      <c r="FX121" s="51" t="s">
        <v>472</v>
      </c>
      <c r="FY121" s="51" t="s">
        <v>472</v>
      </c>
      <c r="FZ121" s="51" t="s">
        <v>472</v>
      </c>
      <c r="GA121" s="51" t="s">
        <v>472</v>
      </c>
      <c r="GB121" s="51" t="s">
        <v>472</v>
      </c>
      <c r="GC121" s="51" t="s">
        <v>472</v>
      </c>
      <c r="GD121" s="51" t="s">
        <v>472</v>
      </c>
      <c r="GE121" s="51" t="s">
        <v>472</v>
      </c>
      <c r="GF121" s="51" t="s">
        <v>472</v>
      </c>
      <c r="GG121" s="51" t="s">
        <v>472</v>
      </c>
      <c r="GH121" s="51" t="s">
        <v>472</v>
      </c>
      <c r="GI121" s="51" t="s">
        <v>472</v>
      </c>
      <c r="GJ121" s="51" t="s">
        <v>472</v>
      </c>
      <c r="GK121" s="51" t="s">
        <v>472</v>
      </c>
      <c r="GL121" s="51" t="s">
        <v>472</v>
      </c>
      <c r="GM121" s="51" t="s">
        <v>472</v>
      </c>
      <c r="GN121" s="51" t="s">
        <v>472</v>
      </c>
      <c r="GO121" s="51" t="s">
        <v>472</v>
      </c>
      <c r="GP121" s="51" t="s">
        <v>472</v>
      </c>
      <c r="GQ121" s="51" t="s">
        <v>472</v>
      </c>
      <c r="GR121" s="51" t="s">
        <v>472</v>
      </c>
      <c r="GS121" s="51" t="s">
        <v>472</v>
      </c>
      <c r="GT121" s="51" t="s">
        <v>472</v>
      </c>
      <c r="GU121" s="51" t="s">
        <v>472</v>
      </c>
      <c r="GV121" s="51" t="s">
        <v>472</v>
      </c>
      <c r="GW121" s="51" t="s">
        <v>472</v>
      </c>
      <c r="GX121" s="51" t="s">
        <v>472</v>
      </c>
      <c r="GY121" s="51" t="s">
        <v>472</v>
      </c>
      <c r="GZ121" s="51" t="s">
        <v>472</v>
      </c>
      <c r="HA121" s="51" t="s">
        <v>472</v>
      </c>
      <c r="HB121" s="51" t="s">
        <v>472</v>
      </c>
      <c r="HC121" s="51" t="s">
        <v>472</v>
      </c>
      <c r="HD121" s="51" t="s">
        <v>472</v>
      </c>
      <c r="HE121" s="51" t="s">
        <v>472</v>
      </c>
      <c r="HF121" s="51" t="s">
        <v>472</v>
      </c>
      <c r="HG121" s="51" t="s">
        <v>472</v>
      </c>
      <c r="HH121" s="51" t="s">
        <v>472</v>
      </c>
      <c r="HI121" s="51" t="s">
        <v>472</v>
      </c>
      <c r="HJ121" s="51" t="s">
        <v>472</v>
      </c>
      <c r="HK121" s="51" t="s">
        <v>472</v>
      </c>
      <c r="HL121" s="51" t="s">
        <v>472</v>
      </c>
      <c r="HM121" s="51" t="s">
        <v>472</v>
      </c>
      <c r="HN121" s="51" t="s">
        <v>472</v>
      </c>
      <c r="HO121" s="51" t="s">
        <v>472</v>
      </c>
    </row>
    <row r="122" spans="1:223" x14ac:dyDescent="0.3">
      <c r="A122" s="11" t="s">
        <v>301</v>
      </c>
      <c r="B122" s="11" t="s">
        <v>2960</v>
      </c>
      <c r="C122" s="11" t="s">
        <v>2961</v>
      </c>
      <c r="D122" s="11" t="s">
        <v>300</v>
      </c>
      <c r="E122" s="11" t="s">
        <v>1564</v>
      </c>
      <c r="F122" s="11" t="s">
        <v>1357</v>
      </c>
      <c r="G122" s="11" t="s">
        <v>1462</v>
      </c>
      <c r="H122" s="11" t="s">
        <v>2790</v>
      </c>
      <c r="I122" s="11" t="s">
        <v>3046</v>
      </c>
      <c r="J122" s="48"/>
      <c r="K122" s="11"/>
      <c r="L122" s="11"/>
      <c r="N122" s="88"/>
      <c r="O122" s="88"/>
      <c r="P122" s="88"/>
      <c r="Q122" s="88"/>
      <c r="R122" s="88"/>
      <c r="S122" s="88"/>
      <c r="T122" s="88"/>
      <c r="U122" s="88"/>
      <c r="V122" s="88"/>
      <c r="W122" s="88"/>
      <c r="X122" s="88"/>
      <c r="Y122" s="88"/>
      <c r="Z122" s="88"/>
      <c r="AA122" s="88"/>
      <c r="AB122" s="88"/>
      <c r="AC122" s="88"/>
      <c r="AD122" s="88"/>
      <c r="AE122" s="88"/>
      <c r="AF122" s="88"/>
      <c r="AG122" s="88"/>
      <c r="AH122" s="88"/>
      <c r="AI122" s="88"/>
      <c r="AJ122" s="88"/>
      <c r="AK122" s="88"/>
      <c r="AL122" s="88"/>
      <c r="AM122" s="88"/>
      <c r="AN122" s="88"/>
      <c r="AO122" s="88"/>
      <c r="AP122" s="88"/>
      <c r="AQ122" s="88"/>
      <c r="AR122" s="88"/>
      <c r="AS122" s="88"/>
      <c r="AT122" s="88"/>
      <c r="AU122" s="88"/>
      <c r="AV122" s="88"/>
      <c r="AW122" s="88"/>
      <c r="AX122" s="88"/>
      <c r="AY122" s="88"/>
      <c r="AZ122" s="88"/>
      <c r="BA122" s="88"/>
      <c r="BB122" s="88"/>
      <c r="BC122" s="88"/>
      <c r="BD122" s="88"/>
      <c r="BE122" s="88"/>
      <c r="BF122" s="88"/>
      <c r="BG122" s="88"/>
      <c r="BH122" s="88"/>
      <c r="BI122" s="88"/>
      <c r="BJ122" s="88"/>
      <c r="BK122" s="88"/>
      <c r="BL122" s="88"/>
      <c r="BM122" s="88"/>
      <c r="BN122" s="88"/>
      <c r="BO122" s="88"/>
      <c r="BP122" s="88"/>
      <c r="BQ122" s="88"/>
      <c r="BR122" s="88"/>
      <c r="BS122" s="88"/>
      <c r="BT122" s="88"/>
      <c r="BU122" s="88"/>
      <c r="BV122" s="88"/>
      <c r="BW122" s="88"/>
      <c r="BX122" s="88"/>
      <c r="BY122" s="88"/>
      <c r="BZ122" s="88"/>
      <c r="CA122" s="88"/>
      <c r="CB122" s="88"/>
      <c r="CC122" s="88"/>
      <c r="CD122" s="88"/>
      <c r="CE122" s="88"/>
      <c r="CF122" s="88"/>
      <c r="CG122" s="88"/>
      <c r="CH122" s="88"/>
      <c r="CI122" s="88"/>
      <c r="CJ122" s="88"/>
      <c r="CK122" s="88"/>
      <c r="CL122" s="88"/>
      <c r="CM122" s="88"/>
      <c r="CN122" s="88"/>
      <c r="CO122" s="88"/>
      <c r="CP122" s="88"/>
      <c r="CQ122" s="88"/>
      <c r="CR122" s="88"/>
      <c r="CS122" s="88"/>
      <c r="CT122" s="88"/>
      <c r="CU122" s="88"/>
      <c r="CV122" s="88"/>
      <c r="CW122" s="88"/>
      <c r="CX122" s="88"/>
      <c r="CY122" s="88"/>
      <c r="CZ122" s="88"/>
      <c r="DA122" s="88"/>
      <c r="DB122" s="88"/>
      <c r="DC122" s="88"/>
      <c r="DD122" s="88"/>
      <c r="DE122" s="88"/>
      <c r="DF122" s="88"/>
      <c r="DG122" s="88"/>
      <c r="DH122" s="88"/>
      <c r="DI122" s="88"/>
      <c r="DJ122" s="88"/>
      <c r="DK122" s="88"/>
      <c r="DL122" s="88"/>
      <c r="DM122" s="88"/>
      <c r="DN122" s="88"/>
      <c r="DO122" s="88"/>
      <c r="DP122" s="88"/>
      <c r="DQ122" s="88"/>
      <c r="DR122" s="88"/>
      <c r="DS122" s="88"/>
      <c r="DT122" s="88"/>
      <c r="DU122" s="88"/>
      <c r="DV122" s="88"/>
      <c r="DW122" s="88"/>
      <c r="DX122" s="88"/>
      <c r="DY122" s="88"/>
      <c r="DZ122" s="88"/>
      <c r="EA122" s="88"/>
      <c r="EB122" s="88"/>
      <c r="EC122" s="88"/>
      <c r="ED122" s="88"/>
      <c r="EE122" s="88"/>
      <c r="EF122" s="88"/>
      <c r="EG122" s="88"/>
      <c r="EH122" s="88"/>
      <c r="EI122" s="88"/>
      <c r="EJ122" s="88"/>
      <c r="EK122" s="88"/>
      <c r="EL122" s="88"/>
      <c r="EM122" s="88"/>
      <c r="EN122" s="88"/>
      <c r="EO122" s="88"/>
      <c r="EP122" s="88"/>
      <c r="EQ122" s="88"/>
      <c r="ER122" s="88"/>
      <c r="ES122" s="88"/>
      <c r="ET122" s="88"/>
      <c r="EU122" s="88"/>
      <c r="EV122" s="88"/>
      <c r="EW122" s="88"/>
      <c r="EX122" s="88"/>
      <c r="EY122" s="88"/>
      <c r="EZ122" s="88"/>
      <c r="FA122" s="88"/>
      <c r="FB122" s="88"/>
      <c r="FC122" s="88"/>
      <c r="FD122" s="88"/>
      <c r="FE122" s="88"/>
      <c r="FF122" s="88"/>
      <c r="FG122" s="88"/>
      <c r="FH122" s="88"/>
      <c r="FI122" s="88"/>
      <c r="FJ122" s="88"/>
      <c r="FK122" s="88"/>
      <c r="FL122" s="88"/>
      <c r="FM122" s="88"/>
      <c r="FN122" s="88"/>
      <c r="FO122" s="88"/>
      <c r="FP122" s="88"/>
      <c r="FQ122" s="88"/>
      <c r="FR122" s="88"/>
      <c r="FS122" s="88"/>
      <c r="FT122" s="88"/>
      <c r="FU122" s="88"/>
      <c r="FV122" s="88"/>
      <c r="FW122" s="88"/>
      <c r="FX122" s="88"/>
      <c r="FY122" s="88"/>
      <c r="FZ122" s="88"/>
      <c r="GA122" s="88"/>
      <c r="GB122" s="88"/>
      <c r="GC122" s="88"/>
      <c r="GD122" s="88"/>
      <c r="GE122" s="88"/>
      <c r="GF122" s="88"/>
      <c r="GG122" s="88"/>
      <c r="GH122" s="88"/>
      <c r="GI122" s="88"/>
      <c r="GJ122" s="88"/>
      <c r="GK122" s="88"/>
      <c r="GL122" s="88"/>
      <c r="GM122" s="88"/>
      <c r="GN122" s="88"/>
      <c r="GO122" s="88"/>
      <c r="GP122" s="88"/>
      <c r="GQ122" s="88"/>
      <c r="GR122" s="88"/>
      <c r="GS122" s="88"/>
      <c r="GT122" s="88"/>
      <c r="GU122" s="88"/>
      <c r="GV122" s="88"/>
      <c r="GW122" s="88"/>
      <c r="GX122" s="88"/>
      <c r="GY122" s="88"/>
      <c r="GZ122" s="88"/>
      <c r="HA122" s="88"/>
      <c r="HB122" s="88"/>
      <c r="HC122" s="88"/>
      <c r="HD122" s="88"/>
      <c r="HE122" s="88"/>
      <c r="HF122" s="88"/>
      <c r="HG122" s="88"/>
      <c r="HH122" s="88"/>
      <c r="HI122" s="88"/>
      <c r="HJ122" s="88"/>
      <c r="HK122" s="88"/>
      <c r="HL122" s="88"/>
      <c r="HM122" s="88"/>
      <c r="HN122" s="88"/>
      <c r="HO122" s="88"/>
    </row>
    <row r="123" spans="1:223" x14ac:dyDescent="0.3">
      <c r="A123" s="11" t="s">
        <v>305</v>
      </c>
      <c r="B123" s="11" t="s">
        <v>1178</v>
      </c>
      <c r="C123" s="11" t="s">
        <v>1939</v>
      </c>
      <c r="D123" s="11" t="s">
        <v>304</v>
      </c>
      <c r="E123" s="11" t="s">
        <v>1563</v>
      </c>
      <c r="F123" s="11" t="s">
        <v>751</v>
      </c>
      <c r="G123" s="11" t="s">
        <v>751</v>
      </c>
      <c r="H123" s="11" t="s">
        <v>2790</v>
      </c>
      <c r="I123" s="11" t="s">
        <v>3046</v>
      </c>
      <c r="J123" s="11"/>
      <c r="K123" s="11"/>
      <c r="L123" s="11"/>
      <c r="N123" s="50"/>
      <c r="O123" s="50"/>
      <c r="P123" s="50"/>
      <c r="Q123" s="50"/>
      <c r="R123" s="50"/>
      <c r="S123" s="50"/>
      <c r="T123" s="50"/>
      <c r="U123" s="50"/>
      <c r="V123" s="50"/>
      <c r="W123" s="50"/>
      <c r="X123" s="50"/>
      <c r="Y123" s="50"/>
      <c r="Z123" s="50"/>
      <c r="AA123" s="50"/>
      <c r="AB123" s="50"/>
      <c r="AC123" s="50"/>
      <c r="AD123" s="50"/>
      <c r="AE123" s="50"/>
      <c r="AF123" s="50"/>
      <c r="AG123" s="50"/>
      <c r="AH123" s="50"/>
      <c r="AI123" s="50"/>
      <c r="AJ123" s="50"/>
      <c r="AK123" s="50"/>
      <c r="AL123" s="50"/>
      <c r="AM123" s="50"/>
      <c r="AN123" s="50"/>
      <c r="AO123" s="50"/>
      <c r="AP123" s="50"/>
      <c r="AQ123" s="50"/>
      <c r="AR123" s="50"/>
      <c r="AS123" s="50"/>
      <c r="AT123" s="50"/>
      <c r="AU123" s="50"/>
      <c r="AV123" s="50"/>
      <c r="AW123" s="50"/>
      <c r="AX123" s="50"/>
      <c r="AY123" s="50"/>
      <c r="AZ123" s="50"/>
      <c r="BA123" s="50"/>
      <c r="BB123" s="50"/>
      <c r="BC123" s="50"/>
      <c r="BD123" s="50"/>
      <c r="BE123" s="50"/>
      <c r="BF123" s="50"/>
      <c r="BG123" s="50"/>
      <c r="BH123" s="50"/>
      <c r="BI123" s="50"/>
      <c r="BJ123" s="50"/>
      <c r="BK123" s="50"/>
      <c r="BL123" s="50"/>
      <c r="BM123" s="50"/>
      <c r="BN123" s="50"/>
      <c r="BO123" s="50"/>
      <c r="BP123" s="50"/>
      <c r="BQ123" s="50"/>
      <c r="BR123" s="50"/>
      <c r="BS123" s="50"/>
      <c r="BT123" s="50"/>
      <c r="BU123" s="50"/>
      <c r="BV123" s="50"/>
      <c r="BW123" s="50"/>
      <c r="BX123" s="50"/>
      <c r="BY123" s="50"/>
      <c r="BZ123" s="50"/>
      <c r="CA123" s="50"/>
      <c r="CB123" s="50"/>
      <c r="CC123" s="50"/>
      <c r="CD123" s="50"/>
      <c r="CE123" s="50"/>
      <c r="CF123" s="50"/>
      <c r="CG123" s="50"/>
      <c r="CH123" s="50"/>
      <c r="CI123" s="50"/>
      <c r="CJ123" s="50"/>
      <c r="CK123" s="50"/>
      <c r="CL123" s="50"/>
      <c r="CM123" s="50"/>
      <c r="CN123" s="50"/>
      <c r="CO123" s="50"/>
      <c r="CP123" s="50"/>
      <c r="CQ123" s="50"/>
      <c r="CR123" s="50"/>
      <c r="CS123" s="50"/>
      <c r="CT123" s="50"/>
      <c r="CU123" s="50"/>
      <c r="CV123" s="50"/>
      <c r="CW123" s="50"/>
      <c r="CX123" s="50"/>
      <c r="CY123" s="50"/>
      <c r="CZ123" s="50"/>
      <c r="DA123" s="50"/>
      <c r="DB123" s="50"/>
      <c r="DC123" s="50"/>
      <c r="DD123" s="50"/>
      <c r="DE123" s="50"/>
      <c r="DF123" s="50"/>
      <c r="DG123" s="50"/>
      <c r="DH123" s="50"/>
      <c r="DI123" s="50"/>
      <c r="DJ123" s="50"/>
      <c r="DK123" s="50"/>
      <c r="DL123" s="50"/>
      <c r="DM123" s="50"/>
      <c r="DN123" s="50"/>
      <c r="DO123" s="50"/>
      <c r="DP123" s="50"/>
      <c r="DQ123" s="50"/>
      <c r="DR123" s="50"/>
      <c r="DS123" s="50"/>
      <c r="DT123" s="50"/>
      <c r="DU123" s="50"/>
      <c r="DV123" s="50"/>
      <c r="DW123" s="50"/>
      <c r="DX123" s="50"/>
      <c r="DY123" s="50"/>
      <c r="DZ123" s="50"/>
      <c r="EA123" s="50"/>
      <c r="EB123" s="50"/>
      <c r="EC123" s="50"/>
      <c r="ED123" s="50"/>
      <c r="EE123" s="50"/>
      <c r="EF123" s="50"/>
      <c r="EG123" s="50"/>
      <c r="EH123" s="50"/>
      <c r="EI123" s="50"/>
      <c r="EJ123" s="50"/>
      <c r="EK123" s="50"/>
      <c r="EL123" s="50"/>
      <c r="EM123" s="50"/>
      <c r="EN123" s="50"/>
      <c r="EO123" s="50"/>
      <c r="EP123" s="50"/>
      <c r="EQ123" s="50"/>
      <c r="ER123" s="50"/>
      <c r="ES123" s="50"/>
      <c r="ET123" s="50"/>
      <c r="EU123" s="50"/>
      <c r="EV123" s="50"/>
      <c r="EW123" s="50"/>
      <c r="EX123" s="50"/>
      <c r="EY123" s="50"/>
      <c r="EZ123" s="50"/>
      <c r="FA123" s="50"/>
      <c r="FB123" s="50"/>
      <c r="FC123" s="50"/>
      <c r="FD123" s="50"/>
      <c r="FE123" s="50"/>
      <c r="FF123" s="50"/>
      <c r="FG123" s="50"/>
      <c r="FH123" s="50"/>
      <c r="FI123" s="50"/>
      <c r="FJ123" s="50"/>
      <c r="FK123" s="50"/>
      <c r="FL123" s="50"/>
      <c r="FM123" s="50"/>
      <c r="FN123" s="50"/>
      <c r="FO123" s="50"/>
      <c r="FP123" s="50"/>
      <c r="FQ123" s="50"/>
      <c r="FR123" s="50"/>
      <c r="FS123" s="50"/>
      <c r="FT123" s="50"/>
      <c r="FU123" s="50"/>
      <c r="FV123" s="50"/>
      <c r="FW123" s="50"/>
      <c r="FX123" s="50"/>
      <c r="FY123" s="50"/>
      <c r="FZ123" s="50"/>
      <c r="GA123" s="50"/>
      <c r="GB123" s="50"/>
      <c r="GC123" s="50"/>
      <c r="GD123" s="50"/>
      <c r="GE123" s="50"/>
      <c r="GF123" s="50"/>
      <c r="GG123" s="50"/>
      <c r="GH123" s="50"/>
      <c r="GI123" s="50"/>
      <c r="GJ123" s="50"/>
      <c r="GK123" s="50"/>
      <c r="GL123" s="50"/>
      <c r="GM123" s="50"/>
      <c r="GN123" s="50"/>
      <c r="GO123" s="50"/>
      <c r="GP123" s="50"/>
      <c r="GQ123" s="50"/>
      <c r="GR123" s="50"/>
      <c r="GS123" s="50"/>
      <c r="GT123" s="50"/>
      <c r="GU123" s="50"/>
      <c r="GV123" s="50"/>
      <c r="GW123" s="50"/>
      <c r="GX123" s="50"/>
      <c r="GY123" s="50"/>
      <c r="GZ123" s="50"/>
      <c r="HA123" s="50"/>
      <c r="HB123" s="50"/>
      <c r="HC123" s="50"/>
      <c r="HD123" s="50"/>
      <c r="HE123" s="50"/>
      <c r="HF123" s="50"/>
      <c r="HG123" s="50"/>
      <c r="HH123" s="50"/>
      <c r="HI123" s="50"/>
      <c r="HJ123" s="50"/>
      <c r="HK123" s="50"/>
      <c r="HL123" s="50"/>
      <c r="HM123" s="50"/>
      <c r="HN123" s="50"/>
      <c r="HO123" s="50"/>
    </row>
    <row r="124" spans="1:223" x14ac:dyDescent="0.3">
      <c r="A124" s="11" t="s">
        <v>305</v>
      </c>
      <c r="B124" s="11" t="s">
        <v>1942</v>
      </c>
      <c r="C124" s="11" t="s">
        <v>1943</v>
      </c>
      <c r="D124" s="11" t="s">
        <v>304</v>
      </c>
      <c r="E124" s="11" t="s">
        <v>1563</v>
      </c>
      <c r="F124" s="11" t="s">
        <v>1357</v>
      </c>
      <c r="G124" s="11" t="s">
        <v>1044</v>
      </c>
      <c r="H124" s="11" t="s">
        <v>2791</v>
      </c>
      <c r="I124" s="11" t="s">
        <v>3046</v>
      </c>
      <c r="J124" s="11"/>
      <c r="K124" s="11"/>
      <c r="L124" s="1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c r="AU124" s="51"/>
      <c r="AV124" s="51"/>
      <c r="AW124" s="51"/>
      <c r="AX124" s="51"/>
      <c r="AY124" s="51"/>
      <c r="AZ124" s="51"/>
      <c r="BA124" s="51"/>
      <c r="BB124" s="51"/>
      <c r="BC124" s="51"/>
      <c r="BD124" s="51"/>
      <c r="BE124" s="51"/>
      <c r="BF124" s="51"/>
      <c r="BG124" s="51"/>
      <c r="BH124" s="51"/>
      <c r="BI124" s="51"/>
      <c r="BJ124" s="51"/>
      <c r="BK124" s="51"/>
      <c r="BL124" s="51"/>
      <c r="BM124" s="51"/>
      <c r="BN124" s="51"/>
      <c r="BO124" s="51"/>
      <c r="BP124" s="51"/>
      <c r="BQ124" s="51"/>
      <c r="BR124" s="51"/>
      <c r="BS124" s="51"/>
      <c r="BT124" s="51"/>
      <c r="BU124" s="51"/>
      <c r="BV124" s="51"/>
      <c r="BW124" s="51"/>
      <c r="BX124" s="51"/>
      <c r="BY124" s="51"/>
      <c r="BZ124" s="51"/>
      <c r="CA124" s="51"/>
      <c r="CB124" s="51"/>
      <c r="CC124" s="51"/>
      <c r="CD124" s="51"/>
      <c r="CE124" s="51"/>
      <c r="CF124" s="51"/>
      <c r="CG124" s="51"/>
      <c r="CH124" s="51"/>
      <c r="CI124" s="51"/>
      <c r="CJ124" s="51"/>
      <c r="CK124" s="51"/>
      <c r="CL124" s="51"/>
      <c r="CM124" s="51"/>
      <c r="CN124" s="51"/>
      <c r="CO124" s="51"/>
      <c r="CP124" s="51"/>
      <c r="CQ124" s="51"/>
      <c r="CR124" s="51"/>
      <c r="CS124" s="51"/>
      <c r="CT124" s="51"/>
      <c r="CU124" s="51"/>
      <c r="CV124" s="51"/>
      <c r="CW124" s="51"/>
      <c r="CX124" s="51"/>
      <c r="CY124" s="51"/>
      <c r="CZ124" s="51"/>
      <c r="DA124" s="51"/>
      <c r="DB124" s="51"/>
      <c r="DC124" s="51"/>
      <c r="DD124" s="51"/>
      <c r="DE124" s="51"/>
      <c r="DF124" s="51"/>
      <c r="DG124" s="51"/>
      <c r="DH124" s="51"/>
      <c r="DI124" s="51"/>
      <c r="DJ124" s="51"/>
      <c r="DK124" s="51"/>
      <c r="DL124" s="51"/>
      <c r="DM124" s="51"/>
      <c r="DN124" s="51"/>
      <c r="DO124" s="51"/>
      <c r="DP124" s="51"/>
      <c r="DQ124" s="51"/>
      <c r="DR124" s="51"/>
      <c r="DS124" s="51"/>
      <c r="DT124" s="51"/>
      <c r="DU124" s="51"/>
      <c r="DV124" s="51"/>
      <c r="DW124" s="51"/>
      <c r="DX124" s="51"/>
      <c r="DY124" s="51"/>
      <c r="DZ124" s="51"/>
      <c r="EA124" s="51"/>
      <c r="EB124" s="51"/>
      <c r="EC124" s="51"/>
      <c r="ED124" s="51"/>
      <c r="EE124" s="51"/>
      <c r="EF124" s="51"/>
      <c r="EG124" s="51"/>
      <c r="EH124" s="51"/>
      <c r="EI124" s="51"/>
      <c r="EJ124" s="51"/>
      <c r="EK124" s="51"/>
      <c r="EL124" s="51"/>
      <c r="EM124" s="51"/>
      <c r="EN124" s="51"/>
      <c r="EO124" s="51"/>
      <c r="EP124" s="51"/>
      <c r="EQ124" s="51"/>
      <c r="ER124" s="51"/>
      <c r="ES124" s="51"/>
      <c r="ET124" s="51"/>
      <c r="EU124" s="51"/>
      <c r="EV124" s="51"/>
      <c r="EW124" s="51"/>
      <c r="EX124" s="51"/>
      <c r="EY124" s="51"/>
      <c r="EZ124" s="51"/>
      <c r="FA124" s="51"/>
      <c r="FB124" s="51"/>
      <c r="FC124" s="51"/>
      <c r="FD124" s="51"/>
      <c r="FE124" s="51"/>
      <c r="FF124" s="51"/>
      <c r="FG124" s="51"/>
      <c r="FH124" s="51"/>
      <c r="FI124" s="51"/>
      <c r="FJ124" s="51"/>
      <c r="FK124" s="51"/>
      <c r="FL124" s="51"/>
      <c r="FM124" s="51"/>
      <c r="FN124" s="51"/>
      <c r="FO124" s="51"/>
      <c r="FP124" s="51"/>
      <c r="FQ124" s="51"/>
      <c r="FR124" s="51"/>
      <c r="FS124" s="51"/>
      <c r="FT124" s="51"/>
      <c r="FU124" s="51"/>
      <c r="FV124" s="51"/>
      <c r="FW124" s="51"/>
      <c r="FX124" s="51"/>
      <c r="FY124" s="51"/>
      <c r="FZ124" s="51"/>
      <c r="GA124" s="51"/>
      <c r="GB124" s="51"/>
      <c r="GC124" s="51"/>
      <c r="GD124" s="51"/>
      <c r="GE124" s="51"/>
      <c r="GF124" s="51"/>
      <c r="GG124" s="51"/>
      <c r="GH124" s="51"/>
      <c r="GI124" s="51"/>
      <c r="GJ124" s="51"/>
      <c r="GK124" s="51"/>
      <c r="GL124" s="51"/>
      <c r="GM124" s="51"/>
      <c r="GN124" s="51"/>
      <c r="GO124" s="51"/>
      <c r="GP124" s="51"/>
      <c r="GQ124" s="51"/>
      <c r="GR124" s="51"/>
      <c r="GS124" s="51"/>
      <c r="GT124" s="51"/>
      <c r="GU124" s="51"/>
      <c r="GV124" s="51"/>
      <c r="GW124" s="51"/>
      <c r="GX124" s="51"/>
      <c r="GY124" s="51"/>
      <c r="GZ124" s="51"/>
      <c r="HA124" s="51"/>
      <c r="HB124" s="51"/>
      <c r="HC124" s="51"/>
      <c r="HD124" s="51"/>
      <c r="HE124" s="51"/>
      <c r="HF124" s="51"/>
      <c r="HG124" s="51"/>
      <c r="HH124" s="51"/>
      <c r="HI124" s="51"/>
      <c r="HJ124" s="51"/>
      <c r="HK124" s="51"/>
      <c r="HL124" s="51"/>
      <c r="HM124" s="51"/>
      <c r="HN124" s="51"/>
      <c r="HO124" s="51"/>
    </row>
    <row r="125" spans="1:223" x14ac:dyDescent="0.3">
      <c r="A125" s="11" t="s">
        <v>305</v>
      </c>
      <c r="B125" s="11" t="s">
        <v>2631</v>
      </c>
      <c r="C125" s="11" t="s">
        <v>2723</v>
      </c>
      <c r="D125" s="11" t="s">
        <v>304</v>
      </c>
      <c r="E125" s="11" t="s">
        <v>1563</v>
      </c>
      <c r="F125" s="11" t="s">
        <v>1356</v>
      </c>
      <c r="G125" s="11" t="s">
        <v>1703</v>
      </c>
      <c r="H125" s="11" t="s">
        <v>2791</v>
      </c>
      <c r="I125" s="11" t="s">
        <v>3046</v>
      </c>
      <c r="J125" s="48"/>
      <c r="K125" s="11"/>
      <c r="L125" s="11"/>
      <c r="N125" s="88"/>
      <c r="O125" s="88"/>
      <c r="P125" s="88"/>
      <c r="Q125" s="88"/>
      <c r="R125" s="88"/>
      <c r="S125" s="88"/>
      <c r="T125" s="88"/>
      <c r="U125" s="88"/>
      <c r="V125" s="88"/>
      <c r="W125" s="88"/>
      <c r="X125" s="88"/>
      <c r="Y125" s="88"/>
      <c r="Z125" s="88"/>
      <c r="AA125" s="88"/>
      <c r="AB125" s="88"/>
      <c r="AC125" s="88"/>
      <c r="AD125" s="88"/>
      <c r="AE125" s="88"/>
      <c r="AF125" s="88"/>
      <c r="AG125" s="88"/>
      <c r="AH125" s="88"/>
      <c r="AI125" s="88"/>
      <c r="AJ125" s="88"/>
      <c r="AK125" s="88"/>
      <c r="AL125" s="88"/>
      <c r="AM125" s="88"/>
      <c r="AN125" s="88"/>
      <c r="AO125" s="88"/>
      <c r="AP125" s="88"/>
      <c r="AQ125" s="88"/>
      <c r="AR125" s="88"/>
      <c r="AS125" s="88"/>
      <c r="AT125" s="88"/>
      <c r="AU125" s="88"/>
      <c r="AV125" s="88"/>
      <c r="AW125" s="88"/>
      <c r="AX125" s="88"/>
      <c r="AY125" s="88"/>
      <c r="AZ125" s="88"/>
      <c r="BA125" s="88"/>
      <c r="BB125" s="88"/>
      <c r="BC125" s="88"/>
      <c r="BD125" s="88"/>
      <c r="BE125" s="88"/>
      <c r="BF125" s="88"/>
      <c r="BG125" s="88"/>
      <c r="BH125" s="88"/>
      <c r="BI125" s="88"/>
      <c r="BJ125" s="88"/>
      <c r="BK125" s="88"/>
      <c r="BL125" s="88"/>
      <c r="BM125" s="88"/>
      <c r="BN125" s="88"/>
      <c r="BO125" s="88"/>
      <c r="BP125" s="88"/>
      <c r="BQ125" s="88"/>
      <c r="BR125" s="88"/>
      <c r="BS125" s="88"/>
      <c r="BT125" s="88"/>
      <c r="BU125" s="88"/>
      <c r="BV125" s="88"/>
      <c r="BW125" s="88"/>
      <c r="BX125" s="88"/>
      <c r="BY125" s="88"/>
      <c r="BZ125" s="88"/>
      <c r="CA125" s="88"/>
      <c r="CB125" s="88"/>
      <c r="CC125" s="88"/>
      <c r="CD125" s="88"/>
      <c r="CE125" s="88"/>
      <c r="CF125" s="88"/>
      <c r="CG125" s="88"/>
      <c r="CH125" s="88"/>
      <c r="CI125" s="88"/>
      <c r="CJ125" s="88"/>
      <c r="CK125" s="88"/>
      <c r="CL125" s="88"/>
      <c r="CM125" s="88"/>
      <c r="CN125" s="88"/>
      <c r="CO125" s="88"/>
      <c r="CP125" s="88"/>
      <c r="CQ125" s="88"/>
      <c r="CR125" s="88"/>
      <c r="CS125" s="88"/>
      <c r="CT125" s="88"/>
      <c r="CU125" s="88"/>
      <c r="CV125" s="88"/>
      <c r="CW125" s="88"/>
      <c r="CX125" s="88"/>
      <c r="CY125" s="88"/>
      <c r="CZ125" s="88"/>
      <c r="DA125" s="88"/>
      <c r="DB125" s="88"/>
      <c r="DC125" s="88"/>
      <c r="DD125" s="88"/>
      <c r="DE125" s="88"/>
      <c r="DF125" s="88"/>
      <c r="DG125" s="88"/>
      <c r="DH125" s="88"/>
      <c r="DI125" s="88"/>
      <c r="DJ125" s="88"/>
      <c r="DK125" s="88"/>
      <c r="DL125" s="88"/>
      <c r="DM125" s="88"/>
      <c r="DN125" s="88"/>
      <c r="DO125" s="88"/>
      <c r="DP125" s="88"/>
      <c r="DQ125" s="88"/>
      <c r="DR125" s="88"/>
      <c r="DS125" s="88"/>
      <c r="DT125" s="88"/>
      <c r="DU125" s="88"/>
      <c r="DV125" s="88"/>
      <c r="DW125" s="88"/>
      <c r="DX125" s="88"/>
      <c r="DY125" s="88"/>
      <c r="DZ125" s="88"/>
      <c r="EA125" s="88"/>
      <c r="EB125" s="88"/>
      <c r="EC125" s="88"/>
      <c r="ED125" s="88"/>
      <c r="EE125" s="88"/>
      <c r="EF125" s="88"/>
      <c r="EG125" s="88"/>
      <c r="EH125" s="88"/>
      <c r="EI125" s="88"/>
      <c r="EJ125" s="88"/>
      <c r="EK125" s="88"/>
      <c r="EL125" s="88"/>
      <c r="EM125" s="88"/>
      <c r="EN125" s="88"/>
      <c r="EO125" s="88"/>
      <c r="EP125" s="88"/>
      <c r="EQ125" s="88"/>
      <c r="ER125" s="88"/>
      <c r="ES125" s="88"/>
      <c r="ET125" s="88"/>
      <c r="EU125" s="88"/>
      <c r="EV125" s="88"/>
      <c r="EW125" s="88"/>
      <c r="EX125" s="88"/>
      <c r="EY125" s="88"/>
      <c r="EZ125" s="88"/>
      <c r="FA125" s="88"/>
      <c r="FB125" s="88"/>
      <c r="FC125" s="88"/>
      <c r="FD125" s="88"/>
      <c r="FE125" s="88"/>
      <c r="FF125" s="88"/>
      <c r="FG125" s="88"/>
      <c r="FH125" s="88"/>
      <c r="FI125" s="88"/>
      <c r="FJ125" s="88"/>
      <c r="FK125" s="88"/>
      <c r="FL125" s="88"/>
      <c r="FM125" s="88"/>
      <c r="FN125" s="88"/>
      <c r="FO125" s="88"/>
      <c r="FP125" s="88"/>
      <c r="FQ125" s="88"/>
      <c r="FR125" s="88"/>
      <c r="FS125" s="88"/>
      <c r="FT125" s="88"/>
      <c r="FU125" s="88"/>
      <c r="FV125" s="88"/>
      <c r="FW125" s="88"/>
      <c r="FX125" s="88"/>
      <c r="FY125" s="88"/>
      <c r="FZ125" s="88"/>
      <c r="GA125" s="88"/>
      <c r="GB125" s="88"/>
      <c r="GC125" s="88"/>
      <c r="GD125" s="88"/>
      <c r="GE125" s="88"/>
      <c r="GF125" s="88"/>
      <c r="GG125" s="88"/>
      <c r="GH125" s="88"/>
      <c r="GI125" s="88"/>
      <c r="GJ125" s="88"/>
      <c r="GK125" s="88"/>
      <c r="GL125" s="88"/>
      <c r="GM125" s="88"/>
      <c r="GN125" s="88"/>
      <c r="GO125" s="88"/>
      <c r="GP125" s="88"/>
      <c r="GQ125" s="88"/>
      <c r="GR125" s="88"/>
      <c r="GS125" s="88"/>
      <c r="GT125" s="88"/>
      <c r="GU125" s="88"/>
      <c r="GV125" s="88"/>
      <c r="GW125" s="88"/>
      <c r="GX125" s="88"/>
      <c r="GY125" s="88"/>
      <c r="GZ125" s="88"/>
      <c r="HA125" s="88"/>
      <c r="HB125" s="88"/>
      <c r="HC125" s="88"/>
      <c r="HD125" s="88"/>
      <c r="HE125" s="88"/>
      <c r="HF125" s="88"/>
      <c r="HG125" s="88"/>
      <c r="HH125" s="88"/>
      <c r="HI125" s="88"/>
      <c r="HJ125" s="88"/>
      <c r="HK125" s="88"/>
      <c r="HL125" s="88"/>
      <c r="HM125" s="88"/>
      <c r="HN125" s="88"/>
      <c r="HO125" s="88"/>
    </row>
    <row r="126" spans="1:223" x14ac:dyDescent="0.3">
      <c r="A126" s="11" t="s">
        <v>305</v>
      </c>
      <c r="B126" s="11" t="s">
        <v>4049</v>
      </c>
      <c r="C126" s="11" t="s">
        <v>4050</v>
      </c>
      <c r="D126" s="11" t="s">
        <v>304</v>
      </c>
      <c r="E126" s="11" t="s">
        <v>1563</v>
      </c>
      <c r="F126" s="11" t="s">
        <v>1357</v>
      </c>
      <c r="G126" s="11" t="s">
        <v>4051</v>
      </c>
      <c r="H126" s="11" t="s">
        <v>2791</v>
      </c>
      <c r="I126" s="11" t="s">
        <v>3046</v>
      </c>
      <c r="J126" s="11"/>
      <c r="K126" s="11"/>
      <c r="L126" s="1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c r="AU126" s="51"/>
      <c r="AV126" s="51"/>
      <c r="AW126" s="51"/>
      <c r="AX126" s="51"/>
      <c r="AY126" s="51"/>
      <c r="AZ126" s="51"/>
      <c r="BA126" s="51"/>
      <c r="BB126" s="51"/>
      <c r="BC126" s="51"/>
      <c r="BD126" s="51"/>
      <c r="BE126" s="51"/>
      <c r="BF126" s="51"/>
      <c r="BG126" s="51"/>
      <c r="BH126" s="51"/>
      <c r="BI126" s="51"/>
      <c r="BJ126" s="51"/>
      <c r="BK126" s="51"/>
      <c r="BL126" s="51"/>
      <c r="BM126" s="51"/>
      <c r="BN126" s="51"/>
      <c r="BO126" s="51"/>
      <c r="BP126" s="51"/>
      <c r="BQ126" s="51"/>
      <c r="BR126" s="51"/>
      <c r="BS126" s="51"/>
      <c r="BT126" s="51"/>
      <c r="BU126" s="51"/>
      <c r="BV126" s="51"/>
      <c r="BW126" s="51"/>
      <c r="BX126" s="51"/>
      <c r="BY126" s="51"/>
      <c r="BZ126" s="51"/>
      <c r="CA126" s="51"/>
      <c r="CB126" s="51"/>
      <c r="CC126" s="51"/>
      <c r="CD126" s="51"/>
      <c r="CE126" s="51"/>
      <c r="CF126" s="51"/>
      <c r="CG126" s="51"/>
      <c r="CH126" s="51"/>
      <c r="CI126" s="51"/>
      <c r="CJ126" s="51"/>
      <c r="CK126" s="51"/>
      <c r="CL126" s="51"/>
      <c r="CM126" s="51"/>
      <c r="CN126" s="51"/>
      <c r="CO126" s="51"/>
      <c r="CP126" s="51"/>
      <c r="CQ126" s="51"/>
      <c r="CR126" s="51"/>
      <c r="CS126" s="51"/>
      <c r="CT126" s="51"/>
      <c r="CU126" s="51"/>
      <c r="CV126" s="51"/>
      <c r="CW126" s="51"/>
      <c r="CX126" s="51"/>
      <c r="CY126" s="51"/>
      <c r="CZ126" s="51"/>
      <c r="DA126" s="51"/>
      <c r="DB126" s="51"/>
      <c r="DC126" s="51"/>
      <c r="DD126" s="51"/>
      <c r="DE126" s="51"/>
      <c r="DF126" s="51"/>
      <c r="DG126" s="51"/>
      <c r="DH126" s="51"/>
      <c r="DI126" s="51"/>
      <c r="DJ126" s="51"/>
      <c r="DK126" s="51"/>
      <c r="DL126" s="51"/>
      <c r="DM126" s="51"/>
      <c r="DN126" s="51"/>
      <c r="DO126" s="51"/>
      <c r="DP126" s="51"/>
      <c r="DQ126" s="51"/>
      <c r="DR126" s="51"/>
      <c r="DS126" s="51"/>
      <c r="DT126" s="51"/>
      <c r="DU126" s="51"/>
      <c r="DV126" s="51"/>
      <c r="DW126" s="51"/>
      <c r="DX126" s="51"/>
      <c r="DY126" s="51"/>
      <c r="DZ126" s="51"/>
      <c r="EA126" s="51"/>
      <c r="EB126" s="51"/>
      <c r="EC126" s="51"/>
      <c r="ED126" s="51"/>
      <c r="EE126" s="51"/>
      <c r="EF126" s="51"/>
      <c r="EG126" s="51"/>
      <c r="EH126" s="51"/>
      <c r="EI126" s="51"/>
      <c r="EJ126" s="51"/>
      <c r="EK126" s="51"/>
      <c r="EL126" s="51"/>
      <c r="EM126" s="51"/>
      <c r="EN126" s="51"/>
      <c r="EO126" s="51"/>
      <c r="EP126" s="51"/>
      <c r="EQ126" s="51"/>
      <c r="ER126" s="51"/>
      <c r="ES126" s="51"/>
      <c r="ET126" s="51"/>
      <c r="EU126" s="51"/>
      <c r="EV126" s="51"/>
      <c r="EW126" s="51"/>
      <c r="EX126" s="51"/>
      <c r="EY126" s="51"/>
      <c r="EZ126" s="51"/>
      <c r="FA126" s="51"/>
      <c r="FB126" s="51"/>
      <c r="FC126" s="51"/>
      <c r="FD126" s="51"/>
      <c r="FE126" s="51"/>
      <c r="FF126" s="51"/>
      <c r="FG126" s="51"/>
      <c r="FH126" s="51"/>
      <c r="FI126" s="51"/>
      <c r="FJ126" s="51"/>
      <c r="FK126" s="51"/>
      <c r="FL126" s="51"/>
      <c r="FM126" s="51"/>
      <c r="FN126" s="51"/>
      <c r="FO126" s="51"/>
      <c r="FP126" s="51"/>
      <c r="FQ126" s="51"/>
      <c r="FR126" s="51"/>
      <c r="FS126" s="51"/>
      <c r="FT126" s="51"/>
      <c r="FU126" s="51"/>
      <c r="FV126" s="51"/>
      <c r="FW126" s="51"/>
      <c r="FX126" s="51"/>
      <c r="FY126" s="51"/>
      <c r="FZ126" s="51"/>
      <c r="GA126" s="51"/>
      <c r="GB126" s="51"/>
      <c r="GC126" s="51"/>
      <c r="GD126" s="51"/>
      <c r="GE126" s="51"/>
      <c r="GF126" s="51"/>
      <c r="GG126" s="51"/>
      <c r="GH126" s="51"/>
      <c r="GI126" s="51"/>
      <c r="GJ126" s="51"/>
      <c r="GK126" s="51"/>
      <c r="GL126" s="51"/>
      <c r="GM126" s="51"/>
      <c r="GN126" s="51"/>
      <c r="GO126" s="51"/>
      <c r="GP126" s="51"/>
      <c r="GQ126" s="51"/>
      <c r="GR126" s="51"/>
      <c r="GS126" s="51"/>
      <c r="GT126" s="51"/>
      <c r="GU126" s="51"/>
      <c r="GV126" s="51"/>
      <c r="GW126" s="51"/>
      <c r="GX126" s="51"/>
      <c r="GY126" s="51"/>
      <c r="GZ126" s="51"/>
      <c r="HA126" s="51"/>
      <c r="HB126" s="51"/>
      <c r="HC126" s="51"/>
      <c r="HD126" s="51"/>
      <c r="HE126" s="51"/>
      <c r="HF126" s="51"/>
      <c r="HG126" s="51"/>
      <c r="HH126" s="51"/>
      <c r="HI126" s="51"/>
      <c r="HJ126" s="51"/>
      <c r="HK126" s="51"/>
      <c r="HL126" s="51"/>
      <c r="HM126" s="51"/>
      <c r="HN126" s="51"/>
      <c r="HO126" s="51"/>
    </row>
    <row r="127" spans="1:223" x14ac:dyDescent="0.3">
      <c r="A127" s="11" t="s">
        <v>426</v>
      </c>
      <c r="B127" s="11" t="s">
        <v>817</v>
      </c>
      <c r="C127" s="11" t="s">
        <v>654</v>
      </c>
      <c r="D127" s="11" t="s">
        <v>314</v>
      </c>
      <c r="E127" s="11" t="s">
        <v>1566</v>
      </c>
      <c r="F127" s="11" t="s">
        <v>751</v>
      </c>
      <c r="G127" s="11" t="s">
        <v>710</v>
      </c>
      <c r="H127" s="11" t="s">
        <v>2790</v>
      </c>
      <c r="I127" s="11" t="s">
        <v>3046</v>
      </c>
      <c r="J127" s="11"/>
      <c r="K127" s="11"/>
      <c r="L127" s="11"/>
      <c r="N127" s="54"/>
      <c r="O127" s="54"/>
      <c r="P127" s="54"/>
      <c r="Q127" s="54"/>
      <c r="R127" s="54"/>
      <c r="S127" s="54"/>
      <c r="T127" s="54"/>
      <c r="U127" s="54"/>
      <c r="V127" s="54"/>
      <c r="W127" s="54"/>
      <c r="X127" s="54"/>
      <c r="Y127" s="54"/>
      <c r="Z127" s="54"/>
      <c r="AA127" s="54"/>
      <c r="AB127" s="54"/>
      <c r="AC127" s="54"/>
      <c r="AD127" s="54"/>
      <c r="AE127" s="54"/>
      <c r="AF127" s="54"/>
      <c r="AG127" s="54"/>
      <c r="AH127" s="54"/>
      <c r="AI127" s="54"/>
      <c r="AJ127" s="54"/>
      <c r="AK127" s="54"/>
      <c r="AL127" s="54"/>
      <c r="AM127" s="54"/>
      <c r="AN127" s="54"/>
      <c r="AO127" s="54"/>
      <c r="AP127" s="54"/>
      <c r="AQ127" s="54"/>
      <c r="AR127" s="54"/>
      <c r="AS127" s="54"/>
      <c r="AT127" s="54"/>
      <c r="AU127" s="54"/>
      <c r="AV127" s="54"/>
      <c r="AW127" s="54"/>
      <c r="AX127" s="54"/>
      <c r="AY127" s="54"/>
      <c r="AZ127" s="54"/>
      <c r="BA127" s="54"/>
      <c r="BB127" s="54"/>
      <c r="BC127" s="54"/>
      <c r="BD127" s="54"/>
      <c r="BE127" s="54"/>
      <c r="BF127" s="54"/>
      <c r="BG127" s="54"/>
      <c r="BH127" s="54"/>
      <c r="BI127" s="54"/>
      <c r="BJ127" s="54"/>
      <c r="BK127" s="54"/>
      <c r="BL127" s="54"/>
      <c r="BM127" s="54"/>
      <c r="BN127" s="54"/>
      <c r="BO127" s="54"/>
      <c r="BP127" s="54"/>
      <c r="BQ127" s="54"/>
      <c r="BR127" s="54"/>
      <c r="BS127" s="54"/>
      <c r="BT127" s="54"/>
      <c r="BU127" s="54"/>
      <c r="BV127" s="54"/>
      <c r="BW127" s="54"/>
      <c r="BX127" s="54"/>
      <c r="BY127" s="54"/>
      <c r="BZ127" s="54"/>
      <c r="CA127" s="54"/>
      <c r="CB127" s="54"/>
      <c r="CC127" s="54"/>
      <c r="CD127" s="54"/>
      <c r="CE127" s="54"/>
      <c r="CF127" s="54"/>
      <c r="CG127" s="54"/>
      <c r="CH127" s="54"/>
      <c r="CI127" s="54"/>
      <c r="CJ127" s="54"/>
      <c r="CK127" s="54"/>
      <c r="CL127" s="54"/>
      <c r="CM127" s="54"/>
      <c r="CN127" s="54"/>
      <c r="CO127" s="54"/>
      <c r="CP127" s="54"/>
      <c r="CQ127" s="54"/>
      <c r="CR127" s="54"/>
      <c r="CS127" s="54"/>
      <c r="CT127" s="54"/>
      <c r="CU127" s="54"/>
      <c r="CV127" s="54"/>
      <c r="CW127" s="54"/>
      <c r="CX127" s="54"/>
      <c r="CY127" s="54"/>
      <c r="CZ127" s="54"/>
      <c r="DA127" s="54"/>
      <c r="DB127" s="54"/>
      <c r="DC127" s="54"/>
      <c r="DD127" s="54"/>
      <c r="DE127" s="54"/>
      <c r="DF127" s="54"/>
      <c r="DG127" s="54"/>
      <c r="DH127" s="54"/>
      <c r="DI127" s="54"/>
      <c r="DJ127" s="54"/>
      <c r="DK127" s="54"/>
      <c r="DL127" s="54"/>
      <c r="DM127" s="54"/>
      <c r="DN127" s="54"/>
      <c r="DO127" s="54"/>
      <c r="DP127" s="54"/>
      <c r="DQ127" s="54"/>
      <c r="DR127" s="54"/>
      <c r="DS127" s="54"/>
      <c r="DT127" s="54"/>
      <c r="DU127" s="54"/>
      <c r="DV127" s="54"/>
      <c r="DW127" s="54"/>
      <c r="DX127" s="54"/>
      <c r="DY127" s="54"/>
      <c r="DZ127" s="54"/>
      <c r="EA127" s="54"/>
      <c r="EB127" s="54"/>
      <c r="EC127" s="54"/>
      <c r="ED127" s="54"/>
      <c r="EE127" s="54"/>
      <c r="EF127" s="54"/>
      <c r="EG127" s="54"/>
      <c r="EH127" s="54"/>
      <c r="EI127" s="54"/>
      <c r="EJ127" s="54"/>
      <c r="EK127" s="54"/>
      <c r="EL127" s="54"/>
      <c r="EM127" s="54"/>
      <c r="EN127" s="54"/>
      <c r="EO127" s="54"/>
      <c r="EP127" s="54"/>
      <c r="EQ127" s="54"/>
      <c r="ER127" s="54"/>
      <c r="ES127" s="54"/>
      <c r="ET127" s="54"/>
      <c r="EU127" s="54"/>
      <c r="EV127" s="54"/>
      <c r="EW127" s="54"/>
      <c r="EX127" s="54"/>
      <c r="EY127" s="54"/>
      <c r="EZ127" s="54"/>
      <c r="FA127" s="54"/>
      <c r="FB127" s="54"/>
      <c r="FC127" s="54"/>
      <c r="FD127" s="54"/>
      <c r="FE127" s="54"/>
      <c r="FF127" s="54"/>
      <c r="FG127" s="54"/>
      <c r="FH127" s="54"/>
      <c r="FI127" s="54"/>
      <c r="FJ127" s="54"/>
      <c r="FK127" s="54"/>
      <c r="FL127" s="54"/>
      <c r="FM127" s="54"/>
      <c r="FN127" s="54"/>
      <c r="FO127" s="54"/>
      <c r="FP127" s="54"/>
      <c r="FQ127" s="54"/>
      <c r="FR127" s="54"/>
      <c r="FS127" s="54"/>
      <c r="FT127" s="54"/>
      <c r="FU127" s="54"/>
      <c r="FV127" s="54"/>
      <c r="FW127" s="54"/>
      <c r="FX127" s="54"/>
      <c r="FY127" s="54"/>
      <c r="FZ127" s="54"/>
      <c r="GA127" s="54"/>
      <c r="GB127" s="54"/>
      <c r="GC127" s="54"/>
      <c r="GD127" s="54"/>
      <c r="GE127" s="54"/>
      <c r="GF127" s="54"/>
      <c r="GG127" s="54"/>
      <c r="GH127" s="54"/>
      <c r="GI127" s="54"/>
      <c r="GJ127" s="54"/>
      <c r="GK127" s="54"/>
      <c r="GL127" s="54"/>
      <c r="GM127" s="54"/>
      <c r="GN127" s="54"/>
      <c r="GO127" s="54"/>
      <c r="GP127" s="54"/>
      <c r="GQ127" s="54"/>
      <c r="GR127" s="54"/>
      <c r="GS127" s="54"/>
      <c r="GT127" s="54"/>
      <c r="GU127" s="54"/>
      <c r="GV127" s="54"/>
      <c r="GW127" s="54"/>
      <c r="GX127" s="54"/>
      <c r="GY127" s="54"/>
      <c r="GZ127" s="54"/>
      <c r="HA127" s="54"/>
      <c r="HB127" s="54"/>
      <c r="HC127" s="54"/>
      <c r="HD127" s="54"/>
      <c r="HE127" s="54"/>
      <c r="HF127" s="54"/>
      <c r="HG127" s="54"/>
      <c r="HH127" s="54"/>
      <c r="HI127" s="54"/>
      <c r="HJ127" s="54"/>
      <c r="HK127" s="54"/>
      <c r="HL127" s="54"/>
      <c r="HM127" s="54"/>
      <c r="HN127" s="54"/>
      <c r="HO127" s="54"/>
    </row>
    <row r="128" spans="1:223" x14ac:dyDescent="0.3">
      <c r="A128" s="11" t="s">
        <v>1335</v>
      </c>
      <c r="B128" s="11" t="s">
        <v>1327</v>
      </c>
      <c r="C128" s="11" t="s">
        <v>1331</v>
      </c>
      <c r="D128" s="11" t="s">
        <v>1339</v>
      </c>
      <c r="E128" s="11" t="s">
        <v>1566</v>
      </c>
      <c r="F128" s="11" t="s">
        <v>1358</v>
      </c>
      <c r="G128" s="11" t="s">
        <v>1327</v>
      </c>
      <c r="H128" s="11" t="s">
        <v>2791</v>
      </c>
      <c r="I128" s="11" t="s">
        <v>3046</v>
      </c>
      <c r="J128" s="11"/>
      <c r="K128" s="11"/>
      <c r="L128" s="1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c r="AU128" s="51"/>
      <c r="AV128" s="51"/>
      <c r="AW128" s="51"/>
      <c r="AX128" s="51"/>
      <c r="AY128" s="51"/>
      <c r="AZ128" s="51"/>
      <c r="BA128" s="51"/>
      <c r="BB128" s="51"/>
      <c r="BC128" s="51"/>
      <c r="BD128" s="51"/>
      <c r="BE128" s="51"/>
      <c r="BF128" s="51"/>
      <c r="BG128" s="51"/>
      <c r="BH128" s="51"/>
      <c r="BI128" s="51"/>
      <c r="BJ128" s="51"/>
      <c r="BK128" s="51"/>
      <c r="BL128" s="51"/>
      <c r="BM128" s="51"/>
      <c r="BN128" s="51"/>
      <c r="BO128" s="51"/>
      <c r="BP128" s="51"/>
      <c r="BQ128" s="51"/>
      <c r="BR128" s="51"/>
      <c r="BS128" s="51"/>
      <c r="BT128" s="51"/>
      <c r="BU128" s="51"/>
      <c r="BV128" s="51"/>
      <c r="BW128" s="51"/>
      <c r="BX128" s="51"/>
      <c r="BY128" s="51"/>
      <c r="BZ128" s="51"/>
      <c r="CA128" s="51"/>
      <c r="CB128" s="51"/>
      <c r="CC128" s="51"/>
      <c r="CD128" s="51"/>
      <c r="CE128" s="51"/>
      <c r="CF128" s="51"/>
      <c r="CG128" s="51"/>
      <c r="CH128" s="51"/>
      <c r="CI128" s="51"/>
      <c r="CJ128" s="51"/>
      <c r="CK128" s="51"/>
      <c r="CL128" s="51"/>
      <c r="CM128" s="51"/>
      <c r="CN128" s="51"/>
      <c r="CO128" s="51"/>
      <c r="CP128" s="51"/>
      <c r="CQ128" s="51"/>
      <c r="CR128" s="51"/>
      <c r="CS128" s="51"/>
      <c r="CT128" s="51"/>
      <c r="CU128" s="51"/>
      <c r="CV128" s="51"/>
      <c r="CW128" s="51"/>
      <c r="CX128" s="51"/>
      <c r="CY128" s="51"/>
      <c r="CZ128" s="51"/>
      <c r="DA128" s="51"/>
      <c r="DB128" s="51"/>
      <c r="DC128" s="51"/>
      <c r="DD128" s="51"/>
      <c r="DE128" s="51"/>
      <c r="DF128" s="51"/>
      <c r="DG128" s="51"/>
      <c r="DH128" s="51"/>
      <c r="DI128" s="51"/>
      <c r="DJ128" s="51"/>
      <c r="DK128" s="51"/>
      <c r="DL128" s="51"/>
      <c r="DM128" s="51"/>
      <c r="DN128" s="51"/>
      <c r="DO128" s="51"/>
      <c r="DP128" s="51"/>
      <c r="DQ128" s="51"/>
      <c r="DR128" s="51"/>
      <c r="DS128" s="51"/>
      <c r="DT128" s="51"/>
      <c r="DU128" s="51"/>
      <c r="DV128" s="51"/>
      <c r="DW128" s="51"/>
      <c r="DX128" s="51"/>
      <c r="DY128" s="51"/>
      <c r="DZ128" s="51"/>
      <c r="EA128" s="51"/>
      <c r="EB128" s="51"/>
      <c r="EC128" s="51"/>
      <c r="ED128" s="51"/>
      <c r="EE128" s="51"/>
      <c r="EF128" s="51"/>
      <c r="EG128" s="51"/>
      <c r="EH128" s="51"/>
      <c r="EI128" s="51"/>
      <c r="EJ128" s="51"/>
      <c r="EK128" s="51"/>
      <c r="EL128" s="51"/>
      <c r="EM128" s="51"/>
      <c r="EN128" s="51"/>
      <c r="EO128" s="51"/>
      <c r="EP128" s="51"/>
      <c r="EQ128" s="51"/>
      <c r="ER128" s="51"/>
      <c r="ES128" s="51"/>
      <c r="ET128" s="51"/>
      <c r="EU128" s="51"/>
      <c r="EV128" s="51"/>
      <c r="EW128" s="51"/>
      <c r="EX128" s="51"/>
      <c r="EY128" s="51"/>
      <c r="EZ128" s="51"/>
      <c r="FA128" s="51"/>
      <c r="FB128" s="51"/>
      <c r="FC128" s="51"/>
      <c r="FD128" s="51"/>
      <c r="FE128" s="51"/>
      <c r="FF128" s="51"/>
      <c r="FG128" s="51"/>
      <c r="FH128" s="51"/>
      <c r="FI128" s="51"/>
      <c r="FJ128" s="51"/>
      <c r="FK128" s="51"/>
      <c r="FL128" s="51"/>
      <c r="FM128" s="51"/>
      <c r="FN128" s="51"/>
      <c r="FO128" s="51"/>
      <c r="FP128" s="51"/>
      <c r="FQ128" s="51"/>
      <c r="FR128" s="51"/>
      <c r="FS128" s="51"/>
      <c r="FT128" s="51"/>
      <c r="FU128" s="51"/>
      <c r="FV128" s="51"/>
      <c r="FW128" s="51"/>
      <c r="FX128" s="51"/>
      <c r="FY128" s="51"/>
      <c r="FZ128" s="51"/>
      <c r="GA128" s="51"/>
      <c r="GB128" s="51"/>
      <c r="GC128" s="51"/>
      <c r="GD128" s="51"/>
      <c r="GE128" s="51"/>
      <c r="GF128" s="51"/>
      <c r="GG128" s="51"/>
      <c r="GH128" s="51"/>
      <c r="GI128" s="51"/>
      <c r="GJ128" s="51"/>
      <c r="GK128" s="51"/>
      <c r="GL128" s="51"/>
      <c r="GM128" s="51"/>
      <c r="GN128" s="51"/>
      <c r="GO128" s="51"/>
      <c r="GP128" s="51"/>
      <c r="GQ128" s="51"/>
      <c r="GR128" s="51"/>
      <c r="GS128" s="51"/>
      <c r="GT128" s="51"/>
      <c r="GU128" s="51"/>
      <c r="GV128" s="51"/>
      <c r="GW128" s="51"/>
      <c r="GX128" s="51"/>
      <c r="GY128" s="51"/>
      <c r="GZ128" s="51"/>
      <c r="HA128" s="51"/>
      <c r="HB128" s="51"/>
      <c r="HC128" s="51"/>
      <c r="HD128" s="51"/>
      <c r="HE128" s="51"/>
      <c r="HF128" s="51"/>
      <c r="HG128" s="51"/>
      <c r="HH128" s="51"/>
      <c r="HI128" s="51"/>
      <c r="HJ128" s="51"/>
      <c r="HK128" s="51"/>
      <c r="HL128" s="51"/>
      <c r="HM128" s="51"/>
      <c r="HN128" s="51"/>
      <c r="HO128" s="51"/>
    </row>
    <row r="129" spans="1:223" x14ac:dyDescent="0.3">
      <c r="A129" s="11" t="s">
        <v>427</v>
      </c>
      <c r="B129" s="11" t="s">
        <v>847</v>
      </c>
      <c r="C129" s="11" t="s">
        <v>743</v>
      </c>
      <c r="D129" s="11" t="s">
        <v>317</v>
      </c>
      <c r="E129" s="11" t="s">
        <v>1563</v>
      </c>
      <c r="F129" s="11" t="s">
        <v>1357</v>
      </c>
      <c r="G129" s="11" t="s">
        <v>1044</v>
      </c>
      <c r="H129" s="11" t="s">
        <v>2790</v>
      </c>
      <c r="I129" s="11" t="s">
        <v>3046</v>
      </c>
      <c r="J129" s="11"/>
      <c r="K129" s="11"/>
      <c r="L129" s="1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c r="BC129" s="51"/>
      <c r="BD129" s="51"/>
      <c r="BE129" s="51"/>
      <c r="BF129" s="51"/>
      <c r="BG129" s="51"/>
      <c r="BH129" s="51"/>
      <c r="BI129" s="51"/>
      <c r="BJ129" s="51"/>
      <c r="BK129" s="51"/>
      <c r="BL129" s="51"/>
      <c r="BM129" s="51"/>
      <c r="BN129" s="51"/>
      <c r="BO129" s="51"/>
      <c r="BP129" s="51"/>
      <c r="BQ129" s="51"/>
      <c r="BR129" s="51"/>
      <c r="BS129" s="51"/>
      <c r="BT129" s="51"/>
      <c r="BU129" s="51"/>
      <c r="BV129" s="51"/>
      <c r="BW129" s="51"/>
      <c r="BX129" s="51"/>
      <c r="BY129" s="51"/>
      <c r="BZ129" s="51"/>
      <c r="CA129" s="51"/>
      <c r="CB129" s="51"/>
      <c r="CC129" s="51"/>
      <c r="CD129" s="51"/>
      <c r="CE129" s="51"/>
      <c r="CF129" s="51"/>
      <c r="CG129" s="51"/>
      <c r="CH129" s="51"/>
      <c r="CI129" s="51"/>
      <c r="CJ129" s="51"/>
      <c r="CK129" s="51"/>
      <c r="CL129" s="51"/>
      <c r="CM129" s="51"/>
      <c r="CN129" s="51"/>
      <c r="CO129" s="51"/>
      <c r="CP129" s="51"/>
      <c r="CQ129" s="51"/>
      <c r="CR129" s="51"/>
      <c r="CS129" s="51"/>
      <c r="CT129" s="51"/>
      <c r="CU129" s="51"/>
      <c r="CV129" s="51"/>
      <c r="CW129" s="51"/>
      <c r="CX129" s="51"/>
      <c r="CY129" s="51"/>
      <c r="CZ129" s="51"/>
      <c r="DA129" s="51"/>
      <c r="DB129" s="51"/>
      <c r="DC129" s="51"/>
      <c r="DD129" s="51"/>
      <c r="DE129" s="51"/>
      <c r="DF129" s="51"/>
      <c r="DG129" s="51"/>
      <c r="DH129" s="51"/>
      <c r="DI129" s="51"/>
      <c r="DJ129" s="51"/>
      <c r="DK129" s="51"/>
      <c r="DL129" s="51"/>
      <c r="DM129" s="51"/>
      <c r="DN129" s="51"/>
      <c r="DO129" s="51"/>
      <c r="DP129" s="51"/>
      <c r="DQ129" s="51"/>
      <c r="DR129" s="51"/>
      <c r="DS129" s="51"/>
      <c r="DT129" s="51"/>
      <c r="DU129" s="51"/>
      <c r="DV129" s="51"/>
      <c r="DW129" s="51"/>
      <c r="DX129" s="51"/>
      <c r="DY129" s="51"/>
      <c r="DZ129" s="51"/>
      <c r="EA129" s="51"/>
      <c r="EB129" s="51"/>
      <c r="EC129" s="51"/>
      <c r="ED129" s="51"/>
      <c r="EE129" s="51"/>
      <c r="EF129" s="51"/>
      <c r="EG129" s="51"/>
      <c r="EH129" s="51"/>
      <c r="EI129" s="51"/>
      <c r="EJ129" s="51"/>
      <c r="EK129" s="51"/>
      <c r="EL129" s="51"/>
      <c r="EM129" s="51"/>
      <c r="EN129" s="51"/>
      <c r="EO129" s="51"/>
      <c r="EP129" s="51"/>
      <c r="EQ129" s="51"/>
      <c r="ER129" s="51"/>
      <c r="ES129" s="51"/>
      <c r="ET129" s="51"/>
      <c r="EU129" s="51"/>
      <c r="EV129" s="51"/>
      <c r="EW129" s="51"/>
      <c r="EX129" s="51"/>
      <c r="EY129" s="51"/>
      <c r="EZ129" s="51"/>
      <c r="FA129" s="51"/>
      <c r="FB129" s="51"/>
      <c r="FC129" s="51"/>
      <c r="FD129" s="51"/>
      <c r="FE129" s="51"/>
      <c r="FF129" s="51"/>
      <c r="FG129" s="51"/>
      <c r="FH129" s="51"/>
      <c r="FI129" s="51"/>
      <c r="FJ129" s="51"/>
      <c r="FK129" s="51"/>
      <c r="FL129" s="51"/>
      <c r="FM129" s="51"/>
      <c r="FN129" s="51"/>
      <c r="FO129" s="51"/>
      <c r="FP129" s="51"/>
      <c r="FQ129" s="51"/>
      <c r="FR129" s="51"/>
      <c r="FS129" s="51"/>
      <c r="FT129" s="51"/>
      <c r="FU129" s="51"/>
      <c r="FV129" s="51"/>
      <c r="FW129" s="51"/>
      <c r="FX129" s="51"/>
      <c r="FY129" s="51"/>
      <c r="FZ129" s="51"/>
      <c r="GA129" s="51"/>
      <c r="GB129" s="51"/>
      <c r="GC129" s="51"/>
      <c r="GD129" s="51"/>
      <c r="GE129" s="51"/>
      <c r="GF129" s="51"/>
      <c r="GG129" s="51"/>
      <c r="GH129" s="51"/>
      <c r="GI129" s="51"/>
      <c r="GJ129" s="51"/>
      <c r="GK129" s="51"/>
      <c r="GL129" s="51"/>
      <c r="GM129" s="51"/>
      <c r="GN129" s="51"/>
      <c r="GO129" s="51"/>
      <c r="GP129" s="51"/>
      <c r="GQ129" s="51"/>
      <c r="GR129" s="51"/>
      <c r="GS129" s="51"/>
      <c r="GT129" s="51"/>
      <c r="GU129" s="51"/>
      <c r="GV129" s="51"/>
      <c r="GW129" s="51"/>
      <c r="GX129" s="51"/>
      <c r="GY129" s="51"/>
      <c r="GZ129" s="51"/>
      <c r="HA129" s="51"/>
      <c r="HB129" s="51"/>
      <c r="HC129" s="51"/>
      <c r="HD129" s="51"/>
      <c r="HE129" s="51"/>
      <c r="HF129" s="51"/>
      <c r="HG129" s="51"/>
      <c r="HH129" s="51"/>
      <c r="HI129" s="51"/>
      <c r="HJ129" s="51"/>
      <c r="HK129" s="51"/>
      <c r="HL129" s="51"/>
      <c r="HM129" s="51"/>
      <c r="HN129" s="51"/>
      <c r="HO129" s="51"/>
    </row>
    <row r="130" spans="1:223" x14ac:dyDescent="0.3">
      <c r="A130" s="11" t="s">
        <v>319</v>
      </c>
      <c r="B130" s="11" t="s">
        <v>1240</v>
      </c>
      <c r="C130" s="11" t="s">
        <v>655</v>
      </c>
      <c r="D130" s="11" t="s">
        <v>318</v>
      </c>
      <c r="E130" s="11" t="s">
        <v>1562</v>
      </c>
      <c r="F130" s="11" t="s">
        <v>3047</v>
      </c>
      <c r="G130" s="11" t="s">
        <v>1465</v>
      </c>
      <c r="H130" s="11" t="s">
        <v>2790</v>
      </c>
      <c r="I130" s="11" t="s">
        <v>3048</v>
      </c>
      <c r="J130" s="256"/>
      <c r="K130" s="11"/>
      <c r="L130" s="11"/>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c r="CA130" s="54"/>
      <c r="CB130" s="54"/>
      <c r="CC130" s="54"/>
      <c r="CD130" s="54"/>
      <c r="CE130" s="54"/>
      <c r="CF130" s="54"/>
      <c r="CG130" s="54"/>
      <c r="CH130" s="54"/>
      <c r="CI130" s="54"/>
      <c r="CJ130" s="54"/>
      <c r="CK130" s="54"/>
      <c r="CL130" s="54"/>
      <c r="CM130" s="54"/>
      <c r="CN130" s="54"/>
      <c r="CO130" s="54"/>
      <c r="CP130" s="54"/>
      <c r="CQ130" s="54"/>
      <c r="CR130" s="54"/>
      <c r="CS130" s="54"/>
      <c r="CT130" s="54"/>
      <c r="CU130" s="54"/>
      <c r="CV130" s="54"/>
      <c r="CW130" s="54"/>
      <c r="CX130" s="54"/>
      <c r="CY130" s="54"/>
      <c r="CZ130" s="54"/>
      <c r="DA130" s="54"/>
      <c r="DB130" s="54"/>
      <c r="DC130" s="54"/>
      <c r="DD130" s="54"/>
      <c r="DE130" s="54"/>
      <c r="DF130" s="54"/>
      <c r="DG130" s="54"/>
      <c r="DH130" s="54"/>
      <c r="DI130" s="54"/>
      <c r="DJ130" s="54"/>
      <c r="DK130" s="54"/>
      <c r="DL130" s="54"/>
      <c r="DM130" s="54"/>
      <c r="DN130" s="54"/>
      <c r="DO130" s="54"/>
      <c r="DP130" s="54"/>
      <c r="DQ130" s="54"/>
      <c r="DR130" s="54"/>
      <c r="DS130" s="54"/>
      <c r="DT130" s="54"/>
      <c r="DU130" s="54"/>
      <c r="DV130" s="54"/>
      <c r="DW130" s="54"/>
      <c r="DX130" s="54"/>
      <c r="DY130" s="54"/>
      <c r="DZ130" s="54"/>
      <c r="EA130" s="54"/>
      <c r="EB130" s="54"/>
      <c r="EC130" s="54"/>
      <c r="ED130" s="54"/>
      <c r="EE130" s="54"/>
      <c r="EF130" s="54"/>
      <c r="EG130" s="54"/>
      <c r="EH130" s="54"/>
      <c r="EI130" s="54"/>
      <c r="EJ130" s="54"/>
      <c r="EK130" s="54"/>
      <c r="EL130" s="54"/>
      <c r="EM130" s="54"/>
      <c r="EN130" s="54"/>
      <c r="EO130" s="54"/>
      <c r="EP130" s="54"/>
      <c r="EQ130" s="54"/>
      <c r="ER130" s="54"/>
      <c r="ES130" s="54"/>
      <c r="ET130" s="54"/>
      <c r="EU130" s="54"/>
      <c r="EV130" s="54"/>
      <c r="EW130" s="54"/>
      <c r="EX130" s="54"/>
      <c r="EY130" s="54"/>
      <c r="EZ130" s="54"/>
      <c r="FA130" s="54"/>
      <c r="FB130" s="54"/>
      <c r="FC130" s="54"/>
      <c r="FD130" s="54"/>
      <c r="FE130" s="54"/>
      <c r="FF130" s="54"/>
      <c r="FG130" s="54"/>
      <c r="FH130" s="54"/>
      <c r="FI130" s="54"/>
      <c r="FJ130" s="54"/>
      <c r="FK130" s="54"/>
      <c r="FL130" s="54"/>
      <c r="FM130" s="54"/>
      <c r="FN130" s="54"/>
      <c r="FO130" s="54"/>
      <c r="FP130" s="54"/>
      <c r="FQ130" s="54"/>
      <c r="FR130" s="54"/>
      <c r="FS130" s="54"/>
      <c r="FT130" s="54"/>
      <c r="FU130" s="54"/>
      <c r="FV130" s="54"/>
      <c r="FW130" s="54"/>
      <c r="FX130" s="54"/>
      <c r="FY130" s="54"/>
      <c r="FZ130" s="54"/>
      <c r="GA130" s="54"/>
      <c r="GB130" s="54"/>
      <c r="GC130" s="54"/>
      <c r="GD130" s="54"/>
      <c r="GE130" s="54"/>
      <c r="GF130" s="54"/>
      <c r="GG130" s="54"/>
      <c r="GH130" s="54"/>
      <c r="GI130" s="54"/>
      <c r="GJ130" s="54"/>
      <c r="GK130" s="54"/>
      <c r="GL130" s="54"/>
      <c r="GM130" s="54"/>
      <c r="GN130" s="54"/>
      <c r="GO130" s="54"/>
      <c r="GP130" s="54"/>
      <c r="GQ130" s="54"/>
      <c r="GR130" s="54"/>
      <c r="GS130" s="54"/>
      <c r="GT130" s="54"/>
      <c r="GU130" s="54"/>
      <c r="GV130" s="54"/>
      <c r="GW130" s="54"/>
      <c r="GX130" s="54"/>
      <c r="GY130" s="54"/>
      <c r="GZ130" s="54"/>
      <c r="HA130" s="54"/>
      <c r="HB130" s="54"/>
      <c r="HC130" s="54"/>
      <c r="HD130" s="54"/>
      <c r="HE130" s="54"/>
      <c r="HF130" s="54"/>
      <c r="HG130" s="54"/>
      <c r="HH130" s="54"/>
      <c r="HI130" s="54"/>
      <c r="HJ130" s="54"/>
      <c r="HK130" s="54"/>
      <c r="HL130" s="54"/>
      <c r="HM130" s="54"/>
      <c r="HN130" s="54"/>
      <c r="HO130" s="54"/>
    </row>
    <row r="131" spans="1:223" x14ac:dyDescent="0.3">
      <c r="A131" s="11" t="s">
        <v>319</v>
      </c>
      <c r="B131" s="11" t="s">
        <v>1241</v>
      </c>
      <c r="C131" s="11" t="s">
        <v>721</v>
      </c>
      <c r="D131" s="11" t="s">
        <v>318</v>
      </c>
      <c r="E131" s="11" t="s">
        <v>1562</v>
      </c>
      <c r="F131" s="11" t="s">
        <v>710</v>
      </c>
      <c r="G131" s="11" t="s">
        <v>710</v>
      </c>
      <c r="H131" s="11" t="s">
        <v>2791</v>
      </c>
      <c r="I131" s="11" t="s">
        <v>3046</v>
      </c>
      <c r="J131" s="11"/>
      <c r="K131" s="11"/>
      <c r="L131" s="1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51"/>
      <c r="AU131" s="51"/>
      <c r="AV131" s="51"/>
      <c r="AW131" s="51"/>
      <c r="AX131" s="51"/>
      <c r="AY131" s="51"/>
      <c r="AZ131" s="51"/>
      <c r="BA131" s="51"/>
      <c r="BB131" s="51"/>
      <c r="BC131" s="51"/>
      <c r="BD131" s="51"/>
      <c r="BE131" s="51"/>
      <c r="BF131" s="51"/>
      <c r="BG131" s="51"/>
      <c r="BH131" s="51"/>
      <c r="BI131" s="51"/>
      <c r="BJ131" s="51"/>
      <c r="BK131" s="51"/>
      <c r="BL131" s="51"/>
      <c r="BM131" s="51"/>
      <c r="BN131" s="51"/>
      <c r="BO131" s="51"/>
      <c r="BP131" s="51"/>
      <c r="BQ131" s="51"/>
      <c r="BR131" s="51"/>
      <c r="BS131" s="51"/>
      <c r="BT131" s="51"/>
      <c r="BU131" s="51"/>
      <c r="BV131" s="51"/>
      <c r="BW131" s="51"/>
      <c r="BX131" s="51"/>
      <c r="BY131" s="51"/>
      <c r="BZ131" s="51"/>
      <c r="CA131" s="51"/>
      <c r="CB131" s="51"/>
      <c r="CC131" s="51"/>
      <c r="CD131" s="51"/>
      <c r="CE131" s="51"/>
      <c r="CF131" s="51"/>
      <c r="CG131" s="51"/>
      <c r="CH131" s="51"/>
      <c r="CI131" s="51"/>
      <c r="CJ131" s="51"/>
      <c r="CK131" s="51"/>
      <c r="CL131" s="51"/>
      <c r="CM131" s="51"/>
      <c r="CN131" s="51"/>
      <c r="CO131" s="51"/>
      <c r="CP131" s="51"/>
      <c r="CQ131" s="51"/>
      <c r="CR131" s="51"/>
      <c r="CS131" s="51"/>
      <c r="CT131" s="51"/>
      <c r="CU131" s="51"/>
      <c r="CV131" s="51"/>
      <c r="CW131" s="51"/>
      <c r="CX131" s="51"/>
      <c r="CY131" s="51"/>
      <c r="CZ131" s="51"/>
      <c r="DA131" s="51"/>
      <c r="DB131" s="51"/>
      <c r="DC131" s="51"/>
      <c r="DD131" s="51"/>
      <c r="DE131" s="51"/>
      <c r="DF131" s="51"/>
      <c r="DG131" s="51"/>
      <c r="DH131" s="51"/>
      <c r="DI131" s="51"/>
      <c r="DJ131" s="51"/>
      <c r="DK131" s="51"/>
      <c r="DL131" s="51"/>
      <c r="DM131" s="51"/>
      <c r="DN131" s="51"/>
      <c r="DO131" s="51"/>
      <c r="DP131" s="51"/>
      <c r="DQ131" s="51"/>
      <c r="DR131" s="51"/>
      <c r="DS131" s="51"/>
      <c r="DT131" s="51"/>
      <c r="DU131" s="51"/>
      <c r="DV131" s="51"/>
      <c r="DW131" s="51"/>
      <c r="DX131" s="51"/>
      <c r="DY131" s="51"/>
      <c r="DZ131" s="51"/>
      <c r="EA131" s="51"/>
      <c r="EB131" s="51"/>
      <c r="EC131" s="51"/>
      <c r="ED131" s="51"/>
      <c r="EE131" s="51"/>
      <c r="EF131" s="51"/>
      <c r="EG131" s="51"/>
      <c r="EH131" s="51"/>
      <c r="EI131" s="51"/>
      <c r="EJ131" s="51"/>
      <c r="EK131" s="51"/>
      <c r="EL131" s="51"/>
      <c r="EM131" s="51"/>
      <c r="EN131" s="51"/>
      <c r="EO131" s="51"/>
      <c r="EP131" s="51"/>
      <c r="EQ131" s="51"/>
      <c r="ER131" s="51"/>
      <c r="ES131" s="51"/>
      <c r="ET131" s="51"/>
      <c r="EU131" s="51"/>
      <c r="EV131" s="51"/>
      <c r="EW131" s="51"/>
      <c r="EX131" s="51"/>
      <c r="EY131" s="51"/>
      <c r="EZ131" s="51"/>
      <c r="FA131" s="51"/>
      <c r="FB131" s="51"/>
      <c r="FC131" s="51"/>
      <c r="FD131" s="51"/>
      <c r="FE131" s="51"/>
      <c r="FF131" s="51"/>
      <c r="FG131" s="51"/>
      <c r="FH131" s="51"/>
      <c r="FI131" s="51"/>
      <c r="FJ131" s="51"/>
      <c r="FK131" s="51"/>
      <c r="FL131" s="51"/>
      <c r="FM131" s="51"/>
      <c r="FN131" s="51"/>
      <c r="FO131" s="51"/>
      <c r="FP131" s="51"/>
      <c r="FQ131" s="51"/>
      <c r="FR131" s="51"/>
      <c r="FS131" s="51"/>
      <c r="FT131" s="51"/>
      <c r="FU131" s="51"/>
      <c r="FV131" s="51"/>
      <c r="FW131" s="51"/>
      <c r="FX131" s="51"/>
      <c r="FY131" s="51"/>
      <c r="FZ131" s="51"/>
      <c r="GA131" s="51"/>
      <c r="GB131" s="51"/>
      <c r="GC131" s="51"/>
      <c r="GD131" s="51"/>
      <c r="GE131" s="51"/>
      <c r="GF131" s="51"/>
      <c r="GG131" s="51"/>
      <c r="GH131" s="51"/>
      <c r="GI131" s="51"/>
      <c r="GJ131" s="51"/>
      <c r="GK131" s="51"/>
      <c r="GL131" s="51"/>
      <c r="GM131" s="51"/>
      <c r="GN131" s="51"/>
      <c r="GO131" s="51"/>
      <c r="GP131" s="51"/>
      <c r="GQ131" s="51"/>
      <c r="GR131" s="51"/>
      <c r="GS131" s="51"/>
      <c r="GT131" s="51"/>
      <c r="GU131" s="51"/>
      <c r="GV131" s="51"/>
      <c r="GW131" s="51"/>
      <c r="GX131" s="51"/>
      <c r="GY131" s="51"/>
      <c r="GZ131" s="51"/>
      <c r="HA131" s="51"/>
      <c r="HB131" s="51"/>
      <c r="HC131" s="51"/>
      <c r="HD131" s="51"/>
      <c r="HE131" s="51"/>
      <c r="HF131" s="51"/>
      <c r="HG131" s="51"/>
      <c r="HH131" s="51"/>
      <c r="HI131" s="51"/>
      <c r="HJ131" s="51"/>
      <c r="HK131" s="51"/>
      <c r="HL131" s="51"/>
      <c r="HM131" s="51"/>
      <c r="HN131" s="51"/>
      <c r="HO131" s="51"/>
    </row>
    <row r="132" spans="1:223" x14ac:dyDescent="0.3">
      <c r="A132" s="11" t="s">
        <v>319</v>
      </c>
      <c r="B132" s="11" t="s">
        <v>1181</v>
      </c>
      <c r="C132" s="11" t="s">
        <v>722</v>
      </c>
      <c r="D132" s="11" t="s">
        <v>318</v>
      </c>
      <c r="E132" s="11" t="s">
        <v>1562</v>
      </c>
      <c r="F132" s="11" t="s">
        <v>1357</v>
      </c>
      <c r="G132" s="11" t="s">
        <v>1044</v>
      </c>
      <c r="H132" s="11" t="s">
        <v>2791</v>
      </c>
      <c r="I132" s="11" t="s">
        <v>3046</v>
      </c>
      <c r="J132" s="11"/>
      <c r="K132" s="11"/>
      <c r="L132" s="1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51"/>
      <c r="AW132" s="51"/>
      <c r="AX132" s="51"/>
      <c r="AY132" s="51"/>
      <c r="AZ132" s="51"/>
      <c r="BA132" s="51"/>
      <c r="BB132" s="51"/>
      <c r="BC132" s="51"/>
      <c r="BD132" s="51"/>
      <c r="BE132" s="51"/>
      <c r="BF132" s="51"/>
      <c r="BG132" s="51"/>
      <c r="BH132" s="51"/>
      <c r="BI132" s="51"/>
      <c r="BJ132" s="51"/>
      <c r="BK132" s="51"/>
      <c r="BL132" s="51"/>
      <c r="BM132" s="51"/>
      <c r="BN132" s="51"/>
      <c r="BO132" s="51"/>
      <c r="BP132" s="51"/>
      <c r="BQ132" s="51"/>
      <c r="BR132" s="51"/>
      <c r="BS132" s="51"/>
      <c r="BT132" s="51"/>
      <c r="BU132" s="51"/>
      <c r="BV132" s="51"/>
      <c r="BW132" s="51"/>
      <c r="BX132" s="51"/>
      <c r="BY132" s="51"/>
      <c r="BZ132" s="51"/>
      <c r="CA132" s="51"/>
      <c r="CB132" s="51"/>
      <c r="CC132" s="51"/>
      <c r="CD132" s="51"/>
      <c r="CE132" s="51"/>
      <c r="CF132" s="51"/>
      <c r="CG132" s="51"/>
      <c r="CH132" s="51"/>
      <c r="CI132" s="51"/>
      <c r="CJ132" s="51"/>
      <c r="CK132" s="51"/>
      <c r="CL132" s="51"/>
      <c r="CM132" s="51"/>
      <c r="CN132" s="51"/>
      <c r="CO132" s="51"/>
      <c r="CP132" s="51"/>
      <c r="CQ132" s="51"/>
      <c r="CR132" s="51"/>
      <c r="CS132" s="51"/>
      <c r="CT132" s="51"/>
      <c r="CU132" s="51"/>
      <c r="CV132" s="51"/>
      <c r="CW132" s="51"/>
      <c r="CX132" s="51"/>
      <c r="CY132" s="51"/>
      <c r="CZ132" s="51"/>
      <c r="DA132" s="51"/>
      <c r="DB132" s="51"/>
      <c r="DC132" s="51"/>
      <c r="DD132" s="51"/>
      <c r="DE132" s="51"/>
      <c r="DF132" s="51"/>
      <c r="DG132" s="51"/>
      <c r="DH132" s="51"/>
      <c r="DI132" s="51"/>
      <c r="DJ132" s="51"/>
      <c r="DK132" s="51"/>
      <c r="DL132" s="51"/>
      <c r="DM132" s="51"/>
      <c r="DN132" s="51"/>
      <c r="DO132" s="51"/>
      <c r="DP132" s="51"/>
      <c r="DQ132" s="51"/>
      <c r="DR132" s="51"/>
      <c r="DS132" s="51"/>
      <c r="DT132" s="51"/>
      <c r="DU132" s="51"/>
      <c r="DV132" s="51"/>
      <c r="DW132" s="51"/>
      <c r="DX132" s="51"/>
      <c r="DY132" s="51"/>
      <c r="DZ132" s="51"/>
      <c r="EA132" s="51"/>
      <c r="EB132" s="51"/>
      <c r="EC132" s="51"/>
      <c r="ED132" s="51"/>
      <c r="EE132" s="51"/>
      <c r="EF132" s="51"/>
      <c r="EG132" s="51"/>
      <c r="EH132" s="51"/>
      <c r="EI132" s="51"/>
      <c r="EJ132" s="51"/>
      <c r="EK132" s="51"/>
      <c r="EL132" s="51"/>
      <c r="EM132" s="51"/>
      <c r="EN132" s="51"/>
      <c r="EO132" s="51"/>
      <c r="EP132" s="51"/>
      <c r="EQ132" s="51"/>
      <c r="ER132" s="51"/>
      <c r="ES132" s="51"/>
      <c r="ET132" s="51"/>
      <c r="EU132" s="51"/>
      <c r="EV132" s="51"/>
      <c r="EW132" s="51"/>
      <c r="EX132" s="51"/>
      <c r="EY132" s="51"/>
      <c r="EZ132" s="51"/>
      <c r="FA132" s="51"/>
      <c r="FB132" s="51"/>
      <c r="FC132" s="51"/>
      <c r="FD132" s="51"/>
      <c r="FE132" s="51"/>
      <c r="FF132" s="51"/>
      <c r="FG132" s="51"/>
      <c r="FH132" s="51"/>
      <c r="FI132" s="51"/>
      <c r="FJ132" s="51"/>
      <c r="FK132" s="51"/>
      <c r="FL132" s="51"/>
      <c r="FM132" s="51"/>
      <c r="FN132" s="51"/>
      <c r="FO132" s="51"/>
      <c r="FP132" s="51"/>
      <c r="FQ132" s="51"/>
      <c r="FR132" s="51"/>
      <c r="FS132" s="51"/>
      <c r="FT132" s="51"/>
      <c r="FU132" s="51"/>
      <c r="FV132" s="51"/>
      <c r="FW132" s="51"/>
      <c r="FX132" s="51"/>
      <c r="FY132" s="51"/>
      <c r="FZ132" s="51"/>
      <c r="GA132" s="51"/>
      <c r="GB132" s="51"/>
      <c r="GC132" s="51"/>
      <c r="GD132" s="51"/>
      <c r="GE132" s="51"/>
      <c r="GF132" s="51"/>
      <c r="GG132" s="51"/>
      <c r="GH132" s="51"/>
      <c r="GI132" s="51"/>
      <c r="GJ132" s="51"/>
      <c r="GK132" s="51"/>
      <c r="GL132" s="51"/>
      <c r="GM132" s="51"/>
      <c r="GN132" s="51"/>
      <c r="GO132" s="51"/>
      <c r="GP132" s="51"/>
      <c r="GQ132" s="51"/>
      <c r="GR132" s="51"/>
      <c r="GS132" s="51"/>
      <c r="GT132" s="51"/>
      <c r="GU132" s="51"/>
      <c r="GV132" s="51"/>
      <c r="GW132" s="51"/>
      <c r="GX132" s="51"/>
      <c r="GY132" s="51"/>
      <c r="GZ132" s="51"/>
      <c r="HA132" s="51"/>
      <c r="HB132" s="51"/>
      <c r="HC132" s="51"/>
      <c r="HD132" s="51"/>
      <c r="HE132" s="51"/>
      <c r="HF132" s="51"/>
      <c r="HG132" s="51"/>
      <c r="HH132" s="51"/>
      <c r="HI132" s="51"/>
      <c r="HJ132" s="51"/>
      <c r="HK132" s="51"/>
      <c r="HL132" s="51"/>
      <c r="HM132" s="51"/>
      <c r="HN132" s="51"/>
      <c r="HO132" s="51"/>
    </row>
    <row r="133" spans="1:223" x14ac:dyDescent="0.3">
      <c r="A133" s="11" t="s">
        <v>325</v>
      </c>
      <c r="B133" s="11" t="s">
        <v>1193</v>
      </c>
      <c r="C133" s="11" t="s">
        <v>1194</v>
      </c>
      <c r="D133" s="11" t="s">
        <v>324</v>
      </c>
      <c r="E133" s="11" t="s">
        <v>1565</v>
      </c>
      <c r="F133" s="11" t="s">
        <v>1357</v>
      </c>
      <c r="G133" s="11" t="s">
        <v>1464</v>
      </c>
      <c r="H133" s="11" t="s">
        <v>2790</v>
      </c>
      <c r="I133" s="11" t="s">
        <v>3046</v>
      </c>
      <c r="J133" s="11"/>
      <c r="K133" s="11"/>
      <c r="L133" s="11"/>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52"/>
      <c r="AT133" s="52"/>
      <c r="AU133" s="52"/>
      <c r="AV133" s="52"/>
      <c r="AW133" s="52"/>
      <c r="AX133" s="52"/>
      <c r="AY133" s="52"/>
      <c r="AZ133" s="52"/>
      <c r="BA133" s="52"/>
      <c r="BB133" s="52"/>
      <c r="BC133" s="52"/>
      <c r="BD133" s="52"/>
      <c r="BE133" s="52"/>
      <c r="BF133" s="52"/>
      <c r="BG133" s="52"/>
      <c r="BH133" s="52"/>
      <c r="BI133" s="52"/>
      <c r="BJ133" s="52"/>
      <c r="BK133" s="52"/>
      <c r="BL133" s="52"/>
      <c r="BM133" s="52"/>
      <c r="BN133" s="52"/>
      <c r="BO133" s="52"/>
      <c r="BP133" s="52"/>
      <c r="BQ133" s="52"/>
      <c r="BR133" s="52"/>
      <c r="BS133" s="52"/>
      <c r="BT133" s="52"/>
      <c r="BU133" s="52"/>
      <c r="BV133" s="52"/>
      <c r="BW133" s="52"/>
      <c r="BX133" s="52"/>
      <c r="BY133" s="52"/>
      <c r="BZ133" s="52"/>
      <c r="CA133" s="52"/>
      <c r="CB133" s="52"/>
      <c r="CC133" s="52"/>
      <c r="CD133" s="52"/>
      <c r="CE133" s="52"/>
      <c r="CF133" s="52"/>
      <c r="CG133" s="52"/>
      <c r="CH133" s="52"/>
      <c r="CI133" s="52"/>
      <c r="CJ133" s="52"/>
      <c r="CK133" s="52"/>
      <c r="CL133" s="52"/>
      <c r="CM133" s="52"/>
      <c r="CN133" s="52"/>
      <c r="CO133" s="52"/>
      <c r="CP133" s="52"/>
      <c r="CQ133" s="52"/>
      <c r="CR133" s="52"/>
      <c r="CS133" s="52"/>
      <c r="CT133" s="52"/>
      <c r="CU133" s="52"/>
      <c r="CV133" s="52"/>
      <c r="CW133" s="52"/>
      <c r="CX133" s="52"/>
      <c r="CY133" s="52"/>
      <c r="CZ133" s="52"/>
      <c r="DA133" s="52"/>
      <c r="DB133" s="52"/>
      <c r="DC133" s="52"/>
      <c r="DD133" s="52"/>
      <c r="DE133" s="52"/>
      <c r="DF133" s="52"/>
      <c r="DG133" s="52"/>
      <c r="DH133" s="52"/>
      <c r="DI133" s="52"/>
      <c r="DJ133" s="52"/>
      <c r="DK133" s="52"/>
      <c r="DL133" s="52"/>
      <c r="DM133" s="52"/>
      <c r="DN133" s="52"/>
      <c r="DO133" s="52"/>
      <c r="DP133" s="52"/>
      <c r="DQ133" s="52"/>
      <c r="DR133" s="52"/>
      <c r="DS133" s="52"/>
      <c r="DT133" s="52"/>
      <c r="DU133" s="52"/>
      <c r="DV133" s="52"/>
      <c r="DW133" s="52"/>
      <c r="DX133" s="52"/>
      <c r="DY133" s="52"/>
      <c r="DZ133" s="52"/>
      <c r="EA133" s="52"/>
      <c r="EB133" s="52"/>
      <c r="EC133" s="52"/>
      <c r="ED133" s="52"/>
      <c r="EE133" s="52"/>
      <c r="EF133" s="52"/>
      <c r="EG133" s="52"/>
      <c r="EH133" s="52"/>
      <c r="EI133" s="52"/>
      <c r="EJ133" s="52"/>
      <c r="EK133" s="52"/>
      <c r="EL133" s="52"/>
      <c r="EM133" s="52"/>
      <c r="EN133" s="52"/>
      <c r="EO133" s="52"/>
      <c r="EP133" s="52"/>
      <c r="EQ133" s="52"/>
      <c r="ER133" s="52"/>
      <c r="ES133" s="52"/>
      <c r="ET133" s="52"/>
      <c r="EU133" s="52"/>
      <c r="EV133" s="52"/>
      <c r="EW133" s="52"/>
      <c r="EX133" s="52"/>
      <c r="EY133" s="52"/>
      <c r="EZ133" s="52"/>
      <c r="FA133" s="52"/>
      <c r="FB133" s="52"/>
      <c r="FC133" s="52"/>
      <c r="FD133" s="52"/>
      <c r="FE133" s="52"/>
      <c r="FF133" s="52"/>
      <c r="FG133" s="52"/>
      <c r="FH133" s="52"/>
      <c r="FI133" s="52"/>
      <c r="FJ133" s="52"/>
      <c r="FK133" s="52"/>
      <c r="FL133" s="52"/>
      <c r="FM133" s="52"/>
      <c r="FN133" s="52"/>
      <c r="FO133" s="52"/>
      <c r="FP133" s="52"/>
      <c r="FQ133" s="52"/>
      <c r="FR133" s="52"/>
      <c r="FS133" s="52"/>
      <c r="FT133" s="52"/>
      <c r="FU133" s="52"/>
      <c r="FV133" s="52"/>
      <c r="FW133" s="52"/>
      <c r="FX133" s="52"/>
      <c r="FY133" s="52"/>
      <c r="FZ133" s="52"/>
      <c r="GA133" s="52"/>
      <c r="GB133" s="52"/>
      <c r="GC133" s="52"/>
      <c r="GD133" s="52"/>
      <c r="GE133" s="52"/>
      <c r="GF133" s="52"/>
      <c r="GG133" s="52"/>
      <c r="GH133" s="52"/>
      <c r="GI133" s="52"/>
      <c r="GJ133" s="52"/>
      <c r="GK133" s="52"/>
      <c r="GL133" s="52"/>
      <c r="GM133" s="52"/>
      <c r="GN133" s="52"/>
      <c r="GO133" s="52"/>
      <c r="GP133" s="52"/>
      <c r="GQ133" s="52"/>
      <c r="GR133" s="52"/>
      <c r="GS133" s="52"/>
      <c r="GT133" s="52"/>
      <c r="GU133" s="52"/>
      <c r="GV133" s="52"/>
      <c r="GW133" s="52"/>
      <c r="GX133" s="52"/>
      <c r="GY133" s="52"/>
      <c r="GZ133" s="52"/>
      <c r="HA133" s="52"/>
      <c r="HB133" s="52"/>
      <c r="HC133" s="52"/>
      <c r="HD133" s="52"/>
      <c r="HE133" s="52"/>
      <c r="HF133" s="52"/>
      <c r="HG133" s="52"/>
      <c r="HH133" s="52"/>
      <c r="HI133" s="52"/>
      <c r="HJ133" s="52"/>
      <c r="HK133" s="52"/>
      <c r="HL133" s="52"/>
      <c r="HM133" s="52"/>
      <c r="HN133" s="52"/>
      <c r="HO133" s="52"/>
    </row>
    <row r="134" spans="1:223" x14ac:dyDescent="0.3">
      <c r="A134" s="11" t="s">
        <v>327</v>
      </c>
      <c r="B134" s="11" t="s">
        <v>1182</v>
      </c>
      <c r="C134" s="11" t="s">
        <v>864</v>
      </c>
      <c r="D134" s="11" t="s">
        <v>326</v>
      </c>
      <c r="E134" s="11" t="s">
        <v>1563</v>
      </c>
      <c r="F134" s="11" t="s">
        <v>1357</v>
      </c>
      <c r="G134" s="11" t="s">
        <v>1462</v>
      </c>
      <c r="H134" s="11" t="s">
        <v>2790</v>
      </c>
      <c r="I134" s="11" t="s">
        <v>3046</v>
      </c>
      <c r="J134" s="11"/>
      <c r="K134" s="11"/>
      <c r="L134" s="11"/>
      <c r="N134" s="50"/>
      <c r="O134" s="50"/>
      <c r="P134" s="50"/>
      <c r="Q134" s="50"/>
      <c r="R134" s="50"/>
      <c r="S134" s="50"/>
      <c r="T134" s="50"/>
      <c r="U134" s="50"/>
      <c r="V134" s="50"/>
      <c r="W134" s="50"/>
      <c r="X134" s="50"/>
      <c r="Y134" s="50"/>
      <c r="Z134" s="50"/>
      <c r="AA134" s="50"/>
      <c r="AB134" s="50"/>
      <c r="AC134" s="50"/>
      <c r="AD134" s="50"/>
      <c r="AE134" s="50"/>
      <c r="AF134" s="50"/>
      <c r="AG134" s="50"/>
      <c r="AH134" s="50"/>
      <c r="AI134" s="50"/>
      <c r="AJ134" s="50"/>
      <c r="AK134" s="50"/>
      <c r="AL134" s="50"/>
      <c r="AM134" s="50"/>
      <c r="AN134" s="50"/>
      <c r="AO134" s="50"/>
      <c r="AP134" s="50"/>
      <c r="AQ134" s="50"/>
      <c r="AR134" s="50"/>
      <c r="AS134" s="50"/>
      <c r="AT134" s="50"/>
      <c r="AU134" s="50"/>
      <c r="AV134" s="50"/>
      <c r="AW134" s="50"/>
      <c r="AX134" s="50"/>
      <c r="AY134" s="50"/>
      <c r="AZ134" s="50"/>
      <c r="BA134" s="50"/>
      <c r="BB134" s="50"/>
      <c r="BC134" s="50"/>
      <c r="BD134" s="50"/>
      <c r="BE134" s="50"/>
      <c r="BF134" s="50"/>
      <c r="BG134" s="50"/>
      <c r="BH134" s="50"/>
      <c r="BI134" s="50"/>
      <c r="BJ134" s="50"/>
      <c r="BK134" s="50"/>
      <c r="BL134" s="50"/>
      <c r="BM134" s="50"/>
      <c r="BN134" s="50"/>
      <c r="BO134" s="50"/>
      <c r="BP134" s="50"/>
      <c r="BQ134" s="50"/>
      <c r="BR134" s="50"/>
      <c r="BS134" s="50"/>
      <c r="BT134" s="50"/>
      <c r="BU134" s="50"/>
      <c r="BV134" s="50"/>
      <c r="BW134" s="50"/>
      <c r="BX134" s="50"/>
      <c r="BY134" s="50"/>
      <c r="BZ134" s="50"/>
      <c r="CA134" s="50"/>
      <c r="CB134" s="50"/>
      <c r="CC134" s="50"/>
      <c r="CD134" s="50"/>
      <c r="CE134" s="50"/>
      <c r="CF134" s="50"/>
      <c r="CG134" s="50"/>
      <c r="CH134" s="50"/>
      <c r="CI134" s="50"/>
      <c r="CJ134" s="50"/>
      <c r="CK134" s="50"/>
      <c r="CL134" s="50"/>
      <c r="CM134" s="50"/>
      <c r="CN134" s="50"/>
      <c r="CO134" s="50"/>
      <c r="CP134" s="50"/>
      <c r="CQ134" s="50"/>
      <c r="CR134" s="50"/>
      <c r="CS134" s="50"/>
      <c r="CT134" s="50"/>
      <c r="CU134" s="50"/>
      <c r="CV134" s="50"/>
      <c r="CW134" s="50"/>
      <c r="CX134" s="50"/>
      <c r="CY134" s="50"/>
      <c r="CZ134" s="50"/>
      <c r="DA134" s="50"/>
      <c r="DB134" s="50"/>
      <c r="DC134" s="50"/>
      <c r="DD134" s="50"/>
      <c r="DE134" s="50"/>
      <c r="DF134" s="50"/>
      <c r="DG134" s="50"/>
      <c r="DH134" s="50"/>
      <c r="DI134" s="50"/>
      <c r="DJ134" s="50"/>
      <c r="DK134" s="50"/>
      <c r="DL134" s="50"/>
      <c r="DM134" s="50"/>
      <c r="DN134" s="50"/>
      <c r="DO134" s="50"/>
      <c r="DP134" s="50"/>
      <c r="DQ134" s="50"/>
      <c r="DR134" s="50"/>
      <c r="DS134" s="50"/>
      <c r="DT134" s="50"/>
      <c r="DU134" s="50"/>
      <c r="DV134" s="50"/>
      <c r="DW134" s="50"/>
      <c r="DX134" s="50"/>
      <c r="DY134" s="50"/>
      <c r="DZ134" s="50"/>
      <c r="EA134" s="50"/>
      <c r="EB134" s="50"/>
      <c r="EC134" s="50"/>
      <c r="ED134" s="50"/>
      <c r="EE134" s="50"/>
      <c r="EF134" s="50"/>
      <c r="EG134" s="50"/>
      <c r="EH134" s="50"/>
      <c r="EI134" s="50"/>
      <c r="EJ134" s="50"/>
      <c r="EK134" s="50"/>
      <c r="EL134" s="50"/>
      <c r="EM134" s="50"/>
      <c r="EN134" s="50"/>
      <c r="EO134" s="50"/>
      <c r="EP134" s="50"/>
      <c r="EQ134" s="50"/>
      <c r="ER134" s="50"/>
      <c r="ES134" s="50"/>
      <c r="ET134" s="50"/>
      <c r="EU134" s="50"/>
      <c r="EV134" s="50"/>
      <c r="EW134" s="50"/>
      <c r="EX134" s="50"/>
      <c r="EY134" s="50"/>
      <c r="EZ134" s="50"/>
      <c r="FA134" s="50"/>
      <c r="FB134" s="50"/>
      <c r="FC134" s="50"/>
      <c r="FD134" s="50"/>
      <c r="FE134" s="50"/>
      <c r="FF134" s="50"/>
      <c r="FG134" s="50"/>
      <c r="FH134" s="50"/>
      <c r="FI134" s="50"/>
      <c r="FJ134" s="50"/>
      <c r="FK134" s="50"/>
      <c r="FL134" s="50"/>
      <c r="FM134" s="50"/>
      <c r="FN134" s="50"/>
      <c r="FO134" s="50"/>
      <c r="FP134" s="50"/>
      <c r="FQ134" s="50"/>
      <c r="FR134" s="50"/>
      <c r="FS134" s="50"/>
      <c r="FT134" s="50"/>
      <c r="FU134" s="50"/>
      <c r="FV134" s="50"/>
      <c r="FW134" s="50"/>
      <c r="FX134" s="50"/>
      <c r="FY134" s="50"/>
      <c r="FZ134" s="50"/>
      <c r="GA134" s="50"/>
      <c r="GB134" s="50"/>
      <c r="GC134" s="50"/>
      <c r="GD134" s="50"/>
      <c r="GE134" s="50"/>
      <c r="GF134" s="50"/>
      <c r="GG134" s="50"/>
      <c r="GH134" s="50"/>
      <c r="GI134" s="50"/>
      <c r="GJ134" s="50"/>
      <c r="GK134" s="50"/>
      <c r="GL134" s="50"/>
      <c r="GM134" s="50"/>
      <c r="GN134" s="50"/>
      <c r="GO134" s="50"/>
      <c r="GP134" s="50"/>
      <c r="GQ134" s="50"/>
      <c r="GR134" s="50"/>
      <c r="GS134" s="50"/>
      <c r="GT134" s="50"/>
      <c r="GU134" s="50"/>
      <c r="GV134" s="50"/>
      <c r="GW134" s="50"/>
      <c r="GX134" s="50"/>
      <c r="GY134" s="50"/>
      <c r="GZ134" s="50"/>
      <c r="HA134" s="50"/>
      <c r="HB134" s="50"/>
      <c r="HC134" s="50"/>
      <c r="HD134" s="50"/>
      <c r="HE134" s="50"/>
      <c r="HF134" s="50"/>
      <c r="HG134" s="50"/>
      <c r="HH134" s="50"/>
      <c r="HI134" s="50"/>
      <c r="HJ134" s="50"/>
      <c r="HK134" s="50"/>
      <c r="HL134" s="50"/>
      <c r="HM134" s="50"/>
      <c r="HN134" s="50"/>
      <c r="HO134" s="50"/>
    </row>
    <row r="135" spans="1:223" x14ac:dyDescent="0.3">
      <c r="A135" s="11" t="s">
        <v>329</v>
      </c>
      <c r="B135" s="11" t="s">
        <v>1183</v>
      </c>
      <c r="C135" s="11" t="s">
        <v>656</v>
      </c>
      <c r="D135" s="11" t="s">
        <v>328</v>
      </c>
      <c r="E135" s="11" t="s">
        <v>1566</v>
      </c>
      <c r="F135" s="11" t="s">
        <v>3047</v>
      </c>
      <c r="G135" s="11" t="s">
        <v>1465</v>
      </c>
      <c r="H135" s="11" t="s">
        <v>2790</v>
      </c>
      <c r="I135" s="11" t="s">
        <v>3048</v>
      </c>
      <c r="J135" s="11"/>
      <c r="K135" s="11"/>
      <c r="L135" s="11"/>
      <c r="N135" s="50"/>
      <c r="O135" s="50"/>
      <c r="P135" s="50"/>
      <c r="Q135" s="50"/>
      <c r="R135" s="50"/>
      <c r="S135" s="50"/>
      <c r="T135" s="50"/>
      <c r="U135" s="50"/>
      <c r="V135" s="50"/>
      <c r="W135" s="50"/>
      <c r="X135" s="50"/>
      <c r="Y135" s="50"/>
      <c r="Z135" s="50"/>
      <c r="AA135" s="50"/>
      <c r="AB135" s="50"/>
      <c r="AC135" s="50"/>
      <c r="AD135" s="50"/>
      <c r="AE135" s="50"/>
      <c r="AF135" s="50"/>
      <c r="AG135" s="50"/>
      <c r="AH135" s="50"/>
      <c r="AI135" s="50"/>
      <c r="AJ135" s="50"/>
      <c r="AK135" s="50"/>
      <c r="AL135" s="50"/>
      <c r="AM135" s="50"/>
      <c r="AN135" s="50"/>
      <c r="AO135" s="50"/>
      <c r="AP135" s="50"/>
      <c r="AQ135" s="50"/>
      <c r="AR135" s="50"/>
      <c r="AS135" s="50"/>
      <c r="AT135" s="50"/>
      <c r="AU135" s="50"/>
      <c r="AV135" s="50"/>
      <c r="AW135" s="50"/>
      <c r="AX135" s="50"/>
      <c r="AY135" s="50"/>
      <c r="AZ135" s="50"/>
      <c r="BA135" s="50"/>
      <c r="BB135" s="50"/>
      <c r="BC135" s="50"/>
      <c r="BD135" s="50"/>
      <c r="BE135" s="50"/>
      <c r="BF135" s="50"/>
      <c r="BG135" s="50"/>
      <c r="BH135" s="50"/>
      <c r="BI135" s="50"/>
      <c r="BJ135" s="50"/>
      <c r="BK135" s="50"/>
      <c r="BL135" s="50"/>
      <c r="BM135" s="50"/>
      <c r="BN135" s="50"/>
      <c r="BO135" s="50"/>
      <c r="BP135" s="50"/>
      <c r="BQ135" s="50"/>
      <c r="BR135" s="50"/>
      <c r="BS135" s="50"/>
      <c r="BT135" s="50"/>
      <c r="BU135" s="50"/>
      <c r="BV135" s="50"/>
      <c r="BW135" s="50"/>
      <c r="BX135" s="50"/>
      <c r="BY135" s="50"/>
      <c r="BZ135" s="50"/>
      <c r="CA135" s="50"/>
      <c r="CB135" s="50"/>
      <c r="CC135" s="50"/>
      <c r="CD135" s="50"/>
      <c r="CE135" s="50"/>
      <c r="CF135" s="50"/>
      <c r="CG135" s="50"/>
      <c r="CH135" s="50"/>
      <c r="CI135" s="50"/>
      <c r="CJ135" s="50"/>
      <c r="CK135" s="50"/>
      <c r="CL135" s="50"/>
      <c r="CM135" s="50"/>
      <c r="CN135" s="50"/>
      <c r="CO135" s="50"/>
      <c r="CP135" s="50"/>
      <c r="CQ135" s="50"/>
      <c r="CR135" s="50"/>
      <c r="CS135" s="50"/>
      <c r="CT135" s="50"/>
      <c r="CU135" s="50"/>
      <c r="CV135" s="50"/>
      <c r="CW135" s="50"/>
      <c r="CX135" s="50"/>
      <c r="CY135" s="50"/>
      <c r="CZ135" s="50"/>
      <c r="DA135" s="50"/>
      <c r="DB135" s="50"/>
      <c r="DC135" s="50"/>
      <c r="DD135" s="50"/>
      <c r="DE135" s="50"/>
      <c r="DF135" s="50"/>
      <c r="DG135" s="50"/>
      <c r="DH135" s="50"/>
      <c r="DI135" s="50"/>
      <c r="DJ135" s="50"/>
      <c r="DK135" s="50"/>
      <c r="DL135" s="50"/>
      <c r="DM135" s="50"/>
      <c r="DN135" s="50"/>
      <c r="DO135" s="50"/>
      <c r="DP135" s="50"/>
      <c r="DQ135" s="50"/>
      <c r="DR135" s="50"/>
      <c r="DS135" s="50"/>
      <c r="DT135" s="50"/>
      <c r="DU135" s="50"/>
      <c r="DV135" s="50"/>
      <c r="DW135" s="50"/>
      <c r="DX135" s="50"/>
      <c r="DY135" s="50"/>
      <c r="DZ135" s="50"/>
      <c r="EA135" s="50"/>
      <c r="EB135" s="50"/>
      <c r="EC135" s="50"/>
      <c r="ED135" s="50"/>
      <c r="EE135" s="50"/>
      <c r="EF135" s="50"/>
      <c r="EG135" s="50"/>
      <c r="EH135" s="50"/>
      <c r="EI135" s="50"/>
      <c r="EJ135" s="50"/>
      <c r="EK135" s="50"/>
      <c r="EL135" s="50"/>
      <c r="EM135" s="50"/>
      <c r="EN135" s="50"/>
      <c r="EO135" s="50"/>
      <c r="EP135" s="50"/>
      <c r="EQ135" s="50"/>
      <c r="ER135" s="50"/>
      <c r="ES135" s="50"/>
      <c r="ET135" s="50"/>
      <c r="EU135" s="50"/>
      <c r="EV135" s="50"/>
      <c r="EW135" s="50"/>
      <c r="EX135" s="50"/>
      <c r="EY135" s="50"/>
      <c r="EZ135" s="50"/>
      <c r="FA135" s="50"/>
      <c r="FB135" s="50"/>
      <c r="FC135" s="50"/>
      <c r="FD135" s="50"/>
      <c r="FE135" s="50"/>
      <c r="FF135" s="50"/>
      <c r="FG135" s="50"/>
      <c r="FH135" s="50"/>
      <c r="FI135" s="50"/>
      <c r="FJ135" s="50"/>
      <c r="FK135" s="50"/>
      <c r="FL135" s="50"/>
      <c r="FM135" s="50"/>
      <c r="FN135" s="50"/>
      <c r="FO135" s="50"/>
      <c r="FP135" s="50"/>
      <c r="FQ135" s="50"/>
      <c r="FR135" s="50"/>
      <c r="FS135" s="50"/>
      <c r="FT135" s="50"/>
      <c r="FU135" s="50"/>
      <c r="FV135" s="50"/>
      <c r="FW135" s="50"/>
      <c r="FX135" s="50"/>
      <c r="FY135" s="50"/>
      <c r="FZ135" s="50"/>
      <c r="GA135" s="50"/>
      <c r="GB135" s="50"/>
      <c r="GC135" s="50"/>
      <c r="GD135" s="50"/>
      <c r="GE135" s="50"/>
      <c r="GF135" s="50"/>
      <c r="GG135" s="50"/>
      <c r="GH135" s="50"/>
      <c r="GI135" s="50"/>
      <c r="GJ135" s="50"/>
      <c r="GK135" s="50"/>
      <c r="GL135" s="50"/>
      <c r="GM135" s="50"/>
      <c r="GN135" s="50"/>
      <c r="GO135" s="50"/>
      <c r="GP135" s="50"/>
      <c r="GQ135" s="50"/>
      <c r="GR135" s="50"/>
      <c r="GS135" s="50"/>
      <c r="GT135" s="50"/>
      <c r="GU135" s="50"/>
      <c r="GV135" s="50"/>
      <c r="GW135" s="50"/>
      <c r="GX135" s="50"/>
      <c r="GY135" s="50"/>
      <c r="GZ135" s="50"/>
      <c r="HA135" s="50"/>
      <c r="HB135" s="50"/>
      <c r="HC135" s="50"/>
      <c r="HD135" s="50"/>
      <c r="HE135" s="50"/>
      <c r="HF135" s="50"/>
      <c r="HG135" s="50"/>
      <c r="HH135" s="50"/>
      <c r="HI135" s="50"/>
      <c r="HJ135" s="50"/>
      <c r="HK135" s="50"/>
      <c r="HL135" s="50"/>
      <c r="HM135" s="50"/>
      <c r="HN135" s="50"/>
      <c r="HO135" s="50"/>
    </row>
    <row r="136" spans="1:223" x14ac:dyDescent="0.3">
      <c r="A136" s="11" t="s">
        <v>329</v>
      </c>
      <c r="B136" s="11" t="s">
        <v>818</v>
      </c>
      <c r="C136" s="11" t="s">
        <v>716</v>
      </c>
      <c r="D136" s="11" t="s">
        <v>328</v>
      </c>
      <c r="E136" s="11" t="s">
        <v>1566</v>
      </c>
      <c r="F136" s="11" t="s">
        <v>1357</v>
      </c>
      <c r="G136" s="11" t="s">
        <v>1472</v>
      </c>
      <c r="H136" s="11" t="s">
        <v>2791</v>
      </c>
      <c r="I136" s="11" t="s">
        <v>3046</v>
      </c>
      <c r="J136" s="11"/>
      <c r="K136" s="11"/>
      <c r="L136" s="11"/>
      <c r="N136" s="50" t="s">
        <v>667</v>
      </c>
      <c r="O136" s="50" t="s">
        <v>667</v>
      </c>
      <c r="P136" s="50" t="s">
        <v>667</v>
      </c>
      <c r="Q136" s="50" t="s">
        <v>667</v>
      </c>
      <c r="R136" s="50" t="s">
        <v>667</v>
      </c>
      <c r="S136" s="50" t="s">
        <v>667</v>
      </c>
      <c r="T136" s="50" t="s">
        <v>667</v>
      </c>
      <c r="U136" s="50" t="s">
        <v>667</v>
      </c>
      <c r="V136" s="50" t="s">
        <v>667</v>
      </c>
      <c r="W136" s="50" t="s">
        <v>667</v>
      </c>
      <c r="X136" s="50" t="s">
        <v>667</v>
      </c>
      <c r="Y136" s="50" t="s">
        <v>667</v>
      </c>
      <c r="Z136" s="50" t="s">
        <v>667</v>
      </c>
      <c r="AA136" s="50" t="s">
        <v>667</v>
      </c>
      <c r="AB136" s="50" t="s">
        <v>667</v>
      </c>
      <c r="AC136" s="50" t="s">
        <v>667</v>
      </c>
      <c r="AD136" s="50" t="s">
        <v>667</v>
      </c>
      <c r="AE136" s="50" t="s">
        <v>667</v>
      </c>
      <c r="AF136" s="50" t="s">
        <v>667</v>
      </c>
      <c r="AG136" s="50" t="s">
        <v>667</v>
      </c>
      <c r="AH136" s="50" t="s">
        <v>667</v>
      </c>
      <c r="AI136" s="50" t="s">
        <v>667</v>
      </c>
      <c r="AJ136" s="50" t="s">
        <v>667</v>
      </c>
      <c r="AK136" s="50" t="s">
        <v>667</v>
      </c>
      <c r="AL136" s="50" t="s">
        <v>667</v>
      </c>
      <c r="AM136" s="50" t="s">
        <v>667</v>
      </c>
      <c r="AN136" s="50" t="s">
        <v>667</v>
      </c>
      <c r="AO136" s="50" t="s">
        <v>667</v>
      </c>
      <c r="AP136" s="50" t="s">
        <v>667</v>
      </c>
      <c r="AQ136" s="50" t="s">
        <v>667</v>
      </c>
      <c r="AR136" s="50" t="s">
        <v>667</v>
      </c>
      <c r="AS136" s="50" t="s">
        <v>667</v>
      </c>
      <c r="AT136" s="50" t="s">
        <v>667</v>
      </c>
      <c r="AU136" s="50" t="s">
        <v>667</v>
      </c>
      <c r="AV136" s="50" t="s">
        <v>667</v>
      </c>
      <c r="AW136" s="50" t="s">
        <v>667</v>
      </c>
      <c r="AX136" s="50" t="s">
        <v>667</v>
      </c>
      <c r="AY136" s="50" t="s">
        <v>667</v>
      </c>
      <c r="AZ136" s="50" t="s">
        <v>667</v>
      </c>
      <c r="BA136" s="50" t="s">
        <v>667</v>
      </c>
      <c r="BB136" s="50" t="s">
        <v>667</v>
      </c>
      <c r="BC136" s="50" t="s">
        <v>667</v>
      </c>
      <c r="BD136" s="50" t="s">
        <v>667</v>
      </c>
      <c r="BE136" s="50" t="s">
        <v>667</v>
      </c>
      <c r="BF136" s="50" t="s">
        <v>667</v>
      </c>
      <c r="BG136" s="50" t="s">
        <v>667</v>
      </c>
      <c r="BH136" s="50" t="s">
        <v>667</v>
      </c>
      <c r="BI136" s="50" t="s">
        <v>667</v>
      </c>
      <c r="BJ136" s="50" t="s">
        <v>667</v>
      </c>
      <c r="BK136" s="50" t="s">
        <v>667</v>
      </c>
      <c r="BL136" s="50" t="s">
        <v>667</v>
      </c>
      <c r="BM136" s="50" t="s">
        <v>667</v>
      </c>
      <c r="BN136" s="50" t="s">
        <v>667</v>
      </c>
      <c r="BO136" s="50" t="s">
        <v>667</v>
      </c>
      <c r="BP136" s="50" t="s">
        <v>667</v>
      </c>
      <c r="BQ136" s="50" t="s">
        <v>667</v>
      </c>
      <c r="BR136" s="50" t="s">
        <v>667</v>
      </c>
      <c r="BS136" s="50" t="s">
        <v>667</v>
      </c>
      <c r="BT136" s="50" t="s">
        <v>667</v>
      </c>
      <c r="BU136" s="50" t="s">
        <v>667</v>
      </c>
      <c r="BV136" s="50" t="s">
        <v>667</v>
      </c>
      <c r="BW136" s="50" t="s">
        <v>667</v>
      </c>
      <c r="BX136" s="50" t="s">
        <v>667</v>
      </c>
      <c r="BY136" s="50" t="s">
        <v>667</v>
      </c>
      <c r="BZ136" s="50" t="s">
        <v>667</v>
      </c>
      <c r="CA136" s="50" t="s">
        <v>667</v>
      </c>
      <c r="CB136" s="50" t="s">
        <v>667</v>
      </c>
      <c r="CC136" s="50" t="s">
        <v>667</v>
      </c>
      <c r="CD136" s="50" t="s">
        <v>667</v>
      </c>
      <c r="CE136" s="50" t="s">
        <v>667</v>
      </c>
      <c r="CF136" s="50" t="s">
        <v>667</v>
      </c>
      <c r="CG136" s="50" t="s">
        <v>667</v>
      </c>
      <c r="CH136" s="50" t="s">
        <v>667</v>
      </c>
      <c r="CI136" s="50" t="s">
        <v>667</v>
      </c>
      <c r="CJ136" s="50" t="s">
        <v>667</v>
      </c>
      <c r="CK136" s="50" t="s">
        <v>667</v>
      </c>
      <c r="CL136" s="50" t="s">
        <v>667</v>
      </c>
      <c r="CM136" s="50" t="s">
        <v>667</v>
      </c>
      <c r="CN136" s="50" t="s">
        <v>667</v>
      </c>
      <c r="CO136" s="50" t="s">
        <v>667</v>
      </c>
      <c r="CP136" s="50" t="s">
        <v>667</v>
      </c>
      <c r="CQ136" s="50" t="s">
        <v>667</v>
      </c>
      <c r="CR136" s="50" t="s">
        <v>667</v>
      </c>
      <c r="CS136" s="50" t="s">
        <v>667</v>
      </c>
      <c r="CT136" s="50" t="s">
        <v>667</v>
      </c>
      <c r="CU136" s="50" t="s">
        <v>667</v>
      </c>
      <c r="CV136" s="50" t="s">
        <v>667</v>
      </c>
      <c r="CW136" s="50" t="s">
        <v>667</v>
      </c>
      <c r="CX136" s="50" t="s">
        <v>667</v>
      </c>
      <c r="CY136" s="50" t="s">
        <v>667</v>
      </c>
      <c r="CZ136" s="50" t="s">
        <v>667</v>
      </c>
      <c r="DA136" s="50" t="s">
        <v>667</v>
      </c>
      <c r="DB136" s="50" t="s">
        <v>667</v>
      </c>
      <c r="DC136" s="50" t="s">
        <v>667</v>
      </c>
      <c r="DD136" s="50" t="s">
        <v>667</v>
      </c>
      <c r="DE136" s="50" t="s">
        <v>667</v>
      </c>
      <c r="DF136" s="50" t="s">
        <v>667</v>
      </c>
      <c r="DG136" s="50" t="s">
        <v>667</v>
      </c>
      <c r="DH136" s="50" t="s">
        <v>667</v>
      </c>
      <c r="DI136" s="50" t="s">
        <v>667</v>
      </c>
      <c r="DJ136" s="50" t="s">
        <v>667</v>
      </c>
      <c r="DK136" s="50" t="s">
        <v>667</v>
      </c>
      <c r="DL136" s="50" t="s">
        <v>667</v>
      </c>
      <c r="DM136" s="50" t="s">
        <v>667</v>
      </c>
      <c r="DN136" s="50" t="s">
        <v>667</v>
      </c>
      <c r="DO136" s="50" t="s">
        <v>667</v>
      </c>
      <c r="DP136" s="50" t="s">
        <v>667</v>
      </c>
      <c r="DQ136" s="50" t="s">
        <v>667</v>
      </c>
      <c r="DR136" s="50" t="s">
        <v>667</v>
      </c>
      <c r="DS136" s="50" t="s">
        <v>667</v>
      </c>
      <c r="DT136" s="50" t="s">
        <v>667</v>
      </c>
      <c r="DU136" s="50" t="s">
        <v>667</v>
      </c>
      <c r="DV136" s="50" t="s">
        <v>667</v>
      </c>
      <c r="DW136" s="50" t="s">
        <v>667</v>
      </c>
      <c r="DX136" s="50" t="s">
        <v>667</v>
      </c>
      <c r="DY136" s="50" t="s">
        <v>667</v>
      </c>
      <c r="DZ136" s="50" t="s">
        <v>667</v>
      </c>
      <c r="EA136" s="50" t="s">
        <v>667</v>
      </c>
      <c r="EB136" s="50" t="s">
        <v>667</v>
      </c>
      <c r="EC136" s="50" t="s">
        <v>667</v>
      </c>
      <c r="ED136" s="50" t="s">
        <v>667</v>
      </c>
      <c r="EE136" s="50" t="s">
        <v>667</v>
      </c>
      <c r="EF136" s="50" t="s">
        <v>667</v>
      </c>
      <c r="EG136" s="50" t="s">
        <v>667</v>
      </c>
      <c r="EH136" s="50" t="s">
        <v>667</v>
      </c>
      <c r="EI136" s="50" t="s">
        <v>667</v>
      </c>
      <c r="EJ136" s="50" t="s">
        <v>667</v>
      </c>
      <c r="EK136" s="50" t="s">
        <v>667</v>
      </c>
      <c r="EL136" s="50" t="s">
        <v>667</v>
      </c>
      <c r="EM136" s="50" t="s">
        <v>667</v>
      </c>
      <c r="EN136" s="50" t="s">
        <v>667</v>
      </c>
      <c r="EO136" s="50" t="s">
        <v>667</v>
      </c>
      <c r="EP136" s="50" t="s">
        <v>667</v>
      </c>
      <c r="EQ136" s="50" t="s">
        <v>667</v>
      </c>
      <c r="ER136" s="50" t="s">
        <v>667</v>
      </c>
      <c r="ES136" s="50" t="s">
        <v>667</v>
      </c>
      <c r="ET136" s="50" t="s">
        <v>667</v>
      </c>
      <c r="EU136" s="50" t="s">
        <v>667</v>
      </c>
      <c r="EV136" s="50" t="s">
        <v>667</v>
      </c>
      <c r="EW136" s="50" t="s">
        <v>667</v>
      </c>
      <c r="EX136" s="50" t="s">
        <v>667</v>
      </c>
      <c r="EY136" s="50" t="s">
        <v>667</v>
      </c>
      <c r="EZ136" s="50" t="s">
        <v>667</v>
      </c>
      <c r="FA136" s="50" t="s">
        <v>667</v>
      </c>
      <c r="FB136" s="50" t="s">
        <v>667</v>
      </c>
      <c r="FC136" s="50" t="s">
        <v>667</v>
      </c>
      <c r="FD136" s="50" t="s">
        <v>667</v>
      </c>
      <c r="FE136" s="50" t="s">
        <v>667</v>
      </c>
      <c r="FF136" s="50" t="s">
        <v>667</v>
      </c>
      <c r="FG136" s="50" t="s">
        <v>667</v>
      </c>
      <c r="FH136" s="50" t="s">
        <v>667</v>
      </c>
      <c r="FI136" s="50" t="s">
        <v>667</v>
      </c>
      <c r="FJ136" s="50" t="s">
        <v>667</v>
      </c>
      <c r="FK136" s="50" t="s">
        <v>667</v>
      </c>
      <c r="FL136" s="50" t="s">
        <v>667</v>
      </c>
      <c r="FM136" s="50" t="s">
        <v>667</v>
      </c>
      <c r="FN136" s="50" t="s">
        <v>667</v>
      </c>
      <c r="FO136" s="50" t="s">
        <v>667</v>
      </c>
      <c r="FP136" s="50" t="s">
        <v>667</v>
      </c>
      <c r="FQ136" s="50" t="s">
        <v>667</v>
      </c>
      <c r="FR136" s="50" t="s">
        <v>667</v>
      </c>
      <c r="FS136" s="50" t="s">
        <v>667</v>
      </c>
      <c r="FT136" s="50" t="s">
        <v>667</v>
      </c>
      <c r="FU136" s="50" t="s">
        <v>667</v>
      </c>
      <c r="FV136" s="50" t="s">
        <v>667</v>
      </c>
      <c r="FW136" s="50" t="s">
        <v>667</v>
      </c>
      <c r="FX136" s="50" t="s">
        <v>667</v>
      </c>
      <c r="FY136" s="50" t="s">
        <v>667</v>
      </c>
      <c r="FZ136" s="50" t="s">
        <v>667</v>
      </c>
      <c r="GA136" s="50" t="s">
        <v>667</v>
      </c>
      <c r="GB136" s="50" t="s">
        <v>667</v>
      </c>
      <c r="GC136" s="50" t="s">
        <v>667</v>
      </c>
      <c r="GD136" s="50" t="s">
        <v>667</v>
      </c>
      <c r="GE136" s="50" t="s">
        <v>667</v>
      </c>
      <c r="GF136" s="50" t="s">
        <v>667</v>
      </c>
      <c r="GG136" s="50" t="s">
        <v>667</v>
      </c>
      <c r="GH136" s="50" t="s">
        <v>667</v>
      </c>
      <c r="GI136" s="50" t="s">
        <v>667</v>
      </c>
      <c r="GJ136" s="50" t="s">
        <v>667</v>
      </c>
      <c r="GK136" s="50" t="s">
        <v>667</v>
      </c>
      <c r="GL136" s="50" t="s">
        <v>667</v>
      </c>
      <c r="GM136" s="50" t="s">
        <v>667</v>
      </c>
      <c r="GN136" s="50" t="s">
        <v>667</v>
      </c>
      <c r="GO136" s="50" t="s">
        <v>667</v>
      </c>
      <c r="GP136" s="50" t="s">
        <v>667</v>
      </c>
      <c r="GQ136" s="50" t="s">
        <v>667</v>
      </c>
      <c r="GR136" s="50" t="s">
        <v>667</v>
      </c>
      <c r="GS136" s="50" t="s">
        <v>667</v>
      </c>
      <c r="GT136" s="50" t="s">
        <v>667</v>
      </c>
      <c r="GU136" s="50" t="s">
        <v>667</v>
      </c>
      <c r="GV136" s="50" t="s">
        <v>667</v>
      </c>
      <c r="GW136" s="50" t="s">
        <v>667</v>
      </c>
      <c r="GX136" s="50" t="s">
        <v>667</v>
      </c>
      <c r="GY136" s="50" t="s">
        <v>667</v>
      </c>
      <c r="GZ136" s="50" t="s">
        <v>667</v>
      </c>
      <c r="HA136" s="50" t="s">
        <v>667</v>
      </c>
      <c r="HB136" s="50" t="s">
        <v>667</v>
      </c>
      <c r="HC136" s="50" t="s">
        <v>667</v>
      </c>
      <c r="HD136" s="50" t="s">
        <v>667</v>
      </c>
      <c r="HE136" s="50" t="s">
        <v>667</v>
      </c>
      <c r="HF136" s="50" t="s">
        <v>667</v>
      </c>
      <c r="HG136" s="50" t="s">
        <v>667</v>
      </c>
      <c r="HH136" s="50" t="s">
        <v>667</v>
      </c>
      <c r="HI136" s="50" t="s">
        <v>667</v>
      </c>
      <c r="HJ136" s="50" t="s">
        <v>667</v>
      </c>
      <c r="HK136" s="50" t="s">
        <v>667</v>
      </c>
      <c r="HL136" s="50" t="s">
        <v>667</v>
      </c>
      <c r="HM136" s="50" t="s">
        <v>667</v>
      </c>
      <c r="HN136" s="50" t="s">
        <v>667</v>
      </c>
      <c r="HO136" s="50" t="s">
        <v>667</v>
      </c>
    </row>
    <row r="137" spans="1:223" x14ac:dyDescent="0.3">
      <c r="A137" s="11" t="s">
        <v>329</v>
      </c>
      <c r="B137" s="11" t="s">
        <v>819</v>
      </c>
      <c r="C137" s="11" t="s">
        <v>717</v>
      </c>
      <c r="D137" s="11" t="s">
        <v>328</v>
      </c>
      <c r="E137" s="11" t="s">
        <v>1566</v>
      </c>
      <c r="F137" s="11" t="s">
        <v>1357</v>
      </c>
      <c r="G137" s="11" t="s">
        <v>1462</v>
      </c>
      <c r="H137" s="11" t="s">
        <v>2791</v>
      </c>
      <c r="I137" s="11" t="s">
        <v>3046</v>
      </c>
      <c r="J137" s="11"/>
      <c r="K137" s="11"/>
      <c r="L137" s="11"/>
      <c r="N137" s="50"/>
      <c r="O137" s="50"/>
      <c r="P137" s="50"/>
      <c r="Q137" s="50"/>
      <c r="R137" s="50"/>
      <c r="S137" s="50"/>
      <c r="T137" s="50"/>
      <c r="U137" s="50"/>
      <c r="V137" s="50"/>
      <c r="W137" s="50"/>
      <c r="X137" s="50"/>
      <c r="Y137" s="50"/>
      <c r="Z137" s="50"/>
      <c r="AA137" s="50"/>
      <c r="AB137" s="50"/>
      <c r="AC137" s="50"/>
      <c r="AD137" s="50"/>
      <c r="AE137" s="50"/>
      <c r="AF137" s="50"/>
      <c r="AG137" s="50"/>
      <c r="AH137" s="50"/>
      <c r="AI137" s="50"/>
      <c r="AJ137" s="50"/>
      <c r="AK137" s="50"/>
      <c r="AL137" s="50"/>
      <c r="AM137" s="50"/>
      <c r="AN137" s="50"/>
      <c r="AO137" s="50"/>
      <c r="AP137" s="50"/>
      <c r="AQ137" s="50"/>
      <c r="AR137" s="50"/>
      <c r="AS137" s="50"/>
      <c r="AT137" s="50"/>
      <c r="AU137" s="50"/>
      <c r="AV137" s="50"/>
      <c r="AW137" s="50"/>
      <c r="AX137" s="50"/>
      <c r="AY137" s="50"/>
      <c r="AZ137" s="50"/>
      <c r="BA137" s="50"/>
      <c r="BB137" s="50"/>
      <c r="BC137" s="50"/>
      <c r="BD137" s="50"/>
      <c r="BE137" s="50"/>
      <c r="BF137" s="50"/>
      <c r="BG137" s="50"/>
      <c r="BH137" s="50"/>
      <c r="BI137" s="50"/>
      <c r="BJ137" s="50"/>
      <c r="BK137" s="50"/>
      <c r="BL137" s="50"/>
      <c r="BM137" s="50"/>
      <c r="BN137" s="50"/>
      <c r="BO137" s="50"/>
      <c r="BP137" s="50"/>
      <c r="BQ137" s="50"/>
      <c r="BR137" s="50"/>
      <c r="BS137" s="50"/>
      <c r="BT137" s="50"/>
      <c r="BU137" s="50"/>
      <c r="BV137" s="50"/>
      <c r="BW137" s="50"/>
      <c r="BX137" s="50"/>
      <c r="BY137" s="50"/>
      <c r="BZ137" s="50"/>
      <c r="CA137" s="50"/>
      <c r="CB137" s="50"/>
      <c r="CC137" s="50"/>
      <c r="CD137" s="50"/>
      <c r="CE137" s="50"/>
      <c r="CF137" s="50"/>
      <c r="CG137" s="50"/>
      <c r="CH137" s="50"/>
      <c r="CI137" s="50"/>
      <c r="CJ137" s="50"/>
      <c r="CK137" s="50"/>
      <c r="CL137" s="50"/>
      <c r="CM137" s="50"/>
      <c r="CN137" s="50"/>
      <c r="CO137" s="50"/>
      <c r="CP137" s="50"/>
      <c r="CQ137" s="50"/>
      <c r="CR137" s="50"/>
      <c r="CS137" s="50"/>
      <c r="CT137" s="50"/>
      <c r="CU137" s="50"/>
      <c r="CV137" s="50"/>
      <c r="CW137" s="50"/>
      <c r="CX137" s="50"/>
      <c r="CY137" s="50"/>
      <c r="CZ137" s="50"/>
      <c r="DA137" s="50"/>
      <c r="DB137" s="50"/>
      <c r="DC137" s="50"/>
      <c r="DD137" s="50"/>
      <c r="DE137" s="50"/>
      <c r="DF137" s="50"/>
      <c r="DG137" s="50"/>
      <c r="DH137" s="50"/>
      <c r="DI137" s="50"/>
      <c r="DJ137" s="50"/>
      <c r="DK137" s="50"/>
      <c r="DL137" s="50"/>
      <c r="DM137" s="50"/>
      <c r="DN137" s="50"/>
      <c r="DO137" s="50"/>
      <c r="DP137" s="50"/>
      <c r="DQ137" s="50"/>
      <c r="DR137" s="50"/>
      <c r="DS137" s="50"/>
      <c r="DT137" s="50"/>
      <c r="DU137" s="50"/>
      <c r="DV137" s="50"/>
      <c r="DW137" s="50"/>
      <c r="DX137" s="50"/>
      <c r="DY137" s="50"/>
      <c r="DZ137" s="50"/>
      <c r="EA137" s="50"/>
      <c r="EB137" s="50"/>
      <c r="EC137" s="50"/>
      <c r="ED137" s="50"/>
      <c r="EE137" s="50"/>
      <c r="EF137" s="50"/>
      <c r="EG137" s="50"/>
      <c r="EH137" s="50"/>
      <c r="EI137" s="50"/>
      <c r="EJ137" s="50"/>
      <c r="EK137" s="50"/>
      <c r="EL137" s="50"/>
      <c r="EM137" s="50"/>
      <c r="EN137" s="50"/>
      <c r="EO137" s="50"/>
      <c r="EP137" s="50"/>
      <c r="EQ137" s="50"/>
      <c r="ER137" s="50"/>
      <c r="ES137" s="50"/>
      <c r="ET137" s="50"/>
      <c r="EU137" s="50"/>
      <c r="EV137" s="50"/>
      <c r="EW137" s="50"/>
      <c r="EX137" s="50"/>
      <c r="EY137" s="50"/>
      <c r="EZ137" s="50"/>
      <c r="FA137" s="50"/>
      <c r="FB137" s="50"/>
      <c r="FC137" s="50"/>
      <c r="FD137" s="50"/>
      <c r="FE137" s="50"/>
      <c r="FF137" s="50"/>
      <c r="FG137" s="50"/>
      <c r="FH137" s="50"/>
      <c r="FI137" s="50"/>
      <c r="FJ137" s="50"/>
      <c r="FK137" s="50"/>
      <c r="FL137" s="50"/>
      <c r="FM137" s="50"/>
      <c r="FN137" s="50"/>
      <c r="FO137" s="50"/>
      <c r="FP137" s="50"/>
      <c r="FQ137" s="50"/>
      <c r="FR137" s="50"/>
      <c r="FS137" s="50"/>
      <c r="FT137" s="50"/>
      <c r="FU137" s="50"/>
      <c r="FV137" s="50"/>
      <c r="FW137" s="50"/>
      <c r="FX137" s="50"/>
      <c r="FY137" s="50"/>
      <c r="FZ137" s="50"/>
      <c r="GA137" s="50"/>
      <c r="GB137" s="50"/>
      <c r="GC137" s="50"/>
      <c r="GD137" s="50"/>
      <c r="GE137" s="50"/>
      <c r="GF137" s="50"/>
      <c r="GG137" s="50"/>
      <c r="GH137" s="50"/>
      <c r="GI137" s="50"/>
      <c r="GJ137" s="50"/>
      <c r="GK137" s="50"/>
      <c r="GL137" s="50"/>
      <c r="GM137" s="50"/>
      <c r="GN137" s="50"/>
      <c r="GO137" s="50"/>
      <c r="GP137" s="50"/>
      <c r="GQ137" s="50"/>
      <c r="GR137" s="50"/>
      <c r="GS137" s="50"/>
      <c r="GT137" s="50"/>
      <c r="GU137" s="50"/>
      <c r="GV137" s="50"/>
      <c r="GW137" s="50"/>
      <c r="GX137" s="50"/>
      <c r="GY137" s="50"/>
      <c r="GZ137" s="50"/>
      <c r="HA137" s="50"/>
      <c r="HB137" s="50"/>
      <c r="HC137" s="50"/>
      <c r="HD137" s="50"/>
      <c r="HE137" s="50"/>
      <c r="HF137" s="50"/>
      <c r="HG137" s="50"/>
      <c r="HH137" s="50"/>
      <c r="HI137" s="50"/>
      <c r="HJ137" s="50"/>
      <c r="HK137" s="50"/>
      <c r="HL137" s="50"/>
      <c r="HM137" s="50"/>
      <c r="HN137" s="50"/>
      <c r="HO137" s="50"/>
    </row>
    <row r="138" spans="1:223" x14ac:dyDescent="0.3">
      <c r="A138" s="11" t="s">
        <v>329</v>
      </c>
      <c r="B138" s="11" t="s">
        <v>820</v>
      </c>
      <c r="C138" s="11" t="s">
        <v>859</v>
      </c>
      <c r="D138" s="11" t="s">
        <v>328</v>
      </c>
      <c r="E138" s="11" t="s">
        <v>1566</v>
      </c>
      <c r="F138" s="11" t="s">
        <v>710</v>
      </c>
      <c r="G138" s="11" t="s">
        <v>1483</v>
      </c>
      <c r="H138" s="11" t="s">
        <v>2791</v>
      </c>
      <c r="I138" s="11" t="s">
        <v>3046</v>
      </c>
      <c r="J138" s="11"/>
      <c r="K138" s="11"/>
      <c r="L138" s="1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c r="BB138" s="51"/>
      <c r="BC138" s="51"/>
      <c r="BD138" s="51"/>
      <c r="BE138" s="51"/>
      <c r="BF138" s="51"/>
      <c r="BG138" s="51"/>
      <c r="BH138" s="51"/>
      <c r="BI138" s="51"/>
      <c r="BJ138" s="51"/>
      <c r="BK138" s="51"/>
      <c r="BL138" s="51"/>
      <c r="BM138" s="51"/>
      <c r="BN138" s="51"/>
      <c r="BO138" s="51"/>
      <c r="BP138" s="51"/>
      <c r="BQ138" s="51"/>
      <c r="BR138" s="51"/>
      <c r="BS138" s="51"/>
      <c r="BT138" s="51"/>
      <c r="BU138" s="51"/>
      <c r="BV138" s="51"/>
      <c r="BW138" s="51"/>
      <c r="BX138" s="51"/>
      <c r="BY138" s="51"/>
      <c r="BZ138" s="51"/>
      <c r="CA138" s="51"/>
      <c r="CB138" s="51"/>
      <c r="CC138" s="51"/>
      <c r="CD138" s="51"/>
      <c r="CE138" s="51"/>
      <c r="CF138" s="51"/>
      <c r="CG138" s="51"/>
      <c r="CH138" s="51"/>
      <c r="CI138" s="51"/>
      <c r="CJ138" s="51"/>
      <c r="CK138" s="51"/>
      <c r="CL138" s="51"/>
      <c r="CM138" s="51"/>
      <c r="CN138" s="51"/>
      <c r="CO138" s="51"/>
      <c r="CP138" s="51"/>
      <c r="CQ138" s="51"/>
      <c r="CR138" s="51"/>
      <c r="CS138" s="51"/>
      <c r="CT138" s="51"/>
      <c r="CU138" s="51"/>
      <c r="CV138" s="51"/>
      <c r="CW138" s="51"/>
      <c r="CX138" s="51"/>
      <c r="CY138" s="51"/>
      <c r="CZ138" s="51"/>
      <c r="DA138" s="51"/>
      <c r="DB138" s="51"/>
      <c r="DC138" s="51"/>
      <c r="DD138" s="51"/>
      <c r="DE138" s="51"/>
      <c r="DF138" s="51"/>
      <c r="DG138" s="51"/>
      <c r="DH138" s="51"/>
      <c r="DI138" s="51"/>
      <c r="DJ138" s="51"/>
      <c r="DK138" s="51"/>
      <c r="DL138" s="51"/>
      <c r="DM138" s="51"/>
      <c r="DN138" s="51"/>
      <c r="DO138" s="51"/>
      <c r="DP138" s="51"/>
      <c r="DQ138" s="51"/>
      <c r="DR138" s="51"/>
      <c r="DS138" s="51"/>
      <c r="DT138" s="51"/>
      <c r="DU138" s="51"/>
      <c r="DV138" s="51"/>
      <c r="DW138" s="51"/>
      <c r="DX138" s="51"/>
      <c r="DY138" s="51"/>
      <c r="DZ138" s="51"/>
      <c r="EA138" s="51"/>
      <c r="EB138" s="51"/>
      <c r="EC138" s="51"/>
      <c r="ED138" s="51"/>
      <c r="EE138" s="51"/>
      <c r="EF138" s="51"/>
      <c r="EG138" s="51"/>
      <c r="EH138" s="51"/>
      <c r="EI138" s="51"/>
      <c r="EJ138" s="51"/>
      <c r="EK138" s="51"/>
      <c r="EL138" s="51"/>
      <c r="EM138" s="51"/>
      <c r="EN138" s="51"/>
      <c r="EO138" s="51"/>
      <c r="EP138" s="51"/>
      <c r="EQ138" s="51"/>
      <c r="ER138" s="51"/>
      <c r="ES138" s="51"/>
      <c r="ET138" s="51"/>
      <c r="EU138" s="51"/>
      <c r="EV138" s="51"/>
      <c r="EW138" s="51"/>
      <c r="EX138" s="51"/>
      <c r="EY138" s="51"/>
      <c r="EZ138" s="51"/>
      <c r="FA138" s="51"/>
      <c r="FB138" s="51"/>
      <c r="FC138" s="51"/>
      <c r="FD138" s="51"/>
      <c r="FE138" s="51"/>
      <c r="FF138" s="51"/>
      <c r="FG138" s="51"/>
      <c r="FH138" s="51"/>
      <c r="FI138" s="51"/>
      <c r="FJ138" s="51"/>
      <c r="FK138" s="51"/>
      <c r="FL138" s="51"/>
      <c r="FM138" s="51"/>
      <c r="FN138" s="51"/>
      <c r="FO138" s="51"/>
      <c r="FP138" s="51"/>
      <c r="FQ138" s="51"/>
      <c r="FR138" s="51"/>
      <c r="FS138" s="51"/>
      <c r="FT138" s="51"/>
      <c r="FU138" s="51"/>
      <c r="FV138" s="51"/>
      <c r="FW138" s="51"/>
      <c r="FX138" s="51"/>
      <c r="FY138" s="51"/>
      <c r="FZ138" s="51"/>
      <c r="GA138" s="51"/>
      <c r="GB138" s="51"/>
      <c r="GC138" s="51"/>
      <c r="GD138" s="51"/>
      <c r="GE138" s="51"/>
      <c r="GF138" s="51"/>
      <c r="GG138" s="51"/>
      <c r="GH138" s="51"/>
      <c r="GI138" s="51"/>
      <c r="GJ138" s="51"/>
      <c r="GK138" s="51"/>
      <c r="GL138" s="51"/>
      <c r="GM138" s="51"/>
      <c r="GN138" s="51"/>
      <c r="GO138" s="51"/>
      <c r="GP138" s="51"/>
      <c r="GQ138" s="51"/>
      <c r="GR138" s="51"/>
      <c r="GS138" s="51"/>
      <c r="GT138" s="51"/>
      <c r="GU138" s="51"/>
      <c r="GV138" s="51"/>
      <c r="GW138" s="51"/>
      <c r="GX138" s="51"/>
      <c r="GY138" s="51"/>
      <c r="GZ138" s="51"/>
      <c r="HA138" s="51"/>
      <c r="HB138" s="51"/>
      <c r="HC138" s="51"/>
      <c r="HD138" s="51"/>
      <c r="HE138" s="51"/>
      <c r="HF138" s="51"/>
      <c r="HG138" s="51"/>
      <c r="HH138" s="51"/>
      <c r="HI138" s="51"/>
      <c r="HJ138" s="51"/>
      <c r="HK138" s="51"/>
      <c r="HL138" s="51"/>
      <c r="HM138" s="51"/>
      <c r="HN138" s="51"/>
      <c r="HO138" s="51"/>
    </row>
    <row r="139" spans="1:223" x14ac:dyDescent="0.3">
      <c r="A139" s="11" t="s">
        <v>1336</v>
      </c>
      <c r="B139" s="11" t="s">
        <v>1328</v>
      </c>
      <c r="C139" s="11" t="s">
        <v>1332</v>
      </c>
      <c r="D139" s="11" t="s">
        <v>1340</v>
      </c>
      <c r="E139" s="11" t="s">
        <v>1564</v>
      </c>
      <c r="F139" s="11" t="s">
        <v>1358</v>
      </c>
      <c r="G139" s="11" t="s">
        <v>1328</v>
      </c>
      <c r="H139" s="11"/>
      <c r="I139" s="11" t="s">
        <v>3046</v>
      </c>
      <c r="J139" s="11"/>
      <c r="K139" s="11"/>
      <c r="L139" s="11"/>
      <c r="N139" s="51"/>
      <c r="O139" s="51"/>
      <c r="P139" s="51"/>
      <c r="Q139" s="51"/>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c r="AU139" s="51"/>
      <c r="AV139" s="51"/>
      <c r="AW139" s="51"/>
      <c r="AX139" s="51"/>
      <c r="AY139" s="51"/>
      <c r="AZ139" s="51"/>
      <c r="BA139" s="51"/>
      <c r="BB139" s="51"/>
      <c r="BC139" s="51"/>
      <c r="BD139" s="51"/>
      <c r="BE139" s="51"/>
      <c r="BF139" s="51"/>
      <c r="BG139" s="51"/>
      <c r="BH139" s="51"/>
      <c r="BI139" s="51"/>
      <c r="BJ139" s="51"/>
      <c r="BK139" s="51"/>
      <c r="BL139" s="51"/>
      <c r="BM139" s="51"/>
      <c r="BN139" s="51"/>
      <c r="BO139" s="51"/>
      <c r="BP139" s="51"/>
      <c r="BQ139" s="51"/>
      <c r="BR139" s="51"/>
      <c r="BS139" s="51"/>
      <c r="BT139" s="51"/>
      <c r="BU139" s="51"/>
      <c r="BV139" s="51"/>
      <c r="BW139" s="51"/>
      <c r="BX139" s="51"/>
      <c r="BY139" s="51"/>
      <c r="BZ139" s="51"/>
      <c r="CA139" s="51"/>
      <c r="CB139" s="51"/>
      <c r="CC139" s="51"/>
      <c r="CD139" s="51"/>
      <c r="CE139" s="51"/>
      <c r="CF139" s="51"/>
      <c r="CG139" s="51"/>
      <c r="CH139" s="51"/>
      <c r="CI139" s="51"/>
      <c r="CJ139" s="51"/>
      <c r="CK139" s="51"/>
      <c r="CL139" s="51"/>
      <c r="CM139" s="51"/>
      <c r="CN139" s="51"/>
      <c r="CO139" s="51"/>
      <c r="CP139" s="51"/>
      <c r="CQ139" s="51"/>
      <c r="CR139" s="51"/>
      <c r="CS139" s="51"/>
      <c r="CT139" s="51"/>
      <c r="CU139" s="51"/>
      <c r="CV139" s="51"/>
      <c r="CW139" s="51"/>
      <c r="CX139" s="51"/>
      <c r="CY139" s="51"/>
      <c r="CZ139" s="51"/>
      <c r="DA139" s="51"/>
      <c r="DB139" s="51"/>
      <c r="DC139" s="51"/>
      <c r="DD139" s="51"/>
      <c r="DE139" s="51"/>
      <c r="DF139" s="51"/>
      <c r="DG139" s="51"/>
      <c r="DH139" s="51"/>
      <c r="DI139" s="51"/>
      <c r="DJ139" s="51"/>
      <c r="DK139" s="51"/>
      <c r="DL139" s="51"/>
      <c r="DM139" s="51"/>
      <c r="DN139" s="51"/>
      <c r="DO139" s="51"/>
      <c r="DP139" s="51"/>
      <c r="DQ139" s="51"/>
      <c r="DR139" s="51"/>
      <c r="DS139" s="51"/>
      <c r="DT139" s="51"/>
      <c r="DU139" s="51"/>
      <c r="DV139" s="51"/>
      <c r="DW139" s="51"/>
      <c r="DX139" s="51"/>
      <c r="DY139" s="51"/>
      <c r="DZ139" s="51"/>
      <c r="EA139" s="51"/>
      <c r="EB139" s="51"/>
      <c r="EC139" s="51"/>
      <c r="ED139" s="51"/>
      <c r="EE139" s="51"/>
      <c r="EF139" s="51"/>
      <c r="EG139" s="51"/>
      <c r="EH139" s="51"/>
      <c r="EI139" s="51"/>
      <c r="EJ139" s="51"/>
      <c r="EK139" s="51"/>
      <c r="EL139" s="51"/>
      <c r="EM139" s="51"/>
      <c r="EN139" s="51"/>
      <c r="EO139" s="51"/>
      <c r="EP139" s="51"/>
      <c r="EQ139" s="51"/>
      <c r="ER139" s="51"/>
      <c r="ES139" s="51"/>
      <c r="ET139" s="51"/>
      <c r="EU139" s="51"/>
      <c r="EV139" s="51"/>
      <c r="EW139" s="51"/>
      <c r="EX139" s="51"/>
      <c r="EY139" s="51"/>
      <c r="EZ139" s="51"/>
      <c r="FA139" s="51"/>
      <c r="FB139" s="51"/>
      <c r="FC139" s="51"/>
      <c r="FD139" s="51"/>
      <c r="FE139" s="51"/>
      <c r="FF139" s="51"/>
      <c r="FG139" s="51"/>
      <c r="FH139" s="51"/>
      <c r="FI139" s="51"/>
      <c r="FJ139" s="51"/>
      <c r="FK139" s="51"/>
      <c r="FL139" s="51"/>
      <c r="FM139" s="51"/>
      <c r="FN139" s="51"/>
      <c r="FO139" s="51"/>
      <c r="FP139" s="51"/>
      <c r="FQ139" s="51"/>
      <c r="FR139" s="51"/>
      <c r="FS139" s="51"/>
      <c r="FT139" s="51"/>
      <c r="FU139" s="51"/>
      <c r="FV139" s="51"/>
      <c r="FW139" s="51"/>
      <c r="FX139" s="51"/>
      <c r="FY139" s="51"/>
      <c r="FZ139" s="51"/>
      <c r="GA139" s="51"/>
      <c r="GB139" s="51"/>
      <c r="GC139" s="51"/>
      <c r="GD139" s="51"/>
      <c r="GE139" s="51"/>
      <c r="GF139" s="51"/>
      <c r="GG139" s="51"/>
      <c r="GH139" s="51"/>
      <c r="GI139" s="51"/>
      <c r="GJ139" s="51"/>
      <c r="GK139" s="51"/>
      <c r="GL139" s="51"/>
      <c r="GM139" s="51"/>
      <c r="GN139" s="51"/>
      <c r="GO139" s="51"/>
      <c r="GP139" s="51"/>
      <c r="GQ139" s="51"/>
      <c r="GR139" s="51"/>
      <c r="GS139" s="51"/>
      <c r="GT139" s="51"/>
      <c r="GU139" s="51"/>
      <c r="GV139" s="51"/>
      <c r="GW139" s="51"/>
      <c r="GX139" s="51"/>
      <c r="GY139" s="51"/>
      <c r="GZ139" s="51"/>
      <c r="HA139" s="51"/>
      <c r="HB139" s="51"/>
      <c r="HC139" s="51"/>
      <c r="HD139" s="51"/>
      <c r="HE139" s="51"/>
      <c r="HF139" s="51"/>
      <c r="HG139" s="51"/>
      <c r="HH139" s="51"/>
      <c r="HI139" s="51"/>
      <c r="HJ139" s="51"/>
      <c r="HK139" s="51"/>
      <c r="HL139" s="51"/>
      <c r="HM139" s="51"/>
      <c r="HN139" s="51"/>
      <c r="HO139" s="51"/>
    </row>
    <row r="140" spans="1:223" x14ac:dyDescent="0.3">
      <c r="A140" s="11" t="s">
        <v>335</v>
      </c>
      <c r="B140" s="11" t="s">
        <v>1242</v>
      </c>
      <c r="C140" s="11" t="s">
        <v>2709</v>
      </c>
      <c r="D140" s="11" t="s">
        <v>334</v>
      </c>
      <c r="E140" s="11" t="s">
        <v>1563</v>
      </c>
      <c r="F140" s="11" t="s">
        <v>3047</v>
      </c>
      <c r="G140" s="11" t="s">
        <v>1465</v>
      </c>
      <c r="H140" s="11" t="s">
        <v>2790</v>
      </c>
      <c r="I140" s="11" t="s">
        <v>3048</v>
      </c>
      <c r="J140" s="11"/>
      <c r="K140" s="11"/>
      <c r="L140" s="11"/>
      <c r="N140" s="50"/>
      <c r="O140" s="50"/>
      <c r="P140" s="50"/>
      <c r="Q140" s="50"/>
      <c r="R140" s="50"/>
      <c r="S140" s="50"/>
      <c r="T140" s="50"/>
      <c r="U140" s="50"/>
      <c r="V140" s="50"/>
      <c r="W140" s="50"/>
      <c r="X140" s="50"/>
      <c r="Y140" s="50"/>
      <c r="Z140" s="50"/>
      <c r="AA140" s="50"/>
      <c r="AB140" s="50"/>
      <c r="AC140" s="50"/>
      <c r="AD140" s="50"/>
      <c r="AE140" s="50"/>
      <c r="AF140" s="50"/>
      <c r="AG140" s="50"/>
      <c r="AH140" s="50"/>
      <c r="AI140" s="50"/>
      <c r="AJ140" s="50"/>
      <c r="AK140" s="50"/>
      <c r="AL140" s="50"/>
      <c r="AM140" s="50"/>
      <c r="AN140" s="50"/>
      <c r="AO140" s="50"/>
      <c r="AP140" s="50"/>
      <c r="AQ140" s="50"/>
      <c r="AR140" s="50"/>
      <c r="AS140" s="50"/>
      <c r="AT140" s="50"/>
      <c r="AU140" s="50"/>
      <c r="AV140" s="50"/>
      <c r="AW140" s="50"/>
      <c r="AX140" s="50"/>
      <c r="AY140" s="50"/>
      <c r="AZ140" s="50"/>
      <c r="BA140" s="50"/>
      <c r="BB140" s="50"/>
      <c r="BC140" s="50"/>
      <c r="BD140" s="50"/>
      <c r="BE140" s="50"/>
      <c r="BF140" s="50"/>
      <c r="BG140" s="50"/>
      <c r="BH140" s="50"/>
      <c r="BI140" s="50"/>
      <c r="BJ140" s="50"/>
      <c r="BK140" s="50"/>
      <c r="BL140" s="50"/>
      <c r="BM140" s="50"/>
      <c r="BN140" s="50"/>
      <c r="BO140" s="50"/>
      <c r="BP140" s="50"/>
      <c r="BQ140" s="50"/>
      <c r="BR140" s="50"/>
      <c r="BS140" s="50"/>
      <c r="BT140" s="50"/>
      <c r="BU140" s="50"/>
      <c r="BV140" s="50"/>
      <c r="BW140" s="50"/>
      <c r="BX140" s="50"/>
      <c r="BY140" s="50"/>
      <c r="BZ140" s="50"/>
      <c r="CA140" s="50"/>
      <c r="CB140" s="50"/>
      <c r="CC140" s="50"/>
      <c r="CD140" s="50"/>
      <c r="CE140" s="50"/>
      <c r="CF140" s="50"/>
      <c r="CG140" s="50"/>
      <c r="CH140" s="50"/>
      <c r="CI140" s="50"/>
      <c r="CJ140" s="50"/>
      <c r="CK140" s="50"/>
      <c r="CL140" s="50"/>
      <c r="CM140" s="50"/>
      <c r="CN140" s="50"/>
      <c r="CO140" s="50"/>
      <c r="CP140" s="50"/>
      <c r="CQ140" s="50"/>
      <c r="CR140" s="50"/>
      <c r="CS140" s="50"/>
      <c r="CT140" s="50"/>
      <c r="CU140" s="50"/>
      <c r="CV140" s="50"/>
      <c r="CW140" s="50"/>
      <c r="CX140" s="50"/>
      <c r="CY140" s="50"/>
      <c r="CZ140" s="50"/>
      <c r="DA140" s="50"/>
      <c r="DB140" s="50"/>
      <c r="DC140" s="50"/>
      <c r="DD140" s="50"/>
      <c r="DE140" s="50"/>
      <c r="DF140" s="50"/>
      <c r="DG140" s="50"/>
      <c r="DH140" s="50"/>
      <c r="DI140" s="50"/>
      <c r="DJ140" s="50"/>
      <c r="DK140" s="50"/>
      <c r="DL140" s="50"/>
      <c r="DM140" s="50"/>
      <c r="DN140" s="50"/>
      <c r="DO140" s="50"/>
      <c r="DP140" s="50"/>
      <c r="DQ140" s="50"/>
      <c r="DR140" s="50"/>
      <c r="DS140" s="50"/>
      <c r="DT140" s="50"/>
      <c r="DU140" s="50"/>
      <c r="DV140" s="50"/>
      <c r="DW140" s="50"/>
      <c r="DX140" s="50"/>
      <c r="DY140" s="50"/>
      <c r="DZ140" s="50"/>
      <c r="EA140" s="50"/>
      <c r="EB140" s="50"/>
      <c r="EC140" s="50"/>
      <c r="ED140" s="50"/>
      <c r="EE140" s="50"/>
      <c r="EF140" s="50"/>
      <c r="EG140" s="50"/>
      <c r="EH140" s="50"/>
      <c r="EI140" s="50"/>
      <c r="EJ140" s="50"/>
      <c r="EK140" s="50"/>
      <c r="EL140" s="50"/>
      <c r="EM140" s="50"/>
      <c r="EN140" s="50"/>
      <c r="EO140" s="50"/>
      <c r="EP140" s="50"/>
      <c r="EQ140" s="50"/>
      <c r="ER140" s="50"/>
      <c r="ES140" s="50"/>
      <c r="ET140" s="50"/>
      <c r="EU140" s="50"/>
      <c r="EV140" s="50"/>
      <c r="EW140" s="50"/>
      <c r="EX140" s="50"/>
      <c r="EY140" s="50"/>
      <c r="EZ140" s="50"/>
      <c r="FA140" s="50"/>
      <c r="FB140" s="50"/>
      <c r="FC140" s="50"/>
      <c r="FD140" s="50"/>
      <c r="FE140" s="50"/>
      <c r="FF140" s="50"/>
      <c r="FG140" s="50"/>
      <c r="FH140" s="50"/>
      <c r="FI140" s="50"/>
      <c r="FJ140" s="50"/>
      <c r="FK140" s="50"/>
      <c r="FL140" s="50"/>
      <c r="FM140" s="50"/>
      <c r="FN140" s="50"/>
      <c r="FO140" s="50"/>
      <c r="FP140" s="50"/>
      <c r="FQ140" s="50"/>
      <c r="FR140" s="50"/>
      <c r="FS140" s="50"/>
      <c r="FT140" s="50"/>
      <c r="FU140" s="50"/>
      <c r="FV140" s="50"/>
      <c r="FW140" s="50"/>
      <c r="FX140" s="50"/>
      <c r="FY140" s="50"/>
      <c r="FZ140" s="50"/>
      <c r="GA140" s="50"/>
      <c r="GB140" s="50"/>
      <c r="GC140" s="50"/>
      <c r="GD140" s="50"/>
      <c r="GE140" s="50"/>
      <c r="GF140" s="50"/>
      <c r="GG140" s="50"/>
      <c r="GH140" s="50"/>
      <c r="GI140" s="50"/>
      <c r="GJ140" s="50"/>
      <c r="GK140" s="50"/>
      <c r="GL140" s="50"/>
      <c r="GM140" s="50"/>
      <c r="GN140" s="50"/>
      <c r="GO140" s="50"/>
      <c r="GP140" s="50"/>
      <c r="GQ140" s="50"/>
      <c r="GR140" s="50"/>
      <c r="GS140" s="50"/>
      <c r="GT140" s="50"/>
      <c r="GU140" s="50"/>
      <c r="GV140" s="50"/>
      <c r="GW140" s="50"/>
      <c r="GX140" s="50"/>
      <c r="GY140" s="50"/>
      <c r="GZ140" s="50"/>
      <c r="HA140" s="50"/>
      <c r="HB140" s="50"/>
      <c r="HC140" s="50"/>
      <c r="HD140" s="50"/>
      <c r="HE140" s="50"/>
      <c r="HF140" s="50"/>
      <c r="HG140" s="50"/>
      <c r="HH140" s="50"/>
      <c r="HI140" s="50"/>
      <c r="HJ140" s="50"/>
      <c r="HK140" s="50"/>
      <c r="HL140" s="50"/>
      <c r="HM140" s="50"/>
      <c r="HN140" s="50"/>
      <c r="HO140" s="50"/>
    </row>
    <row r="141" spans="1:223" x14ac:dyDescent="0.3">
      <c r="A141" s="11" t="s">
        <v>335</v>
      </c>
      <c r="B141" s="11" t="s">
        <v>1711</v>
      </c>
      <c r="C141" s="11" t="s">
        <v>1712</v>
      </c>
      <c r="D141" s="11" t="s">
        <v>334</v>
      </c>
      <c r="E141" s="11" t="s">
        <v>1563</v>
      </c>
      <c r="F141" s="11" t="s">
        <v>1357</v>
      </c>
      <c r="G141" s="11" t="s">
        <v>1044</v>
      </c>
      <c r="H141" s="11" t="s">
        <v>2791</v>
      </c>
      <c r="I141" s="11" t="s">
        <v>3046</v>
      </c>
      <c r="J141" s="11"/>
      <c r="K141" s="11"/>
      <c r="L141" s="11"/>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c r="AS141" s="52"/>
      <c r="AT141" s="52"/>
      <c r="AU141" s="52"/>
      <c r="AV141" s="52"/>
      <c r="AW141" s="52"/>
      <c r="AX141" s="52"/>
      <c r="AY141" s="52"/>
      <c r="AZ141" s="52"/>
      <c r="BA141" s="52"/>
      <c r="BB141" s="52"/>
      <c r="BC141" s="52"/>
      <c r="BD141" s="52"/>
      <c r="BE141" s="52"/>
      <c r="BF141" s="52"/>
      <c r="BG141" s="52"/>
      <c r="BH141" s="52"/>
      <c r="BI141" s="52"/>
      <c r="BJ141" s="52"/>
      <c r="BK141" s="52"/>
      <c r="BL141" s="52"/>
      <c r="BM141" s="52"/>
      <c r="BN141" s="52"/>
      <c r="BO141" s="52"/>
      <c r="BP141" s="52"/>
      <c r="BQ141" s="52"/>
      <c r="BR141" s="52"/>
      <c r="BS141" s="52"/>
      <c r="BT141" s="52"/>
      <c r="BU141" s="52"/>
      <c r="BV141" s="52"/>
      <c r="BW141" s="52"/>
      <c r="BX141" s="52"/>
      <c r="BY141" s="52"/>
      <c r="BZ141" s="52"/>
      <c r="CA141" s="52"/>
      <c r="CB141" s="52"/>
      <c r="CC141" s="52"/>
      <c r="CD141" s="52"/>
      <c r="CE141" s="52"/>
      <c r="CF141" s="52"/>
      <c r="CG141" s="52"/>
      <c r="CH141" s="52"/>
      <c r="CI141" s="52"/>
      <c r="CJ141" s="52"/>
      <c r="CK141" s="52"/>
      <c r="CL141" s="52"/>
      <c r="CM141" s="52"/>
      <c r="CN141" s="52"/>
      <c r="CO141" s="52"/>
      <c r="CP141" s="52"/>
      <c r="CQ141" s="52"/>
      <c r="CR141" s="52"/>
      <c r="CS141" s="52"/>
      <c r="CT141" s="52"/>
      <c r="CU141" s="52"/>
      <c r="CV141" s="52"/>
      <c r="CW141" s="52"/>
      <c r="CX141" s="52"/>
      <c r="CY141" s="52"/>
      <c r="CZ141" s="52"/>
      <c r="DA141" s="52"/>
      <c r="DB141" s="52"/>
      <c r="DC141" s="52"/>
      <c r="DD141" s="52"/>
      <c r="DE141" s="52"/>
      <c r="DF141" s="52"/>
      <c r="DG141" s="52"/>
      <c r="DH141" s="52"/>
      <c r="DI141" s="52"/>
      <c r="DJ141" s="52"/>
      <c r="DK141" s="52"/>
      <c r="DL141" s="52"/>
      <c r="DM141" s="52"/>
      <c r="DN141" s="52"/>
      <c r="DO141" s="52"/>
      <c r="DP141" s="52"/>
      <c r="DQ141" s="52"/>
      <c r="DR141" s="52"/>
      <c r="DS141" s="52"/>
      <c r="DT141" s="52"/>
      <c r="DU141" s="52"/>
      <c r="DV141" s="52"/>
      <c r="DW141" s="52"/>
      <c r="DX141" s="52"/>
      <c r="DY141" s="52"/>
      <c r="DZ141" s="52"/>
      <c r="EA141" s="52"/>
      <c r="EB141" s="52"/>
      <c r="EC141" s="52"/>
      <c r="ED141" s="52"/>
      <c r="EE141" s="52"/>
      <c r="EF141" s="52"/>
      <c r="EG141" s="52"/>
      <c r="EH141" s="52"/>
      <c r="EI141" s="52"/>
      <c r="EJ141" s="52"/>
      <c r="EK141" s="52"/>
      <c r="EL141" s="52"/>
      <c r="EM141" s="52"/>
      <c r="EN141" s="52"/>
      <c r="EO141" s="52"/>
      <c r="EP141" s="52"/>
      <c r="EQ141" s="52"/>
      <c r="ER141" s="52"/>
      <c r="ES141" s="52"/>
      <c r="ET141" s="52"/>
      <c r="EU141" s="52"/>
      <c r="EV141" s="52"/>
      <c r="EW141" s="52"/>
      <c r="EX141" s="52"/>
      <c r="EY141" s="52"/>
      <c r="EZ141" s="52"/>
      <c r="FA141" s="52"/>
      <c r="FB141" s="52"/>
      <c r="FC141" s="52"/>
      <c r="FD141" s="52"/>
      <c r="FE141" s="52"/>
      <c r="FF141" s="52"/>
      <c r="FG141" s="52"/>
      <c r="FH141" s="52"/>
      <c r="FI141" s="52"/>
      <c r="FJ141" s="52"/>
      <c r="FK141" s="52"/>
      <c r="FL141" s="52"/>
      <c r="FM141" s="52"/>
      <c r="FN141" s="52"/>
      <c r="FO141" s="52"/>
      <c r="FP141" s="52"/>
      <c r="FQ141" s="52"/>
      <c r="FR141" s="52"/>
      <c r="FS141" s="52"/>
      <c r="FT141" s="52"/>
      <c r="FU141" s="52"/>
      <c r="FV141" s="52"/>
      <c r="FW141" s="52"/>
      <c r="FX141" s="52"/>
      <c r="FY141" s="52"/>
      <c r="FZ141" s="52"/>
      <c r="GA141" s="52"/>
      <c r="GB141" s="52"/>
      <c r="GC141" s="52"/>
      <c r="GD141" s="52"/>
      <c r="GE141" s="52"/>
      <c r="GF141" s="52"/>
      <c r="GG141" s="52"/>
      <c r="GH141" s="52"/>
      <c r="GI141" s="52"/>
      <c r="GJ141" s="52"/>
      <c r="GK141" s="52"/>
      <c r="GL141" s="52"/>
      <c r="GM141" s="52"/>
      <c r="GN141" s="52"/>
      <c r="GO141" s="52"/>
      <c r="GP141" s="52"/>
      <c r="GQ141" s="52"/>
      <c r="GR141" s="52"/>
      <c r="GS141" s="52"/>
      <c r="GT141" s="52"/>
      <c r="GU141" s="52"/>
      <c r="GV141" s="52"/>
      <c r="GW141" s="52"/>
      <c r="GX141" s="52"/>
      <c r="GY141" s="52"/>
      <c r="GZ141" s="52"/>
      <c r="HA141" s="52"/>
      <c r="HB141" s="52"/>
      <c r="HC141" s="52"/>
      <c r="HD141" s="52"/>
      <c r="HE141" s="52"/>
      <c r="HF141" s="52"/>
      <c r="HG141" s="52"/>
      <c r="HH141" s="52"/>
      <c r="HI141" s="52"/>
      <c r="HJ141" s="52"/>
      <c r="HK141" s="52"/>
      <c r="HL141" s="52"/>
      <c r="HM141" s="52"/>
      <c r="HN141" s="52"/>
      <c r="HO141" s="52"/>
    </row>
    <row r="142" spans="1:223" x14ac:dyDescent="0.3">
      <c r="A142" s="11" t="s">
        <v>337</v>
      </c>
      <c r="B142" s="11" t="s">
        <v>851</v>
      </c>
      <c r="C142" s="11" t="s">
        <v>747</v>
      </c>
      <c r="D142" s="11" t="s">
        <v>336</v>
      </c>
      <c r="E142" s="11" t="s">
        <v>1564</v>
      </c>
      <c r="F142" s="11" t="s">
        <v>710</v>
      </c>
      <c r="G142" s="11" t="s">
        <v>710</v>
      </c>
      <c r="H142" s="11" t="s">
        <v>2790</v>
      </c>
      <c r="I142" s="11" t="s">
        <v>3046</v>
      </c>
      <c r="N142" s="54"/>
      <c r="O142" s="54"/>
      <c r="P142" s="54"/>
      <c r="Q142" s="54"/>
      <c r="R142" s="54"/>
      <c r="S142" s="54"/>
      <c r="T142" s="54"/>
      <c r="U142" s="54"/>
      <c r="V142" s="54"/>
      <c r="W142" s="54"/>
      <c r="X142" s="54"/>
      <c r="Y142" s="54"/>
      <c r="Z142" s="54"/>
      <c r="AA142" s="54"/>
      <c r="AB142" s="54"/>
      <c r="AC142" s="54"/>
      <c r="AD142" s="54"/>
      <c r="AE142" s="54"/>
      <c r="AF142" s="54"/>
      <c r="AG142" s="54"/>
      <c r="AH142" s="54"/>
      <c r="AI142" s="54"/>
      <c r="AJ142" s="54"/>
      <c r="AK142" s="54"/>
      <c r="AL142" s="54"/>
      <c r="AM142" s="54"/>
      <c r="AN142" s="54"/>
      <c r="AO142" s="54"/>
      <c r="AP142" s="54"/>
      <c r="AQ142" s="54"/>
      <c r="AR142" s="54"/>
      <c r="AS142" s="54"/>
      <c r="AT142" s="54"/>
      <c r="AU142" s="54"/>
      <c r="AV142" s="54"/>
      <c r="AW142" s="54"/>
      <c r="AX142" s="54"/>
      <c r="AY142" s="54"/>
      <c r="AZ142" s="54"/>
      <c r="BA142" s="54"/>
      <c r="BB142" s="54"/>
      <c r="BC142" s="54"/>
      <c r="BD142" s="54"/>
      <c r="BE142" s="54"/>
      <c r="BF142" s="54"/>
      <c r="BG142" s="54"/>
      <c r="BH142" s="54"/>
      <c r="BI142" s="54"/>
      <c r="BJ142" s="54"/>
      <c r="BK142" s="54"/>
      <c r="BL142" s="54"/>
      <c r="BM142" s="54"/>
      <c r="BN142" s="54"/>
      <c r="BO142" s="54"/>
      <c r="BP142" s="54"/>
      <c r="BQ142" s="54"/>
      <c r="BR142" s="54"/>
      <c r="BS142" s="54"/>
      <c r="BT142" s="54"/>
      <c r="BU142" s="54"/>
      <c r="BV142" s="54"/>
      <c r="BW142" s="54"/>
      <c r="BX142" s="54"/>
      <c r="BY142" s="54"/>
      <c r="BZ142" s="54"/>
      <c r="CA142" s="54"/>
      <c r="CB142" s="54"/>
      <c r="CC142" s="54"/>
      <c r="CD142" s="54"/>
      <c r="CE142" s="54"/>
      <c r="CF142" s="54"/>
      <c r="CG142" s="54"/>
      <c r="CH142" s="54"/>
      <c r="CI142" s="54"/>
      <c r="CJ142" s="54"/>
      <c r="CK142" s="54"/>
      <c r="CL142" s="54"/>
      <c r="CM142" s="54"/>
      <c r="CN142" s="54"/>
      <c r="CO142" s="54"/>
      <c r="CP142" s="54"/>
      <c r="CQ142" s="54"/>
      <c r="CR142" s="54"/>
      <c r="CS142" s="54"/>
      <c r="CT142" s="54"/>
      <c r="CU142" s="54"/>
      <c r="CV142" s="54"/>
      <c r="CW142" s="54"/>
      <c r="CX142" s="54"/>
      <c r="CY142" s="54"/>
      <c r="CZ142" s="54"/>
      <c r="DA142" s="54"/>
      <c r="DB142" s="54"/>
      <c r="DC142" s="54"/>
      <c r="DD142" s="54"/>
      <c r="DE142" s="54"/>
      <c r="DF142" s="54"/>
      <c r="DG142" s="54"/>
      <c r="DH142" s="54"/>
      <c r="DI142" s="54"/>
      <c r="DJ142" s="54"/>
      <c r="DK142" s="54"/>
      <c r="DL142" s="54"/>
      <c r="DM142" s="54"/>
      <c r="DN142" s="54"/>
      <c r="DO142" s="54"/>
      <c r="DP142" s="54"/>
      <c r="DQ142" s="54"/>
      <c r="DR142" s="54"/>
      <c r="DS142" s="54"/>
      <c r="DT142" s="54"/>
      <c r="DU142" s="54"/>
      <c r="DV142" s="54"/>
      <c r="DW142" s="54"/>
      <c r="DX142" s="54"/>
      <c r="DY142" s="54"/>
      <c r="DZ142" s="54"/>
      <c r="EA142" s="54"/>
      <c r="EB142" s="54"/>
      <c r="EC142" s="54"/>
      <c r="ED142" s="54"/>
      <c r="EE142" s="54"/>
      <c r="EF142" s="54"/>
      <c r="EG142" s="54"/>
      <c r="EH142" s="54"/>
      <c r="EI142" s="54"/>
      <c r="EJ142" s="54"/>
      <c r="EK142" s="54"/>
      <c r="EL142" s="54"/>
      <c r="EM142" s="54"/>
      <c r="EN142" s="54"/>
      <c r="EO142" s="54"/>
      <c r="EP142" s="54"/>
      <c r="EQ142" s="54"/>
      <c r="ER142" s="54"/>
      <c r="ES142" s="54"/>
      <c r="ET142" s="54"/>
      <c r="EU142" s="54"/>
      <c r="EV142" s="54"/>
      <c r="EW142" s="54"/>
      <c r="EX142" s="54"/>
      <c r="EY142" s="54"/>
      <c r="EZ142" s="54"/>
      <c r="FA142" s="54"/>
      <c r="FB142" s="54"/>
      <c r="FC142" s="54"/>
      <c r="FD142" s="54"/>
      <c r="FE142" s="54"/>
      <c r="FF142" s="54"/>
      <c r="FG142" s="54"/>
      <c r="FH142" s="54"/>
      <c r="FI142" s="54"/>
      <c r="FJ142" s="54"/>
      <c r="FK142" s="54"/>
      <c r="FL142" s="54"/>
      <c r="FM142" s="54"/>
      <c r="FN142" s="54"/>
      <c r="FO142" s="54"/>
      <c r="FP142" s="54"/>
      <c r="FQ142" s="54"/>
      <c r="FR142" s="54"/>
      <c r="FS142" s="54"/>
      <c r="FT142" s="54"/>
      <c r="FU142" s="54"/>
      <c r="FV142" s="54"/>
      <c r="FW142" s="54"/>
      <c r="FX142" s="54"/>
      <c r="FY142" s="54"/>
      <c r="FZ142" s="54"/>
      <c r="GA142" s="54"/>
      <c r="GB142" s="54"/>
      <c r="GC142" s="54"/>
      <c r="GD142" s="54"/>
      <c r="GE142" s="54"/>
      <c r="GF142" s="54"/>
      <c r="GG142" s="54"/>
      <c r="GH142" s="54"/>
      <c r="GI142" s="54"/>
      <c r="GJ142" s="54"/>
      <c r="GK142" s="54"/>
      <c r="GL142" s="54"/>
      <c r="GM142" s="54"/>
      <c r="GN142" s="54"/>
      <c r="GO142" s="54"/>
      <c r="GP142" s="54"/>
      <c r="GQ142" s="54"/>
      <c r="GR142" s="54"/>
      <c r="GS142" s="54"/>
      <c r="GT142" s="54"/>
      <c r="GU142" s="54"/>
      <c r="GV142" s="54"/>
      <c r="GW142" s="54"/>
      <c r="GX142" s="54"/>
      <c r="GY142" s="54"/>
      <c r="GZ142" s="54"/>
      <c r="HA142" s="54"/>
      <c r="HB142" s="54"/>
      <c r="HC142" s="54"/>
      <c r="HD142" s="54"/>
      <c r="HE142" s="54"/>
      <c r="HF142" s="54"/>
      <c r="HG142" s="54"/>
      <c r="HH142" s="54"/>
      <c r="HI142" s="54"/>
      <c r="HJ142" s="54"/>
      <c r="HK142" s="54"/>
      <c r="HL142" s="54"/>
      <c r="HM142" s="54"/>
      <c r="HN142" s="54"/>
      <c r="HO142" s="54"/>
    </row>
    <row r="143" spans="1:223" x14ac:dyDescent="0.3">
      <c r="A143" s="11" t="s">
        <v>348</v>
      </c>
      <c r="B143" s="11" t="s">
        <v>2221</v>
      </c>
      <c r="C143" s="11" t="s">
        <v>2201</v>
      </c>
      <c r="D143" s="11" t="s">
        <v>347</v>
      </c>
      <c r="E143" s="11" t="s">
        <v>1567</v>
      </c>
      <c r="F143" s="11" t="s">
        <v>1597</v>
      </c>
      <c r="G143" s="11" t="s">
        <v>2200</v>
      </c>
      <c r="H143" s="11" t="s">
        <v>2791</v>
      </c>
      <c r="I143" s="11" t="s">
        <v>3046</v>
      </c>
      <c r="J143" s="11"/>
      <c r="K143" s="11"/>
      <c r="L143" s="11"/>
      <c r="N143" s="88"/>
      <c r="O143" s="88"/>
      <c r="P143" s="88"/>
      <c r="Q143" s="88"/>
      <c r="R143" s="88"/>
      <c r="S143" s="88"/>
      <c r="T143" s="88"/>
      <c r="U143" s="88"/>
      <c r="V143" s="88"/>
      <c r="W143" s="88"/>
      <c r="X143" s="88"/>
      <c r="Y143" s="88"/>
      <c r="Z143" s="88"/>
      <c r="AA143" s="88"/>
      <c r="AB143" s="88"/>
      <c r="AC143" s="88"/>
      <c r="AD143" s="88"/>
      <c r="AE143" s="88"/>
      <c r="AF143" s="88"/>
      <c r="AG143" s="88"/>
      <c r="AH143" s="88"/>
      <c r="AI143" s="88"/>
      <c r="AJ143" s="88"/>
      <c r="AK143" s="88"/>
      <c r="AL143" s="88"/>
      <c r="AM143" s="88"/>
      <c r="AN143" s="88"/>
      <c r="AO143" s="88"/>
      <c r="AP143" s="88"/>
      <c r="AQ143" s="88"/>
      <c r="AR143" s="88"/>
      <c r="AS143" s="88"/>
      <c r="AT143" s="88"/>
      <c r="AU143" s="88"/>
      <c r="AV143" s="88"/>
      <c r="AW143" s="88"/>
      <c r="AX143" s="88"/>
      <c r="AY143" s="88"/>
      <c r="AZ143" s="88"/>
      <c r="BA143" s="88"/>
      <c r="BB143" s="88"/>
      <c r="BC143" s="88"/>
      <c r="BD143" s="88"/>
      <c r="BE143" s="88"/>
      <c r="BF143" s="88"/>
      <c r="BG143" s="88"/>
      <c r="BH143" s="88"/>
      <c r="BI143" s="88"/>
      <c r="BJ143" s="88"/>
      <c r="BK143" s="88"/>
      <c r="BL143" s="88"/>
      <c r="BM143" s="88"/>
      <c r="BN143" s="88"/>
      <c r="BO143" s="88"/>
      <c r="BP143" s="88"/>
      <c r="BQ143" s="88"/>
      <c r="BR143" s="88"/>
      <c r="BS143" s="88"/>
      <c r="BT143" s="88"/>
      <c r="BU143" s="88"/>
      <c r="BV143" s="88"/>
      <c r="BW143" s="88"/>
      <c r="BX143" s="88"/>
      <c r="BY143" s="88"/>
      <c r="BZ143" s="88"/>
      <c r="CA143" s="88"/>
      <c r="CB143" s="88"/>
      <c r="CC143" s="88"/>
      <c r="CD143" s="88"/>
      <c r="CE143" s="88"/>
      <c r="CF143" s="88"/>
      <c r="CG143" s="88"/>
      <c r="CH143" s="88"/>
      <c r="CI143" s="88"/>
      <c r="CJ143" s="88"/>
      <c r="CK143" s="88"/>
      <c r="CL143" s="88"/>
      <c r="CM143" s="88"/>
      <c r="CN143" s="88"/>
      <c r="CO143" s="88"/>
      <c r="CP143" s="88"/>
      <c r="CQ143" s="88"/>
      <c r="CR143" s="88"/>
      <c r="CS143" s="88"/>
      <c r="CT143" s="88"/>
      <c r="CU143" s="88"/>
      <c r="CV143" s="88"/>
      <c r="CW143" s="88"/>
      <c r="CX143" s="88"/>
      <c r="CY143" s="88"/>
      <c r="CZ143" s="88"/>
      <c r="DA143" s="88"/>
      <c r="DB143" s="88"/>
      <c r="DC143" s="88"/>
      <c r="DD143" s="88"/>
      <c r="DE143" s="88"/>
      <c r="DF143" s="88"/>
      <c r="DG143" s="88"/>
      <c r="DH143" s="88"/>
      <c r="DI143" s="88"/>
      <c r="DJ143" s="88"/>
      <c r="DK143" s="88"/>
      <c r="DL143" s="88"/>
      <c r="DM143" s="88"/>
      <c r="DN143" s="88"/>
      <c r="DO143" s="88"/>
      <c r="DP143" s="88"/>
      <c r="DQ143" s="88"/>
      <c r="DR143" s="88"/>
      <c r="DS143" s="88"/>
      <c r="DT143" s="88"/>
      <c r="DU143" s="88"/>
      <c r="DV143" s="88"/>
      <c r="DW143" s="88"/>
      <c r="DX143" s="88"/>
      <c r="DY143" s="88"/>
      <c r="DZ143" s="88"/>
      <c r="EA143" s="88"/>
      <c r="EB143" s="88"/>
      <c r="EC143" s="88"/>
      <c r="ED143" s="88"/>
      <c r="EE143" s="88"/>
      <c r="EF143" s="88"/>
      <c r="EG143" s="88"/>
      <c r="EH143" s="88"/>
      <c r="EI143" s="88"/>
      <c r="EJ143" s="88"/>
      <c r="EK143" s="88"/>
      <c r="EL143" s="88"/>
      <c r="EM143" s="88"/>
      <c r="EN143" s="88"/>
      <c r="EO143" s="88"/>
      <c r="EP143" s="88"/>
      <c r="EQ143" s="88"/>
      <c r="ER143" s="88"/>
      <c r="ES143" s="88"/>
      <c r="ET143" s="88"/>
      <c r="EU143" s="88"/>
      <c r="EV143" s="88"/>
      <c r="EW143" s="88"/>
      <c r="EX143" s="88"/>
      <c r="EY143" s="88"/>
      <c r="EZ143" s="88"/>
      <c r="FA143" s="88"/>
      <c r="FB143" s="88"/>
      <c r="FC143" s="88"/>
      <c r="FD143" s="88"/>
      <c r="FE143" s="88"/>
      <c r="FF143" s="88"/>
      <c r="FG143" s="88"/>
      <c r="FH143" s="88"/>
      <c r="FI143" s="88"/>
      <c r="FJ143" s="88"/>
      <c r="FK143" s="88"/>
      <c r="FL143" s="88"/>
      <c r="FM143" s="88"/>
      <c r="FN143" s="88"/>
      <c r="FO143" s="88"/>
      <c r="FP143" s="88"/>
      <c r="FQ143" s="88"/>
      <c r="FR143" s="88"/>
      <c r="FS143" s="88"/>
      <c r="FT143" s="88"/>
      <c r="FU143" s="88"/>
      <c r="FV143" s="88"/>
      <c r="FW143" s="88"/>
      <c r="FX143" s="88"/>
      <c r="FY143" s="88"/>
      <c r="FZ143" s="88"/>
      <c r="GA143" s="88"/>
      <c r="GB143" s="88"/>
      <c r="GC143" s="88"/>
      <c r="GD143" s="88"/>
      <c r="GE143" s="88"/>
      <c r="GF143" s="88"/>
      <c r="GG143" s="88"/>
      <c r="GH143" s="88"/>
      <c r="GI143" s="88"/>
      <c r="GJ143" s="88"/>
      <c r="GK143" s="88"/>
      <c r="GL143" s="88"/>
      <c r="GM143" s="88"/>
      <c r="GN143" s="88"/>
      <c r="GO143" s="88"/>
      <c r="GP143" s="88"/>
      <c r="GQ143" s="88"/>
      <c r="GR143" s="88"/>
      <c r="GS143" s="88"/>
      <c r="GT143" s="88"/>
      <c r="GU143" s="88"/>
      <c r="GV143" s="88"/>
      <c r="GW143" s="88"/>
      <c r="GX143" s="88"/>
      <c r="GY143" s="88"/>
      <c r="GZ143" s="88"/>
      <c r="HA143" s="88"/>
      <c r="HB143" s="88"/>
      <c r="HC143" s="88"/>
      <c r="HD143" s="88"/>
      <c r="HE143" s="88"/>
      <c r="HF143" s="88"/>
      <c r="HG143" s="88"/>
      <c r="HH143" s="88"/>
      <c r="HI143" s="88"/>
      <c r="HJ143" s="88"/>
      <c r="HK143" s="88"/>
      <c r="HL143" s="88"/>
      <c r="HM143" s="88"/>
      <c r="HN143" s="88"/>
      <c r="HO143" s="88"/>
    </row>
    <row r="144" spans="1:223" x14ac:dyDescent="0.3">
      <c r="A144" s="11" t="s">
        <v>429</v>
      </c>
      <c r="B144" s="11" t="s">
        <v>1185</v>
      </c>
      <c r="C144" s="11" t="s">
        <v>657</v>
      </c>
      <c r="D144" s="11" t="s">
        <v>349</v>
      </c>
      <c r="E144" s="11" t="s">
        <v>1565</v>
      </c>
      <c r="F144" s="11" t="s">
        <v>751</v>
      </c>
      <c r="G144" s="11" t="s">
        <v>751</v>
      </c>
      <c r="H144" s="11" t="s">
        <v>2790</v>
      </c>
      <c r="I144" s="11" t="s">
        <v>3046</v>
      </c>
      <c r="J144" s="11"/>
      <c r="K144" s="11"/>
      <c r="L144" s="11"/>
      <c r="N144" s="50" t="s">
        <v>670</v>
      </c>
      <c r="O144" s="50" t="s">
        <v>670</v>
      </c>
      <c r="P144" s="50" t="s">
        <v>670</v>
      </c>
      <c r="Q144" s="50" t="s">
        <v>670</v>
      </c>
      <c r="R144" s="50" t="s">
        <v>670</v>
      </c>
      <c r="S144" s="50" t="s">
        <v>670</v>
      </c>
      <c r="T144" s="50" t="s">
        <v>670</v>
      </c>
      <c r="U144" s="50" t="s">
        <v>670</v>
      </c>
      <c r="V144" s="50" t="s">
        <v>670</v>
      </c>
      <c r="W144" s="50" t="s">
        <v>670</v>
      </c>
      <c r="X144" s="50" t="s">
        <v>670</v>
      </c>
      <c r="Y144" s="50" t="s">
        <v>670</v>
      </c>
      <c r="Z144" s="50" t="s">
        <v>670</v>
      </c>
      <c r="AA144" s="50" t="s">
        <v>670</v>
      </c>
      <c r="AB144" s="50" t="s">
        <v>670</v>
      </c>
      <c r="AC144" s="50" t="s">
        <v>670</v>
      </c>
      <c r="AD144" s="50" t="s">
        <v>670</v>
      </c>
      <c r="AE144" s="50" t="s">
        <v>670</v>
      </c>
      <c r="AF144" s="50" t="s">
        <v>670</v>
      </c>
      <c r="AG144" s="50" t="s">
        <v>670</v>
      </c>
      <c r="AH144" s="50" t="s">
        <v>670</v>
      </c>
      <c r="AI144" s="50" t="s">
        <v>670</v>
      </c>
      <c r="AJ144" s="50" t="s">
        <v>670</v>
      </c>
      <c r="AK144" s="50" t="s">
        <v>670</v>
      </c>
      <c r="AL144" s="50" t="s">
        <v>670</v>
      </c>
      <c r="AM144" s="50" t="s">
        <v>670</v>
      </c>
      <c r="AN144" s="50" t="s">
        <v>670</v>
      </c>
      <c r="AO144" s="50" t="s">
        <v>670</v>
      </c>
      <c r="AP144" s="50" t="s">
        <v>670</v>
      </c>
      <c r="AQ144" s="50" t="s">
        <v>670</v>
      </c>
      <c r="AR144" s="50" t="s">
        <v>670</v>
      </c>
      <c r="AS144" s="50" t="s">
        <v>670</v>
      </c>
      <c r="AT144" s="50" t="s">
        <v>670</v>
      </c>
      <c r="AU144" s="50" t="s">
        <v>670</v>
      </c>
      <c r="AV144" s="50" t="s">
        <v>670</v>
      </c>
      <c r="AW144" s="50" t="s">
        <v>670</v>
      </c>
      <c r="AX144" s="50" t="s">
        <v>670</v>
      </c>
      <c r="AY144" s="50" t="s">
        <v>670</v>
      </c>
      <c r="AZ144" s="50" t="s">
        <v>670</v>
      </c>
      <c r="BA144" s="50" t="s">
        <v>670</v>
      </c>
      <c r="BB144" s="50" t="s">
        <v>670</v>
      </c>
      <c r="BC144" s="50" t="s">
        <v>670</v>
      </c>
      <c r="BD144" s="50" t="s">
        <v>670</v>
      </c>
      <c r="BE144" s="50" t="s">
        <v>670</v>
      </c>
      <c r="BF144" s="50" t="s">
        <v>670</v>
      </c>
      <c r="BG144" s="50" t="s">
        <v>670</v>
      </c>
      <c r="BH144" s="50" t="s">
        <v>670</v>
      </c>
      <c r="BI144" s="50" t="s">
        <v>670</v>
      </c>
      <c r="BJ144" s="50" t="s">
        <v>670</v>
      </c>
      <c r="BK144" s="50" t="s">
        <v>670</v>
      </c>
      <c r="BL144" s="50" t="s">
        <v>670</v>
      </c>
      <c r="BM144" s="50" t="s">
        <v>670</v>
      </c>
      <c r="BN144" s="50" t="s">
        <v>670</v>
      </c>
      <c r="BO144" s="50" t="s">
        <v>670</v>
      </c>
      <c r="BP144" s="50" t="s">
        <v>670</v>
      </c>
      <c r="BQ144" s="50" t="s">
        <v>670</v>
      </c>
      <c r="BR144" s="50" t="s">
        <v>670</v>
      </c>
      <c r="BS144" s="50" t="s">
        <v>670</v>
      </c>
      <c r="BT144" s="50" t="s">
        <v>670</v>
      </c>
      <c r="BU144" s="50" t="s">
        <v>670</v>
      </c>
      <c r="BV144" s="50" t="s">
        <v>670</v>
      </c>
      <c r="BW144" s="50" t="s">
        <v>670</v>
      </c>
      <c r="BX144" s="50" t="s">
        <v>670</v>
      </c>
      <c r="BY144" s="50" t="s">
        <v>670</v>
      </c>
      <c r="BZ144" s="50" t="s">
        <v>670</v>
      </c>
      <c r="CA144" s="50" t="s">
        <v>670</v>
      </c>
      <c r="CB144" s="50" t="s">
        <v>670</v>
      </c>
      <c r="CC144" s="50" t="s">
        <v>670</v>
      </c>
      <c r="CD144" s="50" t="s">
        <v>670</v>
      </c>
      <c r="CE144" s="50" t="s">
        <v>670</v>
      </c>
      <c r="CF144" s="50" t="s">
        <v>670</v>
      </c>
      <c r="CG144" s="50" t="s">
        <v>670</v>
      </c>
      <c r="CH144" s="50" t="s">
        <v>670</v>
      </c>
      <c r="CI144" s="50" t="s">
        <v>670</v>
      </c>
      <c r="CJ144" s="50" t="s">
        <v>670</v>
      </c>
      <c r="CK144" s="50" t="s">
        <v>670</v>
      </c>
      <c r="CL144" s="50" t="s">
        <v>670</v>
      </c>
      <c r="CM144" s="50" t="s">
        <v>670</v>
      </c>
      <c r="CN144" s="50" t="s">
        <v>670</v>
      </c>
      <c r="CO144" s="50" t="s">
        <v>670</v>
      </c>
      <c r="CP144" s="50" t="s">
        <v>670</v>
      </c>
      <c r="CQ144" s="50" t="s">
        <v>670</v>
      </c>
      <c r="CR144" s="50" t="s">
        <v>670</v>
      </c>
      <c r="CS144" s="50" t="s">
        <v>670</v>
      </c>
      <c r="CT144" s="50" t="s">
        <v>670</v>
      </c>
      <c r="CU144" s="50" t="s">
        <v>670</v>
      </c>
      <c r="CV144" s="50" t="s">
        <v>670</v>
      </c>
      <c r="CW144" s="50" t="s">
        <v>670</v>
      </c>
      <c r="CX144" s="50" t="s">
        <v>670</v>
      </c>
      <c r="CY144" s="50" t="s">
        <v>670</v>
      </c>
      <c r="CZ144" s="50" t="s">
        <v>670</v>
      </c>
      <c r="DA144" s="50" t="s">
        <v>670</v>
      </c>
      <c r="DB144" s="50" t="s">
        <v>670</v>
      </c>
      <c r="DC144" s="50" t="s">
        <v>670</v>
      </c>
      <c r="DD144" s="50" t="s">
        <v>670</v>
      </c>
      <c r="DE144" s="50" t="s">
        <v>670</v>
      </c>
      <c r="DF144" s="50" t="s">
        <v>670</v>
      </c>
      <c r="DG144" s="50" t="s">
        <v>670</v>
      </c>
      <c r="DH144" s="50" t="s">
        <v>670</v>
      </c>
      <c r="DI144" s="50" t="s">
        <v>670</v>
      </c>
      <c r="DJ144" s="50" t="s">
        <v>670</v>
      </c>
      <c r="DK144" s="50" t="s">
        <v>670</v>
      </c>
      <c r="DL144" s="50" t="s">
        <v>670</v>
      </c>
      <c r="DM144" s="50" t="s">
        <v>670</v>
      </c>
      <c r="DN144" s="50" t="s">
        <v>670</v>
      </c>
      <c r="DO144" s="50" t="s">
        <v>670</v>
      </c>
      <c r="DP144" s="50" t="s">
        <v>670</v>
      </c>
      <c r="DQ144" s="50" t="s">
        <v>670</v>
      </c>
      <c r="DR144" s="50" t="s">
        <v>670</v>
      </c>
      <c r="DS144" s="50" t="s">
        <v>670</v>
      </c>
      <c r="DT144" s="50" t="s">
        <v>670</v>
      </c>
      <c r="DU144" s="50" t="s">
        <v>670</v>
      </c>
      <c r="DV144" s="50" t="s">
        <v>670</v>
      </c>
      <c r="DW144" s="50" t="s">
        <v>670</v>
      </c>
      <c r="DX144" s="50" t="s">
        <v>670</v>
      </c>
      <c r="DY144" s="50" t="s">
        <v>670</v>
      </c>
      <c r="DZ144" s="50" t="s">
        <v>670</v>
      </c>
      <c r="EA144" s="50" t="s">
        <v>670</v>
      </c>
      <c r="EB144" s="50" t="s">
        <v>670</v>
      </c>
      <c r="EC144" s="50" t="s">
        <v>670</v>
      </c>
      <c r="ED144" s="50" t="s">
        <v>670</v>
      </c>
      <c r="EE144" s="50" t="s">
        <v>670</v>
      </c>
      <c r="EF144" s="50" t="s">
        <v>670</v>
      </c>
      <c r="EG144" s="50" t="s">
        <v>670</v>
      </c>
      <c r="EH144" s="50" t="s">
        <v>670</v>
      </c>
      <c r="EI144" s="50" t="s">
        <v>670</v>
      </c>
      <c r="EJ144" s="50" t="s">
        <v>670</v>
      </c>
      <c r="EK144" s="50" t="s">
        <v>670</v>
      </c>
      <c r="EL144" s="50" t="s">
        <v>670</v>
      </c>
      <c r="EM144" s="50" t="s">
        <v>670</v>
      </c>
      <c r="EN144" s="50" t="s">
        <v>670</v>
      </c>
      <c r="EO144" s="50" t="s">
        <v>670</v>
      </c>
      <c r="EP144" s="50" t="s">
        <v>670</v>
      </c>
      <c r="EQ144" s="50" t="s">
        <v>670</v>
      </c>
      <c r="ER144" s="50" t="s">
        <v>670</v>
      </c>
      <c r="ES144" s="50" t="s">
        <v>670</v>
      </c>
      <c r="ET144" s="50" t="s">
        <v>670</v>
      </c>
      <c r="EU144" s="50" t="s">
        <v>670</v>
      </c>
      <c r="EV144" s="50" t="s">
        <v>670</v>
      </c>
      <c r="EW144" s="50" t="s">
        <v>670</v>
      </c>
      <c r="EX144" s="50" t="s">
        <v>670</v>
      </c>
      <c r="EY144" s="50" t="s">
        <v>670</v>
      </c>
      <c r="EZ144" s="50" t="s">
        <v>670</v>
      </c>
      <c r="FA144" s="50" t="s">
        <v>670</v>
      </c>
      <c r="FB144" s="50" t="s">
        <v>670</v>
      </c>
      <c r="FC144" s="50" t="s">
        <v>670</v>
      </c>
      <c r="FD144" s="50" t="s">
        <v>670</v>
      </c>
      <c r="FE144" s="50" t="s">
        <v>670</v>
      </c>
      <c r="FF144" s="50" t="s">
        <v>670</v>
      </c>
      <c r="FG144" s="50" t="s">
        <v>670</v>
      </c>
      <c r="FH144" s="50" t="s">
        <v>670</v>
      </c>
      <c r="FI144" s="50" t="s">
        <v>670</v>
      </c>
      <c r="FJ144" s="50" t="s">
        <v>670</v>
      </c>
      <c r="FK144" s="50" t="s">
        <v>670</v>
      </c>
      <c r="FL144" s="50" t="s">
        <v>670</v>
      </c>
      <c r="FM144" s="50" t="s">
        <v>670</v>
      </c>
      <c r="FN144" s="50" t="s">
        <v>670</v>
      </c>
      <c r="FO144" s="50" t="s">
        <v>670</v>
      </c>
      <c r="FP144" s="50" t="s">
        <v>670</v>
      </c>
      <c r="FQ144" s="50" t="s">
        <v>670</v>
      </c>
      <c r="FR144" s="50" t="s">
        <v>670</v>
      </c>
      <c r="FS144" s="50" t="s">
        <v>670</v>
      </c>
      <c r="FT144" s="50" t="s">
        <v>670</v>
      </c>
      <c r="FU144" s="50" t="s">
        <v>670</v>
      </c>
      <c r="FV144" s="50" t="s">
        <v>670</v>
      </c>
      <c r="FW144" s="50" t="s">
        <v>670</v>
      </c>
      <c r="FX144" s="50" t="s">
        <v>670</v>
      </c>
      <c r="FY144" s="50" t="s">
        <v>670</v>
      </c>
      <c r="FZ144" s="50" t="s">
        <v>670</v>
      </c>
      <c r="GA144" s="50" t="s">
        <v>670</v>
      </c>
      <c r="GB144" s="50" t="s">
        <v>670</v>
      </c>
      <c r="GC144" s="50" t="s">
        <v>670</v>
      </c>
      <c r="GD144" s="50" t="s">
        <v>670</v>
      </c>
      <c r="GE144" s="50" t="s">
        <v>670</v>
      </c>
      <c r="GF144" s="50" t="s">
        <v>670</v>
      </c>
      <c r="GG144" s="50" t="s">
        <v>670</v>
      </c>
      <c r="GH144" s="50" t="s">
        <v>670</v>
      </c>
      <c r="GI144" s="50" t="s">
        <v>670</v>
      </c>
      <c r="GJ144" s="50" t="s">
        <v>670</v>
      </c>
      <c r="GK144" s="50" t="s">
        <v>670</v>
      </c>
      <c r="GL144" s="50" t="s">
        <v>670</v>
      </c>
      <c r="GM144" s="50" t="s">
        <v>670</v>
      </c>
      <c r="GN144" s="50" t="s">
        <v>670</v>
      </c>
      <c r="GO144" s="50" t="s">
        <v>670</v>
      </c>
      <c r="GP144" s="50" t="s">
        <v>670</v>
      </c>
      <c r="GQ144" s="50" t="s">
        <v>670</v>
      </c>
      <c r="GR144" s="50" t="s">
        <v>670</v>
      </c>
      <c r="GS144" s="50" t="s">
        <v>670</v>
      </c>
      <c r="GT144" s="50" t="s">
        <v>670</v>
      </c>
      <c r="GU144" s="50" t="s">
        <v>670</v>
      </c>
      <c r="GV144" s="50" t="s">
        <v>670</v>
      </c>
      <c r="GW144" s="50" t="s">
        <v>670</v>
      </c>
      <c r="GX144" s="50" t="s">
        <v>670</v>
      </c>
      <c r="GY144" s="50" t="s">
        <v>670</v>
      </c>
      <c r="GZ144" s="50" t="s">
        <v>670</v>
      </c>
      <c r="HA144" s="50" t="s">
        <v>670</v>
      </c>
      <c r="HB144" s="50" t="s">
        <v>670</v>
      </c>
      <c r="HC144" s="50" t="s">
        <v>670</v>
      </c>
      <c r="HD144" s="50" t="s">
        <v>670</v>
      </c>
      <c r="HE144" s="50" t="s">
        <v>670</v>
      </c>
      <c r="HF144" s="50" t="s">
        <v>670</v>
      </c>
      <c r="HG144" s="50" t="s">
        <v>670</v>
      </c>
      <c r="HH144" s="50" t="s">
        <v>670</v>
      </c>
      <c r="HI144" s="50" t="s">
        <v>670</v>
      </c>
      <c r="HJ144" s="50" t="s">
        <v>670</v>
      </c>
      <c r="HK144" s="50" t="s">
        <v>670</v>
      </c>
      <c r="HL144" s="50" t="s">
        <v>670</v>
      </c>
      <c r="HM144" s="50" t="s">
        <v>670</v>
      </c>
      <c r="HN144" s="50" t="s">
        <v>670</v>
      </c>
      <c r="HO144" s="50" t="s">
        <v>670</v>
      </c>
    </row>
    <row r="145" spans="1:223" x14ac:dyDescent="0.3">
      <c r="A145" s="11" t="s">
        <v>1435</v>
      </c>
      <c r="B145" s="11" t="s">
        <v>1273</v>
      </c>
      <c r="C145" s="11" t="s">
        <v>1275</v>
      </c>
      <c r="D145" s="11" t="s">
        <v>1436</v>
      </c>
      <c r="E145" s="11" t="s">
        <v>1565</v>
      </c>
      <c r="F145" s="11" t="s">
        <v>1358</v>
      </c>
      <c r="G145" s="11" t="s">
        <v>1273</v>
      </c>
      <c r="H145" s="11"/>
      <c r="I145" s="11" t="s">
        <v>3046</v>
      </c>
      <c r="J145" s="11"/>
      <c r="K145" s="11"/>
      <c r="L145" s="11"/>
      <c r="N145" s="50"/>
      <c r="O145" s="50"/>
      <c r="P145" s="50"/>
      <c r="Q145" s="50"/>
      <c r="R145" s="50"/>
      <c r="S145" s="50"/>
      <c r="T145" s="50"/>
      <c r="U145" s="50"/>
      <c r="V145" s="50"/>
      <c r="W145" s="50"/>
      <c r="X145" s="50"/>
      <c r="Y145" s="50"/>
      <c r="Z145" s="50"/>
      <c r="AA145" s="50"/>
      <c r="AB145" s="50"/>
      <c r="AC145" s="50"/>
      <c r="AD145" s="50"/>
      <c r="AE145" s="50"/>
      <c r="AF145" s="50"/>
      <c r="AG145" s="50"/>
      <c r="AH145" s="50"/>
      <c r="AI145" s="50"/>
      <c r="AJ145" s="50"/>
      <c r="AK145" s="50"/>
      <c r="AL145" s="50"/>
      <c r="AM145" s="50"/>
      <c r="AN145" s="50"/>
      <c r="AO145" s="50"/>
      <c r="AP145" s="50"/>
      <c r="AQ145" s="50"/>
      <c r="AR145" s="50"/>
      <c r="AS145" s="50"/>
      <c r="AT145" s="50"/>
      <c r="AU145" s="50"/>
      <c r="AV145" s="50"/>
      <c r="AW145" s="50"/>
      <c r="AX145" s="50"/>
      <c r="AY145" s="50"/>
      <c r="AZ145" s="50"/>
      <c r="BA145" s="50"/>
      <c r="BB145" s="50"/>
      <c r="BC145" s="50"/>
      <c r="BD145" s="50"/>
      <c r="BE145" s="50"/>
      <c r="BF145" s="50"/>
      <c r="BG145" s="50"/>
      <c r="BH145" s="50"/>
      <c r="BI145" s="50"/>
      <c r="BJ145" s="50"/>
      <c r="BK145" s="50"/>
      <c r="BL145" s="50"/>
      <c r="BM145" s="50"/>
      <c r="BN145" s="50"/>
      <c r="BO145" s="50"/>
      <c r="BP145" s="50"/>
      <c r="BQ145" s="50"/>
      <c r="BR145" s="50"/>
      <c r="BS145" s="50"/>
      <c r="BT145" s="50"/>
      <c r="BU145" s="50"/>
      <c r="BV145" s="50"/>
      <c r="BW145" s="50"/>
      <c r="BX145" s="50"/>
      <c r="BY145" s="50"/>
      <c r="BZ145" s="50"/>
      <c r="CA145" s="50"/>
      <c r="CB145" s="50"/>
      <c r="CC145" s="50"/>
      <c r="CD145" s="50"/>
      <c r="CE145" s="50"/>
      <c r="CF145" s="50"/>
      <c r="CG145" s="50"/>
      <c r="CH145" s="50"/>
      <c r="CI145" s="50"/>
      <c r="CJ145" s="50"/>
      <c r="CK145" s="50"/>
      <c r="CL145" s="50"/>
      <c r="CM145" s="50"/>
      <c r="CN145" s="50"/>
      <c r="CO145" s="50"/>
      <c r="CP145" s="50"/>
      <c r="CQ145" s="50"/>
      <c r="CR145" s="50"/>
      <c r="CS145" s="50"/>
      <c r="CT145" s="50"/>
      <c r="CU145" s="50"/>
      <c r="CV145" s="50"/>
      <c r="CW145" s="50"/>
      <c r="CX145" s="50"/>
      <c r="CY145" s="50"/>
      <c r="CZ145" s="50"/>
      <c r="DA145" s="50"/>
      <c r="DB145" s="50"/>
      <c r="DC145" s="50"/>
      <c r="DD145" s="50"/>
      <c r="DE145" s="50"/>
      <c r="DF145" s="50"/>
      <c r="DG145" s="50"/>
      <c r="DH145" s="50"/>
      <c r="DI145" s="50"/>
      <c r="DJ145" s="50"/>
      <c r="DK145" s="50"/>
      <c r="DL145" s="50"/>
      <c r="DM145" s="50"/>
      <c r="DN145" s="50"/>
      <c r="DO145" s="50"/>
      <c r="DP145" s="50"/>
      <c r="DQ145" s="50"/>
      <c r="DR145" s="50"/>
      <c r="DS145" s="50"/>
      <c r="DT145" s="50"/>
      <c r="DU145" s="50"/>
      <c r="DV145" s="50"/>
      <c r="DW145" s="50"/>
      <c r="DX145" s="50"/>
      <c r="DY145" s="50"/>
      <c r="DZ145" s="50"/>
      <c r="EA145" s="50"/>
      <c r="EB145" s="50"/>
      <c r="EC145" s="50"/>
      <c r="ED145" s="50"/>
      <c r="EE145" s="50"/>
      <c r="EF145" s="50"/>
      <c r="EG145" s="50"/>
      <c r="EH145" s="50"/>
      <c r="EI145" s="50"/>
      <c r="EJ145" s="50"/>
      <c r="EK145" s="50"/>
      <c r="EL145" s="50"/>
      <c r="EM145" s="50"/>
      <c r="EN145" s="50"/>
      <c r="EO145" s="50"/>
      <c r="EP145" s="50"/>
      <c r="EQ145" s="50"/>
      <c r="ER145" s="50"/>
      <c r="ES145" s="50"/>
      <c r="ET145" s="50"/>
      <c r="EU145" s="50"/>
      <c r="EV145" s="50"/>
      <c r="EW145" s="50"/>
      <c r="EX145" s="50"/>
      <c r="EY145" s="50"/>
      <c r="EZ145" s="50"/>
      <c r="FA145" s="50"/>
      <c r="FB145" s="50"/>
      <c r="FC145" s="50"/>
      <c r="FD145" s="50"/>
      <c r="FE145" s="50"/>
      <c r="FF145" s="50"/>
      <c r="FG145" s="50"/>
      <c r="FH145" s="50"/>
      <c r="FI145" s="50"/>
      <c r="FJ145" s="50"/>
      <c r="FK145" s="50"/>
      <c r="FL145" s="50"/>
      <c r="FM145" s="50"/>
      <c r="FN145" s="50"/>
      <c r="FO145" s="50"/>
      <c r="FP145" s="50"/>
      <c r="FQ145" s="50"/>
      <c r="FR145" s="50"/>
      <c r="FS145" s="50"/>
      <c r="FT145" s="50"/>
      <c r="FU145" s="50"/>
      <c r="FV145" s="50"/>
      <c r="FW145" s="50"/>
      <c r="FX145" s="50"/>
      <c r="FY145" s="50"/>
      <c r="FZ145" s="50"/>
      <c r="GA145" s="50"/>
      <c r="GB145" s="50"/>
      <c r="GC145" s="50"/>
      <c r="GD145" s="50"/>
      <c r="GE145" s="50"/>
      <c r="GF145" s="50"/>
      <c r="GG145" s="50"/>
      <c r="GH145" s="50"/>
      <c r="GI145" s="50"/>
      <c r="GJ145" s="50"/>
      <c r="GK145" s="50"/>
      <c r="GL145" s="50"/>
      <c r="GM145" s="50"/>
      <c r="GN145" s="50"/>
      <c r="GO145" s="50"/>
      <c r="GP145" s="50"/>
      <c r="GQ145" s="50"/>
      <c r="GR145" s="50"/>
      <c r="GS145" s="50"/>
      <c r="GT145" s="50"/>
      <c r="GU145" s="50"/>
      <c r="GV145" s="50"/>
      <c r="GW145" s="50"/>
      <c r="GX145" s="50"/>
      <c r="GY145" s="50"/>
      <c r="GZ145" s="50"/>
      <c r="HA145" s="50"/>
      <c r="HB145" s="50"/>
      <c r="HC145" s="50"/>
      <c r="HD145" s="50"/>
      <c r="HE145" s="50"/>
      <c r="HF145" s="50"/>
      <c r="HG145" s="50"/>
      <c r="HH145" s="50"/>
      <c r="HI145" s="50"/>
      <c r="HJ145" s="50"/>
      <c r="HK145" s="50"/>
      <c r="HL145" s="50"/>
      <c r="HM145" s="50"/>
      <c r="HN145" s="50"/>
      <c r="HO145" s="50"/>
    </row>
    <row r="146" spans="1:223" x14ac:dyDescent="0.3">
      <c r="A146" s="11" t="s">
        <v>2932</v>
      </c>
      <c r="B146" s="11" t="s">
        <v>3523</v>
      </c>
      <c r="C146" s="11" t="s">
        <v>3524</v>
      </c>
      <c r="D146" s="11" t="s">
        <v>350</v>
      </c>
      <c r="E146" s="11" t="s">
        <v>1562</v>
      </c>
      <c r="F146" s="11" t="s">
        <v>1356</v>
      </c>
      <c r="G146" s="11" t="s">
        <v>1703</v>
      </c>
      <c r="H146" s="11" t="s">
        <v>2790</v>
      </c>
      <c r="I146" s="11" t="s">
        <v>3046</v>
      </c>
      <c r="J146" s="11"/>
      <c r="K146" s="11"/>
      <c r="L146" s="11"/>
      <c r="N146" s="88"/>
      <c r="O146" s="88"/>
      <c r="P146" s="88"/>
      <c r="Q146" s="88"/>
      <c r="R146" s="88"/>
      <c r="S146" s="88"/>
      <c r="T146" s="88"/>
      <c r="U146" s="88"/>
      <c r="V146" s="88"/>
      <c r="W146" s="88"/>
      <c r="X146" s="88"/>
      <c r="Y146" s="88"/>
      <c r="Z146" s="88"/>
      <c r="AA146" s="88"/>
      <c r="AB146" s="88"/>
      <c r="AC146" s="88"/>
      <c r="AD146" s="88"/>
      <c r="AE146" s="88"/>
      <c r="AF146" s="88"/>
      <c r="AG146" s="88"/>
      <c r="AH146" s="88"/>
      <c r="AI146" s="88"/>
      <c r="AJ146" s="88"/>
      <c r="AK146" s="88"/>
      <c r="AL146" s="88"/>
      <c r="AM146" s="88"/>
      <c r="AN146" s="88"/>
      <c r="AO146" s="88"/>
      <c r="AP146" s="88"/>
      <c r="AQ146" s="88"/>
      <c r="AR146" s="88"/>
      <c r="AS146" s="88"/>
      <c r="AT146" s="88"/>
      <c r="AU146" s="88"/>
      <c r="AV146" s="88"/>
      <c r="AW146" s="88"/>
      <c r="AX146" s="88"/>
      <c r="AY146" s="88"/>
      <c r="AZ146" s="88"/>
      <c r="BA146" s="88"/>
      <c r="BB146" s="88"/>
      <c r="BC146" s="88"/>
      <c r="BD146" s="88"/>
      <c r="BE146" s="88"/>
      <c r="BF146" s="88"/>
      <c r="BG146" s="88"/>
      <c r="BH146" s="88"/>
      <c r="BI146" s="88"/>
      <c r="BJ146" s="88"/>
      <c r="BK146" s="88"/>
      <c r="BL146" s="88"/>
      <c r="BM146" s="88"/>
      <c r="BN146" s="88"/>
      <c r="BO146" s="88"/>
      <c r="BP146" s="88"/>
      <c r="BQ146" s="88"/>
      <c r="BR146" s="88"/>
      <c r="BS146" s="88"/>
      <c r="BT146" s="88"/>
      <c r="BU146" s="88"/>
      <c r="BV146" s="88"/>
      <c r="BW146" s="88"/>
      <c r="BX146" s="88"/>
      <c r="BY146" s="88"/>
      <c r="BZ146" s="88"/>
      <c r="CA146" s="88"/>
      <c r="CB146" s="88"/>
      <c r="CC146" s="88"/>
      <c r="CD146" s="88"/>
      <c r="CE146" s="88"/>
      <c r="CF146" s="88"/>
      <c r="CG146" s="88"/>
      <c r="CH146" s="88"/>
      <c r="CI146" s="88"/>
      <c r="CJ146" s="88"/>
      <c r="CK146" s="88"/>
      <c r="CL146" s="88"/>
      <c r="CM146" s="88"/>
      <c r="CN146" s="88"/>
      <c r="CO146" s="88"/>
      <c r="CP146" s="88"/>
      <c r="CQ146" s="88"/>
      <c r="CR146" s="88"/>
      <c r="CS146" s="88"/>
      <c r="CT146" s="88"/>
      <c r="CU146" s="88"/>
      <c r="CV146" s="88"/>
      <c r="CW146" s="88"/>
      <c r="CX146" s="88"/>
      <c r="CY146" s="88"/>
      <c r="CZ146" s="88"/>
      <c r="DA146" s="88"/>
      <c r="DB146" s="88"/>
      <c r="DC146" s="88"/>
      <c r="DD146" s="88"/>
      <c r="DE146" s="88"/>
      <c r="DF146" s="88"/>
      <c r="DG146" s="88"/>
      <c r="DH146" s="88"/>
      <c r="DI146" s="88"/>
      <c r="DJ146" s="88"/>
      <c r="DK146" s="88"/>
      <c r="DL146" s="88"/>
      <c r="DM146" s="88"/>
      <c r="DN146" s="88"/>
      <c r="DO146" s="88"/>
      <c r="DP146" s="88"/>
      <c r="DQ146" s="88"/>
      <c r="DR146" s="88"/>
      <c r="DS146" s="88"/>
      <c r="DT146" s="88"/>
      <c r="DU146" s="88"/>
      <c r="DV146" s="88"/>
      <c r="DW146" s="88"/>
      <c r="DX146" s="88"/>
      <c r="DY146" s="88"/>
      <c r="DZ146" s="88"/>
      <c r="EA146" s="88"/>
      <c r="EB146" s="88"/>
      <c r="EC146" s="88"/>
      <c r="ED146" s="88"/>
      <c r="EE146" s="88"/>
      <c r="EF146" s="88"/>
      <c r="EG146" s="88"/>
      <c r="EH146" s="88"/>
      <c r="EI146" s="88"/>
      <c r="EJ146" s="88"/>
      <c r="EK146" s="88"/>
      <c r="EL146" s="88"/>
      <c r="EM146" s="88"/>
      <c r="EN146" s="88"/>
      <c r="EO146" s="88"/>
      <c r="EP146" s="88"/>
      <c r="EQ146" s="88"/>
      <c r="ER146" s="88"/>
      <c r="ES146" s="88"/>
      <c r="ET146" s="88"/>
      <c r="EU146" s="88"/>
      <c r="EV146" s="88"/>
      <c r="EW146" s="88"/>
      <c r="EX146" s="88"/>
      <c r="EY146" s="88"/>
      <c r="EZ146" s="88"/>
      <c r="FA146" s="88"/>
      <c r="FB146" s="88"/>
      <c r="FC146" s="88"/>
      <c r="FD146" s="88"/>
      <c r="FE146" s="88"/>
      <c r="FF146" s="88"/>
      <c r="FG146" s="88"/>
      <c r="FH146" s="88"/>
      <c r="FI146" s="88"/>
      <c r="FJ146" s="88"/>
      <c r="FK146" s="88"/>
      <c r="FL146" s="88"/>
      <c r="FM146" s="88"/>
      <c r="FN146" s="88"/>
      <c r="FO146" s="88"/>
      <c r="FP146" s="88"/>
      <c r="FQ146" s="88"/>
      <c r="FR146" s="88"/>
      <c r="FS146" s="88"/>
      <c r="FT146" s="88"/>
      <c r="FU146" s="88"/>
      <c r="FV146" s="88"/>
      <c r="FW146" s="88"/>
      <c r="FX146" s="88"/>
      <c r="FY146" s="88"/>
      <c r="FZ146" s="88"/>
      <c r="GA146" s="88"/>
      <c r="GB146" s="88"/>
      <c r="GC146" s="88"/>
      <c r="GD146" s="88"/>
      <c r="GE146" s="88"/>
      <c r="GF146" s="88"/>
      <c r="GG146" s="88"/>
      <c r="GH146" s="88"/>
      <c r="GI146" s="88"/>
      <c r="GJ146" s="88"/>
      <c r="GK146" s="88"/>
      <c r="GL146" s="88"/>
      <c r="GM146" s="88"/>
      <c r="GN146" s="88"/>
      <c r="GO146" s="88"/>
      <c r="GP146" s="88"/>
      <c r="GQ146" s="88"/>
      <c r="GR146" s="88"/>
      <c r="GS146" s="88"/>
      <c r="GT146" s="88"/>
      <c r="GU146" s="88"/>
      <c r="GV146" s="88"/>
      <c r="GW146" s="88"/>
      <c r="GX146" s="88"/>
      <c r="GY146" s="88"/>
      <c r="GZ146" s="88"/>
      <c r="HA146" s="88"/>
      <c r="HB146" s="88"/>
      <c r="HC146" s="88"/>
      <c r="HD146" s="88"/>
      <c r="HE146" s="88"/>
      <c r="HF146" s="88"/>
      <c r="HG146" s="88"/>
      <c r="HH146" s="88"/>
      <c r="HI146" s="88"/>
      <c r="HJ146" s="88"/>
      <c r="HK146" s="88"/>
      <c r="HL146" s="88"/>
      <c r="HM146" s="88"/>
      <c r="HN146" s="88"/>
      <c r="HO146" s="88"/>
    </row>
    <row r="147" spans="1:223" x14ac:dyDescent="0.3">
      <c r="A147" s="11" t="s">
        <v>352</v>
      </c>
      <c r="B147" s="11" t="s">
        <v>1186</v>
      </c>
      <c r="C147" s="11" t="s">
        <v>658</v>
      </c>
      <c r="D147" s="11" t="s">
        <v>351</v>
      </c>
      <c r="E147" s="11" t="s">
        <v>1566</v>
      </c>
      <c r="F147" s="11" t="s">
        <v>751</v>
      </c>
      <c r="G147" s="11" t="s">
        <v>751</v>
      </c>
      <c r="H147" s="11" t="s">
        <v>2790</v>
      </c>
      <c r="I147" s="11" t="s">
        <v>3046</v>
      </c>
      <c r="N147" s="54"/>
      <c r="O147" s="54"/>
      <c r="P147" s="54"/>
      <c r="Q147" s="54"/>
      <c r="R147" s="54"/>
      <c r="S147" s="54"/>
      <c r="T147" s="54"/>
      <c r="U147" s="54"/>
      <c r="V147" s="54"/>
      <c r="W147" s="54"/>
      <c r="X147" s="54"/>
      <c r="Y147" s="54"/>
      <c r="Z147" s="54"/>
      <c r="AA147" s="54"/>
      <c r="AB147" s="54"/>
      <c r="AC147" s="54"/>
      <c r="AD147" s="54"/>
      <c r="AE147" s="54"/>
      <c r="AF147" s="54"/>
      <c r="AG147" s="54"/>
      <c r="AH147" s="54"/>
      <c r="AI147" s="54"/>
      <c r="AJ147" s="54"/>
      <c r="AK147" s="54"/>
      <c r="AL147" s="54"/>
      <c r="AM147" s="54"/>
      <c r="AN147" s="54"/>
      <c r="AO147" s="54"/>
      <c r="AP147" s="54"/>
      <c r="AQ147" s="54"/>
      <c r="AR147" s="54"/>
      <c r="AS147" s="54"/>
      <c r="AT147" s="54"/>
      <c r="AU147" s="54"/>
      <c r="AV147" s="54"/>
      <c r="AW147" s="54"/>
      <c r="AX147" s="54"/>
      <c r="AY147" s="54"/>
      <c r="AZ147" s="54"/>
      <c r="BA147" s="54"/>
      <c r="BB147" s="54"/>
      <c r="BC147" s="54"/>
      <c r="BD147" s="54"/>
      <c r="BE147" s="54"/>
      <c r="BF147" s="54"/>
      <c r="BG147" s="54"/>
      <c r="BH147" s="54"/>
      <c r="BI147" s="54"/>
      <c r="BJ147" s="54"/>
      <c r="BK147" s="54"/>
      <c r="BL147" s="54"/>
      <c r="BM147" s="54"/>
      <c r="BN147" s="54"/>
      <c r="BO147" s="54"/>
      <c r="BP147" s="54"/>
      <c r="BQ147" s="54"/>
      <c r="BR147" s="54"/>
      <c r="BS147" s="54"/>
      <c r="BT147" s="54"/>
      <c r="BU147" s="54"/>
      <c r="BV147" s="54"/>
      <c r="BW147" s="54"/>
      <c r="BX147" s="54"/>
      <c r="BY147" s="54"/>
      <c r="BZ147" s="54"/>
      <c r="CA147" s="54"/>
      <c r="CB147" s="54"/>
      <c r="CC147" s="54"/>
      <c r="CD147" s="54"/>
      <c r="CE147" s="54"/>
      <c r="CF147" s="54"/>
      <c r="CG147" s="54"/>
      <c r="CH147" s="54"/>
      <c r="CI147" s="54"/>
      <c r="CJ147" s="54"/>
      <c r="CK147" s="54"/>
      <c r="CL147" s="54"/>
      <c r="CM147" s="54"/>
      <c r="CN147" s="54"/>
      <c r="CO147" s="54"/>
      <c r="CP147" s="54"/>
      <c r="CQ147" s="54"/>
      <c r="CR147" s="54"/>
      <c r="CS147" s="54"/>
      <c r="CT147" s="54"/>
      <c r="CU147" s="54"/>
      <c r="CV147" s="54"/>
      <c r="CW147" s="54"/>
      <c r="CX147" s="54"/>
      <c r="CY147" s="54"/>
      <c r="CZ147" s="54"/>
      <c r="DA147" s="54"/>
      <c r="DB147" s="54"/>
      <c r="DC147" s="54"/>
      <c r="DD147" s="54"/>
      <c r="DE147" s="54"/>
      <c r="DF147" s="54"/>
      <c r="DG147" s="54"/>
      <c r="DH147" s="54"/>
      <c r="DI147" s="54"/>
      <c r="DJ147" s="54"/>
      <c r="DK147" s="54"/>
      <c r="DL147" s="54"/>
      <c r="DM147" s="54"/>
      <c r="DN147" s="54"/>
      <c r="DO147" s="54"/>
      <c r="DP147" s="54"/>
      <c r="DQ147" s="54"/>
      <c r="DR147" s="54"/>
      <c r="DS147" s="54"/>
      <c r="DT147" s="54"/>
      <c r="DU147" s="54"/>
      <c r="DV147" s="54"/>
      <c r="DW147" s="54"/>
      <c r="DX147" s="54"/>
      <c r="DY147" s="54"/>
      <c r="DZ147" s="54"/>
      <c r="EA147" s="54"/>
      <c r="EB147" s="54"/>
      <c r="EC147" s="54"/>
      <c r="ED147" s="54"/>
      <c r="EE147" s="54"/>
      <c r="EF147" s="54"/>
      <c r="EG147" s="54"/>
      <c r="EH147" s="54"/>
      <c r="EI147" s="54"/>
      <c r="EJ147" s="54"/>
      <c r="EK147" s="54"/>
      <c r="EL147" s="54"/>
      <c r="EM147" s="54"/>
      <c r="EN147" s="54"/>
      <c r="EO147" s="54"/>
      <c r="EP147" s="54"/>
      <c r="EQ147" s="54"/>
      <c r="ER147" s="54"/>
      <c r="ES147" s="54"/>
      <c r="ET147" s="54"/>
      <c r="EU147" s="54"/>
      <c r="EV147" s="54"/>
      <c r="EW147" s="54"/>
      <c r="EX147" s="54"/>
      <c r="EY147" s="54"/>
      <c r="EZ147" s="54"/>
      <c r="FA147" s="54"/>
      <c r="FB147" s="54"/>
      <c r="FC147" s="54"/>
      <c r="FD147" s="54"/>
      <c r="FE147" s="54"/>
      <c r="FF147" s="54"/>
      <c r="FG147" s="54"/>
      <c r="FH147" s="54"/>
      <c r="FI147" s="54"/>
      <c r="FJ147" s="54"/>
      <c r="FK147" s="54"/>
      <c r="FL147" s="54"/>
      <c r="FM147" s="54"/>
      <c r="FN147" s="54"/>
      <c r="FO147" s="54"/>
      <c r="FP147" s="54"/>
      <c r="FQ147" s="54"/>
      <c r="FR147" s="54"/>
      <c r="FS147" s="54"/>
      <c r="FT147" s="54"/>
      <c r="FU147" s="54"/>
      <c r="FV147" s="54"/>
      <c r="FW147" s="54"/>
      <c r="FX147" s="54"/>
      <c r="FY147" s="54"/>
      <c r="FZ147" s="54"/>
      <c r="GA147" s="54"/>
      <c r="GB147" s="54"/>
      <c r="GC147" s="54"/>
      <c r="GD147" s="54"/>
      <c r="GE147" s="54"/>
      <c r="GF147" s="54"/>
      <c r="GG147" s="54"/>
      <c r="GH147" s="54"/>
      <c r="GI147" s="54"/>
      <c r="GJ147" s="54"/>
      <c r="GK147" s="54"/>
      <c r="GL147" s="54"/>
      <c r="GM147" s="54"/>
      <c r="GN147" s="54"/>
      <c r="GO147" s="54"/>
      <c r="GP147" s="54"/>
      <c r="GQ147" s="54"/>
      <c r="GR147" s="54"/>
      <c r="GS147" s="54"/>
      <c r="GT147" s="54"/>
      <c r="GU147" s="54"/>
      <c r="GV147" s="54"/>
      <c r="GW147" s="54"/>
      <c r="GX147" s="54"/>
      <c r="GY147" s="54"/>
      <c r="GZ147" s="54"/>
      <c r="HA147" s="54"/>
      <c r="HB147" s="54"/>
      <c r="HC147" s="54"/>
      <c r="HD147" s="54"/>
      <c r="HE147" s="54"/>
      <c r="HF147" s="54"/>
      <c r="HG147" s="54"/>
      <c r="HH147" s="54"/>
      <c r="HI147" s="54"/>
      <c r="HJ147" s="54"/>
      <c r="HK147" s="54"/>
      <c r="HL147" s="54"/>
      <c r="HM147" s="54"/>
      <c r="HN147" s="54"/>
      <c r="HO147" s="54"/>
    </row>
    <row r="148" spans="1:223" x14ac:dyDescent="0.3">
      <c r="A148" s="11" t="s">
        <v>352</v>
      </c>
      <c r="B148" s="11" t="s">
        <v>1187</v>
      </c>
      <c r="C148" s="11" t="s">
        <v>1189</v>
      </c>
      <c r="D148" s="11" t="s">
        <v>351</v>
      </c>
      <c r="E148" s="11" t="s">
        <v>1566</v>
      </c>
      <c r="F148" s="11" t="s">
        <v>1357</v>
      </c>
      <c r="G148" s="11" t="s">
        <v>1462</v>
      </c>
      <c r="H148" s="11" t="s">
        <v>2791</v>
      </c>
      <c r="I148" s="11" t="s">
        <v>3046</v>
      </c>
      <c r="N148" s="54" t="s">
        <v>590</v>
      </c>
      <c r="O148" s="54" t="s">
        <v>590</v>
      </c>
      <c r="P148" s="54" t="s">
        <v>590</v>
      </c>
      <c r="Q148" s="54" t="s">
        <v>590</v>
      </c>
      <c r="R148" s="54" t="s">
        <v>590</v>
      </c>
      <c r="S148" s="54" t="s">
        <v>590</v>
      </c>
      <c r="T148" s="54" t="s">
        <v>590</v>
      </c>
      <c r="U148" s="54" t="s">
        <v>590</v>
      </c>
      <c r="V148" s="54" t="s">
        <v>590</v>
      </c>
      <c r="W148" s="54" t="s">
        <v>590</v>
      </c>
      <c r="X148" s="54" t="s">
        <v>590</v>
      </c>
      <c r="Y148" s="54" t="s">
        <v>590</v>
      </c>
      <c r="Z148" s="54" t="s">
        <v>590</v>
      </c>
      <c r="AA148" s="54" t="s">
        <v>590</v>
      </c>
      <c r="AB148" s="54" t="s">
        <v>590</v>
      </c>
      <c r="AC148" s="54" t="s">
        <v>590</v>
      </c>
      <c r="AD148" s="54" t="s">
        <v>590</v>
      </c>
      <c r="AE148" s="54" t="s">
        <v>590</v>
      </c>
      <c r="AF148" s="54" t="s">
        <v>590</v>
      </c>
      <c r="AG148" s="54" t="s">
        <v>590</v>
      </c>
      <c r="AH148" s="54" t="s">
        <v>590</v>
      </c>
      <c r="AI148" s="54" t="s">
        <v>590</v>
      </c>
      <c r="AJ148" s="54" t="s">
        <v>590</v>
      </c>
      <c r="AK148" s="54" t="s">
        <v>590</v>
      </c>
      <c r="AL148" s="54" t="s">
        <v>590</v>
      </c>
      <c r="AM148" s="54" t="s">
        <v>590</v>
      </c>
      <c r="AN148" s="54" t="s">
        <v>590</v>
      </c>
      <c r="AO148" s="54" t="s">
        <v>590</v>
      </c>
      <c r="AP148" s="54" t="s">
        <v>590</v>
      </c>
      <c r="AQ148" s="54" t="s">
        <v>590</v>
      </c>
      <c r="AR148" s="54" t="s">
        <v>590</v>
      </c>
      <c r="AS148" s="54" t="s">
        <v>590</v>
      </c>
      <c r="AT148" s="54" t="s">
        <v>590</v>
      </c>
      <c r="AU148" s="54" t="s">
        <v>590</v>
      </c>
      <c r="AV148" s="54" t="s">
        <v>590</v>
      </c>
      <c r="AW148" s="54" t="s">
        <v>590</v>
      </c>
      <c r="AX148" s="54" t="s">
        <v>590</v>
      </c>
      <c r="AY148" s="54" t="s">
        <v>590</v>
      </c>
      <c r="AZ148" s="54" t="s">
        <v>590</v>
      </c>
      <c r="BA148" s="54" t="s">
        <v>590</v>
      </c>
      <c r="BB148" s="54" t="s">
        <v>590</v>
      </c>
      <c r="BC148" s="54" t="s">
        <v>590</v>
      </c>
      <c r="BD148" s="54" t="s">
        <v>590</v>
      </c>
      <c r="BE148" s="54" t="s">
        <v>590</v>
      </c>
      <c r="BF148" s="54" t="s">
        <v>590</v>
      </c>
      <c r="BG148" s="54" t="s">
        <v>590</v>
      </c>
      <c r="BH148" s="54" t="s">
        <v>590</v>
      </c>
      <c r="BI148" s="54" t="s">
        <v>590</v>
      </c>
      <c r="BJ148" s="54" t="s">
        <v>590</v>
      </c>
      <c r="BK148" s="54" t="s">
        <v>590</v>
      </c>
      <c r="BL148" s="54" t="s">
        <v>590</v>
      </c>
      <c r="BM148" s="54" t="s">
        <v>590</v>
      </c>
      <c r="BN148" s="54" t="s">
        <v>590</v>
      </c>
      <c r="BO148" s="54" t="s">
        <v>590</v>
      </c>
      <c r="BP148" s="54" t="s">
        <v>590</v>
      </c>
      <c r="BQ148" s="54" t="s">
        <v>590</v>
      </c>
      <c r="BR148" s="54" t="s">
        <v>590</v>
      </c>
      <c r="BS148" s="54" t="s">
        <v>590</v>
      </c>
      <c r="BT148" s="54" t="s">
        <v>590</v>
      </c>
      <c r="BU148" s="54" t="s">
        <v>590</v>
      </c>
      <c r="BV148" s="54" t="s">
        <v>590</v>
      </c>
      <c r="BW148" s="54" t="s">
        <v>590</v>
      </c>
      <c r="BX148" s="54" t="s">
        <v>590</v>
      </c>
      <c r="BY148" s="54" t="s">
        <v>590</v>
      </c>
      <c r="BZ148" s="54" t="s">
        <v>590</v>
      </c>
      <c r="CA148" s="54" t="s">
        <v>590</v>
      </c>
      <c r="CB148" s="54" t="s">
        <v>590</v>
      </c>
      <c r="CC148" s="54" t="s">
        <v>590</v>
      </c>
      <c r="CD148" s="54" t="s">
        <v>590</v>
      </c>
      <c r="CE148" s="54" t="s">
        <v>590</v>
      </c>
      <c r="CF148" s="54" t="s">
        <v>590</v>
      </c>
      <c r="CG148" s="54" t="s">
        <v>590</v>
      </c>
      <c r="CH148" s="54" t="s">
        <v>590</v>
      </c>
      <c r="CI148" s="54" t="s">
        <v>590</v>
      </c>
      <c r="CJ148" s="54" t="s">
        <v>590</v>
      </c>
      <c r="CK148" s="54" t="s">
        <v>590</v>
      </c>
      <c r="CL148" s="54" t="s">
        <v>590</v>
      </c>
      <c r="CM148" s="54" t="s">
        <v>590</v>
      </c>
      <c r="CN148" s="54" t="s">
        <v>590</v>
      </c>
      <c r="CO148" s="54" t="s">
        <v>590</v>
      </c>
      <c r="CP148" s="54" t="s">
        <v>590</v>
      </c>
      <c r="CQ148" s="54" t="s">
        <v>590</v>
      </c>
      <c r="CR148" s="54" t="s">
        <v>590</v>
      </c>
      <c r="CS148" s="54" t="s">
        <v>590</v>
      </c>
      <c r="CT148" s="54" t="s">
        <v>590</v>
      </c>
      <c r="CU148" s="54" t="s">
        <v>590</v>
      </c>
      <c r="CV148" s="54" t="s">
        <v>590</v>
      </c>
      <c r="CW148" s="54" t="s">
        <v>590</v>
      </c>
      <c r="CX148" s="54" t="s">
        <v>590</v>
      </c>
      <c r="CY148" s="54" t="s">
        <v>590</v>
      </c>
      <c r="CZ148" s="54" t="s">
        <v>590</v>
      </c>
      <c r="DA148" s="54" t="s">
        <v>590</v>
      </c>
      <c r="DB148" s="54" t="s">
        <v>590</v>
      </c>
      <c r="DC148" s="54" t="s">
        <v>590</v>
      </c>
      <c r="DD148" s="54" t="s">
        <v>590</v>
      </c>
      <c r="DE148" s="54" t="s">
        <v>590</v>
      </c>
      <c r="DF148" s="54" t="s">
        <v>590</v>
      </c>
      <c r="DG148" s="54" t="s">
        <v>590</v>
      </c>
      <c r="DH148" s="54" t="s">
        <v>590</v>
      </c>
      <c r="DI148" s="54" t="s">
        <v>590</v>
      </c>
      <c r="DJ148" s="54" t="s">
        <v>590</v>
      </c>
      <c r="DK148" s="54" t="s">
        <v>590</v>
      </c>
      <c r="DL148" s="54" t="s">
        <v>590</v>
      </c>
      <c r="DM148" s="54" t="s">
        <v>590</v>
      </c>
      <c r="DN148" s="54" t="s">
        <v>590</v>
      </c>
      <c r="DO148" s="54" t="s">
        <v>590</v>
      </c>
      <c r="DP148" s="54" t="s">
        <v>590</v>
      </c>
      <c r="DQ148" s="54" t="s">
        <v>590</v>
      </c>
      <c r="DR148" s="54" t="s">
        <v>590</v>
      </c>
      <c r="DS148" s="54" t="s">
        <v>590</v>
      </c>
      <c r="DT148" s="54" t="s">
        <v>590</v>
      </c>
      <c r="DU148" s="54" t="s">
        <v>590</v>
      </c>
      <c r="DV148" s="54" t="s">
        <v>590</v>
      </c>
      <c r="DW148" s="54" t="s">
        <v>590</v>
      </c>
      <c r="DX148" s="54" t="s">
        <v>590</v>
      </c>
      <c r="DY148" s="54" t="s">
        <v>590</v>
      </c>
      <c r="DZ148" s="54" t="s">
        <v>590</v>
      </c>
      <c r="EA148" s="54" t="s">
        <v>590</v>
      </c>
      <c r="EB148" s="54" t="s">
        <v>590</v>
      </c>
      <c r="EC148" s="54" t="s">
        <v>590</v>
      </c>
      <c r="ED148" s="54" t="s">
        <v>590</v>
      </c>
      <c r="EE148" s="54" t="s">
        <v>590</v>
      </c>
      <c r="EF148" s="54" t="s">
        <v>590</v>
      </c>
      <c r="EG148" s="54" t="s">
        <v>590</v>
      </c>
      <c r="EH148" s="54" t="s">
        <v>590</v>
      </c>
      <c r="EI148" s="54" t="s">
        <v>590</v>
      </c>
      <c r="EJ148" s="54" t="s">
        <v>590</v>
      </c>
      <c r="EK148" s="54" t="s">
        <v>590</v>
      </c>
      <c r="EL148" s="54" t="s">
        <v>590</v>
      </c>
      <c r="EM148" s="54" t="s">
        <v>590</v>
      </c>
      <c r="EN148" s="54" t="s">
        <v>590</v>
      </c>
      <c r="EO148" s="54" t="s">
        <v>590</v>
      </c>
      <c r="EP148" s="54" t="s">
        <v>590</v>
      </c>
      <c r="EQ148" s="54" t="s">
        <v>590</v>
      </c>
      <c r="ER148" s="54" t="s">
        <v>590</v>
      </c>
      <c r="ES148" s="54" t="s">
        <v>590</v>
      </c>
      <c r="ET148" s="54" t="s">
        <v>590</v>
      </c>
      <c r="EU148" s="54" t="s">
        <v>590</v>
      </c>
      <c r="EV148" s="54" t="s">
        <v>590</v>
      </c>
      <c r="EW148" s="54" t="s">
        <v>590</v>
      </c>
      <c r="EX148" s="54" t="s">
        <v>590</v>
      </c>
      <c r="EY148" s="54" t="s">
        <v>590</v>
      </c>
      <c r="EZ148" s="54" t="s">
        <v>590</v>
      </c>
      <c r="FA148" s="54" t="s">
        <v>590</v>
      </c>
      <c r="FB148" s="54" t="s">
        <v>590</v>
      </c>
      <c r="FC148" s="54" t="s">
        <v>590</v>
      </c>
      <c r="FD148" s="54" t="s">
        <v>590</v>
      </c>
      <c r="FE148" s="54" t="s">
        <v>590</v>
      </c>
      <c r="FF148" s="54" t="s">
        <v>590</v>
      </c>
      <c r="FG148" s="54" t="s">
        <v>590</v>
      </c>
      <c r="FH148" s="54" t="s">
        <v>590</v>
      </c>
      <c r="FI148" s="54" t="s">
        <v>590</v>
      </c>
      <c r="FJ148" s="54" t="s">
        <v>590</v>
      </c>
      <c r="FK148" s="54" t="s">
        <v>590</v>
      </c>
      <c r="FL148" s="54" t="s">
        <v>590</v>
      </c>
      <c r="FM148" s="54" t="s">
        <v>590</v>
      </c>
      <c r="FN148" s="54" t="s">
        <v>590</v>
      </c>
      <c r="FO148" s="54" t="s">
        <v>590</v>
      </c>
      <c r="FP148" s="54" t="s">
        <v>590</v>
      </c>
      <c r="FQ148" s="54" t="s">
        <v>590</v>
      </c>
      <c r="FR148" s="54" t="s">
        <v>590</v>
      </c>
      <c r="FS148" s="54" t="s">
        <v>590</v>
      </c>
      <c r="FT148" s="54" t="s">
        <v>590</v>
      </c>
      <c r="FU148" s="54" t="s">
        <v>590</v>
      </c>
      <c r="FV148" s="54" t="s">
        <v>590</v>
      </c>
      <c r="FW148" s="54" t="s">
        <v>590</v>
      </c>
      <c r="FX148" s="54" t="s">
        <v>590</v>
      </c>
      <c r="FY148" s="54" t="s">
        <v>590</v>
      </c>
      <c r="FZ148" s="54" t="s">
        <v>590</v>
      </c>
      <c r="GA148" s="54" t="s">
        <v>590</v>
      </c>
      <c r="GB148" s="54" t="s">
        <v>590</v>
      </c>
      <c r="GC148" s="54" t="s">
        <v>590</v>
      </c>
      <c r="GD148" s="54" t="s">
        <v>590</v>
      </c>
      <c r="GE148" s="54" t="s">
        <v>590</v>
      </c>
      <c r="GF148" s="54" t="s">
        <v>590</v>
      </c>
      <c r="GG148" s="54" t="s">
        <v>590</v>
      </c>
      <c r="GH148" s="54" t="s">
        <v>590</v>
      </c>
      <c r="GI148" s="54" t="s">
        <v>590</v>
      </c>
      <c r="GJ148" s="54" t="s">
        <v>590</v>
      </c>
      <c r="GK148" s="54" t="s">
        <v>590</v>
      </c>
      <c r="GL148" s="54" t="s">
        <v>590</v>
      </c>
      <c r="GM148" s="54" t="s">
        <v>590</v>
      </c>
      <c r="GN148" s="54" t="s">
        <v>590</v>
      </c>
      <c r="GO148" s="54" t="s">
        <v>590</v>
      </c>
      <c r="GP148" s="54" t="s">
        <v>590</v>
      </c>
      <c r="GQ148" s="54" t="s">
        <v>590</v>
      </c>
      <c r="GR148" s="54" t="s">
        <v>590</v>
      </c>
      <c r="GS148" s="54" t="s">
        <v>590</v>
      </c>
      <c r="GT148" s="54" t="s">
        <v>590</v>
      </c>
      <c r="GU148" s="54" t="s">
        <v>590</v>
      </c>
      <c r="GV148" s="54" t="s">
        <v>590</v>
      </c>
      <c r="GW148" s="54" t="s">
        <v>590</v>
      </c>
      <c r="GX148" s="54" t="s">
        <v>590</v>
      </c>
      <c r="GY148" s="54" t="s">
        <v>590</v>
      </c>
      <c r="GZ148" s="54" t="s">
        <v>590</v>
      </c>
      <c r="HA148" s="54" t="s">
        <v>590</v>
      </c>
      <c r="HB148" s="54" t="s">
        <v>590</v>
      </c>
      <c r="HC148" s="54" t="s">
        <v>590</v>
      </c>
      <c r="HD148" s="54" t="s">
        <v>590</v>
      </c>
      <c r="HE148" s="54" t="s">
        <v>590</v>
      </c>
      <c r="HF148" s="54" t="s">
        <v>590</v>
      </c>
      <c r="HG148" s="54" t="s">
        <v>590</v>
      </c>
      <c r="HH148" s="54" t="s">
        <v>590</v>
      </c>
      <c r="HI148" s="54" t="s">
        <v>590</v>
      </c>
      <c r="HJ148" s="54" t="s">
        <v>590</v>
      </c>
      <c r="HK148" s="54" t="s">
        <v>590</v>
      </c>
      <c r="HL148" s="54" t="s">
        <v>590</v>
      </c>
      <c r="HM148" s="54" t="s">
        <v>590</v>
      </c>
      <c r="HN148" s="54" t="s">
        <v>590</v>
      </c>
      <c r="HO148" s="54" t="s">
        <v>590</v>
      </c>
    </row>
    <row r="149" spans="1:223" x14ac:dyDescent="0.3">
      <c r="A149" s="11" t="s">
        <v>354</v>
      </c>
      <c r="B149" s="11" t="s">
        <v>844</v>
      </c>
      <c r="C149" s="11" t="s">
        <v>742</v>
      </c>
      <c r="D149" s="11" t="s">
        <v>353</v>
      </c>
      <c r="E149" s="11" t="s">
        <v>1563</v>
      </c>
      <c r="F149" s="11" t="s">
        <v>711</v>
      </c>
      <c r="G149" s="11" t="s">
        <v>711</v>
      </c>
      <c r="H149" s="11" t="s">
        <v>2790</v>
      </c>
      <c r="I149" s="11" t="s">
        <v>3046</v>
      </c>
      <c r="N149" s="54"/>
      <c r="O149" s="54"/>
      <c r="P149" s="54"/>
      <c r="Q149" s="54"/>
      <c r="R149" s="54"/>
      <c r="S149" s="54"/>
      <c r="T149" s="54"/>
      <c r="U149" s="54"/>
      <c r="V149" s="54"/>
      <c r="W149" s="54"/>
      <c r="X149" s="54"/>
      <c r="Y149" s="54"/>
      <c r="Z149" s="54"/>
      <c r="AA149" s="54"/>
      <c r="AB149" s="54"/>
      <c r="AC149" s="54"/>
      <c r="AD149" s="54"/>
      <c r="AE149" s="54"/>
      <c r="AF149" s="54"/>
      <c r="AG149" s="54"/>
      <c r="AH149" s="54"/>
      <c r="AI149" s="54"/>
      <c r="AJ149" s="54"/>
      <c r="AK149" s="54"/>
      <c r="AL149" s="54"/>
      <c r="AM149" s="54"/>
      <c r="AN149" s="54"/>
      <c r="AO149" s="54"/>
      <c r="AP149" s="54"/>
      <c r="AQ149" s="54"/>
      <c r="AR149" s="54"/>
      <c r="AS149" s="54"/>
      <c r="AT149" s="54"/>
      <c r="AU149" s="54"/>
      <c r="AV149" s="54"/>
      <c r="AW149" s="54"/>
      <c r="AX149" s="54"/>
      <c r="AY149" s="54"/>
      <c r="AZ149" s="54"/>
      <c r="BA149" s="54"/>
      <c r="BB149" s="54"/>
      <c r="BC149" s="54"/>
      <c r="BD149" s="54"/>
      <c r="BE149" s="54"/>
      <c r="BF149" s="54"/>
      <c r="BG149" s="54"/>
      <c r="BH149" s="54"/>
      <c r="BI149" s="54"/>
      <c r="BJ149" s="54"/>
      <c r="BK149" s="54"/>
      <c r="BL149" s="54"/>
      <c r="BM149" s="54"/>
      <c r="BN149" s="54"/>
      <c r="BO149" s="54"/>
      <c r="BP149" s="54"/>
      <c r="BQ149" s="54"/>
      <c r="BR149" s="54"/>
      <c r="BS149" s="54"/>
      <c r="BT149" s="54"/>
      <c r="BU149" s="54"/>
      <c r="BV149" s="54"/>
      <c r="BW149" s="54"/>
      <c r="BX149" s="54"/>
      <c r="BY149" s="54"/>
      <c r="BZ149" s="54"/>
      <c r="CA149" s="54"/>
      <c r="CB149" s="54"/>
      <c r="CC149" s="54"/>
      <c r="CD149" s="54"/>
      <c r="CE149" s="54"/>
      <c r="CF149" s="54"/>
      <c r="CG149" s="54"/>
      <c r="CH149" s="54"/>
      <c r="CI149" s="54"/>
      <c r="CJ149" s="54"/>
      <c r="CK149" s="54"/>
      <c r="CL149" s="54"/>
      <c r="CM149" s="54"/>
      <c r="CN149" s="54"/>
      <c r="CO149" s="54"/>
      <c r="CP149" s="54"/>
      <c r="CQ149" s="54"/>
      <c r="CR149" s="54"/>
      <c r="CS149" s="54"/>
      <c r="CT149" s="54"/>
      <c r="CU149" s="54"/>
      <c r="CV149" s="54"/>
      <c r="CW149" s="54"/>
      <c r="CX149" s="54"/>
      <c r="CY149" s="54"/>
      <c r="CZ149" s="54"/>
      <c r="DA149" s="54"/>
      <c r="DB149" s="54"/>
      <c r="DC149" s="54"/>
      <c r="DD149" s="54"/>
      <c r="DE149" s="54"/>
      <c r="DF149" s="54"/>
      <c r="DG149" s="54"/>
      <c r="DH149" s="54"/>
      <c r="DI149" s="54"/>
      <c r="DJ149" s="54"/>
      <c r="DK149" s="54"/>
      <c r="DL149" s="54"/>
      <c r="DM149" s="54"/>
      <c r="DN149" s="54"/>
      <c r="DO149" s="54"/>
      <c r="DP149" s="54"/>
      <c r="DQ149" s="54"/>
      <c r="DR149" s="54"/>
      <c r="DS149" s="54"/>
      <c r="DT149" s="54"/>
      <c r="DU149" s="54"/>
      <c r="DV149" s="54"/>
      <c r="DW149" s="54"/>
      <c r="DX149" s="54"/>
      <c r="DY149" s="54"/>
      <c r="DZ149" s="54"/>
      <c r="EA149" s="54"/>
      <c r="EB149" s="54"/>
      <c r="EC149" s="54"/>
      <c r="ED149" s="54"/>
      <c r="EE149" s="54"/>
      <c r="EF149" s="54"/>
      <c r="EG149" s="54"/>
      <c r="EH149" s="54"/>
      <c r="EI149" s="54"/>
      <c r="EJ149" s="54"/>
      <c r="EK149" s="54"/>
      <c r="EL149" s="54"/>
      <c r="EM149" s="54"/>
      <c r="EN149" s="54"/>
      <c r="EO149" s="54"/>
      <c r="EP149" s="54"/>
      <c r="EQ149" s="54"/>
      <c r="ER149" s="54"/>
      <c r="ES149" s="54"/>
      <c r="ET149" s="54"/>
      <c r="EU149" s="54"/>
      <c r="EV149" s="54"/>
      <c r="EW149" s="54"/>
      <c r="EX149" s="54"/>
      <c r="EY149" s="54"/>
      <c r="EZ149" s="54"/>
      <c r="FA149" s="54"/>
      <c r="FB149" s="54"/>
      <c r="FC149" s="54"/>
      <c r="FD149" s="54"/>
      <c r="FE149" s="54"/>
      <c r="FF149" s="54"/>
      <c r="FG149" s="54"/>
      <c r="FH149" s="54"/>
      <c r="FI149" s="54"/>
      <c r="FJ149" s="54"/>
      <c r="FK149" s="54"/>
      <c r="FL149" s="54"/>
      <c r="FM149" s="54"/>
      <c r="FN149" s="54"/>
      <c r="FO149" s="54"/>
      <c r="FP149" s="54"/>
      <c r="FQ149" s="54"/>
      <c r="FR149" s="54"/>
      <c r="FS149" s="54"/>
      <c r="FT149" s="54"/>
      <c r="FU149" s="54"/>
      <c r="FV149" s="54"/>
      <c r="FW149" s="54"/>
      <c r="FX149" s="54"/>
      <c r="FY149" s="54"/>
      <c r="FZ149" s="54"/>
      <c r="GA149" s="54"/>
      <c r="GB149" s="54"/>
      <c r="GC149" s="54"/>
      <c r="GD149" s="54"/>
      <c r="GE149" s="54"/>
      <c r="GF149" s="54"/>
      <c r="GG149" s="54"/>
      <c r="GH149" s="54"/>
      <c r="GI149" s="54"/>
      <c r="GJ149" s="54"/>
      <c r="GK149" s="54"/>
      <c r="GL149" s="54"/>
      <c r="GM149" s="54"/>
      <c r="GN149" s="54"/>
      <c r="GO149" s="54"/>
      <c r="GP149" s="54"/>
      <c r="GQ149" s="54"/>
      <c r="GR149" s="54"/>
      <c r="GS149" s="54"/>
      <c r="GT149" s="54"/>
      <c r="GU149" s="54"/>
      <c r="GV149" s="54"/>
      <c r="GW149" s="54"/>
      <c r="GX149" s="54"/>
      <c r="GY149" s="54"/>
      <c r="GZ149" s="54"/>
      <c r="HA149" s="54"/>
      <c r="HB149" s="54"/>
      <c r="HC149" s="54"/>
      <c r="HD149" s="54"/>
      <c r="HE149" s="54"/>
      <c r="HF149" s="54"/>
      <c r="HG149" s="54"/>
      <c r="HH149" s="54"/>
      <c r="HI149" s="54"/>
      <c r="HJ149" s="54"/>
      <c r="HK149" s="54"/>
      <c r="HL149" s="54"/>
      <c r="HM149" s="54"/>
      <c r="HN149" s="54"/>
      <c r="HO149" s="54"/>
    </row>
    <row r="150" spans="1:223" x14ac:dyDescent="0.3">
      <c r="A150" s="11" t="s">
        <v>356</v>
      </c>
      <c r="B150" s="11" t="s">
        <v>1188</v>
      </c>
      <c r="C150" s="11" t="s">
        <v>2710</v>
      </c>
      <c r="D150" s="11" t="s">
        <v>355</v>
      </c>
      <c r="E150" s="11" t="s">
        <v>1563</v>
      </c>
      <c r="F150" s="11" t="s">
        <v>751</v>
      </c>
      <c r="G150" s="11" t="s">
        <v>751</v>
      </c>
      <c r="H150" s="11" t="s">
        <v>2790</v>
      </c>
      <c r="I150" s="11" t="s">
        <v>3046</v>
      </c>
      <c r="N150" s="54"/>
      <c r="O150" s="54"/>
      <c r="P150" s="54"/>
      <c r="Q150" s="54"/>
      <c r="R150" s="54"/>
      <c r="S150" s="54"/>
      <c r="T150" s="54"/>
      <c r="U150" s="54"/>
      <c r="V150" s="54"/>
      <c r="W150" s="54"/>
      <c r="X150" s="54"/>
      <c r="Y150" s="54"/>
      <c r="Z150" s="54"/>
      <c r="AA150" s="54"/>
      <c r="AB150" s="54"/>
      <c r="AC150" s="54"/>
      <c r="AD150" s="54"/>
      <c r="AE150" s="54"/>
      <c r="AF150" s="54"/>
      <c r="AG150" s="54"/>
      <c r="AH150" s="54"/>
      <c r="AI150" s="54"/>
      <c r="AJ150" s="54"/>
      <c r="AK150" s="54"/>
      <c r="AL150" s="54"/>
      <c r="AM150" s="54"/>
      <c r="AN150" s="54"/>
      <c r="AO150" s="54"/>
      <c r="AP150" s="54"/>
      <c r="AQ150" s="54"/>
      <c r="AR150" s="54"/>
      <c r="AS150" s="54"/>
      <c r="AT150" s="54"/>
      <c r="AU150" s="54"/>
      <c r="AV150" s="54"/>
      <c r="AW150" s="54"/>
      <c r="AX150" s="54"/>
      <c r="AY150" s="54"/>
      <c r="AZ150" s="54"/>
      <c r="BA150" s="54"/>
      <c r="BB150" s="54"/>
      <c r="BC150" s="54"/>
      <c r="BD150" s="54"/>
      <c r="BE150" s="54"/>
      <c r="BF150" s="54"/>
      <c r="BG150" s="54"/>
      <c r="BH150" s="54"/>
      <c r="BI150" s="54"/>
      <c r="BJ150" s="54"/>
      <c r="BK150" s="54"/>
      <c r="BL150" s="54"/>
      <c r="BM150" s="54"/>
      <c r="BN150" s="54"/>
      <c r="BO150" s="54"/>
      <c r="BP150" s="54"/>
      <c r="BQ150" s="54"/>
      <c r="BR150" s="54"/>
      <c r="BS150" s="54"/>
      <c r="BT150" s="54"/>
      <c r="BU150" s="54"/>
      <c r="BV150" s="54"/>
      <c r="BW150" s="54"/>
      <c r="BX150" s="54"/>
      <c r="BY150" s="54"/>
      <c r="BZ150" s="54"/>
      <c r="CA150" s="54"/>
      <c r="CB150" s="54"/>
      <c r="CC150" s="54"/>
      <c r="CD150" s="54"/>
      <c r="CE150" s="54"/>
      <c r="CF150" s="54"/>
      <c r="CG150" s="54"/>
      <c r="CH150" s="54"/>
      <c r="CI150" s="54"/>
      <c r="CJ150" s="54"/>
      <c r="CK150" s="54"/>
      <c r="CL150" s="54"/>
      <c r="CM150" s="54"/>
      <c r="CN150" s="54"/>
      <c r="CO150" s="54"/>
      <c r="CP150" s="54"/>
      <c r="CQ150" s="54"/>
      <c r="CR150" s="54"/>
      <c r="CS150" s="54"/>
      <c r="CT150" s="54"/>
      <c r="CU150" s="54"/>
      <c r="CV150" s="54"/>
      <c r="CW150" s="54"/>
      <c r="CX150" s="54"/>
      <c r="CY150" s="54"/>
      <c r="CZ150" s="54"/>
      <c r="DA150" s="54"/>
      <c r="DB150" s="54"/>
      <c r="DC150" s="54"/>
      <c r="DD150" s="54"/>
      <c r="DE150" s="54"/>
      <c r="DF150" s="54"/>
      <c r="DG150" s="54"/>
      <c r="DH150" s="54"/>
      <c r="DI150" s="54"/>
      <c r="DJ150" s="54"/>
      <c r="DK150" s="54"/>
      <c r="DL150" s="54"/>
      <c r="DM150" s="54"/>
      <c r="DN150" s="54"/>
      <c r="DO150" s="54"/>
      <c r="DP150" s="54"/>
      <c r="DQ150" s="54"/>
      <c r="DR150" s="54"/>
      <c r="DS150" s="54"/>
      <c r="DT150" s="54"/>
      <c r="DU150" s="54"/>
      <c r="DV150" s="54"/>
      <c r="DW150" s="54"/>
      <c r="DX150" s="54"/>
      <c r="DY150" s="54"/>
      <c r="DZ150" s="54"/>
      <c r="EA150" s="54"/>
      <c r="EB150" s="54"/>
      <c r="EC150" s="54"/>
      <c r="ED150" s="54"/>
      <c r="EE150" s="54"/>
      <c r="EF150" s="54"/>
      <c r="EG150" s="54"/>
      <c r="EH150" s="54"/>
      <c r="EI150" s="54"/>
      <c r="EJ150" s="54"/>
      <c r="EK150" s="54"/>
      <c r="EL150" s="54"/>
      <c r="EM150" s="54"/>
      <c r="EN150" s="54"/>
      <c r="EO150" s="54"/>
      <c r="EP150" s="54"/>
      <c r="EQ150" s="54"/>
      <c r="ER150" s="54"/>
      <c r="ES150" s="54"/>
      <c r="ET150" s="54"/>
      <c r="EU150" s="54"/>
      <c r="EV150" s="54"/>
      <c r="EW150" s="54"/>
      <c r="EX150" s="54"/>
      <c r="EY150" s="54"/>
      <c r="EZ150" s="54"/>
      <c r="FA150" s="54"/>
      <c r="FB150" s="54"/>
      <c r="FC150" s="54"/>
      <c r="FD150" s="54"/>
      <c r="FE150" s="54"/>
      <c r="FF150" s="54"/>
      <c r="FG150" s="54"/>
      <c r="FH150" s="54"/>
      <c r="FI150" s="54"/>
      <c r="FJ150" s="54"/>
      <c r="FK150" s="54"/>
      <c r="FL150" s="54"/>
      <c r="FM150" s="54"/>
      <c r="FN150" s="54"/>
      <c r="FO150" s="54"/>
      <c r="FP150" s="54"/>
      <c r="FQ150" s="54"/>
      <c r="FR150" s="54"/>
      <c r="FS150" s="54"/>
      <c r="FT150" s="54"/>
      <c r="FU150" s="54"/>
      <c r="FV150" s="54"/>
      <c r="FW150" s="54"/>
      <c r="FX150" s="54"/>
      <c r="FY150" s="54"/>
      <c r="FZ150" s="54"/>
      <c r="GA150" s="54"/>
      <c r="GB150" s="54"/>
      <c r="GC150" s="54"/>
      <c r="GD150" s="54"/>
      <c r="GE150" s="54"/>
      <c r="GF150" s="54"/>
      <c r="GG150" s="54"/>
      <c r="GH150" s="54"/>
      <c r="GI150" s="54"/>
      <c r="GJ150" s="54"/>
      <c r="GK150" s="54"/>
      <c r="GL150" s="54"/>
      <c r="GM150" s="54"/>
      <c r="GN150" s="54"/>
      <c r="GO150" s="54"/>
      <c r="GP150" s="54"/>
      <c r="GQ150" s="54"/>
      <c r="GR150" s="54"/>
      <c r="GS150" s="54"/>
      <c r="GT150" s="54"/>
      <c r="GU150" s="54"/>
      <c r="GV150" s="54"/>
      <c r="GW150" s="54"/>
      <c r="GX150" s="54"/>
      <c r="GY150" s="54"/>
      <c r="GZ150" s="54"/>
      <c r="HA150" s="54"/>
      <c r="HB150" s="54"/>
      <c r="HC150" s="54"/>
      <c r="HD150" s="54"/>
      <c r="HE150" s="54"/>
      <c r="HF150" s="54"/>
      <c r="HG150" s="54"/>
      <c r="HH150" s="54"/>
      <c r="HI150" s="54"/>
      <c r="HJ150" s="54"/>
      <c r="HK150" s="54"/>
      <c r="HL150" s="54"/>
      <c r="HM150" s="54"/>
      <c r="HN150" s="54"/>
      <c r="HO150" s="54"/>
    </row>
    <row r="151" spans="1:223" x14ac:dyDescent="0.3">
      <c r="H151"/>
      <c r="I151"/>
      <c r="N151" s="54"/>
      <c r="O151" s="54"/>
      <c r="P151" s="54"/>
      <c r="Q151" s="54"/>
      <c r="R151" s="54"/>
      <c r="S151" s="54"/>
      <c r="T151" s="54"/>
      <c r="U151" s="54"/>
      <c r="V151" s="54"/>
      <c r="W151" s="54"/>
      <c r="X151" s="54"/>
      <c r="Y151" s="54"/>
      <c r="Z151" s="54"/>
      <c r="AA151" s="54"/>
      <c r="AB151" s="54"/>
      <c r="AC151" s="54"/>
      <c r="AD151" s="54"/>
      <c r="AE151" s="54"/>
      <c r="AF151" s="54"/>
      <c r="AG151" s="54"/>
      <c r="AH151" s="54"/>
      <c r="AI151" s="54"/>
      <c r="AJ151" s="54"/>
      <c r="AK151" s="54"/>
      <c r="AL151" s="54"/>
      <c r="AM151" s="54"/>
      <c r="AN151" s="54"/>
      <c r="AO151" s="54"/>
      <c r="AP151" s="54"/>
      <c r="AQ151" s="54"/>
      <c r="AR151" s="54"/>
      <c r="AS151" s="54"/>
      <c r="AT151" s="54"/>
      <c r="AU151" s="54"/>
      <c r="AV151" s="54"/>
      <c r="AW151" s="54"/>
      <c r="AX151" s="54"/>
      <c r="AY151" s="54"/>
      <c r="AZ151" s="54"/>
      <c r="BA151" s="54"/>
      <c r="BB151" s="54"/>
      <c r="BC151" s="54"/>
      <c r="BD151" s="54"/>
      <c r="BE151" s="54"/>
      <c r="BF151" s="54"/>
      <c r="BG151" s="54"/>
      <c r="BH151" s="54"/>
      <c r="BI151" s="54"/>
      <c r="BJ151" s="54"/>
      <c r="BK151" s="54"/>
      <c r="BL151" s="54"/>
      <c r="BM151" s="54"/>
      <c r="BN151" s="54"/>
      <c r="BO151" s="54"/>
      <c r="BP151" s="54"/>
      <c r="BQ151" s="54"/>
      <c r="BR151" s="54"/>
      <c r="BS151" s="54"/>
      <c r="BT151" s="54"/>
      <c r="BU151" s="54"/>
      <c r="BV151" s="54"/>
      <c r="BW151" s="54"/>
      <c r="BX151" s="54"/>
      <c r="BY151" s="54"/>
      <c r="BZ151" s="54"/>
      <c r="CA151" s="54"/>
      <c r="CB151" s="54"/>
      <c r="CC151" s="54"/>
      <c r="CD151" s="54"/>
      <c r="CE151" s="54"/>
      <c r="CF151" s="54"/>
      <c r="CG151" s="54"/>
      <c r="CH151" s="54"/>
      <c r="CI151" s="54"/>
      <c r="CJ151" s="54"/>
      <c r="CK151" s="54"/>
      <c r="CL151" s="54"/>
      <c r="CM151" s="54"/>
      <c r="CN151" s="54"/>
      <c r="CO151" s="54"/>
      <c r="CP151" s="54"/>
      <c r="CQ151" s="54"/>
      <c r="CR151" s="54"/>
      <c r="CS151" s="54"/>
      <c r="CT151" s="54"/>
      <c r="CU151" s="54"/>
      <c r="CV151" s="54"/>
      <c r="CW151" s="54"/>
      <c r="CX151" s="54"/>
      <c r="CY151" s="54"/>
      <c r="CZ151" s="54"/>
      <c r="DA151" s="54"/>
      <c r="DB151" s="54"/>
      <c r="DC151" s="54"/>
      <c r="DD151" s="54"/>
      <c r="DE151" s="54"/>
      <c r="DF151" s="54"/>
      <c r="DG151" s="54"/>
      <c r="DH151" s="54"/>
      <c r="DI151" s="54"/>
      <c r="DJ151" s="54"/>
      <c r="DK151" s="54"/>
      <c r="DL151" s="54"/>
      <c r="DM151" s="54"/>
      <c r="DN151" s="54"/>
      <c r="DO151" s="54"/>
      <c r="DP151" s="54"/>
      <c r="DQ151" s="54"/>
      <c r="DR151" s="54"/>
      <c r="DS151" s="54"/>
      <c r="DT151" s="54"/>
      <c r="DU151" s="54"/>
      <c r="DV151" s="54"/>
      <c r="DW151" s="54"/>
      <c r="DX151" s="54"/>
      <c r="DY151" s="54"/>
      <c r="DZ151" s="54"/>
      <c r="EA151" s="54"/>
      <c r="EB151" s="54"/>
      <c r="EC151" s="54"/>
      <c r="ED151" s="54"/>
      <c r="EE151" s="54"/>
      <c r="EF151" s="54"/>
      <c r="EG151" s="54"/>
      <c r="EH151" s="54"/>
      <c r="EI151" s="54"/>
      <c r="EJ151" s="54"/>
      <c r="EK151" s="54"/>
      <c r="EL151" s="54"/>
      <c r="EM151" s="54"/>
      <c r="EN151" s="54"/>
      <c r="EO151" s="54"/>
      <c r="EP151" s="54"/>
      <c r="EQ151" s="54"/>
      <c r="ER151" s="54"/>
      <c r="ES151" s="54"/>
      <c r="ET151" s="54"/>
      <c r="EU151" s="54"/>
      <c r="EV151" s="54"/>
      <c r="EW151" s="54"/>
      <c r="EX151" s="54"/>
      <c r="EY151" s="54"/>
      <c r="EZ151" s="54"/>
      <c r="FA151" s="54"/>
      <c r="FB151" s="54"/>
      <c r="FC151" s="54"/>
      <c r="FD151" s="54"/>
      <c r="FE151" s="54"/>
      <c r="FF151" s="54"/>
      <c r="FG151" s="54"/>
      <c r="FH151" s="54"/>
      <c r="FI151" s="54"/>
      <c r="FJ151" s="54"/>
      <c r="FK151" s="54"/>
      <c r="FL151" s="54"/>
      <c r="FM151" s="54"/>
      <c r="FN151" s="54"/>
      <c r="FO151" s="54"/>
      <c r="FP151" s="54"/>
      <c r="FQ151" s="54"/>
      <c r="FR151" s="54"/>
      <c r="FS151" s="54"/>
      <c r="FT151" s="54"/>
      <c r="FU151" s="54"/>
      <c r="FV151" s="54"/>
      <c r="FW151" s="54"/>
      <c r="FX151" s="54"/>
      <c r="FY151" s="54"/>
      <c r="FZ151" s="54"/>
      <c r="GA151" s="54"/>
      <c r="GB151" s="54"/>
      <c r="GC151" s="54"/>
      <c r="GD151" s="54"/>
      <c r="GE151" s="54"/>
      <c r="GF151" s="54"/>
      <c r="GG151" s="54"/>
      <c r="GH151" s="54"/>
      <c r="GI151" s="54"/>
      <c r="GJ151" s="54"/>
      <c r="GK151" s="54"/>
      <c r="GL151" s="54"/>
      <c r="GM151" s="54"/>
      <c r="GN151" s="54"/>
      <c r="GO151" s="54"/>
      <c r="GP151" s="54"/>
      <c r="GQ151" s="54"/>
      <c r="GR151" s="54"/>
      <c r="GS151" s="54"/>
      <c r="GT151" s="54"/>
      <c r="GU151" s="54"/>
      <c r="GV151" s="54"/>
      <c r="GW151" s="54"/>
      <c r="GX151" s="54"/>
      <c r="GY151" s="54"/>
      <c r="GZ151" s="54"/>
      <c r="HA151" s="54"/>
      <c r="HB151" s="54"/>
      <c r="HC151" s="54"/>
      <c r="HD151" s="54"/>
      <c r="HE151" s="54"/>
      <c r="HF151" s="54"/>
      <c r="HG151" s="54"/>
      <c r="HH151" s="54"/>
      <c r="HI151" s="54"/>
      <c r="HJ151" s="54"/>
      <c r="HK151" s="54"/>
      <c r="HL151" s="54"/>
      <c r="HM151" s="54"/>
      <c r="HN151" s="54"/>
      <c r="HO151" s="54"/>
    </row>
    <row r="152" spans="1:223" x14ac:dyDescent="0.3">
      <c r="H152"/>
      <c r="I152" s="11"/>
      <c r="N152" s="54"/>
      <c r="O152" s="54"/>
      <c r="P152" s="54"/>
      <c r="Q152" s="54"/>
      <c r="R152" s="54"/>
      <c r="S152" s="54"/>
      <c r="T152" s="54"/>
      <c r="U152" s="54"/>
      <c r="V152" s="54"/>
      <c r="W152" s="54"/>
      <c r="X152" s="54"/>
      <c r="Y152" s="54"/>
      <c r="Z152" s="54"/>
      <c r="AA152" s="54"/>
      <c r="AB152" s="54"/>
      <c r="AC152" s="54"/>
      <c r="AD152" s="54"/>
      <c r="AE152" s="54"/>
      <c r="AF152" s="54"/>
      <c r="AG152" s="54"/>
      <c r="AH152" s="54"/>
      <c r="AI152" s="54"/>
      <c r="AJ152" s="54"/>
      <c r="AK152" s="54"/>
      <c r="AL152" s="54"/>
      <c r="AM152" s="54"/>
      <c r="AN152" s="54"/>
      <c r="AO152" s="54"/>
      <c r="AP152" s="54"/>
      <c r="AQ152" s="54"/>
      <c r="AR152" s="54"/>
      <c r="AS152" s="54"/>
      <c r="AT152" s="54"/>
      <c r="AU152" s="54"/>
      <c r="AV152" s="54"/>
      <c r="AW152" s="54"/>
      <c r="AX152" s="54"/>
      <c r="AY152" s="54"/>
      <c r="AZ152" s="54"/>
      <c r="BA152" s="54"/>
      <c r="BB152" s="54"/>
      <c r="BC152" s="54"/>
      <c r="BD152" s="54"/>
      <c r="BE152" s="54"/>
      <c r="BF152" s="54"/>
      <c r="BG152" s="54"/>
      <c r="BH152" s="54"/>
      <c r="BI152" s="54"/>
      <c r="BJ152" s="54"/>
      <c r="BK152" s="54"/>
      <c r="BL152" s="54"/>
      <c r="BM152" s="54"/>
      <c r="BN152" s="54"/>
      <c r="BO152" s="54"/>
      <c r="BP152" s="54"/>
      <c r="BQ152" s="54"/>
      <c r="BR152" s="54"/>
      <c r="BS152" s="54"/>
      <c r="BT152" s="54"/>
      <c r="BU152" s="54"/>
      <c r="BV152" s="54"/>
      <c r="BW152" s="54"/>
      <c r="BX152" s="54"/>
      <c r="BY152" s="54"/>
      <c r="BZ152" s="54"/>
      <c r="CA152" s="54"/>
      <c r="CB152" s="54"/>
      <c r="CC152" s="54"/>
      <c r="CD152" s="54"/>
      <c r="CE152" s="54"/>
      <c r="CF152" s="54"/>
      <c r="CG152" s="54"/>
      <c r="CH152" s="54"/>
      <c r="CI152" s="54"/>
      <c r="CJ152" s="54"/>
      <c r="CK152" s="54"/>
      <c r="CL152" s="54"/>
      <c r="CM152" s="54"/>
      <c r="CN152" s="54"/>
      <c r="CO152" s="54"/>
      <c r="CP152" s="54"/>
      <c r="CQ152" s="54"/>
      <c r="CR152" s="54"/>
      <c r="CS152" s="54"/>
      <c r="CT152" s="54"/>
      <c r="CU152" s="54"/>
      <c r="CV152" s="54"/>
      <c r="CW152" s="54"/>
      <c r="CX152" s="54"/>
      <c r="CY152" s="54"/>
      <c r="CZ152" s="54"/>
      <c r="DA152" s="54"/>
      <c r="DB152" s="54"/>
      <c r="DC152" s="54"/>
      <c r="DD152" s="54"/>
      <c r="DE152" s="54"/>
      <c r="DF152" s="54"/>
      <c r="DG152" s="54"/>
      <c r="DH152" s="54"/>
      <c r="DI152" s="54"/>
      <c r="DJ152" s="54"/>
      <c r="DK152" s="54"/>
      <c r="DL152" s="54"/>
      <c r="DM152" s="54"/>
      <c r="DN152" s="54"/>
      <c r="DO152" s="54"/>
      <c r="DP152" s="54"/>
      <c r="DQ152" s="54"/>
      <c r="DR152" s="54"/>
      <c r="DS152" s="54"/>
      <c r="DT152" s="54"/>
      <c r="DU152" s="54"/>
      <c r="DV152" s="54"/>
      <c r="DW152" s="54"/>
      <c r="DX152" s="54"/>
      <c r="DY152" s="54"/>
      <c r="DZ152" s="54"/>
      <c r="EA152" s="54"/>
      <c r="EB152" s="54"/>
      <c r="EC152" s="54"/>
      <c r="ED152" s="54"/>
      <c r="EE152" s="54"/>
      <c r="EF152" s="54"/>
      <c r="EG152" s="54"/>
      <c r="EH152" s="54"/>
      <c r="EI152" s="54"/>
      <c r="EJ152" s="54"/>
      <c r="EK152" s="54"/>
      <c r="EL152" s="54"/>
      <c r="EM152" s="54"/>
      <c r="EN152" s="54"/>
      <c r="EO152" s="54"/>
      <c r="EP152" s="54"/>
      <c r="EQ152" s="54"/>
      <c r="ER152" s="54"/>
      <c r="ES152" s="54"/>
      <c r="ET152" s="54"/>
      <c r="EU152" s="54"/>
      <c r="EV152" s="54"/>
      <c r="EW152" s="54"/>
      <c r="EX152" s="54"/>
      <c r="EY152" s="54"/>
      <c r="EZ152" s="54"/>
      <c r="FA152" s="54"/>
      <c r="FB152" s="54"/>
      <c r="FC152" s="54"/>
      <c r="FD152" s="54"/>
      <c r="FE152" s="54"/>
      <c r="FF152" s="54"/>
      <c r="FG152" s="54"/>
      <c r="FH152" s="54"/>
      <c r="FI152" s="54"/>
      <c r="FJ152" s="54"/>
      <c r="FK152" s="54"/>
      <c r="FL152" s="54"/>
      <c r="FM152" s="54"/>
      <c r="FN152" s="54"/>
      <c r="FO152" s="54"/>
      <c r="FP152" s="54"/>
      <c r="FQ152" s="54"/>
      <c r="FR152" s="54"/>
      <c r="FS152" s="54"/>
      <c r="FT152" s="54"/>
      <c r="FU152" s="54"/>
      <c r="FV152" s="54"/>
      <c r="FW152" s="54"/>
      <c r="FX152" s="54"/>
      <c r="FY152" s="54"/>
      <c r="FZ152" s="54"/>
      <c r="GA152" s="54"/>
      <c r="GB152" s="54"/>
      <c r="GC152" s="54"/>
      <c r="GD152" s="54"/>
      <c r="GE152" s="54"/>
      <c r="GF152" s="54"/>
      <c r="GG152" s="54"/>
      <c r="GH152" s="54"/>
      <c r="GI152" s="54"/>
      <c r="GJ152" s="54"/>
      <c r="GK152" s="54"/>
      <c r="GL152" s="54"/>
      <c r="GM152" s="54"/>
      <c r="GN152" s="54"/>
      <c r="GO152" s="54"/>
      <c r="GP152" s="54"/>
      <c r="GQ152" s="54"/>
      <c r="GR152" s="54"/>
      <c r="GS152" s="54"/>
      <c r="GT152" s="54"/>
      <c r="GU152" s="54"/>
      <c r="GV152" s="54"/>
      <c r="GW152" s="54"/>
      <c r="GX152" s="54"/>
      <c r="GY152" s="54"/>
      <c r="GZ152" s="54"/>
      <c r="HA152" s="54"/>
      <c r="HB152" s="54"/>
      <c r="HC152" s="54"/>
      <c r="HD152" s="54"/>
      <c r="HE152" s="54"/>
      <c r="HF152" s="54"/>
      <c r="HG152" s="54"/>
      <c r="HH152" s="54"/>
      <c r="HI152" s="54"/>
      <c r="HJ152" s="54"/>
      <c r="HK152" s="54"/>
      <c r="HL152" s="54"/>
      <c r="HM152" s="54"/>
      <c r="HN152" s="54"/>
      <c r="HO152" s="54"/>
    </row>
    <row r="153" spans="1:223" x14ac:dyDescent="0.3">
      <c r="A153" s="88"/>
      <c r="B153" s="88"/>
      <c r="C153" s="88"/>
      <c r="D153" s="88"/>
      <c r="E153" s="88"/>
      <c r="F153" s="88"/>
      <c r="G153" s="88"/>
      <c r="N153" s="54"/>
      <c r="O153" s="54"/>
      <c r="P153" s="54"/>
      <c r="Q153" s="54"/>
      <c r="R153" s="54"/>
      <c r="S153" s="54"/>
      <c r="T153" s="54"/>
      <c r="U153" s="54"/>
      <c r="V153" s="54"/>
      <c r="W153" s="54"/>
      <c r="X153" s="54"/>
      <c r="Y153" s="54"/>
      <c r="Z153" s="54"/>
      <c r="AA153" s="54"/>
      <c r="AB153" s="54"/>
      <c r="AC153" s="54"/>
      <c r="AD153" s="54"/>
      <c r="AE153" s="54"/>
      <c r="AF153" s="54"/>
      <c r="AG153" s="54"/>
      <c r="AH153" s="54"/>
      <c r="AI153" s="54"/>
      <c r="AJ153" s="54"/>
      <c r="AK153" s="54"/>
      <c r="AL153" s="54"/>
      <c r="AM153" s="54"/>
      <c r="AN153" s="54"/>
      <c r="AO153" s="54"/>
      <c r="AP153" s="54"/>
      <c r="AQ153" s="54"/>
      <c r="AR153" s="54"/>
      <c r="AS153" s="54"/>
      <c r="AT153" s="54"/>
      <c r="AU153" s="54"/>
      <c r="AV153" s="54"/>
      <c r="AW153" s="54"/>
      <c r="AX153" s="54"/>
      <c r="AY153" s="54"/>
      <c r="AZ153" s="54"/>
      <c r="BA153" s="54"/>
      <c r="BB153" s="54"/>
      <c r="BC153" s="54"/>
      <c r="BD153" s="54"/>
      <c r="BE153" s="54"/>
      <c r="BF153" s="54"/>
      <c r="BG153" s="54"/>
      <c r="BH153" s="54"/>
      <c r="BI153" s="54"/>
      <c r="BJ153" s="54"/>
      <c r="BK153" s="54"/>
      <c r="BL153" s="54"/>
      <c r="BM153" s="54"/>
      <c r="BN153" s="54"/>
      <c r="BO153" s="54"/>
      <c r="BP153" s="54"/>
      <c r="BQ153" s="54"/>
      <c r="BR153" s="54"/>
      <c r="BS153" s="54"/>
      <c r="BT153" s="54"/>
      <c r="BU153" s="54"/>
      <c r="BV153" s="54"/>
      <c r="BW153" s="54"/>
      <c r="BX153" s="54"/>
      <c r="BY153" s="54"/>
      <c r="BZ153" s="54"/>
      <c r="CA153" s="54"/>
      <c r="CB153" s="54"/>
      <c r="CC153" s="54"/>
      <c r="CD153" s="54"/>
      <c r="CE153" s="54"/>
      <c r="CF153" s="54"/>
      <c r="CG153" s="54"/>
      <c r="CH153" s="54"/>
      <c r="CI153" s="54"/>
      <c r="CJ153" s="54"/>
      <c r="CK153" s="54"/>
      <c r="CL153" s="54"/>
      <c r="CM153" s="54"/>
      <c r="CN153" s="54"/>
      <c r="CO153" s="54"/>
      <c r="CP153" s="54"/>
      <c r="CQ153" s="54"/>
      <c r="CR153" s="54"/>
      <c r="CS153" s="54"/>
      <c r="CT153" s="54"/>
      <c r="CU153" s="54"/>
      <c r="CV153" s="54"/>
      <c r="CW153" s="54"/>
      <c r="CX153" s="54"/>
      <c r="CY153" s="54"/>
      <c r="CZ153" s="54"/>
      <c r="DA153" s="54"/>
      <c r="DB153" s="54"/>
      <c r="DC153" s="54"/>
      <c r="DD153" s="54"/>
      <c r="DE153" s="54"/>
      <c r="DF153" s="54"/>
      <c r="DG153" s="54"/>
      <c r="DH153" s="54"/>
      <c r="DI153" s="54"/>
      <c r="DJ153" s="54"/>
      <c r="DK153" s="54"/>
      <c r="DL153" s="54"/>
      <c r="DM153" s="54"/>
      <c r="DN153" s="54"/>
      <c r="DO153" s="54"/>
      <c r="DP153" s="54"/>
      <c r="DQ153" s="54"/>
      <c r="DR153" s="54"/>
      <c r="DS153" s="54"/>
      <c r="DT153" s="54"/>
      <c r="DU153" s="54"/>
      <c r="DV153" s="54"/>
      <c r="DW153" s="54"/>
      <c r="DX153" s="54"/>
      <c r="DY153" s="54"/>
      <c r="DZ153" s="54"/>
      <c r="EA153" s="54"/>
      <c r="EB153" s="54"/>
      <c r="EC153" s="54"/>
      <c r="ED153" s="54"/>
      <c r="EE153" s="54"/>
      <c r="EF153" s="54"/>
      <c r="EG153" s="54"/>
      <c r="EH153" s="54"/>
      <c r="EI153" s="54"/>
      <c r="EJ153" s="54"/>
      <c r="EK153" s="54"/>
      <c r="EL153" s="54"/>
      <c r="EM153" s="54"/>
      <c r="EN153" s="54"/>
      <c r="EO153" s="54"/>
      <c r="EP153" s="54"/>
      <c r="EQ153" s="54"/>
      <c r="ER153" s="54"/>
      <c r="ES153" s="54"/>
      <c r="ET153" s="54"/>
      <c r="EU153" s="54"/>
      <c r="EV153" s="54"/>
      <c r="EW153" s="54"/>
      <c r="EX153" s="54"/>
      <c r="EY153" s="54"/>
      <c r="EZ153" s="54"/>
      <c r="FA153" s="54"/>
      <c r="FB153" s="54"/>
      <c r="FC153" s="54"/>
      <c r="FD153" s="54"/>
      <c r="FE153" s="54"/>
      <c r="FF153" s="54"/>
      <c r="FG153" s="54"/>
      <c r="FH153" s="54"/>
      <c r="FI153" s="54"/>
      <c r="FJ153" s="54"/>
      <c r="FK153" s="54"/>
      <c r="FL153" s="54"/>
      <c r="FM153" s="54"/>
      <c r="FN153" s="54"/>
      <c r="FO153" s="54"/>
      <c r="FP153" s="54"/>
      <c r="FQ153" s="54"/>
      <c r="FR153" s="54"/>
      <c r="FS153" s="54"/>
      <c r="FT153" s="54"/>
      <c r="FU153" s="54"/>
      <c r="FV153" s="54"/>
      <c r="FW153" s="54"/>
      <c r="FX153" s="54"/>
      <c r="FY153" s="54"/>
      <c r="FZ153" s="54"/>
      <c r="GA153" s="54"/>
      <c r="GB153" s="54"/>
      <c r="GC153" s="54"/>
      <c r="GD153" s="54"/>
      <c r="GE153" s="54"/>
      <c r="GF153" s="54"/>
      <c r="GG153" s="54"/>
      <c r="GH153" s="54"/>
      <c r="GI153" s="54"/>
      <c r="GJ153" s="54"/>
      <c r="GK153" s="54"/>
      <c r="GL153" s="54"/>
      <c r="GM153" s="54"/>
      <c r="GN153" s="54"/>
      <c r="GO153" s="54"/>
      <c r="GP153" s="54"/>
      <c r="GQ153" s="54"/>
      <c r="GR153" s="54"/>
      <c r="GS153" s="54"/>
      <c r="GT153" s="54"/>
      <c r="GU153" s="54"/>
      <c r="GV153" s="54"/>
      <c r="GW153" s="54"/>
      <c r="GX153" s="54"/>
      <c r="GY153" s="54"/>
      <c r="GZ153" s="54"/>
      <c r="HA153" s="54"/>
      <c r="HB153" s="54"/>
      <c r="HC153" s="54"/>
      <c r="HD153" s="54"/>
      <c r="HE153" s="54"/>
      <c r="HF153" s="54"/>
      <c r="HG153" s="54"/>
      <c r="HH153" s="54"/>
      <c r="HI153" s="54"/>
      <c r="HJ153" s="54"/>
      <c r="HK153" s="54"/>
      <c r="HL153" s="54"/>
      <c r="HM153" s="54"/>
      <c r="HN153" s="54"/>
      <c r="HO153" s="54"/>
    </row>
    <row r="154" spans="1:223" x14ac:dyDescent="0.3">
      <c r="A154" s="87"/>
      <c r="B154" s="87"/>
      <c r="C154" s="87"/>
      <c r="D154" s="87"/>
      <c r="E154" s="87"/>
      <c r="F154" s="87"/>
      <c r="G154" s="87"/>
      <c r="N154" s="54"/>
      <c r="O154" s="54"/>
      <c r="P154" s="54"/>
      <c r="Q154" s="54"/>
      <c r="R154" s="54"/>
      <c r="S154" s="54"/>
      <c r="T154" s="54"/>
      <c r="U154" s="54"/>
      <c r="V154" s="54"/>
      <c r="W154" s="54"/>
      <c r="X154" s="54"/>
      <c r="Y154" s="54"/>
      <c r="Z154" s="54"/>
      <c r="AA154" s="54"/>
      <c r="AB154" s="54"/>
      <c r="AC154" s="54"/>
      <c r="AD154" s="54"/>
      <c r="AE154" s="54"/>
      <c r="AF154" s="54"/>
      <c r="AG154" s="54"/>
      <c r="AH154" s="54"/>
      <c r="AI154" s="54"/>
      <c r="AJ154" s="54"/>
      <c r="AK154" s="54"/>
      <c r="AL154" s="54"/>
      <c r="AM154" s="54"/>
      <c r="AN154" s="54"/>
      <c r="AO154" s="54"/>
      <c r="AP154" s="54"/>
      <c r="AQ154" s="54"/>
      <c r="AR154" s="54"/>
      <c r="AS154" s="54"/>
      <c r="AT154" s="54"/>
      <c r="AU154" s="54"/>
      <c r="AV154" s="54"/>
      <c r="AW154" s="54"/>
      <c r="AX154" s="54"/>
      <c r="AY154" s="54"/>
      <c r="AZ154" s="54"/>
      <c r="BA154" s="54"/>
      <c r="BB154" s="54"/>
      <c r="BC154" s="54"/>
      <c r="BD154" s="54"/>
      <c r="BE154" s="54"/>
      <c r="BF154" s="54"/>
      <c r="BG154" s="54"/>
      <c r="BH154" s="54"/>
      <c r="BI154" s="54"/>
      <c r="BJ154" s="54"/>
      <c r="BK154" s="54"/>
      <c r="BL154" s="54"/>
      <c r="BM154" s="54"/>
      <c r="BN154" s="54"/>
      <c r="BO154" s="54"/>
      <c r="BP154" s="54"/>
      <c r="BQ154" s="54"/>
      <c r="BR154" s="54"/>
      <c r="BS154" s="54"/>
      <c r="BT154" s="54"/>
      <c r="BU154" s="54"/>
      <c r="BV154" s="54"/>
      <c r="BW154" s="54"/>
      <c r="BX154" s="54"/>
      <c r="BY154" s="54"/>
      <c r="BZ154" s="54"/>
      <c r="CA154" s="54"/>
      <c r="CB154" s="54"/>
      <c r="CC154" s="54"/>
      <c r="CD154" s="54"/>
      <c r="CE154" s="54"/>
      <c r="CF154" s="54"/>
      <c r="CG154" s="54"/>
      <c r="CH154" s="54"/>
      <c r="CI154" s="54"/>
      <c r="CJ154" s="54"/>
      <c r="CK154" s="54"/>
      <c r="CL154" s="54"/>
      <c r="CM154" s="54"/>
      <c r="CN154" s="54"/>
      <c r="CO154" s="54"/>
      <c r="CP154" s="54"/>
      <c r="CQ154" s="54"/>
      <c r="CR154" s="54"/>
      <c r="CS154" s="54"/>
      <c r="CT154" s="54"/>
      <c r="CU154" s="54"/>
      <c r="CV154" s="54"/>
      <c r="CW154" s="54"/>
      <c r="CX154" s="54"/>
      <c r="CY154" s="54"/>
      <c r="CZ154" s="54"/>
      <c r="DA154" s="54"/>
      <c r="DB154" s="54"/>
      <c r="DC154" s="54"/>
      <c r="DD154" s="54"/>
      <c r="DE154" s="54"/>
      <c r="DF154" s="54"/>
      <c r="DG154" s="54"/>
      <c r="DH154" s="54"/>
      <c r="DI154" s="54"/>
      <c r="DJ154" s="54"/>
      <c r="DK154" s="54"/>
      <c r="DL154" s="54"/>
      <c r="DM154" s="54"/>
      <c r="DN154" s="54"/>
      <c r="DO154" s="54"/>
      <c r="DP154" s="54"/>
      <c r="DQ154" s="54"/>
      <c r="DR154" s="54"/>
      <c r="DS154" s="54"/>
      <c r="DT154" s="54"/>
      <c r="DU154" s="54"/>
      <c r="DV154" s="54"/>
      <c r="DW154" s="54"/>
      <c r="DX154" s="54"/>
      <c r="DY154" s="54"/>
      <c r="DZ154" s="54"/>
      <c r="EA154" s="54"/>
      <c r="EB154" s="54"/>
      <c r="EC154" s="54"/>
      <c r="ED154" s="54"/>
      <c r="EE154" s="54"/>
      <c r="EF154" s="54"/>
      <c r="EG154" s="54"/>
      <c r="EH154" s="54"/>
      <c r="EI154" s="54"/>
      <c r="EJ154" s="54"/>
      <c r="EK154" s="54"/>
      <c r="EL154" s="54"/>
      <c r="EM154" s="54"/>
      <c r="EN154" s="54"/>
      <c r="EO154" s="54"/>
      <c r="EP154" s="54"/>
      <c r="EQ154" s="54"/>
      <c r="ER154" s="54"/>
      <c r="ES154" s="54"/>
      <c r="ET154" s="54"/>
      <c r="EU154" s="54"/>
      <c r="EV154" s="54"/>
      <c r="EW154" s="54"/>
      <c r="EX154" s="54"/>
      <c r="EY154" s="54"/>
      <c r="EZ154" s="54"/>
      <c r="FA154" s="54"/>
      <c r="FB154" s="54"/>
      <c r="FC154" s="54"/>
      <c r="FD154" s="54"/>
      <c r="FE154" s="54"/>
      <c r="FF154" s="54"/>
      <c r="FG154" s="54"/>
      <c r="FH154" s="54"/>
      <c r="FI154" s="54"/>
      <c r="FJ154" s="54"/>
      <c r="FK154" s="54"/>
      <c r="FL154" s="54"/>
      <c r="FM154" s="54"/>
      <c r="FN154" s="54"/>
      <c r="FO154" s="54"/>
      <c r="FP154" s="54"/>
      <c r="FQ154" s="54"/>
      <c r="FR154" s="54"/>
      <c r="FS154" s="54"/>
      <c r="FT154" s="54"/>
      <c r="FU154" s="54"/>
      <c r="FV154" s="54"/>
      <c r="FW154" s="54"/>
      <c r="FX154" s="54"/>
      <c r="FY154" s="54"/>
      <c r="FZ154" s="54"/>
      <c r="GA154" s="54"/>
      <c r="GB154" s="54"/>
      <c r="GC154" s="54"/>
      <c r="GD154" s="54"/>
      <c r="GE154" s="54"/>
      <c r="GF154" s="54"/>
      <c r="GG154" s="54"/>
      <c r="GH154" s="54"/>
      <c r="GI154" s="54"/>
      <c r="GJ154" s="54"/>
      <c r="GK154" s="54"/>
      <c r="GL154" s="54"/>
      <c r="GM154" s="54"/>
      <c r="GN154" s="54"/>
      <c r="GO154" s="54"/>
      <c r="GP154" s="54"/>
      <c r="GQ154" s="54"/>
      <c r="GR154" s="54"/>
      <c r="GS154" s="54"/>
      <c r="GT154" s="54"/>
      <c r="GU154" s="54"/>
      <c r="GV154" s="54"/>
      <c r="GW154" s="54"/>
      <c r="GX154" s="54"/>
      <c r="GY154" s="54"/>
      <c r="GZ154" s="54"/>
      <c r="HA154" s="54"/>
      <c r="HB154" s="54"/>
      <c r="HC154" s="54"/>
      <c r="HD154" s="54"/>
      <c r="HE154" s="54"/>
      <c r="HF154" s="54"/>
      <c r="HG154" s="54"/>
      <c r="HH154" s="54"/>
      <c r="HI154" s="54"/>
      <c r="HJ154" s="54"/>
      <c r="HK154" s="54"/>
      <c r="HL154" s="54"/>
      <c r="HM154" s="54"/>
      <c r="HN154" s="54"/>
      <c r="HO154" s="54"/>
    </row>
    <row r="155" spans="1:223" x14ac:dyDescent="0.3">
      <c r="A155" s="87"/>
      <c r="B155" s="87"/>
      <c r="C155" s="87"/>
      <c r="D155" s="87"/>
      <c r="E155" s="87"/>
      <c r="F155" s="87"/>
      <c r="G155" s="87"/>
      <c r="N155" s="54" t="s">
        <v>591</v>
      </c>
      <c r="O155" s="54" t="s">
        <v>591</v>
      </c>
      <c r="P155" s="54" t="s">
        <v>591</v>
      </c>
      <c r="Q155" s="54" t="s">
        <v>591</v>
      </c>
      <c r="R155" s="54" t="s">
        <v>591</v>
      </c>
      <c r="S155" s="54" t="s">
        <v>591</v>
      </c>
      <c r="T155" s="54" t="s">
        <v>591</v>
      </c>
      <c r="U155" s="54" t="s">
        <v>591</v>
      </c>
      <c r="V155" s="54" t="s">
        <v>591</v>
      </c>
      <c r="W155" s="54" t="s">
        <v>591</v>
      </c>
      <c r="X155" s="54" t="s">
        <v>591</v>
      </c>
      <c r="Y155" s="54" t="s">
        <v>591</v>
      </c>
      <c r="Z155" s="54" t="s">
        <v>591</v>
      </c>
      <c r="AA155" s="54" t="s">
        <v>591</v>
      </c>
      <c r="AB155" s="54" t="s">
        <v>591</v>
      </c>
      <c r="AC155" s="54" t="s">
        <v>591</v>
      </c>
      <c r="AD155" s="54" t="s">
        <v>591</v>
      </c>
      <c r="AE155" s="54" t="s">
        <v>591</v>
      </c>
      <c r="AF155" s="54" t="s">
        <v>591</v>
      </c>
      <c r="AG155" s="54" t="s">
        <v>591</v>
      </c>
      <c r="AH155" s="54" t="s">
        <v>591</v>
      </c>
      <c r="AI155" s="54" t="s">
        <v>591</v>
      </c>
      <c r="AJ155" s="54" t="s">
        <v>591</v>
      </c>
      <c r="AK155" s="54" t="s">
        <v>591</v>
      </c>
      <c r="AL155" s="54" t="s">
        <v>591</v>
      </c>
      <c r="AM155" s="54" t="s">
        <v>591</v>
      </c>
      <c r="AN155" s="54" t="s">
        <v>591</v>
      </c>
      <c r="AO155" s="54" t="s">
        <v>591</v>
      </c>
      <c r="AP155" s="54" t="s">
        <v>591</v>
      </c>
      <c r="AQ155" s="54" t="s">
        <v>591</v>
      </c>
      <c r="AR155" s="54" t="s">
        <v>591</v>
      </c>
      <c r="AS155" s="54" t="s">
        <v>591</v>
      </c>
      <c r="AT155" s="54" t="s">
        <v>591</v>
      </c>
      <c r="AU155" s="54" t="s">
        <v>591</v>
      </c>
      <c r="AV155" s="54" t="s">
        <v>591</v>
      </c>
      <c r="AW155" s="54" t="s">
        <v>591</v>
      </c>
      <c r="AX155" s="54" t="s">
        <v>591</v>
      </c>
      <c r="AY155" s="54" t="s">
        <v>591</v>
      </c>
      <c r="AZ155" s="54" t="s">
        <v>591</v>
      </c>
      <c r="BA155" s="54" t="s">
        <v>591</v>
      </c>
      <c r="BB155" s="54" t="s">
        <v>591</v>
      </c>
      <c r="BC155" s="54" t="s">
        <v>591</v>
      </c>
      <c r="BD155" s="54" t="s">
        <v>591</v>
      </c>
      <c r="BE155" s="54" t="s">
        <v>591</v>
      </c>
      <c r="BF155" s="54" t="s">
        <v>591</v>
      </c>
      <c r="BG155" s="54" t="s">
        <v>591</v>
      </c>
      <c r="BH155" s="54" t="s">
        <v>591</v>
      </c>
      <c r="BI155" s="54" t="s">
        <v>591</v>
      </c>
      <c r="BJ155" s="54" t="s">
        <v>591</v>
      </c>
      <c r="BK155" s="54" t="s">
        <v>591</v>
      </c>
      <c r="BL155" s="54" t="s">
        <v>591</v>
      </c>
      <c r="BM155" s="54" t="s">
        <v>591</v>
      </c>
      <c r="BN155" s="54" t="s">
        <v>591</v>
      </c>
      <c r="BO155" s="54" t="s">
        <v>591</v>
      </c>
      <c r="BP155" s="54" t="s">
        <v>591</v>
      </c>
      <c r="BQ155" s="54" t="s">
        <v>591</v>
      </c>
      <c r="BR155" s="54" t="s">
        <v>591</v>
      </c>
      <c r="BS155" s="54" t="s">
        <v>591</v>
      </c>
      <c r="BT155" s="54" t="s">
        <v>591</v>
      </c>
      <c r="BU155" s="54" t="s">
        <v>591</v>
      </c>
      <c r="BV155" s="54" t="s">
        <v>591</v>
      </c>
      <c r="BW155" s="54" t="s">
        <v>591</v>
      </c>
      <c r="BX155" s="54" t="s">
        <v>591</v>
      </c>
      <c r="BY155" s="54" t="s">
        <v>591</v>
      </c>
      <c r="BZ155" s="54" t="s">
        <v>591</v>
      </c>
      <c r="CA155" s="54" t="s">
        <v>591</v>
      </c>
      <c r="CB155" s="54" t="s">
        <v>591</v>
      </c>
      <c r="CC155" s="54" t="s">
        <v>591</v>
      </c>
      <c r="CD155" s="54" t="s">
        <v>591</v>
      </c>
      <c r="CE155" s="54" t="s">
        <v>591</v>
      </c>
      <c r="CF155" s="54" t="s">
        <v>591</v>
      </c>
      <c r="CG155" s="54" t="s">
        <v>591</v>
      </c>
      <c r="CH155" s="54" t="s">
        <v>591</v>
      </c>
      <c r="CI155" s="54" t="s">
        <v>591</v>
      </c>
      <c r="CJ155" s="54" t="s">
        <v>591</v>
      </c>
      <c r="CK155" s="54" t="s">
        <v>591</v>
      </c>
      <c r="CL155" s="54" t="s">
        <v>591</v>
      </c>
      <c r="CM155" s="54" t="s">
        <v>591</v>
      </c>
      <c r="CN155" s="54" t="s">
        <v>591</v>
      </c>
      <c r="CO155" s="54" t="s">
        <v>591</v>
      </c>
      <c r="CP155" s="54" t="s">
        <v>591</v>
      </c>
      <c r="CQ155" s="54" t="s">
        <v>591</v>
      </c>
      <c r="CR155" s="54" t="s">
        <v>591</v>
      </c>
      <c r="CS155" s="54" t="s">
        <v>591</v>
      </c>
      <c r="CT155" s="54" t="s">
        <v>591</v>
      </c>
      <c r="CU155" s="54" t="s">
        <v>591</v>
      </c>
      <c r="CV155" s="54" t="s">
        <v>591</v>
      </c>
      <c r="CW155" s="54" t="s">
        <v>591</v>
      </c>
      <c r="CX155" s="54" t="s">
        <v>591</v>
      </c>
      <c r="CY155" s="54" t="s">
        <v>591</v>
      </c>
      <c r="CZ155" s="54" t="s">
        <v>591</v>
      </c>
      <c r="DA155" s="54" t="s">
        <v>591</v>
      </c>
      <c r="DB155" s="54" t="s">
        <v>591</v>
      </c>
      <c r="DC155" s="54" t="s">
        <v>591</v>
      </c>
      <c r="DD155" s="54" t="s">
        <v>591</v>
      </c>
      <c r="DE155" s="54" t="s">
        <v>591</v>
      </c>
      <c r="DF155" s="54" t="s">
        <v>591</v>
      </c>
      <c r="DG155" s="54" t="s">
        <v>591</v>
      </c>
      <c r="DH155" s="54" t="s">
        <v>591</v>
      </c>
      <c r="DI155" s="54" t="s">
        <v>591</v>
      </c>
      <c r="DJ155" s="54" t="s">
        <v>591</v>
      </c>
      <c r="DK155" s="54" t="s">
        <v>591</v>
      </c>
      <c r="DL155" s="54" t="s">
        <v>591</v>
      </c>
      <c r="DM155" s="54" t="s">
        <v>591</v>
      </c>
      <c r="DN155" s="54" t="s">
        <v>591</v>
      </c>
      <c r="DO155" s="54" t="s">
        <v>591</v>
      </c>
      <c r="DP155" s="54" t="s">
        <v>591</v>
      </c>
      <c r="DQ155" s="54" t="s">
        <v>591</v>
      </c>
      <c r="DR155" s="54" t="s">
        <v>591</v>
      </c>
      <c r="DS155" s="54" t="s">
        <v>591</v>
      </c>
      <c r="DT155" s="54" t="s">
        <v>591</v>
      </c>
      <c r="DU155" s="54" t="s">
        <v>591</v>
      </c>
      <c r="DV155" s="54" t="s">
        <v>591</v>
      </c>
      <c r="DW155" s="54" t="s">
        <v>591</v>
      </c>
      <c r="DX155" s="54" t="s">
        <v>591</v>
      </c>
      <c r="DY155" s="54" t="s">
        <v>591</v>
      </c>
      <c r="DZ155" s="54" t="s">
        <v>591</v>
      </c>
      <c r="EA155" s="54" t="s">
        <v>591</v>
      </c>
      <c r="EB155" s="54" t="s">
        <v>591</v>
      </c>
      <c r="EC155" s="54" t="s">
        <v>591</v>
      </c>
      <c r="ED155" s="54" t="s">
        <v>591</v>
      </c>
      <c r="EE155" s="54" t="s">
        <v>591</v>
      </c>
      <c r="EF155" s="54" t="s">
        <v>591</v>
      </c>
      <c r="EG155" s="54" t="s">
        <v>591</v>
      </c>
      <c r="EH155" s="54" t="s">
        <v>591</v>
      </c>
      <c r="EI155" s="54" t="s">
        <v>591</v>
      </c>
      <c r="EJ155" s="54" t="s">
        <v>591</v>
      </c>
      <c r="EK155" s="54" t="s">
        <v>591</v>
      </c>
      <c r="EL155" s="54" t="s">
        <v>591</v>
      </c>
      <c r="EM155" s="54" t="s">
        <v>591</v>
      </c>
      <c r="EN155" s="54" t="s">
        <v>591</v>
      </c>
      <c r="EO155" s="54" t="s">
        <v>591</v>
      </c>
      <c r="EP155" s="54" t="s">
        <v>591</v>
      </c>
      <c r="EQ155" s="54" t="s">
        <v>591</v>
      </c>
      <c r="ER155" s="54" t="s">
        <v>591</v>
      </c>
      <c r="ES155" s="54" t="s">
        <v>591</v>
      </c>
      <c r="ET155" s="54" t="s">
        <v>591</v>
      </c>
      <c r="EU155" s="54" t="s">
        <v>591</v>
      </c>
      <c r="EV155" s="54" t="s">
        <v>591</v>
      </c>
      <c r="EW155" s="54" t="s">
        <v>591</v>
      </c>
      <c r="EX155" s="54" t="s">
        <v>591</v>
      </c>
      <c r="EY155" s="54" t="s">
        <v>591</v>
      </c>
      <c r="EZ155" s="54" t="s">
        <v>591</v>
      </c>
      <c r="FA155" s="54" t="s">
        <v>591</v>
      </c>
      <c r="FB155" s="54" t="s">
        <v>591</v>
      </c>
      <c r="FC155" s="54" t="s">
        <v>591</v>
      </c>
      <c r="FD155" s="54" t="s">
        <v>591</v>
      </c>
      <c r="FE155" s="54" t="s">
        <v>591</v>
      </c>
      <c r="FF155" s="54" t="s">
        <v>591</v>
      </c>
      <c r="FG155" s="54" t="s">
        <v>591</v>
      </c>
      <c r="FH155" s="54" t="s">
        <v>591</v>
      </c>
      <c r="FI155" s="54" t="s">
        <v>591</v>
      </c>
      <c r="FJ155" s="54" t="s">
        <v>591</v>
      </c>
      <c r="FK155" s="54" t="s">
        <v>591</v>
      </c>
      <c r="FL155" s="54" t="s">
        <v>591</v>
      </c>
      <c r="FM155" s="54" t="s">
        <v>591</v>
      </c>
      <c r="FN155" s="54" t="s">
        <v>591</v>
      </c>
      <c r="FO155" s="54" t="s">
        <v>591</v>
      </c>
      <c r="FP155" s="54" t="s">
        <v>591</v>
      </c>
      <c r="FQ155" s="54" t="s">
        <v>591</v>
      </c>
      <c r="FR155" s="54" t="s">
        <v>591</v>
      </c>
      <c r="FS155" s="54" t="s">
        <v>591</v>
      </c>
      <c r="FT155" s="54" t="s">
        <v>591</v>
      </c>
      <c r="FU155" s="54" t="s">
        <v>591</v>
      </c>
      <c r="FV155" s="54" t="s">
        <v>591</v>
      </c>
      <c r="FW155" s="54" t="s">
        <v>591</v>
      </c>
      <c r="FX155" s="54" t="s">
        <v>591</v>
      </c>
      <c r="FY155" s="54" t="s">
        <v>591</v>
      </c>
      <c r="FZ155" s="54" t="s">
        <v>591</v>
      </c>
      <c r="GA155" s="54" t="s">
        <v>591</v>
      </c>
      <c r="GB155" s="54" t="s">
        <v>591</v>
      </c>
      <c r="GC155" s="54" t="s">
        <v>591</v>
      </c>
      <c r="GD155" s="54" t="s">
        <v>591</v>
      </c>
      <c r="GE155" s="54" t="s">
        <v>591</v>
      </c>
      <c r="GF155" s="54" t="s">
        <v>591</v>
      </c>
      <c r="GG155" s="54" t="s">
        <v>591</v>
      </c>
      <c r="GH155" s="54" t="s">
        <v>591</v>
      </c>
      <c r="GI155" s="54" t="s">
        <v>591</v>
      </c>
      <c r="GJ155" s="54" t="s">
        <v>591</v>
      </c>
      <c r="GK155" s="54" t="s">
        <v>591</v>
      </c>
      <c r="GL155" s="54" t="s">
        <v>591</v>
      </c>
      <c r="GM155" s="54" t="s">
        <v>591</v>
      </c>
      <c r="GN155" s="54" t="s">
        <v>591</v>
      </c>
      <c r="GO155" s="54" t="s">
        <v>591</v>
      </c>
      <c r="GP155" s="54" t="s">
        <v>591</v>
      </c>
      <c r="GQ155" s="54" t="s">
        <v>591</v>
      </c>
      <c r="GR155" s="54" t="s">
        <v>591</v>
      </c>
      <c r="GS155" s="54" t="s">
        <v>591</v>
      </c>
      <c r="GT155" s="54" t="s">
        <v>591</v>
      </c>
      <c r="GU155" s="54" t="s">
        <v>591</v>
      </c>
      <c r="GV155" s="54" t="s">
        <v>591</v>
      </c>
      <c r="GW155" s="54" t="s">
        <v>591</v>
      </c>
      <c r="GX155" s="54" t="s">
        <v>591</v>
      </c>
      <c r="GY155" s="54" t="s">
        <v>591</v>
      </c>
      <c r="GZ155" s="54" t="s">
        <v>591</v>
      </c>
      <c r="HA155" s="54" t="s">
        <v>591</v>
      </c>
      <c r="HB155" s="54" t="s">
        <v>591</v>
      </c>
      <c r="HC155" s="54" t="s">
        <v>591</v>
      </c>
      <c r="HD155" s="54" t="s">
        <v>591</v>
      </c>
      <c r="HE155" s="54" t="s">
        <v>591</v>
      </c>
      <c r="HF155" s="54" t="s">
        <v>591</v>
      </c>
      <c r="HG155" s="54" t="s">
        <v>591</v>
      </c>
      <c r="HH155" s="54" t="s">
        <v>591</v>
      </c>
      <c r="HI155" s="54" t="s">
        <v>591</v>
      </c>
      <c r="HJ155" s="54" t="s">
        <v>591</v>
      </c>
      <c r="HK155" s="54" t="s">
        <v>591</v>
      </c>
      <c r="HL155" s="54" t="s">
        <v>591</v>
      </c>
      <c r="HM155" s="54" t="s">
        <v>591</v>
      </c>
      <c r="HN155" s="54" t="s">
        <v>591</v>
      </c>
      <c r="HO155" s="54" t="s">
        <v>591</v>
      </c>
    </row>
    <row r="156" spans="1:223" x14ac:dyDescent="0.3">
      <c r="A156" s="87"/>
      <c r="B156" s="87"/>
      <c r="C156" s="87"/>
      <c r="D156" s="87"/>
      <c r="E156" s="87"/>
      <c r="F156" s="87"/>
      <c r="G156" s="87"/>
      <c r="N156" s="54"/>
      <c r="O156" s="54"/>
      <c r="P156" s="54"/>
      <c r="Q156" s="54"/>
      <c r="R156" s="54"/>
      <c r="S156" s="54"/>
      <c r="T156" s="54"/>
      <c r="U156" s="54"/>
      <c r="V156" s="54"/>
      <c r="W156" s="54"/>
      <c r="X156" s="54"/>
      <c r="Y156" s="54"/>
      <c r="Z156" s="54"/>
      <c r="AA156" s="54"/>
      <c r="AB156" s="54"/>
      <c r="AC156" s="54"/>
      <c r="AD156" s="54"/>
      <c r="AE156" s="54"/>
      <c r="AF156" s="54"/>
      <c r="AG156" s="54"/>
      <c r="AH156" s="54"/>
      <c r="AI156" s="54"/>
      <c r="AJ156" s="54"/>
      <c r="AK156" s="54"/>
      <c r="AL156" s="54"/>
      <c r="AM156" s="54"/>
      <c r="AN156" s="54"/>
      <c r="AO156" s="54"/>
      <c r="AP156" s="54"/>
      <c r="AQ156" s="54"/>
      <c r="AR156" s="54"/>
      <c r="AS156" s="54"/>
      <c r="AT156" s="54"/>
      <c r="AU156" s="54"/>
      <c r="AV156" s="54"/>
      <c r="AW156" s="54"/>
      <c r="AX156" s="54"/>
      <c r="AY156" s="54"/>
      <c r="AZ156" s="54"/>
      <c r="BA156" s="54"/>
      <c r="BB156" s="54"/>
      <c r="BC156" s="54"/>
      <c r="BD156" s="54"/>
      <c r="BE156" s="54"/>
      <c r="BF156" s="54"/>
      <c r="BG156" s="54"/>
      <c r="BH156" s="54"/>
      <c r="BI156" s="54"/>
      <c r="BJ156" s="54"/>
      <c r="BK156" s="54"/>
      <c r="BL156" s="54"/>
      <c r="BM156" s="54"/>
      <c r="BN156" s="54"/>
      <c r="BO156" s="54"/>
      <c r="BP156" s="54"/>
      <c r="BQ156" s="54"/>
      <c r="BR156" s="54"/>
      <c r="BS156" s="54"/>
      <c r="BT156" s="54"/>
      <c r="BU156" s="54"/>
      <c r="BV156" s="54"/>
      <c r="BW156" s="54"/>
      <c r="BX156" s="54"/>
      <c r="BY156" s="54"/>
      <c r="BZ156" s="54"/>
      <c r="CA156" s="54"/>
      <c r="CB156" s="54"/>
      <c r="CC156" s="54"/>
      <c r="CD156" s="54"/>
      <c r="CE156" s="54"/>
      <c r="CF156" s="54"/>
      <c r="CG156" s="54"/>
      <c r="CH156" s="54"/>
      <c r="CI156" s="54"/>
      <c r="CJ156" s="54"/>
      <c r="CK156" s="54"/>
      <c r="CL156" s="54"/>
      <c r="CM156" s="54"/>
      <c r="CN156" s="54"/>
      <c r="CO156" s="54"/>
      <c r="CP156" s="54"/>
      <c r="CQ156" s="54"/>
      <c r="CR156" s="54"/>
      <c r="CS156" s="54"/>
      <c r="CT156" s="54"/>
      <c r="CU156" s="54"/>
      <c r="CV156" s="54"/>
      <c r="CW156" s="54"/>
      <c r="CX156" s="54"/>
      <c r="CY156" s="54"/>
      <c r="CZ156" s="54"/>
      <c r="DA156" s="54"/>
      <c r="DB156" s="54"/>
      <c r="DC156" s="54"/>
      <c r="DD156" s="54"/>
      <c r="DE156" s="54"/>
      <c r="DF156" s="54"/>
      <c r="DG156" s="54"/>
      <c r="DH156" s="54"/>
      <c r="DI156" s="54"/>
      <c r="DJ156" s="54"/>
      <c r="DK156" s="54"/>
      <c r="DL156" s="54"/>
      <c r="DM156" s="54"/>
      <c r="DN156" s="54"/>
      <c r="DO156" s="54"/>
      <c r="DP156" s="54"/>
      <c r="DQ156" s="54"/>
      <c r="DR156" s="54"/>
      <c r="DS156" s="54"/>
      <c r="DT156" s="54"/>
      <c r="DU156" s="54"/>
      <c r="DV156" s="54"/>
      <c r="DW156" s="54"/>
      <c r="DX156" s="54"/>
      <c r="DY156" s="54"/>
      <c r="DZ156" s="54"/>
      <c r="EA156" s="54"/>
      <c r="EB156" s="54"/>
      <c r="EC156" s="54"/>
      <c r="ED156" s="54"/>
      <c r="EE156" s="54"/>
      <c r="EF156" s="54"/>
      <c r="EG156" s="54"/>
      <c r="EH156" s="54"/>
      <c r="EI156" s="54"/>
      <c r="EJ156" s="54"/>
      <c r="EK156" s="54"/>
      <c r="EL156" s="54"/>
      <c r="EM156" s="54"/>
      <c r="EN156" s="54"/>
      <c r="EO156" s="54"/>
      <c r="EP156" s="54"/>
      <c r="EQ156" s="54"/>
      <c r="ER156" s="54"/>
      <c r="ES156" s="54"/>
      <c r="ET156" s="54"/>
      <c r="EU156" s="54"/>
      <c r="EV156" s="54"/>
      <c r="EW156" s="54"/>
      <c r="EX156" s="54"/>
      <c r="EY156" s="54"/>
      <c r="EZ156" s="54"/>
      <c r="FA156" s="54"/>
      <c r="FB156" s="54"/>
      <c r="FC156" s="54"/>
      <c r="FD156" s="54"/>
      <c r="FE156" s="54"/>
      <c r="FF156" s="54"/>
      <c r="FG156" s="54"/>
      <c r="FH156" s="54"/>
      <c r="FI156" s="54"/>
      <c r="FJ156" s="54"/>
      <c r="FK156" s="54"/>
      <c r="FL156" s="54"/>
      <c r="FM156" s="54"/>
      <c r="FN156" s="54"/>
      <c r="FO156" s="54"/>
      <c r="FP156" s="54"/>
      <c r="FQ156" s="54"/>
      <c r="FR156" s="54"/>
      <c r="FS156" s="54"/>
      <c r="FT156" s="54"/>
      <c r="FU156" s="54"/>
      <c r="FV156" s="54"/>
      <c r="FW156" s="54"/>
      <c r="FX156" s="54"/>
      <c r="FY156" s="54"/>
      <c r="FZ156" s="54"/>
      <c r="GA156" s="54"/>
      <c r="GB156" s="54"/>
      <c r="GC156" s="54"/>
      <c r="GD156" s="54"/>
      <c r="GE156" s="54"/>
      <c r="GF156" s="54"/>
      <c r="GG156" s="54"/>
      <c r="GH156" s="54"/>
      <c r="GI156" s="54"/>
      <c r="GJ156" s="54"/>
      <c r="GK156" s="54"/>
      <c r="GL156" s="54"/>
      <c r="GM156" s="54"/>
      <c r="GN156" s="54"/>
      <c r="GO156" s="54"/>
      <c r="GP156" s="54"/>
      <c r="GQ156" s="54"/>
      <c r="GR156" s="54"/>
      <c r="GS156" s="54"/>
      <c r="GT156" s="54"/>
      <c r="GU156" s="54"/>
      <c r="GV156" s="54"/>
      <c r="GW156" s="54"/>
      <c r="GX156" s="54"/>
      <c r="GY156" s="54"/>
      <c r="GZ156" s="54"/>
      <c r="HA156" s="54"/>
      <c r="HB156" s="54"/>
      <c r="HC156" s="54"/>
      <c r="HD156" s="54"/>
      <c r="HE156" s="54"/>
      <c r="HF156" s="54"/>
      <c r="HG156" s="54"/>
      <c r="HH156" s="54"/>
      <c r="HI156" s="54"/>
      <c r="HJ156" s="54"/>
      <c r="HK156" s="54"/>
      <c r="HL156" s="54"/>
      <c r="HM156" s="54"/>
      <c r="HN156" s="54"/>
      <c r="HO156" s="54"/>
    </row>
    <row r="157" spans="1:223" x14ac:dyDescent="0.3">
      <c r="A157" s="87"/>
      <c r="B157" s="87"/>
      <c r="C157" s="87"/>
      <c r="D157" s="87"/>
      <c r="E157" s="87"/>
      <c r="F157" s="87"/>
      <c r="G157" s="87"/>
      <c r="N157" s="54"/>
      <c r="O157" s="54"/>
      <c r="P157" s="54"/>
      <c r="Q157" s="54"/>
      <c r="R157" s="54"/>
      <c r="S157" s="54"/>
      <c r="T157" s="54"/>
      <c r="U157" s="54"/>
      <c r="V157" s="54"/>
      <c r="W157" s="54"/>
      <c r="X157" s="54"/>
      <c r="Y157" s="54"/>
      <c r="Z157" s="54"/>
      <c r="AA157" s="54"/>
      <c r="AB157" s="54"/>
      <c r="AC157" s="54"/>
      <c r="AD157" s="54"/>
      <c r="AE157" s="54"/>
      <c r="AF157" s="54"/>
      <c r="AG157" s="54"/>
      <c r="AH157" s="54"/>
      <c r="AI157" s="54"/>
      <c r="AJ157" s="54"/>
      <c r="AK157" s="54"/>
      <c r="AL157" s="54"/>
      <c r="AM157" s="54"/>
      <c r="AN157" s="54"/>
      <c r="AO157" s="54"/>
      <c r="AP157" s="54"/>
      <c r="AQ157" s="54"/>
      <c r="AR157" s="54"/>
      <c r="AS157" s="54"/>
      <c r="AT157" s="54"/>
      <c r="AU157" s="54"/>
      <c r="AV157" s="54"/>
      <c r="AW157" s="54"/>
      <c r="AX157" s="54"/>
      <c r="AY157" s="54"/>
      <c r="AZ157" s="54"/>
      <c r="BA157" s="54"/>
      <c r="BB157" s="54"/>
      <c r="BC157" s="54"/>
      <c r="BD157" s="54"/>
      <c r="BE157" s="54"/>
      <c r="BF157" s="54"/>
      <c r="BG157" s="54"/>
      <c r="BH157" s="54"/>
      <c r="BI157" s="54"/>
      <c r="BJ157" s="54"/>
      <c r="BK157" s="54"/>
      <c r="BL157" s="54"/>
      <c r="BM157" s="54"/>
      <c r="BN157" s="54"/>
      <c r="BO157" s="54"/>
      <c r="BP157" s="54"/>
      <c r="BQ157" s="54"/>
      <c r="BR157" s="54"/>
      <c r="BS157" s="54"/>
      <c r="BT157" s="54"/>
      <c r="BU157" s="54"/>
      <c r="BV157" s="54"/>
      <c r="BW157" s="54"/>
      <c r="BX157" s="54"/>
      <c r="BY157" s="54"/>
      <c r="BZ157" s="54"/>
      <c r="CA157" s="54"/>
      <c r="CB157" s="54"/>
      <c r="CC157" s="54"/>
      <c r="CD157" s="54"/>
      <c r="CE157" s="54"/>
      <c r="CF157" s="54"/>
      <c r="CG157" s="54"/>
      <c r="CH157" s="54"/>
      <c r="CI157" s="54"/>
      <c r="CJ157" s="54"/>
      <c r="CK157" s="54"/>
      <c r="CL157" s="54"/>
      <c r="CM157" s="54"/>
      <c r="CN157" s="54"/>
      <c r="CO157" s="54"/>
      <c r="CP157" s="54"/>
      <c r="CQ157" s="54"/>
      <c r="CR157" s="54"/>
      <c r="CS157" s="54"/>
      <c r="CT157" s="54"/>
      <c r="CU157" s="54"/>
      <c r="CV157" s="54"/>
      <c r="CW157" s="54"/>
      <c r="CX157" s="54"/>
      <c r="CY157" s="54"/>
      <c r="CZ157" s="54"/>
      <c r="DA157" s="54"/>
      <c r="DB157" s="54"/>
      <c r="DC157" s="54"/>
      <c r="DD157" s="54"/>
      <c r="DE157" s="54"/>
      <c r="DF157" s="54"/>
      <c r="DG157" s="54"/>
      <c r="DH157" s="54"/>
      <c r="DI157" s="54"/>
      <c r="DJ157" s="54"/>
      <c r="DK157" s="54"/>
      <c r="DL157" s="54"/>
      <c r="DM157" s="54"/>
      <c r="DN157" s="54"/>
      <c r="DO157" s="54"/>
      <c r="DP157" s="54"/>
      <c r="DQ157" s="54"/>
      <c r="DR157" s="54"/>
      <c r="DS157" s="54"/>
      <c r="DT157" s="54"/>
      <c r="DU157" s="54"/>
      <c r="DV157" s="54"/>
      <c r="DW157" s="54"/>
      <c r="DX157" s="54"/>
      <c r="DY157" s="54"/>
      <c r="DZ157" s="54"/>
      <c r="EA157" s="54"/>
      <c r="EB157" s="54"/>
      <c r="EC157" s="54"/>
      <c r="ED157" s="54"/>
      <c r="EE157" s="54"/>
      <c r="EF157" s="54"/>
      <c r="EG157" s="54"/>
      <c r="EH157" s="54"/>
      <c r="EI157" s="54"/>
      <c r="EJ157" s="54"/>
      <c r="EK157" s="54"/>
      <c r="EL157" s="54"/>
      <c r="EM157" s="54"/>
      <c r="EN157" s="54"/>
      <c r="EO157" s="54"/>
      <c r="EP157" s="54"/>
      <c r="EQ157" s="54"/>
      <c r="ER157" s="54"/>
      <c r="ES157" s="54"/>
      <c r="ET157" s="54"/>
      <c r="EU157" s="54"/>
      <c r="EV157" s="54"/>
      <c r="EW157" s="54"/>
      <c r="EX157" s="54"/>
      <c r="EY157" s="54"/>
      <c r="EZ157" s="54"/>
      <c r="FA157" s="54"/>
      <c r="FB157" s="54"/>
      <c r="FC157" s="54"/>
      <c r="FD157" s="54"/>
      <c r="FE157" s="54"/>
      <c r="FF157" s="54"/>
      <c r="FG157" s="54"/>
      <c r="FH157" s="54"/>
      <c r="FI157" s="54"/>
      <c r="FJ157" s="54"/>
      <c r="FK157" s="54"/>
      <c r="FL157" s="54"/>
      <c r="FM157" s="54"/>
      <c r="FN157" s="54"/>
      <c r="FO157" s="54"/>
      <c r="FP157" s="54"/>
      <c r="FQ157" s="54"/>
      <c r="FR157" s="54"/>
      <c r="FS157" s="54"/>
      <c r="FT157" s="54"/>
      <c r="FU157" s="54"/>
      <c r="FV157" s="54"/>
      <c r="FW157" s="54"/>
      <c r="FX157" s="54"/>
      <c r="FY157" s="54"/>
      <c r="FZ157" s="54"/>
      <c r="GA157" s="54"/>
      <c r="GB157" s="54"/>
      <c r="GC157" s="54"/>
      <c r="GD157" s="54"/>
      <c r="GE157" s="54"/>
      <c r="GF157" s="54"/>
      <c r="GG157" s="54"/>
      <c r="GH157" s="54"/>
      <c r="GI157" s="54"/>
      <c r="GJ157" s="54"/>
      <c r="GK157" s="54"/>
      <c r="GL157" s="54"/>
      <c r="GM157" s="54"/>
      <c r="GN157" s="54"/>
      <c r="GO157" s="54"/>
      <c r="GP157" s="54"/>
      <c r="GQ157" s="54"/>
      <c r="GR157" s="54"/>
      <c r="GS157" s="54"/>
      <c r="GT157" s="54"/>
      <c r="GU157" s="54"/>
      <c r="GV157" s="54"/>
      <c r="GW157" s="54"/>
      <c r="GX157" s="54"/>
      <c r="GY157" s="54"/>
      <c r="GZ157" s="54"/>
      <c r="HA157" s="54"/>
      <c r="HB157" s="54"/>
      <c r="HC157" s="54"/>
      <c r="HD157" s="54"/>
      <c r="HE157" s="54"/>
      <c r="HF157" s="54"/>
      <c r="HG157" s="54"/>
      <c r="HH157" s="54"/>
      <c r="HI157" s="54"/>
      <c r="HJ157" s="54"/>
      <c r="HK157" s="54"/>
      <c r="HL157" s="54"/>
      <c r="HM157" s="54"/>
      <c r="HN157" s="54"/>
      <c r="HO157" s="54"/>
    </row>
    <row r="158" spans="1:223" x14ac:dyDescent="0.3">
      <c r="A158" s="87"/>
      <c r="B158" s="87"/>
      <c r="C158" s="87"/>
      <c r="D158" s="87"/>
      <c r="E158" s="87"/>
      <c r="F158" s="87"/>
      <c r="G158" s="87"/>
      <c r="N158" s="54"/>
      <c r="O158" s="54"/>
      <c r="P158" s="54"/>
      <c r="Q158" s="54"/>
      <c r="R158" s="54"/>
      <c r="S158" s="54"/>
      <c r="T158" s="54"/>
      <c r="U158" s="54"/>
      <c r="V158" s="54"/>
      <c r="W158" s="54"/>
      <c r="X158" s="54"/>
      <c r="Y158" s="54"/>
      <c r="Z158" s="54"/>
      <c r="AA158" s="54"/>
      <c r="AB158" s="54"/>
      <c r="AC158" s="54"/>
      <c r="AD158" s="54"/>
      <c r="AE158" s="54"/>
      <c r="AF158" s="54"/>
      <c r="AG158" s="54"/>
      <c r="AH158" s="54"/>
      <c r="AI158" s="54"/>
      <c r="AJ158" s="54"/>
      <c r="AK158" s="54"/>
      <c r="AL158" s="54"/>
      <c r="AM158" s="54"/>
      <c r="AN158" s="54"/>
      <c r="AO158" s="54"/>
      <c r="AP158" s="54"/>
      <c r="AQ158" s="54"/>
      <c r="AR158" s="54"/>
      <c r="AS158" s="54"/>
      <c r="AT158" s="54"/>
      <c r="AU158" s="54"/>
      <c r="AV158" s="54"/>
      <c r="AW158" s="54"/>
      <c r="AX158" s="54"/>
      <c r="AY158" s="54"/>
      <c r="AZ158" s="54"/>
      <c r="BA158" s="54"/>
      <c r="BB158" s="54"/>
      <c r="BC158" s="54"/>
      <c r="BD158" s="54"/>
      <c r="BE158" s="54"/>
      <c r="BF158" s="54"/>
      <c r="BG158" s="54"/>
      <c r="BH158" s="54"/>
      <c r="BI158" s="54"/>
      <c r="BJ158" s="54"/>
      <c r="BK158" s="54"/>
      <c r="BL158" s="54"/>
      <c r="BM158" s="54"/>
      <c r="BN158" s="54"/>
      <c r="BO158" s="54"/>
      <c r="BP158" s="54"/>
      <c r="BQ158" s="54"/>
      <c r="BR158" s="54"/>
      <c r="BS158" s="54"/>
      <c r="BT158" s="54"/>
      <c r="BU158" s="54"/>
      <c r="BV158" s="54"/>
      <c r="BW158" s="54"/>
      <c r="BX158" s="54"/>
      <c r="BY158" s="54"/>
      <c r="BZ158" s="54"/>
      <c r="CA158" s="54"/>
      <c r="CB158" s="54"/>
      <c r="CC158" s="54"/>
      <c r="CD158" s="54"/>
      <c r="CE158" s="54"/>
      <c r="CF158" s="54"/>
      <c r="CG158" s="54"/>
      <c r="CH158" s="54"/>
      <c r="CI158" s="54"/>
      <c r="CJ158" s="54"/>
      <c r="CK158" s="54"/>
      <c r="CL158" s="54"/>
      <c r="CM158" s="54"/>
      <c r="CN158" s="54"/>
      <c r="CO158" s="54"/>
      <c r="CP158" s="54"/>
      <c r="CQ158" s="54"/>
      <c r="CR158" s="54"/>
      <c r="CS158" s="54"/>
      <c r="CT158" s="54"/>
      <c r="CU158" s="54"/>
      <c r="CV158" s="54"/>
      <c r="CW158" s="54"/>
      <c r="CX158" s="54"/>
      <c r="CY158" s="54"/>
      <c r="CZ158" s="54"/>
      <c r="DA158" s="54"/>
      <c r="DB158" s="54"/>
      <c r="DC158" s="54"/>
      <c r="DD158" s="54"/>
      <c r="DE158" s="54"/>
      <c r="DF158" s="54"/>
      <c r="DG158" s="54"/>
      <c r="DH158" s="54"/>
      <c r="DI158" s="54"/>
      <c r="DJ158" s="54"/>
      <c r="DK158" s="54"/>
      <c r="DL158" s="54"/>
      <c r="DM158" s="54"/>
      <c r="DN158" s="54"/>
      <c r="DO158" s="54"/>
      <c r="DP158" s="54"/>
      <c r="DQ158" s="54"/>
      <c r="DR158" s="54"/>
      <c r="DS158" s="54"/>
      <c r="DT158" s="54"/>
      <c r="DU158" s="54"/>
      <c r="DV158" s="54"/>
      <c r="DW158" s="54"/>
      <c r="DX158" s="54"/>
      <c r="DY158" s="54"/>
      <c r="DZ158" s="54"/>
      <c r="EA158" s="54"/>
      <c r="EB158" s="54"/>
      <c r="EC158" s="54"/>
      <c r="ED158" s="54"/>
      <c r="EE158" s="54"/>
      <c r="EF158" s="54"/>
      <c r="EG158" s="54"/>
      <c r="EH158" s="54"/>
      <c r="EI158" s="54"/>
      <c r="EJ158" s="54"/>
      <c r="EK158" s="54"/>
      <c r="EL158" s="54"/>
      <c r="EM158" s="54"/>
      <c r="EN158" s="54"/>
      <c r="EO158" s="54"/>
      <c r="EP158" s="54"/>
      <c r="EQ158" s="54"/>
      <c r="ER158" s="54"/>
      <c r="ES158" s="54"/>
      <c r="ET158" s="54"/>
      <c r="EU158" s="54"/>
      <c r="EV158" s="54"/>
      <c r="EW158" s="54"/>
      <c r="EX158" s="54"/>
      <c r="EY158" s="54"/>
      <c r="EZ158" s="54"/>
      <c r="FA158" s="54"/>
      <c r="FB158" s="54"/>
      <c r="FC158" s="54"/>
      <c r="FD158" s="54"/>
      <c r="FE158" s="54"/>
      <c r="FF158" s="54"/>
      <c r="FG158" s="54"/>
      <c r="FH158" s="54"/>
      <c r="FI158" s="54"/>
      <c r="FJ158" s="54"/>
      <c r="FK158" s="54"/>
      <c r="FL158" s="54"/>
      <c r="FM158" s="54"/>
      <c r="FN158" s="54"/>
      <c r="FO158" s="54"/>
      <c r="FP158" s="54"/>
      <c r="FQ158" s="54"/>
      <c r="FR158" s="54"/>
      <c r="FS158" s="54"/>
      <c r="FT158" s="54"/>
      <c r="FU158" s="54"/>
      <c r="FV158" s="54"/>
      <c r="FW158" s="54"/>
      <c r="FX158" s="54"/>
      <c r="FY158" s="54"/>
      <c r="FZ158" s="54"/>
      <c r="GA158" s="54"/>
      <c r="GB158" s="54"/>
      <c r="GC158" s="54"/>
      <c r="GD158" s="54"/>
      <c r="GE158" s="54"/>
      <c r="GF158" s="54"/>
      <c r="GG158" s="54"/>
      <c r="GH158" s="54"/>
      <c r="GI158" s="54"/>
      <c r="GJ158" s="54"/>
      <c r="GK158" s="54"/>
      <c r="GL158" s="54"/>
      <c r="GM158" s="54"/>
      <c r="GN158" s="54"/>
      <c r="GO158" s="54"/>
      <c r="GP158" s="54"/>
      <c r="GQ158" s="54"/>
      <c r="GR158" s="54"/>
      <c r="GS158" s="54"/>
      <c r="GT158" s="54"/>
      <c r="GU158" s="54"/>
      <c r="GV158" s="54"/>
      <c r="GW158" s="54"/>
      <c r="GX158" s="54"/>
      <c r="GY158" s="54"/>
      <c r="GZ158" s="54"/>
      <c r="HA158" s="54"/>
      <c r="HB158" s="54"/>
      <c r="HC158" s="54"/>
      <c r="HD158" s="54"/>
      <c r="HE158" s="54"/>
      <c r="HF158" s="54"/>
      <c r="HG158" s="54"/>
      <c r="HH158" s="54"/>
      <c r="HI158" s="54"/>
      <c r="HJ158" s="54"/>
      <c r="HK158" s="54"/>
      <c r="HL158" s="54"/>
      <c r="HM158" s="54"/>
      <c r="HN158" s="54"/>
      <c r="HO158" s="54"/>
    </row>
    <row r="159" spans="1:223" x14ac:dyDescent="0.3">
      <c r="A159" s="87"/>
      <c r="B159" s="87"/>
      <c r="C159" s="87"/>
      <c r="D159" s="87"/>
      <c r="E159" s="87"/>
      <c r="F159" s="87"/>
      <c r="G159" s="87"/>
      <c r="N159" s="54"/>
      <c r="O159" s="54"/>
      <c r="P159" s="54"/>
      <c r="Q159" s="54"/>
      <c r="R159" s="54"/>
      <c r="S159" s="54"/>
      <c r="T159" s="54"/>
      <c r="U159" s="54"/>
      <c r="V159" s="54"/>
      <c r="W159" s="54"/>
      <c r="X159" s="54"/>
      <c r="Y159" s="54"/>
      <c r="Z159" s="54"/>
      <c r="AA159" s="54"/>
      <c r="AB159" s="54"/>
      <c r="AC159" s="54"/>
      <c r="AD159" s="54"/>
      <c r="AE159" s="54"/>
      <c r="AF159" s="54"/>
      <c r="AG159" s="54"/>
      <c r="AH159" s="54"/>
      <c r="AI159" s="54"/>
      <c r="AJ159" s="54"/>
      <c r="AK159" s="54"/>
      <c r="AL159" s="54"/>
      <c r="AM159" s="54"/>
      <c r="AN159" s="54"/>
      <c r="AO159" s="54"/>
      <c r="AP159" s="54"/>
      <c r="AQ159" s="54"/>
      <c r="AR159" s="54"/>
      <c r="AS159" s="54"/>
      <c r="AT159" s="54"/>
      <c r="AU159" s="54"/>
      <c r="AV159" s="54"/>
      <c r="AW159" s="54"/>
      <c r="AX159" s="54"/>
      <c r="AY159" s="54"/>
      <c r="AZ159" s="54"/>
      <c r="BA159" s="54"/>
      <c r="BB159" s="54"/>
      <c r="BC159" s="54"/>
      <c r="BD159" s="54"/>
      <c r="BE159" s="54"/>
      <c r="BF159" s="54"/>
      <c r="BG159" s="54"/>
      <c r="BH159" s="54"/>
      <c r="BI159" s="54"/>
      <c r="BJ159" s="54"/>
      <c r="BK159" s="54"/>
      <c r="BL159" s="54"/>
      <c r="BM159" s="54"/>
      <c r="BN159" s="54"/>
      <c r="BO159" s="54"/>
      <c r="BP159" s="54"/>
      <c r="BQ159" s="54"/>
      <c r="BR159" s="54"/>
      <c r="BS159" s="54"/>
      <c r="BT159" s="54"/>
      <c r="BU159" s="54"/>
      <c r="BV159" s="54"/>
      <c r="BW159" s="54"/>
      <c r="BX159" s="54"/>
      <c r="BY159" s="54"/>
      <c r="BZ159" s="54"/>
      <c r="CA159" s="54"/>
      <c r="CB159" s="54"/>
      <c r="CC159" s="54"/>
      <c r="CD159" s="54"/>
      <c r="CE159" s="54"/>
      <c r="CF159" s="54"/>
      <c r="CG159" s="54"/>
      <c r="CH159" s="54"/>
      <c r="CI159" s="54"/>
      <c r="CJ159" s="54"/>
      <c r="CK159" s="54"/>
      <c r="CL159" s="54"/>
      <c r="CM159" s="54"/>
      <c r="CN159" s="54"/>
      <c r="CO159" s="54"/>
      <c r="CP159" s="54"/>
      <c r="CQ159" s="54"/>
      <c r="CR159" s="54"/>
      <c r="CS159" s="54"/>
      <c r="CT159" s="54"/>
      <c r="CU159" s="54"/>
      <c r="CV159" s="54"/>
      <c r="CW159" s="54"/>
      <c r="CX159" s="54"/>
      <c r="CY159" s="54"/>
      <c r="CZ159" s="54"/>
      <c r="DA159" s="54"/>
      <c r="DB159" s="54"/>
      <c r="DC159" s="54"/>
      <c r="DD159" s="54"/>
      <c r="DE159" s="54"/>
      <c r="DF159" s="54"/>
      <c r="DG159" s="54"/>
      <c r="DH159" s="54"/>
      <c r="DI159" s="54"/>
      <c r="DJ159" s="54"/>
      <c r="DK159" s="54"/>
      <c r="DL159" s="54"/>
      <c r="DM159" s="54"/>
      <c r="DN159" s="54"/>
      <c r="DO159" s="54"/>
      <c r="DP159" s="54"/>
      <c r="DQ159" s="54"/>
      <c r="DR159" s="54"/>
      <c r="DS159" s="54"/>
      <c r="DT159" s="54"/>
      <c r="DU159" s="54"/>
      <c r="DV159" s="54"/>
      <c r="DW159" s="54"/>
      <c r="DX159" s="54"/>
      <c r="DY159" s="54"/>
      <c r="DZ159" s="54"/>
      <c r="EA159" s="54"/>
      <c r="EB159" s="54"/>
      <c r="EC159" s="54"/>
      <c r="ED159" s="54"/>
      <c r="EE159" s="54"/>
      <c r="EF159" s="54"/>
      <c r="EG159" s="54"/>
      <c r="EH159" s="54"/>
      <c r="EI159" s="54"/>
      <c r="EJ159" s="54"/>
      <c r="EK159" s="54"/>
      <c r="EL159" s="54"/>
      <c r="EM159" s="54"/>
      <c r="EN159" s="54"/>
      <c r="EO159" s="54"/>
      <c r="EP159" s="54"/>
      <c r="EQ159" s="54"/>
      <c r="ER159" s="54"/>
      <c r="ES159" s="54"/>
      <c r="ET159" s="54"/>
      <c r="EU159" s="54"/>
      <c r="EV159" s="54"/>
      <c r="EW159" s="54"/>
      <c r="EX159" s="54"/>
      <c r="EY159" s="54"/>
      <c r="EZ159" s="54"/>
      <c r="FA159" s="54"/>
      <c r="FB159" s="54"/>
      <c r="FC159" s="54"/>
      <c r="FD159" s="54"/>
      <c r="FE159" s="54"/>
      <c r="FF159" s="54"/>
      <c r="FG159" s="54"/>
      <c r="FH159" s="54"/>
      <c r="FI159" s="54"/>
      <c r="FJ159" s="54"/>
      <c r="FK159" s="54"/>
      <c r="FL159" s="54"/>
      <c r="FM159" s="54"/>
      <c r="FN159" s="54"/>
      <c r="FO159" s="54"/>
      <c r="FP159" s="54"/>
      <c r="FQ159" s="54"/>
      <c r="FR159" s="54"/>
      <c r="FS159" s="54"/>
      <c r="FT159" s="54"/>
      <c r="FU159" s="54"/>
      <c r="FV159" s="54"/>
      <c r="FW159" s="54"/>
      <c r="FX159" s="54"/>
      <c r="FY159" s="54"/>
      <c r="FZ159" s="54"/>
      <c r="GA159" s="54"/>
      <c r="GB159" s="54"/>
      <c r="GC159" s="54"/>
      <c r="GD159" s="54"/>
      <c r="GE159" s="54"/>
      <c r="GF159" s="54"/>
      <c r="GG159" s="54"/>
      <c r="GH159" s="54"/>
      <c r="GI159" s="54"/>
      <c r="GJ159" s="54"/>
      <c r="GK159" s="54"/>
      <c r="GL159" s="54"/>
      <c r="GM159" s="54"/>
      <c r="GN159" s="54"/>
      <c r="GO159" s="54"/>
      <c r="GP159" s="54"/>
      <c r="GQ159" s="54"/>
      <c r="GR159" s="54"/>
      <c r="GS159" s="54"/>
      <c r="GT159" s="54"/>
      <c r="GU159" s="54"/>
      <c r="GV159" s="54"/>
      <c r="GW159" s="54"/>
      <c r="GX159" s="54"/>
      <c r="GY159" s="54"/>
      <c r="GZ159" s="54"/>
      <c r="HA159" s="54"/>
      <c r="HB159" s="54"/>
      <c r="HC159" s="54"/>
      <c r="HD159" s="54"/>
      <c r="HE159" s="54"/>
      <c r="HF159" s="54"/>
      <c r="HG159" s="54"/>
      <c r="HH159" s="54"/>
      <c r="HI159" s="54"/>
      <c r="HJ159" s="54"/>
      <c r="HK159" s="54"/>
      <c r="HL159" s="54"/>
      <c r="HM159" s="54"/>
      <c r="HN159" s="54"/>
      <c r="HO159" s="54"/>
    </row>
    <row r="160" spans="1:223" x14ac:dyDescent="0.3">
      <c r="A160" s="87"/>
      <c r="B160" s="87"/>
      <c r="C160" s="87"/>
      <c r="D160" s="87"/>
      <c r="E160" s="87"/>
      <c r="F160" s="87"/>
      <c r="G160" s="87"/>
      <c r="N160" s="54"/>
      <c r="O160" s="54"/>
      <c r="P160" s="54"/>
      <c r="Q160" s="54"/>
      <c r="R160" s="54"/>
      <c r="S160" s="54"/>
      <c r="T160" s="54"/>
      <c r="U160" s="54"/>
      <c r="V160" s="54"/>
      <c r="W160" s="54"/>
      <c r="X160" s="54"/>
      <c r="Y160" s="54"/>
      <c r="Z160" s="54"/>
      <c r="AA160" s="54"/>
      <c r="AB160" s="54"/>
      <c r="AC160" s="54"/>
      <c r="AD160" s="54"/>
      <c r="AE160" s="54"/>
      <c r="AF160" s="54"/>
      <c r="AG160" s="54"/>
      <c r="AH160" s="54"/>
      <c r="AI160" s="54"/>
      <c r="AJ160" s="54"/>
      <c r="AK160" s="54"/>
      <c r="AL160" s="54"/>
      <c r="AM160" s="54"/>
      <c r="AN160" s="54"/>
      <c r="AO160" s="54"/>
      <c r="AP160" s="54"/>
      <c r="AQ160" s="54"/>
      <c r="AR160" s="54"/>
      <c r="AS160" s="54"/>
      <c r="AT160" s="54"/>
      <c r="AU160" s="54"/>
      <c r="AV160" s="54"/>
      <c r="AW160" s="54"/>
      <c r="AX160" s="54"/>
      <c r="AY160" s="54"/>
      <c r="AZ160" s="54"/>
      <c r="BA160" s="54"/>
      <c r="BB160" s="54"/>
      <c r="BC160" s="54"/>
      <c r="BD160" s="54"/>
      <c r="BE160" s="54"/>
      <c r="BF160" s="54"/>
      <c r="BG160" s="54"/>
      <c r="BH160" s="54"/>
      <c r="BI160" s="54"/>
      <c r="BJ160" s="54"/>
      <c r="BK160" s="54"/>
      <c r="BL160" s="54"/>
      <c r="BM160" s="54"/>
      <c r="BN160" s="54"/>
      <c r="BO160" s="54"/>
      <c r="BP160" s="54"/>
      <c r="BQ160" s="54"/>
      <c r="BR160" s="54"/>
      <c r="BS160" s="54"/>
      <c r="BT160" s="54"/>
      <c r="BU160" s="54"/>
      <c r="BV160" s="54"/>
      <c r="BW160" s="54"/>
      <c r="BX160" s="54"/>
      <c r="BY160" s="54"/>
      <c r="BZ160" s="54"/>
      <c r="CA160" s="54"/>
      <c r="CB160" s="54"/>
      <c r="CC160" s="54"/>
      <c r="CD160" s="54"/>
      <c r="CE160" s="54"/>
      <c r="CF160" s="54"/>
      <c r="CG160" s="54"/>
      <c r="CH160" s="54"/>
      <c r="CI160" s="54"/>
      <c r="CJ160" s="54"/>
      <c r="CK160" s="54"/>
      <c r="CL160" s="54"/>
      <c r="CM160" s="54"/>
      <c r="CN160" s="54"/>
      <c r="CO160" s="54"/>
      <c r="CP160" s="54"/>
      <c r="CQ160" s="54"/>
      <c r="CR160" s="54"/>
      <c r="CS160" s="54"/>
      <c r="CT160" s="54"/>
      <c r="CU160" s="54"/>
      <c r="CV160" s="54"/>
      <c r="CW160" s="54"/>
      <c r="CX160" s="54"/>
      <c r="CY160" s="54"/>
      <c r="CZ160" s="54"/>
      <c r="DA160" s="54"/>
      <c r="DB160" s="54"/>
      <c r="DC160" s="54"/>
      <c r="DD160" s="54"/>
      <c r="DE160" s="54"/>
      <c r="DF160" s="54"/>
      <c r="DG160" s="54"/>
      <c r="DH160" s="54"/>
      <c r="DI160" s="54"/>
      <c r="DJ160" s="54"/>
      <c r="DK160" s="54"/>
      <c r="DL160" s="54"/>
      <c r="DM160" s="54"/>
      <c r="DN160" s="54"/>
      <c r="DO160" s="54"/>
      <c r="DP160" s="54"/>
      <c r="DQ160" s="54"/>
      <c r="DR160" s="54"/>
      <c r="DS160" s="54"/>
      <c r="DT160" s="54"/>
      <c r="DU160" s="54"/>
      <c r="DV160" s="54"/>
      <c r="DW160" s="54"/>
      <c r="DX160" s="54"/>
      <c r="DY160" s="54"/>
      <c r="DZ160" s="54"/>
      <c r="EA160" s="54"/>
      <c r="EB160" s="54"/>
      <c r="EC160" s="54"/>
      <c r="ED160" s="54"/>
      <c r="EE160" s="54"/>
      <c r="EF160" s="54"/>
      <c r="EG160" s="54"/>
      <c r="EH160" s="54"/>
      <c r="EI160" s="54"/>
      <c r="EJ160" s="54"/>
      <c r="EK160" s="54"/>
      <c r="EL160" s="54"/>
      <c r="EM160" s="54"/>
      <c r="EN160" s="54"/>
      <c r="EO160" s="54"/>
      <c r="EP160" s="54"/>
      <c r="EQ160" s="54"/>
      <c r="ER160" s="54"/>
      <c r="ES160" s="54"/>
      <c r="ET160" s="54"/>
      <c r="EU160" s="54"/>
      <c r="EV160" s="54"/>
      <c r="EW160" s="54"/>
      <c r="EX160" s="54"/>
      <c r="EY160" s="54"/>
      <c r="EZ160" s="54"/>
      <c r="FA160" s="54"/>
      <c r="FB160" s="54"/>
      <c r="FC160" s="54"/>
      <c r="FD160" s="54"/>
      <c r="FE160" s="54"/>
      <c r="FF160" s="54"/>
      <c r="FG160" s="54"/>
      <c r="FH160" s="54"/>
      <c r="FI160" s="54"/>
      <c r="FJ160" s="54"/>
      <c r="FK160" s="54"/>
      <c r="FL160" s="54"/>
      <c r="FM160" s="54"/>
      <c r="FN160" s="54"/>
      <c r="FO160" s="54"/>
      <c r="FP160" s="54"/>
      <c r="FQ160" s="54"/>
      <c r="FR160" s="54"/>
      <c r="FS160" s="54"/>
      <c r="FT160" s="54"/>
      <c r="FU160" s="54"/>
      <c r="FV160" s="54"/>
      <c r="FW160" s="54"/>
      <c r="FX160" s="54"/>
      <c r="FY160" s="54"/>
      <c r="FZ160" s="54"/>
      <c r="GA160" s="54"/>
      <c r="GB160" s="54"/>
      <c r="GC160" s="54"/>
      <c r="GD160" s="54"/>
      <c r="GE160" s="54"/>
      <c r="GF160" s="54"/>
      <c r="GG160" s="54"/>
      <c r="GH160" s="54"/>
      <c r="GI160" s="54"/>
      <c r="GJ160" s="54"/>
      <c r="GK160" s="54"/>
      <c r="GL160" s="54"/>
      <c r="GM160" s="54"/>
      <c r="GN160" s="54"/>
      <c r="GO160" s="54"/>
      <c r="GP160" s="54"/>
      <c r="GQ160" s="54"/>
      <c r="GR160" s="54"/>
      <c r="GS160" s="54"/>
      <c r="GT160" s="54"/>
      <c r="GU160" s="54"/>
      <c r="GV160" s="54"/>
      <c r="GW160" s="54"/>
      <c r="GX160" s="54"/>
      <c r="GY160" s="54"/>
      <c r="GZ160" s="54"/>
      <c r="HA160" s="54"/>
      <c r="HB160" s="54"/>
      <c r="HC160" s="54"/>
      <c r="HD160" s="54"/>
      <c r="HE160" s="54"/>
      <c r="HF160" s="54"/>
      <c r="HG160" s="54"/>
      <c r="HH160" s="54"/>
      <c r="HI160" s="54"/>
      <c r="HJ160" s="54"/>
      <c r="HK160" s="54"/>
      <c r="HL160" s="54"/>
      <c r="HM160" s="54"/>
      <c r="HN160" s="54"/>
      <c r="HO160" s="54"/>
    </row>
    <row r="161" spans="1:223" x14ac:dyDescent="0.3">
      <c r="A161" s="87"/>
      <c r="B161" s="87"/>
      <c r="C161" s="87"/>
      <c r="D161" s="87"/>
      <c r="E161" s="87"/>
      <c r="F161" s="87"/>
      <c r="G161" s="87"/>
      <c r="N161" s="54"/>
      <c r="O161" s="54"/>
      <c r="P161" s="54"/>
      <c r="Q161" s="54"/>
      <c r="R161" s="54"/>
      <c r="S161" s="54"/>
      <c r="T161" s="54"/>
      <c r="U161" s="54"/>
      <c r="V161" s="54"/>
      <c r="W161" s="54"/>
      <c r="X161" s="54"/>
      <c r="Y161" s="54"/>
      <c r="Z161" s="54"/>
      <c r="AA161" s="54"/>
      <c r="AB161" s="54"/>
      <c r="AC161" s="54"/>
      <c r="AD161" s="54"/>
      <c r="AE161" s="54"/>
      <c r="AF161" s="54"/>
      <c r="AG161" s="54"/>
      <c r="AH161" s="54"/>
      <c r="AI161" s="54"/>
      <c r="AJ161" s="54"/>
      <c r="AK161" s="54"/>
      <c r="AL161" s="54"/>
      <c r="AM161" s="54"/>
      <c r="AN161" s="54"/>
      <c r="AO161" s="54"/>
      <c r="AP161" s="54"/>
      <c r="AQ161" s="54"/>
      <c r="AR161" s="54"/>
      <c r="AS161" s="54"/>
      <c r="AT161" s="54"/>
      <c r="AU161" s="54"/>
      <c r="AV161" s="54"/>
      <c r="AW161" s="54"/>
      <c r="AX161" s="54"/>
      <c r="AY161" s="54"/>
      <c r="AZ161" s="54"/>
      <c r="BA161" s="54"/>
      <c r="BB161" s="54"/>
      <c r="BC161" s="54"/>
      <c r="BD161" s="54"/>
      <c r="BE161" s="54"/>
      <c r="BF161" s="54"/>
      <c r="BG161" s="54"/>
      <c r="BH161" s="54"/>
      <c r="BI161" s="54"/>
      <c r="BJ161" s="54"/>
      <c r="BK161" s="54"/>
      <c r="BL161" s="54"/>
      <c r="BM161" s="54"/>
      <c r="BN161" s="54"/>
      <c r="BO161" s="54"/>
      <c r="BP161" s="54"/>
      <c r="BQ161" s="54"/>
      <c r="BR161" s="54"/>
      <c r="BS161" s="54"/>
      <c r="BT161" s="54"/>
      <c r="BU161" s="54"/>
      <c r="BV161" s="54"/>
      <c r="BW161" s="54"/>
      <c r="BX161" s="54"/>
      <c r="BY161" s="54"/>
      <c r="BZ161" s="54"/>
      <c r="CA161" s="54"/>
      <c r="CB161" s="54"/>
      <c r="CC161" s="54"/>
      <c r="CD161" s="54"/>
      <c r="CE161" s="54"/>
      <c r="CF161" s="54"/>
      <c r="CG161" s="54"/>
      <c r="CH161" s="54"/>
      <c r="CI161" s="54"/>
      <c r="CJ161" s="54"/>
      <c r="CK161" s="54"/>
      <c r="CL161" s="54"/>
      <c r="CM161" s="54"/>
      <c r="CN161" s="54"/>
      <c r="CO161" s="54"/>
      <c r="CP161" s="54"/>
      <c r="CQ161" s="54"/>
      <c r="CR161" s="54"/>
      <c r="CS161" s="54"/>
      <c r="CT161" s="54"/>
      <c r="CU161" s="54"/>
      <c r="CV161" s="54"/>
      <c r="CW161" s="54"/>
      <c r="CX161" s="54"/>
      <c r="CY161" s="54"/>
      <c r="CZ161" s="54"/>
      <c r="DA161" s="54"/>
      <c r="DB161" s="54"/>
      <c r="DC161" s="54"/>
      <c r="DD161" s="54"/>
      <c r="DE161" s="54"/>
      <c r="DF161" s="54"/>
      <c r="DG161" s="54"/>
      <c r="DH161" s="54"/>
      <c r="DI161" s="54"/>
      <c r="DJ161" s="54"/>
      <c r="DK161" s="54"/>
      <c r="DL161" s="54"/>
      <c r="DM161" s="54"/>
      <c r="DN161" s="54"/>
      <c r="DO161" s="54"/>
      <c r="DP161" s="54"/>
      <c r="DQ161" s="54"/>
      <c r="DR161" s="54"/>
      <c r="DS161" s="54"/>
      <c r="DT161" s="54"/>
      <c r="DU161" s="54"/>
      <c r="DV161" s="54"/>
      <c r="DW161" s="54"/>
      <c r="DX161" s="54"/>
      <c r="DY161" s="54"/>
      <c r="DZ161" s="54"/>
      <c r="EA161" s="54"/>
      <c r="EB161" s="54"/>
      <c r="EC161" s="54"/>
      <c r="ED161" s="54"/>
      <c r="EE161" s="54"/>
      <c r="EF161" s="54"/>
      <c r="EG161" s="54"/>
      <c r="EH161" s="54"/>
      <c r="EI161" s="54"/>
      <c r="EJ161" s="54"/>
      <c r="EK161" s="54"/>
      <c r="EL161" s="54"/>
      <c r="EM161" s="54"/>
      <c r="EN161" s="54"/>
      <c r="EO161" s="54"/>
      <c r="EP161" s="54"/>
      <c r="EQ161" s="54"/>
      <c r="ER161" s="54"/>
      <c r="ES161" s="54"/>
      <c r="ET161" s="54"/>
      <c r="EU161" s="54"/>
      <c r="EV161" s="54"/>
      <c r="EW161" s="54"/>
      <c r="EX161" s="54"/>
      <c r="EY161" s="54"/>
      <c r="EZ161" s="54"/>
      <c r="FA161" s="54"/>
      <c r="FB161" s="54"/>
      <c r="FC161" s="54"/>
      <c r="FD161" s="54"/>
      <c r="FE161" s="54"/>
      <c r="FF161" s="54"/>
      <c r="FG161" s="54"/>
      <c r="FH161" s="54"/>
      <c r="FI161" s="54"/>
      <c r="FJ161" s="54"/>
      <c r="FK161" s="54"/>
      <c r="FL161" s="54"/>
      <c r="FM161" s="54"/>
      <c r="FN161" s="54"/>
      <c r="FO161" s="54"/>
      <c r="FP161" s="54"/>
      <c r="FQ161" s="54"/>
      <c r="FR161" s="54"/>
      <c r="FS161" s="54"/>
      <c r="FT161" s="54"/>
      <c r="FU161" s="54"/>
      <c r="FV161" s="54"/>
      <c r="FW161" s="54"/>
      <c r="FX161" s="54"/>
      <c r="FY161" s="54"/>
      <c r="FZ161" s="54"/>
      <c r="GA161" s="54"/>
      <c r="GB161" s="54"/>
      <c r="GC161" s="54"/>
      <c r="GD161" s="54"/>
      <c r="GE161" s="54"/>
      <c r="GF161" s="54"/>
      <c r="GG161" s="54"/>
      <c r="GH161" s="54"/>
      <c r="GI161" s="54"/>
      <c r="GJ161" s="54"/>
      <c r="GK161" s="54"/>
      <c r="GL161" s="54"/>
      <c r="GM161" s="54"/>
      <c r="GN161" s="54"/>
      <c r="GO161" s="54"/>
      <c r="GP161" s="54"/>
      <c r="GQ161" s="54"/>
      <c r="GR161" s="54"/>
      <c r="GS161" s="54"/>
      <c r="GT161" s="54"/>
      <c r="GU161" s="54"/>
      <c r="GV161" s="54"/>
      <c r="GW161" s="54"/>
      <c r="GX161" s="54"/>
      <c r="GY161" s="54"/>
      <c r="GZ161" s="54"/>
      <c r="HA161" s="54"/>
      <c r="HB161" s="54"/>
      <c r="HC161" s="54"/>
      <c r="HD161" s="54"/>
      <c r="HE161" s="54"/>
      <c r="HF161" s="54"/>
      <c r="HG161" s="54"/>
      <c r="HH161" s="54"/>
      <c r="HI161" s="54"/>
      <c r="HJ161" s="54"/>
      <c r="HK161" s="54"/>
      <c r="HL161" s="54"/>
      <c r="HM161" s="54"/>
      <c r="HN161" s="54"/>
      <c r="HO161" s="54"/>
    </row>
    <row r="162" spans="1:223" x14ac:dyDescent="0.3">
      <c r="A162" s="87"/>
      <c r="B162" s="87"/>
      <c r="C162" s="87"/>
      <c r="D162" s="87"/>
      <c r="E162" s="87"/>
      <c r="F162" s="87"/>
      <c r="G162" s="87"/>
      <c r="N162" s="54" t="s">
        <v>592</v>
      </c>
      <c r="O162" s="54" t="s">
        <v>592</v>
      </c>
      <c r="P162" s="54" t="s">
        <v>592</v>
      </c>
      <c r="Q162" s="54" t="s">
        <v>592</v>
      </c>
      <c r="R162" s="54" t="s">
        <v>592</v>
      </c>
      <c r="S162" s="54" t="s">
        <v>592</v>
      </c>
      <c r="T162" s="54" t="s">
        <v>592</v>
      </c>
      <c r="U162" s="54" t="s">
        <v>592</v>
      </c>
      <c r="V162" s="54" t="s">
        <v>592</v>
      </c>
      <c r="W162" s="54" t="s">
        <v>592</v>
      </c>
      <c r="X162" s="54" t="s">
        <v>592</v>
      </c>
      <c r="Y162" s="54" t="s">
        <v>592</v>
      </c>
      <c r="Z162" s="54" t="s">
        <v>592</v>
      </c>
      <c r="AA162" s="54" t="s">
        <v>592</v>
      </c>
      <c r="AB162" s="54" t="s">
        <v>592</v>
      </c>
      <c r="AC162" s="54" t="s">
        <v>592</v>
      </c>
      <c r="AD162" s="54" t="s">
        <v>592</v>
      </c>
      <c r="AE162" s="54" t="s">
        <v>592</v>
      </c>
      <c r="AF162" s="54" t="s">
        <v>592</v>
      </c>
      <c r="AG162" s="54" t="s">
        <v>592</v>
      </c>
      <c r="AH162" s="54" t="s">
        <v>592</v>
      </c>
      <c r="AI162" s="54" t="s">
        <v>592</v>
      </c>
      <c r="AJ162" s="54" t="s">
        <v>592</v>
      </c>
      <c r="AK162" s="54" t="s">
        <v>592</v>
      </c>
      <c r="AL162" s="54" t="s">
        <v>592</v>
      </c>
      <c r="AM162" s="54" t="s">
        <v>592</v>
      </c>
      <c r="AN162" s="54" t="s">
        <v>592</v>
      </c>
      <c r="AO162" s="54" t="s">
        <v>592</v>
      </c>
      <c r="AP162" s="54" t="s">
        <v>592</v>
      </c>
      <c r="AQ162" s="54" t="s">
        <v>592</v>
      </c>
      <c r="AR162" s="54" t="s">
        <v>592</v>
      </c>
      <c r="AS162" s="54" t="s">
        <v>592</v>
      </c>
      <c r="AT162" s="54" t="s">
        <v>592</v>
      </c>
      <c r="AU162" s="54" t="s">
        <v>592</v>
      </c>
      <c r="AV162" s="54" t="s">
        <v>592</v>
      </c>
      <c r="AW162" s="54" t="s">
        <v>592</v>
      </c>
      <c r="AX162" s="54" t="s">
        <v>592</v>
      </c>
      <c r="AY162" s="54" t="s">
        <v>592</v>
      </c>
      <c r="AZ162" s="54" t="s">
        <v>592</v>
      </c>
      <c r="BA162" s="54" t="s">
        <v>592</v>
      </c>
      <c r="BB162" s="54" t="s">
        <v>592</v>
      </c>
      <c r="BC162" s="54" t="s">
        <v>592</v>
      </c>
      <c r="BD162" s="54" t="s">
        <v>592</v>
      </c>
      <c r="BE162" s="54" t="s">
        <v>592</v>
      </c>
      <c r="BF162" s="54" t="s">
        <v>592</v>
      </c>
      <c r="BG162" s="54" t="s">
        <v>592</v>
      </c>
      <c r="BH162" s="54" t="s">
        <v>592</v>
      </c>
      <c r="BI162" s="54" t="s">
        <v>592</v>
      </c>
      <c r="BJ162" s="54" t="s">
        <v>592</v>
      </c>
      <c r="BK162" s="54" t="s">
        <v>592</v>
      </c>
      <c r="BL162" s="54" t="s">
        <v>592</v>
      </c>
      <c r="BM162" s="54" t="s">
        <v>592</v>
      </c>
      <c r="BN162" s="54" t="s">
        <v>592</v>
      </c>
      <c r="BO162" s="54" t="s">
        <v>592</v>
      </c>
      <c r="BP162" s="54" t="s">
        <v>592</v>
      </c>
      <c r="BQ162" s="54" t="s">
        <v>592</v>
      </c>
      <c r="BR162" s="54" t="s">
        <v>592</v>
      </c>
      <c r="BS162" s="54" t="s">
        <v>592</v>
      </c>
      <c r="BT162" s="54" t="s">
        <v>592</v>
      </c>
      <c r="BU162" s="54" t="s">
        <v>592</v>
      </c>
      <c r="BV162" s="54" t="s">
        <v>592</v>
      </c>
      <c r="BW162" s="54" t="s">
        <v>592</v>
      </c>
      <c r="BX162" s="54" t="s">
        <v>592</v>
      </c>
      <c r="BY162" s="54" t="s">
        <v>592</v>
      </c>
      <c r="BZ162" s="54" t="s">
        <v>592</v>
      </c>
      <c r="CA162" s="54" t="s">
        <v>592</v>
      </c>
      <c r="CB162" s="54" t="s">
        <v>592</v>
      </c>
      <c r="CC162" s="54" t="s">
        <v>592</v>
      </c>
      <c r="CD162" s="54" t="s">
        <v>592</v>
      </c>
      <c r="CE162" s="54" t="s">
        <v>592</v>
      </c>
      <c r="CF162" s="54" t="s">
        <v>592</v>
      </c>
      <c r="CG162" s="54" t="s">
        <v>592</v>
      </c>
      <c r="CH162" s="54" t="s">
        <v>592</v>
      </c>
      <c r="CI162" s="54" t="s">
        <v>592</v>
      </c>
      <c r="CJ162" s="54" t="s">
        <v>592</v>
      </c>
      <c r="CK162" s="54" t="s">
        <v>592</v>
      </c>
      <c r="CL162" s="54" t="s">
        <v>592</v>
      </c>
      <c r="CM162" s="54" t="s">
        <v>592</v>
      </c>
      <c r="CN162" s="54" t="s">
        <v>592</v>
      </c>
      <c r="CO162" s="54" t="s">
        <v>592</v>
      </c>
      <c r="CP162" s="54" t="s">
        <v>592</v>
      </c>
      <c r="CQ162" s="54" t="s">
        <v>592</v>
      </c>
      <c r="CR162" s="54" t="s">
        <v>592</v>
      </c>
      <c r="CS162" s="54" t="s">
        <v>592</v>
      </c>
      <c r="CT162" s="54" t="s">
        <v>592</v>
      </c>
      <c r="CU162" s="54" t="s">
        <v>592</v>
      </c>
      <c r="CV162" s="54" t="s">
        <v>592</v>
      </c>
      <c r="CW162" s="54" t="s">
        <v>592</v>
      </c>
      <c r="CX162" s="54" t="s">
        <v>592</v>
      </c>
      <c r="CY162" s="54" t="s">
        <v>592</v>
      </c>
      <c r="CZ162" s="54" t="s">
        <v>592</v>
      </c>
      <c r="DA162" s="54" t="s">
        <v>592</v>
      </c>
      <c r="DB162" s="54" t="s">
        <v>592</v>
      </c>
      <c r="DC162" s="54" t="s">
        <v>592</v>
      </c>
      <c r="DD162" s="54" t="s">
        <v>592</v>
      </c>
      <c r="DE162" s="54" t="s">
        <v>592</v>
      </c>
      <c r="DF162" s="54" t="s">
        <v>592</v>
      </c>
      <c r="DG162" s="54" t="s">
        <v>592</v>
      </c>
      <c r="DH162" s="54" t="s">
        <v>592</v>
      </c>
      <c r="DI162" s="54" t="s">
        <v>592</v>
      </c>
      <c r="DJ162" s="54" t="s">
        <v>592</v>
      </c>
      <c r="DK162" s="54" t="s">
        <v>592</v>
      </c>
      <c r="DL162" s="54" t="s">
        <v>592</v>
      </c>
      <c r="DM162" s="54" t="s">
        <v>592</v>
      </c>
      <c r="DN162" s="54" t="s">
        <v>592</v>
      </c>
      <c r="DO162" s="54" t="s">
        <v>592</v>
      </c>
      <c r="DP162" s="54" t="s">
        <v>592</v>
      </c>
      <c r="DQ162" s="54" t="s">
        <v>592</v>
      </c>
      <c r="DR162" s="54" t="s">
        <v>592</v>
      </c>
      <c r="DS162" s="54" t="s">
        <v>592</v>
      </c>
      <c r="DT162" s="54" t="s">
        <v>592</v>
      </c>
      <c r="DU162" s="54" t="s">
        <v>592</v>
      </c>
      <c r="DV162" s="54" t="s">
        <v>592</v>
      </c>
      <c r="DW162" s="54" t="s">
        <v>592</v>
      </c>
      <c r="DX162" s="54" t="s">
        <v>592</v>
      </c>
      <c r="DY162" s="54" t="s">
        <v>592</v>
      </c>
      <c r="DZ162" s="54" t="s">
        <v>592</v>
      </c>
      <c r="EA162" s="54" t="s">
        <v>592</v>
      </c>
      <c r="EB162" s="54" t="s">
        <v>592</v>
      </c>
      <c r="EC162" s="54" t="s">
        <v>592</v>
      </c>
      <c r="ED162" s="54" t="s">
        <v>592</v>
      </c>
      <c r="EE162" s="54" t="s">
        <v>592</v>
      </c>
      <c r="EF162" s="54" t="s">
        <v>592</v>
      </c>
      <c r="EG162" s="54" t="s">
        <v>592</v>
      </c>
      <c r="EH162" s="54" t="s">
        <v>592</v>
      </c>
      <c r="EI162" s="54" t="s">
        <v>592</v>
      </c>
      <c r="EJ162" s="54" t="s">
        <v>592</v>
      </c>
      <c r="EK162" s="54" t="s">
        <v>592</v>
      </c>
      <c r="EL162" s="54" t="s">
        <v>592</v>
      </c>
      <c r="EM162" s="54" t="s">
        <v>592</v>
      </c>
      <c r="EN162" s="54" t="s">
        <v>592</v>
      </c>
      <c r="EO162" s="54" t="s">
        <v>592</v>
      </c>
      <c r="EP162" s="54" t="s">
        <v>592</v>
      </c>
      <c r="EQ162" s="54" t="s">
        <v>592</v>
      </c>
      <c r="ER162" s="54" t="s">
        <v>592</v>
      </c>
      <c r="ES162" s="54" t="s">
        <v>592</v>
      </c>
      <c r="ET162" s="54" t="s">
        <v>592</v>
      </c>
      <c r="EU162" s="54" t="s">
        <v>592</v>
      </c>
      <c r="EV162" s="54" t="s">
        <v>592</v>
      </c>
      <c r="EW162" s="54" t="s">
        <v>592</v>
      </c>
      <c r="EX162" s="54" t="s">
        <v>592</v>
      </c>
      <c r="EY162" s="54" t="s">
        <v>592</v>
      </c>
      <c r="EZ162" s="54" t="s">
        <v>592</v>
      </c>
      <c r="FA162" s="54" t="s">
        <v>592</v>
      </c>
      <c r="FB162" s="54" t="s">
        <v>592</v>
      </c>
      <c r="FC162" s="54" t="s">
        <v>592</v>
      </c>
      <c r="FD162" s="54" t="s">
        <v>592</v>
      </c>
      <c r="FE162" s="54" t="s">
        <v>592</v>
      </c>
      <c r="FF162" s="54" t="s">
        <v>592</v>
      </c>
      <c r="FG162" s="54" t="s">
        <v>592</v>
      </c>
      <c r="FH162" s="54" t="s">
        <v>592</v>
      </c>
      <c r="FI162" s="54" t="s">
        <v>592</v>
      </c>
      <c r="FJ162" s="54" t="s">
        <v>592</v>
      </c>
      <c r="FK162" s="54" t="s">
        <v>592</v>
      </c>
      <c r="FL162" s="54" t="s">
        <v>592</v>
      </c>
      <c r="FM162" s="54" t="s">
        <v>592</v>
      </c>
      <c r="FN162" s="54" t="s">
        <v>592</v>
      </c>
      <c r="FO162" s="54" t="s">
        <v>592</v>
      </c>
      <c r="FP162" s="54" t="s">
        <v>592</v>
      </c>
      <c r="FQ162" s="54" t="s">
        <v>592</v>
      </c>
      <c r="FR162" s="54" t="s">
        <v>592</v>
      </c>
      <c r="FS162" s="54" t="s">
        <v>592</v>
      </c>
      <c r="FT162" s="54" t="s">
        <v>592</v>
      </c>
      <c r="FU162" s="54" t="s">
        <v>592</v>
      </c>
      <c r="FV162" s="54" t="s">
        <v>592</v>
      </c>
      <c r="FW162" s="54" t="s">
        <v>592</v>
      </c>
      <c r="FX162" s="54" t="s">
        <v>592</v>
      </c>
      <c r="FY162" s="54" t="s">
        <v>592</v>
      </c>
      <c r="FZ162" s="54" t="s">
        <v>592</v>
      </c>
      <c r="GA162" s="54" t="s">
        <v>592</v>
      </c>
      <c r="GB162" s="54" t="s">
        <v>592</v>
      </c>
      <c r="GC162" s="54" t="s">
        <v>592</v>
      </c>
      <c r="GD162" s="54" t="s">
        <v>592</v>
      </c>
      <c r="GE162" s="54" t="s">
        <v>592</v>
      </c>
      <c r="GF162" s="54" t="s">
        <v>592</v>
      </c>
      <c r="GG162" s="54" t="s">
        <v>592</v>
      </c>
      <c r="GH162" s="54" t="s">
        <v>592</v>
      </c>
      <c r="GI162" s="54" t="s">
        <v>592</v>
      </c>
      <c r="GJ162" s="54" t="s">
        <v>592</v>
      </c>
      <c r="GK162" s="54" t="s">
        <v>592</v>
      </c>
      <c r="GL162" s="54" t="s">
        <v>592</v>
      </c>
      <c r="GM162" s="54" t="s">
        <v>592</v>
      </c>
      <c r="GN162" s="54" t="s">
        <v>592</v>
      </c>
      <c r="GO162" s="54" t="s">
        <v>592</v>
      </c>
      <c r="GP162" s="54" t="s">
        <v>592</v>
      </c>
      <c r="GQ162" s="54" t="s">
        <v>592</v>
      </c>
      <c r="GR162" s="54" t="s">
        <v>592</v>
      </c>
      <c r="GS162" s="54" t="s">
        <v>592</v>
      </c>
      <c r="GT162" s="54" t="s">
        <v>592</v>
      </c>
      <c r="GU162" s="54" t="s">
        <v>592</v>
      </c>
      <c r="GV162" s="54" t="s">
        <v>592</v>
      </c>
      <c r="GW162" s="54" t="s">
        <v>592</v>
      </c>
      <c r="GX162" s="54" t="s">
        <v>592</v>
      </c>
      <c r="GY162" s="54" t="s">
        <v>592</v>
      </c>
      <c r="GZ162" s="54" t="s">
        <v>592</v>
      </c>
      <c r="HA162" s="54" t="s">
        <v>592</v>
      </c>
      <c r="HB162" s="54" t="s">
        <v>592</v>
      </c>
      <c r="HC162" s="54" t="s">
        <v>592</v>
      </c>
      <c r="HD162" s="54" t="s">
        <v>592</v>
      </c>
      <c r="HE162" s="54" t="s">
        <v>592</v>
      </c>
      <c r="HF162" s="54" t="s">
        <v>592</v>
      </c>
      <c r="HG162" s="54" t="s">
        <v>592</v>
      </c>
      <c r="HH162" s="54" t="s">
        <v>592</v>
      </c>
      <c r="HI162" s="54" t="s">
        <v>592</v>
      </c>
      <c r="HJ162" s="54" t="s">
        <v>592</v>
      </c>
      <c r="HK162" s="54" t="s">
        <v>592</v>
      </c>
      <c r="HL162" s="54" t="s">
        <v>592</v>
      </c>
      <c r="HM162" s="54" t="s">
        <v>592</v>
      </c>
      <c r="HN162" s="54" t="s">
        <v>592</v>
      </c>
      <c r="HO162" s="54" t="s">
        <v>592</v>
      </c>
    </row>
    <row r="163" spans="1:223" x14ac:dyDescent="0.3">
      <c r="A163" s="87"/>
      <c r="B163" s="87"/>
      <c r="C163" s="87"/>
      <c r="D163" s="87"/>
      <c r="E163" s="87"/>
      <c r="F163" s="87"/>
      <c r="G163" s="87"/>
      <c r="N163" s="54"/>
      <c r="O163" s="54"/>
      <c r="P163" s="54"/>
      <c r="Q163" s="54"/>
      <c r="R163" s="54"/>
      <c r="S163" s="54"/>
      <c r="T163" s="54"/>
      <c r="U163" s="54"/>
      <c r="V163" s="54"/>
      <c r="W163" s="54"/>
      <c r="X163" s="54"/>
      <c r="Y163" s="54"/>
      <c r="Z163" s="54"/>
      <c r="AA163" s="54"/>
      <c r="AB163" s="54"/>
      <c r="AC163" s="54"/>
      <c r="AD163" s="54"/>
      <c r="AE163" s="54"/>
      <c r="AF163" s="54"/>
      <c r="AG163" s="54"/>
      <c r="AH163" s="54"/>
      <c r="AI163" s="54"/>
      <c r="AJ163" s="54"/>
      <c r="AK163" s="54"/>
      <c r="AL163" s="54"/>
      <c r="AM163" s="54"/>
      <c r="AN163" s="54"/>
      <c r="AO163" s="54"/>
      <c r="AP163" s="54"/>
      <c r="AQ163" s="54"/>
      <c r="AR163" s="54"/>
      <c r="AS163" s="54"/>
      <c r="AT163" s="54"/>
      <c r="AU163" s="54"/>
      <c r="AV163" s="54"/>
      <c r="AW163" s="54"/>
      <c r="AX163" s="54"/>
      <c r="AY163" s="54"/>
      <c r="AZ163" s="54"/>
      <c r="BA163" s="54"/>
      <c r="BB163" s="54"/>
      <c r="BC163" s="54"/>
      <c r="BD163" s="54"/>
      <c r="BE163" s="54"/>
      <c r="BF163" s="54"/>
      <c r="BG163" s="54"/>
      <c r="BH163" s="54"/>
      <c r="BI163" s="54"/>
      <c r="BJ163" s="54"/>
      <c r="BK163" s="54"/>
      <c r="BL163" s="54"/>
      <c r="BM163" s="54"/>
      <c r="BN163" s="54"/>
      <c r="BO163" s="54"/>
      <c r="BP163" s="54"/>
      <c r="BQ163" s="54"/>
      <c r="BR163" s="54"/>
      <c r="BS163" s="54"/>
      <c r="BT163" s="54"/>
      <c r="BU163" s="54"/>
      <c r="BV163" s="54"/>
      <c r="BW163" s="54"/>
      <c r="BX163" s="54"/>
      <c r="BY163" s="54"/>
      <c r="BZ163" s="54"/>
      <c r="CA163" s="54"/>
      <c r="CB163" s="54"/>
      <c r="CC163" s="54"/>
      <c r="CD163" s="54"/>
      <c r="CE163" s="54"/>
      <c r="CF163" s="54"/>
      <c r="CG163" s="54"/>
      <c r="CH163" s="54"/>
      <c r="CI163" s="54"/>
      <c r="CJ163" s="54"/>
      <c r="CK163" s="54"/>
      <c r="CL163" s="54"/>
      <c r="CM163" s="54"/>
      <c r="CN163" s="54"/>
      <c r="CO163" s="54"/>
      <c r="CP163" s="54"/>
      <c r="CQ163" s="54"/>
      <c r="CR163" s="54"/>
      <c r="CS163" s="54"/>
      <c r="CT163" s="54"/>
      <c r="CU163" s="54"/>
      <c r="CV163" s="54"/>
      <c r="CW163" s="54"/>
      <c r="CX163" s="54"/>
      <c r="CY163" s="54"/>
      <c r="CZ163" s="54"/>
      <c r="DA163" s="54"/>
      <c r="DB163" s="54"/>
      <c r="DC163" s="54"/>
      <c r="DD163" s="54"/>
      <c r="DE163" s="54"/>
      <c r="DF163" s="54"/>
      <c r="DG163" s="54"/>
      <c r="DH163" s="54"/>
      <c r="DI163" s="54"/>
      <c r="DJ163" s="54"/>
      <c r="DK163" s="54"/>
      <c r="DL163" s="54"/>
      <c r="DM163" s="54"/>
      <c r="DN163" s="54"/>
      <c r="DO163" s="54"/>
      <c r="DP163" s="54"/>
      <c r="DQ163" s="54"/>
      <c r="DR163" s="54"/>
      <c r="DS163" s="54"/>
      <c r="DT163" s="54"/>
      <c r="DU163" s="54"/>
      <c r="DV163" s="54"/>
      <c r="DW163" s="54"/>
      <c r="DX163" s="54"/>
      <c r="DY163" s="54"/>
      <c r="DZ163" s="54"/>
      <c r="EA163" s="54"/>
      <c r="EB163" s="54"/>
      <c r="EC163" s="54"/>
      <c r="ED163" s="54"/>
      <c r="EE163" s="54"/>
      <c r="EF163" s="54"/>
      <c r="EG163" s="54"/>
      <c r="EH163" s="54"/>
      <c r="EI163" s="54"/>
      <c r="EJ163" s="54"/>
      <c r="EK163" s="54"/>
      <c r="EL163" s="54"/>
      <c r="EM163" s="54"/>
      <c r="EN163" s="54"/>
      <c r="EO163" s="54"/>
      <c r="EP163" s="54"/>
      <c r="EQ163" s="54"/>
      <c r="ER163" s="54"/>
      <c r="ES163" s="54"/>
      <c r="ET163" s="54"/>
      <c r="EU163" s="54"/>
      <c r="EV163" s="54"/>
      <c r="EW163" s="54"/>
      <c r="EX163" s="54"/>
      <c r="EY163" s="54"/>
      <c r="EZ163" s="54"/>
      <c r="FA163" s="54"/>
      <c r="FB163" s="54"/>
      <c r="FC163" s="54"/>
      <c r="FD163" s="54"/>
      <c r="FE163" s="54"/>
      <c r="FF163" s="54"/>
      <c r="FG163" s="54"/>
      <c r="FH163" s="54"/>
      <c r="FI163" s="54"/>
      <c r="FJ163" s="54"/>
      <c r="FK163" s="54"/>
      <c r="FL163" s="54"/>
      <c r="FM163" s="54"/>
      <c r="FN163" s="54"/>
      <c r="FO163" s="54"/>
      <c r="FP163" s="54"/>
      <c r="FQ163" s="54"/>
      <c r="FR163" s="54"/>
      <c r="FS163" s="54"/>
      <c r="FT163" s="54"/>
      <c r="FU163" s="54"/>
      <c r="FV163" s="54"/>
      <c r="FW163" s="54"/>
      <c r="FX163" s="54"/>
      <c r="FY163" s="54"/>
      <c r="FZ163" s="54"/>
      <c r="GA163" s="54"/>
      <c r="GB163" s="54"/>
      <c r="GC163" s="54"/>
      <c r="GD163" s="54"/>
      <c r="GE163" s="54"/>
      <c r="GF163" s="54"/>
      <c r="GG163" s="54"/>
      <c r="GH163" s="54"/>
      <c r="GI163" s="54"/>
      <c r="GJ163" s="54"/>
      <c r="GK163" s="54"/>
      <c r="GL163" s="54"/>
      <c r="GM163" s="54"/>
      <c r="GN163" s="54"/>
      <c r="GO163" s="54"/>
      <c r="GP163" s="54"/>
      <c r="GQ163" s="54"/>
      <c r="GR163" s="54"/>
      <c r="GS163" s="54"/>
      <c r="GT163" s="54"/>
      <c r="GU163" s="54"/>
      <c r="GV163" s="54"/>
      <c r="GW163" s="54"/>
      <c r="GX163" s="54"/>
      <c r="GY163" s="54"/>
      <c r="GZ163" s="54"/>
      <c r="HA163" s="54"/>
      <c r="HB163" s="54"/>
      <c r="HC163" s="54"/>
      <c r="HD163" s="54"/>
      <c r="HE163" s="54"/>
      <c r="HF163" s="54"/>
      <c r="HG163" s="54"/>
      <c r="HH163" s="54"/>
      <c r="HI163" s="54"/>
      <c r="HJ163" s="54"/>
      <c r="HK163" s="54"/>
      <c r="HL163" s="54"/>
      <c r="HM163" s="54"/>
      <c r="HN163" s="54"/>
      <c r="HO163" s="54"/>
    </row>
    <row r="164" spans="1:223" x14ac:dyDescent="0.3">
      <c r="A164" s="87"/>
      <c r="B164" s="87"/>
      <c r="C164" s="87"/>
      <c r="D164" s="87"/>
      <c r="E164" s="87"/>
      <c r="F164" s="87"/>
      <c r="G164" s="87"/>
      <c r="N164" s="54"/>
      <c r="O164" s="54"/>
      <c r="P164" s="54"/>
      <c r="Q164" s="54"/>
      <c r="R164" s="54"/>
      <c r="S164" s="54"/>
      <c r="T164" s="54"/>
      <c r="U164" s="54"/>
      <c r="V164" s="54"/>
      <c r="W164" s="54"/>
      <c r="X164" s="54"/>
      <c r="Y164" s="54"/>
      <c r="Z164" s="54"/>
      <c r="AA164" s="54"/>
      <c r="AB164" s="54"/>
      <c r="AC164" s="54"/>
      <c r="AD164" s="54"/>
      <c r="AE164" s="54"/>
      <c r="AF164" s="54"/>
      <c r="AG164" s="54"/>
      <c r="AH164" s="54"/>
      <c r="AI164" s="54"/>
      <c r="AJ164" s="54"/>
      <c r="AK164" s="54"/>
      <c r="AL164" s="54"/>
      <c r="AM164" s="54"/>
      <c r="AN164" s="54"/>
      <c r="AO164" s="54"/>
      <c r="AP164" s="54"/>
      <c r="AQ164" s="54"/>
      <c r="AR164" s="54"/>
      <c r="AS164" s="54"/>
      <c r="AT164" s="54"/>
      <c r="AU164" s="54"/>
      <c r="AV164" s="54"/>
      <c r="AW164" s="54"/>
      <c r="AX164" s="54"/>
      <c r="AY164" s="54"/>
      <c r="AZ164" s="54"/>
      <c r="BA164" s="54"/>
      <c r="BB164" s="54"/>
      <c r="BC164" s="54"/>
      <c r="BD164" s="54"/>
      <c r="BE164" s="54"/>
      <c r="BF164" s="54"/>
      <c r="BG164" s="54"/>
      <c r="BH164" s="54"/>
      <c r="BI164" s="54"/>
      <c r="BJ164" s="54"/>
      <c r="BK164" s="54"/>
      <c r="BL164" s="54"/>
      <c r="BM164" s="54"/>
      <c r="BN164" s="54"/>
      <c r="BO164" s="54"/>
      <c r="BP164" s="54"/>
      <c r="BQ164" s="54"/>
      <c r="BR164" s="54"/>
      <c r="BS164" s="54"/>
      <c r="BT164" s="54"/>
      <c r="BU164" s="54"/>
      <c r="BV164" s="54"/>
      <c r="BW164" s="54"/>
      <c r="BX164" s="54"/>
      <c r="BY164" s="54"/>
      <c r="BZ164" s="54"/>
      <c r="CA164" s="54"/>
      <c r="CB164" s="54"/>
      <c r="CC164" s="54"/>
      <c r="CD164" s="54"/>
      <c r="CE164" s="54"/>
      <c r="CF164" s="54"/>
      <c r="CG164" s="54"/>
      <c r="CH164" s="54"/>
      <c r="CI164" s="54"/>
      <c r="CJ164" s="54"/>
      <c r="CK164" s="54"/>
      <c r="CL164" s="54"/>
      <c r="CM164" s="54"/>
      <c r="CN164" s="54"/>
      <c r="CO164" s="54"/>
      <c r="CP164" s="54"/>
      <c r="CQ164" s="54"/>
      <c r="CR164" s="54"/>
      <c r="CS164" s="54"/>
      <c r="CT164" s="54"/>
      <c r="CU164" s="54"/>
      <c r="CV164" s="54"/>
      <c r="CW164" s="54"/>
      <c r="CX164" s="54"/>
      <c r="CY164" s="54"/>
      <c r="CZ164" s="54"/>
      <c r="DA164" s="54"/>
      <c r="DB164" s="54"/>
      <c r="DC164" s="54"/>
      <c r="DD164" s="54"/>
      <c r="DE164" s="54"/>
      <c r="DF164" s="54"/>
      <c r="DG164" s="54"/>
      <c r="DH164" s="54"/>
      <c r="DI164" s="54"/>
      <c r="DJ164" s="54"/>
      <c r="DK164" s="54"/>
      <c r="DL164" s="54"/>
      <c r="DM164" s="54"/>
      <c r="DN164" s="54"/>
      <c r="DO164" s="54"/>
      <c r="DP164" s="54"/>
      <c r="DQ164" s="54"/>
      <c r="DR164" s="54"/>
      <c r="DS164" s="54"/>
      <c r="DT164" s="54"/>
      <c r="DU164" s="54"/>
      <c r="DV164" s="54"/>
      <c r="DW164" s="54"/>
      <c r="DX164" s="54"/>
      <c r="DY164" s="54"/>
      <c r="DZ164" s="54"/>
      <c r="EA164" s="54"/>
      <c r="EB164" s="54"/>
      <c r="EC164" s="54"/>
      <c r="ED164" s="54"/>
      <c r="EE164" s="54"/>
      <c r="EF164" s="54"/>
      <c r="EG164" s="54"/>
      <c r="EH164" s="54"/>
      <c r="EI164" s="54"/>
      <c r="EJ164" s="54"/>
      <c r="EK164" s="54"/>
      <c r="EL164" s="54"/>
      <c r="EM164" s="54"/>
      <c r="EN164" s="54"/>
      <c r="EO164" s="54"/>
      <c r="EP164" s="54"/>
      <c r="EQ164" s="54"/>
      <c r="ER164" s="54"/>
      <c r="ES164" s="54"/>
      <c r="ET164" s="54"/>
      <c r="EU164" s="54"/>
      <c r="EV164" s="54"/>
      <c r="EW164" s="54"/>
      <c r="EX164" s="54"/>
      <c r="EY164" s="54"/>
      <c r="EZ164" s="54"/>
      <c r="FA164" s="54"/>
      <c r="FB164" s="54"/>
      <c r="FC164" s="54"/>
      <c r="FD164" s="54"/>
      <c r="FE164" s="54"/>
      <c r="FF164" s="54"/>
      <c r="FG164" s="54"/>
      <c r="FH164" s="54"/>
      <c r="FI164" s="54"/>
      <c r="FJ164" s="54"/>
      <c r="FK164" s="54"/>
      <c r="FL164" s="54"/>
      <c r="FM164" s="54"/>
      <c r="FN164" s="54"/>
      <c r="FO164" s="54"/>
      <c r="FP164" s="54"/>
      <c r="FQ164" s="54"/>
      <c r="FR164" s="54"/>
      <c r="FS164" s="54"/>
      <c r="FT164" s="54"/>
      <c r="FU164" s="54"/>
      <c r="FV164" s="54"/>
      <c r="FW164" s="54"/>
      <c r="FX164" s="54"/>
      <c r="FY164" s="54"/>
      <c r="FZ164" s="54"/>
      <c r="GA164" s="54"/>
      <c r="GB164" s="54"/>
      <c r="GC164" s="54"/>
      <c r="GD164" s="54"/>
      <c r="GE164" s="54"/>
      <c r="GF164" s="54"/>
      <c r="GG164" s="54"/>
      <c r="GH164" s="54"/>
      <c r="GI164" s="54"/>
      <c r="GJ164" s="54"/>
      <c r="GK164" s="54"/>
      <c r="GL164" s="54"/>
      <c r="GM164" s="54"/>
      <c r="GN164" s="54"/>
      <c r="GO164" s="54"/>
      <c r="GP164" s="54"/>
      <c r="GQ164" s="54"/>
      <c r="GR164" s="54"/>
      <c r="GS164" s="54"/>
      <c r="GT164" s="54"/>
      <c r="GU164" s="54"/>
      <c r="GV164" s="54"/>
      <c r="GW164" s="54"/>
      <c r="GX164" s="54"/>
      <c r="GY164" s="54"/>
      <c r="GZ164" s="54"/>
      <c r="HA164" s="54"/>
      <c r="HB164" s="54"/>
      <c r="HC164" s="54"/>
      <c r="HD164" s="54"/>
      <c r="HE164" s="54"/>
      <c r="HF164" s="54"/>
      <c r="HG164" s="54"/>
      <c r="HH164" s="54"/>
      <c r="HI164" s="54"/>
      <c r="HJ164" s="54"/>
      <c r="HK164" s="54"/>
      <c r="HL164" s="54"/>
      <c r="HM164" s="54"/>
      <c r="HN164" s="54"/>
      <c r="HO164" s="54"/>
    </row>
    <row r="165" spans="1:223" x14ac:dyDescent="0.3">
      <c r="A165" s="87"/>
      <c r="B165" s="87"/>
      <c r="C165" s="87"/>
      <c r="D165" s="87"/>
      <c r="E165" s="87"/>
      <c r="F165" s="87"/>
      <c r="G165" s="87"/>
      <c r="N165" s="54"/>
      <c r="O165" s="54"/>
      <c r="P165" s="54"/>
      <c r="Q165" s="54"/>
      <c r="R165" s="54"/>
      <c r="S165" s="54"/>
      <c r="T165" s="54"/>
      <c r="U165" s="54"/>
      <c r="V165" s="54"/>
      <c r="W165" s="54"/>
      <c r="X165" s="54"/>
      <c r="Y165" s="54"/>
      <c r="Z165" s="54"/>
      <c r="AA165" s="54"/>
      <c r="AB165" s="54"/>
      <c r="AC165" s="54"/>
      <c r="AD165" s="54"/>
      <c r="AE165" s="54"/>
      <c r="AF165" s="54"/>
      <c r="AG165" s="54"/>
      <c r="AH165" s="54"/>
      <c r="AI165" s="54"/>
      <c r="AJ165" s="54"/>
      <c r="AK165" s="54"/>
      <c r="AL165" s="54"/>
      <c r="AM165" s="54"/>
      <c r="AN165" s="54"/>
      <c r="AO165" s="54"/>
      <c r="AP165" s="54"/>
      <c r="AQ165" s="54"/>
      <c r="AR165" s="54"/>
      <c r="AS165" s="54"/>
      <c r="AT165" s="54"/>
      <c r="AU165" s="54"/>
      <c r="AV165" s="54"/>
      <c r="AW165" s="54"/>
      <c r="AX165" s="54"/>
      <c r="AY165" s="54"/>
      <c r="AZ165" s="54"/>
      <c r="BA165" s="54"/>
      <c r="BB165" s="54"/>
      <c r="BC165" s="54"/>
      <c r="BD165" s="54"/>
      <c r="BE165" s="54"/>
      <c r="BF165" s="54"/>
      <c r="BG165" s="54"/>
      <c r="BH165" s="54"/>
      <c r="BI165" s="54"/>
      <c r="BJ165" s="54"/>
      <c r="BK165" s="54"/>
      <c r="BL165" s="54"/>
      <c r="BM165" s="54"/>
      <c r="BN165" s="54"/>
      <c r="BO165" s="54"/>
      <c r="BP165" s="54"/>
      <c r="BQ165" s="54"/>
      <c r="BR165" s="54"/>
      <c r="BS165" s="54"/>
      <c r="BT165" s="54"/>
      <c r="BU165" s="54"/>
      <c r="BV165" s="54"/>
      <c r="BW165" s="54"/>
      <c r="BX165" s="54"/>
      <c r="BY165" s="54"/>
      <c r="BZ165" s="54"/>
      <c r="CA165" s="54"/>
      <c r="CB165" s="54"/>
      <c r="CC165" s="54"/>
      <c r="CD165" s="54"/>
      <c r="CE165" s="54"/>
      <c r="CF165" s="54"/>
      <c r="CG165" s="54"/>
      <c r="CH165" s="54"/>
      <c r="CI165" s="54"/>
      <c r="CJ165" s="54"/>
      <c r="CK165" s="54"/>
      <c r="CL165" s="54"/>
      <c r="CM165" s="54"/>
      <c r="CN165" s="54"/>
      <c r="CO165" s="54"/>
      <c r="CP165" s="54"/>
      <c r="CQ165" s="54"/>
      <c r="CR165" s="54"/>
      <c r="CS165" s="54"/>
      <c r="CT165" s="54"/>
      <c r="CU165" s="54"/>
      <c r="CV165" s="54"/>
      <c r="CW165" s="54"/>
      <c r="CX165" s="54"/>
      <c r="CY165" s="54"/>
      <c r="CZ165" s="54"/>
      <c r="DA165" s="54"/>
      <c r="DB165" s="54"/>
      <c r="DC165" s="54"/>
      <c r="DD165" s="54"/>
      <c r="DE165" s="54"/>
      <c r="DF165" s="54"/>
      <c r="DG165" s="54"/>
      <c r="DH165" s="54"/>
      <c r="DI165" s="54"/>
      <c r="DJ165" s="54"/>
      <c r="DK165" s="54"/>
      <c r="DL165" s="54"/>
      <c r="DM165" s="54"/>
      <c r="DN165" s="54"/>
      <c r="DO165" s="54"/>
      <c r="DP165" s="54"/>
      <c r="DQ165" s="54"/>
      <c r="DR165" s="54"/>
      <c r="DS165" s="54"/>
      <c r="DT165" s="54"/>
      <c r="DU165" s="54"/>
      <c r="DV165" s="54"/>
      <c r="DW165" s="54"/>
      <c r="DX165" s="54"/>
      <c r="DY165" s="54"/>
      <c r="DZ165" s="54"/>
      <c r="EA165" s="54"/>
      <c r="EB165" s="54"/>
      <c r="EC165" s="54"/>
      <c r="ED165" s="54"/>
      <c r="EE165" s="54"/>
      <c r="EF165" s="54"/>
      <c r="EG165" s="54"/>
      <c r="EH165" s="54"/>
      <c r="EI165" s="54"/>
      <c r="EJ165" s="54"/>
      <c r="EK165" s="54"/>
      <c r="EL165" s="54"/>
      <c r="EM165" s="54"/>
      <c r="EN165" s="54"/>
      <c r="EO165" s="54"/>
      <c r="EP165" s="54"/>
      <c r="EQ165" s="54"/>
      <c r="ER165" s="54"/>
      <c r="ES165" s="54"/>
      <c r="ET165" s="54"/>
      <c r="EU165" s="54"/>
      <c r="EV165" s="54"/>
      <c r="EW165" s="54"/>
      <c r="EX165" s="54"/>
      <c r="EY165" s="54"/>
      <c r="EZ165" s="54"/>
      <c r="FA165" s="54"/>
      <c r="FB165" s="54"/>
      <c r="FC165" s="54"/>
      <c r="FD165" s="54"/>
      <c r="FE165" s="54"/>
      <c r="FF165" s="54"/>
      <c r="FG165" s="54"/>
      <c r="FH165" s="54"/>
      <c r="FI165" s="54"/>
      <c r="FJ165" s="54"/>
      <c r="FK165" s="54"/>
      <c r="FL165" s="54"/>
      <c r="FM165" s="54"/>
      <c r="FN165" s="54"/>
      <c r="FO165" s="54"/>
      <c r="FP165" s="54"/>
      <c r="FQ165" s="54"/>
      <c r="FR165" s="54"/>
      <c r="FS165" s="54"/>
      <c r="FT165" s="54"/>
      <c r="FU165" s="54"/>
      <c r="FV165" s="54"/>
      <c r="FW165" s="54"/>
      <c r="FX165" s="54"/>
      <c r="FY165" s="54"/>
      <c r="FZ165" s="54"/>
      <c r="GA165" s="54"/>
      <c r="GB165" s="54"/>
      <c r="GC165" s="54"/>
      <c r="GD165" s="54"/>
      <c r="GE165" s="54"/>
      <c r="GF165" s="54"/>
      <c r="GG165" s="54"/>
      <c r="GH165" s="54"/>
      <c r="GI165" s="54"/>
      <c r="GJ165" s="54"/>
      <c r="GK165" s="54"/>
      <c r="GL165" s="54"/>
      <c r="GM165" s="54"/>
      <c r="GN165" s="54"/>
      <c r="GO165" s="54"/>
      <c r="GP165" s="54"/>
      <c r="GQ165" s="54"/>
      <c r="GR165" s="54"/>
      <c r="GS165" s="54"/>
      <c r="GT165" s="54"/>
      <c r="GU165" s="54"/>
      <c r="GV165" s="54"/>
      <c r="GW165" s="54"/>
      <c r="GX165" s="54"/>
      <c r="GY165" s="54"/>
      <c r="GZ165" s="54"/>
      <c r="HA165" s="54"/>
      <c r="HB165" s="54"/>
      <c r="HC165" s="54"/>
      <c r="HD165" s="54"/>
      <c r="HE165" s="54"/>
      <c r="HF165" s="54"/>
      <c r="HG165" s="54"/>
      <c r="HH165" s="54"/>
      <c r="HI165" s="54"/>
      <c r="HJ165" s="54"/>
      <c r="HK165" s="54"/>
      <c r="HL165" s="54"/>
      <c r="HM165" s="54"/>
      <c r="HN165" s="54"/>
      <c r="HO165" s="54"/>
    </row>
    <row r="166" spans="1:223" x14ac:dyDescent="0.3">
      <c r="A166" s="87"/>
      <c r="B166" s="87"/>
      <c r="C166" s="87"/>
      <c r="D166" s="87"/>
      <c r="E166" s="87"/>
      <c r="F166" s="87"/>
      <c r="G166" s="87"/>
      <c r="N166" s="54"/>
      <c r="O166" s="54"/>
      <c r="P166" s="54"/>
      <c r="Q166" s="54"/>
      <c r="R166" s="54"/>
      <c r="S166" s="54"/>
      <c r="T166" s="54"/>
      <c r="U166" s="54"/>
      <c r="V166" s="54"/>
      <c r="W166" s="54"/>
      <c r="X166" s="54"/>
      <c r="Y166" s="54"/>
      <c r="Z166" s="54"/>
      <c r="AA166" s="54"/>
      <c r="AB166" s="54"/>
      <c r="AC166" s="54"/>
      <c r="AD166" s="54"/>
      <c r="AE166" s="54"/>
      <c r="AF166" s="54"/>
      <c r="AG166" s="54"/>
      <c r="AH166" s="54"/>
      <c r="AI166" s="54"/>
      <c r="AJ166" s="54"/>
      <c r="AK166" s="54"/>
      <c r="AL166" s="54"/>
      <c r="AM166" s="54"/>
      <c r="AN166" s="54"/>
      <c r="AO166" s="54"/>
      <c r="AP166" s="54"/>
      <c r="AQ166" s="54"/>
      <c r="AR166" s="54"/>
      <c r="AS166" s="54"/>
      <c r="AT166" s="54"/>
      <c r="AU166" s="54"/>
      <c r="AV166" s="54"/>
      <c r="AW166" s="54"/>
      <c r="AX166" s="54"/>
      <c r="AY166" s="54"/>
      <c r="AZ166" s="54"/>
      <c r="BA166" s="54"/>
      <c r="BB166" s="54"/>
      <c r="BC166" s="54"/>
      <c r="BD166" s="54"/>
      <c r="BE166" s="54"/>
      <c r="BF166" s="54"/>
      <c r="BG166" s="54"/>
      <c r="BH166" s="54"/>
      <c r="BI166" s="54"/>
      <c r="BJ166" s="54"/>
      <c r="BK166" s="54"/>
      <c r="BL166" s="54"/>
      <c r="BM166" s="54"/>
      <c r="BN166" s="54"/>
      <c r="BO166" s="54"/>
      <c r="BP166" s="54"/>
      <c r="BQ166" s="54"/>
      <c r="BR166" s="54"/>
      <c r="BS166" s="54"/>
      <c r="BT166" s="54"/>
      <c r="BU166" s="54"/>
      <c r="BV166" s="54"/>
      <c r="BW166" s="54"/>
      <c r="BX166" s="54"/>
      <c r="BY166" s="54"/>
      <c r="BZ166" s="54"/>
      <c r="CA166" s="54"/>
      <c r="CB166" s="54"/>
      <c r="CC166" s="54"/>
      <c r="CD166" s="54"/>
      <c r="CE166" s="54"/>
      <c r="CF166" s="54"/>
      <c r="CG166" s="54"/>
      <c r="CH166" s="54"/>
      <c r="CI166" s="54"/>
      <c r="CJ166" s="54"/>
      <c r="CK166" s="54"/>
      <c r="CL166" s="54"/>
      <c r="CM166" s="54"/>
      <c r="CN166" s="54"/>
      <c r="CO166" s="54"/>
      <c r="CP166" s="54"/>
      <c r="CQ166" s="54"/>
      <c r="CR166" s="54"/>
      <c r="CS166" s="54"/>
      <c r="CT166" s="54"/>
      <c r="CU166" s="54"/>
      <c r="CV166" s="54"/>
      <c r="CW166" s="54"/>
      <c r="CX166" s="54"/>
      <c r="CY166" s="54"/>
      <c r="CZ166" s="54"/>
      <c r="DA166" s="54"/>
      <c r="DB166" s="54"/>
      <c r="DC166" s="54"/>
      <c r="DD166" s="54"/>
      <c r="DE166" s="54"/>
      <c r="DF166" s="54"/>
      <c r="DG166" s="54"/>
      <c r="DH166" s="54"/>
      <c r="DI166" s="54"/>
      <c r="DJ166" s="54"/>
      <c r="DK166" s="54"/>
      <c r="DL166" s="54"/>
      <c r="DM166" s="54"/>
      <c r="DN166" s="54"/>
      <c r="DO166" s="54"/>
      <c r="DP166" s="54"/>
      <c r="DQ166" s="54"/>
      <c r="DR166" s="54"/>
      <c r="DS166" s="54"/>
      <c r="DT166" s="54"/>
      <c r="DU166" s="54"/>
      <c r="DV166" s="54"/>
      <c r="DW166" s="54"/>
      <c r="DX166" s="54"/>
      <c r="DY166" s="54"/>
      <c r="DZ166" s="54"/>
      <c r="EA166" s="54"/>
      <c r="EB166" s="54"/>
      <c r="EC166" s="54"/>
      <c r="ED166" s="54"/>
      <c r="EE166" s="54"/>
      <c r="EF166" s="54"/>
      <c r="EG166" s="54"/>
      <c r="EH166" s="54"/>
      <c r="EI166" s="54"/>
      <c r="EJ166" s="54"/>
      <c r="EK166" s="54"/>
      <c r="EL166" s="54"/>
      <c r="EM166" s="54"/>
      <c r="EN166" s="54"/>
      <c r="EO166" s="54"/>
      <c r="EP166" s="54"/>
      <c r="EQ166" s="54"/>
      <c r="ER166" s="54"/>
      <c r="ES166" s="54"/>
      <c r="ET166" s="54"/>
      <c r="EU166" s="54"/>
      <c r="EV166" s="54"/>
      <c r="EW166" s="54"/>
      <c r="EX166" s="54"/>
      <c r="EY166" s="54"/>
      <c r="EZ166" s="54"/>
      <c r="FA166" s="54"/>
      <c r="FB166" s="54"/>
      <c r="FC166" s="54"/>
      <c r="FD166" s="54"/>
      <c r="FE166" s="54"/>
      <c r="FF166" s="54"/>
      <c r="FG166" s="54"/>
      <c r="FH166" s="54"/>
      <c r="FI166" s="54"/>
      <c r="FJ166" s="54"/>
      <c r="FK166" s="54"/>
      <c r="FL166" s="54"/>
      <c r="FM166" s="54"/>
      <c r="FN166" s="54"/>
      <c r="FO166" s="54"/>
      <c r="FP166" s="54"/>
      <c r="FQ166" s="54"/>
      <c r="FR166" s="54"/>
      <c r="FS166" s="54"/>
      <c r="FT166" s="54"/>
      <c r="FU166" s="54"/>
      <c r="FV166" s="54"/>
      <c r="FW166" s="54"/>
      <c r="FX166" s="54"/>
      <c r="FY166" s="54"/>
      <c r="FZ166" s="54"/>
      <c r="GA166" s="54"/>
      <c r="GB166" s="54"/>
      <c r="GC166" s="54"/>
      <c r="GD166" s="54"/>
      <c r="GE166" s="54"/>
      <c r="GF166" s="54"/>
      <c r="GG166" s="54"/>
      <c r="GH166" s="54"/>
      <c r="GI166" s="54"/>
      <c r="GJ166" s="54"/>
      <c r="GK166" s="54"/>
      <c r="GL166" s="54"/>
      <c r="GM166" s="54"/>
      <c r="GN166" s="54"/>
      <c r="GO166" s="54"/>
      <c r="GP166" s="54"/>
      <c r="GQ166" s="54"/>
      <c r="GR166" s="54"/>
      <c r="GS166" s="54"/>
      <c r="GT166" s="54"/>
      <c r="GU166" s="54"/>
      <c r="GV166" s="54"/>
      <c r="GW166" s="54"/>
      <c r="GX166" s="54"/>
      <c r="GY166" s="54"/>
      <c r="GZ166" s="54"/>
      <c r="HA166" s="54"/>
      <c r="HB166" s="54"/>
      <c r="HC166" s="54"/>
      <c r="HD166" s="54"/>
      <c r="HE166" s="54"/>
      <c r="HF166" s="54"/>
      <c r="HG166" s="54"/>
      <c r="HH166" s="54"/>
      <c r="HI166" s="54"/>
      <c r="HJ166" s="54"/>
      <c r="HK166" s="54"/>
      <c r="HL166" s="54"/>
      <c r="HM166" s="54"/>
      <c r="HN166" s="54"/>
      <c r="HO166" s="54"/>
    </row>
    <row r="167" spans="1:223" x14ac:dyDescent="0.3">
      <c r="A167" s="87"/>
      <c r="B167" s="87"/>
      <c r="C167" s="87"/>
      <c r="D167" s="87"/>
      <c r="E167" s="87"/>
      <c r="F167" s="87"/>
      <c r="G167" s="87"/>
      <c r="N167" s="54"/>
      <c r="O167" s="54"/>
      <c r="P167" s="54"/>
      <c r="Q167" s="54"/>
      <c r="R167" s="54"/>
      <c r="S167" s="54"/>
      <c r="T167" s="54"/>
      <c r="U167" s="54"/>
      <c r="V167" s="54"/>
      <c r="W167" s="54"/>
      <c r="X167" s="54"/>
      <c r="Y167" s="54"/>
      <c r="Z167" s="54"/>
      <c r="AA167" s="54"/>
      <c r="AB167" s="54"/>
      <c r="AC167" s="54"/>
      <c r="AD167" s="54"/>
      <c r="AE167" s="54"/>
      <c r="AF167" s="54"/>
      <c r="AG167" s="54"/>
      <c r="AH167" s="54"/>
      <c r="AI167" s="54"/>
      <c r="AJ167" s="54"/>
      <c r="AK167" s="54"/>
      <c r="AL167" s="54"/>
      <c r="AM167" s="54"/>
      <c r="AN167" s="54"/>
      <c r="AO167" s="54"/>
      <c r="AP167" s="54"/>
      <c r="AQ167" s="54"/>
      <c r="AR167" s="54"/>
      <c r="AS167" s="54"/>
      <c r="AT167" s="54"/>
      <c r="AU167" s="54"/>
      <c r="AV167" s="54"/>
      <c r="AW167" s="54"/>
      <c r="AX167" s="54"/>
      <c r="AY167" s="54"/>
      <c r="AZ167" s="54"/>
      <c r="BA167" s="54"/>
      <c r="BB167" s="54"/>
      <c r="BC167" s="54"/>
      <c r="BD167" s="54"/>
      <c r="BE167" s="54"/>
      <c r="BF167" s="54"/>
      <c r="BG167" s="54"/>
      <c r="BH167" s="54"/>
      <c r="BI167" s="54"/>
      <c r="BJ167" s="54"/>
      <c r="BK167" s="54"/>
      <c r="BL167" s="54"/>
      <c r="BM167" s="54"/>
      <c r="BN167" s="54"/>
      <c r="BO167" s="54"/>
      <c r="BP167" s="54"/>
      <c r="BQ167" s="54"/>
      <c r="BR167" s="54"/>
      <c r="BS167" s="54"/>
      <c r="BT167" s="54"/>
      <c r="BU167" s="54"/>
      <c r="BV167" s="54"/>
      <c r="BW167" s="54"/>
      <c r="BX167" s="54"/>
      <c r="BY167" s="54"/>
      <c r="BZ167" s="54"/>
      <c r="CA167" s="54"/>
      <c r="CB167" s="54"/>
      <c r="CC167" s="54"/>
      <c r="CD167" s="54"/>
      <c r="CE167" s="54"/>
      <c r="CF167" s="54"/>
      <c r="CG167" s="54"/>
      <c r="CH167" s="54"/>
      <c r="CI167" s="54"/>
      <c r="CJ167" s="54"/>
      <c r="CK167" s="54"/>
      <c r="CL167" s="54"/>
      <c r="CM167" s="54"/>
      <c r="CN167" s="54"/>
      <c r="CO167" s="54"/>
      <c r="CP167" s="54"/>
      <c r="CQ167" s="54"/>
      <c r="CR167" s="54"/>
      <c r="CS167" s="54"/>
      <c r="CT167" s="54"/>
      <c r="CU167" s="54"/>
      <c r="CV167" s="54"/>
      <c r="CW167" s="54"/>
      <c r="CX167" s="54"/>
      <c r="CY167" s="54"/>
      <c r="CZ167" s="54"/>
      <c r="DA167" s="54"/>
      <c r="DB167" s="54"/>
      <c r="DC167" s="54"/>
      <c r="DD167" s="54"/>
      <c r="DE167" s="54"/>
      <c r="DF167" s="54"/>
      <c r="DG167" s="54"/>
      <c r="DH167" s="54"/>
      <c r="DI167" s="54"/>
      <c r="DJ167" s="54"/>
      <c r="DK167" s="54"/>
      <c r="DL167" s="54"/>
      <c r="DM167" s="54"/>
      <c r="DN167" s="54"/>
      <c r="DO167" s="54"/>
      <c r="DP167" s="54"/>
      <c r="DQ167" s="54"/>
      <c r="DR167" s="54"/>
      <c r="DS167" s="54"/>
      <c r="DT167" s="54"/>
      <c r="DU167" s="54"/>
      <c r="DV167" s="54"/>
      <c r="DW167" s="54"/>
      <c r="DX167" s="54"/>
      <c r="DY167" s="54"/>
      <c r="DZ167" s="54"/>
      <c r="EA167" s="54"/>
      <c r="EB167" s="54"/>
      <c r="EC167" s="54"/>
      <c r="ED167" s="54"/>
      <c r="EE167" s="54"/>
      <c r="EF167" s="54"/>
      <c r="EG167" s="54"/>
      <c r="EH167" s="54"/>
      <c r="EI167" s="54"/>
      <c r="EJ167" s="54"/>
      <c r="EK167" s="54"/>
      <c r="EL167" s="54"/>
      <c r="EM167" s="54"/>
      <c r="EN167" s="54"/>
      <c r="EO167" s="54"/>
      <c r="EP167" s="54"/>
      <c r="EQ167" s="54"/>
      <c r="ER167" s="54"/>
      <c r="ES167" s="54"/>
      <c r="ET167" s="54"/>
      <c r="EU167" s="54"/>
      <c r="EV167" s="54"/>
      <c r="EW167" s="54"/>
      <c r="EX167" s="54"/>
      <c r="EY167" s="54"/>
      <c r="EZ167" s="54"/>
      <c r="FA167" s="54"/>
      <c r="FB167" s="54"/>
      <c r="FC167" s="54"/>
      <c r="FD167" s="54"/>
      <c r="FE167" s="54"/>
      <c r="FF167" s="54"/>
      <c r="FG167" s="54"/>
      <c r="FH167" s="54"/>
      <c r="FI167" s="54"/>
      <c r="FJ167" s="54"/>
      <c r="FK167" s="54"/>
      <c r="FL167" s="54"/>
      <c r="FM167" s="54"/>
      <c r="FN167" s="54"/>
      <c r="FO167" s="54"/>
      <c r="FP167" s="54"/>
      <c r="FQ167" s="54"/>
      <c r="FR167" s="54"/>
      <c r="FS167" s="54"/>
      <c r="FT167" s="54"/>
      <c r="FU167" s="54"/>
      <c r="FV167" s="54"/>
      <c r="FW167" s="54"/>
      <c r="FX167" s="54"/>
      <c r="FY167" s="54"/>
      <c r="FZ167" s="54"/>
      <c r="GA167" s="54"/>
      <c r="GB167" s="54"/>
      <c r="GC167" s="54"/>
      <c r="GD167" s="54"/>
      <c r="GE167" s="54"/>
      <c r="GF167" s="54"/>
      <c r="GG167" s="54"/>
      <c r="GH167" s="54"/>
      <c r="GI167" s="54"/>
      <c r="GJ167" s="54"/>
      <c r="GK167" s="54"/>
      <c r="GL167" s="54"/>
      <c r="GM167" s="54"/>
      <c r="GN167" s="54"/>
      <c r="GO167" s="54"/>
      <c r="GP167" s="54"/>
      <c r="GQ167" s="54"/>
      <c r="GR167" s="54"/>
      <c r="GS167" s="54"/>
      <c r="GT167" s="54"/>
      <c r="GU167" s="54"/>
      <c r="GV167" s="54"/>
      <c r="GW167" s="54"/>
      <c r="GX167" s="54"/>
      <c r="GY167" s="54"/>
      <c r="GZ167" s="54"/>
      <c r="HA167" s="54"/>
      <c r="HB167" s="54"/>
      <c r="HC167" s="54"/>
      <c r="HD167" s="54"/>
      <c r="HE167" s="54"/>
      <c r="HF167" s="54"/>
      <c r="HG167" s="54"/>
      <c r="HH167" s="54"/>
      <c r="HI167" s="54"/>
      <c r="HJ167" s="54"/>
      <c r="HK167" s="54"/>
      <c r="HL167" s="54"/>
      <c r="HM167" s="54"/>
      <c r="HN167" s="54"/>
      <c r="HO167" s="54"/>
    </row>
    <row r="168" spans="1:223" x14ac:dyDescent="0.3">
      <c r="A168" s="87"/>
      <c r="B168" s="87"/>
      <c r="C168" s="87"/>
      <c r="D168" s="87"/>
      <c r="E168" s="87"/>
      <c r="F168" s="87"/>
      <c r="G168" s="87"/>
      <c r="N168" s="54"/>
      <c r="O168" s="54"/>
      <c r="P168" s="54"/>
      <c r="Q168" s="54"/>
      <c r="R168" s="54"/>
      <c r="S168" s="54"/>
      <c r="T168" s="54"/>
      <c r="U168" s="54"/>
      <c r="V168" s="54"/>
      <c r="W168" s="54"/>
      <c r="X168" s="54"/>
      <c r="Y168" s="54"/>
      <c r="Z168" s="54"/>
      <c r="AA168" s="54"/>
      <c r="AB168" s="54"/>
      <c r="AC168" s="54"/>
      <c r="AD168" s="54"/>
      <c r="AE168" s="54"/>
      <c r="AF168" s="54"/>
      <c r="AG168" s="54"/>
      <c r="AH168" s="54"/>
      <c r="AI168" s="54"/>
      <c r="AJ168" s="54"/>
      <c r="AK168" s="54"/>
      <c r="AL168" s="54"/>
      <c r="AM168" s="54"/>
      <c r="AN168" s="54"/>
      <c r="AO168" s="54"/>
      <c r="AP168" s="54"/>
      <c r="AQ168" s="54"/>
      <c r="AR168" s="54"/>
      <c r="AS168" s="54"/>
      <c r="AT168" s="54"/>
      <c r="AU168" s="54"/>
      <c r="AV168" s="54"/>
      <c r="AW168" s="54"/>
      <c r="AX168" s="54"/>
      <c r="AY168" s="54"/>
      <c r="AZ168" s="54"/>
      <c r="BA168" s="54"/>
      <c r="BB168" s="54"/>
      <c r="BC168" s="54"/>
      <c r="BD168" s="54"/>
      <c r="BE168" s="54"/>
      <c r="BF168" s="54"/>
      <c r="BG168" s="54"/>
      <c r="BH168" s="54"/>
      <c r="BI168" s="54"/>
      <c r="BJ168" s="54"/>
      <c r="BK168" s="54"/>
      <c r="BL168" s="54"/>
      <c r="BM168" s="54"/>
      <c r="BN168" s="54"/>
      <c r="BO168" s="54"/>
      <c r="BP168" s="54"/>
      <c r="BQ168" s="54"/>
      <c r="BR168" s="54"/>
      <c r="BS168" s="54"/>
      <c r="BT168" s="54"/>
      <c r="BU168" s="54"/>
      <c r="BV168" s="54"/>
      <c r="BW168" s="54"/>
      <c r="BX168" s="54"/>
      <c r="BY168" s="54"/>
      <c r="BZ168" s="54"/>
      <c r="CA168" s="54"/>
      <c r="CB168" s="54"/>
      <c r="CC168" s="54"/>
      <c r="CD168" s="54"/>
      <c r="CE168" s="54"/>
      <c r="CF168" s="54"/>
      <c r="CG168" s="54"/>
      <c r="CH168" s="54"/>
      <c r="CI168" s="54"/>
      <c r="CJ168" s="54"/>
      <c r="CK168" s="54"/>
      <c r="CL168" s="54"/>
      <c r="CM168" s="54"/>
      <c r="CN168" s="54"/>
      <c r="CO168" s="54"/>
      <c r="CP168" s="54"/>
      <c r="CQ168" s="54"/>
      <c r="CR168" s="54"/>
      <c r="CS168" s="54"/>
      <c r="CT168" s="54"/>
      <c r="CU168" s="54"/>
      <c r="CV168" s="54"/>
      <c r="CW168" s="54"/>
      <c r="CX168" s="54"/>
      <c r="CY168" s="54"/>
      <c r="CZ168" s="54"/>
      <c r="DA168" s="54"/>
      <c r="DB168" s="54"/>
      <c r="DC168" s="54"/>
      <c r="DD168" s="54"/>
      <c r="DE168" s="54"/>
      <c r="DF168" s="54"/>
      <c r="DG168" s="54"/>
      <c r="DH168" s="54"/>
      <c r="DI168" s="54"/>
      <c r="DJ168" s="54"/>
      <c r="DK168" s="54"/>
      <c r="DL168" s="54"/>
      <c r="DM168" s="54"/>
      <c r="DN168" s="54"/>
      <c r="DO168" s="54"/>
      <c r="DP168" s="54"/>
      <c r="DQ168" s="54"/>
      <c r="DR168" s="54"/>
      <c r="DS168" s="54"/>
      <c r="DT168" s="54"/>
      <c r="DU168" s="54"/>
      <c r="DV168" s="54"/>
      <c r="DW168" s="54"/>
      <c r="DX168" s="54"/>
      <c r="DY168" s="54"/>
      <c r="DZ168" s="54"/>
      <c r="EA168" s="54"/>
      <c r="EB168" s="54"/>
      <c r="EC168" s="54"/>
      <c r="ED168" s="54"/>
      <c r="EE168" s="54"/>
      <c r="EF168" s="54"/>
      <c r="EG168" s="54"/>
      <c r="EH168" s="54"/>
      <c r="EI168" s="54"/>
      <c r="EJ168" s="54"/>
      <c r="EK168" s="54"/>
      <c r="EL168" s="54"/>
      <c r="EM168" s="54"/>
      <c r="EN168" s="54"/>
      <c r="EO168" s="54"/>
      <c r="EP168" s="54"/>
      <c r="EQ168" s="54"/>
      <c r="ER168" s="54"/>
      <c r="ES168" s="54"/>
      <c r="ET168" s="54"/>
      <c r="EU168" s="54"/>
      <c r="EV168" s="54"/>
      <c r="EW168" s="54"/>
      <c r="EX168" s="54"/>
      <c r="EY168" s="54"/>
      <c r="EZ168" s="54"/>
      <c r="FA168" s="54"/>
      <c r="FB168" s="54"/>
      <c r="FC168" s="54"/>
      <c r="FD168" s="54"/>
      <c r="FE168" s="54"/>
      <c r="FF168" s="54"/>
      <c r="FG168" s="54"/>
      <c r="FH168" s="54"/>
      <c r="FI168" s="54"/>
      <c r="FJ168" s="54"/>
      <c r="FK168" s="54"/>
      <c r="FL168" s="54"/>
      <c r="FM168" s="54"/>
      <c r="FN168" s="54"/>
      <c r="FO168" s="54"/>
      <c r="FP168" s="54"/>
      <c r="FQ168" s="54"/>
      <c r="FR168" s="54"/>
      <c r="FS168" s="54"/>
      <c r="FT168" s="54"/>
      <c r="FU168" s="54"/>
      <c r="FV168" s="54"/>
      <c r="FW168" s="54"/>
      <c r="FX168" s="54"/>
      <c r="FY168" s="54"/>
      <c r="FZ168" s="54"/>
      <c r="GA168" s="54"/>
      <c r="GB168" s="54"/>
      <c r="GC168" s="54"/>
      <c r="GD168" s="54"/>
      <c r="GE168" s="54"/>
      <c r="GF168" s="54"/>
      <c r="GG168" s="54"/>
      <c r="GH168" s="54"/>
      <c r="GI168" s="54"/>
      <c r="GJ168" s="54"/>
      <c r="GK168" s="54"/>
      <c r="GL168" s="54"/>
      <c r="GM168" s="54"/>
      <c r="GN168" s="54"/>
      <c r="GO168" s="54"/>
      <c r="GP168" s="54"/>
      <c r="GQ168" s="54"/>
      <c r="GR168" s="54"/>
      <c r="GS168" s="54"/>
      <c r="GT168" s="54"/>
      <c r="GU168" s="54"/>
      <c r="GV168" s="54"/>
      <c r="GW168" s="54"/>
      <c r="GX168" s="54"/>
      <c r="GY168" s="54"/>
      <c r="GZ168" s="54"/>
      <c r="HA168" s="54"/>
      <c r="HB168" s="54"/>
      <c r="HC168" s="54"/>
      <c r="HD168" s="54"/>
      <c r="HE168" s="54"/>
      <c r="HF168" s="54"/>
      <c r="HG168" s="54"/>
      <c r="HH168" s="54"/>
      <c r="HI168" s="54"/>
      <c r="HJ168" s="54"/>
      <c r="HK168" s="54"/>
      <c r="HL168" s="54"/>
      <c r="HM168" s="54"/>
      <c r="HN168" s="54"/>
      <c r="HO168" s="54"/>
    </row>
    <row r="169" spans="1:223" x14ac:dyDescent="0.3">
      <c r="A169" s="87"/>
      <c r="B169" s="87"/>
      <c r="C169" s="87"/>
      <c r="D169" s="87"/>
      <c r="E169" s="87"/>
      <c r="F169" s="87"/>
      <c r="G169" s="87"/>
      <c r="N169" s="54" t="s">
        <v>593</v>
      </c>
      <c r="O169" s="54" t="s">
        <v>593</v>
      </c>
      <c r="P169" s="54" t="s">
        <v>593</v>
      </c>
      <c r="Q169" s="54" t="s">
        <v>593</v>
      </c>
      <c r="R169" s="54" t="s">
        <v>593</v>
      </c>
      <c r="S169" s="54" t="s">
        <v>593</v>
      </c>
      <c r="T169" s="54" t="s">
        <v>593</v>
      </c>
      <c r="U169" s="54" t="s">
        <v>593</v>
      </c>
      <c r="V169" s="54" t="s">
        <v>593</v>
      </c>
      <c r="W169" s="54" t="s">
        <v>593</v>
      </c>
      <c r="X169" s="54" t="s">
        <v>593</v>
      </c>
      <c r="Y169" s="54" t="s">
        <v>593</v>
      </c>
      <c r="Z169" s="54" t="s">
        <v>593</v>
      </c>
      <c r="AA169" s="54" t="s">
        <v>593</v>
      </c>
      <c r="AB169" s="54" t="s">
        <v>593</v>
      </c>
      <c r="AC169" s="54" t="s">
        <v>593</v>
      </c>
      <c r="AD169" s="54" t="s">
        <v>593</v>
      </c>
      <c r="AE169" s="54" t="s">
        <v>593</v>
      </c>
      <c r="AF169" s="54" t="s">
        <v>593</v>
      </c>
      <c r="AG169" s="54" t="s">
        <v>593</v>
      </c>
      <c r="AH169" s="54" t="s">
        <v>593</v>
      </c>
      <c r="AI169" s="54" t="s">
        <v>593</v>
      </c>
      <c r="AJ169" s="54" t="s">
        <v>593</v>
      </c>
      <c r="AK169" s="54" t="s">
        <v>593</v>
      </c>
      <c r="AL169" s="54" t="s">
        <v>593</v>
      </c>
      <c r="AM169" s="54" t="s">
        <v>593</v>
      </c>
      <c r="AN169" s="54" t="s">
        <v>593</v>
      </c>
      <c r="AO169" s="54" t="s">
        <v>593</v>
      </c>
      <c r="AP169" s="54" t="s">
        <v>593</v>
      </c>
      <c r="AQ169" s="54" t="s">
        <v>593</v>
      </c>
      <c r="AR169" s="54" t="s">
        <v>593</v>
      </c>
      <c r="AS169" s="54" t="s">
        <v>593</v>
      </c>
      <c r="AT169" s="54" t="s">
        <v>593</v>
      </c>
      <c r="AU169" s="54" t="s">
        <v>593</v>
      </c>
      <c r="AV169" s="54" t="s">
        <v>593</v>
      </c>
      <c r="AW169" s="54" t="s">
        <v>593</v>
      </c>
      <c r="AX169" s="54" t="s">
        <v>593</v>
      </c>
      <c r="AY169" s="54" t="s">
        <v>593</v>
      </c>
      <c r="AZ169" s="54" t="s">
        <v>593</v>
      </c>
      <c r="BA169" s="54" t="s">
        <v>593</v>
      </c>
      <c r="BB169" s="54" t="s">
        <v>593</v>
      </c>
      <c r="BC169" s="54" t="s">
        <v>593</v>
      </c>
      <c r="BD169" s="54" t="s">
        <v>593</v>
      </c>
      <c r="BE169" s="54" t="s">
        <v>593</v>
      </c>
      <c r="BF169" s="54" t="s">
        <v>593</v>
      </c>
      <c r="BG169" s="54" t="s">
        <v>593</v>
      </c>
      <c r="BH169" s="54" t="s">
        <v>593</v>
      </c>
      <c r="BI169" s="54" t="s">
        <v>593</v>
      </c>
      <c r="BJ169" s="54" t="s">
        <v>593</v>
      </c>
      <c r="BK169" s="54" t="s">
        <v>593</v>
      </c>
      <c r="BL169" s="54" t="s">
        <v>593</v>
      </c>
      <c r="BM169" s="54" t="s">
        <v>593</v>
      </c>
      <c r="BN169" s="54" t="s">
        <v>593</v>
      </c>
      <c r="BO169" s="54" t="s">
        <v>593</v>
      </c>
      <c r="BP169" s="54" t="s">
        <v>593</v>
      </c>
      <c r="BQ169" s="54" t="s">
        <v>593</v>
      </c>
      <c r="BR169" s="54" t="s">
        <v>593</v>
      </c>
      <c r="BS169" s="54" t="s">
        <v>593</v>
      </c>
      <c r="BT169" s="54" t="s">
        <v>593</v>
      </c>
      <c r="BU169" s="54" t="s">
        <v>593</v>
      </c>
      <c r="BV169" s="54" t="s">
        <v>593</v>
      </c>
      <c r="BW169" s="54" t="s">
        <v>593</v>
      </c>
      <c r="BX169" s="54" t="s">
        <v>593</v>
      </c>
      <c r="BY169" s="54" t="s">
        <v>593</v>
      </c>
      <c r="BZ169" s="54" t="s">
        <v>593</v>
      </c>
      <c r="CA169" s="54" t="s">
        <v>593</v>
      </c>
      <c r="CB169" s="54" t="s">
        <v>593</v>
      </c>
      <c r="CC169" s="54" t="s">
        <v>593</v>
      </c>
      <c r="CD169" s="54" t="s">
        <v>593</v>
      </c>
      <c r="CE169" s="54" t="s">
        <v>593</v>
      </c>
      <c r="CF169" s="54" t="s">
        <v>593</v>
      </c>
      <c r="CG169" s="54" t="s">
        <v>593</v>
      </c>
      <c r="CH169" s="54" t="s">
        <v>593</v>
      </c>
      <c r="CI169" s="54" t="s">
        <v>593</v>
      </c>
      <c r="CJ169" s="54" t="s">
        <v>593</v>
      </c>
      <c r="CK169" s="54" t="s">
        <v>593</v>
      </c>
      <c r="CL169" s="54" t="s">
        <v>593</v>
      </c>
      <c r="CM169" s="54" t="s">
        <v>593</v>
      </c>
      <c r="CN169" s="54" t="s">
        <v>593</v>
      </c>
      <c r="CO169" s="54" t="s">
        <v>593</v>
      </c>
      <c r="CP169" s="54" t="s">
        <v>593</v>
      </c>
      <c r="CQ169" s="54" t="s">
        <v>593</v>
      </c>
      <c r="CR169" s="54" t="s">
        <v>593</v>
      </c>
      <c r="CS169" s="54" t="s">
        <v>593</v>
      </c>
      <c r="CT169" s="54" t="s">
        <v>593</v>
      </c>
      <c r="CU169" s="54" t="s">
        <v>593</v>
      </c>
      <c r="CV169" s="54" t="s">
        <v>593</v>
      </c>
      <c r="CW169" s="54" t="s">
        <v>593</v>
      </c>
      <c r="CX169" s="54" t="s">
        <v>593</v>
      </c>
      <c r="CY169" s="54" t="s">
        <v>593</v>
      </c>
      <c r="CZ169" s="54" t="s">
        <v>593</v>
      </c>
      <c r="DA169" s="54" t="s">
        <v>593</v>
      </c>
      <c r="DB169" s="54" t="s">
        <v>593</v>
      </c>
      <c r="DC169" s="54" t="s">
        <v>593</v>
      </c>
      <c r="DD169" s="54" t="s">
        <v>593</v>
      </c>
      <c r="DE169" s="54" t="s">
        <v>593</v>
      </c>
      <c r="DF169" s="54" t="s">
        <v>593</v>
      </c>
      <c r="DG169" s="54" t="s">
        <v>593</v>
      </c>
      <c r="DH169" s="54" t="s">
        <v>593</v>
      </c>
      <c r="DI169" s="54" t="s">
        <v>593</v>
      </c>
      <c r="DJ169" s="54" t="s">
        <v>593</v>
      </c>
      <c r="DK169" s="54" t="s">
        <v>593</v>
      </c>
      <c r="DL169" s="54" t="s">
        <v>593</v>
      </c>
      <c r="DM169" s="54" t="s">
        <v>593</v>
      </c>
      <c r="DN169" s="54" t="s">
        <v>593</v>
      </c>
      <c r="DO169" s="54" t="s">
        <v>593</v>
      </c>
      <c r="DP169" s="54" t="s">
        <v>593</v>
      </c>
      <c r="DQ169" s="54" t="s">
        <v>593</v>
      </c>
      <c r="DR169" s="54" t="s">
        <v>593</v>
      </c>
      <c r="DS169" s="54" t="s">
        <v>593</v>
      </c>
      <c r="DT169" s="54" t="s">
        <v>593</v>
      </c>
      <c r="DU169" s="54" t="s">
        <v>593</v>
      </c>
      <c r="DV169" s="54" t="s">
        <v>593</v>
      </c>
      <c r="DW169" s="54" t="s">
        <v>593</v>
      </c>
      <c r="DX169" s="54" t="s">
        <v>593</v>
      </c>
      <c r="DY169" s="54" t="s">
        <v>593</v>
      </c>
      <c r="DZ169" s="54" t="s">
        <v>593</v>
      </c>
      <c r="EA169" s="54" t="s">
        <v>593</v>
      </c>
      <c r="EB169" s="54" t="s">
        <v>593</v>
      </c>
      <c r="EC169" s="54" t="s">
        <v>593</v>
      </c>
      <c r="ED169" s="54" t="s">
        <v>593</v>
      </c>
      <c r="EE169" s="54" t="s">
        <v>593</v>
      </c>
      <c r="EF169" s="54" t="s">
        <v>593</v>
      </c>
      <c r="EG169" s="54" t="s">
        <v>593</v>
      </c>
      <c r="EH169" s="54" t="s">
        <v>593</v>
      </c>
      <c r="EI169" s="54" t="s">
        <v>593</v>
      </c>
      <c r="EJ169" s="54" t="s">
        <v>593</v>
      </c>
      <c r="EK169" s="54" t="s">
        <v>593</v>
      </c>
      <c r="EL169" s="54" t="s">
        <v>593</v>
      </c>
      <c r="EM169" s="54" t="s">
        <v>593</v>
      </c>
      <c r="EN169" s="54" t="s">
        <v>593</v>
      </c>
      <c r="EO169" s="54" t="s">
        <v>593</v>
      </c>
      <c r="EP169" s="54" t="s">
        <v>593</v>
      </c>
      <c r="EQ169" s="54" t="s">
        <v>593</v>
      </c>
      <c r="ER169" s="54" t="s">
        <v>593</v>
      </c>
      <c r="ES169" s="54" t="s">
        <v>593</v>
      </c>
      <c r="ET169" s="54" t="s">
        <v>593</v>
      </c>
      <c r="EU169" s="54" t="s">
        <v>593</v>
      </c>
      <c r="EV169" s="54" t="s">
        <v>593</v>
      </c>
      <c r="EW169" s="54" t="s">
        <v>593</v>
      </c>
      <c r="EX169" s="54" t="s">
        <v>593</v>
      </c>
      <c r="EY169" s="54" t="s">
        <v>593</v>
      </c>
      <c r="EZ169" s="54" t="s">
        <v>593</v>
      </c>
      <c r="FA169" s="54" t="s">
        <v>593</v>
      </c>
      <c r="FB169" s="54" t="s">
        <v>593</v>
      </c>
      <c r="FC169" s="54" t="s">
        <v>593</v>
      </c>
      <c r="FD169" s="54" t="s">
        <v>593</v>
      </c>
      <c r="FE169" s="54" t="s">
        <v>593</v>
      </c>
      <c r="FF169" s="54" t="s">
        <v>593</v>
      </c>
      <c r="FG169" s="54" t="s">
        <v>593</v>
      </c>
      <c r="FH169" s="54" t="s">
        <v>593</v>
      </c>
      <c r="FI169" s="54" t="s">
        <v>593</v>
      </c>
      <c r="FJ169" s="54" t="s">
        <v>593</v>
      </c>
      <c r="FK169" s="54" t="s">
        <v>593</v>
      </c>
      <c r="FL169" s="54" t="s">
        <v>593</v>
      </c>
      <c r="FM169" s="54" t="s">
        <v>593</v>
      </c>
      <c r="FN169" s="54" t="s">
        <v>593</v>
      </c>
      <c r="FO169" s="54" t="s">
        <v>593</v>
      </c>
      <c r="FP169" s="54" t="s">
        <v>593</v>
      </c>
      <c r="FQ169" s="54" t="s">
        <v>593</v>
      </c>
      <c r="FR169" s="54" t="s">
        <v>593</v>
      </c>
      <c r="FS169" s="54" t="s">
        <v>593</v>
      </c>
      <c r="FT169" s="54" t="s">
        <v>593</v>
      </c>
      <c r="FU169" s="54" t="s">
        <v>593</v>
      </c>
      <c r="FV169" s="54" t="s">
        <v>593</v>
      </c>
      <c r="FW169" s="54" t="s">
        <v>593</v>
      </c>
      <c r="FX169" s="54" t="s">
        <v>593</v>
      </c>
      <c r="FY169" s="54" t="s">
        <v>593</v>
      </c>
      <c r="FZ169" s="54" t="s">
        <v>593</v>
      </c>
      <c r="GA169" s="54" t="s">
        <v>593</v>
      </c>
      <c r="GB169" s="54" t="s">
        <v>593</v>
      </c>
      <c r="GC169" s="54" t="s">
        <v>593</v>
      </c>
      <c r="GD169" s="54" t="s">
        <v>593</v>
      </c>
      <c r="GE169" s="54" t="s">
        <v>593</v>
      </c>
      <c r="GF169" s="54" t="s">
        <v>593</v>
      </c>
      <c r="GG169" s="54" t="s">
        <v>593</v>
      </c>
      <c r="GH169" s="54" t="s">
        <v>593</v>
      </c>
      <c r="GI169" s="54" t="s">
        <v>593</v>
      </c>
      <c r="GJ169" s="54" t="s">
        <v>593</v>
      </c>
      <c r="GK169" s="54" t="s">
        <v>593</v>
      </c>
      <c r="GL169" s="54" t="s">
        <v>593</v>
      </c>
      <c r="GM169" s="54" t="s">
        <v>593</v>
      </c>
      <c r="GN169" s="54" t="s">
        <v>593</v>
      </c>
      <c r="GO169" s="54" t="s">
        <v>593</v>
      </c>
      <c r="GP169" s="54" t="s">
        <v>593</v>
      </c>
      <c r="GQ169" s="54" t="s">
        <v>593</v>
      </c>
      <c r="GR169" s="54" t="s">
        <v>593</v>
      </c>
      <c r="GS169" s="54" t="s">
        <v>593</v>
      </c>
      <c r="GT169" s="54" t="s">
        <v>593</v>
      </c>
      <c r="GU169" s="54" t="s">
        <v>593</v>
      </c>
      <c r="GV169" s="54" t="s">
        <v>593</v>
      </c>
      <c r="GW169" s="54" t="s">
        <v>593</v>
      </c>
      <c r="GX169" s="54" t="s">
        <v>593</v>
      </c>
      <c r="GY169" s="54" t="s">
        <v>593</v>
      </c>
      <c r="GZ169" s="54" t="s">
        <v>593</v>
      </c>
      <c r="HA169" s="54" t="s">
        <v>593</v>
      </c>
      <c r="HB169" s="54" t="s">
        <v>593</v>
      </c>
      <c r="HC169" s="54" t="s">
        <v>593</v>
      </c>
      <c r="HD169" s="54" t="s">
        <v>593</v>
      </c>
      <c r="HE169" s="54" t="s">
        <v>593</v>
      </c>
      <c r="HF169" s="54" t="s">
        <v>593</v>
      </c>
      <c r="HG169" s="54" t="s">
        <v>593</v>
      </c>
      <c r="HH169" s="54" t="s">
        <v>593</v>
      </c>
      <c r="HI169" s="54" t="s">
        <v>593</v>
      </c>
      <c r="HJ169" s="54" t="s">
        <v>593</v>
      </c>
      <c r="HK169" s="54" t="s">
        <v>593</v>
      </c>
      <c r="HL169" s="54" t="s">
        <v>593</v>
      </c>
      <c r="HM169" s="54" t="s">
        <v>593</v>
      </c>
      <c r="HN169" s="54" t="s">
        <v>593</v>
      </c>
      <c r="HO169" s="54" t="s">
        <v>593</v>
      </c>
    </row>
    <row r="170" spans="1:223" x14ac:dyDescent="0.3">
      <c r="A170" s="87"/>
      <c r="B170" s="87"/>
      <c r="C170" s="87"/>
      <c r="D170" s="87"/>
      <c r="E170" s="87"/>
      <c r="F170" s="87"/>
      <c r="G170" s="87"/>
      <c r="N170" s="54"/>
      <c r="O170" s="54"/>
      <c r="P170" s="54"/>
      <c r="Q170" s="54"/>
      <c r="R170" s="54"/>
      <c r="S170" s="54"/>
      <c r="T170" s="54"/>
      <c r="U170" s="54"/>
      <c r="V170" s="54"/>
      <c r="W170" s="54"/>
      <c r="X170" s="54"/>
      <c r="Y170" s="54"/>
      <c r="Z170" s="54"/>
      <c r="AA170" s="54"/>
      <c r="AB170" s="54"/>
      <c r="AC170" s="54"/>
      <c r="AD170" s="54"/>
      <c r="AE170" s="54"/>
      <c r="AF170" s="54"/>
      <c r="AG170" s="54"/>
      <c r="AH170" s="54"/>
      <c r="AI170" s="54"/>
      <c r="AJ170" s="54"/>
      <c r="AK170" s="54"/>
      <c r="AL170" s="54"/>
      <c r="AM170" s="54"/>
      <c r="AN170" s="54"/>
      <c r="AO170" s="54"/>
      <c r="AP170" s="54"/>
      <c r="AQ170" s="54"/>
      <c r="AR170" s="54"/>
      <c r="AS170" s="54"/>
      <c r="AT170" s="54"/>
      <c r="AU170" s="54"/>
      <c r="AV170" s="54"/>
      <c r="AW170" s="54"/>
      <c r="AX170" s="54"/>
      <c r="AY170" s="54"/>
      <c r="AZ170" s="54"/>
      <c r="BA170" s="54"/>
      <c r="BB170" s="54"/>
      <c r="BC170" s="54"/>
      <c r="BD170" s="54"/>
      <c r="BE170" s="54"/>
      <c r="BF170" s="54"/>
      <c r="BG170" s="54"/>
      <c r="BH170" s="54"/>
      <c r="BI170" s="54"/>
      <c r="BJ170" s="54"/>
      <c r="BK170" s="54"/>
      <c r="BL170" s="54"/>
      <c r="BM170" s="54"/>
      <c r="BN170" s="54"/>
      <c r="BO170" s="54"/>
      <c r="BP170" s="54"/>
      <c r="BQ170" s="54"/>
      <c r="BR170" s="54"/>
      <c r="BS170" s="54"/>
      <c r="BT170" s="54"/>
      <c r="BU170" s="54"/>
      <c r="BV170" s="54"/>
      <c r="BW170" s="54"/>
      <c r="BX170" s="54"/>
      <c r="BY170" s="54"/>
      <c r="BZ170" s="54"/>
      <c r="CA170" s="54"/>
      <c r="CB170" s="54"/>
      <c r="CC170" s="54"/>
      <c r="CD170" s="54"/>
      <c r="CE170" s="54"/>
      <c r="CF170" s="54"/>
      <c r="CG170" s="54"/>
      <c r="CH170" s="54"/>
      <c r="CI170" s="54"/>
      <c r="CJ170" s="54"/>
      <c r="CK170" s="54"/>
      <c r="CL170" s="54"/>
      <c r="CM170" s="54"/>
      <c r="CN170" s="54"/>
      <c r="CO170" s="54"/>
      <c r="CP170" s="54"/>
      <c r="CQ170" s="54"/>
      <c r="CR170" s="54"/>
      <c r="CS170" s="54"/>
      <c r="CT170" s="54"/>
      <c r="CU170" s="54"/>
      <c r="CV170" s="54"/>
      <c r="CW170" s="54"/>
      <c r="CX170" s="54"/>
      <c r="CY170" s="54"/>
      <c r="CZ170" s="54"/>
      <c r="DA170" s="54"/>
      <c r="DB170" s="54"/>
      <c r="DC170" s="54"/>
      <c r="DD170" s="54"/>
      <c r="DE170" s="54"/>
      <c r="DF170" s="54"/>
      <c r="DG170" s="54"/>
      <c r="DH170" s="54"/>
      <c r="DI170" s="54"/>
      <c r="DJ170" s="54"/>
      <c r="DK170" s="54"/>
      <c r="DL170" s="54"/>
      <c r="DM170" s="54"/>
      <c r="DN170" s="54"/>
      <c r="DO170" s="54"/>
      <c r="DP170" s="54"/>
      <c r="DQ170" s="54"/>
      <c r="DR170" s="54"/>
      <c r="DS170" s="54"/>
      <c r="DT170" s="54"/>
      <c r="DU170" s="54"/>
      <c r="DV170" s="54"/>
      <c r="DW170" s="54"/>
      <c r="DX170" s="54"/>
      <c r="DY170" s="54"/>
      <c r="DZ170" s="54"/>
      <c r="EA170" s="54"/>
      <c r="EB170" s="54"/>
      <c r="EC170" s="54"/>
      <c r="ED170" s="54"/>
      <c r="EE170" s="54"/>
      <c r="EF170" s="54"/>
      <c r="EG170" s="54"/>
      <c r="EH170" s="54"/>
      <c r="EI170" s="54"/>
      <c r="EJ170" s="54"/>
      <c r="EK170" s="54"/>
      <c r="EL170" s="54"/>
      <c r="EM170" s="54"/>
      <c r="EN170" s="54"/>
      <c r="EO170" s="54"/>
      <c r="EP170" s="54"/>
      <c r="EQ170" s="54"/>
      <c r="ER170" s="54"/>
      <c r="ES170" s="54"/>
      <c r="ET170" s="54"/>
      <c r="EU170" s="54"/>
      <c r="EV170" s="54"/>
      <c r="EW170" s="54"/>
      <c r="EX170" s="54"/>
      <c r="EY170" s="54"/>
      <c r="EZ170" s="54"/>
      <c r="FA170" s="54"/>
      <c r="FB170" s="54"/>
      <c r="FC170" s="54"/>
      <c r="FD170" s="54"/>
      <c r="FE170" s="54"/>
      <c r="FF170" s="54"/>
      <c r="FG170" s="54"/>
      <c r="FH170" s="54"/>
      <c r="FI170" s="54"/>
      <c r="FJ170" s="54"/>
      <c r="FK170" s="54"/>
      <c r="FL170" s="54"/>
      <c r="FM170" s="54"/>
      <c r="FN170" s="54"/>
      <c r="FO170" s="54"/>
      <c r="FP170" s="54"/>
      <c r="FQ170" s="54"/>
      <c r="FR170" s="54"/>
      <c r="FS170" s="54"/>
      <c r="FT170" s="54"/>
      <c r="FU170" s="54"/>
      <c r="FV170" s="54"/>
      <c r="FW170" s="54"/>
      <c r="FX170" s="54"/>
      <c r="FY170" s="54"/>
      <c r="FZ170" s="54"/>
      <c r="GA170" s="54"/>
      <c r="GB170" s="54"/>
      <c r="GC170" s="54"/>
      <c r="GD170" s="54"/>
      <c r="GE170" s="54"/>
      <c r="GF170" s="54"/>
      <c r="GG170" s="54"/>
      <c r="GH170" s="54"/>
      <c r="GI170" s="54"/>
      <c r="GJ170" s="54"/>
      <c r="GK170" s="54"/>
      <c r="GL170" s="54"/>
      <c r="GM170" s="54"/>
      <c r="GN170" s="54"/>
      <c r="GO170" s="54"/>
      <c r="GP170" s="54"/>
      <c r="GQ170" s="54"/>
      <c r="GR170" s="54"/>
      <c r="GS170" s="54"/>
      <c r="GT170" s="54"/>
      <c r="GU170" s="54"/>
      <c r="GV170" s="54"/>
      <c r="GW170" s="54"/>
      <c r="GX170" s="54"/>
      <c r="GY170" s="54"/>
      <c r="GZ170" s="54"/>
      <c r="HA170" s="54"/>
      <c r="HB170" s="54"/>
      <c r="HC170" s="54"/>
      <c r="HD170" s="54"/>
      <c r="HE170" s="54"/>
      <c r="HF170" s="54"/>
      <c r="HG170" s="54"/>
      <c r="HH170" s="54"/>
      <c r="HI170" s="54"/>
      <c r="HJ170" s="54"/>
      <c r="HK170" s="54"/>
      <c r="HL170" s="54"/>
      <c r="HM170" s="54"/>
      <c r="HN170" s="54"/>
      <c r="HO170" s="54"/>
    </row>
    <row r="171" spans="1:223" x14ac:dyDescent="0.3">
      <c r="A171" s="87"/>
      <c r="B171" s="87"/>
      <c r="C171" s="87"/>
      <c r="D171" s="87"/>
      <c r="E171" s="87"/>
      <c r="F171" s="87"/>
      <c r="G171" s="87"/>
      <c r="N171" s="54"/>
      <c r="O171" s="54"/>
      <c r="P171" s="54"/>
      <c r="Q171" s="54"/>
      <c r="R171" s="54"/>
      <c r="S171" s="54"/>
      <c r="T171" s="54"/>
      <c r="U171" s="54"/>
      <c r="V171" s="54"/>
      <c r="W171" s="54"/>
      <c r="X171" s="54"/>
      <c r="Y171" s="54"/>
      <c r="Z171" s="54"/>
      <c r="AA171" s="54"/>
      <c r="AB171" s="54"/>
      <c r="AC171" s="54"/>
      <c r="AD171" s="54"/>
      <c r="AE171" s="54"/>
      <c r="AF171" s="54"/>
      <c r="AG171" s="54"/>
      <c r="AH171" s="54"/>
      <c r="AI171" s="54"/>
      <c r="AJ171" s="54"/>
      <c r="AK171" s="54"/>
      <c r="AL171" s="54"/>
      <c r="AM171" s="54"/>
      <c r="AN171" s="54"/>
      <c r="AO171" s="54"/>
      <c r="AP171" s="54"/>
      <c r="AQ171" s="54"/>
      <c r="AR171" s="54"/>
      <c r="AS171" s="54"/>
      <c r="AT171" s="54"/>
      <c r="AU171" s="54"/>
      <c r="AV171" s="54"/>
      <c r="AW171" s="54"/>
      <c r="AX171" s="54"/>
      <c r="AY171" s="54"/>
      <c r="AZ171" s="54"/>
      <c r="BA171" s="54"/>
      <c r="BB171" s="54"/>
      <c r="BC171" s="54"/>
      <c r="BD171" s="54"/>
      <c r="BE171" s="54"/>
      <c r="BF171" s="54"/>
      <c r="BG171" s="54"/>
      <c r="BH171" s="54"/>
      <c r="BI171" s="54"/>
      <c r="BJ171" s="54"/>
      <c r="BK171" s="54"/>
      <c r="BL171" s="54"/>
      <c r="BM171" s="54"/>
      <c r="BN171" s="54"/>
      <c r="BO171" s="54"/>
      <c r="BP171" s="54"/>
      <c r="BQ171" s="54"/>
      <c r="BR171" s="54"/>
      <c r="BS171" s="54"/>
      <c r="BT171" s="54"/>
      <c r="BU171" s="54"/>
      <c r="BV171" s="54"/>
      <c r="BW171" s="54"/>
      <c r="BX171" s="54"/>
      <c r="BY171" s="54"/>
      <c r="BZ171" s="54"/>
      <c r="CA171" s="54"/>
      <c r="CB171" s="54"/>
      <c r="CC171" s="54"/>
      <c r="CD171" s="54"/>
      <c r="CE171" s="54"/>
      <c r="CF171" s="54"/>
      <c r="CG171" s="54"/>
      <c r="CH171" s="54"/>
      <c r="CI171" s="54"/>
      <c r="CJ171" s="54"/>
      <c r="CK171" s="54"/>
      <c r="CL171" s="54"/>
      <c r="CM171" s="54"/>
      <c r="CN171" s="54"/>
      <c r="CO171" s="54"/>
      <c r="CP171" s="54"/>
      <c r="CQ171" s="54"/>
      <c r="CR171" s="54"/>
      <c r="CS171" s="54"/>
      <c r="CT171" s="54"/>
      <c r="CU171" s="54"/>
      <c r="CV171" s="54"/>
      <c r="CW171" s="54"/>
      <c r="CX171" s="54"/>
      <c r="CY171" s="54"/>
      <c r="CZ171" s="54"/>
      <c r="DA171" s="54"/>
      <c r="DB171" s="54"/>
      <c r="DC171" s="54"/>
      <c r="DD171" s="54"/>
      <c r="DE171" s="54"/>
      <c r="DF171" s="54"/>
      <c r="DG171" s="54"/>
      <c r="DH171" s="54"/>
      <c r="DI171" s="54"/>
      <c r="DJ171" s="54"/>
      <c r="DK171" s="54"/>
      <c r="DL171" s="54"/>
      <c r="DM171" s="54"/>
      <c r="DN171" s="54"/>
      <c r="DO171" s="54"/>
      <c r="DP171" s="54"/>
      <c r="DQ171" s="54"/>
      <c r="DR171" s="54"/>
      <c r="DS171" s="54"/>
      <c r="DT171" s="54"/>
      <c r="DU171" s="54"/>
      <c r="DV171" s="54"/>
      <c r="DW171" s="54"/>
      <c r="DX171" s="54"/>
      <c r="DY171" s="54"/>
      <c r="DZ171" s="54"/>
      <c r="EA171" s="54"/>
      <c r="EB171" s="54"/>
      <c r="EC171" s="54"/>
      <c r="ED171" s="54"/>
      <c r="EE171" s="54"/>
      <c r="EF171" s="54"/>
      <c r="EG171" s="54"/>
      <c r="EH171" s="54"/>
      <c r="EI171" s="54"/>
      <c r="EJ171" s="54"/>
      <c r="EK171" s="54"/>
      <c r="EL171" s="54"/>
      <c r="EM171" s="54"/>
      <c r="EN171" s="54"/>
      <c r="EO171" s="54"/>
      <c r="EP171" s="54"/>
      <c r="EQ171" s="54"/>
      <c r="ER171" s="54"/>
      <c r="ES171" s="54"/>
      <c r="ET171" s="54"/>
      <c r="EU171" s="54"/>
      <c r="EV171" s="54"/>
      <c r="EW171" s="54"/>
      <c r="EX171" s="54"/>
      <c r="EY171" s="54"/>
      <c r="EZ171" s="54"/>
      <c r="FA171" s="54"/>
      <c r="FB171" s="54"/>
      <c r="FC171" s="54"/>
      <c r="FD171" s="54"/>
      <c r="FE171" s="54"/>
      <c r="FF171" s="54"/>
      <c r="FG171" s="54"/>
      <c r="FH171" s="54"/>
      <c r="FI171" s="54"/>
      <c r="FJ171" s="54"/>
      <c r="FK171" s="54"/>
      <c r="FL171" s="54"/>
      <c r="FM171" s="54"/>
      <c r="FN171" s="54"/>
      <c r="FO171" s="54"/>
      <c r="FP171" s="54"/>
      <c r="FQ171" s="54"/>
      <c r="FR171" s="54"/>
      <c r="FS171" s="54"/>
      <c r="FT171" s="54"/>
      <c r="FU171" s="54"/>
      <c r="FV171" s="54"/>
      <c r="FW171" s="54"/>
      <c r="FX171" s="54"/>
      <c r="FY171" s="54"/>
      <c r="FZ171" s="54"/>
      <c r="GA171" s="54"/>
      <c r="GB171" s="54"/>
      <c r="GC171" s="54"/>
      <c r="GD171" s="54"/>
      <c r="GE171" s="54"/>
      <c r="GF171" s="54"/>
      <c r="GG171" s="54"/>
      <c r="GH171" s="54"/>
      <c r="GI171" s="54"/>
      <c r="GJ171" s="54"/>
      <c r="GK171" s="54"/>
      <c r="GL171" s="54"/>
      <c r="GM171" s="54"/>
      <c r="GN171" s="54"/>
      <c r="GO171" s="54"/>
      <c r="GP171" s="54"/>
      <c r="GQ171" s="54"/>
      <c r="GR171" s="54"/>
      <c r="GS171" s="54"/>
      <c r="GT171" s="54"/>
      <c r="GU171" s="54"/>
      <c r="GV171" s="54"/>
      <c r="GW171" s="54"/>
      <c r="GX171" s="54"/>
      <c r="GY171" s="54"/>
      <c r="GZ171" s="54"/>
      <c r="HA171" s="54"/>
      <c r="HB171" s="54"/>
      <c r="HC171" s="54"/>
      <c r="HD171" s="54"/>
      <c r="HE171" s="54"/>
      <c r="HF171" s="54"/>
      <c r="HG171" s="54"/>
      <c r="HH171" s="54"/>
      <c r="HI171" s="54"/>
      <c r="HJ171" s="54"/>
      <c r="HK171" s="54"/>
      <c r="HL171" s="54"/>
      <c r="HM171" s="54"/>
      <c r="HN171" s="54"/>
      <c r="HO171" s="54"/>
    </row>
    <row r="172" spans="1:223" x14ac:dyDescent="0.3">
      <c r="A172" s="87"/>
      <c r="B172" s="87"/>
      <c r="C172" s="87"/>
      <c r="D172" s="87"/>
      <c r="E172" s="87"/>
      <c r="F172" s="87"/>
      <c r="G172" s="87"/>
      <c r="N172" s="54"/>
      <c r="O172" s="54"/>
      <c r="P172" s="54"/>
      <c r="Q172" s="54"/>
      <c r="R172" s="54"/>
      <c r="S172" s="54"/>
      <c r="T172" s="54"/>
      <c r="U172" s="54"/>
      <c r="V172" s="54"/>
      <c r="W172" s="54"/>
      <c r="X172" s="54"/>
      <c r="Y172" s="54"/>
      <c r="Z172" s="54"/>
      <c r="AA172" s="54"/>
      <c r="AB172" s="54"/>
      <c r="AC172" s="54"/>
      <c r="AD172" s="54"/>
      <c r="AE172" s="54"/>
      <c r="AF172" s="54"/>
      <c r="AG172" s="54"/>
      <c r="AH172" s="54"/>
      <c r="AI172" s="54"/>
      <c r="AJ172" s="54"/>
      <c r="AK172" s="54"/>
      <c r="AL172" s="54"/>
      <c r="AM172" s="54"/>
      <c r="AN172" s="54"/>
      <c r="AO172" s="54"/>
      <c r="AP172" s="54"/>
      <c r="AQ172" s="54"/>
      <c r="AR172" s="54"/>
      <c r="AS172" s="54"/>
      <c r="AT172" s="54"/>
      <c r="AU172" s="54"/>
      <c r="AV172" s="54"/>
      <c r="AW172" s="54"/>
      <c r="AX172" s="54"/>
      <c r="AY172" s="54"/>
      <c r="AZ172" s="54"/>
      <c r="BA172" s="54"/>
      <c r="BB172" s="54"/>
      <c r="BC172" s="54"/>
      <c r="BD172" s="54"/>
      <c r="BE172" s="54"/>
      <c r="BF172" s="54"/>
      <c r="BG172" s="54"/>
      <c r="BH172" s="54"/>
      <c r="BI172" s="54"/>
      <c r="BJ172" s="54"/>
      <c r="BK172" s="54"/>
      <c r="BL172" s="54"/>
      <c r="BM172" s="54"/>
      <c r="BN172" s="54"/>
      <c r="BO172" s="54"/>
      <c r="BP172" s="54"/>
      <c r="BQ172" s="54"/>
      <c r="BR172" s="54"/>
      <c r="BS172" s="54"/>
      <c r="BT172" s="54"/>
      <c r="BU172" s="54"/>
      <c r="BV172" s="54"/>
      <c r="BW172" s="54"/>
      <c r="BX172" s="54"/>
      <c r="BY172" s="54"/>
      <c r="BZ172" s="54"/>
      <c r="CA172" s="54"/>
      <c r="CB172" s="54"/>
      <c r="CC172" s="54"/>
      <c r="CD172" s="54"/>
      <c r="CE172" s="54"/>
      <c r="CF172" s="54"/>
      <c r="CG172" s="54"/>
      <c r="CH172" s="54"/>
      <c r="CI172" s="54"/>
      <c r="CJ172" s="54"/>
      <c r="CK172" s="54"/>
      <c r="CL172" s="54"/>
      <c r="CM172" s="54"/>
      <c r="CN172" s="54"/>
      <c r="CO172" s="54"/>
      <c r="CP172" s="54"/>
      <c r="CQ172" s="54"/>
      <c r="CR172" s="54"/>
      <c r="CS172" s="54"/>
      <c r="CT172" s="54"/>
      <c r="CU172" s="54"/>
      <c r="CV172" s="54"/>
      <c r="CW172" s="54"/>
      <c r="CX172" s="54"/>
      <c r="CY172" s="54"/>
      <c r="CZ172" s="54"/>
      <c r="DA172" s="54"/>
      <c r="DB172" s="54"/>
      <c r="DC172" s="54"/>
      <c r="DD172" s="54"/>
      <c r="DE172" s="54"/>
      <c r="DF172" s="54"/>
      <c r="DG172" s="54"/>
      <c r="DH172" s="54"/>
      <c r="DI172" s="54"/>
      <c r="DJ172" s="54"/>
      <c r="DK172" s="54"/>
      <c r="DL172" s="54"/>
      <c r="DM172" s="54"/>
      <c r="DN172" s="54"/>
      <c r="DO172" s="54"/>
      <c r="DP172" s="54"/>
      <c r="DQ172" s="54"/>
      <c r="DR172" s="54"/>
      <c r="DS172" s="54"/>
      <c r="DT172" s="54"/>
      <c r="DU172" s="54"/>
      <c r="DV172" s="54"/>
      <c r="DW172" s="54"/>
      <c r="DX172" s="54"/>
      <c r="DY172" s="54"/>
      <c r="DZ172" s="54"/>
      <c r="EA172" s="54"/>
      <c r="EB172" s="54"/>
      <c r="EC172" s="54"/>
      <c r="ED172" s="54"/>
      <c r="EE172" s="54"/>
      <c r="EF172" s="54"/>
      <c r="EG172" s="54"/>
      <c r="EH172" s="54"/>
      <c r="EI172" s="54"/>
      <c r="EJ172" s="54"/>
      <c r="EK172" s="54"/>
      <c r="EL172" s="54"/>
      <c r="EM172" s="54"/>
      <c r="EN172" s="54"/>
      <c r="EO172" s="54"/>
      <c r="EP172" s="54"/>
      <c r="EQ172" s="54"/>
      <c r="ER172" s="54"/>
      <c r="ES172" s="54"/>
      <c r="ET172" s="54"/>
      <c r="EU172" s="54"/>
      <c r="EV172" s="54"/>
      <c r="EW172" s="54"/>
      <c r="EX172" s="54"/>
      <c r="EY172" s="54"/>
      <c r="EZ172" s="54"/>
      <c r="FA172" s="54"/>
      <c r="FB172" s="54"/>
      <c r="FC172" s="54"/>
      <c r="FD172" s="54"/>
      <c r="FE172" s="54"/>
      <c r="FF172" s="54"/>
      <c r="FG172" s="54"/>
      <c r="FH172" s="54"/>
      <c r="FI172" s="54"/>
      <c r="FJ172" s="54"/>
      <c r="FK172" s="54"/>
      <c r="FL172" s="54"/>
      <c r="FM172" s="54"/>
      <c r="FN172" s="54"/>
      <c r="FO172" s="54"/>
      <c r="FP172" s="54"/>
      <c r="FQ172" s="54"/>
      <c r="FR172" s="54"/>
      <c r="FS172" s="54"/>
      <c r="FT172" s="54"/>
      <c r="FU172" s="54"/>
      <c r="FV172" s="54"/>
      <c r="FW172" s="54"/>
      <c r="FX172" s="54"/>
      <c r="FY172" s="54"/>
      <c r="FZ172" s="54"/>
      <c r="GA172" s="54"/>
      <c r="GB172" s="54"/>
      <c r="GC172" s="54"/>
      <c r="GD172" s="54"/>
      <c r="GE172" s="54"/>
      <c r="GF172" s="54"/>
      <c r="GG172" s="54"/>
      <c r="GH172" s="54"/>
      <c r="GI172" s="54"/>
      <c r="GJ172" s="54"/>
      <c r="GK172" s="54"/>
      <c r="GL172" s="54"/>
      <c r="GM172" s="54"/>
      <c r="GN172" s="54"/>
      <c r="GO172" s="54"/>
      <c r="GP172" s="54"/>
      <c r="GQ172" s="54"/>
      <c r="GR172" s="54"/>
      <c r="GS172" s="54"/>
      <c r="GT172" s="54"/>
      <c r="GU172" s="54"/>
      <c r="GV172" s="54"/>
      <c r="GW172" s="54"/>
      <c r="GX172" s="54"/>
      <c r="GY172" s="54"/>
      <c r="GZ172" s="54"/>
      <c r="HA172" s="54"/>
      <c r="HB172" s="54"/>
      <c r="HC172" s="54"/>
      <c r="HD172" s="54"/>
      <c r="HE172" s="54"/>
      <c r="HF172" s="54"/>
      <c r="HG172" s="54"/>
      <c r="HH172" s="54"/>
      <c r="HI172" s="54"/>
      <c r="HJ172" s="54"/>
      <c r="HK172" s="54"/>
      <c r="HL172" s="54"/>
      <c r="HM172" s="54"/>
      <c r="HN172" s="54"/>
      <c r="HO172" s="54"/>
    </row>
    <row r="173" spans="1:223" x14ac:dyDescent="0.3">
      <c r="A173" s="87"/>
      <c r="B173" s="87"/>
      <c r="C173" s="87"/>
      <c r="D173" s="87"/>
      <c r="E173" s="87"/>
      <c r="F173" s="87"/>
      <c r="G173" s="87"/>
      <c r="N173" s="54"/>
      <c r="O173" s="54"/>
      <c r="P173" s="54"/>
      <c r="Q173" s="54"/>
      <c r="R173" s="54"/>
      <c r="S173" s="54"/>
      <c r="T173" s="54"/>
      <c r="U173" s="54"/>
      <c r="V173" s="54"/>
      <c r="W173" s="54"/>
      <c r="X173" s="54"/>
      <c r="Y173" s="54"/>
      <c r="Z173" s="54"/>
      <c r="AA173" s="54"/>
      <c r="AB173" s="54"/>
      <c r="AC173" s="54"/>
      <c r="AD173" s="54"/>
      <c r="AE173" s="54"/>
      <c r="AF173" s="54"/>
      <c r="AG173" s="54"/>
      <c r="AH173" s="54"/>
      <c r="AI173" s="54"/>
      <c r="AJ173" s="54"/>
      <c r="AK173" s="54"/>
      <c r="AL173" s="54"/>
      <c r="AM173" s="54"/>
      <c r="AN173" s="54"/>
      <c r="AO173" s="54"/>
      <c r="AP173" s="54"/>
      <c r="AQ173" s="54"/>
      <c r="AR173" s="54"/>
      <c r="AS173" s="54"/>
      <c r="AT173" s="54"/>
      <c r="AU173" s="54"/>
      <c r="AV173" s="54"/>
      <c r="AW173" s="54"/>
      <c r="AX173" s="54"/>
      <c r="AY173" s="54"/>
      <c r="AZ173" s="54"/>
      <c r="BA173" s="54"/>
      <c r="BB173" s="54"/>
      <c r="BC173" s="54"/>
      <c r="BD173" s="54"/>
      <c r="BE173" s="54"/>
      <c r="BF173" s="54"/>
      <c r="BG173" s="54"/>
      <c r="BH173" s="54"/>
      <c r="BI173" s="54"/>
      <c r="BJ173" s="54"/>
      <c r="BK173" s="54"/>
      <c r="BL173" s="54"/>
      <c r="BM173" s="54"/>
      <c r="BN173" s="54"/>
      <c r="BO173" s="54"/>
      <c r="BP173" s="54"/>
      <c r="BQ173" s="54"/>
      <c r="BR173" s="54"/>
      <c r="BS173" s="54"/>
      <c r="BT173" s="54"/>
      <c r="BU173" s="54"/>
      <c r="BV173" s="54"/>
      <c r="BW173" s="54"/>
      <c r="BX173" s="54"/>
      <c r="BY173" s="54"/>
      <c r="BZ173" s="54"/>
      <c r="CA173" s="54"/>
      <c r="CB173" s="54"/>
      <c r="CC173" s="54"/>
      <c r="CD173" s="54"/>
      <c r="CE173" s="54"/>
      <c r="CF173" s="54"/>
      <c r="CG173" s="54"/>
      <c r="CH173" s="54"/>
      <c r="CI173" s="54"/>
      <c r="CJ173" s="54"/>
      <c r="CK173" s="54"/>
      <c r="CL173" s="54"/>
      <c r="CM173" s="54"/>
      <c r="CN173" s="54"/>
      <c r="CO173" s="54"/>
      <c r="CP173" s="54"/>
      <c r="CQ173" s="54"/>
      <c r="CR173" s="54"/>
      <c r="CS173" s="54"/>
      <c r="CT173" s="54"/>
      <c r="CU173" s="54"/>
      <c r="CV173" s="54"/>
      <c r="CW173" s="54"/>
      <c r="CX173" s="54"/>
      <c r="CY173" s="54"/>
      <c r="CZ173" s="54"/>
      <c r="DA173" s="54"/>
      <c r="DB173" s="54"/>
      <c r="DC173" s="54"/>
      <c r="DD173" s="54"/>
      <c r="DE173" s="54"/>
      <c r="DF173" s="54"/>
      <c r="DG173" s="54"/>
      <c r="DH173" s="54"/>
      <c r="DI173" s="54"/>
      <c r="DJ173" s="54"/>
      <c r="DK173" s="54"/>
      <c r="DL173" s="54"/>
      <c r="DM173" s="54"/>
      <c r="DN173" s="54"/>
      <c r="DO173" s="54"/>
      <c r="DP173" s="54"/>
      <c r="DQ173" s="54"/>
      <c r="DR173" s="54"/>
      <c r="DS173" s="54"/>
      <c r="DT173" s="54"/>
      <c r="DU173" s="54"/>
      <c r="DV173" s="54"/>
      <c r="DW173" s="54"/>
      <c r="DX173" s="54"/>
      <c r="DY173" s="54"/>
      <c r="DZ173" s="54"/>
      <c r="EA173" s="54"/>
      <c r="EB173" s="54"/>
      <c r="EC173" s="54"/>
      <c r="ED173" s="54"/>
      <c r="EE173" s="54"/>
      <c r="EF173" s="54"/>
      <c r="EG173" s="54"/>
      <c r="EH173" s="54"/>
      <c r="EI173" s="54"/>
      <c r="EJ173" s="54"/>
      <c r="EK173" s="54"/>
      <c r="EL173" s="54"/>
      <c r="EM173" s="54"/>
      <c r="EN173" s="54"/>
      <c r="EO173" s="54"/>
      <c r="EP173" s="54"/>
      <c r="EQ173" s="54"/>
      <c r="ER173" s="54"/>
      <c r="ES173" s="54"/>
      <c r="ET173" s="54"/>
      <c r="EU173" s="54"/>
      <c r="EV173" s="54"/>
      <c r="EW173" s="54"/>
      <c r="EX173" s="54"/>
      <c r="EY173" s="54"/>
      <c r="EZ173" s="54"/>
      <c r="FA173" s="54"/>
      <c r="FB173" s="54"/>
      <c r="FC173" s="54"/>
      <c r="FD173" s="54"/>
      <c r="FE173" s="54"/>
      <c r="FF173" s="54"/>
      <c r="FG173" s="54"/>
      <c r="FH173" s="54"/>
      <c r="FI173" s="54"/>
      <c r="FJ173" s="54"/>
      <c r="FK173" s="54"/>
      <c r="FL173" s="54"/>
      <c r="FM173" s="54"/>
      <c r="FN173" s="54"/>
      <c r="FO173" s="54"/>
      <c r="FP173" s="54"/>
      <c r="FQ173" s="54"/>
      <c r="FR173" s="54"/>
      <c r="FS173" s="54"/>
      <c r="FT173" s="54"/>
      <c r="FU173" s="54"/>
      <c r="FV173" s="54"/>
      <c r="FW173" s="54"/>
      <c r="FX173" s="54"/>
      <c r="FY173" s="54"/>
      <c r="FZ173" s="54"/>
      <c r="GA173" s="54"/>
      <c r="GB173" s="54"/>
      <c r="GC173" s="54"/>
      <c r="GD173" s="54"/>
      <c r="GE173" s="54"/>
      <c r="GF173" s="54"/>
      <c r="GG173" s="54"/>
      <c r="GH173" s="54"/>
      <c r="GI173" s="54"/>
      <c r="GJ173" s="54"/>
      <c r="GK173" s="54"/>
      <c r="GL173" s="54"/>
      <c r="GM173" s="54"/>
      <c r="GN173" s="54"/>
      <c r="GO173" s="54"/>
      <c r="GP173" s="54"/>
      <c r="GQ173" s="54"/>
      <c r="GR173" s="54"/>
      <c r="GS173" s="54"/>
      <c r="GT173" s="54"/>
      <c r="GU173" s="54"/>
      <c r="GV173" s="54"/>
      <c r="GW173" s="54"/>
      <c r="GX173" s="54"/>
      <c r="GY173" s="54"/>
      <c r="GZ173" s="54"/>
      <c r="HA173" s="54"/>
      <c r="HB173" s="54"/>
      <c r="HC173" s="54"/>
      <c r="HD173" s="54"/>
      <c r="HE173" s="54"/>
      <c r="HF173" s="54"/>
      <c r="HG173" s="54"/>
      <c r="HH173" s="54"/>
      <c r="HI173" s="54"/>
      <c r="HJ173" s="54"/>
      <c r="HK173" s="54"/>
      <c r="HL173" s="54"/>
      <c r="HM173" s="54"/>
      <c r="HN173" s="54"/>
      <c r="HO173" s="54"/>
    </row>
    <row r="174" spans="1:223" x14ac:dyDescent="0.3">
      <c r="A174" s="87"/>
      <c r="B174" s="87"/>
      <c r="C174" s="87"/>
      <c r="D174" s="87"/>
      <c r="E174" s="87"/>
      <c r="F174" s="87"/>
      <c r="G174" s="87"/>
      <c r="N174" s="54"/>
      <c r="O174" s="54"/>
      <c r="P174" s="54"/>
      <c r="Q174" s="54"/>
      <c r="R174" s="54"/>
      <c r="S174" s="54"/>
      <c r="T174" s="54"/>
      <c r="U174" s="54"/>
      <c r="V174" s="54"/>
      <c r="W174" s="54"/>
      <c r="X174" s="54"/>
      <c r="Y174" s="54"/>
      <c r="Z174" s="54"/>
      <c r="AA174" s="54"/>
      <c r="AB174" s="54"/>
      <c r="AC174" s="54"/>
      <c r="AD174" s="54"/>
      <c r="AE174" s="54"/>
      <c r="AF174" s="54"/>
      <c r="AG174" s="54"/>
      <c r="AH174" s="54"/>
      <c r="AI174" s="54"/>
      <c r="AJ174" s="54"/>
      <c r="AK174" s="54"/>
      <c r="AL174" s="54"/>
      <c r="AM174" s="54"/>
      <c r="AN174" s="54"/>
      <c r="AO174" s="54"/>
      <c r="AP174" s="54"/>
      <c r="AQ174" s="54"/>
      <c r="AR174" s="54"/>
      <c r="AS174" s="54"/>
      <c r="AT174" s="54"/>
      <c r="AU174" s="54"/>
      <c r="AV174" s="54"/>
      <c r="AW174" s="54"/>
      <c r="AX174" s="54"/>
      <c r="AY174" s="54"/>
      <c r="AZ174" s="54"/>
      <c r="BA174" s="54"/>
      <c r="BB174" s="54"/>
      <c r="BC174" s="54"/>
      <c r="BD174" s="54"/>
      <c r="BE174" s="54"/>
      <c r="BF174" s="54"/>
      <c r="BG174" s="54"/>
      <c r="BH174" s="54"/>
      <c r="BI174" s="54"/>
      <c r="BJ174" s="54"/>
      <c r="BK174" s="54"/>
      <c r="BL174" s="54"/>
      <c r="BM174" s="54"/>
      <c r="BN174" s="54"/>
      <c r="BO174" s="54"/>
      <c r="BP174" s="54"/>
      <c r="BQ174" s="54"/>
      <c r="BR174" s="54"/>
      <c r="BS174" s="54"/>
      <c r="BT174" s="54"/>
      <c r="BU174" s="54"/>
      <c r="BV174" s="54"/>
      <c r="BW174" s="54"/>
      <c r="BX174" s="54"/>
      <c r="BY174" s="54"/>
      <c r="BZ174" s="54"/>
      <c r="CA174" s="54"/>
      <c r="CB174" s="54"/>
      <c r="CC174" s="54"/>
      <c r="CD174" s="54"/>
      <c r="CE174" s="54"/>
      <c r="CF174" s="54"/>
      <c r="CG174" s="54"/>
      <c r="CH174" s="54"/>
      <c r="CI174" s="54"/>
      <c r="CJ174" s="54"/>
      <c r="CK174" s="54"/>
      <c r="CL174" s="54"/>
      <c r="CM174" s="54"/>
      <c r="CN174" s="54"/>
      <c r="CO174" s="54"/>
      <c r="CP174" s="54"/>
      <c r="CQ174" s="54"/>
      <c r="CR174" s="54"/>
      <c r="CS174" s="54"/>
      <c r="CT174" s="54"/>
      <c r="CU174" s="54"/>
      <c r="CV174" s="54"/>
      <c r="CW174" s="54"/>
      <c r="CX174" s="54"/>
      <c r="CY174" s="54"/>
      <c r="CZ174" s="54"/>
      <c r="DA174" s="54"/>
      <c r="DB174" s="54"/>
      <c r="DC174" s="54"/>
      <c r="DD174" s="54"/>
      <c r="DE174" s="54"/>
      <c r="DF174" s="54"/>
      <c r="DG174" s="54"/>
      <c r="DH174" s="54"/>
      <c r="DI174" s="54"/>
      <c r="DJ174" s="54"/>
      <c r="DK174" s="54"/>
      <c r="DL174" s="54"/>
      <c r="DM174" s="54"/>
      <c r="DN174" s="54"/>
      <c r="DO174" s="54"/>
      <c r="DP174" s="54"/>
      <c r="DQ174" s="54"/>
      <c r="DR174" s="54"/>
      <c r="DS174" s="54"/>
      <c r="DT174" s="54"/>
      <c r="DU174" s="54"/>
      <c r="DV174" s="54"/>
      <c r="DW174" s="54"/>
      <c r="DX174" s="54"/>
      <c r="DY174" s="54"/>
      <c r="DZ174" s="54"/>
      <c r="EA174" s="54"/>
      <c r="EB174" s="54"/>
      <c r="EC174" s="54"/>
      <c r="ED174" s="54"/>
      <c r="EE174" s="54"/>
      <c r="EF174" s="54"/>
      <c r="EG174" s="54"/>
      <c r="EH174" s="54"/>
      <c r="EI174" s="54"/>
      <c r="EJ174" s="54"/>
      <c r="EK174" s="54"/>
      <c r="EL174" s="54"/>
      <c r="EM174" s="54"/>
      <c r="EN174" s="54"/>
      <c r="EO174" s="54"/>
      <c r="EP174" s="54"/>
      <c r="EQ174" s="54"/>
      <c r="ER174" s="54"/>
      <c r="ES174" s="54"/>
      <c r="ET174" s="54"/>
      <c r="EU174" s="54"/>
      <c r="EV174" s="54"/>
      <c r="EW174" s="54"/>
      <c r="EX174" s="54"/>
      <c r="EY174" s="54"/>
      <c r="EZ174" s="54"/>
      <c r="FA174" s="54"/>
      <c r="FB174" s="54"/>
      <c r="FC174" s="54"/>
      <c r="FD174" s="54"/>
      <c r="FE174" s="54"/>
      <c r="FF174" s="54"/>
      <c r="FG174" s="54"/>
      <c r="FH174" s="54"/>
      <c r="FI174" s="54"/>
      <c r="FJ174" s="54"/>
      <c r="FK174" s="54"/>
      <c r="FL174" s="54"/>
      <c r="FM174" s="54"/>
      <c r="FN174" s="54"/>
      <c r="FO174" s="54"/>
      <c r="FP174" s="54"/>
      <c r="FQ174" s="54"/>
      <c r="FR174" s="54"/>
      <c r="FS174" s="54"/>
      <c r="FT174" s="54"/>
      <c r="FU174" s="54"/>
      <c r="FV174" s="54"/>
      <c r="FW174" s="54"/>
      <c r="FX174" s="54"/>
      <c r="FY174" s="54"/>
      <c r="FZ174" s="54"/>
      <c r="GA174" s="54"/>
      <c r="GB174" s="54"/>
      <c r="GC174" s="54"/>
      <c r="GD174" s="54"/>
      <c r="GE174" s="54"/>
      <c r="GF174" s="54"/>
      <c r="GG174" s="54"/>
      <c r="GH174" s="54"/>
      <c r="GI174" s="54"/>
      <c r="GJ174" s="54"/>
      <c r="GK174" s="54"/>
      <c r="GL174" s="54"/>
      <c r="GM174" s="54"/>
      <c r="GN174" s="54"/>
      <c r="GO174" s="54"/>
      <c r="GP174" s="54"/>
      <c r="GQ174" s="54"/>
      <c r="GR174" s="54"/>
      <c r="GS174" s="54"/>
      <c r="GT174" s="54"/>
      <c r="GU174" s="54"/>
      <c r="GV174" s="54"/>
      <c r="GW174" s="54"/>
      <c r="GX174" s="54"/>
      <c r="GY174" s="54"/>
      <c r="GZ174" s="54"/>
      <c r="HA174" s="54"/>
      <c r="HB174" s="54"/>
      <c r="HC174" s="54"/>
      <c r="HD174" s="54"/>
      <c r="HE174" s="54"/>
      <c r="HF174" s="54"/>
      <c r="HG174" s="54"/>
      <c r="HH174" s="54"/>
      <c r="HI174" s="54"/>
      <c r="HJ174" s="54"/>
      <c r="HK174" s="54"/>
      <c r="HL174" s="54"/>
      <c r="HM174" s="54"/>
      <c r="HN174" s="54"/>
      <c r="HO174" s="54"/>
    </row>
    <row r="175" spans="1:223" x14ac:dyDescent="0.3">
      <c r="A175" s="87"/>
      <c r="B175" s="87"/>
      <c r="C175" s="87"/>
      <c r="D175" s="87"/>
      <c r="E175" s="87"/>
      <c r="F175" s="87"/>
      <c r="G175" s="87"/>
      <c r="N175" s="54"/>
      <c r="O175" s="54"/>
      <c r="P175" s="54"/>
      <c r="Q175" s="54"/>
      <c r="R175" s="54"/>
      <c r="S175" s="54"/>
      <c r="T175" s="54"/>
      <c r="U175" s="54"/>
      <c r="V175" s="54"/>
      <c r="W175" s="54"/>
      <c r="X175" s="54"/>
      <c r="Y175" s="54"/>
      <c r="Z175" s="54"/>
      <c r="AA175" s="54"/>
      <c r="AB175" s="54"/>
      <c r="AC175" s="54"/>
      <c r="AD175" s="54"/>
      <c r="AE175" s="54"/>
      <c r="AF175" s="54"/>
      <c r="AG175" s="54"/>
      <c r="AH175" s="54"/>
      <c r="AI175" s="54"/>
      <c r="AJ175" s="54"/>
      <c r="AK175" s="54"/>
      <c r="AL175" s="54"/>
      <c r="AM175" s="54"/>
      <c r="AN175" s="54"/>
      <c r="AO175" s="54"/>
      <c r="AP175" s="54"/>
      <c r="AQ175" s="54"/>
      <c r="AR175" s="54"/>
      <c r="AS175" s="54"/>
      <c r="AT175" s="54"/>
      <c r="AU175" s="54"/>
      <c r="AV175" s="54"/>
      <c r="AW175" s="54"/>
      <c r="AX175" s="54"/>
      <c r="AY175" s="54"/>
      <c r="AZ175" s="54"/>
      <c r="BA175" s="54"/>
      <c r="BB175" s="54"/>
      <c r="BC175" s="54"/>
      <c r="BD175" s="54"/>
      <c r="BE175" s="54"/>
      <c r="BF175" s="54"/>
      <c r="BG175" s="54"/>
      <c r="BH175" s="54"/>
      <c r="BI175" s="54"/>
      <c r="BJ175" s="54"/>
      <c r="BK175" s="54"/>
      <c r="BL175" s="54"/>
      <c r="BM175" s="54"/>
      <c r="BN175" s="54"/>
      <c r="BO175" s="54"/>
      <c r="BP175" s="54"/>
      <c r="BQ175" s="54"/>
      <c r="BR175" s="54"/>
      <c r="BS175" s="54"/>
      <c r="BT175" s="54"/>
      <c r="BU175" s="54"/>
      <c r="BV175" s="54"/>
      <c r="BW175" s="54"/>
      <c r="BX175" s="54"/>
      <c r="BY175" s="54"/>
      <c r="BZ175" s="54"/>
      <c r="CA175" s="54"/>
      <c r="CB175" s="54"/>
      <c r="CC175" s="54"/>
      <c r="CD175" s="54"/>
      <c r="CE175" s="54"/>
      <c r="CF175" s="54"/>
      <c r="CG175" s="54"/>
      <c r="CH175" s="54"/>
      <c r="CI175" s="54"/>
      <c r="CJ175" s="54"/>
      <c r="CK175" s="54"/>
      <c r="CL175" s="54"/>
      <c r="CM175" s="54"/>
      <c r="CN175" s="54"/>
      <c r="CO175" s="54"/>
      <c r="CP175" s="54"/>
      <c r="CQ175" s="54"/>
      <c r="CR175" s="54"/>
      <c r="CS175" s="54"/>
      <c r="CT175" s="54"/>
      <c r="CU175" s="54"/>
      <c r="CV175" s="54"/>
      <c r="CW175" s="54"/>
      <c r="CX175" s="54"/>
      <c r="CY175" s="54"/>
      <c r="CZ175" s="54"/>
      <c r="DA175" s="54"/>
      <c r="DB175" s="54"/>
      <c r="DC175" s="54"/>
      <c r="DD175" s="54"/>
      <c r="DE175" s="54"/>
      <c r="DF175" s="54"/>
      <c r="DG175" s="54"/>
      <c r="DH175" s="54"/>
      <c r="DI175" s="54"/>
      <c r="DJ175" s="54"/>
      <c r="DK175" s="54"/>
      <c r="DL175" s="54"/>
      <c r="DM175" s="54"/>
      <c r="DN175" s="54"/>
      <c r="DO175" s="54"/>
      <c r="DP175" s="54"/>
      <c r="DQ175" s="54"/>
      <c r="DR175" s="54"/>
      <c r="DS175" s="54"/>
      <c r="DT175" s="54"/>
      <c r="DU175" s="54"/>
      <c r="DV175" s="54"/>
      <c r="DW175" s="54"/>
      <c r="DX175" s="54"/>
      <c r="DY175" s="54"/>
      <c r="DZ175" s="54"/>
      <c r="EA175" s="54"/>
      <c r="EB175" s="54"/>
      <c r="EC175" s="54"/>
      <c r="ED175" s="54"/>
      <c r="EE175" s="54"/>
      <c r="EF175" s="54"/>
      <c r="EG175" s="54"/>
      <c r="EH175" s="54"/>
      <c r="EI175" s="54"/>
      <c r="EJ175" s="54"/>
      <c r="EK175" s="54"/>
      <c r="EL175" s="54"/>
      <c r="EM175" s="54"/>
      <c r="EN175" s="54"/>
      <c r="EO175" s="54"/>
      <c r="EP175" s="54"/>
      <c r="EQ175" s="54"/>
      <c r="ER175" s="54"/>
      <c r="ES175" s="54"/>
      <c r="ET175" s="54"/>
      <c r="EU175" s="54"/>
      <c r="EV175" s="54"/>
      <c r="EW175" s="54"/>
      <c r="EX175" s="54"/>
      <c r="EY175" s="54"/>
      <c r="EZ175" s="54"/>
      <c r="FA175" s="54"/>
      <c r="FB175" s="54"/>
      <c r="FC175" s="54"/>
      <c r="FD175" s="54"/>
      <c r="FE175" s="54"/>
      <c r="FF175" s="54"/>
      <c r="FG175" s="54"/>
      <c r="FH175" s="54"/>
      <c r="FI175" s="54"/>
      <c r="FJ175" s="54"/>
      <c r="FK175" s="54"/>
      <c r="FL175" s="54"/>
      <c r="FM175" s="54"/>
      <c r="FN175" s="54"/>
      <c r="FO175" s="54"/>
      <c r="FP175" s="54"/>
      <c r="FQ175" s="54"/>
      <c r="FR175" s="54"/>
      <c r="FS175" s="54"/>
      <c r="FT175" s="54"/>
      <c r="FU175" s="54"/>
      <c r="FV175" s="54"/>
      <c r="FW175" s="54"/>
      <c r="FX175" s="54"/>
      <c r="FY175" s="54"/>
      <c r="FZ175" s="54"/>
      <c r="GA175" s="54"/>
      <c r="GB175" s="54"/>
      <c r="GC175" s="54"/>
      <c r="GD175" s="54"/>
      <c r="GE175" s="54"/>
      <c r="GF175" s="54"/>
      <c r="GG175" s="54"/>
      <c r="GH175" s="54"/>
      <c r="GI175" s="54"/>
      <c r="GJ175" s="54"/>
      <c r="GK175" s="54"/>
      <c r="GL175" s="54"/>
      <c r="GM175" s="54"/>
      <c r="GN175" s="54"/>
      <c r="GO175" s="54"/>
      <c r="GP175" s="54"/>
      <c r="GQ175" s="54"/>
      <c r="GR175" s="54"/>
      <c r="GS175" s="54"/>
      <c r="GT175" s="54"/>
      <c r="GU175" s="54"/>
      <c r="GV175" s="54"/>
      <c r="GW175" s="54"/>
      <c r="GX175" s="54"/>
      <c r="GY175" s="54"/>
      <c r="GZ175" s="54"/>
      <c r="HA175" s="54"/>
      <c r="HB175" s="54"/>
      <c r="HC175" s="54"/>
      <c r="HD175" s="54"/>
      <c r="HE175" s="54"/>
      <c r="HF175" s="54"/>
      <c r="HG175" s="54"/>
      <c r="HH175" s="54"/>
      <c r="HI175" s="54"/>
      <c r="HJ175" s="54"/>
      <c r="HK175" s="54"/>
      <c r="HL175" s="54"/>
      <c r="HM175" s="54"/>
      <c r="HN175" s="54"/>
      <c r="HO175" s="54"/>
    </row>
    <row r="176" spans="1:223" x14ac:dyDescent="0.3">
      <c r="A176" s="87"/>
      <c r="B176" s="87"/>
      <c r="C176" s="87"/>
      <c r="D176" s="87"/>
      <c r="E176" s="87"/>
      <c r="F176" s="87"/>
      <c r="G176" s="87"/>
      <c r="N176" s="54" t="s">
        <v>594</v>
      </c>
      <c r="O176" s="54" t="s">
        <v>594</v>
      </c>
      <c r="P176" s="54" t="s">
        <v>594</v>
      </c>
      <c r="Q176" s="54" t="s">
        <v>594</v>
      </c>
      <c r="R176" s="54" t="s">
        <v>594</v>
      </c>
      <c r="S176" s="54" t="s">
        <v>594</v>
      </c>
      <c r="T176" s="54" t="s">
        <v>594</v>
      </c>
      <c r="U176" s="54" t="s">
        <v>594</v>
      </c>
      <c r="V176" s="54" t="s">
        <v>594</v>
      </c>
      <c r="W176" s="54" t="s">
        <v>594</v>
      </c>
      <c r="X176" s="54" t="s">
        <v>594</v>
      </c>
      <c r="Y176" s="54" t="s">
        <v>594</v>
      </c>
      <c r="Z176" s="54" t="s">
        <v>594</v>
      </c>
      <c r="AA176" s="54" t="s">
        <v>594</v>
      </c>
      <c r="AB176" s="54" t="s">
        <v>594</v>
      </c>
      <c r="AC176" s="54" t="s">
        <v>594</v>
      </c>
      <c r="AD176" s="54" t="s">
        <v>594</v>
      </c>
      <c r="AE176" s="54" t="s">
        <v>594</v>
      </c>
      <c r="AF176" s="54" t="s">
        <v>594</v>
      </c>
      <c r="AG176" s="54" t="s">
        <v>594</v>
      </c>
      <c r="AH176" s="54" t="s">
        <v>594</v>
      </c>
      <c r="AI176" s="54" t="s">
        <v>594</v>
      </c>
      <c r="AJ176" s="54" t="s">
        <v>594</v>
      </c>
      <c r="AK176" s="54" t="s">
        <v>594</v>
      </c>
      <c r="AL176" s="54" t="s">
        <v>594</v>
      </c>
      <c r="AM176" s="54" t="s">
        <v>594</v>
      </c>
      <c r="AN176" s="54" t="s">
        <v>594</v>
      </c>
      <c r="AO176" s="54" t="s">
        <v>594</v>
      </c>
      <c r="AP176" s="54" t="s">
        <v>594</v>
      </c>
      <c r="AQ176" s="54" t="s">
        <v>594</v>
      </c>
      <c r="AR176" s="54" t="s">
        <v>594</v>
      </c>
      <c r="AS176" s="54" t="s">
        <v>594</v>
      </c>
      <c r="AT176" s="54" t="s">
        <v>594</v>
      </c>
      <c r="AU176" s="54" t="s">
        <v>594</v>
      </c>
      <c r="AV176" s="54" t="s">
        <v>594</v>
      </c>
      <c r="AW176" s="54" t="s">
        <v>594</v>
      </c>
      <c r="AX176" s="54" t="s">
        <v>594</v>
      </c>
      <c r="AY176" s="54" t="s">
        <v>594</v>
      </c>
      <c r="AZ176" s="54" t="s">
        <v>594</v>
      </c>
      <c r="BA176" s="54" t="s">
        <v>594</v>
      </c>
      <c r="BB176" s="54" t="s">
        <v>594</v>
      </c>
      <c r="BC176" s="54" t="s">
        <v>594</v>
      </c>
      <c r="BD176" s="54" t="s">
        <v>594</v>
      </c>
      <c r="BE176" s="54" t="s">
        <v>594</v>
      </c>
      <c r="BF176" s="54" t="s">
        <v>594</v>
      </c>
      <c r="BG176" s="54" t="s">
        <v>594</v>
      </c>
      <c r="BH176" s="54" t="s">
        <v>594</v>
      </c>
      <c r="BI176" s="54" t="s">
        <v>594</v>
      </c>
      <c r="BJ176" s="54" t="s">
        <v>594</v>
      </c>
      <c r="BK176" s="54" t="s">
        <v>594</v>
      </c>
      <c r="BL176" s="54" t="s">
        <v>594</v>
      </c>
      <c r="BM176" s="54" t="s">
        <v>594</v>
      </c>
      <c r="BN176" s="54" t="s">
        <v>594</v>
      </c>
      <c r="BO176" s="54" t="s">
        <v>594</v>
      </c>
      <c r="BP176" s="54" t="s">
        <v>594</v>
      </c>
      <c r="BQ176" s="54" t="s">
        <v>594</v>
      </c>
      <c r="BR176" s="54" t="s">
        <v>594</v>
      </c>
      <c r="BS176" s="54" t="s">
        <v>594</v>
      </c>
      <c r="BT176" s="54" t="s">
        <v>594</v>
      </c>
      <c r="BU176" s="54" t="s">
        <v>594</v>
      </c>
      <c r="BV176" s="54" t="s">
        <v>594</v>
      </c>
      <c r="BW176" s="54" t="s">
        <v>594</v>
      </c>
      <c r="BX176" s="54" t="s">
        <v>594</v>
      </c>
      <c r="BY176" s="54" t="s">
        <v>594</v>
      </c>
      <c r="BZ176" s="54" t="s">
        <v>594</v>
      </c>
      <c r="CA176" s="54" t="s">
        <v>594</v>
      </c>
      <c r="CB176" s="54" t="s">
        <v>594</v>
      </c>
      <c r="CC176" s="54" t="s">
        <v>594</v>
      </c>
      <c r="CD176" s="54" t="s">
        <v>594</v>
      </c>
      <c r="CE176" s="54" t="s">
        <v>594</v>
      </c>
      <c r="CF176" s="54" t="s">
        <v>594</v>
      </c>
      <c r="CG176" s="54" t="s">
        <v>594</v>
      </c>
      <c r="CH176" s="54" t="s">
        <v>594</v>
      </c>
      <c r="CI176" s="54" t="s">
        <v>594</v>
      </c>
      <c r="CJ176" s="54" t="s">
        <v>594</v>
      </c>
      <c r="CK176" s="54" t="s">
        <v>594</v>
      </c>
      <c r="CL176" s="54" t="s">
        <v>594</v>
      </c>
      <c r="CM176" s="54" t="s">
        <v>594</v>
      </c>
      <c r="CN176" s="54" t="s">
        <v>594</v>
      </c>
      <c r="CO176" s="54" t="s">
        <v>594</v>
      </c>
      <c r="CP176" s="54" t="s">
        <v>594</v>
      </c>
      <c r="CQ176" s="54" t="s">
        <v>594</v>
      </c>
      <c r="CR176" s="54" t="s">
        <v>594</v>
      </c>
      <c r="CS176" s="54" t="s">
        <v>594</v>
      </c>
      <c r="CT176" s="54" t="s">
        <v>594</v>
      </c>
      <c r="CU176" s="54" t="s">
        <v>594</v>
      </c>
      <c r="CV176" s="54" t="s">
        <v>594</v>
      </c>
      <c r="CW176" s="54" t="s">
        <v>594</v>
      </c>
      <c r="CX176" s="54" t="s">
        <v>594</v>
      </c>
      <c r="CY176" s="54" t="s">
        <v>594</v>
      </c>
      <c r="CZ176" s="54" t="s">
        <v>594</v>
      </c>
      <c r="DA176" s="54" t="s">
        <v>594</v>
      </c>
      <c r="DB176" s="54" t="s">
        <v>594</v>
      </c>
      <c r="DC176" s="54" t="s">
        <v>594</v>
      </c>
      <c r="DD176" s="54" t="s">
        <v>594</v>
      </c>
      <c r="DE176" s="54" t="s">
        <v>594</v>
      </c>
      <c r="DF176" s="54" t="s">
        <v>594</v>
      </c>
      <c r="DG176" s="54" t="s">
        <v>594</v>
      </c>
      <c r="DH176" s="54" t="s">
        <v>594</v>
      </c>
      <c r="DI176" s="54" t="s">
        <v>594</v>
      </c>
      <c r="DJ176" s="54" t="s">
        <v>594</v>
      </c>
      <c r="DK176" s="54" t="s">
        <v>594</v>
      </c>
      <c r="DL176" s="54" t="s">
        <v>594</v>
      </c>
      <c r="DM176" s="54" t="s">
        <v>594</v>
      </c>
      <c r="DN176" s="54" t="s">
        <v>594</v>
      </c>
      <c r="DO176" s="54" t="s">
        <v>594</v>
      </c>
      <c r="DP176" s="54" t="s">
        <v>594</v>
      </c>
      <c r="DQ176" s="54" t="s">
        <v>594</v>
      </c>
      <c r="DR176" s="54" t="s">
        <v>594</v>
      </c>
      <c r="DS176" s="54" t="s">
        <v>594</v>
      </c>
      <c r="DT176" s="54" t="s">
        <v>594</v>
      </c>
      <c r="DU176" s="54" t="s">
        <v>594</v>
      </c>
      <c r="DV176" s="54" t="s">
        <v>594</v>
      </c>
      <c r="DW176" s="54" t="s">
        <v>594</v>
      </c>
      <c r="DX176" s="54" t="s">
        <v>594</v>
      </c>
      <c r="DY176" s="54" t="s">
        <v>594</v>
      </c>
      <c r="DZ176" s="54" t="s">
        <v>594</v>
      </c>
      <c r="EA176" s="54" t="s">
        <v>594</v>
      </c>
      <c r="EB176" s="54" t="s">
        <v>594</v>
      </c>
      <c r="EC176" s="54" t="s">
        <v>594</v>
      </c>
      <c r="ED176" s="54" t="s">
        <v>594</v>
      </c>
      <c r="EE176" s="54" t="s">
        <v>594</v>
      </c>
      <c r="EF176" s="54" t="s">
        <v>594</v>
      </c>
      <c r="EG176" s="54" t="s">
        <v>594</v>
      </c>
      <c r="EH176" s="54" t="s">
        <v>594</v>
      </c>
      <c r="EI176" s="54" t="s">
        <v>594</v>
      </c>
      <c r="EJ176" s="54" t="s">
        <v>594</v>
      </c>
      <c r="EK176" s="54" t="s">
        <v>594</v>
      </c>
      <c r="EL176" s="54" t="s">
        <v>594</v>
      </c>
      <c r="EM176" s="54" t="s">
        <v>594</v>
      </c>
      <c r="EN176" s="54" t="s">
        <v>594</v>
      </c>
      <c r="EO176" s="54" t="s">
        <v>594</v>
      </c>
      <c r="EP176" s="54" t="s">
        <v>594</v>
      </c>
      <c r="EQ176" s="54" t="s">
        <v>594</v>
      </c>
      <c r="ER176" s="54" t="s">
        <v>594</v>
      </c>
      <c r="ES176" s="54" t="s">
        <v>594</v>
      </c>
      <c r="ET176" s="54" t="s">
        <v>594</v>
      </c>
      <c r="EU176" s="54" t="s">
        <v>594</v>
      </c>
      <c r="EV176" s="54" t="s">
        <v>594</v>
      </c>
      <c r="EW176" s="54" t="s">
        <v>594</v>
      </c>
      <c r="EX176" s="54" t="s">
        <v>594</v>
      </c>
      <c r="EY176" s="54" t="s">
        <v>594</v>
      </c>
      <c r="EZ176" s="54" t="s">
        <v>594</v>
      </c>
      <c r="FA176" s="54" t="s">
        <v>594</v>
      </c>
      <c r="FB176" s="54" t="s">
        <v>594</v>
      </c>
      <c r="FC176" s="54" t="s">
        <v>594</v>
      </c>
      <c r="FD176" s="54" t="s">
        <v>594</v>
      </c>
      <c r="FE176" s="54" t="s">
        <v>594</v>
      </c>
      <c r="FF176" s="54" t="s">
        <v>594</v>
      </c>
      <c r="FG176" s="54" t="s">
        <v>594</v>
      </c>
      <c r="FH176" s="54" t="s">
        <v>594</v>
      </c>
      <c r="FI176" s="54" t="s">
        <v>594</v>
      </c>
      <c r="FJ176" s="54" t="s">
        <v>594</v>
      </c>
      <c r="FK176" s="54" t="s">
        <v>594</v>
      </c>
      <c r="FL176" s="54" t="s">
        <v>594</v>
      </c>
      <c r="FM176" s="54" t="s">
        <v>594</v>
      </c>
      <c r="FN176" s="54" t="s">
        <v>594</v>
      </c>
      <c r="FO176" s="54" t="s">
        <v>594</v>
      </c>
      <c r="FP176" s="54" t="s">
        <v>594</v>
      </c>
      <c r="FQ176" s="54" t="s">
        <v>594</v>
      </c>
      <c r="FR176" s="54" t="s">
        <v>594</v>
      </c>
      <c r="FS176" s="54" t="s">
        <v>594</v>
      </c>
      <c r="FT176" s="54" t="s">
        <v>594</v>
      </c>
      <c r="FU176" s="54" t="s">
        <v>594</v>
      </c>
      <c r="FV176" s="54" t="s">
        <v>594</v>
      </c>
      <c r="FW176" s="54" t="s">
        <v>594</v>
      </c>
      <c r="FX176" s="54" t="s">
        <v>594</v>
      </c>
      <c r="FY176" s="54" t="s">
        <v>594</v>
      </c>
      <c r="FZ176" s="54" t="s">
        <v>594</v>
      </c>
      <c r="GA176" s="54" t="s">
        <v>594</v>
      </c>
      <c r="GB176" s="54" t="s">
        <v>594</v>
      </c>
      <c r="GC176" s="54" t="s">
        <v>594</v>
      </c>
      <c r="GD176" s="54" t="s">
        <v>594</v>
      </c>
      <c r="GE176" s="54" t="s">
        <v>594</v>
      </c>
      <c r="GF176" s="54" t="s">
        <v>594</v>
      </c>
      <c r="GG176" s="54" t="s">
        <v>594</v>
      </c>
      <c r="GH176" s="54" t="s">
        <v>594</v>
      </c>
      <c r="GI176" s="54" t="s">
        <v>594</v>
      </c>
      <c r="GJ176" s="54" t="s">
        <v>594</v>
      </c>
      <c r="GK176" s="54" t="s">
        <v>594</v>
      </c>
      <c r="GL176" s="54" t="s">
        <v>594</v>
      </c>
      <c r="GM176" s="54" t="s">
        <v>594</v>
      </c>
      <c r="GN176" s="54" t="s">
        <v>594</v>
      </c>
      <c r="GO176" s="54" t="s">
        <v>594</v>
      </c>
      <c r="GP176" s="54" t="s">
        <v>594</v>
      </c>
      <c r="GQ176" s="54" t="s">
        <v>594</v>
      </c>
      <c r="GR176" s="54" t="s">
        <v>594</v>
      </c>
      <c r="GS176" s="54" t="s">
        <v>594</v>
      </c>
      <c r="GT176" s="54" t="s">
        <v>594</v>
      </c>
      <c r="GU176" s="54" t="s">
        <v>594</v>
      </c>
      <c r="GV176" s="54" t="s">
        <v>594</v>
      </c>
      <c r="GW176" s="54" t="s">
        <v>594</v>
      </c>
      <c r="GX176" s="54" t="s">
        <v>594</v>
      </c>
      <c r="GY176" s="54" t="s">
        <v>594</v>
      </c>
      <c r="GZ176" s="54" t="s">
        <v>594</v>
      </c>
      <c r="HA176" s="54" t="s">
        <v>594</v>
      </c>
      <c r="HB176" s="54" t="s">
        <v>594</v>
      </c>
      <c r="HC176" s="54" t="s">
        <v>594</v>
      </c>
      <c r="HD176" s="54" t="s">
        <v>594</v>
      </c>
      <c r="HE176" s="54" t="s">
        <v>594</v>
      </c>
      <c r="HF176" s="54" t="s">
        <v>594</v>
      </c>
      <c r="HG176" s="54" t="s">
        <v>594</v>
      </c>
      <c r="HH176" s="54" t="s">
        <v>594</v>
      </c>
      <c r="HI176" s="54" t="s">
        <v>594</v>
      </c>
      <c r="HJ176" s="54" t="s">
        <v>594</v>
      </c>
      <c r="HK176" s="54" t="s">
        <v>594</v>
      </c>
      <c r="HL176" s="54" t="s">
        <v>594</v>
      </c>
      <c r="HM176" s="54" t="s">
        <v>594</v>
      </c>
      <c r="HN176" s="54" t="s">
        <v>594</v>
      </c>
      <c r="HO176" s="54" t="s">
        <v>594</v>
      </c>
    </row>
    <row r="177" spans="1:223" x14ac:dyDescent="0.3">
      <c r="A177" s="87"/>
      <c r="B177" s="87"/>
      <c r="C177" s="87"/>
      <c r="D177" s="87"/>
      <c r="E177" s="87"/>
      <c r="F177" s="87"/>
      <c r="G177" s="87"/>
      <c r="N177" s="54"/>
      <c r="O177" s="54"/>
      <c r="P177" s="54"/>
      <c r="Q177" s="54"/>
      <c r="R177" s="54"/>
      <c r="S177" s="54"/>
      <c r="T177" s="54"/>
      <c r="U177" s="54"/>
      <c r="V177" s="54"/>
      <c r="W177" s="54"/>
      <c r="X177" s="54"/>
      <c r="Y177" s="54"/>
      <c r="Z177" s="54"/>
      <c r="AA177" s="54"/>
      <c r="AB177" s="54"/>
      <c r="AC177" s="54"/>
      <c r="AD177" s="54"/>
      <c r="AE177" s="54"/>
      <c r="AF177" s="54"/>
      <c r="AG177" s="54"/>
      <c r="AH177" s="54"/>
      <c r="AI177" s="54"/>
      <c r="AJ177" s="54"/>
      <c r="AK177" s="54"/>
      <c r="AL177" s="54"/>
      <c r="AM177" s="54"/>
      <c r="AN177" s="54"/>
      <c r="AO177" s="54"/>
      <c r="AP177" s="54"/>
      <c r="AQ177" s="54"/>
      <c r="AR177" s="54"/>
      <c r="AS177" s="54"/>
      <c r="AT177" s="54"/>
      <c r="AU177" s="54"/>
      <c r="AV177" s="54"/>
      <c r="AW177" s="54"/>
      <c r="AX177" s="54"/>
      <c r="AY177" s="54"/>
      <c r="AZ177" s="54"/>
      <c r="BA177" s="54"/>
      <c r="BB177" s="54"/>
      <c r="BC177" s="54"/>
      <c r="BD177" s="54"/>
      <c r="BE177" s="54"/>
      <c r="BF177" s="54"/>
      <c r="BG177" s="54"/>
      <c r="BH177" s="54"/>
      <c r="BI177" s="54"/>
      <c r="BJ177" s="54"/>
      <c r="BK177" s="54"/>
      <c r="BL177" s="54"/>
      <c r="BM177" s="54"/>
      <c r="BN177" s="54"/>
      <c r="BO177" s="54"/>
      <c r="BP177" s="54"/>
      <c r="BQ177" s="54"/>
      <c r="BR177" s="54"/>
      <c r="BS177" s="54"/>
      <c r="BT177" s="54"/>
      <c r="BU177" s="54"/>
      <c r="BV177" s="54"/>
      <c r="BW177" s="54"/>
      <c r="BX177" s="54"/>
      <c r="BY177" s="54"/>
      <c r="BZ177" s="54"/>
      <c r="CA177" s="54"/>
      <c r="CB177" s="54"/>
      <c r="CC177" s="54"/>
      <c r="CD177" s="54"/>
      <c r="CE177" s="54"/>
      <c r="CF177" s="54"/>
      <c r="CG177" s="54"/>
      <c r="CH177" s="54"/>
      <c r="CI177" s="54"/>
      <c r="CJ177" s="54"/>
      <c r="CK177" s="54"/>
      <c r="CL177" s="54"/>
      <c r="CM177" s="54"/>
      <c r="CN177" s="54"/>
      <c r="CO177" s="54"/>
      <c r="CP177" s="54"/>
      <c r="CQ177" s="54"/>
      <c r="CR177" s="54"/>
      <c r="CS177" s="54"/>
      <c r="CT177" s="54"/>
      <c r="CU177" s="54"/>
      <c r="CV177" s="54"/>
      <c r="CW177" s="54"/>
      <c r="CX177" s="54"/>
      <c r="CY177" s="54"/>
      <c r="CZ177" s="54"/>
      <c r="DA177" s="54"/>
      <c r="DB177" s="54"/>
      <c r="DC177" s="54"/>
      <c r="DD177" s="54"/>
      <c r="DE177" s="54"/>
      <c r="DF177" s="54"/>
      <c r="DG177" s="54"/>
      <c r="DH177" s="54"/>
      <c r="DI177" s="54"/>
      <c r="DJ177" s="54"/>
      <c r="DK177" s="54"/>
      <c r="DL177" s="54"/>
      <c r="DM177" s="54"/>
      <c r="DN177" s="54"/>
      <c r="DO177" s="54"/>
      <c r="DP177" s="54"/>
      <c r="DQ177" s="54"/>
      <c r="DR177" s="54"/>
      <c r="DS177" s="54"/>
      <c r="DT177" s="54"/>
      <c r="DU177" s="54"/>
      <c r="DV177" s="54"/>
      <c r="DW177" s="54"/>
      <c r="DX177" s="54"/>
      <c r="DY177" s="54"/>
      <c r="DZ177" s="54"/>
      <c r="EA177" s="54"/>
      <c r="EB177" s="54"/>
      <c r="EC177" s="54"/>
      <c r="ED177" s="54"/>
      <c r="EE177" s="54"/>
      <c r="EF177" s="54"/>
      <c r="EG177" s="54"/>
      <c r="EH177" s="54"/>
      <c r="EI177" s="54"/>
      <c r="EJ177" s="54"/>
      <c r="EK177" s="54"/>
      <c r="EL177" s="54"/>
      <c r="EM177" s="54"/>
      <c r="EN177" s="54"/>
      <c r="EO177" s="54"/>
      <c r="EP177" s="54"/>
      <c r="EQ177" s="54"/>
      <c r="ER177" s="54"/>
      <c r="ES177" s="54"/>
      <c r="ET177" s="54"/>
      <c r="EU177" s="54"/>
      <c r="EV177" s="54"/>
      <c r="EW177" s="54"/>
      <c r="EX177" s="54"/>
      <c r="EY177" s="54"/>
      <c r="EZ177" s="54"/>
      <c r="FA177" s="54"/>
      <c r="FB177" s="54"/>
      <c r="FC177" s="54"/>
      <c r="FD177" s="54"/>
      <c r="FE177" s="54"/>
      <c r="FF177" s="54"/>
      <c r="FG177" s="54"/>
      <c r="FH177" s="54"/>
      <c r="FI177" s="54"/>
      <c r="FJ177" s="54"/>
      <c r="FK177" s="54"/>
      <c r="FL177" s="54"/>
      <c r="FM177" s="54"/>
      <c r="FN177" s="54"/>
      <c r="FO177" s="54"/>
      <c r="FP177" s="54"/>
      <c r="FQ177" s="54"/>
      <c r="FR177" s="54"/>
      <c r="FS177" s="54"/>
      <c r="FT177" s="54"/>
      <c r="FU177" s="54"/>
      <c r="FV177" s="54"/>
      <c r="FW177" s="54"/>
      <c r="FX177" s="54"/>
      <c r="FY177" s="54"/>
      <c r="FZ177" s="54"/>
      <c r="GA177" s="54"/>
      <c r="GB177" s="54"/>
      <c r="GC177" s="54"/>
      <c r="GD177" s="54"/>
      <c r="GE177" s="54"/>
      <c r="GF177" s="54"/>
      <c r="GG177" s="54"/>
      <c r="GH177" s="54"/>
      <c r="GI177" s="54"/>
      <c r="GJ177" s="54"/>
      <c r="GK177" s="54"/>
      <c r="GL177" s="54"/>
      <c r="GM177" s="54"/>
      <c r="GN177" s="54"/>
      <c r="GO177" s="54"/>
      <c r="GP177" s="54"/>
      <c r="GQ177" s="54"/>
      <c r="GR177" s="54"/>
      <c r="GS177" s="54"/>
      <c r="GT177" s="54"/>
      <c r="GU177" s="54"/>
      <c r="GV177" s="54"/>
      <c r="GW177" s="54"/>
      <c r="GX177" s="54"/>
      <c r="GY177" s="54"/>
      <c r="GZ177" s="54"/>
      <c r="HA177" s="54"/>
      <c r="HB177" s="54"/>
      <c r="HC177" s="54"/>
      <c r="HD177" s="54"/>
      <c r="HE177" s="54"/>
      <c r="HF177" s="54"/>
      <c r="HG177" s="54"/>
      <c r="HH177" s="54"/>
      <c r="HI177" s="54"/>
      <c r="HJ177" s="54"/>
      <c r="HK177" s="54"/>
      <c r="HL177" s="54"/>
      <c r="HM177" s="54"/>
      <c r="HN177" s="54"/>
      <c r="HO177" s="54"/>
    </row>
    <row r="178" spans="1:223" x14ac:dyDescent="0.3">
      <c r="A178" s="87"/>
      <c r="B178" s="87"/>
      <c r="C178" s="87"/>
      <c r="D178" s="87"/>
      <c r="E178" s="87"/>
      <c r="F178" s="87"/>
      <c r="G178" s="87"/>
      <c r="N178" s="54"/>
      <c r="O178" s="54"/>
      <c r="P178" s="54"/>
      <c r="Q178" s="54"/>
      <c r="R178" s="54"/>
      <c r="S178" s="54"/>
      <c r="T178" s="54"/>
      <c r="U178" s="54"/>
      <c r="V178" s="54"/>
      <c r="W178" s="54"/>
      <c r="X178" s="54"/>
      <c r="Y178" s="54"/>
      <c r="Z178" s="54"/>
      <c r="AA178" s="54"/>
      <c r="AB178" s="54"/>
      <c r="AC178" s="54"/>
      <c r="AD178" s="54"/>
      <c r="AE178" s="54"/>
      <c r="AF178" s="54"/>
      <c r="AG178" s="54"/>
      <c r="AH178" s="54"/>
      <c r="AI178" s="54"/>
      <c r="AJ178" s="54"/>
      <c r="AK178" s="54"/>
      <c r="AL178" s="54"/>
      <c r="AM178" s="54"/>
      <c r="AN178" s="54"/>
      <c r="AO178" s="54"/>
      <c r="AP178" s="54"/>
      <c r="AQ178" s="54"/>
      <c r="AR178" s="54"/>
      <c r="AS178" s="54"/>
      <c r="AT178" s="54"/>
      <c r="AU178" s="54"/>
      <c r="AV178" s="54"/>
      <c r="AW178" s="54"/>
      <c r="AX178" s="54"/>
      <c r="AY178" s="54"/>
      <c r="AZ178" s="54"/>
      <c r="BA178" s="54"/>
      <c r="BB178" s="54"/>
      <c r="BC178" s="54"/>
      <c r="BD178" s="54"/>
      <c r="BE178" s="54"/>
      <c r="BF178" s="54"/>
      <c r="BG178" s="54"/>
      <c r="BH178" s="54"/>
      <c r="BI178" s="54"/>
      <c r="BJ178" s="54"/>
      <c r="BK178" s="54"/>
      <c r="BL178" s="54"/>
      <c r="BM178" s="54"/>
      <c r="BN178" s="54"/>
      <c r="BO178" s="54"/>
      <c r="BP178" s="54"/>
      <c r="BQ178" s="54"/>
      <c r="BR178" s="54"/>
      <c r="BS178" s="54"/>
      <c r="BT178" s="54"/>
      <c r="BU178" s="54"/>
      <c r="BV178" s="54"/>
      <c r="BW178" s="54"/>
      <c r="BX178" s="54"/>
      <c r="BY178" s="54"/>
      <c r="BZ178" s="54"/>
      <c r="CA178" s="54"/>
      <c r="CB178" s="54"/>
      <c r="CC178" s="54"/>
      <c r="CD178" s="54"/>
      <c r="CE178" s="54"/>
      <c r="CF178" s="54"/>
      <c r="CG178" s="54"/>
      <c r="CH178" s="54"/>
      <c r="CI178" s="54"/>
      <c r="CJ178" s="54"/>
      <c r="CK178" s="54"/>
      <c r="CL178" s="54"/>
      <c r="CM178" s="54"/>
      <c r="CN178" s="54"/>
      <c r="CO178" s="54"/>
      <c r="CP178" s="54"/>
      <c r="CQ178" s="54"/>
      <c r="CR178" s="54"/>
      <c r="CS178" s="54"/>
      <c r="CT178" s="54"/>
      <c r="CU178" s="54"/>
      <c r="CV178" s="54"/>
      <c r="CW178" s="54"/>
      <c r="CX178" s="54"/>
      <c r="CY178" s="54"/>
      <c r="CZ178" s="54"/>
      <c r="DA178" s="54"/>
      <c r="DB178" s="54"/>
      <c r="DC178" s="54"/>
      <c r="DD178" s="54"/>
      <c r="DE178" s="54"/>
      <c r="DF178" s="54"/>
      <c r="DG178" s="54"/>
      <c r="DH178" s="54"/>
      <c r="DI178" s="54"/>
      <c r="DJ178" s="54"/>
      <c r="DK178" s="54"/>
      <c r="DL178" s="54"/>
      <c r="DM178" s="54"/>
      <c r="DN178" s="54"/>
      <c r="DO178" s="54"/>
      <c r="DP178" s="54"/>
      <c r="DQ178" s="54"/>
      <c r="DR178" s="54"/>
      <c r="DS178" s="54"/>
      <c r="DT178" s="54"/>
      <c r="DU178" s="54"/>
      <c r="DV178" s="54"/>
      <c r="DW178" s="54"/>
      <c r="DX178" s="54"/>
      <c r="DY178" s="54"/>
      <c r="DZ178" s="54"/>
      <c r="EA178" s="54"/>
      <c r="EB178" s="54"/>
      <c r="EC178" s="54"/>
      <c r="ED178" s="54"/>
      <c r="EE178" s="54"/>
      <c r="EF178" s="54"/>
      <c r="EG178" s="54"/>
      <c r="EH178" s="54"/>
      <c r="EI178" s="54"/>
      <c r="EJ178" s="54"/>
      <c r="EK178" s="54"/>
      <c r="EL178" s="54"/>
      <c r="EM178" s="54"/>
      <c r="EN178" s="54"/>
      <c r="EO178" s="54"/>
      <c r="EP178" s="54"/>
      <c r="EQ178" s="54"/>
      <c r="ER178" s="54"/>
      <c r="ES178" s="54"/>
      <c r="ET178" s="54"/>
      <c r="EU178" s="54"/>
      <c r="EV178" s="54"/>
      <c r="EW178" s="54"/>
      <c r="EX178" s="54"/>
      <c r="EY178" s="54"/>
      <c r="EZ178" s="54"/>
      <c r="FA178" s="54"/>
      <c r="FB178" s="54"/>
      <c r="FC178" s="54"/>
      <c r="FD178" s="54"/>
      <c r="FE178" s="54"/>
      <c r="FF178" s="54"/>
      <c r="FG178" s="54"/>
      <c r="FH178" s="54"/>
      <c r="FI178" s="54"/>
      <c r="FJ178" s="54"/>
      <c r="FK178" s="54"/>
      <c r="FL178" s="54"/>
      <c r="FM178" s="54"/>
      <c r="FN178" s="54"/>
      <c r="FO178" s="54"/>
      <c r="FP178" s="54"/>
      <c r="FQ178" s="54"/>
      <c r="FR178" s="54"/>
      <c r="FS178" s="54"/>
      <c r="FT178" s="54"/>
      <c r="FU178" s="54"/>
      <c r="FV178" s="54"/>
      <c r="FW178" s="54"/>
      <c r="FX178" s="54"/>
      <c r="FY178" s="54"/>
      <c r="FZ178" s="54"/>
      <c r="GA178" s="54"/>
      <c r="GB178" s="54"/>
      <c r="GC178" s="54"/>
      <c r="GD178" s="54"/>
      <c r="GE178" s="54"/>
      <c r="GF178" s="54"/>
      <c r="GG178" s="54"/>
      <c r="GH178" s="54"/>
      <c r="GI178" s="54"/>
      <c r="GJ178" s="54"/>
      <c r="GK178" s="54"/>
      <c r="GL178" s="54"/>
      <c r="GM178" s="54"/>
      <c r="GN178" s="54"/>
      <c r="GO178" s="54"/>
      <c r="GP178" s="54"/>
      <c r="GQ178" s="54"/>
      <c r="GR178" s="54"/>
      <c r="GS178" s="54"/>
      <c r="GT178" s="54"/>
      <c r="GU178" s="54"/>
      <c r="GV178" s="54"/>
      <c r="GW178" s="54"/>
      <c r="GX178" s="54"/>
      <c r="GY178" s="54"/>
      <c r="GZ178" s="54"/>
      <c r="HA178" s="54"/>
      <c r="HB178" s="54"/>
      <c r="HC178" s="54"/>
      <c r="HD178" s="54"/>
      <c r="HE178" s="54"/>
      <c r="HF178" s="54"/>
      <c r="HG178" s="54"/>
      <c r="HH178" s="54"/>
      <c r="HI178" s="54"/>
      <c r="HJ178" s="54"/>
      <c r="HK178" s="54"/>
      <c r="HL178" s="54"/>
      <c r="HM178" s="54"/>
      <c r="HN178" s="54"/>
      <c r="HO178" s="54"/>
    </row>
    <row r="179" spans="1:223" x14ac:dyDescent="0.3">
      <c r="A179" s="87"/>
      <c r="B179" s="87"/>
      <c r="C179" s="87"/>
      <c r="D179" s="87"/>
      <c r="E179" s="87"/>
      <c r="F179" s="87"/>
      <c r="G179" s="87"/>
      <c r="N179" s="54"/>
      <c r="O179" s="54"/>
      <c r="P179" s="54"/>
      <c r="Q179" s="54"/>
      <c r="R179" s="54"/>
      <c r="S179" s="54"/>
      <c r="T179" s="54"/>
      <c r="U179" s="54"/>
      <c r="V179" s="54"/>
      <c r="W179" s="54"/>
      <c r="X179" s="54"/>
      <c r="Y179" s="54"/>
      <c r="Z179" s="54"/>
      <c r="AA179" s="54"/>
      <c r="AB179" s="54"/>
      <c r="AC179" s="54"/>
      <c r="AD179" s="54"/>
      <c r="AE179" s="54"/>
      <c r="AF179" s="54"/>
      <c r="AG179" s="54"/>
      <c r="AH179" s="54"/>
      <c r="AI179" s="54"/>
      <c r="AJ179" s="54"/>
      <c r="AK179" s="54"/>
      <c r="AL179" s="54"/>
      <c r="AM179" s="54"/>
      <c r="AN179" s="54"/>
      <c r="AO179" s="54"/>
      <c r="AP179" s="54"/>
      <c r="AQ179" s="54"/>
      <c r="AR179" s="54"/>
      <c r="AS179" s="54"/>
      <c r="AT179" s="54"/>
      <c r="AU179" s="54"/>
      <c r="AV179" s="54"/>
      <c r="AW179" s="54"/>
      <c r="AX179" s="54"/>
      <c r="AY179" s="54"/>
      <c r="AZ179" s="54"/>
      <c r="BA179" s="54"/>
      <c r="BB179" s="54"/>
      <c r="BC179" s="54"/>
      <c r="BD179" s="54"/>
      <c r="BE179" s="54"/>
      <c r="BF179" s="54"/>
      <c r="BG179" s="54"/>
      <c r="BH179" s="54"/>
      <c r="BI179" s="54"/>
      <c r="BJ179" s="54"/>
      <c r="BK179" s="54"/>
      <c r="BL179" s="54"/>
      <c r="BM179" s="54"/>
      <c r="BN179" s="54"/>
      <c r="BO179" s="54"/>
      <c r="BP179" s="54"/>
      <c r="BQ179" s="54"/>
      <c r="BR179" s="54"/>
      <c r="BS179" s="54"/>
      <c r="BT179" s="54"/>
      <c r="BU179" s="54"/>
      <c r="BV179" s="54"/>
      <c r="BW179" s="54"/>
      <c r="BX179" s="54"/>
      <c r="BY179" s="54"/>
      <c r="BZ179" s="54"/>
      <c r="CA179" s="54"/>
      <c r="CB179" s="54"/>
      <c r="CC179" s="54"/>
      <c r="CD179" s="54"/>
      <c r="CE179" s="54"/>
      <c r="CF179" s="54"/>
      <c r="CG179" s="54"/>
      <c r="CH179" s="54"/>
      <c r="CI179" s="54"/>
      <c r="CJ179" s="54"/>
      <c r="CK179" s="54"/>
      <c r="CL179" s="54"/>
      <c r="CM179" s="54"/>
      <c r="CN179" s="54"/>
      <c r="CO179" s="54"/>
      <c r="CP179" s="54"/>
      <c r="CQ179" s="54"/>
      <c r="CR179" s="54"/>
      <c r="CS179" s="54"/>
      <c r="CT179" s="54"/>
      <c r="CU179" s="54"/>
      <c r="CV179" s="54"/>
      <c r="CW179" s="54"/>
      <c r="CX179" s="54"/>
      <c r="CY179" s="54"/>
      <c r="CZ179" s="54"/>
      <c r="DA179" s="54"/>
      <c r="DB179" s="54"/>
      <c r="DC179" s="54"/>
      <c r="DD179" s="54"/>
      <c r="DE179" s="54"/>
      <c r="DF179" s="54"/>
      <c r="DG179" s="54"/>
      <c r="DH179" s="54"/>
      <c r="DI179" s="54"/>
      <c r="DJ179" s="54"/>
      <c r="DK179" s="54"/>
      <c r="DL179" s="54"/>
      <c r="DM179" s="54"/>
      <c r="DN179" s="54"/>
      <c r="DO179" s="54"/>
      <c r="DP179" s="54"/>
      <c r="DQ179" s="54"/>
      <c r="DR179" s="54"/>
      <c r="DS179" s="54"/>
      <c r="DT179" s="54"/>
      <c r="DU179" s="54"/>
      <c r="DV179" s="54"/>
      <c r="DW179" s="54"/>
      <c r="DX179" s="54"/>
      <c r="DY179" s="54"/>
      <c r="DZ179" s="54"/>
      <c r="EA179" s="54"/>
      <c r="EB179" s="54"/>
      <c r="EC179" s="54"/>
      <c r="ED179" s="54"/>
      <c r="EE179" s="54"/>
      <c r="EF179" s="54"/>
      <c r="EG179" s="54"/>
      <c r="EH179" s="54"/>
      <c r="EI179" s="54"/>
      <c r="EJ179" s="54"/>
      <c r="EK179" s="54"/>
      <c r="EL179" s="54"/>
      <c r="EM179" s="54"/>
      <c r="EN179" s="54"/>
      <c r="EO179" s="54"/>
      <c r="EP179" s="54"/>
      <c r="EQ179" s="54"/>
      <c r="ER179" s="54"/>
      <c r="ES179" s="54"/>
      <c r="ET179" s="54"/>
      <c r="EU179" s="54"/>
      <c r="EV179" s="54"/>
      <c r="EW179" s="54"/>
      <c r="EX179" s="54"/>
      <c r="EY179" s="54"/>
      <c r="EZ179" s="54"/>
      <c r="FA179" s="54"/>
      <c r="FB179" s="54"/>
      <c r="FC179" s="54"/>
      <c r="FD179" s="54"/>
      <c r="FE179" s="54"/>
      <c r="FF179" s="54"/>
      <c r="FG179" s="54"/>
      <c r="FH179" s="54"/>
      <c r="FI179" s="54"/>
      <c r="FJ179" s="54"/>
      <c r="FK179" s="54"/>
      <c r="FL179" s="54"/>
      <c r="FM179" s="54"/>
      <c r="FN179" s="54"/>
      <c r="FO179" s="54"/>
      <c r="FP179" s="54"/>
      <c r="FQ179" s="54"/>
      <c r="FR179" s="54"/>
      <c r="FS179" s="54"/>
      <c r="FT179" s="54"/>
      <c r="FU179" s="54"/>
      <c r="FV179" s="54"/>
      <c r="FW179" s="54"/>
      <c r="FX179" s="54"/>
      <c r="FY179" s="54"/>
      <c r="FZ179" s="54"/>
      <c r="GA179" s="54"/>
      <c r="GB179" s="54"/>
      <c r="GC179" s="54"/>
      <c r="GD179" s="54"/>
      <c r="GE179" s="54"/>
      <c r="GF179" s="54"/>
      <c r="GG179" s="54"/>
      <c r="GH179" s="54"/>
      <c r="GI179" s="54"/>
      <c r="GJ179" s="54"/>
      <c r="GK179" s="54"/>
      <c r="GL179" s="54"/>
      <c r="GM179" s="54"/>
      <c r="GN179" s="54"/>
      <c r="GO179" s="54"/>
      <c r="GP179" s="54"/>
      <c r="GQ179" s="54"/>
      <c r="GR179" s="54"/>
      <c r="GS179" s="54"/>
      <c r="GT179" s="54"/>
      <c r="GU179" s="54"/>
      <c r="GV179" s="54"/>
      <c r="GW179" s="54"/>
      <c r="GX179" s="54"/>
      <c r="GY179" s="54"/>
      <c r="GZ179" s="54"/>
      <c r="HA179" s="54"/>
      <c r="HB179" s="54"/>
      <c r="HC179" s="54"/>
      <c r="HD179" s="54"/>
      <c r="HE179" s="54"/>
      <c r="HF179" s="54"/>
      <c r="HG179" s="54"/>
      <c r="HH179" s="54"/>
      <c r="HI179" s="54"/>
      <c r="HJ179" s="54"/>
      <c r="HK179" s="54"/>
      <c r="HL179" s="54"/>
      <c r="HM179" s="54"/>
      <c r="HN179" s="54"/>
      <c r="HO179" s="54"/>
    </row>
    <row r="180" spans="1:223" x14ac:dyDescent="0.3">
      <c r="A180" s="87"/>
      <c r="B180" s="87"/>
      <c r="C180" s="87"/>
      <c r="D180" s="87"/>
      <c r="E180" s="87"/>
      <c r="F180" s="87"/>
      <c r="G180" s="87"/>
      <c r="N180" s="54"/>
      <c r="O180" s="54"/>
      <c r="P180" s="54"/>
      <c r="Q180" s="54"/>
      <c r="R180" s="54"/>
      <c r="S180" s="54"/>
      <c r="T180" s="54"/>
      <c r="U180" s="54"/>
      <c r="V180" s="54"/>
      <c r="W180" s="54"/>
      <c r="X180" s="54"/>
      <c r="Y180" s="54"/>
      <c r="Z180" s="54"/>
      <c r="AA180" s="54"/>
      <c r="AB180" s="54"/>
      <c r="AC180" s="54"/>
      <c r="AD180" s="54"/>
      <c r="AE180" s="54"/>
      <c r="AF180" s="54"/>
      <c r="AG180" s="54"/>
      <c r="AH180" s="54"/>
      <c r="AI180" s="54"/>
      <c r="AJ180" s="54"/>
      <c r="AK180" s="54"/>
      <c r="AL180" s="54"/>
      <c r="AM180" s="54"/>
      <c r="AN180" s="54"/>
      <c r="AO180" s="54"/>
      <c r="AP180" s="54"/>
      <c r="AQ180" s="54"/>
      <c r="AR180" s="54"/>
      <c r="AS180" s="54"/>
      <c r="AT180" s="54"/>
      <c r="AU180" s="54"/>
      <c r="AV180" s="54"/>
      <c r="AW180" s="54"/>
      <c r="AX180" s="54"/>
      <c r="AY180" s="54"/>
      <c r="AZ180" s="54"/>
      <c r="BA180" s="54"/>
      <c r="BB180" s="54"/>
      <c r="BC180" s="54"/>
      <c r="BD180" s="54"/>
      <c r="BE180" s="54"/>
      <c r="BF180" s="54"/>
      <c r="BG180" s="54"/>
      <c r="BH180" s="54"/>
      <c r="BI180" s="54"/>
      <c r="BJ180" s="54"/>
      <c r="BK180" s="54"/>
      <c r="BL180" s="54"/>
      <c r="BM180" s="54"/>
      <c r="BN180" s="54"/>
      <c r="BO180" s="54"/>
      <c r="BP180" s="54"/>
      <c r="BQ180" s="54"/>
      <c r="BR180" s="54"/>
      <c r="BS180" s="54"/>
      <c r="BT180" s="54"/>
      <c r="BU180" s="54"/>
      <c r="BV180" s="54"/>
      <c r="BW180" s="54"/>
      <c r="BX180" s="54"/>
      <c r="BY180" s="54"/>
      <c r="BZ180" s="54"/>
      <c r="CA180" s="54"/>
      <c r="CB180" s="54"/>
      <c r="CC180" s="54"/>
      <c r="CD180" s="54"/>
      <c r="CE180" s="54"/>
      <c r="CF180" s="54"/>
      <c r="CG180" s="54"/>
      <c r="CH180" s="54"/>
      <c r="CI180" s="54"/>
      <c r="CJ180" s="54"/>
      <c r="CK180" s="54"/>
      <c r="CL180" s="54"/>
      <c r="CM180" s="54"/>
      <c r="CN180" s="54"/>
      <c r="CO180" s="54"/>
      <c r="CP180" s="54"/>
      <c r="CQ180" s="54"/>
      <c r="CR180" s="54"/>
      <c r="CS180" s="54"/>
      <c r="CT180" s="54"/>
      <c r="CU180" s="54"/>
      <c r="CV180" s="54"/>
      <c r="CW180" s="54"/>
      <c r="CX180" s="54"/>
      <c r="CY180" s="54"/>
      <c r="CZ180" s="54"/>
      <c r="DA180" s="54"/>
      <c r="DB180" s="54"/>
      <c r="DC180" s="54"/>
      <c r="DD180" s="54"/>
      <c r="DE180" s="54"/>
      <c r="DF180" s="54"/>
      <c r="DG180" s="54"/>
      <c r="DH180" s="54"/>
      <c r="DI180" s="54"/>
      <c r="DJ180" s="54"/>
      <c r="DK180" s="54"/>
      <c r="DL180" s="54"/>
      <c r="DM180" s="54"/>
      <c r="DN180" s="54"/>
      <c r="DO180" s="54"/>
      <c r="DP180" s="54"/>
      <c r="DQ180" s="54"/>
      <c r="DR180" s="54"/>
      <c r="DS180" s="54"/>
      <c r="DT180" s="54"/>
      <c r="DU180" s="54"/>
      <c r="DV180" s="54"/>
      <c r="DW180" s="54"/>
      <c r="DX180" s="54"/>
      <c r="DY180" s="54"/>
      <c r="DZ180" s="54"/>
      <c r="EA180" s="54"/>
      <c r="EB180" s="54"/>
      <c r="EC180" s="54"/>
      <c r="ED180" s="54"/>
      <c r="EE180" s="54"/>
      <c r="EF180" s="54"/>
      <c r="EG180" s="54"/>
      <c r="EH180" s="54"/>
      <c r="EI180" s="54"/>
      <c r="EJ180" s="54"/>
      <c r="EK180" s="54"/>
      <c r="EL180" s="54"/>
      <c r="EM180" s="54"/>
      <c r="EN180" s="54"/>
      <c r="EO180" s="54"/>
      <c r="EP180" s="54"/>
      <c r="EQ180" s="54"/>
      <c r="ER180" s="54"/>
      <c r="ES180" s="54"/>
      <c r="ET180" s="54"/>
      <c r="EU180" s="54"/>
      <c r="EV180" s="54"/>
      <c r="EW180" s="54"/>
      <c r="EX180" s="54"/>
      <c r="EY180" s="54"/>
      <c r="EZ180" s="54"/>
      <c r="FA180" s="54"/>
      <c r="FB180" s="54"/>
      <c r="FC180" s="54"/>
      <c r="FD180" s="54"/>
      <c r="FE180" s="54"/>
      <c r="FF180" s="54"/>
      <c r="FG180" s="54"/>
      <c r="FH180" s="54"/>
      <c r="FI180" s="54"/>
      <c r="FJ180" s="54"/>
      <c r="FK180" s="54"/>
      <c r="FL180" s="54"/>
      <c r="FM180" s="54"/>
      <c r="FN180" s="54"/>
      <c r="FO180" s="54"/>
      <c r="FP180" s="54"/>
      <c r="FQ180" s="54"/>
      <c r="FR180" s="54"/>
      <c r="FS180" s="54"/>
      <c r="FT180" s="54"/>
      <c r="FU180" s="54"/>
      <c r="FV180" s="54"/>
      <c r="FW180" s="54"/>
      <c r="FX180" s="54"/>
      <c r="FY180" s="54"/>
      <c r="FZ180" s="54"/>
      <c r="GA180" s="54"/>
      <c r="GB180" s="54"/>
      <c r="GC180" s="54"/>
      <c r="GD180" s="54"/>
      <c r="GE180" s="54"/>
      <c r="GF180" s="54"/>
      <c r="GG180" s="54"/>
      <c r="GH180" s="54"/>
      <c r="GI180" s="54"/>
      <c r="GJ180" s="54"/>
      <c r="GK180" s="54"/>
      <c r="GL180" s="54"/>
      <c r="GM180" s="54"/>
      <c r="GN180" s="54"/>
      <c r="GO180" s="54"/>
      <c r="GP180" s="54"/>
      <c r="GQ180" s="54"/>
      <c r="GR180" s="54"/>
      <c r="GS180" s="54"/>
      <c r="GT180" s="54"/>
      <c r="GU180" s="54"/>
      <c r="GV180" s="54"/>
      <c r="GW180" s="54"/>
      <c r="GX180" s="54"/>
      <c r="GY180" s="54"/>
      <c r="GZ180" s="54"/>
      <c r="HA180" s="54"/>
      <c r="HB180" s="54"/>
      <c r="HC180" s="54"/>
      <c r="HD180" s="54"/>
      <c r="HE180" s="54"/>
      <c r="HF180" s="54"/>
      <c r="HG180" s="54"/>
      <c r="HH180" s="54"/>
      <c r="HI180" s="54"/>
      <c r="HJ180" s="54"/>
      <c r="HK180" s="54"/>
      <c r="HL180" s="54"/>
      <c r="HM180" s="54"/>
      <c r="HN180" s="54"/>
      <c r="HO180" s="54"/>
    </row>
    <row r="181" spans="1:223" x14ac:dyDescent="0.3">
      <c r="A181" s="87"/>
      <c r="B181" s="87"/>
      <c r="C181" s="87"/>
      <c r="D181" s="87"/>
      <c r="E181" s="87"/>
      <c r="F181" s="87"/>
      <c r="G181" s="87"/>
      <c r="N181" s="54"/>
      <c r="O181" s="54"/>
      <c r="P181" s="54"/>
      <c r="Q181" s="54"/>
      <c r="R181" s="54"/>
      <c r="S181" s="54"/>
      <c r="T181" s="54"/>
      <c r="U181" s="54"/>
      <c r="V181" s="54"/>
      <c r="W181" s="54"/>
      <c r="X181" s="54"/>
      <c r="Y181" s="54"/>
      <c r="Z181" s="54"/>
      <c r="AA181" s="54"/>
      <c r="AB181" s="54"/>
      <c r="AC181" s="54"/>
      <c r="AD181" s="54"/>
      <c r="AE181" s="54"/>
      <c r="AF181" s="54"/>
      <c r="AG181" s="54"/>
      <c r="AH181" s="54"/>
      <c r="AI181" s="54"/>
      <c r="AJ181" s="54"/>
      <c r="AK181" s="54"/>
      <c r="AL181" s="54"/>
      <c r="AM181" s="54"/>
      <c r="AN181" s="54"/>
      <c r="AO181" s="54"/>
      <c r="AP181" s="54"/>
      <c r="AQ181" s="54"/>
      <c r="AR181" s="54"/>
      <c r="AS181" s="54"/>
      <c r="AT181" s="54"/>
      <c r="AU181" s="54"/>
      <c r="AV181" s="54"/>
      <c r="AW181" s="54"/>
      <c r="AX181" s="54"/>
      <c r="AY181" s="54"/>
      <c r="AZ181" s="54"/>
      <c r="BA181" s="54"/>
      <c r="BB181" s="54"/>
      <c r="BC181" s="54"/>
      <c r="BD181" s="54"/>
      <c r="BE181" s="54"/>
      <c r="BF181" s="54"/>
      <c r="BG181" s="54"/>
      <c r="BH181" s="54"/>
      <c r="BI181" s="54"/>
      <c r="BJ181" s="54"/>
      <c r="BK181" s="54"/>
      <c r="BL181" s="54"/>
      <c r="BM181" s="54"/>
      <c r="BN181" s="54"/>
      <c r="BO181" s="54"/>
      <c r="BP181" s="54"/>
      <c r="BQ181" s="54"/>
      <c r="BR181" s="54"/>
      <c r="BS181" s="54"/>
      <c r="BT181" s="54"/>
      <c r="BU181" s="54"/>
      <c r="BV181" s="54"/>
      <c r="BW181" s="54"/>
      <c r="BX181" s="54"/>
      <c r="BY181" s="54"/>
      <c r="BZ181" s="54"/>
      <c r="CA181" s="54"/>
      <c r="CB181" s="54"/>
      <c r="CC181" s="54"/>
      <c r="CD181" s="54"/>
      <c r="CE181" s="54"/>
      <c r="CF181" s="54"/>
      <c r="CG181" s="54"/>
      <c r="CH181" s="54"/>
      <c r="CI181" s="54"/>
      <c r="CJ181" s="54"/>
      <c r="CK181" s="54"/>
      <c r="CL181" s="54"/>
      <c r="CM181" s="54"/>
      <c r="CN181" s="54"/>
      <c r="CO181" s="54"/>
      <c r="CP181" s="54"/>
      <c r="CQ181" s="54"/>
      <c r="CR181" s="54"/>
      <c r="CS181" s="54"/>
      <c r="CT181" s="54"/>
      <c r="CU181" s="54"/>
      <c r="CV181" s="54"/>
      <c r="CW181" s="54"/>
      <c r="CX181" s="54"/>
      <c r="CY181" s="54"/>
      <c r="CZ181" s="54"/>
      <c r="DA181" s="54"/>
      <c r="DB181" s="54"/>
      <c r="DC181" s="54"/>
      <c r="DD181" s="54"/>
      <c r="DE181" s="54"/>
      <c r="DF181" s="54"/>
      <c r="DG181" s="54"/>
      <c r="DH181" s="54"/>
      <c r="DI181" s="54"/>
      <c r="DJ181" s="54"/>
      <c r="DK181" s="54"/>
      <c r="DL181" s="54"/>
      <c r="DM181" s="54"/>
      <c r="DN181" s="54"/>
      <c r="DO181" s="54"/>
      <c r="DP181" s="54"/>
      <c r="DQ181" s="54"/>
      <c r="DR181" s="54"/>
      <c r="DS181" s="54"/>
      <c r="DT181" s="54"/>
      <c r="DU181" s="54"/>
      <c r="DV181" s="54"/>
      <c r="DW181" s="54"/>
      <c r="DX181" s="54"/>
      <c r="DY181" s="54"/>
      <c r="DZ181" s="54"/>
      <c r="EA181" s="54"/>
      <c r="EB181" s="54"/>
      <c r="EC181" s="54"/>
      <c r="ED181" s="54"/>
      <c r="EE181" s="54"/>
      <c r="EF181" s="54"/>
      <c r="EG181" s="54"/>
      <c r="EH181" s="54"/>
      <c r="EI181" s="54"/>
      <c r="EJ181" s="54"/>
      <c r="EK181" s="54"/>
      <c r="EL181" s="54"/>
      <c r="EM181" s="54"/>
      <c r="EN181" s="54"/>
      <c r="EO181" s="54"/>
      <c r="EP181" s="54"/>
      <c r="EQ181" s="54"/>
      <c r="ER181" s="54"/>
      <c r="ES181" s="54"/>
      <c r="ET181" s="54"/>
      <c r="EU181" s="54"/>
      <c r="EV181" s="54"/>
      <c r="EW181" s="54"/>
      <c r="EX181" s="54"/>
      <c r="EY181" s="54"/>
      <c r="EZ181" s="54"/>
      <c r="FA181" s="54"/>
      <c r="FB181" s="54"/>
      <c r="FC181" s="54"/>
      <c r="FD181" s="54"/>
      <c r="FE181" s="54"/>
      <c r="FF181" s="54"/>
      <c r="FG181" s="54"/>
      <c r="FH181" s="54"/>
      <c r="FI181" s="54"/>
      <c r="FJ181" s="54"/>
      <c r="FK181" s="54"/>
      <c r="FL181" s="54"/>
      <c r="FM181" s="54"/>
      <c r="FN181" s="54"/>
      <c r="FO181" s="54"/>
      <c r="FP181" s="54"/>
      <c r="FQ181" s="54"/>
      <c r="FR181" s="54"/>
      <c r="FS181" s="54"/>
      <c r="FT181" s="54"/>
      <c r="FU181" s="54"/>
      <c r="FV181" s="54"/>
      <c r="FW181" s="54"/>
      <c r="FX181" s="54"/>
      <c r="FY181" s="54"/>
      <c r="FZ181" s="54"/>
      <c r="GA181" s="54"/>
      <c r="GB181" s="54"/>
      <c r="GC181" s="54"/>
      <c r="GD181" s="54"/>
      <c r="GE181" s="54"/>
      <c r="GF181" s="54"/>
      <c r="GG181" s="54"/>
      <c r="GH181" s="54"/>
      <c r="GI181" s="54"/>
      <c r="GJ181" s="54"/>
      <c r="GK181" s="54"/>
      <c r="GL181" s="54"/>
      <c r="GM181" s="54"/>
      <c r="GN181" s="54"/>
      <c r="GO181" s="54"/>
      <c r="GP181" s="54"/>
      <c r="GQ181" s="54"/>
      <c r="GR181" s="54"/>
      <c r="GS181" s="54"/>
      <c r="GT181" s="54"/>
      <c r="GU181" s="54"/>
      <c r="GV181" s="54"/>
      <c r="GW181" s="54"/>
      <c r="GX181" s="54"/>
      <c r="GY181" s="54"/>
      <c r="GZ181" s="54"/>
      <c r="HA181" s="54"/>
      <c r="HB181" s="54"/>
      <c r="HC181" s="54"/>
      <c r="HD181" s="54"/>
      <c r="HE181" s="54"/>
      <c r="HF181" s="54"/>
      <c r="HG181" s="54"/>
      <c r="HH181" s="54"/>
      <c r="HI181" s="54"/>
      <c r="HJ181" s="54"/>
      <c r="HK181" s="54"/>
      <c r="HL181" s="54"/>
      <c r="HM181" s="54"/>
      <c r="HN181" s="54"/>
      <c r="HO181" s="54"/>
    </row>
    <row r="182" spans="1:223" x14ac:dyDescent="0.3">
      <c r="A182" s="87"/>
      <c r="B182" s="87"/>
      <c r="C182" s="87"/>
      <c r="D182" s="87"/>
      <c r="E182" s="87"/>
      <c r="F182" s="87"/>
      <c r="G182" s="87"/>
      <c r="N182" s="54"/>
      <c r="O182" s="54"/>
      <c r="P182" s="54"/>
      <c r="Q182" s="54"/>
      <c r="R182" s="54"/>
      <c r="S182" s="54"/>
      <c r="T182" s="54"/>
      <c r="U182" s="54"/>
      <c r="V182" s="54"/>
      <c r="W182" s="54"/>
      <c r="X182" s="54"/>
      <c r="Y182" s="54"/>
      <c r="Z182" s="54"/>
      <c r="AA182" s="54"/>
      <c r="AB182" s="54"/>
      <c r="AC182" s="54"/>
      <c r="AD182" s="54"/>
      <c r="AE182" s="54"/>
      <c r="AF182" s="54"/>
      <c r="AG182" s="54"/>
      <c r="AH182" s="54"/>
      <c r="AI182" s="54"/>
      <c r="AJ182" s="54"/>
      <c r="AK182" s="54"/>
      <c r="AL182" s="54"/>
      <c r="AM182" s="54"/>
      <c r="AN182" s="54"/>
      <c r="AO182" s="54"/>
      <c r="AP182" s="54"/>
      <c r="AQ182" s="54"/>
      <c r="AR182" s="54"/>
      <c r="AS182" s="54"/>
      <c r="AT182" s="54"/>
      <c r="AU182" s="54"/>
      <c r="AV182" s="54"/>
      <c r="AW182" s="54"/>
      <c r="AX182" s="54"/>
      <c r="AY182" s="54"/>
      <c r="AZ182" s="54"/>
      <c r="BA182" s="54"/>
      <c r="BB182" s="54"/>
      <c r="BC182" s="54"/>
      <c r="BD182" s="54"/>
      <c r="BE182" s="54"/>
      <c r="BF182" s="54"/>
      <c r="BG182" s="54"/>
      <c r="BH182" s="54"/>
      <c r="BI182" s="54"/>
      <c r="BJ182" s="54"/>
      <c r="BK182" s="54"/>
      <c r="BL182" s="54"/>
      <c r="BM182" s="54"/>
      <c r="BN182" s="54"/>
      <c r="BO182" s="54"/>
      <c r="BP182" s="54"/>
      <c r="BQ182" s="54"/>
      <c r="BR182" s="54"/>
      <c r="BS182" s="54"/>
      <c r="BT182" s="54"/>
      <c r="BU182" s="54"/>
      <c r="BV182" s="54"/>
      <c r="BW182" s="54"/>
      <c r="BX182" s="54"/>
      <c r="BY182" s="54"/>
      <c r="BZ182" s="54"/>
      <c r="CA182" s="54"/>
      <c r="CB182" s="54"/>
      <c r="CC182" s="54"/>
      <c r="CD182" s="54"/>
      <c r="CE182" s="54"/>
      <c r="CF182" s="54"/>
      <c r="CG182" s="54"/>
      <c r="CH182" s="54"/>
      <c r="CI182" s="54"/>
      <c r="CJ182" s="54"/>
      <c r="CK182" s="54"/>
      <c r="CL182" s="54"/>
      <c r="CM182" s="54"/>
      <c r="CN182" s="54"/>
      <c r="CO182" s="54"/>
      <c r="CP182" s="54"/>
      <c r="CQ182" s="54"/>
      <c r="CR182" s="54"/>
      <c r="CS182" s="54"/>
      <c r="CT182" s="54"/>
      <c r="CU182" s="54"/>
      <c r="CV182" s="54"/>
      <c r="CW182" s="54"/>
      <c r="CX182" s="54"/>
      <c r="CY182" s="54"/>
      <c r="CZ182" s="54"/>
      <c r="DA182" s="54"/>
      <c r="DB182" s="54"/>
      <c r="DC182" s="54"/>
      <c r="DD182" s="54"/>
      <c r="DE182" s="54"/>
      <c r="DF182" s="54"/>
      <c r="DG182" s="54"/>
      <c r="DH182" s="54"/>
      <c r="DI182" s="54"/>
      <c r="DJ182" s="54"/>
      <c r="DK182" s="54"/>
      <c r="DL182" s="54"/>
      <c r="DM182" s="54"/>
      <c r="DN182" s="54"/>
      <c r="DO182" s="54"/>
      <c r="DP182" s="54"/>
      <c r="DQ182" s="54"/>
      <c r="DR182" s="54"/>
      <c r="DS182" s="54"/>
      <c r="DT182" s="54"/>
      <c r="DU182" s="54"/>
      <c r="DV182" s="54"/>
      <c r="DW182" s="54"/>
      <c r="DX182" s="54"/>
      <c r="DY182" s="54"/>
      <c r="DZ182" s="54"/>
      <c r="EA182" s="54"/>
      <c r="EB182" s="54"/>
      <c r="EC182" s="54"/>
      <c r="ED182" s="54"/>
      <c r="EE182" s="54"/>
      <c r="EF182" s="54"/>
      <c r="EG182" s="54"/>
      <c r="EH182" s="54"/>
      <c r="EI182" s="54"/>
      <c r="EJ182" s="54"/>
      <c r="EK182" s="54"/>
      <c r="EL182" s="54"/>
      <c r="EM182" s="54"/>
      <c r="EN182" s="54"/>
      <c r="EO182" s="54"/>
      <c r="EP182" s="54"/>
      <c r="EQ182" s="54"/>
      <c r="ER182" s="54"/>
      <c r="ES182" s="54"/>
      <c r="ET182" s="54"/>
      <c r="EU182" s="54"/>
      <c r="EV182" s="54"/>
      <c r="EW182" s="54"/>
      <c r="EX182" s="54"/>
      <c r="EY182" s="54"/>
      <c r="EZ182" s="54"/>
      <c r="FA182" s="54"/>
      <c r="FB182" s="54"/>
      <c r="FC182" s="54"/>
      <c r="FD182" s="54"/>
      <c r="FE182" s="54"/>
      <c r="FF182" s="54"/>
      <c r="FG182" s="54"/>
      <c r="FH182" s="54"/>
      <c r="FI182" s="54"/>
      <c r="FJ182" s="54"/>
      <c r="FK182" s="54"/>
      <c r="FL182" s="54"/>
      <c r="FM182" s="54"/>
      <c r="FN182" s="54"/>
      <c r="FO182" s="54"/>
      <c r="FP182" s="54"/>
      <c r="FQ182" s="54"/>
      <c r="FR182" s="54"/>
      <c r="FS182" s="54"/>
      <c r="FT182" s="54"/>
      <c r="FU182" s="54"/>
      <c r="FV182" s="54"/>
      <c r="FW182" s="54"/>
      <c r="FX182" s="54"/>
      <c r="FY182" s="54"/>
      <c r="FZ182" s="54"/>
      <c r="GA182" s="54"/>
      <c r="GB182" s="54"/>
      <c r="GC182" s="54"/>
      <c r="GD182" s="54"/>
      <c r="GE182" s="54"/>
      <c r="GF182" s="54"/>
      <c r="GG182" s="54"/>
      <c r="GH182" s="54"/>
      <c r="GI182" s="54"/>
      <c r="GJ182" s="54"/>
      <c r="GK182" s="54"/>
      <c r="GL182" s="54"/>
      <c r="GM182" s="54"/>
      <c r="GN182" s="54"/>
      <c r="GO182" s="54"/>
      <c r="GP182" s="54"/>
      <c r="GQ182" s="54"/>
      <c r="GR182" s="54"/>
      <c r="GS182" s="54"/>
      <c r="GT182" s="54"/>
      <c r="GU182" s="54"/>
      <c r="GV182" s="54"/>
      <c r="GW182" s="54"/>
      <c r="GX182" s="54"/>
      <c r="GY182" s="54"/>
      <c r="GZ182" s="54"/>
      <c r="HA182" s="54"/>
      <c r="HB182" s="54"/>
      <c r="HC182" s="54"/>
      <c r="HD182" s="54"/>
      <c r="HE182" s="54"/>
      <c r="HF182" s="54"/>
      <c r="HG182" s="54"/>
      <c r="HH182" s="54"/>
      <c r="HI182" s="54"/>
      <c r="HJ182" s="54"/>
      <c r="HK182" s="54"/>
      <c r="HL182" s="54"/>
      <c r="HM182" s="54"/>
      <c r="HN182" s="54"/>
      <c r="HO182" s="54"/>
    </row>
    <row r="183" spans="1:223" x14ac:dyDescent="0.3">
      <c r="A183" s="87"/>
      <c r="B183" s="87"/>
      <c r="C183" s="87"/>
      <c r="D183" s="87"/>
      <c r="E183" s="87"/>
      <c r="F183" s="87"/>
      <c r="G183" s="87"/>
      <c r="N183" s="54" t="s">
        <v>595</v>
      </c>
      <c r="O183" s="54" t="s">
        <v>595</v>
      </c>
      <c r="P183" s="54" t="s">
        <v>595</v>
      </c>
      <c r="Q183" s="54" t="s">
        <v>595</v>
      </c>
      <c r="R183" s="54" t="s">
        <v>595</v>
      </c>
      <c r="S183" s="54" t="s">
        <v>595</v>
      </c>
      <c r="T183" s="54" t="s">
        <v>595</v>
      </c>
      <c r="U183" s="54" t="s">
        <v>595</v>
      </c>
      <c r="V183" s="54" t="s">
        <v>595</v>
      </c>
      <c r="W183" s="54" t="s">
        <v>595</v>
      </c>
      <c r="X183" s="54" t="s">
        <v>595</v>
      </c>
      <c r="Y183" s="54" t="s">
        <v>595</v>
      </c>
      <c r="Z183" s="54" t="s">
        <v>595</v>
      </c>
      <c r="AA183" s="54" t="s">
        <v>595</v>
      </c>
      <c r="AB183" s="54" t="s">
        <v>595</v>
      </c>
      <c r="AC183" s="54" t="s">
        <v>595</v>
      </c>
      <c r="AD183" s="54" t="s">
        <v>595</v>
      </c>
      <c r="AE183" s="54" t="s">
        <v>595</v>
      </c>
      <c r="AF183" s="54" t="s">
        <v>595</v>
      </c>
      <c r="AG183" s="54" t="s">
        <v>595</v>
      </c>
      <c r="AH183" s="54" t="s">
        <v>595</v>
      </c>
      <c r="AI183" s="54" t="s">
        <v>595</v>
      </c>
      <c r="AJ183" s="54" t="s">
        <v>595</v>
      </c>
      <c r="AK183" s="54" t="s">
        <v>595</v>
      </c>
      <c r="AL183" s="54" t="s">
        <v>595</v>
      </c>
      <c r="AM183" s="54" t="s">
        <v>595</v>
      </c>
      <c r="AN183" s="54" t="s">
        <v>595</v>
      </c>
      <c r="AO183" s="54" t="s">
        <v>595</v>
      </c>
      <c r="AP183" s="54" t="s">
        <v>595</v>
      </c>
      <c r="AQ183" s="54" t="s">
        <v>595</v>
      </c>
      <c r="AR183" s="54" t="s">
        <v>595</v>
      </c>
      <c r="AS183" s="54" t="s">
        <v>595</v>
      </c>
      <c r="AT183" s="54" t="s">
        <v>595</v>
      </c>
      <c r="AU183" s="54" t="s">
        <v>595</v>
      </c>
      <c r="AV183" s="54" t="s">
        <v>595</v>
      </c>
      <c r="AW183" s="54" t="s">
        <v>595</v>
      </c>
      <c r="AX183" s="54" t="s">
        <v>595</v>
      </c>
      <c r="AY183" s="54" t="s">
        <v>595</v>
      </c>
      <c r="AZ183" s="54" t="s">
        <v>595</v>
      </c>
      <c r="BA183" s="54" t="s">
        <v>595</v>
      </c>
      <c r="BB183" s="54" t="s">
        <v>595</v>
      </c>
      <c r="BC183" s="54" t="s">
        <v>595</v>
      </c>
      <c r="BD183" s="54" t="s">
        <v>595</v>
      </c>
      <c r="BE183" s="54" t="s">
        <v>595</v>
      </c>
      <c r="BF183" s="54" t="s">
        <v>595</v>
      </c>
      <c r="BG183" s="54" t="s">
        <v>595</v>
      </c>
      <c r="BH183" s="54" t="s">
        <v>595</v>
      </c>
      <c r="BI183" s="54" t="s">
        <v>595</v>
      </c>
      <c r="BJ183" s="54" t="s">
        <v>595</v>
      </c>
      <c r="BK183" s="54" t="s">
        <v>595</v>
      </c>
      <c r="BL183" s="54" t="s">
        <v>595</v>
      </c>
      <c r="BM183" s="54" t="s">
        <v>595</v>
      </c>
      <c r="BN183" s="54" t="s">
        <v>595</v>
      </c>
      <c r="BO183" s="54" t="s">
        <v>595</v>
      </c>
      <c r="BP183" s="54" t="s">
        <v>595</v>
      </c>
      <c r="BQ183" s="54" t="s">
        <v>595</v>
      </c>
      <c r="BR183" s="54" t="s">
        <v>595</v>
      </c>
      <c r="BS183" s="54" t="s">
        <v>595</v>
      </c>
      <c r="BT183" s="54" t="s">
        <v>595</v>
      </c>
      <c r="BU183" s="54" t="s">
        <v>595</v>
      </c>
      <c r="BV183" s="54" t="s">
        <v>595</v>
      </c>
      <c r="BW183" s="54" t="s">
        <v>595</v>
      </c>
      <c r="BX183" s="54" t="s">
        <v>595</v>
      </c>
      <c r="BY183" s="54" t="s">
        <v>595</v>
      </c>
      <c r="BZ183" s="54" t="s">
        <v>595</v>
      </c>
      <c r="CA183" s="54" t="s">
        <v>595</v>
      </c>
      <c r="CB183" s="54" t="s">
        <v>595</v>
      </c>
      <c r="CC183" s="54" t="s">
        <v>595</v>
      </c>
      <c r="CD183" s="54" t="s">
        <v>595</v>
      </c>
      <c r="CE183" s="54" t="s">
        <v>595</v>
      </c>
      <c r="CF183" s="54" t="s">
        <v>595</v>
      </c>
      <c r="CG183" s="54" t="s">
        <v>595</v>
      </c>
      <c r="CH183" s="54" t="s">
        <v>595</v>
      </c>
      <c r="CI183" s="54" t="s">
        <v>595</v>
      </c>
      <c r="CJ183" s="54" t="s">
        <v>595</v>
      </c>
      <c r="CK183" s="54" t="s">
        <v>595</v>
      </c>
      <c r="CL183" s="54" t="s">
        <v>595</v>
      </c>
      <c r="CM183" s="54" t="s">
        <v>595</v>
      </c>
      <c r="CN183" s="54" t="s">
        <v>595</v>
      </c>
      <c r="CO183" s="54" t="s">
        <v>595</v>
      </c>
      <c r="CP183" s="54" t="s">
        <v>595</v>
      </c>
      <c r="CQ183" s="54" t="s">
        <v>595</v>
      </c>
      <c r="CR183" s="54" t="s">
        <v>595</v>
      </c>
      <c r="CS183" s="54" t="s">
        <v>595</v>
      </c>
      <c r="CT183" s="54" t="s">
        <v>595</v>
      </c>
      <c r="CU183" s="54" t="s">
        <v>595</v>
      </c>
      <c r="CV183" s="54" t="s">
        <v>595</v>
      </c>
      <c r="CW183" s="54" t="s">
        <v>595</v>
      </c>
      <c r="CX183" s="54" t="s">
        <v>595</v>
      </c>
      <c r="CY183" s="54" t="s">
        <v>595</v>
      </c>
      <c r="CZ183" s="54" t="s">
        <v>595</v>
      </c>
      <c r="DA183" s="54" t="s">
        <v>595</v>
      </c>
      <c r="DB183" s="54" t="s">
        <v>595</v>
      </c>
      <c r="DC183" s="54" t="s">
        <v>595</v>
      </c>
      <c r="DD183" s="54" t="s">
        <v>595</v>
      </c>
      <c r="DE183" s="54" t="s">
        <v>595</v>
      </c>
      <c r="DF183" s="54" t="s">
        <v>595</v>
      </c>
      <c r="DG183" s="54" t="s">
        <v>595</v>
      </c>
      <c r="DH183" s="54" t="s">
        <v>595</v>
      </c>
      <c r="DI183" s="54" t="s">
        <v>595</v>
      </c>
      <c r="DJ183" s="54" t="s">
        <v>595</v>
      </c>
      <c r="DK183" s="54" t="s">
        <v>595</v>
      </c>
      <c r="DL183" s="54" t="s">
        <v>595</v>
      </c>
      <c r="DM183" s="54" t="s">
        <v>595</v>
      </c>
      <c r="DN183" s="54" t="s">
        <v>595</v>
      </c>
      <c r="DO183" s="54" t="s">
        <v>595</v>
      </c>
      <c r="DP183" s="54" t="s">
        <v>595</v>
      </c>
      <c r="DQ183" s="54" t="s">
        <v>595</v>
      </c>
      <c r="DR183" s="54" t="s">
        <v>595</v>
      </c>
      <c r="DS183" s="54" t="s">
        <v>595</v>
      </c>
      <c r="DT183" s="54" t="s">
        <v>595</v>
      </c>
      <c r="DU183" s="54" t="s">
        <v>595</v>
      </c>
      <c r="DV183" s="54" t="s">
        <v>595</v>
      </c>
      <c r="DW183" s="54" t="s">
        <v>595</v>
      </c>
      <c r="DX183" s="54" t="s">
        <v>595</v>
      </c>
      <c r="DY183" s="54" t="s">
        <v>595</v>
      </c>
      <c r="DZ183" s="54" t="s">
        <v>595</v>
      </c>
      <c r="EA183" s="54" t="s">
        <v>595</v>
      </c>
      <c r="EB183" s="54" t="s">
        <v>595</v>
      </c>
      <c r="EC183" s="54" t="s">
        <v>595</v>
      </c>
      <c r="ED183" s="54" t="s">
        <v>595</v>
      </c>
      <c r="EE183" s="54" t="s">
        <v>595</v>
      </c>
      <c r="EF183" s="54" t="s">
        <v>595</v>
      </c>
      <c r="EG183" s="54" t="s">
        <v>595</v>
      </c>
      <c r="EH183" s="54" t="s">
        <v>595</v>
      </c>
      <c r="EI183" s="54" t="s">
        <v>595</v>
      </c>
      <c r="EJ183" s="54" t="s">
        <v>595</v>
      </c>
      <c r="EK183" s="54" t="s">
        <v>595</v>
      </c>
      <c r="EL183" s="54" t="s">
        <v>595</v>
      </c>
      <c r="EM183" s="54" t="s">
        <v>595</v>
      </c>
      <c r="EN183" s="54" t="s">
        <v>595</v>
      </c>
      <c r="EO183" s="54" t="s">
        <v>595</v>
      </c>
      <c r="EP183" s="54" t="s">
        <v>595</v>
      </c>
      <c r="EQ183" s="54" t="s">
        <v>595</v>
      </c>
      <c r="ER183" s="54" t="s">
        <v>595</v>
      </c>
      <c r="ES183" s="54" t="s">
        <v>595</v>
      </c>
      <c r="ET183" s="54" t="s">
        <v>595</v>
      </c>
      <c r="EU183" s="54" t="s">
        <v>595</v>
      </c>
      <c r="EV183" s="54" t="s">
        <v>595</v>
      </c>
      <c r="EW183" s="54" t="s">
        <v>595</v>
      </c>
      <c r="EX183" s="54" t="s">
        <v>595</v>
      </c>
      <c r="EY183" s="54" t="s">
        <v>595</v>
      </c>
      <c r="EZ183" s="54" t="s">
        <v>595</v>
      </c>
      <c r="FA183" s="54" t="s">
        <v>595</v>
      </c>
      <c r="FB183" s="54" t="s">
        <v>595</v>
      </c>
      <c r="FC183" s="54" t="s">
        <v>595</v>
      </c>
      <c r="FD183" s="54" t="s">
        <v>595</v>
      </c>
      <c r="FE183" s="54" t="s">
        <v>595</v>
      </c>
      <c r="FF183" s="54" t="s">
        <v>595</v>
      </c>
      <c r="FG183" s="54" t="s">
        <v>595</v>
      </c>
      <c r="FH183" s="54" t="s">
        <v>595</v>
      </c>
      <c r="FI183" s="54" t="s">
        <v>595</v>
      </c>
      <c r="FJ183" s="54" t="s">
        <v>595</v>
      </c>
      <c r="FK183" s="54" t="s">
        <v>595</v>
      </c>
      <c r="FL183" s="54" t="s">
        <v>595</v>
      </c>
      <c r="FM183" s="54" t="s">
        <v>595</v>
      </c>
      <c r="FN183" s="54" t="s">
        <v>595</v>
      </c>
      <c r="FO183" s="54" t="s">
        <v>595</v>
      </c>
      <c r="FP183" s="54" t="s">
        <v>595</v>
      </c>
      <c r="FQ183" s="54" t="s">
        <v>595</v>
      </c>
      <c r="FR183" s="54" t="s">
        <v>595</v>
      </c>
      <c r="FS183" s="54" t="s">
        <v>595</v>
      </c>
      <c r="FT183" s="54" t="s">
        <v>595</v>
      </c>
      <c r="FU183" s="54" t="s">
        <v>595</v>
      </c>
      <c r="FV183" s="54" t="s">
        <v>595</v>
      </c>
      <c r="FW183" s="54" t="s">
        <v>595</v>
      </c>
      <c r="FX183" s="54" t="s">
        <v>595</v>
      </c>
      <c r="FY183" s="54" t="s">
        <v>595</v>
      </c>
      <c r="FZ183" s="54" t="s">
        <v>595</v>
      </c>
      <c r="GA183" s="54" t="s">
        <v>595</v>
      </c>
      <c r="GB183" s="54" t="s">
        <v>595</v>
      </c>
      <c r="GC183" s="54" t="s">
        <v>595</v>
      </c>
      <c r="GD183" s="54" t="s">
        <v>595</v>
      </c>
      <c r="GE183" s="54" t="s">
        <v>595</v>
      </c>
      <c r="GF183" s="54" t="s">
        <v>595</v>
      </c>
      <c r="GG183" s="54" t="s">
        <v>595</v>
      </c>
      <c r="GH183" s="54" t="s">
        <v>595</v>
      </c>
      <c r="GI183" s="54" t="s">
        <v>595</v>
      </c>
      <c r="GJ183" s="54" t="s">
        <v>595</v>
      </c>
      <c r="GK183" s="54" t="s">
        <v>595</v>
      </c>
      <c r="GL183" s="54" t="s">
        <v>595</v>
      </c>
      <c r="GM183" s="54" t="s">
        <v>595</v>
      </c>
      <c r="GN183" s="54" t="s">
        <v>595</v>
      </c>
      <c r="GO183" s="54" t="s">
        <v>595</v>
      </c>
      <c r="GP183" s="54" t="s">
        <v>595</v>
      </c>
      <c r="GQ183" s="54" t="s">
        <v>595</v>
      </c>
      <c r="GR183" s="54" t="s">
        <v>595</v>
      </c>
      <c r="GS183" s="54" t="s">
        <v>595</v>
      </c>
      <c r="GT183" s="54" t="s">
        <v>595</v>
      </c>
      <c r="GU183" s="54" t="s">
        <v>595</v>
      </c>
      <c r="GV183" s="54" t="s">
        <v>595</v>
      </c>
      <c r="GW183" s="54" t="s">
        <v>595</v>
      </c>
      <c r="GX183" s="54" t="s">
        <v>595</v>
      </c>
      <c r="GY183" s="54" t="s">
        <v>595</v>
      </c>
      <c r="GZ183" s="54" t="s">
        <v>595</v>
      </c>
      <c r="HA183" s="54" t="s">
        <v>595</v>
      </c>
      <c r="HB183" s="54" t="s">
        <v>595</v>
      </c>
      <c r="HC183" s="54" t="s">
        <v>595</v>
      </c>
      <c r="HD183" s="54" t="s">
        <v>595</v>
      </c>
      <c r="HE183" s="54" t="s">
        <v>595</v>
      </c>
      <c r="HF183" s="54" t="s">
        <v>595</v>
      </c>
      <c r="HG183" s="54" t="s">
        <v>595</v>
      </c>
      <c r="HH183" s="54" t="s">
        <v>595</v>
      </c>
      <c r="HI183" s="54" t="s">
        <v>595</v>
      </c>
      <c r="HJ183" s="54" t="s">
        <v>595</v>
      </c>
      <c r="HK183" s="54" t="s">
        <v>595</v>
      </c>
      <c r="HL183" s="54" t="s">
        <v>595</v>
      </c>
      <c r="HM183" s="54" t="s">
        <v>595</v>
      </c>
      <c r="HN183" s="54" t="s">
        <v>595</v>
      </c>
      <c r="HO183" s="54" t="s">
        <v>595</v>
      </c>
    </row>
    <row r="184" spans="1:223" x14ac:dyDescent="0.3">
      <c r="A184" s="87"/>
      <c r="B184" s="87"/>
      <c r="C184" s="87"/>
      <c r="D184" s="87"/>
      <c r="E184" s="87"/>
      <c r="F184" s="87"/>
      <c r="G184" s="87"/>
      <c r="N184" s="54"/>
      <c r="O184" s="54"/>
      <c r="P184" s="54"/>
      <c r="Q184" s="54"/>
      <c r="R184" s="54"/>
      <c r="S184" s="54"/>
      <c r="T184" s="54"/>
      <c r="U184" s="54"/>
      <c r="V184" s="54"/>
      <c r="W184" s="54"/>
      <c r="X184" s="54"/>
      <c r="Y184" s="54"/>
      <c r="Z184" s="54"/>
      <c r="AA184" s="54"/>
      <c r="AB184" s="54"/>
      <c r="AC184" s="54"/>
      <c r="AD184" s="54"/>
      <c r="AE184" s="54"/>
      <c r="AF184" s="54"/>
      <c r="AG184" s="54"/>
      <c r="AH184" s="54"/>
      <c r="AI184" s="54"/>
      <c r="AJ184" s="54"/>
      <c r="AK184" s="54"/>
      <c r="AL184" s="54"/>
      <c r="AM184" s="54"/>
      <c r="AN184" s="54"/>
      <c r="AO184" s="54"/>
      <c r="AP184" s="54"/>
      <c r="AQ184" s="54"/>
      <c r="AR184" s="54"/>
      <c r="AS184" s="54"/>
      <c r="AT184" s="54"/>
      <c r="AU184" s="54"/>
      <c r="AV184" s="54"/>
      <c r="AW184" s="54"/>
      <c r="AX184" s="54"/>
      <c r="AY184" s="54"/>
      <c r="AZ184" s="54"/>
      <c r="BA184" s="54"/>
      <c r="BB184" s="54"/>
      <c r="BC184" s="54"/>
      <c r="BD184" s="54"/>
      <c r="BE184" s="54"/>
      <c r="BF184" s="54"/>
      <c r="BG184" s="54"/>
      <c r="BH184" s="54"/>
      <c r="BI184" s="54"/>
      <c r="BJ184" s="54"/>
      <c r="BK184" s="54"/>
      <c r="BL184" s="54"/>
      <c r="BM184" s="54"/>
      <c r="BN184" s="54"/>
      <c r="BO184" s="54"/>
      <c r="BP184" s="54"/>
      <c r="BQ184" s="54"/>
      <c r="BR184" s="54"/>
      <c r="BS184" s="54"/>
      <c r="BT184" s="54"/>
      <c r="BU184" s="54"/>
      <c r="BV184" s="54"/>
      <c r="BW184" s="54"/>
      <c r="BX184" s="54"/>
      <c r="BY184" s="54"/>
      <c r="BZ184" s="54"/>
      <c r="CA184" s="54"/>
      <c r="CB184" s="54"/>
      <c r="CC184" s="54"/>
      <c r="CD184" s="54"/>
      <c r="CE184" s="54"/>
      <c r="CF184" s="54"/>
      <c r="CG184" s="54"/>
      <c r="CH184" s="54"/>
      <c r="CI184" s="54"/>
      <c r="CJ184" s="54"/>
      <c r="CK184" s="54"/>
      <c r="CL184" s="54"/>
      <c r="CM184" s="54"/>
      <c r="CN184" s="54"/>
      <c r="CO184" s="54"/>
      <c r="CP184" s="54"/>
      <c r="CQ184" s="54"/>
      <c r="CR184" s="54"/>
      <c r="CS184" s="54"/>
      <c r="CT184" s="54"/>
      <c r="CU184" s="54"/>
      <c r="CV184" s="54"/>
      <c r="CW184" s="54"/>
      <c r="CX184" s="54"/>
      <c r="CY184" s="54"/>
      <c r="CZ184" s="54"/>
      <c r="DA184" s="54"/>
      <c r="DB184" s="54"/>
      <c r="DC184" s="54"/>
      <c r="DD184" s="54"/>
      <c r="DE184" s="54"/>
      <c r="DF184" s="54"/>
      <c r="DG184" s="54"/>
      <c r="DH184" s="54"/>
      <c r="DI184" s="54"/>
      <c r="DJ184" s="54"/>
      <c r="DK184" s="54"/>
      <c r="DL184" s="54"/>
      <c r="DM184" s="54"/>
      <c r="DN184" s="54"/>
      <c r="DO184" s="54"/>
      <c r="DP184" s="54"/>
      <c r="DQ184" s="54"/>
      <c r="DR184" s="54"/>
      <c r="DS184" s="54"/>
      <c r="DT184" s="54"/>
      <c r="DU184" s="54"/>
      <c r="DV184" s="54"/>
      <c r="DW184" s="54"/>
      <c r="DX184" s="54"/>
      <c r="DY184" s="54"/>
      <c r="DZ184" s="54"/>
      <c r="EA184" s="54"/>
      <c r="EB184" s="54"/>
      <c r="EC184" s="54"/>
      <c r="ED184" s="54"/>
      <c r="EE184" s="54"/>
      <c r="EF184" s="54"/>
      <c r="EG184" s="54"/>
      <c r="EH184" s="54"/>
      <c r="EI184" s="54"/>
      <c r="EJ184" s="54"/>
      <c r="EK184" s="54"/>
      <c r="EL184" s="54"/>
      <c r="EM184" s="54"/>
      <c r="EN184" s="54"/>
      <c r="EO184" s="54"/>
      <c r="EP184" s="54"/>
      <c r="EQ184" s="54"/>
      <c r="ER184" s="54"/>
      <c r="ES184" s="54"/>
      <c r="ET184" s="54"/>
      <c r="EU184" s="54"/>
      <c r="EV184" s="54"/>
      <c r="EW184" s="54"/>
      <c r="EX184" s="54"/>
      <c r="EY184" s="54"/>
      <c r="EZ184" s="54"/>
      <c r="FA184" s="54"/>
      <c r="FB184" s="54"/>
      <c r="FC184" s="54"/>
      <c r="FD184" s="54"/>
      <c r="FE184" s="54"/>
      <c r="FF184" s="54"/>
      <c r="FG184" s="54"/>
      <c r="FH184" s="54"/>
      <c r="FI184" s="54"/>
      <c r="FJ184" s="54"/>
      <c r="FK184" s="54"/>
      <c r="FL184" s="54"/>
      <c r="FM184" s="54"/>
      <c r="FN184" s="54"/>
      <c r="FO184" s="54"/>
      <c r="FP184" s="54"/>
      <c r="FQ184" s="54"/>
      <c r="FR184" s="54"/>
      <c r="FS184" s="54"/>
      <c r="FT184" s="54"/>
      <c r="FU184" s="54"/>
      <c r="FV184" s="54"/>
      <c r="FW184" s="54"/>
      <c r="FX184" s="54"/>
      <c r="FY184" s="54"/>
      <c r="FZ184" s="54"/>
      <c r="GA184" s="54"/>
      <c r="GB184" s="54"/>
      <c r="GC184" s="54"/>
      <c r="GD184" s="54"/>
      <c r="GE184" s="54"/>
      <c r="GF184" s="54"/>
      <c r="GG184" s="54"/>
      <c r="GH184" s="54"/>
      <c r="GI184" s="54"/>
      <c r="GJ184" s="54"/>
      <c r="GK184" s="54"/>
      <c r="GL184" s="54"/>
      <c r="GM184" s="54"/>
      <c r="GN184" s="54"/>
      <c r="GO184" s="54"/>
      <c r="GP184" s="54"/>
      <c r="GQ184" s="54"/>
      <c r="GR184" s="54"/>
      <c r="GS184" s="54"/>
      <c r="GT184" s="54"/>
      <c r="GU184" s="54"/>
      <c r="GV184" s="54"/>
      <c r="GW184" s="54"/>
      <c r="GX184" s="54"/>
      <c r="GY184" s="54"/>
      <c r="GZ184" s="54"/>
      <c r="HA184" s="54"/>
      <c r="HB184" s="54"/>
      <c r="HC184" s="54"/>
      <c r="HD184" s="54"/>
      <c r="HE184" s="54"/>
      <c r="HF184" s="54"/>
      <c r="HG184" s="54"/>
      <c r="HH184" s="54"/>
      <c r="HI184" s="54"/>
      <c r="HJ184" s="54"/>
      <c r="HK184" s="54"/>
      <c r="HL184" s="54"/>
      <c r="HM184" s="54"/>
      <c r="HN184" s="54"/>
      <c r="HO184" s="54"/>
    </row>
    <row r="185" spans="1:223" x14ac:dyDescent="0.3">
      <c r="A185" s="87"/>
      <c r="B185" s="87"/>
      <c r="C185" s="87"/>
      <c r="D185" s="87"/>
      <c r="E185" s="87"/>
      <c r="F185" s="87"/>
      <c r="G185" s="87"/>
      <c r="N185" s="54"/>
      <c r="O185" s="54"/>
      <c r="P185" s="54"/>
      <c r="Q185" s="54"/>
      <c r="R185" s="54"/>
      <c r="S185" s="54"/>
      <c r="T185" s="54"/>
      <c r="U185" s="54"/>
      <c r="V185" s="54"/>
      <c r="W185" s="54"/>
      <c r="X185" s="54"/>
      <c r="Y185" s="54"/>
      <c r="Z185" s="54"/>
      <c r="AA185" s="54"/>
      <c r="AB185" s="54"/>
      <c r="AC185" s="54"/>
      <c r="AD185" s="54"/>
      <c r="AE185" s="54"/>
      <c r="AF185" s="54"/>
      <c r="AG185" s="54"/>
      <c r="AH185" s="54"/>
      <c r="AI185" s="54"/>
      <c r="AJ185" s="54"/>
      <c r="AK185" s="54"/>
      <c r="AL185" s="54"/>
      <c r="AM185" s="54"/>
      <c r="AN185" s="54"/>
      <c r="AO185" s="54"/>
      <c r="AP185" s="54"/>
      <c r="AQ185" s="54"/>
      <c r="AR185" s="54"/>
      <c r="AS185" s="54"/>
      <c r="AT185" s="54"/>
      <c r="AU185" s="54"/>
      <c r="AV185" s="54"/>
      <c r="AW185" s="54"/>
      <c r="AX185" s="54"/>
      <c r="AY185" s="54"/>
      <c r="AZ185" s="54"/>
      <c r="BA185" s="54"/>
      <c r="BB185" s="54"/>
      <c r="BC185" s="54"/>
      <c r="BD185" s="54"/>
      <c r="BE185" s="54"/>
      <c r="BF185" s="54"/>
      <c r="BG185" s="54"/>
      <c r="BH185" s="54"/>
      <c r="BI185" s="54"/>
      <c r="BJ185" s="54"/>
      <c r="BK185" s="54"/>
      <c r="BL185" s="54"/>
      <c r="BM185" s="54"/>
      <c r="BN185" s="54"/>
      <c r="BO185" s="54"/>
      <c r="BP185" s="54"/>
      <c r="BQ185" s="54"/>
      <c r="BR185" s="54"/>
      <c r="BS185" s="54"/>
      <c r="BT185" s="54"/>
      <c r="BU185" s="54"/>
      <c r="BV185" s="54"/>
      <c r="BW185" s="54"/>
      <c r="BX185" s="54"/>
      <c r="BY185" s="54"/>
      <c r="BZ185" s="54"/>
      <c r="CA185" s="54"/>
      <c r="CB185" s="54"/>
      <c r="CC185" s="54"/>
      <c r="CD185" s="54"/>
      <c r="CE185" s="54"/>
      <c r="CF185" s="54"/>
      <c r="CG185" s="54"/>
      <c r="CH185" s="54"/>
      <c r="CI185" s="54"/>
      <c r="CJ185" s="54"/>
      <c r="CK185" s="54"/>
      <c r="CL185" s="54"/>
      <c r="CM185" s="54"/>
      <c r="CN185" s="54"/>
      <c r="CO185" s="54"/>
      <c r="CP185" s="54"/>
      <c r="CQ185" s="54"/>
      <c r="CR185" s="54"/>
      <c r="CS185" s="54"/>
      <c r="CT185" s="54"/>
      <c r="CU185" s="54"/>
      <c r="CV185" s="54"/>
      <c r="CW185" s="54"/>
      <c r="CX185" s="54"/>
      <c r="CY185" s="54"/>
      <c r="CZ185" s="54"/>
      <c r="DA185" s="54"/>
      <c r="DB185" s="54"/>
      <c r="DC185" s="54"/>
      <c r="DD185" s="54"/>
      <c r="DE185" s="54"/>
      <c r="DF185" s="54"/>
      <c r="DG185" s="54"/>
      <c r="DH185" s="54"/>
      <c r="DI185" s="54"/>
      <c r="DJ185" s="54"/>
      <c r="DK185" s="54"/>
      <c r="DL185" s="54"/>
      <c r="DM185" s="54"/>
      <c r="DN185" s="54"/>
      <c r="DO185" s="54"/>
      <c r="DP185" s="54"/>
      <c r="DQ185" s="54"/>
      <c r="DR185" s="54"/>
      <c r="DS185" s="54"/>
      <c r="DT185" s="54"/>
      <c r="DU185" s="54"/>
      <c r="DV185" s="54"/>
      <c r="DW185" s="54"/>
      <c r="DX185" s="54"/>
      <c r="DY185" s="54"/>
      <c r="DZ185" s="54"/>
      <c r="EA185" s="54"/>
      <c r="EB185" s="54"/>
      <c r="EC185" s="54"/>
      <c r="ED185" s="54"/>
      <c r="EE185" s="54"/>
      <c r="EF185" s="54"/>
      <c r="EG185" s="54"/>
      <c r="EH185" s="54"/>
      <c r="EI185" s="54"/>
      <c r="EJ185" s="54"/>
      <c r="EK185" s="54"/>
      <c r="EL185" s="54"/>
      <c r="EM185" s="54"/>
      <c r="EN185" s="54"/>
      <c r="EO185" s="54"/>
      <c r="EP185" s="54"/>
      <c r="EQ185" s="54"/>
      <c r="ER185" s="54"/>
      <c r="ES185" s="54"/>
      <c r="ET185" s="54"/>
      <c r="EU185" s="54"/>
      <c r="EV185" s="54"/>
      <c r="EW185" s="54"/>
      <c r="EX185" s="54"/>
      <c r="EY185" s="54"/>
      <c r="EZ185" s="54"/>
      <c r="FA185" s="54"/>
      <c r="FB185" s="54"/>
      <c r="FC185" s="54"/>
      <c r="FD185" s="54"/>
      <c r="FE185" s="54"/>
      <c r="FF185" s="54"/>
      <c r="FG185" s="54"/>
      <c r="FH185" s="54"/>
      <c r="FI185" s="54"/>
      <c r="FJ185" s="54"/>
      <c r="FK185" s="54"/>
      <c r="FL185" s="54"/>
      <c r="FM185" s="54"/>
      <c r="FN185" s="54"/>
      <c r="FO185" s="54"/>
      <c r="FP185" s="54"/>
      <c r="FQ185" s="54"/>
      <c r="FR185" s="54"/>
      <c r="FS185" s="54"/>
      <c r="FT185" s="54"/>
      <c r="FU185" s="54"/>
      <c r="FV185" s="54"/>
      <c r="FW185" s="54"/>
      <c r="FX185" s="54"/>
      <c r="FY185" s="54"/>
      <c r="FZ185" s="54"/>
      <c r="GA185" s="54"/>
      <c r="GB185" s="54"/>
      <c r="GC185" s="54"/>
      <c r="GD185" s="54"/>
      <c r="GE185" s="54"/>
      <c r="GF185" s="54"/>
      <c r="GG185" s="54"/>
      <c r="GH185" s="54"/>
      <c r="GI185" s="54"/>
      <c r="GJ185" s="54"/>
      <c r="GK185" s="54"/>
      <c r="GL185" s="54"/>
      <c r="GM185" s="54"/>
      <c r="GN185" s="54"/>
      <c r="GO185" s="54"/>
      <c r="GP185" s="54"/>
      <c r="GQ185" s="54"/>
      <c r="GR185" s="54"/>
      <c r="GS185" s="54"/>
      <c r="GT185" s="54"/>
      <c r="GU185" s="54"/>
      <c r="GV185" s="54"/>
      <c r="GW185" s="54"/>
      <c r="GX185" s="54"/>
      <c r="GY185" s="54"/>
      <c r="GZ185" s="54"/>
      <c r="HA185" s="54"/>
      <c r="HB185" s="54"/>
      <c r="HC185" s="54"/>
      <c r="HD185" s="54"/>
      <c r="HE185" s="54"/>
      <c r="HF185" s="54"/>
      <c r="HG185" s="54"/>
      <c r="HH185" s="54"/>
      <c r="HI185" s="54"/>
      <c r="HJ185" s="54"/>
      <c r="HK185" s="54"/>
      <c r="HL185" s="54"/>
      <c r="HM185" s="54"/>
      <c r="HN185" s="54"/>
      <c r="HO185" s="54"/>
    </row>
    <row r="186" spans="1:223" x14ac:dyDescent="0.3">
      <c r="A186" s="87"/>
      <c r="B186" s="87"/>
      <c r="C186" s="87"/>
      <c r="D186" s="87"/>
      <c r="E186" s="87"/>
      <c r="F186" s="87"/>
      <c r="G186" s="87"/>
      <c r="N186" s="54"/>
      <c r="O186" s="54"/>
      <c r="P186" s="54"/>
      <c r="Q186" s="54"/>
      <c r="R186" s="54"/>
      <c r="S186" s="54"/>
      <c r="T186" s="54"/>
      <c r="U186" s="54"/>
      <c r="V186" s="54"/>
      <c r="W186" s="54"/>
      <c r="X186" s="54"/>
      <c r="Y186" s="54"/>
      <c r="Z186" s="54"/>
      <c r="AA186" s="54"/>
      <c r="AB186" s="54"/>
      <c r="AC186" s="54"/>
      <c r="AD186" s="54"/>
      <c r="AE186" s="54"/>
      <c r="AF186" s="54"/>
      <c r="AG186" s="54"/>
      <c r="AH186" s="54"/>
      <c r="AI186" s="54"/>
      <c r="AJ186" s="54"/>
      <c r="AK186" s="54"/>
      <c r="AL186" s="54"/>
      <c r="AM186" s="54"/>
      <c r="AN186" s="54"/>
      <c r="AO186" s="54"/>
      <c r="AP186" s="54"/>
      <c r="AQ186" s="54"/>
      <c r="AR186" s="54"/>
      <c r="AS186" s="54"/>
      <c r="AT186" s="54"/>
      <c r="AU186" s="54"/>
      <c r="AV186" s="54"/>
      <c r="AW186" s="54"/>
      <c r="AX186" s="54"/>
      <c r="AY186" s="54"/>
      <c r="AZ186" s="54"/>
      <c r="BA186" s="54"/>
      <c r="BB186" s="54"/>
      <c r="BC186" s="54"/>
      <c r="BD186" s="54"/>
      <c r="BE186" s="54"/>
      <c r="BF186" s="54"/>
      <c r="BG186" s="54"/>
      <c r="BH186" s="54"/>
      <c r="BI186" s="54"/>
      <c r="BJ186" s="54"/>
      <c r="BK186" s="54"/>
      <c r="BL186" s="54"/>
      <c r="BM186" s="54"/>
      <c r="BN186" s="54"/>
      <c r="BO186" s="54"/>
      <c r="BP186" s="54"/>
      <c r="BQ186" s="54"/>
      <c r="BR186" s="54"/>
      <c r="BS186" s="54"/>
      <c r="BT186" s="54"/>
      <c r="BU186" s="54"/>
      <c r="BV186" s="54"/>
      <c r="BW186" s="54"/>
      <c r="BX186" s="54"/>
      <c r="BY186" s="54"/>
      <c r="BZ186" s="54"/>
      <c r="CA186" s="54"/>
      <c r="CB186" s="54"/>
      <c r="CC186" s="54"/>
      <c r="CD186" s="54"/>
      <c r="CE186" s="54"/>
      <c r="CF186" s="54"/>
      <c r="CG186" s="54"/>
      <c r="CH186" s="54"/>
      <c r="CI186" s="54"/>
      <c r="CJ186" s="54"/>
      <c r="CK186" s="54"/>
      <c r="CL186" s="54"/>
      <c r="CM186" s="54"/>
      <c r="CN186" s="54"/>
      <c r="CO186" s="54"/>
      <c r="CP186" s="54"/>
      <c r="CQ186" s="54"/>
      <c r="CR186" s="54"/>
      <c r="CS186" s="54"/>
      <c r="CT186" s="54"/>
      <c r="CU186" s="54"/>
      <c r="CV186" s="54"/>
      <c r="CW186" s="54"/>
      <c r="CX186" s="54"/>
      <c r="CY186" s="54"/>
      <c r="CZ186" s="54"/>
      <c r="DA186" s="54"/>
      <c r="DB186" s="54"/>
      <c r="DC186" s="54"/>
      <c r="DD186" s="54"/>
      <c r="DE186" s="54"/>
      <c r="DF186" s="54"/>
      <c r="DG186" s="54"/>
      <c r="DH186" s="54"/>
      <c r="DI186" s="54"/>
      <c r="DJ186" s="54"/>
      <c r="DK186" s="54"/>
      <c r="DL186" s="54"/>
      <c r="DM186" s="54"/>
      <c r="DN186" s="54"/>
      <c r="DO186" s="54"/>
      <c r="DP186" s="54"/>
      <c r="DQ186" s="54"/>
      <c r="DR186" s="54"/>
      <c r="DS186" s="54"/>
      <c r="DT186" s="54"/>
      <c r="DU186" s="54"/>
      <c r="DV186" s="54"/>
      <c r="DW186" s="54"/>
      <c r="DX186" s="54"/>
      <c r="DY186" s="54"/>
      <c r="DZ186" s="54"/>
      <c r="EA186" s="54"/>
      <c r="EB186" s="54"/>
      <c r="EC186" s="54"/>
      <c r="ED186" s="54"/>
      <c r="EE186" s="54"/>
      <c r="EF186" s="54"/>
      <c r="EG186" s="54"/>
      <c r="EH186" s="54"/>
      <c r="EI186" s="54"/>
      <c r="EJ186" s="54"/>
      <c r="EK186" s="54"/>
      <c r="EL186" s="54"/>
      <c r="EM186" s="54"/>
      <c r="EN186" s="54"/>
      <c r="EO186" s="54"/>
      <c r="EP186" s="54"/>
      <c r="EQ186" s="54"/>
      <c r="ER186" s="54"/>
      <c r="ES186" s="54"/>
      <c r="ET186" s="54"/>
      <c r="EU186" s="54"/>
      <c r="EV186" s="54"/>
      <c r="EW186" s="54"/>
      <c r="EX186" s="54"/>
      <c r="EY186" s="54"/>
      <c r="EZ186" s="54"/>
      <c r="FA186" s="54"/>
      <c r="FB186" s="54"/>
      <c r="FC186" s="54"/>
      <c r="FD186" s="54"/>
      <c r="FE186" s="54"/>
      <c r="FF186" s="54"/>
      <c r="FG186" s="54"/>
      <c r="FH186" s="54"/>
      <c r="FI186" s="54"/>
      <c r="FJ186" s="54"/>
      <c r="FK186" s="54"/>
      <c r="FL186" s="54"/>
      <c r="FM186" s="54"/>
      <c r="FN186" s="54"/>
      <c r="FO186" s="54"/>
      <c r="FP186" s="54"/>
      <c r="FQ186" s="54"/>
      <c r="FR186" s="54"/>
      <c r="FS186" s="54"/>
      <c r="FT186" s="54"/>
      <c r="FU186" s="54"/>
      <c r="FV186" s="54"/>
      <c r="FW186" s="54"/>
      <c r="FX186" s="54"/>
      <c r="FY186" s="54"/>
      <c r="FZ186" s="54"/>
      <c r="GA186" s="54"/>
      <c r="GB186" s="54"/>
      <c r="GC186" s="54"/>
      <c r="GD186" s="54"/>
      <c r="GE186" s="54"/>
      <c r="GF186" s="54"/>
      <c r="GG186" s="54"/>
      <c r="GH186" s="54"/>
      <c r="GI186" s="54"/>
      <c r="GJ186" s="54"/>
      <c r="GK186" s="54"/>
      <c r="GL186" s="54"/>
      <c r="GM186" s="54"/>
      <c r="GN186" s="54"/>
      <c r="GO186" s="54"/>
      <c r="GP186" s="54"/>
      <c r="GQ186" s="54"/>
      <c r="GR186" s="54"/>
      <c r="GS186" s="54"/>
      <c r="GT186" s="54"/>
      <c r="GU186" s="54"/>
      <c r="GV186" s="54"/>
      <c r="GW186" s="54"/>
      <c r="GX186" s="54"/>
      <c r="GY186" s="54"/>
      <c r="GZ186" s="54"/>
      <c r="HA186" s="54"/>
      <c r="HB186" s="54"/>
      <c r="HC186" s="54"/>
      <c r="HD186" s="54"/>
      <c r="HE186" s="54"/>
      <c r="HF186" s="54"/>
      <c r="HG186" s="54"/>
      <c r="HH186" s="54"/>
      <c r="HI186" s="54"/>
      <c r="HJ186" s="54"/>
      <c r="HK186" s="54"/>
      <c r="HL186" s="54"/>
      <c r="HM186" s="54"/>
      <c r="HN186" s="54"/>
      <c r="HO186" s="54"/>
    </row>
    <row r="187" spans="1:223" x14ac:dyDescent="0.3">
      <c r="A187" s="87"/>
      <c r="B187" s="87"/>
      <c r="C187" s="87"/>
      <c r="D187" s="87"/>
      <c r="E187" s="87"/>
      <c r="F187" s="87"/>
      <c r="G187" s="87"/>
      <c r="N187" s="54"/>
      <c r="O187" s="54"/>
      <c r="P187" s="54"/>
      <c r="Q187" s="54"/>
      <c r="R187" s="54"/>
      <c r="S187" s="54"/>
      <c r="T187" s="54"/>
      <c r="U187" s="54"/>
      <c r="V187" s="54"/>
      <c r="W187" s="54"/>
      <c r="X187" s="54"/>
      <c r="Y187" s="54"/>
      <c r="Z187" s="54"/>
      <c r="AA187" s="54"/>
      <c r="AB187" s="54"/>
      <c r="AC187" s="54"/>
      <c r="AD187" s="54"/>
      <c r="AE187" s="54"/>
      <c r="AF187" s="54"/>
      <c r="AG187" s="54"/>
      <c r="AH187" s="54"/>
      <c r="AI187" s="54"/>
      <c r="AJ187" s="54"/>
      <c r="AK187" s="54"/>
      <c r="AL187" s="54"/>
      <c r="AM187" s="54"/>
      <c r="AN187" s="54"/>
      <c r="AO187" s="54"/>
      <c r="AP187" s="54"/>
      <c r="AQ187" s="54"/>
      <c r="AR187" s="54"/>
      <c r="AS187" s="54"/>
      <c r="AT187" s="54"/>
      <c r="AU187" s="54"/>
      <c r="AV187" s="54"/>
      <c r="AW187" s="54"/>
      <c r="AX187" s="54"/>
      <c r="AY187" s="54"/>
      <c r="AZ187" s="54"/>
      <c r="BA187" s="54"/>
      <c r="BB187" s="54"/>
      <c r="BC187" s="54"/>
      <c r="BD187" s="54"/>
      <c r="BE187" s="54"/>
      <c r="BF187" s="54"/>
      <c r="BG187" s="54"/>
      <c r="BH187" s="54"/>
      <c r="BI187" s="54"/>
      <c r="BJ187" s="54"/>
      <c r="BK187" s="54"/>
      <c r="BL187" s="54"/>
      <c r="BM187" s="54"/>
      <c r="BN187" s="54"/>
      <c r="BO187" s="54"/>
      <c r="BP187" s="54"/>
      <c r="BQ187" s="54"/>
      <c r="BR187" s="54"/>
      <c r="BS187" s="54"/>
      <c r="BT187" s="54"/>
      <c r="BU187" s="54"/>
      <c r="BV187" s="54"/>
      <c r="BW187" s="54"/>
      <c r="BX187" s="54"/>
      <c r="BY187" s="54"/>
      <c r="BZ187" s="54"/>
      <c r="CA187" s="54"/>
      <c r="CB187" s="54"/>
      <c r="CC187" s="54"/>
      <c r="CD187" s="54"/>
      <c r="CE187" s="54"/>
      <c r="CF187" s="54"/>
      <c r="CG187" s="54"/>
      <c r="CH187" s="54"/>
      <c r="CI187" s="54"/>
      <c r="CJ187" s="54"/>
      <c r="CK187" s="54"/>
      <c r="CL187" s="54"/>
      <c r="CM187" s="54"/>
      <c r="CN187" s="54"/>
      <c r="CO187" s="54"/>
      <c r="CP187" s="54"/>
      <c r="CQ187" s="54"/>
      <c r="CR187" s="54"/>
      <c r="CS187" s="54"/>
      <c r="CT187" s="54"/>
      <c r="CU187" s="54"/>
      <c r="CV187" s="54"/>
      <c r="CW187" s="54"/>
      <c r="CX187" s="54"/>
      <c r="CY187" s="54"/>
      <c r="CZ187" s="54"/>
      <c r="DA187" s="54"/>
      <c r="DB187" s="54"/>
      <c r="DC187" s="54"/>
      <c r="DD187" s="54"/>
      <c r="DE187" s="54"/>
      <c r="DF187" s="54"/>
      <c r="DG187" s="54"/>
      <c r="DH187" s="54"/>
      <c r="DI187" s="54"/>
      <c r="DJ187" s="54"/>
      <c r="DK187" s="54"/>
      <c r="DL187" s="54"/>
      <c r="DM187" s="54"/>
      <c r="DN187" s="54"/>
      <c r="DO187" s="54"/>
      <c r="DP187" s="54"/>
      <c r="DQ187" s="54"/>
      <c r="DR187" s="54"/>
      <c r="DS187" s="54"/>
      <c r="DT187" s="54"/>
      <c r="DU187" s="54"/>
      <c r="DV187" s="54"/>
      <c r="DW187" s="54"/>
      <c r="DX187" s="54"/>
      <c r="DY187" s="54"/>
      <c r="DZ187" s="54"/>
      <c r="EA187" s="54"/>
      <c r="EB187" s="54"/>
      <c r="EC187" s="54"/>
      <c r="ED187" s="54"/>
      <c r="EE187" s="54"/>
      <c r="EF187" s="54"/>
      <c r="EG187" s="54"/>
      <c r="EH187" s="54"/>
      <c r="EI187" s="54"/>
      <c r="EJ187" s="54"/>
      <c r="EK187" s="54"/>
      <c r="EL187" s="54"/>
      <c r="EM187" s="54"/>
      <c r="EN187" s="54"/>
      <c r="EO187" s="54"/>
      <c r="EP187" s="54"/>
      <c r="EQ187" s="54"/>
      <c r="ER187" s="54"/>
      <c r="ES187" s="54"/>
      <c r="ET187" s="54"/>
      <c r="EU187" s="54"/>
      <c r="EV187" s="54"/>
      <c r="EW187" s="54"/>
      <c r="EX187" s="54"/>
      <c r="EY187" s="54"/>
      <c r="EZ187" s="54"/>
      <c r="FA187" s="54"/>
      <c r="FB187" s="54"/>
      <c r="FC187" s="54"/>
      <c r="FD187" s="54"/>
      <c r="FE187" s="54"/>
      <c r="FF187" s="54"/>
      <c r="FG187" s="54"/>
      <c r="FH187" s="54"/>
      <c r="FI187" s="54"/>
      <c r="FJ187" s="54"/>
      <c r="FK187" s="54"/>
      <c r="FL187" s="54"/>
      <c r="FM187" s="54"/>
      <c r="FN187" s="54"/>
      <c r="FO187" s="54"/>
      <c r="FP187" s="54"/>
      <c r="FQ187" s="54"/>
      <c r="FR187" s="54"/>
      <c r="FS187" s="54"/>
      <c r="FT187" s="54"/>
      <c r="FU187" s="54"/>
      <c r="FV187" s="54"/>
      <c r="FW187" s="54"/>
      <c r="FX187" s="54"/>
      <c r="FY187" s="54"/>
      <c r="FZ187" s="54"/>
      <c r="GA187" s="54"/>
      <c r="GB187" s="54"/>
      <c r="GC187" s="54"/>
      <c r="GD187" s="54"/>
      <c r="GE187" s="54"/>
      <c r="GF187" s="54"/>
      <c r="GG187" s="54"/>
      <c r="GH187" s="54"/>
      <c r="GI187" s="54"/>
      <c r="GJ187" s="54"/>
      <c r="GK187" s="54"/>
      <c r="GL187" s="54"/>
      <c r="GM187" s="54"/>
      <c r="GN187" s="54"/>
      <c r="GO187" s="54"/>
      <c r="GP187" s="54"/>
      <c r="GQ187" s="54"/>
      <c r="GR187" s="54"/>
      <c r="GS187" s="54"/>
      <c r="GT187" s="54"/>
      <c r="GU187" s="54"/>
      <c r="GV187" s="54"/>
      <c r="GW187" s="54"/>
      <c r="GX187" s="54"/>
      <c r="GY187" s="54"/>
      <c r="GZ187" s="54"/>
      <c r="HA187" s="54"/>
      <c r="HB187" s="54"/>
      <c r="HC187" s="54"/>
      <c r="HD187" s="54"/>
      <c r="HE187" s="54"/>
      <c r="HF187" s="54"/>
      <c r="HG187" s="54"/>
      <c r="HH187" s="54"/>
      <c r="HI187" s="54"/>
      <c r="HJ187" s="54"/>
      <c r="HK187" s="54"/>
      <c r="HL187" s="54"/>
      <c r="HM187" s="54"/>
      <c r="HN187" s="54"/>
      <c r="HO187" s="54"/>
    </row>
    <row r="188" spans="1:223" x14ac:dyDescent="0.3">
      <c r="A188" s="87"/>
      <c r="B188" s="87"/>
      <c r="C188" s="87"/>
      <c r="D188" s="87"/>
      <c r="E188" s="87"/>
      <c r="F188" s="87"/>
      <c r="G188" s="87"/>
      <c r="N188" s="54"/>
      <c r="O188" s="54"/>
      <c r="P188" s="54"/>
      <c r="Q188" s="54"/>
      <c r="R188" s="54"/>
      <c r="S188" s="54"/>
      <c r="T188" s="54"/>
      <c r="U188" s="54"/>
      <c r="V188" s="54"/>
      <c r="W188" s="54"/>
      <c r="X188" s="54"/>
      <c r="Y188" s="54"/>
      <c r="Z188" s="54"/>
      <c r="AA188" s="54"/>
      <c r="AB188" s="54"/>
      <c r="AC188" s="54"/>
      <c r="AD188" s="54"/>
      <c r="AE188" s="54"/>
      <c r="AF188" s="54"/>
      <c r="AG188" s="54"/>
      <c r="AH188" s="54"/>
      <c r="AI188" s="54"/>
      <c r="AJ188" s="54"/>
      <c r="AK188" s="54"/>
      <c r="AL188" s="54"/>
      <c r="AM188" s="54"/>
      <c r="AN188" s="54"/>
      <c r="AO188" s="54"/>
      <c r="AP188" s="54"/>
      <c r="AQ188" s="54"/>
      <c r="AR188" s="54"/>
      <c r="AS188" s="54"/>
      <c r="AT188" s="54"/>
      <c r="AU188" s="54"/>
      <c r="AV188" s="54"/>
      <c r="AW188" s="54"/>
      <c r="AX188" s="54"/>
      <c r="AY188" s="54"/>
      <c r="AZ188" s="54"/>
      <c r="BA188" s="54"/>
      <c r="BB188" s="54"/>
      <c r="BC188" s="54"/>
      <c r="BD188" s="54"/>
      <c r="BE188" s="54"/>
      <c r="BF188" s="54"/>
      <c r="BG188" s="54"/>
      <c r="BH188" s="54"/>
      <c r="BI188" s="54"/>
      <c r="BJ188" s="54"/>
      <c r="BK188" s="54"/>
      <c r="BL188" s="54"/>
      <c r="BM188" s="54"/>
      <c r="BN188" s="54"/>
      <c r="BO188" s="54"/>
      <c r="BP188" s="54"/>
      <c r="BQ188" s="54"/>
      <c r="BR188" s="54"/>
      <c r="BS188" s="54"/>
      <c r="BT188" s="54"/>
      <c r="BU188" s="54"/>
      <c r="BV188" s="54"/>
      <c r="BW188" s="54"/>
      <c r="BX188" s="54"/>
      <c r="BY188" s="54"/>
      <c r="BZ188" s="54"/>
      <c r="CA188" s="54"/>
      <c r="CB188" s="54"/>
      <c r="CC188" s="54"/>
      <c r="CD188" s="54"/>
      <c r="CE188" s="54"/>
      <c r="CF188" s="54"/>
      <c r="CG188" s="54"/>
      <c r="CH188" s="54"/>
      <c r="CI188" s="54"/>
      <c r="CJ188" s="54"/>
      <c r="CK188" s="54"/>
      <c r="CL188" s="54"/>
      <c r="CM188" s="54"/>
      <c r="CN188" s="54"/>
      <c r="CO188" s="54"/>
      <c r="CP188" s="54"/>
      <c r="CQ188" s="54"/>
      <c r="CR188" s="54"/>
      <c r="CS188" s="54"/>
      <c r="CT188" s="54"/>
      <c r="CU188" s="54"/>
      <c r="CV188" s="54"/>
      <c r="CW188" s="54"/>
      <c r="CX188" s="54"/>
      <c r="CY188" s="54"/>
      <c r="CZ188" s="54"/>
      <c r="DA188" s="54"/>
      <c r="DB188" s="54"/>
      <c r="DC188" s="54"/>
      <c r="DD188" s="54"/>
      <c r="DE188" s="54"/>
      <c r="DF188" s="54"/>
      <c r="DG188" s="54"/>
      <c r="DH188" s="54"/>
      <c r="DI188" s="54"/>
      <c r="DJ188" s="54"/>
      <c r="DK188" s="54"/>
      <c r="DL188" s="54"/>
      <c r="DM188" s="54"/>
      <c r="DN188" s="54"/>
      <c r="DO188" s="54"/>
      <c r="DP188" s="54"/>
      <c r="DQ188" s="54"/>
      <c r="DR188" s="54"/>
      <c r="DS188" s="54"/>
      <c r="DT188" s="54"/>
      <c r="DU188" s="54"/>
      <c r="DV188" s="54"/>
      <c r="DW188" s="54"/>
      <c r="DX188" s="54"/>
      <c r="DY188" s="54"/>
      <c r="DZ188" s="54"/>
      <c r="EA188" s="54"/>
      <c r="EB188" s="54"/>
      <c r="EC188" s="54"/>
      <c r="ED188" s="54"/>
      <c r="EE188" s="54"/>
      <c r="EF188" s="54"/>
      <c r="EG188" s="54"/>
      <c r="EH188" s="54"/>
      <c r="EI188" s="54"/>
      <c r="EJ188" s="54"/>
      <c r="EK188" s="54"/>
      <c r="EL188" s="54"/>
      <c r="EM188" s="54"/>
      <c r="EN188" s="54"/>
      <c r="EO188" s="54"/>
      <c r="EP188" s="54"/>
      <c r="EQ188" s="54"/>
      <c r="ER188" s="54"/>
      <c r="ES188" s="54"/>
      <c r="ET188" s="54"/>
      <c r="EU188" s="54"/>
      <c r="EV188" s="54"/>
      <c r="EW188" s="54"/>
      <c r="EX188" s="54"/>
      <c r="EY188" s="54"/>
      <c r="EZ188" s="54"/>
      <c r="FA188" s="54"/>
      <c r="FB188" s="54"/>
      <c r="FC188" s="54"/>
      <c r="FD188" s="54"/>
      <c r="FE188" s="54"/>
      <c r="FF188" s="54"/>
      <c r="FG188" s="54"/>
      <c r="FH188" s="54"/>
      <c r="FI188" s="54"/>
      <c r="FJ188" s="54"/>
      <c r="FK188" s="54"/>
      <c r="FL188" s="54"/>
      <c r="FM188" s="54"/>
      <c r="FN188" s="54"/>
      <c r="FO188" s="54"/>
      <c r="FP188" s="54"/>
      <c r="FQ188" s="54"/>
      <c r="FR188" s="54"/>
      <c r="FS188" s="54"/>
      <c r="FT188" s="54"/>
      <c r="FU188" s="54"/>
      <c r="FV188" s="54"/>
      <c r="FW188" s="54"/>
      <c r="FX188" s="54"/>
      <c r="FY188" s="54"/>
      <c r="FZ188" s="54"/>
      <c r="GA188" s="54"/>
      <c r="GB188" s="54"/>
      <c r="GC188" s="54"/>
      <c r="GD188" s="54"/>
      <c r="GE188" s="54"/>
      <c r="GF188" s="54"/>
      <c r="GG188" s="54"/>
      <c r="GH188" s="54"/>
      <c r="GI188" s="54"/>
      <c r="GJ188" s="54"/>
      <c r="GK188" s="54"/>
      <c r="GL188" s="54"/>
      <c r="GM188" s="54"/>
      <c r="GN188" s="54"/>
      <c r="GO188" s="54"/>
      <c r="GP188" s="54"/>
      <c r="GQ188" s="54"/>
      <c r="GR188" s="54"/>
      <c r="GS188" s="54"/>
      <c r="GT188" s="54"/>
      <c r="GU188" s="54"/>
      <c r="GV188" s="54"/>
      <c r="GW188" s="54"/>
      <c r="GX188" s="54"/>
      <c r="GY188" s="54"/>
      <c r="GZ188" s="54"/>
      <c r="HA188" s="54"/>
      <c r="HB188" s="54"/>
      <c r="HC188" s="54"/>
      <c r="HD188" s="54"/>
      <c r="HE188" s="54"/>
      <c r="HF188" s="54"/>
      <c r="HG188" s="54"/>
      <c r="HH188" s="54"/>
      <c r="HI188" s="54"/>
      <c r="HJ188" s="54"/>
      <c r="HK188" s="54"/>
      <c r="HL188" s="54"/>
      <c r="HM188" s="54"/>
      <c r="HN188" s="54"/>
      <c r="HO188" s="54"/>
    </row>
    <row r="189" spans="1:223" x14ac:dyDescent="0.3">
      <c r="A189" s="87"/>
      <c r="B189" s="87"/>
      <c r="C189" s="87"/>
      <c r="D189" s="87"/>
      <c r="E189" s="87"/>
      <c r="F189" s="87"/>
      <c r="G189" s="87"/>
      <c r="N189" s="54"/>
      <c r="O189" s="54"/>
      <c r="P189" s="54"/>
      <c r="Q189" s="54"/>
      <c r="R189" s="54"/>
      <c r="S189" s="54"/>
      <c r="T189" s="54"/>
      <c r="U189" s="54"/>
      <c r="V189" s="54"/>
      <c r="W189" s="54"/>
      <c r="X189" s="54"/>
      <c r="Y189" s="54"/>
      <c r="Z189" s="54"/>
      <c r="AA189" s="54"/>
      <c r="AB189" s="54"/>
      <c r="AC189" s="54"/>
      <c r="AD189" s="54"/>
      <c r="AE189" s="54"/>
      <c r="AF189" s="54"/>
      <c r="AG189" s="54"/>
      <c r="AH189" s="54"/>
      <c r="AI189" s="54"/>
      <c r="AJ189" s="54"/>
      <c r="AK189" s="54"/>
      <c r="AL189" s="54"/>
      <c r="AM189" s="54"/>
      <c r="AN189" s="54"/>
      <c r="AO189" s="54"/>
      <c r="AP189" s="54"/>
      <c r="AQ189" s="54"/>
      <c r="AR189" s="54"/>
      <c r="AS189" s="54"/>
      <c r="AT189" s="54"/>
      <c r="AU189" s="54"/>
      <c r="AV189" s="54"/>
      <c r="AW189" s="54"/>
      <c r="AX189" s="54"/>
      <c r="AY189" s="54"/>
      <c r="AZ189" s="54"/>
      <c r="BA189" s="54"/>
      <c r="BB189" s="54"/>
      <c r="BC189" s="54"/>
      <c r="BD189" s="54"/>
      <c r="BE189" s="54"/>
      <c r="BF189" s="54"/>
      <c r="BG189" s="54"/>
      <c r="BH189" s="54"/>
      <c r="BI189" s="54"/>
      <c r="BJ189" s="54"/>
      <c r="BK189" s="54"/>
      <c r="BL189" s="54"/>
      <c r="BM189" s="54"/>
      <c r="BN189" s="54"/>
      <c r="BO189" s="54"/>
      <c r="BP189" s="54"/>
      <c r="BQ189" s="54"/>
      <c r="BR189" s="54"/>
      <c r="BS189" s="54"/>
      <c r="BT189" s="54"/>
      <c r="BU189" s="54"/>
      <c r="BV189" s="54"/>
      <c r="BW189" s="54"/>
      <c r="BX189" s="54"/>
      <c r="BY189" s="54"/>
      <c r="BZ189" s="54"/>
      <c r="CA189" s="54"/>
      <c r="CB189" s="54"/>
      <c r="CC189" s="54"/>
      <c r="CD189" s="54"/>
      <c r="CE189" s="54"/>
      <c r="CF189" s="54"/>
      <c r="CG189" s="54"/>
      <c r="CH189" s="54"/>
      <c r="CI189" s="54"/>
      <c r="CJ189" s="54"/>
      <c r="CK189" s="54"/>
      <c r="CL189" s="54"/>
      <c r="CM189" s="54"/>
      <c r="CN189" s="54"/>
      <c r="CO189" s="54"/>
      <c r="CP189" s="54"/>
      <c r="CQ189" s="54"/>
      <c r="CR189" s="54"/>
      <c r="CS189" s="54"/>
      <c r="CT189" s="54"/>
      <c r="CU189" s="54"/>
      <c r="CV189" s="54"/>
      <c r="CW189" s="54"/>
      <c r="CX189" s="54"/>
      <c r="CY189" s="54"/>
      <c r="CZ189" s="54"/>
      <c r="DA189" s="54"/>
      <c r="DB189" s="54"/>
      <c r="DC189" s="54"/>
      <c r="DD189" s="54"/>
      <c r="DE189" s="54"/>
      <c r="DF189" s="54"/>
      <c r="DG189" s="54"/>
      <c r="DH189" s="54"/>
      <c r="DI189" s="54"/>
      <c r="DJ189" s="54"/>
      <c r="DK189" s="54"/>
      <c r="DL189" s="54"/>
      <c r="DM189" s="54"/>
      <c r="DN189" s="54"/>
      <c r="DO189" s="54"/>
      <c r="DP189" s="54"/>
      <c r="DQ189" s="54"/>
      <c r="DR189" s="54"/>
      <c r="DS189" s="54"/>
      <c r="DT189" s="54"/>
      <c r="DU189" s="54"/>
      <c r="DV189" s="54"/>
      <c r="DW189" s="54"/>
      <c r="DX189" s="54"/>
      <c r="DY189" s="54"/>
      <c r="DZ189" s="54"/>
      <c r="EA189" s="54"/>
      <c r="EB189" s="54"/>
      <c r="EC189" s="54"/>
      <c r="ED189" s="54"/>
      <c r="EE189" s="54"/>
      <c r="EF189" s="54"/>
      <c r="EG189" s="54"/>
      <c r="EH189" s="54"/>
      <c r="EI189" s="54"/>
      <c r="EJ189" s="54"/>
      <c r="EK189" s="54"/>
      <c r="EL189" s="54"/>
      <c r="EM189" s="54"/>
      <c r="EN189" s="54"/>
      <c r="EO189" s="54"/>
      <c r="EP189" s="54"/>
      <c r="EQ189" s="54"/>
      <c r="ER189" s="54"/>
      <c r="ES189" s="54"/>
      <c r="ET189" s="54"/>
      <c r="EU189" s="54"/>
      <c r="EV189" s="54"/>
      <c r="EW189" s="54"/>
      <c r="EX189" s="54"/>
      <c r="EY189" s="54"/>
      <c r="EZ189" s="54"/>
      <c r="FA189" s="54"/>
      <c r="FB189" s="54"/>
      <c r="FC189" s="54"/>
      <c r="FD189" s="54"/>
      <c r="FE189" s="54"/>
      <c r="FF189" s="54"/>
      <c r="FG189" s="54"/>
      <c r="FH189" s="54"/>
      <c r="FI189" s="54"/>
      <c r="FJ189" s="54"/>
      <c r="FK189" s="54"/>
      <c r="FL189" s="54"/>
      <c r="FM189" s="54"/>
      <c r="FN189" s="54"/>
      <c r="FO189" s="54"/>
      <c r="FP189" s="54"/>
      <c r="FQ189" s="54"/>
      <c r="FR189" s="54"/>
      <c r="FS189" s="54"/>
      <c r="FT189" s="54"/>
      <c r="FU189" s="54"/>
      <c r="FV189" s="54"/>
      <c r="FW189" s="54"/>
      <c r="FX189" s="54"/>
      <c r="FY189" s="54"/>
      <c r="FZ189" s="54"/>
      <c r="GA189" s="54"/>
      <c r="GB189" s="54"/>
      <c r="GC189" s="54"/>
      <c r="GD189" s="54"/>
      <c r="GE189" s="54"/>
      <c r="GF189" s="54"/>
      <c r="GG189" s="54"/>
      <c r="GH189" s="54"/>
      <c r="GI189" s="54"/>
      <c r="GJ189" s="54"/>
      <c r="GK189" s="54"/>
      <c r="GL189" s="54"/>
      <c r="GM189" s="54"/>
      <c r="GN189" s="54"/>
      <c r="GO189" s="54"/>
      <c r="GP189" s="54"/>
      <c r="GQ189" s="54"/>
      <c r="GR189" s="54"/>
      <c r="GS189" s="54"/>
      <c r="GT189" s="54"/>
      <c r="GU189" s="54"/>
      <c r="GV189" s="54"/>
      <c r="GW189" s="54"/>
      <c r="GX189" s="54"/>
      <c r="GY189" s="54"/>
      <c r="GZ189" s="54"/>
      <c r="HA189" s="54"/>
      <c r="HB189" s="54"/>
      <c r="HC189" s="54"/>
      <c r="HD189" s="54"/>
      <c r="HE189" s="54"/>
      <c r="HF189" s="54"/>
      <c r="HG189" s="54"/>
      <c r="HH189" s="54"/>
      <c r="HI189" s="54"/>
      <c r="HJ189" s="54"/>
      <c r="HK189" s="54"/>
      <c r="HL189" s="54"/>
      <c r="HM189" s="54"/>
      <c r="HN189" s="54"/>
      <c r="HO189" s="54"/>
    </row>
    <row r="190" spans="1:223" x14ac:dyDescent="0.3">
      <c r="A190" s="87"/>
      <c r="B190" s="87"/>
      <c r="C190" s="87"/>
      <c r="D190" s="87"/>
      <c r="E190" s="87"/>
      <c r="F190" s="87"/>
      <c r="G190" s="87"/>
      <c r="N190" s="54" t="s">
        <v>596</v>
      </c>
      <c r="O190" s="54" t="s">
        <v>596</v>
      </c>
      <c r="P190" s="54" t="s">
        <v>596</v>
      </c>
      <c r="Q190" s="54" t="s">
        <v>596</v>
      </c>
      <c r="R190" s="54" t="s">
        <v>596</v>
      </c>
      <c r="S190" s="54" t="s">
        <v>596</v>
      </c>
      <c r="T190" s="54" t="s">
        <v>596</v>
      </c>
      <c r="U190" s="54" t="s">
        <v>596</v>
      </c>
      <c r="V190" s="54" t="s">
        <v>596</v>
      </c>
      <c r="W190" s="54" t="s">
        <v>596</v>
      </c>
      <c r="X190" s="54" t="s">
        <v>596</v>
      </c>
      <c r="Y190" s="54" t="s">
        <v>596</v>
      </c>
      <c r="Z190" s="54" t="s">
        <v>596</v>
      </c>
      <c r="AA190" s="54" t="s">
        <v>596</v>
      </c>
      <c r="AB190" s="54" t="s">
        <v>596</v>
      </c>
      <c r="AC190" s="54" t="s">
        <v>596</v>
      </c>
      <c r="AD190" s="54" t="s">
        <v>596</v>
      </c>
      <c r="AE190" s="54" t="s">
        <v>596</v>
      </c>
      <c r="AF190" s="54" t="s">
        <v>596</v>
      </c>
      <c r="AG190" s="54" t="s">
        <v>596</v>
      </c>
      <c r="AH190" s="54" t="s">
        <v>596</v>
      </c>
      <c r="AI190" s="54" t="s">
        <v>596</v>
      </c>
      <c r="AJ190" s="54" t="s">
        <v>596</v>
      </c>
      <c r="AK190" s="54" t="s">
        <v>596</v>
      </c>
      <c r="AL190" s="54" t="s">
        <v>596</v>
      </c>
      <c r="AM190" s="54" t="s">
        <v>596</v>
      </c>
      <c r="AN190" s="54" t="s">
        <v>596</v>
      </c>
      <c r="AO190" s="54" t="s">
        <v>596</v>
      </c>
      <c r="AP190" s="54" t="s">
        <v>596</v>
      </c>
      <c r="AQ190" s="54" t="s">
        <v>596</v>
      </c>
      <c r="AR190" s="54" t="s">
        <v>596</v>
      </c>
      <c r="AS190" s="54" t="s">
        <v>596</v>
      </c>
      <c r="AT190" s="54" t="s">
        <v>596</v>
      </c>
      <c r="AU190" s="54" t="s">
        <v>596</v>
      </c>
      <c r="AV190" s="54" t="s">
        <v>596</v>
      </c>
      <c r="AW190" s="54" t="s">
        <v>596</v>
      </c>
      <c r="AX190" s="54" t="s">
        <v>596</v>
      </c>
      <c r="AY190" s="54" t="s">
        <v>596</v>
      </c>
      <c r="AZ190" s="54" t="s">
        <v>596</v>
      </c>
      <c r="BA190" s="54" t="s">
        <v>596</v>
      </c>
      <c r="BB190" s="54" t="s">
        <v>596</v>
      </c>
      <c r="BC190" s="54" t="s">
        <v>596</v>
      </c>
      <c r="BD190" s="54" t="s">
        <v>596</v>
      </c>
      <c r="BE190" s="54" t="s">
        <v>596</v>
      </c>
      <c r="BF190" s="54" t="s">
        <v>596</v>
      </c>
      <c r="BG190" s="54" t="s">
        <v>596</v>
      </c>
      <c r="BH190" s="54" t="s">
        <v>596</v>
      </c>
      <c r="BI190" s="54" t="s">
        <v>596</v>
      </c>
      <c r="BJ190" s="54" t="s">
        <v>596</v>
      </c>
      <c r="BK190" s="54" t="s">
        <v>596</v>
      </c>
      <c r="BL190" s="54" t="s">
        <v>596</v>
      </c>
      <c r="BM190" s="54" t="s">
        <v>596</v>
      </c>
      <c r="BN190" s="54" t="s">
        <v>596</v>
      </c>
      <c r="BO190" s="54" t="s">
        <v>596</v>
      </c>
      <c r="BP190" s="54" t="s">
        <v>596</v>
      </c>
      <c r="BQ190" s="54" t="s">
        <v>596</v>
      </c>
      <c r="BR190" s="54" t="s">
        <v>596</v>
      </c>
      <c r="BS190" s="54" t="s">
        <v>596</v>
      </c>
      <c r="BT190" s="54" t="s">
        <v>596</v>
      </c>
      <c r="BU190" s="54" t="s">
        <v>596</v>
      </c>
      <c r="BV190" s="54" t="s">
        <v>596</v>
      </c>
      <c r="BW190" s="54" t="s">
        <v>596</v>
      </c>
      <c r="BX190" s="54" t="s">
        <v>596</v>
      </c>
      <c r="BY190" s="54" t="s">
        <v>596</v>
      </c>
      <c r="BZ190" s="54" t="s">
        <v>596</v>
      </c>
      <c r="CA190" s="54" t="s">
        <v>596</v>
      </c>
      <c r="CB190" s="54" t="s">
        <v>596</v>
      </c>
      <c r="CC190" s="54" t="s">
        <v>596</v>
      </c>
      <c r="CD190" s="54" t="s">
        <v>596</v>
      </c>
      <c r="CE190" s="54" t="s">
        <v>596</v>
      </c>
      <c r="CF190" s="54" t="s">
        <v>596</v>
      </c>
      <c r="CG190" s="54" t="s">
        <v>596</v>
      </c>
      <c r="CH190" s="54" t="s">
        <v>596</v>
      </c>
      <c r="CI190" s="54" t="s">
        <v>596</v>
      </c>
      <c r="CJ190" s="54" t="s">
        <v>596</v>
      </c>
      <c r="CK190" s="54" t="s">
        <v>596</v>
      </c>
      <c r="CL190" s="54" t="s">
        <v>596</v>
      </c>
      <c r="CM190" s="54" t="s">
        <v>596</v>
      </c>
      <c r="CN190" s="54" t="s">
        <v>596</v>
      </c>
      <c r="CO190" s="54" t="s">
        <v>596</v>
      </c>
      <c r="CP190" s="54" t="s">
        <v>596</v>
      </c>
      <c r="CQ190" s="54" t="s">
        <v>596</v>
      </c>
      <c r="CR190" s="54" t="s">
        <v>596</v>
      </c>
      <c r="CS190" s="54" t="s">
        <v>596</v>
      </c>
      <c r="CT190" s="54" t="s">
        <v>596</v>
      </c>
      <c r="CU190" s="54" t="s">
        <v>596</v>
      </c>
      <c r="CV190" s="54" t="s">
        <v>596</v>
      </c>
      <c r="CW190" s="54" t="s">
        <v>596</v>
      </c>
      <c r="CX190" s="54" t="s">
        <v>596</v>
      </c>
      <c r="CY190" s="54" t="s">
        <v>596</v>
      </c>
      <c r="CZ190" s="54" t="s">
        <v>596</v>
      </c>
      <c r="DA190" s="54" t="s">
        <v>596</v>
      </c>
      <c r="DB190" s="54" t="s">
        <v>596</v>
      </c>
      <c r="DC190" s="54" t="s">
        <v>596</v>
      </c>
      <c r="DD190" s="54" t="s">
        <v>596</v>
      </c>
      <c r="DE190" s="54" t="s">
        <v>596</v>
      </c>
      <c r="DF190" s="54" t="s">
        <v>596</v>
      </c>
      <c r="DG190" s="54" t="s">
        <v>596</v>
      </c>
      <c r="DH190" s="54" t="s">
        <v>596</v>
      </c>
      <c r="DI190" s="54" t="s">
        <v>596</v>
      </c>
      <c r="DJ190" s="54" t="s">
        <v>596</v>
      </c>
      <c r="DK190" s="54" t="s">
        <v>596</v>
      </c>
      <c r="DL190" s="54" t="s">
        <v>596</v>
      </c>
      <c r="DM190" s="54" t="s">
        <v>596</v>
      </c>
      <c r="DN190" s="54" t="s">
        <v>596</v>
      </c>
      <c r="DO190" s="54" t="s">
        <v>596</v>
      </c>
      <c r="DP190" s="54" t="s">
        <v>596</v>
      </c>
      <c r="DQ190" s="54" t="s">
        <v>596</v>
      </c>
      <c r="DR190" s="54" t="s">
        <v>596</v>
      </c>
      <c r="DS190" s="54" t="s">
        <v>596</v>
      </c>
      <c r="DT190" s="54" t="s">
        <v>596</v>
      </c>
      <c r="DU190" s="54" t="s">
        <v>596</v>
      </c>
      <c r="DV190" s="54" t="s">
        <v>596</v>
      </c>
      <c r="DW190" s="54" t="s">
        <v>596</v>
      </c>
      <c r="DX190" s="54" t="s">
        <v>596</v>
      </c>
      <c r="DY190" s="54" t="s">
        <v>596</v>
      </c>
      <c r="DZ190" s="54" t="s">
        <v>596</v>
      </c>
      <c r="EA190" s="54" t="s">
        <v>596</v>
      </c>
      <c r="EB190" s="54" t="s">
        <v>596</v>
      </c>
      <c r="EC190" s="54" t="s">
        <v>596</v>
      </c>
      <c r="ED190" s="54" t="s">
        <v>596</v>
      </c>
      <c r="EE190" s="54" t="s">
        <v>596</v>
      </c>
      <c r="EF190" s="54" t="s">
        <v>596</v>
      </c>
      <c r="EG190" s="54" t="s">
        <v>596</v>
      </c>
      <c r="EH190" s="54" t="s">
        <v>596</v>
      </c>
      <c r="EI190" s="54" t="s">
        <v>596</v>
      </c>
      <c r="EJ190" s="54" t="s">
        <v>596</v>
      </c>
      <c r="EK190" s="54" t="s">
        <v>596</v>
      </c>
      <c r="EL190" s="54" t="s">
        <v>596</v>
      </c>
      <c r="EM190" s="54" t="s">
        <v>596</v>
      </c>
      <c r="EN190" s="54" t="s">
        <v>596</v>
      </c>
      <c r="EO190" s="54" t="s">
        <v>596</v>
      </c>
      <c r="EP190" s="54" t="s">
        <v>596</v>
      </c>
      <c r="EQ190" s="54" t="s">
        <v>596</v>
      </c>
      <c r="ER190" s="54" t="s">
        <v>596</v>
      </c>
      <c r="ES190" s="54" t="s">
        <v>596</v>
      </c>
      <c r="ET190" s="54" t="s">
        <v>596</v>
      </c>
      <c r="EU190" s="54" t="s">
        <v>596</v>
      </c>
      <c r="EV190" s="54" t="s">
        <v>596</v>
      </c>
      <c r="EW190" s="54" t="s">
        <v>596</v>
      </c>
      <c r="EX190" s="54" t="s">
        <v>596</v>
      </c>
      <c r="EY190" s="54" t="s">
        <v>596</v>
      </c>
      <c r="EZ190" s="54" t="s">
        <v>596</v>
      </c>
      <c r="FA190" s="54" t="s">
        <v>596</v>
      </c>
      <c r="FB190" s="54" t="s">
        <v>596</v>
      </c>
      <c r="FC190" s="54" t="s">
        <v>596</v>
      </c>
      <c r="FD190" s="54" t="s">
        <v>596</v>
      </c>
      <c r="FE190" s="54" t="s">
        <v>596</v>
      </c>
      <c r="FF190" s="54" t="s">
        <v>596</v>
      </c>
      <c r="FG190" s="54" t="s">
        <v>596</v>
      </c>
      <c r="FH190" s="54" t="s">
        <v>596</v>
      </c>
      <c r="FI190" s="54" t="s">
        <v>596</v>
      </c>
      <c r="FJ190" s="54" t="s">
        <v>596</v>
      </c>
      <c r="FK190" s="54" t="s">
        <v>596</v>
      </c>
      <c r="FL190" s="54" t="s">
        <v>596</v>
      </c>
      <c r="FM190" s="54" t="s">
        <v>596</v>
      </c>
      <c r="FN190" s="54" t="s">
        <v>596</v>
      </c>
      <c r="FO190" s="54" t="s">
        <v>596</v>
      </c>
      <c r="FP190" s="54" t="s">
        <v>596</v>
      </c>
      <c r="FQ190" s="54" t="s">
        <v>596</v>
      </c>
      <c r="FR190" s="54" t="s">
        <v>596</v>
      </c>
      <c r="FS190" s="54" t="s">
        <v>596</v>
      </c>
      <c r="FT190" s="54" t="s">
        <v>596</v>
      </c>
      <c r="FU190" s="54" t="s">
        <v>596</v>
      </c>
      <c r="FV190" s="54" t="s">
        <v>596</v>
      </c>
      <c r="FW190" s="54" t="s">
        <v>596</v>
      </c>
      <c r="FX190" s="54" t="s">
        <v>596</v>
      </c>
      <c r="FY190" s="54" t="s">
        <v>596</v>
      </c>
      <c r="FZ190" s="54" t="s">
        <v>596</v>
      </c>
      <c r="GA190" s="54" t="s">
        <v>596</v>
      </c>
      <c r="GB190" s="54" t="s">
        <v>596</v>
      </c>
      <c r="GC190" s="54" t="s">
        <v>596</v>
      </c>
      <c r="GD190" s="54" t="s">
        <v>596</v>
      </c>
      <c r="GE190" s="54" t="s">
        <v>596</v>
      </c>
      <c r="GF190" s="54" t="s">
        <v>596</v>
      </c>
      <c r="GG190" s="54" t="s">
        <v>596</v>
      </c>
      <c r="GH190" s="54" t="s">
        <v>596</v>
      </c>
      <c r="GI190" s="54" t="s">
        <v>596</v>
      </c>
      <c r="GJ190" s="54" t="s">
        <v>596</v>
      </c>
      <c r="GK190" s="54" t="s">
        <v>596</v>
      </c>
      <c r="GL190" s="54" t="s">
        <v>596</v>
      </c>
      <c r="GM190" s="54" t="s">
        <v>596</v>
      </c>
      <c r="GN190" s="54" t="s">
        <v>596</v>
      </c>
      <c r="GO190" s="54" t="s">
        <v>596</v>
      </c>
      <c r="GP190" s="54" t="s">
        <v>596</v>
      </c>
      <c r="GQ190" s="54" t="s">
        <v>596</v>
      </c>
      <c r="GR190" s="54" t="s">
        <v>596</v>
      </c>
      <c r="GS190" s="54" t="s">
        <v>596</v>
      </c>
      <c r="GT190" s="54" t="s">
        <v>596</v>
      </c>
      <c r="GU190" s="54" t="s">
        <v>596</v>
      </c>
      <c r="GV190" s="54" t="s">
        <v>596</v>
      </c>
      <c r="GW190" s="54" t="s">
        <v>596</v>
      </c>
      <c r="GX190" s="54" t="s">
        <v>596</v>
      </c>
      <c r="GY190" s="54" t="s">
        <v>596</v>
      </c>
      <c r="GZ190" s="54" t="s">
        <v>596</v>
      </c>
      <c r="HA190" s="54" t="s">
        <v>596</v>
      </c>
      <c r="HB190" s="54" t="s">
        <v>596</v>
      </c>
      <c r="HC190" s="54" t="s">
        <v>596</v>
      </c>
      <c r="HD190" s="54" t="s">
        <v>596</v>
      </c>
      <c r="HE190" s="54" t="s">
        <v>596</v>
      </c>
      <c r="HF190" s="54" t="s">
        <v>596</v>
      </c>
      <c r="HG190" s="54" t="s">
        <v>596</v>
      </c>
      <c r="HH190" s="54" t="s">
        <v>596</v>
      </c>
      <c r="HI190" s="54" t="s">
        <v>596</v>
      </c>
      <c r="HJ190" s="54" t="s">
        <v>596</v>
      </c>
      <c r="HK190" s="54" t="s">
        <v>596</v>
      </c>
      <c r="HL190" s="54" t="s">
        <v>596</v>
      </c>
      <c r="HM190" s="54" t="s">
        <v>596</v>
      </c>
      <c r="HN190" s="54" t="s">
        <v>596</v>
      </c>
      <c r="HO190" s="54" t="s">
        <v>596</v>
      </c>
    </row>
    <row r="191" spans="1:223" x14ac:dyDescent="0.3">
      <c r="A191" s="87"/>
      <c r="B191" s="87"/>
      <c r="C191" s="87"/>
      <c r="D191" s="87"/>
      <c r="E191" s="87"/>
      <c r="F191" s="87"/>
      <c r="G191" s="87"/>
      <c r="N191" s="54"/>
      <c r="O191" s="54"/>
      <c r="P191" s="54"/>
      <c r="Q191" s="54"/>
      <c r="R191" s="54"/>
      <c r="S191" s="54"/>
      <c r="T191" s="54"/>
      <c r="U191" s="54"/>
      <c r="V191" s="54"/>
      <c r="W191" s="54"/>
      <c r="X191" s="54"/>
      <c r="Y191" s="54"/>
      <c r="Z191" s="54"/>
      <c r="AA191" s="54"/>
      <c r="AB191" s="54"/>
      <c r="AC191" s="54"/>
      <c r="AD191" s="54"/>
      <c r="AE191" s="54"/>
      <c r="AF191" s="54"/>
      <c r="AG191" s="54"/>
      <c r="AH191" s="54"/>
      <c r="AI191" s="54"/>
      <c r="AJ191" s="54"/>
      <c r="AK191" s="54"/>
      <c r="AL191" s="54"/>
      <c r="AM191" s="54"/>
      <c r="AN191" s="54"/>
      <c r="AO191" s="54"/>
      <c r="AP191" s="54"/>
      <c r="AQ191" s="54"/>
      <c r="AR191" s="54"/>
      <c r="AS191" s="54"/>
      <c r="AT191" s="54"/>
      <c r="AU191" s="54"/>
      <c r="AV191" s="54"/>
      <c r="AW191" s="54"/>
      <c r="AX191" s="54"/>
      <c r="AY191" s="54"/>
      <c r="AZ191" s="54"/>
      <c r="BA191" s="54"/>
      <c r="BB191" s="54"/>
      <c r="BC191" s="54"/>
      <c r="BD191" s="54"/>
      <c r="BE191" s="54"/>
      <c r="BF191" s="54"/>
      <c r="BG191" s="54"/>
      <c r="BH191" s="54"/>
      <c r="BI191" s="54"/>
      <c r="BJ191" s="54"/>
      <c r="BK191" s="54"/>
      <c r="BL191" s="54"/>
      <c r="BM191" s="54"/>
      <c r="BN191" s="54"/>
      <c r="BO191" s="54"/>
      <c r="BP191" s="54"/>
      <c r="BQ191" s="54"/>
      <c r="BR191" s="54"/>
      <c r="BS191" s="54"/>
      <c r="BT191" s="54"/>
      <c r="BU191" s="54"/>
      <c r="BV191" s="54"/>
      <c r="BW191" s="54"/>
      <c r="BX191" s="54"/>
      <c r="BY191" s="54"/>
      <c r="BZ191" s="54"/>
      <c r="CA191" s="54"/>
      <c r="CB191" s="54"/>
      <c r="CC191" s="54"/>
      <c r="CD191" s="54"/>
      <c r="CE191" s="54"/>
      <c r="CF191" s="54"/>
      <c r="CG191" s="54"/>
      <c r="CH191" s="54"/>
      <c r="CI191" s="54"/>
      <c r="CJ191" s="54"/>
      <c r="CK191" s="54"/>
      <c r="CL191" s="54"/>
      <c r="CM191" s="54"/>
      <c r="CN191" s="54"/>
      <c r="CO191" s="54"/>
      <c r="CP191" s="54"/>
      <c r="CQ191" s="54"/>
      <c r="CR191" s="54"/>
      <c r="CS191" s="54"/>
      <c r="CT191" s="54"/>
      <c r="CU191" s="54"/>
      <c r="CV191" s="54"/>
      <c r="CW191" s="54"/>
      <c r="CX191" s="54"/>
      <c r="CY191" s="54"/>
      <c r="CZ191" s="54"/>
      <c r="DA191" s="54"/>
      <c r="DB191" s="54"/>
      <c r="DC191" s="54"/>
      <c r="DD191" s="54"/>
      <c r="DE191" s="54"/>
      <c r="DF191" s="54"/>
      <c r="DG191" s="54"/>
      <c r="DH191" s="54"/>
      <c r="DI191" s="54"/>
      <c r="DJ191" s="54"/>
      <c r="DK191" s="54"/>
      <c r="DL191" s="54"/>
      <c r="DM191" s="54"/>
      <c r="DN191" s="54"/>
      <c r="DO191" s="54"/>
      <c r="DP191" s="54"/>
      <c r="DQ191" s="54"/>
      <c r="DR191" s="54"/>
      <c r="DS191" s="54"/>
      <c r="DT191" s="54"/>
      <c r="DU191" s="54"/>
      <c r="DV191" s="54"/>
      <c r="DW191" s="54"/>
      <c r="DX191" s="54"/>
      <c r="DY191" s="54"/>
      <c r="DZ191" s="54"/>
      <c r="EA191" s="54"/>
      <c r="EB191" s="54"/>
      <c r="EC191" s="54"/>
      <c r="ED191" s="54"/>
      <c r="EE191" s="54"/>
      <c r="EF191" s="54"/>
      <c r="EG191" s="54"/>
      <c r="EH191" s="54"/>
      <c r="EI191" s="54"/>
      <c r="EJ191" s="54"/>
      <c r="EK191" s="54"/>
      <c r="EL191" s="54"/>
      <c r="EM191" s="54"/>
      <c r="EN191" s="54"/>
      <c r="EO191" s="54"/>
      <c r="EP191" s="54"/>
      <c r="EQ191" s="54"/>
      <c r="ER191" s="54"/>
      <c r="ES191" s="54"/>
      <c r="ET191" s="54"/>
      <c r="EU191" s="54"/>
      <c r="EV191" s="54"/>
      <c r="EW191" s="54"/>
      <c r="EX191" s="54"/>
      <c r="EY191" s="54"/>
      <c r="EZ191" s="54"/>
      <c r="FA191" s="54"/>
      <c r="FB191" s="54"/>
      <c r="FC191" s="54"/>
      <c r="FD191" s="54"/>
      <c r="FE191" s="54"/>
      <c r="FF191" s="54"/>
      <c r="FG191" s="54"/>
      <c r="FH191" s="54"/>
      <c r="FI191" s="54"/>
      <c r="FJ191" s="54"/>
      <c r="FK191" s="54"/>
      <c r="FL191" s="54"/>
      <c r="FM191" s="54"/>
      <c r="FN191" s="54"/>
      <c r="FO191" s="54"/>
      <c r="FP191" s="54"/>
      <c r="FQ191" s="54"/>
      <c r="FR191" s="54"/>
      <c r="FS191" s="54"/>
      <c r="FT191" s="54"/>
      <c r="FU191" s="54"/>
      <c r="FV191" s="54"/>
      <c r="FW191" s="54"/>
      <c r="FX191" s="54"/>
      <c r="FY191" s="54"/>
      <c r="FZ191" s="54"/>
      <c r="GA191" s="54"/>
      <c r="GB191" s="54"/>
      <c r="GC191" s="54"/>
      <c r="GD191" s="54"/>
      <c r="GE191" s="54"/>
      <c r="GF191" s="54"/>
      <c r="GG191" s="54"/>
      <c r="GH191" s="54"/>
      <c r="GI191" s="54"/>
      <c r="GJ191" s="54"/>
      <c r="GK191" s="54"/>
      <c r="GL191" s="54"/>
      <c r="GM191" s="54"/>
      <c r="GN191" s="54"/>
      <c r="GO191" s="54"/>
      <c r="GP191" s="54"/>
      <c r="GQ191" s="54"/>
      <c r="GR191" s="54"/>
      <c r="GS191" s="54"/>
      <c r="GT191" s="54"/>
      <c r="GU191" s="54"/>
      <c r="GV191" s="54"/>
      <c r="GW191" s="54"/>
      <c r="GX191" s="54"/>
      <c r="GY191" s="54"/>
      <c r="GZ191" s="54"/>
      <c r="HA191" s="54"/>
      <c r="HB191" s="54"/>
      <c r="HC191" s="54"/>
      <c r="HD191" s="54"/>
      <c r="HE191" s="54"/>
      <c r="HF191" s="54"/>
      <c r="HG191" s="54"/>
      <c r="HH191" s="54"/>
      <c r="HI191" s="54"/>
      <c r="HJ191" s="54"/>
      <c r="HK191" s="54"/>
      <c r="HL191" s="54"/>
      <c r="HM191" s="54"/>
      <c r="HN191" s="54"/>
      <c r="HO191" s="54"/>
    </row>
    <row r="192" spans="1:223" x14ac:dyDescent="0.3">
      <c r="A192" s="87"/>
      <c r="B192" s="87"/>
      <c r="C192" s="87"/>
      <c r="D192" s="87"/>
      <c r="E192" s="87"/>
      <c r="F192" s="87"/>
      <c r="G192" s="87"/>
      <c r="N192" s="54"/>
      <c r="O192" s="54"/>
      <c r="P192" s="54"/>
      <c r="Q192" s="54"/>
      <c r="R192" s="54"/>
      <c r="S192" s="54"/>
      <c r="T192" s="54"/>
      <c r="U192" s="54"/>
      <c r="V192" s="54"/>
      <c r="W192" s="54"/>
      <c r="X192" s="54"/>
      <c r="Y192" s="54"/>
      <c r="Z192" s="54"/>
      <c r="AA192" s="54"/>
      <c r="AB192" s="54"/>
      <c r="AC192" s="54"/>
      <c r="AD192" s="54"/>
      <c r="AE192" s="54"/>
      <c r="AF192" s="54"/>
      <c r="AG192" s="54"/>
      <c r="AH192" s="54"/>
      <c r="AI192" s="54"/>
      <c r="AJ192" s="54"/>
      <c r="AK192" s="54"/>
      <c r="AL192" s="54"/>
      <c r="AM192" s="54"/>
      <c r="AN192" s="54"/>
      <c r="AO192" s="54"/>
      <c r="AP192" s="54"/>
      <c r="AQ192" s="54"/>
      <c r="AR192" s="54"/>
      <c r="AS192" s="54"/>
      <c r="AT192" s="54"/>
      <c r="AU192" s="54"/>
      <c r="AV192" s="54"/>
      <c r="AW192" s="54"/>
      <c r="AX192" s="54"/>
      <c r="AY192" s="54"/>
      <c r="AZ192" s="54"/>
      <c r="BA192" s="54"/>
      <c r="BB192" s="54"/>
      <c r="BC192" s="54"/>
      <c r="BD192" s="54"/>
      <c r="BE192" s="54"/>
      <c r="BF192" s="54"/>
      <c r="BG192" s="54"/>
      <c r="BH192" s="54"/>
      <c r="BI192" s="54"/>
      <c r="BJ192" s="54"/>
      <c r="BK192" s="54"/>
      <c r="BL192" s="54"/>
      <c r="BM192" s="54"/>
      <c r="BN192" s="54"/>
      <c r="BO192" s="54"/>
      <c r="BP192" s="54"/>
      <c r="BQ192" s="54"/>
      <c r="BR192" s="54"/>
      <c r="BS192" s="54"/>
      <c r="BT192" s="54"/>
      <c r="BU192" s="54"/>
      <c r="BV192" s="54"/>
      <c r="BW192" s="54"/>
      <c r="BX192" s="54"/>
      <c r="BY192" s="54"/>
      <c r="BZ192" s="54"/>
      <c r="CA192" s="54"/>
      <c r="CB192" s="54"/>
      <c r="CC192" s="54"/>
      <c r="CD192" s="54"/>
      <c r="CE192" s="54"/>
      <c r="CF192" s="54"/>
      <c r="CG192" s="54"/>
      <c r="CH192" s="54"/>
      <c r="CI192" s="54"/>
      <c r="CJ192" s="54"/>
      <c r="CK192" s="54"/>
      <c r="CL192" s="54"/>
      <c r="CM192" s="54"/>
      <c r="CN192" s="54"/>
      <c r="CO192" s="54"/>
      <c r="CP192" s="54"/>
      <c r="CQ192" s="54"/>
      <c r="CR192" s="54"/>
      <c r="CS192" s="54"/>
      <c r="CT192" s="54"/>
      <c r="CU192" s="54"/>
      <c r="CV192" s="54"/>
      <c r="CW192" s="54"/>
      <c r="CX192" s="54"/>
      <c r="CY192" s="54"/>
      <c r="CZ192" s="54"/>
      <c r="DA192" s="54"/>
      <c r="DB192" s="54"/>
      <c r="DC192" s="54"/>
      <c r="DD192" s="54"/>
      <c r="DE192" s="54"/>
      <c r="DF192" s="54"/>
      <c r="DG192" s="54"/>
      <c r="DH192" s="54"/>
      <c r="DI192" s="54"/>
      <c r="DJ192" s="54"/>
      <c r="DK192" s="54"/>
      <c r="DL192" s="54"/>
      <c r="DM192" s="54"/>
      <c r="DN192" s="54"/>
      <c r="DO192" s="54"/>
      <c r="DP192" s="54"/>
      <c r="DQ192" s="54"/>
      <c r="DR192" s="54"/>
      <c r="DS192" s="54"/>
      <c r="DT192" s="54"/>
      <c r="DU192" s="54"/>
      <c r="DV192" s="54"/>
      <c r="DW192" s="54"/>
      <c r="DX192" s="54"/>
      <c r="DY192" s="54"/>
      <c r="DZ192" s="54"/>
      <c r="EA192" s="54"/>
      <c r="EB192" s="54"/>
      <c r="EC192" s="54"/>
      <c r="ED192" s="54"/>
      <c r="EE192" s="54"/>
      <c r="EF192" s="54"/>
      <c r="EG192" s="54"/>
      <c r="EH192" s="54"/>
      <c r="EI192" s="54"/>
      <c r="EJ192" s="54"/>
      <c r="EK192" s="54"/>
      <c r="EL192" s="54"/>
      <c r="EM192" s="54"/>
      <c r="EN192" s="54"/>
      <c r="EO192" s="54"/>
      <c r="EP192" s="54"/>
      <c r="EQ192" s="54"/>
      <c r="ER192" s="54"/>
      <c r="ES192" s="54"/>
      <c r="ET192" s="54"/>
      <c r="EU192" s="54"/>
      <c r="EV192" s="54"/>
      <c r="EW192" s="54"/>
      <c r="EX192" s="54"/>
      <c r="EY192" s="54"/>
      <c r="EZ192" s="54"/>
      <c r="FA192" s="54"/>
      <c r="FB192" s="54"/>
      <c r="FC192" s="54"/>
      <c r="FD192" s="54"/>
      <c r="FE192" s="54"/>
      <c r="FF192" s="54"/>
      <c r="FG192" s="54"/>
      <c r="FH192" s="54"/>
      <c r="FI192" s="54"/>
      <c r="FJ192" s="54"/>
      <c r="FK192" s="54"/>
      <c r="FL192" s="54"/>
      <c r="FM192" s="54"/>
      <c r="FN192" s="54"/>
      <c r="FO192" s="54"/>
      <c r="FP192" s="54"/>
      <c r="FQ192" s="54"/>
      <c r="FR192" s="54"/>
      <c r="FS192" s="54"/>
      <c r="FT192" s="54"/>
      <c r="FU192" s="54"/>
      <c r="FV192" s="54"/>
      <c r="FW192" s="54"/>
      <c r="FX192" s="54"/>
      <c r="FY192" s="54"/>
      <c r="FZ192" s="54"/>
      <c r="GA192" s="54"/>
      <c r="GB192" s="54"/>
      <c r="GC192" s="54"/>
      <c r="GD192" s="54"/>
      <c r="GE192" s="54"/>
      <c r="GF192" s="54"/>
      <c r="GG192" s="54"/>
      <c r="GH192" s="54"/>
      <c r="GI192" s="54"/>
      <c r="GJ192" s="54"/>
      <c r="GK192" s="54"/>
      <c r="GL192" s="54"/>
      <c r="GM192" s="54"/>
      <c r="GN192" s="54"/>
      <c r="GO192" s="54"/>
      <c r="GP192" s="54"/>
      <c r="GQ192" s="54"/>
      <c r="GR192" s="54"/>
      <c r="GS192" s="54"/>
      <c r="GT192" s="54"/>
      <c r="GU192" s="54"/>
      <c r="GV192" s="54"/>
      <c r="GW192" s="54"/>
      <c r="GX192" s="54"/>
      <c r="GY192" s="54"/>
      <c r="GZ192" s="54"/>
      <c r="HA192" s="54"/>
      <c r="HB192" s="54"/>
      <c r="HC192" s="54"/>
      <c r="HD192" s="54"/>
      <c r="HE192" s="54"/>
      <c r="HF192" s="54"/>
      <c r="HG192" s="54"/>
      <c r="HH192" s="54"/>
      <c r="HI192" s="54"/>
      <c r="HJ192" s="54"/>
      <c r="HK192" s="54"/>
      <c r="HL192" s="54"/>
      <c r="HM192" s="54"/>
      <c r="HN192" s="54"/>
      <c r="HO192" s="54"/>
    </row>
    <row r="193" spans="1:223" x14ac:dyDescent="0.3">
      <c r="A193" s="87"/>
      <c r="B193" s="87"/>
      <c r="C193" s="87"/>
      <c r="D193" s="87"/>
      <c r="E193" s="87"/>
      <c r="F193" s="87"/>
      <c r="G193" s="87"/>
      <c r="N193" s="54"/>
      <c r="O193" s="54"/>
      <c r="P193" s="54"/>
      <c r="Q193" s="54"/>
      <c r="R193" s="54"/>
      <c r="S193" s="54"/>
      <c r="T193" s="54"/>
      <c r="U193" s="54"/>
      <c r="V193" s="54"/>
      <c r="W193" s="54"/>
      <c r="X193" s="54"/>
      <c r="Y193" s="54"/>
      <c r="Z193" s="54"/>
      <c r="AA193" s="54"/>
      <c r="AB193" s="54"/>
      <c r="AC193" s="54"/>
      <c r="AD193" s="54"/>
      <c r="AE193" s="54"/>
      <c r="AF193" s="54"/>
      <c r="AG193" s="54"/>
      <c r="AH193" s="54"/>
      <c r="AI193" s="54"/>
      <c r="AJ193" s="54"/>
      <c r="AK193" s="54"/>
      <c r="AL193" s="54"/>
      <c r="AM193" s="54"/>
      <c r="AN193" s="54"/>
      <c r="AO193" s="54"/>
      <c r="AP193" s="54"/>
      <c r="AQ193" s="54"/>
      <c r="AR193" s="54"/>
      <c r="AS193" s="54"/>
      <c r="AT193" s="54"/>
      <c r="AU193" s="54"/>
      <c r="AV193" s="54"/>
      <c r="AW193" s="54"/>
      <c r="AX193" s="54"/>
      <c r="AY193" s="54"/>
      <c r="AZ193" s="54"/>
      <c r="BA193" s="54"/>
      <c r="BB193" s="54"/>
      <c r="BC193" s="54"/>
      <c r="BD193" s="54"/>
      <c r="BE193" s="54"/>
      <c r="BF193" s="54"/>
      <c r="BG193" s="54"/>
      <c r="BH193" s="54"/>
      <c r="BI193" s="54"/>
      <c r="BJ193" s="54"/>
      <c r="BK193" s="54"/>
      <c r="BL193" s="54"/>
      <c r="BM193" s="54"/>
      <c r="BN193" s="54"/>
      <c r="BO193" s="54"/>
      <c r="BP193" s="54"/>
      <c r="BQ193" s="54"/>
      <c r="BR193" s="54"/>
      <c r="BS193" s="54"/>
      <c r="BT193" s="54"/>
      <c r="BU193" s="54"/>
      <c r="BV193" s="54"/>
      <c r="BW193" s="54"/>
      <c r="BX193" s="54"/>
      <c r="BY193" s="54"/>
      <c r="BZ193" s="54"/>
      <c r="CA193" s="54"/>
      <c r="CB193" s="54"/>
      <c r="CC193" s="54"/>
      <c r="CD193" s="54"/>
      <c r="CE193" s="54"/>
      <c r="CF193" s="54"/>
      <c r="CG193" s="54"/>
      <c r="CH193" s="54"/>
      <c r="CI193" s="54"/>
      <c r="CJ193" s="54"/>
      <c r="CK193" s="54"/>
      <c r="CL193" s="54"/>
      <c r="CM193" s="54"/>
      <c r="CN193" s="54"/>
      <c r="CO193" s="54"/>
      <c r="CP193" s="54"/>
      <c r="CQ193" s="54"/>
      <c r="CR193" s="54"/>
      <c r="CS193" s="54"/>
      <c r="CT193" s="54"/>
      <c r="CU193" s="54"/>
      <c r="CV193" s="54"/>
      <c r="CW193" s="54"/>
      <c r="CX193" s="54"/>
      <c r="CY193" s="54"/>
      <c r="CZ193" s="54"/>
      <c r="DA193" s="54"/>
      <c r="DB193" s="54"/>
      <c r="DC193" s="54"/>
      <c r="DD193" s="54"/>
      <c r="DE193" s="54"/>
      <c r="DF193" s="54"/>
      <c r="DG193" s="54"/>
      <c r="DH193" s="54"/>
      <c r="DI193" s="54"/>
      <c r="DJ193" s="54"/>
      <c r="DK193" s="54"/>
      <c r="DL193" s="54"/>
      <c r="DM193" s="54"/>
      <c r="DN193" s="54"/>
      <c r="DO193" s="54"/>
      <c r="DP193" s="54"/>
      <c r="DQ193" s="54"/>
      <c r="DR193" s="54"/>
      <c r="DS193" s="54"/>
      <c r="DT193" s="54"/>
      <c r="DU193" s="54"/>
      <c r="DV193" s="54"/>
      <c r="DW193" s="54"/>
      <c r="DX193" s="54"/>
      <c r="DY193" s="54"/>
      <c r="DZ193" s="54"/>
      <c r="EA193" s="54"/>
      <c r="EB193" s="54"/>
      <c r="EC193" s="54"/>
      <c r="ED193" s="54"/>
      <c r="EE193" s="54"/>
      <c r="EF193" s="54"/>
      <c r="EG193" s="54"/>
      <c r="EH193" s="54"/>
      <c r="EI193" s="54"/>
      <c r="EJ193" s="54"/>
      <c r="EK193" s="54"/>
      <c r="EL193" s="54"/>
      <c r="EM193" s="54"/>
      <c r="EN193" s="54"/>
      <c r="EO193" s="54"/>
      <c r="EP193" s="54"/>
      <c r="EQ193" s="54"/>
      <c r="ER193" s="54"/>
      <c r="ES193" s="54"/>
      <c r="ET193" s="54"/>
      <c r="EU193" s="54"/>
      <c r="EV193" s="54"/>
      <c r="EW193" s="54"/>
      <c r="EX193" s="54"/>
      <c r="EY193" s="54"/>
      <c r="EZ193" s="54"/>
      <c r="FA193" s="54"/>
      <c r="FB193" s="54"/>
      <c r="FC193" s="54"/>
      <c r="FD193" s="54"/>
      <c r="FE193" s="54"/>
      <c r="FF193" s="54"/>
      <c r="FG193" s="54"/>
      <c r="FH193" s="54"/>
      <c r="FI193" s="54"/>
      <c r="FJ193" s="54"/>
      <c r="FK193" s="54"/>
      <c r="FL193" s="54"/>
      <c r="FM193" s="54"/>
      <c r="FN193" s="54"/>
      <c r="FO193" s="54"/>
      <c r="FP193" s="54"/>
      <c r="FQ193" s="54"/>
      <c r="FR193" s="54"/>
      <c r="FS193" s="54"/>
      <c r="FT193" s="54"/>
      <c r="FU193" s="54"/>
      <c r="FV193" s="54"/>
      <c r="FW193" s="54"/>
      <c r="FX193" s="54"/>
      <c r="FY193" s="54"/>
      <c r="FZ193" s="54"/>
      <c r="GA193" s="54"/>
      <c r="GB193" s="54"/>
      <c r="GC193" s="54"/>
      <c r="GD193" s="54"/>
      <c r="GE193" s="54"/>
      <c r="GF193" s="54"/>
      <c r="GG193" s="54"/>
      <c r="GH193" s="54"/>
      <c r="GI193" s="54"/>
      <c r="GJ193" s="54"/>
      <c r="GK193" s="54"/>
      <c r="GL193" s="54"/>
      <c r="GM193" s="54"/>
      <c r="GN193" s="54"/>
      <c r="GO193" s="54"/>
      <c r="GP193" s="54"/>
      <c r="GQ193" s="54"/>
      <c r="GR193" s="54"/>
      <c r="GS193" s="54"/>
      <c r="GT193" s="54"/>
      <c r="GU193" s="54"/>
      <c r="GV193" s="54"/>
      <c r="GW193" s="54"/>
      <c r="GX193" s="54"/>
      <c r="GY193" s="54"/>
      <c r="GZ193" s="54"/>
      <c r="HA193" s="54"/>
      <c r="HB193" s="54"/>
      <c r="HC193" s="54"/>
      <c r="HD193" s="54"/>
      <c r="HE193" s="54"/>
      <c r="HF193" s="54"/>
      <c r="HG193" s="54"/>
      <c r="HH193" s="54"/>
      <c r="HI193" s="54"/>
      <c r="HJ193" s="54"/>
      <c r="HK193" s="54"/>
      <c r="HL193" s="54"/>
      <c r="HM193" s="54"/>
      <c r="HN193" s="54"/>
      <c r="HO193" s="54"/>
    </row>
    <row r="194" spans="1:223" x14ac:dyDescent="0.3">
      <c r="A194" s="87"/>
      <c r="B194" s="87"/>
      <c r="C194" s="87"/>
      <c r="D194" s="87"/>
      <c r="E194" s="87"/>
      <c r="F194" s="87"/>
      <c r="G194" s="87"/>
      <c r="N194" s="54"/>
      <c r="O194" s="54"/>
      <c r="P194" s="54"/>
      <c r="Q194" s="54"/>
      <c r="R194" s="54"/>
      <c r="S194" s="54"/>
      <c r="T194" s="54"/>
      <c r="U194" s="54"/>
      <c r="V194" s="54"/>
      <c r="W194" s="54"/>
      <c r="X194" s="54"/>
      <c r="Y194" s="54"/>
      <c r="Z194" s="54"/>
      <c r="AA194" s="54"/>
      <c r="AB194" s="54"/>
      <c r="AC194" s="54"/>
      <c r="AD194" s="54"/>
      <c r="AE194" s="54"/>
      <c r="AF194" s="54"/>
      <c r="AG194" s="54"/>
      <c r="AH194" s="54"/>
      <c r="AI194" s="54"/>
      <c r="AJ194" s="54"/>
      <c r="AK194" s="54"/>
      <c r="AL194" s="54"/>
      <c r="AM194" s="54"/>
      <c r="AN194" s="54"/>
      <c r="AO194" s="54"/>
      <c r="AP194" s="54"/>
      <c r="AQ194" s="54"/>
      <c r="AR194" s="54"/>
      <c r="AS194" s="54"/>
      <c r="AT194" s="54"/>
      <c r="AU194" s="54"/>
      <c r="AV194" s="54"/>
      <c r="AW194" s="54"/>
      <c r="AX194" s="54"/>
      <c r="AY194" s="54"/>
      <c r="AZ194" s="54"/>
      <c r="BA194" s="54"/>
      <c r="BB194" s="54"/>
      <c r="BC194" s="54"/>
      <c r="BD194" s="54"/>
      <c r="BE194" s="54"/>
      <c r="BF194" s="54"/>
      <c r="BG194" s="54"/>
      <c r="BH194" s="54"/>
      <c r="BI194" s="54"/>
      <c r="BJ194" s="54"/>
      <c r="BK194" s="54"/>
      <c r="BL194" s="54"/>
      <c r="BM194" s="54"/>
      <c r="BN194" s="54"/>
      <c r="BO194" s="54"/>
      <c r="BP194" s="54"/>
      <c r="BQ194" s="54"/>
      <c r="BR194" s="54"/>
      <c r="BS194" s="54"/>
      <c r="BT194" s="54"/>
      <c r="BU194" s="54"/>
      <c r="BV194" s="54"/>
      <c r="BW194" s="54"/>
      <c r="BX194" s="54"/>
      <c r="BY194" s="54"/>
      <c r="BZ194" s="54"/>
      <c r="CA194" s="54"/>
      <c r="CB194" s="54"/>
      <c r="CC194" s="54"/>
      <c r="CD194" s="54"/>
      <c r="CE194" s="54"/>
      <c r="CF194" s="54"/>
      <c r="CG194" s="54"/>
      <c r="CH194" s="54"/>
      <c r="CI194" s="54"/>
      <c r="CJ194" s="54"/>
      <c r="CK194" s="54"/>
      <c r="CL194" s="54"/>
      <c r="CM194" s="54"/>
      <c r="CN194" s="54"/>
      <c r="CO194" s="54"/>
      <c r="CP194" s="54"/>
      <c r="CQ194" s="54"/>
      <c r="CR194" s="54"/>
      <c r="CS194" s="54"/>
      <c r="CT194" s="54"/>
      <c r="CU194" s="54"/>
      <c r="CV194" s="54"/>
      <c r="CW194" s="54"/>
      <c r="CX194" s="54"/>
      <c r="CY194" s="54"/>
      <c r="CZ194" s="54"/>
      <c r="DA194" s="54"/>
      <c r="DB194" s="54"/>
      <c r="DC194" s="54"/>
      <c r="DD194" s="54"/>
      <c r="DE194" s="54"/>
      <c r="DF194" s="54"/>
      <c r="DG194" s="54"/>
      <c r="DH194" s="54"/>
      <c r="DI194" s="54"/>
      <c r="DJ194" s="54"/>
      <c r="DK194" s="54"/>
      <c r="DL194" s="54"/>
      <c r="DM194" s="54"/>
      <c r="DN194" s="54"/>
      <c r="DO194" s="54"/>
      <c r="DP194" s="54"/>
      <c r="DQ194" s="54"/>
      <c r="DR194" s="54"/>
      <c r="DS194" s="54"/>
      <c r="DT194" s="54"/>
      <c r="DU194" s="54"/>
      <c r="DV194" s="54"/>
      <c r="DW194" s="54"/>
      <c r="DX194" s="54"/>
      <c r="DY194" s="54"/>
      <c r="DZ194" s="54"/>
      <c r="EA194" s="54"/>
      <c r="EB194" s="54"/>
      <c r="EC194" s="54"/>
      <c r="ED194" s="54"/>
      <c r="EE194" s="54"/>
      <c r="EF194" s="54"/>
      <c r="EG194" s="54"/>
      <c r="EH194" s="54"/>
      <c r="EI194" s="54"/>
      <c r="EJ194" s="54"/>
      <c r="EK194" s="54"/>
      <c r="EL194" s="54"/>
      <c r="EM194" s="54"/>
      <c r="EN194" s="54"/>
      <c r="EO194" s="54"/>
      <c r="EP194" s="54"/>
      <c r="EQ194" s="54"/>
      <c r="ER194" s="54"/>
      <c r="ES194" s="54"/>
      <c r="ET194" s="54"/>
      <c r="EU194" s="54"/>
      <c r="EV194" s="54"/>
      <c r="EW194" s="54"/>
      <c r="EX194" s="54"/>
      <c r="EY194" s="54"/>
      <c r="EZ194" s="54"/>
      <c r="FA194" s="54"/>
      <c r="FB194" s="54"/>
      <c r="FC194" s="54"/>
      <c r="FD194" s="54"/>
      <c r="FE194" s="54"/>
      <c r="FF194" s="54"/>
      <c r="FG194" s="54"/>
      <c r="FH194" s="54"/>
      <c r="FI194" s="54"/>
      <c r="FJ194" s="54"/>
      <c r="FK194" s="54"/>
      <c r="FL194" s="54"/>
      <c r="FM194" s="54"/>
      <c r="FN194" s="54"/>
      <c r="FO194" s="54"/>
      <c r="FP194" s="54"/>
      <c r="FQ194" s="54"/>
      <c r="FR194" s="54"/>
      <c r="FS194" s="54"/>
      <c r="FT194" s="54"/>
      <c r="FU194" s="54"/>
      <c r="FV194" s="54"/>
      <c r="FW194" s="54"/>
      <c r="FX194" s="54"/>
      <c r="FY194" s="54"/>
      <c r="FZ194" s="54"/>
      <c r="GA194" s="54"/>
      <c r="GB194" s="54"/>
      <c r="GC194" s="54"/>
      <c r="GD194" s="54"/>
      <c r="GE194" s="54"/>
      <c r="GF194" s="54"/>
      <c r="GG194" s="54"/>
      <c r="GH194" s="54"/>
      <c r="GI194" s="54"/>
      <c r="GJ194" s="54"/>
      <c r="GK194" s="54"/>
      <c r="GL194" s="54"/>
      <c r="GM194" s="54"/>
      <c r="GN194" s="54"/>
      <c r="GO194" s="54"/>
      <c r="GP194" s="54"/>
      <c r="GQ194" s="54"/>
      <c r="GR194" s="54"/>
      <c r="GS194" s="54"/>
      <c r="GT194" s="54"/>
      <c r="GU194" s="54"/>
      <c r="GV194" s="54"/>
      <c r="GW194" s="54"/>
      <c r="GX194" s="54"/>
      <c r="GY194" s="54"/>
      <c r="GZ194" s="54"/>
      <c r="HA194" s="54"/>
      <c r="HB194" s="54"/>
      <c r="HC194" s="54"/>
      <c r="HD194" s="54"/>
      <c r="HE194" s="54"/>
      <c r="HF194" s="54"/>
      <c r="HG194" s="54"/>
      <c r="HH194" s="54"/>
      <c r="HI194" s="54"/>
      <c r="HJ194" s="54"/>
      <c r="HK194" s="54"/>
      <c r="HL194" s="54"/>
      <c r="HM194" s="54"/>
      <c r="HN194" s="54"/>
      <c r="HO194" s="54"/>
    </row>
    <row r="195" spans="1:223" x14ac:dyDescent="0.3">
      <c r="A195" s="87"/>
      <c r="B195" s="87"/>
      <c r="C195" s="87"/>
      <c r="D195" s="87"/>
      <c r="E195" s="87"/>
      <c r="F195" s="87"/>
      <c r="G195" s="87"/>
      <c r="N195" s="54"/>
      <c r="O195" s="54"/>
      <c r="P195" s="54"/>
      <c r="Q195" s="54"/>
      <c r="R195" s="54"/>
      <c r="S195" s="54"/>
      <c r="T195" s="54"/>
      <c r="U195" s="54"/>
      <c r="V195" s="54"/>
      <c r="W195" s="54"/>
      <c r="X195" s="54"/>
      <c r="Y195" s="54"/>
      <c r="Z195" s="54"/>
      <c r="AA195" s="54"/>
      <c r="AB195" s="54"/>
      <c r="AC195" s="54"/>
      <c r="AD195" s="54"/>
      <c r="AE195" s="54"/>
      <c r="AF195" s="54"/>
      <c r="AG195" s="54"/>
      <c r="AH195" s="54"/>
      <c r="AI195" s="54"/>
      <c r="AJ195" s="54"/>
      <c r="AK195" s="54"/>
      <c r="AL195" s="54"/>
      <c r="AM195" s="54"/>
      <c r="AN195" s="54"/>
      <c r="AO195" s="54"/>
      <c r="AP195" s="54"/>
      <c r="AQ195" s="54"/>
      <c r="AR195" s="54"/>
      <c r="AS195" s="54"/>
      <c r="AT195" s="54"/>
      <c r="AU195" s="54"/>
      <c r="AV195" s="54"/>
      <c r="AW195" s="54"/>
      <c r="AX195" s="54"/>
      <c r="AY195" s="54"/>
      <c r="AZ195" s="54"/>
      <c r="BA195" s="54"/>
      <c r="BB195" s="54"/>
      <c r="BC195" s="54"/>
      <c r="BD195" s="54"/>
      <c r="BE195" s="54"/>
      <c r="BF195" s="54"/>
      <c r="BG195" s="54"/>
      <c r="BH195" s="54"/>
      <c r="BI195" s="54"/>
      <c r="BJ195" s="54"/>
      <c r="BK195" s="54"/>
      <c r="BL195" s="54"/>
      <c r="BM195" s="54"/>
      <c r="BN195" s="54"/>
      <c r="BO195" s="54"/>
      <c r="BP195" s="54"/>
      <c r="BQ195" s="54"/>
      <c r="BR195" s="54"/>
      <c r="BS195" s="54"/>
      <c r="BT195" s="54"/>
      <c r="BU195" s="54"/>
      <c r="BV195" s="54"/>
      <c r="BW195" s="54"/>
      <c r="BX195" s="54"/>
      <c r="BY195" s="54"/>
      <c r="BZ195" s="54"/>
      <c r="CA195" s="54"/>
      <c r="CB195" s="54"/>
      <c r="CC195" s="54"/>
      <c r="CD195" s="54"/>
      <c r="CE195" s="54"/>
      <c r="CF195" s="54"/>
      <c r="CG195" s="54"/>
      <c r="CH195" s="54"/>
      <c r="CI195" s="54"/>
      <c r="CJ195" s="54"/>
      <c r="CK195" s="54"/>
      <c r="CL195" s="54"/>
      <c r="CM195" s="54"/>
      <c r="CN195" s="54"/>
      <c r="CO195" s="54"/>
      <c r="CP195" s="54"/>
      <c r="CQ195" s="54"/>
      <c r="CR195" s="54"/>
      <c r="CS195" s="54"/>
      <c r="CT195" s="54"/>
      <c r="CU195" s="54"/>
      <c r="CV195" s="54"/>
      <c r="CW195" s="54"/>
      <c r="CX195" s="54"/>
      <c r="CY195" s="54"/>
      <c r="CZ195" s="54"/>
      <c r="DA195" s="54"/>
      <c r="DB195" s="54"/>
      <c r="DC195" s="54"/>
      <c r="DD195" s="54"/>
      <c r="DE195" s="54"/>
      <c r="DF195" s="54"/>
      <c r="DG195" s="54"/>
      <c r="DH195" s="54"/>
      <c r="DI195" s="54"/>
      <c r="DJ195" s="54"/>
      <c r="DK195" s="54"/>
      <c r="DL195" s="54"/>
      <c r="DM195" s="54"/>
      <c r="DN195" s="54"/>
      <c r="DO195" s="54"/>
      <c r="DP195" s="54"/>
      <c r="DQ195" s="54"/>
      <c r="DR195" s="54"/>
      <c r="DS195" s="54"/>
      <c r="DT195" s="54"/>
      <c r="DU195" s="54"/>
      <c r="DV195" s="54"/>
      <c r="DW195" s="54"/>
      <c r="DX195" s="54"/>
      <c r="DY195" s="54"/>
      <c r="DZ195" s="54"/>
      <c r="EA195" s="54"/>
      <c r="EB195" s="54"/>
      <c r="EC195" s="54"/>
      <c r="ED195" s="54"/>
      <c r="EE195" s="54"/>
      <c r="EF195" s="54"/>
      <c r="EG195" s="54"/>
      <c r="EH195" s="54"/>
      <c r="EI195" s="54"/>
      <c r="EJ195" s="54"/>
      <c r="EK195" s="54"/>
      <c r="EL195" s="54"/>
      <c r="EM195" s="54"/>
      <c r="EN195" s="54"/>
      <c r="EO195" s="54"/>
      <c r="EP195" s="54"/>
      <c r="EQ195" s="54"/>
      <c r="ER195" s="54"/>
      <c r="ES195" s="54"/>
      <c r="ET195" s="54"/>
      <c r="EU195" s="54"/>
      <c r="EV195" s="54"/>
      <c r="EW195" s="54"/>
      <c r="EX195" s="54"/>
      <c r="EY195" s="54"/>
      <c r="EZ195" s="54"/>
      <c r="FA195" s="54"/>
      <c r="FB195" s="54"/>
      <c r="FC195" s="54"/>
      <c r="FD195" s="54"/>
      <c r="FE195" s="54"/>
      <c r="FF195" s="54"/>
      <c r="FG195" s="54"/>
      <c r="FH195" s="54"/>
      <c r="FI195" s="54"/>
      <c r="FJ195" s="54"/>
      <c r="FK195" s="54"/>
      <c r="FL195" s="54"/>
      <c r="FM195" s="54"/>
      <c r="FN195" s="54"/>
      <c r="FO195" s="54"/>
      <c r="FP195" s="54"/>
      <c r="FQ195" s="54"/>
      <c r="FR195" s="54"/>
      <c r="FS195" s="54"/>
      <c r="FT195" s="54"/>
      <c r="FU195" s="54"/>
      <c r="FV195" s="54"/>
      <c r="FW195" s="54"/>
      <c r="FX195" s="54"/>
      <c r="FY195" s="54"/>
      <c r="FZ195" s="54"/>
      <c r="GA195" s="54"/>
      <c r="GB195" s="54"/>
      <c r="GC195" s="54"/>
      <c r="GD195" s="54"/>
      <c r="GE195" s="54"/>
      <c r="GF195" s="54"/>
      <c r="GG195" s="54"/>
      <c r="GH195" s="54"/>
      <c r="GI195" s="54"/>
      <c r="GJ195" s="54"/>
      <c r="GK195" s="54"/>
      <c r="GL195" s="54"/>
      <c r="GM195" s="54"/>
      <c r="GN195" s="54"/>
      <c r="GO195" s="54"/>
      <c r="GP195" s="54"/>
      <c r="GQ195" s="54"/>
      <c r="GR195" s="54"/>
      <c r="GS195" s="54"/>
      <c r="GT195" s="54"/>
      <c r="GU195" s="54"/>
      <c r="GV195" s="54"/>
      <c r="GW195" s="54"/>
      <c r="GX195" s="54"/>
      <c r="GY195" s="54"/>
      <c r="GZ195" s="54"/>
      <c r="HA195" s="54"/>
      <c r="HB195" s="54"/>
      <c r="HC195" s="54"/>
      <c r="HD195" s="54"/>
      <c r="HE195" s="54"/>
      <c r="HF195" s="54"/>
      <c r="HG195" s="54"/>
      <c r="HH195" s="54"/>
      <c r="HI195" s="54"/>
      <c r="HJ195" s="54"/>
      <c r="HK195" s="54"/>
      <c r="HL195" s="54"/>
      <c r="HM195" s="54"/>
      <c r="HN195" s="54"/>
      <c r="HO195" s="54"/>
    </row>
    <row r="196" spans="1:223" x14ac:dyDescent="0.3">
      <c r="A196" s="87"/>
      <c r="B196" s="87"/>
      <c r="C196" s="87"/>
      <c r="D196" s="87"/>
      <c r="E196" s="87"/>
      <c r="F196" s="87"/>
      <c r="G196" s="87"/>
      <c r="N196" s="54"/>
      <c r="O196" s="54"/>
      <c r="P196" s="54"/>
      <c r="Q196" s="54"/>
      <c r="R196" s="54"/>
      <c r="S196" s="54"/>
      <c r="T196" s="54"/>
      <c r="U196" s="54"/>
      <c r="V196" s="54"/>
      <c r="W196" s="54"/>
      <c r="X196" s="54"/>
      <c r="Y196" s="54"/>
      <c r="Z196" s="54"/>
      <c r="AA196" s="54"/>
      <c r="AB196" s="54"/>
      <c r="AC196" s="54"/>
      <c r="AD196" s="54"/>
      <c r="AE196" s="54"/>
      <c r="AF196" s="54"/>
      <c r="AG196" s="54"/>
      <c r="AH196" s="54"/>
      <c r="AI196" s="54"/>
      <c r="AJ196" s="54"/>
      <c r="AK196" s="54"/>
      <c r="AL196" s="54"/>
      <c r="AM196" s="54"/>
      <c r="AN196" s="54"/>
      <c r="AO196" s="54"/>
      <c r="AP196" s="54"/>
      <c r="AQ196" s="54"/>
      <c r="AR196" s="54"/>
      <c r="AS196" s="54"/>
      <c r="AT196" s="54"/>
      <c r="AU196" s="54"/>
      <c r="AV196" s="54"/>
      <c r="AW196" s="54"/>
      <c r="AX196" s="54"/>
      <c r="AY196" s="54"/>
      <c r="AZ196" s="54"/>
      <c r="BA196" s="54"/>
      <c r="BB196" s="54"/>
      <c r="BC196" s="54"/>
      <c r="BD196" s="54"/>
      <c r="BE196" s="54"/>
      <c r="BF196" s="54"/>
      <c r="BG196" s="54"/>
      <c r="BH196" s="54"/>
      <c r="BI196" s="54"/>
      <c r="BJ196" s="54"/>
      <c r="BK196" s="54"/>
      <c r="BL196" s="54"/>
      <c r="BM196" s="54"/>
      <c r="BN196" s="54"/>
      <c r="BO196" s="54"/>
      <c r="BP196" s="54"/>
      <c r="BQ196" s="54"/>
      <c r="BR196" s="54"/>
      <c r="BS196" s="54"/>
      <c r="BT196" s="54"/>
      <c r="BU196" s="54"/>
      <c r="BV196" s="54"/>
      <c r="BW196" s="54"/>
      <c r="BX196" s="54"/>
      <c r="BY196" s="54"/>
      <c r="BZ196" s="54"/>
      <c r="CA196" s="54"/>
      <c r="CB196" s="54"/>
      <c r="CC196" s="54"/>
      <c r="CD196" s="54"/>
      <c r="CE196" s="54"/>
      <c r="CF196" s="54"/>
      <c r="CG196" s="54"/>
      <c r="CH196" s="54"/>
      <c r="CI196" s="54"/>
      <c r="CJ196" s="54"/>
      <c r="CK196" s="54"/>
      <c r="CL196" s="54"/>
      <c r="CM196" s="54"/>
      <c r="CN196" s="54"/>
      <c r="CO196" s="54"/>
      <c r="CP196" s="54"/>
      <c r="CQ196" s="54"/>
      <c r="CR196" s="54"/>
      <c r="CS196" s="54"/>
      <c r="CT196" s="54"/>
      <c r="CU196" s="54"/>
      <c r="CV196" s="54"/>
      <c r="CW196" s="54"/>
      <c r="CX196" s="54"/>
      <c r="CY196" s="54"/>
      <c r="CZ196" s="54"/>
      <c r="DA196" s="54"/>
      <c r="DB196" s="54"/>
      <c r="DC196" s="54"/>
      <c r="DD196" s="54"/>
      <c r="DE196" s="54"/>
      <c r="DF196" s="54"/>
      <c r="DG196" s="54"/>
      <c r="DH196" s="54"/>
      <c r="DI196" s="54"/>
      <c r="DJ196" s="54"/>
      <c r="DK196" s="54"/>
      <c r="DL196" s="54"/>
      <c r="DM196" s="54"/>
      <c r="DN196" s="54"/>
      <c r="DO196" s="54"/>
      <c r="DP196" s="54"/>
      <c r="DQ196" s="54"/>
      <c r="DR196" s="54"/>
      <c r="DS196" s="54"/>
      <c r="DT196" s="54"/>
      <c r="DU196" s="54"/>
      <c r="DV196" s="54"/>
      <c r="DW196" s="54"/>
      <c r="DX196" s="54"/>
      <c r="DY196" s="54"/>
      <c r="DZ196" s="54"/>
      <c r="EA196" s="54"/>
      <c r="EB196" s="54"/>
      <c r="EC196" s="54"/>
      <c r="ED196" s="54"/>
      <c r="EE196" s="54"/>
      <c r="EF196" s="54"/>
      <c r="EG196" s="54"/>
      <c r="EH196" s="54"/>
      <c r="EI196" s="54"/>
      <c r="EJ196" s="54"/>
      <c r="EK196" s="54"/>
      <c r="EL196" s="54"/>
      <c r="EM196" s="54"/>
      <c r="EN196" s="54"/>
      <c r="EO196" s="54"/>
      <c r="EP196" s="54"/>
      <c r="EQ196" s="54"/>
      <c r="ER196" s="54"/>
      <c r="ES196" s="54"/>
      <c r="ET196" s="54"/>
      <c r="EU196" s="54"/>
      <c r="EV196" s="54"/>
      <c r="EW196" s="54"/>
      <c r="EX196" s="54"/>
      <c r="EY196" s="54"/>
      <c r="EZ196" s="54"/>
      <c r="FA196" s="54"/>
      <c r="FB196" s="54"/>
      <c r="FC196" s="54"/>
      <c r="FD196" s="54"/>
      <c r="FE196" s="54"/>
      <c r="FF196" s="54"/>
      <c r="FG196" s="54"/>
      <c r="FH196" s="54"/>
      <c r="FI196" s="54"/>
      <c r="FJ196" s="54"/>
      <c r="FK196" s="54"/>
      <c r="FL196" s="54"/>
      <c r="FM196" s="54"/>
      <c r="FN196" s="54"/>
      <c r="FO196" s="54"/>
      <c r="FP196" s="54"/>
      <c r="FQ196" s="54"/>
      <c r="FR196" s="54"/>
      <c r="FS196" s="54"/>
      <c r="FT196" s="54"/>
      <c r="FU196" s="54"/>
      <c r="FV196" s="54"/>
      <c r="FW196" s="54"/>
      <c r="FX196" s="54"/>
      <c r="FY196" s="54"/>
      <c r="FZ196" s="54"/>
      <c r="GA196" s="54"/>
      <c r="GB196" s="54"/>
      <c r="GC196" s="54"/>
      <c r="GD196" s="54"/>
      <c r="GE196" s="54"/>
      <c r="GF196" s="54"/>
      <c r="GG196" s="54"/>
      <c r="GH196" s="54"/>
      <c r="GI196" s="54"/>
      <c r="GJ196" s="54"/>
      <c r="GK196" s="54"/>
      <c r="GL196" s="54"/>
      <c r="GM196" s="54"/>
      <c r="GN196" s="54"/>
      <c r="GO196" s="54"/>
      <c r="GP196" s="54"/>
      <c r="GQ196" s="54"/>
      <c r="GR196" s="54"/>
      <c r="GS196" s="54"/>
      <c r="GT196" s="54"/>
      <c r="GU196" s="54"/>
      <c r="GV196" s="54"/>
      <c r="GW196" s="54"/>
      <c r="GX196" s="54"/>
      <c r="GY196" s="54"/>
      <c r="GZ196" s="54"/>
      <c r="HA196" s="54"/>
      <c r="HB196" s="54"/>
      <c r="HC196" s="54"/>
      <c r="HD196" s="54"/>
      <c r="HE196" s="54"/>
      <c r="HF196" s="54"/>
      <c r="HG196" s="54"/>
      <c r="HH196" s="54"/>
      <c r="HI196" s="54"/>
      <c r="HJ196" s="54"/>
      <c r="HK196" s="54"/>
      <c r="HL196" s="54"/>
      <c r="HM196" s="54"/>
      <c r="HN196" s="54"/>
      <c r="HO196" s="54"/>
    </row>
    <row r="197" spans="1:223" x14ac:dyDescent="0.3">
      <c r="A197" s="87"/>
      <c r="B197" s="87"/>
      <c r="C197" s="87"/>
      <c r="D197" s="87"/>
      <c r="E197" s="87"/>
      <c r="F197" s="87"/>
      <c r="G197" s="87"/>
      <c r="N197" s="54" t="s">
        <v>597</v>
      </c>
      <c r="O197" s="54" t="s">
        <v>597</v>
      </c>
      <c r="P197" s="54" t="s">
        <v>597</v>
      </c>
      <c r="Q197" s="54" t="s">
        <v>597</v>
      </c>
      <c r="R197" s="54" t="s">
        <v>597</v>
      </c>
      <c r="S197" s="54" t="s">
        <v>597</v>
      </c>
      <c r="T197" s="54" t="s">
        <v>597</v>
      </c>
      <c r="U197" s="54" t="s">
        <v>597</v>
      </c>
      <c r="V197" s="54" t="s">
        <v>597</v>
      </c>
      <c r="W197" s="54" t="s">
        <v>597</v>
      </c>
      <c r="X197" s="54" t="s">
        <v>597</v>
      </c>
      <c r="Y197" s="54" t="s">
        <v>597</v>
      </c>
      <c r="Z197" s="54" t="s">
        <v>597</v>
      </c>
      <c r="AA197" s="54" t="s">
        <v>597</v>
      </c>
      <c r="AB197" s="54" t="s">
        <v>597</v>
      </c>
      <c r="AC197" s="54" t="s">
        <v>597</v>
      </c>
      <c r="AD197" s="54" t="s">
        <v>597</v>
      </c>
      <c r="AE197" s="54" t="s">
        <v>597</v>
      </c>
      <c r="AF197" s="54" t="s">
        <v>597</v>
      </c>
      <c r="AG197" s="54" t="s">
        <v>597</v>
      </c>
      <c r="AH197" s="54" t="s">
        <v>597</v>
      </c>
      <c r="AI197" s="54" t="s">
        <v>597</v>
      </c>
      <c r="AJ197" s="54" t="s">
        <v>597</v>
      </c>
      <c r="AK197" s="54" t="s">
        <v>597</v>
      </c>
      <c r="AL197" s="54" t="s">
        <v>597</v>
      </c>
      <c r="AM197" s="54" t="s">
        <v>597</v>
      </c>
      <c r="AN197" s="54" t="s">
        <v>597</v>
      </c>
      <c r="AO197" s="54" t="s">
        <v>597</v>
      </c>
      <c r="AP197" s="54" t="s">
        <v>597</v>
      </c>
      <c r="AQ197" s="54" t="s">
        <v>597</v>
      </c>
      <c r="AR197" s="54" t="s">
        <v>597</v>
      </c>
      <c r="AS197" s="54" t="s">
        <v>597</v>
      </c>
      <c r="AT197" s="54" t="s">
        <v>597</v>
      </c>
      <c r="AU197" s="54" t="s">
        <v>597</v>
      </c>
      <c r="AV197" s="54" t="s">
        <v>597</v>
      </c>
      <c r="AW197" s="54" t="s">
        <v>597</v>
      </c>
      <c r="AX197" s="54" t="s">
        <v>597</v>
      </c>
      <c r="AY197" s="54" t="s">
        <v>597</v>
      </c>
      <c r="AZ197" s="54" t="s">
        <v>597</v>
      </c>
      <c r="BA197" s="54" t="s">
        <v>597</v>
      </c>
      <c r="BB197" s="54" t="s">
        <v>597</v>
      </c>
      <c r="BC197" s="54" t="s">
        <v>597</v>
      </c>
      <c r="BD197" s="54" t="s">
        <v>597</v>
      </c>
      <c r="BE197" s="54" t="s">
        <v>597</v>
      </c>
      <c r="BF197" s="54" t="s">
        <v>597</v>
      </c>
      <c r="BG197" s="54" t="s">
        <v>597</v>
      </c>
      <c r="BH197" s="54" t="s">
        <v>597</v>
      </c>
      <c r="BI197" s="54" t="s">
        <v>597</v>
      </c>
      <c r="BJ197" s="54" t="s">
        <v>597</v>
      </c>
      <c r="BK197" s="54" t="s">
        <v>597</v>
      </c>
      <c r="BL197" s="54" t="s">
        <v>597</v>
      </c>
      <c r="BM197" s="54" t="s">
        <v>597</v>
      </c>
      <c r="BN197" s="54" t="s">
        <v>597</v>
      </c>
      <c r="BO197" s="54" t="s">
        <v>597</v>
      </c>
      <c r="BP197" s="54" t="s">
        <v>597</v>
      </c>
      <c r="BQ197" s="54" t="s">
        <v>597</v>
      </c>
      <c r="BR197" s="54" t="s">
        <v>597</v>
      </c>
      <c r="BS197" s="54" t="s">
        <v>597</v>
      </c>
      <c r="BT197" s="54" t="s">
        <v>597</v>
      </c>
      <c r="BU197" s="54" t="s">
        <v>597</v>
      </c>
      <c r="BV197" s="54" t="s">
        <v>597</v>
      </c>
      <c r="BW197" s="54" t="s">
        <v>597</v>
      </c>
      <c r="BX197" s="54" t="s">
        <v>597</v>
      </c>
      <c r="BY197" s="54" t="s">
        <v>597</v>
      </c>
      <c r="BZ197" s="54" t="s">
        <v>597</v>
      </c>
      <c r="CA197" s="54" t="s">
        <v>597</v>
      </c>
      <c r="CB197" s="54" t="s">
        <v>597</v>
      </c>
      <c r="CC197" s="54" t="s">
        <v>597</v>
      </c>
      <c r="CD197" s="54" t="s">
        <v>597</v>
      </c>
      <c r="CE197" s="54" t="s">
        <v>597</v>
      </c>
      <c r="CF197" s="54" t="s">
        <v>597</v>
      </c>
      <c r="CG197" s="54" t="s">
        <v>597</v>
      </c>
      <c r="CH197" s="54" t="s">
        <v>597</v>
      </c>
      <c r="CI197" s="54" t="s">
        <v>597</v>
      </c>
      <c r="CJ197" s="54" t="s">
        <v>597</v>
      </c>
      <c r="CK197" s="54" t="s">
        <v>597</v>
      </c>
      <c r="CL197" s="54" t="s">
        <v>597</v>
      </c>
      <c r="CM197" s="54" t="s">
        <v>597</v>
      </c>
      <c r="CN197" s="54" t="s">
        <v>597</v>
      </c>
      <c r="CO197" s="54" t="s">
        <v>597</v>
      </c>
      <c r="CP197" s="54" t="s">
        <v>597</v>
      </c>
      <c r="CQ197" s="54" t="s">
        <v>597</v>
      </c>
      <c r="CR197" s="54" t="s">
        <v>597</v>
      </c>
      <c r="CS197" s="54" t="s">
        <v>597</v>
      </c>
      <c r="CT197" s="54" t="s">
        <v>597</v>
      </c>
      <c r="CU197" s="54" t="s">
        <v>597</v>
      </c>
      <c r="CV197" s="54" t="s">
        <v>597</v>
      </c>
      <c r="CW197" s="54" t="s">
        <v>597</v>
      </c>
      <c r="CX197" s="54" t="s">
        <v>597</v>
      </c>
      <c r="CY197" s="54" t="s">
        <v>597</v>
      </c>
      <c r="CZ197" s="54" t="s">
        <v>597</v>
      </c>
      <c r="DA197" s="54" t="s">
        <v>597</v>
      </c>
      <c r="DB197" s="54" t="s">
        <v>597</v>
      </c>
      <c r="DC197" s="54" t="s">
        <v>597</v>
      </c>
      <c r="DD197" s="54" t="s">
        <v>597</v>
      </c>
      <c r="DE197" s="54" t="s">
        <v>597</v>
      </c>
      <c r="DF197" s="54" t="s">
        <v>597</v>
      </c>
      <c r="DG197" s="54" t="s">
        <v>597</v>
      </c>
      <c r="DH197" s="54" t="s">
        <v>597</v>
      </c>
      <c r="DI197" s="54" t="s">
        <v>597</v>
      </c>
      <c r="DJ197" s="54" t="s">
        <v>597</v>
      </c>
      <c r="DK197" s="54" t="s">
        <v>597</v>
      </c>
      <c r="DL197" s="54" t="s">
        <v>597</v>
      </c>
      <c r="DM197" s="54" t="s">
        <v>597</v>
      </c>
      <c r="DN197" s="54" t="s">
        <v>597</v>
      </c>
      <c r="DO197" s="54" t="s">
        <v>597</v>
      </c>
      <c r="DP197" s="54" t="s">
        <v>597</v>
      </c>
      <c r="DQ197" s="54" t="s">
        <v>597</v>
      </c>
      <c r="DR197" s="54" t="s">
        <v>597</v>
      </c>
      <c r="DS197" s="54" t="s">
        <v>597</v>
      </c>
      <c r="DT197" s="54" t="s">
        <v>597</v>
      </c>
      <c r="DU197" s="54" t="s">
        <v>597</v>
      </c>
      <c r="DV197" s="54" t="s">
        <v>597</v>
      </c>
      <c r="DW197" s="54" t="s">
        <v>597</v>
      </c>
      <c r="DX197" s="54" t="s">
        <v>597</v>
      </c>
      <c r="DY197" s="54" t="s">
        <v>597</v>
      </c>
      <c r="DZ197" s="54" t="s">
        <v>597</v>
      </c>
      <c r="EA197" s="54" t="s">
        <v>597</v>
      </c>
      <c r="EB197" s="54" t="s">
        <v>597</v>
      </c>
      <c r="EC197" s="54" t="s">
        <v>597</v>
      </c>
      <c r="ED197" s="54" t="s">
        <v>597</v>
      </c>
      <c r="EE197" s="54" t="s">
        <v>597</v>
      </c>
      <c r="EF197" s="54" t="s">
        <v>597</v>
      </c>
      <c r="EG197" s="54" t="s">
        <v>597</v>
      </c>
      <c r="EH197" s="54" t="s">
        <v>597</v>
      </c>
      <c r="EI197" s="54" t="s">
        <v>597</v>
      </c>
      <c r="EJ197" s="54" t="s">
        <v>597</v>
      </c>
      <c r="EK197" s="54" t="s">
        <v>597</v>
      </c>
      <c r="EL197" s="54" t="s">
        <v>597</v>
      </c>
      <c r="EM197" s="54" t="s">
        <v>597</v>
      </c>
      <c r="EN197" s="54" t="s">
        <v>597</v>
      </c>
      <c r="EO197" s="54" t="s">
        <v>597</v>
      </c>
      <c r="EP197" s="54" t="s">
        <v>597</v>
      </c>
      <c r="EQ197" s="54" t="s">
        <v>597</v>
      </c>
      <c r="ER197" s="54" t="s">
        <v>597</v>
      </c>
      <c r="ES197" s="54" t="s">
        <v>597</v>
      </c>
      <c r="ET197" s="54" t="s">
        <v>597</v>
      </c>
      <c r="EU197" s="54" t="s">
        <v>597</v>
      </c>
      <c r="EV197" s="54" t="s">
        <v>597</v>
      </c>
      <c r="EW197" s="54" t="s">
        <v>597</v>
      </c>
      <c r="EX197" s="54" t="s">
        <v>597</v>
      </c>
      <c r="EY197" s="54" t="s">
        <v>597</v>
      </c>
      <c r="EZ197" s="54" t="s">
        <v>597</v>
      </c>
      <c r="FA197" s="54" t="s">
        <v>597</v>
      </c>
      <c r="FB197" s="54" t="s">
        <v>597</v>
      </c>
      <c r="FC197" s="54" t="s">
        <v>597</v>
      </c>
      <c r="FD197" s="54" t="s">
        <v>597</v>
      </c>
      <c r="FE197" s="54" t="s">
        <v>597</v>
      </c>
      <c r="FF197" s="54" t="s">
        <v>597</v>
      </c>
      <c r="FG197" s="54" t="s">
        <v>597</v>
      </c>
      <c r="FH197" s="54" t="s">
        <v>597</v>
      </c>
      <c r="FI197" s="54" t="s">
        <v>597</v>
      </c>
      <c r="FJ197" s="54" t="s">
        <v>597</v>
      </c>
      <c r="FK197" s="54" t="s">
        <v>597</v>
      </c>
      <c r="FL197" s="54" t="s">
        <v>597</v>
      </c>
      <c r="FM197" s="54" t="s">
        <v>597</v>
      </c>
      <c r="FN197" s="54" t="s">
        <v>597</v>
      </c>
      <c r="FO197" s="54" t="s">
        <v>597</v>
      </c>
      <c r="FP197" s="54" t="s">
        <v>597</v>
      </c>
      <c r="FQ197" s="54" t="s">
        <v>597</v>
      </c>
      <c r="FR197" s="54" t="s">
        <v>597</v>
      </c>
      <c r="FS197" s="54" t="s">
        <v>597</v>
      </c>
      <c r="FT197" s="54" t="s">
        <v>597</v>
      </c>
      <c r="FU197" s="54" t="s">
        <v>597</v>
      </c>
      <c r="FV197" s="54" t="s">
        <v>597</v>
      </c>
      <c r="FW197" s="54" t="s">
        <v>597</v>
      </c>
      <c r="FX197" s="54" t="s">
        <v>597</v>
      </c>
      <c r="FY197" s="54" t="s">
        <v>597</v>
      </c>
      <c r="FZ197" s="54" t="s">
        <v>597</v>
      </c>
      <c r="GA197" s="54" t="s">
        <v>597</v>
      </c>
      <c r="GB197" s="54" t="s">
        <v>597</v>
      </c>
      <c r="GC197" s="54" t="s">
        <v>597</v>
      </c>
      <c r="GD197" s="54" t="s">
        <v>597</v>
      </c>
      <c r="GE197" s="54" t="s">
        <v>597</v>
      </c>
      <c r="GF197" s="54" t="s">
        <v>597</v>
      </c>
      <c r="GG197" s="54" t="s">
        <v>597</v>
      </c>
      <c r="GH197" s="54" t="s">
        <v>597</v>
      </c>
      <c r="GI197" s="54" t="s">
        <v>597</v>
      </c>
      <c r="GJ197" s="54" t="s">
        <v>597</v>
      </c>
      <c r="GK197" s="54" t="s">
        <v>597</v>
      </c>
      <c r="GL197" s="54" t="s">
        <v>597</v>
      </c>
      <c r="GM197" s="54" t="s">
        <v>597</v>
      </c>
      <c r="GN197" s="54" t="s">
        <v>597</v>
      </c>
      <c r="GO197" s="54" t="s">
        <v>597</v>
      </c>
      <c r="GP197" s="54" t="s">
        <v>597</v>
      </c>
      <c r="GQ197" s="54" t="s">
        <v>597</v>
      </c>
      <c r="GR197" s="54" t="s">
        <v>597</v>
      </c>
      <c r="GS197" s="54" t="s">
        <v>597</v>
      </c>
      <c r="GT197" s="54" t="s">
        <v>597</v>
      </c>
      <c r="GU197" s="54" t="s">
        <v>597</v>
      </c>
      <c r="GV197" s="54" t="s">
        <v>597</v>
      </c>
      <c r="GW197" s="54" t="s">
        <v>597</v>
      </c>
      <c r="GX197" s="54" t="s">
        <v>597</v>
      </c>
      <c r="GY197" s="54" t="s">
        <v>597</v>
      </c>
      <c r="GZ197" s="54" t="s">
        <v>597</v>
      </c>
      <c r="HA197" s="54" t="s">
        <v>597</v>
      </c>
      <c r="HB197" s="54" t="s">
        <v>597</v>
      </c>
      <c r="HC197" s="54" t="s">
        <v>597</v>
      </c>
      <c r="HD197" s="54" t="s">
        <v>597</v>
      </c>
      <c r="HE197" s="54" t="s">
        <v>597</v>
      </c>
      <c r="HF197" s="54" t="s">
        <v>597</v>
      </c>
      <c r="HG197" s="54" t="s">
        <v>597</v>
      </c>
      <c r="HH197" s="54" t="s">
        <v>597</v>
      </c>
      <c r="HI197" s="54" t="s">
        <v>597</v>
      </c>
      <c r="HJ197" s="54" t="s">
        <v>597</v>
      </c>
      <c r="HK197" s="54" t="s">
        <v>597</v>
      </c>
      <c r="HL197" s="54" t="s">
        <v>597</v>
      </c>
      <c r="HM197" s="54" t="s">
        <v>597</v>
      </c>
      <c r="HN197" s="54" t="s">
        <v>597</v>
      </c>
      <c r="HO197" s="54" t="s">
        <v>597</v>
      </c>
    </row>
    <row r="198" spans="1:223" x14ac:dyDescent="0.3">
      <c r="A198" s="87"/>
      <c r="B198" s="87"/>
      <c r="C198" s="87"/>
      <c r="D198" s="87"/>
      <c r="E198" s="87"/>
      <c r="F198" s="87"/>
      <c r="G198" s="87"/>
      <c r="N198" s="54"/>
      <c r="O198" s="54"/>
      <c r="P198" s="54"/>
      <c r="Q198" s="54"/>
      <c r="R198" s="54"/>
      <c r="S198" s="54"/>
      <c r="T198" s="54"/>
      <c r="U198" s="54"/>
      <c r="V198" s="54"/>
      <c r="W198" s="54"/>
      <c r="X198" s="54"/>
      <c r="Y198" s="54"/>
      <c r="Z198" s="54"/>
      <c r="AA198" s="54"/>
      <c r="AB198" s="54"/>
      <c r="AC198" s="54"/>
      <c r="AD198" s="54"/>
      <c r="AE198" s="54"/>
      <c r="AF198" s="54"/>
      <c r="AG198" s="54"/>
      <c r="AH198" s="54"/>
      <c r="AI198" s="54"/>
      <c r="AJ198" s="54"/>
      <c r="AK198" s="54"/>
      <c r="AL198" s="54"/>
      <c r="AM198" s="54"/>
      <c r="AN198" s="54"/>
      <c r="AO198" s="54"/>
      <c r="AP198" s="54"/>
      <c r="AQ198" s="54"/>
      <c r="AR198" s="54"/>
      <c r="AS198" s="54"/>
      <c r="AT198" s="54"/>
      <c r="AU198" s="54"/>
      <c r="AV198" s="54"/>
      <c r="AW198" s="54"/>
      <c r="AX198" s="54"/>
      <c r="AY198" s="54"/>
      <c r="AZ198" s="54"/>
      <c r="BA198" s="54"/>
      <c r="BB198" s="54"/>
      <c r="BC198" s="54"/>
      <c r="BD198" s="54"/>
      <c r="BE198" s="54"/>
      <c r="BF198" s="54"/>
      <c r="BG198" s="54"/>
      <c r="BH198" s="54"/>
      <c r="BI198" s="54"/>
      <c r="BJ198" s="54"/>
      <c r="BK198" s="54"/>
      <c r="BL198" s="54"/>
      <c r="BM198" s="54"/>
      <c r="BN198" s="54"/>
      <c r="BO198" s="54"/>
      <c r="BP198" s="54"/>
      <c r="BQ198" s="54"/>
      <c r="BR198" s="54"/>
      <c r="BS198" s="54"/>
      <c r="BT198" s="54"/>
      <c r="BU198" s="54"/>
      <c r="BV198" s="54"/>
      <c r="BW198" s="54"/>
      <c r="BX198" s="54"/>
      <c r="BY198" s="54"/>
      <c r="BZ198" s="54"/>
      <c r="CA198" s="54"/>
      <c r="CB198" s="54"/>
      <c r="CC198" s="54"/>
      <c r="CD198" s="54"/>
      <c r="CE198" s="54"/>
      <c r="CF198" s="54"/>
      <c r="CG198" s="54"/>
      <c r="CH198" s="54"/>
      <c r="CI198" s="54"/>
      <c r="CJ198" s="54"/>
      <c r="CK198" s="54"/>
      <c r="CL198" s="54"/>
      <c r="CM198" s="54"/>
      <c r="CN198" s="54"/>
      <c r="CO198" s="54"/>
      <c r="CP198" s="54"/>
      <c r="CQ198" s="54"/>
      <c r="CR198" s="54"/>
      <c r="CS198" s="54"/>
      <c r="CT198" s="54"/>
      <c r="CU198" s="54"/>
      <c r="CV198" s="54"/>
      <c r="CW198" s="54"/>
      <c r="CX198" s="54"/>
      <c r="CY198" s="54"/>
      <c r="CZ198" s="54"/>
      <c r="DA198" s="54"/>
      <c r="DB198" s="54"/>
      <c r="DC198" s="54"/>
      <c r="DD198" s="54"/>
      <c r="DE198" s="54"/>
      <c r="DF198" s="54"/>
      <c r="DG198" s="54"/>
      <c r="DH198" s="54"/>
      <c r="DI198" s="54"/>
      <c r="DJ198" s="54"/>
      <c r="DK198" s="54"/>
      <c r="DL198" s="54"/>
      <c r="DM198" s="54"/>
      <c r="DN198" s="54"/>
      <c r="DO198" s="54"/>
      <c r="DP198" s="54"/>
      <c r="DQ198" s="54"/>
      <c r="DR198" s="54"/>
      <c r="DS198" s="54"/>
      <c r="DT198" s="54"/>
      <c r="DU198" s="54"/>
      <c r="DV198" s="54"/>
      <c r="DW198" s="54"/>
      <c r="DX198" s="54"/>
      <c r="DY198" s="54"/>
      <c r="DZ198" s="54"/>
      <c r="EA198" s="54"/>
      <c r="EB198" s="54"/>
      <c r="EC198" s="54"/>
      <c r="ED198" s="54"/>
      <c r="EE198" s="54"/>
      <c r="EF198" s="54"/>
      <c r="EG198" s="54"/>
      <c r="EH198" s="54"/>
      <c r="EI198" s="54"/>
      <c r="EJ198" s="54"/>
      <c r="EK198" s="54"/>
      <c r="EL198" s="54"/>
      <c r="EM198" s="54"/>
      <c r="EN198" s="54"/>
      <c r="EO198" s="54"/>
      <c r="EP198" s="54"/>
      <c r="EQ198" s="54"/>
      <c r="ER198" s="54"/>
      <c r="ES198" s="54"/>
      <c r="ET198" s="54"/>
      <c r="EU198" s="54"/>
      <c r="EV198" s="54"/>
      <c r="EW198" s="54"/>
      <c r="EX198" s="54"/>
      <c r="EY198" s="54"/>
      <c r="EZ198" s="54"/>
      <c r="FA198" s="54"/>
      <c r="FB198" s="54"/>
      <c r="FC198" s="54"/>
      <c r="FD198" s="54"/>
      <c r="FE198" s="54"/>
      <c r="FF198" s="54"/>
      <c r="FG198" s="54"/>
      <c r="FH198" s="54"/>
      <c r="FI198" s="54"/>
      <c r="FJ198" s="54"/>
      <c r="FK198" s="54"/>
      <c r="FL198" s="54"/>
      <c r="FM198" s="54"/>
      <c r="FN198" s="54"/>
      <c r="FO198" s="54"/>
      <c r="FP198" s="54"/>
      <c r="FQ198" s="54"/>
      <c r="FR198" s="54"/>
      <c r="FS198" s="54"/>
      <c r="FT198" s="54"/>
      <c r="FU198" s="54"/>
      <c r="FV198" s="54"/>
      <c r="FW198" s="54"/>
      <c r="FX198" s="54"/>
      <c r="FY198" s="54"/>
      <c r="FZ198" s="54"/>
      <c r="GA198" s="54"/>
      <c r="GB198" s="54"/>
      <c r="GC198" s="54"/>
      <c r="GD198" s="54"/>
      <c r="GE198" s="54"/>
      <c r="GF198" s="54"/>
      <c r="GG198" s="54"/>
      <c r="GH198" s="54"/>
      <c r="GI198" s="54"/>
      <c r="GJ198" s="54"/>
      <c r="GK198" s="54"/>
      <c r="GL198" s="54"/>
      <c r="GM198" s="54"/>
      <c r="GN198" s="54"/>
      <c r="GO198" s="54"/>
      <c r="GP198" s="54"/>
      <c r="GQ198" s="54"/>
      <c r="GR198" s="54"/>
      <c r="GS198" s="54"/>
      <c r="GT198" s="54"/>
      <c r="GU198" s="54"/>
      <c r="GV198" s="54"/>
      <c r="GW198" s="54"/>
      <c r="GX198" s="54"/>
      <c r="GY198" s="54"/>
      <c r="GZ198" s="54"/>
      <c r="HA198" s="54"/>
      <c r="HB198" s="54"/>
      <c r="HC198" s="54"/>
      <c r="HD198" s="54"/>
      <c r="HE198" s="54"/>
      <c r="HF198" s="54"/>
      <c r="HG198" s="54"/>
      <c r="HH198" s="54"/>
      <c r="HI198" s="54"/>
      <c r="HJ198" s="54"/>
      <c r="HK198" s="54"/>
      <c r="HL198" s="54"/>
      <c r="HM198" s="54"/>
      <c r="HN198" s="54"/>
      <c r="HO198" s="54"/>
    </row>
    <row r="199" spans="1:223" x14ac:dyDescent="0.3">
      <c r="A199" s="87"/>
      <c r="B199" s="87"/>
      <c r="C199" s="87"/>
      <c r="D199" s="87"/>
      <c r="E199" s="87"/>
      <c r="F199" s="87"/>
      <c r="G199" s="87"/>
      <c r="N199" s="54"/>
      <c r="O199" s="54"/>
      <c r="P199" s="54"/>
      <c r="Q199" s="54"/>
      <c r="R199" s="54"/>
      <c r="S199" s="54"/>
      <c r="T199" s="54"/>
      <c r="U199" s="54"/>
      <c r="V199" s="54"/>
      <c r="W199" s="54"/>
      <c r="X199" s="54"/>
      <c r="Y199" s="54"/>
      <c r="Z199" s="54"/>
      <c r="AA199" s="54"/>
      <c r="AB199" s="54"/>
      <c r="AC199" s="54"/>
      <c r="AD199" s="54"/>
      <c r="AE199" s="54"/>
      <c r="AF199" s="54"/>
      <c r="AG199" s="54"/>
      <c r="AH199" s="54"/>
      <c r="AI199" s="54"/>
      <c r="AJ199" s="54"/>
      <c r="AK199" s="54"/>
      <c r="AL199" s="54"/>
      <c r="AM199" s="54"/>
      <c r="AN199" s="54"/>
      <c r="AO199" s="54"/>
      <c r="AP199" s="54"/>
      <c r="AQ199" s="54"/>
      <c r="AR199" s="54"/>
      <c r="AS199" s="54"/>
      <c r="AT199" s="54"/>
      <c r="AU199" s="54"/>
      <c r="AV199" s="54"/>
      <c r="AW199" s="54"/>
      <c r="AX199" s="54"/>
      <c r="AY199" s="54"/>
      <c r="AZ199" s="54"/>
      <c r="BA199" s="54"/>
      <c r="BB199" s="54"/>
      <c r="BC199" s="54"/>
      <c r="BD199" s="54"/>
      <c r="BE199" s="54"/>
      <c r="BF199" s="54"/>
      <c r="BG199" s="54"/>
      <c r="BH199" s="54"/>
      <c r="BI199" s="54"/>
      <c r="BJ199" s="54"/>
      <c r="BK199" s="54"/>
      <c r="BL199" s="54"/>
      <c r="BM199" s="54"/>
      <c r="BN199" s="54"/>
      <c r="BO199" s="54"/>
      <c r="BP199" s="54"/>
      <c r="BQ199" s="54"/>
      <c r="BR199" s="54"/>
      <c r="BS199" s="54"/>
      <c r="BT199" s="54"/>
      <c r="BU199" s="54"/>
      <c r="BV199" s="54"/>
      <c r="BW199" s="54"/>
      <c r="BX199" s="54"/>
      <c r="BY199" s="54"/>
      <c r="BZ199" s="54"/>
      <c r="CA199" s="54"/>
      <c r="CB199" s="54"/>
      <c r="CC199" s="54"/>
      <c r="CD199" s="54"/>
      <c r="CE199" s="54"/>
      <c r="CF199" s="54"/>
      <c r="CG199" s="54"/>
      <c r="CH199" s="54"/>
      <c r="CI199" s="54"/>
      <c r="CJ199" s="54"/>
      <c r="CK199" s="54"/>
      <c r="CL199" s="54"/>
      <c r="CM199" s="54"/>
      <c r="CN199" s="54"/>
      <c r="CO199" s="54"/>
      <c r="CP199" s="54"/>
      <c r="CQ199" s="54"/>
      <c r="CR199" s="54"/>
      <c r="CS199" s="54"/>
      <c r="CT199" s="54"/>
      <c r="CU199" s="54"/>
      <c r="CV199" s="54"/>
      <c r="CW199" s="54"/>
      <c r="CX199" s="54"/>
      <c r="CY199" s="54"/>
      <c r="CZ199" s="54"/>
      <c r="DA199" s="54"/>
      <c r="DB199" s="54"/>
      <c r="DC199" s="54"/>
      <c r="DD199" s="54"/>
      <c r="DE199" s="54"/>
      <c r="DF199" s="54"/>
      <c r="DG199" s="54"/>
      <c r="DH199" s="54"/>
      <c r="DI199" s="54"/>
      <c r="DJ199" s="54"/>
      <c r="DK199" s="54"/>
      <c r="DL199" s="54"/>
      <c r="DM199" s="54"/>
      <c r="DN199" s="54"/>
      <c r="DO199" s="54"/>
      <c r="DP199" s="54"/>
      <c r="DQ199" s="54"/>
      <c r="DR199" s="54"/>
      <c r="DS199" s="54"/>
      <c r="DT199" s="54"/>
      <c r="DU199" s="54"/>
      <c r="DV199" s="54"/>
      <c r="DW199" s="54"/>
      <c r="DX199" s="54"/>
      <c r="DY199" s="54"/>
      <c r="DZ199" s="54"/>
      <c r="EA199" s="54"/>
      <c r="EB199" s="54"/>
      <c r="EC199" s="54"/>
      <c r="ED199" s="54"/>
      <c r="EE199" s="54"/>
      <c r="EF199" s="54"/>
      <c r="EG199" s="54"/>
      <c r="EH199" s="54"/>
      <c r="EI199" s="54"/>
      <c r="EJ199" s="54"/>
      <c r="EK199" s="54"/>
      <c r="EL199" s="54"/>
      <c r="EM199" s="54"/>
      <c r="EN199" s="54"/>
      <c r="EO199" s="54"/>
      <c r="EP199" s="54"/>
      <c r="EQ199" s="54"/>
      <c r="ER199" s="54"/>
      <c r="ES199" s="54"/>
      <c r="ET199" s="54"/>
      <c r="EU199" s="54"/>
      <c r="EV199" s="54"/>
      <c r="EW199" s="54"/>
      <c r="EX199" s="54"/>
      <c r="EY199" s="54"/>
      <c r="EZ199" s="54"/>
      <c r="FA199" s="54"/>
      <c r="FB199" s="54"/>
      <c r="FC199" s="54"/>
      <c r="FD199" s="54"/>
      <c r="FE199" s="54"/>
      <c r="FF199" s="54"/>
      <c r="FG199" s="54"/>
      <c r="FH199" s="54"/>
      <c r="FI199" s="54"/>
      <c r="FJ199" s="54"/>
      <c r="FK199" s="54"/>
      <c r="FL199" s="54"/>
      <c r="FM199" s="54"/>
      <c r="FN199" s="54"/>
      <c r="FO199" s="54"/>
      <c r="FP199" s="54"/>
      <c r="FQ199" s="54"/>
      <c r="FR199" s="54"/>
      <c r="FS199" s="54"/>
      <c r="FT199" s="54"/>
      <c r="FU199" s="54"/>
      <c r="FV199" s="54"/>
      <c r="FW199" s="54"/>
      <c r="FX199" s="54"/>
      <c r="FY199" s="54"/>
      <c r="FZ199" s="54"/>
      <c r="GA199" s="54"/>
      <c r="GB199" s="54"/>
      <c r="GC199" s="54"/>
      <c r="GD199" s="54"/>
      <c r="GE199" s="54"/>
      <c r="GF199" s="54"/>
      <c r="GG199" s="54"/>
      <c r="GH199" s="54"/>
      <c r="GI199" s="54"/>
      <c r="GJ199" s="54"/>
      <c r="GK199" s="54"/>
      <c r="GL199" s="54"/>
      <c r="GM199" s="54"/>
      <c r="GN199" s="54"/>
      <c r="GO199" s="54"/>
      <c r="GP199" s="54"/>
      <c r="GQ199" s="54"/>
      <c r="GR199" s="54"/>
      <c r="GS199" s="54"/>
      <c r="GT199" s="54"/>
      <c r="GU199" s="54"/>
      <c r="GV199" s="54"/>
      <c r="GW199" s="54"/>
      <c r="GX199" s="54"/>
      <c r="GY199" s="54"/>
      <c r="GZ199" s="54"/>
      <c r="HA199" s="54"/>
      <c r="HB199" s="54"/>
      <c r="HC199" s="54"/>
      <c r="HD199" s="54"/>
      <c r="HE199" s="54"/>
      <c r="HF199" s="54"/>
      <c r="HG199" s="54"/>
      <c r="HH199" s="54"/>
      <c r="HI199" s="54"/>
      <c r="HJ199" s="54"/>
      <c r="HK199" s="54"/>
      <c r="HL199" s="54"/>
      <c r="HM199" s="54"/>
      <c r="HN199" s="54"/>
      <c r="HO199" s="54"/>
    </row>
    <row r="200" spans="1:223" x14ac:dyDescent="0.3">
      <c r="A200" s="87"/>
      <c r="B200" s="87"/>
      <c r="C200" s="87"/>
      <c r="D200" s="87"/>
      <c r="E200" s="87"/>
      <c r="F200" s="87"/>
      <c r="G200" s="87"/>
      <c r="N200" s="54"/>
      <c r="O200" s="54"/>
      <c r="P200" s="54"/>
      <c r="Q200" s="54"/>
      <c r="R200" s="54"/>
      <c r="S200" s="54"/>
      <c r="T200" s="54"/>
      <c r="U200" s="54"/>
      <c r="V200" s="54"/>
      <c r="W200" s="54"/>
      <c r="X200" s="54"/>
      <c r="Y200" s="54"/>
      <c r="Z200" s="54"/>
      <c r="AA200" s="54"/>
      <c r="AB200" s="54"/>
      <c r="AC200" s="54"/>
      <c r="AD200" s="54"/>
      <c r="AE200" s="54"/>
      <c r="AF200" s="54"/>
      <c r="AG200" s="54"/>
      <c r="AH200" s="54"/>
      <c r="AI200" s="54"/>
      <c r="AJ200" s="54"/>
      <c r="AK200" s="54"/>
      <c r="AL200" s="54"/>
      <c r="AM200" s="54"/>
      <c r="AN200" s="54"/>
      <c r="AO200" s="54"/>
      <c r="AP200" s="54"/>
      <c r="AQ200" s="54"/>
      <c r="AR200" s="54"/>
      <c r="AS200" s="54"/>
      <c r="AT200" s="54"/>
      <c r="AU200" s="54"/>
      <c r="AV200" s="54"/>
      <c r="AW200" s="54"/>
      <c r="AX200" s="54"/>
      <c r="AY200" s="54"/>
      <c r="AZ200" s="54"/>
      <c r="BA200" s="54"/>
      <c r="BB200" s="54"/>
      <c r="BC200" s="54"/>
      <c r="BD200" s="54"/>
      <c r="BE200" s="54"/>
      <c r="BF200" s="54"/>
      <c r="BG200" s="54"/>
      <c r="BH200" s="54"/>
      <c r="BI200" s="54"/>
      <c r="BJ200" s="54"/>
      <c r="BK200" s="54"/>
      <c r="BL200" s="54"/>
      <c r="BM200" s="54"/>
      <c r="BN200" s="54"/>
      <c r="BO200" s="54"/>
      <c r="BP200" s="54"/>
      <c r="BQ200" s="54"/>
      <c r="BR200" s="54"/>
      <c r="BS200" s="54"/>
      <c r="BT200" s="54"/>
      <c r="BU200" s="54"/>
      <c r="BV200" s="54"/>
      <c r="BW200" s="54"/>
      <c r="BX200" s="54"/>
      <c r="BY200" s="54"/>
      <c r="BZ200" s="54"/>
      <c r="CA200" s="54"/>
      <c r="CB200" s="54"/>
      <c r="CC200" s="54"/>
      <c r="CD200" s="54"/>
      <c r="CE200" s="54"/>
      <c r="CF200" s="54"/>
      <c r="CG200" s="54"/>
      <c r="CH200" s="54"/>
      <c r="CI200" s="54"/>
      <c r="CJ200" s="54"/>
      <c r="CK200" s="54"/>
      <c r="CL200" s="54"/>
      <c r="CM200" s="54"/>
      <c r="CN200" s="54"/>
      <c r="CO200" s="54"/>
      <c r="CP200" s="54"/>
      <c r="CQ200" s="54"/>
      <c r="CR200" s="54"/>
      <c r="CS200" s="54"/>
      <c r="CT200" s="54"/>
      <c r="CU200" s="54"/>
      <c r="CV200" s="54"/>
      <c r="CW200" s="54"/>
      <c r="CX200" s="54"/>
      <c r="CY200" s="54"/>
      <c r="CZ200" s="54"/>
      <c r="DA200" s="54"/>
      <c r="DB200" s="54"/>
      <c r="DC200" s="54"/>
      <c r="DD200" s="54"/>
      <c r="DE200" s="54"/>
      <c r="DF200" s="54"/>
      <c r="DG200" s="54"/>
      <c r="DH200" s="54"/>
      <c r="DI200" s="54"/>
      <c r="DJ200" s="54"/>
      <c r="DK200" s="54"/>
      <c r="DL200" s="54"/>
      <c r="DM200" s="54"/>
      <c r="DN200" s="54"/>
      <c r="DO200" s="54"/>
      <c r="DP200" s="54"/>
      <c r="DQ200" s="54"/>
      <c r="DR200" s="54"/>
      <c r="DS200" s="54"/>
      <c r="DT200" s="54"/>
      <c r="DU200" s="54"/>
      <c r="DV200" s="54"/>
      <c r="DW200" s="54"/>
      <c r="DX200" s="54"/>
      <c r="DY200" s="54"/>
      <c r="DZ200" s="54"/>
      <c r="EA200" s="54"/>
      <c r="EB200" s="54"/>
      <c r="EC200" s="54"/>
      <c r="ED200" s="54"/>
      <c r="EE200" s="54"/>
      <c r="EF200" s="54"/>
      <c r="EG200" s="54"/>
      <c r="EH200" s="54"/>
      <c r="EI200" s="54"/>
      <c r="EJ200" s="54"/>
      <c r="EK200" s="54"/>
      <c r="EL200" s="54"/>
      <c r="EM200" s="54"/>
      <c r="EN200" s="54"/>
      <c r="EO200" s="54"/>
      <c r="EP200" s="54"/>
      <c r="EQ200" s="54"/>
      <c r="ER200" s="54"/>
      <c r="ES200" s="54"/>
      <c r="ET200" s="54"/>
      <c r="EU200" s="54"/>
      <c r="EV200" s="54"/>
      <c r="EW200" s="54"/>
      <c r="EX200" s="54"/>
      <c r="EY200" s="54"/>
      <c r="EZ200" s="54"/>
      <c r="FA200" s="54"/>
      <c r="FB200" s="54"/>
      <c r="FC200" s="54"/>
      <c r="FD200" s="54"/>
      <c r="FE200" s="54"/>
      <c r="FF200" s="54"/>
      <c r="FG200" s="54"/>
      <c r="FH200" s="54"/>
      <c r="FI200" s="54"/>
      <c r="FJ200" s="54"/>
      <c r="FK200" s="54"/>
      <c r="FL200" s="54"/>
      <c r="FM200" s="54"/>
      <c r="FN200" s="54"/>
      <c r="FO200" s="54"/>
      <c r="FP200" s="54"/>
      <c r="FQ200" s="54"/>
      <c r="FR200" s="54"/>
      <c r="FS200" s="54"/>
      <c r="FT200" s="54"/>
      <c r="FU200" s="54"/>
      <c r="FV200" s="54"/>
      <c r="FW200" s="54"/>
      <c r="FX200" s="54"/>
      <c r="FY200" s="54"/>
      <c r="FZ200" s="54"/>
      <c r="GA200" s="54"/>
      <c r="GB200" s="54"/>
      <c r="GC200" s="54"/>
      <c r="GD200" s="54"/>
      <c r="GE200" s="54"/>
      <c r="GF200" s="54"/>
      <c r="GG200" s="54"/>
      <c r="GH200" s="54"/>
      <c r="GI200" s="54"/>
      <c r="GJ200" s="54"/>
      <c r="GK200" s="54"/>
      <c r="GL200" s="54"/>
      <c r="GM200" s="54"/>
      <c r="GN200" s="54"/>
      <c r="GO200" s="54"/>
      <c r="GP200" s="54"/>
      <c r="GQ200" s="54"/>
      <c r="GR200" s="54"/>
      <c r="GS200" s="54"/>
      <c r="GT200" s="54"/>
      <c r="GU200" s="54"/>
      <c r="GV200" s="54"/>
      <c r="GW200" s="54"/>
      <c r="GX200" s="54"/>
      <c r="GY200" s="54"/>
      <c r="GZ200" s="54"/>
      <c r="HA200" s="54"/>
      <c r="HB200" s="54"/>
      <c r="HC200" s="54"/>
      <c r="HD200" s="54"/>
      <c r="HE200" s="54"/>
      <c r="HF200" s="54"/>
      <c r="HG200" s="54"/>
      <c r="HH200" s="54"/>
      <c r="HI200" s="54"/>
      <c r="HJ200" s="54"/>
      <c r="HK200" s="54"/>
      <c r="HL200" s="54"/>
      <c r="HM200" s="54"/>
      <c r="HN200" s="54"/>
      <c r="HO200" s="54"/>
    </row>
    <row r="201" spans="1:223" x14ac:dyDescent="0.3">
      <c r="A201" s="87"/>
      <c r="B201" s="87"/>
      <c r="C201" s="87"/>
      <c r="D201" s="87"/>
      <c r="E201" s="87"/>
      <c r="F201" s="87"/>
      <c r="G201" s="87"/>
      <c r="N201" s="54"/>
      <c r="O201" s="54"/>
      <c r="P201" s="54"/>
      <c r="Q201" s="54"/>
      <c r="R201" s="54"/>
      <c r="S201" s="54"/>
      <c r="T201" s="54"/>
      <c r="U201" s="54"/>
      <c r="V201" s="54"/>
      <c r="W201" s="54"/>
      <c r="X201" s="54"/>
      <c r="Y201" s="54"/>
      <c r="Z201" s="54"/>
      <c r="AA201" s="54"/>
      <c r="AB201" s="54"/>
      <c r="AC201" s="54"/>
      <c r="AD201" s="54"/>
      <c r="AE201" s="54"/>
      <c r="AF201" s="54"/>
      <c r="AG201" s="54"/>
      <c r="AH201" s="54"/>
      <c r="AI201" s="54"/>
      <c r="AJ201" s="54"/>
      <c r="AK201" s="54"/>
      <c r="AL201" s="54"/>
      <c r="AM201" s="54"/>
      <c r="AN201" s="54"/>
      <c r="AO201" s="54"/>
      <c r="AP201" s="54"/>
      <c r="AQ201" s="54"/>
      <c r="AR201" s="54"/>
      <c r="AS201" s="54"/>
      <c r="AT201" s="54"/>
      <c r="AU201" s="54"/>
      <c r="AV201" s="54"/>
      <c r="AW201" s="54"/>
      <c r="AX201" s="54"/>
      <c r="AY201" s="54"/>
      <c r="AZ201" s="54"/>
      <c r="BA201" s="54"/>
      <c r="BB201" s="54"/>
      <c r="BC201" s="54"/>
      <c r="BD201" s="54"/>
      <c r="BE201" s="54"/>
      <c r="BF201" s="54"/>
      <c r="BG201" s="54"/>
      <c r="BH201" s="54"/>
      <c r="BI201" s="54"/>
      <c r="BJ201" s="54"/>
      <c r="BK201" s="54"/>
      <c r="BL201" s="54"/>
      <c r="BM201" s="54"/>
      <c r="BN201" s="54"/>
      <c r="BO201" s="54"/>
      <c r="BP201" s="54"/>
      <c r="BQ201" s="54"/>
      <c r="BR201" s="54"/>
      <c r="BS201" s="54"/>
      <c r="BT201" s="54"/>
      <c r="BU201" s="54"/>
      <c r="BV201" s="54"/>
      <c r="BW201" s="54"/>
      <c r="BX201" s="54"/>
      <c r="BY201" s="54"/>
      <c r="BZ201" s="54"/>
      <c r="CA201" s="54"/>
      <c r="CB201" s="54"/>
      <c r="CC201" s="54"/>
      <c r="CD201" s="54"/>
      <c r="CE201" s="54"/>
      <c r="CF201" s="54"/>
      <c r="CG201" s="54"/>
      <c r="CH201" s="54"/>
      <c r="CI201" s="54"/>
      <c r="CJ201" s="54"/>
      <c r="CK201" s="54"/>
      <c r="CL201" s="54"/>
      <c r="CM201" s="54"/>
      <c r="CN201" s="54"/>
      <c r="CO201" s="54"/>
      <c r="CP201" s="54"/>
      <c r="CQ201" s="54"/>
      <c r="CR201" s="54"/>
      <c r="CS201" s="54"/>
      <c r="CT201" s="54"/>
      <c r="CU201" s="54"/>
      <c r="CV201" s="54"/>
      <c r="CW201" s="54"/>
      <c r="CX201" s="54"/>
      <c r="CY201" s="54"/>
      <c r="CZ201" s="54"/>
      <c r="DA201" s="54"/>
      <c r="DB201" s="54"/>
      <c r="DC201" s="54"/>
      <c r="DD201" s="54"/>
      <c r="DE201" s="54"/>
      <c r="DF201" s="54"/>
      <c r="DG201" s="54"/>
      <c r="DH201" s="54"/>
      <c r="DI201" s="54"/>
      <c r="DJ201" s="54"/>
      <c r="DK201" s="54"/>
      <c r="DL201" s="54"/>
      <c r="DM201" s="54"/>
      <c r="DN201" s="54"/>
      <c r="DO201" s="54"/>
      <c r="DP201" s="54"/>
      <c r="DQ201" s="54"/>
      <c r="DR201" s="54"/>
      <c r="DS201" s="54"/>
      <c r="DT201" s="54"/>
      <c r="DU201" s="54"/>
      <c r="DV201" s="54"/>
      <c r="DW201" s="54"/>
      <c r="DX201" s="54"/>
      <c r="DY201" s="54"/>
      <c r="DZ201" s="54"/>
      <c r="EA201" s="54"/>
      <c r="EB201" s="54"/>
      <c r="EC201" s="54"/>
      <c r="ED201" s="54"/>
      <c r="EE201" s="54"/>
      <c r="EF201" s="54"/>
      <c r="EG201" s="54"/>
      <c r="EH201" s="54"/>
      <c r="EI201" s="54"/>
      <c r="EJ201" s="54"/>
      <c r="EK201" s="54"/>
      <c r="EL201" s="54"/>
      <c r="EM201" s="54"/>
      <c r="EN201" s="54"/>
      <c r="EO201" s="54"/>
      <c r="EP201" s="54"/>
      <c r="EQ201" s="54"/>
      <c r="ER201" s="54"/>
      <c r="ES201" s="54"/>
      <c r="ET201" s="54"/>
      <c r="EU201" s="54"/>
      <c r="EV201" s="54"/>
      <c r="EW201" s="54"/>
      <c r="EX201" s="54"/>
      <c r="EY201" s="54"/>
      <c r="EZ201" s="54"/>
      <c r="FA201" s="54"/>
      <c r="FB201" s="54"/>
      <c r="FC201" s="54"/>
      <c r="FD201" s="54"/>
      <c r="FE201" s="54"/>
      <c r="FF201" s="54"/>
      <c r="FG201" s="54"/>
      <c r="FH201" s="54"/>
      <c r="FI201" s="54"/>
      <c r="FJ201" s="54"/>
      <c r="FK201" s="54"/>
      <c r="FL201" s="54"/>
      <c r="FM201" s="54"/>
      <c r="FN201" s="54"/>
      <c r="FO201" s="54"/>
      <c r="FP201" s="54"/>
      <c r="FQ201" s="54"/>
      <c r="FR201" s="54"/>
      <c r="FS201" s="54"/>
      <c r="FT201" s="54"/>
      <c r="FU201" s="54"/>
      <c r="FV201" s="54"/>
      <c r="FW201" s="54"/>
      <c r="FX201" s="54"/>
      <c r="FY201" s="54"/>
      <c r="FZ201" s="54"/>
      <c r="GA201" s="54"/>
      <c r="GB201" s="54"/>
      <c r="GC201" s="54"/>
      <c r="GD201" s="54"/>
      <c r="GE201" s="54"/>
      <c r="GF201" s="54"/>
      <c r="GG201" s="54"/>
      <c r="GH201" s="54"/>
      <c r="GI201" s="54"/>
      <c r="GJ201" s="54"/>
      <c r="GK201" s="54"/>
      <c r="GL201" s="54"/>
      <c r="GM201" s="54"/>
      <c r="GN201" s="54"/>
      <c r="GO201" s="54"/>
      <c r="GP201" s="54"/>
      <c r="GQ201" s="54"/>
      <c r="GR201" s="54"/>
      <c r="GS201" s="54"/>
      <c r="GT201" s="54"/>
      <c r="GU201" s="54"/>
      <c r="GV201" s="54"/>
      <c r="GW201" s="54"/>
      <c r="GX201" s="54"/>
      <c r="GY201" s="54"/>
      <c r="GZ201" s="54"/>
      <c r="HA201" s="54"/>
      <c r="HB201" s="54"/>
      <c r="HC201" s="54"/>
      <c r="HD201" s="54"/>
      <c r="HE201" s="54"/>
      <c r="HF201" s="54"/>
      <c r="HG201" s="54"/>
      <c r="HH201" s="54"/>
      <c r="HI201" s="54"/>
      <c r="HJ201" s="54"/>
      <c r="HK201" s="54"/>
      <c r="HL201" s="54"/>
      <c r="HM201" s="54"/>
      <c r="HN201" s="54"/>
      <c r="HO201" s="54"/>
    </row>
    <row r="202" spans="1:223" x14ac:dyDescent="0.3">
      <c r="A202" s="87"/>
      <c r="B202" s="87"/>
      <c r="C202" s="87"/>
      <c r="D202" s="87"/>
      <c r="E202" s="87"/>
      <c r="F202" s="87"/>
      <c r="G202" s="87"/>
      <c r="N202" s="54"/>
      <c r="O202" s="54"/>
      <c r="P202" s="54"/>
      <c r="Q202" s="54"/>
      <c r="R202" s="54"/>
      <c r="S202" s="54"/>
      <c r="T202" s="54"/>
      <c r="U202" s="54"/>
      <c r="V202" s="54"/>
      <c r="W202" s="54"/>
      <c r="X202" s="54"/>
      <c r="Y202" s="54"/>
      <c r="Z202" s="54"/>
      <c r="AA202" s="54"/>
      <c r="AB202" s="54"/>
      <c r="AC202" s="54"/>
      <c r="AD202" s="54"/>
      <c r="AE202" s="54"/>
      <c r="AF202" s="54"/>
      <c r="AG202" s="54"/>
      <c r="AH202" s="54"/>
      <c r="AI202" s="54"/>
      <c r="AJ202" s="54"/>
      <c r="AK202" s="54"/>
      <c r="AL202" s="54"/>
      <c r="AM202" s="54"/>
      <c r="AN202" s="54"/>
      <c r="AO202" s="54"/>
      <c r="AP202" s="54"/>
      <c r="AQ202" s="54"/>
      <c r="AR202" s="54"/>
      <c r="AS202" s="54"/>
      <c r="AT202" s="54"/>
      <c r="AU202" s="54"/>
      <c r="AV202" s="54"/>
      <c r="AW202" s="54"/>
      <c r="AX202" s="54"/>
      <c r="AY202" s="54"/>
      <c r="AZ202" s="54"/>
      <c r="BA202" s="54"/>
      <c r="BB202" s="54"/>
      <c r="BC202" s="54"/>
      <c r="BD202" s="54"/>
      <c r="BE202" s="54"/>
      <c r="BF202" s="54"/>
      <c r="BG202" s="54"/>
      <c r="BH202" s="54"/>
      <c r="BI202" s="54"/>
      <c r="BJ202" s="54"/>
      <c r="BK202" s="54"/>
      <c r="BL202" s="54"/>
      <c r="BM202" s="54"/>
      <c r="BN202" s="54"/>
      <c r="BO202" s="54"/>
      <c r="BP202" s="54"/>
      <c r="BQ202" s="54"/>
      <c r="BR202" s="54"/>
      <c r="BS202" s="54"/>
      <c r="BT202" s="54"/>
      <c r="BU202" s="54"/>
      <c r="BV202" s="54"/>
      <c r="BW202" s="54"/>
      <c r="BX202" s="54"/>
      <c r="BY202" s="54"/>
      <c r="BZ202" s="54"/>
      <c r="CA202" s="54"/>
      <c r="CB202" s="54"/>
      <c r="CC202" s="54"/>
      <c r="CD202" s="54"/>
      <c r="CE202" s="54"/>
      <c r="CF202" s="54"/>
      <c r="CG202" s="54"/>
      <c r="CH202" s="54"/>
      <c r="CI202" s="54"/>
      <c r="CJ202" s="54"/>
      <c r="CK202" s="54"/>
      <c r="CL202" s="54"/>
      <c r="CM202" s="54"/>
      <c r="CN202" s="54"/>
      <c r="CO202" s="54"/>
      <c r="CP202" s="54"/>
      <c r="CQ202" s="54"/>
      <c r="CR202" s="54"/>
      <c r="CS202" s="54"/>
      <c r="CT202" s="54"/>
      <c r="CU202" s="54"/>
      <c r="CV202" s="54"/>
      <c r="CW202" s="54"/>
      <c r="CX202" s="54"/>
      <c r="CY202" s="54"/>
      <c r="CZ202" s="54"/>
      <c r="DA202" s="54"/>
      <c r="DB202" s="54"/>
      <c r="DC202" s="54"/>
      <c r="DD202" s="54"/>
      <c r="DE202" s="54"/>
      <c r="DF202" s="54"/>
      <c r="DG202" s="54"/>
      <c r="DH202" s="54"/>
      <c r="DI202" s="54"/>
      <c r="DJ202" s="54"/>
      <c r="DK202" s="54"/>
      <c r="DL202" s="54"/>
      <c r="DM202" s="54"/>
      <c r="DN202" s="54"/>
      <c r="DO202" s="54"/>
      <c r="DP202" s="54"/>
      <c r="DQ202" s="54"/>
      <c r="DR202" s="54"/>
      <c r="DS202" s="54"/>
      <c r="DT202" s="54"/>
      <c r="DU202" s="54"/>
      <c r="DV202" s="54"/>
      <c r="DW202" s="54"/>
      <c r="DX202" s="54"/>
      <c r="DY202" s="54"/>
      <c r="DZ202" s="54"/>
      <c r="EA202" s="54"/>
      <c r="EB202" s="54"/>
      <c r="EC202" s="54"/>
      <c r="ED202" s="54"/>
      <c r="EE202" s="54"/>
      <c r="EF202" s="54"/>
      <c r="EG202" s="54"/>
      <c r="EH202" s="54"/>
      <c r="EI202" s="54"/>
      <c r="EJ202" s="54"/>
      <c r="EK202" s="54"/>
      <c r="EL202" s="54"/>
      <c r="EM202" s="54"/>
      <c r="EN202" s="54"/>
      <c r="EO202" s="54"/>
      <c r="EP202" s="54"/>
      <c r="EQ202" s="54"/>
      <c r="ER202" s="54"/>
      <c r="ES202" s="54"/>
      <c r="ET202" s="54"/>
      <c r="EU202" s="54"/>
      <c r="EV202" s="54"/>
      <c r="EW202" s="54"/>
      <c r="EX202" s="54"/>
      <c r="EY202" s="54"/>
      <c r="EZ202" s="54"/>
      <c r="FA202" s="54"/>
      <c r="FB202" s="54"/>
      <c r="FC202" s="54"/>
      <c r="FD202" s="54"/>
      <c r="FE202" s="54"/>
      <c r="FF202" s="54"/>
      <c r="FG202" s="54"/>
      <c r="FH202" s="54"/>
      <c r="FI202" s="54"/>
      <c r="FJ202" s="54"/>
      <c r="FK202" s="54"/>
      <c r="FL202" s="54"/>
      <c r="FM202" s="54"/>
      <c r="FN202" s="54"/>
      <c r="FO202" s="54"/>
      <c r="FP202" s="54"/>
      <c r="FQ202" s="54"/>
      <c r="FR202" s="54"/>
      <c r="FS202" s="54"/>
      <c r="FT202" s="54"/>
      <c r="FU202" s="54"/>
      <c r="FV202" s="54"/>
      <c r="FW202" s="54"/>
      <c r="FX202" s="54"/>
      <c r="FY202" s="54"/>
      <c r="FZ202" s="54"/>
      <c r="GA202" s="54"/>
      <c r="GB202" s="54"/>
      <c r="GC202" s="54"/>
      <c r="GD202" s="54"/>
      <c r="GE202" s="54"/>
      <c r="GF202" s="54"/>
      <c r="GG202" s="54"/>
      <c r="GH202" s="54"/>
      <c r="GI202" s="54"/>
      <c r="GJ202" s="54"/>
      <c r="GK202" s="54"/>
      <c r="GL202" s="54"/>
      <c r="GM202" s="54"/>
      <c r="GN202" s="54"/>
      <c r="GO202" s="54"/>
      <c r="GP202" s="54"/>
      <c r="GQ202" s="54"/>
      <c r="GR202" s="54"/>
      <c r="GS202" s="54"/>
      <c r="GT202" s="54"/>
      <c r="GU202" s="54"/>
      <c r="GV202" s="54"/>
      <c r="GW202" s="54"/>
      <c r="GX202" s="54"/>
      <c r="GY202" s="54"/>
      <c r="GZ202" s="54"/>
      <c r="HA202" s="54"/>
      <c r="HB202" s="54"/>
      <c r="HC202" s="54"/>
      <c r="HD202" s="54"/>
      <c r="HE202" s="54"/>
      <c r="HF202" s="54"/>
      <c r="HG202" s="54"/>
      <c r="HH202" s="54"/>
      <c r="HI202" s="54"/>
      <c r="HJ202" s="54"/>
      <c r="HK202" s="54"/>
      <c r="HL202" s="54"/>
      <c r="HM202" s="54"/>
      <c r="HN202" s="54"/>
      <c r="HO202" s="54"/>
    </row>
    <row r="203" spans="1:223" x14ac:dyDescent="0.3">
      <c r="A203" s="87"/>
      <c r="B203" s="87"/>
      <c r="C203" s="87"/>
      <c r="D203" s="87"/>
      <c r="E203" s="87"/>
      <c r="F203" s="87"/>
      <c r="G203" s="87"/>
      <c r="N203" s="54"/>
      <c r="O203" s="54"/>
      <c r="P203" s="54"/>
      <c r="Q203" s="54"/>
      <c r="R203" s="54"/>
      <c r="S203" s="54"/>
      <c r="T203" s="54"/>
      <c r="U203" s="54"/>
      <c r="V203" s="54"/>
      <c r="W203" s="54"/>
      <c r="X203" s="54"/>
      <c r="Y203" s="54"/>
      <c r="Z203" s="54"/>
      <c r="AA203" s="54"/>
      <c r="AB203" s="54"/>
      <c r="AC203" s="54"/>
      <c r="AD203" s="54"/>
      <c r="AE203" s="54"/>
      <c r="AF203" s="54"/>
      <c r="AG203" s="54"/>
      <c r="AH203" s="54"/>
      <c r="AI203" s="54"/>
      <c r="AJ203" s="54"/>
      <c r="AK203" s="54"/>
      <c r="AL203" s="54"/>
      <c r="AM203" s="54"/>
      <c r="AN203" s="54"/>
      <c r="AO203" s="54"/>
      <c r="AP203" s="54"/>
      <c r="AQ203" s="54"/>
      <c r="AR203" s="54"/>
      <c r="AS203" s="54"/>
      <c r="AT203" s="54"/>
      <c r="AU203" s="54"/>
      <c r="AV203" s="54"/>
      <c r="AW203" s="54"/>
      <c r="AX203" s="54"/>
      <c r="AY203" s="54"/>
      <c r="AZ203" s="54"/>
      <c r="BA203" s="54"/>
      <c r="BB203" s="54"/>
      <c r="BC203" s="54"/>
      <c r="BD203" s="54"/>
      <c r="BE203" s="54"/>
      <c r="BF203" s="54"/>
      <c r="BG203" s="54"/>
      <c r="BH203" s="54"/>
      <c r="BI203" s="54"/>
      <c r="BJ203" s="54"/>
      <c r="BK203" s="54"/>
      <c r="BL203" s="54"/>
      <c r="BM203" s="54"/>
      <c r="BN203" s="54"/>
      <c r="BO203" s="54"/>
      <c r="BP203" s="54"/>
      <c r="BQ203" s="54"/>
      <c r="BR203" s="54"/>
      <c r="BS203" s="54"/>
      <c r="BT203" s="54"/>
      <c r="BU203" s="54"/>
      <c r="BV203" s="54"/>
      <c r="BW203" s="54"/>
      <c r="BX203" s="54"/>
      <c r="BY203" s="54"/>
      <c r="BZ203" s="54"/>
      <c r="CA203" s="54"/>
      <c r="CB203" s="54"/>
      <c r="CC203" s="54"/>
      <c r="CD203" s="54"/>
      <c r="CE203" s="54"/>
      <c r="CF203" s="54"/>
      <c r="CG203" s="54"/>
      <c r="CH203" s="54"/>
      <c r="CI203" s="54"/>
      <c r="CJ203" s="54"/>
      <c r="CK203" s="54"/>
      <c r="CL203" s="54"/>
      <c r="CM203" s="54"/>
      <c r="CN203" s="54"/>
      <c r="CO203" s="54"/>
      <c r="CP203" s="54"/>
      <c r="CQ203" s="54"/>
      <c r="CR203" s="54"/>
      <c r="CS203" s="54"/>
      <c r="CT203" s="54"/>
      <c r="CU203" s="54"/>
      <c r="CV203" s="54"/>
      <c r="CW203" s="54"/>
      <c r="CX203" s="54"/>
      <c r="CY203" s="54"/>
      <c r="CZ203" s="54"/>
      <c r="DA203" s="54"/>
      <c r="DB203" s="54"/>
      <c r="DC203" s="54"/>
      <c r="DD203" s="54"/>
      <c r="DE203" s="54"/>
      <c r="DF203" s="54"/>
      <c r="DG203" s="54"/>
      <c r="DH203" s="54"/>
      <c r="DI203" s="54"/>
      <c r="DJ203" s="54"/>
      <c r="DK203" s="54"/>
      <c r="DL203" s="54"/>
      <c r="DM203" s="54"/>
      <c r="DN203" s="54"/>
      <c r="DO203" s="54"/>
      <c r="DP203" s="54"/>
      <c r="DQ203" s="54"/>
      <c r="DR203" s="54"/>
      <c r="DS203" s="54"/>
      <c r="DT203" s="54"/>
      <c r="DU203" s="54"/>
      <c r="DV203" s="54"/>
      <c r="DW203" s="54"/>
      <c r="DX203" s="54"/>
      <c r="DY203" s="54"/>
      <c r="DZ203" s="54"/>
      <c r="EA203" s="54"/>
      <c r="EB203" s="54"/>
      <c r="EC203" s="54"/>
      <c r="ED203" s="54"/>
      <c r="EE203" s="54"/>
      <c r="EF203" s="54"/>
      <c r="EG203" s="54"/>
      <c r="EH203" s="54"/>
      <c r="EI203" s="54"/>
      <c r="EJ203" s="54"/>
      <c r="EK203" s="54"/>
      <c r="EL203" s="54"/>
      <c r="EM203" s="54"/>
      <c r="EN203" s="54"/>
      <c r="EO203" s="54"/>
      <c r="EP203" s="54"/>
      <c r="EQ203" s="54"/>
      <c r="ER203" s="54"/>
      <c r="ES203" s="54"/>
      <c r="ET203" s="54"/>
      <c r="EU203" s="54"/>
      <c r="EV203" s="54"/>
      <c r="EW203" s="54"/>
      <c r="EX203" s="54"/>
      <c r="EY203" s="54"/>
      <c r="EZ203" s="54"/>
      <c r="FA203" s="54"/>
      <c r="FB203" s="54"/>
      <c r="FC203" s="54"/>
      <c r="FD203" s="54"/>
      <c r="FE203" s="54"/>
      <c r="FF203" s="54"/>
      <c r="FG203" s="54"/>
      <c r="FH203" s="54"/>
      <c r="FI203" s="54"/>
      <c r="FJ203" s="54"/>
      <c r="FK203" s="54"/>
      <c r="FL203" s="54"/>
      <c r="FM203" s="54"/>
      <c r="FN203" s="54"/>
      <c r="FO203" s="54"/>
      <c r="FP203" s="54"/>
      <c r="FQ203" s="54"/>
      <c r="FR203" s="54"/>
      <c r="FS203" s="54"/>
      <c r="FT203" s="54"/>
      <c r="FU203" s="54"/>
      <c r="FV203" s="54"/>
      <c r="FW203" s="54"/>
      <c r="FX203" s="54"/>
      <c r="FY203" s="54"/>
      <c r="FZ203" s="54"/>
      <c r="GA203" s="54"/>
      <c r="GB203" s="54"/>
      <c r="GC203" s="54"/>
      <c r="GD203" s="54"/>
      <c r="GE203" s="54"/>
      <c r="GF203" s="54"/>
      <c r="GG203" s="54"/>
      <c r="GH203" s="54"/>
      <c r="GI203" s="54"/>
      <c r="GJ203" s="54"/>
      <c r="GK203" s="54"/>
      <c r="GL203" s="54"/>
      <c r="GM203" s="54"/>
      <c r="GN203" s="54"/>
      <c r="GO203" s="54"/>
      <c r="GP203" s="54"/>
      <c r="GQ203" s="54"/>
      <c r="GR203" s="54"/>
      <c r="GS203" s="54"/>
      <c r="GT203" s="54"/>
      <c r="GU203" s="54"/>
      <c r="GV203" s="54"/>
      <c r="GW203" s="54"/>
      <c r="GX203" s="54"/>
      <c r="GY203" s="54"/>
      <c r="GZ203" s="54"/>
      <c r="HA203" s="54"/>
      <c r="HB203" s="54"/>
      <c r="HC203" s="54"/>
      <c r="HD203" s="54"/>
      <c r="HE203" s="54"/>
      <c r="HF203" s="54"/>
      <c r="HG203" s="54"/>
      <c r="HH203" s="54"/>
      <c r="HI203" s="54"/>
      <c r="HJ203" s="54"/>
      <c r="HK203" s="54"/>
      <c r="HL203" s="54"/>
      <c r="HM203" s="54"/>
      <c r="HN203" s="54"/>
      <c r="HO203" s="54"/>
    </row>
    <row r="204" spans="1:223" x14ac:dyDescent="0.3">
      <c r="A204" s="87"/>
      <c r="B204" s="87"/>
      <c r="C204" s="87"/>
      <c r="D204" s="87"/>
      <c r="E204" s="87"/>
      <c r="F204" s="87"/>
      <c r="G204" s="87"/>
      <c r="N204" s="54" t="s">
        <v>598</v>
      </c>
      <c r="O204" s="54" t="s">
        <v>598</v>
      </c>
      <c r="P204" s="54" t="s">
        <v>598</v>
      </c>
      <c r="Q204" s="54" t="s">
        <v>598</v>
      </c>
      <c r="R204" s="54" t="s">
        <v>598</v>
      </c>
      <c r="S204" s="54" t="s">
        <v>598</v>
      </c>
      <c r="T204" s="54" t="s">
        <v>598</v>
      </c>
      <c r="U204" s="54" t="s">
        <v>598</v>
      </c>
      <c r="V204" s="54" t="s">
        <v>598</v>
      </c>
      <c r="W204" s="54" t="s">
        <v>598</v>
      </c>
      <c r="X204" s="54" t="s">
        <v>598</v>
      </c>
      <c r="Y204" s="54" t="s">
        <v>598</v>
      </c>
      <c r="Z204" s="54" t="s">
        <v>598</v>
      </c>
      <c r="AA204" s="54" t="s">
        <v>598</v>
      </c>
      <c r="AB204" s="54" t="s">
        <v>598</v>
      </c>
      <c r="AC204" s="54" t="s">
        <v>598</v>
      </c>
      <c r="AD204" s="54" t="s">
        <v>598</v>
      </c>
      <c r="AE204" s="54" t="s">
        <v>598</v>
      </c>
      <c r="AF204" s="54" t="s">
        <v>598</v>
      </c>
      <c r="AG204" s="54" t="s">
        <v>598</v>
      </c>
      <c r="AH204" s="54" t="s">
        <v>598</v>
      </c>
      <c r="AI204" s="54" t="s">
        <v>598</v>
      </c>
      <c r="AJ204" s="54" t="s">
        <v>598</v>
      </c>
      <c r="AK204" s="54" t="s">
        <v>598</v>
      </c>
      <c r="AL204" s="54" t="s">
        <v>598</v>
      </c>
      <c r="AM204" s="54" t="s">
        <v>598</v>
      </c>
      <c r="AN204" s="54" t="s">
        <v>598</v>
      </c>
      <c r="AO204" s="54" t="s">
        <v>598</v>
      </c>
      <c r="AP204" s="54" t="s">
        <v>598</v>
      </c>
      <c r="AQ204" s="54" t="s">
        <v>598</v>
      </c>
      <c r="AR204" s="54" t="s">
        <v>598</v>
      </c>
      <c r="AS204" s="54" t="s">
        <v>598</v>
      </c>
      <c r="AT204" s="54" t="s">
        <v>598</v>
      </c>
      <c r="AU204" s="54" t="s">
        <v>598</v>
      </c>
      <c r="AV204" s="54" t="s">
        <v>598</v>
      </c>
      <c r="AW204" s="54" t="s">
        <v>598</v>
      </c>
      <c r="AX204" s="54" t="s">
        <v>598</v>
      </c>
      <c r="AY204" s="54" t="s">
        <v>598</v>
      </c>
      <c r="AZ204" s="54" t="s">
        <v>598</v>
      </c>
      <c r="BA204" s="54" t="s">
        <v>598</v>
      </c>
      <c r="BB204" s="54" t="s">
        <v>598</v>
      </c>
      <c r="BC204" s="54" t="s">
        <v>598</v>
      </c>
      <c r="BD204" s="54" t="s">
        <v>598</v>
      </c>
      <c r="BE204" s="54" t="s">
        <v>598</v>
      </c>
      <c r="BF204" s="54" t="s">
        <v>598</v>
      </c>
      <c r="BG204" s="54" t="s">
        <v>598</v>
      </c>
      <c r="BH204" s="54" t="s">
        <v>598</v>
      </c>
      <c r="BI204" s="54" t="s">
        <v>598</v>
      </c>
      <c r="BJ204" s="54" t="s">
        <v>598</v>
      </c>
      <c r="BK204" s="54" t="s">
        <v>598</v>
      </c>
      <c r="BL204" s="54" t="s">
        <v>598</v>
      </c>
      <c r="BM204" s="54" t="s">
        <v>598</v>
      </c>
      <c r="BN204" s="54" t="s">
        <v>598</v>
      </c>
      <c r="BO204" s="54" t="s">
        <v>598</v>
      </c>
      <c r="BP204" s="54" t="s">
        <v>598</v>
      </c>
      <c r="BQ204" s="54" t="s">
        <v>598</v>
      </c>
      <c r="BR204" s="54" t="s">
        <v>598</v>
      </c>
      <c r="BS204" s="54" t="s">
        <v>598</v>
      </c>
      <c r="BT204" s="54" t="s">
        <v>598</v>
      </c>
      <c r="BU204" s="54" t="s">
        <v>598</v>
      </c>
      <c r="BV204" s="54" t="s">
        <v>598</v>
      </c>
      <c r="BW204" s="54" t="s">
        <v>598</v>
      </c>
      <c r="BX204" s="54" t="s">
        <v>598</v>
      </c>
      <c r="BY204" s="54" t="s">
        <v>598</v>
      </c>
      <c r="BZ204" s="54" t="s">
        <v>598</v>
      </c>
      <c r="CA204" s="54" t="s">
        <v>598</v>
      </c>
      <c r="CB204" s="54" t="s">
        <v>598</v>
      </c>
      <c r="CC204" s="54" t="s">
        <v>598</v>
      </c>
      <c r="CD204" s="54" t="s">
        <v>598</v>
      </c>
      <c r="CE204" s="54" t="s">
        <v>598</v>
      </c>
      <c r="CF204" s="54" t="s">
        <v>598</v>
      </c>
      <c r="CG204" s="54" t="s">
        <v>598</v>
      </c>
      <c r="CH204" s="54" t="s">
        <v>598</v>
      </c>
      <c r="CI204" s="54" t="s">
        <v>598</v>
      </c>
      <c r="CJ204" s="54" t="s">
        <v>598</v>
      </c>
      <c r="CK204" s="54" t="s">
        <v>598</v>
      </c>
      <c r="CL204" s="54" t="s">
        <v>598</v>
      </c>
      <c r="CM204" s="54" t="s">
        <v>598</v>
      </c>
      <c r="CN204" s="54" t="s">
        <v>598</v>
      </c>
      <c r="CO204" s="54" t="s">
        <v>598</v>
      </c>
      <c r="CP204" s="54" t="s">
        <v>598</v>
      </c>
      <c r="CQ204" s="54" t="s">
        <v>598</v>
      </c>
      <c r="CR204" s="54" t="s">
        <v>598</v>
      </c>
      <c r="CS204" s="54" t="s">
        <v>598</v>
      </c>
      <c r="CT204" s="54" t="s">
        <v>598</v>
      </c>
      <c r="CU204" s="54" t="s">
        <v>598</v>
      </c>
      <c r="CV204" s="54" t="s">
        <v>598</v>
      </c>
      <c r="CW204" s="54" t="s">
        <v>598</v>
      </c>
      <c r="CX204" s="54" t="s">
        <v>598</v>
      </c>
      <c r="CY204" s="54" t="s">
        <v>598</v>
      </c>
      <c r="CZ204" s="54" t="s">
        <v>598</v>
      </c>
      <c r="DA204" s="54" t="s">
        <v>598</v>
      </c>
      <c r="DB204" s="54" t="s">
        <v>598</v>
      </c>
      <c r="DC204" s="54" t="s">
        <v>598</v>
      </c>
      <c r="DD204" s="54" t="s">
        <v>598</v>
      </c>
      <c r="DE204" s="54" t="s">
        <v>598</v>
      </c>
      <c r="DF204" s="54" t="s">
        <v>598</v>
      </c>
      <c r="DG204" s="54" t="s">
        <v>598</v>
      </c>
      <c r="DH204" s="54" t="s">
        <v>598</v>
      </c>
      <c r="DI204" s="54" t="s">
        <v>598</v>
      </c>
      <c r="DJ204" s="54" t="s">
        <v>598</v>
      </c>
      <c r="DK204" s="54" t="s">
        <v>598</v>
      </c>
      <c r="DL204" s="54" t="s">
        <v>598</v>
      </c>
      <c r="DM204" s="54" t="s">
        <v>598</v>
      </c>
      <c r="DN204" s="54" t="s">
        <v>598</v>
      </c>
      <c r="DO204" s="54" t="s">
        <v>598</v>
      </c>
      <c r="DP204" s="54" t="s">
        <v>598</v>
      </c>
      <c r="DQ204" s="54" t="s">
        <v>598</v>
      </c>
      <c r="DR204" s="54" t="s">
        <v>598</v>
      </c>
      <c r="DS204" s="54" t="s">
        <v>598</v>
      </c>
      <c r="DT204" s="54" t="s">
        <v>598</v>
      </c>
      <c r="DU204" s="54" t="s">
        <v>598</v>
      </c>
      <c r="DV204" s="54" t="s">
        <v>598</v>
      </c>
      <c r="DW204" s="54" t="s">
        <v>598</v>
      </c>
      <c r="DX204" s="54" t="s">
        <v>598</v>
      </c>
      <c r="DY204" s="54" t="s">
        <v>598</v>
      </c>
      <c r="DZ204" s="54" t="s">
        <v>598</v>
      </c>
      <c r="EA204" s="54" t="s">
        <v>598</v>
      </c>
      <c r="EB204" s="54" t="s">
        <v>598</v>
      </c>
      <c r="EC204" s="54" t="s">
        <v>598</v>
      </c>
      <c r="ED204" s="54" t="s">
        <v>598</v>
      </c>
      <c r="EE204" s="54" t="s">
        <v>598</v>
      </c>
      <c r="EF204" s="54" t="s">
        <v>598</v>
      </c>
      <c r="EG204" s="54" t="s">
        <v>598</v>
      </c>
      <c r="EH204" s="54" t="s">
        <v>598</v>
      </c>
      <c r="EI204" s="54" t="s">
        <v>598</v>
      </c>
      <c r="EJ204" s="54" t="s">
        <v>598</v>
      </c>
      <c r="EK204" s="54" t="s">
        <v>598</v>
      </c>
      <c r="EL204" s="54" t="s">
        <v>598</v>
      </c>
      <c r="EM204" s="54" t="s">
        <v>598</v>
      </c>
      <c r="EN204" s="54" t="s">
        <v>598</v>
      </c>
      <c r="EO204" s="54" t="s">
        <v>598</v>
      </c>
      <c r="EP204" s="54" t="s">
        <v>598</v>
      </c>
      <c r="EQ204" s="54" t="s">
        <v>598</v>
      </c>
      <c r="ER204" s="54" t="s">
        <v>598</v>
      </c>
      <c r="ES204" s="54" t="s">
        <v>598</v>
      </c>
      <c r="ET204" s="54" t="s">
        <v>598</v>
      </c>
      <c r="EU204" s="54" t="s">
        <v>598</v>
      </c>
      <c r="EV204" s="54" t="s">
        <v>598</v>
      </c>
      <c r="EW204" s="54" t="s">
        <v>598</v>
      </c>
      <c r="EX204" s="54" t="s">
        <v>598</v>
      </c>
      <c r="EY204" s="54" t="s">
        <v>598</v>
      </c>
      <c r="EZ204" s="54" t="s">
        <v>598</v>
      </c>
      <c r="FA204" s="54" t="s">
        <v>598</v>
      </c>
      <c r="FB204" s="54" t="s">
        <v>598</v>
      </c>
      <c r="FC204" s="54" t="s">
        <v>598</v>
      </c>
      <c r="FD204" s="54" t="s">
        <v>598</v>
      </c>
      <c r="FE204" s="54" t="s">
        <v>598</v>
      </c>
      <c r="FF204" s="54" t="s">
        <v>598</v>
      </c>
      <c r="FG204" s="54" t="s">
        <v>598</v>
      </c>
      <c r="FH204" s="54" t="s">
        <v>598</v>
      </c>
      <c r="FI204" s="54" t="s">
        <v>598</v>
      </c>
      <c r="FJ204" s="54" t="s">
        <v>598</v>
      </c>
      <c r="FK204" s="54" t="s">
        <v>598</v>
      </c>
      <c r="FL204" s="54" t="s">
        <v>598</v>
      </c>
      <c r="FM204" s="54" t="s">
        <v>598</v>
      </c>
      <c r="FN204" s="54" t="s">
        <v>598</v>
      </c>
      <c r="FO204" s="54" t="s">
        <v>598</v>
      </c>
      <c r="FP204" s="54" t="s">
        <v>598</v>
      </c>
      <c r="FQ204" s="54" t="s">
        <v>598</v>
      </c>
      <c r="FR204" s="54" t="s">
        <v>598</v>
      </c>
      <c r="FS204" s="54" t="s">
        <v>598</v>
      </c>
      <c r="FT204" s="54" t="s">
        <v>598</v>
      </c>
      <c r="FU204" s="54" t="s">
        <v>598</v>
      </c>
      <c r="FV204" s="54" t="s">
        <v>598</v>
      </c>
      <c r="FW204" s="54" t="s">
        <v>598</v>
      </c>
      <c r="FX204" s="54" t="s">
        <v>598</v>
      </c>
      <c r="FY204" s="54" t="s">
        <v>598</v>
      </c>
      <c r="FZ204" s="54" t="s">
        <v>598</v>
      </c>
      <c r="GA204" s="54" t="s">
        <v>598</v>
      </c>
      <c r="GB204" s="54" t="s">
        <v>598</v>
      </c>
      <c r="GC204" s="54" t="s">
        <v>598</v>
      </c>
      <c r="GD204" s="54" t="s">
        <v>598</v>
      </c>
      <c r="GE204" s="54" t="s">
        <v>598</v>
      </c>
      <c r="GF204" s="54" t="s">
        <v>598</v>
      </c>
      <c r="GG204" s="54" t="s">
        <v>598</v>
      </c>
      <c r="GH204" s="54" t="s">
        <v>598</v>
      </c>
      <c r="GI204" s="54" t="s">
        <v>598</v>
      </c>
      <c r="GJ204" s="54" t="s">
        <v>598</v>
      </c>
      <c r="GK204" s="54" t="s">
        <v>598</v>
      </c>
      <c r="GL204" s="54" t="s">
        <v>598</v>
      </c>
      <c r="GM204" s="54" t="s">
        <v>598</v>
      </c>
      <c r="GN204" s="54" t="s">
        <v>598</v>
      </c>
      <c r="GO204" s="54" t="s">
        <v>598</v>
      </c>
      <c r="GP204" s="54" t="s">
        <v>598</v>
      </c>
      <c r="GQ204" s="54" t="s">
        <v>598</v>
      </c>
      <c r="GR204" s="54" t="s">
        <v>598</v>
      </c>
      <c r="GS204" s="54" t="s">
        <v>598</v>
      </c>
      <c r="GT204" s="54" t="s">
        <v>598</v>
      </c>
      <c r="GU204" s="54" t="s">
        <v>598</v>
      </c>
      <c r="GV204" s="54" t="s">
        <v>598</v>
      </c>
      <c r="GW204" s="54" t="s">
        <v>598</v>
      </c>
      <c r="GX204" s="54" t="s">
        <v>598</v>
      </c>
      <c r="GY204" s="54" t="s">
        <v>598</v>
      </c>
      <c r="GZ204" s="54" t="s">
        <v>598</v>
      </c>
      <c r="HA204" s="54" t="s">
        <v>598</v>
      </c>
      <c r="HB204" s="54" t="s">
        <v>598</v>
      </c>
      <c r="HC204" s="54" t="s">
        <v>598</v>
      </c>
      <c r="HD204" s="54" t="s">
        <v>598</v>
      </c>
      <c r="HE204" s="54" t="s">
        <v>598</v>
      </c>
      <c r="HF204" s="54" t="s">
        <v>598</v>
      </c>
      <c r="HG204" s="54" t="s">
        <v>598</v>
      </c>
      <c r="HH204" s="54" t="s">
        <v>598</v>
      </c>
      <c r="HI204" s="54" t="s">
        <v>598</v>
      </c>
      <c r="HJ204" s="54" t="s">
        <v>598</v>
      </c>
      <c r="HK204" s="54" t="s">
        <v>598</v>
      </c>
      <c r="HL204" s="54" t="s">
        <v>598</v>
      </c>
      <c r="HM204" s="54" t="s">
        <v>598</v>
      </c>
      <c r="HN204" s="54" t="s">
        <v>598</v>
      </c>
      <c r="HO204" s="54" t="s">
        <v>598</v>
      </c>
    </row>
    <row r="205" spans="1:223" x14ac:dyDescent="0.3">
      <c r="A205" s="87"/>
      <c r="B205" s="87"/>
      <c r="C205" s="87"/>
      <c r="D205" s="87"/>
      <c r="E205" s="87"/>
      <c r="F205" s="87"/>
      <c r="G205" s="87"/>
      <c r="N205" s="54"/>
      <c r="O205" s="54"/>
      <c r="P205" s="54"/>
      <c r="Q205" s="54"/>
      <c r="R205" s="54"/>
      <c r="S205" s="54"/>
      <c r="T205" s="54"/>
      <c r="U205" s="54"/>
      <c r="V205" s="54"/>
      <c r="W205" s="54"/>
      <c r="X205" s="54"/>
      <c r="Y205" s="54"/>
      <c r="Z205" s="54"/>
      <c r="AA205" s="54"/>
      <c r="AB205" s="54"/>
      <c r="AC205" s="54"/>
      <c r="AD205" s="54"/>
      <c r="AE205" s="54"/>
      <c r="AF205" s="54"/>
      <c r="AG205" s="54"/>
      <c r="AH205" s="54"/>
      <c r="AI205" s="54"/>
      <c r="AJ205" s="54"/>
      <c r="AK205" s="54"/>
      <c r="AL205" s="54"/>
      <c r="AM205" s="54"/>
      <c r="AN205" s="54"/>
      <c r="AO205" s="54"/>
      <c r="AP205" s="54"/>
      <c r="AQ205" s="54"/>
      <c r="AR205" s="54"/>
      <c r="AS205" s="54"/>
      <c r="AT205" s="54"/>
      <c r="AU205" s="54"/>
      <c r="AV205" s="54"/>
      <c r="AW205" s="54"/>
      <c r="AX205" s="54"/>
      <c r="AY205" s="54"/>
      <c r="AZ205" s="54"/>
      <c r="BA205" s="54"/>
      <c r="BB205" s="54"/>
      <c r="BC205" s="54"/>
      <c r="BD205" s="54"/>
      <c r="BE205" s="54"/>
      <c r="BF205" s="54"/>
      <c r="BG205" s="54"/>
      <c r="BH205" s="54"/>
      <c r="BI205" s="54"/>
      <c r="BJ205" s="54"/>
      <c r="BK205" s="54"/>
      <c r="BL205" s="54"/>
      <c r="BM205" s="54"/>
      <c r="BN205" s="54"/>
      <c r="BO205" s="54"/>
      <c r="BP205" s="54"/>
      <c r="BQ205" s="54"/>
      <c r="BR205" s="54"/>
      <c r="BS205" s="54"/>
      <c r="BT205" s="54"/>
      <c r="BU205" s="54"/>
      <c r="BV205" s="54"/>
      <c r="BW205" s="54"/>
      <c r="BX205" s="54"/>
      <c r="BY205" s="54"/>
      <c r="BZ205" s="54"/>
      <c r="CA205" s="54"/>
      <c r="CB205" s="54"/>
      <c r="CC205" s="54"/>
      <c r="CD205" s="54"/>
      <c r="CE205" s="54"/>
      <c r="CF205" s="54"/>
      <c r="CG205" s="54"/>
      <c r="CH205" s="54"/>
      <c r="CI205" s="54"/>
      <c r="CJ205" s="54"/>
      <c r="CK205" s="54"/>
      <c r="CL205" s="54"/>
      <c r="CM205" s="54"/>
      <c r="CN205" s="54"/>
      <c r="CO205" s="54"/>
      <c r="CP205" s="54"/>
      <c r="CQ205" s="54"/>
      <c r="CR205" s="54"/>
      <c r="CS205" s="54"/>
      <c r="CT205" s="54"/>
      <c r="CU205" s="54"/>
      <c r="CV205" s="54"/>
      <c r="CW205" s="54"/>
      <c r="CX205" s="54"/>
      <c r="CY205" s="54"/>
      <c r="CZ205" s="54"/>
      <c r="DA205" s="54"/>
      <c r="DB205" s="54"/>
      <c r="DC205" s="54"/>
      <c r="DD205" s="54"/>
      <c r="DE205" s="54"/>
      <c r="DF205" s="54"/>
      <c r="DG205" s="54"/>
      <c r="DH205" s="54"/>
      <c r="DI205" s="54"/>
      <c r="DJ205" s="54"/>
      <c r="DK205" s="54"/>
      <c r="DL205" s="54"/>
      <c r="DM205" s="54"/>
      <c r="DN205" s="54"/>
      <c r="DO205" s="54"/>
      <c r="DP205" s="54"/>
      <c r="DQ205" s="54"/>
      <c r="DR205" s="54"/>
      <c r="DS205" s="54"/>
      <c r="DT205" s="54"/>
      <c r="DU205" s="54"/>
      <c r="DV205" s="54"/>
      <c r="DW205" s="54"/>
      <c r="DX205" s="54"/>
      <c r="DY205" s="54"/>
      <c r="DZ205" s="54"/>
      <c r="EA205" s="54"/>
      <c r="EB205" s="54"/>
      <c r="EC205" s="54"/>
      <c r="ED205" s="54"/>
      <c r="EE205" s="54"/>
      <c r="EF205" s="54"/>
      <c r="EG205" s="54"/>
      <c r="EH205" s="54"/>
      <c r="EI205" s="54"/>
      <c r="EJ205" s="54"/>
      <c r="EK205" s="54"/>
      <c r="EL205" s="54"/>
      <c r="EM205" s="54"/>
      <c r="EN205" s="54"/>
      <c r="EO205" s="54"/>
      <c r="EP205" s="54"/>
      <c r="EQ205" s="54"/>
      <c r="ER205" s="54"/>
      <c r="ES205" s="54"/>
      <c r="ET205" s="54"/>
      <c r="EU205" s="54"/>
      <c r="EV205" s="54"/>
      <c r="EW205" s="54"/>
      <c r="EX205" s="54"/>
      <c r="EY205" s="54"/>
      <c r="EZ205" s="54"/>
      <c r="FA205" s="54"/>
      <c r="FB205" s="54"/>
      <c r="FC205" s="54"/>
      <c r="FD205" s="54"/>
      <c r="FE205" s="54"/>
      <c r="FF205" s="54"/>
      <c r="FG205" s="54"/>
      <c r="FH205" s="54"/>
      <c r="FI205" s="54"/>
      <c r="FJ205" s="54"/>
      <c r="FK205" s="54"/>
      <c r="FL205" s="54"/>
      <c r="FM205" s="54"/>
      <c r="FN205" s="54"/>
      <c r="FO205" s="54"/>
      <c r="FP205" s="54"/>
      <c r="FQ205" s="54"/>
      <c r="FR205" s="54"/>
      <c r="FS205" s="54"/>
      <c r="FT205" s="54"/>
      <c r="FU205" s="54"/>
      <c r="FV205" s="54"/>
      <c r="FW205" s="54"/>
      <c r="FX205" s="54"/>
      <c r="FY205" s="54"/>
      <c r="FZ205" s="54"/>
      <c r="GA205" s="54"/>
      <c r="GB205" s="54"/>
      <c r="GC205" s="54"/>
      <c r="GD205" s="54"/>
      <c r="GE205" s="54"/>
      <c r="GF205" s="54"/>
      <c r="GG205" s="54"/>
      <c r="GH205" s="54"/>
      <c r="GI205" s="54"/>
      <c r="GJ205" s="54"/>
      <c r="GK205" s="54"/>
      <c r="GL205" s="54"/>
      <c r="GM205" s="54"/>
      <c r="GN205" s="54"/>
      <c r="GO205" s="54"/>
      <c r="GP205" s="54"/>
      <c r="GQ205" s="54"/>
      <c r="GR205" s="54"/>
      <c r="GS205" s="54"/>
      <c r="GT205" s="54"/>
      <c r="GU205" s="54"/>
      <c r="GV205" s="54"/>
      <c r="GW205" s="54"/>
      <c r="GX205" s="54"/>
      <c r="GY205" s="54"/>
      <c r="GZ205" s="54"/>
      <c r="HA205" s="54"/>
      <c r="HB205" s="54"/>
      <c r="HC205" s="54"/>
      <c r="HD205" s="54"/>
      <c r="HE205" s="54"/>
      <c r="HF205" s="54"/>
      <c r="HG205" s="54"/>
      <c r="HH205" s="54"/>
      <c r="HI205" s="54"/>
      <c r="HJ205" s="54"/>
      <c r="HK205" s="54"/>
      <c r="HL205" s="54"/>
      <c r="HM205" s="54"/>
      <c r="HN205" s="54"/>
      <c r="HO205" s="54"/>
    </row>
    <row r="206" spans="1:223" x14ac:dyDescent="0.3">
      <c r="A206" s="87"/>
      <c r="B206" s="87"/>
      <c r="C206" s="87"/>
      <c r="D206" s="87"/>
      <c r="E206" s="87"/>
      <c r="F206" s="87"/>
      <c r="G206" s="87"/>
      <c r="N206" s="54"/>
      <c r="O206" s="54"/>
      <c r="P206" s="54"/>
      <c r="Q206" s="54"/>
      <c r="R206" s="54"/>
      <c r="S206" s="54"/>
      <c r="T206" s="54"/>
      <c r="U206" s="54"/>
      <c r="V206" s="54"/>
      <c r="W206" s="54"/>
      <c r="X206" s="54"/>
      <c r="Y206" s="54"/>
      <c r="Z206" s="54"/>
      <c r="AA206" s="54"/>
      <c r="AB206" s="54"/>
      <c r="AC206" s="54"/>
      <c r="AD206" s="54"/>
      <c r="AE206" s="54"/>
      <c r="AF206" s="54"/>
      <c r="AG206" s="54"/>
      <c r="AH206" s="54"/>
      <c r="AI206" s="54"/>
      <c r="AJ206" s="54"/>
      <c r="AK206" s="54"/>
      <c r="AL206" s="54"/>
      <c r="AM206" s="54"/>
      <c r="AN206" s="54"/>
      <c r="AO206" s="54"/>
      <c r="AP206" s="54"/>
      <c r="AQ206" s="54"/>
      <c r="AR206" s="54"/>
      <c r="AS206" s="54"/>
      <c r="AT206" s="54"/>
      <c r="AU206" s="54"/>
      <c r="AV206" s="54"/>
      <c r="AW206" s="54"/>
      <c r="AX206" s="54"/>
      <c r="AY206" s="54"/>
      <c r="AZ206" s="54"/>
      <c r="BA206" s="54"/>
      <c r="BB206" s="54"/>
      <c r="BC206" s="54"/>
      <c r="BD206" s="54"/>
      <c r="BE206" s="54"/>
      <c r="BF206" s="54"/>
      <c r="BG206" s="54"/>
      <c r="BH206" s="54"/>
      <c r="BI206" s="54"/>
      <c r="BJ206" s="54"/>
      <c r="BK206" s="54"/>
      <c r="BL206" s="54"/>
      <c r="BM206" s="54"/>
      <c r="BN206" s="54"/>
      <c r="BO206" s="54"/>
      <c r="BP206" s="54"/>
      <c r="BQ206" s="54"/>
      <c r="BR206" s="54"/>
      <c r="BS206" s="54"/>
      <c r="BT206" s="54"/>
      <c r="BU206" s="54"/>
      <c r="BV206" s="54"/>
      <c r="BW206" s="54"/>
      <c r="BX206" s="54"/>
      <c r="BY206" s="54"/>
      <c r="BZ206" s="54"/>
      <c r="CA206" s="54"/>
      <c r="CB206" s="54"/>
      <c r="CC206" s="54"/>
      <c r="CD206" s="54"/>
      <c r="CE206" s="54"/>
      <c r="CF206" s="54"/>
      <c r="CG206" s="54"/>
      <c r="CH206" s="54"/>
      <c r="CI206" s="54"/>
      <c r="CJ206" s="54"/>
      <c r="CK206" s="54"/>
      <c r="CL206" s="54"/>
      <c r="CM206" s="54"/>
      <c r="CN206" s="54"/>
      <c r="CO206" s="54"/>
      <c r="CP206" s="54"/>
      <c r="CQ206" s="54"/>
      <c r="CR206" s="54"/>
      <c r="CS206" s="54"/>
      <c r="CT206" s="54"/>
      <c r="CU206" s="54"/>
      <c r="CV206" s="54"/>
      <c r="CW206" s="54"/>
      <c r="CX206" s="54"/>
      <c r="CY206" s="54"/>
      <c r="CZ206" s="54"/>
      <c r="DA206" s="54"/>
      <c r="DB206" s="54"/>
      <c r="DC206" s="54"/>
      <c r="DD206" s="54"/>
      <c r="DE206" s="54"/>
      <c r="DF206" s="54"/>
      <c r="DG206" s="54"/>
      <c r="DH206" s="54"/>
      <c r="DI206" s="54"/>
      <c r="DJ206" s="54"/>
      <c r="DK206" s="54"/>
      <c r="DL206" s="54"/>
      <c r="DM206" s="54"/>
      <c r="DN206" s="54"/>
      <c r="DO206" s="54"/>
      <c r="DP206" s="54"/>
      <c r="DQ206" s="54"/>
      <c r="DR206" s="54"/>
      <c r="DS206" s="54"/>
      <c r="DT206" s="54"/>
      <c r="DU206" s="54"/>
      <c r="DV206" s="54"/>
      <c r="DW206" s="54"/>
      <c r="DX206" s="54"/>
      <c r="DY206" s="54"/>
      <c r="DZ206" s="54"/>
      <c r="EA206" s="54"/>
      <c r="EB206" s="54"/>
      <c r="EC206" s="54"/>
      <c r="ED206" s="54"/>
      <c r="EE206" s="54"/>
      <c r="EF206" s="54"/>
      <c r="EG206" s="54"/>
      <c r="EH206" s="54"/>
      <c r="EI206" s="54"/>
      <c r="EJ206" s="54"/>
      <c r="EK206" s="54"/>
      <c r="EL206" s="54"/>
      <c r="EM206" s="54"/>
      <c r="EN206" s="54"/>
      <c r="EO206" s="54"/>
      <c r="EP206" s="54"/>
      <c r="EQ206" s="54"/>
      <c r="ER206" s="54"/>
      <c r="ES206" s="54"/>
      <c r="ET206" s="54"/>
      <c r="EU206" s="54"/>
      <c r="EV206" s="54"/>
      <c r="EW206" s="54"/>
      <c r="EX206" s="54"/>
      <c r="EY206" s="54"/>
      <c r="EZ206" s="54"/>
      <c r="FA206" s="54"/>
      <c r="FB206" s="54"/>
      <c r="FC206" s="54"/>
      <c r="FD206" s="54"/>
      <c r="FE206" s="54"/>
      <c r="FF206" s="54"/>
      <c r="FG206" s="54"/>
      <c r="FH206" s="54"/>
      <c r="FI206" s="54"/>
      <c r="FJ206" s="54"/>
      <c r="FK206" s="54"/>
      <c r="FL206" s="54"/>
      <c r="FM206" s="54"/>
      <c r="FN206" s="54"/>
      <c r="FO206" s="54"/>
      <c r="FP206" s="54"/>
      <c r="FQ206" s="54"/>
      <c r="FR206" s="54"/>
      <c r="FS206" s="54"/>
      <c r="FT206" s="54"/>
      <c r="FU206" s="54"/>
      <c r="FV206" s="54"/>
      <c r="FW206" s="54"/>
      <c r="FX206" s="54"/>
      <c r="FY206" s="54"/>
      <c r="FZ206" s="54"/>
      <c r="GA206" s="54"/>
      <c r="GB206" s="54"/>
      <c r="GC206" s="54"/>
      <c r="GD206" s="54"/>
      <c r="GE206" s="54"/>
      <c r="GF206" s="54"/>
      <c r="GG206" s="54"/>
      <c r="GH206" s="54"/>
      <c r="GI206" s="54"/>
      <c r="GJ206" s="54"/>
      <c r="GK206" s="54"/>
      <c r="GL206" s="54"/>
      <c r="GM206" s="54"/>
      <c r="GN206" s="54"/>
      <c r="GO206" s="54"/>
      <c r="GP206" s="54"/>
      <c r="GQ206" s="54"/>
      <c r="GR206" s="54"/>
      <c r="GS206" s="54"/>
      <c r="GT206" s="54"/>
      <c r="GU206" s="54"/>
      <c r="GV206" s="54"/>
      <c r="GW206" s="54"/>
      <c r="GX206" s="54"/>
      <c r="GY206" s="54"/>
      <c r="GZ206" s="54"/>
      <c r="HA206" s="54"/>
      <c r="HB206" s="54"/>
      <c r="HC206" s="54"/>
      <c r="HD206" s="54"/>
      <c r="HE206" s="54"/>
      <c r="HF206" s="54"/>
      <c r="HG206" s="54"/>
      <c r="HH206" s="54"/>
      <c r="HI206" s="54"/>
      <c r="HJ206" s="54"/>
      <c r="HK206" s="54"/>
      <c r="HL206" s="54"/>
      <c r="HM206" s="54"/>
      <c r="HN206" s="54"/>
      <c r="HO206" s="54"/>
    </row>
    <row r="207" spans="1:223" x14ac:dyDescent="0.3">
      <c r="A207" s="87"/>
      <c r="B207" s="87"/>
      <c r="C207" s="87"/>
      <c r="D207" s="87"/>
      <c r="E207" s="87"/>
      <c r="F207" s="87"/>
      <c r="G207" s="87"/>
      <c r="N207" s="54"/>
      <c r="O207" s="54"/>
      <c r="P207" s="54"/>
      <c r="Q207" s="54"/>
      <c r="R207" s="54"/>
      <c r="S207" s="54"/>
      <c r="T207" s="54"/>
      <c r="U207" s="54"/>
      <c r="V207" s="54"/>
      <c r="W207" s="54"/>
      <c r="X207" s="54"/>
      <c r="Y207" s="54"/>
      <c r="Z207" s="54"/>
      <c r="AA207" s="54"/>
      <c r="AB207" s="54"/>
      <c r="AC207" s="54"/>
      <c r="AD207" s="54"/>
      <c r="AE207" s="54"/>
      <c r="AF207" s="54"/>
      <c r="AG207" s="54"/>
      <c r="AH207" s="54"/>
      <c r="AI207" s="54"/>
      <c r="AJ207" s="54"/>
      <c r="AK207" s="54"/>
      <c r="AL207" s="54"/>
      <c r="AM207" s="54"/>
      <c r="AN207" s="54"/>
      <c r="AO207" s="54"/>
      <c r="AP207" s="54"/>
      <c r="AQ207" s="54"/>
      <c r="AR207" s="54"/>
      <c r="AS207" s="54"/>
      <c r="AT207" s="54"/>
      <c r="AU207" s="54"/>
      <c r="AV207" s="54"/>
      <c r="AW207" s="54"/>
      <c r="AX207" s="54"/>
      <c r="AY207" s="54"/>
      <c r="AZ207" s="54"/>
      <c r="BA207" s="54"/>
      <c r="BB207" s="54"/>
      <c r="BC207" s="54"/>
      <c r="BD207" s="54"/>
      <c r="BE207" s="54"/>
      <c r="BF207" s="54"/>
      <c r="BG207" s="54"/>
      <c r="BH207" s="54"/>
      <c r="BI207" s="54"/>
      <c r="BJ207" s="54"/>
      <c r="BK207" s="54"/>
      <c r="BL207" s="54"/>
      <c r="BM207" s="54"/>
      <c r="BN207" s="54"/>
      <c r="BO207" s="54"/>
      <c r="BP207" s="54"/>
      <c r="BQ207" s="54"/>
      <c r="BR207" s="54"/>
      <c r="BS207" s="54"/>
      <c r="BT207" s="54"/>
      <c r="BU207" s="54"/>
      <c r="BV207" s="54"/>
      <c r="BW207" s="54"/>
      <c r="BX207" s="54"/>
      <c r="BY207" s="54"/>
      <c r="BZ207" s="54"/>
      <c r="CA207" s="54"/>
      <c r="CB207" s="54"/>
      <c r="CC207" s="54"/>
      <c r="CD207" s="54"/>
      <c r="CE207" s="54"/>
      <c r="CF207" s="54"/>
      <c r="CG207" s="54"/>
      <c r="CH207" s="54"/>
      <c r="CI207" s="54"/>
      <c r="CJ207" s="54"/>
      <c r="CK207" s="54"/>
      <c r="CL207" s="54"/>
      <c r="CM207" s="54"/>
      <c r="CN207" s="54"/>
      <c r="CO207" s="54"/>
      <c r="CP207" s="54"/>
      <c r="CQ207" s="54"/>
      <c r="CR207" s="54"/>
      <c r="CS207" s="54"/>
      <c r="CT207" s="54"/>
      <c r="CU207" s="54"/>
      <c r="CV207" s="54"/>
      <c r="CW207" s="54"/>
      <c r="CX207" s="54"/>
      <c r="CY207" s="54"/>
      <c r="CZ207" s="54"/>
      <c r="DA207" s="54"/>
      <c r="DB207" s="54"/>
      <c r="DC207" s="54"/>
      <c r="DD207" s="54"/>
      <c r="DE207" s="54"/>
      <c r="DF207" s="54"/>
      <c r="DG207" s="54"/>
      <c r="DH207" s="54"/>
      <c r="DI207" s="54"/>
      <c r="DJ207" s="54"/>
      <c r="DK207" s="54"/>
      <c r="DL207" s="54"/>
      <c r="DM207" s="54"/>
      <c r="DN207" s="54"/>
      <c r="DO207" s="54"/>
      <c r="DP207" s="54"/>
      <c r="DQ207" s="54"/>
      <c r="DR207" s="54"/>
      <c r="DS207" s="54"/>
      <c r="DT207" s="54"/>
      <c r="DU207" s="54"/>
      <c r="DV207" s="54"/>
      <c r="DW207" s="54"/>
      <c r="DX207" s="54"/>
      <c r="DY207" s="54"/>
      <c r="DZ207" s="54"/>
      <c r="EA207" s="54"/>
      <c r="EB207" s="54"/>
      <c r="EC207" s="54"/>
      <c r="ED207" s="54"/>
      <c r="EE207" s="54"/>
      <c r="EF207" s="54"/>
      <c r="EG207" s="54"/>
      <c r="EH207" s="54"/>
      <c r="EI207" s="54"/>
      <c r="EJ207" s="54"/>
      <c r="EK207" s="54"/>
      <c r="EL207" s="54"/>
      <c r="EM207" s="54"/>
      <c r="EN207" s="54"/>
      <c r="EO207" s="54"/>
      <c r="EP207" s="54"/>
      <c r="EQ207" s="54"/>
      <c r="ER207" s="54"/>
      <c r="ES207" s="54"/>
      <c r="ET207" s="54"/>
      <c r="EU207" s="54"/>
      <c r="EV207" s="54"/>
      <c r="EW207" s="54"/>
      <c r="EX207" s="54"/>
      <c r="EY207" s="54"/>
      <c r="EZ207" s="54"/>
      <c r="FA207" s="54"/>
      <c r="FB207" s="54"/>
      <c r="FC207" s="54"/>
      <c r="FD207" s="54"/>
      <c r="FE207" s="54"/>
      <c r="FF207" s="54"/>
      <c r="FG207" s="54"/>
      <c r="FH207" s="54"/>
      <c r="FI207" s="54"/>
      <c r="FJ207" s="54"/>
      <c r="FK207" s="54"/>
      <c r="FL207" s="54"/>
      <c r="FM207" s="54"/>
      <c r="FN207" s="54"/>
      <c r="FO207" s="54"/>
      <c r="FP207" s="54"/>
      <c r="FQ207" s="54"/>
      <c r="FR207" s="54"/>
      <c r="FS207" s="54"/>
      <c r="FT207" s="54"/>
      <c r="FU207" s="54"/>
      <c r="FV207" s="54"/>
      <c r="FW207" s="54"/>
      <c r="FX207" s="54"/>
      <c r="FY207" s="54"/>
      <c r="FZ207" s="54"/>
      <c r="GA207" s="54"/>
      <c r="GB207" s="54"/>
      <c r="GC207" s="54"/>
      <c r="GD207" s="54"/>
      <c r="GE207" s="54"/>
      <c r="GF207" s="54"/>
      <c r="GG207" s="54"/>
      <c r="GH207" s="54"/>
      <c r="GI207" s="54"/>
      <c r="GJ207" s="54"/>
      <c r="GK207" s="54"/>
      <c r="GL207" s="54"/>
      <c r="GM207" s="54"/>
      <c r="GN207" s="54"/>
      <c r="GO207" s="54"/>
      <c r="GP207" s="54"/>
      <c r="GQ207" s="54"/>
      <c r="GR207" s="54"/>
      <c r="GS207" s="54"/>
      <c r="GT207" s="54"/>
      <c r="GU207" s="54"/>
      <c r="GV207" s="54"/>
      <c r="GW207" s="54"/>
      <c r="GX207" s="54"/>
      <c r="GY207" s="54"/>
      <c r="GZ207" s="54"/>
      <c r="HA207" s="54"/>
      <c r="HB207" s="54"/>
      <c r="HC207" s="54"/>
      <c r="HD207" s="54"/>
      <c r="HE207" s="54"/>
      <c r="HF207" s="54"/>
      <c r="HG207" s="54"/>
      <c r="HH207" s="54"/>
      <c r="HI207" s="54"/>
      <c r="HJ207" s="54"/>
      <c r="HK207" s="54"/>
      <c r="HL207" s="54"/>
      <c r="HM207" s="54"/>
      <c r="HN207" s="54"/>
      <c r="HO207" s="54"/>
    </row>
    <row r="208" spans="1:223" x14ac:dyDescent="0.3">
      <c r="A208" s="87"/>
      <c r="B208" s="87"/>
      <c r="C208" s="87"/>
      <c r="D208" s="87"/>
      <c r="E208" s="87"/>
      <c r="F208" s="87"/>
      <c r="G208" s="87"/>
      <c r="N208" s="54"/>
      <c r="O208" s="54"/>
      <c r="P208" s="54"/>
      <c r="Q208" s="54"/>
      <c r="R208" s="54"/>
      <c r="S208" s="54"/>
      <c r="T208" s="54"/>
      <c r="U208" s="54"/>
      <c r="V208" s="54"/>
      <c r="W208" s="54"/>
      <c r="X208" s="54"/>
      <c r="Y208" s="54"/>
      <c r="Z208" s="54"/>
      <c r="AA208" s="54"/>
      <c r="AB208" s="54"/>
      <c r="AC208" s="54"/>
      <c r="AD208" s="54"/>
      <c r="AE208" s="54"/>
      <c r="AF208" s="54"/>
      <c r="AG208" s="54"/>
      <c r="AH208" s="54"/>
      <c r="AI208" s="54"/>
      <c r="AJ208" s="54"/>
      <c r="AK208" s="54"/>
      <c r="AL208" s="54"/>
      <c r="AM208" s="54"/>
      <c r="AN208" s="54"/>
      <c r="AO208" s="54"/>
      <c r="AP208" s="54"/>
      <c r="AQ208" s="54"/>
      <c r="AR208" s="54"/>
      <c r="AS208" s="54"/>
      <c r="AT208" s="54"/>
      <c r="AU208" s="54"/>
      <c r="AV208" s="54"/>
      <c r="AW208" s="54"/>
      <c r="AX208" s="54"/>
      <c r="AY208" s="54"/>
      <c r="AZ208" s="54"/>
      <c r="BA208" s="54"/>
      <c r="BB208" s="54"/>
      <c r="BC208" s="54"/>
      <c r="BD208" s="54"/>
      <c r="BE208" s="54"/>
      <c r="BF208" s="54"/>
      <c r="BG208" s="54"/>
      <c r="BH208" s="54"/>
      <c r="BI208" s="54"/>
      <c r="BJ208" s="54"/>
      <c r="BK208" s="54"/>
      <c r="BL208" s="54"/>
      <c r="BM208" s="54"/>
      <c r="BN208" s="54"/>
      <c r="BO208" s="54"/>
      <c r="BP208" s="54"/>
      <c r="BQ208" s="54"/>
      <c r="BR208" s="54"/>
      <c r="BS208" s="54"/>
      <c r="BT208" s="54"/>
      <c r="BU208" s="54"/>
      <c r="BV208" s="54"/>
      <c r="BW208" s="54"/>
      <c r="BX208" s="54"/>
      <c r="BY208" s="54"/>
      <c r="BZ208" s="54"/>
      <c r="CA208" s="54"/>
      <c r="CB208" s="54"/>
      <c r="CC208" s="54"/>
      <c r="CD208" s="54"/>
      <c r="CE208" s="54"/>
      <c r="CF208" s="54"/>
      <c r="CG208" s="54"/>
      <c r="CH208" s="54"/>
      <c r="CI208" s="54"/>
      <c r="CJ208" s="54"/>
      <c r="CK208" s="54"/>
      <c r="CL208" s="54"/>
      <c r="CM208" s="54"/>
      <c r="CN208" s="54"/>
      <c r="CO208" s="54"/>
      <c r="CP208" s="54"/>
      <c r="CQ208" s="54"/>
      <c r="CR208" s="54"/>
      <c r="CS208" s="54"/>
      <c r="CT208" s="54"/>
      <c r="CU208" s="54"/>
      <c r="CV208" s="54"/>
      <c r="CW208" s="54"/>
      <c r="CX208" s="54"/>
      <c r="CY208" s="54"/>
      <c r="CZ208" s="54"/>
      <c r="DA208" s="54"/>
      <c r="DB208" s="54"/>
      <c r="DC208" s="54"/>
      <c r="DD208" s="54"/>
      <c r="DE208" s="54"/>
      <c r="DF208" s="54"/>
      <c r="DG208" s="54"/>
      <c r="DH208" s="54"/>
      <c r="DI208" s="54"/>
      <c r="DJ208" s="54"/>
      <c r="DK208" s="54"/>
      <c r="DL208" s="54"/>
      <c r="DM208" s="54"/>
      <c r="DN208" s="54"/>
      <c r="DO208" s="54"/>
      <c r="DP208" s="54"/>
      <c r="DQ208" s="54"/>
      <c r="DR208" s="54"/>
      <c r="DS208" s="54"/>
      <c r="DT208" s="54"/>
      <c r="DU208" s="54"/>
      <c r="DV208" s="54"/>
      <c r="DW208" s="54"/>
      <c r="DX208" s="54"/>
      <c r="DY208" s="54"/>
      <c r="DZ208" s="54"/>
      <c r="EA208" s="54"/>
      <c r="EB208" s="54"/>
      <c r="EC208" s="54"/>
      <c r="ED208" s="54"/>
      <c r="EE208" s="54"/>
      <c r="EF208" s="54"/>
      <c r="EG208" s="54"/>
      <c r="EH208" s="54"/>
      <c r="EI208" s="54"/>
      <c r="EJ208" s="54"/>
      <c r="EK208" s="54"/>
      <c r="EL208" s="54"/>
      <c r="EM208" s="54"/>
      <c r="EN208" s="54"/>
      <c r="EO208" s="54"/>
      <c r="EP208" s="54"/>
      <c r="EQ208" s="54"/>
      <c r="ER208" s="54"/>
      <c r="ES208" s="54"/>
      <c r="ET208" s="54"/>
      <c r="EU208" s="54"/>
      <c r="EV208" s="54"/>
      <c r="EW208" s="54"/>
      <c r="EX208" s="54"/>
      <c r="EY208" s="54"/>
      <c r="EZ208" s="54"/>
      <c r="FA208" s="54"/>
      <c r="FB208" s="54"/>
      <c r="FC208" s="54"/>
      <c r="FD208" s="54"/>
      <c r="FE208" s="54"/>
      <c r="FF208" s="54"/>
      <c r="FG208" s="54"/>
      <c r="FH208" s="54"/>
      <c r="FI208" s="54"/>
      <c r="FJ208" s="54"/>
      <c r="FK208" s="54"/>
      <c r="FL208" s="54"/>
      <c r="FM208" s="54"/>
      <c r="FN208" s="54"/>
      <c r="FO208" s="54"/>
      <c r="FP208" s="54"/>
      <c r="FQ208" s="54"/>
      <c r="FR208" s="54"/>
      <c r="FS208" s="54"/>
      <c r="FT208" s="54"/>
      <c r="FU208" s="54"/>
      <c r="FV208" s="54"/>
      <c r="FW208" s="54"/>
      <c r="FX208" s="54"/>
      <c r="FY208" s="54"/>
      <c r="FZ208" s="54"/>
      <c r="GA208" s="54"/>
      <c r="GB208" s="54"/>
      <c r="GC208" s="54"/>
      <c r="GD208" s="54"/>
      <c r="GE208" s="54"/>
      <c r="GF208" s="54"/>
      <c r="GG208" s="54"/>
      <c r="GH208" s="54"/>
      <c r="GI208" s="54"/>
      <c r="GJ208" s="54"/>
      <c r="GK208" s="54"/>
      <c r="GL208" s="54"/>
      <c r="GM208" s="54"/>
      <c r="GN208" s="54"/>
      <c r="GO208" s="54"/>
      <c r="GP208" s="54"/>
      <c r="GQ208" s="54"/>
      <c r="GR208" s="54"/>
      <c r="GS208" s="54"/>
      <c r="GT208" s="54"/>
      <c r="GU208" s="54"/>
      <c r="GV208" s="54"/>
      <c r="GW208" s="54"/>
      <c r="GX208" s="54"/>
      <c r="GY208" s="54"/>
      <c r="GZ208" s="54"/>
      <c r="HA208" s="54"/>
      <c r="HB208" s="54"/>
      <c r="HC208" s="54"/>
      <c r="HD208" s="54"/>
      <c r="HE208" s="54"/>
      <c r="HF208" s="54"/>
      <c r="HG208" s="54"/>
      <c r="HH208" s="54"/>
      <c r="HI208" s="54"/>
      <c r="HJ208" s="54"/>
      <c r="HK208" s="54"/>
      <c r="HL208" s="54"/>
      <c r="HM208" s="54"/>
      <c r="HN208" s="54"/>
      <c r="HO208" s="54"/>
    </row>
    <row r="209" spans="1:223" x14ac:dyDescent="0.3">
      <c r="A209" s="87"/>
      <c r="B209" s="87"/>
      <c r="C209" s="87"/>
      <c r="D209" s="87"/>
      <c r="E209" s="87"/>
      <c r="F209" s="87"/>
      <c r="G209" s="87"/>
      <c r="N209" s="54"/>
      <c r="O209" s="54"/>
      <c r="P209" s="54"/>
      <c r="Q209" s="54"/>
      <c r="R209" s="54"/>
      <c r="S209" s="54"/>
      <c r="T209" s="54"/>
      <c r="U209" s="54"/>
      <c r="V209" s="54"/>
      <c r="W209" s="54"/>
      <c r="X209" s="54"/>
      <c r="Y209" s="54"/>
      <c r="Z209" s="54"/>
      <c r="AA209" s="54"/>
      <c r="AB209" s="54"/>
      <c r="AC209" s="54"/>
      <c r="AD209" s="54"/>
      <c r="AE209" s="54"/>
      <c r="AF209" s="54"/>
      <c r="AG209" s="54"/>
      <c r="AH209" s="54"/>
      <c r="AI209" s="54"/>
      <c r="AJ209" s="54"/>
      <c r="AK209" s="54"/>
      <c r="AL209" s="54"/>
      <c r="AM209" s="54"/>
      <c r="AN209" s="54"/>
      <c r="AO209" s="54"/>
      <c r="AP209" s="54"/>
      <c r="AQ209" s="54"/>
      <c r="AR209" s="54"/>
      <c r="AS209" s="54"/>
      <c r="AT209" s="54"/>
      <c r="AU209" s="54"/>
      <c r="AV209" s="54"/>
      <c r="AW209" s="54"/>
      <c r="AX209" s="54"/>
      <c r="AY209" s="54"/>
      <c r="AZ209" s="54"/>
      <c r="BA209" s="54"/>
      <c r="BB209" s="54"/>
      <c r="BC209" s="54"/>
      <c r="BD209" s="54"/>
      <c r="BE209" s="54"/>
      <c r="BF209" s="54"/>
      <c r="BG209" s="54"/>
      <c r="BH209" s="54"/>
      <c r="BI209" s="54"/>
      <c r="BJ209" s="54"/>
      <c r="BK209" s="54"/>
      <c r="BL209" s="54"/>
      <c r="BM209" s="54"/>
      <c r="BN209" s="54"/>
      <c r="BO209" s="54"/>
      <c r="BP209" s="54"/>
      <c r="BQ209" s="54"/>
      <c r="BR209" s="54"/>
      <c r="BS209" s="54"/>
      <c r="BT209" s="54"/>
      <c r="BU209" s="54"/>
      <c r="BV209" s="54"/>
      <c r="BW209" s="54"/>
      <c r="BX209" s="54"/>
      <c r="BY209" s="54"/>
      <c r="BZ209" s="54"/>
      <c r="CA209" s="54"/>
      <c r="CB209" s="54"/>
      <c r="CC209" s="54"/>
      <c r="CD209" s="54"/>
      <c r="CE209" s="54"/>
      <c r="CF209" s="54"/>
      <c r="CG209" s="54"/>
      <c r="CH209" s="54"/>
      <c r="CI209" s="54"/>
      <c r="CJ209" s="54"/>
      <c r="CK209" s="54"/>
      <c r="CL209" s="54"/>
      <c r="CM209" s="54"/>
      <c r="CN209" s="54"/>
      <c r="CO209" s="54"/>
      <c r="CP209" s="54"/>
      <c r="CQ209" s="54"/>
      <c r="CR209" s="54"/>
      <c r="CS209" s="54"/>
      <c r="CT209" s="54"/>
      <c r="CU209" s="54"/>
      <c r="CV209" s="54"/>
      <c r="CW209" s="54"/>
      <c r="CX209" s="54"/>
      <c r="CY209" s="54"/>
      <c r="CZ209" s="54"/>
      <c r="DA209" s="54"/>
      <c r="DB209" s="54"/>
      <c r="DC209" s="54"/>
      <c r="DD209" s="54"/>
      <c r="DE209" s="54"/>
      <c r="DF209" s="54"/>
      <c r="DG209" s="54"/>
      <c r="DH209" s="54"/>
      <c r="DI209" s="54"/>
      <c r="DJ209" s="54"/>
      <c r="DK209" s="54"/>
      <c r="DL209" s="54"/>
      <c r="DM209" s="54"/>
      <c r="DN209" s="54"/>
      <c r="DO209" s="54"/>
      <c r="DP209" s="54"/>
      <c r="DQ209" s="54"/>
      <c r="DR209" s="54"/>
      <c r="DS209" s="54"/>
      <c r="DT209" s="54"/>
      <c r="DU209" s="54"/>
      <c r="DV209" s="54"/>
      <c r="DW209" s="54"/>
      <c r="DX209" s="54"/>
      <c r="DY209" s="54"/>
      <c r="DZ209" s="54"/>
      <c r="EA209" s="54"/>
      <c r="EB209" s="54"/>
      <c r="EC209" s="54"/>
      <c r="ED209" s="54"/>
      <c r="EE209" s="54"/>
      <c r="EF209" s="54"/>
      <c r="EG209" s="54"/>
      <c r="EH209" s="54"/>
      <c r="EI209" s="54"/>
      <c r="EJ209" s="54"/>
      <c r="EK209" s="54"/>
      <c r="EL209" s="54"/>
      <c r="EM209" s="54"/>
      <c r="EN209" s="54"/>
      <c r="EO209" s="54"/>
      <c r="EP209" s="54"/>
      <c r="EQ209" s="54"/>
      <c r="ER209" s="54"/>
      <c r="ES209" s="54"/>
      <c r="ET209" s="54"/>
      <c r="EU209" s="54"/>
      <c r="EV209" s="54"/>
      <c r="EW209" s="54"/>
      <c r="EX209" s="54"/>
      <c r="EY209" s="54"/>
      <c r="EZ209" s="54"/>
      <c r="FA209" s="54"/>
      <c r="FB209" s="54"/>
      <c r="FC209" s="54"/>
      <c r="FD209" s="54"/>
      <c r="FE209" s="54"/>
      <c r="FF209" s="54"/>
      <c r="FG209" s="54"/>
      <c r="FH209" s="54"/>
      <c r="FI209" s="54"/>
      <c r="FJ209" s="54"/>
      <c r="FK209" s="54"/>
      <c r="FL209" s="54"/>
      <c r="FM209" s="54"/>
      <c r="FN209" s="54"/>
      <c r="FO209" s="54"/>
      <c r="FP209" s="54"/>
      <c r="FQ209" s="54"/>
      <c r="FR209" s="54"/>
      <c r="FS209" s="54"/>
      <c r="FT209" s="54"/>
      <c r="FU209" s="54"/>
      <c r="FV209" s="54"/>
      <c r="FW209" s="54"/>
      <c r="FX209" s="54"/>
      <c r="FY209" s="54"/>
      <c r="FZ209" s="54"/>
      <c r="GA209" s="54"/>
      <c r="GB209" s="54"/>
      <c r="GC209" s="54"/>
      <c r="GD209" s="54"/>
      <c r="GE209" s="54"/>
      <c r="GF209" s="54"/>
      <c r="GG209" s="54"/>
      <c r="GH209" s="54"/>
      <c r="GI209" s="54"/>
      <c r="GJ209" s="54"/>
      <c r="GK209" s="54"/>
      <c r="GL209" s="54"/>
      <c r="GM209" s="54"/>
      <c r="GN209" s="54"/>
      <c r="GO209" s="54"/>
      <c r="GP209" s="54"/>
      <c r="GQ209" s="54"/>
      <c r="GR209" s="54"/>
      <c r="GS209" s="54"/>
      <c r="GT209" s="54"/>
      <c r="GU209" s="54"/>
      <c r="GV209" s="54"/>
      <c r="GW209" s="54"/>
      <c r="GX209" s="54"/>
      <c r="GY209" s="54"/>
      <c r="GZ209" s="54"/>
      <c r="HA209" s="54"/>
      <c r="HB209" s="54"/>
      <c r="HC209" s="54"/>
      <c r="HD209" s="54"/>
      <c r="HE209" s="54"/>
      <c r="HF209" s="54"/>
      <c r="HG209" s="54"/>
      <c r="HH209" s="54"/>
      <c r="HI209" s="54"/>
      <c r="HJ209" s="54"/>
      <c r="HK209" s="54"/>
      <c r="HL209" s="54"/>
      <c r="HM209" s="54"/>
      <c r="HN209" s="54"/>
      <c r="HO209" s="54"/>
    </row>
    <row r="210" spans="1:223" x14ac:dyDescent="0.3">
      <c r="A210" s="87"/>
      <c r="B210" s="87"/>
      <c r="C210" s="87"/>
      <c r="D210" s="87"/>
      <c r="E210" s="87"/>
      <c r="F210" s="87"/>
      <c r="G210" s="87"/>
      <c r="N210" s="54"/>
      <c r="O210" s="54"/>
      <c r="P210" s="54"/>
      <c r="Q210" s="54"/>
      <c r="R210" s="54"/>
      <c r="S210" s="54"/>
      <c r="T210" s="54"/>
      <c r="U210" s="54"/>
      <c r="V210" s="54"/>
      <c r="W210" s="54"/>
      <c r="X210" s="54"/>
      <c r="Y210" s="54"/>
      <c r="Z210" s="54"/>
      <c r="AA210" s="54"/>
      <c r="AB210" s="54"/>
      <c r="AC210" s="54"/>
      <c r="AD210" s="54"/>
      <c r="AE210" s="54"/>
      <c r="AF210" s="54"/>
      <c r="AG210" s="54"/>
      <c r="AH210" s="54"/>
      <c r="AI210" s="54"/>
      <c r="AJ210" s="54"/>
      <c r="AK210" s="54"/>
      <c r="AL210" s="54"/>
      <c r="AM210" s="54"/>
      <c r="AN210" s="54"/>
      <c r="AO210" s="54"/>
      <c r="AP210" s="54"/>
      <c r="AQ210" s="54"/>
      <c r="AR210" s="54"/>
      <c r="AS210" s="54"/>
      <c r="AT210" s="54"/>
      <c r="AU210" s="54"/>
      <c r="AV210" s="54"/>
      <c r="AW210" s="54"/>
      <c r="AX210" s="54"/>
      <c r="AY210" s="54"/>
      <c r="AZ210" s="54"/>
      <c r="BA210" s="54"/>
      <c r="BB210" s="54"/>
      <c r="BC210" s="54"/>
      <c r="BD210" s="54"/>
      <c r="BE210" s="54"/>
      <c r="BF210" s="54"/>
      <c r="BG210" s="54"/>
      <c r="BH210" s="54"/>
      <c r="BI210" s="54"/>
      <c r="BJ210" s="54"/>
      <c r="BK210" s="54"/>
      <c r="BL210" s="54"/>
      <c r="BM210" s="54"/>
      <c r="BN210" s="54"/>
      <c r="BO210" s="54"/>
      <c r="BP210" s="54"/>
      <c r="BQ210" s="54"/>
      <c r="BR210" s="54"/>
      <c r="BS210" s="54"/>
      <c r="BT210" s="54"/>
      <c r="BU210" s="54"/>
      <c r="BV210" s="54"/>
      <c r="BW210" s="54"/>
      <c r="BX210" s="54"/>
      <c r="BY210" s="54"/>
      <c r="BZ210" s="54"/>
      <c r="CA210" s="54"/>
      <c r="CB210" s="54"/>
      <c r="CC210" s="54"/>
      <c r="CD210" s="54"/>
      <c r="CE210" s="54"/>
      <c r="CF210" s="54"/>
      <c r="CG210" s="54"/>
      <c r="CH210" s="54"/>
      <c r="CI210" s="54"/>
      <c r="CJ210" s="54"/>
      <c r="CK210" s="54"/>
      <c r="CL210" s="54"/>
      <c r="CM210" s="54"/>
      <c r="CN210" s="54"/>
      <c r="CO210" s="54"/>
      <c r="CP210" s="54"/>
      <c r="CQ210" s="54"/>
      <c r="CR210" s="54"/>
      <c r="CS210" s="54"/>
      <c r="CT210" s="54"/>
      <c r="CU210" s="54"/>
      <c r="CV210" s="54"/>
      <c r="CW210" s="54"/>
      <c r="CX210" s="54"/>
      <c r="CY210" s="54"/>
      <c r="CZ210" s="54"/>
      <c r="DA210" s="54"/>
      <c r="DB210" s="54"/>
      <c r="DC210" s="54"/>
      <c r="DD210" s="54"/>
      <c r="DE210" s="54"/>
      <c r="DF210" s="54"/>
      <c r="DG210" s="54"/>
      <c r="DH210" s="54"/>
      <c r="DI210" s="54"/>
      <c r="DJ210" s="54"/>
      <c r="DK210" s="54"/>
      <c r="DL210" s="54"/>
      <c r="DM210" s="54"/>
      <c r="DN210" s="54"/>
      <c r="DO210" s="54"/>
      <c r="DP210" s="54"/>
      <c r="DQ210" s="54"/>
      <c r="DR210" s="54"/>
      <c r="DS210" s="54"/>
      <c r="DT210" s="54"/>
      <c r="DU210" s="54"/>
      <c r="DV210" s="54"/>
      <c r="DW210" s="54"/>
      <c r="DX210" s="54"/>
      <c r="DY210" s="54"/>
      <c r="DZ210" s="54"/>
      <c r="EA210" s="54"/>
      <c r="EB210" s="54"/>
      <c r="EC210" s="54"/>
      <c r="ED210" s="54"/>
      <c r="EE210" s="54"/>
      <c r="EF210" s="54"/>
      <c r="EG210" s="54"/>
      <c r="EH210" s="54"/>
      <c r="EI210" s="54"/>
      <c r="EJ210" s="54"/>
      <c r="EK210" s="54"/>
      <c r="EL210" s="54"/>
      <c r="EM210" s="54"/>
      <c r="EN210" s="54"/>
      <c r="EO210" s="54"/>
      <c r="EP210" s="54"/>
      <c r="EQ210" s="54"/>
      <c r="ER210" s="54"/>
      <c r="ES210" s="54"/>
      <c r="ET210" s="54"/>
      <c r="EU210" s="54"/>
      <c r="EV210" s="54"/>
      <c r="EW210" s="54"/>
      <c r="EX210" s="54"/>
      <c r="EY210" s="54"/>
      <c r="EZ210" s="54"/>
      <c r="FA210" s="54"/>
      <c r="FB210" s="54"/>
      <c r="FC210" s="54"/>
      <c r="FD210" s="54"/>
      <c r="FE210" s="54"/>
      <c r="FF210" s="54"/>
      <c r="FG210" s="54"/>
      <c r="FH210" s="54"/>
      <c r="FI210" s="54"/>
      <c r="FJ210" s="54"/>
      <c r="FK210" s="54"/>
      <c r="FL210" s="54"/>
      <c r="FM210" s="54"/>
      <c r="FN210" s="54"/>
      <c r="FO210" s="54"/>
      <c r="FP210" s="54"/>
      <c r="FQ210" s="54"/>
      <c r="FR210" s="54"/>
      <c r="FS210" s="54"/>
      <c r="FT210" s="54"/>
      <c r="FU210" s="54"/>
      <c r="FV210" s="54"/>
      <c r="FW210" s="54"/>
      <c r="FX210" s="54"/>
      <c r="FY210" s="54"/>
      <c r="FZ210" s="54"/>
      <c r="GA210" s="54"/>
      <c r="GB210" s="54"/>
      <c r="GC210" s="54"/>
      <c r="GD210" s="54"/>
      <c r="GE210" s="54"/>
      <c r="GF210" s="54"/>
      <c r="GG210" s="54"/>
      <c r="GH210" s="54"/>
      <c r="GI210" s="54"/>
      <c r="GJ210" s="54"/>
      <c r="GK210" s="54"/>
      <c r="GL210" s="54"/>
      <c r="GM210" s="54"/>
      <c r="GN210" s="54"/>
      <c r="GO210" s="54"/>
      <c r="GP210" s="54"/>
      <c r="GQ210" s="54"/>
      <c r="GR210" s="54"/>
      <c r="GS210" s="54"/>
      <c r="GT210" s="54"/>
      <c r="GU210" s="54"/>
      <c r="GV210" s="54"/>
      <c r="GW210" s="54"/>
      <c r="GX210" s="54"/>
      <c r="GY210" s="54"/>
      <c r="GZ210" s="54"/>
      <c r="HA210" s="54"/>
      <c r="HB210" s="54"/>
      <c r="HC210" s="54"/>
      <c r="HD210" s="54"/>
      <c r="HE210" s="54"/>
      <c r="HF210" s="54"/>
      <c r="HG210" s="54"/>
      <c r="HH210" s="54"/>
      <c r="HI210" s="54"/>
      <c r="HJ210" s="54"/>
      <c r="HK210" s="54"/>
      <c r="HL210" s="54"/>
      <c r="HM210" s="54"/>
      <c r="HN210" s="54"/>
      <c r="HO210" s="54"/>
    </row>
    <row r="211" spans="1:223" x14ac:dyDescent="0.3">
      <c r="A211" s="87"/>
      <c r="B211" s="87"/>
      <c r="C211" s="87"/>
      <c r="D211" s="87"/>
      <c r="E211" s="87"/>
      <c r="F211" s="87"/>
      <c r="G211" s="87"/>
    </row>
    <row r="212" spans="1:223" x14ac:dyDescent="0.3">
      <c r="A212" s="87"/>
      <c r="B212" s="87"/>
      <c r="C212" s="87"/>
      <c r="D212" s="87"/>
      <c r="E212" s="87"/>
      <c r="F212" s="87"/>
      <c r="G212" s="87"/>
    </row>
    <row r="213" spans="1:223" x14ac:dyDescent="0.3">
      <c r="A213" s="87"/>
      <c r="B213" s="87"/>
      <c r="C213" s="87"/>
      <c r="D213" s="87"/>
      <c r="E213" s="87"/>
      <c r="F213" s="87"/>
      <c r="G213" s="87"/>
    </row>
    <row r="214" spans="1:223" x14ac:dyDescent="0.3">
      <c r="A214" s="87"/>
      <c r="B214" s="87"/>
      <c r="C214" s="87"/>
      <c r="D214" s="87"/>
      <c r="E214" s="87"/>
      <c r="F214" s="87"/>
      <c r="G214" s="87"/>
    </row>
    <row r="215" spans="1:223" x14ac:dyDescent="0.3">
      <c r="A215" s="87"/>
      <c r="B215" s="87"/>
      <c r="C215" s="87"/>
      <c r="D215" s="87"/>
      <c r="E215" s="87"/>
      <c r="F215" s="87"/>
      <c r="G215" s="87"/>
    </row>
    <row r="216" spans="1:223" x14ac:dyDescent="0.3">
      <c r="A216" s="87"/>
      <c r="B216" s="87"/>
      <c r="C216" s="87"/>
      <c r="D216" s="87"/>
      <c r="E216" s="87"/>
      <c r="F216" s="87"/>
      <c r="G216" s="87"/>
    </row>
    <row r="217" spans="1:223" x14ac:dyDescent="0.3">
      <c r="A217" s="87"/>
      <c r="B217" s="87"/>
      <c r="C217" s="87"/>
      <c r="D217" s="87"/>
      <c r="E217" s="87"/>
      <c r="F217" s="87"/>
      <c r="G217" s="87"/>
    </row>
    <row r="218" spans="1:223" x14ac:dyDescent="0.3">
      <c r="A218" s="87"/>
      <c r="B218" s="87"/>
      <c r="C218" s="87"/>
      <c r="D218" s="87"/>
      <c r="E218" s="87"/>
      <c r="F218" s="87"/>
      <c r="G218" s="87"/>
    </row>
    <row r="219" spans="1:223" x14ac:dyDescent="0.3">
      <c r="A219" s="87"/>
      <c r="B219" s="87"/>
      <c r="C219" s="87"/>
      <c r="D219" s="87"/>
      <c r="E219" s="87"/>
      <c r="F219" s="87"/>
      <c r="G219" s="87"/>
    </row>
    <row r="220" spans="1:223" x14ac:dyDescent="0.3">
      <c r="A220" s="87"/>
      <c r="B220" s="87"/>
      <c r="C220" s="87"/>
      <c r="D220" s="87"/>
      <c r="E220" s="87"/>
      <c r="F220" s="87"/>
      <c r="G220" s="87"/>
    </row>
    <row r="221" spans="1:223" x14ac:dyDescent="0.3">
      <c r="A221" s="87"/>
      <c r="B221" s="87"/>
      <c r="C221" s="87"/>
      <c r="D221" s="87"/>
      <c r="E221" s="87"/>
      <c r="F221" s="87"/>
      <c r="G221" s="87"/>
    </row>
    <row r="222" spans="1:223" x14ac:dyDescent="0.3">
      <c r="A222" s="87"/>
      <c r="B222" s="87"/>
      <c r="C222" s="87"/>
      <c r="D222" s="87"/>
      <c r="E222" s="87"/>
      <c r="F222" s="87"/>
      <c r="G222" s="87"/>
    </row>
    <row r="223" spans="1:223" x14ac:dyDescent="0.3">
      <c r="A223" s="87"/>
      <c r="B223" s="87"/>
      <c r="C223" s="87"/>
      <c r="D223" s="87"/>
      <c r="E223" s="87"/>
      <c r="F223" s="87"/>
      <c r="G223" s="87"/>
    </row>
    <row r="224" spans="1:223" x14ac:dyDescent="0.3">
      <c r="A224" s="87"/>
      <c r="B224" s="87"/>
      <c r="C224" s="87"/>
      <c r="D224" s="87"/>
      <c r="E224" s="87"/>
      <c r="F224" s="87"/>
      <c r="G224" s="87"/>
    </row>
    <row r="225" spans="1:7" x14ac:dyDescent="0.3">
      <c r="A225" s="87"/>
      <c r="B225" s="87"/>
      <c r="C225" s="87"/>
      <c r="D225" s="87"/>
      <c r="E225" s="87"/>
      <c r="F225" s="87"/>
      <c r="G225" s="87"/>
    </row>
    <row r="226" spans="1:7" x14ac:dyDescent="0.3">
      <c r="A226" s="87"/>
      <c r="B226" s="87"/>
      <c r="C226" s="87"/>
      <c r="D226" s="87"/>
      <c r="E226" s="87"/>
      <c r="F226" s="87"/>
      <c r="G226" s="87"/>
    </row>
    <row r="227" spans="1:7" x14ac:dyDescent="0.3">
      <c r="A227" s="87"/>
      <c r="B227" s="87"/>
      <c r="C227" s="87"/>
      <c r="D227" s="87"/>
      <c r="E227" s="87"/>
      <c r="F227" s="87"/>
      <c r="G227" s="87"/>
    </row>
    <row r="228" spans="1:7" x14ac:dyDescent="0.3">
      <c r="A228" s="87"/>
      <c r="B228" s="87"/>
      <c r="C228" s="87"/>
      <c r="D228" s="87"/>
      <c r="E228" s="87"/>
      <c r="F228" s="87"/>
      <c r="G228" s="87"/>
    </row>
    <row r="229" spans="1:7" x14ac:dyDescent="0.3">
      <c r="A229" s="87"/>
      <c r="B229" s="87"/>
      <c r="C229" s="87"/>
      <c r="D229" s="87"/>
      <c r="E229" s="87"/>
      <c r="F229" s="87"/>
      <c r="G229" s="87"/>
    </row>
    <row r="230" spans="1:7" x14ac:dyDescent="0.3">
      <c r="A230" s="87"/>
      <c r="B230" s="87"/>
      <c r="C230" s="87"/>
      <c r="D230" s="87"/>
      <c r="E230" s="87"/>
      <c r="F230" s="87"/>
      <c r="G230" s="87"/>
    </row>
    <row r="231" spans="1:7" x14ac:dyDescent="0.3">
      <c r="A231" s="87"/>
      <c r="B231" s="87"/>
      <c r="C231" s="87"/>
      <c r="D231" s="87"/>
      <c r="E231" s="87"/>
      <c r="F231" s="87"/>
      <c r="G231" s="87"/>
    </row>
    <row r="232" spans="1:7" x14ac:dyDescent="0.3">
      <c r="A232" s="87"/>
      <c r="B232" s="87"/>
      <c r="C232" s="87"/>
      <c r="D232" s="87"/>
      <c r="E232" s="87"/>
      <c r="F232" s="87"/>
      <c r="G232" s="87"/>
    </row>
    <row r="233" spans="1:7" x14ac:dyDescent="0.3">
      <c r="A233" s="87"/>
      <c r="B233" s="87"/>
      <c r="C233" s="87"/>
      <c r="D233" s="87"/>
      <c r="E233" s="87"/>
      <c r="F233" s="87"/>
      <c r="G233" s="87"/>
    </row>
    <row r="234" spans="1:7" x14ac:dyDescent="0.3">
      <c r="A234" s="87"/>
      <c r="B234" s="87"/>
      <c r="C234" s="87"/>
      <c r="D234" s="87"/>
      <c r="E234" s="87"/>
      <c r="F234" s="87"/>
      <c r="G234" s="87"/>
    </row>
    <row r="235" spans="1:7" x14ac:dyDescent="0.3">
      <c r="A235" s="87"/>
      <c r="B235" s="87"/>
      <c r="C235" s="87"/>
      <c r="D235" s="87"/>
      <c r="E235" s="87"/>
      <c r="F235" s="87"/>
      <c r="G235" s="87"/>
    </row>
    <row r="236" spans="1:7" x14ac:dyDescent="0.3">
      <c r="A236" s="87"/>
      <c r="B236" s="87"/>
      <c r="C236" s="87"/>
      <c r="D236" s="87"/>
      <c r="E236" s="87"/>
      <c r="F236" s="87"/>
      <c r="G236" s="87"/>
    </row>
    <row r="237" spans="1:7" x14ac:dyDescent="0.3">
      <c r="A237" s="87"/>
      <c r="B237" s="87"/>
      <c r="C237" s="87"/>
      <c r="D237" s="87"/>
      <c r="E237" s="87"/>
      <c r="F237" s="87"/>
      <c r="G237" s="87"/>
    </row>
    <row r="238" spans="1:7" x14ac:dyDescent="0.3">
      <c r="A238" s="87"/>
      <c r="B238" s="87"/>
      <c r="C238" s="87"/>
      <c r="D238" s="87"/>
      <c r="E238" s="87"/>
      <c r="F238" s="87"/>
      <c r="G238" s="87"/>
    </row>
    <row r="239" spans="1:7" x14ac:dyDescent="0.3">
      <c r="A239" s="87"/>
      <c r="B239" s="87"/>
      <c r="C239" s="87"/>
      <c r="D239" s="87"/>
      <c r="E239" s="87"/>
      <c r="F239" s="87"/>
      <c r="G239" s="87"/>
    </row>
    <row r="240" spans="1:7" x14ac:dyDescent="0.3">
      <c r="A240" s="87"/>
      <c r="B240" s="87"/>
      <c r="C240" s="87"/>
      <c r="D240" s="87"/>
      <c r="E240" s="87"/>
      <c r="F240" s="87"/>
      <c r="G240" s="87"/>
    </row>
    <row r="241" spans="1:7" x14ac:dyDescent="0.3">
      <c r="A241" s="87"/>
      <c r="B241" s="87"/>
      <c r="C241" s="87"/>
      <c r="D241" s="87"/>
      <c r="E241" s="87"/>
      <c r="F241" s="87"/>
      <c r="G241" s="87"/>
    </row>
    <row r="242" spans="1:7" x14ac:dyDescent="0.3">
      <c r="A242" s="87"/>
      <c r="B242" s="87"/>
      <c r="C242" s="87"/>
      <c r="D242" s="87"/>
      <c r="E242" s="87"/>
      <c r="F242" s="87"/>
      <c r="G242" s="87"/>
    </row>
    <row r="243" spans="1:7" x14ac:dyDescent="0.3">
      <c r="A243" s="87"/>
      <c r="B243" s="87"/>
      <c r="C243" s="87"/>
      <c r="D243" s="87"/>
      <c r="E243" s="87"/>
      <c r="F243" s="87"/>
      <c r="G243" s="87"/>
    </row>
    <row r="244" spans="1:7" x14ac:dyDescent="0.3">
      <c r="A244" s="87"/>
      <c r="B244" s="87"/>
      <c r="C244" s="87"/>
      <c r="D244" s="87"/>
      <c r="E244" s="87"/>
      <c r="F244" s="87"/>
      <c r="G244" s="87"/>
    </row>
    <row r="245" spans="1:7" x14ac:dyDescent="0.3">
      <c r="A245" s="87"/>
      <c r="B245" s="87"/>
      <c r="C245" s="87"/>
      <c r="D245" s="87"/>
      <c r="E245" s="87"/>
      <c r="F245" s="87"/>
      <c r="G245" s="87"/>
    </row>
    <row r="246" spans="1:7" x14ac:dyDescent="0.3">
      <c r="A246" s="87"/>
      <c r="B246" s="87"/>
      <c r="C246" s="87"/>
      <c r="D246" s="87"/>
      <c r="E246" s="87"/>
      <c r="F246" s="87"/>
      <c r="G246" s="87"/>
    </row>
    <row r="247" spans="1:7" x14ac:dyDescent="0.3">
      <c r="A247" s="87"/>
      <c r="B247" s="87"/>
      <c r="C247" s="87"/>
      <c r="D247" s="87"/>
      <c r="E247" s="87"/>
      <c r="F247" s="87"/>
      <c r="G247" s="87"/>
    </row>
    <row r="248" spans="1:7" x14ac:dyDescent="0.3">
      <c r="A248" s="87"/>
      <c r="B248" s="87"/>
      <c r="C248" s="87"/>
      <c r="D248" s="87"/>
      <c r="E248" s="87"/>
      <c r="F248" s="87"/>
      <c r="G248" s="87"/>
    </row>
    <row r="249" spans="1:7" x14ac:dyDescent="0.3">
      <c r="A249" s="87"/>
      <c r="B249" s="87"/>
      <c r="C249" s="87"/>
      <c r="D249" s="87"/>
      <c r="E249" s="87"/>
      <c r="F249" s="87"/>
      <c r="G249" s="87"/>
    </row>
    <row r="250" spans="1:7" x14ac:dyDescent="0.3">
      <c r="A250" s="87"/>
      <c r="B250" s="87"/>
      <c r="C250" s="87"/>
      <c r="D250" s="87"/>
      <c r="E250" s="87"/>
      <c r="F250" s="87"/>
      <c r="G250" s="87"/>
    </row>
    <row r="251" spans="1:7" x14ac:dyDescent="0.3">
      <c r="A251" s="87"/>
      <c r="B251" s="87"/>
      <c r="C251" s="87"/>
      <c r="D251" s="87"/>
      <c r="E251" s="87"/>
      <c r="F251" s="87"/>
      <c r="G251" s="87"/>
    </row>
    <row r="252" spans="1:7" x14ac:dyDescent="0.3">
      <c r="A252" s="87"/>
      <c r="B252" s="87"/>
      <c r="C252" s="87"/>
      <c r="D252" s="87"/>
      <c r="E252" s="87"/>
      <c r="F252" s="87"/>
      <c r="G252" s="87"/>
    </row>
    <row r="253" spans="1:7" x14ac:dyDescent="0.3">
      <c r="A253" s="87"/>
      <c r="B253" s="87"/>
      <c r="C253" s="87"/>
      <c r="D253" s="87"/>
      <c r="E253" s="87"/>
      <c r="F253" s="87"/>
      <c r="G253" s="87"/>
    </row>
    <row r="254" spans="1:7" x14ac:dyDescent="0.3">
      <c r="A254" s="87"/>
      <c r="B254" s="87"/>
      <c r="C254" s="87"/>
      <c r="D254" s="87"/>
      <c r="E254" s="87"/>
      <c r="F254" s="87"/>
      <c r="G254" s="87"/>
    </row>
    <row r="255" spans="1:7" x14ac:dyDescent="0.3">
      <c r="A255" s="87"/>
      <c r="B255" s="87"/>
      <c r="C255" s="87"/>
      <c r="D255" s="87"/>
      <c r="E255" s="87"/>
      <c r="F255" s="87"/>
      <c r="G255" s="87"/>
    </row>
    <row r="256" spans="1:7" x14ac:dyDescent="0.3">
      <c r="A256" s="87"/>
      <c r="B256" s="87"/>
      <c r="C256" s="87"/>
      <c r="D256" s="87"/>
      <c r="E256" s="87"/>
      <c r="F256" s="87"/>
      <c r="G256" s="87"/>
    </row>
    <row r="257" spans="1:7" x14ac:dyDescent="0.3">
      <c r="A257" s="87"/>
      <c r="B257" s="87"/>
      <c r="C257" s="87"/>
      <c r="D257" s="87"/>
      <c r="E257" s="87"/>
      <c r="F257" s="87"/>
      <c r="G257" s="87"/>
    </row>
    <row r="258" spans="1:7" x14ac:dyDescent="0.3">
      <c r="A258" s="87"/>
      <c r="B258" s="87"/>
      <c r="C258" s="87"/>
      <c r="D258" s="87"/>
      <c r="E258" s="87"/>
      <c r="F258" s="87"/>
      <c r="G258" s="87"/>
    </row>
    <row r="259" spans="1:7" x14ac:dyDescent="0.3">
      <c r="A259" s="87"/>
      <c r="B259" s="87"/>
      <c r="C259" s="87"/>
      <c r="D259" s="87"/>
      <c r="E259" s="87"/>
      <c r="F259" s="87"/>
      <c r="G259" s="87"/>
    </row>
    <row r="260" spans="1:7" x14ac:dyDescent="0.3">
      <c r="A260" s="87"/>
      <c r="B260" s="87"/>
      <c r="C260" s="87"/>
      <c r="D260" s="87"/>
      <c r="E260" s="87"/>
      <c r="F260" s="87"/>
      <c r="G260" s="87"/>
    </row>
    <row r="261" spans="1:7" x14ac:dyDescent="0.3">
      <c r="A261" s="87"/>
      <c r="B261" s="87"/>
      <c r="C261" s="87"/>
      <c r="D261" s="87"/>
      <c r="E261" s="87"/>
      <c r="F261" s="87"/>
      <c r="G261" s="87"/>
    </row>
    <row r="262" spans="1:7" x14ac:dyDescent="0.3">
      <c r="A262" s="87"/>
      <c r="B262" s="87"/>
      <c r="C262" s="87"/>
      <c r="D262" s="87"/>
      <c r="E262" s="87"/>
      <c r="F262" s="87"/>
      <c r="G262" s="87"/>
    </row>
    <row r="263" spans="1:7" x14ac:dyDescent="0.3">
      <c r="A263" s="87"/>
      <c r="B263" s="87"/>
      <c r="C263" s="87"/>
      <c r="D263" s="87"/>
      <c r="E263" s="87"/>
      <c r="F263" s="87"/>
      <c r="G263" s="87"/>
    </row>
    <row r="264" spans="1:7" x14ac:dyDescent="0.3">
      <c r="A264" s="87"/>
      <c r="B264" s="87"/>
      <c r="C264" s="87"/>
      <c r="D264" s="87"/>
      <c r="E264" s="87"/>
      <c r="F264" s="87"/>
      <c r="G264" s="87"/>
    </row>
    <row r="265" spans="1:7" x14ac:dyDescent="0.3">
      <c r="A265" s="87"/>
      <c r="B265" s="87"/>
      <c r="C265" s="87"/>
      <c r="D265" s="87"/>
      <c r="E265" s="87"/>
      <c r="F265" s="87"/>
      <c r="G265" s="87"/>
    </row>
    <row r="266" spans="1:7" x14ac:dyDescent="0.3">
      <c r="A266" s="87"/>
      <c r="B266" s="87"/>
      <c r="C266" s="87"/>
      <c r="D266" s="87"/>
      <c r="E266" s="87"/>
      <c r="F266" s="87"/>
      <c r="G266" s="87"/>
    </row>
    <row r="267" spans="1:7" x14ac:dyDescent="0.3">
      <c r="A267" s="87"/>
      <c r="B267" s="87"/>
      <c r="C267" s="87"/>
      <c r="D267" s="87"/>
      <c r="E267" s="87"/>
      <c r="F267" s="87"/>
      <c r="G267" s="87"/>
    </row>
    <row r="268" spans="1:7" x14ac:dyDescent="0.3">
      <c r="A268" s="87"/>
      <c r="B268" s="87"/>
      <c r="C268" s="87"/>
      <c r="D268" s="87"/>
      <c r="E268" s="87"/>
      <c r="F268" s="87"/>
      <c r="G268" s="87"/>
    </row>
    <row r="269" spans="1:7" x14ac:dyDescent="0.3">
      <c r="A269" s="87"/>
      <c r="B269" s="87"/>
      <c r="C269" s="87"/>
      <c r="D269" s="87"/>
      <c r="E269" s="87"/>
      <c r="F269" s="87"/>
      <c r="G269" s="87"/>
    </row>
    <row r="270" spans="1:7" x14ac:dyDescent="0.3">
      <c r="A270" s="87"/>
      <c r="B270" s="87"/>
      <c r="C270" s="87"/>
      <c r="D270" s="87"/>
      <c r="E270" s="87"/>
      <c r="F270" s="87"/>
      <c r="G270" s="87"/>
    </row>
    <row r="271" spans="1:7" x14ac:dyDescent="0.3">
      <c r="A271" s="87"/>
      <c r="B271" s="87"/>
      <c r="C271" s="87"/>
      <c r="D271" s="87"/>
      <c r="E271" s="87"/>
      <c r="F271" s="87"/>
      <c r="G271" s="87"/>
    </row>
    <row r="272" spans="1:7" x14ac:dyDescent="0.3">
      <c r="A272" s="87"/>
      <c r="B272" s="87"/>
      <c r="C272" s="87"/>
      <c r="D272" s="87"/>
      <c r="E272" s="87"/>
      <c r="F272" s="87"/>
      <c r="G272" s="87"/>
    </row>
    <row r="273" spans="1:7" x14ac:dyDescent="0.3">
      <c r="A273" s="87"/>
      <c r="B273" s="87"/>
      <c r="C273" s="87"/>
      <c r="D273" s="87"/>
      <c r="E273" s="87"/>
      <c r="F273" s="87"/>
      <c r="G273" s="87"/>
    </row>
    <row r="274" spans="1:7" x14ac:dyDescent="0.3">
      <c r="A274" s="87"/>
      <c r="B274" s="87"/>
      <c r="C274" s="87"/>
      <c r="D274" s="87"/>
      <c r="E274" s="87"/>
      <c r="F274" s="87"/>
      <c r="G274" s="87"/>
    </row>
    <row r="275" spans="1:7" x14ac:dyDescent="0.3">
      <c r="A275" s="87"/>
      <c r="B275" s="87"/>
      <c r="C275" s="87"/>
      <c r="D275" s="87"/>
      <c r="E275" s="87"/>
      <c r="F275" s="87"/>
      <c r="G275" s="87"/>
    </row>
    <row r="276" spans="1:7" x14ac:dyDescent="0.3">
      <c r="A276" s="87"/>
      <c r="B276" s="87"/>
      <c r="C276" s="87"/>
      <c r="D276" s="87"/>
      <c r="E276" s="87"/>
      <c r="F276" s="87"/>
      <c r="G276" s="87"/>
    </row>
    <row r="277" spans="1:7" x14ac:dyDescent="0.3">
      <c r="A277" s="87"/>
      <c r="B277" s="87"/>
      <c r="C277" s="87"/>
      <c r="D277" s="87"/>
      <c r="E277" s="87"/>
      <c r="F277" s="87"/>
      <c r="G277" s="87"/>
    </row>
    <row r="278" spans="1:7" x14ac:dyDescent="0.3">
      <c r="A278" s="87"/>
      <c r="B278" s="87"/>
      <c r="C278" s="87"/>
      <c r="D278" s="87"/>
      <c r="E278" s="87"/>
      <c r="F278" s="87"/>
      <c r="G278" s="87"/>
    </row>
    <row r="279" spans="1:7" x14ac:dyDescent="0.3">
      <c r="A279" s="87"/>
      <c r="B279" s="87"/>
      <c r="C279" s="87"/>
      <c r="D279" s="87"/>
      <c r="E279" s="87"/>
      <c r="F279" s="87"/>
      <c r="G279" s="87"/>
    </row>
    <row r="280" spans="1:7" x14ac:dyDescent="0.3">
      <c r="A280" s="87"/>
      <c r="B280" s="87"/>
      <c r="C280" s="87"/>
      <c r="D280" s="87"/>
      <c r="E280" s="87"/>
      <c r="F280" s="87"/>
      <c r="G280" s="87"/>
    </row>
    <row r="281" spans="1:7" x14ac:dyDescent="0.3">
      <c r="A281" s="87"/>
      <c r="B281" s="87"/>
      <c r="C281" s="87"/>
      <c r="D281" s="87"/>
      <c r="E281" s="87"/>
      <c r="F281" s="87"/>
      <c r="G281" s="87"/>
    </row>
    <row r="282" spans="1:7" x14ac:dyDescent="0.3">
      <c r="A282" s="87"/>
      <c r="B282" s="87"/>
      <c r="C282" s="87"/>
      <c r="D282" s="87"/>
      <c r="E282" s="87"/>
      <c r="F282" s="87"/>
      <c r="G282" s="87"/>
    </row>
    <row r="283" spans="1:7" x14ac:dyDescent="0.3">
      <c r="A283" s="87"/>
      <c r="B283" s="87"/>
      <c r="C283" s="87"/>
      <c r="D283" s="87"/>
      <c r="E283" s="87"/>
      <c r="F283" s="87"/>
      <c r="G283" s="87"/>
    </row>
    <row r="284" spans="1:7" x14ac:dyDescent="0.3">
      <c r="A284" s="87"/>
      <c r="B284" s="87"/>
      <c r="C284" s="87"/>
      <c r="D284" s="87"/>
      <c r="E284" s="87"/>
      <c r="F284" s="87"/>
      <c r="G284" s="87"/>
    </row>
    <row r="285" spans="1:7" x14ac:dyDescent="0.3">
      <c r="A285" s="87"/>
      <c r="B285" s="87"/>
      <c r="C285" s="87"/>
      <c r="D285" s="87"/>
      <c r="E285" s="87"/>
      <c r="F285" s="87"/>
      <c r="G285" s="87"/>
    </row>
    <row r="286" spans="1:7" x14ac:dyDescent="0.3">
      <c r="A286" s="87"/>
      <c r="B286" s="87"/>
      <c r="C286" s="87"/>
      <c r="D286" s="87"/>
      <c r="E286" s="87"/>
      <c r="F286" s="87"/>
      <c r="G286" s="87"/>
    </row>
    <row r="287" spans="1:7" x14ac:dyDescent="0.3">
      <c r="A287" s="87"/>
      <c r="B287" s="87"/>
      <c r="C287" s="87"/>
      <c r="D287" s="87"/>
      <c r="E287" s="87"/>
      <c r="F287" s="87"/>
      <c r="G287" s="87"/>
    </row>
    <row r="288" spans="1:7" x14ac:dyDescent="0.3">
      <c r="A288" s="87"/>
      <c r="B288" s="87"/>
      <c r="C288" s="87"/>
      <c r="D288" s="87"/>
      <c r="E288" s="87"/>
      <c r="F288" s="87"/>
      <c r="G288" s="87"/>
    </row>
    <row r="289" spans="1:7" x14ac:dyDescent="0.3">
      <c r="A289" s="87"/>
      <c r="B289" s="87"/>
      <c r="C289" s="87"/>
      <c r="D289" s="87"/>
      <c r="E289" s="87"/>
      <c r="F289" s="87"/>
      <c r="G289" s="87"/>
    </row>
    <row r="290" spans="1:7" x14ac:dyDescent="0.3">
      <c r="A290" s="87"/>
      <c r="B290" s="87"/>
      <c r="C290" s="87"/>
      <c r="D290" s="87"/>
      <c r="E290" s="87"/>
      <c r="F290" s="87"/>
      <c r="G290" s="87"/>
    </row>
    <row r="291" spans="1:7" x14ac:dyDescent="0.3">
      <c r="A291" s="87"/>
      <c r="B291" s="87"/>
      <c r="C291" s="87"/>
      <c r="D291" s="87"/>
      <c r="E291" s="87"/>
      <c r="F291" s="87"/>
      <c r="G291" s="87"/>
    </row>
    <row r="292" spans="1:7" x14ac:dyDescent="0.3">
      <c r="A292" s="87"/>
      <c r="B292" s="87"/>
      <c r="C292" s="87"/>
      <c r="D292" s="87"/>
      <c r="E292" s="87"/>
      <c r="F292" s="87"/>
      <c r="G292" s="87"/>
    </row>
  </sheetData>
  <protectedRanges>
    <protectedRange sqref="A153:B153" name="Range1_68"/>
    <protectedRange sqref="F153:H153" name="Range2_69"/>
    <protectedRange sqref="F152:H152" name="Range2_1"/>
    <protectedRange sqref="A152:B152" name="Range1"/>
    <protectedRange sqref="A3:B3" name="Range1_1"/>
    <protectedRange sqref="F3:H3" name="Range2"/>
    <protectedRange sqref="A4:B4" name="Range1_2"/>
    <protectedRange sqref="F4:H4" name="Range2_2"/>
    <protectedRange sqref="A5:B5" name="Range1_3"/>
    <protectedRange sqref="F5:H5" name="Range2_3"/>
    <protectedRange sqref="A6:B7" name="Range1_4"/>
    <protectedRange sqref="F6:H7" name="Range2_4"/>
    <protectedRange sqref="A8:B8" name="Range1_5"/>
    <protectedRange sqref="F8:H8" name="Range2_5"/>
    <protectedRange sqref="A9:B9" name="Range1_6"/>
    <protectedRange sqref="F9:H9" name="Range2_6"/>
    <protectedRange sqref="A10:B11" name="Range1_7"/>
    <protectedRange sqref="F10:H11" name="Range2_7"/>
    <protectedRange sqref="A12:B12" name="Range1_8"/>
    <protectedRange sqref="F12:H12" name="Range2_8"/>
    <protectedRange sqref="A13:B14" name="Range1_9"/>
    <protectedRange sqref="F13:H14" name="Range2_9"/>
    <protectedRange sqref="A15:B15" name="Range1_10"/>
    <protectedRange sqref="F15:H15" name="Range2_10"/>
    <protectedRange sqref="A16:B17" name="Range1_11"/>
    <protectedRange sqref="F16:H17" name="Range2_11"/>
    <protectedRange sqref="A18:B18" name="Range1_12"/>
    <protectedRange sqref="F18:H18" name="Range2_12"/>
    <protectedRange sqref="A19:B19" name="Range1_13"/>
    <protectedRange sqref="F19:H19" name="Range2_13"/>
    <protectedRange sqref="A20:B20" name="Range1_14"/>
    <protectedRange sqref="F20:H20" name="Range2_14"/>
    <protectedRange sqref="A21:B21" name="Range1_15"/>
    <protectedRange sqref="F21:H21" name="Range2_15"/>
    <protectedRange sqref="A22:B22" name="Range1_16"/>
    <protectedRange sqref="F22:H22" name="Range2_16"/>
    <protectedRange sqref="A23:B23" name="Range1_17"/>
    <protectedRange sqref="F23:H23" name="Range2_17"/>
    <protectedRange sqref="A24:B25" name="Range1_18"/>
    <protectedRange sqref="F24:H25" name="Range2_18"/>
    <protectedRange sqref="A26:B28" name="Range1_19"/>
    <protectedRange sqref="F26:H28" name="Range2_19"/>
    <protectedRange sqref="A29:B29" name="Range1_20"/>
    <protectedRange sqref="F29:H29" name="Range2_20"/>
    <protectedRange sqref="A30:B30" name="Range1_21"/>
    <protectedRange sqref="F30:H30" name="Range2_21"/>
    <protectedRange sqref="A31:B31" name="Range1_22"/>
    <protectedRange sqref="F31:H31" name="Range2_22"/>
    <protectedRange sqref="A32:B32" name="Range1_23"/>
    <protectedRange sqref="F32:H32" name="Range2_23"/>
    <protectedRange sqref="A33:B33" name="Range1_24"/>
    <protectedRange sqref="F33:H33" name="Range2_24"/>
    <protectedRange sqref="A34:B34" name="Range1_25"/>
    <protectedRange sqref="F34:H34" name="Range2_25"/>
    <protectedRange sqref="A35:B35" name="Range1_26"/>
    <protectedRange sqref="F35:H35" name="Range2_26"/>
    <protectedRange sqref="A36:B36" name="Range1_27"/>
    <protectedRange sqref="F36:H36" name="Range2_27"/>
    <protectedRange sqref="A37:B37" name="Range1_28"/>
    <protectedRange sqref="A40:B40" name="Range1_31"/>
    <protectedRange sqref="F40:H40" name="Range2_31"/>
    <protectedRange sqref="A41:B42" name="Range1_32"/>
    <protectedRange sqref="F41:H42" name="Range2_32"/>
    <protectedRange sqref="A43:B43" name="Range1_33"/>
    <protectedRange sqref="F43:H43" name="Range2_33"/>
    <protectedRange sqref="A44:B45" name="Range1_34"/>
    <protectedRange sqref="F44:H45" name="Range2_34"/>
    <protectedRange sqref="A46:B48" name="Range1_35"/>
    <protectedRange sqref="F46:H48" name="Range2_35"/>
    <protectedRange sqref="A49:B53" name="Range1_36"/>
    <protectedRange sqref="F49:H53" name="Range2_36"/>
    <protectedRange sqref="A54:B62" name="Range1_37"/>
    <protectedRange sqref="F54:H62" name="Range2_37"/>
    <protectedRange sqref="A63:B64" name="Range1_38"/>
    <protectedRange sqref="F63:H64" name="Range2_38"/>
    <protectedRange sqref="A65:B67" name="Range1_39"/>
    <protectedRange sqref="F65:H67" name="Range2_39"/>
    <protectedRange sqref="A68:B68" name="Range1_40"/>
    <protectedRange sqref="F68:H68" name="Range2_40"/>
    <protectedRange sqref="A69:B71" name="Range1_41"/>
    <protectedRange sqref="F69:H71" name="Range2_41"/>
    <protectedRange sqref="A72:B76" name="Range1_42"/>
    <protectedRange sqref="F72:H76" name="Range2_42"/>
    <protectedRange sqref="A77:B78" name="Range1_43"/>
    <protectedRange sqref="F77:H78" name="Range2_43"/>
    <protectedRange sqref="A79:B79" name="Range1_44"/>
    <protectedRange sqref="F79:H79" name="Range2_44"/>
    <protectedRange sqref="A80:B81" name="Range1_45"/>
    <protectedRange sqref="F80:H81" name="Range2_45"/>
    <protectedRange sqref="A82:B82" name="Range1_46"/>
    <protectedRange sqref="F82:H82" name="Range2_46"/>
    <protectedRange sqref="A83:B86" name="Range1_47"/>
    <protectedRange sqref="F83:H86" name="Range2_47"/>
    <protectedRange sqref="A87:B94" name="Range1_48"/>
    <protectedRange sqref="F87:H94" name="Range2_48"/>
    <protectedRange sqref="A95:B97" name="Range1_49"/>
    <protectedRange sqref="F95:H97" name="Range2_49"/>
    <protectedRange sqref="A98:B99" name="Range1_50"/>
    <protectedRange sqref="F98:H99" name="Range2_50"/>
    <protectedRange sqref="A100:B102" name="Range1_51"/>
    <protectedRange sqref="F100:H102" name="Range2_51"/>
    <protectedRange sqref="A103:B105" name="Range1_52"/>
    <protectedRange sqref="F103:H105" name="Range2_52"/>
    <protectedRange sqref="A106:B106" name="Range1_53"/>
    <protectedRange sqref="F106:H106" name="Range2_53"/>
    <protectedRange sqref="A107:B107" name="Range1_54"/>
    <protectedRange sqref="F107:H107" name="Range2_54"/>
    <protectedRange sqref="A108:B109" name="Range1_55"/>
    <protectedRange sqref="F108:H109" name="Range2_55"/>
    <protectedRange sqref="A110:B110" name="Range1_56"/>
    <protectedRange sqref="F110:H110" name="Range2_56"/>
    <protectedRange sqref="A111:B112" name="Range1_57"/>
    <protectedRange sqref="F111:H112" name="Range2_57"/>
    <protectedRange sqref="A113:B113" name="Range1_58"/>
    <protectedRange sqref="F113:H113" name="Range2_58"/>
    <protectedRange sqref="A114:B115" name="Range1_59"/>
    <protectedRange sqref="F114:H115" name="Range2_59"/>
    <protectedRange sqref="A116:B116" name="Range1_60"/>
    <protectedRange sqref="F116:H116" name="Range2_60"/>
    <protectedRange sqref="A117:B117" name="Range1_61"/>
    <protectedRange sqref="F117:H117" name="Range2_61"/>
    <protectedRange sqref="A118:B124" name="Range1_62"/>
    <protectedRange sqref="F118:H124" name="Range2_62"/>
    <protectedRange sqref="A125:B127" name="Range1_63"/>
    <protectedRange sqref="F125:H127" name="Range2_63"/>
    <protectedRange sqref="A128:B128" name="Range1_64"/>
    <protectedRange sqref="F128:H128" name="Range2_64"/>
    <protectedRange sqref="A129:B131" name="Range1_65"/>
    <protectedRange sqref="F129:H131" name="Range2_65"/>
    <protectedRange sqref="A132:B134" name="Range1_66"/>
    <protectedRange sqref="F132:H134" name="Range2_66"/>
    <protectedRange sqref="A135:B151 G144" name="Range1_67"/>
    <protectedRange sqref="F135:H143 F145:H151 F144 H144" name="Range2_67"/>
  </protectedRanges>
  <autoFilter ref="A1:L151" xr:uid="{BD2416D5-1063-4301-9B09-D5595DCEB510}"/>
  <sortState ref="A4:G142">
    <sortCondition ref="A3"/>
  </sortState>
  <dataValidations count="1">
    <dataValidation showInputMessage="1" showErrorMessage="1" sqref="A122 A139" xr:uid="{82F4C7A5-BEE3-4FBE-9A89-C00E1EA6331D}"/>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dimension ref="A1:BF194"/>
  <sheetViews>
    <sheetView showGridLines="0" workbookViewId="0">
      <pane xSplit="2" ySplit="3" topLeftCell="X157" activePane="bottomRight" state="frozen"/>
      <selection pane="topRight" activeCell="C1" sqref="C1"/>
      <selection pane="bottomLeft" activeCell="A5" sqref="A5"/>
      <selection pane="bottomRight" activeCell="AD166" sqref="AD166"/>
    </sheetView>
  </sheetViews>
  <sheetFormatPr defaultColWidth="9.44140625" defaultRowHeight="14.4" x14ac:dyDescent="0.3"/>
  <cols>
    <col min="1" max="1" width="49.44140625" style="1" bestFit="1" customWidth="1"/>
    <col min="2" max="2" width="5.44140625" style="1" bestFit="1" customWidth="1"/>
    <col min="3" max="57" width="5.44140625" style="1" customWidth="1"/>
    <col min="58" max="16384" width="9.44140625" style="1"/>
  </cols>
  <sheetData>
    <row r="1" spans="1:58" x14ac:dyDescent="0.3">
      <c r="A1" s="327"/>
      <c r="B1" s="327"/>
      <c r="C1" s="327"/>
      <c r="D1" s="327"/>
      <c r="E1" s="327"/>
      <c r="F1" s="327"/>
      <c r="G1" s="327"/>
      <c r="H1" s="327"/>
      <c r="I1" s="327"/>
      <c r="J1" s="327"/>
      <c r="K1" s="327"/>
      <c r="L1" s="327"/>
      <c r="M1" s="327"/>
      <c r="N1" s="327"/>
      <c r="O1" s="327"/>
      <c r="P1" s="327"/>
      <c r="Q1" s="327"/>
      <c r="R1" s="327"/>
      <c r="S1" s="327"/>
      <c r="T1" s="327"/>
      <c r="U1" s="327"/>
      <c r="V1" s="327"/>
      <c r="W1" s="327"/>
      <c r="X1" s="327"/>
      <c r="Y1" s="327"/>
      <c r="Z1" s="327"/>
      <c r="AA1" s="327"/>
      <c r="AB1" s="327"/>
      <c r="AC1" s="327"/>
      <c r="AD1" s="327"/>
      <c r="AE1" s="327"/>
      <c r="AF1" s="327"/>
      <c r="AG1" s="327"/>
      <c r="AH1" s="327"/>
      <c r="AI1" s="327"/>
      <c r="AJ1" s="327"/>
      <c r="AK1" s="327"/>
      <c r="AL1" s="327"/>
      <c r="AM1" s="327"/>
      <c r="AN1" s="327"/>
      <c r="AO1" s="327"/>
      <c r="AP1" s="327"/>
      <c r="AQ1" s="327"/>
      <c r="AR1" s="327"/>
      <c r="AS1" s="327"/>
      <c r="AT1" s="327"/>
      <c r="AU1" s="327"/>
      <c r="AV1" s="327"/>
      <c r="AW1" s="327"/>
      <c r="AX1" s="327"/>
      <c r="AY1" s="327"/>
      <c r="AZ1" s="327"/>
      <c r="BA1" s="327"/>
      <c r="BB1" s="327"/>
      <c r="BC1" s="327"/>
      <c r="BD1" s="327"/>
      <c r="BE1" s="327"/>
    </row>
    <row r="2" spans="1:58" s="5" customFormat="1" ht="121.5" customHeight="1" x14ac:dyDescent="0.25">
      <c r="A2" s="16" t="s">
        <v>372</v>
      </c>
      <c r="B2" s="11" t="s">
        <v>357</v>
      </c>
      <c r="C2" s="19" t="s">
        <v>392</v>
      </c>
      <c r="D2" s="19" t="s">
        <v>393</v>
      </c>
      <c r="E2" s="19" t="s">
        <v>430</v>
      </c>
      <c r="F2" s="19" t="s">
        <v>431</v>
      </c>
      <c r="G2" s="19" t="s">
        <v>432</v>
      </c>
      <c r="H2" s="19" t="s">
        <v>433</v>
      </c>
      <c r="I2" s="19" t="s">
        <v>435</v>
      </c>
      <c r="J2" s="19" t="s">
        <v>415</v>
      </c>
      <c r="K2" s="19" t="s">
        <v>416</v>
      </c>
      <c r="L2" s="19" t="s">
        <v>414</v>
      </c>
      <c r="M2" s="19" t="s">
        <v>413</v>
      </c>
      <c r="N2" s="19" t="s">
        <v>417</v>
      </c>
      <c r="O2" s="19" t="s">
        <v>441</v>
      </c>
      <c r="P2" s="19" t="s">
        <v>442</v>
      </c>
      <c r="Q2" s="19" t="s">
        <v>374</v>
      </c>
      <c r="R2" s="19" t="s">
        <v>375</v>
      </c>
      <c r="S2" s="19" t="s">
        <v>407</v>
      </c>
      <c r="T2" s="19" t="s">
        <v>408</v>
      </c>
      <c r="U2" s="19" t="s">
        <v>408</v>
      </c>
      <c r="V2" s="19" t="s">
        <v>383</v>
      </c>
      <c r="W2" s="19" t="s">
        <v>402</v>
      </c>
      <c r="X2" s="19" t="s">
        <v>382</v>
      </c>
      <c r="Y2" s="19" t="s">
        <v>436</v>
      </c>
      <c r="Z2" s="19" t="s">
        <v>400</v>
      </c>
      <c r="AA2" s="19" t="s">
        <v>438</v>
      </c>
      <c r="AB2" s="19" t="s">
        <v>385</v>
      </c>
      <c r="AC2" s="19" t="s">
        <v>401</v>
      </c>
      <c r="AD2" s="19" t="s">
        <v>444</v>
      </c>
      <c r="AE2" s="19" t="s">
        <v>399</v>
      </c>
      <c r="AF2" s="19" t="s">
        <v>373</v>
      </c>
      <c r="AG2" s="19" t="s">
        <v>403</v>
      </c>
      <c r="AH2" s="19" t="s">
        <v>404</v>
      </c>
      <c r="AI2" s="19" t="s">
        <v>404</v>
      </c>
      <c r="AJ2" s="19" t="s">
        <v>404</v>
      </c>
      <c r="AK2" s="19" t="s">
        <v>405</v>
      </c>
      <c r="AL2" s="19" t="s">
        <v>406</v>
      </c>
      <c r="AM2" s="19" t="s">
        <v>384</v>
      </c>
      <c r="AN2" s="19" t="s">
        <v>387</v>
      </c>
      <c r="AO2" s="19" t="s">
        <v>388</v>
      </c>
      <c r="AP2" s="19" t="s">
        <v>389</v>
      </c>
      <c r="AQ2" s="19" t="s">
        <v>390</v>
      </c>
      <c r="AR2" s="19" t="s">
        <v>397</v>
      </c>
      <c r="AS2" s="19" t="s">
        <v>358</v>
      </c>
      <c r="AT2" s="19" t="s">
        <v>386</v>
      </c>
      <c r="AU2" s="19" t="s">
        <v>359</v>
      </c>
      <c r="AV2" s="19" t="s">
        <v>391</v>
      </c>
      <c r="AW2" s="19" t="s">
        <v>360</v>
      </c>
      <c r="AX2" s="19" t="s">
        <v>361</v>
      </c>
      <c r="AY2" s="19" t="s">
        <v>434</v>
      </c>
      <c r="AZ2" s="19" t="s">
        <v>377</v>
      </c>
      <c r="BA2" s="19" t="s">
        <v>376</v>
      </c>
      <c r="BB2" s="19" t="s">
        <v>437</v>
      </c>
      <c r="BC2" s="19" t="s">
        <v>439</v>
      </c>
      <c r="BD2" s="19" t="s">
        <v>443</v>
      </c>
      <c r="BE2" s="19" t="s">
        <v>411</v>
      </c>
    </row>
    <row r="3" spans="1:58" x14ac:dyDescent="0.3">
      <c r="A3" s="17" t="s">
        <v>445</v>
      </c>
      <c r="B3" s="11"/>
      <c r="C3" s="12">
        <v>2014</v>
      </c>
      <c r="D3" s="12">
        <v>2014</v>
      </c>
      <c r="E3" s="12">
        <v>2014</v>
      </c>
      <c r="F3" s="12">
        <v>2014</v>
      </c>
      <c r="G3" s="12">
        <v>2014</v>
      </c>
      <c r="H3" s="12">
        <v>2014</v>
      </c>
      <c r="I3" s="12">
        <v>2014</v>
      </c>
      <c r="J3" s="12">
        <v>2015</v>
      </c>
      <c r="K3" s="12">
        <v>2015</v>
      </c>
      <c r="L3" s="12">
        <v>2015</v>
      </c>
      <c r="M3" s="12">
        <v>2016</v>
      </c>
      <c r="N3" s="12">
        <v>2016</v>
      </c>
      <c r="O3" s="12">
        <v>2015</v>
      </c>
      <c r="P3" s="12">
        <v>2015</v>
      </c>
      <c r="Q3" s="12">
        <v>2014</v>
      </c>
      <c r="R3" s="12">
        <v>2014</v>
      </c>
      <c r="S3" s="12">
        <v>2016</v>
      </c>
      <c r="T3" s="12">
        <v>2013</v>
      </c>
      <c r="U3" s="12">
        <v>2014</v>
      </c>
      <c r="V3" s="12">
        <v>2014</v>
      </c>
      <c r="W3" s="12">
        <v>2015</v>
      </c>
      <c r="X3" s="12">
        <v>2014</v>
      </c>
      <c r="Y3" s="12">
        <v>2014</v>
      </c>
      <c r="Z3" s="12">
        <v>2014</v>
      </c>
      <c r="AA3" s="12">
        <v>2014</v>
      </c>
      <c r="AB3" s="12">
        <v>2014</v>
      </c>
      <c r="AC3" s="12">
        <v>2014</v>
      </c>
      <c r="AD3" s="12">
        <v>2015</v>
      </c>
      <c r="AE3" s="12">
        <v>2012</v>
      </c>
      <c r="AF3" s="12">
        <v>2014</v>
      </c>
      <c r="AG3" s="12">
        <v>2013</v>
      </c>
      <c r="AH3" s="12">
        <v>2014</v>
      </c>
      <c r="AI3" s="12">
        <v>2015</v>
      </c>
      <c r="AJ3" s="12">
        <v>2016</v>
      </c>
      <c r="AK3" s="12">
        <v>2016</v>
      </c>
      <c r="AL3" s="12">
        <v>2016</v>
      </c>
      <c r="AM3" s="12">
        <v>2015</v>
      </c>
      <c r="AN3" s="12">
        <v>2014</v>
      </c>
      <c r="AO3" s="12">
        <v>2014</v>
      </c>
      <c r="AP3" s="12">
        <v>2014</v>
      </c>
      <c r="AQ3" s="12">
        <v>2014</v>
      </c>
      <c r="AR3" s="12">
        <v>2015</v>
      </c>
      <c r="AS3" s="12">
        <v>2014</v>
      </c>
      <c r="AT3" s="12">
        <v>2015</v>
      </c>
      <c r="AU3" s="12">
        <v>2012</v>
      </c>
      <c r="AV3" s="12">
        <v>2014</v>
      </c>
      <c r="AW3" s="12">
        <v>2014</v>
      </c>
      <c r="AX3" s="12">
        <v>2014</v>
      </c>
      <c r="AY3" s="12">
        <v>2014</v>
      </c>
      <c r="AZ3" s="12">
        <v>2015</v>
      </c>
      <c r="BA3" s="12">
        <v>2015</v>
      </c>
      <c r="BB3" s="12">
        <v>2015</v>
      </c>
      <c r="BC3" s="12">
        <v>2015</v>
      </c>
      <c r="BD3" s="12">
        <v>2014</v>
      </c>
      <c r="BE3" s="12">
        <v>2014</v>
      </c>
    </row>
    <row r="4" spans="1:58" x14ac:dyDescent="0.3">
      <c r="A4" s="16" t="s">
        <v>1</v>
      </c>
      <c r="B4" s="11" t="s">
        <v>0</v>
      </c>
      <c r="C4" s="20">
        <v>2014</v>
      </c>
      <c r="D4" s="20">
        <v>2014</v>
      </c>
      <c r="E4" s="20">
        <v>2014</v>
      </c>
      <c r="F4" s="20">
        <v>2014</v>
      </c>
      <c r="G4" s="20">
        <v>2014</v>
      </c>
      <c r="H4" s="20">
        <v>2014</v>
      </c>
      <c r="I4" s="20">
        <v>2014</v>
      </c>
      <c r="J4" s="20">
        <v>2015</v>
      </c>
      <c r="K4" s="20">
        <v>2015</v>
      </c>
      <c r="L4" s="20">
        <v>2015</v>
      </c>
      <c r="M4" s="22">
        <v>2016</v>
      </c>
      <c r="N4" s="22">
        <v>2016</v>
      </c>
      <c r="O4" s="22">
        <v>2015</v>
      </c>
      <c r="P4" s="22">
        <v>2015</v>
      </c>
      <c r="Q4" s="22">
        <v>2014</v>
      </c>
      <c r="R4" s="22">
        <v>2011</v>
      </c>
      <c r="S4" s="22">
        <v>2016</v>
      </c>
      <c r="T4" s="22">
        <v>2013</v>
      </c>
      <c r="U4" s="22">
        <v>2014</v>
      </c>
      <c r="V4" s="22">
        <v>2014</v>
      </c>
      <c r="W4" s="22">
        <v>2015</v>
      </c>
      <c r="X4" s="22">
        <v>2004</v>
      </c>
      <c r="Y4" s="22">
        <v>2013</v>
      </c>
      <c r="Z4" s="22">
        <v>2014</v>
      </c>
      <c r="AA4" s="22">
        <v>2014</v>
      </c>
      <c r="AB4" s="22">
        <v>2014</v>
      </c>
      <c r="AC4" s="22">
        <v>2014</v>
      </c>
      <c r="AD4" s="22">
        <v>2015</v>
      </c>
      <c r="AE4" s="22">
        <v>2012</v>
      </c>
      <c r="AF4" s="22">
        <v>2014</v>
      </c>
      <c r="AG4" s="21">
        <v>2007</v>
      </c>
      <c r="AH4" s="22">
        <v>2014</v>
      </c>
      <c r="AI4" s="22">
        <v>2015</v>
      </c>
      <c r="AJ4" s="22">
        <v>2016</v>
      </c>
      <c r="AK4" s="23">
        <v>2015</v>
      </c>
      <c r="AL4" s="23">
        <v>2015</v>
      </c>
      <c r="AM4" s="22">
        <v>2015</v>
      </c>
      <c r="AN4" s="22">
        <v>2014</v>
      </c>
      <c r="AO4" s="22">
        <v>2014</v>
      </c>
      <c r="AP4" s="22" t="s">
        <v>446</v>
      </c>
      <c r="AQ4" s="22" t="s">
        <v>446</v>
      </c>
      <c r="AR4" s="22">
        <v>2015</v>
      </c>
      <c r="AS4" s="22">
        <v>2014</v>
      </c>
      <c r="AT4" s="22">
        <v>2015</v>
      </c>
      <c r="AU4" s="22">
        <v>2012</v>
      </c>
      <c r="AV4" s="22">
        <v>2011</v>
      </c>
      <c r="AW4" s="22">
        <v>2014</v>
      </c>
      <c r="AX4" s="22">
        <v>2014</v>
      </c>
      <c r="AY4" s="22">
        <v>2014</v>
      </c>
      <c r="AZ4" s="22">
        <v>2015</v>
      </c>
      <c r="BA4" s="22">
        <v>2015</v>
      </c>
      <c r="BB4" s="22">
        <v>2015</v>
      </c>
      <c r="BC4" s="22">
        <v>2015</v>
      </c>
      <c r="BD4" s="22">
        <v>2014</v>
      </c>
      <c r="BE4" s="22">
        <v>2014</v>
      </c>
      <c r="BF4" s="10"/>
    </row>
    <row r="5" spans="1:58" x14ac:dyDescent="0.3">
      <c r="A5" s="16" t="s">
        <v>3</v>
      </c>
      <c r="B5" s="11" t="s">
        <v>2</v>
      </c>
      <c r="C5" s="20">
        <v>2014</v>
      </c>
      <c r="D5" s="20">
        <v>2014</v>
      </c>
      <c r="E5" s="20">
        <v>2014</v>
      </c>
      <c r="F5" s="20">
        <v>2014</v>
      </c>
      <c r="G5" s="20">
        <v>2014</v>
      </c>
      <c r="H5" s="20">
        <v>2014</v>
      </c>
      <c r="I5" s="20">
        <v>2014</v>
      </c>
      <c r="J5" s="20">
        <v>2015</v>
      </c>
      <c r="K5" s="20">
        <v>2015</v>
      </c>
      <c r="L5" s="20">
        <v>2015</v>
      </c>
      <c r="M5" s="22">
        <v>2016</v>
      </c>
      <c r="N5" s="22">
        <v>2016</v>
      </c>
      <c r="O5" s="22">
        <v>2015</v>
      </c>
      <c r="P5" s="22">
        <v>2015</v>
      </c>
      <c r="Q5" s="22">
        <v>2014</v>
      </c>
      <c r="R5" s="22">
        <v>2009</v>
      </c>
      <c r="S5" s="22">
        <v>2016</v>
      </c>
      <c r="T5" s="22">
        <v>2013</v>
      </c>
      <c r="U5" s="22">
        <v>2014</v>
      </c>
      <c r="V5" s="22">
        <v>2014</v>
      </c>
      <c r="W5" s="22">
        <v>2015</v>
      </c>
      <c r="X5" s="22">
        <v>2009</v>
      </c>
      <c r="Y5" s="22">
        <v>2013</v>
      </c>
      <c r="Z5" s="22">
        <v>2014</v>
      </c>
      <c r="AA5" s="22">
        <v>2014</v>
      </c>
      <c r="AB5" s="22">
        <v>2013</v>
      </c>
      <c r="AC5" s="22">
        <v>2014</v>
      </c>
      <c r="AD5" s="22">
        <v>2015</v>
      </c>
      <c r="AE5" s="22" t="s">
        <v>446</v>
      </c>
      <c r="AF5" s="22">
        <v>2014</v>
      </c>
      <c r="AG5" s="21">
        <v>2012</v>
      </c>
      <c r="AH5" s="22">
        <v>2014</v>
      </c>
      <c r="AI5" s="22">
        <v>2015</v>
      </c>
      <c r="AJ5" s="22">
        <v>2016</v>
      </c>
      <c r="AK5" s="23" t="s">
        <v>446</v>
      </c>
      <c r="AL5" s="23">
        <v>2015</v>
      </c>
      <c r="AM5" s="22">
        <v>2015</v>
      </c>
      <c r="AN5" s="22">
        <v>2014</v>
      </c>
      <c r="AO5" s="22">
        <v>2014</v>
      </c>
      <c r="AP5" s="22">
        <v>2014</v>
      </c>
      <c r="AQ5" s="22">
        <v>2014</v>
      </c>
      <c r="AR5" s="22" t="s">
        <v>446</v>
      </c>
      <c r="AS5" s="22">
        <v>2014</v>
      </c>
      <c r="AT5" s="22">
        <v>2015</v>
      </c>
      <c r="AU5" s="22">
        <v>2012</v>
      </c>
      <c r="AV5" s="22">
        <v>2012</v>
      </c>
      <c r="AW5" s="22">
        <v>2014</v>
      </c>
      <c r="AX5" s="22">
        <v>2014</v>
      </c>
      <c r="AY5" s="22">
        <v>2014</v>
      </c>
      <c r="AZ5" s="22">
        <v>2015</v>
      </c>
      <c r="BA5" s="22">
        <v>2015</v>
      </c>
      <c r="BB5" s="22">
        <v>2015</v>
      </c>
      <c r="BC5" s="22">
        <v>2015</v>
      </c>
      <c r="BD5" s="22">
        <v>2014</v>
      </c>
      <c r="BE5" s="22">
        <v>2014</v>
      </c>
      <c r="BF5" s="10"/>
    </row>
    <row r="6" spans="1:58" x14ac:dyDescent="0.3">
      <c r="A6" s="16" t="s">
        <v>5</v>
      </c>
      <c r="B6" s="11" t="s">
        <v>4</v>
      </c>
      <c r="C6" s="20">
        <v>2014</v>
      </c>
      <c r="D6" s="20">
        <v>2014</v>
      </c>
      <c r="E6" s="20">
        <v>2014</v>
      </c>
      <c r="F6" s="20">
        <v>2014</v>
      </c>
      <c r="G6" s="20">
        <v>2014</v>
      </c>
      <c r="H6" s="20">
        <v>2014</v>
      </c>
      <c r="I6" s="20">
        <v>2014</v>
      </c>
      <c r="J6" s="20">
        <v>2015</v>
      </c>
      <c r="K6" s="20">
        <v>2015</v>
      </c>
      <c r="L6" s="20">
        <v>2015</v>
      </c>
      <c r="M6" s="22">
        <v>2016</v>
      </c>
      <c r="N6" s="22">
        <v>2016</v>
      </c>
      <c r="O6" s="22">
        <v>2015</v>
      </c>
      <c r="P6" s="22">
        <v>2015</v>
      </c>
      <c r="Q6" s="22">
        <v>2014</v>
      </c>
      <c r="R6" s="22" t="s">
        <v>446</v>
      </c>
      <c r="S6" s="22">
        <v>2016</v>
      </c>
      <c r="T6" s="22">
        <v>2013</v>
      </c>
      <c r="U6" s="22">
        <v>2014</v>
      </c>
      <c r="V6" s="22">
        <v>2014</v>
      </c>
      <c r="W6" s="22">
        <v>2015</v>
      </c>
      <c r="X6" s="22">
        <v>2012</v>
      </c>
      <c r="Y6" s="22">
        <v>2010</v>
      </c>
      <c r="Z6" s="22">
        <v>2014</v>
      </c>
      <c r="AA6" s="22">
        <v>2014</v>
      </c>
      <c r="AB6" s="22">
        <v>2014</v>
      </c>
      <c r="AC6" s="22">
        <v>2014</v>
      </c>
      <c r="AD6" s="22">
        <v>2015</v>
      </c>
      <c r="AE6" s="22">
        <v>2012</v>
      </c>
      <c r="AF6" s="22">
        <v>2014</v>
      </c>
      <c r="AG6" s="21" t="s">
        <v>446</v>
      </c>
      <c r="AH6" s="22">
        <v>2014</v>
      </c>
      <c r="AI6" s="22">
        <v>2015</v>
      </c>
      <c r="AJ6" s="22">
        <v>2016</v>
      </c>
      <c r="AK6" s="23">
        <v>2015</v>
      </c>
      <c r="AL6" s="23">
        <v>2015</v>
      </c>
      <c r="AM6" s="22">
        <v>2015</v>
      </c>
      <c r="AN6" s="22">
        <v>2014</v>
      </c>
      <c r="AO6" s="22">
        <v>2014</v>
      </c>
      <c r="AP6" s="22">
        <v>2014</v>
      </c>
      <c r="AQ6" s="22">
        <v>2014</v>
      </c>
      <c r="AR6" s="22">
        <v>2011</v>
      </c>
      <c r="AS6" s="22">
        <v>2014</v>
      </c>
      <c r="AT6" s="22">
        <v>2015</v>
      </c>
      <c r="AU6" s="22">
        <v>2012</v>
      </c>
      <c r="AV6" s="22">
        <v>2006</v>
      </c>
      <c r="AW6" s="22">
        <v>2014</v>
      </c>
      <c r="AX6" s="22">
        <v>2014</v>
      </c>
      <c r="AY6" s="22">
        <v>2014</v>
      </c>
      <c r="AZ6" s="22">
        <v>2015</v>
      </c>
      <c r="BA6" s="22">
        <v>2015</v>
      </c>
      <c r="BB6" s="22">
        <v>2015</v>
      </c>
      <c r="BC6" s="22">
        <v>2015</v>
      </c>
      <c r="BD6" s="22">
        <v>2014</v>
      </c>
      <c r="BE6" s="22">
        <v>2014</v>
      </c>
      <c r="BF6" s="10"/>
    </row>
    <row r="7" spans="1:58" x14ac:dyDescent="0.3">
      <c r="A7" s="16" t="s">
        <v>7</v>
      </c>
      <c r="B7" s="11" t="s">
        <v>6</v>
      </c>
      <c r="C7" s="20">
        <v>2014</v>
      </c>
      <c r="D7" s="20">
        <v>2014</v>
      </c>
      <c r="E7" s="20">
        <v>2014</v>
      </c>
      <c r="F7" s="20">
        <v>2014</v>
      </c>
      <c r="G7" s="20">
        <v>2014</v>
      </c>
      <c r="H7" s="20">
        <v>2014</v>
      </c>
      <c r="I7" s="20">
        <v>2014</v>
      </c>
      <c r="J7" s="20">
        <v>2015</v>
      </c>
      <c r="K7" s="20">
        <v>2015</v>
      </c>
      <c r="L7" s="20">
        <v>2015</v>
      </c>
      <c r="M7" s="22">
        <v>2016</v>
      </c>
      <c r="N7" s="22">
        <v>2016</v>
      </c>
      <c r="O7" s="22">
        <v>2015</v>
      </c>
      <c r="P7" s="22">
        <v>2015</v>
      </c>
      <c r="Q7" s="22">
        <v>2014</v>
      </c>
      <c r="R7" s="22" t="s">
        <v>446</v>
      </c>
      <c r="S7" s="22">
        <v>2016</v>
      </c>
      <c r="T7" s="22">
        <v>2013</v>
      </c>
      <c r="U7" s="22">
        <v>2014</v>
      </c>
      <c r="V7" s="22">
        <v>2014</v>
      </c>
      <c r="W7" s="22">
        <v>2015</v>
      </c>
      <c r="X7" s="22">
        <v>2007</v>
      </c>
      <c r="Y7" s="22">
        <v>2009</v>
      </c>
      <c r="Z7" s="22">
        <v>2014</v>
      </c>
      <c r="AA7" s="22">
        <v>2014</v>
      </c>
      <c r="AB7" s="22">
        <v>2014</v>
      </c>
      <c r="AC7" s="22">
        <v>2014</v>
      </c>
      <c r="AD7" s="22">
        <v>2015</v>
      </c>
      <c r="AE7" s="22">
        <v>2012</v>
      </c>
      <c r="AF7" s="22" t="s">
        <v>446</v>
      </c>
      <c r="AG7" s="21">
        <v>2008</v>
      </c>
      <c r="AH7" s="22">
        <v>2014</v>
      </c>
      <c r="AI7" s="22">
        <v>2015</v>
      </c>
      <c r="AJ7" s="22">
        <v>2016</v>
      </c>
      <c r="AK7" s="23" t="s">
        <v>446</v>
      </c>
      <c r="AL7" s="23">
        <v>2015</v>
      </c>
      <c r="AM7" s="22">
        <v>2015</v>
      </c>
      <c r="AN7" s="22">
        <v>2014</v>
      </c>
      <c r="AO7" s="22">
        <v>2014</v>
      </c>
      <c r="AP7" s="22">
        <v>2013</v>
      </c>
      <c r="AQ7" s="22">
        <v>2013</v>
      </c>
      <c r="AR7" s="22">
        <v>2007</v>
      </c>
      <c r="AS7" s="22">
        <v>2014</v>
      </c>
      <c r="AT7" s="22">
        <v>2015</v>
      </c>
      <c r="AU7" s="22">
        <v>2012</v>
      </c>
      <c r="AV7" s="22">
        <v>2013</v>
      </c>
      <c r="AW7" s="22">
        <v>2014</v>
      </c>
      <c r="AX7" s="22">
        <v>2014</v>
      </c>
      <c r="AY7" s="22">
        <v>2014</v>
      </c>
      <c r="AZ7" s="22">
        <v>2015</v>
      </c>
      <c r="BA7" s="22">
        <v>2015</v>
      </c>
      <c r="BB7" s="22">
        <v>2015</v>
      </c>
      <c r="BC7" s="22">
        <v>2015</v>
      </c>
      <c r="BD7" s="22">
        <v>2014</v>
      </c>
      <c r="BE7" s="22">
        <v>2014</v>
      </c>
      <c r="BF7" s="10"/>
    </row>
    <row r="8" spans="1:58" x14ac:dyDescent="0.3">
      <c r="A8" s="16" t="s">
        <v>9</v>
      </c>
      <c r="B8" s="11" t="s">
        <v>8</v>
      </c>
      <c r="C8" s="20">
        <v>2014</v>
      </c>
      <c r="D8" s="20">
        <v>2014</v>
      </c>
      <c r="E8" s="20">
        <v>2014</v>
      </c>
      <c r="F8" s="20">
        <v>2014</v>
      </c>
      <c r="G8" s="20">
        <v>2014</v>
      </c>
      <c r="H8" s="20">
        <v>2014</v>
      </c>
      <c r="I8" s="20">
        <v>2014</v>
      </c>
      <c r="J8" s="20">
        <v>2015</v>
      </c>
      <c r="K8" s="20">
        <v>2015</v>
      </c>
      <c r="L8" s="20">
        <v>2015</v>
      </c>
      <c r="M8" s="22">
        <v>2016</v>
      </c>
      <c r="N8" s="22">
        <v>2016</v>
      </c>
      <c r="O8" s="22">
        <v>2015</v>
      </c>
      <c r="P8" s="22">
        <v>2015</v>
      </c>
      <c r="Q8" s="22">
        <v>2014</v>
      </c>
      <c r="R8" s="22" t="s">
        <v>446</v>
      </c>
      <c r="S8" s="22">
        <v>2016</v>
      </c>
      <c r="T8" s="22">
        <v>2013</v>
      </c>
      <c r="U8" s="22">
        <v>2014</v>
      </c>
      <c r="V8" s="22">
        <v>2014</v>
      </c>
      <c r="W8" s="22">
        <v>2015</v>
      </c>
      <c r="X8" s="22" t="s">
        <v>446</v>
      </c>
      <c r="Y8" s="22" t="s">
        <v>446</v>
      </c>
      <c r="Z8" s="22">
        <v>2014</v>
      </c>
      <c r="AA8" s="22">
        <v>2014</v>
      </c>
      <c r="AB8" s="22" t="s">
        <v>446</v>
      </c>
      <c r="AC8" s="22">
        <v>2014</v>
      </c>
      <c r="AD8" s="22">
        <v>2015</v>
      </c>
      <c r="AE8" s="22" t="s">
        <v>446</v>
      </c>
      <c r="AF8" s="22" t="s">
        <v>446</v>
      </c>
      <c r="AG8" s="21" t="s">
        <v>446</v>
      </c>
      <c r="AH8" s="22">
        <v>2014</v>
      </c>
      <c r="AI8" s="22">
        <v>2015</v>
      </c>
      <c r="AJ8" s="22">
        <v>2016</v>
      </c>
      <c r="AK8" s="23" t="s">
        <v>446</v>
      </c>
      <c r="AL8" s="23">
        <v>2015</v>
      </c>
      <c r="AM8" s="22">
        <v>2015</v>
      </c>
      <c r="AN8" s="22">
        <v>2014</v>
      </c>
      <c r="AO8" s="22">
        <v>2014</v>
      </c>
      <c r="AP8" s="22">
        <v>2014</v>
      </c>
      <c r="AQ8" s="22" t="s">
        <v>446</v>
      </c>
      <c r="AR8" s="22">
        <v>2009</v>
      </c>
      <c r="AS8" s="22">
        <v>2014</v>
      </c>
      <c r="AT8" s="22" t="s">
        <v>446</v>
      </c>
      <c r="AU8" s="22">
        <v>2012</v>
      </c>
      <c r="AV8" s="22">
        <v>2013</v>
      </c>
      <c r="AW8" s="22">
        <v>2014</v>
      </c>
      <c r="AX8" s="22">
        <v>2014</v>
      </c>
      <c r="AY8" s="22">
        <v>2014</v>
      </c>
      <c r="AZ8" s="22">
        <v>2011</v>
      </c>
      <c r="BA8" s="22">
        <v>2015</v>
      </c>
      <c r="BB8" s="22">
        <v>2015</v>
      </c>
      <c r="BC8" s="22">
        <v>2015</v>
      </c>
      <c r="BD8" s="22">
        <v>2014</v>
      </c>
      <c r="BE8" s="22">
        <v>2014</v>
      </c>
      <c r="BF8" s="10"/>
    </row>
    <row r="9" spans="1:58" x14ac:dyDescent="0.3">
      <c r="A9" s="16" t="s">
        <v>11</v>
      </c>
      <c r="B9" s="11" t="s">
        <v>10</v>
      </c>
      <c r="C9" s="20">
        <v>2014</v>
      </c>
      <c r="D9" s="20">
        <v>2014</v>
      </c>
      <c r="E9" s="20">
        <v>2014</v>
      </c>
      <c r="F9" s="20">
        <v>2014</v>
      </c>
      <c r="G9" s="20">
        <v>2014</v>
      </c>
      <c r="H9" s="20">
        <v>2014</v>
      </c>
      <c r="I9" s="20">
        <v>2014</v>
      </c>
      <c r="J9" s="20">
        <v>2015</v>
      </c>
      <c r="K9" s="20">
        <v>2015</v>
      </c>
      <c r="L9" s="20">
        <v>2015</v>
      </c>
      <c r="M9" s="22">
        <v>2016</v>
      </c>
      <c r="N9" s="22">
        <v>2016</v>
      </c>
      <c r="O9" s="22">
        <v>2015</v>
      </c>
      <c r="P9" s="22">
        <v>2015</v>
      </c>
      <c r="Q9" s="22">
        <v>2014</v>
      </c>
      <c r="R9" s="22">
        <v>2005</v>
      </c>
      <c r="S9" s="22">
        <v>2016</v>
      </c>
      <c r="T9" s="22">
        <v>2013</v>
      </c>
      <c r="U9" s="22">
        <v>2014</v>
      </c>
      <c r="V9" s="22">
        <v>2014</v>
      </c>
      <c r="W9" s="22">
        <v>2015</v>
      </c>
      <c r="X9" s="22">
        <v>2005</v>
      </c>
      <c r="Y9" s="22">
        <v>2013</v>
      </c>
      <c r="Z9" s="22">
        <v>2014</v>
      </c>
      <c r="AA9" s="22">
        <v>2014</v>
      </c>
      <c r="AB9" s="22">
        <v>2014</v>
      </c>
      <c r="AC9" s="22">
        <v>2014</v>
      </c>
      <c r="AD9" s="22">
        <v>2015</v>
      </c>
      <c r="AE9" s="22" t="s">
        <v>446</v>
      </c>
      <c r="AF9" s="22">
        <v>2014</v>
      </c>
      <c r="AG9" s="21">
        <v>2013</v>
      </c>
      <c r="AH9" s="22">
        <v>2014</v>
      </c>
      <c r="AI9" s="22">
        <v>2015</v>
      </c>
      <c r="AJ9" s="22">
        <v>2016</v>
      </c>
      <c r="AK9" s="23" t="s">
        <v>446</v>
      </c>
      <c r="AL9" s="23">
        <v>2015</v>
      </c>
      <c r="AM9" s="22">
        <v>2015</v>
      </c>
      <c r="AN9" s="22">
        <v>2014</v>
      </c>
      <c r="AO9" s="22">
        <v>2014</v>
      </c>
      <c r="AP9" s="22" t="s">
        <v>446</v>
      </c>
      <c r="AQ9" s="22" t="s">
        <v>446</v>
      </c>
      <c r="AR9" s="22">
        <v>2015</v>
      </c>
      <c r="AS9" s="22">
        <v>2014</v>
      </c>
      <c r="AT9" s="22">
        <v>2015</v>
      </c>
      <c r="AU9" s="22">
        <v>2012</v>
      </c>
      <c r="AV9" s="22">
        <v>2013</v>
      </c>
      <c r="AW9" s="22">
        <v>2014</v>
      </c>
      <c r="AX9" s="22">
        <v>2014</v>
      </c>
      <c r="AY9" s="22">
        <v>2014</v>
      </c>
      <c r="AZ9" s="22">
        <v>2015</v>
      </c>
      <c r="BA9" s="22">
        <v>2015</v>
      </c>
      <c r="BB9" s="22" t="s">
        <v>446</v>
      </c>
      <c r="BC9" s="22">
        <v>2015</v>
      </c>
      <c r="BD9" s="22">
        <v>2014</v>
      </c>
      <c r="BE9" s="22">
        <v>2014</v>
      </c>
      <c r="BF9" s="10"/>
    </row>
    <row r="10" spans="1:58" x14ac:dyDescent="0.3">
      <c r="A10" s="16" t="s">
        <v>13</v>
      </c>
      <c r="B10" s="11" t="s">
        <v>12</v>
      </c>
      <c r="C10" s="20">
        <v>2014</v>
      </c>
      <c r="D10" s="20">
        <v>2014</v>
      </c>
      <c r="E10" s="20">
        <v>2014</v>
      </c>
      <c r="F10" s="20">
        <v>2014</v>
      </c>
      <c r="G10" s="20">
        <v>2014</v>
      </c>
      <c r="H10" s="20">
        <v>2014</v>
      </c>
      <c r="I10" s="20">
        <v>2014</v>
      </c>
      <c r="J10" s="20">
        <v>2015</v>
      </c>
      <c r="K10" s="20">
        <v>2015</v>
      </c>
      <c r="L10" s="20">
        <v>2015</v>
      </c>
      <c r="M10" s="22">
        <v>2016</v>
      </c>
      <c r="N10" s="22">
        <v>2016</v>
      </c>
      <c r="O10" s="22">
        <v>2015</v>
      </c>
      <c r="P10" s="22">
        <v>2015</v>
      </c>
      <c r="Q10" s="22">
        <v>2014</v>
      </c>
      <c r="R10" s="22">
        <v>2010</v>
      </c>
      <c r="S10" s="22">
        <v>2016</v>
      </c>
      <c r="T10" s="22">
        <v>2013</v>
      </c>
      <c r="U10" s="22">
        <v>2014</v>
      </c>
      <c r="V10" s="22">
        <v>2014</v>
      </c>
      <c r="W10" s="22">
        <v>2015</v>
      </c>
      <c r="X10" s="22">
        <v>2010</v>
      </c>
      <c r="Y10" s="22">
        <v>2013</v>
      </c>
      <c r="Z10" s="22">
        <v>2014</v>
      </c>
      <c r="AA10" s="22">
        <v>2014</v>
      </c>
      <c r="AB10" s="22">
        <v>2014</v>
      </c>
      <c r="AC10" s="22">
        <v>2014</v>
      </c>
      <c r="AD10" s="22">
        <v>2015</v>
      </c>
      <c r="AE10" s="22" t="s">
        <v>446</v>
      </c>
      <c r="AF10" s="22">
        <v>2014</v>
      </c>
      <c r="AG10" s="21">
        <v>2013</v>
      </c>
      <c r="AH10" s="22">
        <v>2014</v>
      </c>
      <c r="AI10" s="22">
        <v>2015</v>
      </c>
      <c r="AJ10" s="22">
        <v>2016</v>
      </c>
      <c r="AK10" s="23">
        <v>2015</v>
      </c>
      <c r="AL10" s="23">
        <v>2015</v>
      </c>
      <c r="AM10" s="22">
        <v>2015</v>
      </c>
      <c r="AN10" s="22">
        <v>2014</v>
      </c>
      <c r="AO10" s="22">
        <v>2014</v>
      </c>
      <c r="AP10" s="22">
        <v>2014</v>
      </c>
      <c r="AQ10" s="22">
        <v>2014</v>
      </c>
      <c r="AR10" s="22">
        <v>2011</v>
      </c>
      <c r="AS10" s="22">
        <v>2014</v>
      </c>
      <c r="AT10" s="22">
        <v>2015</v>
      </c>
      <c r="AU10" s="22">
        <v>2012</v>
      </c>
      <c r="AV10" s="22">
        <v>2011</v>
      </c>
      <c r="AW10" s="22">
        <v>2014</v>
      </c>
      <c r="AX10" s="22">
        <v>2014</v>
      </c>
      <c r="AY10" s="22">
        <v>2014</v>
      </c>
      <c r="AZ10" s="22">
        <v>2015</v>
      </c>
      <c r="BA10" s="22">
        <v>2015</v>
      </c>
      <c r="BB10" s="22">
        <v>2015</v>
      </c>
      <c r="BC10" s="22">
        <v>2015</v>
      </c>
      <c r="BD10" s="22">
        <v>2014</v>
      </c>
      <c r="BE10" s="22">
        <v>2014</v>
      </c>
      <c r="BF10" s="10"/>
    </row>
    <row r="11" spans="1:58" x14ac:dyDescent="0.3">
      <c r="A11" s="16" t="s">
        <v>15</v>
      </c>
      <c r="B11" s="11" t="s">
        <v>14</v>
      </c>
      <c r="C11" s="20">
        <v>2014</v>
      </c>
      <c r="D11" s="20">
        <v>2014</v>
      </c>
      <c r="E11" s="20">
        <v>2014</v>
      </c>
      <c r="F11" s="20">
        <v>2014</v>
      </c>
      <c r="G11" s="20">
        <v>2014</v>
      </c>
      <c r="H11" s="20">
        <v>2014</v>
      </c>
      <c r="I11" s="20">
        <v>2014</v>
      </c>
      <c r="J11" s="20">
        <v>2015</v>
      </c>
      <c r="K11" s="20">
        <v>2015</v>
      </c>
      <c r="L11" s="20">
        <v>2015</v>
      </c>
      <c r="M11" s="22">
        <v>2016</v>
      </c>
      <c r="N11" s="22">
        <v>2016</v>
      </c>
      <c r="O11" s="22">
        <v>2015</v>
      </c>
      <c r="P11" s="22">
        <v>2015</v>
      </c>
      <c r="Q11" s="22">
        <v>2014</v>
      </c>
      <c r="R11" s="22" t="s">
        <v>446</v>
      </c>
      <c r="S11" s="22">
        <v>2016</v>
      </c>
      <c r="T11" s="22">
        <v>2013</v>
      </c>
      <c r="U11" s="22">
        <v>2014</v>
      </c>
      <c r="V11" s="22" t="s">
        <v>446</v>
      </c>
      <c r="W11" s="22">
        <v>2015</v>
      </c>
      <c r="X11" s="22">
        <v>2007</v>
      </c>
      <c r="Y11" s="22">
        <v>2011</v>
      </c>
      <c r="Z11" s="22">
        <v>2014</v>
      </c>
      <c r="AA11" s="22">
        <v>2014</v>
      </c>
      <c r="AB11" s="22">
        <v>2013</v>
      </c>
      <c r="AC11" s="22">
        <v>2014</v>
      </c>
      <c r="AD11" s="22">
        <v>2015</v>
      </c>
      <c r="AE11" s="22" t="s">
        <v>446</v>
      </c>
      <c r="AF11" s="22">
        <v>2014</v>
      </c>
      <c r="AG11" s="21">
        <v>2010</v>
      </c>
      <c r="AH11" s="22">
        <v>2014</v>
      </c>
      <c r="AI11" s="22">
        <v>2015</v>
      </c>
      <c r="AJ11" s="22">
        <v>2016</v>
      </c>
      <c r="AK11" s="23" t="s">
        <v>446</v>
      </c>
      <c r="AL11" s="23">
        <v>2015</v>
      </c>
      <c r="AM11" s="22">
        <v>2015</v>
      </c>
      <c r="AN11" s="22">
        <v>2014</v>
      </c>
      <c r="AO11" s="22">
        <v>2014</v>
      </c>
      <c r="AP11" s="22">
        <v>2014</v>
      </c>
      <c r="AQ11" s="22" t="s">
        <v>446</v>
      </c>
      <c r="AR11" s="22">
        <v>2015</v>
      </c>
      <c r="AS11" s="22">
        <v>2014</v>
      </c>
      <c r="AT11" s="22">
        <v>2015</v>
      </c>
      <c r="AU11" s="22">
        <v>2012</v>
      </c>
      <c r="AV11" s="22" t="s">
        <v>446</v>
      </c>
      <c r="AW11" s="22">
        <v>2014</v>
      </c>
      <c r="AX11" s="22">
        <v>2014</v>
      </c>
      <c r="AY11" s="22">
        <v>2014</v>
      </c>
      <c r="AZ11" s="22">
        <v>2015</v>
      </c>
      <c r="BA11" s="22">
        <v>2015</v>
      </c>
      <c r="BB11" s="22">
        <v>2015</v>
      </c>
      <c r="BC11" s="22">
        <v>2015</v>
      </c>
      <c r="BD11" s="22">
        <v>2014</v>
      </c>
      <c r="BE11" s="22">
        <v>2014</v>
      </c>
      <c r="BF11" s="10"/>
    </row>
    <row r="12" spans="1:58" x14ac:dyDescent="0.3">
      <c r="A12" s="16" t="s">
        <v>17</v>
      </c>
      <c r="B12" s="11" t="s">
        <v>16</v>
      </c>
      <c r="C12" s="20">
        <v>2014</v>
      </c>
      <c r="D12" s="20">
        <v>2014</v>
      </c>
      <c r="E12" s="20">
        <v>2014</v>
      </c>
      <c r="F12" s="20">
        <v>2014</v>
      </c>
      <c r="G12" s="20">
        <v>2014</v>
      </c>
      <c r="H12" s="20">
        <v>2014</v>
      </c>
      <c r="I12" s="20">
        <v>2014</v>
      </c>
      <c r="J12" s="20">
        <v>2015</v>
      </c>
      <c r="K12" s="20">
        <v>2015</v>
      </c>
      <c r="L12" s="20">
        <v>2015</v>
      </c>
      <c r="M12" s="22">
        <v>2016</v>
      </c>
      <c r="N12" s="22">
        <v>2016</v>
      </c>
      <c r="O12" s="22">
        <v>2015</v>
      </c>
      <c r="P12" s="22">
        <v>2015</v>
      </c>
      <c r="Q12" s="22">
        <v>2014</v>
      </c>
      <c r="R12" s="22" t="s">
        <v>446</v>
      </c>
      <c r="S12" s="22">
        <v>2016</v>
      </c>
      <c r="T12" s="22">
        <v>2013</v>
      </c>
      <c r="U12" s="22">
        <v>2014</v>
      </c>
      <c r="V12" s="22" t="s">
        <v>446</v>
      </c>
      <c r="W12" s="22">
        <v>2015</v>
      </c>
      <c r="X12" s="22" t="s">
        <v>446</v>
      </c>
      <c r="Y12" s="22">
        <v>2011</v>
      </c>
      <c r="Z12" s="22">
        <v>2014</v>
      </c>
      <c r="AA12" s="22">
        <v>2014</v>
      </c>
      <c r="AB12" s="22" t="s">
        <v>446</v>
      </c>
      <c r="AC12" s="22">
        <v>2014</v>
      </c>
      <c r="AD12" s="22">
        <v>2015</v>
      </c>
      <c r="AE12" s="22" t="s">
        <v>446</v>
      </c>
      <c r="AF12" s="22">
        <v>2014</v>
      </c>
      <c r="AG12" s="21">
        <v>2012</v>
      </c>
      <c r="AH12" s="22">
        <v>2014</v>
      </c>
      <c r="AI12" s="22">
        <v>2015</v>
      </c>
      <c r="AJ12" s="22">
        <v>2016</v>
      </c>
      <c r="AK12" s="23" t="s">
        <v>446</v>
      </c>
      <c r="AL12" s="23">
        <v>2015</v>
      </c>
      <c r="AM12" s="22">
        <v>2015</v>
      </c>
      <c r="AN12" s="22">
        <v>2014</v>
      </c>
      <c r="AO12" s="22">
        <v>2014</v>
      </c>
      <c r="AP12" s="22">
        <v>2014</v>
      </c>
      <c r="AQ12" s="22">
        <v>2014</v>
      </c>
      <c r="AR12" s="22">
        <v>2015</v>
      </c>
      <c r="AS12" s="22">
        <v>2014</v>
      </c>
      <c r="AT12" s="22">
        <v>2015</v>
      </c>
      <c r="AU12" s="22">
        <v>2012</v>
      </c>
      <c r="AV12" s="22" t="s">
        <v>446</v>
      </c>
      <c r="AW12" s="22">
        <v>2014</v>
      </c>
      <c r="AX12" s="22">
        <v>2014</v>
      </c>
      <c r="AY12" s="22">
        <v>2014</v>
      </c>
      <c r="AZ12" s="22">
        <v>2015</v>
      </c>
      <c r="BA12" s="22">
        <v>2015</v>
      </c>
      <c r="BB12" s="22">
        <v>2015</v>
      </c>
      <c r="BC12" s="22">
        <v>2015</v>
      </c>
      <c r="BD12" s="22">
        <v>2014</v>
      </c>
      <c r="BE12" s="22">
        <v>2014</v>
      </c>
      <c r="BF12" s="10"/>
    </row>
    <row r="13" spans="1:58" x14ac:dyDescent="0.3">
      <c r="A13" s="16" t="s">
        <v>19</v>
      </c>
      <c r="B13" s="11" t="s">
        <v>18</v>
      </c>
      <c r="C13" s="20">
        <v>2014</v>
      </c>
      <c r="D13" s="20">
        <v>2014</v>
      </c>
      <c r="E13" s="20">
        <v>2014</v>
      </c>
      <c r="F13" s="20">
        <v>2014</v>
      </c>
      <c r="G13" s="20">
        <v>2014</v>
      </c>
      <c r="H13" s="20">
        <v>2014</v>
      </c>
      <c r="I13" s="20">
        <v>2014</v>
      </c>
      <c r="J13" s="20">
        <v>2015</v>
      </c>
      <c r="K13" s="20">
        <v>2015</v>
      </c>
      <c r="L13" s="20">
        <v>2015</v>
      </c>
      <c r="M13" s="22">
        <v>2016</v>
      </c>
      <c r="N13" s="22">
        <v>2016</v>
      </c>
      <c r="O13" s="22">
        <v>2015</v>
      </c>
      <c r="P13" s="22">
        <v>2015</v>
      </c>
      <c r="Q13" s="22">
        <v>2014</v>
      </c>
      <c r="R13" s="22">
        <v>2006</v>
      </c>
      <c r="S13" s="22">
        <v>2016</v>
      </c>
      <c r="T13" s="22">
        <v>2013</v>
      </c>
      <c r="U13" s="22">
        <v>2014</v>
      </c>
      <c r="V13" s="22">
        <v>2014</v>
      </c>
      <c r="W13" s="22">
        <v>2015</v>
      </c>
      <c r="X13" s="22">
        <v>2013</v>
      </c>
      <c r="Y13" s="22">
        <v>2013</v>
      </c>
      <c r="Z13" s="22">
        <v>2014</v>
      </c>
      <c r="AA13" s="22">
        <v>2014</v>
      </c>
      <c r="AB13" s="22">
        <v>2014</v>
      </c>
      <c r="AC13" s="22">
        <v>2014</v>
      </c>
      <c r="AD13" s="22">
        <v>2015</v>
      </c>
      <c r="AE13" s="22">
        <v>2012</v>
      </c>
      <c r="AF13" s="22">
        <v>2014</v>
      </c>
      <c r="AG13" s="21">
        <v>2008</v>
      </c>
      <c r="AH13" s="22">
        <v>2014</v>
      </c>
      <c r="AI13" s="22">
        <v>2015</v>
      </c>
      <c r="AJ13" s="22">
        <v>2016</v>
      </c>
      <c r="AK13" s="23">
        <v>2015</v>
      </c>
      <c r="AL13" s="23">
        <v>2015</v>
      </c>
      <c r="AM13" s="22">
        <v>2015</v>
      </c>
      <c r="AN13" s="22">
        <v>2014</v>
      </c>
      <c r="AO13" s="22">
        <v>2014</v>
      </c>
      <c r="AP13" s="22" t="s">
        <v>446</v>
      </c>
      <c r="AQ13" s="22" t="s">
        <v>446</v>
      </c>
      <c r="AR13" s="22" t="s">
        <v>446</v>
      </c>
      <c r="AS13" s="22">
        <v>2014</v>
      </c>
      <c r="AT13" s="22">
        <v>2015</v>
      </c>
      <c r="AU13" s="22">
        <v>2012</v>
      </c>
      <c r="AV13" s="22">
        <v>2014</v>
      </c>
      <c r="AW13" s="22">
        <v>2014</v>
      </c>
      <c r="AX13" s="22">
        <v>2014</v>
      </c>
      <c r="AY13" s="22">
        <v>2014</v>
      </c>
      <c r="AZ13" s="22">
        <v>2015</v>
      </c>
      <c r="BA13" s="22">
        <v>2015</v>
      </c>
      <c r="BB13" s="22">
        <v>2015</v>
      </c>
      <c r="BC13" s="22">
        <v>2015</v>
      </c>
      <c r="BD13" s="22">
        <v>2014</v>
      </c>
      <c r="BE13" s="22">
        <v>2014</v>
      </c>
      <c r="BF13" s="10"/>
    </row>
    <row r="14" spans="1:58" x14ac:dyDescent="0.3">
      <c r="A14" s="16" t="s">
        <v>21</v>
      </c>
      <c r="B14" s="11" t="s">
        <v>20</v>
      </c>
      <c r="C14" s="20">
        <v>2014</v>
      </c>
      <c r="D14" s="20">
        <v>2014</v>
      </c>
      <c r="E14" s="20">
        <v>2014</v>
      </c>
      <c r="F14" s="20">
        <v>2014</v>
      </c>
      <c r="G14" s="20">
        <v>2014</v>
      </c>
      <c r="H14" s="20">
        <v>2014</v>
      </c>
      <c r="I14" s="20">
        <v>2014</v>
      </c>
      <c r="J14" s="20">
        <v>2015</v>
      </c>
      <c r="K14" s="20">
        <v>2015</v>
      </c>
      <c r="L14" s="20">
        <v>2015</v>
      </c>
      <c r="M14" s="22">
        <v>2016</v>
      </c>
      <c r="N14" s="22">
        <v>2016</v>
      </c>
      <c r="O14" s="22">
        <v>2015</v>
      </c>
      <c r="P14" s="22">
        <v>2015</v>
      </c>
      <c r="Q14" s="22">
        <v>2014</v>
      </c>
      <c r="R14" s="22" t="s">
        <v>446</v>
      </c>
      <c r="S14" s="22">
        <v>2016</v>
      </c>
      <c r="T14" s="22">
        <v>2013</v>
      </c>
      <c r="U14" s="22">
        <v>2014</v>
      </c>
      <c r="V14" s="22" t="s">
        <v>446</v>
      </c>
      <c r="W14" s="22">
        <v>2015</v>
      </c>
      <c r="X14" s="22" t="s">
        <v>446</v>
      </c>
      <c r="Y14" s="22">
        <v>2008</v>
      </c>
      <c r="Z14" s="22">
        <v>2014</v>
      </c>
      <c r="AA14" s="22">
        <v>2014</v>
      </c>
      <c r="AB14" s="22">
        <v>2013</v>
      </c>
      <c r="AC14" s="22">
        <v>2014</v>
      </c>
      <c r="AD14" s="22">
        <v>2015</v>
      </c>
      <c r="AE14" s="22" t="s">
        <v>446</v>
      </c>
      <c r="AF14" s="22">
        <v>2014</v>
      </c>
      <c r="AG14" s="21" t="s">
        <v>446</v>
      </c>
      <c r="AH14" s="22">
        <v>2014</v>
      </c>
      <c r="AI14" s="22">
        <v>2015</v>
      </c>
      <c r="AJ14" s="22">
        <v>2016</v>
      </c>
      <c r="AK14" s="23" t="s">
        <v>446</v>
      </c>
      <c r="AL14" s="23">
        <v>2015</v>
      </c>
      <c r="AM14" s="22">
        <v>2015</v>
      </c>
      <c r="AN14" s="22">
        <v>2014</v>
      </c>
      <c r="AO14" s="22">
        <v>2014</v>
      </c>
      <c r="AP14" s="22">
        <v>2014</v>
      </c>
      <c r="AQ14" s="22">
        <v>2014</v>
      </c>
      <c r="AR14" s="22" t="s">
        <v>446</v>
      </c>
      <c r="AS14" s="22">
        <v>2014</v>
      </c>
      <c r="AT14" s="22">
        <v>2015</v>
      </c>
      <c r="AU14" s="22">
        <v>2012</v>
      </c>
      <c r="AV14" s="22" t="s">
        <v>446</v>
      </c>
      <c r="AW14" s="22">
        <v>2014</v>
      </c>
      <c r="AX14" s="22">
        <v>2014</v>
      </c>
      <c r="AY14" s="22">
        <v>2014</v>
      </c>
      <c r="AZ14" s="22">
        <v>2015</v>
      </c>
      <c r="BA14" s="22">
        <v>2015</v>
      </c>
      <c r="BB14" s="22">
        <v>2015</v>
      </c>
      <c r="BC14" s="22">
        <v>2015</v>
      </c>
      <c r="BD14" s="22">
        <v>2014</v>
      </c>
      <c r="BE14" s="22">
        <v>2014</v>
      </c>
      <c r="BF14" s="10"/>
    </row>
    <row r="15" spans="1:58" x14ac:dyDescent="0.3">
      <c r="A15" s="16" t="s">
        <v>23</v>
      </c>
      <c r="B15" s="11" t="s">
        <v>22</v>
      </c>
      <c r="C15" s="20">
        <v>2014</v>
      </c>
      <c r="D15" s="20">
        <v>2014</v>
      </c>
      <c r="E15" s="20">
        <v>2014</v>
      </c>
      <c r="F15" s="20">
        <v>2014</v>
      </c>
      <c r="G15" s="20">
        <v>2014</v>
      </c>
      <c r="H15" s="20">
        <v>2014</v>
      </c>
      <c r="I15" s="20">
        <v>2014</v>
      </c>
      <c r="J15" s="20">
        <v>2015</v>
      </c>
      <c r="K15" s="20">
        <v>2015</v>
      </c>
      <c r="L15" s="20">
        <v>2015</v>
      </c>
      <c r="M15" s="22">
        <v>2016</v>
      </c>
      <c r="N15" s="22">
        <v>2016</v>
      </c>
      <c r="O15" s="22">
        <v>2015</v>
      </c>
      <c r="P15" s="22">
        <v>2015</v>
      </c>
      <c r="Q15" s="22">
        <v>2014</v>
      </c>
      <c r="R15" s="22" t="s">
        <v>446</v>
      </c>
      <c r="S15" s="22">
        <v>2016</v>
      </c>
      <c r="T15" s="22">
        <v>2013</v>
      </c>
      <c r="U15" s="22">
        <v>2014</v>
      </c>
      <c r="V15" s="22" t="s">
        <v>446</v>
      </c>
      <c r="W15" s="22">
        <v>2015</v>
      </c>
      <c r="X15" s="22" t="s">
        <v>446</v>
      </c>
      <c r="Y15" s="22">
        <v>2012</v>
      </c>
      <c r="Z15" s="22">
        <v>2014</v>
      </c>
      <c r="AA15" s="22">
        <v>2014</v>
      </c>
      <c r="AB15" s="22" t="s">
        <v>446</v>
      </c>
      <c r="AC15" s="22">
        <v>2014</v>
      </c>
      <c r="AD15" s="22">
        <v>2015</v>
      </c>
      <c r="AE15" s="22" t="s">
        <v>446</v>
      </c>
      <c r="AF15" s="22">
        <v>2014</v>
      </c>
      <c r="AG15" s="21" t="s">
        <v>446</v>
      </c>
      <c r="AH15" s="22">
        <v>2014</v>
      </c>
      <c r="AI15" s="22">
        <v>2015</v>
      </c>
      <c r="AJ15" s="22">
        <v>2016</v>
      </c>
      <c r="AK15" s="23" t="s">
        <v>446</v>
      </c>
      <c r="AL15" s="23">
        <v>2015</v>
      </c>
      <c r="AM15" s="22">
        <v>2015</v>
      </c>
      <c r="AN15" s="22">
        <v>2014</v>
      </c>
      <c r="AO15" s="22">
        <v>2014</v>
      </c>
      <c r="AP15" s="22">
        <v>2014</v>
      </c>
      <c r="AQ15" s="22">
        <v>2014</v>
      </c>
      <c r="AR15" s="22">
        <v>2011</v>
      </c>
      <c r="AS15" s="22">
        <v>2014</v>
      </c>
      <c r="AT15" s="22">
        <v>2015</v>
      </c>
      <c r="AU15" s="22">
        <v>2012</v>
      </c>
      <c r="AV15" s="22">
        <v>2010</v>
      </c>
      <c r="AW15" s="22">
        <v>2014</v>
      </c>
      <c r="AX15" s="22">
        <v>2014</v>
      </c>
      <c r="AY15" s="22">
        <v>2014</v>
      </c>
      <c r="AZ15" s="22">
        <v>2015</v>
      </c>
      <c r="BA15" s="22">
        <v>2015</v>
      </c>
      <c r="BB15" s="22">
        <v>2015</v>
      </c>
      <c r="BC15" s="22">
        <v>2015</v>
      </c>
      <c r="BD15" s="22">
        <v>2014</v>
      </c>
      <c r="BE15" s="22">
        <v>2014</v>
      </c>
      <c r="BF15" s="10"/>
    </row>
    <row r="16" spans="1:58" x14ac:dyDescent="0.3">
      <c r="A16" s="16" t="s">
        <v>25</v>
      </c>
      <c r="B16" s="11" t="s">
        <v>24</v>
      </c>
      <c r="C16" s="20">
        <v>2014</v>
      </c>
      <c r="D16" s="20">
        <v>2014</v>
      </c>
      <c r="E16" s="20">
        <v>2014</v>
      </c>
      <c r="F16" s="20">
        <v>2014</v>
      </c>
      <c r="G16" s="20">
        <v>2014</v>
      </c>
      <c r="H16" s="20">
        <v>2014</v>
      </c>
      <c r="I16" s="20">
        <v>2014</v>
      </c>
      <c r="J16" s="20">
        <v>2015</v>
      </c>
      <c r="K16" s="20">
        <v>2015</v>
      </c>
      <c r="L16" s="20">
        <v>2015</v>
      </c>
      <c r="M16" s="22">
        <v>2016</v>
      </c>
      <c r="N16" s="22">
        <v>2016</v>
      </c>
      <c r="O16" s="22">
        <v>2015</v>
      </c>
      <c r="P16" s="22">
        <v>2015</v>
      </c>
      <c r="Q16" s="22">
        <v>2014</v>
      </c>
      <c r="R16" s="22">
        <v>2011</v>
      </c>
      <c r="S16" s="22">
        <v>2016</v>
      </c>
      <c r="T16" s="22">
        <v>2013</v>
      </c>
      <c r="U16" s="22">
        <v>2014</v>
      </c>
      <c r="V16" s="22">
        <v>2014</v>
      </c>
      <c r="W16" s="22">
        <v>2015</v>
      </c>
      <c r="X16" s="22">
        <v>2014</v>
      </c>
      <c r="Y16" s="22">
        <v>2011</v>
      </c>
      <c r="Z16" s="22">
        <v>2014</v>
      </c>
      <c r="AA16" s="22">
        <v>2014</v>
      </c>
      <c r="AB16" s="22">
        <v>2014</v>
      </c>
      <c r="AC16" s="22">
        <v>2014</v>
      </c>
      <c r="AD16" s="22">
        <v>2015</v>
      </c>
      <c r="AE16" s="22">
        <v>2012</v>
      </c>
      <c r="AF16" s="22">
        <v>2014</v>
      </c>
      <c r="AG16" s="21">
        <v>2010</v>
      </c>
      <c r="AH16" s="22">
        <v>2014</v>
      </c>
      <c r="AI16" s="22">
        <v>2015</v>
      </c>
      <c r="AJ16" s="22">
        <v>2016</v>
      </c>
      <c r="AK16" s="23">
        <v>2015</v>
      </c>
      <c r="AL16" s="23">
        <v>2015</v>
      </c>
      <c r="AM16" s="22">
        <v>2015</v>
      </c>
      <c r="AN16" s="22">
        <v>2014</v>
      </c>
      <c r="AO16" s="22">
        <v>2014</v>
      </c>
      <c r="AP16" s="22">
        <v>2014</v>
      </c>
      <c r="AQ16" s="22">
        <v>2014</v>
      </c>
      <c r="AR16" s="22">
        <v>2015</v>
      </c>
      <c r="AS16" s="22">
        <v>2014</v>
      </c>
      <c r="AT16" s="22">
        <v>2015</v>
      </c>
      <c r="AU16" s="22">
        <v>2012</v>
      </c>
      <c r="AV16" s="22">
        <v>2013</v>
      </c>
      <c r="AW16" s="22">
        <v>2014</v>
      </c>
      <c r="AX16" s="22">
        <v>2014</v>
      </c>
      <c r="AY16" s="22">
        <v>2014</v>
      </c>
      <c r="AZ16" s="22">
        <v>2015</v>
      </c>
      <c r="BA16" s="22">
        <v>2015</v>
      </c>
      <c r="BB16" s="22">
        <v>2015</v>
      </c>
      <c r="BC16" s="22">
        <v>2015</v>
      </c>
      <c r="BD16" s="22">
        <v>2014</v>
      </c>
      <c r="BE16" s="22">
        <v>2014</v>
      </c>
      <c r="BF16" s="10"/>
    </row>
    <row r="17" spans="1:58" x14ac:dyDescent="0.3">
      <c r="A17" s="16" t="s">
        <v>27</v>
      </c>
      <c r="B17" s="11" t="s">
        <v>26</v>
      </c>
      <c r="C17" s="20">
        <v>2014</v>
      </c>
      <c r="D17" s="20">
        <v>2014</v>
      </c>
      <c r="E17" s="20">
        <v>2014</v>
      </c>
      <c r="F17" s="20">
        <v>2014</v>
      </c>
      <c r="G17" s="20">
        <v>2014</v>
      </c>
      <c r="H17" s="20">
        <v>2014</v>
      </c>
      <c r="I17" s="20">
        <v>2014</v>
      </c>
      <c r="J17" s="20">
        <v>2015</v>
      </c>
      <c r="K17" s="20">
        <v>2015</v>
      </c>
      <c r="L17" s="20">
        <v>2015</v>
      </c>
      <c r="M17" s="22">
        <v>2016</v>
      </c>
      <c r="N17" s="22">
        <v>2016</v>
      </c>
      <c r="O17" s="22">
        <v>2015</v>
      </c>
      <c r="P17" s="22">
        <v>2015</v>
      </c>
      <c r="Q17" s="22">
        <v>2014</v>
      </c>
      <c r="R17" s="22">
        <v>2012</v>
      </c>
      <c r="S17" s="22">
        <v>2016</v>
      </c>
      <c r="T17" s="22">
        <v>2013</v>
      </c>
      <c r="U17" s="22">
        <v>2014</v>
      </c>
      <c r="V17" s="22" t="s">
        <v>446</v>
      </c>
      <c r="W17" s="22">
        <v>2015</v>
      </c>
      <c r="X17" s="22">
        <v>2013</v>
      </c>
      <c r="Y17" s="22">
        <v>2010</v>
      </c>
      <c r="Z17" s="22">
        <v>2014</v>
      </c>
      <c r="AA17" s="22">
        <v>2014</v>
      </c>
      <c r="AB17" s="22">
        <v>2013</v>
      </c>
      <c r="AC17" s="22">
        <v>2014</v>
      </c>
      <c r="AD17" s="22">
        <v>2015</v>
      </c>
      <c r="AE17" s="22" t="s">
        <v>446</v>
      </c>
      <c r="AF17" s="22">
        <v>2014</v>
      </c>
      <c r="AG17" s="21" t="s">
        <v>446</v>
      </c>
      <c r="AH17" s="22">
        <v>2014</v>
      </c>
      <c r="AI17" s="22">
        <v>2015</v>
      </c>
      <c r="AJ17" s="22">
        <v>2016</v>
      </c>
      <c r="AK17" s="23" t="s">
        <v>446</v>
      </c>
      <c r="AL17" s="23">
        <v>2015</v>
      </c>
      <c r="AM17" s="22">
        <v>2015</v>
      </c>
      <c r="AN17" s="22">
        <v>2014</v>
      </c>
      <c r="AO17" s="22">
        <v>2014</v>
      </c>
      <c r="AP17" s="22">
        <v>2014</v>
      </c>
      <c r="AQ17" s="22">
        <v>2014</v>
      </c>
      <c r="AR17" s="22">
        <v>2011</v>
      </c>
      <c r="AS17" s="22">
        <v>2014</v>
      </c>
      <c r="AT17" s="22">
        <v>2015</v>
      </c>
      <c r="AU17" s="22">
        <v>2012</v>
      </c>
      <c r="AV17" s="22" t="s">
        <v>446</v>
      </c>
      <c r="AW17" s="22">
        <v>2014</v>
      </c>
      <c r="AX17" s="22">
        <v>2014</v>
      </c>
      <c r="AY17" s="22">
        <v>2014</v>
      </c>
      <c r="AZ17" s="22">
        <v>2015</v>
      </c>
      <c r="BA17" s="22">
        <v>2015</v>
      </c>
      <c r="BB17" s="22">
        <v>2015</v>
      </c>
      <c r="BC17" s="22">
        <v>2015</v>
      </c>
      <c r="BD17" s="22">
        <v>2014</v>
      </c>
      <c r="BE17" s="22">
        <v>2014</v>
      </c>
      <c r="BF17" s="10"/>
    </row>
    <row r="18" spans="1:58" x14ac:dyDescent="0.3">
      <c r="A18" s="16" t="s">
        <v>29</v>
      </c>
      <c r="B18" s="11" t="s">
        <v>28</v>
      </c>
      <c r="C18" s="20">
        <v>2014</v>
      </c>
      <c r="D18" s="20">
        <v>2014</v>
      </c>
      <c r="E18" s="20">
        <v>2014</v>
      </c>
      <c r="F18" s="20">
        <v>2014</v>
      </c>
      <c r="G18" s="20">
        <v>2014</v>
      </c>
      <c r="H18" s="20">
        <v>2014</v>
      </c>
      <c r="I18" s="20">
        <v>2014</v>
      </c>
      <c r="J18" s="20">
        <v>2015</v>
      </c>
      <c r="K18" s="20">
        <v>2015</v>
      </c>
      <c r="L18" s="20">
        <v>2015</v>
      </c>
      <c r="M18" s="22">
        <v>2016</v>
      </c>
      <c r="N18" s="22">
        <v>2016</v>
      </c>
      <c r="O18" s="22">
        <v>2015</v>
      </c>
      <c r="P18" s="22">
        <v>2015</v>
      </c>
      <c r="Q18" s="22">
        <v>2014</v>
      </c>
      <c r="R18" s="22">
        <v>2005</v>
      </c>
      <c r="S18" s="22">
        <v>2016</v>
      </c>
      <c r="T18" s="22">
        <v>2013</v>
      </c>
      <c r="U18" s="22">
        <v>2014</v>
      </c>
      <c r="V18" s="22">
        <v>2014</v>
      </c>
      <c r="W18" s="22">
        <v>2015</v>
      </c>
      <c r="X18" s="22">
        <v>2005</v>
      </c>
      <c r="Y18" s="22">
        <v>2013</v>
      </c>
      <c r="Z18" s="22">
        <v>2014</v>
      </c>
      <c r="AA18" s="22">
        <v>2014</v>
      </c>
      <c r="AB18" s="22">
        <v>2014</v>
      </c>
      <c r="AC18" s="22">
        <v>2014</v>
      </c>
      <c r="AD18" s="22">
        <v>2015</v>
      </c>
      <c r="AE18" s="22" t="s">
        <v>446</v>
      </c>
      <c r="AF18" s="22">
        <v>2014</v>
      </c>
      <c r="AG18" s="21">
        <v>2012</v>
      </c>
      <c r="AH18" s="22">
        <v>2014</v>
      </c>
      <c r="AI18" s="22">
        <v>2015</v>
      </c>
      <c r="AJ18" s="22">
        <v>2016</v>
      </c>
      <c r="AK18" s="23" t="s">
        <v>446</v>
      </c>
      <c r="AL18" s="23">
        <v>2015</v>
      </c>
      <c r="AM18" s="22">
        <v>2015</v>
      </c>
      <c r="AN18" s="22">
        <v>2014</v>
      </c>
      <c r="AO18" s="22">
        <v>2014</v>
      </c>
      <c r="AP18" s="22" t="s">
        <v>446</v>
      </c>
      <c r="AQ18" s="22" t="s">
        <v>446</v>
      </c>
      <c r="AR18" s="22">
        <v>2015</v>
      </c>
      <c r="AS18" s="22">
        <v>2014</v>
      </c>
      <c r="AT18" s="22">
        <v>2015</v>
      </c>
      <c r="AU18" s="22">
        <v>2012</v>
      </c>
      <c r="AV18" s="22">
        <v>2009</v>
      </c>
      <c r="AW18" s="22">
        <v>2014</v>
      </c>
      <c r="AX18" s="22">
        <v>2014</v>
      </c>
      <c r="AY18" s="22">
        <v>2014</v>
      </c>
      <c r="AZ18" s="22">
        <v>2015</v>
      </c>
      <c r="BA18" s="22">
        <v>2015</v>
      </c>
      <c r="BB18" s="22">
        <v>2015</v>
      </c>
      <c r="BC18" s="22">
        <v>2015</v>
      </c>
      <c r="BD18" s="22">
        <v>2014</v>
      </c>
      <c r="BE18" s="22">
        <v>2014</v>
      </c>
      <c r="BF18" s="10"/>
    </row>
    <row r="19" spans="1:58" x14ac:dyDescent="0.3">
      <c r="A19" s="16" t="s">
        <v>31</v>
      </c>
      <c r="B19" s="11" t="s">
        <v>30</v>
      </c>
      <c r="C19" s="20">
        <v>2014</v>
      </c>
      <c r="D19" s="20">
        <v>2014</v>
      </c>
      <c r="E19" s="20">
        <v>2014</v>
      </c>
      <c r="F19" s="20">
        <v>2014</v>
      </c>
      <c r="G19" s="20">
        <v>2014</v>
      </c>
      <c r="H19" s="20">
        <v>2014</v>
      </c>
      <c r="I19" s="20">
        <v>2014</v>
      </c>
      <c r="J19" s="20">
        <v>2015</v>
      </c>
      <c r="K19" s="20">
        <v>2015</v>
      </c>
      <c r="L19" s="20">
        <v>2015</v>
      </c>
      <c r="M19" s="22">
        <v>2016</v>
      </c>
      <c r="N19" s="22">
        <v>2016</v>
      </c>
      <c r="O19" s="22">
        <v>2015</v>
      </c>
      <c r="P19" s="22">
        <v>2015</v>
      </c>
      <c r="Q19" s="22">
        <v>2014</v>
      </c>
      <c r="R19" s="22" t="s">
        <v>446</v>
      </c>
      <c r="S19" s="22">
        <v>2016</v>
      </c>
      <c r="T19" s="22">
        <v>2013</v>
      </c>
      <c r="U19" s="22">
        <v>2014</v>
      </c>
      <c r="V19" s="22" t="s">
        <v>446</v>
      </c>
      <c r="W19" s="22">
        <v>2015</v>
      </c>
      <c r="X19" s="22" t="s">
        <v>446</v>
      </c>
      <c r="Y19" s="22">
        <v>2013</v>
      </c>
      <c r="Z19" s="22">
        <v>2014</v>
      </c>
      <c r="AA19" s="22">
        <v>2014</v>
      </c>
      <c r="AB19" s="22" t="s">
        <v>446</v>
      </c>
      <c r="AC19" s="22">
        <v>2014</v>
      </c>
      <c r="AD19" s="22">
        <v>2015</v>
      </c>
      <c r="AE19" s="22" t="s">
        <v>446</v>
      </c>
      <c r="AF19" s="22">
        <v>2014</v>
      </c>
      <c r="AG19" s="21">
        <v>2012</v>
      </c>
      <c r="AH19" s="22">
        <v>2014</v>
      </c>
      <c r="AI19" s="22">
        <v>2015</v>
      </c>
      <c r="AJ19" s="22">
        <v>2016</v>
      </c>
      <c r="AK19" s="23" t="s">
        <v>446</v>
      </c>
      <c r="AL19" s="23">
        <v>2015</v>
      </c>
      <c r="AM19" s="22">
        <v>2015</v>
      </c>
      <c r="AN19" s="22">
        <v>2014</v>
      </c>
      <c r="AO19" s="22">
        <v>2014</v>
      </c>
      <c r="AP19" s="22">
        <v>2014</v>
      </c>
      <c r="AQ19" s="22">
        <v>2014</v>
      </c>
      <c r="AR19" s="22" t="s">
        <v>446</v>
      </c>
      <c r="AS19" s="22">
        <v>2014</v>
      </c>
      <c r="AT19" s="22">
        <v>2015</v>
      </c>
      <c r="AU19" s="22">
        <v>2012</v>
      </c>
      <c r="AV19" s="22" t="s">
        <v>446</v>
      </c>
      <c r="AW19" s="22">
        <v>2014</v>
      </c>
      <c r="AX19" s="22">
        <v>2014</v>
      </c>
      <c r="AY19" s="22">
        <v>2014</v>
      </c>
      <c r="AZ19" s="22">
        <v>2015</v>
      </c>
      <c r="BA19" s="22">
        <v>2015</v>
      </c>
      <c r="BB19" s="22">
        <v>2015</v>
      </c>
      <c r="BC19" s="22">
        <v>2015</v>
      </c>
      <c r="BD19" s="22">
        <v>2014</v>
      </c>
      <c r="BE19" s="22">
        <v>2014</v>
      </c>
      <c r="BF19" s="10"/>
    </row>
    <row r="20" spans="1:58" x14ac:dyDescent="0.3">
      <c r="A20" s="16" t="s">
        <v>33</v>
      </c>
      <c r="B20" s="11" t="s">
        <v>32</v>
      </c>
      <c r="C20" s="20">
        <v>2014</v>
      </c>
      <c r="D20" s="20">
        <v>2014</v>
      </c>
      <c r="E20" s="20">
        <v>2014</v>
      </c>
      <c r="F20" s="20">
        <v>2014</v>
      </c>
      <c r="G20" s="20">
        <v>2014</v>
      </c>
      <c r="H20" s="20">
        <v>2014</v>
      </c>
      <c r="I20" s="20">
        <v>2014</v>
      </c>
      <c r="J20" s="20">
        <v>2015</v>
      </c>
      <c r="K20" s="20">
        <v>2015</v>
      </c>
      <c r="L20" s="20">
        <v>2015</v>
      </c>
      <c r="M20" s="22">
        <v>2016</v>
      </c>
      <c r="N20" s="22">
        <v>2016</v>
      </c>
      <c r="O20" s="22">
        <v>2015</v>
      </c>
      <c r="P20" s="22">
        <v>2015</v>
      </c>
      <c r="Q20" s="22">
        <v>2014</v>
      </c>
      <c r="R20" s="22">
        <v>2011</v>
      </c>
      <c r="S20" s="22">
        <v>2016</v>
      </c>
      <c r="T20" s="22">
        <v>2013</v>
      </c>
      <c r="U20" s="22">
        <v>2014</v>
      </c>
      <c r="V20" s="22">
        <v>2014</v>
      </c>
      <c r="W20" s="22">
        <v>2015</v>
      </c>
      <c r="X20" s="22">
        <v>2011</v>
      </c>
      <c r="Y20" s="22">
        <v>2010</v>
      </c>
      <c r="Z20" s="22">
        <v>2014</v>
      </c>
      <c r="AA20" s="22">
        <v>2014</v>
      </c>
      <c r="AB20" s="22">
        <v>2014</v>
      </c>
      <c r="AC20" s="22">
        <v>2014</v>
      </c>
      <c r="AD20" s="22">
        <v>2015</v>
      </c>
      <c r="AE20" s="22">
        <v>2012</v>
      </c>
      <c r="AF20" s="22">
        <v>2014</v>
      </c>
      <c r="AG20" s="21" t="s">
        <v>446</v>
      </c>
      <c r="AH20" s="22">
        <v>2014</v>
      </c>
      <c r="AI20" s="22">
        <v>2015</v>
      </c>
      <c r="AJ20" s="22">
        <v>2016</v>
      </c>
      <c r="AK20" s="23" t="s">
        <v>446</v>
      </c>
      <c r="AL20" s="23">
        <v>2015</v>
      </c>
      <c r="AM20" s="22">
        <v>2015</v>
      </c>
      <c r="AN20" s="22">
        <v>2014</v>
      </c>
      <c r="AO20" s="22">
        <v>2014</v>
      </c>
      <c r="AP20" s="22" t="s">
        <v>446</v>
      </c>
      <c r="AQ20" s="22">
        <v>2012</v>
      </c>
      <c r="AR20" s="22" t="s">
        <v>446</v>
      </c>
      <c r="AS20" s="22">
        <v>2014</v>
      </c>
      <c r="AT20" s="22" t="s">
        <v>446</v>
      </c>
      <c r="AU20" s="22">
        <v>2012</v>
      </c>
      <c r="AV20" s="22" t="s">
        <v>446</v>
      </c>
      <c r="AW20" s="22">
        <v>2014</v>
      </c>
      <c r="AX20" s="22">
        <v>2014</v>
      </c>
      <c r="AY20" s="22">
        <v>2014</v>
      </c>
      <c r="AZ20" s="22">
        <v>2015</v>
      </c>
      <c r="BA20" s="22">
        <v>2015</v>
      </c>
      <c r="BB20" s="22">
        <v>2015</v>
      </c>
      <c r="BC20" s="22">
        <v>2015</v>
      </c>
      <c r="BD20" s="22">
        <v>2014</v>
      </c>
      <c r="BE20" s="22">
        <v>2014</v>
      </c>
      <c r="BF20" s="10"/>
    </row>
    <row r="21" spans="1:58" x14ac:dyDescent="0.3">
      <c r="A21" s="16" t="s">
        <v>35</v>
      </c>
      <c r="B21" s="11" t="s">
        <v>34</v>
      </c>
      <c r="C21" s="20">
        <v>2014</v>
      </c>
      <c r="D21" s="20">
        <v>2014</v>
      </c>
      <c r="E21" s="20">
        <v>2014</v>
      </c>
      <c r="F21" s="20">
        <v>2014</v>
      </c>
      <c r="G21" s="20">
        <v>2014</v>
      </c>
      <c r="H21" s="20">
        <v>2014</v>
      </c>
      <c r="I21" s="20">
        <v>2014</v>
      </c>
      <c r="J21" s="20">
        <v>2015</v>
      </c>
      <c r="K21" s="20">
        <v>2015</v>
      </c>
      <c r="L21" s="20">
        <v>2015</v>
      </c>
      <c r="M21" s="22">
        <v>2016</v>
      </c>
      <c r="N21" s="22">
        <v>2016</v>
      </c>
      <c r="O21" s="22">
        <v>2015</v>
      </c>
      <c r="P21" s="22">
        <v>2015</v>
      </c>
      <c r="Q21" s="22">
        <v>2014</v>
      </c>
      <c r="R21" s="22">
        <v>2012</v>
      </c>
      <c r="S21" s="22">
        <v>2016</v>
      </c>
      <c r="T21" s="22">
        <v>2013</v>
      </c>
      <c r="U21" s="22">
        <v>2014</v>
      </c>
      <c r="V21" s="22">
        <v>2014</v>
      </c>
      <c r="W21" s="22">
        <v>2015</v>
      </c>
      <c r="X21" s="22">
        <v>2014</v>
      </c>
      <c r="Y21" s="22">
        <v>2010</v>
      </c>
      <c r="Z21" s="22">
        <v>2014</v>
      </c>
      <c r="AA21" s="22">
        <v>2014</v>
      </c>
      <c r="AB21" s="22">
        <v>2014</v>
      </c>
      <c r="AC21" s="22">
        <v>2014</v>
      </c>
      <c r="AD21" s="22">
        <v>2015</v>
      </c>
      <c r="AE21" s="22">
        <v>2012</v>
      </c>
      <c r="AF21" s="22">
        <v>2014</v>
      </c>
      <c r="AG21" s="21">
        <v>2011</v>
      </c>
      <c r="AH21" s="22">
        <v>2014</v>
      </c>
      <c r="AI21" s="22">
        <v>2015</v>
      </c>
      <c r="AJ21" s="22">
        <v>2016</v>
      </c>
      <c r="AK21" s="23" t="s">
        <v>446</v>
      </c>
      <c r="AL21" s="23">
        <v>2015</v>
      </c>
      <c r="AM21" s="22">
        <v>2015</v>
      </c>
      <c r="AN21" s="22">
        <v>2014</v>
      </c>
      <c r="AO21" s="22">
        <v>2014</v>
      </c>
      <c r="AP21" s="22">
        <v>2014</v>
      </c>
      <c r="AQ21" s="22">
        <v>2014</v>
      </c>
      <c r="AR21" s="22">
        <v>2015</v>
      </c>
      <c r="AS21" s="22">
        <v>2014</v>
      </c>
      <c r="AT21" s="22">
        <v>2015</v>
      </c>
      <c r="AU21" s="22">
        <v>2012</v>
      </c>
      <c r="AV21" s="22">
        <v>2006</v>
      </c>
      <c r="AW21" s="22">
        <v>2014</v>
      </c>
      <c r="AX21" s="22">
        <v>2014</v>
      </c>
      <c r="AY21" s="22">
        <v>2014</v>
      </c>
      <c r="AZ21" s="22">
        <v>2015</v>
      </c>
      <c r="BA21" s="22">
        <v>2015</v>
      </c>
      <c r="BB21" s="22">
        <v>2015</v>
      </c>
      <c r="BC21" s="22">
        <v>2015</v>
      </c>
      <c r="BD21" s="22">
        <v>2014</v>
      </c>
      <c r="BE21" s="22">
        <v>2014</v>
      </c>
      <c r="BF21" s="10"/>
    </row>
    <row r="22" spans="1:58" x14ac:dyDescent="0.3">
      <c r="A22" s="16" t="s">
        <v>37</v>
      </c>
      <c r="B22" s="11" t="s">
        <v>36</v>
      </c>
      <c r="C22" s="20">
        <v>2014</v>
      </c>
      <c r="D22" s="20">
        <v>2014</v>
      </c>
      <c r="E22" s="20">
        <v>2014</v>
      </c>
      <c r="F22" s="20">
        <v>2014</v>
      </c>
      <c r="G22" s="20">
        <v>2014</v>
      </c>
      <c r="H22" s="20">
        <v>2014</v>
      </c>
      <c r="I22" s="20">
        <v>2014</v>
      </c>
      <c r="J22" s="20">
        <v>2015</v>
      </c>
      <c r="K22" s="20">
        <v>2015</v>
      </c>
      <c r="L22" s="20">
        <v>2015</v>
      </c>
      <c r="M22" s="22">
        <v>2016</v>
      </c>
      <c r="N22" s="22">
        <v>2016</v>
      </c>
      <c r="O22" s="22">
        <v>2015</v>
      </c>
      <c r="P22" s="22">
        <v>2015</v>
      </c>
      <c r="Q22" s="22">
        <v>2014</v>
      </c>
      <c r="R22" s="22">
        <v>2010</v>
      </c>
      <c r="S22" s="22">
        <v>2016</v>
      </c>
      <c r="T22" s="22">
        <v>2013</v>
      </c>
      <c r="U22" s="22">
        <v>2014</v>
      </c>
      <c r="V22" s="22">
        <v>2014</v>
      </c>
      <c r="W22" s="22">
        <v>2015</v>
      </c>
      <c r="X22" s="22">
        <v>2010</v>
      </c>
      <c r="Y22" s="22">
        <v>2012</v>
      </c>
      <c r="Z22" s="22">
        <v>2014</v>
      </c>
      <c r="AA22" s="22">
        <v>2014</v>
      </c>
      <c r="AB22" s="22">
        <v>2013</v>
      </c>
      <c r="AC22" s="22">
        <v>2014</v>
      </c>
      <c r="AD22" s="22">
        <v>2015</v>
      </c>
      <c r="AE22" s="22">
        <v>2012</v>
      </c>
      <c r="AF22" s="22">
        <v>2014</v>
      </c>
      <c r="AG22" s="21">
        <v>2012</v>
      </c>
      <c r="AH22" s="22">
        <v>2014</v>
      </c>
      <c r="AI22" s="22">
        <v>2015</v>
      </c>
      <c r="AJ22" s="22">
        <v>2016</v>
      </c>
      <c r="AK22" s="23" t="s">
        <v>446</v>
      </c>
      <c r="AL22" s="23" t="s">
        <v>446</v>
      </c>
      <c r="AM22" s="22">
        <v>2015</v>
      </c>
      <c r="AN22" s="22">
        <v>2014</v>
      </c>
      <c r="AO22" s="22">
        <v>2014</v>
      </c>
      <c r="AP22" s="22">
        <v>2014</v>
      </c>
      <c r="AQ22" s="22">
        <v>2014</v>
      </c>
      <c r="AR22" s="22">
        <v>2015</v>
      </c>
      <c r="AS22" s="22">
        <v>2014</v>
      </c>
      <c r="AT22" s="22">
        <v>2015</v>
      </c>
      <c r="AU22" s="22">
        <v>2012</v>
      </c>
      <c r="AV22" s="22" t="s">
        <v>446</v>
      </c>
      <c r="AW22" s="22">
        <v>2014</v>
      </c>
      <c r="AX22" s="22">
        <v>2014</v>
      </c>
      <c r="AY22" s="22">
        <v>2014</v>
      </c>
      <c r="AZ22" s="22">
        <v>2015</v>
      </c>
      <c r="BA22" s="22">
        <v>2015</v>
      </c>
      <c r="BB22" s="22">
        <v>2015</v>
      </c>
      <c r="BC22" s="22">
        <v>2015</v>
      </c>
      <c r="BD22" s="22">
        <v>2014</v>
      </c>
      <c r="BE22" s="22">
        <v>2014</v>
      </c>
      <c r="BF22" s="10"/>
    </row>
    <row r="23" spans="1:58" x14ac:dyDescent="0.3">
      <c r="A23" s="16" t="s">
        <v>418</v>
      </c>
      <c r="B23" s="11" t="s">
        <v>38</v>
      </c>
      <c r="C23" s="20">
        <v>2014</v>
      </c>
      <c r="D23" s="20">
        <v>2014</v>
      </c>
      <c r="E23" s="20">
        <v>2014</v>
      </c>
      <c r="F23" s="20">
        <v>2014</v>
      </c>
      <c r="G23" s="20">
        <v>2014</v>
      </c>
      <c r="H23" s="20">
        <v>2014</v>
      </c>
      <c r="I23" s="20">
        <v>2014</v>
      </c>
      <c r="J23" s="20">
        <v>2015</v>
      </c>
      <c r="K23" s="20">
        <v>2015</v>
      </c>
      <c r="L23" s="20">
        <v>2015</v>
      </c>
      <c r="M23" s="22">
        <v>2016</v>
      </c>
      <c r="N23" s="22">
        <v>2016</v>
      </c>
      <c r="O23" s="22">
        <v>2015</v>
      </c>
      <c r="P23" s="22">
        <v>2015</v>
      </c>
      <c r="Q23" s="22">
        <v>2014</v>
      </c>
      <c r="R23" s="22">
        <v>2008</v>
      </c>
      <c r="S23" s="22">
        <v>2016</v>
      </c>
      <c r="T23" s="22">
        <v>2013</v>
      </c>
      <c r="U23" s="22">
        <v>2014</v>
      </c>
      <c r="V23" s="22">
        <v>2014</v>
      </c>
      <c r="W23" s="22">
        <v>2015</v>
      </c>
      <c r="X23" s="22">
        <v>2008</v>
      </c>
      <c r="Y23" s="22">
        <v>2012</v>
      </c>
      <c r="Z23" s="22">
        <v>2014</v>
      </c>
      <c r="AA23" s="22">
        <v>2014</v>
      </c>
      <c r="AB23" s="22">
        <v>2014</v>
      </c>
      <c r="AC23" s="22">
        <v>2014</v>
      </c>
      <c r="AD23" s="22">
        <v>2015</v>
      </c>
      <c r="AE23" s="22">
        <v>2012</v>
      </c>
      <c r="AF23" s="22">
        <v>2014</v>
      </c>
      <c r="AG23" s="21">
        <v>2013</v>
      </c>
      <c r="AH23" s="22">
        <v>2014</v>
      </c>
      <c r="AI23" s="22">
        <v>2015</v>
      </c>
      <c r="AJ23" s="22">
        <v>2016</v>
      </c>
      <c r="AK23" s="23" t="s">
        <v>446</v>
      </c>
      <c r="AL23" s="23">
        <v>2015</v>
      </c>
      <c r="AM23" s="22">
        <v>2015</v>
      </c>
      <c r="AN23" s="22">
        <v>2014</v>
      </c>
      <c r="AO23" s="22">
        <v>2014</v>
      </c>
      <c r="AP23" s="22">
        <v>2014</v>
      </c>
      <c r="AQ23" s="22">
        <v>2014</v>
      </c>
      <c r="AR23" s="22">
        <v>2011</v>
      </c>
      <c r="AS23" s="22">
        <v>2014</v>
      </c>
      <c r="AT23" s="22">
        <v>2015</v>
      </c>
      <c r="AU23" s="22">
        <v>2012</v>
      </c>
      <c r="AV23" s="22">
        <v>2012</v>
      </c>
      <c r="AW23" s="22">
        <v>2014</v>
      </c>
      <c r="AX23" s="22">
        <v>2014</v>
      </c>
      <c r="AY23" s="22">
        <v>2014</v>
      </c>
      <c r="AZ23" s="22">
        <v>2015</v>
      </c>
      <c r="BA23" s="22">
        <v>2015</v>
      </c>
      <c r="BB23" s="22">
        <v>2015</v>
      </c>
      <c r="BC23" s="22">
        <v>2015</v>
      </c>
      <c r="BD23" s="22">
        <v>2014</v>
      </c>
      <c r="BE23" s="22">
        <v>2014</v>
      </c>
      <c r="BF23" s="10"/>
    </row>
    <row r="24" spans="1:58" x14ac:dyDescent="0.3">
      <c r="A24" s="16" t="s">
        <v>40</v>
      </c>
      <c r="B24" s="11" t="s">
        <v>39</v>
      </c>
      <c r="C24" s="20">
        <v>2014</v>
      </c>
      <c r="D24" s="20">
        <v>2014</v>
      </c>
      <c r="E24" s="20">
        <v>2014</v>
      </c>
      <c r="F24" s="20">
        <v>2014</v>
      </c>
      <c r="G24" s="20">
        <v>2014</v>
      </c>
      <c r="H24" s="20">
        <v>2014</v>
      </c>
      <c r="I24" s="20">
        <v>2014</v>
      </c>
      <c r="J24" s="20">
        <v>2015</v>
      </c>
      <c r="K24" s="20">
        <v>2015</v>
      </c>
      <c r="L24" s="20">
        <v>2015</v>
      </c>
      <c r="M24" s="22">
        <v>2016</v>
      </c>
      <c r="N24" s="22">
        <v>2016</v>
      </c>
      <c r="O24" s="22">
        <v>2015</v>
      </c>
      <c r="P24" s="22">
        <v>2015</v>
      </c>
      <c r="Q24" s="22">
        <v>2014</v>
      </c>
      <c r="R24" s="22">
        <v>2012</v>
      </c>
      <c r="S24" s="22">
        <v>2016</v>
      </c>
      <c r="T24" s="22">
        <v>2013</v>
      </c>
      <c r="U24" s="22">
        <v>2014</v>
      </c>
      <c r="V24" s="22">
        <v>2014</v>
      </c>
      <c r="W24" s="22">
        <v>2015</v>
      </c>
      <c r="X24" s="22">
        <v>2012</v>
      </c>
      <c r="Y24" s="22">
        <v>2013</v>
      </c>
      <c r="Z24" s="22">
        <v>2014</v>
      </c>
      <c r="AA24" s="22">
        <v>2014</v>
      </c>
      <c r="AB24" s="22" t="s">
        <v>446</v>
      </c>
      <c r="AC24" s="22">
        <v>2014</v>
      </c>
      <c r="AD24" s="22">
        <v>2015</v>
      </c>
      <c r="AE24" s="22" t="s">
        <v>446</v>
      </c>
      <c r="AF24" s="22">
        <v>2014</v>
      </c>
      <c r="AG24" s="21">
        <v>2007</v>
      </c>
      <c r="AH24" s="22">
        <v>2014</v>
      </c>
      <c r="AI24" s="22">
        <v>2015</v>
      </c>
      <c r="AJ24" s="22">
        <v>2016</v>
      </c>
      <c r="AK24" s="23">
        <v>2015</v>
      </c>
      <c r="AL24" s="23">
        <v>2015</v>
      </c>
      <c r="AM24" s="22">
        <v>2015</v>
      </c>
      <c r="AN24" s="22">
        <v>2014</v>
      </c>
      <c r="AO24" s="22">
        <v>2014</v>
      </c>
      <c r="AP24" s="22" t="s">
        <v>446</v>
      </c>
      <c r="AQ24" s="22">
        <v>2012</v>
      </c>
      <c r="AR24" s="22" t="s">
        <v>446</v>
      </c>
      <c r="AS24" s="22">
        <v>2014</v>
      </c>
      <c r="AT24" s="22">
        <v>2015</v>
      </c>
      <c r="AU24" s="22">
        <v>2012</v>
      </c>
      <c r="AV24" s="22">
        <v>2013</v>
      </c>
      <c r="AW24" s="22">
        <v>2014</v>
      </c>
      <c r="AX24" s="22">
        <v>2014</v>
      </c>
      <c r="AY24" s="22">
        <v>2014</v>
      </c>
      <c r="AZ24" s="22">
        <v>2015</v>
      </c>
      <c r="BA24" s="22">
        <v>2015</v>
      </c>
      <c r="BB24" s="22">
        <v>2015</v>
      </c>
      <c r="BC24" s="22">
        <v>2015</v>
      </c>
      <c r="BD24" s="22">
        <v>2014</v>
      </c>
      <c r="BE24" s="22">
        <v>2014</v>
      </c>
      <c r="BF24" s="10"/>
    </row>
    <row r="25" spans="1:58" x14ac:dyDescent="0.3">
      <c r="A25" s="16" t="s">
        <v>42</v>
      </c>
      <c r="B25" s="11" t="s">
        <v>41</v>
      </c>
      <c r="C25" s="20">
        <v>2014</v>
      </c>
      <c r="D25" s="20">
        <v>2014</v>
      </c>
      <c r="E25" s="20">
        <v>2014</v>
      </c>
      <c r="F25" s="20">
        <v>2014</v>
      </c>
      <c r="G25" s="20">
        <v>2014</v>
      </c>
      <c r="H25" s="20">
        <v>2014</v>
      </c>
      <c r="I25" s="20">
        <v>2014</v>
      </c>
      <c r="J25" s="20">
        <v>2015</v>
      </c>
      <c r="K25" s="20">
        <v>2015</v>
      </c>
      <c r="L25" s="20">
        <v>2015</v>
      </c>
      <c r="M25" s="22">
        <v>2016</v>
      </c>
      <c r="N25" s="22">
        <v>2016</v>
      </c>
      <c r="O25" s="22">
        <v>2015</v>
      </c>
      <c r="P25" s="22">
        <v>2015</v>
      </c>
      <c r="Q25" s="22">
        <v>2014</v>
      </c>
      <c r="R25" s="22" t="s">
        <v>446</v>
      </c>
      <c r="S25" s="22">
        <v>2016</v>
      </c>
      <c r="T25" s="22">
        <v>2013</v>
      </c>
      <c r="U25" s="22">
        <v>2014</v>
      </c>
      <c r="V25" s="22">
        <v>2014</v>
      </c>
      <c r="W25" s="22">
        <v>2015</v>
      </c>
      <c r="X25" s="22">
        <v>2007</v>
      </c>
      <c r="Y25" s="22">
        <v>2010</v>
      </c>
      <c r="Z25" s="22">
        <v>2014</v>
      </c>
      <c r="AA25" s="22">
        <v>2014</v>
      </c>
      <c r="AB25" s="22">
        <v>2014</v>
      </c>
      <c r="AC25" s="22">
        <v>2014</v>
      </c>
      <c r="AD25" s="22">
        <v>2015</v>
      </c>
      <c r="AE25" s="22">
        <v>2012</v>
      </c>
      <c r="AF25" s="22">
        <v>2014</v>
      </c>
      <c r="AG25" s="21">
        <v>2009</v>
      </c>
      <c r="AH25" s="22">
        <v>2014</v>
      </c>
      <c r="AI25" s="22">
        <v>2015</v>
      </c>
      <c r="AJ25" s="22">
        <v>2016</v>
      </c>
      <c r="AK25" s="23" t="s">
        <v>446</v>
      </c>
      <c r="AL25" s="23">
        <v>2015</v>
      </c>
      <c r="AM25" s="22">
        <v>2015</v>
      </c>
      <c r="AN25" s="22">
        <v>2014</v>
      </c>
      <c r="AO25" s="22">
        <v>2014</v>
      </c>
      <c r="AP25" s="22">
        <v>2014</v>
      </c>
      <c r="AQ25" s="22">
        <v>2014</v>
      </c>
      <c r="AR25" s="22">
        <v>2015</v>
      </c>
      <c r="AS25" s="22">
        <v>2014</v>
      </c>
      <c r="AT25" s="22">
        <v>2015</v>
      </c>
      <c r="AU25" s="22">
        <v>2012</v>
      </c>
      <c r="AV25" s="22">
        <v>2013</v>
      </c>
      <c r="AW25" s="22">
        <v>2014</v>
      </c>
      <c r="AX25" s="22">
        <v>2014</v>
      </c>
      <c r="AY25" s="22">
        <v>2014</v>
      </c>
      <c r="AZ25" s="22">
        <v>2015</v>
      </c>
      <c r="BA25" s="22">
        <v>2015</v>
      </c>
      <c r="BB25" s="22">
        <v>2015</v>
      </c>
      <c r="BC25" s="22">
        <v>2015</v>
      </c>
      <c r="BD25" s="22">
        <v>2014</v>
      </c>
      <c r="BE25" s="22">
        <v>2014</v>
      </c>
      <c r="BF25" s="10"/>
    </row>
    <row r="26" spans="1:58" x14ac:dyDescent="0.3">
      <c r="A26" s="16" t="s">
        <v>44</v>
      </c>
      <c r="B26" s="11" t="s">
        <v>43</v>
      </c>
      <c r="C26" s="20">
        <v>2014</v>
      </c>
      <c r="D26" s="20">
        <v>2014</v>
      </c>
      <c r="E26" s="20">
        <v>2014</v>
      </c>
      <c r="F26" s="20">
        <v>2014</v>
      </c>
      <c r="G26" s="20">
        <v>2014</v>
      </c>
      <c r="H26" s="20">
        <v>2014</v>
      </c>
      <c r="I26" s="20">
        <v>2014</v>
      </c>
      <c r="J26" s="20">
        <v>2015</v>
      </c>
      <c r="K26" s="20">
        <v>2015</v>
      </c>
      <c r="L26" s="20">
        <v>2015</v>
      </c>
      <c r="M26" s="22">
        <v>2016</v>
      </c>
      <c r="N26" s="22">
        <v>2016</v>
      </c>
      <c r="O26" s="22">
        <v>2015</v>
      </c>
      <c r="P26" s="22">
        <v>2015</v>
      </c>
      <c r="Q26" s="22">
        <v>2014</v>
      </c>
      <c r="R26" s="22">
        <v>2013</v>
      </c>
      <c r="S26" s="22">
        <v>2016</v>
      </c>
      <c r="T26" s="22">
        <v>2013</v>
      </c>
      <c r="U26" s="22">
        <v>2014</v>
      </c>
      <c r="V26" s="22">
        <v>2014</v>
      </c>
      <c r="W26" s="22">
        <v>2015</v>
      </c>
      <c r="X26" s="22">
        <v>2007</v>
      </c>
      <c r="Y26" s="22">
        <v>2013</v>
      </c>
      <c r="Z26" s="22">
        <v>2014</v>
      </c>
      <c r="AA26" s="22">
        <v>2014</v>
      </c>
      <c r="AB26" s="22">
        <v>2013</v>
      </c>
      <c r="AC26" s="22">
        <v>2014</v>
      </c>
      <c r="AD26" s="22">
        <v>2015</v>
      </c>
      <c r="AE26" s="22">
        <v>2012</v>
      </c>
      <c r="AF26" s="22">
        <v>2014</v>
      </c>
      <c r="AG26" s="21">
        <v>2013</v>
      </c>
      <c r="AH26" s="22">
        <v>2014</v>
      </c>
      <c r="AI26" s="22">
        <v>2015</v>
      </c>
      <c r="AJ26" s="22">
        <v>2016</v>
      </c>
      <c r="AK26" s="23" t="s">
        <v>446</v>
      </c>
      <c r="AL26" s="23">
        <v>2015</v>
      </c>
      <c r="AM26" s="22">
        <v>2015</v>
      </c>
      <c r="AN26" s="22">
        <v>2014</v>
      </c>
      <c r="AO26" s="22">
        <v>2014</v>
      </c>
      <c r="AP26" s="22">
        <v>2014</v>
      </c>
      <c r="AQ26" s="22">
        <v>2014</v>
      </c>
      <c r="AR26" s="22">
        <v>2011</v>
      </c>
      <c r="AS26" s="22">
        <v>2014</v>
      </c>
      <c r="AT26" s="22">
        <v>2015</v>
      </c>
      <c r="AU26" s="22">
        <v>2012</v>
      </c>
      <c r="AV26" s="22">
        <v>2013</v>
      </c>
      <c r="AW26" s="22">
        <v>2014</v>
      </c>
      <c r="AX26" s="22">
        <v>2014</v>
      </c>
      <c r="AY26" s="22">
        <v>2014</v>
      </c>
      <c r="AZ26" s="22">
        <v>2015</v>
      </c>
      <c r="BA26" s="22">
        <v>2015</v>
      </c>
      <c r="BB26" s="22">
        <v>2015</v>
      </c>
      <c r="BC26" s="22">
        <v>2015</v>
      </c>
      <c r="BD26" s="22">
        <v>2014</v>
      </c>
      <c r="BE26" s="22">
        <v>2014</v>
      </c>
      <c r="BF26" s="10"/>
    </row>
    <row r="27" spans="1:58" x14ac:dyDescent="0.3">
      <c r="A27" s="16" t="s">
        <v>371</v>
      </c>
      <c r="B27" s="11" t="s">
        <v>45</v>
      </c>
      <c r="C27" s="20">
        <v>2014</v>
      </c>
      <c r="D27" s="20">
        <v>2014</v>
      </c>
      <c r="E27" s="20">
        <v>2014</v>
      </c>
      <c r="F27" s="20">
        <v>2014</v>
      </c>
      <c r="G27" s="20">
        <v>2014</v>
      </c>
      <c r="H27" s="20">
        <v>2014</v>
      </c>
      <c r="I27" s="20">
        <v>2014</v>
      </c>
      <c r="J27" s="20">
        <v>2015</v>
      </c>
      <c r="K27" s="20">
        <v>2015</v>
      </c>
      <c r="L27" s="20">
        <v>2015</v>
      </c>
      <c r="M27" s="22">
        <v>2016</v>
      </c>
      <c r="N27" s="22">
        <v>2016</v>
      </c>
      <c r="O27" s="22">
        <v>2015</v>
      </c>
      <c r="P27" s="22">
        <v>2015</v>
      </c>
      <c r="Q27" s="22">
        <v>2014</v>
      </c>
      <c r="R27" s="22" t="s">
        <v>446</v>
      </c>
      <c r="S27" s="22">
        <v>2016</v>
      </c>
      <c r="T27" s="22">
        <v>2013</v>
      </c>
      <c r="U27" s="22">
        <v>2014</v>
      </c>
      <c r="V27" s="22" t="s">
        <v>446</v>
      </c>
      <c r="W27" s="22">
        <v>2015</v>
      </c>
      <c r="X27" s="22">
        <v>2009</v>
      </c>
      <c r="Y27" s="22">
        <v>2012</v>
      </c>
      <c r="Z27" s="22">
        <v>2014</v>
      </c>
      <c r="AA27" s="22">
        <v>2014</v>
      </c>
      <c r="AB27" s="22" t="s">
        <v>446</v>
      </c>
      <c r="AC27" s="22">
        <v>2014</v>
      </c>
      <c r="AD27" s="22">
        <v>2015</v>
      </c>
      <c r="AE27" s="22" t="s">
        <v>446</v>
      </c>
      <c r="AF27" s="22" t="s">
        <v>446</v>
      </c>
      <c r="AG27" s="21" t="s">
        <v>446</v>
      </c>
      <c r="AH27" s="22">
        <v>2014</v>
      </c>
      <c r="AI27" s="22">
        <v>2015</v>
      </c>
      <c r="AJ27" s="22">
        <v>2016</v>
      </c>
      <c r="AK27" s="23" t="s">
        <v>446</v>
      </c>
      <c r="AL27" s="23">
        <v>2015</v>
      </c>
      <c r="AM27" s="22">
        <v>2015</v>
      </c>
      <c r="AN27" s="22">
        <v>2014</v>
      </c>
      <c r="AO27" s="22">
        <v>2014</v>
      </c>
      <c r="AP27" s="22">
        <v>2014</v>
      </c>
      <c r="AQ27" s="22">
        <v>2014</v>
      </c>
      <c r="AR27" s="22">
        <v>2009</v>
      </c>
      <c r="AS27" s="22">
        <v>2014</v>
      </c>
      <c r="AT27" s="22">
        <v>2013</v>
      </c>
      <c r="AU27" s="22">
        <v>2012</v>
      </c>
      <c r="AV27" s="22">
        <v>2011</v>
      </c>
      <c r="AW27" s="22">
        <v>2014</v>
      </c>
      <c r="AX27" s="22">
        <v>2014</v>
      </c>
      <c r="AY27" s="22">
        <v>2014</v>
      </c>
      <c r="AZ27" s="22" t="s">
        <v>446</v>
      </c>
      <c r="BA27" s="22" t="s">
        <v>446</v>
      </c>
      <c r="BB27" s="22">
        <v>2015</v>
      </c>
      <c r="BC27" s="22">
        <v>2015</v>
      </c>
      <c r="BD27" s="22">
        <v>2014</v>
      </c>
      <c r="BE27" s="22">
        <v>2014</v>
      </c>
      <c r="BF27" s="10"/>
    </row>
    <row r="28" spans="1:58" x14ac:dyDescent="0.3">
      <c r="A28" s="16" t="s">
        <v>47</v>
      </c>
      <c r="B28" s="11" t="s">
        <v>46</v>
      </c>
      <c r="C28" s="20">
        <v>2014</v>
      </c>
      <c r="D28" s="20">
        <v>2014</v>
      </c>
      <c r="E28" s="20">
        <v>2014</v>
      </c>
      <c r="F28" s="20">
        <v>2014</v>
      </c>
      <c r="G28" s="20">
        <v>2014</v>
      </c>
      <c r="H28" s="20">
        <v>2014</v>
      </c>
      <c r="I28" s="20">
        <v>2014</v>
      </c>
      <c r="J28" s="20">
        <v>2015</v>
      </c>
      <c r="K28" s="20">
        <v>2015</v>
      </c>
      <c r="L28" s="20">
        <v>2015</v>
      </c>
      <c r="M28" s="22">
        <v>2016</v>
      </c>
      <c r="N28" s="22">
        <v>2016</v>
      </c>
      <c r="O28" s="22">
        <v>2015</v>
      </c>
      <c r="P28" s="22">
        <v>2015</v>
      </c>
      <c r="Q28" s="22">
        <v>2014</v>
      </c>
      <c r="R28" s="22" t="s">
        <v>446</v>
      </c>
      <c r="S28" s="22">
        <v>2016</v>
      </c>
      <c r="T28" s="22">
        <v>2013</v>
      </c>
      <c r="U28" s="22">
        <v>2014</v>
      </c>
      <c r="V28" s="22" t="s">
        <v>446</v>
      </c>
      <c r="W28" s="22">
        <v>2015</v>
      </c>
      <c r="X28" s="22">
        <v>2004</v>
      </c>
      <c r="Y28" s="22">
        <v>2012</v>
      </c>
      <c r="Z28" s="22">
        <v>2014</v>
      </c>
      <c r="AA28" s="22">
        <v>2014</v>
      </c>
      <c r="AB28" s="22" t="s">
        <v>446</v>
      </c>
      <c r="AC28" s="22">
        <v>2014</v>
      </c>
      <c r="AD28" s="22">
        <v>2015</v>
      </c>
      <c r="AE28" s="22" t="s">
        <v>446</v>
      </c>
      <c r="AF28" s="22">
        <v>2014</v>
      </c>
      <c r="AG28" s="21">
        <v>2012</v>
      </c>
      <c r="AH28" s="22">
        <v>2014</v>
      </c>
      <c r="AI28" s="22">
        <v>2015</v>
      </c>
      <c r="AJ28" s="22">
        <v>2016</v>
      </c>
      <c r="AK28" s="23" t="s">
        <v>446</v>
      </c>
      <c r="AL28" s="23">
        <v>2015</v>
      </c>
      <c r="AM28" s="22">
        <v>2015</v>
      </c>
      <c r="AN28" s="22">
        <v>2014</v>
      </c>
      <c r="AO28" s="22">
        <v>2014</v>
      </c>
      <c r="AP28" s="22">
        <v>2014</v>
      </c>
      <c r="AQ28" s="22">
        <v>2014</v>
      </c>
      <c r="AR28" s="22">
        <v>2015</v>
      </c>
      <c r="AS28" s="22">
        <v>2014</v>
      </c>
      <c r="AT28" s="22">
        <v>2015</v>
      </c>
      <c r="AU28" s="22">
        <v>2012</v>
      </c>
      <c r="AV28" s="22">
        <v>2011</v>
      </c>
      <c r="AW28" s="22">
        <v>2014</v>
      </c>
      <c r="AX28" s="22">
        <v>2014</v>
      </c>
      <c r="AY28" s="22">
        <v>2014</v>
      </c>
      <c r="AZ28" s="22">
        <v>2015</v>
      </c>
      <c r="BA28" s="22">
        <v>2015</v>
      </c>
      <c r="BB28" s="22">
        <v>2015</v>
      </c>
      <c r="BC28" s="22">
        <v>2015</v>
      </c>
      <c r="BD28" s="22">
        <v>2014</v>
      </c>
      <c r="BE28" s="22">
        <v>2014</v>
      </c>
      <c r="BF28" s="10"/>
    </row>
    <row r="29" spans="1:58" x14ac:dyDescent="0.3">
      <c r="A29" s="16" t="s">
        <v>49</v>
      </c>
      <c r="B29" s="11" t="s">
        <v>48</v>
      </c>
      <c r="C29" s="20">
        <v>2014</v>
      </c>
      <c r="D29" s="20">
        <v>2014</v>
      </c>
      <c r="E29" s="20">
        <v>2014</v>
      </c>
      <c r="F29" s="20">
        <v>2014</v>
      </c>
      <c r="G29" s="20">
        <v>2014</v>
      </c>
      <c r="H29" s="20">
        <v>2014</v>
      </c>
      <c r="I29" s="20">
        <v>2014</v>
      </c>
      <c r="J29" s="20">
        <v>2015</v>
      </c>
      <c r="K29" s="20">
        <v>2015</v>
      </c>
      <c r="L29" s="20">
        <v>2015</v>
      </c>
      <c r="M29" s="22">
        <v>2016</v>
      </c>
      <c r="N29" s="22">
        <v>2016</v>
      </c>
      <c r="O29" s="22">
        <v>2015</v>
      </c>
      <c r="P29" s="22">
        <v>2015</v>
      </c>
      <c r="Q29" s="22">
        <v>2014</v>
      </c>
      <c r="R29" s="22">
        <v>2010</v>
      </c>
      <c r="S29" s="22">
        <v>2016</v>
      </c>
      <c r="T29" s="22">
        <v>2013</v>
      </c>
      <c r="U29" s="22">
        <v>2014</v>
      </c>
      <c r="V29" s="22">
        <v>2014</v>
      </c>
      <c r="W29" s="22">
        <v>2015</v>
      </c>
      <c r="X29" s="22">
        <v>2010</v>
      </c>
      <c r="Y29" s="22">
        <v>2010</v>
      </c>
      <c r="Z29" s="22">
        <v>2014</v>
      </c>
      <c r="AA29" s="22">
        <v>2014</v>
      </c>
      <c r="AB29" s="22">
        <v>2014</v>
      </c>
      <c r="AC29" s="22">
        <v>2014</v>
      </c>
      <c r="AD29" s="22">
        <v>2015</v>
      </c>
      <c r="AE29" s="22">
        <v>2012</v>
      </c>
      <c r="AF29" s="22">
        <v>2014</v>
      </c>
      <c r="AG29" s="21">
        <v>2009</v>
      </c>
      <c r="AH29" s="22">
        <v>2014</v>
      </c>
      <c r="AI29" s="22">
        <v>2015</v>
      </c>
      <c r="AJ29" s="22">
        <v>2016</v>
      </c>
      <c r="AK29" s="23" t="s">
        <v>446</v>
      </c>
      <c r="AL29" s="23">
        <v>2016</v>
      </c>
      <c r="AM29" s="22">
        <v>2015</v>
      </c>
      <c r="AN29" s="22">
        <v>2014</v>
      </c>
      <c r="AO29" s="22">
        <v>2014</v>
      </c>
      <c r="AP29" s="22">
        <v>2014</v>
      </c>
      <c r="AQ29" s="22">
        <v>2014</v>
      </c>
      <c r="AR29" s="22">
        <v>2015</v>
      </c>
      <c r="AS29" s="22">
        <v>2014</v>
      </c>
      <c r="AT29" s="22">
        <v>2015</v>
      </c>
      <c r="AU29" s="22">
        <v>2012</v>
      </c>
      <c r="AV29" s="22">
        <v>2007</v>
      </c>
      <c r="AW29" s="22">
        <v>2014</v>
      </c>
      <c r="AX29" s="22">
        <v>2014</v>
      </c>
      <c r="AY29" s="22">
        <v>2014</v>
      </c>
      <c r="AZ29" s="22">
        <v>2015</v>
      </c>
      <c r="BA29" s="22">
        <v>2015</v>
      </c>
      <c r="BB29" s="22">
        <v>2015</v>
      </c>
      <c r="BC29" s="22">
        <v>2015</v>
      </c>
      <c r="BD29" s="22">
        <v>2014</v>
      </c>
      <c r="BE29" s="22">
        <v>2014</v>
      </c>
      <c r="BF29" s="10"/>
    </row>
    <row r="30" spans="1:58" x14ac:dyDescent="0.3">
      <c r="A30" s="16" t="s">
        <v>51</v>
      </c>
      <c r="B30" s="11" t="s">
        <v>50</v>
      </c>
      <c r="C30" s="20">
        <v>2014</v>
      </c>
      <c r="D30" s="20">
        <v>2014</v>
      </c>
      <c r="E30" s="20">
        <v>2014</v>
      </c>
      <c r="F30" s="20">
        <v>2014</v>
      </c>
      <c r="G30" s="20">
        <v>2014</v>
      </c>
      <c r="H30" s="20">
        <v>2014</v>
      </c>
      <c r="I30" s="20">
        <v>2014</v>
      </c>
      <c r="J30" s="20">
        <v>2015</v>
      </c>
      <c r="K30" s="20">
        <v>2015</v>
      </c>
      <c r="L30" s="20">
        <v>2015</v>
      </c>
      <c r="M30" s="22">
        <v>2016</v>
      </c>
      <c r="N30" s="22">
        <v>2016</v>
      </c>
      <c r="O30" s="22">
        <v>2015</v>
      </c>
      <c r="P30" s="22">
        <v>2015</v>
      </c>
      <c r="Q30" s="22">
        <v>2014</v>
      </c>
      <c r="R30" s="22">
        <v>2010</v>
      </c>
      <c r="S30" s="22">
        <v>2016</v>
      </c>
      <c r="T30" s="22">
        <v>2013</v>
      </c>
      <c r="U30" s="22">
        <v>2014</v>
      </c>
      <c r="V30" s="22">
        <v>2014</v>
      </c>
      <c r="W30" s="22">
        <v>2015</v>
      </c>
      <c r="X30" s="22">
        <v>2010</v>
      </c>
      <c r="Y30" s="22" t="s">
        <v>446</v>
      </c>
      <c r="Z30" s="22">
        <v>2014</v>
      </c>
      <c r="AA30" s="22">
        <v>2014</v>
      </c>
      <c r="AB30" s="22">
        <v>2014</v>
      </c>
      <c r="AC30" s="22">
        <v>2014</v>
      </c>
      <c r="AD30" s="22">
        <v>2015</v>
      </c>
      <c r="AE30" s="22">
        <v>2012</v>
      </c>
      <c r="AF30" s="22">
        <v>2014</v>
      </c>
      <c r="AG30" s="21">
        <v>2006</v>
      </c>
      <c r="AH30" s="22">
        <v>2014</v>
      </c>
      <c r="AI30" s="22">
        <v>2015</v>
      </c>
      <c r="AJ30" s="22">
        <v>2016</v>
      </c>
      <c r="AK30" s="23">
        <v>2015</v>
      </c>
      <c r="AL30" s="23">
        <v>2016</v>
      </c>
      <c r="AM30" s="22">
        <v>2015</v>
      </c>
      <c r="AN30" s="22">
        <v>2014</v>
      </c>
      <c r="AO30" s="22">
        <v>2014</v>
      </c>
      <c r="AP30" s="22">
        <v>2014</v>
      </c>
      <c r="AQ30" s="22">
        <v>2014</v>
      </c>
      <c r="AR30" s="22">
        <v>2015</v>
      </c>
      <c r="AS30" s="22">
        <v>2014</v>
      </c>
      <c r="AT30" s="22">
        <v>2015</v>
      </c>
      <c r="AU30" s="22">
        <v>2012</v>
      </c>
      <c r="AV30" s="22">
        <v>2008</v>
      </c>
      <c r="AW30" s="22">
        <v>2014</v>
      </c>
      <c r="AX30" s="22">
        <v>2014</v>
      </c>
      <c r="AY30" s="22">
        <v>2014</v>
      </c>
      <c r="AZ30" s="22">
        <v>2015</v>
      </c>
      <c r="BA30" s="22">
        <v>2015</v>
      </c>
      <c r="BB30" s="22">
        <v>2015</v>
      </c>
      <c r="BC30" s="22">
        <v>2015</v>
      </c>
      <c r="BD30" s="22">
        <v>2014</v>
      </c>
      <c r="BE30" s="22">
        <v>2014</v>
      </c>
      <c r="BF30" s="10"/>
    </row>
    <row r="31" spans="1:58" x14ac:dyDescent="0.3">
      <c r="A31" s="16" t="s">
        <v>419</v>
      </c>
      <c r="B31" s="11" t="s">
        <v>58</v>
      </c>
      <c r="C31" s="20">
        <v>2014</v>
      </c>
      <c r="D31" s="20">
        <v>2014</v>
      </c>
      <c r="E31" s="20">
        <v>2014</v>
      </c>
      <c r="F31" s="20">
        <v>2014</v>
      </c>
      <c r="G31" s="20">
        <v>2014</v>
      </c>
      <c r="H31" s="20">
        <v>2014</v>
      </c>
      <c r="I31" s="20">
        <v>2014</v>
      </c>
      <c r="J31" s="20">
        <v>2015</v>
      </c>
      <c r="K31" s="20">
        <v>2015</v>
      </c>
      <c r="L31" s="20">
        <v>2015</v>
      </c>
      <c r="M31" s="22">
        <v>2016</v>
      </c>
      <c r="N31" s="22">
        <v>2016</v>
      </c>
      <c r="O31" s="22">
        <v>2015</v>
      </c>
      <c r="P31" s="22">
        <v>2015</v>
      </c>
      <c r="Q31" s="22">
        <v>2014</v>
      </c>
      <c r="R31" s="22" t="s">
        <v>446</v>
      </c>
      <c r="S31" s="22">
        <v>2016</v>
      </c>
      <c r="T31" s="22">
        <v>2013</v>
      </c>
      <c r="U31" s="22">
        <v>2014</v>
      </c>
      <c r="V31" s="22">
        <v>2014</v>
      </c>
      <c r="W31" s="22">
        <v>2015</v>
      </c>
      <c r="X31" s="22" t="s">
        <v>446</v>
      </c>
      <c r="Y31" s="22">
        <v>2011</v>
      </c>
      <c r="Z31" s="22">
        <v>2014</v>
      </c>
      <c r="AA31" s="22">
        <v>2014</v>
      </c>
      <c r="AB31" s="22">
        <v>2014</v>
      </c>
      <c r="AC31" s="22">
        <v>2014</v>
      </c>
      <c r="AD31" s="22">
        <v>2015</v>
      </c>
      <c r="AE31" s="22">
        <v>2012</v>
      </c>
      <c r="AF31" s="22" t="s">
        <v>446</v>
      </c>
      <c r="AG31" s="21">
        <v>2007</v>
      </c>
      <c r="AH31" s="22">
        <v>2014</v>
      </c>
      <c r="AI31" s="22">
        <v>2015</v>
      </c>
      <c r="AJ31" s="22">
        <v>2016</v>
      </c>
      <c r="AK31" s="23" t="s">
        <v>446</v>
      </c>
      <c r="AL31" s="23" t="s">
        <v>446</v>
      </c>
      <c r="AM31" s="22">
        <v>2015</v>
      </c>
      <c r="AN31" s="22">
        <v>2014</v>
      </c>
      <c r="AO31" s="22">
        <v>2014</v>
      </c>
      <c r="AP31" s="22">
        <v>2014</v>
      </c>
      <c r="AQ31" s="22">
        <v>2014</v>
      </c>
      <c r="AR31" s="22">
        <v>2015</v>
      </c>
      <c r="AS31" s="22">
        <v>2014</v>
      </c>
      <c r="AT31" s="22">
        <v>2015</v>
      </c>
      <c r="AU31" s="22">
        <v>2012</v>
      </c>
      <c r="AV31" s="22">
        <v>2012</v>
      </c>
      <c r="AW31" s="22">
        <v>2014</v>
      </c>
      <c r="AX31" s="22">
        <v>2014</v>
      </c>
      <c r="AY31" s="22">
        <v>2014</v>
      </c>
      <c r="AZ31" s="22">
        <v>2015</v>
      </c>
      <c r="BA31" s="22">
        <v>2015</v>
      </c>
      <c r="BB31" s="22">
        <v>2015</v>
      </c>
      <c r="BC31" s="22">
        <v>2015</v>
      </c>
      <c r="BD31" s="22">
        <v>2014</v>
      </c>
      <c r="BE31" s="22">
        <v>2014</v>
      </c>
      <c r="BF31" s="10"/>
    </row>
    <row r="32" spans="1:58" x14ac:dyDescent="0.3">
      <c r="A32" s="16" t="s">
        <v>53</v>
      </c>
      <c r="B32" s="11" t="s">
        <v>52</v>
      </c>
      <c r="C32" s="20">
        <v>2014</v>
      </c>
      <c r="D32" s="20">
        <v>2014</v>
      </c>
      <c r="E32" s="20">
        <v>2014</v>
      </c>
      <c r="F32" s="20">
        <v>2014</v>
      </c>
      <c r="G32" s="20">
        <v>2014</v>
      </c>
      <c r="H32" s="20">
        <v>2014</v>
      </c>
      <c r="I32" s="20">
        <v>2014</v>
      </c>
      <c r="J32" s="20">
        <v>2015</v>
      </c>
      <c r="K32" s="20">
        <v>2015</v>
      </c>
      <c r="L32" s="20">
        <v>2015</v>
      </c>
      <c r="M32" s="22">
        <v>2016</v>
      </c>
      <c r="N32" s="22">
        <v>2016</v>
      </c>
      <c r="O32" s="22">
        <v>2015</v>
      </c>
      <c r="P32" s="22">
        <v>2015</v>
      </c>
      <c r="Q32" s="22">
        <v>2014</v>
      </c>
      <c r="R32" s="22">
        <v>2010</v>
      </c>
      <c r="S32" s="22">
        <v>2016</v>
      </c>
      <c r="T32" s="22">
        <v>2013</v>
      </c>
      <c r="U32" s="22">
        <v>2014</v>
      </c>
      <c r="V32" s="22">
        <v>2014</v>
      </c>
      <c r="W32" s="22">
        <v>2015</v>
      </c>
      <c r="X32" s="22">
        <v>2014</v>
      </c>
      <c r="Y32" s="22">
        <v>2012</v>
      </c>
      <c r="Z32" s="22">
        <v>2014</v>
      </c>
      <c r="AA32" s="22">
        <v>2014</v>
      </c>
      <c r="AB32" s="22">
        <v>2014</v>
      </c>
      <c r="AC32" s="22">
        <v>2014</v>
      </c>
      <c r="AD32" s="22">
        <v>2015</v>
      </c>
      <c r="AE32" s="22">
        <v>2012</v>
      </c>
      <c r="AF32" s="22">
        <v>2014</v>
      </c>
      <c r="AG32" s="21">
        <v>2012</v>
      </c>
      <c r="AH32" s="22">
        <v>2014</v>
      </c>
      <c r="AI32" s="22">
        <v>2015</v>
      </c>
      <c r="AJ32" s="22">
        <v>2016</v>
      </c>
      <c r="AK32" s="23" t="s">
        <v>446</v>
      </c>
      <c r="AL32" s="23">
        <v>2015</v>
      </c>
      <c r="AM32" s="22">
        <v>2015</v>
      </c>
      <c r="AN32" s="22">
        <v>2014</v>
      </c>
      <c r="AO32" s="22">
        <v>2014</v>
      </c>
      <c r="AP32" s="22">
        <v>2014</v>
      </c>
      <c r="AQ32" s="22">
        <v>2014</v>
      </c>
      <c r="AR32" s="22">
        <v>2007</v>
      </c>
      <c r="AS32" s="22">
        <v>2014</v>
      </c>
      <c r="AT32" s="22">
        <v>2015</v>
      </c>
      <c r="AU32" s="22">
        <v>2012</v>
      </c>
      <c r="AV32" s="22">
        <v>2009</v>
      </c>
      <c r="AW32" s="22">
        <v>2014</v>
      </c>
      <c r="AX32" s="22">
        <v>2014</v>
      </c>
      <c r="AY32" s="22">
        <v>2014</v>
      </c>
      <c r="AZ32" s="22">
        <v>2015</v>
      </c>
      <c r="BA32" s="22">
        <v>2015</v>
      </c>
      <c r="BB32" s="22">
        <v>2015</v>
      </c>
      <c r="BC32" s="22">
        <v>2015</v>
      </c>
      <c r="BD32" s="22">
        <v>2014</v>
      </c>
      <c r="BE32" s="22">
        <v>2014</v>
      </c>
      <c r="BF32" s="10"/>
    </row>
    <row r="33" spans="1:58" x14ac:dyDescent="0.3">
      <c r="A33" s="16" t="s">
        <v>55</v>
      </c>
      <c r="B33" s="11" t="s">
        <v>54</v>
      </c>
      <c r="C33" s="20">
        <v>2014</v>
      </c>
      <c r="D33" s="20">
        <v>2014</v>
      </c>
      <c r="E33" s="20">
        <v>2014</v>
      </c>
      <c r="F33" s="20">
        <v>2014</v>
      </c>
      <c r="G33" s="20">
        <v>2014</v>
      </c>
      <c r="H33" s="20">
        <v>2014</v>
      </c>
      <c r="I33" s="20">
        <v>2014</v>
      </c>
      <c r="J33" s="20">
        <v>2015</v>
      </c>
      <c r="K33" s="20">
        <v>2015</v>
      </c>
      <c r="L33" s="20">
        <v>2015</v>
      </c>
      <c r="M33" s="22">
        <v>2016</v>
      </c>
      <c r="N33" s="22">
        <v>2016</v>
      </c>
      <c r="O33" s="22">
        <v>2015</v>
      </c>
      <c r="P33" s="22">
        <v>2015</v>
      </c>
      <c r="Q33" s="22">
        <v>2014</v>
      </c>
      <c r="R33" s="22">
        <v>2011</v>
      </c>
      <c r="S33" s="22">
        <v>2016</v>
      </c>
      <c r="T33" s="22">
        <v>2013</v>
      </c>
      <c r="U33" s="22">
        <v>2014</v>
      </c>
      <c r="V33" s="22">
        <v>2014</v>
      </c>
      <c r="W33" s="22">
        <v>2015</v>
      </c>
      <c r="X33" s="22">
        <v>2011</v>
      </c>
      <c r="Y33" s="22">
        <v>2009</v>
      </c>
      <c r="Z33" s="22">
        <v>2014</v>
      </c>
      <c r="AA33" s="22">
        <v>2014</v>
      </c>
      <c r="AB33" s="22">
        <v>2014</v>
      </c>
      <c r="AC33" s="22">
        <v>2014</v>
      </c>
      <c r="AD33" s="22">
        <v>2015</v>
      </c>
      <c r="AE33" s="22">
        <v>2012</v>
      </c>
      <c r="AF33" s="22">
        <v>2014</v>
      </c>
      <c r="AG33" s="21">
        <v>2007</v>
      </c>
      <c r="AH33" s="22">
        <v>2014</v>
      </c>
      <c r="AI33" s="22">
        <v>2015</v>
      </c>
      <c r="AJ33" s="22">
        <v>2016</v>
      </c>
      <c r="AK33" s="23">
        <v>2016</v>
      </c>
      <c r="AL33" s="23">
        <v>2016</v>
      </c>
      <c r="AM33" s="22">
        <v>2015</v>
      </c>
      <c r="AN33" s="22">
        <v>2014</v>
      </c>
      <c r="AO33" s="22">
        <v>2014</v>
      </c>
      <c r="AP33" s="22">
        <v>2014</v>
      </c>
      <c r="AQ33" s="22">
        <v>2014</v>
      </c>
      <c r="AR33" s="22">
        <v>2015</v>
      </c>
      <c r="AS33" s="22">
        <v>2014</v>
      </c>
      <c r="AT33" s="22">
        <v>2015</v>
      </c>
      <c r="AU33" s="22">
        <v>2012</v>
      </c>
      <c r="AV33" s="22">
        <v>2010</v>
      </c>
      <c r="AW33" s="22">
        <v>2014</v>
      </c>
      <c r="AX33" s="22">
        <v>2014</v>
      </c>
      <c r="AY33" s="22">
        <v>2014</v>
      </c>
      <c r="AZ33" s="22">
        <v>2015</v>
      </c>
      <c r="BA33" s="22">
        <v>2015</v>
      </c>
      <c r="BB33" s="22">
        <v>2015</v>
      </c>
      <c r="BC33" s="22">
        <v>2015</v>
      </c>
      <c r="BD33" s="22">
        <v>2014</v>
      </c>
      <c r="BE33" s="22">
        <v>2014</v>
      </c>
      <c r="BF33" s="10"/>
    </row>
    <row r="34" spans="1:58" x14ac:dyDescent="0.3">
      <c r="A34" s="16" t="s">
        <v>57</v>
      </c>
      <c r="B34" s="11" t="s">
        <v>56</v>
      </c>
      <c r="C34" s="20">
        <v>2014</v>
      </c>
      <c r="D34" s="20">
        <v>2014</v>
      </c>
      <c r="E34" s="20">
        <v>2014</v>
      </c>
      <c r="F34" s="20">
        <v>2014</v>
      </c>
      <c r="G34" s="20">
        <v>2014</v>
      </c>
      <c r="H34" s="20">
        <v>2014</v>
      </c>
      <c r="I34" s="20">
        <v>2014</v>
      </c>
      <c r="J34" s="20">
        <v>2015</v>
      </c>
      <c r="K34" s="20">
        <v>2015</v>
      </c>
      <c r="L34" s="20">
        <v>2015</v>
      </c>
      <c r="M34" s="22">
        <v>2016</v>
      </c>
      <c r="N34" s="22">
        <v>2016</v>
      </c>
      <c r="O34" s="22">
        <v>2015</v>
      </c>
      <c r="P34" s="22">
        <v>2015</v>
      </c>
      <c r="Q34" s="22">
        <v>2014</v>
      </c>
      <c r="R34" s="22" t="s">
        <v>446</v>
      </c>
      <c r="S34" s="22">
        <v>2016</v>
      </c>
      <c r="T34" s="22">
        <v>2013</v>
      </c>
      <c r="U34" s="22">
        <v>2014</v>
      </c>
      <c r="V34" s="22" t="s">
        <v>446</v>
      </c>
      <c r="W34" s="22">
        <v>2015</v>
      </c>
      <c r="X34" s="22" t="s">
        <v>446</v>
      </c>
      <c r="Y34" s="22">
        <v>2010</v>
      </c>
      <c r="Z34" s="22">
        <v>2014</v>
      </c>
      <c r="AA34" s="22">
        <v>2014</v>
      </c>
      <c r="AB34" s="22" t="s">
        <v>446</v>
      </c>
      <c r="AC34" s="22">
        <v>2014</v>
      </c>
      <c r="AD34" s="22">
        <v>2015</v>
      </c>
      <c r="AE34" s="22" t="s">
        <v>446</v>
      </c>
      <c r="AF34" s="22">
        <v>2014</v>
      </c>
      <c r="AG34" s="21">
        <v>2010</v>
      </c>
      <c r="AH34" s="22">
        <v>2014</v>
      </c>
      <c r="AI34" s="22">
        <v>2015</v>
      </c>
      <c r="AJ34" s="22">
        <v>2016</v>
      </c>
      <c r="AK34" s="23" t="s">
        <v>446</v>
      </c>
      <c r="AL34" s="23">
        <v>2015</v>
      </c>
      <c r="AM34" s="22">
        <v>2015</v>
      </c>
      <c r="AN34" s="22">
        <v>2014</v>
      </c>
      <c r="AO34" s="22">
        <v>2014</v>
      </c>
      <c r="AP34" s="22">
        <v>2014</v>
      </c>
      <c r="AQ34" s="22">
        <v>2014</v>
      </c>
      <c r="AR34" s="22">
        <v>2011</v>
      </c>
      <c r="AS34" s="22">
        <v>2014</v>
      </c>
      <c r="AT34" s="22">
        <v>2015</v>
      </c>
      <c r="AU34" s="22">
        <v>2012</v>
      </c>
      <c r="AV34" s="22" t="s">
        <v>446</v>
      </c>
      <c r="AW34" s="22">
        <v>2014</v>
      </c>
      <c r="AX34" s="22">
        <v>2014</v>
      </c>
      <c r="AY34" s="22">
        <v>2014</v>
      </c>
      <c r="AZ34" s="22">
        <v>2015</v>
      </c>
      <c r="BA34" s="22">
        <v>2015</v>
      </c>
      <c r="BB34" s="22">
        <v>2015</v>
      </c>
      <c r="BC34" s="22">
        <v>2015</v>
      </c>
      <c r="BD34" s="22">
        <v>2014</v>
      </c>
      <c r="BE34" s="22">
        <v>2014</v>
      </c>
      <c r="BF34" s="10"/>
    </row>
    <row r="35" spans="1:58" x14ac:dyDescent="0.3">
      <c r="A35" s="16" t="s">
        <v>60</v>
      </c>
      <c r="B35" s="11" t="s">
        <v>59</v>
      </c>
      <c r="C35" s="20">
        <v>2014</v>
      </c>
      <c r="D35" s="20">
        <v>2014</v>
      </c>
      <c r="E35" s="20">
        <v>2014</v>
      </c>
      <c r="F35" s="20">
        <v>2014</v>
      </c>
      <c r="G35" s="20">
        <v>2014</v>
      </c>
      <c r="H35" s="20">
        <v>2014</v>
      </c>
      <c r="I35" s="20">
        <v>2014</v>
      </c>
      <c r="J35" s="20">
        <v>2015</v>
      </c>
      <c r="K35" s="20">
        <v>2015</v>
      </c>
      <c r="L35" s="20">
        <v>2015</v>
      </c>
      <c r="M35" s="22">
        <v>2016</v>
      </c>
      <c r="N35" s="22">
        <v>2016</v>
      </c>
      <c r="O35" s="22">
        <v>2015</v>
      </c>
      <c r="P35" s="22">
        <v>2015</v>
      </c>
      <c r="Q35" s="22">
        <v>2014</v>
      </c>
      <c r="R35" s="22">
        <v>2010</v>
      </c>
      <c r="S35" s="22">
        <v>2016</v>
      </c>
      <c r="T35" s="22">
        <v>2013</v>
      </c>
      <c r="U35" s="22">
        <v>2014</v>
      </c>
      <c r="V35" s="22">
        <v>2014</v>
      </c>
      <c r="W35" s="22">
        <v>2015</v>
      </c>
      <c r="X35" s="22">
        <v>2010</v>
      </c>
      <c r="Y35" s="22">
        <v>2009</v>
      </c>
      <c r="Z35" s="22">
        <v>2014</v>
      </c>
      <c r="AA35" s="22">
        <v>2014</v>
      </c>
      <c r="AB35" s="22">
        <v>2014</v>
      </c>
      <c r="AC35" s="22">
        <v>2014</v>
      </c>
      <c r="AD35" s="22">
        <v>2015</v>
      </c>
      <c r="AE35" s="22">
        <v>2012</v>
      </c>
      <c r="AF35" s="22">
        <v>2014</v>
      </c>
      <c r="AG35" s="21">
        <v>2008</v>
      </c>
      <c r="AH35" s="22">
        <v>2014</v>
      </c>
      <c r="AI35" s="22">
        <v>2015</v>
      </c>
      <c r="AJ35" s="22">
        <v>2016</v>
      </c>
      <c r="AK35" s="23">
        <v>2016</v>
      </c>
      <c r="AL35" s="23">
        <v>2015</v>
      </c>
      <c r="AM35" s="22">
        <v>2015</v>
      </c>
      <c r="AN35" s="22">
        <v>2014</v>
      </c>
      <c r="AO35" s="22">
        <v>2014</v>
      </c>
      <c r="AP35" s="22" t="s">
        <v>446</v>
      </c>
      <c r="AQ35" s="22" t="s">
        <v>446</v>
      </c>
      <c r="AR35" s="22" t="s">
        <v>446</v>
      </c>
      <c r="AS35" s="22">
        <v>2014</v>
      </c>
      <c r="AT35" s="22">
        <v>2015</v>
      </c>
      <c r="AU35" s="22">
        <v>2012</v>
      </c>
      <c r="AV35" s="22">
        <v>2010</v>
      </c>
      <c r="AW35" s="22">
        <v>2014</v>
      </c>
      <c r="AX35" s="22">
        <v>2014</v>
      </c>
      <c r="AY35" s="22">
        <v>2014</v>
      </c>
      <c r="AZ35" s="22">
        <v>2015</v>
      </c>
      <c r="BA35" s="22">
        <v>2015</v>
      </c>
      <c r="BB35" s="22">
        <v>2015</v>
      </c>
      <c r="BC35" s="22">
        <v>2015</v>
      </c>
      <c r="BD35" s="22">
        <v>2014</v>
      </c>
      <c r="BE35" s="22">
        <v>2014</v>
      </c>
      <c r="BF35" s="10"/>
    </row>
    <row r="36" spans="1:58" x14ac:dyDescent="0.3">
      <c r="A36" s="16" t="s">
        <v>62</v>
      </c>
      <c r="B36" s="11" t="s">
        <v>61</v>
      </c>
      <c r="C36" s="20">
        <v>2014</v>
      </c>
      <c r="D36" s="20">
        <v>2014</v>
      </c>
      <c r="E36" s="20">
        <v>2014</v>
      </c>
      <c r="F36" s="20">
        <v>2014</v>
      </c>
      <c r="G36" s="20">
        <v>2014</v>
      </c>
      <c r="H36" s="20">
        <v>2014</v>
      </c>
      <c r="I36" s="20">
        <v>2014</v>
      </c>
      <c r="J36" s="20">
        <v>2015</v>
      </c>
      <c r="K36" s="20">
        <v>2015</v>
      </c>
      <c r="L36" s="20">
        <v>2015</v>
      </c>
      <c r="M36" s="22">
        <v>2016</v>
      </c>
      <c r="N36" s="22">
        <v>2016</v>
      </c>
      <c r="O36" s="22">
        <v>2015</v>
      </c>
      <c r="P36" s="22">
        <v>2015</v>
      </c>
      <c r="Q36" s="22">
        <v>2014</v>
      </c>
      <c r="R36" s="22">
        <v>2010</v>
      </c>
      <c r="S36" s="22">
        <v>2016</v>
      </c>
      <c r="T36" s="22">
        <v>2013</v>
      </c>
      <c r="U36" s="22">
        <v>2014</v>
      </c>
      <c r="V36" s="22">
        <v>2014</v>
      </c>
      <c r="W36" s="22">
        <v>2015</v>
      </c>
      <c r="X36" s="22">
        <v>2010</v>
      </c>
      <c r="Y36" s="22" t="s">
        <v>446</v>
      </c>
      <c r="Z36" s="22">
        <v>2014</v>
      </c>
      <c r="AA36" s="22">
        <v>2014</v>
      </c>
      <c r="AB36" s="22">
        <v>2014</v>
      </c>
      <c r="AC36" s="22">
        <v>2014</v>
      </c>
      <c r="AD36" s="22">
        <v>2015</v>
      </c>
      <c r="AE36" s="22">
        <v>2012</v>
      </c>
      <c r="AF36" s="22">
        <v>2014</v>
      </c>
      <c r="AG36" s="21">
        <v>2011</v>
      </c>
      <c r="AH36" s="22">
        <v>2014</v>
      </c>
      <c r="AI36" s="22">
        <v>2015</v>
      </c>
      <c r="AJ36" s="22">
        <v>2016</v>
      </c>
      <c r="AK36" s="23">
        <v>2015</v>
      </c>
      <c r="AL36" s="23">
        <v>2016</v>
      </c>
      <c r="AM36" s="22">
        <v>2015</v>
      </c>
      <c r="AN36" s="22">
        <v>2014</v>
      </c>
      <c r="AO36" s="22">
        <v>2014</v>
      </c>
      <c r="AP36" s="22" t="s">
        <v>446</v>
      </c>
      <c r="AQ36" s="22" t="s">
        <v>446</v>
      </c>
      <c r="AR36" s="22" t="s">
        <v>446</v>
      </c>
      <c r="AS36" s="22">
        <v>2014</v>
      </c>
      <c r="AT36" s="22">
        <v>2015</v>
      </c>
      <c r="AU36" s="22">
        <v>2012</v>
      </c>
      <c r="AV36" s="22">
        <v>2013</v>
      </c>
      <c r="AW36" s="22">
        <v>2014</v>
      </c>
      <c r="AX36" s="22">
        <v>2014</v>
      </c>
      <c r="AY36" s="22">
        <v>2014</v>
      </c>
      <c r="AZ36" s="22">
        <v>2015</v>
      </c>
      <c r="BA36" s="22">
        <v>2015</v>
      </c>
      <c r="BB36" s="22">
        <v>2015</v>
      </c>
      <c r="BC36" s="22">
        <v>2015</v>
      </c>
      <c r="BD36" s="22">
        <v>2014</v>
      </c>
      <c r="BE36" s="22">
        <v>2014</v>
      </c>
      <c r="BF36" s="10"/>
    </row>
    <row r="37" spans="1:58" x14ac:dyDescent="0.3">
      <c r="A37" s="16" t="s">
        <v>64</v>
      </c>
      <c r="B37" s="11" t="s">
        <v>63</v>
      </c>
      <c r="C37" s="20">
        <v>2014</v>
      </c>
      <c r="D37" s="20">
        <v>2014</v>
      </c>
      <c r="E37" s="20">
        <v>2014</v>
      </c>
      <c r="F37" s="20">
        <v>2014</v>
      </c>
      <c r="G37" s="20">
        <v>2014</v>
      </c>
      <c r="H37" s="20">
        <v>2014</v>
      </c>
      <c r="I37" s="20">
        <v>2014</v>
      </c>
      <c r="J37" s="20">
        <v>2015</v>
      </c>
      <c r="K37" s="20">
        <v>2015</v>
      </c>
      <c r="L37" s="20">
        <v>2015</v>
      </c>
      <c r="M37" s="22">
        <v>2016</v>
      </c>
      <c r="N37" s="22">
        <v>2016</v>
      </c>
      <c r="O37" s="22">
        <v>2015</v>
      </c>
      <c r="P37" s="22">
        <v>2015</v>
      </c>
      <c r="Q37" s="22">
        <v>2014</v>
      </c>
      <c r="R37" s="22" t="s">
        <v>446</v>
      </c>
      <c r="S37" s="22">
        <v>2016</v>
      </c>
      <c r="T37" s="22">
        <v>2013</v>
      </c>
      <c r="U37" s="22">
        <v>2014</v>
      </c>
      <c r="V37" s="22">
        <v>2014</v>
      </c>
      <c r="W37" s="22">
        <v>2015</v>
      </c>
      <c r="X37" s="22">
        <v>2014</v>
      </c>
      <c r="Y37" s="22">
        <v>2010</v>
      </c>
      <c r="Z37" s="22">
        <v>2014</v>
      </c>
      <c r="AA37" s="22">
        <v>2014</v>
      </c>
      <c r="AB37" s="22">
        <v>2014</v>
      </c>
      <c r="AC37" s="22">
        <v>2014</v>
      </c>
      <c r="AD37" s="22">
        <v>2015</v>
      </c>
      <c r="AE37" s="22" t="s">
        <v>446</v>
      </c>
      <c r="AF37" s="22">
        <v>2014</v>
      </c>
      <c r="AG37" s="21">
        <v>2013</v>
      </c>
      <c r="AH37" s="22">
        <v>2014</v>
      </c>
      <c r="AI37" s="22">
        <v>2015</v>
      </c>
      <c r="AJ37" s="22">
        <v>2016</v>
      </c>
      <c r="AK37" s="23" t="s">
        <v>446</v>
      </c>
      <c r="AL37" s="23">
        <v>2015</v>
      </c>
      <c r="AM37" s="22">
        <v>2015</v>
      </c>
      <c r="AN37" s="22">
        <v>2014</v>
      </c>
      <c r="AO37" s="22">
        <v>2014</v>
      </c>
      <c r="AP37" s="22">
        <v>2014</v>
      </c>
      <c r="AQ37" s="22">
        <v>2014</v>
      </c>
      <c r="AR37" s="22">
        <v>2011</v>
      </c>
      <c r="AS37" s="22">
        <v>2014</v>
      </c>
      <c r="AT37" s="22">
        <v>2015</v>
      </c>
      <c r="AU37" s="22">
        <v>2012</v>
      </c>
      <c r="AV37" s="22">
        <v>2011</v>
      </c>
      <c r="AW37" s="22">
        <v>2014</v>
      </c>
      <c r="AX37" s="22">
        <v>2014</v>
      </c>
      <c r="AY37" s="22">
        <v>2014</v>
      </c>
      <c r="AZ37" s="22">
        <v>2015</v>
      </c>
      <c r="BA37" s="22">
        <v>2015</v>
      </c>
      <c r="BB37" s="22">
        <v>2015</v>
      </c>
      <c r="BC37" s="22">
        <v>2015</v>
      </c>
      <c r="BD37" s="22">
        <v>2014</v>
      </c>
      <c r="BE37" s="22">
        <v>2014</v>
      </c>
      <c r="BF37" s="10"/>
    </row>
    <row r="38" spans="1:58" x14ac:dyDescent="0.3">
      <c r="A38" s="16" t="s">
        <v>368</v>
      </c>
      <c r="B38" s="11" t="s">
        <v>65</v>
      </c>
      <c r="C38" s="20">
        <v>2014</v>
      </c>
      <c r="D38" s="20">
        <v>2014</v>
      </c>
      <c r="E38" s="20">
        <v>2014</v>
      </c>
      <c r="F38" s="20">
        <v>2014</v>
      </c>
      <c r="G38" s="20">
        <v>2014</v>
      </c>
      <c r="H38" s="20">
        <v>2014</v>
      </c>
      <c r="I38" s="20">
        <v>2014</v>
      </c>
      <c r="J38" s="20">
        <v>2015</v>
      </c>
      <c r="K38" s="20">
        <v>2015</v>
      </c>
      <c r="L38" s="20">
        <v>2015</v>
      </c>
      <c r="M38" s="22">
        <v>2016</v>
      </c>
      <c r="N38" s="22">
        <v>2016</v>
      </c>
      <c r="O38" s="22">
        <v>2015</v>
      </c>
      <c r="P38" s="22">
        <v>2015</v>
      </c>
      <c r="Q38" s="22">
        <v>2014</v>
      </c>
      <c r="R38" s="22">
        <v>2012</v>
      </c>
      <c r="S38" s="22">
        <v>2016</v>
      </c>
      <c r="T38" s="22">
        <v>2013</v>
      </c>
      <c r="U38" s="22">
        <v>2014</v>
      </c>
      <c r="V38" s="22">
        <v>2014</v>
      </c>
      <c r="W38" s="22">
        <v>2015</v>
      </c>
      <c r="X38" s="22">
        <v>2010</v>
      </c>
      <c r="Y38" s="22">
        <v>2012</v>
      </c>
      <c r="Z38" s="22">
        <v>2014</v>
      </c>
      <c r="AA38" s="22">
        <v>2014</v>
      </c>
      <c r="AB38" s="22">
        <v>2011</v>
      </c>
      <c r="AC38" s="22">
        <v>2014</v>
      </c>
      <c r="AD38" s="22">
        <v>2015</v>
      </c>
      <c r="AE38" s="22">
        <v>2012</v>
      </c>
      <c r="AF38" s="22">
        <v>2014</v>
      </c>
      <c r="AG38" s="21">
        <v>2011</v>
      </c>
      <c r="AH38" s="22">
        <v>2014</v>
      </c>
      <c r="AI38" s="22">
        <v>2015</v>
      </c>
      <c r="AJ38" s="22">
        <v>2016</v>
      </c>
      <c r="AK38" s="23" t="s">
        <v>446</v>
      </c>
      <c r="AL38" s="23">
        <v>2015</v>
      </c>
      <c r="AM38" s="22">
        <v>2015</v>
      </c>
      <c r="AN38" s="22">
        <v>2014</v>
      </c>
      <c r="AO38" s="22">
        <v>2014</v>
      </c>
      <c r="AP38" s="22">
        <v>2014</v>
      </c>
      <c r="AQ38" s="22">
        <v>2014</v>
      </c>
      <c r="AR38" s="22">
        <v>2011</v>
      </c>
      <c r="AS38" s="22">
        <v>2014</v>
      </c>
      <c r="AT38" s="22">
        <v>2015</v>
      </c>
      <c r="AU38" s="22">
        <v>2012</v>
      </c>
      <c r="AV38" s="22">
        <v>2010</v>
      </c>
      <c r="AW38" s="22">
        <v>2014</v>
      </c>
      <c r="AX38" s="22">
        <v>2014</v>
      </c>
      <c r="AY38" s="22">
        <v>2014</v>
      </c>
      <c r="AZ38" s="22">
        <v>2015</v>
      </c>
      <c r="BA38" s="22">
        <v>2015</v>
      </c>
      <c r="BB38" s="22">
        <v>2015</v>
      </c>
      <c r="BC38" s="22">
        <v>2015</v>
      </c>
      <c r="BD38" s="22">
        <v>2014</v>
      </c>
      <c r="BE38" s="22">
        <v>2014</v>
      </c>
      <c r="BF38" s="10"/>
    </row>
    <row r="39" spans="1:58" x14ac:dyDescent="0.3">
      <c r="A39" s="16" t="s">
        <v>67</v>
      </c>
      <c r="B39" s="11" t="s">
        <v>66</v>
      </c>
      <c r="C39" s="20">
        <v>2014</v>
      </c>
      <c r="D39" s="20">
        <v>2014</v>
      </c>
      <c r="E39" s="20">
        <v>2014</v>
      </c>
      <c r="F39" s="20">
        <v>2014</v>
      </c>
      <c r="G39" s="20">
        <v>2014</v>
      </c>
      <c r="H39" s="20">
        <v>2014</v>
      </c>
      <c r="I39" s="20">
        <v>2014</v>
      </c>
      <c r="J39" s="20">
        <v>2015</v>
      </c>
      <c r="K39" s="20">
        <v>2015</v>
      </c>
      <c r="L39" s="20">
        <v>2015</v>
      </c>
      <c r="M39" s="22">
        <v>2016</v>
      </c>
      <c r="N39" s="22">
        <v>2016</v>
      </c>
      <c r="O39" s="22">
        <v>2015</v>
      </c>
      <c r="P39" s="22">
        <v>2015</v>
      </c>
      <c r="Q39" s="22">
        <v>2014</v>
      </c>
      <c r="R39" s="22">
        <v>2010</v>
      </c>
      <c r="S39" s="22">
        <v>2016</v>
      </c>
      <c r="T39" s="22">
        <v>2013</v>
      </c>
      <c r="U39" s="22">
        <v>2014</v>
      </c>
      <c r="V39" s="22">
        <v>2014</v>
      </c>
      <c r="W39" s="22">
        <v>2015</v>
      </c>
      <c r="X39" s="22">
        <v>2010</v>
      </c>
      <c r="Y39" s="22">
        <v>2010</v>
      </c>
      <c r="Z39" s="22">
        <v>2014</v>
      </c>
      <c r="AA39" s="22">
        <v>2014</v>
      </c>
      <c r="AB39" s="22">
        <v>2014</v>
      </c>
      <c r="AC39" s="22">
        <v>2014</v>
      </c>
      <c r="AD39" s="22">
        <v>2015</v>
      </c>
      <c r="AE39" s="22">
        <v>2012</v>
      </c>
      <c r="AF39" s="22">
        <v>2014</v>
      </c>
      <c r="AG39" s="21">
        <v>2013</v>
      </c>
      <c r="AH39" s="22">
        <v>2014</v>
      </c>
      <c r="AI39" s="22">
        <v>2015</v>
      </c>
      <c r="AJ39" s="22">
        <v>2016</v>
      </c>
      <c r="AK39" s="23">
        <v>2015</v>
      </c>
      <c r="AL39" s="23">
        <v>2015</v>
      </c>
      <c r="AM39" s="22">
        <v>2015</v>
      </c>
      <c r="AN39" s="22">
        <v>2014</v>
      </c>
      <c r="AO39" s="22">
        <v>2014</v>
      </c>
      <c r="AP39" s="22">
        <v>2014</v>
      </c>
      <c r="AQ39" s="22">
        <v>2014</v>
      </c>
      <c r="AR39" s="22">
        <v>2015</v>
      </c>
      <c r="AS39" s="22">
        <v>2014</v>
      </c>
      <c r="AT39" s="22">
        <v>2015</v>
      </c>
      <c r="AU39" s="22">
        <v>2012</v>
      </c>
      <c r="AV39" s="22">
        <v>2011</v>
      </c>
      <c r="AW39" s="22">
        <v>2014</v>
      </c>
      <c r="AX39" s="22">
        <v>2014</v>
      </c>
      <c r="AY39" s="22">
        <v>2014</v>
      </c>
      <c r="AZ39" s="22">
        <v>2015</v>
      </c>
      <c r="BA39" s="22">
        <v>2015</v>
      </c>
      <c r="BB39" s="22">
        <v>2015</v>
      </c>
      <c r="BC39" s="22">
        <v>2015</v>
      </c>
      <c r="BD39" s="22">
        <v>2014</v>
      </c>
      <c r="BE39" s="22">
        <v>2014</v>
      </c>
      <c r="BF39" s="10"/>
    </row>
    <row r="40" spans="1:58" x14ac:dyDescent="0.3">
      <c r="A40" s="16" t="s">
        <v>69</v>
      </c>
      <c r="B40" s="11" t="s">
        <v>68</v>
      </c>
      <c r="C40" s="20">
        <v>2014</v>
      </c>
      <c r="D40" s="20">
        <v>2014</v>
      </c>
      <c r="E40" s="20">
        <v>2014</v>
      </c>
      <c r="F40" s="20">
        <v>2014</v>
      </c>
      <c r="G40" s="20">
        <v>2014</v>
      </c>
      <c r="H40" s="20">
        <v>2014</v>
      </c>
      <c r="I40" s="20">
        <v>2014</v>
      </c>
      <c r="J40" s="20">
        <v>2015</v>
      </c>
      <c r="K40" s="20">
        <v>2015</v>
      </c>
      <c r="L40" s="20">
        <v>2015</v>
      </c>
      <c r="M40" s="22">
        <v>2016</v>
      </c>
      <c r="N40" s="22">
        <v>2016</v>
      </c>
      <c r="O40" s="22">
        <v>2015</v>
      </c>
      <c r="P40" s="22">
        <v>2015</v>
      </c>
      <c r="Q40" s="22">
        <v>2014</v>
      </c>
      <c r="R40" s="22">
        <v>2012</v>
      </c>
      <c r="S40" s="22">
        <v>2016</v>
      </c>
      <c r="T40" s="22">
        <v>2013</v>
      </c>
      <c r="U40" s="22">
        <v>2014</v>
      </c>
      <c r="V40" s="22">
        <v>2014</v>
      </c>
      <c r="W40" s="22">
        <v>2015</v>
      </c>
      <c r="X40" s="22">
        <v>2012</v>
      </c>
      <c r="Y40" s="22" t="s">
        <v>446</v>
      </c>
      <c r="Z40" s="22">
        <v>2014</v>
      </c>
      <c r="AA40" s="22">
        <v>2014</v>
      </c>
      <c r="AB40" s="22" t="s">
        <v>446</v>
      </c>
      <c r="AC40" s="22">
        <v>2014</v>
      </c>
      <c r="AD40" s="22">
        <v>2015</v>
      </c>
      <c r="AE40" s="22">
        <v>2012</v>
      </c>
      <c r="AF40" s="22" t="s">
        <v>446</v>
      </c>
      <c r="AG40" s="21">
        <v>2004</v>
      </c>
      <c r="AH40" s="22">
        <v>2014</v>
      </c>
      <c r="AI40" s="22">
        <v>2015</v>
      </c>
      <c r="AJ40" s="22">
        <v>2016</v>
      </c>
      <c r="AK40" s="23" t="s">
        <v>446</v>
      </c>
      <c r="AL40" s="23">
        <v>2015</v>
      </c>
      <c r="AM40" s="22">
        <v>2015</v>
      </c>
      <c r="AN40" s="22">
        <v>2014</v>
      </c>
      <c r="AO40" s="22">
        <v>2014</v>
      </c>
      <c r="AP40" s="22" t="s">
        <v>446</v>
      </c>
      <c r="AQ40" s="22" t="s">
        <v>446</v>
      </c>
      <c r="AR40" s="22">
        <v>2009</v>
      </c>
      <c r="AS40" s="22">
        <v>2014</v>
      </c>
      <c r="AT40" s="22">
        <v>2015</v>
      </c>
      <c r="AU40" s="22">
        <v>2012</v>
      </c>
      <c r="AV40" s="22">
        <v>2013</v>
      </c>
      <c r="AW40" s="22">
        <v>2014</v>
      </c>
      <c r="AX40" s="22">
        <v>2014</v>
      </c>
      <c r="AY40" s="22">
        <v>2014</v>
      </c>
      <c r="AZ40" s="22">
        <v>2015</v>
      </c>
      <c r="BA40" s="22">
        <v>2015</v>
      </c>
      <c r="BB40" s="22">
        <v>2014</v>
      </c>
      <c r="BC40" s="22">
        <v>2015</v>
      </c>
      <c r="BD40" s="22">
        <v>2014</v>
      </c>
      <c r="BE40" s="22">
        <v>2014</v>
      </c>
      <c r="BF40" s="10"/>
    </row>
    <row r="41" spans="1:58" x14ac:dyDescent="0.3">
      <c r="A41" s="16" t="s">
        <v>366</v>
      </c>
      <c r="B41" s="11" t="s">
        <v>71</v>
      </c>
      <c r="C41" s="20">
        <v>2014</v>
      </c>
      <c r="D41" s="20">
        <v>2014</v>
      </c>
      <c r="E41" s="20">
        <v>2014</v>
      </c>
      <c r="F41" s="20">
        <v>2014</v>
      </c>
      <c r="G41" s="20">
        <v>2014</v>
      </c>
      <c r="H41" s="20">
        <v>2014</v>
      </c>
      <c r="I41" s="20">
        <v>2014</v>
      </c>
      <c r="J41" s="20">
        <v>2015</v>
      </c>
      <c r="K41" s="20">
        <v>2015</v>
      </c>
      <c r="L41" s="20">
        <v>2015</v>
      </c>
      <c r="M41" s="22">
        <v>2016</v>
      </c>
      <c r="N41" s="22">
        <v>2016</v>
      </c>
      <c r="O41" s="22">
        <v>2015</v>
      </c>
      <c r="P41" s="22">
        <v>2015</v>
      </c>
      <c r="Q41" s="22">
        <v>2014</v>
      </c>
      <c r="R41" s="22">
        <v>2012</v>
      </c>
      <c r="S41" s="22">
        <v>2016</v>
      </c>
      <c r="T41" s="22">
        <v>2013</v>
      </c>
      <c r="U41" s="22">
        <v>2014</v>
      </c>
      <c r="V41" s="22">
        <v>2014</v>
      </c>
      <c r="W41" s="22">
        <v>2015</v>
      </c>
      <c r="X41" s="22">
        <v>2011</v>
      </c>
      <c r="Y41" s="22">
        <v>2010</v>
      </c>
      <c r="Z41" s="22">
        <v>2014</v>
      </c>
      <c r="AA41" s="22">
        <v>2014</v>
      </c>
      <c r="AB41" s="22">
        <v>2014</v>
      </c>
      <c r="AC41" s="22">
        <v>2014</v>
      </c>
      <c r="AD41" s="22">
        <v>2015</v>
      </c>
      <c r="AE41" s="22">
        <v>2012</v>
      </c>
      <c r="AF41" s="22">
        <v>2014</v>
      </c>
      <c r="AG41" s="21">
        <v>2011</v>
      </c>
      <c r="AH41" s="22">
        <v>2014</v>
      </c>
      <c r="AI41" s="22">
        <v>2015</v>
      </c>
      <c r="AJ41" s="22">
        <v>2016</v>
      </c>
      <c r="AK41" s="23">
        <v>2015</v>
      </c>
      <c r="AL41" s="23">
        <v>2016</v>
      </c>
      <c r="AM41" s="22">
        <v>2015</v>
      </c>
      <c r="AN41" s="22">
        <v>2014</v>
      </c>
      <c r="AO41" s="22">
        <v>2014</v>
      </c>
      <c r="AP41" s="22">
        <v>2014</v>
      </c>
      <c r="AQ41" s="22">
        <v>2014</v>
      </c>
      <c r="AR41" s="22" t="s">
        <v>446</v>
      </c>
      <c r="AS41" s="22">
        <v>2014</v>
      </c>
      <c r="AT41" s="22">
        <v>2015</v>
      </c>
      <c r="AU41" s="22">
        <v>2012</v>
      </c>
      <c r="AV41" s="22">
        <v>2011</v>
      </c>
      <c r="AW41" s="22">
        <v>2014</v>
      </c>
      <c r="AX41" s="22">
        <v>2014</v>
      </c>
      <c r="AY41" s="22">
        <v>2014</v>
      </c>
      <c r="AZ41" s="22">
        <v>2015</v>
      </c>
      <c r="BA41" s="22">
        <v>2015</v>
      </c>
      <c r="BB41" s="22">
        <v>2015</v>
      </c>
      <c r="BC41" s="22">
        <v>2015</v>
      </c>
      <c r="BD41" s="22">
        <v>2014</v>
      </c>
      <c r="BE41" s="22">
        <v>2014</v>
      </c>
      <c r="BF41" s="10"/>
    </row>
    <row r="42" spans="1:58" x14ac:dyDescent="0.3">
      <c r="A42" s="16" t="s">
        <v>421</v>
      </c>
      <c r="B42" s="11" t="s">
        <v>70</v>
      </c>
      <c r="C42" s="20">
        <v>2014</v>
      </c>
      <c r="D42" s="20">
        <v>2014</v>
      </c>
      <c r="E42" s="20">
        <v>2014</v>
      </c>
      <c r="F42" s="20">
        <v>2014</v>
      </c>
      <c r="G42" s="20">
        <v>2014</v>
      </c>
      <c r="H42" s="20">
        <v>2014</v>
      </c>
      <c r="I42" s="20">
        <v>2014</v>
      </c>
      <c r="J42" s="20">
        <v>2015</v>
      </c>
      <c r="K42" s="20">
        <v>2015</v>
      </c>
      <c r="L42" s="20">
        <v>2015</v>
      </c>
      <c r="M42" s="22">
        <v>2016</v>
      </c>
      <c r="N42" s="22">
        <v>2016</v>
      </c>
      <c r="O42" s="22">
        <v>2015</v>
      </c>
      <c r="P42" s="22">
        <v>2015</v>
      </c>
      <c r="Q42" s="22">
        <v>2014</v>
      </c>
      <c r="R42" s="22">
        <v>2014</v>
      </c>
      <c r="S42" s="22">
        <v>2016</v>
      </c>
      <c r="T42" s="22">
        <v>2013</v>
      </c>
      <c r="U42" s="22">
        <v>2014</v>
      </c>
      <c r="V42" s="22">
        <v>2014</v>
      </c>
      <c r="W42" s="22">
        <v>2015</v>
      </c>
      <c r="X42" s="22">
        <v>2013</v>
      </c>
      <c r="Y42" s="22" t="s">
        <v>446</v>
      </c>
      <c r="Z42" s="22">
        <v>2014</v>
      </c>
      <c r="AA42" s="22">
        <v>2014</v>
      </c>
      <c r="AB42" s="22">
        <v>2014</v>
      </c>
      <c r="AC42" s="22">
        <v>2014</v>
      </c>
      <c r="AD42" s="22">
        <v>2015</v>
      </c>
      <c r="AE42" s="22">
        <v>2012</v>
      </c>
      <c r="AF42" s="22">
        <v>2014</v>
      </c>
      <c r="AG42" s="21">
        <v>2012</v>
      </c>
      <c r="AH42" s="22">
        <v>2014</v>
      </c>
      <c r="AI42" s="22">
        <v>2015</v>
      </c>
      <c r="AJ42" s="22">
        <v>2016</v>
      </c>
      <c r="AK42" s="23">
        <v>2015</v>
      </c>
      <c r="AL42" s="23">
        <v>2016</v>
      </c>
      <c r="AM42" s="22">
        <v>2015</v>
      </c>
      <c r="AN42" s="22">
        <v>2014</v>
      </c>
      <c r="AO42" s="22">
        <v>2014</v>
      </c>
      <c r="AP42" s="22" t="s">
        <v>446</v>
      </c>
      <c r="AQ42" s="22" t="s">
        <v>446</v>
      </c>
      <c r="AR42" s="22">
        <v>2015</v>
      </c>
      <c r="AS42" s="22">
        <v>2014</v>
      </c>
      <c r="AT42" s="22">
        <v>2015</v>
      </c>
      <c r="AU42" s="22">
        <v>2012</v>
      </c>
      <c r="AV42" s="22">
        <v>2012</v>
      </c>
      <c r="AW42" s="22">
        <v>2014</v>
      </c>
      <c r="AX42" s="22">
        <v>2014</v>
      </c>
      <c r="AY42" s="22">
        <v>2014</v>
      </c>
      <c r="AZ42" s="22">
        <v>2015</v>
      </c>
      <c r="BA42" s="22">
        <v>2015</v>
      </c>
      <c r="BB42" s="22">
        <v>2015</v>
      </c>
      <c r="BC42" s="22">
        <v>2015</v>
      </c>
      <c r="BD42" s="22">
        <v>2014</v>
      </c>
      <c r="BE42" s="22">
        <v>2014</v>
      </c>
      <c r="BF42" s="10"/>
    </row>
    <row r="43" spans="1:58" x14ac:dyDescent="0.3">
      <c r="A43" s="16" t="s">
        <v>73</v>
      </c>
      <c r="B43" s="11" t="s">
        <v>72</v>
      </c>
      <c r="C43" s="20">
        <v>2014</v>
      </c>
      <c r="D43" s="20">
        <v>2014</v>
      </c>
      <c r="E43" s="20">
        <v>2014</v>
      </c>
      <c r="F43" s="20">
        <v>2014</v>
      </c>
      <c r="G43" s="20">
        <v>2014</v>
      </c>
      <c r="H43" s="20">
        <v>2014</v>
      </c>
      <c r="I43" s="20">
        <v>2014</v>
      </c>
      <c r="J43" s="20">
        <v>2015</v>
      </c>
      <c r="K43" s="20">
        <v>2015</v>
      </c>
      <c r="L43" s="20">
        <v>2015</v>
      </c>
      <c r="M43" s="22">
        <v>2016</v>
      </c>
      <c r="N43" s="22">
        <v>2016</v>
      </c>
      <c r="O43" s="22">
        <v>2015</v>
      </c>
      <c r="P43" s="22">
        <v>2015</v>
      </c>
      <c r="Q43" s="22">
        <v>2014</v>
      </c>
      <c r="R43" s="22" t="s">
        <v>446</v>
      </c>
      <c r="S43" s="22">
        <v>2016</v>
      </c>
      <c r="T43" s="22">
        <v>2013</v>
      </c>
      <c r="U43" s="22">
        <v>2014</v>
      </c>
      <c r="V43" s="22">
        <v>2014</v>
      </c>
      <c r="W43" s="22">
        <v>2015</v>
      </c>
      <c r="X43" s="22">
        <v>2008</v>
      </c>
      <c r="Y43" s="22">
        <v>2013</v>
      </c>
      <c r="Z43" s="22">
        <v>2014</v>
      </c>
      <c r="AA43" s="22">
        <v>2014</v>
      </c>
      <c r="AB43" s="22">
        <v>2014</v>
      </c>
      <c r="AC43" s="22">
        <v>2014</v>
      </c>
      <c r="AD43" s="22">
        <v>2015</v>
      </c>
      <c r="AE43" s="22">
        <v>2012</v>
      </c>
      <c r="AF43" s="22">
        <v>2014</v>
      </c>
      <c r="AG43" s="21">
        <v>2013</v>
      </c>
      <c r="AH43" s="22">
        <v>2014</v>
      </c>
      <c r="AI43" s="22">
        <v>2015</v>
      </c>
      <c r="AJ43" s="22">
        <v>2016</v>
      </c>
      <c r="AK43" s="23" t="s">
        <v>446</v>
      </c>
      <c r="AL43" s="23">
        <v>2015</v>
      </c>
      <c r="AM43" s="22">
        <v>2015</v>
      </c>
      <c r="AN43" s="22">
        <v>2014</v>
      </c>
      <c r="AO43" s="22">
        <v>2014</v>
      </c>
      <c r="AP43" s="22">
        <v>2014</v>
      </c>
      <c r="AQ43" s="22">
        <v>2014</v>
      </c>
      <c r="AR43" s="22">
        <v>2011</v>
      </c>
      <c r="AS43" s="22">
        <v>2014</v>
      </c>
      <c r="AT43" s="22">
        <v>2015</v>
      </c>
      <c r="AU43" s="22">
        <v>2012</v>
      </c>
      <c r="AV43" s="22">
        <v>2011</v>
      </c>
      <c r="AW43" s="22">
        <v>2014</v>
      </c>
      <c r="AX43" s="22">
        <v>2014</v>
      </c>
      <c r="AY43" s="22">
        <v>2014</v>
      </c>
      <c r="AZ43" s="22">
        <v>2015</v>
      </c>
      <c r="BA43" s="22">
        <v>2015</v>
      </c>
      <c r="BB43" s="22">
        <v>2015</v>
      </c>
      <c r="BC43" s="22">
        <v>2015</v>
      </c>
      <c r="BD43" s="22">
        <v>2014</v>
      </c>
      <c r="BE43" s="22">
        <v>2014</v>
      </c>
      <c r="BF43" s="10"/>
    </row>
    <row r="44" spans="1:58" x14ac:dyDescent="0.3">
      <c r="A44" s="16" t="s">
        <v>363</v>
      </c>
      <c r="B44" s="11" t="s">
        <v>74</v>
      </c>
      <c r="C44" s="20">
        <v>2014</v>
      </c>
      <c r="D44" s="20">
        <v>2014</v>
      </c>
      <c r="E44" s="20">
        <v>2014</v>
      </c>
      <c r="F44" s="20">
        <v>2014</v>
      </c>
      <c r="G44" s="20">
        <v>2014</v>
      </c>
      <c r="H44" s="20">
        <v>2014</v>
      </c>
      <c r="I44" s="20">
        <v>2014</v>
      </c>
      <c r="J44" s="20">
        <v>2015</v>
      </c>
      <c r="K44" s="20">
        <v>2015</v>
      </c>
      <c r="L44" s="20">
        <v>2015</v>
      </c>
      <c r="M44" s="22">
        <v>2016</v>
      </c>
      <c r="N44" s="22">
        <v>2016</v>
      </c>
      <c r="O44" s="22">
        <v>2015</v>
      </c>
      <c r="P44" s="22">
        <v>2015</v>
      </c>
      <c r="Q44" s="22">
        <v>2014</v>
      </c>
      <c r="R44" s="22">
        <v>2012</v>
      </c>
      <c r="S44" s="22">
        <v>2016</v>
      </c>
      <c r="T44" s="22">
        <v>2013</v>
      </c>
      <c r="U44" s="22">
        <v>2014</v>
      </c>
      <c r="V44" s="22">
        <v>2014</v>
      </c>
      <c r="W44" s="22">
        <v>2015</v>
      </c>
      <c r="X44" s="22">
        <v>2012</v>
      </c>
      <c r="Y44" s="22">
        <v>2010</v>
      </c>
      <c r="Z44" s="22">
        <v>2014</v>
      </c>
      <c r="AA44" s="22">
        <v>2014</v>
      </c>
      <c r="AB44" s="22">
        <v>2014</v>
      </c>
      <c r="AC44" s="22">
        <v>2014</v>
      </c>
      <c r="AD44" s="22">
        <v>2015</v>
      </c>
      <c r="AE44" s="22">
        <v>2012</v>
      </c>
      <c r="AF44" s="22">
        <v>2014</v>
      </c>
      <c r="AG44" s="21">
        <v>2008</v>
      </c>
      <c r="AH44" s="22">
        <v>2014</v>
      </c>
      <c r="AI44" s="22">
        <v>2015</v>
      </c>
      <c r="AJ44" s="22">
        <v>2016</v>
      </c>
      <c r="AK44" s="23">
        <v>2015</v>
      </c>
      <c r="AL44" s="23">
        <v>2015</v>
      </c>
      <c r="AM44" s="22">
        <v>2015</v>
      </c>
      <c r="AN44" s="22">
        <v>2014</v>
      </c>
      <c r="AO44" s="22">
        <v>2014</v>
      </c>
      <c r="AP44" s="22">
        <v>2014</v>
      </c>
      <c r="AQ44" s="22">
        <v>2014</v>
      </c>
      <c r="AR44" s="22">
        <v>2015</v>
      </c>
      <c r="AS44" s="22">
        <v>2014</v>
      </c>
      <c r="AT44" s="22">
        <v>2015</v>
      </c>
      <c r="AU44" s="22">
        <v>2012</v>
      </c>
      <c r="AV44" s="22">
        <v>2012</v>
      </c>
      <c r="AW44" s="22">
        <v>2014</v>
      </c>
      <c r="AX44" s="22">
        <v>2014</v>
      </c>
      <c r="AY44" s="22">
        <v>2014</v>
      </c>
      <c r="AZ44" s="22">
        <v>2015</v>
      </c>
      <c r="BA44" s="22">
        <v>2015</v>
      </c>
      <c r="BB44" s="22">
        <v>2015</v>
      </c>
      <c r="BC44" s="22">
        <v>2015</v>
      </c>
      <c r="BD44" s="22">
        <v>2014</v>
      </c>
      <c r="BE44" s="22">
        <v>2014</v>
      </c>
      <c r="BF44" s="10"/>
    </row>
    <row r="45" spans="1:58" x14ac:dyDescent="0.3">
      <c r="A45" s="16" t="s">
        <v>76</v>
      </c>
      <c r="B45" s="11" t="s">
        <v>75</v>
      </c>
      <c r="C45" s="20">
        <v>2014</v>
      </c>
      <c r="D45" s="20">
        <v>2014</v>
      </c>
      <c r="E45" s="20">
        <v>2014</v>
      </c>
      <c r="F45" s="20">
        <v>2014</v>
      </c>
      <c r="G45" s="20">
        <v>2014</v>
      </c>
      <c r="H45" s="20">
        <v>2014</v>
      </c>
      <c r="I45" s="20">
        <v>2014</v>
      </c>
      <c r="J45" s="20">
        <v>2015</v>
      </c>
      <c r="K45" s="20">
        <v>2015</v>
      </c>
      <c r="L45" s="20">
        <v>2015</v>
      </c>
      <c r="M45" s="22">
        <v>2016</v>
      </c>
      <c r="N45" s="22">
        <v>2016</v>
      </c>
      <c r="O45" s="22">
        <v>2015</v>
      </c>
      <c r="P45" s="22">
        <v>2015</v>
      </c>
      <c r="Q45" s="22">
        <v>2014</v>
      </c>
      <c r="R45" s="22" t="s">
        <v>446</v>
      </c>
      <c r="S45" s="22">
        <v>2016</v>
      </c>
      <c r="T45" s="22">
        <v>2013</v>
      </c>
      <c r="U45" s="22">
        <v>2014</v>
      </c>
      <c r="V45" s="22" t="s">
        <v>446</v>
      </c>
      <c r="W45" s="22">
        <v>2015</v>
      </c>
      <c r="X45" s="22" t="s">
        <v>446</v>
      </c>
      <c r="Y45" s="22">
        <v>2012</v>
      </c>
      <c r="Z45" s="22">
        <v>2014</v>
      </c>
      <c r="AA45" s="22">
        <v>2014</v>
      </c>
      <c r="AB45" s="22" t="s">
        <v>446</v>
      </c>
      <c r="AC45" s="22">
        <v>2014</v>
      </c>
      <c r="AD45" s="22">
        <v>2015</v>
      </c>
      <c r="AE45" s="22" t="s">
        <v>446</v>
      </c>
      <c r="AF45" s="22">
        <v>2014</v>
      </c>
      <c r="AG45" s="21">
        <v>2011</v>
      </c>
      <c r="AH45" s="22">
        <v>2014</v>
      </c>
      <c r="AI45" s="22">
        <v>2015</v>
      </c>
      <c r="AJ45" s="22">
        <v>2016</v>
      </c>
      <c r="AK45" s="23" t="s">
        <v>446</v>
      </c>
      <c r="AL45" s="23">
        <v>2015</v>
      </c>
      <c r="AM45" s="22">
        <v>2015</v>
      </c>
      <c r="AN45" s="22">
        <v>2014</v>
      </c>
      <c r="AO45" s="22">
        <v>2014</v>
      </c>
      <c r="AP45" s="22">
        <v>2014</v>
      </c>
      <c r="AQ45" s="22">
        <v>2014</v>
      </c>
      <c r="AR45" s="22">
        <v>2015</v>
      </c>
      <c r="AS45" s="22">
        <v>2014</v>
      </c>
      <c r="AT45" s="22">
        <v>2015</v>
      </c>
      <c r="AU45" s="22">
        <v>2012</v>
      </c>
      <c r="AV45" s="22">
        <v>2011</v>
      </c>
      <c r="AW45" s="22">
        <v>2014</v>
      </c>
      <c r="AX45" s="22">
        <v>2014</v>
      </c>
      <c r="AY45" s="22">
        <v>2014</v>
      </c>
      <c r="AZ45" s="22">
        <v>2015</v>
      </c>
      <c r="BA45" s="22">
        <v>2015</v>
      </c>
      <c r="BB45" s="22">
        <v>2015</v>
      </c>
      <c r="BC45" s="22">
        <v>2015</v>
      </c>
      <c r="BD45" s="22">
        <v>2014</v>
      </c>
      <c r="BE45" s="22">
        <v>2014</v>
      </c>
      <c r="BF45" s="10"/>
    </row>
    <row r="46" spans="1:58" x14ac:dyDescent="0.3">
      <c r="A46" s="16" t="s">
        <v>78</v>
      </c>
      <c r="B46" s="11" t="s">
        <v>77</v>
      </c>
      <c r="C46" s="20">
        <v>2014</v>
      </c>
      <c r="D46" s="20">
        <v>2014</v>
      </c>
      <c r="E46" s="20">
        <v>2014</v>
      </c>
      <c r="F46" s="20">
        <v>2014</v>
      </c>
      <c r="G46" s="20">
        <v>2014</v>
      </c>
      <c r="H46" s="20">
        <v>2014</v>
      </c>
      <c r="I46" s="20">
        <v>2014</v>
      </c>
      <c r="J46" s="20">
        <v>2015</v>
      </c>
      <c r="K46" s="20">
        <v>2015</v>
      </c>
      <c r="L46" s="20">
        <v>2015</v>
      </c>
      <c r="M46" s="22">
        <v>2016</v>
      </c>
      <c r="N46" s="22">
        <v>2016</v>
      </c>
      <c r="O46" s="22">
        <v>2015</v>
      </c>
      <c r="P46" s="22">
        <v>2015</v>
      </c>
      <c r="Q46" s="22">
        <v>2014</v>
      </c>
      <c r="R46" s="22" t="s">
        <v>446</v>
      </c>
      <c r="S46" s="22">
        <v>2016</v>
      </c>
      <c r="T46" s="22">
        <v>2013</v>
      </c>
      <c r="U46" s="22">
        <v>2014</v>
      </c>
      <c r="V46" s="22" t="s">
        <v>446</v>
      </c>
      <c r="W46" s="22">
        <v>2015</v>
      </c>
      <c r="X46" s="22" t="s">
        <v>446</v>
      </c>
      <c r="Y46" s="22">
        <v>2010</v>
      </c>
      <c r="Z46" s="22">
        <v>2014</v>
      </c>
      <c r="AA46" s="22">
        <v>2014</v>
      </c>
      <c r="AB46" s="22">
        <v>2014</v>
      </c>
      <c r="AC46" s="22">
        <v>2014</v>
      </c>
      <c r="AD46" s="22">
        <v>2015</v>
      </c>
      <c r="AE46" s="22" t="s">
        <v>446</v>
      </c>
      <c r="AF46" s="22">
        <v>2014</v>
      </c>
      <c r="AG46" s="21" t="s">
        <v>446</v>
      </c>
      <c r="AH46" s="22">
        <v>2014</v>
      </c>
      <c r="AI46" s="22">
        <v>2015</v>
      </c>
      <c r="AJ46" s="22">
        <v>2016</v>
      </c>
      <c r="AK46" s="23" t="s">
        <v>446</v>
      </c>
      <c r="AL46" s="23">
        <v>2015</v>
      </c>
      <c r="AM46" s="22">
        <v>2015</v>
      </c>
      <c r="AN46" s="22">
        <v>2014</v>
      </c>
      <c r="AO46" s="22">
        <v>2014</v>
      </c>
      <c r="AP46" s="22" t="s">
        <v>446</v>
      </c>
      <c r="AQ46" s="22" t="s">
        <v>446</v>
      </c>
      <c r="AR46" s="22">
        <v>2011</v>
      </c>
      <c r="AS46" s="22">
        <v>2014</v>
      </c>
      <c r="AT46" s="22">
        <v>2015</v>
      </c>
      <c r="AU46" s="22">
        <v>2012</v>
      </c>
      <c r="AV46" s="22">
        <v>2012</v>
      </c>
      <c r="AW46" s="22">
        <v>2014</v>
      </c>
      <c r="AX46" s="22">
        <v>2014</v>
      </c>
      <c r="AY46" s="22">
        <v>2014</v>
      </c>
      <c r="AZ46" s="22">
        <v>2015</v>
      </c>
      <c r="BA46" s="22">
        <v>2015</v>
      </c>
      <c r="BB46" s="22">
        <v>2013</v>
      </c>
      <c r="BC46" s="22">
        <v>2015</v>
      </c>
      <c r="BD46" s="22">
        <v>2014</v>
      </c>
      <c r="BE46" s="22">
        <v>2014</v>
      </c>
      <c r="BF46" s="10"/>
    </row>
    <row r="47" spans="1:58" x14ac:dyDescent="0.3">
      <c r="A47" s="16" t="s">
        <v>80</v>
      </c>
      <c r="B47" s="11" t="s">
        <v>79</v>
      </c>
      <c r="C47" s="20">
        <v>2014</v>
      </c>
      <c r="D47" s="20">
        <v>2014</v>
      </c>
      <c r="E47" s="20">
        <v>2014</v>
      </c>
      <c r="F47" s="20">
        <v>2014</v>
      </c>
      <c r="G47" s="20">
        <v>2014</v>
      </c>
      <c r="H47" s="20">
        <v>2014</v>
      </c>
      <c r="I47" s="20">
        <v>2014</v>
      </c>
      <c r="J47" s="20">
        <v>2015</v>
      </c>
      <c r="K47" s="20">
        <v>2015</v>
      </c>
      <c r="L47" s="20">
        <v>2015</v>
      </c>
      <c r="M47" s="22">
        <v>2016</v>
      </c>
      <c r="N47" s="22">
        <v>2016</v>
      </c>
      <c r="O47" s="22">
        <v>2015</v>
      </c>
      <c r="P47" s="22">
        <v>2015</v>
      </c>
      <c r="Q47" s="22">
        <v>2014</v>
      </c>
      <c r="R47" s="22" t="s">
        <v>446</v>
      </c>
      <c r="S47" s="22">
        <v>2016</v>
      </c>
      <c r="T47" s="22">
        <v>2013</v>
      </c>
      <c r="U47" s="22">
        <v>2014</v>
      </c>
      <c r="V47" s="22" t="s">
        <v>446</v>
      </c>
      <c r="W47" s="22">
        <v>2015</v>
      </c>
      <c r="X47" s="22" t="s">
        <v>446</v>
      </c>
      <c r="Y47" s="22">
        <v>2012</v>
      </c>
      <c r="Z47" s="22">
        <v>2014</v>
      </c>
      <c r="AA47" s="22">
        <v>2014</v>
      </c>
      <c r="AB47" s="22">
        <v>2013</v>
      </c>
      <c r="AC47" s="22">
        <v>2014</v>
      </c>
      <c r="AD47" s="22">
        <v>2015</v>
      </c>
      <c r="AE47" s="22" t="s">
        <v>446</v>
      </c>
      <c r="AF47" s="22">
        <v>2014</v>
      </c>
      <c r="AG47" s="21">
        <v>2012</v>
      </c>
      <c r="AH47" s="22">
        <v>2014</v>
      </c>
      <c r="AI47" s="22">
        <v>2015</v>
      </c>
      <c r="AJ47" s="22">
        <v>2016</v>
      </c>
      <c r="AK47" s="23">
        <v>2015</v>
      </c>
      <c r="AL47" s="23">
        <v>2015</v>
      </c>
      <c r="AM47" s="22">
        <v>2015</v>
      </c>
      <c r="AN47" s="22">
        <v>2014</v>
      </c>
      <c r="AO47" s="22">
        <v>2014</v>
      </c>
      <c r="AP47" s="22">
        <v>2014</v>
      </c>
      <c r="AQ47" s="22">
        <v>2014</v>
      </c>
      <c r="AR47" s="22" t="s">
        <v>446</v>
      </c>
      <c r="AS47" s="22">
        <v>2014</v>
      </c>
      <c r="AT47" s="22">
        <v>2015</v>
      </c>
      <c r="AU47" s="22">
        <v>2012</v>
      </c>
      <c r="AV47" s="22">
        <v>2011</v>
      </c>
      <c r="AW47" s="22">
        <v>2014</v>
      </c>
      <c r="AX47" s="22">
        <v>2014</v>
      </c>
      <c r="AY47" s="22">
        <v>2014</v>
      </c>
      <c r="AZ47" s="22">
        <v>2015</v>
      </c>
      <c r="BA47" s="22">
        <v>2015</v>
      </c>
      <c r="BB47" s="22">
        <v>2015</v>
      </c>
      <c r="BC47" s="22">
        <v>2015</v>
      </c>
      <c r="BD47" s="22">
        <v>2014</v>
      </c>
      <c r="BE47" s="22">
        <v>2014</v>
      </c>
      <c r="BF47" s="10"/>
    </row>
    <row r="48" spans="1:58" x14ac:dyDescent="0.3">
      <c r="A48" s="16" t="s">
        <v>82</v>
      </c>
      <c r="B48" s="11" t="s">
        <v>81</v>
      </c>
      <c r="C48" s="20">
        <v>2014</v>
      </c>
      <c r="D48" s="20">
        <v>2014</v>
      </c>
      <c r="E48" s="20">
        <v>2014</v>
      </c>
      <c r="F48" s="20">
        <v>2014</v>
      </c>
      <c r="G48" s="20">
        <v>2014</v>
      </c>
      <c r="H48" s="20">
        <v>2014</v>
      </c>
      <c r="I48" s="20">
        <v>2014</v>
      </c>
      <c r="J48" s="20">
        <v>2015</v>
      </c>
      <c r="K48" s="20">
        <v>2015</v>
      </c>
      <c r="L48" s="20">
        <v>2015</v>
      </c>
      <c r="M48" s="22">
        <v>2016</v>
      </c>
      <c r="N48" s="22">
        <v>2016</v>
      </c>
      <c r="O48" s="22">
        <v>2015</v>
      </c>
      <c r="P48" s="22">
        <v>2015</v>
      </c>
      <c r="Q48" s="22">
        <v>2014</v>
      </c>
      <c r="R48" s="22" t="s">
        <v>446</v>
      </c>
      <c r="S48" s="22">
        <v>2016</v>
      </c>
      <c r="T48" s="22">
        <v>2013</v>
      </c>
      <c r="U48" s="22">
        <v>2014</v>
      </c>
      <c r="V48" s="22" t="s">
        <v>446</v>
      </c>
      <c r="W48" s="22">
        <v>2015</v>
      </c>
      <c r="X48" s="22" t="s">
        <v>446</v>
      </c>
      <c r="Y48" s="22">
        <v>2011</v>
      </c>
      <c r="Z48" s="22">
        <v>2014</v>
      </c>
      <c r="AA48" s="22">
        <v>2014</v>
      </c>
      <c r="AB48" s="22">
        <v>2013</v>
      </c>
      <c r="AC48" s="22">
        <v>2014</v>
      </c>
      <c r="AD48" s="22">
        <v>2015</v>
      </c>
      <c r="AE48" s="22" t="s">
        <v>446</v>
      </c>
      <c r="AF48" s="22">
        <v>2014</v>
      </c>
      <c r="AG48" s="21">
        <v>2012</v>
      </c>
      <c r="AH48" s="22">
        <v>2014</v>
      </c>
      <c r="AI48" s="22">
        <v>2015</v>
      </c>
      <c r="AJ48" s="22">
        <v>2016</v>
      </c>
      <c r="AK48" s="23" t="s">
        <v>446</v>
      </c>
      <c r="AL48" s="23">
        <v>2015</v>
      </c>
      <c r="AM48" s="22">
        <v>2015</v>
      </c>
      <c r="AN48" s="22">
        <v>2014</v>
      </c>
      <c r="AO48" s="22">
        <v>2014</v>
      </c>
      <c r="AP48" s="22">
        <v>2014</v>
      </c>
      <c r="AQ48" s="22">
        <v>2014</v>
      </c>
      <c r="AR48" s="22">
        <v>2015</v>
      </c>
      <c r="AS48" s="22">
        <v>2014</v>
      </c>
      <c r="AT48" s="22">
        <v>2015</v>
      </c>
      <c r="AU48" s="22">
        <v>2012</v>
      </c>
      <c r="AV48" s="22" t="s">
        <v>446</v>
      </c>
      <c r="AW48" s="22">
        <v>2014</v>
      </c>
      <c r="AX48" s="22">
        <v>2014</v>
      </c>
      <c r="AY48" s="22">
        <v>2014</v>
      </c>
      <c r="AZ48" s="22">
        <v>2015</v>
      </c>
      <c r="BA48" s="22">
        <v>2015</v>
      </c>
      <c r="BB48" s="22">
        <v>2015</v>
      </c>
      <c r="BC48" s="22">
        <v>2015</v>
      </c>
      <c r="BD48" s="22">
        <v>2014</v>
      </c>
      <c r="BE48" s="22">
        <v>2014</v>
      </c>
      <c r="BF48" s="10"/>
    </row>
    <row r="49" spans="1:58" x14ac:dyDescent="0.3">
      <c r="A49" s="16" t="s">
        <v>84</v>
      </c>
      <c r="B49" s="11" t="s">
        <v>83</v>
      </c>
      <c r="C49" s="20">
        <v>2014</v>
      </c>
      <c r="D49" s="20">
        <v>2014</v>
      </c>
      <c r="E49" s="20">
        <v>2014</v>
      </c>
      <c r="F49" s="20">
        <v>2014</v>
      </c>
      <c r="G49" s="20">
        <v>2014</v>
      </c>
      <c r="H49" s="20">
        <v>2014</v>
      </c>
      <c r="I49" s="20">
        <v>2014</v>
      </c>
      <c r="J49" s="20">
        <v>2015</v>
      </c>
      <c r="K49" s="20">
        <v>2015</v>
      </c>
      <c r="L49" s="20">
        <v>2015</v>
      </c>
      <c r="M49" s="22">
        <v>2016</v>
      </c>
      <c r="N49" s="22">
        <v>2016</v>
      </c>
      <c r="O49" s="22">
        <v>2015</v>
      </c>
      <c r="P49" s="22">
        <v>2015</v>
      </c>
      <c r="Q49" s="22">
        <v>2014</v>
      </c>
      <c r="R49" s="22" t="s">
        <v>446</v>
      </c>
      <c r="S49" s="22">
        <v>2016</v>
      </c>
      <c r="T49" s="22">
        <v>2013</v>
      </c>
      <c r="U49" s="22">
        <v>2014</v>
      </c>
      <c r="V49" s="22" t="s">
        <v>446</v>
      </c>
      <c r="W49" s="22">
        <v>2015</v>
      </c>
      <c r="X49" s="22" t="s">
        <v>446</v>
      </c>
      <c r="Y49" s="22">
        <v>2010</v>
      </c>
      <c r="Z49" s="22">
        <v>2014</v>
      </c>
      <c r="AA49" s="22">
        <v>2014</v>
      </c>
      <c r="AB49" s="22">
        <v>2014</v>
      </c>
      <c r="AC49" s="22">
        <v>2014</v>
      </c>
      <c r="AD49" s="22">
        <v>2015</v>
      </c>
      <c r="AE49" s="22" t="s">
        <v>446</v>
      </c>
      <c r="AF49" s="22">
        <v>2014</v>
      </c>
      <c r="AG49" s="21">
        <v>2012</v>
      </c>
      <c r="AH49" s="22">
        <v>2014</v>
      </c>
      <c r="AI49" s="22">
        <v>2015</v>
      </c>
      <c r="AJ49" s="22">
        <v>2016</v>
      </c>
      <c r="AK49" s="23" t="s">
        <v>446</v>
      </c>
      <c r="AL49" s="23">
        <v>2015</v>
      </c>
      <c r="AM49" s="22">
        <v>2015</v>
      </c>
      <c r="AN49" s="22">
        <v>2014</v>
      </c>
      <c r="AO49" s="22">
        <v>2014</v>
      </c>
      <c r="AP49" s="22">
        <v>2014</v>
      </c>
      <c r="AQ49" s="22">
        <v>2014</v>
      </c>
      <c r="AR49" s="22">
        <v>2015</v>
      </c>
      <c r="AS49" s="22">
        <v>2014</v>
      </c>
      <c r="AT49" s="22">
        <v>2015</v>
      </c>
      <c r="AU49" s="22">
        <v>2012</v>
      </c>
      <c r="AV49" s="22" t="s">
        <v>446</v>
      </c>
      <c r="AW49" s="22">
        <v>2014</v>
      </c>
      <c r="AX49" s="22">
        <v>2014</v>
      </c>
      <c r="AY49" s="22">
        <v>2014</v>
      </c>
      <c r="AZ49" s="22">
        <v>2015</v>
      </c>
      <c r="BA49" s="22">
        <v>2015</v>
      </c>
      <c r="BB49" s="22">
        <v>2015</v>
      </c>
      <c r="BC49" s="22">
        <v>2015</v>
      </c>
      <c r="BD49" s="22">
        <v>2014</v>
      </c>
      <c r="BE49" s="22">
        <v>2014</v>
      </c>
      <c r="BF49" s="10"/>
    </row>
    <row r="50" spans="1:58" x14ac:dyDescent="0.3">
      <c r="A50" s="16" t="s">
        <v>86</v>
      </c>
      <c r="B50" s="11" t="s">
        <v>85</v>
      </c>
      <c r="C50" s="20">
        <v>2014</v>
      </c>
      <c r="D50" s="20">
        <v>2014</v>
      </c>
      <c r="E50" s="20">
        <v>2014</v>
      </c>
      <c r="F50" s="20">
        <v>2014</v>
      </c>
      <c r="G50" s="20">
        <v>2014</v>
      </c>
      <c r="H50" s="20">
        <v>2014</v>
      </c>
      <c r="I50" s="20">
        <v>2014</v>
      </c>
      <c r="J50" s="20">
        <v>2015</v>
      </c>
      <c r="K50" s="20">
        <v>2015</v>
      </c>
      <c r="L50" s="20">
        <v>2015</v>
      </c>
      <c r="M50" s="22">
        <v>2016</v>
      </c>
      <c r="N50" s="22">
        <v>2016</v>
      </c>
      <c r="O50" s="22">
        <v>2015</v>
      </c>
      <c r="P50" s="22">
        <v>2015</v>
      </c>
      <c r="Q50" s="22">
        <v>2014</v>
      </c>
      <c r="R50" s="22">
        <v>2006</v>
      </c>
      <c r="S50" s="22">
        <v>2016</v>
      </c>
      <c r="T50" s="22">
        <v>2013</v>
      </c>
      <c r="U50" s="22">
        <v>2014</v>
      </c>
      <c r="V50" s="22" t="s">
        <v>446</v>
      </c>
      <c r="W50" s="22">
        <v>2015</v>
      </c>
      <c r="X50" s="22">
        <v>2012</v>
      </c>
      <c r="Y50" s="22">
        <v>2010</v>
      </c>
      <c r="Z50" s="22">
        <v>2014</v>
      </c>
      <c r="AA50" s="22">
        <v>2014</v>
      </c>
      <c r="AB50" s="22">
        <v>2014</v>
      </c>
      <c r="AC50" s="22">
        <v>2014</v>
      </c>
      <c r="AD50" s="22">
        <v>2015</v>
      </c>
      <c r="AE50" s="22">
        <v>2012</v>
      </c>
      <c r="AF50" s="22" t="s">
        <v>446</v>
      </c>
      <c r="AG50" s="21">
        <v>2012</v>
      </c>
      <c r="AH50" s="22">
        <v>2014</v>
      </c>
      <c r="AI50" s="22">
        <v>2015</v>
      </c>
      <c r="AJ50" s="22">
        <v>2016</v>
      </c>
      <c r="AK50" s="23" t="s">
        <v>446</v>
      </c>
      <c r="AL50" s="23">
        <v>2016</v>
      </c>
      <c r="AM50" s="22">
        <v>2015</v>
      </c>
      <c r="AN50" s="22">
        <v>2014</v>
      </c>
      <c r="AO50" s="22">
        <v>2014</v>
      </c>
      <c r="AP50" s="22" t="s">
        <v>446</v>
      </c>
      <c r="AQ50" s="22" t="s">
        <v>446</v>
      </c>
      <c r="AR50" s="22">
        <v>2011</v>
      </c>
      <c r="AS50" s="22">
        <v>2014</v>
      </c>
      <c r="AT50" s="22">
        <v>2015</v>
      </c>
      <c r="AU50" s="22">
        <v>2012</v>
      </c>
      <c r="AV50" s="22" t="s">
        <v>446</v>
      </c>
      <c r="AW50" s="22">
        <v>2014</v>
      </c>
      <c r="AX50" s="22">
        <v>2014</v>
      </c>
      <c r="AY50" s="22">
        <v>2014</v>
      </c>
      <c r="AZ50" s="22">
        <v>2015</v>
      </c>
      <c r="BA50" s="22">
        <v>2015</v>
      </c>
      <c r="BB50" s="22">
        <v>2013</v>
      </c>
      <c r="BC50" s="22">
        <v>2015</v>
      </c>
      <c r="BD50" s="22">
        <v>2014</v>
      </c>
      <c r="BE50" s="22">
        <v>2014</v>
      </c>
      <c r="BF50" s="10"/>
    </row>
    <row r="51" spans="1:58" x14ac:dyDescent="0.3">
      <c r="A51" s="16" t="s">
        <v>88</v>
      </c>
      <c r="B51" s="11" t="s">
        <v>87</v>
      </c>
      <c r="C51" s="20">
        <v>2014</v>
      </c>
      <c r="D51" s="20">
        <v>2014</v>
      </c>
      <c r="E51" s="20">
        <v>2014</v>
      </c>
      <c r="F51" s="20">
        <v>2014</v>
      </c>
      <c r="G51" s="20">
        <v>2014</v>
      </c>
      <c r="H51" s="20">
        <v>2014</v>
      </c>
      <c r="I51" s="20">
        <v>2014</v>
      </c>
      <c r="J51" s="20">
        <v>2015</v>
      </c>
      <c r="K51" s="20">
        <v>2015</v>
      </c>
      <c r="L51" s="20">
        <v>2015</v>
      </c>
      <c r="M51" s="22">
        <v>2016</v>
      </c>
      <c r="N51" s="22">
        <v>2016</v>
      </c>
      <c r="O51" s="22">
        <v>2015</v>
      </c>
      <c r="P51" s="22">
        <v>2015</v>
      </c>
      <c r="Q51" s="22">
        <v>2014</v>
      </c>
      <c r="R51" s="22" t="s">
        <v>446</v>
      </c>
      <c r="S51" s="22">
        <v>2016</v>
      </c>
      <c r="T51" s="22">
        <v>2013</v>
      </c>
      <c r="U51" s="22">
        <v>2014</v>
      </c>
      <c r="V51" s="22">
        <v>2014</v>
      </c>
      <c r="W51" s="22">
        <v>2015</v>
      </c>
      <c r="X51" s="22" t="s">
        <v>446</v>
      </c>
      <c r="Y51" s="22">
        <v>2011</v>
      </c>
      <c r="Z51" s="22">
        <v>2014</v>
      </c>
      <c r="AA51" s="22">
        <v>2014</v>
      </c>
      <c r="AB51" s="22" t="s">
        <v>446</v>
      </c>
      <c r="AC51" s="22">
        <v>2014</v>
      </c>
      <c r="AD51" s="22">
        <v>2015</v>
      </c>
      <c r="AE51" s="22" t="s">
        <v>446</v>
      </c>
      <c r="AF51" s="22" t="s">
        <v>446</v>
      </c>
      <c r="AG51" s="21" t="s">
        <v>446</v>
      </c>
      <c r="AH51" s="22">
        <v>2014</v>
      </c>
      <c r="AI51" s="22">
        <v>2015</v>
      </c>
      <c r="AJ51" s="22">
        <v>2016</v>
      </c>
      <c r="AK51" s="23" t="s">
        <v>446</v>
      </c>
      <c r="AL51" s="23">
        <v>2015</v>
      </c>
      <c r="AM51" s="22">
        <v>2015</v>
      </c>
      <c r="AN51" s="22">
        <v>2014</v>
      </c>
      <c r="AO51" s="22">
        <v>2014</v>
      </c>
      <c r="AP51" s="22" t="s">
        <v>446</v>
      </c>
      <c r="AQ51" s="22" t="s">
        <v>446</v>
      </c>
      <c r="AR51" s="22" t="s">
        <v>446</v>
      </c>
      <c r="AS51" s="22">
        <v>2014</v>
      </c>
      <c r="AT51" s="22">
        <v>2015</v>
      </c>
      <c r="AU51" s="22">
        <v>2012</v>
      </c>
      <c r="AV51" s="22" t="s">
        <v>446</v>
      </c>
      <c r="AW51" s="22">
        <v>2014</v>
      </c>
      <c r="AX51" s="22">
        <v>2014</v>
      </c>
      <c r="AY51" s="22">
        <v>2014</v>
      </c>
      <c r="AZ51" s="22">
        <v>2007</v>
      </c>
      <c r="BA51" s="22">
        <v>2007</v>
      </c>
      <c r="BB51" s="22">
        <v>2015</v>
      </c>
      <c r="BC51" s="22">
        <v>2015</v>
      </c>
      <c r="BD51" s="22">
        <v>2014</v>
      </c>
      <c r="BE51" s="22">
        <v>2014</v>
      </c>
      <c r="BF51" s="10"/>
    </row>
    <row r="52" spans="1:58" x14ac:dyDescent="0.3">
      <c r="A52" s="16" t="s">
        <v>90</v>
      </c>
      <c r="B52" s="11" t="s">
        <v>89</v>
      </c>
      <c r="C52" s="20">
        <v>2014</v>
      </c>
      <c r="D52" s="20">
        <v>2014</v>
      </c>
      <c r="E52" s="20">
        <v>2014</v>
      </c>
      <c r="F52" s="20">
        <v>2014</v>
      </c>
      <c r="G52" s="20">
        <v>2014</v>
      </c>
      <c r="H52" s="20">
        <v>2014</v>
      </c>
      <c r="I52" s="20">
        <v>2014</v>
      </c>
      <c r="J52" s="20">
        <v>2015</v>
      </c>
      <c r="K52" s="20">
        <v>2015</v>
      </c>
      <c r="L52" s="20">
        <v>2015</v>
      </c>
      <c r="M52" s="22">
        <v>2016</v>
      </c>
      <c r="N52" s="22">
        <v>2016</v>
      </c>
      <c r="O52" s="22">
        <v>2015</v>
      </c>
      <c r="P52" s="22">
        <v>2015</v>
      </c>
      <c r="Q52" s="22">
        <v>2014</v>
      </c>
      <c r="R52" s="22">
        <v>2013</v>
      </c>
      <c r="S52" s="22">
        <v>2016</v>
      </c>
      <c r="T52" s="22">
        <v>2013</v>
      </c>
      <c r="U52" s="22">
        <v>2014</v>
      </c>
      <c r="V52" s="22">
        <v>2014</v>
      </c>
      <c r="W52" s="22">
        <v>2015</v>
      </c>
      <c r="X52" s="22">
        <v>2013</v>
      </c>
      <c r="Y52" s="22">
        <v>2012</v>
      </c>
      <c r="Z52" s="22">
        <v>2014</v>
      </c>
      <c r="AA52" s="22">
        <v>2014</v>
      </c>
      <c r="AB52" s="22">
        <v>2014</v>
      </c>
      <c r="AC52" s="22">
        <v>2014</v>
      </c>
      <c r="AD52" s="22">
        <v>2015</v>
      </c>
      <c r="AE52" s="22">
        <v>2012</v>
      </c>
      <c r="AF52" s="22">
        <v>2014</v>
      </c>
      <c r="AG52" s="21">
        <v>2013</v>
      </c>
      <c r="AH52" s="22">
        <v>2014</v>
      </c>
      <c r="AI52" s="22">
        <v>2015</v>
      </c>
      <c r="AJ52" s="22">
        <v>2016</v>
      </c>
      <c r="AK52" s="23" t="s">
        <v>446</v>
      </c>
      <c r="AL52" s="23">
        <v>2015</v>
      </c>
      <c r="AM52" s="22">
        <v>2015</v>
      </c>
      <c r="AN52" s="22">
        <v>2014</v>
      </c>
      <c r="AO52" s="22">
        <v>2014</v>
      </c>
      <c r="AP52" s="22">
        <v>2014</v>
      </c>
      <c r="AQ52" s="22">
        <v>2014</v>
      </c>
      <c r="AR52" s="22">
        <v>2015</v>
      </c>
      <c r="AS52" s="22">
        <v>2014</v>
      </c>
      <c r="AT52" s="22">
        <v>2015</v>
      </c>
      <c r="AU52" s="22">
        <v>2012</v>
      </c>
      <c r="AV52" s="22">
        <v>2013</v>
      </c>
      <c r="AW52" s="22">
        <v>2014</v>
      </c>
      <c r="AX52" s="22">
        <v>2014</v>
      </c>
      <c r="AY52" s="22">
        <v>2014</v>
      </c>
      <c r="AZ52" s="22">
        <v>2015</v>
      </c>
      <c r="BA52" s="22">
        <v>2015</v>
      </c>
      <c r="BB52" s="22">
        <v>2015</v>
      </c>
      <c r="BC52" s="22">
        <v>2015</v>
      </c>
      <c r="BD52" s="22">
        <v>2014</v>
      </c>
      <c r="BE52" s="22">
        <v>2014</v>
      </c>
      <c r="BF52" s="10"/>
    </row>
    <row r="53" spans="1:58" x14ac:dyDescent="0.3">
      <c r="A53" s="16" t="s">
        <v>93</v>
      </c>
      <c r="B53" s="11" t="s">
        <v>92</v>
      </c>
      <c r="C53" s="20">
        <v>2014</v>
      </c>
      <c r="D53" s="20">
        <v>2014</v>
      </c>
      <c r="E53" s="20">
        <v>2014</v>
      </c>
      <c r="F53" s="20">
        <v>2014</v>
      </c>
      <c r="G53" s="20">
        <v>2014</v>
      </c>
      <c r="H53" s="20">
        <v>2014</v>
      </c>
      <c r="I53" s="20">
        <v>2014</v>
      </c>
      <c r="J53" s="20">
        <v>2015</v>
      </c>
      <c r="K53" s="20">
        <v>2015</v>
      </c>
      <c r="L53" s="20">
        <v>2015</v>
      </c>
      <c r="M53" s="22">
        <v>2016</v>
      </c>
      <c r="N53" s="22">
        <v>2016</v>
      </c>
      <c r="O53" s="22">
        <v>2015</v>
      </c>
      <c r="P53" s="22">
        <v>2015</v>
      </c>
      <c r="Q53" s="22">
        <v>2014</v>
      </c>
      <c r="R53" s="22">
        <v>2014</v>
      </c>
      <c r="S53" s="22">
        <v>2016</v>
      </c>
      <c r="T53" s="22">
        <v>2013</v>
      </c>
      <c r="U53" s="22">
        <v>2014</v>
      </c>
      <c r="V53" s="22">
        <v>2014</v>
      </c>
      <c r="W53" s="22">
        <v>2015</v>
      </c>
      <c r="X53" s="22">
        <v>2012</v>
      </c>
      <c r="Y53" s="22">
        <v>2011</v>
      </c>
      <c r="Z53" s="22">
        <v>2014</v>
      </c>
      <c r="AA53" s="22">
        <v>2014</v>
      </c>
      <c r="AB53" s="22">
        <v>2014</v>
      </c>
      <c r="AC53" s="22">
        <v>2014</v>
      </c>
      <c r="AD53" s="22">
        <v>2015</v>
      </c>
      <c r="AE53" s="22">
        <v>2012</v>
      </c>
      <c r="AF53" s="22">
        <v>2014</v>
      </c>
      <c r="AG53" s="21">
        <v>2013</v>
      </c>
      <c r="AH53" s="22">
        <v>2014</v>
      </c>
      <c r="AI53" s="22">
        <v>2015</v>
      </c>
      <c r="AJ53" s="22">
        <v>2016</v>
      </c>
      <c r="AK53" s="23" t="s">
        <v>446</v>
      </c>
      <c r="AL53" s="23">
        <v>2015</v>
      </c>
      <c r="AM53" s="22">
        <v>2015</v>
      </c>
      <c r="AN53" s="22">
        <v>2014</v>
      </c>
      <c r="AO53" s="22">
        <v>2014</v>
      </c>
      <c r="AP53" s="22">
        <v>2014</v>
      </c>
      <c r="AQ53" s="22">
        <v>2014</v>
      </c>
      <c r="AR53" s="22">
        <v>2015</v>
      </c>
      <c r="AS53" s="22">
        <v>2014</v>
      </c>
      <c r="AT53" s="22">
        <v>2015</v>
      </c>
      <c r="AU53" s="22">
        <v>2012</v>
      </c>
      <c r="AV53" s="22">
        <v>2013</v>
      </c>
      <c r="AW53" s="22">
        <v>2014</v>
      </c>
      <c r="AX53" s="22">
        <v>2014</v>
      </c>
      <c r="AY53" s="22">
        <v>2014</v>
      </c>
      <c r="AZ53" s="22">
        <v>2015</v>
      </c>
      <c r="BA53" s="22">
        <v>2015</v>
      </c>
      <c r="BB53" s="22">
        <v>2015</v>
      </c>
      <c r="BC53" s="22">
        <v>2015</v>
      </c>
      <c r="BD53" s="22">
        <v>2014</v>
      </c>
      <c r="BE53" s="22">
        <v>2014</v>
      </c>
      <c r="BF53" s="10"/>
    </row>
    <row r="54" spans="1:58" x14ac:dyDescent="0.3">
      <c r="A54" s="16" t="s">
        <v>95</v>
      </c>
      <c r="B54" s="11" t="s">
        <v>94</v>
      </c>
      <c r="C54" s="20">
        <v>2014</v>
      </c>
      <c r="D54" s="20">
        <v>2014</v>
      </c>
      <c r="E54" s="20">
        <v>2014</v>
      </c>
      <c r="F54" s="20">
        <v>2014</v>
      </c>
      <c r="G54" s="20">
        <v>2014</v>
      </c>
      <c r="H54" s="20">
        <v>2014</v>
      </c>
      <c r="I54" s="20">
        <v>2014</v>
      </c>
      <c r="J54" s="20">
        <v>2015</v>
      </c>
      <c r="K54" s="20">
        <v>2015</v>
      </c>
      <c r="L54" s="20">
        <v>2015</v>
      </c>
      <c r="M54" s="22">
        <v>2016</v>
      </c>
      <c r="N54" s="22">
        <v>2016</v>
      </c>
      <c r="O54" s="22">
        <v>2015</v>
      </c>
      <c r="P54" s="22">
        <v>2015</v>
      </c>
      <c r="Q54" s="22">
        <v>2014</v>
      </c>
      <c r="R54" s="22">
        <v>2014</v>
      </c>
      <c r="S54" s="22">
        <v>2016</v>
      </c>
      <c r="T54" s="22">
        <v>2013</v>
      </c>
      <c r="U54" s="22">
        <v>2014</v>
      </c>
      <c r="V54" s="22">
        <v>2014</v>
      </c>
      <c r="W54" s="22">
        <v>2015</v>
      </c>
      <c r="X54" s="22">
        <v>2014</v>
      </c>
      <c r="Y54" s="22">
        <v>2010</v>
      </c>
      <c r="Z54" s="22">
        <v>2014</v>
      </c>
      <c r="AA54" s="22">
        <v>2014</v>
      </c>
      <c r="AB54" s="22">
        <v>2014</v>
      </c>
      <c r="AC54" s="22">
        <v>2014</v>
      </c>
      <c r="AD54" s="22">
        <v>2015</v>
      </c>
      <c r="AE54" s="22" t="s">
        <v>446</v>
      </c>
      <c r="AF54" s="22">
        <v>2014</v>
      </c>
      <c r="AG54" s="21">
        <v>2008</v>
      </c>
      <c r="AH54" s="22">
        <v>2014</v>
      </c>
      <c r="AI54" s="22">
        <v>2015</v>
      </c>
      <c r="AJ54" s="22">
        <v>2016</v>
      </c>
      <c r="AK54" s="23">
        <v>2015</v>
      </c>
      <c r="AL54" s="23">
        <v>2016</v>
      </c>
      <c r="AM54" s="22">
        <v>2015</v>
      </c>
      <c r="AN54" s="22">
        <v>2014</v>
      </c>
      <c r="AO54" s="22">
        <v>2014</v>
      </c>
      <c r="AP54" s="22">
        <v>2014</v>
      </c>
      <c r="AQ54" s="22">
        <v>2014</v>
      </c>
      <c r="AR54" s="22">
        <v>2015</v>
      </c>
      <c r="AS54" s="22">
        <v>2014</v>
      </c>
      <c r="AT54" s="22">
        <v>2015</v>
      </c>
      <c r="AU54" s="22">
        <v>2012</v>
      </c>
      <c r="AV54" s="22">
        <v>2013</v>
      </c>
      <c r="AW54" s="22">
        <v>2014</v>
      </c>
      <c r="AX54" s="22">
        <v>2014</v>
      </c>
      <c r="AY54" s="22">
        <v>2014</v>
      </c>
      <c r="AZ54" s="22">
        <v>2015</v>
      </c>
      <c r="BA54" s="22">
        <v>2015</v>
      </c>
      <c r="BB54" s="22">
        <v>2015</v>
      </c>
      <c r="BC54" s="22">
        <v>2015</v>
      </c>
      <c r="BD54" s="22">
        <v>2014</v>
      </c>
      <c r="BE54" s="22">
        <v>2014</v>
      </c>
      <c r="BF54" s="10"/>
    </row>
    <row r="55" spans="1:58" x14ac:dyDescent="0.3">
      <c r="A55" s="16" t="s">
        <v>97</v>
      </c>
      <c r="B55" s="11" t="s">
        <v>96</v>
      </c>
      <c r="C55" s="20">
        <v>2014</v>
      </c>
      <c r="D55" s="20">
        <v>2014</v>
      </c>
      <c r="E55" s="20">
        <v>2014</v>
      </c>
      <c r="F55" s="20">
        <v>2014</v>
      </c>
      <c r="G55" s="20">
        <v>2014</v>
      </c>
      <c r="H55" s="20">
        <v>2014</v>
      </c>
      <c r="I55" s="20">
        <v>2014</v>
      </c>
      <c r="J55" s="20">
        <v>2015</v>
      </c>
      <c r="K55" s="20">
        <v>2015</v>
      </c>
      <c r="L55" s="20">
        <v>2015</v>
      </c>
      <c r="M55" s="22">
        <v>2016</v>
      </c>
      <c r="N55" s="22">
        <v>2016</v>
      </c>
      <c r="O55" s="22">
        <v>2015</v>
      </c>
      <c r="P55" s="22">
        <v>2015</v>
      </c>
      <c r="Q55" s="22">
        <v>2014</v>
      </c>
      <c r="R55" s="22" t="s">
        <v>446</v>
      </c>
      <c r="S55" s="22">
        <v>2016</v>
      </c>
      <c r="T55" s="22">
        <v>2013</v>
      </c>
      <c r="U55" s="22">
        <v>2014</v>
      </c>
      <c r="V55" s="22">
        <v>2014</v>
      </c>
      <c r="W55" s="22">
        <v>2015</v>
      </c>
      <c r="X55" s="22">
        <v>2008</v>
      </c>
      <c r="Y55" s="22">
        <v>2010</v>
      </c>
      <c r="Z55" s="22">
        <v>2014</v>
      </c>
      <c r="AA55" s="22">
        <v>2014</v>
      </c>
      <c r="AB55" s="22">
        <v>2014</v>
      </c>
      <c r="AC55" s="22">
        <v>2014</v>
      </c>
      <c r="AD55" s="22">
        <v>2015</v>
      </c>
      <c r="AE55" s="22">
        <v>2012</v>
      </c>
      <c r="AF55" s="22">
        <v>2014</v>
      </c>
      <c r="AG55" s="21">
        <v>2013</v>
      </c>
      <c r="AH55" s="22">
        <v>2014</v>
      </c>
      <c r="AI55" s="22">
        <v>2015</v>
      </c>
      <c r="AJ55" s="22">
        <v>2016</v>
      </c>
      <c r="AK55" s="23">
        <v>2015</v>
      </c>
      <c r="AL55" s="23">
        <v>2015</v>
      </c>
      <c r="AM55" s="22">
        <v>2015</v>
      </c>
      <c r="AN55" s="22">
        <v>2014</v>
      </c>
      <c r="AO55" s="22">
        <v>2014</v>
      </c>
      <c r="AP55" s="22">
        <v>2014</v>
      </c>
      <c r="AQ55" s="22">
        <v>2014</v>
      </c>
      <c r="AR55" s="22">
        <v>2009</v>
      </c>
      <c r="AS55" s="22">
        <v>2014</v>
      </c>
      <c r="AT55" s="22">
        <v>2015</v>
      </c>
      <c r="AU55" s="22">
        <v>2012</v>
      </c>
      <c r="AV55" s="22">
        <v>2013</v>
      </c>
      <c r="AW55" s="22">
        <v>2014</v>
      </c>
      <c r="AX55" s="22">
        <v>2014</v>
      </c>
      <c r="AY55" s="22">
        <v>2014</v>
      </c>
      <c r="AZ55" s="22">
        <v>2015</v>
      </c>
      <c r="BA55" s="22">
        <v>2015</v>
      </c>
      <c r="BB55" s="22">
        <v>2015</v>
      </c>
      <c r="BC55" s="22">
        <v>2015</v>
      </c>
      <c r="BD55" s="22">
        <v>2014</v>
      </c>
      <c r="BE55" s="22">
        <v>2014</v>
      </c>
      <c r="BF55" s="10"/>
    </row>
    <row r="56" spans="1:58" x14ac:dyDescent="0.3">
      <c r="A56" s="16" t="s">
        <v>99</v>
      </c>
      <c r="B56" s="11" t="s">
        <v>98</v>
      </c>
      <c r="C56" s="20">
        <v>2014</v>
      </c>
      <c r="D56" s="20">
        <v>2014</v>
      </c>
      <c r="E56" s="20">
        <v>2014</v>
      </c>
      <c r="F56" s="20">
        <v>2014</v>
      </c>
      <c r="G56" s="20">
        <v>2014</v>
      </c>
      <c r="H56" s="20">
        <v>2014</v>
      </c>
      <c r="I56" s="20">
        <v>2014</v>
      </c>
      <c r="J56" s="20">
        <v>2015</v>
      </c>
      <c r="K56" s="20">
        <v>2015</v>
      </c>
      <c r="L56" s="20">
        <v>2015</v>
      </c>
      <c r="M56" s="22">
        <v>2016</v>
      </c>
      <c r="N56" s="22">
        <v>2016</v>
      </c>
      <c r="O56" s="22">
        <v>2015</v>
      </c>
      <c r="P56" s="22">
        <v>2015</v>
      </c>
      <c r="Q56" s="22">
        <v>2014</v>
      </c>
      <c r="R56" s="22" t="s">
        <v>446</v>
      </c>
      <c r="S56" s="22">
        <v>2016</v>
      </c>
      <c r="T56" s="22">
        <v>2013</v>
      </c>
      <c r="U56" s="22">
        <v>2014</v>
      </c>
      <c r="V56" s="22">
        <v>2014</v>
      </c>
      <c r="W56" s="22">
        <v>2015</v>
      </c>
      <c r="X56" s="22">
        <v>2010</v>
      </c>
      <c r="Y56" s="22" t="s">
        <v>446</v>
      </c>
      <c r="Z56" s="22">
        <v>2014</v>
      </c>
      <c r="AA56" s="22">
        <v>2014</v>
      </c>
      <c r="AB56" s="22">
        <v>2014</v>
      </c>
      <c r="AC56" s="22">
        <v>2014</v>
      </c>
      <c r="AD56" s="22">
        <v>2015</v>
      </c>
      <c r="AE56" s="22">
        <v>2012</v>
      </c>
      <c r="AF56" s="22" t="s">
        <v>446</v>
      </c>
      <c r="AG56" s="21" t="s">
        <v>446</v>
      </c>
      <c r="AH56" s="22">
        <v>2014</v>
      </c>
      <c r="AI56" s="22">
        <v>2015</v>
      </c>
      <c r="AJ56" s="22">
        <v>2016</v>
      </c>
      <c r="AK56" s="23" t="s">
        <v>446</v>
      </c>
      <c r="AL56" s="23">
        <v>2015</v>
      </c>
      <c r="AM56" s="22">
        <v>2015</v>
      </c>
      <c r="AN56" s="22">
        <v>2014</v>
      </c>
      <c r="AO56" s="22">
        <v>2014</v>
      </c>
      <c r="AP56" s="22" t="s">
        <v>446</v>
      </c>
      <c r="AQ56" s="22" t="s">
        <v>446</v>
      </c>
      <c r="AR56" s="22" t="s">
        <v>446</v>
      </c>
      <c r="AS56" s="22">
        <v>2014</v>
      </c>
      <c r="AT56" s="22">
        <v>2013</v>
      </c>
      <c r="AU56" s="22">
        <v>2012</v>
      </c>
      <c r="AV56" s="22">
        <v>2013</v>
      </c>
      <c r="AW56" s="22">
        <v>2014</v>
      </c>
      <c r="AX56" s="22">
        <v>2014</v>
      </c>
      <c r="AY56" s="22">
        <v>2014</v>
      </c>
      <c r="AZ56" s="22">
        <v>2015</v>
      </c>
      <c r="BA56" s="22">
        <v>2015</v>
      </c>
      <c r="BB56" s="22">
        <v>2015</v>
      </c>
      <c r="BC56" s="22">
        <v>2015</v>
      </c>
      <c r="BD56" s="22">
        <v>2014</v>
      </c>
      <c r="BE56" s="22">
        <v>2014</v>
      </c>
      <c r="BF56" s="10"/>
    </row>
    <row r="57" spans="1:58" x14ac:dyDescent="0.3">
      <c r="A57" s="16" t="s">
        <v>101</v>
      </c>
      <c r="B57" s="11" t="s">
        <v>100</v>
      </c>
      <c r="C57" s="20">
        <v>2014</v>
      </c>
      <c r="D57" s="20">
        <v>2014</v>
      </c>
      <c r="E57" s="20">
        <v>2014</v>
      </c>
      <c r="F57" s="20">
        <v>2014</v>
      </c>
      <c r="G57" s="20">
        <v>2014</v>
      </c>
      <c r="H57" s="20">
        <v>2014</v>
      </c>
      <c r="I57" s="20">
        <v>2014</v>
      </c>
      <c r="J57" s="20">
        <v>2015</v>
      </c>
      <c r="K57" s="20">
        <v>2015</v>
      </c>
      <c r="L57" s="20">
        <v>2015</v>
      </c>
      <c r="M57" s="22">
        <v>2016</v>
      </c>
      <c r="N57" s="22">
        <v>2016</v>
      </c>
      <c r="O57" s="22">
        <v>2015</v>
      </c>
      <c r="P57" s="22">
        <v>2015</v>
      </c>
      <c r="Q57" s="22">
        <v>2014</v>
      </c>
      <c r="R57" s="22" t="s">
        <v>446</v>
      </c>
      <c r="S57" s="22">
        <v>2016</v>
      </c>
      <c r="T57" s="22">
        <v>2013</v>
      </c>
      <c r="U57" s="22">
        <v>2014</v>
      </c>
      <c r="V57" s="22" t="s">
        <v>446</v>
      </c>
      <c r="W57" s="22">
        <v>2015</v>
      </c>
      <c r="X57" s="22">
        <v>2010</v>
      </c>
      <c r="Y57" s="22" t="s">
        <v>446</v>
      </c>
      <c r="Z57" s="22">
        <v>2014</v>
      </c>
      <c r="AA57" s="22">
        <v>2014</v>
      </c>
      <c r="AB57" s="22">
        <v>2014</v>
      </c>
      <c r="AC57" s="22">
        <v>2014</v>
      </c>
      <c r="AD57" s="22">
        <v>2015</v>
      </c>
      <c r="AE57" s="22">
        <v>2012</v>
      </c>
      <c r="AF57" s="22" t="s">
        <v>446</v>
      </c>
      <c r="AG57" s="21" t="s">
        <v>446</v>
      </c>
      <c r="AH57" s="22">
        <v>2014</v>
      </c>
      <c r="AI57" s="22">
        <v>2015</v>
      </c>
      <c r="AJ57" s="22">
        <v>2016</v>
      </c>
      <c r="AK57" s="23" t="s">
        <v>446</v>
      </c>
      <c r="AL57" s="23">
        <v>2015</v>
      </c>
      <c r="AM57" s="22">
        <v>2015</v>
      </c>
      <c r="AN57" s="22">
        <v>2014</v>
      </c>
      <c r="AO57" s="22">
        <v>2014</v>
      </c>
      <c r="AP57" s="22" t="s">
        <v>446</v>
      </c>
      <c r="AQ57" s="22" t="s">
        <v>446</v>
      </c>
      <c r="AR57" s="22" t="s">
        <v>446</v>
      </c>
      <c r="AS57" s="22">
        <v>2014</v>
      </c>
      <c r="AT57" s="22">
        <v>2015</v>
      </c>
      <c r="AU57" s="22">
        <v>2012</v>
      </c>
      <c r="AV57" s="22">
        <v>2013</v>
      </c>
      <c r="AW57" s="22">
        <v>2014</v>
      </c>
      <c r="AX57" s="22">
        <v>2014</v>
      </c>
      <c r="AY57" s="22">
        <v>2014</v>
      </c>
      <c r="AZ57" s="22">
        <v>2015</v>
      </c>
      <c r="BA57" s="22">
        <v>2015</v>
      </c>
      <c r="BB57" s="22">
        <v>2011</v>
      </c>
      <c r="BC57" s="22">
        <v>2011</v>
      </c>
      <c r="BD57" s="22">
        <v>2014</v>
      </c>
      <c r="BE57" s="22">
        <v>2014</v>
      </c>
      <c r="BF57" s="10"/>
    </row>
    <row r="58" spans="1:58" x14ac:dyDescent="0.3">
      <c r="A58" s="16" t="s">
        <v>103</v>
      </c>
      <c r="B58" s="11" t="s">
        <v>102</v>
      </c>
      <c r="C58" s="20">
        <v>2014</v>
      </c>
      <c r="D58" s="20">
        <v>2014</v>
      </c>
      <c r="E58" s="20">
        <v>2014</v>
      </c>
      <c r="F58" s="20">
        <v>2014</v>
      </c>
      <c r="G58" s="20">
        <v>2014</v>
      </c>
      <c r="H58" s="20">
        <v>2014</v>
      </c>
      <c r="I58" s="20">
        <v>2014</v>
      </c>
      <c r="J58" s="20">
        <v>2015</v>
      </c>
      <c r="K58" s="20">
        <v>2015</v>
      </c>
      <c r="L58" s="20">
        <v>2015</v>
      </c>
      <c r="M58" s="22">
        <v>2016</v>
      </c>
      <c r="N58" s="22">
        <v>2016</v>
      </c>
      <c r="O58" s="22">
        <v>2015</v>
      </c>
      <c r="P58" s="22">
        <v>2015</v>
      </c>
      <c r="Q58" s="22">
        <v>2014</v>
      </c>
      <c r="R58" s="22" t="s">
        <v>446</v>
      </c>
      <c r="S58" s="22">
        <v>2016</v>
      </c>
      <c r="T58" s="22">
        <v>2013</v>
      </c>
      <c r="U58" s="22">
        <v>2014</v>
      </c>
      <c r="V58" s="22" t="s">
        <v>446</v>
      </c>
      <c r="W58" s="22">
        <v>2015</v>
      </c>
      <c r="X58" s="22" t="s">
        <v>446</v>
      </c>
      <c r="Y58" s="22">
        <v>2012</v>
      </c>
      <c r="Z58" s="22">
        <v>2014</v>
      </c>
      <c r="AA58" s="22">
        <v>2014</v>
      </c>
      <c r="AB58" s="22">
        <v>2013</v>
      </c>
      <c r="AC58" s="22">
        <v>2014</v>
      </c>
      <c r="AD58" s="22">
        <v>2015</v>
      </c>
      <c r="AE58" s="22" t="s">
        <v>446</v>
      </c>
      <c r="AF58" s="22">
        <v>2014</v>
      </c>
      <c r="AG58" s="21">
        <v>2012</v>
      </c>
      <c r="AH58" s="22">
        <v>2014</v>
      </c>
      <c r="AI58" s="22">
        <v>2015</v>
      </c>
      <c r="AJ58" s="22">
        <v>2016</v>
      </c>
      <c r="AK58" s="23" t="s">
        <v>446</v>
      </c>
      <c r="AL58" s="23">
        <v>2015</v>
      </c>
      <c r="AM58" s="22">
        <v>2015</v>
      </c>
      <c r="AN58" s="22">
        <v>2014</v>
      </c>
      <c r="AO58" s="22">
        <v>2014</v>
      </c>
      <c r="AP58" s="22">
        <v>2014</v>
      </c>
      <c r="AQ58" s="22">
        <v>2014</v>
      </c>
      <c r="AR58" s="22" t="s">
        <v>446</v>
      </c>
      <c r="AS58" s="22">
        <v>2014</v>
      </c>
      <c r="AT58" s="22">
        <v>2015</v>
      </c>
      <c r="AU58" s="22">
        <v>2012</v>
      </c>
      <c r="AV58" s="22">
        <v>2011</v>
      </c>
      <c r="AW58" s="22">
        <v>2014</v>
      </c>
      <c r="AX58" s="22">
        <v>2014</v>
      </c>
      <c r="AY58" s="22">
        <v>2014</v>
      </c>
      <c r="AZ58" s="22">
        <v>2015</v>
      </c>
      <c r="BA58" s="22">
        <v>2015</v>
      </c>
      <c r="BB58" s="22">
        <v>2015</v>
      </c>
      <c r="BC58" s="22">
        <v>2015</v>
      </c>
      <c r="BD58" s="22">
        <v>2014</v>
      </c>
      <c r="BE58" s="22">
        <v>2014</v>
      </c>
      <c r="BF58" s="10"/>
    </row>
    <row r="59" spans="1:58" x14ac:dyDescent="0.3">
      <c r="A59" s="16" t="s">
        <v>105</v>
      </c>
      <c r="B59" s="11" t="s">
        <v>104</v>
      </c>
      <c r="C59" s="20">
        <v>2014</v>
      </c>
      <c r="D59" s="20">
        <v>2014</v>
      </c>
      <c r="E59" s="20">
        <v>2014</v>
      </c>
      <c r="F59" s="20">
        <v>2014</v>
      </c>
      <c r="G59" s="20">
        <v>2014</v>
      </c>
      <c r="H59" s="20">
        <v>2014</v>
      </c>
      <c r="I59" s="20">
        <v>2014</v>
      </c>
      <c r="J59" s="20">
        <v>2015</v>
      </c>
      <c r="K59" s="20">
        <v>2015</v>
      </c>
      <c r="L59" s="20">
        <v>2015</v>
      </c>
      <c r="M59" s="22">
        <v>2016</v>
      </c>
      <c r="N59" s="22">
        <v>2016</v>
      </c>
      <c r="O59" s="22">
        <v>2015</v>
      </c>
      <c r="P59" s="22">
        <v>2015</v>
      </c>
      <c r="Q59" s="22">
        <v>2014</v>
      </c>
      <c r="R59" s="22">
        <v>2011</v>
      </c>
      <c r="S59" s="22">
        <v>2016</v>
      </c>
      <c r="T59" s="22">
        <v>2013</v>
      </c>
      <c r="U59" s="22">
        <v>2014</v>
      </c>
      <c r="V59" s="22">
        <v>2014</v>
      </c>
      <c r="W59" s="22">
        <v>2015</v>
      </c>
      <c r="X59" s="22">
        <v>2014</v>
      </c>
      <c r="Y59" s="22">
        <v>2010</v>
      </c>
      <c r="Z59" s="22">
        <v>2014</v>
      </c>
      <c r="AA59" s="22">
        <v>2014</v>
      </c>
      <c r="AB59" s="22">
        <v>2014</v>
      </c>
      <c r="AC59" s="22">
        <v>2014</v>
      </c>
      <c r="AD59" s="22">
        <v>2015</v>
      </c>
      <c r="AE59" s="22">
        <v>2012</v>
      </c>
      <c r="AF59" s="22">
        <v>2014</v>
      </c>
      <c r="AG59" s="21">
        <v>2010</v>
      </c>
      <c r="AH59" s="22">
        <v>2014</v>
      </c>
      <c r="AI59" s="22">
        <v>2015</v>
      </c>
      <c r="AJ59" s="22">
        <v>2016</v>
      </c>
      <c r="AK59" s="23">
        <v>2015</v>
      </c>
      <c r="AL59" s="23">
        <v>2016</v>
      </c>
      <c r="AM59" s="22">
        <v>2015</v>
      </c>
      <c r="AN59" s="22">
        <v>2014</v>
      </c>
      <c r="AO59" s="22">
        <v>2014</v>
      </c>
      <c r="AP59" s="22">
        <v>2014</v>
      </c>
      <c r="AQ59" s="22">
        <v>2014</v>
      </c>
      <c r="AR59" s="22">
        <v>2015</v>
      </c>
      <c r="AS59" s="22">
        <v>2014</v>
      </c>
      <c r="AT59" s="22">
        <v>2015</v>
      </c>
      <c r="AU59" s="22">
        <v>2012</v>
      </c>
      <c r="AV59" s="22">
        <v>2007</v>
      </c>
      <c r="AW59" s="22">
        <v>2014</v>
      </c>
      <c r="AX59" s="22">
        <v>2014</v>
      </c>
      <c r="AY59" s="22">
        <v>2014</v>
      </c>
      <c r="AZ59" s="22">
        <v>2015</v>
      </c>
      <c r="BA59" s="22">
        <v>2015</v>
      </c>
      <c r="BB59" s="22">
        <v>2015</v>
      </c>
      <c r="BC59" s="22">
        <v>2015</v>
      </c>
      <c r="BD59" s="22">
        <v>2014</v>
      </c>
      <c r="BE59" s="22">
        <v>2014</v>
      </c>
      <c r="BF59" s="10"/>
    </row>
    <row r="60" spans="1:58" x14ac:dyDescent="0.3">
      <c r="A60" s="16" t="s">
        <v>107</v>
      </c>
      <c r="B60" s="11" t="s">
        <v>106</v>
      </c>
      <c r="C60" s="20">
        <v>2014</v>
      </c>
      <c r="D60" s="20">
        <v>2014</v>
      </c>
      <c r="E60" s="20">
        <v>2014</v>
      </c>
      <c r="F60" s="20">
        <v>2014</v>
      </c>
      <c r="G60" s="20">
        <v>2014</v>
      </c>
      <c r="H60" s="20">
        <v>2014</v>
      </c>
      <c r="I60" s="20">
        <v>2014</v>
      </c>
      <c r="J60" s="20">
        <v>2015</v>
      </c>
      <c r="K60" s="20">
        <v>2015</v>
      </c>
      <c r="L60" s="20">
        <v>2015</v>
      </c>
      <c r="M60" s="22">
        <v>2016</v>
      </c>
      <c r="N60" s="22">
        <v>2016</v>
      </c>
      <c r="O60" s="22">
        <v>2015</v>
      </c>
      <c r="P60" s="22">
        <v>2015</v>
      </c>
      <c r="Q60" s="22">
        <v>2014</v>
      </c>
      <c r="R60" s="22" t="s">
        <v>446</v>
      </c>
      <c r="S60" s="22">
        <v>2016</v>
      </c>
      <c r="T60" s="22">
        <v>2013</v>
      </c>
      <c r="U60" s="22">
        <v>2014</v>
      </c>
      <c r="V60" s="22">
        <v>2014</v>
      </c>
      <c r="W60" s="22">
        <v>2015</v>
      </c>
      <c r="X60" s="22">
        <v>2004</v>
      </c>
      <c r="Y60" s="22">
        <v>2010</v>
      </c>
      <c r="Z60" s="22">
        <v>2014</v>
      </c>
      <c r="AA60" s="22">
        <v>2014</v>
      </c>
      <c r="AB60" s="22">
        <v>2014</v>
      </c>
      <c r="AC60" s="22">
        <v>2014</v>
      </c>
      <c r="AD60" s="22">
        <v>2015</v>
      </c>
      <c r="AE60" s="22" t="s">
        <v>446</v>
      </c>
      <c r="AF60" s="22">
        <v>2014</v>
      </c>
      <c r="AG60" s="21">
        <v>2008</v>
      </c>
      <c r="AH60" s="22">
        <v>2014</v>
      </c>
      <c r="AI60" s="22">
        <v>2015</v>
      </c>
      <c r="AJ60" s="22">
        <v>2016</v>
      </c>
      <c r="AK60" s="23" t="s">
        <v>446</v>
      </c>
      <c r="AL60" s="23">
        <v>2015</v>
      </c>
      <c r="AM60" s="22">
        <v>2015</v>
      </c>
      <c r="AN60" s="22">
        <v>2014</v>
      </c>
      <c r="AO60" s="22">
        <v>2014</v>
      </c>
      <c r="AP60" s="22">
        <v>2014</v>
      </c>
      <c r="AQ60" s="22">
        <v>2014</v>
      </c>
      <c r="AR60" s="22">
        <v>2015</v>
      </c>
      <c r="AS60" s="22">
        <v>2014</v>
      </c>
      <c r="AT60" s="22" t="s">
        <v>446</v>
      </c>
      <c r="AU60" s="22">
        <v>2012</v>
      </c>
      <c r="AV60" s="22" t="s">
        <v>446</v>
      </c>
      <c r="AW60" s="22">
        <v>2014</v>
      </c>
      <c r="AX60" s="22">
        <v>2014</v>
      </c>
      <c r="AY60" s="22">
        <v>2014</v>
      </c>
      <c r="AZ60" s="22">
        <v>2015</v>
      </c>
      <c r="BA60" s="22">
        <v>2015</v>
      </c>
      <c r="BB60" s="22">
        <v>2015</v>
      </c>
      <c r="BC60" s="22">
        <v>2015</v>
      </c>
      <c r="BD60" s="22">
        <v>2014</v>
      </c>
      <c r="BE60" s="22">
        <v>2014</v>
      </c>
      <c r="BF60" s="10"/>
    </row>
    <row r="61" spans="1:58" x14ac:dyDescent="0.3">
      <c r="A61" s="16" t="s">
        <v>109</v>
      </c>
      <c r="B61" s="11" t="s">
        <v>108</v>
      </c>
      <c r="C61" s="20">
        <v>2014</v>
      </c>
      <c r="D61" s="20">
        <v>2014</v>
      </c>
      <c r="E61" s="20">
        <v>2014</v>
      </c>
      <c r="F61" s="20">
        <v>2014</v>
      </c>
      <c r="G61" s="20">
        <v>2014</v>
      </c>
      <c r="H61" s="20">
        <v>2014</v>
      </c>
      <c r="I61" s="20">
        <v>2014</v>
      </c>
      <c r="J61" s="20">
        <v>2015</v>
      </c>
      <c r="K61" s="20">
        <v>2015</v>
      </c>
      <c r="L61" s="20">
        <v>2015</v>
      </c>
      <c r="M61" s="22">
        <v>2016</v>
      </c>
      <c r="N61" s="22">
        <v>2016</v>
      </c>
      <c r="O61" s="22">
        <v>2015</v>
      </c>
      <c r="P61" s="22">
        <v>2015</v>
      </c>
      <c r="Q61" s="22">
        <v>2014</v>
      </c>
      <c r="R61" s="22" t="s">
        <v>446</v>
      </c>
      <c r="S61" s="22">
        <v>2016</v>
      </c>
      <c r="T61" s="22">
        <v>2013</v>
      </c>
      <c r="U61" s="22">
        <v>2014</v>
      </c>
      <c r="V61" s="22" t="s">
        <v>446</v>
      </c>
      <c r="W61" s="22">
        <v>2015</v>
      </c>
      <c r="X61" s="22" t="s">
        <v>446</v>
      </c>
      <c r="Y61" s="22">
        <v>2010</v>
      </c>
      <c r="Z61" s="22">
        <v>2014</v>
      </c>
      <c r="AA61" s="22">
        <v>2014</v>
      </c>
      <c r="AB61" s="22" t="s">
        <v>446</v>
      </c>
      <c r="AC61" s="22">
        <v>2014</v>
      </c>
      <c r="AD61" s="22">
        <v>2015</v>
      </c>
      <c r="AE61" s="22" t="s">
        <v>446</v>
      </c>
      <c r="AF61" s="22">
        <v>2014</v>
      </c>
      <c r="AG61" s="21">
        <v>2012</v>
      </c>
      <c r="AH61" s="22">
        <v>2014</v>
      </c>
      <c r="AI61" s="22">
        <v>2015</v>
      </c>
      <c r="AJ61" s="22">
        <v>2016</v>
      </c>
      <c r="AK61" s="23" t="s">
        <v>446</v>
      </c>
      <c r="AL61" s="23">
        <v>2015</v>
      </c>
      <c r="AM61" s="22">
        <v>2015</v>
      </c>
      <c r="AN61" s="22">
        <v>2014</v>
      </c>
      <c r="AO61" s="22">
        <v>2014</v>
      </c>
      <c r="AP61" s="22">
        <v>2014</v>
      </c>
      <c r="AQ61" s="22">
        <v>2014</v>
      </c>
      <c r="AR61" s="22">
        <v>2015</v>
      </c>
      <c r="AS61" s="22">
        <v>2014</v>
      </c>
      <c r="AT61" s="22">
        <v>2015</v>
      </c>
      <c r="AU61" s="22">
        <v>2012</v>
      </c>
      <c r="AV61" s="22" t="s">
        <v>446</v>
      </c>
      <c r="AW61" s="22">
        <v>2014</v>
      </c>
      <c r="AX61" s="22">
        <v>2014</v>
      </c>
      <c r="AY61" s="22">
        <v>2014</v>
      </c>
      <c r="AZ61" s="22">
        <v>2015</v>
      </c>
      <c r="BA61" s="22">
        <v>2015</v>
      </c>
      <c r="BB61" s="22">
        <v>2015</v>
      </c>
      <c r="BC61" s="22">
        <v>2015</v>
      </c>
      <c r="BD61" s="22">
        <v>2014</v>
      </c>
      <c r="BE61" s="22">
        <v>2014</v>
      </c>
      <c r="BF61" s="10"/>
    </row>
    <row r="62" spans="1:58" x14ac:dyDescent="0.3">
      <c r="A62" s="16" t="s">
        <v>111</v>
      </c>
      <c r="B62" s="11" t="s">
        <v>110</v>
      </c>
      <c r="C62" s="20">
        <v>2014</v>
      </c>
      <c r="D62" s="20">
        <v>2014</v>
      </c>
      <c r="E62" s="20">
        <v>2014</v>
      </c>
      <c r="F62" s="20">
        <v>2014</v>
      </c>
      <c r="G62" s="20">
        <v>2014</v>
      </c>
      <c r="H62" s="20">
        <v>2014</v>
      </c>
      <c r="I62" s="20">
        <v>2014</v>
      </c>
      <c r="J62" s="20">
        <v>2015</v>
      </c>
      <c r="K62" s="20">
        <v>2015</v>
      </c>
      <c r="L62" s="20">
        <v>2015</v>
      </c>
      <c r="M62" s="22">
        <v>2016</v>
      </c>
      <c r="N62" s="22">
        <v>2016</v>
      </c>
      <c r="O62" s="22">
        <v>2015</v>
      </c>
      <c r="P62" s="22">
        <v>2015</v>
      </c>
      <c r="Q62" s="22">
        <v>2014</v>
      </c>
      <c r="R62" s="22" t="s">
        <v>446</v>
      </c>
      <c r="S62" s="22">
        <v>2016</v>
      </c>
      <c r="T62" s="22">
        <v>2013</v>
      </c>
      <c r="U62" s="22">
        <v>2014</v>
      </c>
      <c r="V62" s="22" t="s">
        <v>446</v>
      </c>
      <c r="W62" s="22">
        <v>2015</v>
      </c>
      <c r="X62" s="22" t="s">
        <v>446</v>
      </c>
      <c r="Y62" s="22">
        <v>2013</v>
      </c>
      <c r="Z62" s="22">
        <v>2014</v>
      </c>
      <c r="AA62" s="22">
        <v>2014</v>
      </c>
      <c r="AB62" s="22" t="s">
        <v>446</v>
      </c>
      <c r="AC62" s="22">
        <v>2014</v>
      </c>
      <c r="AD62" s="22">
        <v>2015</v>
      </c>
      <c r="AE62" s="22" t="s">
        <v>446</v>
      </c>
      <c r="AF62" s="22">
        <v>2014</v>
      </c>
      <c r="AG62" s="21">
        <v>2012</v>
      </c>
      <c r="AH62" s="22">
        <v>2014</v>
      </c>
      <c r="AI62" s="22">
        <v>2015</v>
      </c>
      <c r="AJ62" s="22">
        <v>2016</v>
      </c>
      <c r="AK62" s="23" t="s">
        <v>446</v>
      </c>
      <c r="AL62" s="23">
        <v>2015</v>
      </c>
      <c r="AM62" s="22">
        <v>2015</v>
      </c>
      <c r="AN62" s="22">
        <v>2014</v>
      </c>
      <c r="AO62" s="22">
        <v>2014</v>
      </c>
      <c r="AP62" s="22">
        <v>2014</v>
      </c>
      <c r="AQ62" s="22">
        <v>2014</v>
      </c>
      <c r="AR62" s="22">
        <v>2015</v>
      </c>
      <c r="AS62" s="22">
        <v>2014</v>
      </c>
      <c r="AT62" s="22">
        <v>2015</v>
      </c>
      <c r="AU62" s="22">
        <v>2012</v>
      </c>
      <c r="AV62" s="22" t="s">
        <v>446</v>
      </c>
      <c r="AW62" s="22">
        <v>2014</v>
      </c>
      <c r="AX62" s="22">
        <v>2014</v>
      </c>
      <c r="AY62" s="22">
        <v>2014</v>
      </c>
      <c r="AZ62" s="22">
        <v>2015</v>
      </c>
      <c r="BA62" s="22">
        <v>2015</v>
      </c>
      <c r="BB62" s="22">
        <v>2015</v>
      </c>
      <c r="BC62" s="22">
        <v>2015</v>
      </c>
      <c r="BD62" s="22">
        <v>2014</v>
      </c>
      <c r="BE62" s="22">
        <v>2014</v>
      </c>
      <c r="BF62" s="10"/>
    </row>
    <row r="63" spans="1:58" x14ac:dyDescent="0.3">
      <c r="A63" s="16" t="s">
        <v>113</v>
      </c>
      <c r="B63" s="11" t="s">
        <v>112</v>
      </c>
      <c r="C63" s="20">
        <v>2014</v>
      </c>
      <c r="D63" s="20">
        <v>2014</v>
      </c>
      <c r="E63" s="20">
        <v>2014</v>
      </c>
      <c r="F63" s="20">
        <v>2014</v>
      </c>
      <c r="G63" s="20">
        <v>2014</v>
      </c>
      <c r="H63" s="20">
        <v>2014</v>
      </c>
      <c r="I63" s="20">
        <v>2014</v>
      </c>
      <c r="J63" s="20">
        <v>2015</v>
      </c>
      <c r="K63" s="20">
        <v>2015</v>
      </c>
      <c r="L63" s="20">
        <v>2015</v>
      </c>
      <c r="M63" s="22">
        <v>2016</v>
      </c>
      <c r="N63" s="22">
        <v>2016</v>
      </c>
      <c r="O63" s="22">
        <v>2015</v>
      </c>
      <c r="P63" s="22">
        <v>2015</v>
      </c>
      <c r="Q63" s="22">
        <v>2014</v>
      </c>
      <c r="R63" s="22">
        <v>2012</v>
      </c>
      <c r="S63" s="22">
        <v>2016</v>
      </c>
      <c r="T63" s="22">
        <v>2013</v>
      </c>
      <c r="U63" s="22">
        <v>2014</v>
      </c>
      <c r="V63" s="22">
        <v>2014</v>
      </c>
      <c r="W63" s="22">
        <v>2015</v>
      </c>
      <c r="X63" s="22">
        <v>2012</v>
      </c>
      <c r="Y63" s="22" t="s">
        <v>446</v>
      </c>
      <c r="Z63" s="22">
        <v>2014</v>
      </c>
      <c r="AA63" s="22">
        <v>2014</v>
      </c>
      <c r="AB63" s="22">
        <v>2014</v>
      </c>
      <c r="AC63" s="22">
        <v>2014</v>
      </c>
      <c r="AD63" s="22">
        <v>2015</v>
      </c>
      <c r="AE63" s="22">
        <v>2012</v>
      </c>
      <c r="AF63" s="22">
        <v>2014</v>
      </c>
      <c r="AG63" s="21">
        <v>2005</v>
      </c>
      <c r="AH63" s="22">
        <v>2014</v>
      </c>
      <c r="AI63" s="22">
        <v>2015</v>
      </c>
      <c r="AJ63" s="22">
        <v>2016</v>
      </c>
      <c r="AK63" s="23" t="s">
        <v>446</v>
      </c>
      <c r="AL63" s="23">
        <v>2015</v>
      </c>
      <c r="AM63" s="22">
        <v>2015</v>
      </c>
      <c r="AN63" s="22">
        <v>2014</v>
      </c>
      <c r="AO63" s="22">
        <v>2014</v>
      </c>
      <c r="AP63" s="22">
        <v>2014</v>
      </c>
      <c r="AQ63" s="22">
        <v>2014</v>
      </c>
      <c r="AR63" s="22">
        <v>2015</v>
      </c>
      <c r="AS63" s="22">
        <v>2014</v>
      </c>
      <c r="AT63" s="22">
        <v>2015</v>
      </c>
      <c r="AU63" s="22">
        <v>2012</v>
      </c>
      <c r="AV63" s="22">
        <v>2012</v>
      </c>
      <c r="AW63" s="22">
        <v>2014</v>
      </c>
      <c r="AX63" s="22">
        <v>2014</v>
      </c>
      <c r="AY63" s="22">
        <v>2014</v>
      </c>
      <c r="AZ63" s="22">
        <v>2015</v>
      </c>
      <c r="BA63" s="22">
        <v>2015</v>
      </c>
      <c r="BB63" s="22">
        <v>2015</v>
      </c>
      <c r="BC63" s="22">
        <v>2015</v>
      </c>
      <c r="BD63" s="22">
        <v>2014</v>
      </c>
      <c r="BE63" s="22">
        <v>2014</v>
      </c>
      <c r="BF63" s="10"/>
    </row>
    <row r="64" spans="1:58" x14ac:dyDescent="0.3">
      <c r="A64" s="16" t="s">
        <v>115</v>
      </c>
      <c r="B64" s="11" t="s">
        <v>114</v>
      </c>
      <c r="C64" s="20">
        <v>2014</v>
      </c>
      <c r="D64" s="20">
        <v>2014</v>
      </c>
      <c r="E64" s="20">
        <v>2014</v>
      </c>
      <c r="F64" s="20">
        <v>2014</v>
      </c>
      <c r="G64" s="20">
        <v>2014</v>
      </c>
      <c r="H64" s="20">
        <v>2014</v>
      </c>
      <c r="I64" s="20">
        <v>2014</v>
      </c>
      <c r="J64" s="20">
        <v>2015</v>
      </c>
      <c r="K64" s="20">
        <v>2015</v>
      </c>
      <c r="L64" s="20">
        <v>2015</v>
      </c>
      <c r="M64" s="22">
        <v>2016</v>
      </c>
      <c r="N64" s="22">
        <v>2016</v>
      </c>
      <c r="O64" s="22">
        <v>2015</v>
      </c>
      <c r="P64" s="22">
        <v>2015</v>
      </c>
      <c r="Q64" s="22">
        <v>2014</v>
      </c>
      <c r="R64" s="22">
        <v>2013</v>
      </c>
      <c r="S64" s="22">
        <v>2016</v>
      </c>
      <c r="T64" s="22">
        <v>2013</v>
      </c>
      <c r="U64" s="22">
        <v>2014</v>
      </c>
      <c r="V64" s="22">
        <v>2014</v>
      </c>
      <c r="W64" s="22">
        <v>2015</v>
      </c>
      <c r="X64" s="22">
        <v>2013</v>
      </c>
      <c r="Y64" s="22">
        <v>2010</v>
      </c>
      <c r="Z64" s="22">
        <v>2014</v>
      </c>
      <c r="AA64" s="22">
        <v>2014</v>
      </c>
      <c r="AB64" s="22">
        <v>2014</v>
      </c>
      <c r="AC64" s="22">
        <v>2014</v>
      </c>
      <c r="AD64" s="22">
        <v>2015</v>
      </c>
      <c r="AE64" s="22">
        <v>2012</v>
      </c>
      <c r="AF64" s="22">
        <v>2014</v>
      </c>
      <c r="AG64" s="21">
        <v>2003</v>
      </c>
      <c r="AH64" s="22">
        <v>2014</v>
      </c>
      <c r="AI64" s="22">
        <v>2015</v>
      </c>
      <c r="AJ64" s="22">
        <v>2016</v>
      </c>
      <c r="AK64" s="23" t="s">
        <v>446</v>
      </c>
      <c r="AL64" s="23">
        <v>2015</v>
      </c>
      <c r="AM64" s="22">
        <v>2015</v>
      </c>
      <c r="AN64" s="22">
        <v>2014</v>
      </c>
      <c r="AO64" s="22">
        <v>2014</v>
      </c>
      <c r="AP64" s="22">
        <v>2014</v>
      </c>
      <c r="AQ64" s="22">
        <v>2014</v>
      </c>
      <c r="AR64" s="22">
        <v>2015</v>
      </c>
      <c r="AS64" s="22">
        <v>2014</v>
      </c>
      <c r="AT64" s="22">
        <v>2015</v>
      </c>
      <c r="AU64" s="22">
        <v>2012</v>
      </c>
      <c r="AV64" s="22">
        <v>2013</v>
      </c>
      <c r="AW64" s="22">
        <v>2014</v>
      </c>
      <c r="AX64" s="22">
        <v>2014</v>
      </c>
      <c r="AY64" s="22">
        <v>2014</v>
      </c>
      <c r="AZ64" s="22">
        <v>2015</v>
      </c>
      <c r="BA64" s="22">
        <v>2015</v>
      </c>
      <c r="BB64" s="22">
        <v>2014</v>
      </c>
      <c r="BC64" s="22">
        <v>2015</v>
      </c>
      <c r="BD64" s="22">
        <v>2014</v>
      </c>
      <c r="BE64" s="22">
        <v>2014</v>
      </c>
      <c r="BF64" s="10"/>
    </row>
    <row r="65" spans="1:58" x14ac:dyDescent="0.3">
      <c r="A65" s="16" t="s">
        <v>117</v>
      </c>
      <c r="B65" s="11" t="s">
        <v>116</v>
      </c>
      <c r="C65" s="20">
        <v>2014</v>
      </c>
      <c r="D65" s="20">
        <v>2014</v>
      </c>
      <c r="E65" s="20">
        <v>2014</v>
      </c>
      <c r="F65" s="20">
        <v>2014</v>
      </c>
      <c r="G65" s="20">
        <v>2014</v>
      </c>
      <c r="H65" s="20">
        <v>2014</v>
      </c>
      <c r="I65" s="20">
        <v>2014</v>
      </c>
      <c r="J65" s="20">
        <v>2015</v>
      </c>
      <c r="K65" s="20">
        <v>2015</v>
      </c>
      <c r="L65" s="20">
        <v>2015</v>
      </c>
      <c r="M65" s="22">
        <v>2016</v>
      </c>
      <c r="N65" s="22">
        <v>2016</v>
      </c>
      <c r="O65" s="22">
        <v>2015</v>
      </c>
      <c r="P65" s="22">
        <v>2015</v>
      </c>
      <c r="Q65" s="22">
        <v>2014</v>
      </c>
      <c r="R65" s="22">
        <v>2005</v>
      </c>
      <c r="S65" s="22">
        <v>2016</v>
      </c>
      <c r="T65" s="22">
        <v>2013</v>
      </c>
      <c r="U65" s="22">
        <v>2014</v>
      </c>
      <c r="V65" s="22">
        <v>2014</v>
      </c>
      <c r="W65" s="22">
        <v>2015</v>
      </c>
      <c r="X65" s="22">
        <v>2009</v>
      </c>
      <c r="Y65" s="22">
        <v>2013</v>
      </c>
      <c r="Z65" s="22">
        <v>2014</v>
      </c>
      <c r="AA65" s="22">
        <v>2014</v>
      </c>
      <c r="AB65" s="22">
        <v>2014</v>
      </c>
      <c r="AC65" s="22">
        <v>2014</v>
      </c>
      <c r="AD65" s="22">
        <v>2015</v>
      </c>
      <c r="AE65" s="22">
        <v>2012</v>
      </c>
      <c r="AF65" s="22">
        <v>2014</v>
      </c>
      <c r="AG65" s="21">
        <v>2013</v>
      </c>
      <c r="AH65" s="22">
        <v>2014</v>
      </c>
      <c r="AI65" s="22">
        <v>2015</v>
      </c>
      <c r="AJ65" s="22">
        <v>2016</v>
      </c>
      <c r="AK65" s="23">
        <v>2015</v>
      </c>
      <c r="AL65" s="23">
        <v>2015</v>
      </c>
      <c r="AM65" s="22">
        <v>2015</v>
      </c>
      <c r="AN65" s="22">
        <v>2014</v>
      </c>
      <c r="AO65" s="22">
        <v>2014</v>
      </c>
      <c r="AP65" s="22" t="s">
        <v>446</v>
      </c>
      <c r="AQ65" s="22" t="s">
        <v>446</v>
      </c>
      <c r="AR65" s="22">
        <v>2015</v>
      </c>
      <c r="AS65" s="22">
        <v>2014</v>
      </c>
      <c r="AT65" s="22">
        <v>2015</v>
      </c>
      <c r="AU65" s="22">
        <v>2012</v>
      </c>
      <c r="AV65" s="22">
        <v>2013</v>
      </c>
      <c r="AW65" s="22">
        <v>2014</v>
      </c>
      <c r="AX65" s="22">
        <v>2014</v>
      </c>
      <c r="AY65" s="22">
        <v>2014</v>
      </c>
      <c r="AZ65" s="22">
        <v>2015</v>
      </c>
      <c r="BA65" s="22">
        <v>2015</v>
      </c>
      <c r="BB65" s="22">
        <v>2015</v>
      </c>
      <c r="BC65" s="22">
        <v>2015</v>
      </c>
      <c r="BD65" s="22">
        <v>2014</v>
      </c>
      <c r="BE65" s="22">
        <v>2014</v>
      </c>
      <c r="BF65" s="10"/>
    </row>
    <row r="66" spans="1:58" x14ac:dyDescent="0.3">
      <c r="A66" s="16" t="s">
        <v>119</v>
      </c>
      <c r="B66" s="11" t="s">
        <v>118</v>
      </c>
      <c r="C66" s="20">
        <v>2014</v>
      </c>
      <c r="D66" s="20">
        <v>2014</v>
      </c>
      <c r="E66" s="20">
        <v>2014</v>
      </c>
      <c r="F66" s="20">
        <v>2014</v>
      </c>
      <c r="G66" s="20">
        <v>2014</v>
      </c>
      <c r="H66" s="20">
        <v>2014</v>
      </c>
      <c r="I66" s="20">
        <v>2014</v>
      </c>
      <c r="J66" s="20">
        <v>2015</v>
      </c>
      <c r="K66" s="20">
        <v>2015</v>
      </c>
      <c r="L66" s="20">
        <v>2015</v>
      </c>
      <c r="M66" s="22">
        <v>2016</v>
      </c>
      <c r="N66" s="22">
        <v>2016</v>
      </c>
      <c r="O66" s="22">
        <v>2015</v>
      </c>
      <c r="P66" s="22">
        <v>2015</v>
      </c>
      <c r="Q66" s="22">
        <v>2014</v>
      </c>
      <c r="R66" s="22" t="s">
        <v>446</v>
      </c>
      <c r="S66" s="22">
        <v>2016</v>
      </c>
      <c r="T66" s="22">
        <v>2013</v>
      </c>
      <c r="U66" s="22">
        <v>2014</v>
      </c>
      <c r="V66" s="22" t="s">
        <v>446</v>
      </c>
      <c r="W66" s="22">
        <v>2015</v>
      </c>
      <c r="X66" s="22">
        <v>2005</v>
      </c>
      <c r="Y66" s="22">
        <v>2012</v>
      </c>
      <c r="Z66" s="22">
        <v>2014</v>
      </c>
      <c r="AA66" s="22">
        <v>2014</v>
      </c>
      <c r="AB66" s="22" t="s">
        <v>446</v>
      </c>
      <c r="AC66" s="22">
        <v>2014</v>
      </c>
      <c r="AD66" s="22">
        <v>2015</v>
      </c>
      <c r="AE66" s="22" t="s">
        <v>446</v>
      </c>
      <c r="AF66" s="22">
        <v>2014</v>
      </c>
      <c r="AG66" s="21">
        <v>2011</v>
      </c>
      <c r="AH66" s="22">
        <v>2014</v>
      </c>
      <c r="AI66" s="22">
        <v>2015</v>
      </c>
      <c r="AJ66" s="22">
        <v>2016</v>
      </c>
      <c r="AK66" s="23" t="s">
        <v>446</v>
      </c>
      <c r="AL66" s="23">
        <v>2015</v>
      </c>
      <c r="AM66" s="22">
        <v>2015</v>
      </c>
      <c r="AN66" s="22">
        <v>2014</v>
      </c>
      <c r="AO66" s="22">
        <v>2014</v>
      </c>
      <c r="AP66" s="22">
        <v>2014</v>
      </c>
      <c r="AQ66" s="22">
        <v>2014</v>
      </c>
      <c r="AR66" s="22">
        <v>2015</v>
      </c>
      <c r="AS66" s="22">
        <v>2014</v>
      </c>
      <c r="AT66" s="22">
        <v>2015</v>
      </c>
      <c r="AU66" s="22">
        <v>2012</v>
      </c>
      <c r="AV66" s="22" t="s">
        <v>446</v>
      </c>
      <c r="AW66" s="22">
        <v>2014</v>
      </c>
      <c r="AX66" s="22">
        <v>2014</v>
      </c>
      <c r="AY66" s="22">
        <v>2014</v>
      </c>
      <c r="AZ66" s="22">
        <v>2015</v>
      </c>
      <c r="BA66" s="22">
        <v>2015</v>
      </c>
      <c r="BB66" s="22">
        <v>2015</v>
      </c>
      <c r="BC66" s="22">
        <v>2015</v>
      </c>
      <c r="BD66" s="22">
        <v>2014</v>
      </c>
      <c r="BE66" s="22">
        <v>2014</v>
      </c>
      <c r="BF66" s="10"/>
    </row>
    <row r="67" spans="1:58" x14ac:dyDescent="0.3">
      <c r="A67" s="16" t="s">
        <v>121</v>
      </c>
      <c r="B67" s="11" t="s">
        <v>120</v>
      </c>
      <c r="C67" s="20">
        <v>2014</v>
      </c>
      <c r="D67" s="20">
        <v>2014</v>
      </c>
      <c r="E67" s="20">
        <v>2014</v>
      </c>
      <c r="F67" s="20">
        <v>2014</v>
      </c>
      <c r="G67" s="20">
        <v>2014</v>
      </c>
      <c r="H67" s="20">
        <v>2014</v>
      </c>
      <c r="I67" s="20">
        <v>2014</v>
      </c>
      <c r="J67" s="20">
        <v>2015</v>
      </c>
      <c r="K67" s="20">
        <v>2015</v>
      </c>
      <c r="L67" s="20">
        <v>2015</v>
      </c>
      <c r="M67" s="22">
        <v>2016</v>
      </c>
      <c r="N67" s="22">
        <v>2016</v>
      </c>
      <c r="O67" s="22">
        <v>2015</v>
      </c>
      <c r="P67" s="22">
        <v>2015</v>
      </c>
      <c r="Q67" s="22">
        <v>2014</v>
      </c>
      <c r="R67" s="22">
        <v>2011</v>
      </c>
      <c r="S67" s="22">
        <v>2016</v>
      </c>
      <c r="T67" s="22">
        <v>2013</v>
      </c>
      <c r="U67" s="22">
        <v>2014</v>
      </c>
      <c r="V67" s="22">
        <v>2014</v>
      </c>
      <c r="W67" s="22">
        <v>2015</v>
      </c>
      <c r="X67" s="22">
        <v>2014</v>
      </c>
      <c r="Y67" s="22">
        <v>2010</v>
      </c>
      <c r="Z67" s="22">
        <v>2014</v>
      </c>
      <c r="AA67" s="22">
        <v>2014</v>
      </c>
      <c r="AB67" s="22">
        <v>2014</v>
      </c>
      <c r="AC67" s="22">
        <v>2014</v>
      </c>
      <c r="AD67" s="22">
        <v>2015</v>
      </c>
      <c r="AE67" s="22">
        <v>2012</v>
      </c>
      <c r="AF67" s="22">
        <v>2014</v>
      </c>
      <c r="AG67" s="21">
        <v>2005</v>
      </c>
      <c r="AH67" s="22">
        <v>2014</v>
      </c>
      <c r="AI67" s="22">
        <v>2015</v>
      </c>
      <c r="AJ67" s="22">
        <v>2016</v>
      </c>
      <c r="AK67" s="23" t="s">
        <v>446</v>
      </c>
      <c r="AL67" s="23">
        <v>2015</v>
      </c>
      <c r="AM67" s="22">
        <v>2015</v>
      </c>
      <c r="AN67" s="22">
        <v>2014</v>
      </c>
      <c r="AO67" s="22">
        <v>2014</v>
      </c>
      <c r="AP67" s="22">
        <v>2014</v>
      </c>
      <c r="AQ67" s="22">
        <v>2014</v>
      </c>
      <c r="AR67" s="22">
        <v>2015</v>
      </c>
      <c r="AS67" s="22">
        <v>2014</v>
      </c>
      <c r="AT67" s="22">
        <v>2015</v>
      </c>
      <c r="AU67" s="22">
        <v>2012</v>
      </c>
      <c r="AV67" s="22">
        <v>2010</v>
      </c>
      <c r="AW67" s="22">
        <v>2014</v>
      </c>
      <c r="AX67" s="22">
        <v>2014</v>
      </c>
      <c r="AY67" s="22">
        <v>2014</v>
      </c>
      <c r="AZ67" s="22">
        <v>2015</v>
      </c>
      <c r="BA67" s="22">
        <v>2015</v>
      </c>
      <c r="BB67" s="22">
        <v>2015</v>
      </c>
      <c r="BC67" s="22">
        <v>2015</v>
      </c>
      <c r="BD67" s="22">
        <v>2014</v>
      </c>
      <c r="BE67" s="22">
        <v>2014</v>
      </c>
      <c r="BF67" s="10"/>
    </row>
    <row r="68" spans="1:58" x14ac:dyDescent="0.3">
      <c r="A68" s="16" t="s">
        <v>123</v>
      </c>
      <c r="B68" s="11" t="s">
        <v>122</v>
      </c>
      <c r="C68" s="20">
        <v>2014</v>
      </c>
      <c r="D68" s="20">
        <v>2014</v>
      </c>
      <c r="E68" s="20">
        <v>2014</v>
      </c>
      <c r="F68" s="20">
        <v>2014</v>
      </c>
      <c r="G68" s="20">
        <v>2014</v>
      </c>
      <c r="H68" s="20">
        <v>2014</v>
      </c>
      <c r="I68" s="20">
        <v>2014</v>
      </c>
      <c r="J68" s="20">
        <v>2015</v>
      </c>
      <c r="K68" s="20">
        <v>2015</v>
      </c>
      <c r="L68" s="20">
        <v>2015</v>
      </c>
      <c r="M68" s="22">
        <v>2016</v>
      </c>
      <c r="N68" s="22">
        <v>2016</v>
      </c>
      <c r="O68" s="22">
        <v>2015</v>
      </c>
      <c r="P68" s="22">
        <v>2015</v>
      </c>
      <c r="Q68" s="22">
        <v>2014</v>
      </c>
      <c r="R68" s="22" t="s">
        <v>446</v>
      </c>
      <c r="S68" s="22">
        <v>2016</v>
      </c>
      <c r="T68" s="22">
        <v>2013</v>
      </c>
      <c r="U68" s="22">
        <v>2014</v>
      </c>
      <c r="V68" s="22" t="s">
        <v>446</v>
      </c>
      <c r="W68" s="22">
        <v>2015</v>
      </c>
      <c r="X68" s="22" t="s">
        <v>446</v>
      </c>
      <c r="Y68" s="22">
        <v>2010</v>
      </c>
      <c r="Z68" s="22">
        <v>2014</v>
      </c>
      <c r="AA68" s="22">
        <v>2014</v>
      </c>
      <c r="AB68" s="22" t="s">
        <v>446</v>
      </c>
      <c r="AC68" s="22">
        <v>2014</v>
      </c>
      <c r="AD68" s="22">
        <v>2015</v>
      </c>
      <c r="AE68" s="22" t="s">
        <v>446</v>
      </c>
      <c r="AF68" s="22">
        <v>2014</v>
      </c>
      <c r="AG68" s="21">
        <v>2012</v>
      </c>
      <c r="AH68" s="22">
        <v>2014</v>
      </c>
      <c r="AI68" s="22">
        <v>2015</v>
      </c>
      <c r="AJ68" s="22">
        <v>2016</v>
      </c>
      <c r="AK68" s="23" t="s">
        <v>446</v>
      </c>
      <c r="AL68" s="23">
        <v>2015</v>
      </c>
      <c r="AM68" s="22">
        <v>2015</v>
      </c>
      <c r="AN68" s="22">
        <v>2014</v>
      </c>
      <c r="AO68" s="22">
        <v>2014</v>
      </c>
      <c r="AP68" s="22">
        <v>2014</v>
      </c>
      <c r="AQ68" s="22">
        <v>2014</v>
      </c>
      <c r="AR68" s="22">
        <v>2015</v>
      </c>
      <c r="AS68" s="22">
        <v>2014</v>
      </c>
      <c r="AT68" s="22">
        <v>2015</v>
      </c>
      <c r="AU68" s="22">
        <v>2012</v>
      </c>
      <c r="AV68" s="22">
        <v>2013</v>
      </c>
      <c r="AW68" s="22">
        <v>2014</v>
      </c>
      <c r="AX68" s="22">
        <v>2014</v>
      </c>
      <c r="AY68" s="22">
        <v>2014</v>
      </c>
      <c r="AZ68" s="22">
        <v>2015</v>
      </c>
      <c r="BA68" s="22">
        <v>2015</v>
      </c>
      <c r="BB68" s="22">
        <v>2015</v>
      </c>
      <c r="BC68" s="22">
        <v>2015</v>
      </c>
      <c r="BD68" s="22">
        <v>2014</v>
      </c>
      <c r="BE68" s="22">
        <v>2014</v>
      </c>
      <c r="BF68" s="10"/>
    </row>
    <row r="69" spans="1:58" x14ac:dyDescent="0.3">
      <c r="A69" s="16" t="s">
        <v>125</v>
      </c>
      <c r="B69" s="11" t="s">
        <v>124</v>
      </c>
      <c r="C69" s="20">
        <v>2014</v>
      </c>
      <c r="D69" s="20">
        <v>2014</v>
      </c>
      <c r="E69" s="20">
        <v>2014</v>
      </c>
      <c r="F69" s="20">
        <v>2014</v>
      </c>
      <c r="G69" s="20">
        <v>2014</v>
      </c>
      <c r="H69" s="20">
        <v>2014</v>
      </c>
      <c r="I69" s="20">
        <v>2014</v>
      </c>
      <c r="J69" s="20">
        <v>2015</v>
      </c>
      <c r="K69" s="20">
        <v>2015</v>
      </c>
      <c r="L69" s="20">
        <v>2015</v>
      </c>
      <c r="M69" s="22">
        <v>2016</v>
      </c>
      <c r="N69" s="22">
        <v>2016</v>
      </c>
      <c r="O69" s="22">
        <v>2015</v>
      </c>
      <c r="P69" s="22">
        <v>2015</v>
      </c>
      <c r="Q69" s="22">
        <v>2014</v>
      </c>
      <c r="R69" s="22" t="s">
        <v>446</v>
      </c>
      <c r="S69" s="22">
        <v>2016</v>
      </c>
      <c r="T69" s="22">
        <v>2013</v>
      </c>
      <c r="U69" s="22">
        <v>2014</v>
      </c>
      <c r="V69" s="22">
        <v>2014</v>
      </c>
      <c r="W69" s="22">
        <v>2015</v>
      </c>
      <c r="X69" s="22" t="s">
        <v>446</v>
      </c>
      <c r="Y69" s="22" t="s">
        <v>446</v>
      </c>
      <c r="Z69" s="22">
        <v>2014</v>
      </c>
      <c r="AA69" s="22">
        <v>2014</v>
      </c>
      <c r="AB69" s="22" t="s">
        <v>446</v>
      </c>
      <c r="AC69" s="22">
        <v>2014</v>
      </c>
      <c r="AD69" s="22">
        <v>2015</v>
      </c>
      <c r="AE69" s="22" t="s">
        <v>446</v>
      </c>
      <c r="AF69" s="22" t="s">
        <v>446</v>
      </c>
      <c r="AG69" s="21" t="s">
        <v>446</v>
      </c>
      <c r="AH69" s="22">
        <v>2014</v>
      </c>
      <c r="AI69" s="22">
        <v>2015</v>
      </c>
      <c r="AJ69" s="22">
        <v>2016</v>
      </c>
      <c r="AK69" s="23" t="s">
        <v>446</v>
      </c>
      <c r="AL69" s="23">
        <v>2015</v>
      </c>
      <c r="AM69" s="22">
        <v>2015</v>
      </c>
      <c r="AN69" s="22">
        <v>2014</v>
      </c>
      <c r="AO69" s="22">
        <v>2014</v>
      </c>
      <c r="AP69" s="22">
        <v>2014</v>
      </c>
      <c r="AQ69" s="22" t="s">
        <v>446</v>
      </c>
      <c r="AR69" s="22">
        <v>2011</v>
      </c>
      <c r="AS69" s="22">
        <v>2014</v>
      </c>
      <c r="AT69" s="22" t="s">
        <v>446</v>
      </c>
      <c r="AU69" s="22">
        <v>2012</v>
      </c>
      <c r="AV69" s="22" t="s">
        <v>446</v>
      </c>
      <c r="AW69" s="22">
        <v>2014</v>
      </c>
      <c r="AX69" s="22">
        <v>2014</v>
      </c>
      <c r="AY69" s="22">
        <v>2014</v>
      </c>
      <c r="AZ69" s="22">
        <v>2015</v>
      </c>
      <c r="BA69" s="22">
        <v>2015</v>
      </c>
      <c r="BB69" s="22">
        <v>2015</v>
      </c>
      <c r="BC69" s="22">
        <v>2015</v>
      </c>
      <c r="BD69" s="22">
        <v>2014</v>
      </c>
      <c r="BE69" s="22">
        <v>2014</v>
      </c>
      <c r="BF69" s="10"/>
    </row>
    <row r="70" spans="1:58" x14ac:dyDescent="0.3">
      <c r="A70" s="16" t="s">
        <v>127</v>
      </c>
      <c r="B70" s="11" t="s">
        <v>126</v>
      </c>
      <c r="C70" s="20">
        <v>2014</v>
      </c>
      <c r="D70" s="20">
        <v>2014</v>
      </c>
      <c r="E70" s="20">
        <v>2014</v>
      </c>
      <c r="F70" s="20">
        <v>2014</v>
      </c>
      <c r="G70" s="20">
        <v>2014</v>
      </c>
      <c r="H70" s="20">
        <v>2014</v>
      </c>
      <c r="I70" s="20">
        <v>2014</v>
      </c>
      <c r="J70" s="20">
        <v>2015</v>
      </c>
      <c r="K70" s="20">
        <v>2015</v>
      </c>
      <c r="L70" s="20">
        <v>2015</v>
      </c>
      <c r="M70" s="22">
        <v>2016</v>
      </c>
      <c r="N70" s="22">
        <v>2016</v>
      </c>
      <c r="O70" s="22">
        <v>2015</v>
      </c>
      <c r="P70" s="22">
        <v>2015</v>
      </c>
      <c r="Q70" s="22">
        <v>2014</v>
      </c>
      <c r="R70" s="22" t="s">
        <v>446</v>
      </c>
      <c r="S70" s="22">
        <v>2016</v>
      </c>
      <c r="T70" s="22">
        <v>2013</v>
      </c>
      <c r="U70" s="22">
        <v>2014</v>
      </c>
      <c r="V70" s="22">
        <v>2014</v>
      </c>
      <c r="W70" s="22">
        <v>2015</v>
      </c>
      <c r="X70" s="22">
        <v>2009</v>
      </c>
      <c r="Y70" s="22">
        <v>2009</v>
      </c>
      <c r="Z70" s="22">
        <v>2014</v>
      </c>
      <c r="AA70" s="22">
        <v>2014</v>
      </c>
      <c r="AB70" s="22">
        <v>2014</v>
      </c>
      <c r="AC70" s="22">
        <v>2014</v>
      </c>
      <c r="AD70" s="22">
        <v>2015</v>
      </c>
      <c r="AE70" s="22">
        <v>2012</v>
      </c>
      <c r="AF70" s="22">
        <v>2014</v>
      </c>
      <c r="AG70" s="21">
        <v>2011</v>
      </c>
      <c r="AH70" s="22">
        <v>2014</v>
      </c>
      <c r="AI70" s="22">
        <v>2015</v>
      </c>
      <c r="AJ70" s="22">
        <v>2016</v>
      </c>
      <c r="AK70" s="23">
        <v>2015</v>
      </c>
      <c r="AL70" s="23">
        <v>2015</v>
      </c>
      <c r="AM70" s="22">
        <v>2015</v>
      </c>
      <c r="AN70" s="22">
        <v>2014</v>
      </c>
      <c r="AO70" s="22">
        <v>2014</v>
      </c>
      <c r="AP70" s="22">
        <v>2014</v>
      </c>
      <c r="AQ70" s="22">
        <v>2014</v>
      </c>
      <c r="AR70" s="22">
        <v>2015</v>
      </c>
      <c r="AS70" s="22">
        <v>2014</v>
      </c>
      <c r="AT70" s="22">
        <v>2015</v>
      </c>
      <c r="AU70" s="22">
        <v>2012</v>
      </c>
      <c r="AV70" s="22">
        <v>2013</v>
      </c>
      <c r="AW70" s="22">
        <v>2014</v>
      </c>
      <c r="AX70" s="22">
        <v>2014</v>
      </c>
      <c r="AY70" s="22">
        <v>2014</v>
      </c>
      <c r="AZ70" s="22">
        <v>2015</v>
      </c>
      <c r="BA70" s="22">
        <v>2015</v>
      </c>
      <c r="BB70" s="22">
        <v>2015</v>
      </c>
      <c r="BC70" s="22">
        <v>2015</v>
      </c>
      <c r="BD70" s="22">
        <v>2014</v>
      </c>
      <c r="BE70" s="22">
        <v>2014</v>
      </c>
      <c r="BF70" s="10"/>
    </row>
    <row r="71" spans="1:58" x14ac:dyDescent="0.3">
      <c r="A71" s="16" t="s">
        <v>129</v>
      </c>
      <c r="B71" s="11" t="s">
        <v>128</v>
      </c>
      <c r="C71" s="20">
        <v>2014</v>
      </c>
      <c r="D71" s="20">
        <v>2014</v>
      </c>
      <c r="E71" s="20">
        <v>2014</v>
      </c>
      <c r="F71" s="20">
        <v>2014</v>
      </c>
      <c r="G71" s="20">
        <v>2014</v>
      </c>
      <c r="H71" s="20">
        <v>2014</v>
      </c>
      <c r="I71" s="20">
        <v>2014</v>
      </c>
      <c r="J71" s="20">
        <v>2015</v>
      </c>
      <c r="K71" s="20">
        <v>2015</v>
      </c>
      <c r="L71" s="20">
        <v>2015</v>
      </c>
      <c r="M71" s="22">
        <v>2016</v>
      </c>
      <c r="N71" s="22">
        <v>2016</v>
      </c>
      <c r="O71" s="22">
        <v>2015</v>
      </c>
      <c r="P71" s="22">
        <v>2015</v>
      </c>
      <c r="Q71" s="22">
        <v>2014</v>
      </c>
      <c r="R71" s="22">
        <v>2012</v>
      </c>
      <c r="S71" s="22">
        <v>2016</v>
      </c>
      <c r="T71" s="22">
        <v>2013</v>
      </c>
      <c r="U71" s="22">
        <v>2014</v>
      </c>
      <c r="V71" s="22">
        <v>2014</v>
      </c>
      <c r="W71" s="22">
        <v>2015</v>
      </c>
      <c r="X71" s="22">
        <v>2012</v>
      </c>
      <c r="Y71" s="22">
        <v>2010</v>
      </c>
      <c r="Z71" s="22">
        <v>2014</v>
      </c>
      <c r="AA71" s="22">
        <v>2014</v>
      </c>
      <c r="AB71" s="22">
        <v>2014</v>
      </c>
      <c r="AC71" s="22">
        <v>2014</v>
      </c>
      <c r="AD71" s="22">
        <v>2015</v>
      </c>
      <c r="AE71" s="22">
        <v>2012</v>
      </c>
      <c r="AF71" s="22" t="s">
        <v>446</v>
      </c>
      <c r="AG71" s="21">
        <v>2012</v>
      </c>
      <c r="AH71" s="22">
        <v>2014</v>
      </c>
      <c r="AI71" s="22">
        <v>2015</v>
      </c>
      <c r="AJ71" s="22">
        <v>2016</v>
      </c>
      <c r="AK71" s="23" t="s">
        <v>446</v>
      </c>
      <c r="AL71" s="23">
        <v>2015</v>
      </c>
      <c r="AM71" s="22">
        <v>2015</v>
      </c>
      <c r="AN71" s="22">
        <v>2014</v>
      </c>
      <c r="AO71" s="22">
        <v>2014</v>
      </c>
      <c r="AP71" s="22">
        <v>2013</v>
      </c>
      <c r="AQ71" s="22">
        <v>2013</v>
      </c>
      <c r="AR71" s="22">
        <v>2015</v>
      </c>
      <c r="AS71" s="22">
        <v>2014</v>
      </c>
      <c r="AT71" s="22">
        <v>2015</v>
      </c>
      <c r="AU71" s="22">
        <v>2012</v>
      </c>
      <c r="AV71" s="22">
        <v>2010</v>
      </c>
      <c r="AW71" s="22">
        <v>2014</v>
      </c>
      <c r="AX71" s="22">
        <v>2014</v>
      </c>
      <c r="AY71" s="22">
        <v>2014</v>
      </c>
      <c r="AZ71" s="22">
        <v>2015</v>
      </c>
      <c r="BA71" s="22">
        <v>2015</v>
      </c>
      <c r="BB71" s="22">
        <v>2015</v>
      </c>
      <c r="BC71" s="22">
        <v>2015</v>
      </c>
      <c r="BD71" s="22">
        <v>2014</v>
      </c>
      <c r="BE71" s="22">
        <v>2014</v>
      </c>
      <c r="BF71" s="10"/>
    </row>
    <row r="72" spans="1:58" x14ac:dyDescent="0.3">
      <c r="A72" s="16" t="s">
        <v>364</v>
      </c>
      <c r="B72" s="11" t="s">
        <v>130</v>
      </c>
      <c r="C72" s="20">
        <v>2014</v>
      </c>
      <c r="D72" s="20">
        <v>2014</v>
      </c>
      <c r="E72" s="20">
        <v>2014</v>
      </c>
      <c r="F72" s="20">
        <v>2014</v>
      </c>
      <c r="G72" s="20">
        <v>2014</v>
      </c>
      <c r="H72" s="20">
        <v>2014</v>
      </c>
      <c r="I72" s="20">
        <v>2014</v>
      </c>
      <c r="J72" s="20">
        <v>2015</v>
      </c>
      <c r="K72" s="20">
        <v>2015</v>
      </c>
      <c r="L72" s="20">
        <v>2015</v>
      </c>
      <c r="M72" s="22">
        <v>2016</v>
      </c>
      <c r="N72" s="22">
        <v>2016</v>
      </c>
      <c r="O72" s="22">
        <v>2015</v>
      </c>
      <c r="P72" s="22">
        <v>2015</v>
      </c>
      <c r="Q72" s="22">
        <v>2014</v>
      </c>
      <c r="R72" s="22">
        <v>2006</v>
      </c>
      <c r="S72" s="22">
        <v>2016</v>
      </c>
      <c r="T72" s="22">
        <v>2013</v>
      </c>
      <c r="U72" s="22">
        <v>2014</v>
      </c>
      <c r="V72" s="22">
        <v>2014</v>
      </c>
      <c r="W72" s="22">
        <v>2015</v>
      </c>
      <c r="X72" s="22">
        <v>2014</v>
      </c>
      <c r="Y72" s="22">
        <v>2010</v>
      </c>
      <c r="Z72" s="22">
        <v>2014</v>
      </c>
      <c r="AA72" s="22">
        <v>2014</v>
      </c>
      <c r="AB72" s="22">
        <v>2014</v>
      </c>
      <c r="AC72" s="22">
        <v>2014</v>
      </c>
      <c r="AD72" s="22">
        <v>2015</v>
      </c>
      <c r="AE72" s="22">
        <v>2012</v>
      </c>
      <c r="AF72" s="22" t="s">
        <v>446</v>
      </c>
      <c r="AG72" s="21">
        <v>2010</v>
      </c>
      <c r="AH72" s="22">
        <v>2014</v>
      </c>
      <c r="AI72" s="22">
        <v>2015</v>
      </c>
      <c r="AJ72" s="22">
        <v>2016</v>
      </c>
      <c r="AK72" s="23" t="s">
        <v>446</v>
      </c>
      <c r="AL72" s="23">
        <v>2015</v>
      </c>
      <c r="AM72" s="22">
        <v>2015</v>
      </c>
      <c r="AN72" s="22">
        <v>2014</v>
      </c>
      <c r="AO72" s="22">
        <v>2014</v>
      </c>
      <c r="AP72" s="22" t="s">
        <v>446</v>
      </c>
      <c r="AQ72" s="22" t="s">
        <v>446</v>
      </c>
      <c r="AR72" s="22">
        <v>2015</v>
      </c>
      <c r="AS72" s="22">
        <v>2014</v>
      </c>
      <c r="AT72" s="22">
        <v>2015</v>
      </c>
      <c r="AU72" s="22">
        <v>2012</v>
      </c>
      <c r="AV72" s="22">
        <v>2013</v>
      </c>
      <c r="AW72" s="22">
        <v>2014</v>
      </c>
      <c r="AX72" s="22">
        <v>2014</v>
      </c>
      <c r="AY72" s="22">
        <v>2014</v>
      </c>
      <c r="AZ72" s="22">
        <v>2015</v>
      </c>
      <c r="BA72" s="22">
        <v>2015</v>
      </c>
      <c r="BB72" s="22">
        <v>2015</v>
      </c>
      <c r="BC72" s="22">
        <v>2015</v>
      </c>
      <c r="BD72" s="22">
        <v>2014</v>
      </c>
      <c r="BE72" s="22">
        <v>2014</v>
      </c>
      <c r="BF72" s="10"/>
    </row>
    <row r="73" spans="1:58" x14ac:dyDescent="0.3">
      <c r="A73" s="16" t="s">
        <v>132</v>
      </c>
      <c r="B73" s="11" t="s">
        <v>131</v>
      </c>
      <c r="C73" s="20">
        <v>2014</v>
      </c>
      <c r="D73" s="20">
        <v>2014</v>
      </c>
      <c r="E73" s="20">
        <v>2014</v>
      </c>
      <c r="F73" s="20">
        <v>2014</v>
      </c>
      <c r="G73" s="20">
        <v>2014</v>
      </c>
      <c r="H73" s="20">
        <v>2014</v>
      </c>
      <c r="I73" s="20">
        <v>2014</v>
      </c>
      <c r="J73" s="20">
        <v>2015</v>
      </c>
      <c r="K73" s="20">
        <v>2015</v>
      </c>
      <c r="L73" s="20">
        <v>2015</v>
      </c>
      <c r="M73" s="22">
        <v>2016</v>
      </c>
      <c r="N73" s="22">
        <v>2016</v>
      </c>
      <c r="O73" s="22">
        <v>2015</v>
      </c>
      <c r="P73" s="22">
        <v>2015</v>
      </c>
      <c r="Q73" s="22">
        <v>2014</v>
      </c>
      <c r="R73" s="22">
        <v>2009</v>
      </c>
      <c r="S73" s="22">
        <v>2016</v>
      </c>
      <c r="T73" s="22">
        <v>2013</v>
      </c>
      <c r="U73" s="22">
        <v>2014</v>
      </c>
      <c r="V73" s="22">
        <v>2014</v>
      </c>
      <c r="W73" s="22">
        <v>2015</v>
      </c>
      <c r="X73" s="22">
        <v>2014</v>
      </c>
      <c r="Y73" s="22">
        <v>2010</v>
      </c>
      <c r="Z73" s="22">
        <v>2014</v>
      </c>
      <c r="AA73" s="22">
        <v>2014</v>
      </c>
      <c r="AB73" s="22">
        <v>2014</v>
      </c>
      <c r="AC73" s="22">
        <v>2014</v>
      </c>
      <c r="AD73" s="22">
        <v>2015</v>
      </c>
      <c r="AE73" s="22">
        <v>2012</v>
      </c>
      <c r="AF73" s="22">
        <v>2014</v>
      </c>
      <c r="AG73" s="21" t="s">
        <v>446</v>
      </c>
      <c r="AH73" s="22">
        <v>2014</v>
      </c>
      <c r="AI73" s="22">
        <v>2015</v>
      </c>
      <c r="AJ73" s="22">
        <v>2016</v>
      </c>
      <c r="AK73" s="23" t="s">
        <v>446</v>
      </c>
      <c r="AL73" s="23">
        <v>2015</v>
      </c>
      <c r="AM73" s="22">
        <v>2015</v>
      </c>
      <c r="AN73" s="22">
        <v>2014</v>
      </c>
      <c r="AO73" s="22">
        <v>2014</v>
      </c>
      <c r="AP73" s="22" t="s">
        <v>446</v>
      </c>
      <c r="AQ73" s="22" t="s">
        <v>446</v>
      </c>
      <c r="AR73" s="22" t="s">
        <v>446</v>
      </c>
      <c r="AS73" s="22">
        <v>2014</v>
      </c>
      <c r="AT73" s="22">
        <v>2015</v>
      </c>
      <c r="AU73" s="22">
        <v>2012</v>
      </c>
      <c r="AV73" s="22">
        <v>2009</v>
      </c>
      <c r="AW73" s="22">
        <v>2014</v>
      </c>
      <c r="AX73" s="22">
        <v>2014</v>
      </c>
      <c r="AY73" s="22">
        <v>2014</v>
      </c>
      <c r="AZ73" s="22">
        <v>2015</v>
      </c>
      <c r="BA73" s="22">
        <v>2015</v>
      </c>
      <c r="BB73" s="22">
        <v>2015</v>
      </c>
      <c r="BC73" s="22">
        <v>2015</v>
      </c>
      <c r="BD73" s="22">
        <v>2014</v>
      </c>
      <c r="BE73" s="22">
        <v>2014</v>
      </c>
      <c r="BF73" s="10"/>
    </row>
    <row r="74" spans="1:58" x14ac:dyDescent="0.3">
      <c r="A74" s="16" t="s">
        <v>134</v>
      </c>
      <c r="B74" s="11" t="s">
        <v>133</v>
      </c>
      <c r="C74" s="20">
        <v>2014</v>
      </c>
      <c r="D74" s="20">
        <v>2014</v>
      </c>
      <c r="E74" s="20">
        <v>2014</v>
      </c>
      <c r="F74" s="20">
        <v>2014</v>
      </c>
      <c r="G74" s="20">
        <v>2014</v>
      </c>
      <c r="H74" s="20">
        <v>2014</v>
      </c>
      <c r="I74" s="20">
        <v>2014</v>
      </c>
      <c r="J74" s="20">
        <v>2015</v>
      </c>
      <c r="K74" s="20">
        <v>2015</v>
      </c>
      <c r="L74" s="20">
        <v>2015</v>
      </c>
      <c r="M74" s="22">
        <v>2016</v>
      </c>
      <c r="N74" s="22">
        <v>2016</v>
      </c>
      <c r="O74" s="22">
        <v>2015</v>
      </c>
      <c r="P74" s="22">
        <v>2015</v>
      </c>
      <c r="Q74" s="22">
        <v>2014</v>
      </c>
      <c r="R74" s="22">
        <v>2012</v>
      </c>
      <c r="S74" s="22">
        <v>2016</v>
      </c>
      <c r="T74" s="22">
        <v>2013</v>
      </c>
      <c r="U74" s="22">
        <v>2014</v>
      </c>
      <c r="V74" s="22">
        <v>2014</v>
      </c>
      <c r="W74" s="22">
        <v>2015</v>
      </c>
      <c r="X74" s="22">
        <v>2012</v>
      </c>
      <c r="Y74" s="22">
        <v>2014</v>
      </c>
      <c r="Z74" s="22">
        <v>2014</v>
      </c>
      <c r="AA74" s="22">
        <v>2014</v>
      </c>
      <c r="AB74" s="22">
        <v>2014</v>
      </c>
      <c r="AC74" s="22">
        <v>2014</v>
      </c>
      <c r="AD74" s="22">
        <v>2015</v>
      </c>
      <c r="AE74" s="22">
        <v>2012</v>
      </c>
      <c r="AF74" s="22">
        <v>2014</v>
      </c>
      <c r="AG74" s="21">
        <v>2012</v>
      </c>
      <c r="AH74" s="22">
        <v>2014</v>
      </c>
      <c r="AI74" s="22">
        <v>2015</v>
      </c>
      <c r="AJ74" s="22">
        <v>2016</v>
      </c>
      <c r="AK74" s="23">
        <v>2016</v>
      </c>
      <c r="AL74" s="23">
        <v>2015</v>
      </c>
      <c r="AM74" s="22">
        <v>2015</v>
      </c>
      <c r="AN74" s="22">
        <v>2014</v>
      </c>
      <c r="AO74" s="22">
        <v>2014</v>
      </c>
      <c r="AP74" s="22">
        <v>2014</v>
      </c>
      <c r="AQ74" s="22">
        <v>2014</v>
      </c>
      <c r="AR74" s="22">
        <v>2011</v>
      </c>
      <c r="AS74" s="22">
        <v>2014</v>
      </c>
      <c r="AT74" s="22">
        <v>2015</v>
      </c>
      <c r="AU74" s="22">
        <v>2012</v>
      </c>
      <c r="AV74" s="22">
        <v>2006</v>
      </c>
      <c r="AW74" s="22">
        <v>2014</v>
      </c>
      <c r="AX74" s="22">
        <v>2014</v>
      </c>
      <c r="AY74" s="22">
        <v>2014</v>
      </c>
      <c r="AZ74" s="22">
        <v>2015</v>
      </c>
      <c r="BA74" s="22">
        <v>2015</v>
      </c>
      <c r="BB74" s="22">
        <v>2015</v>
      </c>
      <c r="BC74" s="22">
        <v>2015</v>
      </c>
      <c r="BD74" s="22">
        <v>2014</v>
      </c>
      <c r="BE74" s="22">
        <v>2014</v>
      </c>
      <c r="BF74" s="10"/>
    </row>
    <row r="75" spans="1:58" x14ac:dyDescent="0.3">
      <c r="A75" s="16" t="s">
        <v>136</v>
      </c>
      <c r="B75" s="11" t="s">
        <v>135</v>
      </c>
      <c r="C75" s="20">
        <v>2014</v>
      </c>
      <c r="D75" s="20">
        <v>2014</v>
      </c>
      <c r="E75" s="20">
        <v>2014</v>
      </c>
      <c r="F75" s="20">
        <v>2014</v>
      </c>
      <c r="G75" s="20">
        <v>2014</v>
      </c>
      <c r="H75" s="20">
        <v>2014</v>
      </c>
      <c r="I75" s="20">
        <v>2014</v>
      </c>
      <c r="J75" s="20">
        <v>2015</v>
      </c>
      <c r="K75" s="20">
        <v>2015</v>
      </c>
      <c r="L75" s="20">
        <v>2015</v>
      </c>
      <c r="M75" s="22">
        <v>2016</v>
      </c>
      <c r="N75" s="22">
        <v>2016</v>
      </c>
      <c r="O75" s="22">
        <v>2015</v>
      </c>
      <c r="P75" s="22">
        <v>2015</v>
      </c>
      <c r="Q75" s="22">
        <v>2014</v>
      </c>
      <c r="R75" s="22">
        <v>2012</v>
      </c>
      <c r="S75" s="22">
        <v>2016</v>
      </c>
      <c r="T75" s="22">
        <v>2013</v>
      </c>
      <c r="U75" s="22">
        <v>2014</v>
      </c>
      <c r="V75" s="22">
        <v>2014</v>
      </c>
      <c r="W75" s="22">
        <v>2015</v>
      </c>
      <c r="X75" s="22">
        <v>2012</v>
      </c>
      <c r="Y75" s="22" t="s">
        <v>446</v>
      </c>
      <c r="Z75" s="22">
        <v>2014</v>
      </c>
      <c r="AA75" s="22">
        <v>2014</v>
      </c>
      <c r="AB75" s="22">
        <v>2014</v>
      </c>
      <c r="AC75" s="22">
        <v>2014</v>
      </c>
      <c r="AD75" s="22">
        <v>2015</v>
      </c>
      <c r="AE75" s="22">
        <v>2012</v>
      </c>
      <c r="AF75" s="22">
        <v>2014</v>
      </c>
      <c r="AG75" s="21">
        <v>2013</v>
      </c>
      <c r="AH75" s="22">
        <v>2014</v>
      </c>
      <c r="AI75" s="22">
        <v>2015</v>
      </c>
      <c r="AJ75" s="22">
        <v>2016</v>
      </c>
      <c r="AK75" s="23">
        <v>2015</v>
      </c>
      <c r="AL75" s="23">
        <v>2015</v>
      </c>
      <c r="AM75" s="22">
        <v>2015</v>
      </c>
      <c r="AN75" s="22">
        <v>2014</v>
      </c>
      <c r="AO75" s="22">
        <v>2014</v>
      </c>
      <c r="AP75" s="22">
        <v>2014</v>
      </c>
      <c r="AQ75" s="22">
        <v>2014</v>
      </c>
      <c r="AR75" s="22">
        <v>2011</v>
      </c>
      <c r="AS75" s="22">
        <v>2014</v>
      </c>
      <c r="AT75" s="22">
        <v>2015</v>
      </c>
      <c r="AU75" s="22">
        <v>2012</v>
      </c>
      <c r="AV75" s="22">
        <v>2014</v>
      </c>
      <c r="AW75" s="22">
        <v>2014</v>
      </c>
      <c r="AX75" s="22">
        <v>2014</v>
      </c>
      <c r="AY75" s="22">
        <v>2014</v>
      </c>
      <c r="AZ75" s="22">
        <v>2015</v>
      </c>
      <c r="BA75" s="22">
        <v>2015</v>
      </c>
      <c r="BB75" s="22">
        <v>2015</v>
      </c>
      <c r="BC75" s="22">
        <v>2015</v>
      </c>
      <c r="BD75" s="22">
        <v>2014</v>
      </c>
      <c r="BE75" s="22">
        <v>2014</v>
      </c>
      <c r="BF75" s="10"/>
    </row>
    <row r="76" spans="1:58" x14ac:dyDescent="0.3">
      <c r="A76" s="16" t="s">
        <v>138</v>
      </c>
      <c r="B76" s="11" t="s">
        <v>137</v>
      </c>
      <c r="C76" s="20">
        <v>2014</v>
      </c>
      <c r="D76" s="20">
        <v>2014</v>
      </c>
      <c r="E76" s="20">
        <v>2014</v>
      </c>
      <c r="F76" s="20">
        <v>2014</v>
      </c>
      <c r="G76" s="20">
        <v>2014</v>
      </c>
      <c r="H76" s="20">
        <v>2014</v>
      </c>
      <c r="I76" s="20">
        <v>2014</v>
      </c>
      <c r="J76" s="20">
        <v>2015</v>
      </c>
      <c r="K76" s="20">
        <v>2015</v>
      </c>
      <c r="L76" s="20">
        <v>2015</v>
      </c>
      <c r="M76" s="22">
        <v>2016</v>
      </c>
      <c r="N76" s="22">
        <v>2016</v>
      </c>
      <c r="O76" s="22">
        <v>2015</v>
      </c>
      <c r="P76" s="22">
        <v>2015</v>
      </c>
      <c r="Q76" s="22">
        <v>2014</v>
      </c>
      <c r="R76" s="22" t="s">
        <v>446</v>
      </c>
      <c r="S76" s="22">
        <v>2016</v>
      </c>
      <c r="T76" s="22">
        <v>2013</v>
      </c>
      <c r="U76" s="22">
        <v>2014</v>
      </c>
      <c r="V76" s="22" t="s">
        <v>446</v>
      </c>
      <c r="W76" s="22">
        <v>2015</v>
      </c>
      <c r="X76" s="22" t="s">
        <v>446</v>
      </c>
      <c r="Y76" s="22">
        <v>2012</v>
      </c>
      <c r="Z76" s="22">
        <v>2014</v>
      </c>
      <c r="AA76" s="22">
        <v>2014</v>
      </c>
      <c r="AB76" s="22" t="s">
        <v>446</v>
      </c>
      <c r="AC76" s="22">
        <v>2014</v>
      </c>
      <c r="AD76" s="22">
        <v>2015</v>
      </c>
      <c r="AE76" s="22" t="s">
        <v>446</v>
      </c>
      <c r="AF76" s="22">
        <v>2014</v>
      </c>
      <c r="AG76" s="21">
        <v>2012</v>
      </c>
      <c r="AH76" s="22">
        <v>2014</v>
      </c>
      <c r="AI76" s="22">
        <v>2015</v>
      </c>
      <c r="AJ76" s="22">
        <v>2016</v>
      </c>
      <c r="AK76" s="23" t="s">
        <v>446</v>
      </c>
      <c r="AL76" s="23">
        <v>2015</v>
      </c>
      <c r="AM76" s="22">
        <v>2015</v>
      </c>
      <c r="AN76" s="22">
        <v>2014</v>
      </c>
      <c r="AO76" s="22">
        <v>2014</v>
      </c>
      <c r="AP76" s="22">
        <v>2014</v>
      </c>
      <c r="AQ76" s="22">
        <v>2014</v>
      </c>
      <c r="AR76" s="22">
        <v>2015</v>
      </c>
      <c r="AS76" s="22">
        <v>2014</v>
      </c>
      <c r="AT76" s="22">
        <v>2015</v>
      </c>
      <c r="AU76" s="22">
        <v>2012</v>
      </c>
      <c r="AV76" s="22">
        <v>2013</v>
      </c>
      <c r="AW76" s="22">
        <v>2014</v>
      </c>
      <c r="AX76" s="22">
        <v>2014</v>
      </c>
      <c r="AY76" s="22">
        <v>2014</v>
      </c>
      <c r="AZ76" s="22">
        <v>2015</v>
      </c>
      <c r="BA76" s="22">
        <v>2015</v>
      </c>
      <c r="BB76" s="22">
        <v>2015</v>
      </c>
      <c r="BC76" s="22">
        <v>2015</v>
      </c>
      <c r="BD76" s="22">
        <v>2014</v>
      </c>
      <c r="BE76" s="22">
        <v>2014</v>
      </c>
      <c r="BF76" s="10"/>
    </row>
    <row r="77" spans="1:58" x14ac:dyDescent="0.3">
      <c r="A77" s="16" t="s">
        <v>140</v>
      </c>
      <c r="B77" s="11" t="s">
        <v>139</v>
      </c>
      <c r="C77" s="20">
        <v>2014</v>
      </c>
      <c r="D77" s="20">
        <v>2014</v>
      </c>
      <c r="E77" s="20">
        <v>2014</v>
      </c>
      <c r="F77" s="20">
        <v>2014</v>
      </c>
      <c r="G77" s="20">
        <v>2014</v>
      </c>
      <c r="H77" s="20">
        <v>2014</v>
      </c>
      <c r="I77" s="20">
        <v>2014</v>
      </c>
      <c r="J77" s="20">
        <v>2015</v>
      </c>
      <c r="K77" s="20">
        <v>2015</v>
      </c>
      <c r="L77" s="20">
        <v>2015</v>
      </c>
      <c r="M77" s="22">
        <v>2016</v>
      </c>
      <c r="N77" s="22">
        <v>2016</v>
      </c>
      <c r="O77" s="22">
        <v>2015</v>
      </c>
      <c r="P77" s="22">
        <v>2015</v>
      </c>
      <c r="Q77" s="22">
        <v>2014</v>
      </c>
      <c r="R77" s="22" t="s">
        <v>446</v>
      </c>
      <c r="S77" s="22">
        <v>2016</v>
      </c>
      <c r="T77" s="22">
        <v>2013</v>
      </c>
      <c r="U77" s="22">
        <v>2014</v>
      </c>
      <c r="V77" s="22" t="s">
        <v>446</v>
      </c>
      <c r="W77" s="22">
        <v>2015</v>
      </c>
      <c r="X77" s="22" t="s">
        <v>446</v>
      </c>
      <c r="Y77" s="22">
        <v>2012</v>
      </c>
      <c r="Z77" s="22">
        <v>2014</v>
      </c>
      <c r="AA77" s="22">
        <v>2014</v>
      </c>
      <c r="AB77" s="22" t="s">
        <v>446</v>
      </c>
      <c r="AC77" s="22">
        <v>2014</v>
      </c>
      <c r="AD77" s="22">
        <v>2015</v>
      </c>
      <c r="AE77" s="22" t="s">
        <v>446</v>
      </c>
      <c r="AF77" s="22">
        <v>2014</v>
      </c>
      <c r="AG77" s="21">
        <v>2012</v>
      </c>
      <c r="AH77" s="22">
        <v>2014</v>
      </c>
      <c r="AI77" s="22">
        <v>2015</v>
      </c>
      <c r="AJ77" s="22">
        <v>2016</v>
      </c>
      <c r="AK77" s="23" t="s">
        <v>446</v>
      </c>
      <c r="AL77" s="23">
        <v>2015</v>
      </c>
      <c r="AM77" s="22">
        <v>2015</v>
      </c>
      <c r="AN77" s="22">
        <v>2014</v>
      </c>
      <c r="AO77" s="22">
        <v>2014</v>
      </c>
      <c r="AP77" s="22">
        <v>2014</v>
      </c>
      <c r="AQ77" s="22">
        <v>2014</v>
      </c>
      <c r="AR77" s="22" t="s">
        <v>446</v>
      </c>
      <c r="AS77" s="22">
        <v>2014</v>
      </c>
      <c r="AT77" s="22">
        <v>2015</v>
      </c>
      <c r="AU77" s="22">
        <v>2012</v>
      </c>
      <c r="AV77" s="22" t="s">
        <v>446</v>
      </c>
      <c r="AW77" s="22">
        <v>2014</v>
      </c>
      <c r="AX77" s="22">
        <v>2014</v>
      </c>
      <c r="AY77" s="22">
        <v>2014</v>
      </c>
      <c r="AZ77" s="22">
        <v>2015</v>
      </c>
      <c r="BA77" s="22">
        <v>2015</v>
      </c>
      <c r="BB77" s="22">
        <v>2015</v>
      </c>
      <c r="BC77" s="22">
        <v>2015</v>
      </c>
      <c r="BD77" s="22">
        <v>2014</v>
      </c>
      <c r="BE77" s="22">
        <v>2014</v>
      </c>
      <c r="BF77" s="10"/>
    </row>
    <row r="78" spans="1:58" x14ac:dyDescent="0.3">
      <c r="A78" s="16" t="s">
        <v>142</v>
      </c>
      <c r="B78" s="11" t="s">
        <v>141</v>
      </c>
      <c r="C78" s="20">
        <v>2014</v>
      </c>
      <c r="D78" s="20">
        <v>2014</v>
      </c>
      <c r="E78" s="20">
        <v>2014</v>
      </c>
      <c r="F78" s="20">
        <v>2014</v>
      </c>
      <c r="G78" s="20">
        <v>2014</v>
      </c>
      <c r="H78" s="20">
        <v>2014</v>
      </c>
      <c r="I78" s="20">
        <v>2014</v>
      </c>
      <c r="J78" s="20">
        <v>2015</v>
      </c>
      <c r="K78" s="20">
        <v>2015</v>
      </c>
      <c r="L78" s="20">
        <v>2015</v>
      </c>
      <c r="M78" s="22">
        <v>2016</v>
      </c>
      <c r="N78" s="22">
        <v>2016</v>
      </c>
      <c r="O78" s="22">
        <v>2015</v>
      </c>
      <c r="P78" s="22">
        <v>2015</v>
      </c>
      <c r="Q78" s="22">
        <v>2014</v>
      </c>
      <c r="R78" s="22">
        <v>2006</v>
      </c>
      <c r="S78" s="22">
        <v>2016</v>
      </c>
      <c r="T78" s="22">
        <v>2013</v>
      </c>
      <c r="U78" s="22">
        <v>2014</v>
      </c>
      <c r="V78" s="22">
        <v>2014</v>
      </c>
      <c r="W78" s="22">
        <v>2015</v>
      </c>
      <c r="X78" s="22">
        <v>2006</v>
      </c>
      <c r="Y78" s="22">
        <v>2012</v>
      </c>
      <c r="Z78" s="22">
        <v>2014</v>
      </c>
      <c r="AA78" s="22">
        <v>2014</v>
      </c>
      <c r="AB78" s="22">
        <v>2013</v>
      </c>
      <c r="AC78" s="22">
        <v>2014</v>
      </c>
      <c r="AD78" s="22">
        <v>2015</v>
      </c>
      <c r="AE78" s="22">
        <v>2012</v>
      </c>
      <c r="AF78" s="22">
        <v>2014</v>
      </c>
      <c r="AG78" s="21">
        <v>2011</v>
      </c>
      <c r="AH78" s="22">
        <v>2014</v>
      </c>
      <c r="AI78" s="22">
        <v>2015</v>
      </c>
      <c r="AJ78" s="22">
        <v>2016</v>
      </c>
      <c r="AK78" s="23">
        <v>2015</v>
      </c>
      <c r="AL78" s="23">
        <v>2015</v>
      </c>
      <c r="AM78" s="22">
        <v>2015</v>
      </c>
      <c r="AN78" s="22">
        <v>2014</v>
      </c>
      <c r="AO78" s="22">
        <v>2014</v>
      </c>
      <c r="AP78" s="22">
        <v>2014</v>
      </c>
      <c r="AQ78" s="22">
        <v>2014</v>
      </c>
      <c r="AR78" s="22">
        <v>2015</v>
      </c>
      <c r="AS78" s="22">
        <v>2014</v>
      </c>
      <c r="AT78" s="22">
        <v>2015</v>
      </c>
      <c r="AU78" s="22">
        <v>2012</v>
      </c>
      <c r="AV78" s="22">
        <v>2011</v>
      </c>
      <c r="AW78" s="22">
        <v>2014</v>
      </c>
      <c r="AX78" s="22">
        <v>2014</v>
      </c>
      <c r="AY78" s="22">
        <v>2014</v>
      </c>
      <c r="AZ78" s="22">
        <v>2015</v>
      </c>
      <c r="BA78" s="22">
        <v>2015</v>
      </c>
      <c r="BB78" s="22">
        <v>2015</v>
      </c>
      <c r="BC78" s="22">
        <v>2015</v>
      </c>
      <c r="BD78" s="22">
        <v>2014</v>
      </c>
      <c r="BE78" s="22">
        <v>2014</v>
      </c>
      <c r="BF78" s="10"/>
    </row>
    <row r="79" spans="1:58" x14ac:dyDescent="0.3">
      <c r="A79" s="16" t="s">
        <v>144</v>
      </c>
      <c r="B79" s="11" t="s">
        <v>143</v>
      </c>
      <c r="C79" s="20">
        <v>2014</v>
      </c>
      <c r="D79" s="20">
        <v>2014</v>
      </c>
      <c r="E79" s="20">
        <v>2014</v>
      </c>
      <c r="F79" s="20">
        <v>2014</v>
      </c>
      <c r="G79" s="20">
        <v>2014</v>
      </c>
      <c r="H79" s="20">
        <v>2014</v>
      </c>
      <c r="I79" s="20">
        <v>2014</v>
      </c>
      <c r="J79" s="20">
        <v>2015</v>
      </c>
      <c r="K79" s="20">
        <v>2015</v>
      </c>
      <c r="L79" s="20">
        <v>2015</v>
      </c>
      <c r="M79" s="22">
        <v>2016</v>
      </c>
      <c r="N79" s="22">
        <v>2016</v>
      </c>
      <c r="O79" s="22">
        <v>2015</v>
      </c>
      <c r="P79" s="22">
        <v>2015</v>
      </c>
      <c r="Q79" s="22">
        <v>2014</v>
      </c>
      <c r="R79" s="22">
        <v>2012</v>
      </c>
      <c r="S79" s="22">
        <v>2016</v>
      </c>
      <c r="T79" s="22">
        <v>2013</v>
      </c>
      <c r="U79" s="22">
        <v>2014</v>
      </c>
      <c r="V79" s="22">
        <v>2014</v>
      </c>
      <c r="W79" s="22">
        <v>2015</v>
      </c>
      <c r="X79" s="22">
        <v>2013</v>
      </c>
      <c r="Y79" s="22">
        <v>2012</v>
      </c>
      <c r="Z79" s="22">
        <v>2014</v>
      </c>
      <c r="AA79" s="22">
        <v>2014</v>
      </c>
      <c r="AB79" s="22">
        <v>2014</v>
      </c>
      <c r="AC79" s="22">
        <v>2014</v>
      </c>
      <c r="AD79" s="22">
        <v>2015</v>
      </c>
      <c r="AE79" s="22">
        <v>2012</v>
      </c>
      <c r="AF79" s="22">
        <v>2014</v>
      </c>
      <c r="AG79" s="21">
        <v>2011</v>
      </c>
      <c r="AH79" s="22">
        <v>2014</v>
      </c>
      <c r="AI79" s="22">
        <v>2015</v>
      </c>
      <c r="AJ79" s="22">
        <v>2016</v>
      </c>
      <c r="AK79" s="23">
        <v>2015</v>
      </c>
      <c r="AL79" s="23">
        <v>2015</v>
      </c>
      <c r="AM79" s="22">
        <v>2015</v>
      </c>
      <c r="AN79" s="22">
        <v>2014</v>
      </c>
      <c r="AO79" s="22">
        <v>2014</v>
      </c>
      <c r="AP79" s="22">
        <v>2014</v>
      </c>
      <c r="AQ79" s="22">
        <v>2014</v>
      </c>
      <c r="AR79" s="22">
        <v>2015</v>
      </c>
      <c r="AS79" s="22">
        <v>2014</v>
      </c>
      <c r="AT79" s="22">
        <v>2015</v>
      </c>
      <c r="AU79" s="22">
        <v>2012</v>
      </c>
      <c r="AV79" s="22">
        <v>2011</v>
      </c>
      <c r="AW79" s="22">
        <v>2014</v>
      </c>
      <c r="AX79" s="22">
        <v>2014</v>
      </c>
      <c r="AY79" s="22">
        <v>2014</v>
      </c>
      <c r="AZ79" s="22">
        <v>2015</v>
      </c>
      <c r="BA79" s="22">
        <v>2015</v>
      </c>
      <c r="BB79" s="22">
        <v>2015</v>
      </c>
      <c r="BC79" s="22">
        <v>2015</v>
      </c>
      <c r="BD79" s="22">
        <v>2014</v>
      </c>
      <c r="BE79" s="22">
        <v>2014</v>
      </c>
      <c r="BF79" s="10"/>
    </row>
    <row r="80" spans="1:58" x14ac:dyDescent="0.3">
      <c r="A80" s="16" t="s">
        <v>422</v>
      </c>
      <c r="B80" s="11" t="s">
        <v>145</v>
      </c>
      <c r="C80" s="20">
        <v>2014</v>
      </c>
      <c r="D80" s="20">
        <v>2014</v>
      </c>
      <c r="E80" s="20">
        <v>2014</v>
      </c>
      <c r="F80" s="20">
        <v>2014</v>
      </c>
      <c r="G80" s="20">
        <v>2014</v>
      </c>
      <c r="H80" s="20">
        <v>2014</v>
      </c>
      <c r="I80" s="20">
        <v>2014</v>
      </c>
      <c r="J80" s="20">
        <v>2015</v>
      </c>
      <c r="K80" s="20">
        <v>2015</v>
      </c>
      <c r="L80" s="20">
        <v>2015</v>
      </c>
      <c r="M80" s="22">
        <v>2016</v>
      </c>
      <c r="N80" s="22">
        <v>2016</v>
      </c>
      <c r="O80" s="22">
        <v>2015</v>
      </c>
      <c r="P80" s="22">
        <v>2015</v>
      </c>
      <c r="Q80" s="22">
        <v>2014</v>
      </c>
      <c r="R80" s="22" t="s">
        <v>446</v>
      </c>
      <c r="S80" s="22">
        <v>2016</v>
      </c>
      <c r="T80" s="22">
        <v>2013</v>
      </c>
      <c r="U80" s="22">
        <v>2014</v>
      </c>
      <c r="V80" s="22">
        <v>2014</v>
      </c>
      <c r="W80" s="22">
        <v>2015</v>
      </c>
      <c r="X80" s="22">
        <v>2004</v>
      </c>
      <c r="Y80" s="22">
        <v>2010</v>
      </c>
      <c r="Z80" s="22">
        <v>2014</v>
      </c>
      <c r="AA80" s="22">
        <v>2014</v>
      </c>
      <c r="AB80" s="22">
        <v>2014</v>
      </c>
      <c r="AC80" s="22">
        <v>2014</v>
      </c>
      <c r="AD80" s="22">
        <v>2015</v>
      </c>
      <c r="AE80" s="22">
        <v>2012</v>
      </c>
      <c r="AF80" s="22">
        <v>2014</v>
      </c>
      <c r="AG80" s="21">
        <v>2013</v>
      </c>
      <c r="AH80" s="22">
        <v>2014</v>
      </c>
      <c r="AI80" s="22">
        <v>2015</v>
      </c>
      <c r="AJ80" s="22">
        <v>2016</v>
      </c>
      <c r="AK80" s="23" t="s">
        <v>446</v>
      </c>
      <c r="AL80" s="23">
        <v>2015</v>
      </c>
      <c r="AM80" s="22">
        <v>2015</v>
      </c>
      <c r="AN80" s="22">
        <v>2014</v>
      </c>
      <c r="AO80" s="22">
        <v>2014</v>
      </c>
      <c r="AP80" s="22">
        <v>2014</v>
      </c>
      <c r="AQ80" s="22">
        <v>2014</v>
      </c>
      <c r="AR80" s="22">
        <v>2011</v>
      </c>
      <c r="AS80" s="22">
        <v>2014</v>
      </c>
      <c r="AT80" s="22">
        <v>2015</v>
      </c>
      <c r="AU80" s="22">
        <v>2012</v>
      </c>
      <c r="AV80" s="22">
        <v>2012</v>
      </c>
      <c r="AW80" s="22">
        <v>2014</v>
      </c>
      <c r="AX80" s="22">
        <v>2014</v>
      </c>
      <c r="AY80" s="22">
        <v>2014</v>
      </c>
      <c r="AZ80" s="22">
        <v>2015</v>
      </c>
      <c r="BA80" s="22">
        <v>2015</v>
      </c>
      <c r="BB80" s="22">
        <v>2014</v>
      </c>
      <c r="BC80" s="22">
        <v>2015</v>
      </c>
      <c r="BD80" s="22">
        <v>2014</v>
      </c>
      <c r="BE80" s="22">
        <v>2014</v>
      </c>
      <c r="BF80" s="10"/>
    </row>
    <row r="81" spans="1:58" x14ac:dyDescent="0.3">
      <c r="A81" s="16" t="s">
        <v>147</v>
      </c>
      <c r="B81" s="11" t="s">
        <v>146</v>
      </c>
      <c r="C81" s="20">
        <v>2014</v>
      </c>
      <c r="D81" s="20">
        <v>2014</v>
      </c>
      <c r="E81" s="20">
        <v>2014</v>
      </c>
      <c r="F81" s="20">
        <v>2014</v>
      </c>
      <c r="G81" s="20">
        <v>2014</v>
      </c>
      <c r="H81" s="20">
        <v>2014</v>
      </c>
      <c r="I81" s="20">
        <v>2014</v>
      </c>
      <c r="J81" s="20">
        <v>2015</v>
      </c>
      <c r="K81" s="20">
        <v>2015</v>
      </c>
      <c r="L81" s="20">
        <v>2015</v>
      </c>
      <c r="M81" s="22">
        <v>2016</v>
      </c>
      <c r="N81" s="22">
        <v>2016</v>
      </c>
      <c r="O81" s="22">
        <v>2015</v>
      </c>
      <c r="P81" s="22">
        <v>2015</v>
      </c>
      <c r="Q81" s="22">
        <v>2014</v>
      </c>
      <c r="R81" s="22">
        <v>2011</v>
      </c>
      <c r="S81" s="22">
        <v>2016</v>
      </c>
      <c r="T81" s="22">
        <v>2013</v>
      </c>
      <c r="U81" s="22">
        <v>2014</v>
      </c>
      <c r="V81" s="22">
        <v>2014</v>
      </c>
      <c r="W81" s="22">
        <v>2015</v>
      </c>
      <c r="X81" s="22">
        <v>2011</v>
      </c>
      <c r="Y81" s="22">
        <v>2010</v>
      </c>
      <c r="Z81" s="22">
        <v>2014</v>
      </c>
      <c r="AA81" s="22">
        <v>2014</v>
      </c>
      <c r="AB81" s="22" t="s">
        <v>446</v>
      </c>
      <c r="AC81" s="22">
        <v>2014</v>
      </c>
      <c r="AD81" s="22">
        <v>2015</v>
      </c>
      <c r="AE81" s="22" t="s">
        <v>446</v>
      </c>
      <c r="AF81" s="22">
        <v>2014</v>
      </c>
      <c r="AG81" s="21">
        <v>2012</v>
      </c>
      <c r="AH81" s="22">
        <v>2014</v>
      </c>
      <c r="AI81" s="22">
        <v>2015</v>
      </c>
      <c r="AJ81" s="22">
        <v>2016</v>
      </c>
      <c r="AK81" s="23">
        <v>2016</v>
      </c>
      <c r="AL81" s="23">
        <v>2016</v>
      </c>
      <c r="AM81" s="22">
        <v>2015</v>
      </c>
      <c r="AN81" s="22">
        <v>2014</v>
      </c>
      <c r="AO81" s="22">
        <v>2014</v>
      </c>
      <c r="AP81" s="22">
        <v>2014</v>
      </c>
      <c r="AQ81" s="22">
        <v>2014</v>
      </c>
      <c r="AR81" s="22">
        <v>2015</v>
      </c>
      <c r="AS81" s="22">
        <v>2014</v>
      </c>
      <c r="AT81" s="22">
        <v>2015</v>
      </c>
      <c r="AU81" s="22">
        <v>2012</v>
      </c>
      <c r="AV81" s="22">
        <v>2013</v>
      </c>
      <c r="AW81" s="22">
        <v>2014</v>
      </c>
      <c r="AX81" s="22">
        <v>2014</v>
      </c>
      <c r="AY81" s="22">
        <v>2014</v>
      </c>
      <c r="AZ81" s="22">
        <v>2015</v>
      </c>
      <c r="BA81" s="22">
        <v>2015</v>
      </c>
      <c r="BB81" s="22">
        <v>2015</v>
      </c>
      <c r="BC81" s="22">
        <v>2015</v>
      </c>
      <c r="BD81" s="22">
        <v>2014</v>
      </c>
      <c r="BE81" s="22">
        <v>2014</v>
      </c>
      <c r="BF81" s="10"/>
    </row>
    <row r="82" spans="1:58" x14ac:dyDescent="0.3">
      <c r="A82" s="16" t="s">
        <v>149</v>
      </c>
      <c r="B82" s="11" t="s">
        <v>148</v>
      </c>
      <c r="C82" s="20">
        <v>2014</v>
      </c>
      <c r="D82" s="20">
        <v>2014</v>
      </c>
      <c r="E82" s="20">
        <v>2014</v>
      </c>
      <c r="F82" s="20">
        <v>2014</v>
      </c>
      <c r="G82" s="20">
        <v>2014</v>
      </c>
      <c r="H82" s="20">
        <v>2014</v>
      </c>
      <c r="I82" s="20">
        <v>2014</v>
      </c>
      <c r="J82" s="20">
        <v>2015</v>
      </c>
      <c r="K82" s="20">
        <v>2015</v>
      </c>
      <c r="L82" s="20">
        <v>2015</v>
      </c>
      <c r="M82" s="22">
        <v>2016</v>
      </c>
      <c r="N82" s="22">
        <v>2016</v>
      </c>
      <c r="O82" s="22">
        <v>2015</v>
      </c>
      <c r="P82" s="22">
        <v>2015</v>
      </c>
      <c r="Q82" s="22">
        <v>2014</v>
      </c>
      <c r="R82" s="22" t="s">
        <v>446</v>
      </c>
      <c r="S82" s="22">
        <v>2016</v>
      </c>
      <c r="T82" s="22">
        <v>2013</v>
      </c>
      <c r="U82" s="22">
        <v>2014</v>
      </c>
      <c r="V82" s="22" t="s">
        <v>446</v>
      </c>
      <c r="W82" s="22">
        <v>2015</v>
      </c>
      <c r="X82" s="22" t="s">
        <v>446</v>
      </c>
      <c r="Y82" s="22">
        <v>2013</v>
      </c>
      <c r="Z82" s="22">
        <v>2014</v>
      </c>
      <c r="AA82" s="22">
        <v>2014</v>
      </c>
      <c r="AB82" s="22">
        <v>2014</v>
      </c>
      <c r="AC82" s="22">
        <v>2014</v>
      </c>
      <c r="AD82" s="22">
        <v>2015</v>
      </c>
      <c r="AE82" s="22" t="s">
        <v>446</v>
      </c>
      <c r="AF82" s="22">
        <v>2014</v>
      </c>
      <c r="AG82" s="21">
        <v>2012</v>
      </c>
      <c r="AH82" s="22">
        <v>2014</v>
      </c>
      <c r="AI82" s="22">
        <v>2015</v>
      </c>
      <c r="AJ82" s="22">
        <v>2016</v>
      </c>
      <c r="AK82" s="23" t="s">
        <v>446</v>
      </c>
      <c r="AL82" s="23">
        <v>2015</v>
      </c>
      <c r="AM82" s="22">
        <v>2015</v>
      </c>
      <c r="AN82" s="22">
        <v>2014</v>
      </c>
      <c r="AO82" s="22">
        <v>2014</v>
      </c>
      <c r="AP82" s="22">
        <v>2014</v>
      </c>
      <c r="AQ82" s="22">
        <v>2014</v>
      </c>
      <c r="AR82" s="22" t="s">
        <v>446</v>
      </c>
      <c r="AS82" s="22">
        <v>2014</v>
      </c>
      <c r="AT82" s="22">
        <v>2015</v>
      </c>
      <c r="AU82" s="22">
        <v>2012</v>
      </c>
      <c r="AV82" s="22" t="s">
        <v>446</v>
      </c>
      <c r="AW82" s="22">
        <v>2014</v>
      </c>
      <c r="AX82" s="22">
        <v>2014</v>
      </c>
      <c r="AY82" s="22">
        <v>2014</v>
      </c>
      <c r="AZ82" s="22">
        <v>2015</v>
      </c>
      <c r="BA82" s="22">
        <v>2015</v>
      </c>
      <c r="BB82" s="22">
        <v>2015</v>
      </c>
      <c r="BC82" s="22">
        <v>2015</v>
      </c>
      <c r="BD82" s="22">
        <v>2014</v>
      </c>
      <c r="BE82" s="22">
        <v>2014</v>
      </c>
      <c r="BF82" s="10"/>
    </row>
    <row r="83" spans="1:58" x14ac:dyDescent="0.3">
      <c r="A83" s="16" t="s">
        <v>151</v>
      </c>
      <c r="B83" s="11" t="s">
        <v>150</v>
      </c>
      <c r="C83" s="20">
        <v>2014</v>
      </c>
      <c r="D83" s="20">
        <v>2014</v>
      </c>
      <c r="E83" s="20">
        <v>2014</v>
      </c>
      <c r="F83" s="20">
        <v>2014</v>
      </c>
      <c r="G83" s="20">
        <v>2014</v>
      </c>
      <c r="H83" s="20">
        <v>2014</v>
      </c>
      <c r="I83" s="20">
        <v>2014</v>
      </c>
      <c r="J83" s="20">
        <v>2015</v>
      </c>
      <c r="K83" s="20">
        <v>2015</v>
      </c>
      <c r="L83" s="20">
        <v>2015</v>
      </c>
      <c r="M83" s="22">
        <v>2016</v>
      </c>
      <c r="N83" s="22">
        <v>2016</v>
      </c>
      <c r="O83" s="22">
        <v>2015</v>
      </c>
      <c r="P83" s="22">
        <v>2015</v>
      </c>
      <c r="Q83" s="22">
        <v>2014</v>
      </c>
      <c r="R83" s="22" t="s">
        <v>446</v>
      </c>
      <c r="S83" s="22">
        <v>2016</v>
      </c>
      <c r="T83" s="22">
        <v>2013</v>
      </c>
      <c r="U83" s="22">
        <v>2014</v>
      </c>
      <c r="V83" s="22" t="s">
        <v>446</v>
      </c>
      <c r="W83" s="22">
        <v>2015</v>
      </c>
      <c r="X83" s="22" t="s">
        <v>446</v>
      </c>
      <c r="Y83" s="22">
        <v>2012</v>
      </c>
      <c r="Z83" s="22">
        <v>2014</v>
      </c>
      <c r="AA83" s="22">
        <v>2014</v>
      </c>
      <c r="AB83" s="22" t="s">
        <v>446</v>
      </c>
      <c r="AC83" s="22">
        <v>2014</v>
      </c>
      <c r="AD83" s="22">
        <v>2015</v>
      </c>
      <c r="AE83" s="22" t="s">
        <v>446</v>
      </c>
      <c r="AF83" s="22">
        <v>2014</v>
      </c>
      <c r="AG83" s="21">
        <v>2010</v>
      </c>
      <c r="AH83" s="22">
        <v>2014</v>
      </c>
      <c r="AI83" s="22">
        <v>2015</v>
      </c>
      <c r="AJ83" s="22">
        <v>2016</v>
      </c>
      <c r="AK83" s="23" t="s">
        <v>446</v>
      </c>
      <c r="AL83" s="23">
        <v>2015</v>
      </c>
      <c r="AM83" s="22">
        <v>2015</v>
      </c>
      <c r="AN83" s="22">
        <v>2014</v>
      </c>
      <c r="AO83" s="22">
        <v>2014</v>
      </c>
      <c r="AP83" s="22">
        <v>2014</v>
      </c>
      <c r="AQ83" s="22">
        <v>2014</v>
      </c>
      <c r="AR83" s="22" t="s">
        <v>446</v>
      </c>
      <c r="AS83" s="22">
        <v>2014</v>
      </c>
      <c r="AT83" s="22">
        <v>2015</v>
      </c>
      <c r="AU83" s="22">
        <v>2012</v>
      </c>
      <c r="AV83" s="22" t="s">
        <v>446</v>
      </c>
      <c r="AW83" s="22">
        <v>2014</v>
      </c>
      <c r="AX83" s="22">
        <v>2014</v>
      </c>
      <c r="AY83" s="22">
        <v>2014</v>
      </c>
      <c r="AZ83" s="22">
        <v>2015</v>
      </c>
      <c r="BA83" s="22">
        <v>2015</v>
      </c>
      <c r="BB83" s="22">
        <v>2015</v>
      </c>
      <c r="BC83" s="22">
        <v>2015</v>
      </c>
      <c r="BD83" s="22">
        <v>2014</v>
      </c>
      <c r="BE83" s="22">
        <v>2014</v>
      </c>
      <c r="BF83" s="10"/>
    </row>
    <row r="84" spans="1:58" x14ac:dyDescent="0.3">
      <c r="A84" s="16" t="s">
        <v>153</v>
      </c>
      <c r="B84" s="11" t="s">
        <v>152</v>
      </c>
      <c r="C84" s="20">
        <v>2014</v>
      </c>
      <c r="D84" s="20">
        <v>2014</v>
      </c>
      <c r="E84" s="20">
        <v>2014</v>
      </c>
      <c r="F84" s="20">
        <v>2014</v>
      </c>
      <c r="G84" s="20">
        <v>2014</v>
      </c>
      <c r="H84" s="20">
        <v>2014</v>
      </c>
      <c r="I84" s="20">
        <v>2014</v>
      </c>
      <c r="J84" s="20">
        <v>2015</v>
      </c>
      <c r="K84" s="20">
        <v>2015</v>
      </c>
      <c r="L84" s="20">
        <v>2015</v>
      </c>
      <c r="M84" s="22">
        <v>2016</v>
      </c>
      <c r="N84" s="22">
        <v>2016</v>
      </c>
      <c r="O84" s="22">
        <v>2015</v>
      </c>
      <c r="P84" s="22">
        <v>2015</v>
      </c>
      <c r="Q84" s="22">
        <v>2014</v>
      </c>
      <c r="R84" s="22" t="s">
        <v>446</v>
      </c>
      <c r="S84" s="22">
        <v>2016</v>
      </c>
      <c r="T84" s="22">
        <v>2013</v>
      </c>
      <c r="U84" s="22">
        <v>2014</v>
      </c>
      <c r="V84" s="22" t="s">
        <v>446</v>
      </c>
      <c r="W84" s="22">
        <v>2015</v>
      </c>
      <c r="X84" s="22" t="s">
        <v>446</v>
      </c>
      <c r="Y84" s="22">
        <v>2012</v>
      </c>
      <c r="Z84" s="22">
        <v>2014</v>
      </c>
      <c r="AA84" s="22">
        <v>2014</v>
      </c>
      <c r="AB84" s="22">
        <v>2013</v>
      </c>
      <c r="AC84" s="22">
        <v>2014</v>
      </c>
      <c r="AD84" s="22">
        <v>2015</v>
      </c>
      <c r="AE84" s="22" t="s">
        <v>446</v>
      </c>
      <c r="AF84" s="22">
        <v>2014</v>
      </c>
      <c r="AG84" s="21">
        <v>2012</v>
      </c>
      <c r="AH84" s="22">
        <v>2014</v>
      </c>
      <c r="AI84" s="22">
        <v>2015</v>
      </c>
      <c r="AJ84" s="22">
        <v>2016</v>
      </c>
      <c r="AK84" s="23" t="s">
        <v>446</v>
      </c>
      <c r="AL84" s="23">
        <v>2015</v>
      </c>
      <c r="AM84" s="22">
        <v>2015</v>
      </c>
      <c r="AN84" s="22">
        <v>2014</v>
      </c>
      <c r="AO84" s="22">
        <v>2014</v>
      </c>
      <c r="AP84" s="22">
        <v>2014</v>
      </c>
      <c r="AQ84" s="22">
        <v>2014</v>
      </c>
      <c r="AR84" s="22">
        <v>2015</v>
      </c>
      <c r="AS84" s="22">
        <v>2014</v>
      </c>
      <c r="AT84" s="22">
        <v>2015</v>
      </c>
      <c r="AU84" s="22">
        <v>2012</v>
      </c>
      <c r="AV84" s="22">
        <v>2013</v>
      </c>
      <c r="AW84" s="22">
        <v>2014</v>
      </c>
      <c r="AX84" s="22">
        <v>2014</v>
      </c>
      <c r="AY84" s="22">
        <v>2014</v>
      </c>
      <c r="AZ84" s="22">
        <v>2015</v>
      </c>
      <c r="BA84" s="22">
        <v>2015</v>
      </c>
      <c r="BB84" s="22">
        <v>2015</v>
      </c>
      <c r="BC84" s="22">
        <v>2015</v>
      </c>
      <c r="BD84" s="22">
        <v>2014</v>
      </c>
      <c r="BE84" s="22">
        <v>2014</v>
      </c>
      <c r="BF84" s="10"/>
    </row>
    <row r="85" spans="1:58" x14ac:dyDescent="0.3">
      <c r="A85" s="16" t="s">
        <v>155</v>
      </c>
      <c r="B85" s="11" t="s">
        <v>154</v>
      </c>
      <c r="C85" s="20">
        <v>2014</v>
      </c>
      <c r="D85" s="20">
        <v>2014</v>
      </c>
      <c r="E85" s="20">
        <v>2014</v>
      </c>
      <c r="F85" s="20">
        <v>2014</v>
      </c>
      <c r="G85" s="20">
        <v>2014</v>
      </c>
      <c r="H85" s="20">
        <v>2014</v>
      </c>
      <c r="I85" s="20">
        <v>2014</v>
      </c>
      <c r="J85" s="20">
        <v>2015</v>
      </c>
      <c r="K85" s="20">
        <v>2015</v>
      </c>
      <c r="L85" s="20">
        <v>2015</v>
      </c>
      <c r="M85" s="22">
        <v>2016</v>
      </c>
      <c r="N85" s="22">
        <v>2016</v>
      </c>
      <c r="O85" s="22">
        <v>2015</v>
      </c>
      <c r="P85" s="22">
        <v>2015</v>
      </c>
      <c r="Q85" s="22">
        <v>2014</v>
      </c>
      <c r="R85" s="22">
        <v>2010</v>
      </c>
      <c r="S85" s="22">
        <v>2016</v>
      </c>
      <c r="T85" s="22">
        <v>2013</v>
      </c>
      <c r="U85" s="22">
        <v>2014</v>
      </c>
      <c r="V85" s="22">
        <v>2014</v>
      </c>
      <c r="W85" s="22">
        <v>2015</v>
      </c>
      <c r="X85" s="22">
        <v>2012</v>
      </c>
      <c r="Y85" s="22">
        <v>2008</v>
      </c>
      <c r="Z85" s="22">
        <v>2014</v>
      </c>
      <c r="AA85" s="22">
        <v>2014</v>
      </c>
      <c r="AB85" s="22">
        <v>2014</v>
      </c>
      <c r="AC85" s="22">
        <v>2014</v>
      </c>
      <c r="AD85" s="22">
        <v>2015</v>
      </c>
      <c r="AE85" s="22" t="s">
        <v>446</v>
      </c>
      <c r="AF85" s="22">
        <v>2014</v>
      </c>
      <c r="AG85" s="21">
        <v>2004</v>
      </c>
      <c r="AH85" s="22">
        <v>2014</v>
      </c>
      <c r="AI85" s="22">
        <v>2015</v>
      </c>
      <c r="AJ85" s="22">
        <v>2016</v>
      </c>
      <c r="AK85" s="23" t="s">
        <v>446</v>
      </c>
      <c r="AL85" s="23">
        <v>2015</v>
      </c>
      <c r="AM85" s="22">
        <v>2015</v>
      </c>
      <c r="AN85" s="22">
        <v>2014</v>
      </c>
      <c r="AO85" s="22">
        <v>2014</v>
      </c>
      <c r="AP85" s="22">
        <v>2014</v>
      </c>
      <c r="AQ85" s="22">
        <v>2014</v>
      </c>
      <c r="AR85" s="22">
        <v>2011</v>
      </c>
      <c r="AS85" s="22">
        <v>2014</v>
      </c>
      <c r="AT85" s="22">
        <v>2015</v>
      </c>
      <c r="AU85" s="22">
        <v>2012</v>
      </c>
      <c r="AV85" s="22">
        <v>2013</v>
      </c>
      <c r="AW85" s="22">
        <v>2014</v>
      </c>
      <c r="AX85" s="22">
        <v>2014</v>
      </c>
      <c r="AY85" s="22">
        <v>2014</v>
      </c>
      <c r="AZ85" s="22">
        <v>2015</v>
      </c>
      <c r="BA85" s="22">
        <v>2015</v>
      </c>
      <c r="BB85" s="22">
        <v>2015</v>
      </c>
      <c r="BC85" s="22">
        <v>2015</v>
      </c>
      <c r="BD85" s="22">
        <v>2014</v>
      </c>
      <c r="BE85" s="22">
        <v>2014</v>
      </c>
      <c r="BF85" s="10"/>
    </row>
    <row r="86" spans="1:58" x14ac:dyDescent="0.3">
      <c r="A86" s="16" t="s">
        <v>157</v>
      </c>
      <c r="B86" s="11" t="s">
        <v>156</v>
      </c>
      <c r="C86" s="20">
        <v>2014</v>
      </c>
      <c r="D86" s="20">
        <v>2014</v>
      </c>
      <c r="E86" s="20">
        <v>2014</v>
      </c>
      <c r="F86" s="20">
        <v>2014</v>
      </c>
      <c r="G86" s="20">
        <v>2014</v>
      </c>
      <c r="H86" s="20">
        <v>2014</v>
      </c>
      <c r="I86" s="20">
        <v>2014</v>
      </c>
      <c r="J86" s="20">
        <v>2015</v>
      </c>
      <c r="K86" s="20">
        <v>2015</v>
      </c>
      <c r="L86" s="20">
        <v>2015</v>
      </c>
      <c r="M86" s="22">
        <v>2016</v>
      </c>
      <c r="N86" s="22">
        <v>2016</v>
      </c>
      <c r="O86" s="22">
        <v>2015</v>
      </c>
      <c r="P86" s="22">
        <v>2015</v>
      </c>
      <c r="Q86" s="22">
        <v>2014</v>
      </c>
      <c r="R86" s="22" t="s">
        <v>446</v>
      </c>
      <c r="S86" s="22">
        <v>2016</v>
      </c>
      <c r="T86" s="22">
        <v>2013</v>
      </c>
      <c r="U86" s="22">
        <v>2014</v>
      </c>
      <c r="V86" s="22" t="s">
        <v>446</v>
      </c>
      <c r="W86" s="22">
        <v>2015</v>
      </c>
      <c r="X86" s="22">
        <v>2010</v>
      </c>
      <c r="Y86" s="22">
        <v>2010</v>
      </c>
      <c r="Z86" s="22">
        <v>2014</v>
      </c>
      <c r="AA86" s="22">
        <v>2014</v>
      </c>
      <c r="AB86" s="22">
        <v>2011</v>
      </c>
      <c r="AC86" s="22">
        <v>2014</v>
      </c>
      <c r="AD86" s="22">
        <v>2015</v>
      </c>
      <c r="AE86" s="22" t="s">
        <v>446</v>
      </c>
      <c r="AF86" s="22">
        <v>2014</v>
      </c>
      <c r="AG86" s="21">
        <v>2008</v>
      </c>
      <c r="AH86" s="22">
        <v>2014</v>
      </c>
      <c r="AI86" s="22">
        <v>2015</v>
      </c>
      <c r="AJ86" s="22">
        <v>2016</v>
      </c>
      <c r="AK86" s="23" t="s">
        <v>446</v>
      </c>
      <c r="AL86" s="23">
        <v>2015</v>
      </c>
      <c r="AM86" s="22">
        <v>2015</v>
      </c>
      <c r="AN86" s="22">
        <v>2014</v>
      </c>
      <c r="AO86" s="22">
        <v>2014</v>
      </c>
      <c r="AP86" s="22">
        <v>2014</v>
      </c>
      <c r="AQ86" s="22">
        <v>2014</v>
      </c>
      <c r="AR86" s="22">
        <v>2011</v>
      </c>
      <c r="AS86" s="22">
        <v>2014</v>
      </c>
      <c r="AT86" s="22">
        <v>2015</v>
      </c>
      <c r="AU86" s="22">
        <v>2012</v>
      </c>
      <c r="AV86" s="22" t="s">
        <v>446</v>
      </c>
      <c r="AW86" s="22">
        <v>2014</v>
      </c>
      <c r="AX86" s="22">
        <v>2014</v>
      </c>
      <c r="AY86" s="22">
        <v>2014</v>
      </c>
      <c r="AZ86" s="22">
        <v>2015</v>
      </c>
      <c r="BA86" s="22">
        <v>2015</v>
      </c>
      <c r="BB86" s="22">
        <v>2015</v>
      </c>
      <c r="BC86" s="22">
        <v>2015</v>
      </c>
      <c r="BD86" s="22">
        <v>2014</v>
      </c>
      <c r="BE86" s="22">
        <v>2014</v>
      </c>
      <c r="BF86" s="10"/>
    </row>
    <row r="87" spans="1:58" x14ac:dyDescent="0.3">
      <c r="A87" s="16" t="s">
        <v>159</v>
      </c>
      <c r="B87" s="11" t="s">
        <v>158</v>
      </c>
      <c r="C87" s="20">
        <v>2014</v>
      </c>
      <c r="D87" s="20">
        <v>2014</v>
      </c>
      <c r="E87" s="20">
        <v>2014</v>
      </c>
      <c r="F87" s="20">
        <v>2014</v>
      </c>
      <c r="G87" s="20">
        <v>2014</v>
      </c>
      <c r="H87" s="20">
        <v>2014</v>
      </c>
      <c r="I87" s="20">
        <v>2014</v>
      </c>
      <c r="J87" s="20">
        <v>2015</v>
      </c>
      <c r="K87" s="20">
        <v>2015</v>
      </c>
      <c r="L87" s="20">
        <v>2015</v>
      </c>
      <c r="M87" s="22">
        <v>2016</v>
      </c>
      <c r="N87" s="22">
        <v>2016</v>
      </c>
      <c r="O87" s="22">
        <v>2015</v>
      </c>
      <c r="P87" s="22">
        <v>2015</v>
      </c>
      <c r="Q87" s="22">
        <v>2014</v>
      </c>
      <c r="R87" s="22">
        <v>2012</v>
      </c>
      <c r="S87" s="22">
        <v>2016</v>
      </c>
      <c r="T87" s="22">
        <v>2013</v>
      </c>
      <c r="U87" s="22">
        <v>2014</v>
      </c>
      <c r="V87" s="22">
        <v>2014</v>
      </c>
      <c r="W87" s="22">
        <v>2015</v>
      </c>
      <c r="X87" s="22">
        <v>2012</v>
      </c>
      <c r="Y87" s="22">
        <v>2010</v>
      </c>
      <c r="Z87" s="22">
        <v>2014</v>
      </c>
      <c r="AA87" s="22">
        <v>2014</v>
      </c>
      <c r="AB87" s="22" t="s">
        <v>446</v>
      </c>
      <c r="AC87" s="22">
        <v>2014</v>
      </c>
      <c r="AD87" s="22">
        <v>2015</v>
      </c>
      <c r="AE87" s="22" t="s">
        <v>446</v>
      </c>
      <c r="AF87" s="22">
        <v>2014</v>
      </c>
      <c r="AG87" s="21">
        <v>2010</v>
      </c>
      <c r="AH87" s="22">
        <v>2014</v>
      </c>
      <c r="AI87" s="22">
        <v>2015</v>
      </c>
      <c r="AJ87" s="22">
        <v>2016</v>
      </c>
      <c r="AK87" s="23" t="s">
        <v>446</v>
      </c>
      <c r="AL87" s="23">
        <v>2016</v>
      </c>
      <c r="AM87" s="22">
        <v>2015</v>
      </c>
      <c r="AN87" s="22">
        <v>2014</v>
      </c>
      <c r="AO87" s="22">
        <v>2014</v>
      </c>
      <c r="AP87" s="22">
        <v>2014</v>
      </c>
      <c r="AQ87" s="22">
        <v>2014</v>
      </c>
      <c r="AR87" s="22">
        <v>2011</v>
      </c>
      <c r="AS87" s="22">
        <v>2014</v>
      </c>
      <c r="AT87" s="22">
        <v>2015</v>
      </c>
      <c r="AU87" s="22">
        <v>2012</v>
      </c>
      <c r="AV87" s="22">
        <v>2012</v>
      </c>
      <c r="AW87" s="22">
        <v>2014</v>
      </c>
      <c r="AX87" s="22">
        <v>2014</v>
      </c>
      <c r="AY87" s="22">
        <v>2014</v>
      </c>
      <c r="AZ87" s="22">
        <v>2015</v>
      </c>
      <c r="BA87" s="22">
        <v>2015</v>
      </c>
      <c r="BB87" s="22">
        <v>2015</v>
      </c>
      <c r="BC87" s="22">
        <v>2015</v>
      </c>
      <c r="BD87" s="22">
        <v>2014</v>
      </c>
      <c r="BE87" s="22">
        <v>2014</v>
      </c>
      <c r="BF87" s="10"/>
    </row>
    <row r="88" spans="1:58" x14ac:dyDescent="0.3">
      <c r="A88" s="16" t="s">
        <v>161</v>
      </c>
      <c r="B88" s="11" t="s">
        <v>160</v>
      </c>
      <c r="C88" s="20">
        <v>2014</v>
      </c>
      <c r="D88" s="20">
        <v>2014</v>
      </c>
      <c r="E88" s="20">
        <v>2014</v>
      </c>
      <c r="F88" s="20">
        <v>2014</v>
      </c>
      <c r="G88" s="20">
        <v>2014</v>
      </c>
      <c r="H88" s="20">
        <v>2014</v>
      </c>
      <c r="I88" s="20">
        <v>2014</v>
      </c>
      <c r="J88" s="20">
        <v>2015</v>
      </c>
      <c r="K88" s="20">
        <v>2015</v>
      </c>
      <c r="L88" s="20">
        <v>2015</v>
      </c>
      <c r="M88" s="22">
        <v>2016</v>
      </c>
      <c r="N88" s="22">
        <v>2016</v>
      </c>
      <c r="O88" s="22">
        <v>2015</v>
      </c>
      <c r="P88" s="22">
        <v>2015</v>
      </c>
      <c r="Q88" s="22">
        <v>2014</v>
      </c>
      <c r="R88" s="22">
        <v>2011</v>
      </c>
      <c r="S88" s="22">
        <v>2016</v>
      </c>
      <c r="T88" s="22">
        <v>2013</v>
      </c>
      <c r="U88" s="22">
        <v>2014</v>
      </c>
      <c r="V88" s="22">
        <v>2014</v>
      </c>
      <c r="W88" s="22">
        <v>2015</v>
      </c>
      <c r="X88" s="22">
        <v>2010</v>
      </c>
      <c r="Y88" s="22">
        <v>2013</v>
      </c>
      <c r="Z88" s="22">
        <v>2014</v>
      </c>
      <c r="AA88" s="22">
        <v>2014</v>
      </c>
      <c r="AB88" s="22">
        <v>2014</v>
      </c>
      <c r="AC88" s="22">
        <v>2014</v>
      </c>
      <c r="AD88" s="22">
        <v>2015</v>
      </c>
      <c r="AE88" s="22" t="s">
        <v>446</v>
      </c>
      <c r="AF88" s="22">
        <v>2014</v>
      </c>
      <c r="AG88" s="21">
        <v>2013</v>
      </c>
      <c r="AH88" s="22">
        <v>2014</v>
      </c>
      <c r="AI88" s="22">
        <v>2015</v>
      </c>
      <c r="AJ88" s="22">
        <v>2016</v>
      </c>
      <c r="AK88" s="23" t="s">
        <v>446</v>
      </c>
      <c r="AL88" s="23">
        <v>2015</v>
      </c>
      <c r="AM88" s="22">
        <v>2015</v>
      </c>
      <c r="AN88" s="22">
        <v>2014</v>
      </c>
      <c r="AO88" s="22">
        <v>2014</v>
      </c>
      <c r="AP88" s="22" t="s">
        <v>446</v>
      </c>
      <c r="AQ88" s="22" t="s">
        <v>446</v>
      </c>
      <c r="AR88" s="22">
        <v>2011</v>
      </c>
      <c r="AS88" s="22">
        <v>2014</v>
      </c>
      <c r="AT88" s="22">
        <v>2015</v>
      </c>
      <c r="AU88" s="22">
        <v>2012</v>
      </c>
      <c r="AV88" s="22">
        <v>2009</v>
      </c>
      <c r="AW88" s="22">
        <v>2014</v>
      </c>
      <c r="AX88" s="22">
        <v>2014</v>
      </c>
      <c r="AY88" s="22">
        <v>2014</v>
      </c>
      <c r="AZ88" s="22">
        <v>2015</v>
      </c>
      <c r="BA88" s="22">
        <v>2015</v>
      </c>
      <c r="BB88" s="22">
        <v>2015</v>
      </c>
      <c r="BC88" s="22">
        <v>2015</v>
      </c>
      <c r="BD88" s="22">
        <v>2014</v>
      </c>
      <c r="BE88" s="22">
        <v>2014</v>
      </c>
      <c r="BF88" s="10"/>
    </row>
    <row r="89" spans="1:58" x14ac:dyDescent="0.3">
      <c r="A89" s="16" t="s">
        <v>163</v>
      </c>
      <c r="B89" s="11" t="s">
        <v>162</v>
      </c>
      <c r="C89" s="20">
        <v>2014</v>
      </c>
      <c r="D89" s="20">
        <v>2014</v>
      </c>
      <c r="E89" s="20">
        <v>2014</v>
      </c>
      <c r="F89" s="20">
        <v>2014</v>
      </c>
      <c r="G89" s="20">
        <v>2014</v>
      </c>
      <c r="H89" s="20">
        <v>2014</v>
      </c>
      <c r="I89" s="20">
        <v>2014</v>
      </c>
      <c r="J89" s="20">
        <v>2015</v>
      </c>
      <c r="K89" s="20">
        <v>2015</v>
      </c>
      <c r="L89" s="20">
        <v>2015</v>
      </c>
      <c r="M89" s="22">
        <v>2016</v>
      </c>
      <c r="N89" s="22">
        <v>2016</v>
      </c>
      <c r="O89" s="22">
        <v>2015</v>
      </c>
      <c r="P89" s="22">
        <v>2015</v>
      </c>
      <c r="Q89" s="22">
        <v>2014</v>
      </c>
      <c r="R89" s="22">
        <v>2009</v>
      </c>
      <c r="S89" s="22">
        <v>2016</v>
      </c>
      <c r="T89" s="22">
        <v>2013</v>
      </c>
      <c r="U89" s="22">
        <v>2014</v>
      </c>
      <c r="V89" s="22">
        <v>2014</v>
      </c>
      <c r="W89" s="22">
        <v>2015</v>
      </c>
      <c r="X89" s="22">
        <v>2014</v>
      </c>
      <c r="Y89" s="22">
        <v>2013</v>
      </c>
      <c r="Z89" s="22">
        <v>2014</v>
      </c>
      <c r="AA89" s="22">
        <v>2014</v>
      </c>
      <c r="AB89" s="22">
        <v>2014</v>
      </c>
      <c r="AC89" s="22">
        <v>2014</v>
      </c>
      <c r="AD89" s="22">
        <v>2015</v>
      </c>
      <c r="AE89" s="22">
        <v>2012</v>
      </c>
      <c r="AF89" s="22">
        <v>2014</v>
      </c>
      <c r="AG89" s="21">
        <v>2005</v>
      </c>
      <c r="AH89" s="22">
        <v>2014</v>
      </c>
      <c r="AI89" s="22">
        <v>2015</v>
      </c>
      <c r="AJ89" s="22">
        <v>2016</v>
      </c>
      <c r="AK89" s="23">
        <v>2015</v>
      </c>
      <c r="AL89" s="23">
        <v>2016</v>
      </c>
      <c r="AM89" s="22">
        <v>2015</v>
      </c>
      <c r="AN89" s="22">
        <v>2014</v>
      </c>
      <c r="AO89" s="22">
        <v>2014</v>
      </c>
      <c r="AP89" s="22">
        <v>2013</v>
      </c>
      <c r="AQ89" s="22">
        <v>2014</v>
      </c>
      <c r="AR89" s="22">
        <v>2015</v>
      </c>
      <c r="AS89" s="22">
        <v>2014</v>
      </c>
      <c r="AT89" s="22">
        <v>2015</v>
      </c>
      <c r="AU89" s="22">
        <v>2012</v>
      </c>
      <c r="AV89" s="22">
        <v>2007</v>
      </c>
      <c r="AW89" s="22">
        <v>2014</v>
      </c>
      <c r="AX89" s="22">
        <v>2014</v>
      </c>
      <c r="AY89" s="22">
        <v>2014</v>
      </c>
      <c r="AZ89" s="22">
        <v>2015</v>
      </c>
      <c r="BA89" s="22">
        <v>2015</v>
      </c>
      <c r="BB89" s="22">
        <v>2015</v>
      </c>
      <c r="BC89" s="22">
        <v>2015</v>
      </c>
      <c r="BD89" s="22">
        <v>2014</v>
      </c>
      <c r="BE89" s="22">
        <v>2014</v>
      </c>
      <c r="BF89" s="10"/>
    </row>
    <row r="90" spans="1:58" x14ac:dyDescent="0.3">
      <c r="A90" s="16" t="s">
        <v>165</v>
      </c>
      <c r="B90" s="11" t="s">
        <v>164</v>
      </c>
      <c r="C90" s="20">
        <v>2014</v>
      </c>
      <c r="D90" s="20">
        <v>2014</v>
      </c>
      <c r="E90" s="20">
        <v>2014</v>
      </c>
      <c r="F90" s="20">
        <v>2014</v>
      </c>
      <c r="G90" s="20">
        <v>2014</v>
      </c>
      <c r="H90" s="20">
        <v>2014</v>
      </c>
      <c r="I90" s="20">
        <v>2014</v>
      </c>
      <c r="J90" s="20">
        <v>2015</v>
      </c>
      <c r="K90" s="20">
        <v>2015</v>
      </c>
      <c r="L90" s="20">
        <v>2015</v>
      </c>
      <c r="M90" s="22">
        <v>2016</v>
      </c>
      <c r="N90" s="22">
        <v>2016</v>
      </c>
      <c r="O90" s="22">
        <v>2015</v>
      </c>
      <c r="P90" s="22">
        <v>2015</v>
      </c>
      <c r="Q90" s="22">
        <v>2014</v>
      </c>
      <c r="R90" s="22" t="s">
        <v>446</v>
      </c>
      <c r="S90" s="22">
        <v>2016</v>
      </c>
      <c r="T90" s="22">
        <v>2013</v>
      </c>
      <c r="U90" s="22">
        <v>2014</v>
      </c>
      <c r="V90" s="22">
        <v>2014</v>
      </c>
      <c r="W90" s="22">
        <v>2015</v>
      </c>
      <c r="X90" s="22">
        <v>2009</v>
      </c>
      <c r="Y90" s="22">
        <v>2010</v>
      </c>
      <c r="Z90" s="22">
        <v>2014</v>
      </c>
      <c r="AA90" s="22">
        <v>2014</v>
      </c>
      <c r="AB90" s="22" t="s">
        <v>446</v>
      </c>
      <c r="AC90" s="22">
        <v>2014</v>
      </c>
      <c r="AD90" s="22">
        <v>2015</v>
      </c>
      <c r="AE90" s="22" t="s">
        <v>446</v>
      </c>
      <c r="AF90" s="22" t="s">
        <v>446</v>
      </c>
      <c r="AG90" s="21">
        <v>2006</v>
      </c>
      <c r="AH90" s="22">
        <v>2014</v>
      </c>
      <c r="AI90" s="22">
        <v>2015</v>
      </c>
      <c r="AJ90" s="22">
        <v>2016</v>
      </c>
      <c r="AK90" s="23" t="s">
        <v>446</v>
      </c>
      <c r="AL90" s="23" t="s">
        <v>446</v>
      </c>
      <c r="AM90" s="22">
        <v>2015</v>
      </c>
      <c r="AN90" s="22">
        <v>2014</v>
      </c>
      <c r="AO90" s="22">
        <v>2014</v>
      </c>
      <c r="AP90" s="22" t="s">
        <v>446</v>
      </c>
      <c r="AQ90" s="22" t="s">
        <v>446</v>
      </c>
      <c r="AR90" s="22" t="s">
        <v>446</v>
      </c>
      <c r="AS90" s="22">
        <v>2014</v>
      </c>
      <c r="AT90" s="22" t="s">
        <v>446</v>
      </c>
      <c r="AU90" s="22">
        <v>2012</v>
      </c>
      <c r="AV90" s="22" t="s">
        <v>446</v>
      </c>
      <c r="AW90" s="22">
        <v>2014</v>
      </c>
      <c r="AX90" s="22">
        <v>2014</v>
      </c>
      <c r="AY90" s="22">
        <v>2014</v>
      </c>
      <c r="AZ90" s="22">
        <v>2015</v>
      </c>
      <c r="BA90" s="22">
        <v>2015</v>
      </c>
      <c r="BB90" s="22">
        <v>2015</v>
      </c>
      <c r="BC90" s="22">
        <v>2015</v>
      </c>
      <c r="BD90" s="22">
        <v>2014</v>
      </c>
      <c r="BE90" s="22">
        <v>2014</v>
      </c>
      <c r="BF90" s="10"/>
    </row>
    <row r="91" spans="1:58" x14ac:dyDescent="0.3">
      <c r="A91" s="16" t="s">
        <v>420</v>
      </c>
      <c r="B91" s="11" t="s">
        <v>166</v>
      </c>
      <c r="C91" s="20">
        <v>2014</v>
      </c>
      <c r="D91" s="20">
        <v>2014</v>
      </c>
      <c r="E91" s="20">
        <v>2014</v>
      </c>
      <c r="F91" s="20">
        <v>2014</v>
      </c>
      <c r="G91" s="20">
        <v>2014</v>
      </c>
      <c r="H91" s="20">
        <v>2014</v>
      </c>
      <c r="I91" s="20">
        <v>2014</v>
      </c>
      <c r="J91" s="20">
        <v>2015</v>
      </c>
      <c r="K91" s="20">
        <v>2015</v>
      </c>
      <c r="L91" s="20">
        <v>2015</v>
      </c>
      <c r="M91" s="22">
        <v>2016</v>
      </c>
      <c r="N91" s="22">
        <v>2016</v>
      </c>
      <c r="O91" s="22">
        <v>2015</v>
      </c>
      <c r="P91" s="22">
        <v>2015</v>
      </c>
      <c r="Q91" s="22" t="s">
        <v>446</v>
      </c>
      <c r="R91" s="22" t="s">
        <v>446</v>
      </c>
      <c r="S91" s="22">
        <v>2016</v>
      </c>
      <c r="T91" s="22">
        <v>2013</v>
      </c>
      <c r="U91" s="22">
        <v>2014</v>
      </c>
      <c r="V91" s="22" t="s">
        <v>446</v>
      </c>
      <c r="W91" s="22">
        <v>2015</v>
      </c>
      <c r="X91" s="22">
        <v>2012</v>
      </c>
      <c r="Y91" s="22" t="s">
        <v>446</v>
      </c>
      <c r="Z91" s="22">
        <v>2014</v>
      </c>
      <c r="AA91" s="22">
        <v>2014</v>
      </c>
      <c r="AB91" s="22" t="s">
        <v>446</v>
      </c>
      <c r="AC91" s="22" t="s">
        <v>446</v>
      </c>
      <c r="AD91" s="22">
        <v>2015</v>
      </c>
      <c r="AE91" s="22">
        <v>2012</v>
      </c>
      <c r="AF91" s="22" t="s">
        <v>446</v>
      </c>
      <c r="AG91" s="21" t="s">
        <v>446</v>
      </c>
      <c r="AH91" s="22">
        <v>2014</v>
      </c>
      <c r="AI91" s="22">
        <v>2015</v>
      </c>
      <c r="AJ91" s="22">
        <v>2016</v>
      </c>
      <c r="AK91" s="23" t="s">
        <v>446</v>
      </c>
      <c r="AL91" s="23" t="s">
        <v>446</v>
      </c>
      <c r="AM91" s="22">
        <v>2015</v>
      </c>
      <c r="AN91" s="22">
        <v>2014</v>
      </c>
      <c r="AO91" s="22">
        <v>2014</v>
      </c>
      <c r="AP91" s="22" t="s">
        <v>446</v>
      </c>
      <c r="AQ91" s="22" t="s">
        <v>446</v>
      </c>
      <c r="AR91" s="22" t="s">
        <v>446</v>
      </c>
      <c r="AS91" s="22">
        <v>2014</v>
      </c>
      <c r="AT91" s="22">
        <v>2015</v>
      </c>
      <c r="AU91" s="22">
        <v>2012</v>
      </c>
      <c r="AV91" s="22">
        <v>2008</v>
      </c>
      <c r="AW91" s="22">
        <v>2014</v>
      </c>
      <c r="AX91" s="22">
        <v>2014</v>
      </c>
      <c r="AY91" s="22">
        <v>2014</v>
      </c>
      <c r="AZ91" s="22">
        <v>2015</v>
      </c>
      <c r="BA91" s="22">
        <v>2015</v>
      </c>
      <c r="BB91" s="22">
        <v>2014</v>
      </c>
      <c r="BC91" s="22">
        <v>2015</v>
      </c>
      <c r="BD91" s="22">
        <v>2014</v>
      </c>
      <c r="BE91" s="22">
        <v>2014</v>
      </c>
      <c r="BF91" s="10"/>
    </row>
    <row r="92" spans="1:58" x14ac:dyDescent="0.3">
      <c r="A92" s="16" t="s">
        <v>424</v>
      </c>
      <c r="B92" s="11" t="s">
        <v>297</v>
      </c>
      <c r="C92" s="20">
        <v>2014</v>
      </c>
      <c r="D92" s="20">
        <v>2014</v>
      </c>
      <c r="E92" s="20">
        <v>2014</v>
      </c>
      <c r="F92" s="20">
        <v>2014</v>
      </c>
      <c r="G92" s="20">
        <v>2014</v>
      </c>
      <c r="H92" s="20">
        <v>2014</v>
      </c>
      <c r="I92" s="20">
        <v>2014</v>
      </c>
      <c r="J92" s="20">
        <v>2015</v>
      </c>
      <c r="K92" s="20">
        <v>2015</v>
      </c>
      <c r="L92" s="20">
        <v>2015</v>
      </c>
      <c r="M92" s="22">
        <v>2016</v>
      </c>
      <c r="N92" s="22">
        <v>2016</v>
      </c>
      <c r="O92" s="22">
        <v>2015</v>
      </c>
      <c r="P92" s="22">
        <v>2015</v>
      </c>
      <c r="Q92" s="22">
        <v>2014</v>
      </c>
      <c r="R92" s="22" t="s">
        <v>446</v>
      </c>
      <c r="S92" s="22">
        <v>2016</v>
      </c>
      <c r="T92" s="22">
        <v>2013</v>
      </c>
      <c r="U92" s="22">
        <v>2014</v>
      </c>
      <c r="V92" s="22" t="s">
        <v>446</v>
      </c>
      <c r="W92" s="22">
        <v>2015</v>
      </c>
      <c r="X92" s="22">
        <v>2010</v>
      </c>
      <c r="Y92" s="22">
        <v>2012</v>
      </c>
      <c r="Z92" s="22">
        <v>2014</v>
      </c>
      <c r="AA92" s="22">
        <v>2014</v>
      </c>
      <c r="AB92" s="22" t="s">
        <v>446</v>
      </c>
      <c r="AC92" s="22">
        <v>2014</v>
      </c>
      <c r="AD92" s="22">
        <v>2015</v>
      </c>
      <c r="AE92" s="22">
        <v>2012</v>
      </c>
      <c r="AF92" s="22">
        <v>2014</v>
      </c>
      <c r="AG92" s="21" t="s">
        <v>446</v>
      </c>
      <c r="AH92" s="22">
        <v>2014</v>
      </c>
      <c r="AI92" s="22">
        <v>2015</v>
      </c>
      <c r="AJ92" s="22">
        <v>2016</v>
      </c>
      <c r="AK92" s="23" t="s">
        <v>446</v>
      </c>
      <c r="AL92" s="23">
        <v>2015</v>
      </c>
      <c r="AM92" s="22">
        <v>2015</v>
      </c>
      <c r="AN92" s="22">
        <v>2014</v>
      </c>
      <c r="AO92" s="22">
        <v>2014</v>
      </c>
      <c r="AP92" s="22">
        <v>2014</v>
      </c>
      <c r="AQ92" s="22">
        <v>2014</v>
      </c>
      <c r="AR92" s="22">
        <v>2011</v>
      </c>
      <c r="AS92" s="22">
        <v>2014</v>
      </c>
      <c r="AT92" s="22">
        <v>2015</v>
      </c>
      <c r="AU92" s="22">
        <v>2012</v>
      </c>
      <c r="AV92" s="22" t="s">
        <v>446</v>
      </c>
      <c r="AW92" s="22">
        <v>2014</v>
      </c>
      <c r="AX92" s="22">
        <v>2014</v>
      </c>
      <c r="AY92" s="22">
        <v>2014</v>
      </c>
      <c r="AZ92" s="22">
        <v>2015</v>
      </c>
      <c r="BA92" s="22">
        <v>2012</v>
      </c>
      <c r="BB92" s="22">
        <v>2015</v>
      </c>
      <c r="BC92" s="22">
        <v>2015</v>
      </c>
      <c r="BD92" s="22">
        <v>2014</v>
      </c>
      <c r="BE92" s="22">
        <v>2014</v>
      </c>
      <c r="BF92" s="10"/>
    </row>
    <row r="93" spans="1:58" x14ac:dyDescent="0.3">
      <c r="A93" s="16" t="s">
        <v>168</v>
      </c>
      <c r="B93" s="11" t="s">
        <v>167</v>
      </c>
      <c r="C93" s="20">
        <v>2014</v>
      </c>
      <c r="D93" s="20">
        <v>2014</v>
      </c>
      <c r="E93" s="20">
        <v>2014</v>
      </c>
      <c r="F93" s="20">
        <v>2014</v>
      </c>
      <c r="G93" s="20">
        <v>2014</v>
      </c>
      <c r="H93" s="20">
        <v>2014</v>
      </c>
      <c r="I93" s="20">
        <v>2014</v>
      </c>
      <c r="J93" s="20">
        <v>2015</v>
      </c>
      <c r="K93" s="20">
        <v>2015</v>
      </c>
      <c r="L93" s="20">
        <v>2015</v>
      </c>
      <c r="M93" s="22">
        <v>2016</v>
      </c>
      <c r="N93" s="22">
        <v>2016</v>
      </c>
      <c r="O93" s="22">
        <v>2015</v>
      </c>
      <c r="P93" s="22">
        <v>2015</v>
      </c>
      <c r="Q93" s="22">
        <v>2014</v>
      </c>
      <c r="R93" s="22" t="s">
        <v>446</v>
      </c>
      <c r="S93" s="22">
        <v>2016</v>
      </c>
      <c r="T93" s="22">
        <v>2013</v>
      </c>
      <c r="U93" s="22">
        <v>2014</v>
      </c>
      <c r="V93" s="22" t="s">
        <v>446</v>
      </c>
      <c r="W93" s="22">
        <v>2015</v>
      </c>
      <c r="X93" s="22">
        <v>2014</v>
      </c>
      <c r="Y93" s="22">
        <v>2012</v>
      </c>
      <c r="Z93" s="22">
        <v>2014</v>
      </c>
      <c r="AA93" s="22">
        <v>2014</v>
      </c>
      <c r="AB93" s="22" t="s">
        <v>446</v>
      </c>
      <c r="AC93" s="22">
        <v>2014</v>
      </c>
      <c r="AD93" s="22">
        <v>2015</v>
      </c>
      <c r="AE93" s="22" t="s">
        <v>446</v>
      </c>
      <c r="AF93" s="22">
        <v>2014</v>
      </c>
      <c r="AG93" s="21" t="s">
        <v>446</v>
      </c>
      <c r="AH93" s="22">
        <v>2014</v>
      </c>
      <c r="AI93" s="22">
        <v>2015</v>
      </c>
      <c r="AJ93" s="22">
        <v>2016</v>
      </c>
      <c r="AK93" s="23" t="s">
        <v>446</v>
      </c>
      <c r="AL93" s="23">
        <v>2015</v>
      </c>
      <c r="AM93" s="22">
        <v>2015</v>
      </c>
      <c r="AN93" s="22">
        <v>2014</v>
      </c>
      <c r="AO93" s="22">
        <v>2014</v>
      </c>
      <c r="AP93" s="22">
        <v>2014</v>
      </c>
      <c r="AQ93" s="22">
        <v>2014</v>
      </c>
      <c r="AR93" s="22" t="s">
        <v>446</v>
      </c>
      <c r="AS93" s="22">
        <v>2014</v>
      </c>
      <c r="AT93" s="22">
        <v>2015</v>
      </c>
      <c r="AU93" s="22">
        <v>2012</v>
      </c>
      <c r="AV93" s="22">
        <v>2013</v>
      </c>
      <c r="AW93" s="22">
        <v>2014</v>
      </c>
      <c r="AX93" s="22">
        <v>2014</v>
      </c>
      <c r="AY93" s="22">
        <v>2014</v>
      </c>
      <c r="AZ93" s="22">
        <v>2015</v>
      </c>
      <c r="BA93" s="22">
        <v>2015</v>
      </c>
      <c r="BB93" s="22">
        <v>2015</v>
      </c>
      <c r="BC93" s="22">
        <v>2015</v>
      </c>
      <c r="BD93" s="22">
        <v>2014</v>
      </c>
      <c r="BE93" s="22">
        <v>2014</v>
      </c>
      <c r="BF93" s="10"/>
    </row>
    <row r="94" spans="1:58" x14ac:dyDescent="0.3">
      <c r="A94" s="16" t="s">
        <v>170</v>
      </c>
      <c r="B94" s="11" t="s">
        <v>169</v>
      </c>
      <c r="C94" s="20">
        <v>2014</v>
      </c>
      <c r="D94" s="20">
        <v>2014</v>
      </c>
      <c r="E94" s="20">
        <v>2014</v>
      </c>
      <c r="F94" s="20">
        <v>2014</v>
      </c>
      <c r="G94" s="20">
        <v>2014</v>
      </c>
      <c r="H94" s="20">
        <v>2014</v>
      </c>
      <c r="I94" s="20">
        <v>2014</v>
      </c>
      <c r="J94" s="20">
        <v>2015</v>
      </c>
      <c r="K94" s="20">
        <v>2015</v>
      </c>
      <c r="L94" s="20">
        <v>2015</v>
      </c>
      <c r="M94" s="22">
        <v>2016</v>
      </c>
      <c r="N94" s="22">
        <v>2016</v>
      </c>
      <c r="O94" s="22">
        <v>2015</v>
      </c>
      <c r="P94" s="22">
        <v>2015</v>
      </c>
      <c r="Q94" s="22">
        <v>2014</v>
      </c>
      <c r="R94" s="22">
        <v>2012</v>
      </c>
      <c r="S94" s="22">
        <v>2016</v>
      </c>
      <c r="T94" s="22">
        <v>2013</v>
      </c>
      <c r="U94" s="22">
        <v>2014</v>
      </c>
      <c r="V94" s="22">
        <v>2014</v>
      </c>
      <c r="W94" s="22">
        <v>2015</v>
      </c>
      <c r="X94" s="22">
        <v>2014</v>
      </c>
      <c r="Y94" s="22">
        <v>2013</v>
      </c>
      <c r="Z94" s="22">
        <v>2014</v>
      </c>
      <c r="AA94" s="22">
        <v>2014</v>
      </c>
      <c r="AB94" s="22">
        <v>2014</v>
      </c>
      <c r="AC94" s="22">
        <v>2014</v>
      </c>
      <c r="AD94" s="22">
        <v>2015</v>
      </c>
      <c r="AE94" s="22">
        <v>2012</v>
      </c>
      <c r="AF94" s="22">
        <v>2014</v>
      </c>
      <c r="AG94" s="21">
        <v>2012</v>
      </c>
      <c r="AH94" s="22">
        <v>2014</v>
      </c>
      <c r="AI94" s="22">
        <v>2015</v>
      </c>
      <c r="AJ94" s="22">
        <v>2016</v>
      </c>
      <c r="AK94" s="23" t="s">
        <v>446</v>
      </c>
      <c r="AL94" s="23">
        <v>2015</v>
      </c>
      <c r="AM94" s="22">
        <v>2015</v>
      </c>
      <c r="AN94" s="22">
        <v>2014</v>
      </c>
      <c r="AO94" s="22">
        <v>2014</v>
      </c>
      <c r="AP94" s="22" t="s">
        <v>446</v>
      </c>
      <c r="AQ94" s="22" t="s">
        <v>446</v>
      </c>
      <c r="AR94" s="22">
        <v>2015</v>
      </c>
      <c r="AS94" s="22">
        <v>2014</v>
      </c>
      <c r="AT94" s="22">
        <v>2015</v>
      </c>
      <c r="AU94" s="22">
        <v>2012</v>
      </c>
      <c r="AV94" s="22">
        <v>2009</v>
      </c>
      <c r="AW94" s="22">
        <v>2014</v>
      </c>
      <c r="AX94" s="22">
        <v>2014</v>
      </c>
      <c r="AY94" s="22">
        <v>2014</v>
      </c>
      <c r="AZ94" s="22">
        <v>2015</v>
      </c>
      <c r="BA94" s="22">
        <v>2015</v>
      </c>
      <c r="BB94" s="22">
        <v>2015</v>
      </c>
      <c r="BC94" s="22">
        <v>2015</v>
      </c>
      <c r="BD94" s="22">
        <v>2014</v>
      </c>
      <c r="BE94" s="22">
        <v>2014</v>
      </c>
      <c r="BF94" s="10"/>
    </row>
    <row r="95" spans="1:58" x14ac:dyDescent="0.3">
      <c r="A95" s="16" t="s">
        <v>423</v>
      </c>
      <c r="B95" s="11" t="s">
        <v>171</v>
      </c>
      <c r="C95" s="20">
        <v>2014</v>
      </c>
      <c r="D95" s="20">
        <v>2014</v>
      </c>
      <c r="E95" s="20">
        <v>2014</v>
      </c>
      <c r="F95" s="20">
        <v>2014</v>
      </c>
      <c r="G95" s="20">
        <v>2014</v>
      </c>
      <c r="H95" s="20">
        <v>2014</v>
      </c>
      <c r="I95" s="20">
        <v>2014</v>
      </c>
      <c r="J95" s="20">
        <v>2015</v>
      </c>
      <c r="K95" s="20">
        <v>2015</v>
      </c>
      <c r="L95" s="20">
        <v>2015</v>
      </c>
      <c r="M95" s="22">
        <v>2016</v>
      </c>
      <c r="N95" s="22">
        <v>2016</v>
      </c>
      <c r="O95" s="22">
        <v>2015</v>
      </c>
      <c r="P95" s="22">
        <v>2015</v>
      </c>
      <c r="Q95" s="22">
        <v>2014</v>
      </c>
      <c r="R95" s="22">
        <v>2012</v>
      </c>
      <c r="S95" s="22">
        <v>2016</v>
      </c>
      <c r="T95" s="22">
        <v>2013</v>
      </c>
      <c r="U95" s="22">
        <v>2014</v>
      </c>
      <c r="V95" s="22">
        <v>2014</v>
      </c>
      <c r="W95" s="22">
        <v>2015</v>
      </c>
      <c r="X95" s="22">
        <v>2011</v>
      </c>
      <c r="Y95" s="22">
        <v>2012</v>
      </c>
      <c r="Z95" s="22">
        <v>2014</v>
      </c>
      <c r="AA95" s="22">
        <v>2014</v>
      </c>
      <c r="AB95" s="22">
        <v>2014</v>
      </c>
      <c r="AC95" s="22">
        <v>2014</v>
      </c>
      <c r="AD95" s="22">
        <v>2015</v>
      </c>
      <c r="AE95" s="22">
        <v>2012</v>
      </c>
      <c r="AF95" s="22">
        <v>2013</v>
      </c>
      <c r="AG95" s="21">
        <v>2012</v>
      </c>
      <c r="AH95" s="22">
        <v>2014</v>
      </c>
      <c r="AI95" s="22">
        <v>2015</v>
      </c>
      <c r="AJ95" s="22">
        <v>2016</v>
      </c>
      <c r="AK95" s="23">
        <v>2015</v>
      </c>
      <c r="AL95" s="23">
        <v>2015</v>
      </c>
      <c r="AM95" s="22">
        <v>2015</v>
      </c>
      <c r="AN95" s="22">
        <v>2014</v>
      </c>
      <c r="AO95" s="22">
        <v>2014</v>
      </c>
      <c r="AP95" s="22">
        <v>2012</v>
      </c>
      <c r="AQ95" s="22">
        <v>2013</v>
      </c>
      <c r="AR95" s="22">
        <v>2015</v>
      </c>
      <c r="AS95" s="22">
        <v>2014</v>
      </c>
      <c r="AT95" s="22">
        <v>2015</v>
      </c>
      <c r="AU95" s="22">
        <v>2012</v>
      </c>
      <c r="AV95" s="22" t="s">
        <v>446</v>
      </c>
      <c r="AW95" s="22">
        <v>2014</v>
      </c>
      <c r="AX95" s="22">
        <v>2014</v>
      </c>
      <c r="AY95" s="22">
        <v>2014</v>
      </c>
      <c r="AZ95" s="22">
        <v>2015</v>
      </c>
      <c r="BA95" s="22">
        <v>2015</v>
      </c>
      <c r="BB95" s="22">
        <v>2015</v>
      </c>
      <c r="BC95" s="22">
        <v>2015</v>
      </c>
      <c r="BD95" s="22">
        <v>2014</v>
      </c>
      <c r="BE95" s="22">
        <v>2014</v>
      </c>
      <c r="BF95" s="10"/>
    </row>
    <row r="96" spans="1:58" x14ac:dyDescent="0.3">
      <c r="A96" s="16" t="s">
        <v>370</v>
      </c>
      <c r="B96" s="11" t="s">
        <v>172</v>
      </c>
      <c r="C96" s="20">
        <v>2014</v>
      </c>
      <c r="D96" s="20">
        <v>2014</v>
      </c>
      <c r="E96" s="20">
        <v>2014</v>
      </c>
      <c r="F96" s="20">
        <v>2014</v>
      </c>
      <c r="G96" s="20">
        <v>2014</v>
      </c>
      <c r="H96" s="20">
        <v>2014</v>
      </c>
      <c r="I96" s="20">
        <v>2014</v>
      </c>
      <c r="J96" s="20">
        <v>2015</v>
      </c>
      <c r="K96" s="20">
        <v>2015</v>
      </c>
      <c r="L96" s="20">
        <v>2015</v>
      </c>
      <c r="M96" s="22">
        <v>2016</v>
      </c>
      <c r="N96" s="22">
        <v>2016</v>
      </c>
      <c r="O96" s="22">
        <v>2015</v>
      </c>
      <c r="P96" s="22">
        <v>2015</v>
      </c>
      <c r="Q96" s="22">
        <v>2014</v>
      </c>
      <c r="R96" s="22" t="s">
        <v>446</v>
      </c>
      <c r="S96" s="22">
        <v>2016</v>
      </c>
      <c r="T96" s="22">
        <v>2013</v>
      </c>
      <c r="U96" s="22">
        <v>2014</v>
      </c>
      <c r="V96" s="22" t="s">
        <v>446</v>
      </c>
      <c r="W96" s="22">
        <v>2015</v>
      </c>
      <c r="X96" s="22" t="s">
        <v>446</v>
      </c>
      <c r="Y96" s="22">
        <v>2012</v>
      </c>
      <c r="Z96" s="22">
        <v>2014</v>
      </c>
      <c r="AA96" s="22">
        <v>2014</v>
      </c>
      <c r="AB96" s="22" t="s">
        <v>446</v>
      </c>
      <c r="AC96" s="22">
        <v>2014</v>
      </c>
      <c r="AD96" s="22">
        <v>2015</v>
      </c>
      <c r="AE96" s="22" t="s">
        <v>446</v>
      </c>
      <c r="AF96" s="22">
        <v>2014</v>
      </c>
      <c r="AG96" s="21">
        <v>2012</v>
      </c>
      <c r="AH96" s="22">
        <v>2014</v>
      </c>
      <c r="AI96" s="22">
        <v>2015</v>
      </c>
      <c r="AJ96" s="22">
        <v>2016</v>
      </c>
      <c r="AK96" s="23" t="s">
        <v>446</v>
      </c>
      <c r="AL96" s="23">
        <v>2015</v>
      </c>
      <c r="AM96" s="22">
        <v>2015</v>
      </c>
      <c r="AN96" s="22">
        <v>2014</v>
      </c>
      <c r="AO96" s="22">
        <v>2014</v>
      </c>
      <c r="AP96" s="22">
        <v>2014</v>
      </c>
      <c r="AQ96" s="22">
        <v>2014</v>
      </c>
      <c r="AR96" s="22" t="s">
        <v>446</v>
      </c>
      <c r="AS96" s="22">
        <v>2014</v>
      </c>
      <c r="AT96" s="22">
        <v>2015</v>
      </c>
      <c r="AU96" s="22">
        <v>2012</v>
      </c>
      <c r="AV96" s="22">
        <v>2011</v>
      </c>
      <c r="AW96" s="22">
        <v>2014</v>
      </c>
      <c r="AX96" s="22">
        <v>2014</v>
      </c>
      <c r="AY96" s="22">
        <v>2014</v>
      </c>
      <c r="AZ96" s="22">
        <v>2015</v>
      </c>
      <c r="BA96" s="22">
        <v>2015</v>
      </c>
      <c r="BB96" s="22">
        <v>2015</v>
      </c>
      <c r="BC96" s="22">
        <v>2015</v>
      </c>
      <c r="BD96" s="22">
        <v>2014</v>
      </c>
      <c r="BE96" s="22">
        <v>2014</v>
      </c>
      <c r="BF96" s="10"/>
    </row>
    <row r="97" spans="1:58" x14ac:dyDescent="0.3">
      <c r="A97" s="16" t="s">
        <v>174</v>
      </c>
      <c r="B97" s="11" t="s">
        <v>173</v>
      </c>
      <c r="C97" s="20">
        <v>2014</v>
      </c>
      <c r="D97" s="20">
        <v>2014</v>
      </c>
      <c r="E97" s="20">
        <v>2014</v>
      </c>
      <c r="F97" s="20">
        <v>2014</v>
      </c>
      <c r="G97" s="20">
        <v>2014</v>
      </c>
      <c r="H97" s="20">
        <v>2014</v>
      </c>
      <c r="I97" s="20">
        <v>2014</v>
      </c>
      <c r="J97" s="20">
        <v>2015</v>
      </c>
      <c r="K97" s="20">
        <v>2015</v>
      </c>
      <c r="L97" s="20">
        <v>2015</v>
      </c>
      <c r="M97" s="22">
        <v>2016</v>
      </c>
      <c r="N97" s="22">
        <v>2016</v>
      </c>
      <c r="O97" s="22">
        <v>2015</v>
      </c>
      <c r="P97" s="22">
        <v>2015</v>
      </c>
      <c r="Q97" s="22">
        <v>2014</v>
      </c>
      <c r="R97" s="22" t="s">
        <v>446</v>
      </c>
      <c r="S97" s="22">
        <v>2016</v>
      </c>
      <c r="T97" s="22">
        <v>2013</v>
      </c>
      <c r="U97" s="22">
        <v>2014</v>
      </c>
      <c r="V97" s="22">
        <v>2014</v>
      </c>
      <c r="W97" s="22">
        <v>2015</v>
      </c>
      <c r="X97" s="22">
        <v>2004</v>
      </c>
      <c r="Y97" s="22">
        <v>2011</v>
      </c>
      <c r="Z97" s="22">
        <v>2014</v>
      </c>
      <c r="AA97" s="22">
        <v>2014</v>
      </c>
      <c r="AB97" s="22">
        <v>2014</v>
      </c>
      <c r="AC97" s="22">
        <v>2014</v>
      </c>
      <c r="AD97" s="22">
        <v>2015</v>
      </c>
      <c r="AE97" s="22" t="s">
        <v>446</v>
      </c>
      <c r="AF97" s="22">
        <v>2014</v>
      </c>
      <c r="AG97" s="21" t="s">
        <v>446</v>
      </c>
      <c r="AH97" s="22">
        <v>2014</v>
      </c>
      <c r="AI97" s="22">
        <v>2015</v>
      </c>
      <c r="AJ97" s="22">
        <v>2016</v>
      </c>
      <c r="AK97" s="23">
        <v>2015</v>
      </c>
      <c r="AL97" s="23">
        <v>2016</v>
      </c>
      <c r="AM97" s="22">
        <v>2015</v>
      </c>
      <c r="AN97" s="22">
        <v>2014</v>
      </c>
      <c r="AO97" s="22">
        <v>2014</v>
      </c>
      <c r="AP97" s="22" t="s">
        <v>446</v>
      </c>
      <c r="AQ97" s="22" t="s">
        <v>446</v>
      </c>
      <c r="AR97" s="22">
        <v>2015</v>
      </c>
      <c r="AS97" s="22">
        <v>2014</v>
      </c>
      <c r="AT97" s="22">
        <v>2015</v>
      </c>
      <c r="AU97" s="22">
        <v>2012</v>
      </c>
      <c r="AV97" s="22">
        <v>2007</v>
      </c>
      <c r="AW97" s="22">
        <v>2014</v>
      </c>
      <c r="AX97" s="22">
        <v>2014</v>
      </c>
      <c r="AY97" s="22">
        <v>2014</v>
      </c>
      <c r="AZ97" s="22">
        <v>2015</v>
      </c>
      <c r="BA97" s="22">
        <v>2015</v>
      </c>
      <c r="BB97" s="22">
        <v>2015</v>
      </c>
      <c r="BC97" s="22">
        <v>2015</v>
      </c>
      <c r="BD97" s="22">
        <v>2014</v>
      </c>
      <c r="BE97" s="22">
        <v>2014</v>
      </c>
      <c r="BF97" s="10"/>
    </row>
    <row r="98" spans="1:58" x14ac:dyDescent="0.3">
      <c r="A98" s="16" t="s">
        <v>176</v>
      </c>
      <c r="B98" s="11" t="s">
        <v>175</v>
      </c>
      <c r="C98" s="20">
        <v>2014</v>
      </c>
      <c r="D98" s="20">
        <v>2014</v>
      </c>
      <c r="E98" s="20">
        <v>2014</v>
      </c>
      <c r="F98" s="20">
        <v>2014</v>
      </c>
      <c r="G98" s="20">
        <v>2014</v>
      </c>
      <c r="H98" s="20">
        <v>2014</v>
      </c>
      <c r="I98" s="20">
        <v>2014</v>
      </c>
      <c r="J98" s="20">
        <v>2015</v>
      </c>
      <c r="K98" s="20">
        <v>2015</v>
      </c>
      <c r="L98" s="20">
        <v>2015</v>
      </c>
      <c r="M98" s="22">
        <v>2016</v>
      </c>
      <c r="N98" s="22">
        <v>2016</v>
      </c>
      <c r="O98" s="22">
        <v>2015</v>
      </c>
      <c r="P98" s="22">
        <v>2015</v>
      </c>
      <c r="Q98" s="22">
        <v>2014</v>
      </c>
      <c r="R98" s="22">
        <v>2009</v>
      </c>
      <c r="S98" s="22">
        <v>2016</v>
      </c>
      <c r="T98" s="22">
        <v>2013</v>
      </c>
      <c r="U98" s="22">
        <v>2014</v>
      </c>
      <c r="V98" s="22">
        <v>2014</v>
      </c>
      <c r="W98" s="22">
        <v>2015</v>
      </c>
      <c r="X98" s="22">
        <v>2014</v>
      </c>
      <c r="Y98" s="22" t="s">
        <v>446</v>
      </c>
      <c r="Z98" s="22">
        <v>2014</v>
      </c>
      <c r="AA98" s="22">
        <v>2014</v>
      </c>
      <c r="AB98" s="22">
        <v>2014</v>
      </c>
      <c r="AC98" s="22">
        <v>2014</v>
      </c>
      <c r="AD98" s="22">
        <v>2015</v>
      </c>
      <c r="AE98" s="22" t="s">
        <v>446</v>
      </c>
      <c r="AF98" s="22">
        <v>2014</v>
      </c>
      <c r="AG98" s="21">
        <v>2010</v>
      </c>
      <c r="AH98" s="22">
        <v>2014</v>
      </c>
      <c r="AI98" s="22">
        <v>2015</v>
      </c>
      <c r="AJ98" s="22">
        <v>2016</v>
      </c>
      <c r="AK98" s="23" t="s">
        <v>446</v>
      </c>
      <c r="AL98" s="23">
        <v>2015</v>
      </c>
      <c r="AM98" s="22">
        <v>2015</v>
      </c>
      <c r="AN98" s="22">
        <v>2014</v>
      </c>
      <c r="AO98" s="22">
        <v>2014</v>
      </c>
      <c r="AP98" s="22">
        <v>2014</v>
      </c>
      <c r="AQ98" s="22">
        <v>2014</v>
      </c>
      <c r="AR98" s="22">
        <v>2015</v>
      </c>
      <c r="AS98" s="22">
        <v>2014</v>
      </c>
      <c r="AT98" s="22">
        <v>2015</v>
      </c>
      <c r="AU98" s="22">
        <v>2012</v>
      </c>
      <c r="AV98" s="22">
        <v>2009</v>
      </c>
      <c r="AW98" s="22">
        <v>2014</v>
      </c>
      <c r="AX98" s="22">
        <v>2014</v>
      </c>
      <c r="AY98" s="22">
        <v>2014</v>
      </c>
      <c r="AZ98" s="22">
        <v>2015</v>
      </c>
      <c r="BA98" s="22">
        <v>2015</v>
      </c>
      <c r="BB98" s="22">
        <v>2014</v>
      </c>
      <c r="BC98" s="22">
        <v>2015</v>
      </c>
      <c r="BD98" s="22">
        <v>2014</v>
      </c>
      <c r="BE98" s="22">
        <v>2014</v>
      </c>
      <c r="BF98" s="10"/>
    </row>
    <row r="99" spans="1:58" x14ac:dyDescent="0.3">
      <c r="A99" s="16" t="s">
        <v>178</v>
      </c>
      <c r="B99" s="11" t="s">
        <v>177</v>
      </c>
      <c r="C99" s="20">
        <v>2014</v>
      </c>
      <c r="D99" s="20">
        <v>2014</v>
      </c>
      <c r="E99" s="20">
        <v>2014</v>
      </c>
      <c r="F99" s="20">
        <v>2014</v>
      </c>
      <c r="G99" s="20">
        <v>2014</v>
      </c>
      <c r="H99" s="20">
        <v>2014</v>
      </c>
      <c r="I99" s="20">
        <v>2014</v>
      </c>
      <c r="J99" s="20">
        <v>2015</v>
      </c>
      <c r="K99" s="20">
        <v>2015</v>
      </c>
      <c r="L99" s="20">
        <v>2015</v>
      </c>
      <c r="M99" s="22">
        <v>2016</v>
      </c>
      <c r="N99" s="22">
        <v>2016</v>
      </c>
      <c r="O99" s="22">
        <v>2015</v>
      </c>
      <c r="P99" s="22">
        <v>2015</v>
      </c>
      <c r="Q99" s="22">
        <v>2014</v>
      </c>
      <c r="R99" s="22">
        <v>2013</v>
      </c>
      <c r="S99" s="22">
        <v>2016</v>
      </c>
      <c r="T99" s="22">
        <v>2013</v>
      </c>
      <c r="U99" s="22">
        <v>2014</v>
      </c>
      <c r="V99" s="22">
        <v>2014</v>
      </c>
      <c r="W99" s="22">
        <v>2015</v>
      </c>
      <c r="X99" s="22">
        <v>2013</v>
      </c>
      <c r="Y99" s="22">
        <v>2010</v>
      </c>
      <c r="Z99" s="22">
        <v>2014</v>
      </c>
      <c r="AA99" s="22">
        <v>2014</v>
      </c>
      <c r="AB99" s="22">
        <v>2014</v>
      </c>
      <c r="AC99" s="22">
        <v>2014</v>
      </c>
      <c r="AD99" s="22">
        <v>2015</v>
      </c>
      <c r="AE99" s="22">
        <v>2012</v>
      </c>
      <c r="AF99" s="22">
        <v>2014</v>
      </c>
      <c r="AG99" s="21">
        <v>2007</v>
      </c>
      <c r="AH99" s="22">
        <v>2014</v>
      </c>
      <c r="AI99" s="22">
        <v>2015</v>
      </c>
      <c r="AJ99" s="22">
        <v>2016</v>
      </c>
      <c r="AK99" s="23" t="s">
        <v>446</v>
      </c>
      <c r="AL99" s="23">
        <v>2016</v>
      </c>
      <c r="AM99" s="22">
        <v>2015</v>
      </c>
      <c r="AN99" s="22">
        <v>2014</v>
      </c>
      <c r="AO99" s="22">
        <v>2014</v>
      </c>
      <c r="AP99" s="22" t="s">
        <v>446</v>
      </c>
      <c r="AQ99" s="22" t="s">
        <v>446</v>
      </c>
      <c r="AR99" s="22" t="s">
        <v>446</v>
      </c>
      <c r="AS99" s="22">
        <v>2014</v>
      </c>
      <c r="AT99" s="22">
        <v>2015</v>
      </c>
      <c r="AU99" s="22">
        <v>2012</v>
      </c>
      <c r="AV99" s="22">
        <v>2007</v>
      </c>
      <c r="AW99" s="22">
        <v>2014</v>
      </c>
      <c r="AX99" s="22">
        <v>2014</v>
      </c>
      <c r="AY99" s="22">
        <v>2014</v>
      </c>
      <c r="AZ99" s="22">
        <v>2015</v>
      </c>
      <c r="BA99" s="22">
        <v>2015</v>
      </c>
      <c r="BB99" s="22">
        <v>2015</v>
      </c>
      <c r="BC99" s="22">
        <v>2015</v>
      </c>
      <c r="BD99" s="22">
        <v>2014</v>
      </c>
      <c r="BE99" s="22">
        <v>2014</v>
      </c>
      <c r="BF99" s="10"/>
    </row>
    <row r="100" spans="1:58" x14ac:dyDescent="0.3">
      <c r="A100" s="16" t="s">
        <v>180</v>
      </c>
      <c r="B100" s="11" t="s">
        <v>179</v>
      </c>
      <c r="C100" s="20">
        <v>2014</v>
      </c>
      <c r="D100" s="20">
        <v>2014</v>
      </c>
      <c r="E100" s="20">
        <v>2014</v>
      </c>
      <c r="F100" s="20">
        <v>2014</v>
      </c>
      <c r="G100" s="20">
        <v>2014</v>
      </c>
      <c r="H100" s="20">
        <v>2014</v>
      </c>
      <c r="I100" s="20">
        <v>2014</v>
      </c>
      <c r="J100" s="20">
        <v>2015</v>
      </c>
      <c r="K100" s="20">
        <v>2015</v>
      </c>
      <c r="L100" s="20">
        <v>2015</v>
      </c>
      <c r="M100" s="22">
        <v>2016</v>
      </c>
      <c r="N100" s="22">
        <v>2016</v>
      </c>
      <c r="O100" s="22">
        <v>2015</v>
      </c>
      <c r="P100" s="22">
        <v>2015</v>
      </c>
      <c r="Q100" s="22">
        <v>2014</v>
      </c>
      <c r="R100" s="22">
        <v>2007</v>
      </c>
      <c r="S100" s="22">
        <v>2016</v>
      </c>
      <c r="T100" s="22">
        <v>2013</v>
      </c>
      <c r="U100" s="22">
        <v>2014</v>
      </c>
      <c r="V100" s="22">
        <v>2014</v>
      </c>
      <c r="W100" s="22">
        <v>2015</v>
      </c>
      <c r="X100" s="22">
        <v>2007</v>
      </c>
      <c r="Y100" s="22">
        <v>2010</v>
      </c>
      <c r="Z100" s="22">
        <v>2014</v>
      </c>
      <c r="AA100" s="22">
        <v>2014</v>
      </c>
      <c r="AB100" s="22" t="s">
        <v>446</v>
      </c>
      <c r="AC100" s="22">
        <v>2014</v>
      </c>
      <c r="AD100" s="22">
        <v>2015</v>
      </c>
      <c r="AE100" s="22" t="s">
        <v>446</v>
      </c>
      <c r="AF100" s="22">
        <v>2014</v>
      </c>
      <c r="AG100" s="21" t="s">
        <v>446</v>
      </c>
      <c r="AH100" s="22">
        <v>2014</v>
      </c>
      <c r="AI100" s="22">
        <v>2015</v>
      </c>
      <c r="AJ100" s="22">
        <v>2016</v>
      </c>
      <c r="AK100" s="23">
        <v>2016</v>
      </c>
      <c r="AL100" s="23">
        <v>2015</v>
      </c>
      <c r="AM100" s="22">
        <v>2015</v>
      </c>
      <c r="AN100" s="22">
        <v>2014</v>
      </c>
      <c r="AO100" s="22">
        <v>2014</v>
      </c>
      <c r="AP100" s="22" t="s">
        <v>446</v>
      </c>
      <c r="AQ100" s="22" t="s">
        <v>446</v>
      </c>
      <c r="AR100" s="22" t="s">
        <v>446</v>
      </c>
      <c r="AS100" s="22">
        <v>2014</v>
      </c>
      <c r="AT100" s="22">
        <v>2015</v>
      </c>
      <c r="AU100" s="22">
        <v>2012</v>
      </c>
      <c r="AV100" s="22">
        <v>2013</v>
      </c>
      <c r="AW100" s="22">
        <v>2014</v>
      </c>
      <c r="AX100" s="22">
        <v>2014</v>
      </c>
      <c r="AY100" s="22">
        <v>2014</v>
      </c>
      <c r="AZ100" s="22">
        <v>2015</v>
      </c>
      <c r="BA100" s="22" t="s">
        <v>446</v>
      </c>
      <c r="BB100" s="22">
        <v>2015</v>
      </c>
      <c r="BC100" s="22">
        <v>2015</v>
      </c>
      <c r="BD100" s="22">
        <v>2014</v>
      </c>
      <c r="BE100" s="22">
        <v>2014</v>
      </c>
      <c r="BF100" s="10"/>
    </row>
    <row r="101" spans="1:58" x14ac:dyDescent="0.3">
      <c r="A101" s="16" t="s">
        <v>182</v>
      </c>
      <c r="B101" s="11" t="s">
        <v>181</v>
      </c>
      <c r="C101" s="20">
        <v>2014</v>
      </c>
      <c r="D101" s="20">
        <v>2014</v>
      </c>
      <c r="E101" s="20">
        <v>2014</v>
      </c>
      <c r="F101" s="20">
        <v>2014</v>
      </c>
      <c r="G101" s="20">
        <v>2014</v>
      </c>
      <c r="H101" s="20">
        <v>2014</v>
      </c>
      <c r="I101" s="20">
        <v>2014</v>
      </c>
      <c r="J101" s="20">
        <v>2015</v>
      </c>
      <c r="K101" s="20">
        <v>2015</v>
      </c>
      <c r="L101" s="20">
        <v>2015</v>
      </c>
      <c r="M101" s="22">
        <v>2016</v>
      </c>
      <c r="N101" s="22">
        <v>2016</v>
      </c>
      <c r="O101" s="22">
        <v>2015</v>
      </c>
      <c r="P101" s="22">
        <v>2015</v>
      </c>
      <c r="Q101" s="22">
        <v>2014</v>
      </c>
      <c r="R101" s="22" t="s">
        <v>446</v>
      </c>
      <c r="S101" s="22">
        <v>2016</v>
      </c>
      <c r="T101" s="22">
        <v>2013</v>
      </c>
      <c r="U101" s="22">
        <v>2014</v>
      </c>
      <c r="V101" s="22" t="s">
        <v>446</v>
      </c>
      <c r="W101" s="22" t="s">
        <v>446</v>
      </c>
      <c r="X101" s="22" t="s">
        <v>446</v>
      </c>
      <c r="Y101" s="22" t="s">
        <v>446</v>
      </c>
      <c r="Z101" s="22" t="s">
        <v>446</v>
      </c>
      <c r="AA101" s="22" t="s">
        <v>446</v>
      </c>
      <c r="AB101" s="22" t="s">
        <v>446</v>
      </c>
      <c r="AC101" s="22" t="s">
        <v>446</v>
      </c>
      <c r="AD101" s="22">
        <v>2015</v>
      </c>
      <c r="AE101" s="22" t="s">
        <v>446</v>
      </c>
      <c r="AF101" s="22" t="s">
        <v>446</v>
      </c>
      <c r="AG101" s="21" t="s">
        <v>446</v>
      </c>
      <c r="AH101" s="22">
        <v>2014</v>
      </c>
      <c r="AI101" s="22">
        <v>2015</v>
      </c>
      <c r="AJ101" s="22">
        <v>2016</v>
      </c>
      <c r="AK101" s="23" t="s">
        <v>446</v>
      </c>
      <c r="AL101" s="23">
        <v>2015</v>
      </c>
      <c r="AM101" s="22">
        <v>2015</v>
      </c>
      <c r="AN101" s="22">
        <v>2014</v>
      </c>
      <c r="AO101" s="22">
        <v>2014</v>
      </c>
      <c r="AP101" s="22" t="s">
        <v>446</v>
      </c>
      <c r="AQ101" s="22" t="s">
        <v>446</v>
      </c>
      <c r="AR101" s="22" t="s">
        <v>446</v>
      </c>
      <c r="AS101" s="22">
        <v>2014</v>
      </c>
      <c r="AT101" s="22" t="s">
        <v>446</v>
      </c>
      <c r="AU101" s="22">
        <v>2012</v>
      </c>
      <c r="AV101" s="22" t="s">
        <v>446</v>
      </c>
      <c r="AW101" s="22">
        <v>2014</v>
      </c>
      <c r="AX101" s="22">
        <v>2014</v>
      </c>
      <c r="AY101" s="22">
        <v>2014</v>
      </c>
      <c r="AZ101" s="22" t="s">
        <v>446</v>
      </c>
      <c r="BA101" s="22" t="s">
        <v>446</v>
      </c>
      <c r="BB101" s="22" t="s">
        <v>398</v>
      </c>
      <c r="BC101" s="22">
        <v>2015</v>
      </c>
      <c r="BD101" s="22">
        <v>2014</v>
      </c>
      <c r="BE101" s="22">
        <v>2014</v>
      </c>
      <c r="BF101" s="10"/>
    </row>
    <row r="102" spans="1:58" x14ac:dyDescent="0.3">
      <c r="A102" s="16" t="s">
        <v>184</v>
      </c>
      <c r="B102" s="11" t="s">
        <v>183</v>
      </c>
      <c r="C102" s="20">
        <v>2014</v>
      </c>
      <c r="D102" s="20">
        <v>2014</v>
      </c>
      <c r="E102" s="20">
        <v>2014</v>
      </c>
      <c r="F102" s="20">
        <v>2014</v>
      </c>
      <c r="G102" s="20">
        <v>2014</v>
      </c>
      <c r="H102" s="20">
        <v>2014</v>
      </c>
      <c r="I102" s="20">
        <v>2014</v>
      </c>
      <c r="J102" s="20">
        <v>2015</v>
      </c>
      <c r="K102" s="20">
        <v>2015</v>
      </c>
      <c r="L102" s="20">
        <v>2015</v>
      </c>
      <c r="M102" s="22">
        <v>2016</v>
      </c>
      <c r="N102" s="22">
        <v>2016</v>
      </c>
      <c r="O102" s="22">
        <v>2015</v>
      </c>
      <c r="P102" s="22">
        <v>2015</v>
      </c>
      <c r="Q102" s="22">
        <v>2014</v>
      </c>
      <c r="R102" s="22" t="s">
        <v>446</v>
      </c>
      <c r="S102" s="22">
        <v>2016</v>
      </c>
      <c r="T102" s="22">
        <v>2013</v>
      </c>
      <c r="U102" s="22">
        <v>2014</v>
      </c>
      <c r="V102" s="22" t="s">
        <v>446</v>
      </c>
      <c r="W102" s="22">
        <v>2015</v>
      </c>
      <c r="X102" s="22" t="s">
        <v>446</v>
      </c>
      <c r="Y102" s="22">
        <v>2012</v>
      </c>
      <c r="Z102" s="22">
        <v>2014</v>
      </c>
      <c r="AA102" s="22">
        <v>2014</v>
      </c>
      <c r="AB102" s="22" t="s">
        <v>446</v>
      </c>
      <c r="AC102" s="22">
        <v>2014</v>
      </c>
      <c r="AD102" s="22">
        <v>2015</v>
      </c>
      <c r="AE102" s="22" t="s">
        <v>446</v>
      </c>
      <c r="AF102" s="22">
        <v>2014</v>
      </c>
      <c r="AG102" s="21">
        <v>2012</v>
      </c>
      <c r="AH102" s="22">
        <v>2014</v>
      </c>
      <c r="AI102" s="22">
        <v>2015</v>
      </c>
      <c r="AJ102" s="22">
        <v>2016</v>
      </c>
      <c r="AK102" s="23" t="s">
        <v>446</v>
      </c>
      <c r="AL102" s="23">
        <v>2015</v>
      </c>
      <c r="AM102" s="22">
        <v>2015</v>
      </c>
      <c r="AN102" s="22">
        <v>2014</v>
      </c>
      <c r="AO102" s="22">
        <v>2014</v>
      </c>
      <c r="AP102" s="22">
        <v>2014</v>
      </c>
      <c r="AQ102" s="22">
        <v>2014</v>
      </c>
      <c r="AR102" s="22" t="s">
        <v>446</v>
      </c>
      <c r="AS102" s="22">
        <v>2014</v>
      </c>
      <c r="AT102" s="22">
        <v>2015</v>
      </c>
      <c r="AU102" s="22">
        <v>2012</v>
      </c>
      <c r="AV102" s="22">
        <v>2011</v>
      </c>
      <c r="AW102" s="22">
        <v>2014</v>
      </c>
      <c r="AX102" s="22">
        <v>2014</v>
      </c>
      <c r="AY102" s="22">
        <v>2014</v>
      </c>
      <c r="AZ102" s="22">
        <v>2015</v>
      </c>
      <c r="BA102" s="22">
        <v>2015</v>
      </c>
      <c r="BB102" s="22">
        <v>2015</v>
      </c>
      <c r="BC102" s="22">
        <v>2015</v>
      </c>
      <c r="BD102" s="22">
        <v>2014</v>
      </c>
      <c r="BE102" s="22">
        <v>2014</v>
      </c>
      <c r="BF102" s="10"/>
    </row>
    <row r="103" spans="1:58" x14ac:dyDescent="0.3">
      <c r="A103" s="16" t="s">
        <v>186</v>
      </c>
      <c r="B103" s="11" t="s">
        <v>185</v>
      </c>
      <c r="C103" s="20">
        <v>2014</v>
      </c>
      <c r="D103" s="20">
        <v>2014</v>
      </c>
      <c r="E103" s="20">
        <v>2014</v>
      </c>
      <c r="F103" s="20">
        <v>2014</v>
      </c>
      <c r="G103" s="20">
        <v>2014</v>
      </c>
      <c r="H103" s="20">
        <v>2014</v>
      </c>
      <c r="I103" s="20">
        <v>2014</v>
      </c>
      <c r="J103" s="20">
        <v>2015</v>
      </c>
      <c r="K103" s="20">
        <v>2015</v>
      </c>
      <c r="L103" s="20">
        <v>2015</v>
      </c>
      <c r="M103" s="22">
        <v>2016</v>
      </c>
      <c r="N103" s="22">
        <v>2016</v>
      </c>
      <c r="O103" s="22">
        <v>2015</v>
      </c>
      <c r="P103" s="22">
        <v>2015</v>
      </c>
      <c r="Q103" s="22">
        <v>2014</v>
      </c>
      <c r="R103" s="22" t="s">
        <v>446</v>
      </c>
      <c r="S103" s="22">
        <v>2016</v>
      </c>
      <c r="T103" s="22">
        <v>2013</v>
      </c>
      <c r="U103" s="22">
        <v>2014</v>
      </c>
      <c r="V103" s="22" t="s">
        <v>446</v>
      </c>
      <c r="W103" s="22">
        <v>2015</v>
      </c>
      <c r="X103" s="22" t="s">
        <v>446</v>
      </c>
      <c r="Y103" s="22">
        <v>2013</v>
      </c>
      <c r="Z103" s="22">
        <v>2014</v>
      </c>
      <c r="AA103" s="22">
        <v>2014</v>
      </c>
      <c r="AB103" s="22" t="s">
        <v>446</v>
      </c>
      <c r="AC103" s="22">
        <v>2014</v>
      </c>
      <c r="AD103" s="22">
        <v>2015</v>
      </c>
      <c r="AE103" s="22" t="s">
        <v>446</v>
      </c>
      <c r="AF103" s="22">
        <v>2014</v>
      </c>
      <c r="AG103" s="21">
        <v>2012</v>
      </c>
      <c r="AH103" s="22">
        <v>2014</v>
      </c>
      <c r="AI103" s="22">
        <v>2015</v>
      </c>
      <c r="AJ103" s="22">
        <v>2016</v>
      </c>
      <c r="AK103" s="23" t="s">
        <v>446</v>
      </c>
      <c r="AL103" s="23">
        <v>2015</v>
      </c>
      <c r="AM103" s="22">
        <v>2015</v>
      </c>
      <c r="AN103" s="22">
        <v>2014</v>
      </c>
      <c r="AO103" s="22">
        <v>2014</v>
      </c>
      <c r="AP103" s="22">
        <v>2014</v>
      </c>
      <c r="AQ103" s="22">
        <v>2014</v>
      </c>
      <c r="AR103" s="22" t="s">
        <v>446</v>
      </c>
      <c r="AS103" s="22">
        <v>2014</v>
      </c>
      <c r="AT103" s="22">
        <v>2015</v>
      </c>
      <c r="AU103" s="22">
        <v>2012</v>
      </c>
      <c r="AV103" s="22" t="s">
        <v>446</v>
      </c>
      <c r="AW103" s="22">
        <v>2014</v>
      </c>
      <c r="AX103" s="22">
        <v>2014</v>
      </c>
      <c r="AY103" s="22">
        <v>2014</v>
      </c>
      <c r="AZ103" s="22">
        <v>2015</v>
      </c>
      <c r="BA103" s="22">
        <v>2015</v>
      </c>
      <c r="BB103" s="22">
        <v>2015</v>
      </c>
      <c r="BC103" s="22">
        <v>2015</v>
      </c>
      <c r="BD103" s="22">
        <v>2014</v>
      </c>
      <c r="BE103" s="22">
        <v>2014</v>
      </c>
      <c r="BF103" s="10"/>
    </row>
    <row r="104" spans="1:58" x14ac:dyDescent="0.3">
      <c r="A104" s="16" t="s">
        <v>189</v>
      </c>
      <c r="B104" s="11" t="s">
        <v>188</v>
      </c>
      <c r="C104" s="20">
        <v>2014</v>
      </c>
      <c r="D104" s="20">
        <v>2014</v>
      </c>
      <c r="E104" s="20">
        <v>2014</v>
      </c>
      <c r="F104" s="20">
        <v>2014</v>
      </c>
      <c r="G104" s="20">
        <v>2014</v>
      </c>
      <c r="H104" s="20">
        <v>2014</v>
      </c>
      <c r="I104" s="20">
        <v>2014</v>
      </c>
      <c r="J104" s="20">
        <v>2015</v>
      </c>
      <c r="K104" s="20">
        <v>2015</v>
      </c>
      <c r="L104" s="20">
        <v>2015</v>
      </c>
      <c r="M104" s="22">
        <v>2016</v>
      </c>
      <c r="N104" s="22">
        <v>2016</v>
      </c>
      <c r="O104" s="22">
        <v>2015</v>
      </c>
      <c r="P104" s="22">
        <v>2015</v>
      </c>
      <c r="Q104" s="22">
        <v>2014</v>
      </c>
      <c r="R104" s="22">
        <v>2009</v>
      </c>
      <c r="S104" s="22">
        <v>2016</v>
      </c>
      <c r="T104" s="22">
        <v>2013</v>
      </c>
      <c r="U104" s="22">
        <v>2014</v>
      </c>
      <c r="V104" s="22">
        <v>2014</v>
      </c>
      <c r="W104" s="22">
        <v>2015</v>
      </c>
      <c r="X104" s="22">
        <v>2004</v>
      </c>
      <c r="Y104" s="22">
        <v>2010</v>
      </c>
      <c r="Z104" s="22">
        <v>2014</v>
      </c>
      <c r="AA104" s="22">
        <v>2014</v>
      </c>
      <c r="AB104" s="22">
        <v>2014</v>
      </c>
      <c r="AC104" s="22">
        <v>2014</v>
      </c>
      <c r="AD104" s="22">
        <v>2015</v>
      </c>
      <c r="AE104" s="22">
        <v>2012</v>
      </c>
      <c r="AF104" s="22" t="s">
        <v>446</v>
      </c>
      <c r="AG104" s="21">
        <v>2010</v>
      </c>
      <c r="AH104" s="22">
        <v>2014</v>
      </c>
      <c r="AI104" s="22">
        <v>2015</v>
      </c>
      <c r="AJ104" s="22">
        <v>2016</v>
      </c>
      <c r="AK104" s="23" t="s">
        <v>446</v>
      </c>
      <c r="AL104" s="23">
        <v>2015</v>
      </c>
      <c r="AM104" s="22">
        <v>2015</v>
      </c>
      <c r="AN104" s="22">
        <v>2014</v>
      </c>
      <c r="AO104" s="22">
        <v>2014</v>
      </c>
      <c r="AP104" s="22">
        <v>2014</v>
      </c>
      <c r="AQ104" s="22">
        <v>2014</v>
      </c>
      <c r="AR104" s="22">
        <v>2015</v>
      </c>
      <c r="AS104" s="22">
        <v>2014</v>
      </c>
      <c r="AT104" s="22">
        <v>2015</v>
      </c>
      <c r="AU104" s="22">
        <v>2012</v>
      </c>
      <c r="AV104" s="22">
        <v>2009</v>
      </c>
      <c r="AW104" s="22">
        <v>2014</v>
      </c>
      <c r="AX104" s="22">
        <v>2014</v>
      </c>
      <c r="AY104" s="22">
        <v>2014</v>
      </c>
      <c r="AZ104" s="22">
        <v>2015</v>
      </c>
      <c r="BA104" s="22">
        <v>2015</v>
      </c>
      <c r="BB104" s="22">
        <v>2015</v>
      </c>
      <c r="BC104" s="22">
        <v>2015</v>
      </c>
      <c r="BD104" s="22">
        <v>2014</v>
      </c>
      <c r="BE104" s="22">
        <v>2014</v>
      </c>
      <c r="BF104" s="10"/>
    </row>
    <row r="105" spans="1:58" x14ac:dyDescent="0.3">
      <c r="A105" s="16" t="s">
        <v>191</v>
      </c>
      <c r="B105" s="11" t="s">
        <v>190</v>
      </c>
      <c r="C105" s="20">
        <v>2014</v>
      </c>
      <c r="D105" s="20">
        <v>2014</v>
      </c>
      <c r="E105" s="20">
        <v>2014</v>
      </c>
      <c r="F105" s="20">
        <v>2014</v>
      </c>
      <c r="G105" s="20">
        <v>2014</v>
      </c>
      <c r="H105" s="20">
        <v>2014</v>
      </c>
      <c r="I105" s="20">
        <v>2014</v>
      </c>
      <c r="J105" s="20">
        <v>2015</v>
      </c>
      <c r="K105" s="20">
        <v>2015</v>
      </c>
      <c r="L105" s="20">
        <v>2015</v>
      </c>
      <c r="M105" s="22">
        <v>2016</v>
      </c>
      <c r="N105" s="22">
        <v>2016</v>
      </c>
      <c r="O105" s="22">
        <v>2015</v>
      </c>
      <c r="P105" s="22">
        <v>2015</v>
      </c>
      <c r="Q105" s="22">
        <v>2014</v>
      </c>
      <c r="R105" s="22">
        <v>2010</v>
      </c>
      <c r="S105" s="22">
        <v>2016</v>
      </c>
      <c r="T105" s="22">
        <v>2013</v>
      </c>
      <c r="U105" s="22">
        <v>2014</v>
      </c>
      <c r="V105" s="22">
        <v>2014</v>
      </c>
      <c r="W105" s="22">
        <v>2015</v>
      </c>
      <c r="X105" s="22">
        <v>2014</v>
      </c>
      <c r="Y105" s="22">
        <v>2010</v>
      </c>
      <c r="Z105" s="22">
        <v>2014</v>
      </c>
      <c r="AA105" s="22">
        <v>2014</v>
      </c>
      <c r="AB105" s="22">
        <v>2014</v>
      </c>
      <c r="AC105" s="22">
        <v>2014</v>
      </c>
      <c r="AD105" s="22">
        <v>2015</v>
      </c>
      <c r="AE105" s="22">
        <v>2012</v>
      </c>
      <c r="AF105" s="22">
        <v>2014</v>
      </c>
      <c r="AG105" s="21">
        <v>2010</v>
      </c>
      <c r="AH105" s="22">
        <v>2014</v>
      </c>
      <c r="AI105" s="22">
        <v>2015</v>
      </c>
      <c r="AJ105" s="22">
        <v>2016</v>
      </c>
      <c r="AK105" s="23" t="s">
        <v>446</v>
      </c>
      <c r="AL105" s="23">
        <v>2015</v>
      </c>
      <c r="AM105" s="22">
        <v>2015</v>
      </c>
      <c r="AN105" s="22">
        <v>2014</v>
      </c>
      <c r="AO105" s="22">
        <v>2014</v>
      </c>
      <c r="AP105" s="22">
        <v>2013</v>
      </c>
      <c r="AQ105" s="22">
        <v>2013</v>
      </c>
      <c r="AR105" s="22">
        <v>2015</v>
      </c>
      <c r="AS105" s="22">
        <v>2014</v>
      </c>
      <c r="AT105" s="22">
        <v>2015</v>
      </c>
      <c r="AU105" s="22">
        <v>2012</v>
      </c>
      <c r="AV105" s="22">
        <v>2010</v>
      </c>
      <c r="AW105" s="22">
        <v>2014</v>
      </c>
      <c r="AX105" s="22">
        <v>2014</v>
      </c>
      <c r="AY105" s="22">
        <v>2014</v>
      </c>
      <c r="AZ105" s="22">
        <v>2015</v>
      </c>
      <c r="BA105" s="22">
        <v>2015</v>
      </c>
      <c r="BB105" s="22">
        <v>2015</v>
      </c>
      <c r="BC105" s="22">
        <v>2015</v>
      </c>
      <c r="BD105" s="22">
        <v>2014</v>
      </c>
      <c r="BE105" s="22">
        <v>2014</v>
      </c>
      <c r="BF105" s="10"/>
    </row>
    <row r="106" spans="1:58" x14ac:dyDescent="0.3">
      <c r="A106" s="16" t="s">
        <v>193</v>
      </c>
      <c r="B106" s="11" t="s">
        <v>192</v>
      </c>
      <c r="C106" s="20">
        <v>2014</v>
      </c>
      <c r="D106" s="20">
        <v>2014</v>
      </c>
      <c r="E106" s="20">
        <v>2014</v>
      </c>
      <c r="F106" s="20">
        <v>2014</v>
      </c>
      <c r="G106" s="20">
        <v>2014</v>
      </c>
      <c r="H106" s="20">
        <v>2014</v>
      </c>
      <c r="I106" s="20">
        <v>2014</v>
      </c>
      <c r="J106" s="20">
        <v>2015</v>
      </c>
      <c r="K106" s="20">
        <v>2015</v>
      </c>
      <c r="L106" s="20">
        <v>2015</v>
      </c>
      <c r="M106" s="22">
        <v>2016</v>
      </c>
      <c r="N106" s="22">
        <v>2016</v>
      </c>
      <c r="O106" s="22">
        <v>2015</v>
      </c>
      <c r="P106" s="22">
        <v>2015</v>
      </c>
      <c r="Q106" s="22">
        <v>2014</v>
      </c>
      <c r="R106" s="22" t="s">
        <v>446</v>
      </c>
      <c r="S106" s="22">
        <v>2016</v>
      </c>
      <c r="T106" s="22">
        <v>2013</v>
      </c>
      <c r="U106" s="22">
        <v>2014</v>
      </c>
      <c r="V106" s="22" t="s">
        <v>446</v>
      </c>
      <c r="W106" s="22">
        <v>2015</v>
      </c>
      <c r="X106" s="22">
        <v>2006</v>
      </c>
      <c r="Y106" s="22">
        <v>2010</v>
      </c>
      <c r="Z106" s="22">
        <v>2014</v>
      </c>
      <c r="AA106" s="22">
        <v>2014</v>
      </c>
      <c r="AB106" s="22">
        <v>2014</v>
      </c>
      <c r="AC106" s="22">
        <v>2014</v>
      </c>
      <c r="AD106" s="22">
        <v>2015</v>
      </c>
      <c r="AE106" s="22">
        <v>2012</v>
      </c>
      <c r="AF106" s="22">
        <v>2014</v>
      </c>
      <c r="AG106" s="21">
        <v>2009</v>
      </c>
      <c r="AH106" s="22">
        <v>2014</v>
      </c>
      <c r="AI106" s="22">
        <v>2015</v>
      </c>
      <c r="AJ106" s="22">
        <v>2016</v>
      </c>
      <c r="AK106" s="23" t="s">
        <v>446</v>
      </c>
      <c r="AL106" s="23">
        <v>2015</v>
      </c>
      <c r="AM106" s="22">
        <v>2015</v>
      </c>
      <c r="AN106" s="22">
        <v>2014</v>
      </c>
      <c r="AO106" s="22">
        <v>2014</v>
      </c>
      <c r="AP106" s="22">
        <v>2014</v>
      </c>
      <c r="AQ106" s="22">
        <v>2014</v>
      </c>
      <c r="AR106" s="22">
        <v>2011</v>
      </c>
      <c r="AS106" s="22">
        <v>2014</v>
      </c>
      <c r="AT106" s="22">
        <v>2015</v>
      </c>
      <c r="AU106" s="22">
        <v>2012</v>
      </c>
      <c r="AV106" s="22">
        <v>2010</v>
      </c>
      <c r="AW106" s="22">
        <v>2014</v>
      </c>
      <c r="AX106" s="22">
        <v>2014</v>
      </c>
      <c r="AY106" s="22">
        <v>2014</v>
      </c>
      <c r="AZ106" s="22">
        <v>2015</v>
      </c>
      <c r="BA106" s="22">
        <v>2015</v>
      </c>
      <c r="BB106" s="22">
        <v>2015</v>
      </c>
      <c r="BC106" s="22">
        <v>2015</v>
      </c>
      <c r="BD106" s="22">
        <v>2014</v>
      </c>
      <c r="BE106" s="22">
        <v>2014</v>
      </c>
      <c r="BF106" s="10"/>
    </row>
    <row r="107" spans="1:58" x14ac:dyDescent="0.3">
      <c r="A107" s="16" t="s">
        <v>195</v>
      </c>
      <c r="B107" s="11" t="s">
        <v>194</v>
      </c>
      <c r="C107" s="20">
        <v>2014</v>
      </c>
      <c r="D107" s="20">
        <v>2014</v>
      </c>
      <c r="E107" s="20">
        <v>2014</v>
      </c>
      <c r="F107" s="20">
        <v>2014</v>
      </c>
      <c r="G107" s="20">
        <v>2014</v>
      </c>
      <c r="H107" s="20">
        <v>2014</v>
      </c>
      <c r="I107" s="20">
        <v>2014</v>
      </c>
      <c r="J107" s="20">
        <v>2015</v>
      </c>
      <c r="K107" s="20">
        <v>2015</v>
      </c>
      <c r="L107" s="20">
        <v>2015</v>
      </c>
      <c r="M107" s="22">
        <v>2016</v>
      </c>
      <c r="N107" s="22">
        <v>2016</v>
      </c>
      <c r="O107" s="22">
        <v>2015</v>
      </c>
      <c r="P107" s="22">
        <v>2015</v>
      </c>
      <c r="Q107" s="22">
        <v>2014</v>
      </c>
      <c r="R107" s="22">
        <v>2009</v>
      </c>
      <c r="S107" s="22">
        <v>2016</v>
      </c>
      <c r="T107" s="22">
        <v>2013</v>
      </c>
      <c r="U107" s="22">
        <v>2014</v>
      </c>
      <c r="V107" s="22">
        <v>2014</v>
      </c>
      <c r="W107" s="22">
        <v>2015</v>
      </c>
      <c r="X107" s="22">
        <v>2009</v>
      </c>
      <c r="Y107" s="22">
        <v>2010</v>
      </c>
      <c r="Z107" s="22">
        <v>2014</v>
      </c>
      <c r="AA107" s="22">
        <v>2014</v>
      </c>
      <c r="AB107" s="22">
        <v>2013</v>
      </c>
      <c r="AC107" s="22">
        <v>2014</v>
      </c>
      <c r="AD107" s="22">
        <v>2015</v>
      </c>
      <c r="AE107" s="22" t="s">
        <v>446</v>
      </c>
      <c r="AF107" s="22">
        <v>2014</v>
      </c>
      <c r="AG107" s="21">
        <v>2009</v>
      </c>
      <c r="AH107" s="22">
        <v>2014</v>
      </c>
      <c r="AI107" s="22">
        <v>2015</v>
      </c>
      <c r="AJ107" s="22">
        <v>2016</v>
      </c>
      <c r="AK107" s="23" t="s">
        <v>446</v>
      </c>
      <c r="AL107" s="23" t="s">
        <v>446</v>
      </c>
      <c r="AM107" s="22">
        <v>2015</v>
      </c>
      <c r="AN107" s="22">
        <v>2014</v>
      </c>
      <c r="AO107" s="22">
        <v>2014</v>
      </c>
      <c r="AP107" s="22">
        <v>2013</v>
      </c>
      <c r="AQ107" s="22">
        <v>2013</v>
      </c>
      <c r="AR107" s="22">
        <v>2011</v>
      </c>
      <c r="AS107" s="22">
        <v>2014</v>
      </c>
      <c r="AT107" s="22" t="s">
        <v>446</v>
      </c>
      <c r="AU107" s="22">
        <v>2012</v>
      </c>
      <c r="AV107" s="22">
        <v>2006</v>
      </c>
      <c r="AW107" s="22">
        <v>2014</v>
      </c>
      <c r="AX107" s="22">
        <v>2014</v>
      </c>
      <c r="AY107" s="22">
        <v>2014</v>
      </c>
      <c r="AZ107" s="22">
        <v>2015</v>
      </c>
      <c r="BA107" s="22">
        <v>2015</v>
      </c>
      <c r="BB107" s="22">
        <v>2015</v>
      </c>
      <c r="BC107" s="22">
        <v>2015</v>
      </c>
      <c r="BD107" s="22">
        <v>2014</v>
      </c>
      <c r="BE107" s="22">
        <v>2014</v>
      </c>
      <c r="BF107" s="10"/>
    </row>
    <row r="108" spans="1:58" x14ac:dyDescent="0.3">
      <c r="A108" s="16" t="s">
        <v>197</v>
      </c>
      <c r="B108" s="11" t="s">
        <v>196</v>
      </c>
      <c r="C108" s="20">
        <v>2014</v>
      </c>
      <c r="D108" s="20">
        <v>2014</v>
      </c>
      <c r="E108" s="20">
        <v>2014</v>
      </c>
      <c r="F108" s="20">
        <v>2014</v>
      </c>
      <c r="G108" s="20">
        <v>2014</v>
      </c>
      <c r="H108" s="20">
        <v>2014</v>
      </c>
      <c r="I108" s="20">
        <v>2014</v>
      </c>
      <c r="J108" s="20">
        <v>2015</v>
      </c>
      <c r="K108" s="20">
        <v>2015</v>
      </c>
      <c r="L108" s="20">
        <v>2015</v>
      </c>
      <c r="M108" s="22">
        <v>2016</v>
      </c>
      <c r="N108" s="22">
        <v>2016</v>
      </c>
      <c r="O108" s="22">
        <v>2015</v>
      </c>
      <c r="P108" s="22">
        <v>2015</v>
      </c>
      <c r="Q108" s="22">
        <v>2014</v>
      </c>
      <c r="R108" s="22">
        <v>2013</v>
      </c>
      <c r="S108" s="22">
        <v>2016</v>
      </c>
      <c r="T108" s="22">
        <v>2013</v>
      </c>
      <c r="U108" s="22">
        <v>2014</v>
      </c>
      <c r="V108" s="22">
        <v>2014</v>
      </c>
      <c r="W108" s="22">
        <v>2015</v>
      </c>
      <c r="X108" s="22">
        <v>2006</v>
      </c>
      <c r="Y108" s="22">
        <v>2010</v>
      </c>
      <c r="Z108" s="22">
        <v>2014</v>
      </c>
      <c r="AA108" s="22">
        <v>2014</v>
      </c>
      <c r="AB108" s="22">
        <v>2014</v>
      </c>
      <c r="AC108" s="22">
        <v>2014</v>
      </c>
      <c r="AD108" s="22">
        <v>2015</v>
      </c>
      <c r="AE108" s="22">
        <v>2012</v>
      </c>
      <c r="AF108" s="22">
        <v>2014</v>
      </c>
      <c r="AG108" s="21">
        <v>2010</v>
      </c>
      <c r="AH108" s="22">
        <v>2014</v>
      </c>
      <c r="AI108" s="22">
        <v>2015</v>
      </c>
      <c r="AJ108" s="22">
        <v>2016</v>
      </c>
      <c r="AK108" s="23">
        <v>2016</v>
      </c>
      <c r="AL108" s="23">
        <v>2015</v>
      </c>
      <c r="AM108" s="22">
        <v>2015</v>
      </c>
      <c r="AN108" s="22">
        <v>2014</v>
      </c>
      <c r="AO108" s="22">
        <v>2014</v>
      </c>
      <c r="AP108" s="22">
        <v>2014</v>
      </c>
      <c r="AQ108" s="22">
        <v>2014</v>
      </c>
      <c r="AR108" s="22">
        <v>2015</v>
      </c>
      <c r="AS108" s="22">
        <v>2014</v>
      </c>
      <c r="AT108" s="22">
        <v>2015</v>
      </c>
      <c r="AU108" s="22">
        <v>2012</v>
      </c>
      <c r="AV108" s="22">
        <v>2011</v>
      </c>
      <c r="AW108" s="22">
        <v>2014</v>
      </c>
      <c r="AX108" s="22">
        <v>2014</v>
      </c>
      <c r="AY108" s="22">
        <v>2014</v>
      </c>
      <c r="AZ108" s="22">
        <v>2015</v>
      </c>
      <c r="BA108" s="22">
        <v>2015</v>
      </c>
      <c r="BB108" s="22">
        <v>2015</v>
      </c>
      <c r="BC108" s="22">
        <v>2015</v>
      </c>
      <c r="BD108" s="22">
        <v>2014</v>
      </c>
      <c r="BE108" s="22">
        <v>2014</v>
      </c>
      <c r="BF108" s="10"/>
    </row>
    <row r="109" spans="1:58" x14ac:dyDescent="0.3">
      <c r="A109" s="16" t="s">
        <v>199</v>
      </c>
      <c r="B109" s="11" t="s">
        <v>198</v>
      </c>
      <c r="C109" s="20">
        <v>2014</v>
      </c>
      <c r="D109" s="20">
        <v>2014</v>
      </c>
      <c r="E109" s="20">
        <v>2014</v>
      </c>
      <c r="F109" s="20">
        <v>2014</v>
      </c>
      <c r="G109" s="20">
        <v>2014</v>
      </c>
      <c r="H109" s="20">
        <v>2014</v>
      </c>
      <c r="I109" s="20">
        <v>2014</v>
      </c>
      <c r="J109" s="20">
        <v>2015</v>
      </c>
      <c r="K109" s="20">
        <v>2015</v>
      </c>
      <c r="L109" s="20">
        <v>2015</v>
      </c>
      <c r="M109" s="22">
        <v>2016</v>
      </c>
      <c r="N109" s="22">
        <v>2016</v>
      </c>
      <c r="O109" s="22">
        <v>2015</v>
      </c>
      <c r="P109" s="22">
        <v>2015</v>
      </c>
      <c r="Q109" s="22">
        <v>2014</v>
      </c>
      <c r="R109" s="22" t="s">
        <v>446</v>
      </c>
      <c r="S109" s="22">
        <v>2016</v>
      </c>
      <c r="T109" s="22">
        <v>2013</v>
      </c>
      <c r="U109" s="22">
        <v>2014</v>
      </c>
      <c r="V109" s="22" t="s">
        <v>446</v>
      </c>
      <c r="W109" s="22">
        <v>2015</v>
      </c>
      <c r="X109" s="22" t="s">
        <v>446</v>
      </c>
      <c r="Y109" s="22">
        <v>2013</v>
      </c>
      <c r="Z109" s="22">
        <v>2014</v>
      </c>
      <c r="AA109" s="22">
        <v>2014</v>
      </c>
      <c r="AB109" s="22" t="s">
        <v>446</v>
      </c>
      <c r="AC109" s="22">
        <v>2014</v>
      </c>
      <c r="AD109" s="22">
        <v>2015</v>
      </c>
      <c r="AE109" s="22" t="s">
        <v>446</v>
      </c>
      <c r="AF109" s="22">
        <v>2014</v>
      </c>
      <c r="AG109" s="21" t="s">
        <v>446</v>
      </c>
      <c r="AH109" s="22">
        <v>2014</v>
      </c>
      <c r="AI109" s="22">
        <v>2015</v>
      </c>
      <c r="AJ109" s="22">
        <v>2016</v>
      </c>
      <c r="AK109" s="23" t="s">
        <v>446</v>
      </c>
      <c r="AL109" s="23">
        <v>2015</v>
      </c>
      <c r="AM109" s="22">
        <v>2015</v>
      </c>
      <c r="AN109" s="22">
        <v>2014</v>
      </c>
      <c r="AO109" s="22">
        <v>2014</v>
      </c>
      <c r="AP109" s="22">
        <v>2014</v>
      </c>
      <c r="AQ109" s="22">
        <v>2014</v>
      </c>
      <c r="AR109" s="22" t="s">
        <v>446</v>
      </c>
      <c r="AS109" s="22">
        <v>2014</v>
      </c>
      <c r="AT109" s="22">
        <v>2015</v>
      </c>
      <c r="AU109" s="22">
        <v>2012</v>
      </c>
      <c r="AV109" s="22">
        <v>2011</v>
      </c>
      <c r="AW109" s="22">
        <v>2014</v>
      </c>
      <c r="AX109" s="22">
        <v>2014</v>
      </c>
      <c r="AY109" s="22">
        <v>2014</v>
      </c>
      <c r="AZ109" s="22">
        <v>2015</v>
      </c>
      <c r="BA109" s="22">
        <v>2015</v>
      </c>
      <c r="BB109" s="22">
        <v>2013</v>
      </c>
      <c r="BC109" s="22">
        <v>2015</v>
      </c>
      <c r="BD109" s="22">
        <v>2014</v>
      </c>
      <c r="BE109" s="22">
        <v>2014</v>
      </c>
      <c r="BF109" s="10"/>
    </row>
    <row r="110" spans="1:58" x14ac:dyDescent="0.3">
      <c r="A110" s="16" t="s">
        <v>201</v>
      </c>
      <c r="B110" s="11" t="s">
        <v>200</v>
      </c>
      <c r="C110" s="20">
        <v>2014</v>
      </c>
      <c r="D110" s="20">
        <v>2014</v>
      </c>
      <c r="E110" s="20">
        <v>2014</v>
      </c>
      <c r="F110" s="20">
        <v>2014</v>
      </c>
      <c r="G110" s="20">
        <v>2014</v>
      </c>
      <c r="H110" s="20">
        <v>2014</v>
      </c>
      <c r="I110" s="20">
        <v>2014</v>
      </c>
      <c r="J110" s="20">
        <v>2015</v>
      </c>
      <c r="K110" s="20">
        <v>2015</v>
      </c>
      <c r="L110" s="20">
        <v>2015</v>
      </c>
      <c r="M110" s="22">
        <v>2016</v>
      </c>
      <c r="N110" s="22">
        <v>2016</v>
      </c>
      <c r="O110" s="22">
        <v>2015</v>
      </c>
      <c r="P110" s="22">
        <v>2015</v>
      </c>
      <c r="Q110" s="22" t="s">
        <v>446</v>
      </c>
      <c r="R110" s="22" t="s">
        <v>446</v>
      </c>
      <c r="S110" s="22">
        <v>2016</v>
      </c>
      <c r="T110" s="22">
        <v>2013</v>
      </c>
      <c r="U110" s="22">
        <v>2014</v>
      </c>
      <c r="V110" s="22">
        <v>2014</v>
      </c>
      <c r="W110" s="22">
        <v>2015</v>
      </c>
      <c r="X110" s="22">
        <v>2007</v>
      </c>
      <c r="Y110" s="22">
        <v>2010</v>
      </c>
      <c r="Z110" s="22">
        <v>2014</v>
      </c>
      <c r="AA110" s="22">
        <v>2014</v>
      </c>
      <c r="AB110" s="22" t="s">
        <v>446</v>
      </c>
      <c r="AC110" s="22">
        <v>2014</v>
      </c>
      <c r="AD110" s="22">
        <v>2015</v>
      </c>
      <c r="AE110" s="22" t="s">
        <v>446</v>
      </c>
      <c r="AF110" s="22" t="s">
        <v>446</v>
      </c>
      <c r="AG110" s="21" t="s">
        <v>446</v>
      </c>
      <c r="AH110" s="22">
        <v>2014</v>
      </c>
      <c r="AI110" s="22">
        <v>2015</v>
      </c>
      <c r="AJ110" s="22">
        <v>2016</v>
      </c>
      <c r="AK110" s="23" t="s">
        <v>446</v>
      </c>
      <c r="AL110" s="23" t="s">
        <v>446</v>
      </c>
      <c r="AM110" s="22">
        <v>2015</v>
      </c>
      <c r="AN110" s="22">
        <v>2014</v>
      </c>
      <c r="AO110" s="22">
        <v>2014</v>
      </c>
      <c r="AP110" s="22" t="s">
        <v>446</v>
      </c>
      <c r="AQ110" s="22" t="s">
        <v>446</v>
      </c>
      <c r="AR110" s="22">
        <v>2011</v>
      </c>
      <c r="AS110" s="22">
        <v>2014</v>
      </c>
      <c r="AT110" s="22" t="s">
        <v>446</v>
      </c>
      <c r="AU110" s="22">
        <v>2012</v>
      </c>
      <c r="AV110" s="22" t="s">
        <v>446</v>
      </c>
      <c r="AW110" s="22">
        <v>2014</v>
      </c>
      <c r="AX110" s="22">
        <v>2014</v>
      </c>
      <c r="AY110" s="22">
        <v>2014</v>
      </c>
      <c r="AZ110" s="22">
        <v>2015</v>
      </c>
      <c r="BA110" s="22">
        <v>2015</v>
      </c>
      <c r="BB110" s="22">
        <v>2014</v>
      </c>
      <c r="BC110" s="22">
        <v>2015</v>
      </c>
      <c r="BD110" s="22">
        <v>2014</v>
      </c>
      <c r="BE110" s="22">
        <v>2014</v>
      </c>
      <c r="BF110" s="10"/>
    </row>
    <row r="111" spans="1:58" x14ac:dyDescent="0.3">
      <c r="A111" s="16" t="s">
        <v>203</v>
      </c>
      <c r="B111" s="11" t="s">
        <v>202</v>
      </c>
      <c r="C111" s="20">
        <v>2014</v>
      </c>
      <c r="D111" s="20">
        <v>2014</v>
      </c>
      <c r="E111" s="20">
        <v>2014</v>
      </c>
      <c r="F111" s="20">
        <v>2014</v>
      </c>
      <c r="G111" s="20">
        <v>2014</v>
      </c>
      <c r="H111" s="20">
        <v>2014</v>
      </c>
      <c r="I111" s="20">
        <v>2014</v>
      </c>
      <c r="J111" s="20">
        <v>2015</v>
      </c>
      <c r="K111" s="20">
        <v>2015</v>
      </c>
      <c r="L111" s="20">
        <v>2015</v>
      </c>
      <c r="M111" s="22">
        <v>2016</v>
      </c>
      <c r="N111" s="22">
        <v>2016</v>
      </c>
      <c r="O111" s="22">
        <v>2015</v>
      </c>
      <c r="P111" s="22">
        <v>2015</v>
      </c>
      <c r="Q111" s="22">
        <v>2014</v>
      </c>
      <c r="R111" s="22">
        <v>2011</v>
      </c>
      <c r="S111" s="22">
        <v>2016</v>
      </c>
      <c r="T111" s="22">
        <v>2013</v>
      </c>
      <c r="U111" s="22">
        <v>2014</v>
      </c>
      <c r="V111" s="22">
        <v>2014</v>
      </c>
      <c r="W111" s="22">
        <v>2015</v>
      </c>
      <c r="X111" s="22">
        <v>2012</v>
      </c>
      <c r="Y111" s="22">
        <v>2010</v>
      </c>
      <c r="Z111" s="22">
        <v>2014</v>
      </c>
      <c r="AA111" s="22">
        <v>2014</v>
      </c>
      <c r="AB111" s="22">
        <v>2014</v>
      </c>
      <c r="AC111" s="22">
        <v>2014</v>
      </c>
      <c r="AD111" s="22">
        <v>2015</v>
      </c>
      <c r="AE111" s="22">
        <v>2012</v>
      </c>
      <c r="AF111" s="22">
        <v>2014</v>
      </c>
      <c r="AG111" s="21">
        <v>2008</v>
      </c>
      <c r="AH111" s="22">
        <v>2014</v>
      </c>
      <c r="AI111" s="22">
        <v>2015</v>
      </c>
      <c r="AJ111" s="22">
        <v>2016</v>
      </c>
      <c r="AK111" s="23" t="s">
        <v>446</v>
      </c>
      <c r="AL111" s="23">
        <v>2016</v>
      </c>
      <c r="AM111" s="22">
        <v>2015</v>
      </c>
      <c r="AN111" s="22">
        <v>2014</v>
      </c>
      <c r="AO111" s="22">
        <v>2014</v>
      </c>
      <c r="AP111" s="22">
        <v>2014</v>
      </c>
      <c r="AQ111" s="22">
        <v>2014</v>
      </c>
      <c r="AR111" s="22">
        <v>2011</v>
      </c>
      <c r="AS111" s="22">
        <v>2014</v>
      </c>
      <c r="AT111" s="22">
        <v>2015</v>
      </c>
      <c r="AU111" s="22">
        <v>2012</v>
      </c>
      <c r="AV111" s="22">
        <v>2007</v>
      </c>
      <c r="AW111" s="22">
        <v>2014</v>
      </c>
      <c r="AX111" s="22">
        <v>2014</v>
      </c>
      <c r="AY111" s="22">
        <v>2014</v>
      </c>
      <c r="AZ111" s="22">
        <v>2015</v>
      </c>
      <c r="BA111" s="22">
        <v>2015</v>
      </c>
      <c r="BB111" s="22">
        <v>2014</v>
      </c>
      <c r="BC111" s="22">
        <v>2015</v>
      </c>
      <c r="BD111" s="22">
        <v>2014</v>
      </c>
      <c r="BE111" s="22">
        <v>2014</v>
      </c>
      <c r="BF111" s="10"/>
    </row>
    <row r="112" spans="1:58" x14ac:dyDescent="0.3">
      <c r="A112" s="16" t="s">
        <v>205</v>
      </c>
      <c r="B112" s="11" t="s">
        <v>204</v>
      </c>
      <c r="C112" s="20">
        <v>2014</v>
      </c>
      <c r="D112" s="20">
        <v>2014</v>
      </c>
      <c r="E112" s="20">
        <v>2014</v>
      </c>
      <c r="F112" s="20">
        <v>2014</v>
      </c>
      <c r="G112" s="20">
        <v>2014</v>
      </c>
      <c r="H112" s="20">
        <v>2014</v>
      </c>
      <c r="I112" s="20">
        <v>2014</v>
      </c>
      <c r="J112" s="20">
        <v>2015</v>
      </c>
      <c r="K112" s="20">
        <v>2015</v>
      </c>
      <c r="L112" s="20">
        <v>2015</v>
      </c>
      <c r="M112" s="22">
        <v>2016</v>
      </c>
      <c r="N112" s="22">
        <v>2016</v>
      </c>
      <c r="O112" s="22">
        <v>2015</v>
      </c>
      <c r="P112" s="22">
        <v>2015</v>
      </c>
      <c r="Q112" s="22">
        <v>2014</v>
      </c>
      <c r="R112" s="22" t="s">
        <v>446</v>
      </c>
      <c r="S112" s="22">
        <v>2016</v>
      </c>
      <c r="T112" s="22">
        <v>2013</v>
      </c>
      <c r="U112" s="22">
        <v>2014</v>
      </c>
      <c r="V112" s="22">
        <v>2014</v>
      </c>
      <c r="W112" s="22">
        <v>2015</v>
      </c>
      <c r="X112" s="22" t="s">
        <v>446</v>
      </c>
      <c r="Y112" s="22" t="s">
        <v>446</v>
      </c>
      <c r="Z112" s="22">
        <v>2014</v>
      </c>
      <c r="AA112" s="22">
        <v>2014</v>
      </c>
      <c r="AB112" s="22">
        <v>2014</v>
      </c>
      <c r="AC112" s="22">
        <v>2014</v>
      </c>
      <c r="AD112" s="22">
        <v>2015</v>
      </c>
      <c r="AE112" s="22" t="s">
        <v>446</v>
      </c>
      <c r="AF112" s="22">
        <v>2014</v>
      </c>
      <c r="AG112" s="21">
        <v>2012</v>
      </c>
      <c r="AH112" s="22">
        <v>2014</v>
      </c>
      <c r="AI112" s="22">
        <v>2015</v>
      </c>
      <c r="AJ112" s="22">
        <v>2016</v>
      </c>
      <c r="AK112" s="23" t="s">
        <v>446</v>
      </c>
      <c r="AL112" s="23">
        <v>2015</v>
      </c>
      <c r="AM112" s="22">
        <v>2015</v>
      </c>
      <c r="AN112" s="22">
        <v>2014</v>
      </c>
      <c r="AO112" s="22">
        <v>2014</v>
      </c>
      <c r="AP112" s="22">
        <v>2014</v>
      </c>
      <c r="AQ112" s="22">
        <v>2014</v>
      </c>
      <c r="AR112" s="22">
        <v>2015</v>
      </c>
      <c r="AS112" s="22">
        <v>2014</v>
      </c>
      <c r="AT112" s="22">
        <v>2015</v>
      </c>
      <c r="AU112" s="22">
        <v>2012</v>
      </c>
      <c r="AV112" s="22">
        <v>2011</v>
      </c>
      <c r="AW112" s="22">
        <v>2014</v>
      </c>
      <c r="AX112" s="22">
        <v>2014</v>
      </c>
      <c r="AY112" s="22">
        <v>2014</v>
      </c>
      <c r="AZ112" s="22">
        <v>2015</v>
      </c>
      <c r="BA112" s="22">
        <v>2015</v>
      </c>
      <c r="BB112" s="22">
        <v>2015</v>
      </c>
      <c r="BC112" s="22">
        <v>2015</v>
      </c>
      <c r="BD112" s="22">
        <v>2014</v>
      </c>
      <c r="BE112" s="22">
        <v>2014</v>
      </c>
      <c r="BF112" s="10"/>
    </row>
    <row r="113" spans="1:58" x14ac:dyDescent="0.3">
      <c r="A113" s="16" t="s">
        <v>207</v>
      </c>
      <c r="B113" s="11" t="s">
        <v>206</v>
      </c>
      <c r="C113" s="20">
        <v>2014</v>
      </c>
      <c r="D113" s="20">
        <v>2014</v>
      </c>
      <c r="E113" s="20">
        <v>2014</v>
      </c>
      <c r="F113" s="20">
        <v>2014</v>
      </c>
      <c r="G113" s="20">
        <v>2014</v>
      </c>
      <c r="H113" s="20">
        <v>2014</v>
      </c>
      <c r="I113" s="20">
        <v>2014</v>
      </c>
      <c r="J113" s="20">
        <v>2015</v>
      </c>
      <c r="K113" s="20">
        <v>2015</v>
      </c>
      <c r="L113" s="20">
        <v>2015</v>
      </c>
      <c r="M113" s="22">
        <v>2016</v>
      </c>
      <c r="N113" s="22">
        <v>2016</v>
      </c>
      <c r="O113" s="22">
        <v>2015</v>
      </c>
      <c r="P113" s="22">
        <v>2015</v>
      </c>
      <c r="Q113" s="22">
        <v>2014</v>
      </c>
      <c r="R113" s="22">
        <v>2012</v>
      </c>
      <c r="S113" s="22">
        <v>2016</v>
      </c>
      <c r="T113" s="22">
        <v>2013</v>
      </c>
      <c r="U113" s="22">
        <v>2014</v>
      </c>
      <c r="V113" s="22">
        <v>2014</v>
      </c>
      <c r="W113" s="22">
        <v>2015</v>
      </c>
      <c r="X113" s="22">
        <v>2012</v>
      </c>
      <c r="Y113" s="22">
        <v>2011</v>
      </c>
      <c r="Z113" s="22">
        <v>2014</v>
      </c>
      <c r="AA113" s="22">
        <v>2014</v>
      </c>
      <c r="AB113" s="22">
        <v>2014</v>
      </c>
      <c r="AC113" s="22">
        <v>2014</v>
      </c>
      <c r="AD113" s="22">
        <v>2015</v>
      </c>
      <c r="AE113" s="22">
        <v>2012</v>
      </c>
      <c r="AF113" s="22">
        <v>2014</v>
      </c>
      <c r="AG113" s="21">
        <v>2012</v>
      </c>
      <c r="AH113" s="22">
        <v>2014</v>
      </c>
      <c r="AI113" s="22">
        <v>2015</v>
      </c>
      <c r="AJ113" s="22">
        <v>2016</v>
      </c>
      <c r="AK113" s="23">
        <v>2015</v>
      </c>
      <c r="AL113" s="23">
        <v>2015</v>
      </c>
      <c r="AM113" s="22">
        <v>2015</v>
      </c>
      <c r="AN113" s="22">
        <v>2014</v>
      </c>
      <c r="AO113" s="22">
        <v>2014</v>
      </c>
      <c r="AP113" s="22">
        <v>2014</v>
      </c>
      <c r="AQ113" s="22">
        <v>2014</v>
      </c>
      <c r="AR113" s="22">
        <v>2015</v>
      </c>
      <c r="AS113" s="22">
        <v>2014</v>
      </c>
      <c r="AT113" s="22">
        <v>2015</v>
      </c>
      <c r="AU113" s="22">
        <v>2012</v>
      </c>
      <c r="AV113" s="22">
        <v>2013</v>
      </c>
      <c r="AW113" s="22">
        <v>2014</v>
      </c>
      <c r="AX113" s="22">
        <v>2014</v>
      </c>
      <c r="AY113" s="22">
        <v>2014</v>
      </c>
      <c r="AZ113" s="22">
        <v>2015</v>
      </c>
      <c r="BA113" s="22">
        <v>2015</v>
      </c>
      <c r="BB113" s="22">
        <v>2015</v>
      </c>
      <c r="BC113" s="22">
        <v>2015</v>
      </c>
      <c r="BD113" s="22">
        <v>2014</v>
      </c>
      <c r="BE113" s="22">
        <v>2014</v>
      </c>
      <c r="BF113" s="10"/>
    </row>
    <row r="114" spans="1:58" x14ac:dyDescent="0.3">
      <c r="A114" s="16" t="s">
        <v>409</v>
      </c>
      <c r="B114" s="11" t="s">
        <v>208</v>
      </c>
      <c r="C114" s="20">
        <v>2014</v>
      </c>
      <c r="D114" s="20">
        <v>2014</v>
      </c>
      <c r="E114" s="20">
        <v>2014</v>
      </c>
      <c r="F114" s="20">
        <v>2014</v>
      </c>
      <c r="G114" s="20">
        <v>2014</v>
      </c>
      <c r="H114" s="20">
        <v>2014</v>
      </c>
      <c r="I114" s="20">
        <v>2014</v>
      </c>
      <c r="J114" s="20">
        <v>2015</v>
      </c>
      <c r="K114" s="20">
        <v>2015</v>
      </c>
      <c r="L114" s="20">
        <v>2015</v>
      </c>
      <c r="M114" s="22">
        <v>2016</v>
      </c>
      <c r="N114" s="22">
        <v>2016</v>
      </c>
      <c r="O114" s="22">
        <v>2015</v>
      </c>
      <c r="P114" s="22">
        <v>2015</v>
      </c>
      <c r="Q114" s="22">
        <v>2014</v>
      </c>
      <c r="R114" s="22" t="s">
        <v>446</v>
      </c>
      <c r="S114" s="22">
        <v>2016</v>
      </c>
      <c r="T114" s="22">
        <v>2013</v>
      </c>
      <c r="U114" s="22">
        <v>2014</v>
      </c>
      <c r="V114" s="22">
        <v>2014</v>
      </c>
      <c r="W114" s="22">
        <v>2015</v>
      </c>
      <c r="X114" s="22">
        <v>2005</v>
      </c>
      <c r="Y114" s="22">
        <v>2010</v>
      </c>
      <c r="Z114" s="22">
        <v>2014</v>
      </c>
      <c r="AA114" s="22">
        <v>2014</v>
      </c>
      <c r="AB114" s="22" t="s">
        <v>446</v>
      </c>
      <c r="AC114" s="22">
        <v>2014</v>
      </c>
      <c r="AD114" s="22">
        <v>2015</v>
      </c>
      <c r="AE114" s="22" t="s">
        <v>446</v>
      </c>
      <c r="AF114" s="22" t="s">
        <v>446</v>
      </c>
      <c r="AG114" s="21" t="s">
        <v>446</v>
      </c>
      <c r="AH114" s="22">
        <v>2014</v>
      </c>
      <c r="AI114" s="22">
        <v>2015</v>
      </c>
      <c r="AJ114" s="22">
        <v>2016</v>
      </c>
      <c r="AK114" s="23" t="s">
        <v>446</v>
      </c>
      <c r="AL114" s="23">
        <v>2015</v>
      </c>
      <c r="AM114" s="22">
        <v>2015</v>
      </c>
      <c r="AN114" s="22">
        <v>2014</v>
      </c>
      <c r="AO114" s="22">
        <v>2014</v>
      </c>
      <c r="AP114" s="22" t="s">
        <v>446</v>
      </c>
      <c r="AQ114" s="22" t="s">
        <v>446</v>
      </c>
      <c r="AR114" s="22">
        <v>2011</v>
      </c>
      <c r="AS114" s="22">
        <v>2014</v>
      </c>
      <c r="AT114" s="22" t="s">
        <v>446</v>
      </c>
      <c r="AU114" s="22">
        <v>2012</v>
      </c>
      <c r="AV114" s="22" t="s">
        <v>446</v>
      </c>
      <c r="AW114" s="22">
        <v>2014</v>
      </c>
      <c r="AX114" s="22">
        <v>2014</v>
      </c>
      <c r="AY114" s="22">
        <v>2014</v>
      </c>
      <c r="AZ114" s="22">
        <v>2015</v>
      </c>
      <c r="BA114" s="22">
        <v>2015</v>
      </c>
      <c r="BB114" s="22">
        <v>2014</v>
      </c>
      <c r="BC114" s="22">
        <v>2015</v>
      </c>
      <c r="BD114" s="22">
        <v>2014</v>
      </c>
      <c r="BE114" s="22">
        <v>2014</v>
      </c>
      <c r="BF114" s="10"/>
    </row>
    <row r="115" spans="1:58" x14ac:dyDescent="0.3">
      <c r="A115" s="16" t="s">
        <v>425</v>
      </c>
      <c r="B115" s="11" t="s">
        <v>209</v>
      </c>
      <c r="C115" s="20">
        <v>2014</v>
      </c>
      <c r="D115" s="20">
        <v>2014</v>
      </c>
      <c r="E115" s="20">
        <v>2014</v>
      </c>
      <c r="F115" s="20">
        <v>2014</v>
      </c>
      <c r="G115" s="20">
        <v>2014</v>
      </c>
      <c r="H115" s="20">
        <v>2014</v>
      </c>
      <c r="I115" s="20">
        <v>2014</v>
      </c>
      <c r="J115" s="20">
        <v>2015</v>
      </c>
      <c r="K115" s="20">
        <v>2015</v>
      </c>
      <c r="L115" s="20">
        <v>2015</v>
      </c>
      <c r="M115" s="22">
        <v>2016</v>
      </c>
      <c r="N115" s="22">
        <v>2016</v>
      </c>
      <c r="O115" s="22">
        <v>2015</v>
      </c>
      <c r="P115" s="22">
        <v>2015</v>
      </c>
      <c r="Q115" s="22">
        <v>2014</v>
      </c>
      <c r="R115" s="22">
        <v>2012</v>
      </c>
      <c r="S115" s="22">
        <v>2016</v>
      </c>
      <c r="T115" s="22">
        <v>2013</v>
      </c>
      <c r="U115" s="22">
        <v>2014</v>
      </c>
      <c r="V115" s="22">
        <v>2014</v>
      </c>
      <c r="W115" s="22">
        <v>2015</v>
      </c>
      <c r="X115" s="22">
        <v>2012</v>
      </c>
      <c r="Y115" s="22">
        <v>2013</v>
      </c>
      <c r="Z115" s="22">
        <v>2014</v>
      </c>
      <c r="AA115" s="22">
        <v>2014</v>
      </c>
      <c r="AB115" s="22">
        <v>2014</v>
      </c>
      <c r="AC115" s="22">
        <v>2014</v>
      </c>
      <c r="AD115" s="22">
        <v>2015</v>
      </c>
      <c r="AE115" s="22" t="s">
        <v>446</v>
      </c>
      <c r="AF115" s="22">
        <v>2014</v>
      </c>
      <c r="AG115" s="21">
        <v>2013</v>
      </c>
      <c r="AH115" s="22">
        <v>2014</v>
      </c>
      <c r="AI115" s="22">
        <v>2015</v>
      </c>
      <c r="AJ115" s="22">
        <v>2016</v>
      </c>
      <c r="AK115" s="23" t="s">
        <v>446</v>
      </c>
      <c r="AL115" s="23">
        <v>2015</v>
      </c>
      <c r="AM115" s="22">
        <v>2015</v>
      </c>
      <c r="AN115" s="22">
        <v>2014</v>
      </c>
      <c r="AO115" s="22">
        <v>2014</v>
      </c>
      <c r="AP115" s="22">
        <v>2013</v>
      </c>
      <c r="AQ115" s="22">
        <v>2013</v>
      </c>
      <c r="AR115" s="22">
        <v>2009</v>
      </c>
      <c r="AS115" s="22">
        <v>2014</v>
      </c>
      <c r="AT115" s="22">
        <v>2015</v>
      </c>
      <c r="AU115" s="22">
        <v>2012</v>
      </c>
      <c r="AV115" s="22">
        <v>2013</v>
      </c>
      <c r="AW115" s="22">
        <v>2014</v>
      </c>
      <c r="AX115" s="22">
        <v>2014</v>
      </c>
      <c r="AY115" s="22">
        <v>2014</v>
      </c>
      <c r="AZ115" s="22">
        <v>2015</v>
      </c>
      <c r="BA115" s="22">
        <v>2015</v>
      </c>
      <c r="BB115" s="22">
        <v>2015</v>
      </c>
      <c r="BC115" s="22">
        <v>2015</v>
      </c>
      <c r="BD115" s="22">
        <v>2014</v>
      </c>
      <c r="BE115" s="22">
        <v>2014</v>
      </c>
      <c r="BF115" s="10"/>
    </row>
    <row r="116" spans="1:58" x14ac:dyDescent="0.3">
      <c r="A116" s="16" t="s">
        <v>211</v>
      </c>
      <c r="B116" s="11" t="s">
        <v>210</v>
      </c>
      <c r="C116" s="20">
        <v>2014</v>
      </c>
      <c r="D116" s="20">
        <v>2014</v>
      </c>
      <c r="E116" s="20">
        <v>2014</v>
      </c>
      <c r="F116" s="20">
        <v>2014</v>
      </c>
      <c r="G116" s="20">
        <v>2014</v>
      </c>
      <c r="H116" s="20">
        <v>2014</v>
      </c>
      <c r="I116" s="20">
        <v>2014</v>
      </c>
      <c r="J116" s="20">
        <v>2015</v>
      </c>
      <c r="K116" s="20">
        <v>2015</v>
      </c>
      <c r="L116" s="20">
        <v>2015</v>
      </c>
      <c r="M116" s="22">
        <v>2016</v>
      </c>
      <c r="N116" s="22">
        <v>2016</v>
      </c>
      <c r="O116" s="22">
        <v>2015</v>
      </c>
      <c r="P116" s="22">
        <v>2015</v>
      </c>
      <c r="Q116" s="22">
        <v>2014</v>
      </c>
      <c r="R116" s="22">
        <v>2010</v>
      </c>
      <c r="S116" s="22">
        <v>2016</v>
      </c>
      <c r="T116" s="22">
        <v>2013</v>
      </c>
      <c r="U116" s="22">
        <v>2014</v>
      </c>
      <c r="V116" s="22">
        <v>2014</v>
      </c>
      <c r="W116" s="22">
        <v>2015</v>
      </c>
      <c r="X116" s="22">
        <v>2013</v>
      </c>
      <c r="Y116" s="22">
        <v>2011</v>
      </c>
      <c r="Z116" s="22">
        <v>2014</v>
      </c>
      <c r="AA116" s="22">
        <v>2014</v>
      </c>
      <c r="AB116" s="22">
        <v>2013</v>
      </c>
      <c r="AC116" s="22">
        <v>2014</v>
      </c>
      <c r="AD116" s="22">
        <v>2015</v>
      </c>
      <c r="AE116" s="22" t="s">
        <v>446</v>
      </c>
      <c r="AF116" s="22">
        <v>2014</v>
      </c>
      <c r="AG116" s="21">
        <v>2012</v>
      </c>
      <c r="AH116" s="22">
        <v>2014</v>
      </c>
      <c r="AI116" s="22">
        <v>2015</v>
      </c>
      <c r="AJ116" s="22">
        <v>2016</v>
      </c>
      <c r="AK116" s="23" t="s">
        <v>446</v>
      </c>
      <c r="AL116" s="23">
        <v>2015</v>
      </c>
      <c r="AM116" s="22">
        <v>2015</v>
      </c>
      <c r="AN116" s="22">
        <v>2014</v>
      </c>
      <c r="AO116" s="22">
        <v>2014</v>
      </c>
      <c r="AP116" s="22" t="s">
        <v>446</v>
      </c>
      <c r="AQ116" s="22">
        <v>2012</v>
      </c>
      <c r="AR116" s="22">
        <v>2015</v>
      </c>
      <c r="AS116" s="22">
        <v>2014</v>
      </c>
      <c r="AT116" s="22">
        <v>2015</v>
      </c>
      <c r="AU116" s="22">
        <v>2012</v>
      </c>
      <c r="AV116" s="22">
        <v>2010</v>
      </c>
      <c r="AW116" s="22">
        <v>2014</v>
      </c>
      <c r="AX116" s="22">
        <v>2014</v>
      </c>
      <c r="AY116" s="22">
        <v>2014</v>
      </c>
      <c r="AZ116" s="22">
        <v>2015</v>
      </c>
      <c r="BA116" s="22">
        <v>2015</v>
      </c>
      <c r="BB116" s="22">
        <v>2015</v>
      </c>
      <c r="BC116" s="22">
        <v>2015</v>
      </c>
      <c r="BD116" s="22">
        <v>2014</v>
      </c>
      <c r="BE116" s="22">
        <v>2014</v>
      </c>
      <c r="BF116" s="10"/>
    </row>
    <row r="117" spans="1:58" x14ac:dyDescent="0.3">
      <c r="A117" s="16" t="s">
        <v>213</v>
      </c>
      <c r="B117" s="11" t="s">
        <v>212</v>
      </c>
      <c r="C117" s="20">
        <v>2014</v>
      </c>
      <c r="D117" s="20">
        <v>2014</v>
      </c>
      <c r="E117" s="20">
        <v>2014</v>
      </c>
      <c r="F117" s="20">
        <v>2014</v>
      </c>
      <c r="G117" s="20">
        <v>2014</v>
      </c>
      <c r="H117" s="20">
        <v>2014</v>
      </c>
      <c r="I117" s="20">
        <v>2014</v>
      </c>
      <c r="J117" s="20">
        <v>2015</v>
      </c>
      <c r="K117" s="20">
        <v>2015</v>
      </c>
      <c r="L117" s="20">
        <v>2015</v>
      </c>
      <c r="M117" s="22">
        <v>2016</v>
      </c>
      <c r="N117" s="22">
        <v>2016</v>
      </c>
      <c r="O117" s="22">
        <v>2015</v>
      </c>
      <c r="P117" s="22">
        <v>2015</v>
      </c>
      <c r="Q117" s="22">
        <v>2014</v>
      </c>
      <c r="R117" s="22">
        <v>2013</v>
      </c>
      <c r="S117" s="22">
        <v>2016</v>
      </c>
      <c r="T117" s="22">
        <v>2013</v>
      </c>
      <c r="U117" s="22">
        <v>2014</v>
      </c>
      <c r="V117" s="22">
        <v>2014</v>
      </c>
      <c r="W117" s="22">
        <v>2015</v>
      </c>
      <c r="X117" s="22">
        <v>2013</v>
      </c>
      <c r="Y117" s="22">
        <v>2013</v>
      </c>
      <c r="Z117" s="22">
        <v>2014</v>
      </c>
      <c r="AA117" s="22">
        <v>2014</v>
      </c>
      <c r="AB117" s="22" t="s">
        <v>446</v>
      </c>
      <c r="AC117" s="22">
        <v>2014</v>
      </c>
      <c r="AD117" s="22">
        <v>2015</v>
      </c>
      <c r="AE117" s="22" t="s">
        <v>446</v>
      </c>
      <c r="AF117" s="22">
        <v>2014</v>
      </c>
      <c r="AG117" s="21">
        <v>2013</v>
      </c>
      <c r="AH117" s="22">
        <v>2014</v>
      </c>
      <c r="AI117" s="22">
        <v>2015</v>
      </c>
      <c r="AJ117" s="22">
        <v>2016</v>
      </c>
      <c r="AK117" s="23" t="s">
        <v>446</v>
      </c>
      <c r="AL117" s="23">
        <v>2015</v>
      </c>
      <c r="AM117" s="22">
        <v>2015</v>
      </c>
      <c r="AN117" s="22">
        <v>2014</v>
      </c>
      <c r="AO117" s="22">
        <v>2014</v>
      </c>
      <c r="AP117" s="22" t="s">
        <v>446</v>
      </c>
      <c r="AQ117" s="22" t="s">
        <v>446</v>
      </c>
      <c r="AR117" s="22">
        <v>2007</v>
      </c>
      <c r="AS117" s="22">
        <v>2014</v>
      </c>
      <c r="AT117" s="22">
        <v>2015</v>
      </c>
      <c r="AU117" s="22">
        <v>2012</v>
      </c>
      <c r="AV117" s="22">
        <v>2011</v>
      </c>
      <c r="AW117" s="22">
        <v>2014</v>
      </c>
      <c r="AX117" s="22">
        <v>2014</v>
      </c>
      <c r="AY117" s="22">
        <v>2014</v>
      </c>
      <c r="AZ117" s="22">
        <v>2015</v>
      </c>
      <c r="BA117" s="22">
        <v>2015</v>
      </c>
      <c r="BB117" s="22">
        <v>2015</v>
      </c>
      <c r="BC117" s="22">
        <v>2015</v>
      </c>
      <c r="BD117" s="22">
        <v>2014</v>
      </c>
      <c r="BE117" s="22">
        <v>2014</v>
      </c>
      <c r="BF117" s="10"/>
    </row>
    <row r="118" spans="1:58" x14ac:dyDescent="0.3">
      <c r="A118" s="16" t="s">
        <v>215</v>
      </c>
      <c r="B118" s="11" t="s">
        <v>214</v>
      </c>
      <c r="C118" s="20">
        <v>2014</v>
      </c>
      <c r="D118" s="20">
        <v>2014</v>
      </c>
      <c r="E118" s="20">
        <v>2014</v>
      </c>
      <c r="F118" s="20">
        <v>2014</v>
      </c>
      <c r="G118" s="20">
        <v>2014</v>
      </c>
      <c r="H118" s="20">
        <v>2014</v>
      </c>
      <c r="I118" s="20">
        <v>2014</v>
      </c>
      <c r="J118" s="20">
        <v>2015</v>
      </c>
      <c r="K118" s="20">
        <v>2015</v>
      </c>
      <c r="L118" s="20">
        <v>2015</v>
      </c>
      <c r="M118" s="22">
        <v>2016</v>
      </c>
      <c r="N118" s="22">
        <v>2016</v>
      </c>
      <c r="O118" s="22">
        <v>2015</v>
      </c>
      <c r="P118" s="22">
        <v>2015</v>
      </c>
      <c r="Q118" s="22">
        <v>2014</v>
      </c>
      <c r="R118" s="22">
        <v>2011</v>
      </c>
      <c r="S118" s="22">
        <v>2016</v>
      </c>
      <c r="T118" s="22">
        <v>2013</v>
      </c>
      <c r="U118" s="22">
        <v>2014</v>
      </c>
      <c r="V118" s="22">
        <v>2014</v>
      </c>
      <c r="W118" s="22">
        <v>2015</v>
      </c>
      <c r="X118" s="22">
        <v>2011</v>
      </c>
      <c r="Y118" s="22">
        <v>2010</v>
      </c>
      <c r="Z118" s="22">
        <v>2014</v>
      </c>
      <c r="AA118" s="22">
        <v>2014</v>
      </c>
      <c r="AB118" s="22">
        <v>2014</v>
      </c>
      <c r="AC118" s="22">
        <v>2014</v>
      </c>
      <c r="AD118" s="22">
        <v>2015</v>
      </c>
      <c r="AE118" s="22" t="s">
        <v>446</v>
      </c>
      <c r="AF118" s="22">
        <v>2014</v>
      </c>
      <c r="AG118" s="21">
        <v>2007</v>
      </c>
      <c r="AH118" s="22">
        <v>2014</v>
      </c>
      <c r="AI118" s="22">
        <v>2015</v>
      </c>
      <c r="AJ118" s="22">
        <v>2016</v>
      </c>
      <c r="AK118" s="23" t="s">
        <v>446</v>
      </c>
      <c r="AL118" s="23">
        <v>2015</v>
      </c>
      <c r="AM118" s="22">
        <v>2015</v>
      </c>
      <c r="AN118" s="22">
        <v>2014</v>
      </c>
      <c r="AO118" s="22">
        <v>2014</v>
      </c>
      <c r="AP118" s="22">
        <v>2014</v>
      </c>
      <c r="AQ118" s="22">
        <v>2014</v>
      </c>
      <c r="AR118" s="22">
        <v>2011</v>
      </c>
      <c r="AS118" s="22">
        <v>2014</v>
      </c>
      <c r="AT118" s="22">
        <v>2015</v>
      </c>
      <c r="AU118" s="22">
        <v>2012</v>
      </c>
      <c r="AV118" s="22">
        <v>2011</v>
      </c>
      <c r="AW118" s="22">
        <v>2014</v>
      </c>
      <c r="AX118" s="22">
        <v>2014</v>
      </c>
      <c r="AY118" s="22">
        <v>2014</v>
      </c>
      <c r="AZ118" s="22">
        <v>2015</v>
      </c>
      <c r="BA118" s="22">
        <v>2015</v>
      </c>
      <c r="BB118" s="22">
        <v>2015</v>
      </c>
      <c r="BC118" s="22">
        <v>2015</v>
      </c>
      <c r="BD118" s="22">
        <v>2014</v>
      </c>
      <c r="BE118" s="22">
        <v>2014</v>
      </c>
      <c r="BF118" s="10"/>
    </row>
    <row r="119" spans="1:58" x14ac:dyDescent="0.3">
      <c r="A119" s="16" t="s">
        <v>217</v>
      </c>
      <c r="B119" s="11" t="s">
        <v>216</v>
      </c>
      <c r="C119" s="20">
        <v>2014</v>
      </c>
      <c r="D119" s="20">
        <v>2014</v>
      </c>
      <c r="E119" s="20">
        <v>2014</v>
      </c>
      <c r="F119" s="20">
        <v>2014</v>
      </c>
      <c r="G119" s="20">
        <v>2014</v>
      </c>
      <c r="H119" s="20">
        <v>2014</v>
      </c>
      <c r="I119" s="20">
        <v>2014</v>
      </c>
      <c r="J119" s="20">
        <v>2015</v>
      </c>
      <c r="K119" s="20">
        <v>2015</v>
      </c>
      <c r="L119" s="20">
        <v>2015</v>
      </c>
      <c r="M119" s="22">
        <v>2016</v>
      </c>
      <c r="N119" s="22">
        <v>2016</v>
      </c>
      <c r="O119" s="22">
        <v>2015</v>
      </c>
      <c r="P119" s="22">
        <v>2015</v>
      </c>
      <c r="Q119" s="22">
        <v>2014</v>
      </c>
      <c r="R119" s="22">
        <v>2011</v>
      </c>
      <c r="S119" s="22">
        <v>2016</v>
      </c>
      <c r="T119" s="22">
        <v>2013</v>
      </c>
      <c r="U119" s="22">
        <v>2014</v>
      </c>
      <c r="V119" s="22">
        <v>2014</v>
      </c>
      <c r="W119" s="22">
        <v>2015</v>
      </c>
      <c r="X119" s="22">
        <v>2011</v>
      </c>
      <c r="Y119" s="22">
        <v>2012</v>
      </c>
      <c r="Z119" s="22">
        <v>2014</v>
      </c>
      <c r="AA119" s="22">
        <v>2014</v>
      </c>
      <c r="AB119" s="22">
        <v>2014</v>
      </c>
      <c r="AC119" s="22">
        <v>2014</v>
      </c>
      <c r="AD119" s="22">
        <v>2015</v>
      </c>
      <c r="AE119" s="22">
        <v>2012</v>
      </c>
      <c r="AF119" s="22">
        <v>2014</v>
      </c>
      <c r="AG119" s="21">
        <v>2009</v>
      </c>
      <c r="AH119" s="22">
        <v>2014</v>
      </c>
      <c r="AI119" s="22">
        <v>2015</v>
      </c>
      <c r="AJ119" s="22">
        <v>2016</v>
      </c>
      <c r="AK119" s="23" t="s">
        <v>446</v>
      </c>
      <c r="AL119" s="23">
        <v>2015</v>
      </c>
      <c r="AM119" s="22">
        <v>2015</v>
      </c>
      <c r="AN119" s="22">
        <v>2014</v>
      </c>
      <c r="AO119" s="22">
        <v>2014</v>
      </c>
      <c r="AP119" s="22">
        <v>2012</v>
      </c>
      <c r="AQ119" s="22">
        <v>2012</v>
      </c>
      <c r="AR119" s="22">
        <v>2015</v>
      </c>
      <c r="AS119" s="22">
        <v>2014</v>
      </c>
      <c r="AT119" s="22">
        <v>2015</v>
      </c>
      <c r="AU119" s="22">
        <v>2012</v>
      </c>
      <c r="AV119" s="22">
        <v>2009</v>
      </c>
      <c r="AW119" s="22">
        <v>2014</v>
      </c>
      <c r="AX119" s="22">
        <v>2014</v>
      </c>
      <c r="AY119" s="22">
        <v>2014</v>
      </c>
      <c r="AZ119" s="22">
        <v>2015</v>
      </c>
      <c r="BA119" s="22">
        <v>2015</v>
      </c>
      <c r="BB119" s="22">
        <v>2015</v>
      </c>
      <c r="BC119" s="22">
        <v>2015</v>
      </c>
      <c r="BD119" s="22">
        <v>2014</v>
      </c>
      <c r="BE119" s="22">
        <v>2014</v>
      </c>
      <c r="BF119" s="10"/>
    </row>
    <row r="120" spans="1:58" x14ac:dyDescent="0.3">
      <c r="A120" s="16" t="s">
        <v>362</v>
      </c>
      <c r="B120" s="11" t="s">
        <v>218</v>
      </c>
      <c r="C120" s="20">
        <v>2014</v>
      </c>
      <c r="D120" s="20">
        <v>2014</v>
      </c>
      <c r="E120" s="20">
        <v>2014</v>
      </c>
      <c r="F120" s="20">
        <v>2014</v>
      </c>
      <c r="G120" s="20">
        <v>2014</v>
      </c>
      <c r="H120" s="20">
        <v>2014</v>
      </c>
      <c r="I120" s="20">
        <v>2014</v>
      </c>
      <c r="J120" s="20">
        <v>2015</v>
      </c>
      <c r="K120" s="20">
        <v>2015</v>
      </c>
      <c r="L120" s="20">
        <v>2015</v>
      </c>
      <c r="M120" s="22">
        <v>2016</v>
      </c>
      <c r="N120" s="22">
        <v>2016</v>
      </c>
      <c r="O120" s="22">
        <v>2015</v>
      </c>
      <c r="P120" s="22">
        <v>2015</v>
      </c>
      <c r="Q120" s="22">
        <v>2014</v>
      </c>
      <c r="R120" s="22" t="s">
        <v>446</v>
      </c>
      <c r="S120" s="22">
        <v>2016</v>
      </c>
      <c r="T120" s="22">
        <v>2013</v>
      </c>
      <c r="U120" s="22">
        <v>2014</v>
      </c>
      <c r="V120" s="22">
        <v>2014</v>
      </c>
      <c r="W120" s="22">
        <v>2015</v>
      </c>
      <c r="X120" s="22">
        <v>2009</v>
      </c>
      <c r="Y120" s="22">
        <v>2012</v>
      </c>
      <c r="Z120" s="22">
        <v>2014</v>
      </c>
      <c r="AA120" s="22">
        <v>2014</v>
      </c>
      <c r="AB120" s="22">
        <v>2014</v>
      </c>
      <c r="AC120" s="22">
        <v>2014</v>
      </c>
      <c r="AD120" s="22">
        <v>2015</v>
      </c>
      <c r="AE120" s="22">
        <v>2012</v>
      </c>
      <c r="AF120" s="22">
        <v>2014</v>
      </c>
      <c r="AG120" s="21" t="s">
        <v>446</v>
      </c>
      <c r="AH120" s="22">
        <v>2014</v>
      </c>
      <c r="AI120" s="22">
        <v>2015</v>
      </c>
      <c r="AJ120" s="22">
        <v>2016</v>
      </c>
      <c r="AK120" s="23">
        <v>2015</v>
      </c>
      <c r="AL120" s="23">
        <v>2015</v>
      </c>
      <c r="AM120" s="22">
        <v>2015</v>
      </c>
      <c r="AN120" s="22">
        <v>2014</v>
      </c>
      <c r="AO120" s="22">
        <v>2014</v>
      </c>
      <c r="AP120" s="22">
        <v>2013</v>
      </c>
      <c r="AQ120" s="22">
        <v>2013</v>
      </c>
      <c r="AR120" s="22">
        <v>2009</v>
      </c>
      <c r="AS120" s="22">
        <v>2014</v>
      </c>
      <c r="AT120" s="22">
        <v>2015</v>
      </c>
      <c r="AU120" s="22">
        <v>2012</v>
      </c>
      <c r="AV120" s="22">
        <v>2013</v>
      </c>
      <c r="AW120" s="22">
        <v>2014</v>
      </c>
      <c r="AX120" s="22">
        <v>2014</v>
      </c>
      <c r="AY120" s="22">
        <v>2014</v>
      </c>
      <c r="AZ120" s="22">
        <v>2015</v>
      </c>
      <c r="BA120" s="22">
        <v>2015</v>
      </c>
      <c r="BB120" s="22">
        <v>2015</v>
      </c>
      <c r="BC120" s="22">
        <v>2015</v>
      </c>
      <c r="BD120" s="22">
        <v>2014</v>
      </c>
      <c r="BE120" s="22">
        <v>2014</v>
      </c>
      <c r="BF120" s="10"/>
    </row>
    <row r="121" spans="1:58" x14ac:dyDescent="0.3">
      <c r="A121" s="16" t="s">
        <v>220</v>
      </c>
      <c r="B121" s="11" t="s">
        <v>219</v>
      </c>
      <c r="C121" s="20">
        <v>2014</v>
      </c>
      <c r="D121" s="20">
        <v>2014</v>
      </c>
      <c r="E121" s="20">
        <v>2014</v>
      </c>
      <c r="F121" s="20">
        <v>2014</v>
      </c>
      <c r="G121" s="20">
        <v>2014</v>
      </c>
      <c r="H121" s="20">
        <v>2014</v>
      </c>
      <c r="I121" s="20">
        <v>2014</v>
      </c>
      <c r="J121" s="20">
        <v>2015</v>
      </c>
      <c r="K121" s="20">
        <v>2015</v>
      </c>
      <c r="L121" s="20">
        <v>2015</v>
      </c>
      <c r="M121" s="22">
        <v>2016</v>
      </c>
      <c r="N121" s="22">
        <v>2016</v>
      </c>
      <c r="O121" s="22">
        <v>2015</v>
      </c>
      <c r="P121" s="22">
        <v>2015</v>
      </c>
      <c r="Q121" s="22">
        <v>2014</v>
      </c>
      <c r="R121" s="22">
        <v>2013</v>
      </c>
      <c r="S121" s="22">
        <v>2016</v>
      </c>
      <c r="T121" s="22">
        <v>2013</v>
      </c>
      <c r="U121" s="22">
        <v>2014</v>
      </c>
      <c r="V121" s="22">
        <v>2014</v>
      </c>
      <c r="W121" s="22">
        <v>2015</v>
      </c>
      <c r="X121" s="22">
        <v>2013</v>
      </c>
      <c r="Y121" s="22">
        <v>2010</v>
      </c>
      <c r="Z121" s="22">
        <v>2014</v>
      </c>
      <c r="AA121" s="22">
        <v>2014</v>
      </c>
      <c r="AB121" s="22">
        <v>2014</v>
      </c>
      <c r="AC121" s="22">
        <v>2014</v>
      </c>
      <c r="AD121" s="22">
        <v>2015</v>
      </c>
      <c r="AE121" s="22">
        <v>2012</v>
      </c>
      <c r="AF121" s="22">
        <v>2014</v>
      </c>
      <c r="AG121" s="21">
        <v>2009</v>
      </c>
      <c r="AH121" s="22">
        <v>2014</v>
      </c>
      <c r="AI121" s="22">
        <v>2015</v>
      </c>
      <c r="AJ121" s="22">
        <v>2016</v>
      </c>
      <c r="AK121" s="23" t="s">
        <v>446</v>
      </c>
      <c r="AL121" s="23">
        <v>2015</v>
      </c>
      <c r="AM121" s="22">
        <v>2015</v>
      </c>
      <c r="AN121" s="22">
        <v>2014</v>
      </c>
      <c r="AO121" s="22">
        <v>2014</v>
      </c>
      <c r="AP121" s="22">
        <v>2013</v>
      </c>
      <c r="AQ121" s="22">
        <v>2013</v>
      </c>
      <c r="AR121" s="22">
        <v>2009</v>
      </c>
      <c r="AS121" s="22">
        <v>2014</v>
      </c>
      <c r="AT121" s="22">
        <v>2015</v>
      </c>
      <c r="AU121" s="22">
        <v>2012</v>
      </c>
      <c r="AV121" s="22">
        <v>2007</v>
      </c>
      <c r="AW121" s="22">
        <v>2014</v>
      </c>
      <c r="AX121" s="22">
        <v>2014</v>
      </c>
      <c r="AY121" s="22">
        <v>2014</v>
      </c>
      <c r="AZ121" s="22">
        <v>2015</v>
      </c>
      <c r="BA121" s="22">
        <v>2015</v>
      </c>
      <c r="BB121" s="22">
        <v>2015</v>
      </c>
      <c r="BC121" s="22">
        <v>2015</v>
      </c>
      <c r="BD121" s="22">
        <v>2014</v>
      </c>
      <c r="BE121" s="22">
        <v>2014</v>
      </c>
      <c r="BF121" s="10"/>
    </row>
    <row r="122" spans="1:58" x14ac:dyDescent="0.3">
      <c r="A122" s="16" t="s">
        <v>222</v>
      </c>
      <c r="B122" s="11" t="s">
        <v>221</v>
      </c>
      <c r="C122" s="20">
        <v>2014</v>
      </c>
      <c r="D122" s="20">
        <v>2014</v>
      </c>
      <c r="E122" s="20">
        <v>2014</v>
      </c>
      <c r="F122" s="20">
        <v>2014</v>
      </c>
      <c r="G122" s="20">
        <v>2014</v>
      </c>
      <c r="H122" s="20">
        <v>2014</v>
      </c>
      <c r="I122" s="20">
        <v>2014</v>
      </c>
      <c r="J122" s="20">
        <v>2015</v>
      </c>
      <c r="K122" s="20">
        <v>2015</v>
      </c>
      <c r="L122" s="20">
        <v>2015</v>
      </c>
      <c r="M122" s="22">
        <v>2016</v>
      </c>
      <c r="N122" s="22">
        <v>2016</v>
      </c>
      <c r="O122" s="22">
        <v>2015</v>
      </c>
      <c r="P122" s="22">
        <v>2015</v>
      </c>
      <c r="Q122" s="22" t="s">
        <v>446</v>
      </c>
      <c r="R122" s="22" t="s">
        <v>446</v>
      </c>
      <c r="S122" s="22">
        <v>2016</v>
      </c>
      <c r="T122" s="22">
        <v>2013</v>
      </c>
      <c r="U122" s="22">
        <v>2014</v>
      </c>
      <c r="V122" s="22" t="s">
        <v>446</v>
      </c>
      <c r="W122" s="22">
        <v>2015</v>
      </c>
      <c r="X122" s="22">
        <v>2007</v>
      </c>
      <c r="Y122" s="22">
        <v>2010</v>
      </c>
      <c r="Z122" s="22">
        <v>2014</v>
      </c>
      <c r="AA122" s="22">
        <v>2014</v>
      </c>
      <c r="AB122" s="22" t="s">
        <v>446</v>
      </c>
      <c r="AC122" s="22">
        <v>2014</v>
      </c>
      <c r="AD122" s="22">
        <v>2015</v>
      </c>
      <c r="AE122" s="22" t="s">
        <v>446</v>
      </c>
      <c r="AF122" s="22" t="s">
        <v>446</v>
      </c>
      <c r="AG122" s="21" t="s">
        <v>446</v>
      </c>
      <c r="AH122" s="22">
        <v>2014</v>
      </c>
      <c r="AI122" s="22">
        <v>2015</v>
      </c>
      <c r="AJ122" s="22">
        <v>2016</v>
      </c>
      <c r="AK122" s="23" t="s">
        <v>446</v>
      </c>
      <c r="AL122" s="23">
        <v>2015</v>
      </c>
      <c r="AM122" s="22">
        <v>2015</v>
      </c>
      <c r="AN122" s="22">
        <v>2014</v>
      </c>
      <c r="AO122" s="22">
        <v>2014</v>
      </c>
      <c r="AP122" s="22" t="s">
        <v>446</v>
      </c>
      <c r="AQ122" s="22" t="s">
        <v>446</v>
      </c>
      <c r="AR122" s="22">
        <v>2011</v>
      </c>
      <c r="AS122" s="22">
        <v>2013</v>
      </c>
      <c r="AT122" s="22" t="s">
        <v>446</v>
      </c>
      <c r="AU122" s="22" t="s">
        <v>446</v>
      </c>
      <c r="AV122" s="22" t="s">
        <v>446</v>
      </c>
      <c r="AW122" s="22">
        <v>2011</v>
      </c>
      <c r="AX122" s="22">
        <v>2011</v>
      </c>
      <c r="AY122" s="22">
        <v>2014</v>
      </c>
      <c r="AZ122" s="22">
        <v>2015</v>
      </c>
      <c r="BA122" s="22">
        <v>2015</v>
      </c>
      <c r="BB122" s="22">
        <v>2015</v>
      </c>
      <c r="BC122" s="22">
        <v>2015</v>
      </c>
      <c r="BD122" s="22">
        <v>2014</v>
      </c>
      <c r="BE122" s="22">
        <v>2014</v>
      </c>
      <c r="BF122" s="10"/>
    </row>
    <row r="123" spans="1:58" x14ac:dyDescent="0.3">
      <c r="A123" s="16" t="s">
        <v>224</v>
      </c>
      <c r="B123" s="11" t="s">
        <v>223</v>
      </c>
      <c r="C123" s="20">
        <v>2014</v>
      </c>
      <c r="D123" s="20">
        <v>2014</v>
      </c>
      <c r="E123" s="20">
        <v>2014</v>
      </c>
      <c r="F123" s="20">
        <v>2014</v>
      </c>
      <c r="G123" s="20">
        <v>2014</v>
      </c>
      <c r="H123" s="20">
        <v>2014</v>
      </c>
      <c r="I123" s="20">
        <v>2014</v>
      </c>
      <c r="J123" s="20">
        <v>2015</v>
      </c>
      <c r="K123" s="20">
        <v>2015</v>
      </c>
      <c r="L123" s="20">
        <v>2015</v>
      </c>
      <c r="M123" s="22">
        <v>2016</v>
      </c>
      <c r="N123" s="22">
        <v>2016</v>
      </c>
      <c r="O123" s="22">
        <v>2015</v>
      </c>
      <c r="P123" s="22">
        <v>2015</v>
      </c>
      <c r="Q123" s="22">
        <v>2014</v>
      </c>
      <c r="R123" s="22">
        <v>2011</v>
      </c>
      <c r="S123" s="22">
        <v>2016</v>
      </c>
      <c r="T123" s="22">
        <v>2013</v>
      </c>
      <c r="U123" s="22">
        <v>2014</v>
      </c>
      <c r="V123" s="22">
        <v>2014</v>
      </c>
      <c r="W123" s="22">
        <v>2015</v>
      </c>
      <c r="X123" s="22">
        <v>2011</v>
      </c>
      <c r="Y123" s="22" t="s">
        <v>446</v>
      </c>
      <c r="Z123" s="22">
        <v>2014</v>
      </c>
      <c r="AA123" s="22">
        <v>2014</v>
      </c>
      <c r="AB123" s="22">
        <v>2014</v>
      </c>
      <c r="AC123" s="22">
        <v>2014</v>
      </c>
      <c r="AD123" s="22">
        <v>2015</v>
      </c>
      <c r="AE123" s="22">
        <v>2012</v>
      </c>
      <c r="AF123" s="22">
        <v>2014</v>
      </c>
      <c r="AG123" s="21">
        <v>2010</v>
      </c>
      <c r="AH123" s="22">
        <v>2014</v>
      </c>
      <c r="AI123" s="22">
        <v>2015</v>
      </c>
      <c r="AJ123" s="22">
        <v>2016</v>
      </c>
      <c r="AK123" s="23">
        <v>2015</v>
      </c>
      <c r="AL123" s="23">
        <v>2015</v>
      </c>
      <c r="AM123" s="22">
        <v>2015</v>
      </c>
      <c r="AN123" s="22">
        <v>2014</v>
      </c>
      <c r="AO123" s="22">
        <v>2014</v>
      </c>
      <c r="AP123" s="22">
        <v>2014</v>
      </c>
      <c r="AQ123" s="22">
        <v>2014</v>
      </c>
      <c r="AR123" s="22">
        <v>2015</v>
      </c>
      <c r="AS123" s="22">
        <v>2014</v>
      </c>
      <c r="AT123" s="22">
        <v>2015</v>
      </c>
      <c r="AU123" s="22">
        <v>2012</v>
      </c>
      <c r="AV123" s="22">
        <v>2011</v>
      </c>
      <c r="AW123" s="22">
        <v>2014</v>
      </c>
      <c r="AX123" s="22">
        <v>2014</v>
      </c>
      <c r="AY123" s="22">
        <v>2014</v>
      </c>
      <c r="AZ123" s="22">
        <v>2015</v>
      </c>
      <c r="BA123" s="22">
        <v>2015</v>
      </c>
      <c r="BB123" s="22">
        <v>2015</v>
      </c>
      <c r="BC123" s="22">
        <v>2015</v>
      </c>
      <c r="BD123" s="22">
        <v>2014</v>
      </c>
      <c r="BE123" s="22">
        <v>2014</v>
      </c>
      <c r="BF123" s="10"/>
    </row>
    <row r="124" spans="1:58" x14ac:dyDescent="0.3">
      <c r="A124" s="16" t="s">
        <v>226</v>
      </c>
      <c r="B124" s="11" t="s">
        <v>225</v>
      </c>
      <c r="C124" s="20">
        <v>2014</v>
      </c>
      <c r="D124" s="20">
        <v>2014</v>
      </c>
      <c r="E124" s="20">
        <v>2014</v>
      </c>
      <c r="F124" s="20">
        <v>2014</v>
      </c>
      <c r="G124" s="20">
        <v>2014</v>
      </c>
      <c r="H124" s="20">
        <v>2014</v>
      </c>
      <c r="I124" s="20">
        <v>2014</v>
      </c>
      <c r="J124" s="20">
        <v>2015</v>
      </c>
      <c r="K124" s="20">
        <v>2015</v>
      </c>
      <c r="L124" s="20">
        <v>2015</v>
      </c>
      <c r="M124" s="22">
        <v>2016</v>
      </c>
      <c r="N124" s="22">
        <v>2016</v>
      </c>
      <c r="O124" s="22">
        <v>2015</v>
      </c>
      <c r="P124" s="22">
        <v>2015</v>
      </c>
      <c r="Q124" s="22">
        <v>2014</v>
      </c>
      <c r="R124" s="22" t="s">
        <v>446</v>
      </c>
      <c r="S124" s="22">
        <v>2016</v>
      </c>
      <c r="T124" s="22">
        <v>2013</v>
      </c>
      <c r="U124" s="22">
        <v>2014</v>
      </c>
      <c r="V124" s="22" t="s">
        <v>446</v>
      </c>
      <c r="W124" s="22">
        <v>2015</v>
      </c>
      <c r="X124" s="22" t="s">
        <v>446</v>
      </c>
      <c r="Y124" s="22">
        <v>2010</v>
      </c>
      <c r="Z124" s="22">
        <v>2014</v>
      </c>
      <c r="AA124" s="22">
        <v>2014</v>
      </c>
      <c r="AB124" s="22" t="s">
        <v>446</v>
      </c>
      <c r="AC124" s="22">
        <v>2014</v>
      </c>
      <c r="AD124" s="22">
        <v>2015</v>
      </c>
      <c r="AE124" s="22" t="s">
        <v>446</v>
      </c>
      <c r="AF124" s="22">
        <v>2014</v>
      </c>
      <c r="AG124" s="21">
        <v>2012</v>
      </c>
      <c r="AH124" s="22">
        <v>2014</v>
      </c>
      <c r="AI124" s="22">
        <v>2015</v>
      </c>
      <c r="AJ124" s="22">
        <v>2016</v>
      </c>
      <c r="AK124" s="23" t="s">
        <v>446</v>
      </c>
      <c r="AL124" s="23">
        <v>2015</v>
      </c>
      <c r="AM124" s="22">
        <v>2015</v>
      </c>
      <c r="AN124" s="22">
        <v>2014</v>
      </c>
      <c r="AO124" s="22">
        <v>2014</v>
      </c>
      <c r="AP124" s="22">
        <v>2014</v>
      </c>
      <c r="AQ124" s="22">
        <v>2014</v>
      </c>
      <c r="AR124" s="22">
        <v>2015</v>
      </c>
      <c r="AS124" s="22">
        <v>2014</v>
      </c>
      <c r="AT124" s="22">
        <v>2015</v>
      </c>
      <c r="AU124" s="22">
        <v>2012</v>
      </c>
      <c r="AV124" s="22" t="s">
        <v>446</v>
      </c>
      <c r="AW124" s="22">
        <v>2014</v>
      </c>
      <c r="AX124" s="22">
        <v>2014</v>
      </c>
      <c r="AY124" s="22">
        <v>2014</v>
      </c>
      <c r="AZ124" s="22">
        <v>2015</v>
      </c>
      <c r="BA124" s="22">
        <v>2015</v>
      </c>
      <c r="BB124" s="22">
        <v>2015</v>
      </c>
      <c r="BC124" s="22">
        <v>2015</v>
      </c>
      <c r="BD124" s="22">
        <v>2014</v>
      </c>
      <c r="BE124" s="22">
        <v>2014</v>
      </c>
      <c r="BF124" s="10"/>
    </row>
    <row r="125" spans="1:58" x14ac:dyDescent="0.3">
      <c r="A125" s="16" t="s">
        <v>228</v>
      </c>
      <c r="B125" s="11" t="s">
        <v>227</v>
      </c>
      <c r="C125" s="20">
        <v>2014</v>
      </c>
      <c r="D125" s="20">
        <v>2014</v>
      </c>
      <c r="E125" s="20">
        <v>2014</v>
      </c>
      <c r="F125" s="20">
        <v>2014</v>
      </c>
      <c r="G125" s="20">
        <v>2014</v>
      </c>
      <c r="H125" s="20">
        <v>2014</v>
      </c>
      <c r="I125" s="20">
        <v>2014</v>
      </c>
      <c r="J125" s="20">
        <v>2015</v>
      </c>
      <c r="K125" s="20">
        <v>2015</v>
      </c>
      <c r="L125" s="20">
        <v>2015</v>
      </c>
      <c r="M125" s="22">
        <v>2016</v>
      </c>
      <c r="N125" s="22">
        <v>2016</v>
      </c>
      <c r="O125" s="22">
        <v>2015</v>
      </c>
      <c r="P125" s="22">
        <v>2015</v>
      </c>
      <c r="Q125" s="22">
        <v>2014</v>
      </c>
      <c r="R125" s="22" t="s">
        <v>446</v>
      </c>
      <c r="S125" s="22">
        <v>2016</v>
      </c>
      <c r="T125" s="22">
        <v>2013</v>
      </c>
      <c r="U125" s="22">
        <v>2014</v>
      </c>
      <c r="V125" s="22" t="s">
        <v>446</v>
      </c>
      <c r="W125" s="22">
        <v>2015</v>
      </c>
      <c r="X125" s="22" t="s">
        <v>446</v>
      </c>
      <c r="Y125" s="22">
        <v>2010</v>
      </c>
      <c r="Z125" s="22">
        <v>2014</v>
      </c>
      <c r="AA125" s="22">
        <v>2014</v>
      </c>
      <c r="AB125" s="22" t="s">
        <v>446</v>
      </c>
      <c r="AC125" s="22">
        <v>2014</v>
      </c>
      <c r="AD125" s="22">
        <v>2015</v>
      </c>
      <c r="AE125" s="22" t="s">
        <v>446</v>
      </c>
      <c r="AF125" s="22">
        <v>2014</v>
      </c>
      <c r="AG125" s="21" t="s">
        <v>446</v>
      </c>
      <c r="AH125" s="22">
        <v>2014</v>
      </c>
      <c r="AI125" s="22">
        <v>2015</v>
      </c>
      <c r="AJ125" s="22">
        <v>2016</v>
      </c>
      <c r="AK125" s="23" t="s">
        <v>446</v>
      </c>
      <c r="AL125" s="23">
        <v>2015</v>
      </c>
      <c r="AM125" s="22">
        <v>2015</v>
      </c>
      <c r="AN125" s="22">
        <v>2014</v>
      </c>
      <c r="AO125" s="22">
        <v>2014</v>
      </c>
      <c r="AP125" s="22">
        <v>2012</v>
      </c>
      <c r="AQ125" s="22" t="s">
        <v>446</v>
      </c>
      <c r="AR125" s="22">
        <v>2015</v>
      </c>
      <c r="AS125" s="22">
        <v>2014</v>
      </c>
      <c r="AT125" s="22">
        <v>2015</v>
      </c>
      <c r="AU125" s="22">
        <v>2012</v>
      </c>
      <c r="AV125" s="22" t="s">
        <v>446</v>
      </c>
      <c r="AW125" s="22">
        <v>2014</v>
      </c>
      <c r="AX125" s="22">
        <v>2014</v>
      </c>
      <c r="AY125" s="22">
        <v>2014</v>
      </c>
      <c r="AZ125" s="22" t="s">
        <v>446</v>
      </c>
      <c r="BA125" s="22">
        <v>2015</v>
      </c>
      <c r="BB125" s="22">
        <v>2015</v>
      </c>
      <c r="BC125" s="22">
        <v>2015</v>
      </c>
      <c r="BD125" s="22">
        <v>2014</v>
      </c>
      <c r="BE125" s="22">
        <v>2014</v>
      </c>
      <c r="BF125" s="10"/>
    </row>
    <row r="126" spans="1:58" x14ac:dyDescent="0.3">
      <c r="A126" s="16" t="s">
        <v>230</v>
      </c>
      <c r="B126" s="11" t="s">
        <v>229</v>
      </c>
      <c r="C126" s="20">
        <v>2014</v>
      </c>
      <c r="D126" s="20">
        <v>2014</v>
      </c>
      <c r="E126" s="20">
        <v>2014</v>
      </c>
      <c r="F126" s="20">
        <v>2014</v>
      </c>
      <c r="G126" s="20">
        <v>2014</v>
      </c>
      <c r="H126" s="20">
        <v>2014</v>
      </c>
      <c r="I126" s="20">
        <v>2014</v>
      </c>
      <c r="J126" s="20">
        <v>2015</v>
      </c>
      <c r="K126" s="20">
        <v>2015</v>
      </c>
      <c r="L126" s="20">
        <v>2015</v>
      </c>
      <c r="M126" s="22">
        <v>2016</v>
      </c>
      <c r="N126" s="22">
        <v>2016</v>
      </c>
      <c r="O126" s="22">
        <v>2015</v>
      </c>
      <c r="P126" s="22">
        <v>2015</v>
      </c>
      <c r="Q126" s="22">
        <v>2014</v>
      </c>
      <c r="R126" s="22">
        <v>2012</v>
      </c>
      <c r="S126" s="22">
        <v>2016</v>
      </c>
      <c r="T126" s="22">
        <v>2013</v>
      </c>
      <c r="U126" s="22">
        <v>2014</v>
      </c>
      <c r="V126" s="22">
        <v>2014</v>
      </c>
      <c r="W126" s="22">
        <v>2015</v>
      </c>
      <c r="X126" s="22">
        <v>2006</v>
      </c>
      <c r="Y126" s="22">
        <v>2014</v>
      </c>
      <c r="Z126" s="22">
        <v>2014</v>
      </c>
      <c r="AA126" s="22">
        <v>2014</v>
      </c>
      <c r="AB126" s="22">
        <v>2014</v>
      </c>
      <c r="AC126" s="22">
        <v>2014</v>
      </c>
      <c r="AD126" s="22">
        <v>2015</v>
      </c>
      <c r="AE126" s="22">
        <v>2012</v>
      </c>
      <c r="AF126" s="22">
        <v>2014</v>
      </c>
      <c r="AG126" s="21">
        <v>2009</v>
      </c>
      <c r="AH126" s="22">
        <v>2014</v>
      </c>
      <c r="AI126" s="22">
        <v>2015</v>
      </c>
      <c r="AJ126" s="22">
        <v>2016</v>
      </c>
      <c r="AK126" s="23" t="s">
        <v>446</v>
      </c>
      <c r="AL126" s="23">
        <v>2015</v>
      </c>
      <c r="AM126" s="22">
        <v>2015</v>
      </c>
      <c r="AN126" s="22">
        <v>2014</v>
      </c>
      <c r="AO126" s="22">
        <v>2014</v>
      </c>
      <c r="AP126" s="22">
        <v>2014</v>
      </c>
      <c r="AQ126" s="22">
        <v>2014</v>
      </c>
      <c r="AR126" s="22">
        <v>2009</v>
      </c>
      <c r="AS126" s="22">
        <v>2014</v>
      </c>
      <c r="AT126" s="22">
        <v>2015</v>
      </c>
      <c r="AU126" s="22">
        <v>2012</v>
      </c>
      <c r="AV126" s="22" t="s">
        <v>446</v>
      </c>
      <c r="AW126" s="22">
        <v>2014</v>
      </c>
      <c r="AX126" s="22">
        <v>2014</v>
      </c>
      <c r="AY126" s="22">
        <v>2014</v>
      </c>
      <c r="AZ126" s="22">
        <v>2015</v>
      </c>
      <c r="BA126" s="22">
        <v>2015</v>
      </c>
      <c r="BB126" s="22">
        <v>2015</v>
      </c>
      <c r="BC126" s="22">
        <v>2015</v>
      </c>
      <c r="BD126" s="22">
        <v>2014</v>
      </c>
      <c r="BE126" s="22">
        <v>2014</v>
      </c>
      <c r="BF126" s="10"/>
    </row>
    <row r="127" spans="1:58" x14ac:dyDescent="0.3">
      <c r="A127" s="16" t="s">
        <v>232</v>
      </c>
      <c r="B127" s="11" t="s">
        <v>231</v>
      </c>
      <c r="C127" s="20">
        <v>2014</v>
      </c>
      <c r="D127" s="20">
        <v>2014</v>
      </c>
      <c r="E127" s="20">
        <v>2014</v>
      </c>
      <c r="F127" s="20">
        <v>2014</v>
      </c>
      <c r="G127" s="20">
        <v>2014</v>
      </c>
      <c r="H127" s="20">
        <v>2014</v>
      </c>
      <c r="I127" s="20">
        <v>2014</v>
      </c>
      <c r="J127" s="20">
        <v>2015</v>
      </c>
      <c r="K127" s="20">
        <v>2015</v>
      </c>
      <c r="L127" s="20">
        <v>2015</v>
      </c>
      <c r="M127" s="22">
        <v>2016</v>
      </c>
      <c r="N127" s="22">
        <v>2016</v>
      </c>
      <c r="O127" s="22">
        <v>2015</v>
      </c>
      <c r="P127" s="22">
        <v>2015</v>
      </c>
      <c r="Q127" s="22">
        <v>2014</v>
      </c>
      <c r="R127" s="22">
        <v>2012</v>
      </c>
      <c r="S127" s="22">
        <v>2016</v>
      </c>
      <c r="T127" s="22">
        <v>2013</v>
      </c>
      <c r="U127" s="22">
        <v>2014</v>
      </c>
      <c r="V127" s="22">
        <v>2014</v>
      </c>
      <c r="W127" s="22">
        <v>2015</v>
      </c>
      <c r="X127" s="22">
        <v>2012</v>
      </c>
      <c r="Y127" s="22">
        <v>2010</v>
      </c>
      <c r="Z127" s="22">
        <v>2014</v>
      </c>
      <c r="AA127" s="22">
        <v>2014</v>
      </c>
      <c r="AB127" s="22">
        <v>2014</v>
      </c>
      <c r="AC127" s="22">
        <v>2014</v>
      </c>
      <c r="AD127" s="22">
        <v>2015</v>
      </c>
      <c r="AE127" s="22">
        <v>2012</v>
      </c>
      <c r="AF127" s="22">
        <v>2014</v>
      </c>
      <c r="AG127" s="21">
        <v>2011</v>
      </c>
      <c r="AH127" s="22">
        <v>2014</v>
      </c>
      <c r="AI127" s="22">
        <v>2015</v>
      </c>
      <c r="AJ127" s="22">
        <v>2016</v>
      </c>
      <c r="AK127" s="23">
        <v>2015</v>
      </c>
      <c r="AL127" s="23">
        <v>2016</v>
      </c>
      <c r="AM127" s="22">
        <v>2015</v>
      </c>
      <c r="AN127" s="22">
        <v>2014</v>
      </c>
      <c r="AO127" s="22">
        <v>2014</v>
      </c>
      <c r="AP127" s="22">
        <v>2014</v>
      </c>
      <c r="AQ127" s="22">
        <v>2014</v>
      </c>
      <c r="AR127" s="22">
        <v>2015</v>
      </c>
      <c r="AS127" s="22">
        <v>2014</v>
      </c>
      <c r="AT127" s="22">
        <v>2015</v>
      </c>
      <c r="AU127" s="22">
        <v>2012</v>
      </c>
      <c r="AV127" s="22">
        <v>2012</v>
      </c>
      <c r="AW127" s="22">
        <v>2014</v>
      </c>
      <c r="AX127" s="22">
        <v>2014</v>
      </c>
      <c r="AY127" s="22">
        <v>2014</v>
      </c>
      <c r="AZ127" s="22">
        <v>2015</v>
      </c>
      <c r="BA127" s="22">
        <v>2015</v>
      </c>
      <c r="BB127" s="22">
        <v>2015</v>
      </c>
      <c r="BC127" s="22">
        <v>2015</v>
      </c>
      <c r="BD127" s="22">
        <v>2014</v>
      </c>
      <c r="BE127" s="22">
        <v>2014</v>
      </c>
      <c r="BF127" s="10"/>
    </row>
    <row r="128" spans="1:58" x14ac:dyDescent="0.3">
      <c r="A128" s="16" t="s">
        <v>234</v>
      </c>
      <c r="B128" s="11" t="s">
        <v>233</v>
      </c>
      <c r="C128" s="20">
        <v>2014</v>
      </c>
      <c r="D128" s="20">
        <v>2014</v>
      </c>
      <c r="E128" s="20">
        <v>2014</v>
      </c>
      <c r="F128" s="20">
        <v>2014</v>
      </c>
      <c r="G128" s="20">
        <v>2014</v>
      </c>
      <c r="H128" s="20">
        <v>2014</v>
      </c>
      <c r="I128" s="20">
        <v>2014</v>
      </c>
      <c r="J128" s="20">
        <v>2015</v>
      </c>
      <c r="K128" s="20">
        <v>2015</v>
      </c>
      <c r="L128" s="20">
        <v>2015</v>
      </c>
      <c r="M128" s="22">
        <v>2016</v>
      </c>
      <c r="N128" s="22">
        <v>2016</v>
      </c>
      <c r="O128" s="22">
        <v>2015</v>
      </c>
      <c r="P128" s="22">
        <v>2015</v>
      </c>
      <c r="Q128" s="22">
        <v>2014</v>
      </c>
      <c r="R128" s="22">
        <v>2013</v>
      </c>
      <c r="S128" s="22">
        <v>2016</v>
      </c>
      <c r="T128" s="22">
        <v>2013</v>
      </c>
      <c r="U128" s="22">
        <v>2014</v>
      </c>
      <c r="V128" s="22">
        <v>2014</v>
      </c>
      <c r="W128" s="22">
        <v>2015</v>
      </c>
      <c r="X128" s="22">
        <v>2014</v>
      </c>
      <c r="Y128" s="22">
        <v>2010</v>
      </c>
      <c r="Z128" s="22">
        <v>2014</v>
      </c>
      <c r="AA128" s="22">
        <v>2014</v>
      </c>
      <c r="AB128" s="22">
        <v>2014</v>
      </c>
      <c r="AC128" s="22">
        <v>2014</v>
      </c>
      <c r="AD128" s="22">
        <v>2015</v>
      </c>
      <c r="AE128" s="22">
        <v>2012</v>
      </c>
      <c r="AF128" s="22" t="s">
        <v>446</v>
      </c>
      <c r="AG128" s="21">
        <v>2010</v>
      </c>
      <c r="AH128" s="22">
        <v>2014</v>
      </c>
      <c r="AI128" s="22">
        <v>2015</v>
      </c>
      <c r="AJ128" s="22">
        <v>2016</v>
      </c>
      <c r="AK128" s="23">
        <v>2016</v>
      </c>
      <c r="AL128" s="23">
        <v>2015</v>
      </c>
      <c r="AM128" s="22">
        <v>2015</v>
      </c>
      <c r="AN128" s="22">
        <v>2014</v>
      </c>
      <c r="AO128" s="22">
        <v>2014</v>
      </c>
      <c r="AP128" s="22">
        <v>2013</v>
      </c>
      <c r="AQ128" s="22">
        <v>2013</v>
      </c>
      <c r="AR128" s="22">
        <v>2015</v>
      </c>
      <c r="AS128" s="22">
        <v>2014</v>
      </c>
      <c r="AT128" s="22">
        <v>2015</v>
      </c>
      <c r="AU128" s="22">
        <v>2012</v>
      </c>
      <c r="AV128" s="22">
        <v>2008</v>
      </c>
      <c r="AW128" s="22">
        <v>2014</v>
      </c>
      <c r="AX128" s="22">
        <v>2014</v>
      </c>
      <c r="AY128" s="22">
        <v>2014</v>
      </c>
      <c r="AZ128" s="22">
        <v>2015</v>
      </c>
      <c r="BA128" s="22">
        <v>2015</v>
      </c>
      <c r="BB128" s="22">
        <v>2015</v>
      </c>
      <c r="BC128" s="22">
        <v>2015</v>
      </c>
      <c r="BD128" s="22">
        <v>2014</v>
      </c>
      <c r="BE128" s="22">
        <v>2014</v>
      </c>
      <c r="BF128" s="10"/>
    </row>
    <row r="129" spans="1:58" x14ac:dyDescent="0.3">
      <c r="A129" s="16" t="s">
        <v>236</v>
      </c>
      <c r="B129" s="11" t="s">
        <v>235</v>
      </c>
      <c r="C129" s="20">
        <v>2014</v>
      </c>
      <c r="D129" s="20">
        <v>2014</v>
      </c>
      <c r="E129" s="20">
        <v>2014</v>
      </c>
      <c r="F129" s="20">
        <v>2014</v>
      </c>
      <c r="G129" s="20">
        <v>2014</v>
      </c>
      <c r="H129" s="20">
        <v>2014</v>
      </c>
      <c r="I129" s="20">
        <v>2014</v>
      </c>
      <c r="J129" s="20">
        <v>2015</v>
      </c>
      <c r="K129" s="20">
        <v>2015</v>
      </c>
      <c r="L129" s="20">
        <v>2015</v>
      </c>
      <c r="M129" s="22">
        <v>2016</v>
      </c>
      <c r="N129" s="22">
        <v>2016</v>
      </c>
      <c r="O129" s="22">
        <v>2015</v>
      </c>
      <c r="P129" s="22">
        <v>2015</v>
      </c>
      <c r="Q129" s="22">
        <v>2014</v>
      </c>
      <c r="R129" s="22" t="s">
        <v>446</v>
      </c>
      <c r="S129" s="22">
        <v>2016</v>
      </c>
      <c r="T129" s="22">
        <v>2013</v>
      </c>
      <c r="U129" s="22">
        <v>2014</v>
      </c>
      <c r="V129" s="22" t="s">
        <v>446</v>
      </c>
      <c r="W129" s="22">
        <v>2015</v>
      </c>
      <c r="X129" s="22" t="s">
        <v>446</v>
      </c>
      <c r="Y129" s="22">
        <v>2012</v>
      </c>
      <c r="Z129" s="22">
        <v>2014</v>
      </c>
      <c r="AA129" s="22">
        <v>2014</v>
      </c>
      <c r="AB129" s="22">
        <v>2014</v>
      </c>
      <c r="AC129" s="22">
        <v>2014</v>
      </c>
      <c r="AD129" s="22">
        <v>2015</v>
      </c>
      <c r="AE129" s="22" t="s">
        <v>446</v>
      </c>
      <c r="AF129" s="22">
        <v>2014</v>
      </c>
      <c r="AG129" s="21">
        <v>2012</v>
      </c>
      <c r="AH129" s="22">
        <v>2014</v>
      </c>
      <c r="AI129" s="22">
        <v>2015</v>
      </c>
      <c r="AJ129" s="22">
        <v>2016</v>
      </c>
      <c r="AK129" s="23" t="s">
        <v>446</v>
      </c>
      <c r="AL129" s="23">
        <v>2015</v>
      </c>
      <c r="AM129" s="22">
        <v>2015</v>
      </c>
      <c r="AN129" s="22">
        <v>2014</v>
      </c>
      <c r="AO129" s="22">
        <v>2014</v>
      </c>
      <c r="AP129" s="22">
        <v>2014</v>
      </c>
      <c r="AQ129" s="22">
        <v>2014</v>
      </c>
      <c r="AR129" s="22">
        <v>2015</v>
      </c>
      <c r="AS129" s="22">
        <v>2014</v>
      </c>
      <c r="AT129" s="22">
        <v>2015</v>
      </c>
      <c r="AU129" s="22">
        <v>2012</v>
      </c>
      <c r="AV129" s="22" t="s">
        <v>446</v>
      </c>
      <c r="AW129" s="22">
        <v>2014</v>
      </c>
      <c r="AX129" s="22">
        <v>2014</v>
      </c>
      <c r="AY129" s="22">
        <v>2014</v>
      </c>
      <c r="AZ129" s="22">
        <v>2015</v>
      </c>
      <c r="BA129" s="22">
        <v>2015</v>
      </c>
      <c r="BB129" s="22">
        <v>2015</v>
      </c>
      <c r="BC129" s="22">
        <v>2015</v>
      </c>
      <c r="BD129" s="22">
        <v>2014</v>
      </c>
      <c r="BE129" s="22">
        <v>2014</v>
      </c>
      <c r="BF129" s="10"/>
    </row>
    <row r="130" spans="1:58" x14ac:dyDescent="0.3">
      <c r="A130" s="16" t="s">
        <v>239</v>
      </c>
      <c r="B130" s="11" t="s">
        <v>238</v>
      </c>
      <c r="C130" s="20">
        <v>2014</v>
      </c>
      <c r="D130" s="20">
        <v>2014</v>
      </c>
      <c r="E130" s="20">
        <v>2014</v>
      </c>
      <c r="F130" s="20">
        <v>2014</v>
      </c>
      <c r="G130" s="20">
        <v>2014</v>
      </c>
      <c r="H130" s="20">
        <v>2014</v>
      </c>
      <c r="I130" s="20">
        <v>2014</v>
      </c>
      <c r="J130" s="20">
        <v>2015</v>
      </c>
      <c r="K130" s="20">
        <v>2015</v>
      </c>
      <c r="L130" s="20">
        <v>2015</v>
      </c>
      <c r="M130" s="22">
        <v>2016</v>
      </c>
      <c r="N130" s="22">
        <v>2016</v>
      </c>
      <c r="O130" s="22">
        <v>2015</v>
      </c>
      <c r="P130" s="22">
        <v>2015</v>
      </c>
      <c r="Q130" s="22">
        <v>2014</v>
      </c>
      <c r="R130" s="22" t="s">
        <v>446</v>
      </c>
      <c r="S130" s="22">
        <v>2016</v>
      </c>
      <c r="T130" s="22">
        <v>2013</v>
      </c>
      <c r="U130" s="22">
        <v>2014</v>
      </c>
      <c r="V130" s="22" t="s">
        <v>446</v>
      </c>
      <c r="W130" s="22">
        <v>2015</v>
      </c>
      <c r="X130" s="22">
        <v>2009</v>
      </c>
      <c r="Y130" s="22">
        <v>2012</v>
      </c>
      <c r="Z130" s="22">
        <v>2014</v>
      </c>
      <c r="AA130" s="22">
        <v>2014</v>
      </c>
      <c r="AB130" s="22">
        <v>2014</v>
      </c>
      <c r="AC130" s="22">
        <v>2014</v>
      </c>
      <c r="AD130" s="22">
        <v>2015</v>
      </c>
      <c r="AE130" s="22" t="s">
        <v>446</v>
      </c>
      <c r="AF130" s="22">
        <v>2014</v>
      </c>
      <c r="AG130" s="21" t="s">
        <v>446</v>
      </c>
      <c r="AH130" s="22">
        <v>2014</v>
      </c>
      <c r="AI130" s="22">
        <v>2015</v>
      </c>
      <c r="AJ130" s="22">
        <v>2016</v>
      </c>
      <c r="AK130" s="23" t="s">
        <v>446</v>
      </c>
      <c r="AL130" s="23">
        <v>2015</v>
      </c>
      <c r="AM130" s="22">
        <v>2015</v>
      </c>
      <c r="AN130" s="22">
        <v>2014</v>
      </c>
      <c r="AO130" s="22">
        <v>2014</v>
      </c>
      <c r="AP130" s="22">
        <v>2014</v>
      </c>
      <c r="AQ130" s="22">
        <v>2014</v>
      </c>
      <c r="AR130" s="22" t="s">
        <v>446</v>
      </c>
      <c r="AS130" s="22">
        <v>2014</v>
      </c>
      <c r="AT130" s="22">
        <v>2015</v>
      </c>
      <c r="AU130" s="22">
        <v>2012</v>
      </c>
      <c r="AV130" s="22">
        <v>2014</v>
      </c>
      <c r="AW130" s="22">
        <v>2014</v>
      </c>
      <c r="AX130" s="22">
        <v>2014</v>
      </c>
      <c r="AY130" s="22">
        <v>2014</v>
      </c>
      <c r="AZ130" s="22">
        <v>2015</v>
      </c>
      <c r="BA130" s="22">
        <v>2015</v>
      </c>
      <c r="BB130" s="22">
        <v>2015</v>
      </c>
      <c r="BC130" s="22">
        <v>2015</v>
      </c>
      <c r="BD130" s="22">
        <v>2014</v>
      </c>
      <c r="BE130" s="22">
        <v>2014</v>
      </c>
      <c r="BF130" s="10"/>
    </row>
    <row r="131" spans="1:58" x14ac:dyDescent="0.3">
      <c r="A131" s="16" t="s">
        <v>241</v>
      </c>
      <c r="B131" s="11" t="s">
        <v>240</v>
      </c>
      <c r="C131" s="20">
        <v>2014</v>
      </c>
      <c r="D131" s="20">
        <v>2014</v>
      </c>
      <c r="E131" s="20">
        <v>2014</v>
      </c>
      <c r="F131" s="20">
        <v>2014</v>
      </c>
      <c r="G131" s="20">
        <v>2014</v>
      </c>
      <c r="H131" s="20">
        <v>2014</v>
      </c>
      <c r="I131" s="20">
        <v>2014</v>
      </c>
      <c r="J131" s="20">
        <v>2015</v>
      </c>
      <c r="K131" s="20">
        <v>2015</v>
      </c>
      <c r="L131" s="20">
        <v>2015</v>
      </c>
      <c r="M131" s="22">
        <v>2016</v>
      </c>
      <c r="N131" s="22">
        <v>2016</v>
      </c>
      <c r="O131" s="22">
        <v>2015</v>
      </c>
      <c r="P131" s="22">
        <v>2015</v>
      </c>
      <c r="Q131" s="22">
        <v>2014</v>
      </c>
      <c r="R131" s="22">
        <v>2013</v>
      </c>
      <c r="S131" s="22">
        <v>2016</v>
      </c>
      <c r="T131" s="22">
        <v>2013</v>
      </c>
      <c r="U131" s="22">
        <v>2014</v>
      </c>
      <c r="V131" s="22">
        <v>2014</v>
      </c>
      <c r="W131" s="22">
        <v>2015</v>
      </c>
      <c r="X131" s="22">
        <v>2012</v>
      </c>
      <c r="Y131" s="22">
        <v>2010</v>
      </c>
      <c r="Z131" s="22">
        <v>2014</v>
      </c>
      <c r="AA131" s="22">
        <v>2014</v>
      </c>
      <c r="AB131" s="22">
        <v>2014</v>
      </c>
      <c r="AC131" s="22">
        <v>2014</v>
      </c>
      <c r="AD131" s="22">
        <v>2015</v>
      </c>
      <c r="AE131" s="22">
        <v>2012</v>
      </c>
      <c r="AF131" s="22">
        <v>2014</v>
      </c>
      <c r="AG131" s="21">
        <v>2010</v>
      </c>
      <c r="AH131" s="22">
        <v>2014</v>
      </c>
      <c r="AI131" s="22">
        <v>2015</v>
      </c>
      <c r="AJ131" s="22">
        <v>2016</v>
      </c>
      <c r="AK131" s="23">
        <v>2015</v>
      </c>
      <c r="AL131" s="23">
        <v>2015</v>
      </c>
      <c r="AM131" s="22">
        <v>2015</v>
      </c>
      <c r="AN131" s="22">
        <v>2014</v>
      </c>
      <c r="AO131" s="22">
        <v>2014</v>
      </c>
      <c r="AP131" s="22">
        <v>2014</v>
      </c>
      <c r="AQ131" s="22">
        <v>2014</v>
      </c>
      <c r="AR131" s="22">
        <v>2015</v>
      </c>
      <c r="AS131" s="22">
        <v>2014</v>
      </c>
      <c r="AT131" s="22">
        <v>2015</v>
      </c>
      <c r="AU131" s="22">
        <v>2012</v>
      </c>
      <c r="AV131" s="22">
        <v>2012</v>
      </c>
      <c r="AW131" s="22">
        <v>2014</v>
      </c>
      <c r="AX131" s="22">
        <v>2014</v>
      </c>
      <c r="AY131" s="22">
        <v>2014</v>
      </c>
      <c r="AZ131" s="22">
        <v>2015</v>
      </c>
      <c r="BA131" s="22">
        <v>2015</v>
      </c>
      <c r="BB131" s="22">
        <v>2015</v>
      </c>
      <c r="BC131" s="22">
        <v>2015</v>
      </c>
      <c r="BD131" s="22">
        <v>2014</v>
      </c>
      <c r="BE131" s="22">
        <v>2014</v>
      </c>
      <c r="BF131" s="10"/>
    </row>
    <row r="132" spans="1:58" x14ac:dyDescent="0.3">
      <c r="A132" s="16" t="s">
        <v>243</v>
      </c>
      <c r="B132" s="11" t="s">
        <v>242</v>
      </c>
      <c r="C132" s="20">
        <v>2014</v>
      </c>
      <c r="D132" s="20">
        <v>2014</v>
      </c>
      <c r="E132" s="20">
        <v>2014</v>
      </c>
      <c r="F132" s="20">
        <v>2014</v>
      </c>
      <c r="G132" s="20">
        <v>2014</v>
      </c>
      <c r="H132" s="20">
        <v>2014</v>
      </c>
      <c r="I132" s="20">
        <v>2014</v>
      </c>
      <c r="J132" s="20">
        <v>2015</v>
      </c>
      <c r="K132" s="20">
        <v>2015</v>
      </c>
      <c r="L132" s="20">
        <v>2015</v>
      </c>
      <c r="M132" s="22">
        <v>2016</v>
      </c>
      <c r="N132" s="22">
        <v>2016</v>
      </c>
      <c r="O132" s="22">
        <v>2015</v>
      </c>
      <c r="P132" s="22">
        <v>2015</v>
      </c>
      <c r="Q132" s="22">
        <v>2014</v>
      </c>
      <c r="R132" s="22" t="s">
        <v>446</v>
      </c>
      <c r="S132" s="22">
        <v>2016</v>
      </c>
      <c r="T132" s="22">
        <v>2013</v>
      </c>
      <c r="U132" s="22">
        <v>2014</v>
      </c>
      <c r="V132" s="22">
        <v>2014</v>
      </c>
      <c r="W132" s="22">
        <v>2015</v>
      </c>
      <c r="X132" s="22">
        <v>2010</v>
      </c>
      <c r="Y132" s="22">
        <v>2010</v>
      </c>
      <c r="Z132" s="22">
        <v>2014</v>
      </c>
      <c r="AA132" s="22">
        <v>2014</v>
      </c>
      <c r="AB132" s="22">
        <v>2010</v>
      </c>
      <c r="AC132" s="22">
        <v>2014</v>
      </c>
      <c r="AD132" s="22">
        <v>2015</v>
      </c>
      <c r="AE132" s="22" t="s">
        <v>446</v>
      </c>
      <c r="AF132" s="22" t="s">
        <v>446</v>
      </c>
      <c r="AG132" s="21" t="s">
        <v>446</v>
      </c>
      <c r="AH132" s="22">
        <v>2014</v>
      </c>
      <c r="AI132" s="22">
        <v>2015</v>
      </c>
      <c r="AJ132" s="22">
        <v>2016</v>
      </c>
      <c r="AK132" s="23" t="s">
        <v>446</v>
      </c>
      <c r="AL132" s="23">
        <v>2015</v>
      </c>
      <c r="AM132" s="22">
        <v>2015</v>
      </c>
      <c r="AN132" s="22">
        <v>2014</v>
      </c>
      <c r="AO132" s="22">
        <v>2014</v>
      </c>
      <c r="AP132" s="22" t="s">
        <v>446</v>
      </c>
      <c r="AQ132" s="22" t="s">
        <v>446</v>
      </c>
      <c r="AR132" s="22">
        <v>2011</v>
      </c>
      <c r="AS132" s="22">
        <v>2014</v>
      </c>
      <c r="AT132" s="22" t="s">
        <v>446</v>
      </c>
      <c r="AU132" s="22">
        <v>2012</v>
      </c>
      <c r="AV132" s="22">
        <v>2013</v>
      </c>
      <c r="AW132" s="22" t="s">
        <v>446</v>
      </c>
      <c r="AX132" s="22">
        <v>2014</v>
      </c>
      <c r="AY132" s="22">
        <v>2014</v>
      </c>
      <c r="AZ132" s="22">
        <v>2015</v>
      </c>
      <c r="BA132" s="22">
        <v>2011</v>
      </c>
      <c r="BB132" s="22">
        <v>2015</v>
      </c>
      <c r="BC132" s="22">
        <v>2015</v>
      </c>
      <c r="BD132" s="22">
        <v>2014</v>
      </c>
      <c r="BE132" s="22">
        <v>2014</v>
      </c>
      <c r="BF132" s="10"/>
    </row>
    <row r="133" spans="1:58" x14ac:dyDescent="0.3">
      <c r="A133" s="16" t="s">
        <v>381</v>
      </c>
      <c r="B133" s="11" t="s">
        <v>237</v>
      </c>
      <c r="C133" s="20">
        <v>2014</v>
      </c>
      <c r="D133" s="20">
        <v>2014</v>
      </c>
      <c r="E133" s="20">
        <v>2014</v>
      </c>
      <c r="F133" s="20">
        <v>2014</v>
      </c>
      <c r="G133" s="20">
        <v>2014</v>
      </c>
      <c r="H133" s="20">
        <v>2014</v>
      </c>
      <c r="I133" s="20">
        <v>2014</v>
      </c>
      <c r="J133" s="20">
        <v>2015</v>
      </c>
      <c r="K133" s="20">
        <v>2015</v>
      </c>
      <c r="L133" s="20">
        <v>2013</v>
      </c>
      <c r="M133" s="22">
        <v>2016</v>
      </c>
      <c r="N133" s="22">
        <v>2016</v>
      </c>
      <c r="O133" s="22">
        <v>2015</v>
      </c>
      <c r="P133" s="22">
        <v>2015</v>
      </c>
      <c r="Q133" s="22">
        <v>2014</v>
      </c>
      <c r="R133" s="22">
        <v>2010</v>
      </c>
      <c r="S133" s="22">
        <v>2016</v>
      </c>
      <c r="T133" s="22">
        <v>2013</v>
      </c>
      <c r="U133" s="22">
        <v>2014</v>
      </c>
      <c r="V133" s="22">
        <v>2014</v>
      </c>
      <c r="W133" s="22">
        <v>2015</v>
      </c>
      <c r="X133" s="22">
        <v>2014</v>
      </c>
      <c r="Y133" s="22">
        <v>2012</v>
      </c>
      <c r="Z133" s="22">
        <v>2012</v>
      </c>
      <c r="AA133" s="22">
        <v>2014</v>
      </c>
      <c r="AB133" s="22" t="s">
        <v>446</v>
      </c>
      <c r="AC133" s="22" t="s">
        <v>446</v>
      </c>
      <c r="AD133" s="22">
        <v>2015</v>
      </c>
      <c r="AE133" s="22" t="s">
        <v>446</v>
      </c>
      <c r="AF133" s="22" t="s">
        <v>446</v>
      </c>
      <c r="AG133" s="21">
        <v>2009</v>
      </c>
      <c r="AH133" s="22">
        <v>2014</v>
      </c>
      <c r="AI133" s="22">
        <v>2015</v>
      </c>
      <c r="AJ133" s="22">
        <v>2016</v>
      </c>
      <c r="AK133" s="23">
        <v>2015</v>
      </c>
      <c r="AL133" s="23">
        <v>2015</v>
      </c>
      <c r="AM133" s="22">
        <v>2015</v>
      </c>
      <c r="AN133" s="22">
        <v>2014</v>
      </c>
      <c r="AO133" s="22">
        <v>2014</v>
      </c>
      <c r="AP133" s="22" t="s">
        <v>446</v>
      </c>
      <c r="AQ133" s="22" t="s">
        <v>446</v>
      </c>
      <c r="AR133" s="22">
        <v>2015</v>
      </c>
      <c r="AS133" s="22">
        <v>2014</v>
      </c>
      <c r="AT133" s="22" t="s">
        <v>446</v>
      </c>
      <c r="AU133" s="22">
        <v>2012</v>
      </c>
      <c r="AV133" s="22">
        <v>2014</v>
      </c>
      <c r="AW133" s="22">
        <v>2014</v>
      </c>
      <c r="AX133" s="22">
        <v>2014</v>
      </c>
      <c r="AY133" s="22">
        <v>2014</v>
      </c>
      <c r="AZ133" s="22">
        <v>2015</v>
      </c>
      <c r="BA133" s="22">
        <v>2015</v>
      </c>
      <c r="BB133" s="22">
        <v>2015</v>
      </c>
      <c r="BC133" s="22">
        <v>2015</v>
      </c>
      <c r="BD133" s="22">
        <v>2014</v>
      </c>
      <c r="BE133" s="22">
        <v>2014</v>
      </c>
      <c r="BF133" s="10"/>
    </row>
    <row r="134" spans="1:58" x14ac:dyDescent="0.3">
      <c r="A134" s="16" t="s">
        <v>245</v>
      </c>
      <c r="B134" s="11" t="s">
        <v>244</v>
      </c>
      <c r="C134" s="20">
        <v>2014</v>
      </c>
      <c r="D134" s="20">
        <v>2014</v>
      </c>
      <c r="E134" s="20">
        <v>2014</v>
      </c>
      <c r="F134" s="20">
        <v>2014</v>
      </c>
      <c r="G134" s="20">
        <v>2014</v>
      </c>
      <c r="H134" s="20">
        <v>2014</v>
      </c>
      <c r="I134" s="20">
        <v>2014</v>
      </c>
      <c r="J134" s="20">
        <v>2015</v>
      </c>
      <c r="K134" s="20">
        <v>2015</v>
      </c>
      <c r="L134" s="20">
        <v>2015</v>
      </c>
      <c r="M134" s="22">
        <v>2016</v>
      </c>
      <c r="N134" s="22">
        <v>2016</v>
      </c>
      <c r="O134" s="22">
        <v>2015</v>
      </c>
      <c r="P134" s="22">
        <v>2015</v>
      </c>
      <c r="Q134" s="22">
        <v>2014</v>
      </c>
      <c r="R134" s="22" t="s">
        <v>446</v>
      </c>
      <c r="S134" s="22">
        <v>2016</v>
      </c>
      <c r="T134" s="22">
        <v>2013</v>
      </c>
      <c r="U134" s="22">
        <v>2014</v>
      </c>
      <c r="V134" s="22">
        <v>2014</v>
      </c>
      <c r="W134" s="22">
        <v>2015</v>
      </c>
      <c r="X134" s="22">
        <v>2008</v>
      </c>
      <c r="Y134" s="22">
        <v>2013</v>
      </c>
      <c r="Z134" s="22">
        <v>2014</v>
      </c>
      <c r="AA134" s="22">
        <v>2014</v>
      </c>
      <c r="AB134" s="22">
        <v>2014</v>
      </c>
      <c r="AC134" s="22">
        <v>2014</v>
      </c>
      <c r="AD134" s="22">
        <v>2015</v>
      </c>
      <c r="AE134" s="22">
        <v>2012</v>
      </c>
      <c r="AF134" s="22">
        <v>2014</v>
      </c>
      <c r="AG134" s="21">
        <v>2013</v>
      </c>
      <c r="AH134" s="22">
        <v>2014</v>
      </c>
      <c r="AI134" s="22">
        <v>2015</v>
      </c>
      <c r="AJ134" s="22">
        <v>2016</v>
      </c>
      <c r="AK134" s="23" t="s">
        <v>446</v>
      </c>
      <c r="AL134" s="23">
        <v>2015</v>
      </c>
      <c r="AM134" s="22">
        <v>2015</v>
      </c>
      <c r="AN134" s="22">
        <v>2014</v>
      </c>
      <c r="AO134" s="22">
        <v>2014</v>
      </c>
      <c r="AP134" s="22">
        <v>2014</v>
      </c>
      <c r="AQ134" s="22">
        <v>2014</v>
      </c>
      <c r="AR134" s="22">
        <v>2011</v>
      </c>
      <c r="AS134" s="22">
        <v>2014</v>
      </c>
      <c r="AT134" s="22">
        <v>2015</v>
      </c>
      <c r="AU134" s="22">
        <v>2012</v>
      </c>
      <c r="AV134" s="22">
        <v>2010</v>
      </c>
      <c r="AW134" s="22">
        <v>2014</v>
      </c>
      <c r="AX134" s="22">
        <v>2014</v>
      </c>
      <c r="AY134" s="22">
        <v>2014</v>
      </c>
      <c r="AZ134" s="22">
        <v>2015</v>
      </c>
      <c r="BA134" s="22">
        <v>2015</v>
      </c>
      <c r="BB134" s="22">
        <v>2015</v>
      </c>
      <c r="BC134" s="22">
        <v>2015</v>
      </c>
      <c r="BD134" s="22">
        <v>2014</v>
      </c>
      <c r="BE134" s="22">
        <v>2014</v>
      </c>
      <c r="BF134" s="10"/>
    </row>
    <row r="135" spans="1:58" x14ac:dyDescent="0.3">
      <c r="A135" s="16" t="s">
        <v>247</v>
      </c>
      <c r="B135" s="11" t="s">
        <v>246</v>
      </c>
      <c r="C135" s="20">
        <v>2014</v>
      </c>
      <c r="D135" s="20">
        <v>2014</v>
      </c>
      <c r="E135" s="20">
        <v>2014</v>
      </c>
      <c r="F135" s="20">
        <v>2014</v>
      </c>
      <c r="G135" s="20">
        <v>2014</v>
      </c>
      <c r="H135" s="20">
        <v>2014</v>
      </c>
      <c r="I135" s="20">
        <v>2014</v>
      </c>
      <c r="J135" s="20">
        <v>2015</v>
      </c>
      <c r="K135" s="20">
        <v>2015</v>
      </c>
      <c r="L135" s="20">
        <v>2015</v>
      </c>
      <c r="M135" s="22">
        <v>2016</v>
      </c>
      <c r="N135" s="22">
        <v>2016</v>
      </c>
      <c r="O135" s="22">
        <v>2015</v>
      </c>
      <c r="P135" s="22">
        <v>2015</v>
      </c>
      <c r="Q135" s="22">
        <v>2014</v>
      </c>
      <c r="R135" s="22" t="s">
        <v>446</v>
      </c>
      <c r="S135" s="22">
        <v>2016</v>
      </c>
      <c r="T135" s="22">
        <v>2013</v>
      </c>
      <c r="U135" s="22">
        <v>2014</v>
      </c>
      <c r="V135" s="22">
        <v>2014</v>
      </c>
      <c r="W135" s="22">
        <v>2015</v>
      </c>
      <c r="X135" s="22">
        <v>2011</v>
      </c>
      <c r="Y135" s="22">
        <v>2010</v>
      </c>
      <c r="Z135" s="22">
        <v>2014</v>
      </c>
      <c r="AA135" s="22">
        <v>2014</v>
      </c>
      <c r="AB135" s="22">
        <v>2014</v>
      </c>
      <c r="AC135" s="22">
        <v>2014</v>
      </c>
      <c r="AD135" s="22">
        <v>2015</v>
      </c>
      <c r="AE135" s="22">
        <v>2012</v>
      </c>
      <c r="AF135" s="22">
        <v>2014</v>
      </c>
      <c r="AG135" s="21">
        <v>2009</v>
      </c>
      <c r="AH135" s="22">
        <v>2014</v>
      </c>
      <c r="AI135" s="22">
        <v>2015</v>
      </c>
      <c r="AJ135" s="22">
        <v>2016</v>
      </c>
      <c r="AK135" s="23">
        <v>2015</v>
      </c>
      <c r="AL135" s="23">
        <v>2015</v>
      </c>
      <c r="AM135" s="22">
        <v>2015</v>
      </c>
      <c r="AN135" s="22">
        <v>2014</v>
      </c>
      <c r="AO135" s="22">
        <v>2014</v>
      </c>
      <c r="AP135" s="22" t="s">
        <v>446</v>
      </c>
      <c r="AQ135" s="22" t="s">
        <v>446</v>
      </c>
      <c r="AR135" s="22">
        <v>2011</v>
      </c>
      <c r="AS135" s="22">
        <v>2014</v>
      </c>
      <c r="AT135" s="22">
        <v>2015</v>
      </c>
      <c r="AU135" s="22">
        <v>2012</v>
      </c>
      <c r="AV135" s="22">
        <v>2013</v>
      </c>
      <c r="AW135" s="22">
        <v>2014</v>
      </c>
      <c r="AX135" s="22">
        <v>2014</v>
      </c>
      <c r="AY135" s="22">
        <v>2014</v>
      </c>
      <c r="AZ135" s="22">
        <v>2015</v>
      </c>
      <c r="BA135" s="22">
        <v>2015</v>
      </c>
      <c r="BB135" s="22">
        <v>2014</v>
      </c>
      <c r="BC135" s="22">
        <v>2015</v>
      </c>
      <c r="BD135" s="22">
        <v>2014</v>
      </c>
      <c r="BE135" s="22">
        <v>2014</v>
      </c>
      <c r="BF135" s="10"/>
    </row>
    <row r="136" spans="1:58" x14ac:dyDescent="0.3">
      <c r="A136" s="16" t="s">
        <v>249</v>
      </c>
      <c r="B136" s="11" t="s">
        <v>248</v>
      </c>
      <c r="C136" s="20">
        <v>2014</v>
      </c>
      <c r="D136" s="20">
        <v>2014</v>
      </c>
      <c r="E136" s="20">
        <v>2014</v>
      </c>
      <c r="F136" s="20">
        <v>2014</v>
      </c>
      <c r="G136" s="20">
        <v>2014</v>
      </c>
      <c r="H136" s="20">
        <v>2014</v>
      </c>
      <c r="I136" s="20">
        <v>2014</v>
      </c>
      <c r="J136" s="20">
        <v>2015</v>
      </c>
      <c r="K136" s="20">
        <v>2015</v>
      </c>
      <c r="L136" s="20">
        <v>2015</v>
      </c>
      <c r="M136" s="22">
        <v>2016</v>
      </c>
      <c r="N136" s="22">
        <v>2016</v>
      </c>
      <c r="O136" s="22">
        <v>2015</v>
      </c>
      <c r="P136" s="22">
        <v>2015</v>
      </c>
      <c r="Q136" s="22">
        <v>2014</v>
      </c>
      <c r="R136" s="22" t="s">
        <v>446</v>
      </c>
      <c r="S136" s="22">
        <v>2016</v>
      </c>
      <c r="T136" s="22">
        <v>2013</v>
      </c>
      <c r="U136" s="22">
        <v>2014</v>
      </c>
      <c r="V136" s="22">
        <v>2014</v>
      </c>
      <c r="W136" s="22">
        <v>2015</v>
      </c>
      <c r="X136" s="22">
        <v>2012</v>
      </c>
      <c r="Y136" s="22">
        <v>2012</v>
      </c>
      <c r="Z136" s="22">
        <v>2014</v>
      </c>
      <c r="AA136" s="22">
        <v>2014</v>
      </c>
      <c r="AB136" s="22">
        <v>2014</v>
      </c>
      <c r="AC136" s="22">
        <v>2014</v>
      </c>
      <c r="AD136" s="22">
        <v>2015</v>
      </c>
      <c r="AE136" s="22">
        <v>2012</v>
      </c>
      <c r="AF136" s="22">
        <v>2014</v>
      </c>
      <c r="AG136" s="21">
        <v>2013</v>
      </c>
      <c r="AH136" s="22">
        <v>2014</v>
      </c>
      <c r="AI136" s="22">
        <v>2015</v>
      </c>
      <c r="AJ136" s="22">
        <v>2016</v>
      </c>
      <c r="AK136" s="23" t="s">
        <v>446</v>
      </c>
      <c r="AL136" s="23">
        <v>2015</v>
      </c>
      <c r="AM136" s="22">
        <v>2015</v>
      </c>
      <c r="AN136" s="22">
        <v>2014</v>
      </c>
      <c r="AO136" s="22">
        <v>2014</v>
      </c>
      <c r="AP136" s="22">
        <v>2013</v>
      </c>
      <c r="AQ136" s="22">
        <v>2013</v>
      </c>
      <c r="AR136" s="22">
        <v>2009</v>
      </c>
      <c r="AS136" s="22">
        <v>2014</v>
      </c>
      <c r="AT136" s="22">
        <v>2015</v>
      </c>
      <c r="AU136" s="22">
        <v>2012</v>
      </c>
      <c r="AV136" s="22">
        <v>2014</v>
      </c>
      <c r="AW136" s="22">
        <v>2014</v>
      </c>
      <c r="AX136" s="22">
        <v>2014</v>
      </c>
      <c r="AY136" s="22">
        <v>2014</v>
      </c>
      <c r="AZ136" s="22">
        <v>2015</v>
      </c>
      <c r="BA136" s="22">
        <v>2015</v>
      </c>
      <c r="BB136" s="22">
        <v>2015</v>
      </c>
      <c r="BC136" s="22">
        <v>2015</v>
      </c>
      <c r="BD136" s="22">
        <v>2014</v>
      </c>
      <c r="BE136" s="22">
        <v>2014</v>
      </c>
      <c r="BF136" s="10"/>
    </row>
    <row r="137" spans="1:58" x14ac:dyDescent="0.3">
      <c r="A137" s="16" t="s">
        <v>251</v>
      </c>
      <c r="B137" s="11" t="s">
        <v>250</v>
      </c>
      <c r="C137" s="20">
        <v>2014</v>
      </c>
      <c r="D137" s="20">
        <v>2014</v>
      </c>
      <c r="E137" s="20">
        <v>2014</v>
      </c>
      <c r="F137" s="20">
        <v>2014</v>
      </c>
      <c r="G137" s="20">
        <v>2014</v>
      </c>
      <c r="H137" s="20">
        <v>2014</v>
      </c>
      <c r="I137" s="20">
        <v>2014</v>
      </c>
      <c r="J137" s="20">
        <v>2015</v>
      </c>
      <c r="K137" s="20">
        <v>2015</v>
      </c>
      <c r="L137" s="20">
        <v>2015</v>
      </c>
      <c r="M137" s="22">
        <v>2016</v>
      </c>
      <c r="N137" s="22">
        <v>2016</v>
      </c>
      <c r="O137" s="22">
        <v>2015</v>
      </c>
      <c r="P137" s="22">
        <v>2015</v>
      </c>
      <c r="Q137" s="22">
        <v>2014</v>
      </c>
      <c r="R137" s="22">
        <v>2012</v>
      </c>
      <c r="S137" s="22">
        <v>2016</v>
      </c>
      <c r="T137" s="22">
        <v>2013</v>
      </c>
      <c r="U137" s="22">
        <v>2014</v>
      </c>
      <c r="V137" s="22">
        <v>2014</v>
      </c>
      <c r="W137" s="22">
        <v>2015</v>
      </c>
      <c r="X137" s="22">
        <v>2012</v>
      </c>
      <c r="Y137" s="22">
        <v>2012</v>
      </c>
      <c r="Z137" s="22">
        <v>2014</v>
      </c>
      <c r="AA137" s="22">
        <v>2014</v>
      </c>
      <c r="AB137" s="22">
        <v>2014</v>
      </c>
      <c r="AC137" s="22">
        <v>2014</v>
      </c>
      <c r="AD137" s="22">
        <v>2015</v>
      </c>
      <c r="AE137" s="22">
        <v>2012</v>
      </c>
      <c r="AF137" s="22">
        <v>2014</v>
      </c>
      <c r="AG137" s="21">
        <v>2013</v>
      </c>
      <c r="AH137" s="22">
        <v>2014</v>
      </c>
      <c r="AI137" s="22">
        <v>2015</v>
      </c>
      <c r="AJ137" s="22">
        <v>2016</v>
      </c>
      <c r="AK137" s="23">
        <v>2015</v>
      </c>
      <c r="AL137" s="23">
        <v>2015</v>
      </c>
      <c r="AM137" s="22">
        <v>2015</v>
      </c>
      <c r="AN137" s="22">
        <v>2014</v>
      </c>
      <c r="AO137" s="22">
        <v>2014</v>
      </c>
      <c r="AP137" s="22">
        <v>2014</v>
      </c>
      <c r="AQ137" s="22">
        <v>2014</v>
      </c>
      <c r="AR137" s="22">
        <v>2015</v>
      </c>
      <c r="AS137" s="22">
        <v>2014</v>
      </c>
      <c r="AT137" s="22">
        <v>2015</v>
      </c>
      <c r="AU137" s="22">
        <v>2012</v>
      </c>
      <c r="AV137" s="22">
        <v>2012</v>
      </c>
      <c r="AW137" s="22">
        <v>2014</v>
      </c>
      <c r="AX137" s="22">
        <v>2014</v>
      </c>
      <c r="AY137" s="22">
        <v>2014</v>
      </c>
      <c r="AZ137" s="22">
        <v>2015</v>
      </c>
      <c r="BA137" s="22">
        <v>2015</v>
      </c>
      <c r="BB137" s="22">
        <v>2015</v>
      </c>
      <c r="BC137" s="22">
        <v>2015</v>
      </c>
      <c r="BD137" s="22">
        <v>2014</v>
      </c>
      <c r="BE137" s="22">
        <v>2014</v>
      </c>
      <c r="BF137" s="10"/>
    </row>
    <row r="138" spans="1:58" x14ac:dyDescent="0.3">
      <c r="A138" s="16" t="s">
        <v>253</v>
      </c>
      <c r="B138" s="11" t="s">
        <v>252</v>
      </c>
      <c r="C138" s="20">
        <v>2014</v>
      </c>
      <c r="D138" s="20">
        <v>2014</v>
      </c>
      <c r="E138" s="20">
        <v>2014</v>
      </c>
      <c r="F138" s="20">
        <v>2014</v>
      </c>
      <c r="G138" s="20">
        <v>2014</v>
      </c>
      <c r="H138" s="20">
        <v>2014</v>
      </c>
      <c r="I138" s="20">
        <v>2014</v>
      </c>
      <c r="J138" s="20">
        <v>2015</v>
      </c>
      <c r="K138" s="20">
        <v>2015</v>
      </c>
      <c r="L138" s="20">
        <v>2015</v>
      </c>
      <c r="M138" s="22">
        <v>2016</v>
      </c>
      <c r="N138" s="22">
        <v>2016</v>
      </c>
      <c r="O138" s="22">
        <v>2015</v>
      </c>
      <c r="P138" s="22">
        <v>2015</v>
      </c>
      <c r="Q138" s="22">
        <v>2014</v>
      </c>
      <c r="R138" s="22">
        <v>2013</v>
      </c>
      <c r="S138" s="22">
        <v>2016</v>
      </c>
      <c r="T138" s="22">
        <v>2013</v>
      </c>
      <c r="U138" s="22">
        <v>2014</v>
      </c>
      <c r="V138" s="22">
        <v>2014</v>
      </c>
      <c r="W138" s="22">
        <v>2015</v>
      </c>
      <c r="X138" s="22">
        <v>2011</v>
      </c>
      <c r="Y138" s="22" t="s">
        <v>446</v>
      </c>
      <c r="Z138" s="22">
        <v>2014</v>
      </c>
      <c r="AA138" s="22">
        <v>2014</v>
      </c>
      <c r="AB138" s="22">
        <v>2014</v>
      </c>
      <c r="AC138" s="22">
        <v>2014</v>
      </c>
      <c r="AD138" s="22">
        <v>2015</v>
      </c>
      <c r="AE138" s="22">
        <v>2012</v>
      </c>
      <c r="AF138" s="22">
        <v>2014</v>
      </c>
      <c r="AG138" s="21">
        <v>2012</v>
      </c>
      <c r="AH138" s="22">
        <v>2014</v>
      </c>
      <c r="AI138" s="22">
        <v>2015</v>
      </c>
      <c r="AJ138" s="22">
        <v>2016</v>
      </c>
      <c r="AK138" s="23">
        <v>2015</v>
      </c>
      <c r="AL138" s="23">
        <v>2015</v>
      </c>
      <c r="AM138" s="22">
        <v>2015</v>
      </c>
      <c r="AN138" s="22">
        <v>2014</v>
      </c>
      <c r="AO138" s="22">
        <v>2014</v>
      </c>
      <c r="AP138" s="22">
        <v>2014</v>
      </c>
      <c r="AQ138" s="22">
        <v>2014</v>
      </c>
      <c r="AR138" s="22">
        <v>2015</v>
      </c>
      <c r="AS138" s="22">
        <v>2014</v>
      </c>
      <c r="AT138" s="22">
        <v>2015</v>
      </c>
      <c r="AU138" s="22">
        <v>2012</v>
      </c>
      <c r="AV138" s="22">
        <v>2008</v>
      </c>
      <c r="AW138" s="22">
        <v>2014</v>
      </c>
      <c r="AX138" s="22">
        <v>2014</v>
      </c>
      <c r="AY138" s="22">
        <v>2014</v>
      </c>
      <c r="AZ138" s="22">
        <v>2015</v>
      </c>
      <c r="BA138" s="22">
        <v>2015</v>
      </c>
      <c r="BB138" s="22">
        <v>2015</v>
      </c>
      <c r="BC138" s="22">
        <v>2015</v>
      </c>
      <c r="BD138" s="22">
        <v>2014</v>
      </c>
      <c r="BE138" s="22">
        <v>2014</v>
      </c>
      <c r="BF138" s="10"/>
    </row>
    <row r="139" spans="1:58" x14ac:dyDescent="0.3">
      <c r="A139" s="16" t="s">
        <v>255</v>
      </c>
      <c r="B139" s="11" t="s">
        <v>254</v>
      </c>
      <c r="C139" s="20">
        <v>2014</v>
      </c>
      <c r="D139" s="20">
        <v>2014</v>
      </c>
      <c r="E139" s="20">
        <v>2014</v>
      </c>
      <c r="F139" s="20">
        <v>2014</v>
      </c>
      <c r="G139" s="20">
        <v>2014</v>
      </c>
      <c r="H139" s="20">
        <v>2014</v>
      </c>
      <c r="I139" s="20">
        <v>2014</v>
      </c>
      <c r="J139" s="20">
        <v>2015</v>
      </c>
      <c r="K139" s="20">
        <v>2015</v>
      </c>
      <c r="L139" s="20">
        <v>2015</v>
      </c>
      <c r="M139" s="22">
        <v>2016</v>
      </c>
      <c r="N139" s="22">
        <v>2016</v>
      </c>
      <c r="O139" s="22">
        <v>2015</v>
      </c>
      <c r="P139" s="22">
        <v>2015</v>
      </c>
      <c r="Q139" s="22">
        <v>2014</v>
      </c>
      <c r="R139" s="22" t="s">
        <v>446</v>
      </c>
      <c r="S139" s="22">
        <v>2016</v>
      </c>
      <c r="T139" s="22">
        <v>2013</v>
      </c>
      <c r="U139" s="22">
        <v>2014</v>
      </c>
      <c r="V139" s="22" t="s">
        <v>446</v>
      </c>
      <c r="W139" s="22">
        <v>2015</v>
      </c>
      <c r="X139" s="22" t="s">
        <v>446</v>
      </c>
      <c r="Y139" s="22">
        <v>2012</v>
      </c>
      <c r="Z139" s="22">
        <v>2014</v>
      </c>
      <c r="AA139" s="22">
        <v>2014</v>
      </c>
      <c r="AB139" s="22">
        <v>2014</v>
      </c>
      <c r="AC139" s="22">
        <v>2014</v>
      </c>
      <c r="AD139" s="22">
        <v>2015</v>
      </c>
      <c r="AE139" s="22" t="s">
        <v>446</v>
      </c>
      <c r="AF139" s="22">
        <v>2014</v>
      </c>
      <c r="AG139" s="21">
        <v>2012</v>
      </c>
      <c r="AH139" s="22">
        <v>2014</v>
      </c>
      <c r="AI139" s="22">
        <v>2015</v>
      </c>
      <c r="AJ139" s="22">
        <v>2016</v>
      </c>
      <c r="AK139" s="23" t="s">
        <v>446</v>
      </c>
      <c r="AL139" s="23">
        <v>2015</v>
      </c>
      <c r="AM139" s="22">
        <v>2015</v>
      </c>
      <c r="AN139" s="22">
        <v>2014</v>
      </c>
      <c r="AO139" s="22">
        <v>2014</v>
      </c>
      <c r="AP139" s="22">
        <v>2014</v>
      </c>
      <c r="AQ139" s="22">
        <v>2014</v>
      </c>
      <c r="AR139" s="22">
        <v>2015</v>
      </c>
      <c r="AS139" s="22">
        <v>2014</v>
      </c>
      <c r="AT139" s="22">
        <v>2015</v>
      </c>
      <c r="AU139" s="22">
        <v>2012</v>
      </c>
      <c r="AV139" s="22">
        <v>2013</v>
      </c>
      <c r="AW139" s="22">
        <v>2014</v>
      </c>
      <c r="AX139" s="22">
        <v>2014</v>
      </c>
      <c r="AY139" s="22">
        <v>2014</v>
      </c>
      <c r="AZ139" s="22">
        <v>2015</v>
      </c>
      <c r="BA139" s="22">
        <v>2015</v>
      </c>
      <c r="BB139" s="22">
        <v>2015</v>
      </c>
      <c r="BC139" s="22">
        <v>2015</v>
      </c>
      <c r="BD139" s="22">
        <v>2014</v>
      </c>
      <c r="BE139" s="22">
        <v>2014</v>
      </c>
      <c r="BF139" s="10"/>
    </row>
    <row r="140" spans="1:58" x14ac:dyDescent="0.3">
      <c r="A140" s="16" t="s">
        <v>257</v>
      </c>
      <c r="B140" s="11" t="s">
        <v>256</v>
      </c>
      <c r="C140" s="20">
        <v>2014</v>
      </c>
      <c r="D140" s="20">
        <v>2014</v>
      </c>
      <c r="E140" s="20">
        <v>2014</v>
      </c>
      <c r="F140" s="20">
        <v>2014</v>
      </c>
      <c r="G140" s="20">
        <v>2014</v>
      </c>
      <c r="H140" s="20">
        <v>2014</v>
      </c>
      <c r="I140" s="20">
        <v>2014</v>
      </c>
      <c r="J140" s="20">
        <v>2015</v>
      </c>
      <c r="K140" s="20">
        <v>2015</v>
      </c>
      <c r="L140" s="20">
        <v>2015</v>
      </c>
      <c r="M140" s="22">
        <v>2016</v>
      </c>
      <c r="N140" s="22">
        <v>2016</v>
      </c>
      <c r="O140" s="22">
        <v>2015</v>
      </c>
      <c r="P140" s="22">
        <v>2015</v>
      </c>
      <c r="Q140" s="22">
        <v>2014</v>
      </c>
      <c r="R140" s="22" t="s">
        <v>446</v>
      </c>
      <c r="S140" s="22">
        <v>2016</v>
      </c>
      <c r="T140" s="22">
        <v>2013</v>
      </c>
      <c r="U140" s="22">
        <v>2014</v>
      </c>
      <c r="V140" s="22" t="s">
        <v>446</v>
      </c>
      <c r="W140" s="22">
        <v>2015</v>
      </c>
      <c r="X140" s="22" t="s">
        <v>446</v>
      </c>
      <c r="Y140" s="22">
        <v>2012</v>
      </c>
      <c r="Z140" s="22">
        <v>2014</v>
      </c>
      <c r="AA140" s="22">
        <v>2014</v>
      </c>
      <c r="AB140" s="22" t="s">
        <v>446</v>
      </c>
      <c r="AC140" s="22">
        <v>2014</v>
      </c>
      <c r="AD140" s="22">
        <v>2015</v>
      </c>
      <c r="AE140" s="22" t="s">
        <v>446</v>
      </c>
      <c r="AF140" s="22">
        <v>2014</v>
      </c>
      <c r="AG140" s="21">
        <v>2012</v>
      </c>
      <c r="AH140" s="22">
        <v>2014</v>
      </c>
      <c r="AI140" s="22">
        <v>2015</v>
      </c>
      <c r="AJ140" s="22">
        <v>2016</v>
      </c>
      <c r="AK140" s="23" t="s">
        <v>446</v>
      </c>
      <c r="AL140" s="23">
        <v>2015</v>
      </c>
      <c r="AM140" s="22">
        <v>2015</v>
      </c>
      <c r="AN140" s="22">
        <v>2014</v>
      </c>
      <c r="AO140" s="22">
        <v>2014</v>
      </c>
      <c r="AP140" s="22">
        <v>2014</v>
      </c>
      <c r="AQ140" s="22">
        <v>2014</v>
      </c>
      <c r="AR140" s="22">
        <v>2015</v>
      </c>
      <c r="AS140" s="22">
        <v>2014</v>
      </c>
      <c r="AT140" s="22">
        <v>2015</v>
      </c>
      <c r="AU140" s="22">
        <v>2012</v>
      </c>
      <c r="AV140" s="22">
        <v>2011</v>
      </c>
      <c r="AW140" s="22">
        <v>2014</v>
      </c>
      <c r="AX140" s="22">
        <v>2014</v>
      </c>
      <c r="AY140" s="22">
        <v>2014</v>
      </c>
      <c r="AZ140" s="22">
        <v>2015</v>
      </c>
      <c r="BA140" s="22">
        <v>2015</v>
      </c>
      <c r="BB140" s="22">
        <v>2015</v>
      </c>
      <c r="BC140" s="22">
        <v>2015</v>
      </c>
      <c r="BD140" s="22">
        <v>2014</v>
      </c>
      <c r="BE140" s="22">
        <v>2014</v>
      </c>
      <c r="BF140" s="10"/>
    </row>
    <row r="141" spans="1:58" x14ac:dyDescent="0.3">
      <c r="A141" s="16" t="s">
        <v>259</v>
      </c>
      <c r="B141" s="11" t="s">
        <v>258</v>
      </c>
      <c r="C141" s="20">
        <v>2014</v>
      </c>
      <c r="D141" s="20">
        <v>2014</v>
      </c>
      <c r="E141" s="20">
        <v>2014</v>
      </c>
      <c r="F141" s="20">
        <v>2014</v>
      </c>
      <c r="G141" s="20">
        <v>2014</v>
      </c>
      <c r="H141" s="20">
        <v>2014</v>
      </c>
      <c r="I141" s="20">
        <v>2014</v>
      </c>
      <c r="J141" s="20">
        <v>2015</v>
      </c>
      <c r="K141" s="20">
        <v>2015</v>
      </c>
      <c r="L141" s="20">
        <v>2015</v>
      </c>
      <c r="M141" s="22">
        <v>2016</v>
      </c>
      <c r="N141" s="22">
        <v>2016</v>
      </c>
      <c r="O141" s="22">
        <v>2015</v>
      </c>
      <c r="P141" s="22">
        <v>2015</v>
      </c>
      <c r="Q141" s="22">
        <v>2014</v>
      </c>
      <c r="R141" s="22" t="s">
        <v>446</v>
      </c>
      <c r="S141" s="22">
        <v>2016</v>
      </c>
      <c r="T141" s="22">
        <v>2013</v>
      </c>
      <c r="U141" s="22">
        <v>2014</v>
      </c>
      <c r="V141" s="22" t="s">
        <v>446</v>
      </c>
      <c r="W141" s="22">
        <v>2015</v>
      </c>
      <c r="X141" s="22" t="s">
        <v>446</v>
      </c>
      <c r="Y141" s="22">
        <v>2010</v>
      </c>
      <c r="Z141" s="22">
        <v>2014</v>
      </c>
      <c r="AA141" s="22">
        <v>2014</v>
      </c>
      <c r="AB141" s="22" t="s">
        <v>446</v>
      </c>
      <c r="AC141" s="22">
        <v>2014</v>
      </c>
      <c r="AD141" s="22">
        <v>2015</v>
      </c>
      <c r="AE141" s="22" t="s">
        <v>446</v>
      </c>
      <c r="AF141" s="22">
        <v>2014</v>
      </c>
      <c r="AG141" s="21" t="s">
        <v>446</v>
      </c>
      <c r="AH141" s="22">
        <v>2014</v>
      </c>
      <c r="AI141" s="22">
        <v>2015</v>
      </c>
      <c r="AJ141" s="22">
        <v>2016</v>
      </c>
      <c r="AK141" s="23" t="s">
        <v>446</v>
      </c>
      <c r="AL141" s="23">
        <v>2015</v>
      </c>
      <c r="AM141" s="22">
        <v>2015</v>
      </c>
      <c r="AN141" s="22">
        <v>2014</v>
      </c>
      <c r="AO141" s="22">
        <v>2014</v>
      </c>
      <c r="AP141" s="22">
        <v>2014</v>
      </c>
      <c r="AQ141" s="22">
        <v>2014</v>
      </c>
      <c r="AR141" s="22">
        <v>2015</v>
      </c>
      <c r="AS141" s="22">
        <v>2014</v>
      </c>
      <c r="AT141" s="22">
        <v>2015</v>
      </c>
      <c r="AU141" s="22">
        <v>2012</v>
      </c>
      <c r="AV141" s="22">
        <v>2014</v>
      </c>
      <c r="AW141" s="22">
        <v>2014</v>
      </c>
      <c r="AX141" s="22">
        <v>2014</v>
      </c>
      <c r="AY141" s="22">
        <v>2014</v>
      </c>
      <c r="AZ141" s="22">
        <v>2015</v>
      </c>
      <c r="BA141" s="22">
        <v>2015</v>
      </c>
      <c r="BB141" s="22">
        <v>2015</v>
      </c>
      <c r="BC141" s="22">
        <v>2015</v>
      </c>
      <c r="BD141" s="22">
        <v>2014</v>
      </c>
      <c r="BE141" s="22">
        <v>2014</v>
      </c>
      <c r="BF141" s="10"/>
    </row>
    <row r="142" spans="1:58" x14ac:dyDescent="0.3">
      <c r="A142" s="16" t="s">
        <v>261</v>
      </c>
      <c r="B142" s="11" t="s">
        <v>260</v>
      </c>
      <c r="C142" s="20">
        <v>2014</v>
      </c>
      <c r="D142" s="20">
        <v>2014</v>
      </c>
      <c r="E142" s="20">
        <v>2014</v>
      </c>
      <c r="F142" s="20">
        <v>2014</v>
      </c>
      <c r="G142" s="20">
        <v>2014</v>
      </c>
      <c r="H142" s="20">
        <v>2014</v>
      </c>
      <c r="I142" s="20">
        <v>2014</v>
      </c>
      <c r="J142" s="20">
        <v>2015</v>
      </c>
      <c r="K142" s="20">
        <v>2015</v>
      </c>
      <c r="L142" s="20">
        <v>2015</v>
      </c>
      <c r="M142" s="22">
        <v>2016</v>
      </c>
      <c r="N142" s="22">
        <v>2016</v>
      </c>
      <c r="O142" s="22">
        <v>2015</v>
      </c>
      <c r="P142" s="22">
        <v>2015</v>
      </c>
      <c r="Q142" s="22">
        <v>2014</v>
      </c>
      <c r="R142" s="22" t="s">
        <v>446</v>
      </c>
      <c r="S142" s="22">
        <v>2016</v>
      </c>
      <c r="T142" s="22">
        <v>2013</v>
      </c>
      <c r="U142" s="22">
        <v>2014</v>
      </c>
      <c r="V142" s="22" t="s">
        <v>446</v>
      </c>
      <c r="W142" s="22">
        <v>2015</v>
      </c>
      <c r="X142" s="22" t="s">
        <v>446</v>
      </c>
      <c r="Y142" s="22">
        <v>2012</v>
      </c>
      <c r="Z142" s="22">
        <v>2014</v>
      </c>
      <c r="AA142" s="22">
        <v>2014</v>
      </c>
      <c r="AB142" s="22">
        <v>2013</v>
      </c>
      <c r="AC142" s="22">
        <v>2014</v>
      </c>
      <c r="AD142" s="22">
        <v>2015</v>
      </c>
      <c r="AE142" s="22" t="s">
        <v>446</v>
      </c>
      <c r="AF142" s="22">
        <v>2014</v>
      </c>
      <c r="AG142" s="21">
        <v>2012</v>
      </c>
      <c r="AH142" s="22">
        <v>2014</v>
      </c>
      <c r="AI142" s="22">
        <v>2015</v>
      </c>
      <c r="AJ142" s="22">
        <v>2016</v>
      </c>
      <c r="AK142" s="23" t="s">
        <v>446</v>
      </c>
      <c r="AL142" s="23">
        <v>2015</v>
      </c>
      <c r="AM142" s="22">
        <v>2015</v>
      </c>
      <c r="AN142" s="22">
        <v>2014</v>
      </c>
      <c r="AO142" s="22">
        <v>2014</v>
      </c>
      <c r="AP142" s="22">
        <v>2014</v>
      </c>
      <c r="AQ142" s="22">
        <v>2014</v>
      </c>
      <c r="AR142" s="22">
        <v>2015</v>
      </c>
      <c r="AS142" s="22">
        <v>2014</v>
      </c>
      <c r="AT142" s="22">
        <v>2015</v>
      </c>
      <c r="AU142" s="22">
        <v>2012</v>
      </c>
      <c r="AV142" s="22">
        <v>2011</v>
      </c>
      <c r="AW142" s="22">
        <v>2014</v>
      </c>
      <c r="AX142" s="22">
        <v>2014</v>
      </c>
      <c r="AY142" s="22">
        <v>2014</v>
      </c>
      <c r="AZ142" s="22">
        <v>2015</v>
      </c>
      <c r="BA142" s="22">
        <v>2015</v>
      </c>
      <c r="BB142" s="22">
        <v>2015</v>
      </c>
      <c r="BC142" s="22">
        <v>2015</v>
      </c>
      <c r="BD142" s="22">
        <v>2014</v>
      </c>
      <c r="BE142" s="22">
        <v>2014</v>
      </c>
      <c r="BF142" s="10"/>
    </row>
    <row r="143" spans="1:58" x14ac:dyDescent="0.3">
      <c r="A143" s="16" t="s">
        <v>369</v>
      </c>
      <c r="B143" s="11" t="s">
        <v>262</v>
      </c>
      <c r="C143" s="20">
        <v>2014</v>
      </c>
      <c r="D143" s="20">
        <v>2014</v>
      </c>
      <c r="E143" s="20">
        <v>2014</v>
      </c>
      <c r="F143" s="20">
        <v>2014</v>
      </c>
      <c r="G143" s="20">
        <v>2014</v>
      </c>
      <c r="H143" s="20">
        <v>2014</v>
      </c>
      <c r="I143" s="20">
        <v>2014</v>
      </c>
      <c r="J143" s="20">
        <v>2015</v>
      </c>
      <c r="K143" s="20">
        <v>2015</v>
      </c>
      <c r="L143" s="20">
        <v>2015</v>
      </c>
      <c r="M143" s="22">
        <v>2016</v>
      </c>
      <c r="N143" s="22">
        <v>2016</v>
      </c>
      <c r="O143" s="22">
        <v>2015</v>
      </c>
      <c r="P143" s="22">
        <v>2015</v>
      </c>
      <c r="Q143" s="22">
        <v>2014</v>
      </c>
      <c r="R143" s="22" t="s">
        <v>446</v>
      </c>
      <c r="S143" s="22">
        <v>2016</v>
      </c>
      <c r="T143" s="22">
        <v>2013</v>
      </c>
      <c r="U143" s="22">
        <v>2014</v>
      </c>
      <c r="V143" s="22" t="s">
        <v>446</v>
      </c>
      <c r="W143" s="22">
        <v>2015</v>
      </c>
      <c r="X143" s="22" t="s">
        <v>446</v>
      </c>
      <c r="Y143" s="22">
        <v>2010</v>
      </c>
      <c r="Z143" s="22">
        <v>2014</v>
      </c>
      <c r="AA143" s="22">
        <v>2014</v>
      </c>
      <c r="AB143" s="22" t="s">
        <v>446</v>
      </c>
      <c r="AC143" s="22">
        <v>2014</v>
      </c>
      <c r="AD143" s="22">
        <v>2015</v>
      </c>
      <c r="AE143" s="22" t="s">
        <v>446</v>
      </c>
      <c r="AF143" s="22">
        <v>2014</v>
      </c>
      <c r="AG143" s="21">
        <v>2012</v>
      </c>
      <c r="AH143" s="22">
        <v>2014</v>
      </c>
      <c r="AI143" s="22">
        <v>2015</v>
      </c>
      <c r="AJ143" s="22">
        <v>2016</v>
      </c>
      <c r="AK143" s="23">
        <v>2015</v>
      </c>
      <c r="AL143" s="23">
        <v>2015</v>
      </c>
      <c r="AM143" s="22">
        <v>2015</v>
      </c>
      <c r="AN143" s="22">
        <v>2014</v>
      </c>
      <c r="AO143" s="22">
        <v>2014</v>
      </c>
      <c r="AP143" s="22">
        <v>2014</v>
      </c>
      <c r="AQ143" s="22">
        <v>2014</v>
      </c>
      <c r="AR143" s="22" t="s">
        <v>446</v>
      </c>
      <c r="AS143" s="22">
        <v>2014</v>
      </c>
      <c r="AT143" s="22">
        <v>2015</v>
      </c>
      <c r="AU143" s="22">
        <v>2012</v>
      </c>
      <c r="AV143" s="22">
        <v>2010</v>
      </c>
      <c r="AW143" s="22">
        <v>2014</v>
      </c>
      <c r="AX143" s="22">
        <v>2014</v>
      </c>
      <c r="AY143" s="22">
        <v>2014</v>
      </c>
      <c r="AZ143" s="22">
        <v>2015</v>
      </c>
      <c r="BA143" s="22">
        <v>2015</v>
      </c>
      <c r="BB143" s="22">
        <v>2015</v>
      </c>
      <c r="BC143" s="22">
        <v>2015</v>
      </c>
      <c r="BD143" s="22">
        <v>2014</v>
      </c>
      <c r="BE143" s="22">
        <v>2014</v>
      </c>
      <c r="BF143" s="10"/>
    </row>
    <row r="144" spans="1:58" x14ac:dyDescent="0.3">
      <c r="A144" s="16" t="s">
        <v>264</v>
      </c>
      <c r="B144" s="11" t="s">
        <v>263</v>
      </c>
      <c r="C144" s="20">
        <v>2014</v>
      </c>
      <c r="D144" s="20">
        <v>2014</v>
      </c>
      <c r="E144" s="20">
        <v>2014</v>
      </c>
      <c r="F144" s="20">
        <v>2014</v>
      </c>
      <c r="G144" s="20">
        <v>2014</v>
      </c>
      <c r="H144" s="20">
        <v>2014</v>
      </c>
      <c r="I144" s="20">
        <v>2014</v>
      </c>
      <c r="J144" s="20">
        <v>2015</v>
      </c>
      <c r="K144" s="20">
        <v>2015</v>
      </c>
      <c r="L144" s="20">
        <v>2015</v>
      </c>
      <c r="M144" s="22">
        <v>2016</v>
      </c>
      <c r="N144" s="22">
        <v>2016</v>
      </c>
      <c r="O144" s="22">
        <v>2015</v>
      </c>
      <c r="P144" s="22">
        <v>2015</v>
      </c>
      <c r="Q144" s="22">
        <v>2014</v>
      </c>
      <c r="R144" s="22">
        <v>2010</v>
      </c>
      <c r="S144" s="22">
        <v>2016</v>
      </c>
      <c r="T144" s="22">
        <v>2013</v>
      </c>
      <c r="U144" s="22">
        <v>2014</v>
      </c>
      <c r="V144" s="22">
        <v>2014</v>
      </c>
      <c r="W144" s="22">
        <v>2015</v>
      </c>
      <c r="X144" s="22">
        <v>2010</v>
      </c>
      <c r="Y144" s="22">
        <v>2010</v>
      </c>
      <c r="Z144" s="22">
        <v>2014</v>
      </c>
      <c r="AA144" s="22">
        <v>2014</v>
      </c>
      <c r="AB144" s="22">
        <v>2014</v>
      </c>
      <c r="AC144" s="22">
        <v>2014</v>
      </c>
      <c r="AD144" s="22">
        <v>2015</v>
      </c>
      <c r="AE144" s="22">
        <v>2012</v>
      </c>
      <c r="AF144" s="22">
        <v>2014</v>
      </c>
      <c r="AG144" s="21">
        <v>2011</v>
      </c>
      <c r="AH144" s="22">
        <v>2014</v>
      </c>
      <c r="AI144" s="22">
        <v>2015</v>
      </c>
      <c r="AJ144" s="22">
        <v>2016</v>
      </c>
      <c r="AK144" s="23" t="s">
        <v>446</v>
      </c>
      <c r="AL144" s="23">
        <v>2016</v>
      </c>
      <c r="AM144" s="22">
        <v>2015</v>
      </c>
      <c r="AN144" s="22">
        <v>2014</v>
      </c>
      <c r="AO144" s="22">
        <v>2014</v>
      </c>
      <c r="AP144" s="22">
        <v>2013</v>
      </c>
      <c r="AQ144" s="22">
        <v>2013</v>
      </c>
      <c r="AR144" s="22">
        <v>2015</v>
      </c>
      <c r="AS144" s="22">
        <v>2014</v>
      </c>
      <c r="AT144" s="22">
        <v>2015</v>
      </c>
      <c r="AU144" s="22">
        <v>2012</v>
      </c>
      <c r="AV144" s="22">
        <v>2012</v>
      </c>
      <c r="AW144" s="22">
        <v>2014</v>
      </c>
      <c r="AX144" s="22">
        <v>2014</v>
      </c>
      <c r="AY144" s="22">
        <v>2014</v>
      </c>
      <c r="AZ144" s="22">
        <v>2015</v>
      </c>
      <c r="BA144" s="22">
        <v>2015</v>
      </c>
      <c r="BB144" s="22">
        <v>2015</v>
      </c>
      <c r="BC144" s="22">
        <v>2015</v>
      </c>
      <c r="BD144" s="22">
        <v>2014</v>
      </c>
      <c r="BE144" s="22">
        <v>2014</v>
      </c>
      <c r="BF144" s="10"/>
    </row>
    <row r="145" spans="1:58" x14ac:dyDescent="0.3">
      <c r="A145" s="16" t="s">
        <v>266</v>
      </c>
      <c r="B145" s="11" t="s">
        <v>265</v>
      </c>
      <c r="C145" s="20">
        <v>2014</v>
      </c>
      <c r="D145" s="20">
        <v>2014</v>
      </c>
      <c r="E145" s="20">
        <v>2014</v>
      </c>
      <c r="F145" s="20">
        <v>2014</v>
      </c>
      <c r="G145" s="20">
        <v>2014</v>
      </c>
      <c r="H145" s="20">
        <v>2014</v>
      </c>
      <c r="I145" s="20">
        <v>2014</v>
      </c>
      <c r="J145" s="20">
        <v>2015</v>
      </c>
      <c r="K145" s="20">
        <v>2015</v>
      </c>
      <c r="L145" s="20">
        <v>2015</v>
      </c>
      <c r="M145" s="22">
        <v>2016</v>
      </c>
      <c r="N145" s="22">
        <v>2016</v>
      </c>
      <c r="O145" s="22">
        <v>2015</v>
      </c>
      <c r="P145" s="22">
        <v>2015</v>
      </c>
      <c r="Q145" s="22">
        <v>2014</v>
      </c>
      <c r="R145" s="22" t="s">
        <v>446</v>
      </c>
      <c r="S145" s="22">
        <v>2016</v>
      </c>
      <c r="T145" s="22">
        <v>2013</v>
      </c>
      <c r="U145" s="22">
        <v>2014</v>
      </c>
      <c r="V145" s="22" t="s">
        <v>446</v>
      </c>
      <c r="W145" s="22">
        <v>2015</v>
      </c>
      <c r="X145" s="22" t="s">
        <v>446</v>
      </c>
      <c r="Y145" s="22" t="s">
        <v>446</v>
      </c>
      <c r="Z145" s="22">
        <v>2014</v>
      </c>
      <c r="AA145" s="22">
        <v>2014</v>
      </c>
      <c r="AB145" s="22" t="s">
        <v>446</v>
      </c>
      <c r="AC145" s="22">
        <v>2014</v>
      </c>
      <c r="AD145" s="22">
        <v>2015</v>
      </c>
      <c r="AE145" s="22" t="s">
        <v>446</v>
      </c>
      <c r="AF145" s="22" t="s">
        <v>446</v>
      </c>
      <c r="AG145" s="21" t="s">
        <v>446</v>
      </c>
      <c r="AH145" s="22">
        <v>2014</v>
      </c>
      <c r="AI145" s="22">
        <v>2015</v>
      </c>
      <c r="AJ145" s="22">
        <v>2016</v>
      </c>
      <c r="AK145" s="23" t="s">
        <v>446</v>
      </c>
      <c r="AL145" s="23">
        <v>2015</v>
      </c>
      <c r="AM145" s="22">
        <v>2015</v>
      </c>
      <c r="AN145" s="22">
        <v>2014</v>
      </c>
      <c r="AO145" s="22">
        <v>2014</v>
      </c>
      <c r="AP145" s="22">
        <v>2014</v>
      </c>
      <c r="AQ145" s="22" t="s">
        <v>446</v>
      </c>
      <c r="AR145" s="22">
        <v>2015</v>
      </c>
      <c r="AS145" s="22">
        <v>2014</v>
      </c>
      <c r="AT145" s="22" t="s">
        <v>446</v>
      </c>
      <c r="AU145" s="22">
        <v>2012</v>
      </c>
      <c r="AV145" s="22" t="s">
        <v>446</v>
      </c>
      <c r="AW145" s="22">
        <v>2014</v>
      </c>
      <c r="AX145" s="22">
        <v>2014</v>
      </c>
      <c r="AY145" s="22">
        <v>2014</v>
      </c>
      <c r="AZ145" s="22">
        <v>2007</v>
      </c>
      <c r="BA145" s="22">
        <v>2015</v>
      </c>
      <c r="BB145" s="22">
        <v>2015</v>
      </c>
      <c r="BC145" s="22">
        <v>2015</v>
      </c>
      <c r="BD145" s="22">
        <v>2014</v>
      </c>
      <c r="BE145" s="22">
        <v>2014</v>
      </c>
      <c r="BF145" s="10"/>
    </row>
    <row r="146" spans="1:58" x14ac:dyDescent="0.3">
      <c r="A146" s="16" t="s">
        <v>268</v>
      </c>
      <c r="B146" s="11" t="s">
        <v>267</v>
      </c>
      <c r="C146" s="20">
        <v>2014</v>
      </c>
      <c r="D146" s="20">
        <v>2014</v>
      </c>
      <c r="E146" s="20">
        <v>2014</v>
      </c>
      <c r="F146" s="20">
        <v>2014</v>
      </c>
      <c r="G146" s="20">
        <v>2014</v>
      </c>
      <c r="H146" s="20">
        <v>2014</v>
      </c>
      <c r="I146" s="20">
        <v>2014</v>
      </c>
      <c r="J146" s="20">
        <v>2015</v>
      </c>
      <c r="K146" s="20">
        <v>2015</v>
      </c>
      <c r="L146" s="20">
        <v>2015</v>
      </c>
      <c r="M146" s="22">
        <v>2016</v>
      </c>
      <c r="N146" s="22">
        <v>2016</v>
      </c>
      <c r="O146" s="22">
        <v>2015</v>
      </c>
      <c r="P146" s="22">
        <v>2015</v>
      </c>
      <c r="Q146" s="22">
        <v>2014</v>
      </c>
      <c r="R146" s="22">
        <v>2012</v>
      </c>
      <c r="S146" s="22">
        <v>2016</v>
      </c>
      <c r="T146" s="22">
        <v>2013</v>
      </c>
      <c r="U146" s="22">
        <v>2014</v>
      </c>
      <c r="V146" s="22">
        <v>2014</v>
      </c>
      <c r="W146" s="22">
        <v>2015</v>
      </c>
      <c r="X146" s="22">
        <v>2012</v>
      </c>
      <c r="Y146" s="22">
        <v>2012</v>
      </c>
      <c r="Z146" s="22">
        <v>2014</v>
      </c>
      <c r="AA146" s="22">
        <v>2014</v>
      </c>
      <c r="AB146" s="22" t="s">
        <v>446</v>
      </c>
      <c r="AC146" s="22">
        <v>2014</v>
      </c>
      <c r="AD146" s="22">
        <v>2015</v>
      </c>
      <c r="AE146" s="22" t="s">
        <v>446</v>
      </c>
      <c r="AF146" s="22" t="s">
        <v>446</v>
      </c>
      <c r="AG146" s="21" t="s">
        <v>446</v>
      </c>
      <c r="AH146" s="22">
        <v>2014</v>
      </c>
      <c r="AI146" s="22">
        <v>2015</v>
      </c>
      <c r="AJ146" s="22">
        <v>2016</v>
      </c>
      <c r="AK146" s="23" t="s">
        <v>446</v>
      </c>
      <c r="AL146" s="23">
        <v>2015</v>
      </c>
      <c r="AM146" s="22">
        <v>2015</v>
      </c>
      <c r="AN146" s="22">
        <v>2014</v>
      </c>
      <c r="AO146" s="22">
        <v>2014</v>
      </c>
      <c r="AP146" s="22">
        <v>2014</v>
      </c>
      <c r="AQ146" s="22">
        <v>2014</v>
      </c>
      <c r="AR146" s="22">
        <v>2009</v>
      </c>
      <c r="AS146" s="22">
        <v>2014</v>
      </c>
      <c r="AT146" s="22">
        <v>2013</v>
      </c>
      <c r="AU146" s="22">
        <v>2012</v>
      </c>
      <c r="AV146" s="22" t="s">
        <v>446</v>
      </c>
      <c r="AW146" s="22">
        <v>2014</v>
      </c>
      <c r="AX146" s="22">
        <v>2014</v>
      </c>
      <c r="AY146" s="22">
        <v>2014</v>
      </c>
      <c r="AZ146" s="22">
        <v>2015</v>
      </c>
      <c r="BA146" s="22">
        <v>2015</v>
      </c>
      <c r="BB146" s="22">
        <v>2015</v>
      </c>
      <c r="BC146" s="22">
        <v>2015</v>
      </c>
      <c r="BD146" s="22">
        <v>2014</v>
      </c>
      <c r="BE146" s="22">
        <v>2014</v>
      </c>
      <c r="BF146" s="10"/>
    </row>
    <row r="147" spans="1:58" x14ac:dyDescent="0.3">
      <c r="A147" s="16" t="s">
        <v>270</v>
      </c>
      <c r="B147" s="11" t="s">
        <v>269</v>
      </c>
      <c r="C147" s="20">
        <v>2014</v>
      </c>
      <c r="D147" s="20">
        <v>2014</v>
      </c>
      <c r="E147" s="20">
        <v>2014</v>
      </c>
      <c r="F147" s="20">
        <v>2014</v>
      </c>
      <c r="G147" s="20">
        <v>2014</v>
      </c>
      <c r="H147" s="20">
        <v>2014</v>
      </c>
      <c r="I147" s="20">
        <v>2014</v>
      </c>
      <c r="J147" s="20">
        <v>2015</v>
      </c>
      <c r="K147" s="20">
        <v>2015</v>
      </c>
      <c r="L147" s="20">
        <v>2015</v>
      </c>
      <c r="M147" s="22">
        <v>2016</v>
      </c>
      <c r="N147" s="22">
        <v>2016</v>
      </c>
      <c r="O147" s="22">
        <v>2015</v>
      </c>
      <c r="P147" s="22">
        <v>2015</v>
      </c>
      <c r="Q147" s="22">
        <v>2014</v>
      </c>
      <c r="R147" s="22" t="s">
        <v>446</v>
      </c>
      <c r="S147" s="22">
        <v>2016</v>
      </c>
      <c r="T147" s="22">
        <v>2013</v>
      </c>
      <c r="U147" s="22">
        <v>2014</v>
      </c>
      <c r="V147" s="22">
        <v>2014</v>
      </c>
      <c r="W147" s="22">
        <v>2015</v>
      </c>
      <c r="X147" s="22" t="s">
        <v>446</v>
      </c>
      <c r="Y147" s="22">
        <v>2012</v>
      </c>
      <c r="Z147" s="22">
        <v>2014</v>
      </c>
      <c r="AA147" s="22">
        <v>2014</v>
      </c>
      <c r="AB147" s="22" t="s">
        <v>446</v>
      </c>
      <c r="AC147" s="22">
        <v>2014</v>
      </c>
      <c r="AD147" s="22">
        <v>2015</v>
      </c>
      <c r="AE147" s="22" t="s">
        <v>446</v>
      </c>
      <c r="AF147" s="22" t="s">
        <v>446</v>
      </c>
      <c r="AG147" s="21" t="s">
        <v>446</v>
      </c>
      <c r="AH147" s="22">
        <v>2014</v>
      </c>
      <c r="AI147" s="22">
        <v>2015</v>
      </c>
      <c r="AJ147" s="22">
        <v>2016</v>
      </c>
      <c r="AK147" s="23" t="s">
        <v>446</v>
      </c>
      <c r="AL147" s="23">
        <v>2015</v>
      </c>
      <c r="AM147" s="22">
        <v>2015</v>
      </c>
      <c r="AN147" s="22">
        <v>2014</v>
      </c>
      <c r="AO147" s="22">
        <v>2014</v>
      </c>
      <c r="AP147" s="22">
        <v>2014</v>
      </c>
      <c r="AQ147" s="22">
        <v>2014</v>
      </c>
      <c r="AR147" s="22" t="s">
        <v>446</v>
      </c>
      <c r="AS147" s="22">
        <v>2014</v>
      </c>
      <c r="AT147" s="22">
        <v>2015</v>
      </c>
      <c r="AU147" s="22">
        <v>2012</v>
      </c>
      <c r="AV147" s="22" t="s">
        <v>446</v>
      </c>
      <c r="AW147" s="22">
        <v>2014</v>
      </c>
      <c r="AX147" s="22">
        <v>2014</v>
      </c>
      <c r="AY147" s="22">
        <v>2014</v>
      </c>
      <c r="AZ147" s="22">
        <v>2007</v>
      </c>
      <c r="BA147" s="22">
        <v>2015</v>
      </c>
      <c r="BB147" s="22">
        <v>2015</v>
      </c>
      <c r="BC147" s="22">
        <v>2015</v>
      </c>
      <c r="BD147" s="22">
        <v>2014</v>
      </c>
      <c r="BE147" s="22">
        <v>2014</v>
      </c>
      <c r="BF147" s="10"/>
    </row>
    <row r="148" spans="1:58" x14ac:dyDescent="0.3">
      <c r="A148" s="16" t="s">
        <v>272</v>
      </c>
      <c r="B148" s="11" t="s">
        <v>271</v>
      </c>
      <c r="C148" s="20">
        <v>2014</v>
      </c>
      <c r="D148" s="20">
        <v>2014</v>
      </c>
      <c r="E148" s="20">
        <v>2014</v>
      </c>
      <c r="F148" s="20">
        <v>2014</v>
      </c>
      <c r="G148" s="20">
        <v>2014</v>
      </c>
      <c r="H148" s="20">
        <v>2014</v>
      </c>
      <c r="I148" s="20">
        <v>2014</v>
      </c>
      <c r="J148" s="20">
        <v>2015</v>
      </c>
      <c r="K148" s="20">
        <v>2015</v>
      </c>
      <c r="L148" s="20">
        <v>2015</v>
      </c>
      <c r="M148" s="22">
        <v>2016</v>
      </c>
      <c r="N148" s="22">
        <v>2016</v>
      </c>
      <c r="O148" s="22">
        <v>2015</v>
      </c>
      <c r="P148" s="22">
        <v>2015</v>
      </c>
      <c r="Q148" s="22">
        <v>2014</v>
      </c>
      <c r="R148" s="22" t="s">
        <v>446</v>
      </c>
      <c r="S148" s="22">
        <v>2016</v>
      </c>
      <c r="T148" s="22">
        <v>2013</v>
      </c>
      <c r="U148" s="22">
        <v>2014</v>
      </c>
      <c r="V148" s="22">
        <v>2014</v>
      </c>
      <c r="W148" s="22">
        <v>2015</v>
      </c>
      <c r="X148" s="22">
        <v>2014</v>
      </c>
      <c r="Y148" s="22">
        <v>2010</v>
      </c>
      <c r="Z148" s="22">
        <v>2014</v>
      </c>
      <c r="AA148" s="22">
        <v>2014</v>
      </c>
      <c r="AB148" s="22" t="s">
        <v>446</v>
      </c>
      <c r="AC148" s="22">
        <v>2014</v>
      </c>
      <c r="AD148" s="22">
        <v>2015</v>
      </c>
      <c r="AE148" s="22" t="s">
        <v>446</v>
      </c>
      <c r="AF148" s="22">
        <v>2014</v>
      </c>
      <c r="AG148" s="21">
        <v>2008</v>
      </c>
      <c r="AH148" s="22">
        <v>2014</v>
      </c>
      <c r="AI148" s="22">
        <v>2015</v>
      </c>
      <c r="AJ148" s="22">
        <v>2016</v>
      </c>
      <c r="AK148" s="23" t="s">
        <v>446</v>
      </c>
      <c r="AL148" s="23" t="s">
        <v>446</v>
      </c>
      <c r="AM148" s="22">
        <v>2015</v>
      </c>
      <c r="AN148" s="22">
        <v>2014</v>
      </c>
      <c r="AO148" s="22">
        <v>2014</v>
      </c>
      <c r="AP148" s="22" t="s">
        <v>446</v>
      </c>
      <c r="AQ148" s="22" t="s">
        <v>446</v>
      </c>
      <c r="AR148" s="22">
        <v>2011</v>
      </c>
      <c r="AS148" s="22">
        <v>2014</v>
      </c>
      <c r="AT148" s="22">
        <v>2015</v>
      </c>
      <c r="AU148" s="22">
        <v>2012</v>
      </c>
      <c r="AV148" s="22">
        <v>2011</v>
      </c>
      <c r="AW148" s="22">
        <v>2014</v>
      </c>
      <c r="AX148" s="22">
        <v>2014</v>
      </c>
      <c r="AY148" s="22">
        <v>2014</v>
      </c>
      <c r="AZ148" s="22">
        <v>2015</v>
      </c>
      <c r="BA148" s="22">
        <v>2015</v>
      </c>
      <c r="BB148" s="22">
        <v>2015</v>
      </c>
      <c r="BC148" s="22">
        <v>2015</v>
      </c>
      <c r="BD148" s="22">
        <v>2014</v>
      </c>
      <c r="BE148" s="22">
        <v>2014</v>
      </c>
      <c r="BF148" s="10"/>
    </row>
    <row r="149" spans="1:58" x14ac:dyDescent="0.3">
      <c r="A149" s="16" t="s">
        <v>274</v>
      </c>
      <c r="B149" s="11" t="s">
        <v>273</v>
      </c>
      <c r="C149" s="20">
        <v>2014</v>
      </c>
      <c r="D149" s="20">
        <v>2014</v>
      </c>
      <c r="E149" s="20">
        <v>2014</v>
      </c>
      <c r="F149" s="20">
        <v>2014</v>
      </c>
      <c r="G149" s="20">
        <v>2014</v>
      </c>
      <c r="H149" s="20">
        <v>2014</v>
      </c>
      <c r="I149" s="20">
        <v>2014</v>
      </c>
      <c r="J149" s="20">
        <v>2015</v>
      </c>
      <c r="K149" s="20">
        <v>2015</v>
      </c>
      <c r="L149" s="20">
        <v>2015</v>
      </c>
      <c r="M149" s="22">
        <v>2016</v>
      </c>
      <c r="N149" s="22">
        <v>2016</v>
      </c>
      <c r="O149" s="22">
        <v>2015</v>
      </c>
      <c r="P149" s="22">
        <v>2015</v>
      </c>
      <c r="Q149" s="22">
        <v>2014</v>
      </c>
      <c r="R149" s="22">
        <v>2009</v>
      </c>
      <c r="S149" s="22">
        <v>2016</v>
      </c>
      <c r="T149" s="22">
        <v>2013</v>
      </c>
      <c r="U149" s="22">
        <v>2014</v>
      </c>
      <c r="V149" s="22">
        <v>2014</v>
      </c>
      <c r="W149" s="22">
        <v>2015</v>
      </c>
      <c r="X149" s="22">
        <v>2008</v>
      </c>
      <c r="Y149" s="22" t="s">
        <v>446</v>
      </c>
      <c r="Z149" s="22">
        <v>2014</v>
      </c>
      <c r="AA149" s="22">
        <v>2014</v>
      </c>
      <c r="AB149" s="22">
        <v>2014</v>
      </c>
      <c r="AC149" s="22">
        <v>2014</v>
      </c>
      <c r="AD149" s="22">
        <v>2015</v>
      </c>
      <c r="AE149" s="22">
        <v>2012</v>
      </c>
      <c r="AF149" s="22" t="s">
        <v>446</v>
      </c>
      <c r="AG149" s="21">
        <v>2010</v>
      </c>
      <c r="AH149" s="22">
        <v>2014</v>
      </c>
      <c r="AI149" s="22">
        <v>2015</v>
      </c>
      <c r="AJ149" s="22">
        <v>2016</v>
      </c>
      <c r="AK149" s="23" t="s">
        <v>446</v>
      </c>
      <c r="AL149" s="23">
        <v>2015</v>
      </c>
      <c r="AM149" s="22">
        <v>2015</v>
      </c>
      <c r="AN149" s="22">
        <v>2014</v>
      </c>
      <c r="AO149" s="22">
        <v>2014</v>
      </c>
      <c r="AP149" s="22" t="s">
        <v>446</v>
      </c>
      <c r="AQ149" s="22" t="s">
        <v>446</v>
      </c>
      <c r="AR149" s="22" t="s">
        <v>446</v>
      </c>
      <c r="AS149" s="22">
        <v>2014</v>
      </c>
      <c r="AT149" s="22">
        <v>2015</v>
      </c>
      <c r="AU149" s="22">
        <v>2012</v>
      </c>
      <c r="AV149" s="22">
        <v>2008</v>
      </c>
      <c r="AW149" s="22">
        <v>2014</v>
      </c>
      <c r="AX149" s="22">
        <v>2014</v>
      </c>
      <c r="AY149" s="22">
        <v>2014</v>
      </c>
      <c r="AZ149" s="22">
        <v>2015</v>
      </c>
      <c r="BA149" s="22">
        <v>2015</v>
      </c>
      <c r="BB149" s="22">
        <v>2014</v>
      </c>
      <c r="BC149" s="22">
        <v>2015</v>
      </c>
      <c r="BD149" s="22">
        <v>2014</v>
      </c>
      <c r="BE149" s="22">
        <v>2014</v>
      </c>
      <c r="BF149" s="10"/>
    </row>
    <row r="150" spans="1:58" x14ac:dyDescent="0.3">
      <c r="A150" s="16" t="s">
        <v>276</v>
      </c>
      <c r="B150" s="11" t="s">
        <v>275</v>
      </c>
      <c r="C150" s="20">
        <v>2014</v>
      </c>
      <c r="D150" s="20">
        <v>2014</v>
      </c>
      <c r="E150" s="20">
        <v>2014</v>
      </c>
      <c r="F150" s="20">
        <v>2014</v>
      </c>
      <c r="G150" s="20">
        <v>2014</v>
      </c>
      <c r="H150" s="20">
        <v>2014</v>
      </c>
      <c r="I150" s="20">
        <v>2014</v>
      </c>
      <c r="J150" s="20">
        <v>2015</v>
      </c>
      <c r="K150" s="20">
        <v>2015</v>
      </c>
      <c r="L150" s="20">
        <v>2015</v>
      </c>
      <c r="M150" s="22">
        <v>2016</v>
      </c>
      <c r="N150" s="22">
        <v>2016</v>
      </c>
      <c r="O150" s="22">
        <v>2015</v>
      </c>
      <c r="P150" s="22">
        <v>2015</v>
      </c>
      <c r="Q150" s="22">
        <v>2014</v>
      </c>
      <c r="R150" s="22" t="s">
        <v>446</v>
      </c>
      <c r="S150" s="22">
        <v>2016</v>
      </c>
      <c r="T150" s="22">
        <v>2013</v>
      </c>
      <c r="U150" s="22">
        <v>2014</v>
      </c>
      <c r="V150" s="22" t="s">
        <v>446</v>
      </c>
      <c r="W150" s="22">
        <v>2015</v>
      </c>
      <c r="X150" s="22">
        <v>2005</v>
      </c>
      <c r="Y150" s="22">
        <v>2012</v>
      </c>
      <c r="Z150" s="22">
        <v>2014</v>
      </c>
      <c r="AA150" s="22">
        <v>2014</v>
      </c>
      <c r="AB150" s="22" t="s">
        <v>446</v>
      </c>
      <c r="AC150" s="22">
        <v>2014</v>
      </c>
      <c r="AD150" s="22">
        <v>2015</v>
      </c>
      <c r="AE150" s="22">
        <v>2012</v>
      </c>
      <c r="AF150" s="22">
        <v>2014</v>
      </c>
      <c r="AG150" s="21" t="s">
        <v>446</v>
      </c>
      <c r="AH150" s="22">
        <v>2014</v>
      </c>
      <c r="AI150" s="22">
        <v>2015</v>
      </c>
      <c r="AJ150" s="22">
        <v>2016</v>
      </c>
      <c r="AK150" s="23" t="s">
        <v>446</v>
      </c>
      <c r="AL150" s="23">
        <v>2015</v>
      </c>
      <c r="AM150" s="22">
        <v>2015</v>
      </c>
      <c r="AN150" s="22">
        <v>2014</v>
      </c>
      <c r="AO150" s="22">
        <v>2014</v>
      </c>
      <c r="AP150" s="22">
        <v>2013</v>
      </c>
      <c r="AQ150" s="22">
        <v>2014</v>
      </c>
      <c r="AR150" s="22" t="s">
        <v>446</v>
      </c>
      <c r="AS150" s="22">
        <v>2014</v>
      </c>
      <c r="AT150" s="22">
        <v>2015</v>
      </c>
      <c r="AU150" s="22">
        <v>2012</v>
      </c>
      <c r="AV150" s="22">
        <v>2013</v>
      </c>
      <c r="AW150" s="22">
        <v>2014</v>
      </c>
      <c r="AX150" s="22">
        <v>2014</v>
      </c>
      <c r="AY150" s="22">
        <v>2014</v>
      </c>
      <c r="AZ150" s="22">
        <v>2015</v>
      </c>
      <c r="BA150" s="22">
        <v>2015</v>
      </c>
      <c r="BB150" s="22">
        <v>2015</v>
      </c>
      <c r="BC150" s="22">
        <v>2015</v>
      </c>
      <c r="BD150" s="22">
        <v>2014</v>
      </c>
      <c r="BE150" s="22">
        <v>2014</v>
      </c>
      <c r="BF150" s="10"/>
    </row>
    <row r="151" spans="1:58" x14ac:dyDescent="0.3">
      <c r="A151" s="16" t="s">
        <v>278</v>
      </c>
      <c r="B151" s="11" t="s">
        <v>277</v>
      </c>
      <c r="C151" s="20">
        <v>2014</v>
      </c>
      <c r="D151" s="20">
        <v>2014</v>
      </c>
      <c r="E151" s="20">
        <v>2014</v>
      </c>
      <c r="F151" s="20">
        <v>2014</v>
      </c>
      <c r="G151" s="20">
        <v>2014</v>
      </c>
      <c r="H151" s="20">
        <v>2014</v>
      </c>
      <c r="I151" s="20">
        <v>2014</v>
      </c>
      <c r="J151" s="20">
        <v>2015</v>
      </c>
      <c r="K151" s="20">
        <v>2015</v>
      </c>
      <c r="L151" s="20">
        <v>2015</v>
      </c>
      <c r="M151" s="22">
        <v>2016</v>
      </c>
      <c r="N151" s="22">
        <v>2016</v>
      </c>
      <c r="O151" s="22">
        <v>2015</v>
      </c>
      <c r="P151" s="22">
        <v>2015</v>
      </c>
      <c r="Q151" s="22">
        <v>2014</v>
      </c>
      <c r="R151" s="22">
        <v>2014</v>
      </c>
      <c r="S151" s="22">
        <v>2016</v>
      </c>
      <c r="T151" s="22">
        <v>2013</v>
      </c>
      <c r="U151" s="22">
        <v>2014</v>
      </c>
      <c r="V151" s="22">
        <v>2014</v>
      </c>
      <c r="W151" s="22">
        <v>2015</v>
      </c>
      <c r="X151" s="22">
        <v>2014</v>
      </c>
      <c r="Y151" s="22">
        <v>2010</v>
      </c>
      <c r="Z151" s="22">
        <v>2014</v>
      </c>
      <c r="AA151" s="22">
        <v>2014</v>
      </c>
      <c r="AB151" s="22">
        <v>2014</v>
      </c>
      <c r="AC151" s="22">
        <v>2014</v>
      </c>
      <c r="AD151" s="22">
        <v>2015</v>
      </c>
      <c r="AE151" s="22">
        <v>2012</v>
      </c>
      <c r="AF151" s="22">
        <v>2014</v>
      </c>
      <c r="AG151" s="21">
        <v>2011</v>
      </c>
      <c r="AH151" s="22">
        <v>2014</v>
      </c>
      <c r="AI151" s="22">
        <v>2015</v>
      </c>
      <c r="AJ151" s="22">
        <v>2016</v>
      </c>
      <c r="AK151" s="23">
        <v>2015</v>
      </c>
      <c r="AL151" s="23">
        <v>2015</v>
      </c>
      <c r="AM151" s="22">
        <v>2015</v>
      </c>
      <c r="AN151" s="22">
        <v>2014</v>
      </c>
      <c r="AO151" s="22">
        <v>2014</v>
      </c>
      <c r="AP151" s="22">
        <v>2014</v>
      </c>
      <c r="AQ151" s="22">
        <v>2014</v>
      </c>
      <c r="AR151" s="22">
        <v>2015</v>
      </c>
      <c r="AS151" s="22">
        <v>2014</v>
      </c>
      <c r="AT151" s="22">
        <v>2015</v>
      </c>
      <c r="AU151" s="22">
        <v>2012</v>
      </c>
      <c r="AV151" s="22">
        <v>2013</v>
      </c>
      <c r="AW151" s="22">
        <v>2014</v>
      </c>
      <c r="AX151" s="22">
        <v>2014</v>
      </c>
      <c r="AY151" s="22">
        <v>2014</v>
      </c>
      <c r="AZ151" s="22">
        <v>2015</v>
      </c>
      <c r="BA151" s="22">
        <v>2015</v>
      </c>
      <c r="BB151" s="22">
        <v>2015</v>
      </c>
      <c r="BC151" s="22">
        <v>2015</v>
      </c>
      <c r="BD151" s="22">
        <v>2014</v>
      </c>
      <c r="BE151" s="22">
        <v>2014</v>
      </c>
      <c r="BF151" s="10"/>
    </row>
    <row r="152" spans="1:58" x14ac:dyDescent="0.3">
      <c r="A152" s="16" t="s">
        <v>280</v>
      </c>
      <c r="B152" s="11" t="s">
        <v>279</v>
      </c>
      <c r="C152" s="20">
        <v>2014</v>
      </c>
      <c r="D152" s="20">
        <v>2014</v>
      </c>
      <c r="E152" s="20">
        <v>2014</v>
      </c>
      <c r="F152" s="20">
        <v>2014</v>
      </c>
      <c r="G152" s="20">
        <v>2014</v>
      </c>
      <c r="H152" s="20">
        <v>2014</v>
      </c>
      <c r="I152" s="20">
        <v>2014</v>
      </c>
      <c r="J152" s="20">
        <v>2015</v>
      </c>
      <c r="K152" s="20">
        <v>2015</v>
      </c>
      <c r="L152" s="20">
        <v>2015</v>
      </c>
      <c r="M152" s="22">
        <v>2016</v>
      </c>
      <c r="N152" s="22">
        <v>2016</v>
      </c>
      <c r="O152" s="22">
        <v>2015</v>
      </c>
      <c r="P152" s="22">
        <v>2015</v>
      </c>
      <c r="Q152" s="22">
        <v>2014</v>
      </c>
      <c r="R152" s="22">
        <v>2014</v>
      </c>
      <c r="S152" s="22">
        <v>2016</v>
      </c>
      <c r="T152" s="22">
        <v>2013</v>
      </c>
      <c r="U152" s="22">
        <v>2014</v>
      </c>
      <c r="V152" s="22">
        <v>2014</v>
      </c>
      <c r="W152" s="22">
        <v>2015</v>
      </c>
      <c r="X152" s="22">
        <v>2014</v>
      </c>
      <c r="Y152" s="22">
        <v>2010</v>
      </c>
      <c r="Z152" s="22">
        <v>2014</v>
      </c>
      <c r="AA152" s="22">
        <v>2014</v>
      </c>
      <c r="AB152" s="22">
        <v>2013</v>
      </c>
      <c r="AC152" s="22">
        <v>2014</v>
      </c>
      <c r="AD152" s="22">
        <v>2015</v>
      </c>
      <c r="AE152" s="22" t="s">
        <v>446</v>
      </c>
      <c r="AF152" s="22">
        <v>2014</v>
      </c>
      <c r="AG152" s="21">
        <v>2010</v>
      </c>
      <c r="AH152" s="22">
        <v>2014</v>
      </c>
      <c r="AI152" s="22">
        <v>2015</v>
      </c>
      <c r="AJ152" s="22">
        <v>2016</v>
      </c>
      <c r="AK152" s="23" t="s">
        <v>446</v>
      </c>
      <c r="AL152" s="23">
        <v>2015</v>
      </c>
      <c r="AM152" s="22">
        <v>2015</v>
      </c>
      <c r="AN152" s="22">
        <v>2014</v>
      </c>
      <c r="AO152" s="22">
        <v>2014</v>
      </c>
      <c r="AP152" s="22" t="s">
        <v>446</v>
      </c>
      <c r="AQ152" s="22">
        <v>2012</v>
      </c>
      <c r="AR152" s="22">
        <v>2015</v>
      </c>
      <c r="AS152" s="22">
        <v>2014</v>
      </c>
      <c r="AT152" s="22">
        <v>2015</v>
      </c>
      <c r="AU152" s="22">
        <v>2012</v>
      </c>
      <c r="AV152" s="22">
        <v>2011</v>
      </c>
      <c r="AW152" s="22">
        <v>2014</v>
      </c>
      <c r="AX152" s="22">
        <v>2014</v>
      </c>
      <c r="AY152" s="22">
        <v>2014</v>
      </c>
      <c r="AZ152" s="22">
        <v>2015</v>
      </c>
      <c r="BA152" s="22">
        <v>2015</v>
      </c>
      <c r="BB152" s="22">
        <v>2015</v>
      </c>
      <c r="BC152" s="22">
        <v>2015</v>
      </c>
      <c r="BD152" s="22">
        <v>2014</v>
      </c>
      <c r="BE152" s="22">
        <v>2014</v>
      </c>
      <c r="BF152" s="10"/>
    </row>
    <row r="153" spans="1:58" x14ac:dyDescent="0.3">
      <c r="A153" s="16" t="s">
        <v>282</v>
      </c>
      <c r="B153" s="11" t="s">
        <v>281</v>
      </c>
      <c r="C153" s="20">
        <v>2014</v>
      </c>
      <c r="D153" s="20">
        <v>2014</v>
      </c>
      <c r="E153" s="20">
        <v>2014</v>
      </c>
      <c r="F153" s="20">
        <v>2014</v>
      </c>
      <c r="G153" s="20">
        <v>2014</v>
      </c>
      <c r="H153" s="20">
        <v>2014</v>
      </c>
      <c r="I153" s="20">
        <v>2014</v>
      </c>
      <c r="J153" s="20">
        <v>2015</v>
      </c>
      <c r="K153" s="20">
        <v>2015</v>
      </c>
      <c r="L153" s="20">
        <v>2015</v>
      </c>
      <c r="M153" s="22">
        <v>2016</v>
      </c>
      <c r="N153" s="22">
        <v>2016</v>
      </c>
      <c r="O153" s="22">
        <v>2015</v>
      </c>
      <c r="P153" s="22">
        <v>2015</v>
      </c>
      <c r="Q153" s="22">
        <v>2014</v>
      </c>
      <c r="R153" s="22" t="s">
        <v>446</v>
      </c>
      <c r="S153" s="22">
        <v>2016</v>
      </c>
      <c r="T153" s="22">
        <v>2013</v>
      </c>
      <c r="U153" s="22">
        <v>2014</v>
      </c>
      <c r="V153" s="22">
        <v>2014</v>
      </c>
      <c r="W153" s="22">
        <v>2015</v>
      </c>
      <c r="X153" s="22">
        <v>2012</v>
      </c>
      <c r="Y153" s="22">
        <v>2012</v>
      </c>
      <c r="Z153" s="22">
        <v>2014</v>
      </c>
      <c r="AA153" s="22">
        <v>2014</v>
      </c>
      <c r="AB153" s="22" t="s">
        <v>446</v>
      </c>
      <c r="AC153" s="22">
        <v>2014</v>
      </c>
      <c r="AD153" s="22">
        <v>2015</v>
      </c>
      <c r="AE153" s="22" t="s">
        <v>446</v>
      </c>
      <c r="AF153" s="22" t="s">
        <v>446</v>
      </c>
      <c r="AG153" s="21">
        <v>2006</v>
      </c>
      <c r="AH153" s="22">
        <v>2014</v>
      </c>
      <c r="AI153" s="22">
        <v>2015</v>
      </c>
      <c r="AJ153" s="22">
        <v>2016</v>
      </c>
      <c r="AK153" s="23" t="s">
        <v>446</v>
      </c>
      <c r="AL153" s="23" t="s">
        <v>446</v>
      </c>
      <c r="AM153" s="22">
        <v>2015</v>
      </c>
      <c r="AN153" s="22">
        <v>2014</v>
      </c>
      <c r="AO153" s="22">
        <v>2014</v>
      </c>
      <c r="AP153" s="22">
        <v>2013</v>
      </c>
      <c r="AQ153" s="22">
        <v>2013</v>
      </c>
      <c r="AR153" s="22">
        <v>2015</v>
      </c>
      <c r="AS153" s="22">
        <v>2014</v>
      </c>
      <c r="AT153" s="22">
        <v>2015</v>
      </c>
      <c r="AU153" s="22">
        <v>2012</v>
      </c>
      <c r="AV153" s="22">
        <v>2010</v>
      </c>
      <c r="AW153" s="22">
        <v>2014</v>
      </c>
      <c r="AX153" s="22">
        <v>2014</v>
      </c>
      <c r="AY153" s="22">
        <v>2014</v>
      </c>
      <c r="AZ153" s="22">
        <v>2015</v>
      </c>
      <c r="BA153" s="22">
        <v>2015</v>
      </c>
      <c r="BB153" s="22">
        <v>2015</v>
      </c>
      <c r="BC153" s="22">
        <v>2015</v>
      </c>
      <c r="BD153" s="22">
        <v>2014</v>
      </c>
      <c r="BE153" s="22">
        <v>2014</v>
      </c>
      <c r="BF153" s="10"/>
    </row>
    <row r="154" spans="1:58" x14ac:dyDescent="0.3">
      <c r="A154" s="16" t="s">
        <v>284</v>
      </c>
      <c r="B154" s="11" t="s">
        <v>283</v>
      </c>
      <c r="C154" s="20">
        <v>2014</v>
      </c>
      <c r="D154" s="20">
        <v>2014</v>
      </c>
      <c r="E154" s="20">
        <v>2014</v>
      </c>
      <c r="F154" s="20">
        <v>2014</v>
      </c>
      <c r="G154" s="20">
        <v>2014</v>
      </c>
      <c r="H154" s="20">
        <v>2014</v>
      </c>
      <c r="I154" s="20">
        <v>2014</v>
      </c>
      <c r="J154" s="20">
        <v>2015</v>
      </c>
      <c r="K154" s="20">
        <v>2015</v>
      </c>
      <c r="L154" s="20">
        <v>2015</v>
      </c>
      <c r="M154" s="22">
        <v>2016</v>
      </c>
      <c r="N154" s="22">
        <v>2016</v>
      </c>
      <c r="O154" s="22">
        <v>2015</v>
      </c>
      <c r="P154" s="22">
        <v>2015</v>
      </c>
      <c r="Q154" s="22">
        <v>2014</v>
      </c>
      <c r="R154" s="22">
        <v>2013</v>
      </c>
      <c r="S154" s="22">
        <v>2016</v>
      </c>
      <c r="T154" s="22">
        <v>2013</v>
      </c>
      <c r="U154" s="22">
        <v>2014</v>
      </c>
      <c r="V154" s="22">
        <v>2014</v>
      </c>
      <c r="W154" s="22">
        <v>2015</v>
      </c>
      <c r="X154" s="22">
        <v>2013</v>
      </c>
      <c r="Y154" s="22">
        <v>2010</v>
      </c>
      <c r="Z154" s="22">
        <v>2014</v>
      </c>
      <c r="AA154" s="22">
        <v>2014</v>
      </c>
      <c r="AB154" s="22">
        <v>2014</v>
      </c>
      <c r="AC154" s="22">
        <v>2014</v>
      </c>
      <c r="AD154" s="22">
        <v>2015</v>
      </c>
      <c r="AE154" s="22">
        <v>2012</v>
      </c>
      <c r="AF154" s="22">
        <v>2014</v>
      </c>
      <c r="AG154" s="21">
        <v>2011</v>
      </c>
      <c r="AH154" s="22">
        <v>2014</v>
      </c>
      <c r="AI154" s="22">
        <v>2015</v>
      </c>
      <c r="AJ154" s="22">
        <v>2016</v>
      </c>
      <c r="AK154" s="23" t="s">
        <v>446</v>
      </c>
      <c r="AL154" s="23">
        <v>2015</v>
      </c>
      <c r="AM154" s="22">
        <v>2015</v>
      </c>
      <c r="AN154" s="22">
        <v>2014</v>
      </c>
      <c r="AO154" s="22">
        <v>2014</v>
      </c>
      <c r="AP154" s="22">
        <v>2014</v>
      </c>
      <c r="AQ154" s="22">
        <v>2014</v>
      </c>
      <c r="AR154" s="22">
        <v>2009</v>
      </c>
      <c r="AS154" s="22">
        <v>2014</v>
      </c>
      <c r="AT154" s="22">
        <v>2015</v>
      </c>
      <c r="AU154" s="22">
        <v>2012</v>
      </c>
      <c r="AV154" s="22">
        <v>2013</v>
      </c>
      <c r="AW154" s="22">
        <v>2014</v>
      </c>
      <c r="AX154" s="22">
        <v>2014</v>
      </c>
      <c r="AY154" s="22">
        <v>2014</v>
      </c>
      <c r="AZ154" s="22">
        <v>2015</v>
      </c>
      <c r="BA154" s="22">
        <v>2015</v>
      </c>
      <c r="BB154" s="22">
        <v>2015</v>
      </c>
      <c r="BC154" s="22">
        <v>2015</v>
      </c>
      <c r="BD154" s="22">
        <v>2014</v>
      </c>
      <c r="BE154" s="22">
        <v>2014</v>
      </c>
      <c r="BF154" s="10"/>
    </row>
    <row r="155" spans="1:58" x14ac:dyDescent="0.3">
      <c r="A155" s="16" t="s">
        <v>286</v>
      </c>
      <c r="B155" s="11" t="s">
        <v>285</v>
      </c>
      <c r="C155" s="20">
        <v>2014</v>
      </c>
      <c r="D155" s="20">
        <v>2014</v>
      </c>
      <c r="E155" s="20">
        <v>2014</v>
      </c>
      <c r="F155" s="20">
        <v>2014</v>
      </c>
      <c r="G155" s="20">
        <v>2014</v>
      </c>
      <c r="H155" s="20">
        <v>2014</v>
      </c>
      <c r="I155" s="20">
        <v>2014</v>
      </c>
      <c r="J155" s="20">
        <v>2015</v>
      </c>
      <c r="K155" s="20">
        <v>2015</v>
      </c>
      <c r="L155" s="20">
        <v>2015</v>
      </c>
      <c r="M155" s="22">
        <v>2016</v>
      </c>
      <c r="N155" s="22">
        <v>2016</v>
      </c>
      <c r="O155" s="22">
        <v>2015</v>
      </c>
      <c r="P155" s="22">
        <v>2015</v>
      </c>
      <c r="Q155" s="22">
        <v>2014</v>
      </c>
      <c r="R155" s="22" t="s">
        <v>446</v>
      </c>
      <c r="S155" s="22">
        <v>2016</v>
      </c>
      <c r="T155" s="22">
        <v>2013</v>
      </c>
      <c r="U155" s="22">
        <v>2014</v>
      </c>
      <c r="V155" s="22" t="s">
        <v>446</v>
      </c>
      <c r="W155" s="22">
        <v>2015</v>
      </c>
      <c r="X155" s="22" t="s">
        <v>446</v>
      </c>
      <c r="Y155" s="22">
        <v>2013</v>
      </c>
      <c r="Z155" s="22">
        <v>2014</v>
      </c>
      <c r="AA155" s="22">
        <v>2014</v>
      </c>
      <c r="AB155" s="22" t="s">
        <v>446</v>
      </c>
      <c r="AC155" s="22">
        <v>2014</v>
      </c>
      <c r="AD155" s="22">
        <v>2015</v>
      </c>
      <c r="AE155" s="22" t="s">
        <v>446</v>
      </c>
      <c r="AF155" s="22">
        <v>2014</v>
      </c>
      <c r="AG155" s="21" t="s">
        <v>446</v>
      </c>
      <c r="AH155" s="22">
        <v>2014</v>
      </c>
      <c r="AI155" s="22">
        <v>2015</v>
      </c>
      <c r="AJ155" s="22">
        <v>2016</v>
      </c>
      <c r="AK155" s="23" t="s">
        <v>446</v>
      </c>
      <c r="AL155" s="23">
        <v>2015</v>
      </c>
      <c r="AM155" s="22">
        <v>2015</v>
      </c>
      <c r="AN155" s="22">
        <v>2014</v>
      </c>
      <c r="AO155" s="22">
        <v>2014</v>
      </c>
      <c r="AP155" s="22">
        <v>2014</v>
      </c>
      <c r="AQ155" s="22">
        <v>2014</v>
      </c>
      <c r="AR155" s="22">
        <v>2007</v>
      </c>
      <c r="AS155" s="22">
        <v>2014</v>
      </c>
      <c r="AT155" s="22">
        <v>2015</v>
      </c>
      <c r="AU155" s="22">
        <v>2012</v>
      </c>
      <c r="AV155" s="22">
        <v>2013</v>
      </c>
      <c r="AW155" s="22">
        <v>2014</v>
      </c>
      <c r="AX155" s="22">
        <v>2014</v>
      </c>
      <c r="AY155" s="22">
        <v>2014</v>
      </c>
      <c r="AZ155" s="22">
        <v>2015</v>
      </c>
      <c r="BA155" s="22">
        <v>2015</v>
      </c>
      <c r="BB155" s="22">
        <v>2015</v>
      </c>
      <c r="BC155" s="22">
        <v>2015</v>
      </c>
      <c r="BD155" s="22">
        <v>2014</v>
      </c>
      <c r="BE155" s="22">
        <v>2014</v>
      </c>
      <c r="BF155" s="10"/>
    </row>
    <row r="156" spans="1:58" x14ac:dyDescent="0.3">
      <c r="A156" s="16" t="s">
        <v>288</v>
      </c>
      <c r="B156" s="11" t="s">
        <v>287</v>
      </c>
      <c r="C156" s="20">
        <v>2014</v>
      </c>
      <c r="D156" s="20">
        <v>2014</v>
      </c>
      <c r="E156" s="20">
        <v>2014</v>
      </c>
      <c r="F156" s="20">
        <v>2014</v>
      </c>
      <c r="G156" s="20">
        <v>2014</v>
      </c>
      <c r="H156" s="20">
        <v>2014</v>
      </c>
      <c r="I156" s="20">
        <v>2014</v>
      </c>
      <c r="J156" s="20">
        <v>2015</v>
      </c>
      <c r="K156" s="20">
        <v>2015</v>
      </c>
      <c r="L156" s="20">
        <v>2015</v>
      </c>
      <c r="M156" s="22">
        <v>2016</v>
      </c>
      <c r="N156" s="22">
        <v>2016</v>
      </c>
      <c r="O156" s="22">
        <v>2015</v>
      </c>
      <c r="P156" s="22">
        <v>2015</v>
      </c>
      <c r="Q156" s="22">
        <v>2014</v>
      </c>
      <c r="R156" s="22" t="s">
        <v>446</v>
      </c>
      <c r="S156" s="22">
        <v>2016</v>
      </c>
      <c r="T156" s="22">
        <v>2013</v>
      </c>
      <c r="U156" s="22">
        <v>2014</v>
      </c>
      <c r="V156" s="22" t="s">
        <v>446</v>
      </c>
      <c r="W156" s="22">
        <v>2015</v>
      </c>
      <c r="X156" s="22" t="s">
        <v>446</v>
      </c>
      <c r="Y156" s="22">
        <v>2012</v>
      </c>
      <c r="Z156" s="22">
        <v>2014</v>
      </c>
      <c r="AA156" s="22">
        <v>2014</v>
      </c>
      <c r="AB156" s="22">
        <v>2014</v>
      </c>
      <c r="AC156" s="22">
        <v>2014</v>
      </c>
      <c r="AD156" s="22">
        <v>2015</v>
      </c>
      <c r="AE156" s="22" t="s">
        <v>446</v>
      </c>
      <c r="AF156" s="22">
        <v>2014</v>
      </c>
      <c r="AG156" s="21">
        <v>2012</v>
      </c>
      <c r="AH156" s="22">
        <v>2014</v>
      </c>
      <c r="AI156" s="22">
        <v>2015</v>
      </c>
      <c r="AJ156" s="22">
        <v>2016</v>
      </c>
      <c r="AK156" s="23" t="s">
        <v>446</v>
      </c>
      <c r="AL156" s="23">
        <v>2015</v>
      </c>
      <c r="AM156" s="22">
        <v>2015</v>
      </c>
      <c r="AN156" s="22">
        <v>2014</v>
      </c>
      <c r="AO156" s="22">
        <v>2014</v>
      </c>
      <c r="AP156" s="22">
        <v>2014</v>
      </c>
      <c r="AQ156" s="22">
        <v>2014</v>
      </c>
      <c r="AR156" s="22">
        <v>2015</v>
      </c>
      <c r="AS156" s="22">
        <v>2014</v>
      </c>
      <c r="AT156" s="22">
        <v>2015</v>
      </c>
      <c r="AU156" s="22">
        <v>2012</v>
      </c>
      <c r="AV156" s="22" t="s">
        <v>446</v>
      </c>
      <c r="AW156" s="22">
        <v>2014</v>
      </c>
      <c r="AX156" s="22">
        <v>2014</v>
      </c>
      <c r="AY156" s="22">
        <v>2014</v>
      </c>
      <c r="AZ156" s="22">
        <v>2015</v>
      </c>
      <c r="BA156" s="22">
        <v>2015</v>
      </c>
      <c r="BB156" s="22">
        <v>2015</v>
      </c>
      <c r="BC156" s="22">
        <v>2015</v>
      </c>
      <c r="BD156" s="22">
        <v>2014</v>
      </c>
      <c r="BE156" s="22">
        <v>2014</v>
      </c>
      <c r="BF156" s="10"/>
    </row>
    <row r="157" spans="1:58" x14ac:dyDescent="0.3">
      <c r="A157" s="16" t="s">
        <v>290</v>
      </c>
      <c r="B157" s="11" t="s">
        <v>289</v>
      </c>
      <c r="C157" s="20">
        <v>2014</v>
      </c>
      <c r="D157" s="20">
        <v>2014</v>
      </c>
      <c r="E157" s="20">
        <v>2014</v>
      </c>
      <c r="F157" s="20">
        <v>2014</v>
      </c>
      <c r="G157" s="20">
        <v>2014</v>
      </c>
      <c r="H157" s="20">
        <v>2014</v>
      </c>
      <c r="I157" s="20">
        <v>2014</v>
      </c>
      <c r="J157" s="20">
        <v>2015</v>
      </c>
      <c r="K157" s="20">
        <v>2015</v>
      </c>
      <c r="L157" s="20">
        <v>2015</v>
      </c>
      <c r="M157" s="22">
        <v>2016</v>
      </c>
      <c r="N157" s="22">
        <v>2016</v>
      </c>
      <c r="O157" s="22">
        <v>2015</v>
      </c>
      <c r="P157" s="22">
        <v>2015</v>
      </c>
      <c r="Q157" s="22">
        <v>2014</v>
      </c>
      <c r="R157" s="22" t="s">
        <v>446</v>
      </c>
      <c r="S157" s="22">
        <v>2016</v>
      </c>
      <c r="T157" s="22">
        <v>2013</v>
      </c>
      <c r="U157" s="22">
        <v>2014</v>
      </c>
      <c r="V157" s="22" t="s">
        <v>446</v>
      </c>
      <c r="W157" s="22">
        <v>2015</v>
      </c>
      <c r="X157" s="22" t="s">
        <v>446</v>
      </c>
      <c r="Y157" s="22">
        <v>2011</v>
      </c>
      <c r="Z157" s="22">
        <v>2014</v>
      </c>
      <c r="AA157" s="22">
        <v>2014</v>
      </c>
      <c r="AB157" s="22">
        <v>2014</v>
      </c>
      <c r="AC157" s="22">
        <v>2014</v>
      </c>
      <c r="AD157" s="22">
        <v>2015</v>
      </c>
      <c r="AE157" s="22" t="s">
        <v>446</v>
      </c>
      <c r="AF157" s="22">
        <v>2014</v>
      </c>
      <c r="AG157" s="21">
        <v>2012</v>
      </c>
      <c r="AH157" s="22">
        <v>2014</v>
      </c>
      <c r="AI157" s="22">
        <v>2015</v>
      </c>
      <c r="AJ157" s="22">
        <v>2016</v>
      </c>
      <c r="AK157" s="23" t="s">
        <v>446</v>
      </c>
      <c r="AL157" s="23">
        <v>2015</v>
      </c>
      <c r="AM157" s="22">
        <v>2015</v>
      </c>
      <c r="AN157" s="22">
        <v>2014</v>
      </c>
      <c r="AO157" s="22">
        <v>2014</v>
      </c>
      <c r="AP157" s="22">
        <v>2014</v>
      </c>
      <c r="AQ157" s="22">
        <v>2014</v>
      </c>
      <c r="AR157" s="22">
        <v>2015</v>
      </c>
      <c r="AS157" s="22">
        <v>2014</v>
      </c>
      <c r="AT157" s="22">
        <v>2015</v>
      </c>
      <c r="AU157" s="22">
        <v>2012</v>
      </c>
      <c r="AV157" s="22">
        <v>2013</v>
      </c>
      <c r="AW157" s="22">
        <v>2014</v>
      </c>
      <c r="AX157" s="22">
        <v>2014</v>
      </c>
      <c r="AY157" s="22">
        <v>2014</v>
      </c>
      <c r="AZ157" s="22">
        <v>2015</v>
      </c>
      <c r="BA157" s="22">
        <v>2015</v>
      </c>
      <c r="BB157" s="22">
        <v>2015</v>
      </c>
      <c r="BC157" s="22">
        <v>2015</v>
      </c>
      <c r="BD157" s="22">
        <v>2014</v>
      </c>
      <c r="BE157" s="22">
        <v>2014</v>
      </c>
      <c r="BF157" s="10"/>
    </row>
    <row r="158" spans="1:58" x14ac:dyDescent="0.3">
      <c r="A158" s="16" t="s">
        <v>292</v>
      </c>
      <c r="B158" s="11" t="s">
        <v>291</v>
      </c>
      <c r="C158" s="20">
        <v>2014</v>
      </c>
      <c r="D158" s="20">
        <v>2014</v>
      </c>
      <c r="E158" s="20">
        <v>2014</v>
      </c>
      <c r="F158" s="20">
        <v>2014</v>
      </c>
      <c r="G158" s="20">
        <v>2014</v>
      </c>
      <c r="H158" s="20">
        <v>2014</v>
      </c>
      <c r="I158" s="20">
        <v>2014</v>
      </c>
      <c r="J158" s="20">
        <v>2015</v>
      </c>
      <c r="K158" s="20">
        <v>2015</v>
      </c>
      <c r="L158" s="20">
        <v>2015</v>
      </c>
      <c r="M158" s="22">
        <v>2016</v>
      </c>
      <c r="N158" s="22">
        <v>2016</v>
      </c>
      <c r="O158" s="22">
        <v>2015</v>
      </c>
      <c r="P158" s="22">
        <v>2015</v>
      </c>
      <c r="Q158" s="22">
        <v>2014</v>
      </c>
      <c r="R158" s="22" t="s">
        <v>446</v>
      </c>
      <c r="S158" s="22">
        <v>2016</v>
      </c>
      <c r="T158" s="22">
        <v>2013</v>
      </c>
      <c r="U158" s="22">
        <v>2014</v>
      </c>
      <c r="V158" s="22">
        <v>2014</v>
      </c>
      <c r="W158" s="22">
        <v>2015</v>
      </c>
      <c r="X158" s="22">
        <v>2007</v>
      </c>
      <c r="Y158" s="22">
        <v>2010</v>
      </c>
      <c r="Z158" s="22">
        <v>2014</v>
      </c>
      <c r="AA158" s="22">
        <v>2014</v>
      </c>
      <c r="AB158" s="22" t="s">
        <v>446</v>
      </c>
      <c r="AC158" s="22">
        <v>2014</v>
      </c>
      <c r="AD158" s="22">
        <v>2015</v>
      </c>
      <c r="AE158" s="22">
        <v>2012</v>
      </c>
      <c r="AF158" s="22" t="s">
        <v>446</v>
      </c>
      <c r="AG158" s="21">
        <v>2005</v>
      </c>
      <c r="AH158" s="22">
        <v>2014</v>
      </c>
      <c r="AI158" s="22">
        <v>2015</v>
      </c>
      <c r="AJ158" s="22">
        <v>2016</v>
      </c>
      <c r="AK158" s="23" t="s">
        <v>446</v>
      </c>
      <c r="AL158" s="23">
        <v>2015</v>
      </c>
      <c r="AM158" s="22">
        <v>2015</v>
      </c>
      <c r="AN158" s="22">
        <v>2014</v>
      </c>
      <c r="AO158" s="22">
        <v>2014</v>
      </c>
      <c r="AP158" s="22" t="s">
        <v>446</v>
      </c>
      <c r="AQ158" s="22" t="s">
        <v>446</v>
      </c>
      <c r="AR158" s="22">
        <v>2009</v>
      </c>
      <c r="AS158" s="22">
        <v>2014</v>
      </c>
      <c r="AT158" s="22" t="s">
        <v>446</v>
      </c>
      <c r="AU158" s="22">
        <v>2012</v>
      </c>
      <c r="AV158" s="22" t="s">
        <v>446</v>
      </c>
      <c r="AW158" s="22">
        <v>2014</v>
      </c>
      <c r="AX158" s="22">
        <v>2014</v>
      </c>
      <c r="AY158" s="22">
        <v>2014</v>
      </c>
      <c r="AZ158" s="22">
        <v>2015</v>
      </c>
      <c r="BA158" s="22">
        <v>2015</v>
      </c>
      <c r="BB158" s="22">
        <v>2015</v>
      </c>
      <c r="BC158" s="22">
        <v>2015</v>
      </c>
      <c r="BD158" s="22">
        <v>2014</v>
      </c>
      <c r="BE158" s="22">
        <v>2014</v>
      </c>
      <c r="BF158" s="10"/>
    </row>
    <row r="159" spans="1:58" x14ac:dyDescent="0.3">
      <c r="A159" s="16" t="s">
        <v>294</v>
      </c>
      <c r="B159" s="11" t="s">
        <v>293</v>
      </c>
      <c r="C159" s="20">
        <v>2014</v>
      </c>
      <c r="D159" s="20">
        <v>2014</v>
      </c>
      <c r="E159" s="20">
        <v>2014</v>
      </c>
      <c r="F159" s="20">
        <v>2014</v>
      </c>
      <c r="G159" s="20">
        <v>2014</v>
      </c>
      <c r="H159" s="20">
        <v>2014</v>
      </c>
      <c r="I159" s="20">
        <v>2014</v>
      </c>
      <c r="J159" s="20">
        <v>2015</v>
      </c>
      <c r="K159" s="20">
        <v>2015</v>
      </c>
      <c r="L159" s="20">
        <v>2015</v>
      </c>
      <c r="M159" s="22">
        <v>2016</v>
      </c>
      <c r="N159" s="22">
        <v>2016</v>
      </c>
      <c r="O159" s="22">
        <v>2015</v>
      </c>
      <c r="P159" s="22">
        <v>2015</v>
      </c>
      <c r="Q159" s="22" t="s">
        <v>446</v>
      </c>
      <c r="R159" s="22">
        <v>2006</v>
      </c>
      <c r="S159" s="22">
        <v>2016</v>
      </c>
      <c r="T159" s="22">
        <v>2013</v>
      </c>
      <c r="U159" s="22">
        <v>2014</v>
      </c>
      <c r="V159" s="22">
        <v>2014</v>
      </c>
      <c r="W159" s="22">
        <v>2015</v>
      </c>
      <c r="X159" s="22">
        <v>2009</v>
      </c>
      <c r="Y159" s="22">
        <v>2010</v>
      </c>
      <c r="Z159" s="22">
        <v>2014</v>
      </c>
      <c r="AA159" s="22">
        <v>2014</v>
      </c>
      <c r="AB159" s="22">
        <v>2014</v>
      </c>
      <c r="AC159" s="22" t="s">
        <v>446</v>
      </c>
      <c r="AD159" s="22">
        <v>2015</v>
      </c>
      <c r="AE159" s="22">
        <v>2012</v>
      </c>
      <c r="AF159" s="22">
        <v>2012</v>
      </c>
      <c r="AG159" s="21" t="s">
        <v>446</v>
      </c>
      <c r="AH159" s="22">
        <v>2014</v>
      </c>
      <c r="AI159" s="22">
        <v>2015</v>
      </c>
      <c r="AJ159" s="22">
        <v>2016</v>
      </c>
      <c r="AK159" s="23">
        <v>2015</v>
      </c>
      <c r="AL159" s="23">
        <v>2015</v>
      </c>
      <c r="AM159" s="22">
        <v>2015</v>
      </c>
      <c r="AN159" s="22">
        <v>2014</v>
      </c>
      <c r="AO159" s="22">
        <v>2014</v>
      </c>
      <c r="AP159" s="22" t="s">
        <v>446</v>
      </c>
      <c r="AQ159" s="22" t="s">
        <v>446</v>
      </c>
      <c r="AR159" s="22" t="s">
        <v>446</v>
      </c>
      <c r="AS159" s="22">
        <v>2014</v>
      </c>
      <c r="AT159" s="22">
        <v>2015</v>
      </c>
      <c r="AU159" s="22">
        <v>2012</v>
      </c>
      <c r="AV159" s="22" t="s">
        <v>446</v>
      </c>
      <c r="AW159" s="22">
        <v>2014</v>
      </c>
      <c r="AX159" s="22">
        <v>2014</v>
      </c>
      <c r="AY159" s="22">
        <v>2014</v>
      </c>
      <c r="AZ159" s="22">
        <v>2011</v>
      </c>
      <c r="BA159" s="22">
        <v>2011</v>
      </c>
      <c r="BB159" s="22">
        <v>2014</v>
      </c>
      <c r="BC159" s="22">
        <v>2015</v>
      </c>
      <c r="BD159" s="22">
        <v>2014</v>
      </c>
      <c r="BE159" s="22">
        <v>2014</v>
      </c>
      <c r="BF159" s="10"/>
    </row>
    <row r="160" spans="1:58" x14ac:dyDescent="0.3">
      <c r="A160" s="16" t="s">
        <v>296</v>
      </c>
      <c r="B160" s="11" t="s">
        <v>295</v>
      </c>
      <c r="C160" s="20">
        <v>2014</v>
      </c>
      <c r="D160" s="20">
        <v>2014</v>
      </c>
      <c r="E160" s="20">
        <v>2014</v>
      </c>
      <c r="F160" s="20">
        <v>2014</v>
      </c>
      <c r="G160" s="20">
        <v>2014</v>
      </c>
      <c r="H160" s="20">
        <v>2014</v>
      </c>
      <c r="I160" s="20">
        <v>2014</v>
      </c>
      <c r="J160" s="20">
        <v>2015</v>
      </c>
      <c r="K160" s="20">
        <v>2015</v>
      </c>
      <c r="L160" s="20">
        <v>2015</v>
      </c>
      <c r="M160" s="22">
        <v>2016</v>
      </c>
      <c r="N160" s="22">
        <v>2016</v>
      </c>
      <c r="O160" s="22">
        <v>2015</v>
      </c>
      <c r="P160" s="22">
        <v>2015</v>
      </c>
      <c r="Q160" s="22">
        <v>2014</v>
      </c>
      <c r="R160" s="22">
        <v>2012</v>
      </c>
      <c r="S160" s="22">
        <v>2016</v>
      </c>
      <c r="T160" s="22">
        <v>2013</v>
      </c>
      <c r="U160" s="22">
        <v>2014</v>
      </c>
      <c r="V160" s="22">
        <v>2014</v>
      </c>
      <c r="W160" s="22">
        <v>2015</v>
      </c>
      <c r="X160" s="22">
        <v>2008</v>
      </c>
      <c r="Y160" s="22">
        <v>2013</v>
      </c>
      <c r="Z160" s="22">
        <v>2014</v>
      </c>
      <c r="AA160" s="22">
        <v>2014</v>
      </c>
      <c r="AB160" s="22">
        <v>2014</v>
      </c>
      <c r="AC160" s="22">
        <v>2014</v>
      </c>
      <c r="AD160" s="22">
        <v>2015</v>
      </c>
      <c r="AE160" s="22">
        <v>2012</v>
      </c>
      <c r="AF160" s="22">
        <v>2014</v>
      </c>
      <c r="AG160" s="21">
        <v>2011</v>
      </c>
      <c r="AH160" s="22">
        <v>2014</v>
      </c>
      <c r="AI160" s="22">
        <v>2015</v>
      </c>
      <c r="AJ160" s="22">
        <v>2016</v>
      </c>
      <c r="AK160" s="23" t="s">
        <v>446</v>
      </c>
      <c r="AL160" s="23">
        <v>2015</v>
      </c>
      <c r="AM160" s="22">
        <v>2015</v>
      </c>
      <c r="AN160" s="22">
        <v>2014</v>
      </c>
      <c r="AO160" s="22">
        <v>2014</v>
      </c>
      <c r="AP160" s="22">
        <v>2014</v>
      </c>
      <c r="AQ160" s="22">
        <v>2014</v>
      </c>
      <c r="AR160" s="22">
        <v>2015</v>
      </c>
      <c r="AS160" s="22">
        <v>2014</v>
      </c>
      <c r="AT160" s="22">
        <v>2015</v>
      </c>
      <c r="AU160" s="22">
        <v>2012</v>
      </c>
      <c r="AV160" s="22">
        <v>2012</v>
      </c>
      <c r="AW160" s="22">
        <v>2014</v>
      </c>
      <c r="AX160" s="22">
        <v>2014</v>
      </c>
      <c r="AY160" s="22">
        <v>2014</v>
      </c>
      <c r="AZ160" s="22">
        <v>2015</v>
      </c>
      <c r="BA160" s="22">
        <v>2015</v>
      </c>
      <c r="BB160" s="22">
        <v>2015</v>
      </c>
      <c r="BC160" s="22">
        <v>2015</v>
      </c>
      <c r="BD160" s="22">
        <v>2014</v>
      </c>
      <c r="BE160" s="22">
        <v>2014</v>
      </c>
      <c r="BF160" s="10"/>
    </row>
    <row r="161" spans="1:58" x14ac:dyDescent="0.3">
      <c r="A161" s="16" t="s">
        <v>299</v>
      </c>
      <c r="B161" s="11" t="s">
        <v>298</v>
      </c>
      <c r="C161" s="20">
        <v>2014</v>
      </c>
      <c r="D161" s="20">
        <v>2014</v>
      </c>
      <c r="E161" s="20">
        <v>2014</v>
      </c>
      <c r="F161" s="20">
        <v>2014</v>
      </c>
      <c r="G161" s="20">
        <v>2014</v>
      </c>
      <c r="H161" s="20">
        <v>2014</v>
      </c>
      <c r="I161" s="20">
        <v>2014</v>
      </c>
      <c r="J161" s="20">
        <v>2015</v>
      </c>
      <c r="K161" s="20">
        <v>2015</v>
      </c>
      <c r="L161" s="20">
        <v>2015</v>
      </c>
      <c r="M161" s="22">
        <v>2016</v>
      </c>
      <c r="N161" s="22">
        <v>2016</v>
      </c>
      <c r="O161" s="22">
        <v>2015</v>
      </c>
      <c r="P161" s="22">
        <v>2015</v>
      </c>
      <c r="Q161" s="22">
        <v>2014</v>
      </c>
      <c r="R161" s="22">
        <v>2010</v>
      </c>
      <c r="S161" s="22">
        <v>2016</v>
      </c>
      <c r="T161" s="22">
        <v>2013</v>
      </c>
      <c r="U161" s="22">
        <v>2014</v>
      </c>
      <c r="V161" s="22">
        <v>2014</v>
      </c>
      <c r="W161" s="22">
        <v>2015</v>
      </c>
      <c r="X161" s="22">
        <v>2010</v>
      </c>
      <c r="Y161" s="22" t="s">
        <v>446</v>
      </c>
      <c r="Z161" s="22">
        <v>2014</v>
      </c>
      <c r="AA161" s="22">
        <v>2014</v>
      </c>
      <c r="AB161" s="22">
        <v>2014</v>
      </c>
      <c r="AC161" s="22">
        <v>2014</v>
      </c>
      <c r="AD161" s="22">
        <v>2015</v>
      </c>
      <c r="AE161" s="22">
        <v>2012</v>
      </c>
      <c r="AF161" s="22" t="s">
        <v>446</v>
      </c>
      <c r="AG161" s="21" t="s">
        <v>446</v>
      </c>
      <c r="AH161" s="22">
        <v>2014</v>
      </c>
      <c r="AI161" s="22">
        <v>2015</v>
      </c>
      <c r="AJ161" s="22">
        <v>2016</v>
      </c>
      <c r="AK161" s="23">
        <v>2015</v>
      </c>
      <c r="AL161" s="23">
        <v>2016</v>
      </c>
      <c r="AM161" s="22">
        <v>2015</v>
      </c>
      <c r="AN161" s="22">
        <v>2014</v>
      </c>
      <c r="AO161" s="22">
        <v>2014</v>
      </c>
      <c r="AP161" s="22" t="s">
        <v>446</v>
      </c>
      <c r="AQ161" s="22" t="s">
        <v>446</v>
      </c>
      <c r="AR161" s="22" t="s">
        <v>446</v>
      </c>
      <c r="AS161" s="22">
        <v>2014</v>
      </c>
      <c r="AT161" s="22">
        <v>2015</v>
      </c>
      <c r="AU161" s="22">
        <v>2012</v>
      </c>
      <c r="AV161" s="22">
        <v>2008</v>
      </c>
      <c r="AW161" s="22">
        <v>2014</v>
      </c>
      <c r="AX161" s="22">
        <v>2014</v>
      </c>
      <c r="AY161" s="22">
        <v>2014</v>
      </c>
      <c r="AZ161" s="22">
        <v>2015</v>
      </c>
      <c r="BA161" s="22">
        <v>2015</v>
      </c>
      <c r="BB161" s="22">
        <v>2015</v>
      </c>
      <c r="BC161" s="22">
        <v>2015</v>
      </c>
      <c r="BD161" s="22">
        <v>2014</v>
      </c>
      <c r="BE161" s="22">
        <v>2014</v>
      </c>
      <c r="BF161" s="10"/>
    </row>
    <row r="162" spans="1:58" x14ac:dyDescent="0.3">
      <c r="A162" s="16" t="s">
        <v>301</v>
      </c>
      <c r="B162" s="11" t="s">
        <v>300</v>
      </c>
      <c r="C162" s="20">
        <v>2014</v>
      </c>
      <c r="D162" s="20">
        <v>2014</v>
      </c>
      <c r="E162" s="20">
        <v>2014</v>
      </c>
      <c r="F162" s="20">
        <v>2014</v>
      </c>
      <c r="G162" s="20">
        <v>2014</v>
      </c>
      <c r="H162" s="20">
        <v>2014</v>
      </c>
      <c r="I162" s="20">
        <v>2014</v>
      </c>
      <c r="J162" s="20">
        <v>2015</v>
      </c>
      <c r="K162" s="20">
        <v>2015</v>
      </c>
      <c r="L162" s="20">
        <v>2015</v>
      </c>
      <c r="M162" s="22">
        <v>2016</v>
      </c>
      <c r="N162" s="22">
        <v>2016</v>
      </c>
      <c r="O162" s="22">
        <v>2015</v>
      </c>
      <c r="P162" s="22">
        <v>2015</v>
      </c>
      <c r="Q162" s="22">
        <v>2014</v>
      </c>
      <c r="R162" s="22" t="s">
        <v>446</v>
      </c>
      <c r="S162" s="22">
        <v>2016</v>
      </c>
      <c r="T162" s="22">
        <v>2013</v>
      </c>
      <c r="U162" s="22">
        <v>2014</v>
      </c>
      <c r="V162" s="22" t="s">
        <v>446</v>
      </c>
      <c r="W162" s="22">
        <v>2015</v>
      </c>
      <c r="X162" s="22" t="s">
        <v>446</v>
      </c>
      <c r="Y162" s="22">
        <v>2013</v>
      </c>
      <c r="Z162" s="22">
        <v>2014</v>
      </c>
      <c r="AA162" s="22">
        <v>2014</v>
      </c>
      <c r="AB162" s="22">
        <v>2013</v>
      </c>
      <c r="AC162" s="22">
        <v>2014</v>
      </c>
      <c r="AD162" s="22">
        <v>2015</v>
      </c>
      <c r="AE162" s="22" t="s">
        <v>446</v>
      </c>
      <c r="AF162" s="22">
        <v>2014</v>
      </c>
      <c r="AG162" s="21">
        <v>2012</v>
      </c>
      <c r="AH162" s="22">
        <v>2014</v>
      </c>
      <c r="AI162" s="22">
        <v>2015</v>
      </c>
      <c r="AJ162" s="22">
        <v>2016</v>
      </c>
      <c r="AK162" s="23" t="s">
        <v>446</v>
      </c>
      <c r="AL162" s="23">
        <v>2015</v>
      </c>
      <c r="AM162" s="22">
        <v>2015</v>
      </c>
      <c r="AN162" s="22">
        <v>2014</v>
      </c>
      <c r="AO162" s="22">
        <v>2014</v>
      </c>
      <c r="AP162" s="22">
        <v>2014</v>
      </c>
      <c r="AQ162" s="22">
        <v>2014</v>
      </c>
      <c r="AR162" s="22">
        <v>2015</v>
      </c>
      <c r="AS162" s="22">
        <v>2014</v>
      </c>
      <c r="AT162" s="22">
        <v>2015</v>
      </c>
      <c r="AU162" s="22">
        <v>2012</v>
      </c>
      <c r="AV162" s="22">
        <v>2013</v>
      </c>
      <c r="AW162" s="22">
        <v>2014</v>
      </c>
      <c r="AX162" s="22">
        <v>2014</v>
      </c>
      <c r="AY162" s="22">
        <v>2014</v>
      </c>
      <c r="AZ162" s="22">
        <v>2015</v>
      </c>
      <c r="BA162" s="22">
        <v>2015</v>
      </c>
      <c r="BB162" s="22">
        <v>2015</v>
      </c>
      <c r="BC162" s="22">
        <v>2015</v>
      </c>
      <c r="BD162" s="22">
        <v>2014</v>
      </c>
      <c r="BE162" s="22">
        <v>2014</v>
      </c>
      <c r="BF162" s="10"/>
    </row>
    <row r="163" spans="1:58" x14ac:dyDescent="0.3">
      <c r="A163" s="16" t="s">
        <v>303</v>
      </c>
      <c r="B163" s="11" t="s">
        <v>302</v>
      </c>
      <c r="C163" s="20">
        <v>2014</v>
      </c>
      <c r="D163" s="20">
        <v>2014</v>
      </c>
      <c r="E163" s="20">
        <v>2014</v>
      </c>
      <c r="F163" s="20">
        <v>2014</v>
      </c>
      <c r="G163" s="20">
        <v>2014</v>
      </c>
      <c r="H163" s="20">
        <v>2014</v>
      </c>
      <c r="I163" s="20">
        <v>2014</v>
      </c>
      <c r="J163" s="20">
        <v>2015</v>
      </c>
      <c r="K163" s="20">
        <v>2015</v>
      </c>
      <c r="L163" s="20">
        <v>2015</v>
      </c>
      <c r="M163" s="22">
        <v>2016</v>
      </c>
      <c r="N163" s="22">
        <v>2016</v>
      </c>
      <c r="O163" s="22">
        <v>2015</v>
      </c>
      <c r="P163" s="22">
        <v>2015</v>
      </c>
      <c r="Q163" s="22">
        <v>2014</v>
      </c>
      <c r="R163" s="22" t="s">
        <v>446</v>
      </c>
      <c r="S163" s="22">
        <v>2016</v>
      </c>
      <c r="T163" s="22">
        <v>2013</v>
      </c>
      <c r="U163" s="22">
        <v>2014</v>
      </c>
      <c r="V163" s="22">
        <v>2014</v>
      </c>
      <c r="W163" s="22">
        <v>2015</v>
      </c>
      <c r="X163" s="22">
        <v>2012</v>
      </c>
      <c r="Y163" s="22">
        <v>2010</v>
      </c>
      <c r="Z163" s="22">
        <v>2014</v>
      </c>
      <c r="AA163" s="22">
        <v>2014</v>
      </c>
      <c r="AB163" s="22">
        <v>2014</v>
      </c>
      <c r="AC163" s="22">
        <v>2014</v>
      </c>
      <c r="AD163" s="22">
        <v>2015</v>
      </c>
      <c r="AE163" s="22">
        <v>2012</v>
      </c>
      <c r="AF163" s="22">
        <v>2014</v>
      </c>
      <c r="AG163" s="21">
        <v>2012</v>
      </c>
      <c r="AH163" s="22">
        <v>2014</v>
      </c>
      <c r="AI163" s="22">
        <v>2015</v>
      </c>
      <c r="AJ163" s="22">
        <v>2016</v>
      </c>
      <c r="AK163" s="23">
        <v>2015</v>
      </c>
      <c r="AL163" s="23">
        <v>2015</v>
      </c>
      <c r="AM163" s="22">
        <v>2015</v>
      </c>
      <c r="AN163" s="22">
        <v>2014</v>
      </c>
      <c r="AO163" s="22">
        <v>2014</v>
      </c>
      <c r="AP163" s="22">
        <v>2014</v>
      </c>
      <c r="AQ163" s="22">
        <v>2014</v>
      </c>
      <c r="AR163" s="22">
        <v>2015</v>
      </c>
      <c r="AS163" s="22">
        <v>2014</v>
      </c>
      <c r="AT163" s="22">
        <v>2015</v>
      </c>
      <c r="AU163" s="22">
        <v>2012</v>
      </c>
      <c r="AV163" s="22">
        <v>2010</v>
      </c>
      <c r="AW163" s="22">
        <v>2014</v>
      </c>
      <c r="AX163" s="22">
        <v>2014</v>
      </c>
      <c r="AY163" s="22">
        <v>2014</v>
      </c>
      <c r="AZ163" s="22">
        <v>2015</v>
      </c>
      <c r="BA163" s="22">
        <v>2015</v>
      </c>
      <c r="BB163" s="22">
        <v>2015</v>
      </c>
      <c r="BC163" s="22">
        <v>2015</v>
      </c>
      <c r="BD163" s="22">
        <v>2014</v>
      </c>
      <c r="BE163" s="22">
        <v>2014</v>
      </c>
      <c r="BF163" s="10"/>
    </row>
    <row r="164" spans="1:58" x14ac:dyDescent="0.3">
      <c r="A164" s="16" t="s">
        <v>305</v>
      </c>
      <c r="B164" s="11" t="s">
        <v>304</v>
      </c>
      <c r="C164" s="20">
        <v>2014</v>
      </c>
      <c r="D164" s="20">
        <v>2014</v>
      </c>
      <c r="E164" s="20">
        <v>2014</v>
      </c>
      <c r="F164" s="20">
        <v>2014</v>
      </c>
      <c r="G164" s="20">
        <v>2014</v>
      </c>
      <c r="H164" s="20">
        <v>2014</v>
      </c>
      <c r="I164" s="20">
        <v>2014</v>
      </c>
      <c r="J164" s="20">
        <v>2015</v>
      </c>
      <c r="K164" s="20">
        <v>2015</v>
      </c>
      <c r="L164" s="20">
        <v>2015</v>
      </c>
      <c r="M164" s="22">
        <v>2016</v>
      </c>
      <c r="N164" s="22">
        <v>2016</v>
      </c>
      <c r="O164" s="22">
        <v>2015</v>
      </c>
      <c r="P164" s="22">
        <v>2015</v>
      </c>
      <c r="Q164" s="22">
        <v>2014</v>
      </c>
      <c r="R164" s="22">
        <v>2010</v>
      </c>
      <c r="S164" s="22">
        <v>2016</v>
      </c>
      <c r="T164" s="22">
        <v>2013</v>
      </c>
      <c r="U164" s="22">
        <v>2014</v>
      </c>
      <c r="V164" s="22">
        <v>2014</v>
      </c>
      <c r="W164" s="22">
        <v>2015</v>
      </c>
      <c r="X164" s="22">
        <v>2014</v>
      </c>
      <c r="Y164" s="22">
        <v>2010</v>
      </c>
      <c r="Z164" s="22">
        <v>2014</v>
      </c>
      <c r="AA164" s="22">
        <v>2014</v>
      </c>
      <c r="AB164" s="22">
        <v>2014</v>
      </c>
      <c r="AC164" s="22">
        <v>2014</v>
      </c>
      <c r="AD164" s="22">
        <v>2015</v>
      </c>
      <c r="AE164" s="22">
        <v>2012</v>
      </c>
      <c r="AF164" s="22">
        <v>2014</v>
      </c>
      <c r="AG164" s="21">
        <v>2009</v>
      </c>
      <c r="AH164" s="22">
        <v>2014</v>
      </c>
      <c r="AI164" s="22">
        <v>2015</v>
      </c>
      <c r="AJ164" s="22">
        <v>2016</v>
      </c>
      <c r="AK164" s="23">
        <v>2015</v>
      </c>
      <c r="AL164" s="23">
        <v>2016</v>
      </c>
      <c r="AM164" s="22">
        <v>2015</v>
      </c>
      <c r="AN164" s="22">
        <v>2014</v>
      </c>
      <c r="AO164" s="22">
        <v>2014</v>
      </c>
      <c r="AP164" s="22" t="s">
        <v>446</v>
      </c>
      <c r="AQ164" s="22" t="s">
        <v>446</v>
      </c>
      <c r="AR164" s="22">
        <v>2011</v>
      </c>
      <c r="AS164" s="22">
        <v>2014</v>
      </c>
      <c r="AT164" s="22">
        <v>2015</v>
      </c>
      <c r="AU164" s="22">
        <v>2012</v>
      </c>
      <c r="AV164" s="22">
        <v>2013</v>
      </c>
      <c r="AW164" s="22">
        <v>2014</v>
      </c>
      <c r="AX164" s="22">
        <v>2014</v>
      </c>
      <c r="AY164" s="22">
        <v>2014</v>
      </c>
      <c r="AZ164" s="22">
        <v>2014</v>
      </c>
      <c r="BA164" s="22">
        <v>2014</v>
      </c>
      <c r="BB164" s="22">
        <v>2015</v>
      </c>
      <c r="BC164" s="22">
        <v>2015</v>
      </c>
      <c r="BD164" s="22">
        <v>2014</v>
      </c>
      <c r="BE164" s="22">
        <v>2014</v>
      </c>
      <c r="BF164" s="10"/>
    </row>
    <row r="165" spans="1:58" x14ac:dyDescent="0.3">
      <c r="A165" s="16" t="s">
        <v>307</v>
      </c>
      <c r="B165" s="11" t="s">
        <v>306</v>
      </c>
      <c r="C165" s="20">
        <v>2014</v>
      </c>
      <c r="D165" s="20">
        <v>2014</v>
      </c>
      <c r="E165" s="20">
        <v>2014</v>
      </c>
      <c r="F165" s="20">
        <v>2014</v>
      </c>
      <c r="G165" s="20">
        <v>2014</v>
      </c>
      <c r="H165" s="20">
        <v>2014</v>
      </c>
      <c r="I165" s="20">
        <v>2014</v>
      </c>
      <c r="J165" s="20">
        <v>2015</v>
      </c>
      <c r="K165" s="20">
        <v>2015</v>
      </c>
      <c r="L165" s="20">
        <v>2015</v>
      </c>
      <c r="M165" s="22">
        <v>2016</v>
      </c>
      <c r="N165" s="22">
        <v>2016</v>
      </c>
      <c r="O165" s="22">
        <v>2015</v>
      </c>
      <c r="P165" s="22">
        <v>2015</v>
      </c>
      <c r="Q165" s="22">
        <v>2014</v>
      </c>
      <c r="R165" s="22">
        <v>2010</v>
      </c>
      <c r="S165" s="22">
        <v>2016</v>
      </c>
      <c r="T165" s="22">
        <v>2013</v>
      </c>
      <c r="U165" s="22">
        <v>2014</v>
      </c>
      <c r="V165" s="22">
        <v>2014</v>
      </c>
      <c r="W165" s="22">
        <v>2015</v>
      </c>
      <c r="X165" s="22">
        <v>2010</v>
      </c>
      <c r="Y165" s="22">
        <v>2012</v>
      </c>
      <c r="Z165" s="22">
        <v>2014</v>
      </c>
      <c r="AA165" s="22">
        <v>2014</v>
      </c>
      <c r="AB165" s="22">
        <v>2014</v>
      </c>
      <c r="AC165" s="22">
        <v>2014</v>
      </c>
      <c r="AD165" s="22">
        <v>2015</v>
      </c>
      <c r="AE165" s="22">
        <v>2012</v>
      </c>
      <c r="AF165" s="22">
        <v>2014</v>
      </c>
      <c r="AG165" s="21" t="s">
        <v>446</v>
      </c>
      <c r="AH165" s="22">
        <v>2014</v>
      </c>
      <c r="AI165" s="22">
        <v>2015</v>
      </c>
      <c r="AJ165" s="22">
        <v>2016</v>
      </c>
      <c r="AK165" s="23" t="s">
        <v>446</v>
      </c>
      <c r="AL165" s="23">
        <v>2015</v>
      </c>
      <c r="AM165" s="22">
        <v>2015</v>
      </c>
      <c r="AN165" s="22">
        <v>2014</v>
      </c>
      <c r="AO165" s="22">
        <v>2014</v>
      </c>
      <c r="AP165" s="22">
        <v>2013</v>
      </c>
      <c r="AQ165" s="22">
        <v>2013</v>
      </c>
      <c r="AR165" s="22" t="s">
        <v>446</v>
      </c>
      <c r="AS165" s="22">
        <v>2014</v>
      </c>
      <c r="AT165" s="22">
        <v>2015</v>
      </c>
      <c r="AU165" s="22">
        <v>2012</v>
      </c>
      <c r="AV165" s="22">
        <v>2010</v>
      </c>
      <c r="AW165" s="22">
        <v>2014</v>
      </c>
      <c r="AX165" s="22">
        <v>2014</v>
      </c>
      <c r="AY165" s="22">
        <v>2014</v>
      </c>
      <c r="AZ165" s="22">
        <v>2015</v>
      </c>
      <c r="BA165" s="22">
        <v>2015</v>
      </c>
      <c r="BB165" s="22">
        <v>2015</v>
      </c>
      <c r="BC165" s="22">
        <v>2015</v>
      </c>
      <c r="BD165" s="22">
        <v>2014</v>
      </c>
      <c r="BE165" s="22">
        <v>2014</v>
      </c>
      <c r="BF165" s="10"/>
    </row>
    <row r="166" spans="1:58" x14ac:dyDescent="0.3">
      <c r="A166" s="16" t="s">
        <v>309</v>
      </c>
      <c r="B166" s="11" t="s">
        <v>308</v>
      </c>
      <c r="C166" s="20">
        <v>2014</v>
      </c>
      <c r="D166" s="20">
        <v>2014</v>
      </c>
      <c r="E166" s="20">
        <v>2014</v>
      </c>
      <c r="F166" s="20">
        <v>2014</v>
      </c>
      <c r="G166" s="20">
        <v>2014</v>
      </c>
      <c r="H166" s="20">
        <v>2014</v>
      </c>
      <c r="I166" s="20">
        <v>2014</v>
      </c>
      <c r="J166" s="20">
        <v>2015</v>
      </c>
      <c r="K166" s="20">
        <v>2015</v>
      </c>
      <c r="L166" s="20">
        <v>2015</v>
      </c>
      <c r="M166" s="22">
        <v>2016</v>
      </c>
      <c r="N166" s="22">
        <v>2016</v>
      </c>
      <c r="O166" s="22">
        <v>2015</v>
      </c>
      <c r="P166" s="22">
        <v>2015</v>
      </c>
      <c r="Q166" s="22">
        <v>2014</v>
      </c>
      <c r="R166" s="22">
        <v>2010</v>
      </c>
      <c r="S166" s="22">
        <v>2016</v>
      </c>
      <c r="T166" s="22">
        <v>2013</v>
      </c>
      <c r="U166" s="22">
        <v>2014</v>
      </c>
      <c r="V166" s="22">
        <v>2014</v>
      </c>
      <c r="W166" s="22">
        <v>2015</v>
      </c>
      <c r="X166" s="22">
        <v>2010</v>
      </c>
      <c r="Y166" s="22">
        <v>2009</v>
      </c>
      <c r="Z166" s="22">
        <v>2014</v>
      </c>
      <c r="AA166" s="22">
        <v>2014</v>
      </c>
      <c r="AB166" s="22">
        <v>2014</v>
      </c>
      <c r="AC166" s="22">
        <v>2014</v>
      </c>
      <c r="AD166" s="22">
        <v>2015</v>
      </c>
      <c r="AE166" s="22">
        <v>2012</v>
      </c>
      <c r="AF166" s="22">
        <v>2014</v>
      </c>
      <c r="AG166" s="21">
        <v>2009</v>
      </c>
      <c r="AH166" s="22">
        <v>2014</v>
      </c>
      <c r="AI166" s="22">
        <v>2015</v>
      </c>
      <c r="AJ166" s="22">
        <v>2016</v>
      </c>
      <c r="AK166" s="23" t="s">
        <v>446</v>
      </c>
      <c r="AL166" s="23">
        <v>2015</v>
      </c>
      <c r="AM166" s="22">
        <v>2015</v>
      </c>
      <c r="AN166" s="22">
        <v>2014</v>
      </c>
      <c r="AO166" s="22">
        <v>2014</v>
      </c>
      <c r="AP166" s="22" t="s">
        <v>446</v>
      </c>
      <c r="AQ166" s="22" t="s">
        <v>446</v>
      </c>
      <c r="AR166" s="22">
        <v>2015</v>
      </c>
      <c r="AS166" s="22">
        <v>2014</v>
      </c>
      <c r="AT166" s="22">
        <v>2015</v>
      </c>
      <c r="AU166" s="22">
        <v>2012</v>
      </c>
      <c r="AV166" s="22">
        <v>2010</v>
      </c>
      <c r="AW166" s="22">
        <v>2014</v>
      </c>
      <c r="AX166" s="22">
        <v>2014</v>
      </c>
      <c r="AY166" s="22">
        <v>2014</v>
      </c>
      <c r="AZ166" s="22">
        <v>2015</v>
      </c>
      <c r="BA166" s="22">
        <v>2015</v>
      </c>
      <c r="BB166" s="22">
        <v>2015</v>
      </c>
      <c r="BC166" s="22">
        <v>2015</v>
      </c>
      <c r="BD166" s="22">
        <v>2014</v>
      </c>
      <c r="BE166" s="22">
        <v>2014</v>
      </c>
      <c r="BF166" s="10"/>
    </row>
    <row r="167" spans="1:58" x14ac:dyDescent="0.3">
      <c r="A167" s="16" t="s">
        <v>311</v>
      </c>
      <c r="B167" s="11" t="s">
        <v>310</v>
      </c>
      <c r="C167" s="20">
        <v>2014</v>
      </c>
      <c r="D167" s="20">
        <v>2014</v>
      </c>
      <c r="E167" s="20">
        <v>2014</v>
      </c>
      <c r="F167" s="20">
        <v>2014</v>
      </c>
      <c r="G167" s="20">
        <v>2014</v>
      </c>
      <c r="H167" s="20">
        <v>2014</v>
      </c>
      <c r="I167" s="20">
        <v>2014</v>
      </c>
      <c r="J167" s="20">
        <v>2015</v>
      </c>
      <c r="K167" s="20">
        <v>2015</v>
      </c>
      <c r="L167" s="20">
        <v>2015</v>
      </c>
      <c r="M167" s="22">
        <v>2016</v>
      </c>
      <c r="N167" s="22">
        <v>2016</v>
      </c>
      <c r="O167" s="22">
        <v>2015</v>
      </c>
      <c r="P167" s="22">
        <v>2015</v>
      </c>
      <c r="Q167" s="22">
        <v>2014</v>
      </c>
      <c r="R167" s="22" t="s">
        <v>446</v>
      </c>
      <c r="S167" s="22">
        <v>2016</v>
      </c>
      <c r="T167" s="22">
        <v>2013</v>
      </c>
      <c r="U167" s="22">
        <v>2014</v>
      </c>
      <c r="V167" s="22" t="s">
        <v>446</v>
      </c>
      <c r="W167" s="22">
        <v>2015</v>
      </c>
      <c r="X167" s="22" t="s">
        <v>446</v>
      </c>
      <c r="Y167" s="22">
        <v>2011</v>
      </c>
      <c r="Z167" s="22">
        <v>2014</v>
      </c>
      <c r="AA167" s="22">
        <v>2014</v>
      </c>
      <c r="AB167" s="22">
        <v>2014</v>
      </c>
      <c r="AC167" s="22">
        <v>2014</v>
      </c>
      <c r="AD167" s="22">
        <v>2015</v>
      </c>
      <c r="AE167" s="22" t="s">
        <v>446</v>
      </c>
      <c r="AF167" s="22">
        <v>2014</v>
      </c>
      <c r="AG167" s="21">
        <v>2012</v>
      </c>
      <c r="AH167" s="22">
        <v>2014</v>
      </c>
      <c r="AI167" s="22">
        <v>2015</v>
      </c>
      <c r="AJ167" s="22">
        <v>2016</v>
      </c>
      <c r="AK167" s="23" t="s">
        <v>446</v>
      </c>
      <c r="AL167" s="23">
        <v>2015</v>
      </c>
      <c r="AM167" s="22">
        <v>2015</v>
      </c>
      <c r="AN167" s="22">
        <v>2014</v>
      </c>
      <c r="AO167" s="22">
        <v>2014</v>
      </c>
      <c r="AP167" s="22">
        <v>2014</v>
      </c>
      <c r="AQ167" s="22">
        <v>2014</v>
      </c>
      <c r="AR167" s="22">
        <v>2015</v>
      </c>
      <c r="AS167" s="22">
        <v>2014</v>
      </c>
      <c r="AT167" s="22">
        <v>2015</v>
      </c>
      <c r="AU167" s="22">
        <v>2012</v>
      </c>
      <c r="AV167" s="22" t="s">
        <v>446</v>
      </c>
      <c r="AW167" s="22">
        <v>2014</v>
      </c>
      <c r="AX167" s="22">
        <v>2014</v>
      </c>
      <c r="AY167" s="22">
        <v>2014</v>
      </c>
      <c r="AZ167" s="22">
        <v>2015</v>
      </c>
      <c r="BA167" s="22">
        <v>2015</v>
      </c>
      <c r="BB167" s="22">
        <v>2015</v>
      </c>
      <c r="BC167" s="22">
        <v>2015</v>
      </c>
      <c r="BD167" s="22">
        <v>2014</v>
      </c>
      <c r="BE167" s="22">
        <v>2014</v>
      </c>
      <c r="BF167" s="10"/>
    </row>
    <row r="168" spans="1:58" x14ac:dyDescent="0.3">
      <c r="A168" s="16" t="s">
        <v>313</v>
      </c>
      <c r="B168" s="11" t="s">
        <v>312</v>
      </c>
      <c r="C168" s="20">
        <v>2014</v>
      </c>
      <c r="D168" s="20">
        <v>2014</v>
      </c>
      <c r="E168" s="20">
        <v>2014</v>
      </c>
      <c r="F168" s="20">
        <v>2014</v>
      </c>
      <c r="G168" s="20">
        <v>2014</v>
      </c>
      <c r="H168" s="20">
        <v>2014</v>
      </c>
      <c r="I168" s="20">
        <v>2014</v>
      </c>
      <c r="J168" s="20">
        <v>2015</v>
      </c>
      <c r="K168" s="20">
        <v>2015</v>
      </c>
      <c r="L168" s="20">
        <v>2015</v>
      </c>
      <c r="M168" s="22">
        <v>2016</v>
      </c>
      <c r="N168" s="22">
        <v>2016</v>
      </c>
      <c r="O168" s="22">
        <v>2015</v>
      </c>
      <c r="P168" s="22">
        <v>2015</v>
      </c>
      <c r="Q168" s="22">
        <v>2014</v>
      </c>
      <c r="R168" s="22" t="s">
        <v>446</v>
      </c>
      <c r="S168" s="22">
        <v>2016</v>
      </c>
      <c r="T168" s="22">
        <v>2013</v>
      </c>
      <c r="U168" s="22">
        <v>2014</v>
      </c>
      <c r="V168" s="22" t="s">
        <v>446</v>
      </c>
      <c r="W168" s="22">
        <v>2015</v>
      </c>
      <c r="X168" s="22" t="s">
        <v>446</v>
      </c>
      <c r="Y168" s="22">
        <v>2012</v>
      </c>
      <c r="Z168" s="22">
        <v>2014</v>
      </c>
      <c r="AA168" s="22">
        <v>2014</v>
      </c>
      <c r="AB168" s="22">
        <v>2013</v>
      </c>
      <c r="AC168" s="22">
        <v>2014</v>
      </c>
      <c r="AD168" s="22">
        <v>2015</v>
      </c>
      <c r="AE168" s="22" t="s">
        <v>446</v>
      </c>
      <c r="AF168" s="22">
        <v>2014</v>
      </c>
      <c r="AG168" s="21">
        <v>2012</v>
      </c>
      <c r="AH168" s="22">
        <v>2014</v>
      </c>
      <c r="AI168" s="22">
        <v>2015</v>
      </c>
      <c r="AJ168" s="22">
        <v>2016</v>
      </c>
      <c r="AK168" s="23" t="s">
        <v>446</v>
      </c>
      <c r="AL168" s="23">
        <v>2015</v>
      </c>
      <c r="AM168" s="22">
        <v>2015</v>
      </c>
      <c r="AN168" s="22">
        <v>2014</v>
      </c>
      <c r="AO168" s="22">
        <v>2014</v>
      </c>
      <c r="AP168" s="22">
        <v>2014</v>
      </c>
      <c r="AQ168" s="22">
        <v>2014</v>
      </c>
      <c r="AR168" s="22">
        <v>2015</v>
      </c>
      <c r="AS168" s="22">
        <v>2014</v>
      </c>
      <c r="AT168" s="22">
        <v>2015</v>
      </c>
      <c r="AU168" s="22">
        <v>2012</v>
      </c>
      <c r="AV168" s="22" t="s">
        <v>446</v>
      </c>
      <c r="AW168" s="22">
        <v>2014</v>
      </c>
      <c r="AX168" s="22">
        <v>2014</v>
      </c>
      <c r="AY168" s="22">
        <v>2014</v>
      </c>
      <c r="AZ168" s="22">
        <v>2015</v>
      </c>
      <c r="BA168" s="22">
        <v>2015</v>
      </c>
      <c r="BB168" s="22">
        <v>2015</v>
      </c>
      <c r="BC168" s="22">
        <v>2015</v>
      </c>
      <c r="BD168" s="22">
        <v>2014</v>
      </c>
      <c r="BE168" s="22">
        <v>2014</v>
      </c>
      <c r="BF168" s="10"/>
    </row>
    <row r="169" spans="1:58" x14ac:dyDescent="0.3">
      <c r="A169" s="16" t="s">
        <v>426</v>
      </c>
      <c r="B169" s="11" t="s">
        <v>314</v>
      </c>
      <c r="C169" s="20">
        <v>2014</v>
      </c>
      <c r="D169" s="20">
        <v>2014</v>
      </c>
      <c r="E169" s="20">
        <v>2014</v>
      </c>
      <c r="F169" s="20">
        <v>2014</v>
      </c>
      <c r="G169" s="20">
        <v>2014</v>
      </c>
      <c r="H169" s="20">
        <v>2014</v>
      </c>
      <c r="I169" s="20">
        <v>2014</v>
      </c>
      <c r="J169" s="20">
        <v>2015</v>
      </c>
      <c r="K169" s="20">
        <v>2015</v>
      </c>
      <c r="L169" s="20">
        <v>2015</v>
      </c>
      <c r="M169" s="22">
        <v>2016</v>
      </c>
      <c r="N169" s="22">
        <v>2016</v>
      </c>
      <c r="O169" s="22">
        <v>2015</v>
      </c>
      <c r="P169" s="22">
        <v>2015</v>
      </c>
      <c r="Q169" s="22">
        <v>2014</v>
      </c>
      <c r="R169" s="22">
        <v>2009</v>
      </c>
      <c r="S169" s="22">
        <v>2016</v>
      </c>
      <c r="T169" s="22">
        <v>2013</v>
      </c>
      <c r="U169" s="22">
        <v>2014</v>
      </c>
      <c r="V169" s="22" t="s">
        <v>446</v>
      </c>
      <c r="W169" s="22">
        <v>2015</v>
      </c>
      <c r="X169" s="22">
        <v>2009</v>
      </c>
      <c r="Y169" s="22">
        <v>2010</v>
      </c>
      <c r="Z169" s="22">
        <v>2014</v>
      </c>
      <c r="AA169" s="22">
        <v>2014</v>
      </c>
      <c r="AB169" s="22">
        <v>2014</v>
      </c>
      <c r="AC169" s="22">
        <v>2014</v>
      </c>
      <c r="AD169" s="22">
        <v>2015</v>
      </c>
      <c r="AE169" s="22" t="s">
        <v>446</v>
      </c>
      <c r="AF169" s="22">
        <v>2014</v>
      </c>
      <c r="AG169" s="21">
        <v>2004</v>
      </c>
      <c r="AH169" s="22">
        <v>2014</v>
      </c>
      <c r="AI169" s="22">
        <v>2015</v>
      </c>
      <c r="AJ169" s="22">
        <v>2016</v>
      </c>
      <c r="AK169" s="23">
        <v>2015</v>
      </c>
      <c r="AL169" s="23">
        <v>2015</v>
      </c>
      <c r="AM169" s="22">
        <v>2015</v>
      </c>
      <c r="AN169" s="22">
        <v>2014</v>
      </c>
      <c r="AO169" s="22">
        <v>2014</v>
      </c>
      <c r="AP169" s="22" t="s">
        <v>446</v>
      </c>
      <c r="AQ169" s="22" t="s">
        <v>446</v>
      </c>
      <c r="AR169" s="22">
        <v>2009</v>
      </c>
      <c r="AS169" s="22">
        <v>2014</v>
      </c>
      <c r="AT169" s="22">
        <v>2015</v>
      </c>
      <c r="AU169" s="22">
        <v>2012</v>
      </c>
      <c r="AV169" s="22">
        <v>2013</v>
      </c>
      <c r="AW169" s="22">
        <v>2014</v>
      </c>
      <c r="AX169" s="22">
        <v>2014</v>
      </c>
      <c r="AY169" s="22">
        <v>2014</v>
      </c>
      <c r="AZ169" s="22">
        <v>2015</v>
      </c>
      <c r="BA169" s="22">
        <v>2015</v>
      </c>
      <c r="BB169" s="22" t="s">
        <v>446</v>
      </c>
      <c r="BC169" s="22">
        <v>2015</v>
      </c>
      <c r="BD169" s="22">
        <v>2014</v>
      </c>
      <c r="BE169" s="22">
        <v>2014</v>
      </c>
      <c r="BF169" s="10"/>
    </row>
    <row r="170" spans="1:58" x14ac:dyDescent="0.3">
      <c r="A170" s="16" t="s">
        <v>316</v>
      </c>
      <c r="B170" s="11" t="s">
        <v>315</v>
      </c>
      <c r="C170" s="20">
        <v>2014</v>
      </c>
      <c r="D170" s="20">
        <v>2014</v>
      </c>
      <c r="E170" s="20">
        <v>2014</v>
      </c>
      <c r="F170" s="20">
        <v>2014</v>
      </c>
      <c r="G170" s="20">
        <v>2014</v>
      </c>
      <c r="H170" s="20">
        <v>2014</v>
      </c>
      <c r="I170" s="20">
        <v>2014</v>
      </c>
      <c r="J170" s="20">
        <v>2015</v>
      </c>
      <c r="K170" s="20">
        <v>2015</v>
      </c>
      <c r="L170" s="20">
        <v>2015</v>
      </c>
      <c r="M170" s="22">
        <v>2016</v>
      </c>
      <c r="N170" s="22">
        <v>2016</v>
      </c>
      <c r="O170" s="22">
        <v>2015</v>
      </c>
      <c r="P170" s="22">
        <v>2015</v>
      </c>
      <c r="Q170" s="22">
        <v>2014</v>
      </c>
      <c r="R170" s="22">
        <v>2012</v>
      </c>
      <c r="S170" s="22">
        <v>2016</v>
      </c>
      <c r="T170" s="22">
        <v>2013</v>
      </c>
      <c r="U170" s="22">
        <v>2014</v>
      </c>
      <c r="V170" s="22">
        <v>2014</v>
      </c>
      <c r="W170" s="22">
        <v>2015</v>
      </c>
      <c r="X170" s="22">
        <v>2012</v>
      </c>
      <c r="Y170" s="22">
        <v>2013</v>
      </c>
      <c r="Z170" s="22">
        <v>2014</v>
      </c>
      <c r="AA170" s="22">
        <v>2014</v>
      </c>
      <c r="AB170" s="22">
        <v>2014</v>
      </c>
      <c r="AC170" s="22">
        <v>2014</v>
      </c>
      <c r="AD170" s="22">
        <v>2015</v>
      </c>
      <c r="AE170" s="22">
        <v>2012</v>
      </c>
      <c r="AF170" s="22">
        <v>2014</v>
      </c>
      <c r="AG170" s="21">
        <v>2009</v>
      </c>
      <c r="AH170" s="22">
        <v>2014</v>
      </c>
      <c r="AI170" s="22">
        <v>2015</v>
      </c>
      <c r="AJ170" s="22">
        <v>2016</v>
      </c>
      <c r="AK170" s="23" t="s">
        <v>446</v>
      </c>
      <c r="AL170" s="23">
        <v>2015</v>
      </c>
      <c r="AM170" s="22">
        <v>2015</v>
      </c>
      <c r="AN170" s="22">
        <v>2014</v>
      </c>
      <c r="AO170" s="22">
        <v>2014</v>
      </c>
      <c r="AP170" s="22" t="s">
        <v>446</v>
      </c>
      <c r="AQ170" s="22" t="s">
        <v>446</v>
      </c>
      <c r="AR170" s="22">
        <v>2009</v>
      </c>
      <c r="AS170" s="22">
        <v>2014</v>
      </c>
      <c r="AT170" s="22">
        <v>2015</v>
      </c>
      <c r="AU170" s="22">
        <v>2012</v>
      </c>
      <c r="AV170" s="22">
        <v>2013</v>
      </c>
      <c r="AW170" s="22">
        <v>2014</v>
      </c>
      <c r="AX170" s="22">
        <v>2014</v>
      </c>
      <c r="AY170" s="22">
        <v>2014</v>
      </c>
      <c r="AZ170" s="22">
        <v>2015</v>
      </c>
      <c r="BA170" s="22">
        <v>2015</v>
      </c>
      <c r="BB170" s="22">
        <v>2015</v>
      </c>
      <c r="BC170" s="22">
        <v>2015</v>
      </c>
      <c r="BD170" s="22">
        <v>2014</v>
      </c>
      <c r="BE170" s="22">
        <v>2014</v>
      </c>
      <c r="BF170" s="10"/>
    </row>
    <row r="171" spans="1:58" x14ac:dyDescent="0.3">
      <c r="A171" s="16" t="s">
        <v>427</v>
      </c>
      <c r="B171" s="11" t="s">
        <v>317</v>
      </c>
      <c r="C171" s="20">
        <v>2014</v>
      </c>
      <c r="D171" s="20">
        <v>2014</v>
      </c>
      <c r="E171" s="20">
        <v>2014</v>
      </c>
      <c r="F171" s="20">
        <v>2014</v>
      </c>
      <c r="G171" s="20">
        <v>2014</v>
      </c>
      <c r="H171" s="20">
        <v>2014</v>
      </c>
      <c r="I171" s="20">
        <v>2014</v>
      </c>
      <c r="J171" s="20">
        <v>2015</v>
      </c>
      <c r="K171" s="20">
        <v>2015</v>
      </c>
      <c r="L171" s="20">
        <v>2015</v>
      </c>
      <c r="M171" s="22">
        <v>2016</v>
      </c>
      <c r="N171" s="22">
        <v>2016</v>
      </c>
      <c r="O171" s="22">
        <v>2015</v>
      </c>
      <c r="P171" s="22">
        <v>2015</v>
      </c>
      <c r="Q171" s="22">
        <v>2014</v>
      </c>
      <c r="R171" s="22">
        <v>2010</v>
      </c>
      <c r="S171" s="22">
        <v>2016</v>
      </c>
      <c r="T171" s="22">
        <v>2013</v>
      </c>
      <c r="U171" s="22">
        <v>2014</v>
      </c>
      <c r="V171" s="22">
        <v>2014</v>
      </c>
      <c r="W171" s="22">
        <v>2015</v>
      </c>
      <c r="X171" s="22">
        <v>2011</v>
      </c>
      <c r="Y171" s="22">
        <v>2012</v>
      </c>
      <c r="Z171" s="22">
        <v>2014</v>
      </c>
      <c r="AA171" s="22">
        <v>2014</v>
      </c>
      <c r="AB171" s="22">
        <v>2014</v>
      </c>
      <c r="AC171" s="22">
        <v>2014</v>
      </c>
      <c r="AD171" s="22">
        <v>2015</v>
      </c>
      <c r="AE171" s="22">
        <v>2012</v>
      </c>
      <c r="AF171" s="22">
        <v>2014</v>
      </c>
      <c r="AG171" s="21">
        <v>2012</v>
      </c>
      <c r="AH171" s="22">
        <v>2014</v>
      </c>
      <c r="AI171" s="22">
        <v>2015</v>
      </c>
      <c r="AJ171" s="22">
        <v>2016</v>
      </c>
      <c r="AK171" s="23" t="s">
        <v>446</v>
      </c>
      <c r="AL171" s="23">
        <v>2016</v>
      </c>
      <c r="AM171" s="22">
        <v>2015</v>
      </c>
      <c r="AN171" s="22">
        <v>2014</v>
      </c>
      <c r="AO171" s="22">
        <v>2014</v>
      </c>
      <c r="AP171" s="22">
        <v>2013</v>
      </c>
      <c r="AQ171" s="22">
        <v>2014</v>
      </c>
      <c r="AR171" s="22">
        <v>2015</v>
      </c>
      <c r="AS171" s="22">
        <v>2014</v>
      </c>
      <c r="AT171" s="22">
        <v>2015</v>
      </c>
      <c r="AU171" s="22">
        <v>2012</v>
      </c>
      <c r="AV171" s="22">
        <v>2012</v>
      </c>
      <c r="AW171" s="22">
        <v>2014</v>
      </c>
      <c r="AX171" s="22">
        <v>2014</v>
      </c>
      <c r="AY171" s="22">
        <v>2014</v>
      </c>
      <c r="AZ171" s="22">
        <v>2015</v>
      </c>
      <c r="BA171" s="22">
        <v>2015</v>
      </c>
      <c r="BB171" s="22">
        <v>2015</v>
      </c>
      <c r="BC171" s="22">
        <v>2015</v>
      </c>
      <c r="BD171" s="22">
        <v>2014</v>
      </c>
      <c r="BE171" s="22">
        <v>2014</v>
      </c>
      <c r="BF171" s="10"/>
    </row>
    <row r="172" spans="1:58" x14ac:dyDescent="0.3">
      <c r="A172" s="16" t="s">
        <v>319</v>
      </c>
      <c r="B172" s="11" t="s">
        <v>318</v>
      </c>
      <c r="C172" s="20">
        <v>2014</v>
      </c>
      <c r="D172" s="20">
        <v>2014</v>
      </c>
      <c r="E172" s="20">
        <v>2014</v>
      </c>
      <c r="F172" s="20">
        <v>2014</v>
      </c>
      <c r="G172" s="20">
        <v>2014</v>
      </c>
      <c r="H172" s="20">
        <v>2014</v>
      </c>
      <c r="I172" s="20">
        <v>2014</v>
      </c>
      <c r="J172" s="20">
        <v>2015</v>
      </c>
      <c r="K172" s="20">
        <v>2015</v>
      </c>
      <c r="L172" s="20">
        <v>2015</v>
      </c>
      <c r="M172" s="22">
        <v>2016</v>
      </c>
      <c r="N172" s="22">
        <v>2016</v>
      </c>
      <c r="O172" s="22">
        <v>2015</v>
      </c>
      <c r="P172" s="22">
        <v>2015</v>
      </c>
      <c r="Q172" s="22">
        <v>2014</v>
      </c>
      <c r="R172" s="22">
        <v>2006</v>
      </c>
      <c r="S172" s="22">
        <v>2016</v>
      </c>
      <c r="T172" s="22">
        <v>2013</v>
      </c>
      <c r="U172" s="22">
        <v>2014</v>
      </c>
      <c r="V172" s="22">
        <v>2014</v>
      </c>
      <c r="W172" s="22">
        <v>2015</v>
      </c>
      <c r="X172" s="22">
        <v>2012</v>
      </c>
      <c r="Y172" s="22">
        <v>2010</v>
      </c>
      <c r="Z172" s="22">
        <v>2014</v>
      </c>
      <c r="AA172" s="22">
        <v>2014</v>
      </c>
      <c r="AB172" s="22">
        <v>2014</v>
      </c>
      <c r="AC172" s="22">
        <v>2014</v>
      </c>
      <c r="AD172" s="22">
        <v>2015</v>
      </c>
      <c r="AE172" s="22">
        <v>2012</v>
      </c>
      <c r="AF172" s="22">
        <v>2014</v>
      </c>
      <c r="AG172" s="21">
        <v>2012</v>
      </c>
      <c r="AH172" s="22">
        <v>2014</v>
      </c>
      <c r="AI172" s="22">
        <v>2015</v>
      </c>
      <c r="AJ172" s="22">
        <v>2016</v>
      </c>
      <c r="AK172" s="23">
        <v>2015</v>
      </c>
      <c r="AL172" s="23">
        <v>2015</v>
      </c>
      <c r="AM172" s="22">
        <v>2015</v>
      </c>
      <c r="AN172" s="22">
        <v>2014</v>
      </c>
      <c r="AO172" s="22">
        <v>2014</v>
      </c>
      <c r="AP172" s="22">
        <v>2014</v>
      </c>
      <c r="AQ172" s="22">
        <v>2014</v>
      </c>
      <c r="AR172" s="22">
        <v>2015</v>
      </c>
      <c r="AS172" s="22">
        <v>2014</v>
      </c>
      <c r="AT172" s="22">
        <v>2015</v>
      </c>
      <c r="AU172" s="22">
        <v>2012</v>
      </c>
      <c r="AV172" s="22">
        <v>2010</v>
      </c>
      <c r="AW172" s="22">
        <v>2014</v>
      </c>
      <c r="AX172" s="22">
        <v>2014</v>
      </c>
      <c r="AY172" s="22">
        <v>2014</v>
      </c>
      <c r="AZ172" s="22">
        <v>2015</v>
      </c>
      <c r="BA172" s="22">
        <v>2015</v>
      </c>
      <c r="BB172" s="22">
        <v>2015</v>
      </c>
      <c r="BC172" s="22">
        <v>2015</v>
      </c>
      <c r="BD172" s="22">
        <v>2014</v>
      </c>
      <c r="BE172" s="22">
        <v>2014</v>
      </c>
      <c r="BF172" s="10"/>
    </row>
    <row r="173" spans="1:58" x14ac:dyDescent="0.3">
      <c r="A173" s="16" t="s">
        <v>440</v>
      </c>
      <c r="B173" s="11" t="s">
        <v>187</v>
      </c>
      <c r="C173" s="20">
        <v>2014</v>
      </c>
      <c r="D173" s="20">
        <v>2014</v>
      </c>
      <c r="E173" s="20">
        <v>2014</v>
      </c>
      <c r="F173" s="20">
        <v>2014</v>
      </c>
      <c r="G173" s="20">
        <v>2014</v>
      </c>
      <c r="H173" s="20">
        <v>2014</v>
      </c>
      <c r="I173" s="20">
        <v>2014</v>
      </c>
      <c r="J173" s="20">
        <v>2015</v>
      </c>
      <c r="K173" s="20">
        <v>2015</v>
      </c>
      <c r="L173" s="20">
        <v>2015</v>
      </c>
      <c r="M173" s="22">
        <v>2016</v>
      </c>
      <c r="N173" s="22">
        <v>2016</v>
      </c>
      <c r="O173" s="22">
        <v>2015</v>
      </c>
      <c r="P173" s="22">
        <v>2015</v>
      </c>
      <c r="Q173" s="22">
        <v>2014</v>
      </c>
      <c r="R173" s="22">
        <v>2011</v>
      </c>
      <c r="S173" s="22">
        <v>2016</v>
      </c>
      <c r="T173" s="22">
        <v>2013</v>
      </c>
      <c r="U173" s="22">
        <v>2014</v>
      </c>
      <c r="V173" s="22">
        <v>2014</v>
      </c>
      <c r="W173" s="22">
        <v>2015</v>
      </c>
      <c r="X173" s="22">
        <v>2011</v>
      </c>
      <c r="Y173" s="22">
        <v>2010</v>
      </c>
      <c r="Z173" s="22">
        <v>2014</v>
      </c>
      <c r="AA173" s="22">
        <v>2014</v>
      </c>
      <c r="AB173" s="22">
        <v>2013</v>
      </c>
      <c r="AC173" s="22">
        <v>2014</v>
      </c>
      <c r="AD173" s="22">
        <v>2015</v>
      </c>
      <c r="AE173" s="22" t="s">
        <v>446</v>
      </c>
      <c r="AF173" s="22">
        <v>2014</v>
      </c>
      <c r="AG173" s="21">
        <v>2008</v>
      </c>
      <c r="AH173" s="22">
        <v>2014</v>
      </c>
      <c r="AI173" s="22">
        <v>2015</v>
      </c>
      <c r="AJ173" s="22">
        <v>2016</v>
      </c>
      <c r="AK173" s="23">
        <v>2015</v>
      </c>
      <c r="AL173" s="23">
        <v>2015</v>
      </c>
      <c r="AM173" s="22">
        <v>2015</v>
      </c>
      <c r="AN173" s="22">
        <v>2014</v>
      </c>
      <c r="AO173" s="22">
        <v>2014</v>
      </c>
      <c r="AP173" s="22">
        <v>2013</v>
      </c>
      <c r="AQ173" s="22">
        <v>2013</v>
      </c>
      <c r="AR173" s="22">
        <v>2015</v>
      </c>
      <c r="AS173" s="22">
        <v>2014</v>
      </c>
      <c r="AT173" s="22">
        <v>2015</v>
      </c>
      <c r="AU173" s="22">
        <v>2012</v>
      </c>
      <c r="AV173" s="22">
        <v>2013</v>
      </c>
      <c r="AW173" s="22">
        <v>2014</v>
      </c>
      <c r="AX173" s="22">
        <v>2014</v>
      </c>
      <c r="AY173" s="22">
        <v>2014</v>
      </c>
      <c r="AZ173" s="22">
        <v>2015</v>
      </c>
      <c r="BA173" s="22">
        <v>2015</v>
      </c>
      <c r="BB173" s="22">
        <v>2015</v>
      </c>
      <c r="BC173" s="22">
        <v>2015</v>
      </c>
      <c r="BD173" s="22">
        <v>2014</v>
      </c>
      <c r="BE173" s="22">
        <v>2014</v>
      </c>
      <c r="BF173" s="10"/>
    </row>
    <row r="174" spans="1:58" x14ac:dyDescent="0.3">
      <c r="A174" s="16" t="s">
        <v>365</v>
      </c>
      <c r="B174" s="11" t="s">
        <v>91</v>
      </c>
      <c r="C174" s="20">
        <v>2014</v>
      </c>
      <c r="D174" s="20">
        <v>2014</v>
      </c>
      <c r="E174" s="20">
        <v>2014</v>
      </c>
      <c r="F174" s="20">
        <v>2014</v>
      </c>
      <c r="G174" s="20">
        <v>2014</v>
      </c>
      <c r="H174" s="20">
        <v>2014</v>
      </c>
      <c r="I174" s="20">
        <v>2014</v>
      </c>
      <c r="J174" s="20">
        <v>2015</v>
      </c>
      <c r="K174" s="20">
        <v>2015</v>
      </c>
      <c r="L174" s="20">
        <v>2015</v>
      </c>
      <c r="M174" s="22">
        <v>2016</v>
      </c>
      <c r="N174" s="22">
        <v>2016</v>
      </c>
      <c r="O174" s="22">
        <v>2015</v>
      </c>
      <c r="P174" s="22">
        <v>2015</v>
      </c>
      <c r="Q174" s="22">
        <v>2014</v>
      </c>
      <c r="R174" s="22">
        <v>2010</v>
      </c>
      <c r="S174" s="22">
        <v>2016</v>
      </c>
      <c r="T174" s="22">
        <v>2013</v>
      </c>
      <c r="U174" s="22">
        <v>2014</v>
      </c>
      <c r="V174" s="22">
        <v>2014</v>
      </c>
      <c r="W174" s="22">
        <v>2015</v>
      </c>
      <c r="X174" s="22">
        <v>2009</v>
      </c>
      <c r="Y174" s="22">
        <v>2011</v>
      </c>
      <c r="Z174" s="22">
        <v>2014</v>
      </c>
      <c r="AA174" s="22">
        <v>2014</v>
      </c>
      <c r="AB174" s="22" t="s">
        <v>446</v>
      </c>
      <c r="AC174" s="22">
        <v>2014</v>
      </c>
      <c r="AD174" s="22">
        <v>2015</v>
      </c>
      <c r="AE174" s="22">
        <v>2012</v>
      </c>
      <c r="AF174" s="22" t="s">
        <v>446</v>
      </c>
      <c r="AG174" s="21">
        <v>2007</v>
      </c>
      <c r="AH174" s="22">
        <v>2014</v>
      </c>
      <c r="AI174" s="22">
        <v>2015</v>
      </c>
      <c r="AJ174" s="22">
        <v>2016</v>
      </c>
      <c r="AK174" s="23">
        <v>2015</v>
      </c>
      <c r="AL174" s="23">
        <v>2015</v>
      </c>
      <c r="AM174" s="22">
        <v>2015</v>
      </c>
      <c r="AN174" s="22">
        <v>2014</v>
      </c>
      <c r="AO174" s="22">
        <v>2014</v>
      </c>
      <c r="AP174" s="22" t="s">
        <v>446</v>
      </c>
      <c r="AQ174" s="22" t="s">
        <v>446</v>
      </c>
      <c r="AR174" s="22">
        <v>2009</v>
      </c>
      <c r="AS174" s="22">
        <v>2014</v>
      </c>
      <c r="AT174" s="22">
        <v>2015</v>
      </c>
      <c r="AU174" s="22">
        <v>2012</v>
      </c>
      <c r="AV174" s="22">
        <v>2010</v>
      </c>
      <c r="AW174" s="22">
        <v>2014</v>
      </c>
      <c r="AX174" s="22">
        <v>2014</v>
      </c>
      <c r="AY174" s="22">
        <v>2014</v>
      </c>
      <c r="AZ174" s="22">
        <v>2015</v>
      </c>
      <c r="BA174" s="22">
        <v>2015</v>
      </c>
      <c r="BB174" s="22">
        <v>2015</v>
      </c>
      <c r="BC174" s="22">
        <v>2015</v>
      </c>
      <c r="BD174" s="22">
        <v>2014</v>
      </c>
      <c r="BE174" s="22">
        <v>2014</v>
      </c>
      <c r="BF174" s="10"/>
    </row>
    <row r="175" spans="1:58" x14ac:dyDescent="0.3">
      <c r="A175" s="16" t="s">
        <v>321</v>
      </c>
      <c r="B175" s="11" t="s">
        <v>320</v>
      </c>
      <c r="C175" s="20">
        <v>2014</v>
      </c>
      <c r="D175" s="20">
        <v>2014</v>
      </c>
      <c r="E175" s="20">
        <v>2014</v>
      </c>
      <c r="F175" s="20">
        <v>2014</v>
      </c>
      <c r="G175" s="20">
        <v>2014</v>
      </c>
      <c r="H175" s="20">
        <v>2014</v>
      </c>
      <c r="I175" s="20">
        <v>2014</v>
      </c>
      <c r="J175" s="20">
        <v>2015</v>
      </c>
      <c r="K175" s="20">
        <v>2015</v>
      </c>
      <c r="L175" s="20">
        <v>2015</v>
      </c>
      <c r="M175" s="22">
        <v>2016</v>
      </c>
      <c r="N175" s="22">
        <v>2016</v>
      </c>
      <c r="O175" s="22">
        <v>2015</v>
      </c>
      <c r="P175" s="22">
        <v>2015</v>
      </c>
      <c r="Q175" s="22">
        <v>2014</v>
      </c>
      <c r="R175" s="22">
        <v>2014</v>
      </c>
      <c r="S175" s="22">
        <v>2016</v>
      </c>
      <c r="T175" s="22">
        <v>2013</v>
      </c>
      <c r="U175" s="22">
        <v>2014</v>
      </c>
      <c r="V175" s="22">
        <v>2014</v>
      </c>
      <c r="W175" s="22">
        <v>2015</v>
      </c>
      <c r="X175" s="22">
        <v>2014</v>
      </c>
      <c r="Y175" s="22">
        <v>2010</v>
      </c>
      <c r="Z175" s="22">
        <v>2014</v>
      </c>
      <c r="AA175" s="22">
        <v>2014</v>
      </c>
      <c r="AB175" s="22">
        <v>2014</v>
      </c>
      <c r="AC175" s="22">
        <v>2014</v>
      </c>
      <c r="AD175" s="22">
        <v>2015</v>
      </c>
      <c r="AE175" s="22">
        <v>2012</v>
      </c>
      <c r="AF175" s="22">
        <v>2014</v>
      </c>
      <c r="AG175" s="21">
        <v>2011</v>
      </c>
      <c r="AH175" s="22">
        <v>2014</v>
      </c>
      <c r="AI175" s="22">
        <v>2015</v>
      </c>
      <c r="AJ175" s="22">
        <v>2016</v>
      </c>
      <c r="AK175" s="23">
        <v>2015</v>
      </c>
      <c r="AL175" s="23">
        <v>2015</v>
      </c>
      <c r="AM175" s="22">
        <v>2015</v>
      </c>
      <c r="AN175" s="22">
        <v>2014</v>
      </c>
      <c r="AO175" s="22">
        <v>2014</v>
      </c>
      <c r="AP175" s="22">
        <v>2014</v>
      </c>
      <c r="AQ175" s="22">
        <v>2014</v>
      </c>
      <c r="AR175" s="22">
        <v>2015</v>
      </c>
      <c r="AS175" s="22">
        <v>2014</v>
      </c>
      <c r="AT175" s="22">
        <v>2015</v>
      </c>
      <c r="AU175" s="22">
        <v>2012</v>
      </c>
      <c r="AV175" s="22">
        <v>2011</v>
      </c>
      <c r="AW175" s="22">
        <v>2014</v>
      </c>
      <c r="AX175" s="22">
        <v>2014</v>
      </c>
      <c r="AY175" s="22">
        <v>2014</v>
      </c>
      <c r="AZ175" s="22">
        <v>2015</v>
      </c>
      <c r="BA175" s="22">
        <v>2015</v>
      </c>
      <c r="BB175" s="22">
        <v>2015</v>
      </c>
      <c r="BC175" s="22">
        <v>2015</v>
      </c>
      <c r="BD175" s="22">
        <v>2014</v>
      </c>
      <c r="BE175" s="22">
        <v>2014</v>
      </c>
      <c r="BF175" s="10"/>
    </row>
    <row r="176" spans="1:58" x14ac:dyDescent="0.3">
      <c r="A176" s="16" t="s">
        <v>323</v>
      </c>
      <c r="B176" s="11" t="s">
        <v>322</v>
      </c>
      <c r="C176" s="20">
        <v>2014</v>
      </c>
      <c r="D176" s="20">
        <v>2014</v>
      </c>
      <c r="E176" s="20">
        <v>2014</v>
      </c>
      <c r="F176" s="20">
        <v>2014</v>
      </c>
      <c r="G176" s="20">
        <v>2014</v>
      </c>
      <c r="H176" s="20">
        <v>2014</v>
      </c>
      <c r="I176" s="20">
        <v>2014</v>
      </c>
      <c r="J176" s="20">
        <v>2015</v>
      </c>
      <c r="K176" s="20">
        <v>2015</v>
      </c>
      <c r="L176" s="20">
        <v>2015</v>
      </c>
      <c r="M176" s="22">
        <v>2016</v>
      </c>
      <c r="N176" s="22">
        <v>2016</v>
      </c>
      <c r="O176" s="22">
        <v>2015</v>
      </c>
      <c r="P176" s="22">
        <v>2015</v>
      </c>
      <c r="Q176" s="22">
        <v>2014</v>
      </c>
      <c r="R176" s="22" t="s">
        <v>446</v>
      </c>
      <c r="S176" s="22">
        <v>2016</v>
      </c>
      <c r="T176" s="22">
        <v>2013</v>
      </c>
      <c r="U176" s="22">
        <v>2014</v>
      </c>
      <c r="V176" s="22">
        <v>2014</v>
      </c>
      <c r="W176" s="22">
        <v>2015</v>
      </c>
      <c r="X176" s="22">
        <v>2012</v>
      </c>
      <c r="Y176" s="22">
        <v>2010</v>
      </c>
      <c r="Z176" s="22">
        <v>2014</v>
      </c>
      <c r="AA176" s="22">
        <v>2014</v>
      </c>
      <c r="AB176" s="22" t="s">
        <v>446</v>
      </c>
      <c r="AC176" s="22">
        <v>2014</v>
      </c>
      <c r="AD176" s="22">
        <v>2015</v>
      </c>
      <c r="AE176" s="22" t="s">
        <v>446</v>
      </c>
      <c r="AF176" s="22">
        <v>2014</v>
      </c>
      <c r="AG176" s="21">
        <v>2009</v>
      </c>
      <c r="AH176" s="22">
        <v>2014</v>
      </c>
      <c r="AI176" s="22">
        <v>2015</v>
      </c>
      <c r="AJ176" s="22">
        <v>2016</v>
      </c>
      <c r="AK176" s="23" t="s">
        <v>446</v>
      </c>
      <c r="AL176" s="23">
        <v>2015</v>
      </c>
      <c r="AM176" s="22">
        <v>2015</v>
      </c>
      <c r="AN176" s="22">
        <v>2014</v>
      </c>
      <c r="AO176" s="22">
        <v>2014</v>
      </c>
      <c r="AP176" s="22" t="s">
        <v>446</v>
      </c>
      <c r="AQ176" s="22" t="s">
        <v>446</v>
      </c>
      <c r="AR176" s="22">
        <v>2011</v>
      </c>
      <c r="AS176" s="22">
        <v>2014</v>
      </c>
      <c r="AT176" s="22" t="s">
        <v>446</v>
      </c>
      <c r="AU176" s="22">
        <v>2012</v>
      </c>
      <c r="AV176" s="22">
        <v>2011</v>
      </c>
      <c r="AW176" s="22">
        <v>2014</v>
      </c>
      <c r="AX176" s="22">
        <v>2014</v>
      </c>
      <c r="AY176" s="22">
        <v>2014</v>
      </c>
      <c r="AZ176" s="22">
        <v>2015</v>
      </c>
      <c r="BA176" s="22">
        <v>2015</v>
      </c>
      <c r="BB176" s="22">
        <v>2014</v>
      </c>
      <c r="BC176" s="22">
        <v>2015</v>
      </c>
      <c r="BD176" s="22">
        <v>2014</v>
      </c>
      <c r="BE176" s="22">
        <v>2014</v>
      </c>
      <c r="BF176" s="10"/>
    </row>
    <row r="177" spans="1:58" x14ac:dyDescent="0.3">
      <c r="A177" s="16" t="s">
        <v>325</v>
      </c>
      <c r="B177" s="11" t="s">
        <v>324</v>
      </c>
      <c r="C177" s="20">
        <v>2014</v>
      </c>
      <c r="D177" s="20">
        <v>2014</v>
      </c>
      <c r="E177" s="20">
        <v>2014</v>
      </c>
      <c r="F177" s="20">
        <v>2014</v>
      </c>
      <c r="G177" s="20">
        <v>2014</v>
      </c>
      <c r="H177" s="20">
        <v>2014</v>
      </c>
      <c r="I177" s="20">
        <v>2014</v>
      </c>
      <c r="J177" s="20">
        <v>2015</v>
      </c>
      <c r="K177" s="20">
        <v>2015</v>
      </c>
      <c r="L177" s="20">
        <v>2015</v>
      </c>
      <c r="M177" s="22">
        <v>2016</v>
      </c>
      <c r="N177" s="22">
        <v>2016</v>
      </c>
      <c r="O177" s="22">
        <v>2015</v>
      </c>
      <c r="P177" s="22">
        <v>2015</v>
      </c>
      <c r="Q177" s="22">
        <v>2014</v>
      </c>
      <c r="R177" s="22">
        <v>2006</v>
      </c>
      <c r="S177" s="22">
        <v>2016</v>
      </c>
      <c r="T177" s="22">
        <v>2013</v>
      </c>
      <c r="U177" s="22">
        <v>2014</v>
      </c>
      <c r="V177" s="22" t="s">
        <v>446</v>
      </c>
      <c r="W177" s="22">
        <v>2015</v>
      </c>
      <c r="X177" s="22" t="s">
        <v>446</v>
      </c>
      <c r="Y177" s="22">
        <v>2010</v>
      </c>
      <c r="Z177" s="22">
        <v>2014</v>
      </c>
      <c r="AA177" s="22">
        <v>2014</v>
      </c>
      <c r="AB177" s="22">
        <v>2013</v>
      </c>
      <c r="AC177" s="22">
        <v>2014</v>
      </c>
      <c r="AD177" s="22">
        <v>2015</v>
      </c>
      <c r="AE177" s="22" t="s">
        <v>446</v>
      </c>
      <c r="AF177" s="22">
        <v>2014</v>
      </c>
      <c r="AG177" s="21" t="s">
        <v>446</v>
      </c>
      <c r="AH177" s="22">
        <v>2014</v>
      </c>
      <c r="AI177" s="22">
        <v>2015</v>
      </c>
      <c r="AJ177" s="22">
        <v>2016</v>
      </c>
      <c r="AK177" s="23" t="s">
        <v>446</v>
      </c>
      <c r="AL177" s="23">
        <v>2015</v>
      </c>
      <c r="AM177" s="22">
        <v>2015</v>
      </c>
      <c r="AN177" s="22">
        <v>2014</v>
      </c>
      <c r="AO177" s="22">
        <v>2014</v>
      </c>
      <c r="AP177" s="22">
        <v>2013</v>
      </c>
      <c r="AQ177" s="22">
        <v>2013</v>
      </c>
      <c r="AR177" s="22">
        <v>2011</v>
      </c>
      <c r="AS177" s="22">
        <v>2014</v>
      </c>
      <c r="AT177" s="22">
        <v>2015</v>
      </c>
      <c r="AU177" s="22">
        <v>2012</v>
      </c>
      <c r="AV177" s="22">
        <v>2013</v>
      </c>
      <c r="AW177" s="22">
        <v>2014</v>
      </c>
      <c r="AX177" s="22">
        <v>2014</v>
      </c>
      <c r="AY177" s="22">
        <v>2014</v>
      </c>
      <c r="AZ177" s="22">
        <v>2015</v>
      </c>
      <c r="BA177" s="22">
        <v>2015</v>
      </c>
      <c r="BB177" s="22">
        <v>2015</v>
      </c>
      <c r="BC177" s="22">
        <v>2015</v>
      </c>
      <c r="BD177" s="22">
        <v>2014</v>
      </c>
      <c r="BE177" s="22">
        <v>2014</v>
      </c>
      <c r="BF177" s="10"/>
    </row>
    <row r="178" spans="1:58" x14ac:dyDescent="0.3">
      <c r="A178" s="16" t="s">
        <v>327</v>
      </c>
      <c r="B178" s="11" t="s">
        <v>326</v>
      </c>
      <c r="C178" s="20">
        <v>2014</v>
      </c>
      <c r="D178" s="20">
        <v>2014</v>
      </c>
      <c r="E178" s="20">
        <v>2014</v>
      </c>
      <c r="F178" s="20">
        <v>2014</v>
      </c>
      <c r="G178" s="20">
        <v>2014</v>
      </c>
      <c r="H178" s="20">
        <v>2014</v>
      </c>
      <c r="I178" s="20">
        <v>2014</v>
      </c>
      <c r="J178" s="20">
        <v>2015</v>
      </c>
      <c r="K178" s="20">
        <v>2015</v>
      </c>
      <c r="L178" s="20">
        <v>2015</v>
      </c>
      <c r="M178" s="22">
        <v>2016</v>
      </c>
      <c r="N178" s="22">
        <v>2016</v>
      </c>
      <c r="O178" s="22">
        <v>2015</v>
      </c>
      <c r="P178" s="22">
        <v>2015</v>
      </c>
      <c r="Q178" s="22">
        <v>2014</v>
      </c>
      <c r="R178" s="22">
        <v>2012</v>
      </c>
      <c r="S178" s="22">
        <v>2016</v>
      </c>
      <c r="T178" s="22">
        <v>2013</v>
      </c>
      <c r="U178" s="22">
        <v>2014</v>
      </c>
      <c r="V178" s="22">
        <v>2014</v>
      </c>
      <c r="W178" s="22">
        <v>2015</v>
      </c>
      <c r="X178" s="22">
        <v>2012</v>
      </c>
      <c r="Y178" s="22">
        <v>2010</v>
      </c>
      <c r="Z178" s="22">
        <v>2014</v>
      </c>
      <c r="AA178" s="22">
        <v>2014</v>
      </c>
      <c r="AB178" s="22">
        <v>2014</v>
      </c>
      <c r="AC178" s="22">
        <v>2014</v>
      </c>
      <c r="AD178" s="22">
        <v>2015</v>
      </c>
      <c r="AE178" s="22" t="s">
        <v>446</v>
      </c>
      <c r="AF178" s="22">
        <v>2014</v>
      </c>
      <c r="AG178" s="21">
        <v>2010</v>
      </c>
      <c r="AH178" s="22">
        <v>2014</v>
      </c>
      <c r="AI178" s="22">
        <v>2015</v>
      </c>
      <c r="AJ178" s="22">
        <v>2016</v>
      </c>
      <c r="AK178" s="23" t="s">
        <v>446</v>
      </c>
      <c r="AL178" s="23">
        <v>2015</v>
      </c>
      <c r="AM178" s="22">
        <v>2015</v>
      </c>
      <c r="AN178" s="22">
        <v>2014</v>
      </c>
      <c r="AO178" s="22">
        <v>2014</v>
      </c>
      <c r="AP178" s="22">
        <v>2014</v>
      </c>
      <c r="AQ178" s="22">
        <v>2014</v>
      </c>
      <c r="AR178" s="22">
        <v>2011</v>
      </c>
      <c r="AS178" s="22">
        <v>2014</v>
      </c>
      <c r="AT178" s="22">
        <v>2015</v>
      </c>
      <c r="AU178" s="22">
        <v>2012</v>
      </c>
      <c r="AV178" s="22">
        <v>2011</v>
      </c>
      <c r="AW178" s="22">
        <v>2014</v>
      </c>
      <c r="AX178" s="22">
        <v>2014</v>
      </c>
      <c r="AY178" s="22">
        <v>2014</v>
      </c>
      <c r="AZ178" s="22">
        <v>2015</v>
      </c>
      <c r="BA178" s="22">
        <v>2015</v>
      </c>
      <c r="BB178" s="22">
        <v>2015</v>
      </c>
      <c r="BC178" s="22">
        <v>2015</v>
      </c>
      <c r="BD178" s="22">
        <v>2014</v>
      </c>
      <c r="BE178" s="22">
        <v>2014</v>
      </c>
      <c r="BF178" s="10"/>
    </row>
    <row r="179" spans="1:58" x14ac:dyDescent="0.3">
      <c r="A179" s="16" t="s">
        <v>329</v>
      </c>
      <c r="B179" s="11" t="s">
        <v>328</v>
      </c>
      <c r="C179" s="20">
        <v>2014</v>
      </c>
      <c r="D179" s="20">
        <v>2014</v>
      </c>
      <c r="E179" s="20">
        <v>2014</v>
      </c>
      <c r="F179" s="20">
        <v>2014</v>
      </c>
      <c r="G179" s="20">
        <v>2014</v>
      </c>
      <c r="H179" s="20">
        <v>2014</v>
      </c>
      <c r="I179" s="20">
        <v>2014</v>
      </c>
      <c r="J179" s="20">
        <v>2015</v>
      </c>
      <c r="K179" s="20">
        <v>2015</v>
      </c>
      <c r="L179" s="20">
        <v>2015</v>
      </c>
      <c r="M179" s="22">
        <v>2016</v>
      </c>
      <c r="N179" s="22">
        <v>2016</v>
      </c>
      <c r="O179" s="22">
        <v>2015</v>
      </c>
      <c r="P179" s="22">
        <v>2015</v>
      </c>
      <c r="Q179" s="22">
        <v>2014</v>
      </c>
      <c r="R179" s="22" t="s">
        <v>446</v>
      </c>
      <c r="S179" s="22">
        <v>2016</v>
      </c>
      <c r="T179" s="22">
        <v>2013</v>
      </c>
      <c r="U179" s="22">
        <v>2014</v>
      </c>
      <c r="V179" s="22">
        <v>2014</v>
      </c>
      <c r="W179" s="22">
        <v>2015</v>
      </c>
      <c r="X179" s="22">
        <v>2013</v>
      </c>
      <c r="Y179" s="22">
        <v>2011</v>
      </c>
      <c r="Z179" s="22">
        <v>2014</v>
      </c>
      <c r="AA179" s="22">
        <v>2014</v>
      </c>
      <c r="AB179" s="22" t="s">
        <v>446</v>
      </c>
      <c r="AC179" s="22">
        <v>2014</v>
      </c>
      <c r="AD179" s="22">
        <v>2015</v>
      </c>
      <c r="AE179" s="22">
        <v>2012</v>
      </c>
      <c r="AF179" s="22">
        <v>2014</v>
      </c>
      <c r="AG179" s="21">
        <v>2012</v>
      </c>
      <c r="AH179" s="22">
        <v>2014</v>
      </c>
      <c r="AI179" s="22">
        <v>2015</v>
      </c>
      <c r="AJ179" s="22">
        <v>2016</v>
      </c>
      <c r="AK179" s="23">
        <v>2015</v>
      </c>
      <c r="AL179" s="23">
        <v>2016</v>
      </c>
      <c r="AM179" s="22">
        <v>2015</v>
      </c>
      <c r="AN179" s="22">
        <v>2014</v>
      </c>
      <c r="AO179" s="22">
        <v>2014</v>
      </c>
      <c r="AP179" s="22">
        <v>2014</v>
      </c>
      <c r="AQ179" s="22">
        <v>2014</v>
      </c>
      <c r="AR179" s="22">
        <v>2015</v>
      </c>
      <c r="AS179" s="22">
        <v>2014</v>
      </c>
      <c r="AT179" s="22">
        <v>2015</v>
      </c>
      <c r="AU179" s="22">
        <v>2012</v>
      </c>
      <c r="AV179" s="22">
        <v>2013</v>
      </c>
      <c r="AW179" s="22">
        <v>2014</v>
      </c>
      <c r="AX179" s="22">
        <v>2014</v>
      </c>
      <c r="AY179" s="22">
        <v>2014</v>
      </c>
      <c r="AZ179" s="22">
        <v>2015</v>
      </c>
      <c r="BA179" s="22">
        <v>2015</v>
      </c>
      <c r="BB179" s="22">
        <v>2015</v>
      </c>
      <c r="BC179" s="22">
        <v>2015</v>
      </c>
      <c r="BD179" s="22">
        <v>2014</v>
      </c>
      <c r="BE179" s="22">
        <v>2014</v>
      </c>
      <c r="BF179" s="10"/>
    </row>
    <row r="180" spans="1:58" x14ac:dyDescent="0.3">
      <c r="A180" s="16" t="s">
        <v>331</v>
      </c>
      <c r="B180" s="11" t="s">
        <v>330</v>
      </c>
      <c r="C180" s="20">
        <v>2014</v>
      </c>
      <c r="D180" s="20">
        <v>2014</v>
      </c>
      <c r="E180" s="20">
        <v>2014</v>
      </c>
      <c r="F180" s="20">
        <v>2014</v>
      </c>
      <c r="G180" s="20">
        <v>2014</v>
      </c>
      <c r="H180" s="20">
        <v>2014</v>
      </c>
      <c r="I180" s="20">
        <v>2014</v>
      </c>
      <c r="J180" s="20">
        <v>2015</v>
      </c>
      <c r="K180" s="20">
        <v>2015</v>
      </c>
      <c r="L180" s="20">
        <v>2015</v>
      </c>
      <c r="M180" s="22">
        <v>2016</v>
      </c>
      <c r="N180" s="22">
        <v>2016</v>
      </c>
      <c r="O180" s="22">
        <v>2015</v>
      </c>
      <c r="P180" s="22">
        <v>2015</v>
      </c>
      <c r="Q180" s="22">
        <v>2014</v>
      </c>
      <c r="R180" s="22" t="s">
        <v>446</v>
      </c>
      <c r="S180" s="22">
        <v>2016</v>
      </c>
      <c r="T180" s="22">
        <v>2013</v>
      </c>
      <c r="U180" s="22">
        <v>2014</v>
      </c>
      <c r="V180" s="22">
        <v>2014</v>
      </c>
      <c r="W180" s="22">
        <v>2015</v>
      </c>
      <c r="X180" s="22" t="s">
        <v>446</v>
      </c>
      <c r="Y180" s="22">
        <v>2010</v>
      </c>
      <c r="Z180" s="22">
        <v>2014</v>
      </c>
      <c r="AA180" s="22">
        <v>2014</v>
      </c>
      <c r="AB180" s="22" t="s">
        <v>446</v>
      </c>
      <c r="AC180" s="22">
        <v>2014</v>
      </c>
      <c r="AD180" s="22">
        <v>2015</v>
      </c>
      <c r="AE180" s="22" t="s">
        <v>446</v>
      </c>
      <c r="AF180" s="22" t="s">
        <v>446</v>
      </c>
      <c r="AG180" s="21" t="s">
        <v>446</v>
      </c>
      <c r="AH180" s="22">
        <v>2014</v>
      </c>
      <c r="AI180" s="22">
        <v>2015</v>
      </c>
      <c r="AJ180" s="22">
        <v>2016</v>
      </c>
      <c r="AK180" s="23" t="s">
        <v>446</v>
      </c>
      <c r="AL180" s="23">
        <v>2015</v>
      </c>
      <c r="AM180" s="22">
        <v>2015</v>
      </c>
      <c r="AN180" s="22">
        <v>2014</v>
      </c>
      <c r="AO180" s="22">
        <v>2014</v>
      </c>
      <c r="AP180" s="22" t="s">
        <v>446</v>
      </c>
      <c r="AQ180" s="22" t="s">
        <v>446</v>
      </c>
      <c r="AR180" s="22" t="s">
        <v>446</v>
      </c>
      <c r="AS180" s="22">
        <v>2014</v>
      </c>
      <c r="AT180" s="22">
        <v>2015</v>
      </c>
      <c r="AU180" s="22">
        <v>2012</v>
      </c>
      <c r="AV180" s="22">
        <v>2013</v>
      </c>
      <c r="AW180" s="22">
        <v>2014</v>
      </c>
      <c r="AX180" s="22">
        <v>2014</v>
      </c>
      <c r="AY180" s="22">
        <v>2014</v>
      </c>
      <c r="AZ180" s="22">
        <v>2006</v>
      </c>
      <c r="BA180" s="22">
        <v>2006</v>
      </c>
      <c r="BB180" s="22">
        <v>2015</v>
      </c>
      <c r="BC180" s="22">
        <v>2015</v>
      </c>
      <c r="BD180" s="22">
        <v>2014</v>
      </c>
      <c r="BE180" s="22">
        <v>2014</v>
      </c>
      <c r="BF180" s="10"/>
    </row>
    <row r="181" spans="1:58" x14ac:dyDescent="0.3">
      <c r="A181" s="16" t="s">
        <v>333</v>
      </c>
      <c r="B181" s="11" t="s">
        <v>332</v>
      </c>
      <c r="C181" s="20">
        <v>2014</v>
      </c>
      <c r="D181" s="20">
        <v>2014</v>
      </c>
      <c r="E181" s="20">
        <v>2014</v>
      </c>
      <c r="F181" s="20">
        <v>2014</v>
      </c>
      <c r="G181" s="20">
        <v>2014</v>
      </c>
      <c r="H181" s="20">
        <v>2014</v>
      </c>
      <c r="I181" s="20">
        <v>2014</v>
      </c>
      <c r="J181" s="20">
        <v>2015</v>
      </c>
      <c r="K181" s="20">
        <v>2015</v>
      </c>
      <c r="L181" s="20">
        <v>2015</v>
      </c>
      <c r="M181" s="22">
        <v>2016</v>
      </c>
      <c r="N181" s="22">
        <v>2016</v>
      </c>
      <c r="O181" s="22">
        <v>2015</v>
      </c>
      <c r="P181" s="22">
        <v>2015</v>
      </c>
      <c r="Q181" s="22" t="s">
        <v>446</v>
      </c>
      <c r="R181" s="22" t="s">
        <v>446</v>
      </c>
      <c r="S181" s="22">
        <v>2016</v>
      </c>
      <c r="T181" s="22">
        <v>2013</v>
      </c>
      <c r="U181" s="22">
        <v>2014</v>
      </c>
      <c r="V181" s="22">
        <v>2014</v>
      </c>
      <c r="W181" s="22">
        <v>2015</v>
      </c>
      <c r="X181" s="22">
        <v>2007</v>
      </c>
      <c r="Y181" s="22">
        <v>2010</v>
      </c>
      <c r="Z181" s="22">
        <v>2014</v>
      </c>
      <c r="AA181" s="22">
        <v>2014</v>
      </c>
      <c r="AB181" s="22" t="s">
        <v>446</v>
      </c>
      <c r="AC181" s="22">
        <v>2014</v>
      </c>
      <c r="AD181" s="22">
        <v>2015</v>
      </c>
      <c r="AE181" s="22" t="s">
        <v>446</v>
      </c>
      <c r="AF181" s="22" t="s">
        <v>446</v>
      </c>
      <c r="AG181" s="21" t="s">
        <v>446</v>
      </c>
      <c r="AH181" s="22">
        <v>2014</v>
      </c>
      <c r="AI181" s="22">
        <v>2015</v>
      </c>
      <c r="AJ181" s="22">
        <v>2016</v>
      </c>
      <c r="AK181" s="23" t="s">
        <v>446</v>
      </c>
      <c r="AL181" s="23" t="s">
        <v>446</v>
      </c>
      <c r="AM181" s="22">
        <v>2015</v>
      </c>
      <c r="AN181" s="22">
        <v>2014</v>
      </c>
      <c r="AO181" s="22">
        <v>2014</v>
      </c>
      <c r="AP181" s="22" t="s">
        <v>446</v>
      </c>
      <c r="AQ181" s="22" t="s">
        <v>446</v>
      </c>
      <c r="AR181" s="22" t="s">
        <v>446</v>
      </c>
      <c r="AS181" s="22">
        <v>2014</v>
      </c>
      <c r="AT181" s="22" t="s">
        <v>446</v>
      </c>
      <c r="AU181" s="22">
        <v>2012</v>
      </c>
      <c r="AV181" s="22" t="s">
        <v>446</v>
      </c>
      <c r="AW181" s="22">
        <v>2013</v>
      </c>
      <c r="AX181" s="22">
        <v>2014</v>
      </c>
      <c r="AY181" s="22">
        <v>2014</v>
      </c>
      <c r="AZ181" s="22">
        <v>2013</v>
      </c>
      <c r="BA181" s="22">
        <v>2015</v>
      </c>
      <c r="BB181" s="22">
        <v>2014</v>
      </c>
      <c r="BC181" s="22">
        <v>2015</v>
      </c>
      <c r="BD181" s="22">
        <v>2014</v>
      </c>
      <c r="BE181" s="22">
        <v>2014</v>
      </c>
      <c r="BF181" s="10"/>
    </row>
    <row r="182" spans="1:58" x14ac:dyDescent="0.3">
      <c r="A182" s="16" t="s">
        <v>335</v>
      </c>
      <c r="B182" s="11" t="s">
        <v>334</v>
      </c>
      <c r="C182" s="20">
        <v>2014</v>
      </c>
      <c r="D182" s="20">
        <v>2014</v>
      </c>
      <c r="E182" s="20">
        <v>2014</v>
      </c>
      <c r="F182" s="20">
        <v>2014</v>
      </c>
      <c r="G182" s="20">
        <v>2014</v>
      </c>
      <c r="H182" s="20">
        <v>2014</v>
      </c>
      <c r="I182" s="20">
        <v>2014</v>
      </c>
      <c r="J182" s="20">
        <v>2015</v>
      </c>
      <c r="K182" s="20">
        <v>2015</v>
      </c>
      <c r="L182" s="20">
        <v>2015</v>
      </c>
      <c r="M182" s="22">
        <v>2016</v>
      </c>
      <c r="N182" s="22">
        <v>2016</v>
      </c>
      <c r="O182" s="22">
        <v>2015</v>
      </c>
      <c r="P182" s="22">
        <v>2015</v>
      </c>
      <c r="Q182" s="22">
        <v>2014</v>
      </c>
      <c r="R182" s="22">
        <v>2011</v>
      </c>
      <c r="S182" s="22">
        <v>2016</v>
      </c>
      <c r="T182" s="22">
        <v>2013</v>
      </c>
      <c r="U182" s="22">
        <v>2014</v>
      </c>
      <c r="V182" s="22">
        <v>2014</v>
      </c>
      <c r="W182" s="22">
        <v>2015</v>
      </c>
      <c r="X182" s="22">
        <v>2011</v>
      </c>
      <c r="Y182" s="22">
        <v>2010</v>
      </c>
      <c r="Z182" s="22">
        <v>2014</v>
      </c>
      <c r="AA182" s="22">
        <v>2014</v>
      </c>
      <c r="AB182" s="22">
        <v>2014</v>
      </c>
      <c r="AC182" s="22">
        <v>2014</v>
      </c>
      <c r="AD182" s="22">
        <v>2015</v>
      </c>
      <c r="AE182" s="22">
        <v>2012</v>
      </c>
      <c r="AF182" s="22">
        <v>2014</v>
      </c>
      <c r="AG182" s="21">
        <v>2012</v>
      </c>
      <c r="AH182" s="22">
        <v>2014</v>
      </c>
      <c r="AI182" s="22">
        <v>2015</v>
      </c>
      <c r="AJ182" s="22">
        <v>2016</v>
      </c>
      <c r="AK182" s="23">
        <v>2015</v>
      </c>
      <c r="AL182" s="23">
        <v>2016</v>
      </c>
      <c r="AM182" s="22">
        <v>2015</v>
      </c>
      <c r="AN182" s="22">
        <v>2014</v>
      </c>
      <c r="AO182" s="22">
        <v>2014</v>
      </c>
      <c r="AP182" s="22">
        <v>2013</v>
      </c>
      <c r="AQ182" s="22">
        <v>2014</v>
      </c>
      <c r="AR182" s="22" t="s">
        <v>446</v>
      </c>
      <c r="AS182" s="22">
        <v>2014</v>
      </c>
      <c r="AT182" s="22">
        <v>2015</v>
      </c>
      <c r="AU182" s="22">
        <v>2012</v>
      </c>
      <c r="AV182" s="22">
        <v>2012</v>
      </c>
      <c r="AW182" s="22">
        <v>2014</v>
      </c>
      <c r="AX182" s="22">
        <v>2014</v>
      </c>
      <c r="AY182" s="22">
        <v>2014</v>
      </c>
      <c r="AZ182" s="22">
        <v>2015</v>
      </c>
      <c r="BA182" s="22">
        <v>2015</v>
      </c>
      <c r="BB182" s="22">
        <v>2015</v>
      </c>
      <c r="BC182" s="22">
        <v>2015</v>
      </c>
      <c r="BD182" s="22">
        <v>2014</v>
      </c>
      <c r="BE182" s="22">
        <v>2014</v>
      </c>
      <c r="BF182" s="10"/>
    </row>
    <row r="183" spans="1:58" x14ac:dyDescent="0.3">
      <c r="A183" s="16" t="s">
        <v>337</v>
      </c>
      <c r="B183" s="11" t="s">
        <v>336</v>
      </c>
      <c r="C183" s="20">
        <v>2014</v>
      </c>
      <c r="D183" s="20">
        <v>2014</v>
      </c>
      <c r="E183" s="20">
        <v>2014</v>
      </c>
      <c r="F183" s="20">
        <v>2014</v>
      </c>
      <c r="G183" s="20">
        <v>2014</v>
      </c>
      <c r="H183" s="20">
        <v>2014</v>
      </c>
      <c r="I183" s="20">
        <v>2014</v>
      </c>
      <c r="J183" s="20">
        <v>2015</v>
      </c>
      <c r="K183" s="20">
        <v>2015</v>
      </c>
      <c r="L183" s="20">
        <v>2015</v>
      </c>
      <c r="M183" s="22">
        <v>2016</v>
      </c>
      <c r="N183" s="22">
        <v>2016</v>
      </c>
      <c r="O183" s="22">
        <v>2015</v>
      </c>
      <c r="P183" s="22">
        <v>2015</v>
      </c>
      <c r="Q183" s="22">
        <v>2014</v>
      </c>
      <c r="R183" s="22">
        <v>2012</v>
      </c>
      <c r="S183" s="22">
        <v>2016</v>
      </c>
      <c r="T183" s="22">
        <v>2013</v>
      </c>
      <c r="U183" s="22">
        <v>2014</v>
      </c>
      <c r="V183" s="22">
        <v>2014</v>
      </c>
      <c r="W183" s="22">
        <v>2015</v>
      </c>
      <c r="X183" s="22" t="s">
        <v>446</v>
      </c>
      <c r="Y183" s="22">
        <v>2013</v>
      </c>
      <c r="Z183" s="22">
        <v>2014</v>
      </c>
      <c r="AA183" s="22">
        <v>2014</v>
      </c>
      <c r="AB183" s="22">
        <v>2014</v>
      </c>
      <c r="AC183" s="22">
        <v>2014</v>
      </c>
      <c r="AD183" s="22">
        <v>2015</v>
      </c>
      <c r="AE183" s="22" t="s">
        <v>446</v>
      </c>
      <c r="AF183" s="22">
        <v>2014</v>
      </c>
      <c r="AG183" s="21">
        <v>2013</v>
      </c>
      <c r="AH183" s="22">
        <v>2014</v>
      </c>
      <c r="AI183" s="22">
        <v>2015</v>
      </c>
      <c r="AJ183" s="22">
        <v>2016</v>
      </c>
      <c r="AK183" s="23">
        <v>2015</v>
      </c>
      <c r="AL183" s="23">
        <v>2015</v>
      </c>
      <c r="AM183" s="22">
        <v>2015</v>
      </c>
      <c r="AN183" s="22">
        <v>2014</v>
      </c>
      <c r="AO183" s="22">
        <v>2014</v>
      </c>
      <c r="AP183" s="22">
        <v>2013</v>
      </c>
      <c r="AQ183" s="22">
        <v>2014</v>
      </c>
      <c r="AR183" s="22" t="s">
        <v>446</v>
      </c>
      <c r="AS183" s="22">
        <v>2014</v>
      </c>
      <c r="AT183" s="22">
        <v>2015</v>
      </c>
      <c r="AU183" s="22">
        <v>2012</v>
      </c>
      <c r="AV183" s="22">
        <v>2013</v>
      </c>
      <c r="AW183" s="22">
        <v>2014</v>
      </c>
      <c r="AX183" s="22">
        <v>2014</v>
      </c>
      <c r="AY183" s="22">
        <v>2014</v>
      </c>
      <c r="AZ183" s="22">
        <v>2015</v>
      </c>
      <c r="BA183" s="22">
        <v>2015</v>
      </c>
      <c r="BB183" s="22">
        <v>2015</v>
      </c>
      <c r="BC183" s="22">
        <v>2015</v>
      </c>
      <c r="BD183" s="22">
        <v>2014</v>
      </c>
      <c r="BE183" s="22">
        <v>2014</v>
      </c>
      <c r="BF183" s="10"/>
    </row>
    <row r="184" spans="1:58" x14ac:dyDescent="0.3">
      <c r="A184" s="16" t="s">
        <v>339</v>
      </c>
      <c r="B184" s="11" t="s">
        <v>338</v>
      </c>
      <c r="C184" s="20">
        <v>2014</v>
      </c>
      <c r="D184" s="20">
        <v>2014</v>
      </c>
      <c r="E184" s="20">
        <v>2014</v>
      </c>
      <c r="F184" s="20">
        <v>2014</v>
      </c>
      <c r="G184" s="20">
        <v>2014</v>
      </c>
      <c r="H184" s="20">
        <v>2014</v>
      </c>
      <c r="I184" s="20">
        <v>2014</v>
      </c>
      <c r="J184" s="20">
        <v>2015</v>
      </c>
      <c r="K184" s="20">
        <v>2015</v>
      </c>
      <c r="L184" s="20">
        <v>2015</v>
      </c>
      <c r="M184" s="22">
        <v>2016</v>
      </c>
      <c r="N184" s="22">
        <v>2016</v>
      </c>
      <c r="O184" s="22">
        <v>2015</v>
      </c>
      <c r="P184" s="22">
        <v>2015</v>
      </c>
      <c r="Q184" s="22">
        <v>2014</v>
      </c>
      <c r="R184" s="22" t="s">
        <v>446</v>
      </c>
      <c r="S184" s="22">
        <v>2016</v>
      </c>
      <c r="T184" s="22">
        <v>2013</v>
      </c>
      <c r="U184" s="22">
        <v>2014</v>
      </c>
      <c r="V184" s="22" t="s">
        <v>446</v>
      </c>
      <c r="W184" s="22">
        <v>2015</v>
      </c>
      <c r="X184" s="22" t="s">
        <v>446</v>
      </c>
      <c r="Y184" s="22">
        <v>2010</v>
      </c>
      <c r="Z184" s="22">
        <v>2014</v>
      </c>
      <c r="AA184" s="22">
        <v>2014</v>
      </c>
      <c r="AB184" s="22" t="s">
        <v>446</v>
      </c>
      <c r="AC184" s="22">
        <v>2014</v>
      </c>
      <c r="AD184" s="22">
        <v>2015</v>
      </c>
      <c r="AE184" s="22" t="s">
        <v>446</v>
      </c>
      <c r="AF184" s="22">
        <v>2014</v>
      </c>
      <c r="AG184" s="21" t="s">
        <v>446</v>
      </c>
      <c r="AH184" s="22">
        <v>2014</v>
      </c>
      <c r="AI184" s="22">
        <v>2015</v>
      </c>
      <c r="AJ184" s="22">
        <v>2016</v>
      </c>
      <c r="AK184" s="23" t="s">
        <v>446</v>
      </c>
      <c r="AL184" s="23">
        <v>2015</v>
      </c>
      <c r="AM184" s="22">
        <v>2015</v>
      </c>
      <c r="AN184" s="22">
        <v>2014</v>
      </c>
      <c r="AO184" s="22">
        <v>2014</v>
      </c>
      <c r="AP184" s="22" t="s">
        <v>446</v>
      </c>
      <c r="AQ184" s="22" t="s">
        <v>446</v>
      </c>
      <c r="AR184" s="22">
        <v>2015</v>
      </c>
      <c r="AS184" s="22">
        <v>2014</v>
      </c>
      <c r="AT184" s="22">
        <v>2015</v>
      </c>
      <c r="AU184" s="22">
        <v>2012</v>
      </c>
      <c r="AV184" s="22" t="s">
        <v>446</v>
      </c>
      <c r="AW184" s="22">
        <v>2014</v>
      </c>
      <c r="AX184" s="22">
        <v>2014</v>
      </c>
      <c r="AY184" s="22">
        <v>2014</v>
      </c>
      <c r="AZ184" s="22">
        <v>2015</v>
      </c>
      <c r="BA184" s="22">
        <v>2015</v>
      </c>
      <c r="BB184" s="22">
        <v>2015</v>
      </c>
      <c r="BC184" s="22">
        <v>2015</v>
      </c>
      <c r="BD184" s="22">
        <v>2014</v>
      </c>
      <c r="BE184" s="22">
        <v>2014</v>
      </c>
      <c r="BF184" s="10"/>
    </row>
    <row r="185" spans="1:58" x14ac:dyDescent="0.3">
      <c r="A185" s="16" t="s">
        <v>428</v>
      </c>
      <c r="B185" s="11" t="s">
        <v>340</v>
      </c>
      <c r="C185" s="20">
        <v>2014</v>
      </c>
      <c r="D185" s="20">
        <v>2014</v>
      </c>
      <c r="E185" s="20">
        <v>2014</v>
      </c>
      <c r="F185" s="20">
        <v>2014</v>
      </c>
      <c r="G185" s="20">
        <v>2014</v>
      </c>
      <c r="H185" s="20">
        <v>2014</v>
      </c>
      <c r="I185" s="20">
        <v>2014</v>
      </c>
      <c r="J185" s="20">
        <v>2015</v>
      </c>
      <c r="K185" s="20">
        <v>2015</v>
      </c>
      <c r="L185" s="20">
        <v>2015</v>
      </c>
      <c r="M185" s="22">
        <v>2016</v>
      </c>
      <c r="N185" s="22">
        <v>2016</v>
      </c>
      <c r="O185" s="22">
        <v>2015</v>
      </c>
      <c r="P185" s="22">
        <v>2015</v>
      </c>
      <c r="Q185" s="22">
        <v>2014</v>
      </c>
      <c r="R185" s="22" t="s">
        <v>446</v>
      </c>
      <c r="S185" s="22">
        <v>2016</v>
      </c>
      <c r="T185" s="22">
        <v>2013</v>
      </c>
      <c r="U185" s="22">
        <v>2014</v>
      </c>
      <c r="V185" s="22" t="s">
        <v>446</v>
      </c>
      <c r="W185" s="22">
        <v>2015</v>
      </c>
      <c r="X185" s="22" t="s">
        <v>446</v>
      </c>
      <c r="Y185" s="22">
        <v>2013</v>
      </c>
      <c r="Z185" s="22">
        <v>2014</v>
      </c>
      <c r="AA185" s="22">
        <v>2014</v>
      </c>
      <c r="AB185" s="22">
        <v>2013</v>
      </c>
      <c r="AC185" s="22">
        <v>2014</v>
      </c>
      <c r="AD185" s="22">
        <v>2015</v>
      </c>
      <c r="AE185" s="22" t="s">
        <v>446</v>
      </c>
      <c r="AF185" s="22">
        <v>2014</v>
      </c>
      <c r="AG185" s="21">
        <v>2012</v>
      </c>
      <c r="AH185" s="22">
        <v>2014</v>
      </c>
      <c r="AI185" s="22">
        <v>2015</v>
      </c>
      <c r="AJ185" s="22">
        <v>2016</v>
      </c>
      <c r="AK185" s="23" t="s">
        <v>446</v>
      </c>
      <c r="AL185" s="23">
        <v>2015</v>
      </c>
      <c r="AM185" s="22">
        <v>2015</v>
      </c>
      <c r="AN185" s="22">
        <v>2014</v>
      </c>
      <c r="AO185" s="22">
        <v>2014</v>
      </c>
      <c r="AP185" s="22">
        <v>2014</v>
      </c>
      <c r="AQ185" s="22">
        <v>2014</v>
      </c>
      <c r="AR185" s="22">
        <v>2015</v>
      </c>
      <c r="AS185" s="22">
        <v>2014</v>
      </c>
      <c r="AT185" s="22">
        <v>2015</v>
      </c>
      <c r="AU185" s="22">
        <v>2012</v>
      </c>
      <c r="AV185" s="22" t="s">
        <v>446</v>
      </c>
      <c r="AW185" s="22">
        <v>2014</v>
      </c>
      <c r="AX185" s="22">
        <v>2014</v>
      </c>
      <c r="AY185" s="22">
        <v>2014</v>
      </c>
      <c r="AZ185" s="22">
        <v>2015</v>
      </c>
      <c r="BA185" s="22">
        <v>2015</v>
      </c>
      <c r="BB185" s="22">
        <v>2015</v>
      </c>
      <c r="BC185" s="22">
        <v>2015</v>
      </c>
      <c r="BD185" s="22">
        <v>2014</v>
      </c>
      <c r="BE185" s="22">
        <v>2014</v>
      </c>
      <c r="BF185" s="10"/>
    </row>
    <row r="186" spans="1:58" x14ac:dyDescent="0.3">
      <c r="A186" s="16" t="s">
        <v>342</v>
      </c>
      <c r="B186" s="11" t="s">
        <v>341</v>
      </c>
      <c r="C186" s="20">
        <v>2014</v>
      </c>
      <c r="D186" s="20">
        <v>2014</v>
      </c>
      <c r="E186" s="20">
        <v>2014</v>
      </c>
      <c r="F186" s="20">
        <v>2014</v>
      </c>
      <c r="G186" s="20">
        <v>2014</v>
      </c>
      <c r="H186" s="20">
        <v>2014</v>
      </c>
      <c r="I186" s="20">
        <v>2014</v>
      </c>
      <c r="J186" s="20">
        <v>2015</v>
      </c>
      <c r="K186" s="20">
        <v>2015</v>
      </c>
      <c r="L186" s="20">
        <v>2015</v>
      </c>
      <c r="M186" s="22">
        <v>2016</v>
      </c>
      <c r="N186" s="22">
        <v>2016</v>
      </c>
      <c r="O186" s="22">
        <v>2015</v>
      </c>
      <c r="P186" s="22">
        <v>2015</v>
      </c>
      <c r="Q186" s="22">
        <v>2014</v>
      </c>
      <c r="R186" s="22" t="s">
        <v>446</v>
      </c>
      <c r="S186" s="22">
        <v>2016</v>
      </c>
      <c r="T186" s="22">
        <v>2013</v>
      </c>
      <c r="U186" s="22">
        <v>2014</v>
      </c>
      <c r="V186" s="22" t="s">
        <v>446</v>
      </c>
      <c r="W186" s="22">
        <v>2015</v>
      </c>
      <c r="X186" s="22">
        <v>2012</v>
      </c>
      <c r="Y186" s="22">
        <v>2011</v>
      </c>
      <c r="Z186" s="22">
        <v>2014</v>
      </c>
      <c r="AA186" s="22">
        <v>2014</v>
      </c>
      <c r="AB186" s="22" t="s">
        <v>446</v>
      </c>
      <c r="AC186" s="22">
        <v>2014</v>
      </c>
      <c r="AD186" s="22">
        <v>2015</v>
      </c>
      <c r="AE186" s="22" t="s">
        <v>446</v>
      </c>
      <c r="AF186" s="22">
        <v>2014</v>
      </c>
      <c r="AG186" s="21">
        <v>2013</v>
      </c>
      <c r="AH186" s="22">
        <v>2014</v>
      </c>
      <c r="AI186" s="22">
        <v>2015</v>
      </c>
      <c r="AJ186" s="22">
        <v>2016</v>
      </c>
      <c r="AK186" s="23" t="s">
        <v>446</v>
      </c>
      <c r="AL186" s="23">
        <v>2015</v>
      </c>
      <c r="AM186" s="22">
        <v>2015</v>
      </c>
      <c r="AN186" s="22">
        <v>2014</v>
      </c>
      <c r="AO186" s="22">
        <v>2014</v>
      </c>
      <c r="AP186" s="22">
        <v>2014</v>
      </c>
      <c r="AQ186" s="22">
        <v>2014</v>
      </c>
      <c r="AR186" s="22">
        <v>2011</v>
      </c>
      <c r="AS186" s="22">
        <v>2014</v>
      </c>
      <c r="AT186" s="22">
        <v>2015</v>
      </c>
      <c r="AU186" s="22">
        <v>2012</v>
      </c>
      <c r="AV186" s="22" t="s">
        <v>446</v>
      </c>
      <c r="AW186" s="22">
        <v>2014</v>
      </c>
      <c r="AX186" s="22">
        <v>2014</v>
      </c>
      <c r="AY186" s="22">
        <v>2013</v>
      </c>
      <c r="AZ186" s="22">
        <v>2015</v>
      </c>
      <c r="BA186" s="22">
        <v>2015</v>
      </c>
      <c r="BB186" s="22">
        <v>2015</v>
      </c>
      <c r="BC186" s="22">
        <v>2015</v>
      </c>
      <c r="BD186" s="22">
        <v>2014</v>
      </c>
      <c r="BE186" s="22">
        <v>2014</v>
      </c>
      <c r="BF186" s="10"/>
    </row>
    <row r="187" spans="1:58" x14ac:dyDescent="0.3">
      <c r="A187" s="16" t="s">
        <v>344</v>
      </c>
      <c r="B187" s="11" t="s">
        <v>343</v>
      </c>
      <c r="C187" s="20">
        <v>2014</v>
      </c>
      <c r="D187" s="20">
        <v>2014</v>
      </c>
      <c r="E187" s="20">
        <v>2014</v>
      </c>
      <c r="F187" s="20">
        <v>2014</v>
      </c>
      <c r="G187" s="20">
        <v>2014</v>
      </c>
      <c r="H187" s="20">
        <v>2014</v>
      </c>
      <c r="I187" s="20">
        <v>2014</v>
      </c>
      <c r="J187" s="20">
        <v>2015</v>
      </c>
      <c r="K187" s="20">
        <v>2015</v>
      </c>
      <c r="L187" s="20">
        <v>2015</v>
      </c>
      <c r="M187" s="22">
        <v>2016</v>
      </c>
      <c r="N187" s="22">
        <v>2016</v>
      </c>
      <c r="O187" s="22">
        <v>2015</v>
      </c>
      <c r="P187" s="22">
        <v>2015</v>
      </c>
      <c r="Q187" s="22">
        <v>2014</v>
      </c>
      <c r="R187" s="22" t="s">
        <v>446</v>
      </c>
      <c r="S187" s="22">
        <v>2016</v>
      </c>
      <c r="T187" s="22">
        <v>2013</v>
      </c>
      <c r="U187" s="22">
        <v>2014</v>
      </c>
      <c r="V187" s="22">
        <v>2014</v>
      </c>
      <c r="W187" s="22">
        <v>2015</v>
      </c>
      <c r="X187" s="22">
        <v>2011</v>
      </c>
      <c r="Y187" s="22">
        <v>2010</v>
      </c>
      <c r="Z187" s="22">
        <v>2014</v>
      </c>
      <c r="AA187" s="22">
        <v>2014</v>
      </c>
      <c r="AB187" s="22">
        <v>2014</v>
      </c>
      <c r="AC187" s="22">
        <v>2014</v>
      </c>
      <c r="AD187" s="22">
        <v>2015</v>
      </c>
      <c r="AE187" s="22" t="s">
        <v>446</v>
      </c>
      <c r="AF187" s="22">
        <v>2014</v>
      </c>
      <c r="AG187" s="21">
        <v>2013</v>
      </c>
      <c r="AH187" s="22">
        <v>2014</v>
      </c>
      <c r="AI187" s="22">
        <v>2015</v>
      </c>
      <c r="AJ187" s="22">
        <v>2016</v>
      </c>
      <c r="AK187" s="23" t="s">
        <v>446</v>
      </c>
      <c r="AL187" s="23">
        <v>2015</v>
      </c>
      <c r="AM187" s="22">
        <v>2015</v>
      </c>
      <c r="AN187" s="22">
        <v>2014</v>
      </c>
      <c r="AO187" s="22">
        <v>2014</v>
      </c>
      <c r="AP187" s="22">
        <v>2014</v>
      </c>
      <c r="AQ187" s="22">
        <v>2014</v>
      </c>
      <c r="AR187" s="22">
        <v>2011</v>
      </c>
      <c r="AS187" s="22">
        <v>2014</v>
      </c>
      <c r="AT187" s="22">
        <v>2015</v>
      </c>
      <c r="AU187" s="22">
        <v>2012</v>
      </c>
      <c r="AV187" s="22">
        <v>2013</v>
      </c>
      <c r="AW187" s="22">
        <v>2014</v>
      </c>
      <c r="AX187" s="22">
        <v>2014</v>
      </c>
      <c r="AY187" s="22">
        <v>2014</v>
      </c>
      <c r="AZ187" s="22">
        <v>2015</v>
      </c>
      <c r="BA187" s="22">
        <v>2015</v>
      </c>
      <c r="BB187" s="22">
        <v>2015</v>
      </c>
      <c r="BC187" s="22">
        <v>2015</v>
      </c>
      <c r="BD187" s="22">
        <v>2014</v>
      </c>
      <c r="BE187" s="22">
        <v>2014</v>
      </c>
      <c r="BF187" s="10"/>
    </row>
    <row r="188" spans="1:58" x14ac:dyDescent="0.3">
      <c r="A188" s="16" t="s">
        <v>346</v>
      </c>
      <c r="B188" s="11" t="s">
        <v>345</v>
      </c>
      <c r="C188" s="20">
        <v>2014</v>
      </c>
      <c r="D188" s="20">
        <v>2014</v>
      </c>
      <c r="E188" s="20">
        <v>2014</v>
      </c>
      <c r="F188" s="20">
        <v>2014</v>
      </c>
      <c r="G188" s="20">
        <v>2014</v>
      </c>
      <c r="H188" s="20">
        <v>2014</v>
      </c>
      <c r="I188" s="20">
        <v>2014</v>
      </c>
      <c r="J188" s="20">
        <v>2015</v>
      </c>
      <c r="K188" s="20">
        <v>2015</v>
      </c>
      <c r="L188" s="20">
        <v>2015</v>
      </c>
      <c r="M188" s="22">
        <v>2016</v>
      </c>
      <c r="N188" s="22">
        <v>2016</v>
      </c>
      <c r="O188" s="22">
        <v>2015</v>
      </c>
      <c r="P188" s="22">
        <v>2015</v>
      </c>
      <c r="Q188" s="22">
        <v>2014</v>
      </c>
      <c r="R188" s="22">
        <v>2006</v>
      </c>
      <c r="S188" s="22">
        <v>2016</v>
      </c>
      <c r="T188" s="22">
        <v>2013</v>
      </c>
      <c r="U188" s="22">
        <v>2014</v>
      </c>
      <c r="V188" s="22">
        <v>2014</v>
      </c>
      <c r="W188" s="22">
        <v>2015</v>
      </c>
      <c r="X188" s="22">
        <v>2006</v>
      </c>
      <c r="Y188" s="22">
        <v>2013</v>
      </c>
      <c r="Z188" s="22">
        <v>2014</v>
      </c>
      <c r="AA188" s="22">
        <v>2014</v>
      </c>
      <c r="AB188" s="22">
        <v>2014</v>
      </c>
      <c r="AC188" s="22">
        <v>2014</v>
      </c>
      <c r="AD188" s="22">
        <v>2015</v>
      </c>
      <c r="AE188" s="22" t="s">
        <v>446</v>
      </c>
      <c r="AF188" s="22" t="s">
        <v>446</v>
      </c>
      <c r="AG188" s="21">
        <v>2003</v>
      </c>
      <c r="AH188" s="22">
        <v>2014</v>
      </c>
      <c r="AI188" s="22">
        <v>2015</v>
      </c>
      <c r="AJ188" s="22">
        <v>2016</v>
      </c>
      <c r="AK188" s="23" t="s">
        <v>446</v>
      </c>
      <c r="AL188" s="23">
        <v>2015</v>
      </c>
      <c r="AM188" s="22">
        <v>2015</v>
      </c>
      <c r="AN188" s="22">
        <v>2014</v>
      </c>
      <c r="AO188" s="22">
        <v>2014</v>
      </c>
      <c r="AP188" s="22" t="s">
        <v>446</v>
      </c>
      <c r="AQ188" s="22" t="s">
        <v>446</v>
      </c>
      <c r="AR188" s="22">
        <v>2007</v>
      </c>
      <c r="AS188" s="22">
        <v>2014</v>
      </c>
      <c r="AT188" s="22">
        <v>2015</v>
      </c>
      <c r="AU188" s="22">
        <v>2012</v>
      </c>
      <c r="AV188" s="22">
        <v>2013</v>
      </c>
      <c r="AW188" s="22">
        <v>2014</v>
      </c>
      <c r="AX188" s="22">
        <v>2014</v>
      </c>
      <c r="AY188" s="22">
        <v>2014</v>
      </c>
      <c r="AZ188" s="22">
        <v>2015</v>
      </c>
      <c r="BA188" s="22">
        <v>2012</v>
      </c>
      <c r="BB188" s="22">
        <v>2015</v>
      </c>
      <c r="BC188" s="22">
        <v>2015</v>
      </c>
      <c r="BD188" s="22">
        <v>2014</v>
      </c>
      <c r="BE188" s="22">
        <v>2014</v>
      </c>
      <c r="BF188" s="10"/>
    </row>
    <row r="189" spans="1:58" x14ac:dyDescent="0.3">
      <c r="A189" s="16" t="s">
        <v>348</v>
      </c>
      <c r="B189" s="11" t="s">
        <v>347</v>
      </c>
      <c r="C189" s="20">
        <v>2014</v>
      </c>
      <c r="D189" s="20">
        <v>2014</v>
      </c>
      <c r="E189" s="20">
        <v>2014</v>
      </c>
      <c r="F189" s="20">
        <v>2014</v>
      </c>
      <c r="G189" s="20">
        <v>2014</v>
      </c>
      <c r="H189" s="20">
        <v>2014</v>
      </c>
      <c r="I189" s="20">
        <v>2014</v>
      </c>
      <c r="J189" s="20">
        <v>2015</v>
      </c>
      <c r="K189" s="20">
        <v>2015</v>
      </c>
      <c r="L189" s="20">
        <v>2015</v>
      </c>
      <c r="M189" s="22">
        <v>2016</v>
      </c>
      <c r="N189" s="22">
        <v>2016</v>
      </c>
      <c r="O189" s="22">
        <v>2015</v>
      </c>
      <c r="P189" s="22">
        <v>2015</v>
      </c>
      <c r="Q189" s="22">
        <v>2014</v>
      </c>
      <c r="R189" s="22">
        <v>2007</v>
      </c>
      <c r="S189" s="22">
        <v>2016</v>
      </c>
      <c r="T189" s="22">
        <v>2013</v>
      </c>
      <c r="U189" s="22">
        <v>2014</v>
      </c>
      <c r="V189" s="22">
        <v>2014</v>
      </c>
      <c r="W189" s="22">
        <v>2015</v>
      </c>
      <c r="X189" s="22">
        <v>2013</v>
      </c>
      <c r="Y189" s="22">
        <v>2010</v>
      </c>
      <c r="Z189" s="22">
        <v>2014</v>
      </c>
      <c r="AA189" s="22">
        <v>2014</v>
      </c>
      <c r="AB189" s="22" t="s">
        <v>446</v>
      </c>
      <c r="AC189" s="22">
        <v>2014</v>
      </c>
      <c r="AD189" s="22">
        <v>2015</v>
      </c>
      <c r="AE189" s="22">
        <v>2012</v>
      </c>
      <c r="AF189" s="22" t="s">
        <v>446</v>
      </c>
      <c r="AG189" s="21">
        <v>2010</v>
      </c>
      <c r="AH189" s="22">
        <v>2014</v>
      </c>
      <c r="AI189" s="22">
        <v>2015</v>
      </c>
      <c r="AJ189" s="22">
        <v>2016</v>
      </c>
      <c r="AK189" s="23" t="s">
        <v>446</v>
      </c>
      <c r="AL189" s="23">
        <v>2015</v>
      </c>
      <c r="AM189" s="22">
        <v>2015</v>
      </c>
      <c r="AN189" s="22">
        <v>2014</v>
      </c>
      <c r="AO189" s="22">
        <v>2014</v>
      </c>
      <c r="AP189" s="22" t="s">
        <v>446</v>
      </c>
      <c r="AQ189" s="22" t="s">
        <v>446</v>
      </c>
      <c r="AR189" s="22">
        <v>2011</v>
      </c>
      <c r="AS189" s="22">
        <v>2014</v>
      </c>
      <c r="AT189" s="22" t="s">
        <v>446</v>
      </c>
      <c r="AU189" s="22">
        <v>2012</v>
      </c>
      <c r="AV189" s="22">
        <v>2013</v>
      </c>
      <c r="AW189" s="22">
        <v>2014</v>
      </c>
      <c r="AX189" s="22">
        <v>2014</v>
      </c>
      <c r="AY189" s="22">
        <v>2014</v>
      </c>
      <c r="AZ189" s="22">
        <v>2015</v>
      </c>
      <c r="BA189" s="22">
        <v>2015</v>
      </c>
      <c r="BB189" s="22">
        <v>2014</v>
      </c>
      <c r="BC189" s="22">
        <v>2015</v>
      </c>
      <c r="BD189" s="22">
        <v>2014</v>
      </c>
      <c r="BE189" s="22">
        <v>2014</v>
      </c>
      <c r="BF189" s="10"/>
    </row>
    <row r="190" spans="1:58" x14ac:dyDescent="0.3">
      <c r="A190" s="16" t="s">
        <v>429</v>
      </c>
      <c r="B190" s="11" t="s">
        <v>349</v>
      </c>
      <c r="C190" s="20">
        <v>2014</v>
      </c>
      <c r="D190" s="20">
        <v>2014</v>
      </c>
      <c r="E190" s="20">
        <v>2014</v>
      </c>
      <c r="F190" s="20">
        <v>2014</v>
      </c>
      <c r="G190" s="20">
        <v>2014</v>
      </c>
      <c r="H190" s="20">
        <v>2014</v>
      </c>
      <c r="I190" s="20">
        <v>2014</v>
      </c>
      <c r="J190" s="20">
        <v>2015</v>
      </c>
      <c r="K190" s="20">
        <v>2015</v>
      </c>
      <c r="L190" s="20">
        <v>2015</v>
      </c>
      <c r="M190" s="22">
        <v>2016</v>
      </c>
      <c r="N190" s="22">
        <v>2016</v>
      </c>
      <c r="O190" s="22">
        <v>2015</v>
      </c>
      <c r="P190" s="22">
        <v>2015</v>
      </c>
      <c r="Q190" s="22">
        <v>2014</v>
      </c>
      <c r="R190" s="22" t="s">
        <v>446</v>
      </c>
      <c r="S190" s="22">
        <v>2016</v>
      </c>
      <c r="T190" s="22">
        <v>2013</v>
      </c>
      <c r="U190" s="22">
        <v>2014</v>
      </c>
      <c r="V190" s="22" t="s">
        <v>446</v>
      </c>
      <c r="W190" s="22">
        <v>2015</v>
      </c>
      <c r="X190" s="22">
        <v>2009</v>
      </c>
      <c r="Y190" s="22" t="s">
        <v>446</v>
      </c>
      <c r="Z190" s="22">
        <v>2014</v>
      </c>
      <c r="AA190" s="22">
        <v>2014</v>
      </c>
      <c r="AB190" s="22">
        <v>2014</v>
      </c>
      <c r="AC190" s="22">
        <v>2014</v>
      </c>
      <c r="AD190" s="22">
        <v>2015</v>
      </c>
      <c r="AE190" s="22">
        <v>2012</v>
      </c>
      <c r="AF190" s="22">
        <v>2014</v>
      </c>
      <c r="AG190" s="21">
        <v>2006</v>
      </c>
      <c r="AH190" s="22">
        <v>2014</v>
      </c>
      <c r="AI190" s="22">
        <v>2015</v>
      </c>
      <c r="AJ190" s="22">
        <v>2016</v>
      </c>
      <c r="AK190" s="23" t="s">
        <v>446</v>
      </c>
      <c r="AL190" s="23">
        <v>2015</v>
      </c>
      <c r="AM190" s="22">
        <v>2015</v>
      </c>
      <c r="AN190" s="22">
        <v>2014</v>
      </c>
      <c r="AO190" s="22">
        <v>2014</v>
      </c>
      <c r="AP190" s="22">
        <v>2014</v>
      </c>
      <c r="AQ190" s="22">
        <v>2014</v>
      </c>
      <c r="AR190" s="22">
        <v>2015</v>
      </c>
      <c r="AS190" s="22">
        <v>2014</v>
      </c>
      <c r="AT190" s="22">
        <v>2015</v>
      </c>
      <c r="AU190" s="22">
        <v>2012</v>
      </c>
      <c r="AV190" s="22">
        <v>2011</v>
      </c>
      <c r="AW190" s="22">
        <v>2014</v>
      </c>
      <c r="AX190" s="22">
        <v>2014</v>
      </c>
      <c r="AY190" s="22">
        <v>2014</v>
      </c>
      <c r="AZ190" s="22">
        <v>2015</v>
      </c>
      <c r="BA190" s="22">
        <v>2015</v>
      </c>
      <c r="BB190" s="22">
        <v>2013</v>
      </c>
      <c r="BC190" s="22">
        <v>2015</v>
      </c>
      <c r="BD190" s="22">
        <v>2014</v>
      </c>
      <c r="BE190" s="22">
        <v>2014</v>
      </c>
      <c r="BF190" s="10"/>
    </row>
    <row r="191" spans="1:58" x14ac:dyDescent="0.3">
      <c r="A191" s="16" t="s">
        <v>367</v>
      </c>
      <c r="B191" s="11" t="s">
        <v>350</v>
      </c>
      <c r="C191" s="20">
        <v>2014</v>
      </c>
      <c r="D191" s="20">
        <v>2014</v>
      </c>
      <c r="E191" s="20">
        <v>2014</v>
      </c>
      <c r="F191" s="20">
        <v>2014</v>
      </c>
      <c r="G191" s="20">
        <v>2014</v>
      </c>
      <c r="H191" s="20">
        <v>2014</v>
      </c>
      <c r="I191" s="20">
        <v>2014</v>
      </c>
      <c r="J191" s="20">
        <v>2015</v>
      </c>
      <c r="K191" s="20">
        <v>2015</v>
      </c>
      <c r="L191" s="20">
        <v>2015</v>
      </c>
      <c r="M191" s="22">
        <v>2016</v>
      </c>
      <c r="N191" s="22">
        <v>2016</v>
      </c>
      <c r="O191" s="22">
        <v>2015</v>
      </c>
      <c r="P191" s="22">
        <v>2015</v>
      </c>
      <c r="Q191" s="22">
        <v>2014</v>
      </c>
      <c r="R191" s="22">
        <v>2011</v>
      </c>
      <c r="S191" s="22">
        <v>2016</v>
      </c>
      <c r="T191" s="22">
        <v>2013</v>
      </c>
      <c r="U191" s="22">
        <v>2014</v>
      </c>
      <c r="V191" s="22">
        <v>2014</v>
      </c>
      <c r="W191" s="22">
        <v>2015</v>
      </c>
      <c r="X191" s="22">
        <v>2013</v>
      </c>
      <c r="Y191" s="22">
        <v>2013</v>
      </c>
      <c r="Z191" s="22">
        <v>2014</v>
      </c>
      <c r="AA191" s="22">
        <v>2014</v>
      </c>
      <c r="AB191" s="22">
        <v>2014</v>
      </c>
      <c r="AC191" s="22">
        <v>2014</v>
      </c>
      <c r="AD191" s="22">
        <v>2015</v>
      </c>
      <c r="AE191" s="22">
        <v>2012</v>
      </c>
      <c r="AF191" s="22">
        <v>2014</v>
      </c>
      <c r="AG191" s="21">
        <v>2012</v>
      </c>
      <c r="AH191" s="22">
        <v>2014</v>
      </c>
      <c r="AI191" s="22">
        <v>2015</v>
      </c>
      <c r="AJ191" s="22">
        <v>2016</v>
      </c>
      <c r="AK191" s="23" t="s">
        <v>446</v>
      </c>
      <c r="AL191" s="23">
        <v>2015</v>
      </c>
      <c r="AM191" s="22">
        <v>2015</v>
      </c>
      <c r="AN191" s="22">
        <v>2014</v>
      </c>
      <c r="AO191" s="22">
        <v>2014</v>
      </c>
      <c r="AP191" s="22" t="s">
        <v>446</v>
      </c>
      <c r="AQ191" s="22" t="s">
        <v>446</v>
      </c>
      <c r="AR191" s="22">
        <v>2015</v>
      </c>
      <c r="AS191" s="22">
        <v>2014</v>
      </c>
      <c r="AT191" s="22">
        <v>2015</v>
      </c>
      <c r="AU191" s="22">
        <v>2012</v>
      </c>
      <c r="AV191" s="22">
        <v>2009</v>
      </c>
      <c r="AW191" s="22">
        <v>2014</v>
      </c>
      <c r="AX191" s="22">
        <v>2014</v>
      </c>
      <c r="AY191" s="22">
        <v>2014</v>
      </c>
      <c r="AZ191" s="22">
        <v>2015</v>
      </c>
      <c r="BA191" s="22">
        <v>2015</v>
      </c>
      <c r="BB191" s="22">
        <v>2015</v>
      </c>
      <c r="BC191" s="22">
        <v>2015</v>
      </c>
      <c r="BD191" s="22">
        <v>2014</v>
      </c>
      <c r="BE191" s="22">
        <v>2014</v>
      </c>
      <c r="BF191" s="10"/>
    </row>
    <row r="192" spans="1:58" x14ac:dyDescent="0.3">
      <c r="A192" s="16" t="s">
        <v>352</v>
      </c>
      <c r="B192" s="11" t="s">
        <v>351</v>
      </c>
      <c r="C192" s="20">
        <v>2014</v>
      </c>
      <c r="D192" s="20">
        <v>2014</v>
      </c>
      <c r="E192" s="20">
        <v>2014</v>
      </c>
      <c r="F192" s="20">
        <v>2014</v>
      </c>
      <c r="G192" s="20">
        <v>2014</v>
      </c>
      <c r="H192" s="20">
        <v>2014</v>
      </c>
      <c r="I192" s="20">
        <v>2014</v>
      </c>
      <c r="J192" s="20">
        <v>2015</v>
      </c>
      <c r="K192" s="20">
        <v>2015</v>
      </c>
      <c r="L192" s="20">
        <v>2015</v>
      </c>
      <c r="M192" s="22">
        <v>2016</v>
      </c>
      <c r="N192" s="22">
        <v>2016</v>
      </c>
      <c r="O192" s="22">
        <v>2015</v>
      </c>
      <c r="P192" s="22">
        <v>2015</v>
      </c>
      <c r="Q192" s="22">
        <v>2014</v>
      </c>
      <c r="R192" s="22">
        <v>2013</v>
      </c>
      <c r="S192" s="22">
        <v>2016</v>
      </c>
      <c r="T192" s="22">
        <v>2013</v>
      </c>
      <c r="U192" s="22">
        <v>2014</v>
      </c>
      <c r="V192" s="22" t="s">
        <v>446</v>
      </c>
      <c r="W192" s="22">
        <v>2015</v>
      </c>
      <c r="X192" s="22">
        <v>2013</v>
      </c>
      <c r="Y192" s="22">
        <v>2010</v>
      </c>
      <c r="Z192" s="22">
        <v>2014</v>
      </c>
      <c r="AA192" s="22">
        <v>2014</v>
      </c>
      <c r="AB192" s="22">
        <v>2014</v>
      </c>
      <c r="AC192" s="22">
        <v>2014</v>
      </c>
      <c r="AD192" s="22">
        <v>2015</v>
      </c>
      <c r="AE192" s="22">
        <v>2012</v>
      </c>
      <c r="AF192" s="22">
        <v>2014</v>
      </c>
      <c r="AG192" s="21">
        <v>2005</v>
      </c>
      <c r="AH192" s="22">
        <v>2014</v>
      </c>
      <c r="AI192" s="22">
        <v>2015</v>
      </c>
      <c r="AJ192" s="22">
        <v>2016</v>
      </c>
      <c r="AK192" s="23">
        <v>2016</v>
      </c>
      <c r="AL192" s="23">
        <v>2016</v>
      </c>
      <c r="AM192" s="22">
        <v>2015</v>
      </c>
      <c r="AN192" s="22">
        <v>2014</v>
      </c>
      <c r="AO192" s="22">
        <v>2014</v>
      </c>
      <c r="AP192" s="22">
        <v>2013</v>
      </c>
      <c r="AQ192" s="22">
        <v>2013</v>
      </c>
      <c r="AR192" s="22">
        <v>2015</v>
      </c>
      <c r="AS192" s="22">
        <v>2014</v>
      </c>
      <c r="AT192" s="22">
        <v>2015</v>
      </c>
      <c r="AU192" s="22">
        <v>2012</v>
      </c>
      <c r="AV192" s="22">
        <v>2013</v>
      </c>
      <c r="AW192" s="22">
        <v>2014</v>
      </c>
      <c r="AX192" s="22">
        <v>2014</v>
      </c>
      <c r="AY192" s="22">
        <v>2014</v>
      </c>
      <c r="AZ192" s="22">
        <v>2012</v>
      </c>
      <c r="BA192" s="22">
        <v>2012</v>
      </c>
      <c r="BB192" s="22">
        <v>2013</v>
      </c>
      <c r="BC192" s="22">
        <v>2015</v>
      </c>
      <c r="BD192" s="22">
        <v>2014</v>
      </c>
      <c r="BE192" s="22">
        <v>2014</v>
      </c>
      <c r="BF192" s="10"/>
    </row>
    <row r="193" spans="1:58" x14ac:dyDescent="0.3">
      <c r="A193" s="16" t="s">
        <v>354</v>
      </c>
      <c r="B193" s="11" t="s">
        <v>353</v>
      </c>
      <c r="C193" s="20">
        <v>2014</v>
      </c>
      <c r="D193" s="20">
        <v>2014</v>
      </c>
      <c r="E193" s="20">
        <v>2014</v>
      </c>
      <c r="F193" s="20">
        <v>2014</v>
      </c>
      <c r="G193" s="20">
        <v>2014</v>
      </c>
      <c r="H193" s="20">
        <v>2014</v>
      </c>
      <c r="I193" s="20">
        <v>2014</v>
      </c>
      <c r="J193" s="20">
        <v>2015</v>
      </c>
      <c r="K193" s="20">
        <v>2015</v>
      </c>
      <c r="L193" s="20">
        <v>2015</v>
      </c>
      <c r="M193" s="22">
        <v>2016</v>
      </c>
      <c r="N193" s="22">
        <v>2016</v>
      </c>
      <c r="O193" s="22">
        <v>2015</v>
      </c>
      <c r="P193" s="22">
        <v>2015</v>
      </c>
      <c r="Q193" s="22">
        <v>2014</v>
      </c>
      <c r="R193" s="22">
        <v>2014</v>
      </c>
      <c r="S193" s="22">
        <v>2016</v>
      </c>
      <c r="T193" s="22">
        <v>2013</v>
      </c>
      <c r="U193" s="22">
        <v>2014</v>
      </c>
      <c r="V193" s="22">
        <v>2014</v>
      </c>
      <c r="W193" s="22">
        <v>2015</v>
      </c>
      <c r="X193" s="22">
        <v>2013</v>
      </c>
      <c r="Y193" s="22">
        <v>2012</v>
      </c>
      <c r="Z193" s="22">
        <v>2014</v>
      </c>
      <c r="AA193" s="22">
        <v>2014</v>
      </c>
      <c r="AB193" s="22">
        <v>2014</v>
      </c>
      <c r="AC193" s="22">
        <v>2014</v>
      </c>
      <c r="AD193" s="22">
        <v>2015</v>
      </c>
      <c r="AE193" s="22">
        <v>2012</v>
      </c>
      <c r="AF193" s="22">
        <v>2014</v>
      </c>
      <c r="AG193" s="21">
        <v>2010</v>
      </c>
      <c r="AH193" s="22">
        <v>2014</v>
      </c>
      <c r="AI193" s="22">
        <v>2015</v>
      </c>
      <c r="AJ193" s="22">
        <v>2016</v>
      </c>
      <c r="AK193" s="23" t="s">
        <v>446</v>
      </c>
      <c r="AL193" s="23">
        <v>2015</v>
      </c>
      <c r="AM193" s="22">
        <v>2015</v>
      </c>
      <c r="AN193" s="22">
        <v>2014</v>
      </c>
      <c r="AO193" s="22">
        <v>2014</v>
      </c>
      <c r="AP193" s="22">
        <v>2013</v>
      </c>
      <c r="AQ193" s="22">
        <v>2013</v>
      </c>
      <c r="AR193" s="22">
        <v>2009</v>
      </c>
      <c r="AS193" s="22">
        <v>2014</v>
      </c>
      <c r="AT193" s="22">
        <v>2015</v>
      </c>
      <c r="AU193" s="22">
        <v>2012</v>
      </c>
      <c r="AV193" s="22">
        <v>2007</v>
      </c>
      <c r="AW193" s="22">
        <v>2014</v>
      </c>
      <c r="AX193" s="22">
        <v>2014</v>
      </c>
      <c r="AY193" s="22">
        <v>2014</v>
      </c>
      <c r="AZ193" s="22">
        <v>2015</v>
      </c>
      <c r="BA193" s="22">
        <v>2015</v>
      </c>
      <c r="BB193" s="22">
        <v>2015</v>
      </c>
      <c r="BC193" s="22">
        <v>2015</v>
      </c>
      <c r="BD193" s="22">
        <v>2014</v>
      </c>
      <c r="BE193" s="22">
        <v>2014</v>
      </c>
      <c r="BF193" s="10"/>
    </row>
    <row r="194" spans="1:58" x14ac:dyDescent="0.3">
      <c r="A194" s="16" t="s">
        <v>356</v>
      </c>
      <c r="B194" s="11" t="s">
        <v>355</v>
      </c>
      <c r="C194" s="20">
        <v>2014</v>
      </c>
      <c r="D194" s="20">
        <v>2014</v>
      </c>
      <c r="E194" s="20">
        <v>2014</v>
      </c>
      <c r="F194" s="20">
        <v>2014</v>
      </c>
      <c r="G194" s="20">
        <v>2014</v>
      </c>
      <c r="H194" s="20">
        <v>2014</v>
      </c>
      <c r="I194" s="20">
        <v>2014</v>
      </c>
      <c r="J194" s="20">
        <v>2015</v>
      </c>
      <c r="K194" s="20">
        <v>2015</v>
      </c>
      <c r="L194" s="20">
        <v>2015</v>
      </c>
      <c r="M194" s="22">
        <v>2016</v>
      </c>
      <c r="N194" s="22">
        <v>2016</v>
      </c>
      <c r="O194" s="22">
        <v>2015</v>
      </c>
      <c r="P194" s="22">
        <v>2015</v>
      </c>
      <c r="Q194" s="22">
        <v>2014</v>
      </c>
      <c r="R194" s="22">
        <v>2014</v>
      </c>
      <c r="S194" s="22">
        <v>2016</v>
      </c>
      <c r="T194" s="22">
        <v>2013</v>
      </c>
      <c r="U194" s="22">
        <v>2014</v>
      </c>
      <c r="V194" s="22">
        <v>2014</v>
      </c>
      <c r="W194" s="22">
        <v>2015</v>
      </c>
      <c r="X194" s="22">
        <v>2014</v>
      </c>
      <c r="Y194" s="22">
        <v>2011</v>
      </c>
      <c r="Z194" s="22">
        <v>2014</v>
      </c>
      <c r="AA194" s="22">
        <v>2014</v>
      </c>
      <c r="AB194" s="22">
        <v>2014</v>
      </c>
      <c r="AC194" s="22">
        <v>2014</v>
      </c>
      <c r="AD194" s="22">
        <v>2015</v>
      </c>
      <c r="AE194" s="22">
        <v>2012</v>
      </c>
      <c r="AF194" s="22">
        <v>2014</v>
      </c>
      <c r="AG194" s="21" t="s">
        <v>446</v>
      </c>
      <c r="AH194" s="22">
        <v>2014</v>
      </c>
      <c r="AI194" s="22">
        <v>2015</v>
      </c>
      <c r="AJ194" s="22">
        <v>2016</v>
      </c>
      <c r="AK194" s="23">
        <v>2015</v>
      </c>
      <c r="AL194" s="23">
        <v>2015</v>
      </c>
      <c r="AM194" s="22">
        <v>2015</v>
      </c>
      <c r="AN194" s="22">
        <v>2014</v>
      </c>
      <c r="AO194" s="22">
        <v>2014</v>
      </c>
      <c r="AP194" s="22" t="s">
        <v>446</v>
      </c>
      <c r="AQ194" s="22" t="s">
        <v>446</v>
      </c>
      <c r="AR194" s="22">
        <v>2015</v>
      </c>
      <c r="AS194" s="22">
        <v>2014</v>
      </c>
      <c r="AT194" s="22">
        <v>2015</v>
      </c>
      <c r="AU194" s="22">
        <v>2012</v>
      </c>
      <c r="AV194" s="22">
        <v>2011</v>
      </c>
      <c r="AW194" s="22">
        <v>2014</v>
      </c>
      <c r="AX194" s="22">
        <v>2014</v>
      </c>
      <c r="AY194" s="22">
        <v>2014</v>
      </c>
      <c r="AZ194" s="22">
        <v>2015</v>
      </c>
      <c r="BA194" s="22">
        <v>2015</v>
      </c>
      <c r="BB194" s="22">
        <v>2015</v>
      </c>
      <c r="BC194" s="22">
        <v>2015</v>
      </c>
      <c r="BD194" s="22">
        <v>2014</v>
      </c>
      <c r="BE194" s="22">
        <v>2014</v>
      </c>
      <c r="BF194" s="10"/>
    </row>
  </sheetData>
  <mergeCells count="1">
    <mergeCell ref="A1:BE1"/>
  </mergeCells>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4A2B54"/>
    <pageSetUpPr fitToPage="1"/>
  </sheetPr>
  <dimension ref="A1:V155"/>
  <sheetViews>
    <sheetView showGridLines="0" zoomScale="80" zoomScaleNormal="80" zoomScalePageLayoutView="90" workbookViewId="0">
      <pane xSplit="6" ySplit="4" topLeftCell="G131" activePane="bottomRight" state="frozen"/>
      <selection pane="topRight" activeCell="E1" sqref="E1"/>
      <selection pane="bottomLeft" activeCell="A5" sqref="A5"/>
      <selection pane="bottomRight" activeCell="T5" sqref="T5:U152"/>
    </sheetView>
  </sheetViews>
  <sheetFormatPr defaultColWidth="9.44140625" defaultRowHeight="14.4" x14ac:dyDescent="0.3"/>
  <cols>
    <col min="1" max="1" width="37.5546875" style="59" customWidth="1"/>
    <col min="2" max="2" width="20.5546875" style="59" customWidth="1"/>
    <col min="3" max="3" width="11" style="59" bestFit="1" customWidth="1"/>
    <col min="4" max="4" width="15.44140625" style="59" customWidth="1"/>
    <col min="5" max="5" width="9.44140625" style="59"/>
    <col min="6" max="6" width="26.44140625" style="59" customWidth="1"/>
    <col min="7" max="7" width="8.77734375" style="59" bestFit="1" customWidth="1"/>
    <col min="8" max="8" width="8.44140625" style="59" bestFit="1" customWidth="1"/>
    <col min="9" max="9" width="11.44140625" style="59" customWidth="1"/>
    <col min="10" max="10" width="12.5546875" style="59" customWidth="1"/>
    <col min="11" max="11" width="10.5546875" style="59" customWidth="1"/>
    <col min="12" max="15" width="8.44140625" style="59" customWidth="1"/>
    <col min="16" max="17" width="8.44140625" style="60" customWidth="1"/>
    <col min="18" max="20" width="8.44140625" style="59" customWidth="1"/>
    <col min="21" max="21" width="9.44140625" style="59"/>
    <col min="22" max="22" width="12" style="59" customWidth="1"/>
    <col min="23" max="16384" width="9.44140625" style="59"/>
  </cols>
  <sheetData>
    <row r="1" spans="1:22" s="67" customFormat="1" ht="15.75" customHeight="1" x14ac:dyDescent="0.4">
      <c r="A1" s="311"/>
      <c r="B1" s="311"/>
      <c r="C1" s="311"/>
      <c r="D1" s="311"/>
      <c r="E1" s="311"/>
      <c r="F1" s="311"/>
      <c r="G1" s="311"/>
      <c r="H1" s="311"/>
      <c r="I1" s="311"/>
      <c r="J1" s="311"/>
      <c r="K1" s="311"/>
      <c r="L1" s="311"/>
      <c r="M1" s="311"/>
      <c r="N1" s="311"/>
      <c r="O1" s="311"/>
      <c r="P1" s="311"/>
      <c r="Q1" s="311"/>
      <c r="R1" s="311"/>
      <c r="S1" s="311"/>
      <c r="T1" s="311"/>
      <c r="U1" s="68"/>
      <c r="V1" s="68"/>
    </row>
    <row r="2" spans="1:22" s="2" customFormat="1" ht="107.25" customHeight="1" thickBot="1" x14ac:dyDescent="0.4">
      <c r="A2" s="13" t="s">
        <v>459</v>
      </c>
      <c r="B2" s="13" t="s">
        <v>1230</v>
      </c>
      <c r="C2" s="13" t="s">
        <v>460</v>
      </c>
      <c r="D2" s="13" t="s">
        <v>372</v>
      </c>
      <c r="E2" s="6" t="s">
        <v>357</v>
      </c>
      <c r="F2" s="13" t="s">
        <v>470</v>
      </c>
      <c r="G2" s="151" t="s">
        <v>2751</v>
      </c>
      <c r="H2" s="115" t="s">
        <v>2752</v>
      </c>
      <c r="I2" s="114" t="s">
        <v>2752</v>
      </c>
      <c r="J2" s="116" t="s">
        <v>2759</v>
      </c>
      <c r="K2" s="116" t="s">
        <v>625</v>
      </c>
      <c r="L2" s="118" t="s">
        <v>2743</v>
      </c>
      <c r="M2" s="117" t="s">
        <v>479</v>
      </c>
      <c r="N2" s="117" t="s">
        <v>456</v>
      </c>
      <c r="O2" s="69" t="s">
        <v>2745</v>
      </c>
      <c r="P2" s="119" t="s">
        <v>1428</v>
      </c>
      <c r="Q2" s="119" t="s">
        <v>2744</v>
      </c>
      <c r="R2" s="120" t="s">
        <v>504</v>
      </c>
      <c r="S2" s="121" t="s">
        <v>505</v>
      </c>
      <c r="T2" s="121" t="s">
        <v>506</v>
      </c>
      <c r="U2" s="89" t="s">
        <v>1560</v>
      </c>
      <c r="V2" s="170" t="s">
        <v>2792</v>
      </c>
    </row>
    <row r="3" spans="1:22" s="2" customFormat="1" ht="16.5" hidden="1" customHeight="1" thickTop="1" x14ac:dyDescent="0.35">
      <c r="A3" s="66" t="s">
        <v>481</v>
      </c>
      <c r="B3" s="66"/>
      <c r="C3" s="66"/>
      <c r="D3" s="66"/>
      <c r="E3" s="66"/>
      <c r="F3" s="66"/>
      <c r="G3" s="58"/>
      <c r="H3" s="58"/>
      <c r="I3" s="58"/>
      <c r="J3" s="58"/>
      <c r="K3" s="111"/>
      <c r="L3" s="57"/>
      <c r="M3" s="56"/>
      <c r="N3" s="56"/>
      <c r="O3" s="57"/>
      <c r="P3" s="58"/>
      <c r="Q3" s="58"/>
      <c r="R3" s="57">
        <v>0.3</v>
      </c>
      <c r="S3" s="56"/>
      <c r="T3" s="56"/>
      <c r="U3" s="166"/>
      <c r="V3" s="167"/>
    </row>
    <row r="4" spans="1:22" s="2" customFormat="1" ht="15" customHeight="1" thickTop="1" x14ac:dyDescent="0.35">
      <c r="A4" s="14" t="s">
        <v>410</v>
      </c>
      <c r="B4" s="14"/>
      <c r="C4" s="14"/>
      <c r="D4" s="14"/>
      <c r="E4" s="7" t="s">
        <v>410</v>
      </c>
      <c r="F4" s="14"/>
      <c r="G4" s="44" t="s">
        <v>491</v>
      </c>
      <c r="H4" s="44" t="s">
        <v>491</v>
      </c>
      <c r="I4" s="44" t="s">
        <v>454</v>
      </c>
      <c r="J4" s="44" t="s">
        <v>2758</v>
      </c>
      <c r="K4" s="44" t="s">
        <v>454</v>
      </c>
      <c r="L4" s="44" t="s">
        <v>491</v>
      </c>
      <c r="M4" s="44" t="s">
        <v>491</v>
      </c>
      <c r="N4" s="44" t="s">
        <v>491</v>
      </c>
      <c r="O4" s="44" t="s">
        <v>491</v>
      </c>
      <c r="P4" s="44" t="s">
        <v>491</v>
      </c>
      <c r="Q4" s="44" t="s">
        <v>491</v>
      </c>
      <c r="R4" s="44" t="s">
        <v>491</v>
      </c>
      <c r="S4" s="44" t="s">
        <v>491</v>
      </c>
      <c r="T4" s="44" t="s">
        <v>491</v>
      </c>
      <c r="U4" s="166"/>
      <c r="V4" s="167"/>
    </row>
    <row r="5" spans="1:22" ht="15.75" customHeight="1" x14ac:dyDescent="0.3">
      <c r="A5" s="65" t="str">
        <f>'Crisis Indicator Data'!A3</f>
        <v>Complex crisis in Afghanistan</v>
      </c>
      <c r="B5" s="65" t="str">
        <f>Lists!G3</f>
        <v>Complex crisis</v>
      </c>
      <c r="C5" s="65" t="str">
        <f>'Crisis Indicator Data'!C3</f>
        <v>AFG001</v>
      </c>
      <c r="D5" s="65" t="str">
        <f>'Crisis Indicator Data'!D3</f>
        <v>Afghanistan</v>
      </c>
      <c r="E5" s="65" t="str">
        <f>'Crisis Indicator Data'!E3</f>
        <v>AFG</v>
      </c>
      <c r="F5" s="65" t="str">
        <f>'Crisis Indicator Data'!B3</f>
        <v>Complex crisis</v>
      </c>
      <c r="G5" s="62">
        <f>IF(OR(O5="x",L5="x"),"x",ROUND((5-GEOMEAN(((5-L5)/5*4+1),((5-O5)/5*4+1),((5-O5)/5*4+1)))/4*3.5+R5*0.3,1))</f>
        <v>4.5999999999999996</v>
      </c>
      <c r="H5" s="61">
        <f>IF(G5="x","x",ROUNDUP(G5,0))</f>
        <v>5</v>
      </c>
      <c r="I5" s="159" t="str">
        <f>IF(O5="x","x",IF(L5="x","x",(IF(H5=5,"Very High",IF(H5=4,"High",IF(H5=3,"Medium",IF(H5=2,"Low","Very Low")))))))</f>
        <v>Very High</v>
      </c>
      <c r="J5" s="162" t="str">
        <f>INDEX(Trends!$D$3:$D$400,MATCH(C5,Trends!$C$3:$C$400,0))</f>
        <v>Increasing</v>
      </c>
      <c r="K5" s="152" t="str">
        <f>IF(Reliability!B3="x","x",(IF(ROUNDUP(Reliability!B3,0)=1,"Very High",IF(ROUNDUP(Reliability!B3,0)=2,"High",IF(ROUNDUP(Reliability!B3,0)=3,"Medium",IF(ROUNDUP(Reliability!B3,0)=4,"Low","Very Low"))))))</f>
        <v>High</v>
      </c>
      <c r="L5" s="64">
        <f>IF(OR(N5="x",M5="x"),"x",ROUND((5-GEOMEAN(((5-M5)/5*4+1),((5-N5)/5*4+1),((5-N5)/5*4+1)))/4*5,1))</f>
        <v>5</v>
      </c>
      <c r="M5" s="63">
        <f>'Impact of the crisis'!N6</f>
        <v>4.9000000000000004</v>
      </c>
      <c r="N5" s="63">
        <f>'Impact of the crisis'!AB6</f>
        <v>5</v>
      </c>
      <c r="O5" s="64">
        <f>'Conditions of people affected'!R6</f>
        <v>4.5</v>
      </c>
      <c r="P5" s="63">
        <f>'Conditions of people affected'!K6</f>
        <v>5</v>
      </c>
      <c r="Q5" s="63">
        <f>'Conditions of people affected'!Q6</f>
        <v>4</v>
      </c>
      <c r="R5" s="63">
        <f>IF(OR(T5="x",S5="x"),S5,ROUND((5-GEOMEAN(((5-S5)/5*4+1),((5-T5)/5*4+1)))/4*5,1))</f>
        <v>4.3</v>
      </c>
      <c r="S5" s="63">
        <f>'Complexity of the crisis'!X6</f>
        <v>4</v>
      </c>
      <c r="T5" s="63">
        <f>'Complexity of the crisis'!AN6</f>
        <v>4.5</v>
      </c>
      <c r="U5" s="168" t="str">
        <f>VLOOKUP(C5,Lists!$C$3:$E$167,3,FALSE)</f>
        <v>Asia</v>
      </c>
      <c r="V5" s="169">
        <v>44181</v>
      </c>
    </row>
    <row r="6" spans="1:22" ht="15.75" customHeight="1" x14ac:dyDescent="0.3">
      <c r="A6" s="65" t="str">
        <f>'Crisis Indicator Data'!A4</f>
        <v>Mixed migration flows in Algeria</v>
      </c>
      <c r="B6" s="65" t="str">
        <f>Lists!G4</f>
        <v>Mixed Migration</v>
      </c>
      <c r="C6" s="65" t="str">
        <f>'Crisis Indicator Data'!C4</f>
        <v>DZA002</v>
      </c>
      <c r="D6" s="65" t="str">
        <f>'Crisis Indicator Data'!D4</f>
        <v>Algeria</v>
      </c>
      <c r="E6" s="65" t="str">
        <f>'Crisis Indicator Data'!E4</f>
        <v>DZA</v>
      </c>
      <c r="F6" s="65" t="str">
        <f>'Crisis Indicator Data'!B4</f>
        <v>International displacement</v>
      </c>
      <c r="G6" s="62" t="str">
        <f t="shared" ref="G6:G69" si="0">IF(OR(O6="x",L6="x"),"x",ROUND((5-GEOMEAN(((5-L6)/5*4+1),((5-O6)/5*4+1),((5-O6)/5*4+1)))/4*3.5+R6*0.3,1))</f>
        <v>x</v>
      </c>
      <c r="H6" s="61" t="str">
        <f t="shared" ref="H6:H36" si="1">IF(G6="x","x",ROUNDUP(G6,0))</f>
        <v>x</v>
      </c>
      <c r="I6" s="159" t="str">
        <f t="shared" ref="I6:I36" si="2">IF(O6="x","x",IF(L6="x","x",(IF(H6=5,"Very High",IF(H6=4,"High",IF(H6=3,"Medium",IF(H6=2,"Low","Very Low")))))))</f>
        <v>x</v>
      </c>
      <c r="J6" s="162" t="str">
        <f>INDEX(Trends!$D$3:$D$400,MATCH(C6,Trends!$C$3:$C$400,0))</f>
        <v>-</v>
      </c>
      <c r="K6" s="152" t="str">
        <f>IF(Reliability!B4="x","x",(IF(ROUNDUP(Reliability!B4,0)=1,"Very High",IF(ROUNDUP(Reliability!B4,0)=2,"High",IF(ROUNDUP(Reliability!B4,0)=3,"Medium",IF(ROUNDUP(Reliability!B4,0)=4,"Low","Very Low"))))))</f>
        <v>Very Low</v>
      </c>
      <c r="L6" s="64">
        <f t="shared" ref="L6:L69" si="3">IF(OR(N6="x",M6="x"),"x",ROUND((5-GEOMEAN(((5-M6)/5*4+1),((5-N6)/5*4+1),((5-N6)/5*4+1)))/4*5,1))</f>
        <v>4.4000000000000004</v>
      </c>
      <c r="M6" s="63">
        <f>'Impact of the crisis'!N7</f>
        <v>5</v>
      </c>
      <c r="N6" s="63">
        <f>'Impact of the crisis'!AB7</f>
        <v>4</v>
      </c>
      <c r="O6" s="64" t="str">
        <f>'Conditions of people affected'!R7</f>
        <v>x</v>
      </c>
      <c r="P6" s="63" t="str">
        <f>'Conditions of people affected'!K7</f>
        <v>x</v>
      </c>
      <c r="Q6" s="63" t="str">
        <f>'Conditions of people affected'!Q7</f>
        <v>x</v>
      </c>
      <c r="R6" s="63">
        <f t="shared" ref="R6:R69" si="4">IF(OR(T6="x",S6="x"),S6,ROUND((5-GEOMEAN(((5-S6)/5*4+1),((5-T6)/5*4+1)))/4*5,1))</f>
        <v>2.5</v>
      </c>
      <c r="S6" s="63">
        <f>'Complexity of the crisis'!X7</f>
        <v>3</v>
      </c>
      <c r="T6" s="63">
        <f>'Complexity of the crisis'!AN7</f>
        <v>2</v>
      </c>
      <c r="U6" s="168" t="str">
        <f>VLOOKUP(C6,Lists!$C$3:$E$167,3,FALSE)</f>
        <v>Africa</v>
      </c>
      <c r="V6" s="169">
        <v>44162</v>
      </c>
    </row>
    <row r="7" spans="1:22" ht="15.75" customHeight="1" x14ac:dyDescent="0.3">
      <c r="A7" s="65" t="str">
        <f>'Crisis Indicator Data'!A5</f>
        <v>Sahrawi refugees in Algeria</v>
      </c>
      <c r="B7" s="65" t="str">
        <f>Lists!G5</f>
        <v>Sahrawi refugees</v>
      </c>
      <c r="C7" s="65" t="str">
        <f>'Crisis Indicator Data'!C5</f>
        <v>DZA003</v>
      </c>
      <c r="D7" s="65" t="str">
        <f>'Crisis Indicator Data'!D5</f>
        <v>Algeria</v>
      </c>
      <c r="E7" s="65" t="str">
        <f>'Crisis Indicator Data'!E5</f>
        <v>DZA</v>
      </c>
      <c r="F7" s="65" t="str">
        <f>'Crisis Indicator Data'!B5</f>
        <v>International displacement</v>
      </c>
      <c r="G7" s="62">
        <f t="shared" si="0"/>
        <v>2.2999999999999998</v>
      </c>
      <c r="H7" s="61">
        <f t="shared" si="1"/>
        <v>3</v>
      </c>
      <c r="I7" s="159" t="str">
        <f t="shared" si="2"/>
        <v>Medium</v>
      </c>
      <c r="J7" s="162" t="str">
        <f>INDEX(Trends!$D$3:$D$400,MATCH(C7,Trends!$C$3:$C$400,0))</f>
        <v>Increasing</v>
      </c>
      <c r="K7" s="152" t="str">
        <f>IF(Reliability!B5="x","x",(IF(ROUNDUP(Reliability!B5,0)=1,"Very High",IF(ROUNDUP(Reliability!B5,0)=2,"High",IF(ROUNDUP(Reliability!B5,0)=3,"Medium",IF(ROUNDUP(Reliability!B5,0)=4,"Low","Very Low"))))))</f>
        <v>Medium</v>
      </c>
      <c r="L7" s="64">
        <f t="shared" si="3"/>
        <v>2.2000000000000002</v>
      </c>
      <c r="M7" s="63">
        <f>'Impact of the crisis'!N8</f>
        <v>1.1000000000000001</v>
      </c>
      <c r="N7" s="63">
        <f>'Impact of the crisis'!AB8</f>
        <v>2.6</v>
      </c>
      <c r="O7" s="64">
        <f>'Conditions of people affected'!R8</f>
        <v>2.2999999999999998</v>
      </c>
      <c r="P7" s="63">
        <f>'Conditions of people affected'!K8</f>
        <v>1.6</v>
      </c>
      <c r="Q7" s="63">
        <f>'Conditions of people affected'!Q8</f>
        <v>3</v>
      </c>
      <c r="R7" s="63">
        <f t="shared" si="4"/>
        <v>2.2999999999999998</v>
      </c>
      <c r="S7" s="63">
        <f>'Complexity of the crisis'!X8</f>
        <v>3</v>
      </c>
      <c r="T7" s="63">
        <f>'Complexity of the crisis'!AN8</f>
        <v>1.5</v>
      </c>
      <c r="U7" s="168" t="str">
        <f>VLOOKUP(C7,Lists!$C$3:$E$167,3,FALSE)</f>
        <v>Africa</v>
      </c>
      <c r="V7" s="169">
        <v>44162</v>
      </c>
    </row>
    <row r="8" spans="1:22" ht="15.75" customHeight="1" x14ac:dyDescent="0.3">
      <c r="A8" s="65" t="str">
        <f>'Crisis Indicator Data'!A6</f>
        <v>Multiple crises in Algeria</v>
      </c>
      <c r="B8" s="65" t="str">
        <f>Lists!G6</f>
        <v>Country level</v>
      </c>
      <c r="C8" s="65" t="str">
        <f>'Crisis Indicator Data'!C6</f>
        <v>DZA004</v>
      </c>
      <c r="D8" s="65" t="str">
        <f>'Crisis Indicator Data'!D6</f>
        <v>Algeria</v>
      </c>
      <c r="E8" s="65" t="str">
        <f>'Crisis Indicator Data'!E6</f>
        <v>DZA</v>
      </c>
      <c r="F8" s="65" t="str">
        <f>'Crisis Indicator Data'!B6</f>
        <v>Multiple crises country</v>
      </c>
      <c r="G8" s="62" t="str">
        <f t="shared" si="0"/>
        <v>x</v>
      </c>
      <c r="H8" s="61" t="str">
        <f t="shared" si="1"/>
        <v>x</v>
      </c>
      <c r="I8" s="159" t="str">
        <f t="shared" si="2"/>
        <v>x</v>
      </c>
      <c r="J8" s="162" t="str">
        <f>INDEX(Trends!$D$3:$D$400,MATCH(C8,Trends!$C$3:$C$400,0))</f>
        <v>-</v>
      </c>
      <c r="K8" s="152" t="str">
        <f>IF(Reliability!B6="x","x",(IF(ROUNDUP(Reliability!B6,0)=1,"Very High",IF(ROUNDUP(Reliability!B6,0)=2,"High",IF(ROUNDUP(Reliability!B6,0)=3,"Medium",IF(ROUNDUP(Reliability!B6,0)=4,"Low","Very Low"))))))</f>
        <v>Low</v>
      </c>
      <c r="L8" s="64">
        <f t="shared" si="3"/>
        <v>4.4000000000000004</v>
      </c>
      <c r="M8" s="63">
        <f>'Impact of the crisis'!N9</f>
        <v>5</v>
      </c>
      <c r="N8" s="63">
        <f>'Impact of the crisis'!AB9</f>
        <v>4</v>
      </c>
      <c r="O8" s="64" t="str">
        <f>'Conditions of people affected'!R9</f>
        <v>x</v>
      </c>
      <c r="P8" s="63" t="str">
        <f>'Conditions of people affected'!K9</f>
        <v>x</v>
      </c>
      <c r="Q8" s="63" t="str">
        <f>'Conditions of people affected'!Q9</f>
        <v>x</v>
      </c>
      <c r="R8" s="63">
        <f t="shared" si="4"/>
        <v>2.5</v>
      </c>
      <c r="S8" s="63">
        <f>'Complexity of the crisis'!X9</f>
        <v>3</v>
      </c>
      <c r="T8" s="63">
        <f>'Complexity of the crisis'!AN9</f>
        <v>2</v>
      </c>
      <c r="U8" s="168" t="str">
        <f>VLOOKUP(C8,Lists!$C$3:$E$167,3,FALSE)</f>
        <v>Africa</v>
      </c>
      <c r="V8" s="169">
        <v>44162</v>
      </c>
    </row>
    <row r="9" spans="1:22" ht="15.75" customHeight="1" x14ac:dyDescent="0.3">
      <c r="A9" s="65" t="str">
        <f>'Crisis Indicator Data'!A7</f>
        <v>Western Mediterranean Route</v>
      </c>
      <c r="B9" s="65" t="str">
        <f>Lists!G7</f>
        <v>Western Mediterranean Route</v>
      </c>
      <c r="C9" s="65" t="str">
        <f>'Crisis Indicator Data'!C7</f>
        <v>REG008</v>
      </c>
      <c r="D9" s="65" t="str">
        <f>'Crisis Indicator Data'!D7</f>
        <v>Algeria, Morocco, Spain</v>
      </c>
      <c r="E9" s="65" t="str">
        <f>'Crisis Indicator Data'!E7</f>
        <v>DZA, MAR, ESP</v>
      </c>
      <c r="F9" s="65" t="str">
        <f>'Crisis Indicator Data'!B7</f>
        <v>Regional crisis</v>
      </c>
      <c r="G9" s="62" t="str">
        <f t="shared" si="0"/>
        <v>x</v>
      </c>
      <c r="H9" s="61" t="str">
        <f t="shared" si="1"/>
        <v>x</v>
      </c>
      <c r="I9" s="159" t="str">
        <f t="shared" si="2"/>
        <v>x</v>
      </c>
      <c r="J9" s="162" t="str">
        <f>INDEX(Trends!$D$3:$D$400,MATCH(C9,Trends!$C$3:$C$400,0))</f>
        <v>-</v>
      </c>
      <c r="K9" s="152" t="str">
        <f>IF(Reliability!B7="x","x",(IF(ROUNDUP(Reliability!B7,0)=1,"Very High",IF(ROUNDUP(Reliability!B7,0)=2,"High",IF(ROUNDUP(Reliability!B7,0)=3,"Medium",IF(ROUNDUP(Reliability!B7,0)=4,"Low","Very Low"))))))</f>
        <v>Very Low</v>
      </c>
      <c r="L9" s="64" t="str">
        <f t="shared" si="3"/>
        <v>x</v>
      </c>
      <c r="M9" s="63" t="str">
        <f>'Impact of the crisis'!N10</f>
        <v>x</v>
      </c>
      <c r="N9" s="63">
        <f>'Impact of the crisis'!AB10</f>
        <v>3.2</v>
      </c>
      <c r="O9" s="64" t="str">
        <f>'Conditions of people affected'!R10</f>
        <v>x</v>
      </c>
      <c r="P9" s="63" t="str">
        <f>'Conditions of people affected'!K10</f>
        <v>x</v>
      </c>
      <c r="Q9" s="63" t="str">
        <f>'Conditions of people affected'!Q10</f>
        <v>x</v>
      </c>
      <c r="R9" s="63">
        <f t="shared" si="4"/>
        <v>2.4</v>
      </c>
      <c r="S9" s="63">
        <f>'Complexity of the crisis'!X10</f>
        <v>2.7</v>
      </c>
      <c r="T9" s="63">
        <f>'Complexity of the crisis'!AN10</f>
        <v>2</v>
      </c>
      <c r="U9" s="168" t="str">
        <f>VLOOKUP(C9,Lists!$C$3:$E$167,3,FALSE)</f>
        <v>Europe</v>
      </c>
      <c r="V9" s="169">
        <v>44182</v>
      </c>
    </row>
    <row r="10" spans="1:22" ht="15.75" customHeight="1" x14ac:dyDescent="0.3">
      <c r="A10" s="65" t="str">
        <f>'Crisis Indicator Data'!A8</f>
        <v>Central Mediterranean Route</v>
      </c>
      <c r="B10" s="65" t="str">
        <f>Lists!G8</f>
        <v>Central Mediterranean Route</v>
      </c>
      <c r="C10" s="65" t="str">
        <f>'Crisis Indicator Data'!C8</f>
        <v>REG007</v>
      </c>
      <c r="D10" s="65" t="str">
        <f>'Crisis Indicator Data'!D8</f>
        <v>Algeria, Tunisia, Libya, Italy</v>
      </c>
      <c r="E10" s="65" t="str">
        <f>'Crisis Indicator Data'!E8</f>
        <v>DZA, TUN, LBY, ITA</v>
      </c>
      <c r="F10" s="65" t="str">
        <f>'Crisis Indicator Data'!B8</f>
        <v>Regional crisis</v>
      </c>
      <c r="G10" s="62" t="str">
        <f t="shared" si="0"/>
        <v>x</v>
      </c>
      <c r="H10" s="61" t="str">
        <f t="shared" si="1"/>
        <v>x</v>
      </c>
      <c r="I10" s="159" t="str">
        <f t="shared" si="2"/>
        <v>x</v>
      </c>
      <c r="J10" s="162" t="str">
        <f>INDEX(Trends!$D$3:$D$400,MATCH(C10,Trends!$C$3:$C$400,0))</f>
        <v>-</v>
      </c>
      <c r="K10" s="152" t="str">
        <f>IF(Reliability!B8="x","x",(IF(ROUNDUP(Reliability!B8,0)=1,"Very High",IF(ROUNDUP(Reliability!B8,0)=2,"High",IF(ROUNDUP(Reliability!B8,0)=3,"Medium",IF(ROUNDUP(Reliability!B8,0)=4,"Low","Very Low"))))))</f>
        <v>Very Low</v>
      </c>
      <c r="L10" s="64" t="str">
        <f t="shared" si="3"/>
        <v>x</v>
      </c>
      <c r="M10" s="63" t="str">
        <f>'Impact of the crisis'!N11</f>
        <v>x</v>
      </c>
      <c r="N10" s="63">
        <f>'Impact of the crisis'!AB11</f>
        <v>4</v>
      </c>
      <c r="O10" s="64" t="str">
        <f>'Conditions of people affected'!R11</f>
        <v>x</v>
      </c>
      <c r="P10" s="63" t="str">
        <f>'Conditions of people affected'!K11</f>
        <v>x</v>
      </c>
      <c r="Q10" s="63" t="str">
        <f>'Conditions of people affected'!Q11</f>
        <v>x</v>
      </c>
      <c r="R10" s="63">
        <f t="shared" si="4"/>
        <v>3.1</v>
      </c>
      <c r="S10" s="63">
        <f>'Complexity of the crisis'!X11</f>
        <v>2.6</v>
      </c>
      <c r="T10" s="63">
        <f>'Complexity of the crisis'!AN11</f>
        <v>3.5</v>
      </c>
      <c r="U10" s="168" t="str">
        <f>VLOOKUP(C10,Lists!$C$3:$E$167,3,FALSE)</f>
        <v>Europe</v>
      </c>
      <c r="V10" s="169">
        <v>44182</v>
      </c>
    </row>
    <row r="11" spans="1:22" ht="15.75" customHeight="1" x14ac:dyDescent="0.3">
      <c r="A11" s="65" t="str">
        <f>'Crisis Indicator Data'!A9</f>
        <v>Nagorno-Karabakh Conflict in Armenia</v>
      </c>
      <c r="B11" s="65" t="str">
        <f>Lists!G9</f>
        <v>Conflict</v>
      </c>
      <c r="C11" s="65" t="str">
        <f>'Crisis Indicator Data'!C9</f>
        <v>ARM002</v>
      </c>
      <c r="D11" s="65" t="str">
        <f>'Crisis Indicator Data'!D9</f>
        <v>Armenia</v>
      </c>
      <c r="E11" s="65" t="str">
        <f>'Crisis Indicator Data'!E9</f>
        <v>ARM</v>
      </c>
      <c r="F11" s="65" t="str">
        <f>'Crisis Indicator Data'!B9</f>
        <v>Conflict</v>
      </c>
      <c r="G11" s="62" t="str">
        <f t="shared" si="0"/>
        <v>x</v>
      </c>
      <c r="H11" s="61" t="str">
        <f t="shared" si="1"/>
        <v>x</v>
      </c>
      <c r="I11" s="159" t="str">
        <f t="shared" si="2"/>
        <v>x</v>
      </c>
      <c r="J11" s="162" t="str">
        <f>INDEX(Trends!$D$3:$D$400,MATCH(C11,Trends!$C$3:$C$400,0))</f>
        <v>-</v>
      </c>
      <c r="K11" s="152" t="str">
        <f>IF(Reliability!B9="x","x",(IF(ROUNDUP(Reliability!B9,0)=1,"Very High",IF(ROUNDUP(Reliability!B9,0)=2,"High",IF(ROUNDUP(Reliability!B9,0)=3,"Medium",IF(ROUNDUP(Reliability!B9,0)=4,"Low","Very Low"))))))</f>
        <v>High</v>
      </c>
      <c r="L11" s="64">
        <f t="shared" si="3"/>
        <v>3.2</v>
      </c>
      <c r="M11" s="63">
        <f>'Impact of the crisis'!N12</f>
        <v>3.5</v>
      </c>
      <c r="N11" s="63">
        <f>'Impact of the crisis'!AB12</f>
        <v>3</v>
      </c>
      <c r="O11" s="64" t="str">
        <f>'Conditions of people affected'!R12</f>
        <v>x</v>
      </c>
      <c r="P11" s="63" t="str">
        <f>'Conditions of people affected'!K12</f>
        <v>x</v>
      </c>
      <c r="Q11" s="63" t="str">
        <f>'Conditions of people affected'!Q12</f>
        <v>x</v>
      </c>
      <c r="R11" s="63">
        <f t="shared" si="4"/>
        <v>1.9</v>
      </c>
      <c r="S11" s="63">
        <f>'Complexity of the crisis'!X12</f>
        <v>1.8</v>
      </c>
      <c r="T11" s="63">
        <f>'Complexity of the crisis'!AN12</f>
        <v>2</v>
      </c>
      <c r="U11" s="168" t="str">
        <f>VLOOKUP(C11,Lists!$C$3:$E$167,3,FALSE)</f>
        <v>Asia</v>
      </c>
      <c r="V11" s="169">
        <v>44182</v>
      </c>
    </row>
    <row r="12" spans="1:22" ht="15.75" customHeight="1" x14ac:dyDescent="0.3">
      <c r="A12" s="65" t="str">
        <f>'Crisis Indicator Data'!A10</f>
        <v>Nagorno-Karabakh Conflict</v>
      </c>
      <c r="B12" s="65" t="str">
        <f>Lists!G10</f>
        <v>Regional conflict</v>
      </c>
      <c r="C12" s="65" t="str">
        <f>'Crisis Indicator Data'!C10</f>
        <v>REG013</v>
      </c>
      <c r="D12" s="65" t="str">
        <f>'Crisis Indicator Data'!D10</f>
        <v>Armenia, Azerbaijan</v>
      </c>
      <c r="E12" s="65" t="str">
        <f>'Crisis Indicator Data'!E10</f>
        <v>ARM, AZE</v>
      </c>
      <c r="F12" s="65" t="str">
        <f>'Crisis Indicator Data'!B10</f>
        <v>Regional crisis</v>
      </c>
      <c r="G12" s="62" t="str">
        <f t="shared" si="0"/>
        <v>x</v>
      </c>
      <c r="H12" s="61" t="str">
        <f t="shared" si="1"/>
        <v>x</v>
      </c>
      <c r="I12" s="159" t="str">
        <f t="shared" si="2"/>
        <v>x</v>
      </c>
      <c r="J12" s="162" t="str">
        <f>INDEX(Trends!$D$3:$D$400,MATCH(C12,Trends!$C$3:$C$400,0))</f>
        <v>-</v>
      </c>
      <c r="K12" s="152" t="str">
        <f>IF(Reliability!B10="x","x",(IF(ROUNDUP(Reliability!B10,0)=1,"Very High",IF(ROUNDUP(Reliability!B10,0)=2,"High",IF(ROUNDUP(Reliability!B10,0)=3,"Medium",IF(ROUNDUP(Reliability!B10,0)=4,"Low","Very Low"))))))</f>
        <v>High</v>
      </c>
      <c r="L12" s="64">
        <f t="shared" si="3"/>
        <v>3.2</v>
      </c>
      <c r="M12" s="63">
        <f>'Impact of the crisis'!N13</f>
        <v>2.6</v>
      </c>
      <c r="N12" s="63">
        <f>'Impact of the crisis'!AB13</f>
        <v>3.4</v>
      </c>
      <c r="O12" s="64" t="str">
        <f>'Conditions of people affected'!R13</f>
        <v>x</v>
      </c>
      <c r="P12" s="63" t="str">
        <f>'Conditions of people affected'!K13</f>
        <v>x</v>
      </c>
      <c r="Q12" s="63" t="str">
        <f>'Conditions of people affected'!Q13</f>
        <v>x</v>
      </c>
      <c r="R12" s="63">
        <f t="shared" si="4"/>
        <v>2.8</v>
      </c>
      <c r="S12" s="63">
        <f>'Complexity of the crisis'!X13</f>
        <v>2.6</v>
      </c>
      <c r="T12" s="63">
        <f>'Complexity of the crisis'!AN13</f>
        <v>3</v>
      </c>
      <c r="U12" s="168" t="str">
        <f>VLOOKUP(C12,Lists!$C$3:$E$167,3,FALSE)</f>
        <v>Asia</v>
      </c>
      <c r="V12" s="169">
        <v>44187</v>
      </c>
    </row>
    <row r="13" spans="1:22" ht="15.75" customHeight="1" x14ac:dyDescent="0.3">
      <c r="A13" s="65" t="str">
        <f>'Crisis Indicator Data'!A11</f>
        <v>Nagorno-Karabakh conflict in Azerbaijan</v>
      </c>
      <c r="B13" s="65" t="str">
        <f>Lists!G11</f>
        <v>Conflict</v>
      </c>
      <c r="C13" s="65" t="str">
        <f>'Crisis Indicator Data'!C11</f>
        <v>AZE002</v>
      </c>
      <c r="D13" s="65" t="str">
        <f>'Crisis Indicator Data'!D11</f>
        <v>Azerbaijan</v>
      </c>
      <c r="E13" s="65" t="str">
        <f>'Crisis Indicator Data'!E11</f>
        <v>AZE</v>
      </c>
      <c r="F13" s="65" t="str">
        <f>'Crisis Indicator Data'!B11</f>
        <v>Conflict</v>
      </c>
      <c r="G13" s="62" t="str">
        <f t="shared" si="0"/>
        <v>x</v>
      </c>
      <c r="H13" s="61" t="str">
        <f t="shared" si="1"/>
        <v>x</v>
      </c>
      <c r="I13" s="159" t="str">
        <f t="shared" si="2"/>
        <v>x</v>
      </c>
      <c r="J13" s="162" t="str">
        <f>INDEX(Trends!$D$3:$D$400,MATCH(C13,Trends!$C$3:$C$400,0))</f>
        <v>-</v>
      </c>
      <c r="K13" s="152" t="str">
        <f>IF(Reliability!B11="x","x",(IF(ROUNDUP(Reliability!B11,0)=1,"Very High",IF(ROUNDUP(Reliability!B11,0)=2,"High",IF(ROUNDUP(Reliability!B11,0)=3,"Medium",IF(ROUNDUP(Reliability!B11,0)=4,"Low","Very Low"))))))</f>
        <v>High</v>
      </c>
      <c r="L13" s="64">
        <f t="shared" si="3"/>
        <v>2.9</v>
      </c>
      <c r="M13" s="63">
        <f>'Impact of the crisis'!N14</f>
        <v>2.5</v>
      </c>
      <c r="N13" s="63">
        <f>'Impact of the crisis'!AB14</f>
        <v>3.1</v>
      </c>
      <c r="O13" s="64" t="str">
        <f>'Conditions of people affected'!R14</f>
        <v>x</v>
      </c>
      <c r="P13" s="63" t="str">
        <f>'Conditions of people affected'!K14</f>
        <v>x</v>
      </c>
      <c r="Q13" s="63" t="str">
        <f>'Conditions of people affected'!Q14</f>
        <v>x</v>
      </c>
      <c r="R13" s="63">
        <f t="shared" si="4"/>
        <v>3</v>
      </c>
      <c r="S13" s="63">
        <f>'Complexity of the crisis'!X14</f>
        <v>2.9</v>
      </c>
      <c r="T13" s="63">
        <f>'Complexity of the crisis'!AN14</f>
        <v>3</v>
      </c>
      <c r="U13" s="168" t="str">
        <f>VLOOKUP(C13,Lists!$C$3:$E$167,3,FALSE)</f>
        <v>Asia</v>
      </c>
      <c r="V13" s="169">
        <v>44187</v>
      </c>
    </row>
    <row r="14" spans="1:22" ht="15.75" customHeight="1" x14ac:dyDescent="0.3">
      <c r="A14" s="65" t="str">
        <f>'Crisis Indicator Data'!A12</f>
        <v>Rohingya refugee crisis</v>
      </c>
      <c r="B14" s="65" t="str">
        <f>Lists!G12</f>
        <v>Rohingya Refugees</v>
      </c>
      <c r="C14" s="65" t="str">
        <f>'Crisis Indicator Data'!C12</f>
        <v>BGD002</v>
      </c>
      <c r="D14" s="65" t="str">
        <f>'Crisis Indicator Data'!D12</f>
        <v>Bangladesh</v>
      </c>
      <c r="E14" s="65" t="str">
        <f>'Crisis Indicator Data'!E12</f>
        <v>BGD</v>
      </c>
      <c r="F14" s="65" t="str">
        <f>'Crisis Indicator Data'!B12</f>
        <v>International displacement</v>
      </c>
      <c r="G14" s="62">
        <f t="shared" si="0"/>
        <v>3.3</v>
      </c>
      <c r="H14" s="61">
        <f t="shared" si="1"/>
        <v>4</v>
      </c>
      <c r="I14" s="159" t="str">
        <f t="shared" si="2"/>
        <v>High</v>
      </c>
      <c r="J14" s="162" t="str">
        <f>INDEX(Trends!$D$3:$D$400,MATCH(C14,Trends!$C$3:$C$400,0))</f>
        <v>Increasing</v>
      </c>
      <c r="K14" s="152" t="str">
        <f>IF(Reliability!B12="x","x",(IF(ROUNDUP(Reliability!B12,0)=1,"Very High",IF(ROUNDUP(Reliability!B12,0)=2,"High",IF(ROUNDUP(Reliability!B12,0)=3,"Medium",IF(ROUNDUP(Reliability!B12,0)=4,"Low","Very Low"))))))</f>
        <v>Very High</v>
      </c>
      <c r="L14" s="64">
        <f t="shared" si="3"/>
        <v>2.7</v>
      </c>
      <c r="M14" s="63">
        <f>'Impact of the crisis'!N15</f>
        <v>0.1</v>
      </c>
      <c r="N14" s="63">
        <f>'Impact of the crisis'!AB15</f>
        <v>3.6</v>
      </c>
      <c r="O14" s="64">
        <f>'Conditions of people affected'!R15</f>
        <v>3.6</v>
      </c>
      <c r="P14" s="63">
        <f>'Conditions of people affected'!K15</f>
        <v>3.2</v>
      </c>
      <c r="Q14" s="63">
        <f>'Conditions of people affected'!Q15</f>
        <v>4</v>
      </c>
      <c r="R14" s="63">
        <f t="shared" si="4"/>
        <v>3.1</v>
      </c>
      <c r="S14" s="63">
        <f>'Complexity of the crisis'!X15</f>
        <v>2.7</v>
      </c>
      <c r="T14" s="63">
        <f>'Complexity of the crisis'!AN15</f>
        <v>3.5</v>
      </c>
      <c r="U14" s="168" t="str">
        <f>VLOOKUP(C14,Lists!$C$3:$E$167,3,FALSE)</f>
        <v>Asia</v>
      </c>
      <c r="V14" s="169">
        <v>44181</v>
      </c>
    </row>
    <row r="15" spans="1:22" ht="15.75" customHeight="1" x14ac:dyDescent="0.3">
      <c r="A15" s="65" t="str">
        <f>'Crisis Indicator Data'!A13</f>
        <v>Rohingya Regional Crisis</v>
      </c>
      <c r="B15" s="65" t="str">
        <f>Lists!G13</f>
        <v>Rohingya Regional Crisis</v>
      </c>
      <c r="C15" s="65" t="str">
        <f>'Crisis Indicator Data'!C13</f>
        <v>REG011</v>
      </c>
      <c r="D15" s="65" t="str">
        <f>'Crisis Indicator Data'!D13</f>
        <v>Bangladesh, Myanmar</v>
      </c>
      <c r="E15" s="65" t="str">
        <f>'Crisis Indicator Data'!E13</f>
        <v>BGD, MMR</v>
      </c>
      <c r="F15" s="65" t="str">
        <f>'Crisis Indicator Data'!B13</f>
        <v>Regional crisis</v>
      </c>
      <c r="G15" s="62">
        <f t="shared" si="0"/>
        <v>3.6</v>
      </c>
      <c r="H15" s="61">
        <f t="shared" si="1"/>
        <v>4</v>
      </c>
      <c r="I15" s="159" t="str">
        <f t="shared" si="2"/>
        <v>High</v>
      </c>
      <c r="J15" s="162" t="str">
        <f>INDEX(Trends!$D$3:$D$400,MATCH(C15,Trends!$C$3:$C$400,0))</f>
        <v>Decreasing</v>
      </c>
      <c r="K15" s="152" t="str">
        <f>IF(Reliability!B13="x","x",(IF(ROUNDUP(Reliability!B13,0)=1,"Very High",IF(ROUNDUP(Reliability!B13,0)=2,"High",IF(ROUNDUP(Reliability!B13,0)=3,"Medium",IF(ROUNDUP(Reliability!B13,0)=4,"Low","Very Low"))))))</f>
        <v>Very High</v>
      </c>
      <c r="L15" s="64">
        <f t="shared" si="3"/>
        <v>3</v>
      </c>
      <c r="M15" s="63">
        <f>'Impact of the crisis'!N16</f>
        <v>1.4</v>
      </c>
      <c r="N15" s="63">
        <f>'Impact of the crisis'!AB16</f>
        <v>3.6</v>
      </c>
      <c r="O15" s="64">
        <f>'Conditions of people affected'!R16</f>
        <v>3.85</v>
      </c>
      <c r="P15" s="63">
        <f>'Conditions of people affected'!K16</f>
        <v>3.7</v>
      </c>
      <c r="Q15" s="63">
        <f>'Conditions of people affected'!Q16</f>
        <v>4</v>
      </c>
      <c r="R15" s="63">
        <f t="shared" si="4"/>
        <v>3.6</v>
      </c>
      <c r="S15" s="63">
        <f>'Complexity of the crisis'!X16</f>
        <v>3.1</v>
      </c>
      <c r="T15" s="63">
        <f>'Complexity of the crisis'!AN16</f>
        <v>4</v>
      </c>
      <c r="U15" s="168" t="str">
        <f>VLOOKUP(C15,Lists!$C$3:$E$167,3,FALSE)</f>
        <v>Asia</v>
      </c>
      <c r="V15" s="169">
        <v>44181</v>
      </c>
    </row>
    <row r="16" spans="1:22" ht="15.75" customHeight="1" x14ac:dyDescent="0.3">
      <c r="A16" s="65" t="str">
        <f>'Crisis Indicator Data'!A14</f>
        <v>Venezuela displacement in Brazil</v>
      </c>
      <c r="B16" s="65" t="str">
        <f>Lists!G14</f>
        <v>Venezuelan refugees</v>
      </c>
      <c r="C16" s="65" t="str">
        <f>'Crisis Indicator Data'!C14</f>
        <v>BRA002</v>
      </c>
      <c r="D16" s="65" t="str">
        <f>'Crisis Indicator Data'!D14</f>
        <v>Brazil</v>
      </c>
      <c r="E16" s="65" t="str">
        <f>'Crisis Indicator Data'!E14</f>
        <v>BRA</v>
      </c>
      <c r="F16" s="65" t="str">
        <f>'Crisis Indicator Data'!B14</f>
        <v>International displacement</v>
      </c>
      <c r="G16" s="62">
        <f t="shared" si="0"/>
        <v>2.2999999999999998</v>
      </c>
      <c r="H16" s="61">
        <f t="shared" si="1"/>
        <v>3</v>
      </c>
      <c r="I16" s="159" t="str">
        <f t="shared" si="2"/>
        <v>Medium</v>
      </c>
      <c r="J16" s="162" t="str">
        <f>INDEX(Trends!$D$3:$D$400,MATCH(C16,Trends!$C$3:$C$400,0))</f>
        <v>Increasing</v>
      </c>
      <c r="K16" s="152" t="str">
        <f>IF(Reliability!B14="x","x",(IF(ROUNDUP(Reliability!B14,0)=1,"Very High",IF(ROUNDUP(Reliability!B14,0)=2,"High",IF(ROUNDUP(Reliability!B14,0)=3,"Medium",IF(ROUNDUP(Reliability!B14,0)=4,"Low","Very Low"))))))</f>
        <v>High</v>
      </c>
      <c r="L16" s="64">
        <f t="shared" si="3"/>
        <v>2.4</v>
      </c>
      <c r="M16" s="63">
        <f>'Impact of the crisis'!N17</f>
        <v>1.1000000000000001</v>
      </c>
      <c r="N16" s="63">
        <f>'Impact of the crisis'!AB17</f>
        <v>2.9</v>
      </c>
      <c r="O16" s="64">
        <f>'Conditions of people affected'!R17</f>
        <v>2.7</v>
      </c>
      <c r="P16" s="63">
        <f>'Conditions of people affected'!K17</f>
        <v>2.4</v>
      </c>
      <c r="Q16" s="63">
        <f>'Conditions of people affected'!Q17</f>
        <v>3</v>
      </c>
      <c r="R16" s="63">
        <f t="shared" si="4"/>
        <v>1.6</v>
      </c>
      <c r="S16" s="63">
        <f>'Complexity of the crisis'!X17</f>
        <v>2.2000000000000002</v>
      </c>
      <c r="T16" s="63">
        <f>'Complexity of the crisis'!AN17</f>
        <v>1</v>
      </c>
      <c r="U16" s="168" t="str">
        <f>VLOOKUP(C16,Lists!$C$3:$E$167,3,FALSE)</f>
        <v>Americas</v>
      </c>
      <c r="V16" s="169">
        <v>44110</v>
      </c>
    </row>
    <row r="17" spans="1:22" ht="15.75" customHeight="1" x14ac:dyDescent="0.3">
      <c r="A17" s="65" t="str">
        <f>'Crisis Indicator Data'!A15</f>
        <v>Conflict in Burkina Faso</v>
      </c>
      <c r="B17" s="65" t="str">
        <f>Lists!G15</f>
        <v>Conflict</v>
      </c>
      <c r="C17" s="65" t="str">
        <f>'Crisis Indicator Data'!C15</f>
        <v>BFA002</v>
      </c>
      <c r="D17" s="65" t="str">
        <f>'Crisis Indicator Data'!D15</f>
        <v>Burkina Faso</v>
      </c>
      <c r="E17" s="65" t="str">
        <f>'Crisis Indicator Data'!E15</f>
        <v>BFA</v>
      </c>
      <c r="F17" s="65" t="str">
        <f>'Crisis Indicator Data'!B15</f>
        <v>Conflict</v>
      </c>
      <c r="G17" s="62">
        <f t="shared" si="0"/>
        <v>4</v>
      </c>
      <c r="H17" s="61">
        <f t="shared" si="1"/>
        <v>4</v>
      </c>
      <c r="I17" s="159" t="str">
        <f t="shared" si="2"/>
        <v>High</v>
      </c>
      <c r="J17" s="162" t="str">
        <f>INDEX(Trends!$D$3:$D$400,MATCH(C17,Trends!$C$3:$C$400,0))</f>
        <v>Stable</v>
      </c>
      <c r="K17" s="152" t="str">
        <f>IF(Reliability!B15="x","x",(IF(ROUNDUP(Reliability!B15,0)=1,"Very High",IF(ROUNDUP(Reliability!B15,0)=2,"High",IF(ROUNDUP(Reliability!B15,0)=3,"Medium",IF(ROUNDUP(Reliability!B15,0)=4,"Low","Very Low"))))))</f>
        <v>High</v>
      </c>
      <c r="L17" s="64">
        <f t="shared" si="3"/>
        <v>3.9</v>
      </c>
      <c r="M17" s="63">
        <f>'Impact of the crisis'!N18</f>
        <v>2.9</v>
      </c>
      <c r="N17" s="63">
        <f>'Impact of the crisis'!AB18</f>
        <v>4.3</v>
      </c>
      <c r="O17" s="64">
        <f>'Conditions of people affected'!R18</f>
        <v>4.45</v>
      </c>
      <c r="P17" s="63">
        <f>'Conditions of people affected'!K18</f>
        <v>3.9</v>
      </c>
      <c r="Q17" s="63">
        <f>'Conditions of people affected'!Q18</f>
        <v>5</v>
      </c>
      <c r="R17" s="63">
        <f t="shared" si="4"/>
        <v>3.2</v>
      </c>
      <c r="S17" s="63">
        <f>'Complexity of the crisis'!X18</f>
        <v>2.9</v>
      </c>
      <c r="T17" s="63">
        <f>'Complexity of the crisis'!AN18</f>
        <v>3.5</v>
      </c>
      <c r="U17" s="168" t="str">
        <f>VLOOKUP(C17,Lists!$C$3:$E$167,3,FALSE)</f>
        <v>Africa</v>
      </c>
      <c r="V17" s="169">
        <v>44187</v>
      </c>
    </row>
    <row r="18" spans="1:22" ht="15.75" customHeight="1" x14ac:dyDescent="0.3">
      <c r="A18" s="65" t="str">
        <f>'Crisis Indicator Data'!A16</f>
        <v>Floods in Burkina Faso</v>
      </c>
      <c r="B18" s="65" t="str">
        <f>Lists!G16</f>
        <v>Floods</v>
      </c>
      <c r="C18" s="65" t="str">
        <f>'Crisis Indicator Data'!C16</f>
        <v>BFA003</v>
      </c>
      <c r="D18" s="65" t="str">
        <f>'Crisis Indicator Data'!D16</f>
        <v>Burkina Faso</v>
      </c>
      <c r="E18" s="65" t="str">
        <f>'Crisis Indicator Data'!E16</f>
        <v>BFA</v>
      </c>
      <c r="F18" s="65" t="str">
        <f>'Crisis Indicator Data'!B16</f>
        <v>Flood</v>
      </c>
      <c r="G18" s="62">
        <f t="shared" si="0"/>
        <v>2.4</v>
      </c>
      <c r="H18" s="61">
        <f t="shared" si="1"/>
        <v>3</v>
      </c>
      <c r="I18" s="159" t="str">
        <f t="shared" si="2"/>
        <v>Medium</v>
      </c>
      <c r="J18" s="162" t="str">
        <f>INDEX(Trends!$D$3:$D$400,MATCH(C18,Trends!$C$3:$C$400,0))</f>
        <v>-</v>
      </c>
      <c r="K18" s="152" t="str">
        <f>IF(Reliability!B16="x","x",(IF(ROUNDUP(Reliability!B16,0)=1,"Very High",IF(ROUNDUP(Reliability!B16,0)=2,"High",IF(ROUNDUP(Reliability!B16,0)=3,"Medium",IF(ROUNDUP(Reliability!B16,0)=4,"Low","Very Low"))))))</f>
        <v>High</v>
      </c>
      <c r="L18" s="64">
        <f t="shared" si="3"/>
        <v>3.3</v>
      </c>
      <c r="M18" s="63">
        <f>'Impact of the crisis'!N19</f>
        <v>4.5999999999999996</v>
      </c>
      <c r="N18" s="63">
        <f>'Impact of the crisis'!AB19</f>
        <v>2.4</v>
      </c>
      <c r="O18" s="64">
        <f>'Conditions of people affected'!R19</f>
        <v>1.1000000000000001</v>
      </c>
      <c r="P18" s="63">
        <f>'Conditions of people affected'!K19</f>
        <v>1.2</v>
      </c>
      <c r="Q18" s="63">
        <f>'Conditions of people affected'!Q19</f>
        <v>1</v>
      </c>
      <c r="R18" s="63">
        <f t="shared" si="4"/>
        <v>3.5</v>
      </c>
      <c r="S18" s="63">
        <f>'Complexity of the crisis'!X19</f>
        <v>2.9</v>
      </c>
      <c r="T18" s="63">
        <f>'Complexity of the crisis'!AN19</f>
        <v>4</v>
      </c>
      <c r="U18" s="168" t="str">
        <f>VLOOKUP(C18,Lists!$C$3:$E$167,3,FALSE)</f>
        <v>Africa</v>
      </c>
      <c r="V18" s="169">
        <v>44187</v>
      </c>
    </row>
    <row r="19" spans="1:22" ht="15.75" customHeight="1" x14ac:dyDescent="0.3">
      <c r="A19" s="65" t="str">
        <f>'Crisis Indicator Data'!A17</f>
        <v>Multiple crises in Burkina Faso</v>
      </c>
      <c r="B19" s="65" t="str">
        <f>Lists!G17</f>
        <v>Country level</v>
      </c>
      <c r="C19" s="65" t="str">
        <f>'Crisis Indicator Data'!C17</f>
        <v>BFA004</v>
      </c>
      <c r="D19" s="65" t="str">
        <f>'Crisis Indicator Data'!D17</f>
        <v>Burkina Faso</v>
      </c>
      <c r="E19" s="65" t="str">
        <f>'Crisis Indicator Data'!E17</f>
        <v>BFA</v>
      </c>
      <c r="F19" s="65" t="str">
        <f>'Crisis Indicator Data'!B17</f>
        <v>Multiple crises country</v>
      </c>
      <c r="G19" s="62">
        <f t="shared" si="0"/>
        <v>3.9</v>
      </c>
      <c r="H19" s="61">
        <f t="shared" si="1"/>
        <v>4</v>
      </c>
      <c r="I19" s="159" t="str">
        <f t="shared" si="2"/>
        <v>High</v>
      </c>
      <c r="J19" s="162" t="str">
        <f>INDEX(Trends!$D$3:$D$400,MATCH(C19,Trends!$C$3:$C$400,0))</f>
        <v>-</v>
      </c>
      <c r="K19" s="152" t="str">
        <f>IF(Reliability!B17="x","x",(IF(ROUNDUP(Reliability!B17,0)=1,"Very High",IF(ROUNDUP(Reliability!B17,0)=2,"High",IF(ROUNDUP(Reliability!B17,0)=3,"Medium",IF(ROUNDUP(Reliability!B17,0)=4,"Low","Very Low"))))))</f>
        <v>High</v>
      </c>
      <c r="L19" s="64">
        <f t="shared" si="3"/>
        <v>4.2</v>
      </c>
      <c r="M19" s="63">
        <f>'Impact of the crisis'!N20</f>
        <v>4.5999999999999996</v>
      </c>
      <c r="N19" s="63">
        <f>'Impact of the crisis'!AB20</f>
        <v>4</v>
      </c>
      <c r="O19" s="64">
        <f>'Conditions of people affected'!R20</f>
        <v>3.95</v>
      </c>
      <c r="P19" s="63">
        <f>'Conditions of people affected'!K20</f>
        <v>3.9</v>
      </c>
      <c r="Q19" s="63">
        <f>'Conditions of people affected'!Q20</f>
        <v>4</v>
      </c>
      <c r="R19" s="63">
        <f t="shared" si="4"/>
        <v>3.5</v>
      </c>
      <c r="S19" s="63">
        <f>'Complexity of the crisis'!X20</f>
        <v>2.9</v>
      </c>
      <c r="T19" s="63">
        <f>'Complexity of the crisis'!AN20</f>
        <v>4</v>
      </c>
      <c r="U19" s="168" t="str">
        <f>VLOOKUP(C19,Lists!$C$3:$E$167,3,FALSE)</f>
        <v>Africa</v>
      </c>
      <c r="V19" s="169">
        <v>44187</v>
      </c>
    </row>
    <row r="20" spans="1:22" ht="15.75" customHeight="1" x14ac:dyDescent="0.3">
      <c r="A20" s="65" t="str">
        <f>'Crisis Indicator Data'!A18</f>
        <v>Complex in Burundi</v>
      </c>
      <c r="B20" s="65" t="str">
        <f>Lists!G18</f>
        <v xml:space="preserve">Complex crisis </v>
      </c>
      <c r="C20" s="65" t="str">
        <f>'Crisis Indicator Data'!C18</f>
        <v>BDI001</v>
      </c>
      <c r="D20" s="65" t="str">
        <f>'Crisis Indicator Data'!D18</f>
        <v>Burundi</v>
      </c>
      <c r="E20" s="65" t="str">
        <f>'Crisis Indicator Data'!E18</f>
        <v>BDI</v>
      </c>
      <c r="F20" s="65" t="str">
        <f>'Crisis Indicator Data'!B18</f>
        <v>Complex crisis</v>
      </c>
      <c r="G20" s="62">
        <f t="shared" si="0"/>
        <v>3.3</v>
      </c>
      <c r="H20" s="61">
        <f t="shared" si="1"/>
        <v>4</v>
      </c>
      <c r="I20" s="159" t="str">
        <f t="shared" si="2"/>
        <v>High</v>
      </c>
      <c r="J20" s="162" t="str">
        <f>INDEX(Trends!$D$3:$D$400,MATCH(C20,Trends!$C$3:$C$400,0))</f>
        <v>Stable</v>
      </c>
      <c r="K20" s="152" t="str">
        <f>IF(Reliability!B18="x","x",(IF(ROUNDUP(Reliability!B18,0)=1,"Very High",IF(ROUNDUP(Reliability!B18,0)=2,"High",IF(ROUNDUP(Reliability!B18,0)=3,"Medium",IF(ROUNDUP(Reliability!B18,0)=4,"Low","Very Low"))))))</f>
        <v>High</v>
      </c>
      <c r="L20" s="64">
        <f t="shared" si="3"/>
        <v>3.4</v>
      </c>
      <c r="M20" s="63">
        <f>'Impact of the crisis'!N21</f>
        <v>4</v>
      </c>
      <c r="N20" s="63">
        <f>'Impact of the crisis'!AB21</f>
        <v>3.1</v>
      </c>
      <c r="O20" s="64">
        <f>'Conditions of people affected'!R21</f>
        <v>3.25</v>
      </c>
      <c r="P20" s="63">
        <f>'Conditions of people affected'!K21</f>
        <v>3.5</v>
      </c>
      <c r="Q20" s="63">
        <f>'Conditions of people affected'!Q21</f>
        <v>3</v>
      </c>
      <c r="R20" s="63">
        <f t="shared" si="4"/>
        <v>3.3</v>
      </c>
      <c r="S20" s="63">
        <f>'Complexity of the crisis'!X21</f>
        <v>3.1</v>
      </c>
      <c r="T20" s="63">
        <f>'Complexity of the crisis'!AN21</f>
        <v>3.5</v>
      </c>
      <c r="U20" s="168" t="str">
        <f>VLOOKUP(C20,Lists!$C$3:$E$167,3,FALSE)</f>
        <v>Africa</v>
      </c>
      <c r="V20" s="169">
        <v>44161</v>
      </c>
    </row>
    <row r="21" spans="1:22" ht="15.75" customHeight="1" x14ac:dyDescent="0.3">
      <c r="A21" s="65" t="str">
        <f>'Crisis Indicator Data'!A19</f>
        <v>Multiple crises in Cameroon</v>
      </c>
      <c r="B21" s="65" t="str">
        <f>Lists!G19</f>
        <v>Country level</v>
      </c>
      <c r="C21" s="65" t="str">
        <f>'Crisis Indicator Data'!C19</f>
        <v>CMR001</v>
      </c>
      <c r="D21" s="65" t="str">
        <f>'Crisis Indicator Data'!D19</f>
        <v>Cameroon</v>
      </c>
      <c r="E21" s="65" t="str">
        <f>'Crisis Indicator Data'!E19</f>
        <v>CMR</v>
      </c>
      <c r="F21" s="65" t="str">
        <f>'Crisis Indicator Data'!B19</f>
        <v>Multiple crises country</v>
      </c>
      <c r="G21" s="62">
        <f t="shared" si="0"/>
        <v>3.7</v>
      </c>
      <c r="H21" s="61">
        <f t="shared" si="1"/>
        <v>4</v>
      </c>
      <c r="I21" s="159" t="str">
        <f t="shared" si="2"/>
        <v>High</v>
      </c>
      <c r="J21" s="162" t="str">
        <f>INDEX(Trends!$D$3:$D$400,MATCH(C21,Trends!$C$3:$C$400,0))</f>
        <v>Increasing</v>
      </c>
      <c r="K21" s="152" t="str">
        <f>IF(Reliability!B19="x","x",(IF(ROUNDUP(Reliability!B19,0)=1,"Very High",IF(ROUNDUP(Reliability!B19,0)=2,"High",IF(ROUNDUP(Reliability!B19,0)=3,"Medium",IF(ROUNDUP(Reliability!B19,0)=4,"Low","Very Low"))))))</f>
        <v>High</v>
      </c>
      <c r="L21" s="64">
        <f t="shared" si="3"/>
        <v>3.8</v>
      </c>
      <c r="M21" s="63">
        <f>'Impact of the crisis'!N22</f>
        <v>3.2</v>
      </c>
      <c r="N21" s="63">
        <f>'Impact of the crisis'!AB22</f>
        <v>4.0999999999999996</v>
      </c>
      <c r="O21" s="64">
        <f>'Conditions of people affected'!R22</f>
        <v>3.35</v>
      </c>
      <c r="P21" s="63">
        <f>'Conditions of people affected'!K22</f>
        <v>3.7</v>
      </c>
      <c r="Q21" s="63">
        <f>'Conditions of people affected'!Q22</f>
        <v>3</v>
      </c>
      <c r="R21" s="63">
        <f t="shared" si="4"/>
        <v>4.0999999999999996</v>
      </c>
      <c r="S21" s="63">
        <f>'Complexity of the crisis'!X22</f>
        <v>3.5</v>
      </c>
      <c r="T21" s="63">
        <f>'Complexity of the crisis'!AN22</f>
        <v>4.5</v>
      </c>
      <c r="U21" s="168" t="str">
        <f>VLOOKUP(C21,Lists!$C$3:$E$167,3,FALSE)</f>
        <v>Africa</v>
      </c>
      <c r="V21" s="169">
        <v>44165</v>
      </c>
    </row>
    <row r="22" spans="1:22" ht="15.75" customHeight="1" x14ac:dyDescent="0.3">
      <c r="A22" s="65" t="str">
        <f>'Crisis Indicator Data'!A20</f>
        <v>Boko Haram in Cameroon</v>
      </c>
      <c r="B22" s="65" t="str">
        <f>Lists!G20</f>
        <v>Boko Haram</v>
      </c>
      <c r="C22" s="65" t="str">
        <f>'Crisis Indicator Data'!C20</f>
        <v>CMR002</v>
      </c>
      <c r="D22" s="65" t="str">
        <f>'Crisis Indicator Data'!D20</f>
        <v>Cameroon</v>
      </c>
      <c r="E22" s="65" t="str">
        <f>'Crisis Indicator Data'!E20</f>
        <v>CMR</v>
      </c>
      <c r="F22" s="65" t="str">
        <f>'Crisis Indicator Data'!B20</f>
        <v>Conflict</v>
      </c>
      <c r="G22" s="62">
        <f t="shared" si="0"/>
        <v>3.2</v>
      </c>
      <c r="H22" s="61">
        <f t="shared" si="1"/>
        <v>4</v>
      </c>
      <c r="I22" s="159" t="str">
        <f t="shared" si="2"/>
        <v>High</v>
      </c>
      <c r="J22" s="162" t="str">
        <f>INDEX(Trends!$D$3:$D$400,MATCH(C22,Trends!$C$3:$C$400,0))</f>
        <v>Decreasing</v>
      </c>
      <c r="K22" s="152" t="str">
        <f>IF(Reliability!B20="x","x",(IF(ROUNDUP(Reliability!B20,0)=1,"Very High",IF(ROUNDUP(Reliability!B20,0)=2,"High",IF(ROUNDUP(Reliability!B20,0)=3,"Medium",IF(ROUNDUP(Reliability!B20,0)=4,"Low","Very Low"))))))</f>
        <v>High</v>
      </c>
      <c r="L22" s="64">
        <f t="shared" si="3"/>
        <v>3.2</v>
      </c>
      <c r="M22" s="63">
        <f>'Impact of the crisis'!N23</f>
        <v>1.5</v>
      </c>
      <c r="N22" s="63">
        <f>'Impact of the crisis'!AB23</f>
        <v>3.8</v>
      </c>
      <c r="O22" s="64">
        <f>'Conditions of people affected'!R23</f>
        <v>3</v>
      </c>
      <c r="P22" s="63">
        <f>'Conditions of people affected'!K23</f>
        <v>3</v>
      </c>
      <c r="Q22" s="63">
        <f>'Conditions of people affected'!Q23</f>
        <v>3</v>
      </c>
      <c r="R22" s="63">
        <f t="shared" si="4"/>
        <v>3.5</v>
      </c>
      <c r="S22" s="63">
        <f>'Complexity of the crisis'!X23</f>
        <v>3.5</v>
      </c>
      <c r="T22" s="63">
        <f>'Complexity of the crisis'!AN23</f>
        <v>3.5</v>
      </c>
      <c r="U22" s="168" t="str">
        <f>VLOOKUP(C22,Lists!$C$3:$E$167,3,FALSE)</f>
        <v>Africa</v>
      </c>
      <c r="V22" s="169">
        <v>44165</v>
      </c>
    </row>
    <row r="23" spans="1:22" ht="15.75" customHeight="1" x14ac:dyDescent="0.3">
      <c r="A23" s="65" t="str">
        <f>'Crisis Indicator Data'!A21</f>
        <v>Anglophone Crisis in Cameroon</v>
      </c>
      <c r="B23" s="65" t="str">
        <f>Lists!G21</f>
        <v>Anglophone crisis</v>
      </c>
      <c r="C23" s="65" t="str">
        <f>'Crisis Indicator Data'!C21</f>
        <v>CMR003</v>
      </c>
      <c r="D23" s="65" t="str">
        <f>'Crisis Indicator Data'!D21</f>
        <v>Cameroon</v>
      </c>
      <c r="E23" s="65" t="str">
        <f>'Crisis Indicator Data'!E21</f>
        <v>CMR</v>
      </c>
      <c r="F23" s="65" t="str">
        <f>'Crisis Indicator Data'!B21</f>
        <v>Conflict</v>
      </c>
      <c r="G23" s="62">
        <f t="shared" si="0"/>
        <v>3.4</v>
      </c>
      <c r="H23" s="61">
        <f t="shared" si="1"/>
        <v>4</v>
      </c>
      <c r="I23" s="159" t="str">
        <f t="shared" si="2"/>
        <v>High</v>
      </c>
      <c r="J23" s="162" t="str">
        <f>INDEX(Trends!$D$3:$D$400,MATCH(C23,Trends!$C$3:$C$400,0))</f>
        <v>Increasing</v>
      </c>
      <c r="K23" s="152" t="str">
        <f>IF(Reliability!B21="x","x",(IF(ROUNDUP(Reliability!B21,0)=1,"Very High",IF(ROUNDUP(Reliability!B21,0)=2,"High",IF(ROUNDUP(Reliability!B21,0)=3,"Medium",IF(ROUNDUP(Reliability!B21,0)=4,"Low","Very Low"))))))</f>
        <v>High</v>
      </c>
      <c r="L23" s="64">
        <f t="shared" si="3"/>
        <v>3.4</v>
      </c>
      <c r="M23" s="63">
        <f>'Impact of the crisis'!N24</f>
        <v>1.7</v>
      </c>
      <c r="N23" s="63">
        <f>'Impact of the crisis'!AB24</f>
        <v>4</v>
      </c>
      <c r="O23" s="64">
        <f>'Conditions of people affected'!R24</f>
        <v>3.1</v>
      </c>
      <c r="P23" s="63">
        <f>'Conditions of people affected'!K24</f>
        <v>3.2</v>
      </c>
      <c r="Q23" s="63">
        <f>'Conditions of people affected'!Q24</f>
        <v>3</v>
      </c>
      <c r="R23" s="63">
        <f t="shared" si="4"/>
        <v>3.8</v>
      </c>
      <c r="S23" s="63">
        <f>'Complexity of the crisis'!X24</f>
        <v>3.5</v>
      </c>
      <c r="T23" s="63">
        <f>'Complexity of the crisis'!AN24</f>
        <v>4</v>
      </c>
      <c r="U23" s="168" t="str">
        <f>VLOOKUP(C23,Lists!$C$3:$E$167,3,FALSE)</f>
        <v>Africa</v>
      </c>
      <c r="V23" s="169">
        <v>44165</v>
      </c>
    </row>
    <row r="24" spans="1:22" ht="15.75" customHeight="1" x14ac:dyDescent="0.3">
      <c r="A24" s="65" t="str">
        <f>'Crisis Indicator Data'!A22</f>
        <v>CAR refugees in Cameroon</v>
      </c>
      <c r="B24" s="65" t="str">
        <f>Lists!G22</f>
        <v>CAR refugees</v>
      </c>
      <c r="C24" s="65" t="str">
        <f>'Crisis Indicator Data'!C22</f>
        <v>CMR004</v>
      </c>
      <c r="D24" s="65" t="str">
        <f>'Crisis Indicator Data'!D22</f>
        <v>Cameroon</v>
      </c>
      <c r="E24" s="65" t="str">
        <f>'Crisis Indicator Data'!E22</f>
        <v>CMR</v>
      </c>
      <c r="F24" s="65" t="str">
        <f>'Crisis Indicator Data'!B22</f>
        <v>International displacement</v>
      </c>
      <c r="G24" s="62">
        <f t="shared" si="0"/>
        <v>2.6</v>
      </c>
      <c r="H24" s="61">
        <f t="shared" si="1"/>
        <v>3</v>
      </c>
      <c r="I24" s="159" t="str">
        <f t="shared" si="2"/>
        <v>Medium</v>
      </c>
      <c r="J24" s="162" t="str">
        <f>INDEX(Trends!$D$3:$D$400,MATCH(C24,Trends!$C$3:$C$400,0))</f>
        <v>Stable</v>
      </c>
      <c r="K24" s="152" t="str">
        <f>IF(Reliability!B22="x","x",(IF(ROUNDUP(Reliability!B22,0)=1,"Very High",IF(ROUNDUP(Reliability!B22,0)=2,"High",IF(ROUNDUP(Reliability!B22,0)=3,"Medium",IF(ROUNDUP(Reliability!B22,0)=4,"Low","Very Low"))))))</f>
        <v>High</v>
      </c>
      <c r="L24" s="64">
        <f t="shared" si="3"/>
        <v>2</v>
      </c>
      <c r="M24" s="63">
        <f>'Impact of the crisis'!N25</f>
        <v>1.7</v>
      </c>
      <c r="N24" s="63">
        <f>'Impact of the crisis'!AB25</f>
        <v>2.1</v>
      </c>
      <c r="O24" s="64">
        <f>'Conditions of people affected'!R25</f>
        <v>2.7</v>
      </c>
      <c r="P24" s="63">
        <f>'Conditions of people affected'!K25</f>
        <v>2.4</v>
      </c>
      <c r="Q24" s="63">
        <f>'Conditions of people affected'!Q25</f>
        <v>3</v>
      </c>
      <c r="R24" s="63">
        <f t="shared" si="4"/>
        <v>3</v>
      </c>
      <c r="S24" s="63">
        <f>'Complexity of the crisis'!X25</f>
        <v>3.5</v>
      </c>
      <c r="T24" s="63">
        <f>'Complexity of the crisis'!AN25</f>
        <v>2.5</v>
      </c>
      <c r="U24" s="168" t="str">
        <f>VLOOKUP(C24,Lists!$C$3:$E$167,3,FALSE)</f>
        <v>Africa</v>
      </c>
      <c r="V24" s="169">
        <v>44165</v>
      </c>
    </row>
    <row r="25" spans="1:22" ht="15.75" customHeight="1" x14ac:dyDescent="0.3">
      <c r="A25" s="65" t="str">
        <f>'Crisis Indicator Data'!A23</f>
        <v>Complex crisis in CAR</v>
      </c>
      <c r="B25" s="65" t="str">
        <f>Lists!G23</f>
        <v>Complex crisis</v>
      </c>
      <c r="C25" s="65" t="str">
        <f>'Crisis Indicator Data'!C23</f>
        <v>CAF001</v>
      </c>
      <c r="D25" s="65" t="str">
        <f>'Crisis Indicator Data'!D23</f>
        <v>CAR</v>
      </c>
      <c r="E25" s="65" t="str">
        <f>'Crisis Indicator Data'!E23</f>
        <v>CAF</v>
      </c>
      <c r="F25" s="65" t="str">
        <f>'Crisis Indicator Data'!B23</f>
        <v>Complex crisis</v>
      </c>
      <c r="G25" s="62">
        <f>IF(OR(O25="x",L25="x"),"x",ROUND((5-GEOMEAN(((5-L25)/5*4+1),((5-O25)/5*4+1),((5-O25)/5*4+1)))/4*3.5+R25*0.3,1))</f>
        <v>4</v>
      </c>
      <c r="H25" s="61">
        <f t="shared" si="1"/>
        <v>4</v>
      </c>
      <c r="I25" s="159" t="str">
        <f t="shared" si="2"/>
        <v>High</v>
      </c>
      <c r="J25" s="162" t="str">
        <f>INDEX(Trends!$D$3:$D$400,MATCH(C25,Trends!$C$3:$C$400,0))</f>
        <v>Stable</v>
      </c>
      <c r="K25" s="152" t="str">
        <f>IF(Reliability!B23="x","x",(IF(ROUNDUP(Reliability!B23,0)=1,"Very High",IF(ROUNDUP(Reliability!B23,0)=2,"High",IF(ROUNDUP(Reliability!B23,0)=3,"Medium",IF(ROUNDUP(Reliability!B23,0)=4,"Low","Very Low"))))))</f>
        <v>High</v>
      </c>
      <c r="L25" s="64">
        <f t="shared" si="3"/>
        <v>4.0999999999999996</v>
      </c>
      <c r="M25" s="63">
        <f>'Impact of the crisis'!N26</f>
        <v>4.3</v>
      </c>
      <c r="N25" s="63">
        <f>'Impact of the crisis'!AB26</f>
        <v>4</v>
      </c>
      <c r="O25" s="64">
        <f>'Conditions of people affected'!R26</f>
        <v>4.05</v>
      </c>
      <c r="P25" s="63">
        <f>'Conditions of people affected'!K26</f>
        <v>4.0999999999999996</v>
      </c>
      <c r="Q25" s="63">
        <f>'Conditions of people affected'!Q26</f>
        <v>4</v>
      </c>
      <c r="R25" s="63">
        <f t="shared" si="4"/>
        <v>3.9</v>
      </c>
      <c r="S25" s="63">
        <f>'Complexity of the crisis'!X26</f>
        <v>3.7</v>
      </c>
      <c r="T25" s="63">
        <f>'Complexity of the crisis'!AN26</f>
        <v>4</v>
      </c>
      <c r="U25" s="168" t="str">
        <f>VLOOKUP(C25,Lists!$C$3:$E$167,3,FALSE)</f>
        <v>Africa</v>
      </c>
      <c r="V25" s="169">
        <v>44187</v>
      </c>
    </row>
    <row r="26" spans="1:22" ht="15.75" customHeight="1" x14ac:dyDescent="0.3">
      <c r="A26" s="65" t="str">
        <f>'Crisis Indicator Data'!A24</f>
        <v>Multiple crises in Chad</v>
      </c>
      <c r="B26" s="65" t="str">
        <f>Lists!G24</f>
        <v>Country level</v>
      </c>
      <c r="C26" s="65" t="str">
        <f>'Crisis Indicator Data'!C24</f>
        <v>TCD001</v>
      </c>
      <c r="D26" s="65" t="str">
        <f>'Crisis Indicator Data'!D24</f>
        <v>Chad</v>
      </c>
      <c r="E26" s="65" t="str">
        <f>'Crisis Indicator Data'!E24</f>
        <v>TCD</v>
      </c>
      <c r="F26" s="65" t="str">
        <f>'Crisis Indicator Data'!B24</f>
        <v>Multiple crises country</v>
      </c>
      <c r="G26" s="62">
        <f t="shared" si="0"/>
        <v>4.0999999999999996</v>
      </c>
      <c r="H26" s="61">
        <f t="shared" si="1"/>
        <v>5</v>
      </c>
      <c r="I26" s="159" t="str">
        <f t="shared" si="2"/>
        <v>Very High</v>
      </c>
      <c r="J26" s="162" t="str">
        <f>INDEX(Trends!$D$3:$D$400,MATCH(C26,Trends!$C$3:$C$400,0))</f>
        <v>Stable</v>
      </c>
      <c r="K26" s="152" t="str">
        <f>IF(Reliability!B24="x","x",(IF(ROUNDUP(Reliability!B24,0)=1,"Very High",IF(ROUNDUP(Reliability!B24,0)=2,"High",IF(ROUNDUP(Reliability!B24,0)=3,"Medium",IF(ROUNDUP(Reliability!B24,0)=4,"Low","Very Low"))))))</f>
        <v>High</v>
      </c>
      <c r="L26" s="64">
        <f t="shared" si="3"/>
        <v>3.9</v>
      </c>
      <c r="M26" s="63">
        <f>'Impact of the crisis'!N27</f>
        <v>4.8</v>
      </c>
      <c r="N26" s="63">
        <f>'Impact of the crisis'!AB27</f>
        <v>3.3</v>
      </c>
      <c r="O26" s="64">
        <f>'Conditions of people affected'!R27</f>
        <v>4.3499999999999996</v>
      </c>
      <c r="P26" s="63">
        <f>'Conditions of people affected'!K27</f>
        <v>4.7</v>
      </c>
      <c r="Q26" s="63">
        <f>'Conditions of people affected'!Q27</f>
        <v>4</v>
      </c>
      <c r="R26" s="63">
        <f t="shared" si="4"/>
        <v>3.7</v>
      </c>
      <c r="S26" s="63">
        <f>'Complexity of the crisis'!X27</f>
        <v>3.4</v>
      </c>
      <c r="T26" s="63">
        <f>'Complexity of the crisis'!AN27</f>
        <v>4</v>
      </c>
      <c r="U26" s="168" t="str">
        <f>VLOOKUP(C26,Lists!$C$3:$E$167,3,FALSE)</f>
        <v>Africa</v>
      </c>
      <c r="V26" s="169">
        <v>44187</v>
      </c>
    </row>
    <row r="27" spans="1:22" ht="15.75" customHeight="1" x14ac:dyDescent="0.3">
      <c r="A27" s="65" t="str">
        <f>'Crisis Indicator Data'!A25</f>
        <v>Boko Haram in Chad</v>
      </c>
      <c r="B27" s="65" t="str">
        <f>Lists!G25</f>
        <v xml:space="preserve">Boko Haram </v>
      </c>
      <c r="C27" s="65" t="str">
        <f>'Crisis Indicator Data'!C25</f>
        <v>TCD003</v>
      </c>
      <c r="D27" s="65" t="str">
        <f>'Crisis Indicator Data'!D25</f>
        <v>Chad</v>
      </c>
      <c r="E27" s="65" t="str">
        <f>'Crisis Indicator Data'!E25</f>
        <v>TCD</v>
      </c>
      <c r="F27" s="65" t="str">
        <f>'Crisis Indicator Data'!B25</f>
        <v>Conflict</v>
      </c>
      <c r="G27" s="62">
        <f t="shared" si="0"/>
        <v>3.6</v>
      </c>
      <c r="H27" s="61">
        <f t="shared" si="1"/>
        <v>4</v>
      </c>
      <c r="I27" s="159" t="str">
        <f t="shared" si="2"/>
        <v>High</v>
      </c>
      <c r="J27" s="162" t="str">
        <f>INDEX(Trends!$D$3:$D$400,MATCH(C27,Trends!$C$3:$C$400,0))</f>
        <v>Stable</v>
      </c>
      <c r="K27" s="152" t="str">
        <f>IF(Reliability!B25="x","x",(IF(ROUNDUP(Reliability!B25,0)=1,"Very High",IF(ROUNDUP(Reliability!B25,0)=2,"High",IF(ROUNDUP(Reliability!B25,0)=3,"Medium",IF(ROUNDUP(Reliability!B25,0)=4,"Low","Very Low"))))))</f>
        <v>High</v>
      </c>
      <c r="L27" s="64">
        <f t="shared" si="3"/>
        <v>3.1</v>
      </c>
      <c r="M27" s="63">
        <f>'Impact of the crisis'!N28</f>
        <v>0.6</v>
      </c>
      <c r="N27" s="63">
        <f>'Impact of the crisis'!AB28</f>
        <v>3.9</v>
      </c>
      <c r="O27" s="64">
        <f>'Conditions of people affected'!R28</f>
        <v>3.8</v>
      </c>
      <c r="P27" s="63">
        <f>'Conditions of people affected'!K28</f>
        <v>2.6</v>
      </c>
      <c r="Q27" s="63">
        <f>'Conditions of people affected'!Q28</f>
        <v>5</v>
      </c>
      <c r="R27" s="63">
        <f t="shared" si="4"/>
        <v>3.7</v>
      </c>
      <c r="S27" s="63">
        <f>'Complexity of the crisis'!X28</f>
        <v>3.4</v>
      </c>
      <c r="T27" s="63">
        <f>'Complexity of the crisis'!AN28</f>
        <v>4</v>
      </c>
      <c r="U27" s="168" t="str">
        <f>VLOOKUP(C27,Lists!$C$3:$E$167,3,FALSE)</f>
        <v>Africa</v>
      </c>
      <c r="V27" s="169">
        <v>44187</v>
      </c>
    </row>
    <row r="28" spans="1:22" ht="15.75" customHeight="1" x14ac:dyDescent="0.3">
      <c r="A28" s="65" t="str">
        <f>'Crisis Indicator Data'!A26</f>
        <v>CAR refugees in Chad</v>
      </c>
      <c r="B28" s="65" t="str">
        <f>Lists!G26</f>
        <v>CAR refugees</v>
      </c>
      <c r="C28" s="65" t="str">
        <f>'Crisis Indicator Data'!C26</f>
        <v>TCD004</v>
      </c>
      <c r="D28" s="65" t="str">
        <f>'Crisis Indicator Data'!D26</f>
        <v>Chad</v>
      </c>
      <c r="E28" s="65" t="str">
        <f>'Crisis Indicator Data'!E26</f>
        <v>TCD</v>
      </c>
      <c r="F28" s="65" t="str">
        <f>'Crisis Indicator Data'!B26</f>
        <v>International displacement</v>
      </c>
      <c r="G28" s="62">
        <f>IF(OR(O28="x",L28="x"),"x",ROUND((5-GEOMEAN(((5-L28)/5*4+1),((5-O28)/5*4+1),((5-O28)/5*4+1)))/4*3.5+R28*0.3,1))</f>
        <v>3.3</v>
      </c>
      <c r="H28" s="61">
        <f t="shared" si="1"/>
        <v>4</v>
      </c>
      <c r="I28" s="159" t="str">
        <f t="shared" si="2"/>
        <v>High</v>
      </c>
      <c r="J28" s="162" t="str">
        <f>INDEX(Trends!$D$3:$D$400,MATCH(C28,Trends!$C$3:$C$400,0))</f>
        <v>Stable</v>
      </c>
      <c r="K28" s="152" t="str">
        <f>IF(Reliability!B26="x","x",(IF(ROUNDUP(Reliability!B26,0)=1,"Very High",IF(ROUNDUP(Reliability!B26,0)=2,"High",IF(ROUNDUP(Reliability!B26,0)=3,"Medium",IF(ROUNDUP(Reliability!B26,0)=4,"Low","Very Low"))))))</f>
        <v>Medium</v>
      </c>
      <c r="L28" s="64">
        <f t="shared" si="3"/>
        <v>2.8</v>
      </c>
      <c r="M28" s="63">
        <f>'Impact of the crisis'!N29</f>
        <v>1.9</v>
      </c>
      <c r="N28" s="63">
        <f>'Impact of the crisis'!AB29</f>
        <v>3.2</v>
      </c>
      <c r="O28" s="64">
        <f>'Conditions of people affected'!R29</f>
        <v>3.65</v>
      </c>
      <c r="P28" s="63">
        <f>'Conditions of people affected'!K29</f>
        <v>3.3</v>
      </c>
      <c r="Q28" s="63">
        <f>'Conditions of people affected'!Q29</f>
        <v>4</v>
      </c>
      <c r="R28" s="63">
        <f t="shared" si="4"/>
        <v>3.2</v>
      </c>
      <c r="S28" s="63">
        <f>'Complexity of the crisis'!X29</f>
        <v>3.4</v>
      </c>
      <c r="T28" s="63">
        <f>'Complexity of the crisis'!AN29</f>
        <v>3</v>
      </c>
      <c r="U28" s="168" t="str">
        <f>VLOOKUP(C28,Lists!$C$3:$E$167,3,FALSE)</f>
        <v>Africa</v>
      </c>
      <c r="V28" s="169">
        <v>44187</v>
      </c>
    </row>
    <row r="29" spans="1:22" ht="15.75" customHeight="1" x14ac:dyDescent="0.3">
      <c r="A29" s="65" t="str">
        <f>'Crisis Indicator Data'!A27</f>
        <v>Darfur refugees in Chad</v>
      </c>
      <c r="B29" s="65" t="str">
        <f>Lists!G27</f>
        <v>Darfur refugees</v>
      </c>
      <c r="C29" s="65" t="str">
        <f>'Crisis Indicator Data'!C27</f>
        <v>TCD005</v>
      </c>
      <c r="D29" s="65" t="str">
        <f>'Crisis Indicator Data'!D27</f>
        <v>Chad</v>
      </c>
      <c r="E29" s="65" t="str">
        <f>'Crisis Indicator Data'!E27</f>
        <v>TCD</v>
      </c>
      <c r="F29" s="65" t="str">
        <f>'Crisis Indicator Data'!B27</f>
        <v>International displacement</v>
      </c>
      <c r="G29" s="62">
        <f t="shared" si="0"/>
        <v>3.2</v>
      </c>
      <c r="H29" s="61">
        <f t="shared" si="1"/>
        <v>4</v>
      </c>
      <c r="I29" s="159" t="str">
        <f t="shared" si="2"/>
        <v>High</v>
      </c>
      <c r="J29" s="162" t="str">
        <f>INDEX(Trends!$D$3:$D$400,MATCH(C29,Trends!$C$3:$C$400,0))</f>
        <v>Decreasing</v>
      </c>
      <c r="K29" s="152" t="str">
        <f>IF(Reliability!B27="x","x",(IF(ROUNDUP(Reliability!B27,0)=1,"Very High",IF(ROUNDUP(Reliability!B27,0)=2,"High",IF(ROUNDUP(Reliability!B27,0)=3,"Medium",IF(ROUNDUP(Reliability!B27,0)=4,"Low","Very Low"))))))</f>
        <v>High</v>
      </c>
      <c r="L29" s="64">
        <f t="shared" si="3"/>
        <v>2.4</v>
      </c>
      <c r="M29" s="63">
        <f>'Impact of the crisis'!N30</f>
        <v>1.7</v>
      </c>
      <c r="N29" s="63">
        <f>'Impact of the crisis'!AB30</f>
        <v>2.7</v>
      </c>
      <c r="O29" s="64">
        <f>'Conditions of people affected'!R30</f>
        <v>3.7</v>
      </c>
      <c r="P29" s="63">
        <f>'Conditions of people affected'!K30</f>
        <v>3.4</v>
      </c>
      <c r="Q29" s="63">
        <f>'Conditions of people affected'!Q30</f>
        <v>4</v>
      </c>
      <c r="R29" s="63">
        <f t="shared" si="4"/>
        <v>3</v>
      </c>
      <c r="S29" s="63">
        <f>'Complexity of the crisis'!X30</f>
        <v>3.4</v>
      </c>
      <c r="T29" s="63">
        <f>'Complexity of the crisis'!AN30</f>
        <v>2.5</v>
      </c>
      <c r="U29" s="168" t="str">
        <f>VLOOKUP(C29,Lists!$C$3:$E$167,3,FALSE)</f>
        <v>Africa</v>
      </c>
      <c r="V29" s="169">
        <v>44187</v>
      </c>
    </row>
    <row r="30" spans="1:22" ht="15.75" customHeight="1" x14ac:dyDescent="0.3">
      <c r="A30" s="65" t="str">
        <f>'Crisis Indicator Data'!A28</f>
        <v>Tibesti Conflict in Chad</v>
      </c>
      <c r="B30" s="65" t="str">
        <f>Lists!G28</f>
        <v>Tibesti conflict</v>
      </c>
      <c r="C30" s="65" t="str">
        <f>'Crisis Indicator Data'!C28</f>
        <v>TCD006</v>
      </c>
      <c r="D30" s="65" t="str">
        <f>'Crisis Indicator Data'!D28</f>
        <v>Chad</v>
      </c>
      <c r="E30" s="65" t="str">
        <f>'Crisis Indicator Data'!E28</f>
        <v>TCD</v>
      </c>
      <c r="F30" s="65" t="str">
        <f>'Crisis Indicator Data'!B28</f>
        <v>Conflict</v>
      </c>
      <c r="G30" s="62">
        <f t="shared" si="0"/>
        <v>2.5</v>
      </c>
      <c r="H30" s="61">
        <f t="shared" si="1"/>
        <v>3</v>
      </c>
      <c r="I30" s="159" t="str">
        <f t="shared" si="2"/>
        <v>Medium</v>
      </c>
      <c r="J30" s="162" t="str">
        <f>INDEX(Trends!$D$3:$D$400,MATCH(C30,Trends!$C$3:$C$400,0))</f>
        <v>Decreasing</v>
      </c>
      <c r="K30" s="152" t="str">
        <f>IF(Reliability!B28="x","x",(IF(ROUNDUP(Reliability!B28,0)=1,"Very High",IF(ROUNDUP(Reliability!B28,0)=2,"High",IF(ROUNDUP(Reliability!B28,0)=3,"Medium",IF(ROUNDUP(Reliability!B28,0)=4,"Low","Very Low"))))))</f>
        <v>Medium</v>
      </c>
      <c r="L30" s="64">
        <f t="shared" si="3"/>
        <v>2.6</v>
      </c>
      <c r="M30" s="63">
        <f>'Impact of the crisis'!N31</f>
        <v>1.3</v>
      </c>
      <c r="N30" s="63">
        <f>'Impact of the crisis'!AB31</f>
        <v>3.1</v>
      </c>
      <c r="O30" s="64">
        <f>'Conditions of people affected'!R31</f>
        <v>2.2000000000000002</v>
      </c>
      <c r="P30" s="63">
        <f>'Conditions of people affected'!K31</f>
        <v>0.4</v>
      </c>
      <c r="Q30" s="63">
        <f>'Conditions of people affected'!Q31</f>
        <v>4</v>
      </c>
      <c r="R30" s="63">
        <f t="shared" si="4"/>
        <v>3</v>
      </c>
      <c r="S30" s="63">
        <f>'Complexity of the crisis'!X31</f>
        <v>3.4</v>
      </c>
      <c r="T30" s="63">
        <f>'Complexity of the crisis'!AN31</f>
        <v>2.5</v>
      </c>
      <c r="U30" s="168" t="str">
        <f>VLOOKUP(C30,Lists!$C$3:$E$167,3,FALSE)</f>
        <v>Africa</v>
      </c>
      <c r="V30" s="169">
        <v>44187</v>
      </c>
    </row>
    <row r="31" spans="1:22" x14ac:dyDescent="0.3">
      <c r="A31" s="65" t="str">
        <f>'Crisis Indicator Data'!A29</f>
        <v>Floods in Chad</v>
      </c>
      <c r="B31" s="65" t="str">
        <f>Lists!G29</f>
        <v>Floods</v>
      </c>
      <c r="C31" s="65" t="str">
        <f>'Crisis Indicator Data'!C29</f>
        <v>TCD008</v>
      </c>
      <c r="D31" s="65" t="str">
        <f>'Crisis Indicator Data'!D29</f>
        <v>Chad</v>
      </c>
      <c r="E31" s="65" t="str">
        <f>'Crisis Indicator Data'!E29</f>
        <v>TCD</v>
      </c>
      <c r="F31" s="65" t="str">
        <f>'Crisis Indicator Data'!B29</f>
        <v>Flood</v>
      </c>
      <c r="G31" s="62">
        <f t="shared" si="0"/>
        <v>2.6</v>
      </c>
      <c r="H31" s="61">
        <f t="shared" si="1"/>
        <v>3</v>
      </c>
      <c r="I31" s="159" t="str">
        <f t="shared" si="2"/>
        <v>Medium</v>
      </c>
      <c r="J31" s="162" t="str">
        <f>INDEX(Trends!$D$3:$D$400,MATCH(C31,Trends!$C$3:$C$400,0))</f>
        <v>-</v>
      </c>
      <c r="K31" s="152" t="str">
        <f>IF(Reliability!B29="x","x",(IF(ROUNDUP(Reliability!B29,0)=1,"Very High",IF(ROUNDUP(Reliability!B29,0)=2,"High",IF(ROUNDUP(Reliability!B29,0)=3,"Medium",IF(ROUNDUP(Reliability!B29,0)=4,"Low","Very Low"))))))</f>
        <v>High</v>
      </c>
      <c r="L31" s="64">
        <f t="shared" si="3"/>
        <v>2.9</v>
      </c>
      <c r="M31" s="63">
        <f>'Impact of the crisis'!N32</f>
        <v>4.0999999999999996</v>
      </c>
      <c r="N31" s="63">
        <f>'Impact of the crisis'!AB32</f>
        <v>2</v>
      </c>
      <c r="O31" s="64">
        <f>'Conditions of people affected'!R32</f>
        <v>1.7</v>
      </c>
      <c r="P31" s="63">
        <f>'Conditions of people affected'!K32</f>
        <v>2.4</v>
      </c>
      <c r="Q31" s="63">
        <f>'Conditions of people affected'!Q32</f>
        <v>1</v>
      </c>
      <c r="R31" s="63">
        <f t="shared" si="4"/>
        <v>3.7</v>
      </c>
      <c r="S31" s="63">
        <f>'Complexity of the crisis'!X32</f>
        <v>3.4</v>
      </c>
      <c r="T31" s="63">
        <f>'Complexity of the crisis'!AN32</f>
        <v>4</v>
      </c>
      <c r="U31" s="168" t="str">
        <f>VLOOKUP(C31,Lists!$C$3:$E$167,3,FALSE)</f>
        <v>Africa</v>
      </c>
      <c r="V31" s="169">
        <v>44187</v>
      </c>
    </row>
    <row r="32" spans="1:22" x14ac:dyDescent="0.3">
      <c r="A32" s="65" t="str">
        <f>'Crisis Indicator Data'!A30</f>
        <v>Complex crisis in Colombia</v>
      </c>
      <c r="B32" s="65" t="str">
        <f>Lists!G30</f>
        <v>Complex crisis</v>
      </c>
      <c r="C32" s="65" t="str">
        <f>'Crisis Indicator Data'!C30</f>
        <v>COL001</v>
      </c>
      <c r="D32" s="65" t="str">
        <f>'Crisis Indicator Data'!D30</f>
        <v>Colombia</v>
      </c>
      <c r="E32" s="65" t="str">
        <f>'Crisis Indicator Data'!E30</f>
        <v>COL</v>
      </c>
      <c r="F32" s="65" t="str">
        <f>'Crisis Indicator Data'!B30</f>
        <v>Complex crisis</v>
      </c>
      <c r="G32" s="62">
        <f t="shared" si="0"/>
        <v>3.9</v>
      </c>
      <c r="H32" s="61">
        <f t="shared" si="1"/>
        <v>4</v>
      </c>
      <c r="I32" s="159" t="str">
        <f t="shared" si="2"/>
        <v>High</v>
      </c>
      <c r="J32" s="162" t="str">
        <f>INDEX(Trends!$D$3:$D$400,MATCH(C32,Trends!$C$3:$C$400,0))</f>
        <v>Decreasing</v>
      </c>
      <c r="K32" s="152" t="str">
        <f>IF(Reliability!B30="x","x",(IF(ROUNDUP(Reliability!B30,0)=1,"Very High",IF(ROUNDUP(Reliability!B30,0)=2,"High",IF(ROUNDUP(Reliability!B30,0)=3,"Medium",IF(ROUNDUP(Reliability!B30,0)=4,"Low","Very Low"))))))</f>
        <v>High</v>
      </c>
      <c r="L32" s="64">
        <f t="shared" si="3"/>
        <v>4.0999999999999996</v>
      </c>
      <c r="M32" s="63">
        <f>'Impact of the crisis'!N33</f>
        <v>5</v>
      </c>
      <c r="N32" s="63">
        <f>'Impact of the crisis'!AB33</f>
        <v>3.5</v>
      </c>
      <c r="O32" s="64">
        <f>'Conditions of people affected'!R33</f>
        <v>3.95</v>
      </c>
      <c r="P32" s="63">
        <f>'Conditions of people affected'!K33</f>
        <v>4.9000000000000004</v>
      </c>
      <c r="Q32" s="63">
        <f>'Conditions of people affected'!Q33</f>
        <v>3</v>
      </c>
      <c r="R32" s="63">
        <f t="shared" si="4"/>
        <v>3.5</v>
      </c>
      <c r="S32" s="63">
        <f>'Complexity of the crisis'!X33</f>
        <v>2.9</v>
      </c>
      <c r="T32" s="63">
        <f>'Complexity of the crisis'!AN33</f>
        <v>4</v>
      </c>
      <c r="U32" s="168" t="str">
        <f>VLOOKUP(C32,Lists!$C$3:$E$167,3,FALSE)</f>
        <v>Americas</v>
      </c>
      <c r="V32" s="169">
        <v>44183</v>
      </c>
    </row>
    <row r="33" spans="1:22" x14ac:dyDescent="0.3">
      <c r="A33" s="65" t="str">
        <f>'Crisis Indicator Data'!A31</f>
        <v>Venezuela displacement in Colombia</v>
      </c>
      <c r="B33" s="65" t="str">
        <f>Lists!G31</f>
        <v xml:space="preserve">Venezuelan refugees </v>
      </c>
      <c r="C33" s="65" t="str">
        <f>'Crisis Indicator Data'!C31</f>
        <v>COL002</v>
      </c>
      <c r="D33" s="65" t="str">
        <f>'Crisis Indicator Data'!D31</f>
        <v>Colombia</v>
      </c>
      <c r="E33" s="65" t="str">
        <f>'Crisis Indicator Data'!E31</f>
        <v>COL</v>
      </c>
      <c r="F33" s="65" t="str">
        <f>'Crisis Indicator Data'!B31</f>
        <v>International displacement</v>
      </c>
      <c r="G33" s="62">
        <f t="shared" si="0"/>
        <v>3.4</v>
      </c>
      <c r="H33" s="61">
        <f t="shared" si="1"/>
        <v>4</v>
      </c>
      <c r="I33" s="159" t="str">
        <f t="shared" si="2"/>
        <v>High</v>
      </c>
      <c r="J33" s="162" t="str">
        <f>INDEX(Trends!$D$3:$D$400,MATCH(C33,Trends!$C$3:$C$400,0))</f>
        <v>Stable</v>
      </c>
      <c r="K33" s="152" t="str">
        <f>IF(Reliability!B31="x","x",(IF(ROUNDUP(Reliability!B31,0)=1,"Very High",IF(ROUNDUP(Reliability!B31,0)=2,"High",IF(ROUNDUP(Reliability!B31,0)=3,"Medium",IF(ROUNDUP(Reliability!B31,0)=4,"Low","Very Low"))))))</f>
        <v>Medium</v>
      </c>
      <c r="L33" s="64">
        <f t="shared" si="3"/>
        <v>3.6</v>
      </c>
      <c r="M33" s="63">
        <f>'Impact of the crisis'!N34</f>
        <v>2.7</v>
      </c>
      <c r="N33" s="63">
        <f>'Impact of the crisis'!AB34</f>
        <v>3.9</v>
      </c>
      <c r="O33" s="64">
        <f>'Conditions of people affected'!R34</f>
        <v>3.55</v>
      </c>
      <c r="P33" s="63">
        <f>'Conditions of people affected'!K34</f>
        <v>4.0999999999999996</v>
      </c>
      <c r="Q33" s="63">
        <f>'Conditions of people affected'!Q34</f>
        <v>3</v>
      </c>
      <c r="R33" s="63">
        <f t="shared" si="4"/>
        <v>3</v>
      </c>
      <c r="S33" s="63">
        <f>'Complexity of the crisis'!X34</f>
        <v>2.9</v>
      </c>
      <c r="T33" s="63">
        <f>'Complexity of the crisis'!AN34</f>
        <v>3</v>
      </c>
      <c r="U33" s="168" t="str">
        <f>VLOOKUP(C33,Lists!$C$3:$E$167,3,FALSE)</f>
        <v>Americas</v>
      </c>
      <c r="V33" s="169">
        <v>44183</v>
      </c>
    </row>
    <row r="34" spans="1:22" x14ac:dyDescent="0.3">
      <c r="A34" s="65" t="str">
        <f>'Crisis Indicator Data'!A32</f>
        <v>Hurricane Eta and Iota in Colombia</v>
      </c>
      <c r="B34" s="65" t="str">
        <f>Lists!G32</f>
        <v>Hurricane Eta/Iota</v>
      </c>
      <c r="C34" s="65" t="str">
        <f>'Crisis Indicator Data'!C32</f>
        <v>COL003</v>
      </c>
      <c r="D34" s="65" t="str">
        <f>'Crisis Indicator Data'!D32</f>
        <v>Colombia</v>
      </c>
      <c r="E34" s="65" t="str">
        <f>'Crisis Indicator Data'!E32</f>
        <v>COL</v>
      </c>
      <c r="F34" s="65" t="str">
        <f>'Crisis Indicator Data'!B32</f>
        <v>Tropical cyclone</v>
      </c>
      <c r="G34" s="62">
        <f t="shared" si="0"/>
        <v>2</v>
      </c>
      <c r="H34" s="61">
        <f t="shared" si="1"/>
        <v>2</v>
      </c>
      <c r="I34" s="159" t="str">
        <f t="shared" si="2"/>
        <v>Low</v>
      </c>
      <c r="J34" s="162" t="str">
        <f>INDEX(Trends!$D$3:$D$400,MATCH(C34,Trends!$C$3:$C$400,0))</f>
        <v>-</v>
      </c>
      <c r="K34" s="152" t="str">
        <f>IF(Reliability!B32="x","x",(IF(ROUNDUP(Reliability!B32,0)=1,"Very High",IF(ROUNDUP(Reliability!B32,0)=2,"High",IF(ROUNDUP(Reliability!B32,0)=3,"Medium",IF(ROUNDUP(Reliability!B32,0)=4,"Low","Very Low"))))))</f>
        <v>High</v>
      </c>
      <c r="L34" s="64">
        <f t="shared" si="3"/>
        <v>2.6</v>
      </c>
      <c r="M34" s="63">
        <f>'Impact of the crisis'!N35</f>
        <v>3.3</v>
      </c>
      <c r="N34" s="63">
        <f>'Impact of the crisis'!AB35</f>
        <v>2.2000000000000002</v>
      </c>
      <c r="O34" s="64">
        <f>'Conditions of people affected'!R35</f>
        <v>1.05</v>
      </c>
      <c r="P34" s="63">
        <f>'Conditions of people affected'!K35</f>
        <v>1.1000000000000001</v>
      </c>
      <c r="Q34" s="63">
        <f>'Conditions of people affected'!Q35</f>
        <v>1</v>
      </c>
      <c r="R34" s="63">
        <f t="shared" si="4"/>
        <v>3</v>
      </c>
      <c r="S34" s="63">
        <f>'Complexity of the crisis'!X35</f>
        <v>2.9</v>
      </c>
      <c r="T34" s="63">
        <f>'Complexity of the crisis'!AN35</f>
        <v>3</v>
      </c>
      <c r="U34" s="168" t="str">
        <f>VLOOKUP(C34,Lists!$C$3:$E$167,3,FALSE)</f>
        <v>Americas</v>
      </c>
      <c r="V34" s="169">
        <v>44183</v>
      </c>
    </row>
    <row r="35" spans="1:22" x14ac:dyDescent="0.3">
      <c r="A35" s="65" t="str">
        <f>'Crisis Indicator Data'!A33</f>
        <v>Floods in Congo</v>
      </c>
      <c r="B35" s="65" t="str">
        <f>Lists!G33</f>
        <v>Floods</v>
      </c>
      <c r="C35" s="65" t="str">
        <f>'Crisis Indicator Data'!C33</f>
        <v>COG004</v>
      </c>
      <c r="D35" s="65" t="str">
        <f>'Crisis Indicator Data'!D33</f>
        <v>Congo</v>
      </c>
      <c r="E35" s="65" t="str">
        <f>'Crisis Indicator Data'!E33</f>
        <v>COG</v>
      </c>
      <c r="F35" s="65" t="str">
        <f>'Crisis Indicator Data'!B33</f>
        <v>Flood</v>
      </c>
      <c r="G35" s="62">
        <f t="shared" si="0"/>
        <v>2.2000000000000002</v>
      </c>
      <c r="H35" s="61">
        <f t="shared" si="1"/>
        <v>3</v>
      </c>
      <c r="I35" s="159" t="str">
        <f t="shared" si="2"/>
        <v>Medium</v>
      </c>
      <c r="J35" s="162" t="str">
        <f>INDEX(Trends!$D$3:$D$400,MATCH(C35,Trends!$C$3:$C$400,0))</f>
        <v>-</v>
      </c>
      <c r="K35" s="152" t="str">
        <f>IF(Reliability!B33="x","x",(IF(ROUNDUP(Reliability!B33,0)=1,"Very High",IF(ROUNDUP(Reliability!B33,0)=2,"High",IF(ROUNDUP(Reliability!B33,0)=3,"Medium",IF(ROUNDUP(Reliability!B33,0)=4,"Low","Very Low"))))))</f>
        <v>Low</v>
      </c>
      <c r="L35" s="64">
        <f t="shared" si="3"/>
        <v>1.5</v>
      </c>
      <c r="M35" s="63">
        <f>'Impact of the crisis'!N36</f>
        <v>1.1000000000000001</v>
      </c>
      <c r="N35" s="63">
        <f>'Impact of the crisis'!AB36</f>
        <v>1.75</v>
      </c>
      <c r="O35" s="64">
        <f>'Conditions of people affected'!R36</f>
        <v>2.2999999999999998</v>
      </c>
      <c r="P35" s="63">
        <f>'Conditions of people affected'!K36</f>
        <v>1.6</v>
      </c>
      <c r="Q35" s="63">
        <f>'Conditions of people affected'!Q36</f>
        <v>3</v>
      </c>
      <c r="R35" s="63">
        <f t="shared" si="4"/>
        <v>2.4</v>
      </c>
      <c r="S35" s="63">
        <f>'Complexity of the crisis'!X36</f>
        <v>2.8</v>
      </c>
      <c r="T35" s="63">
        <f>'Complexity of the crisis'!AN36</f>
        <v>2</v>
      </c>
      <c r="U35" s="168" t="str">
        <f>VLOOKUP(C35,Lists!$C$3:$E$167,3,FALSE)</f>
        <v>Africa</v>
      </c>
      <c r="V35" s="169">
        <v>44160</v>
      </c>
    </row>
    <row r="36" spans="1:22" x14ac:dyDescent="0.3">
      <c r="A36" s="65" t="str">
        <f>'Crisis Indicator Data'!A34</f>
        <v>Nicaraguan refugees in Costa Rica</v>
      </c>
      <c r="B36" s="65" t="str">
        <f>Lists!G34</f>
        <v>Nicaraguan refugees</v>
      </c>
      <c r="C36" s="65" t="str">
        <f>'Crisis Indicator Data'!C34</f>
        <v>CRI002</v>
      </c>
      <c r="D36" s="65" t="str">
        <f>'Crisis Indicator Data'!D34</f>
        <v>Costa Rica</v>
      </c>
      <c r="E36" s="65" t="str">
        <f>'Crisis Indicator Data'!E34</f>
        <v>CRI</v>
      </c>
      <c r="F36" s="65" t="str">
        <f>'Crisis Indicator Data'!B34</f>
        <v>International displacement</v>
      </c>
      <c r="G36" s="62">
        <f t="shared" si="0"/>
        <v>1.1000000000000001</v>
      </c>
      <c r="H36" s="61">
        <f t="shared" si="1"/>
        <v>2</v>
      </c>
      <c r="I36" s="159" t="str">
        <f t="shared" si="2"/>
        <v>Low</v>
      </c>
      <c r="J36" s="162" t="str">
        <f>INDEX(Trends!$D$3:$D$400,MATCH(C36,Trends!$C$3:$C$400,0))</f>
        <v>Increasing</v>
      </c>
      <c r="K36" s="152" t="str">
        <f>IF(Reliability!B34="x","x",(IF(ROUNDUP(Reliability!B34,0)=1,"Very High",IF(ROUNDUP(Reliability!B34,0)=2,"High",IF(ROUNDUP(Reliability!B34,0)=3,"Medium",IF(ROUNDUP(Reliability!B34,0)=4,"Low","Very Low"))))))</f>
        <v>High</v>
      </c>
      <c r="L36" s="64">
        <f t="shared" si="3"/>
        <v>1.3</v>
      </c>
      <c r="M36" s="63">
        <f>'Impact of the crisis'!N37</f>
        <v>1</v>
      </c>
      <c r="N36" s="63">
        <f>'Impact of the crisis'!AB37</f>
        <v>1.5</v>
      </c>
      <c r="O36" s="64">
        <f>'Conditions of people affected'!R37</f>
        <v>1</v>
      </c>
      <c r="P36" s="63">
        <f>'Conditions of people affected'!K37</f>
        <v>1</v>
      </c>
      <c r="Q36" s="63">
        <f>'Conditions of people affected'!Q37</f>
        <v>1</v>
      </c>
      <c r="R36" s="63">
        <f t="shared" si="4"/>
        <v>1</v>
      </c>
      <c r="S36" s="63">
        <f>'Complexity of the crisis'!X37</f>
        <v>0.9</v>
      </c>
      <c r="T36" s="63">
        <f>'Complexity of the crisis'!AN37</f>
        <v>1</v>
      </c>
      <c r="U36" s="168" t="str">
        <f>VLOOKUP(C36,Lists!$C$3:$E$167,3,FALSE)</f>
        <v>Americas</v>
      </c>
      <c r="V36" s="169">
        <v>44110</v>
      </c>
    </row>
    <row r="37" spans="1:22" s="310" customFormat="1" x14ac:dyDescent="0.3">
      <c r="A37" s="301" t="str">
        <f>'Crisis Indicator Data'!A35</f>
        <v>Multiple crises in Djibouti</v>
      </c>
      <c r="B37" s="301" t="str">
        <f>Lists!G35</f>
        <v>Country level</v>
      </c>
      <c r="C37" s="301" t="str">
        <f>'Crisis Indicator Data'!C35</f>
        <v>DJI001</v>
      </c>
      <c r="D37" s="301" t="str">
        <f>'Crisis Indicator Data'!D35</f>
        <v>Djibouti</v>
      </c>
      <c r="E37" s="301" t="str">
        <f>'Crisis Indicator Data'!E35</f>
        <v>DJI</v>
      </c>
      <c r="F37" s="301" t="str">
        <f>'Crisis Indicator Data'!B35</f>
        <v>Multiple crises country</v>
      </c>
      <c r="G37" s="62">
        <f t="shared" si="0"/>
        <v>3</v>
      </c>
      <c r="H37" s="302">
        <f t="shared" ref="H37:H68" si="5">IF(G37="x","x",ROUNDUP(G37,0))</f>
        <v>3</v>
      </c>
      <c r="I37" s="303" t="str">
        <f t="shared" ref="I37:I68" si="6">IF(O37="x","x",IF(L37="x","x",(IF(H37=5,"Very High",IF(H37=4,"High",IF(H37=3,"Medium",IF(H37=2,"Low","Very Low")))))))</f>
        <v>Medium</v>
      </c>
      <c r="J37" s="304" t="str">
        <f>INDEX(Trends!$D$3:$D$400,MATCH(C37,Trends!$C$3:$C$400,0))</f>
        <v>Increasing</v>
      </c>
      <c r="K37" s="305" t="str">
        <f>IF(Reliability!B35="x","x",(IF(ROUNDUP(Reliability!B35,0)=1,"Very High",IF(ROUNDUP(Reliability!B35,0)=2,"High",IF(ROUNDUP(Reliability!B35,0)=3,"Medium",IF(ROUNDUP(Reliability!B35,0)=4,"Low","Very Low"))))))</f>
        <v>Medium</v>
      </c>
      <c r="L37" s="306">
        <f t="shared" si="3"/>
        <v>2.1</v>
      </c>
      <c r="M37" s="307">
        <f>'Impact of the crisis'!N38</f>
        <v>3.1</v>
      </c>
      <c r="N37" s="307">
        <f>'Impact of the crisis'!AB38</f>
        <v>1.5</v>
      </c>
      <c r="O37" s="306">
        <f>'Conditions of people affected'!R38</f>
        <v>3.25</v>
      </c>
      <c r="P37" s="307">
        <f>'Conditions of people affected'!K38</f>
        <v>2.5</v>
      </c>
      <c r="Q37" s="307">
        <f>'Conditions of people affected'!Q38</f>
        <v>4</v>
      </c>
      <c r="R37" s="307">
        <f t="shared" si="4"/>
        <v>3.2</v>
      </c>
      <c r="S37" s="307">
        <f>'Complexity of the crisis'!X38</f>
        <v>2.8</v>
      </c>
      <c r="T37" s="307">
        <f>'Complexity of the crisis'!AN38</f>
        <v>3.5</v>
      </c>
      <c r="U37" s="308" t="str">
        <f>VLOOKUP(C37,Lists!$C$3:$E$167,3,FALSE)</f>
        <v>Africa</v>
      </c>
      <c r="V37" s="309">
        <v>44164</v>
      </c>
    </row>
    <row r="38" spans="1:22" x14ac:dyDescent="0.3">
      <c r="A38" s="65" t="str">
        <f>'Crisis Indicator Data'!A36</f>
        <v>Mixed migration in Djibouti</v>
      </c>
      <c r="B38" s="65" t="str">
        <f>Lists!G36</f>
        <v>Mixed Migration</v>
      </c>
      <c r="C38" s="65" t="str">
        <f>'Crisis Indicator Data'!C36</f>
        <v>DJI002</v>
      </c>
      <c r="D38" s="65" t="str">
        <f>'Crisis Indicator Data'!D36</f>
        <v>Djibouti</v>
      </c>
      <c r="E38" s="65" t="str">
        <f>'Crisis Indicator Data'!E36</f>
        <v>DJI</v>
      </c>
      <c r="F38" s="65" t="str">
        <f>'Crisis Indicator Data'!B36</f>
        <v>International displacement</v>
      </c>
      <c r="G38" s="62">
        <f t="shared" si="0"/>
        <v>1.7</v>
      </c>
      <c r="H38" s="61">
        <f t="shared" si="5"/>
        <v>2</v>
      </c>
      <c r="I38" s="159" t="str">
        <f t="shared" si="6"/>
        <v>Low</v>
      </c>
      <c r="J38" s="162" t="str">
        <f>INDEX(Trends!$D$3:$D$400,MATCH(C38,Trends!$C$3:$C$400,0))</f>
        <v>Increasing</v>
      </c>
      <c r="K38" s="152" t="str">
        <f>IF(Reliability!B36="x","x",(IF(ROUNDUP(Reliability!B36,0)=1,"Very High",IF(ROUNDUP(Reliability!B36,0)=2,"High",IF(ROUNDUP(Reliability!B36,0)=3,"Medium",IF(ROUNDUP(Reliability!B36,0)=4,"Low","Very Low"))))))</f>
        <v>Medium</v>
      </c>
      <c r="L38" s="64">
        <f t="shared" si="3"/>
        <v>2.6</v>
      </c>
      <c r="M38" s="63">
        <f>'Impact of the crisis'!N39</f>
        <v>3.1</v>
      </c>
      <c r="N38" s="63">
        <f>'Impact of the crisis'!AB39</f>
        <v>2.2999999999999998</v>
      </c>
      <c r="O38" s="64">
        <f>'Conditions of people affected'!R39</f>
        <v>0.9</v>
      </c>
      <c r="P38" s="63">
        <f>'Conditions of people affected'!K39</f>
        <v>0.8</v>
      </c>
      <c r="Q38" s="63">
        <f>'Conditions of people affected'!Q39</f>
        <v>1</v>
      </c>
      <c r="R38" s="63">
        <f t="shared" si="4"/>
        <v>2.2000000000000002</v>
      </c>
      <c r="S38" s="63">
        <f>'Complexity of the crisis'!X39</f>
        <v>2.8</v>
      </c>
      <c r="T38" s="63">
        <f>'Complexity of the crisis'!AN39</f>
        <v>1.5</v>
      </c>
      <c r="U38" s="168" t="str">
        <f>VLOOKUP(C38,Lists!$C$3:$E$167,3,FALSE)</f>
        <v>Africa</v>
      </c>
      <c r="V38" s="169">
        <v>44162</v>
      </c>
    </row>
    <row r="39" spans="1:22" x14ac:dyDescent="0.3">
      <c r="A39" s="65" t="str">
        <f>'Crisis Indicator Data'!A37</f>
        <v>Drought in Djibouti</v>
      </c>
      <c r="B39" s="65" t="str">
        <f>Lists!G37</f>
        <v>Drought</v>
      </c>
      <c r="C39" s="65" t="str">
        <f>'Crisis Indicator Data'!C37</f>
        <v>DJI003</v>
      </c>
      <c r="D39" s="65" t="str">
        <f>'Crisis Indicator Data'!D37</f>
        <v>Djibouti</v>
      </c>
      <c r="E39" s="65" t="str">
        <f>'Crisis Indicator Data'!E37</f>
        <v>DJI</v>
      </c>
      <c r="F39" s="65" t="str">
        <f>'Crisis Indicator Data'!B37</f>
        <v>Drought</v>
      </c>
      <c r="G39" s="62">
        <f t="shared" si="0"/>
        <v>3</v>
      </c>
      <c r="H39" s="61">
        <f t="shared" si="5"/>
        <v>3</v>
      </c>
      <c r="I39" s="159" t="str">
        <f t="shared" si="6"/>
        <v>Medium</v>
      </c>
      <c r="J39" s="162" t="str">
        <f>INDEX(Trends!$D$3:$D$400,MATCH(C39,Trends!$C$3:$C$400,0))</f>
        <v>Increasing</v>
      </c>
      <c r="K39" s="152" t="str">
        <f>IF(Reliability!B37="x","x",(IF(ROUNDUP(Reliability!B37,0)=1,"Very High",IF(ROUNDUP(Reliability!B37,0)=2,"High",IF(ROUNDUP(Reliability!B37,0)=3,"Medium",IF(ROUNDUP(Reliability!B37,0)=4,"Low","Very Low"))))))</f>
        <v>Medium</v>
      </c>
      <c r="L39" s="64">
        <f t="shared" si="3"/>
        <v>2.8</v>
      </c>
      <c r="M39" s="63">
        <f>'Impact of the crisis'!N40</f>
        <v>3.1</v>
      </c>
      <c r="N39" s="63">
        <f>'Impact of the crisis'!AB40</f>
        <v>2.6500000000000004</v>
      </c>
      <c r="O39" s="64">
        <f>'Conditions of people affected'!R40</f>
        <v>3.25</v>
      </c>
      <c r="P39" s="63">
        <f>'Conditions of people affected'!K40</f>
        <v>2.5</v>
      </c>
      <c r="Q39" s="63">
        <f>'Conditions of people affected'!Q40</f>
        <v>4</v>
      </c>
      <c r="R39" s="63">
        <f t="shared" si="4"/>
        <v>2.9</v>
      </c>
      <c r="S39" s="63">
        <f>'Complexity of the crisis'!X40</f>
        <v>2.8</v>
      </c>
      <c r="T39" s="63">
        <f>'Complexity of the crisis'!AN40</f>
        <v>3</v>
      </c>
      <c r="U39" s="168" t="str">
        <f>VLOOKUP(C39,Lists!$C$3:$E$167,3,FALSE)</f>
        <v>Africa</v>
      </c>
      <c r="V39" s="169">
        <v>44162</v>
      </c>
    </row>
    <row r="40" spans="1:22" x14ac:dyDescent="0.3">
      <c r="A40" s="65" t="str">
        <f>'Crisis Indicator Data'!A38</f>
        <v>Complex crisis in DPRK</v>
      </c>
      <c r="B40" s="65" t="str">
        <f>Lists!G38</f>
        <v>Complex crisis</v>
      </c>
      <c r="C40" s="65" t="str">
        <f>'Crisis Indicator Data'!C38</f>
        <v>PRK001</v>
      </c>
      <c r="D40" s="65" t="str">
        <f>'Crisis Indicator Data'!D38</f>
        <v>DPRK</v>
      </c>
      <c r="E40" s="65" t="str">
        <f>'Crisis Indicator Data'!E38</f>
        <v>PRK</v>
      </c>
      <c r="F40" s="65" t="str">
        <f>'Crisis Indicator Data'!B38</f>
        <v>Complex crisis</v>
      </c>
      <c r="G40" s="62">
        <f t="shared" si="0"/>
        <v>3.7</v>
      </c>
      <c r="H40" s="61">
        <f t="shared" si="5"/>
        <v>4</v>
      </c>
      <c r="I40" s="159" t="str">
        <f t="shared" si="6"/>
        <v>High</v>
      </c>
      <c r="J40" s="162" t="str">
        <f>INDEX(Trends!$D$3:$D$400,MATCH(C40,Trends!$C$3:$C$400,0))</f>
        <v>Decreasing</v>
      </c>
      <c r="K40" s="152" t="str">
        <f>IF(Reliability!B38="x","x",(IF(ROUNDUP(Reliability!B38,0)=1,"Very High",IF(ROUNDUP(Reliability!B38,0)=2,"High",IF(ROUNDUP(Reliability!B38,0)=3,"Medium",IF(ROUNDUP(Reliability!B38,0)=4,"Low","Very Low"))))))</f>
        <v>Medium</v>
      </c>
      <c r="L40" s="64">
        <f t="shared" si="3"/>
        <v>3.9</v>
      </c>
      <c r="M40" s="63">
        <f>'Impact of the crisis'!N41</f>
        <v>4.5999999999999996</v>
      </c>
      <c r="N40" s="63">
        <f>'Impact of the crisis'!AB41</f>
        <v>3.4</v>
      </c>
      <c r="O40" s="64">
        <f>'Conditions of people affected'!R41</f>
        <v>4.5</v>
      </c>
      <c r="P40" s="63">
        <f>'Conditions of people affected'!K41</f>
        <v>5</v>
      </c>
      <c r="Q40" s="63">
        <f>'Conditions of people affected'!Q41</f>
        <v>4</v>
      </c>
      <c r="R40" s="63">
        <f t="shared" si="4"/>
        <v>2.4</v>
      </c>
      <c r="S40" s="63">
        <f>'Complexity of the crisis'!X41</f>
        <v>2.8</v>
      </c>
      <c r="T40" s="63">
        <f>'Complexity of the crisis'!AN41</f>
        <v>2</v>
      </c>
      <c r="U40" s="168" t="str">
        <f>VLOOKUP(C40,Lists!$C$3:$E$167,3,FALSE)</f>
        <v>Asia</v>
      </c>
      <c r="V40" s="169">
        <v>44165</v>
      </c>
    </row>
    <row r="41" spans="1:22" x14ac:dyDescent="0.3">
      <c r="A41" s="65" t="str">
        <f>'Crisis Indicator Data'!A39</f>
        <v>Complex crisis in DRC</v>
      </c>
      <c r="B41" s="65" t="str">
        <f>Lists!G39</f>
        <v>Complex crisis</v>
      </c>
      <c r="C41" s="65" t="str">
        <f>'Crisis Indicator Data'!C39</f>
        <v>COD001</v>
      </c>
      <c r="D41" s="65" t="str">
        <f>'Crisis Indicator Data'!D39</f>
        <v>DRC</v>
      </c>
      <c r="E41" s="65" t="str">
        <f>'Crisis Indicator Data'!E39</f>
        <v>COD</v>
      </c>
      <c r="F41" s="65" t="str">
        <f>'Crisis Indicator Data'!B39</f>
        <v>Complex crisis</v>
      </c>
      <c r="G41" s="62">
        <f t="shared" si="0"/>
        <v>4.5</v>
      </c>
      <c r="H41" s="61">
        <f t="shared" si="5"/>
        <v>5</v>
      </c>
      <c r="I41" s="159" t="str">
        <f t="shared" si="6"/>
        <v>Very High</v>
      </c>
      <c r="J41" s="162" t="str">
        <f>INDEX(Trends!$D$3:$D$400,MATCH(C41,Trends!$C$3:$C$400,0))</f>
        <v>Increasing</v>
      </c>
      <c r="K41" s="152" t="str">
        <f>IF(Reliability!B39="x","x",(IF(ROUNDUP(Reliability!B39,0)=1,"Very High",IF(ROUNDUP(Reliability!B39,0)=2,"High",IF(ROUNDUP(Reliability!B39,0)=3,"Medium",IF(ROUNDUP(Reliability!B39,0)=4,"Low","Very Low"))))))</f>
        <v>High</v>
      </c>
      <c r="L41" s="64">
        <f t="shared" si="3"/>
        <v>4.5</v>
      </c>
      <c r="M41" s="63">
        <f>'Impact of the crisis'!N42</f>
        <v>5</v>
      </c>
      <c r="N41" s="63">
        <f>'Impact of the crisis'!AB42</f>
        <v>4.0999999999999996</v>
      </c>
      <c r="O41" s="64">
        <f>'Conditions of people affected'!R42</f>
        <v>4.5</v>
      </c>
      <c r="P41" s="63">
        <f>'Conditions of people affected'!K42</f>
        <v>5</v>
      </c>
      <c r="Q41" s="63">
        <f>'Conditions of people affected'!Q42</f>
        <v>4</v>
      </c>
      <c r="R41" s="63">
        <f t="shared" si="4"/>
        <v>4.4000000000000004</v>
      </c>
      <c r="S41" s="63">
        <f>'Complexity of the crisis'!X42</f>
        <v>4.3</v>
      </c>
      <c r="T41" s="63">
        <f>'Complexity of the crisis'!AN42</f>
        <v>4.5</v>
      </c>
      <c r="U41" s="168" t="str">
        <f>VLOOKUP(C41,Lists!$C$3:$E$167,3,FALSE)</f>
        <v>Africa</v>
      </c>
      <c r="V41" s="169">
        <v>44165</v>
      </c>
    </row>
    <row r="42" spans="1:22" x14ac:dyDescent="0.3">
      <c r="A42" s="65" t="str">
        <f>'Crisis Indicator Data'!A40</f>
        <v>Floods in south-eastern DRC</v>
      </c>
      <c r="B42" s="65" t="str">
        <f>Lists!G40</f>
        <v>Floods</v>
      </c>
      <c r="C42" s="65" t="str">
        <f>'Crisis Indicator Data'!C40</f>
        <v>COD003</v>
      </c>
      <c r="D42" s="65" t="str">
        <f>'Crisis Indicator Data'!D40</f>
        <v>DRC</v>
      </c>
      <c r="E42" s="65" t="str">
        <f>'Crisis Indicator Data'!E40</f>
        <v>COD</v>
      </c>
      <c r="F42" s="65" t="str">
        <f>'Crisis Indicator Data'!B40</f>
        <v>Flood</v>
      </c>
      <c r="G42" s="62">
        <f t="shared" si="0"/>
        <v>2.6</v>
      </c>
      <c r="H42" s="61">
        <f t="shared" si="5"/>
        <v>3</v>
      </c>
      <c r="I42" s="159" t="str">
        <f t="shared" si="6"/>
        <v>Medium</v>
      </c>
      <c r="J42" s="162" t="str">
        <f>INDEX(Trends!$D$3:$D$400,MATCH(C42,Trends!$C$3:$C$400,0))</f>
        <v>Increasing</v>
      </c>
      <c r="K42" s="152" t="str">
        <f>IF(Reliability!B40="x","x",(IF(ROUNDUP(Reliability!B40,0)=1,"Very High",IF(ROUNDUP(Reliability!B40,0)=2,"High",IF(ROUNDUP(Reliability!B40,0)=3,"Medium",IF(ROUNDUP(Reliability!B40,0)=4,"Low","Very Low"))))))</f>
        <v>Low</v>
      </c>
      <c r="L42" s="64">
        <f t="shared" si="3"/>
        <v>1.8</v>
      </c>
      <c r="M42" s="63">
        <f>'Impact of the crisis'!N43</f>
        <v>2.9</v>
      </c>
      <c r="N42" s="63">
        <f>'Impact of the crisis'!AB43</f>
        <v>1.1000000000000001</v>
      </c>
      <c r="O42" s="64">
        <f>'Conditions of people affected'!R43</f>
        <v>1.95</v>
      </c>
      <c r="P42" s="63">
        <f>'Conditions of people affected'!K43</f>
        <v>2.9</v>
      </c>
      <c r="Q42" s="63">
        <f>'Conditions of people affected'!Q43</f>
        <v>1</v>
      </c>
      <c r="R42" s="63">
        <f t="shared" si="4"/>
        <v>4.2</v>
      </c>
      <c r="S42" s="63">
        <f>'Complexity of the crisis'!X43</f>
        <v>4.3</v>
      </c>
      <c r="T42" s="63">
        <f>'Complexity of the crisis'!AN43</f>
        <v>4</v>
      </c>
      <c r="U42" s="168" t="str">
        <f>VLOOKUP(C42,Lists!$C$3:$E$167,3,FALSE)</f>
        <v>Africa</v>
      </c>
      <c r="V42" s="169">
        <v>44161</v>
      </c>
    </row>
    <row r="43" spans="1:22" x14ac:dyDescent="0.3">
      <c r="A43" s="65" t="str">
        <f>'Crisis Indicator Data'!A41</f>
        <v>Venezuela displacement in Ecuador</v>
      </c>
      <c r="B43" s="65" t="str">
        <f>Lists!G41</f>
        <v xml:space="preserve">Venezuelan refugees </v>
      </c>
      <c r="C43" s="65" t="str">
        <f>'Crisis Indicator Data'!C41</f>
        <v>ECU002</v>
      </c>
      <c r="D43" s="65" t="str">
        <f>'Crisis Indicator Data'!D41</f>
        <v>Ecuador</v>
      </c>
      <c r="E43" s="65" t="str">
        <f>'Crisis Indicator Data'!E41</f>
        <v>ECU</v>
      </c>
      <c r="F43" s="65" t="str">
        <f>'Crisis Indicator Data'!B41</f>
        <v>International displacement</v>
      </c>
      <c r="G43" s="62">
        <f t="shared" si="0"/>
        <v>2.4</v>
      </c>
      <c r="H43" s="61">
        <f t="shared" si="5"/>
        <v>3</v>
      </c>
      <c r="I43" s="159" t="str">
        <f t="shared" si="6"/>
        <v>Medium</v>
      </c>
      <c r="J43" s="162" t="str">
        <f>INDEX(Trends!$D$3:$D$400,MATCH(C43,Trends!$C$3:$C$400,0))</f>
        <v>Stable</v>
      </c>
      <c r="K43" s="152" t="str">
        <f>IF(Reliability!B41="x","x",(IF(ROUNDUP(Reliability!B41,0)=1,"Very High",IF(ROUNDUP(Reliability!B41,0)=2,"High",IF(ROUNDUP(Reliability!B41,0)=3,"Medium",IF(ROUNDUP(Reliability!B41,0)=4,"Low","Very Low"))))))</f>
        <v>High</v>
      </c>
      <c r="L43" s="64">
        <f t="shared" si="3"/>
        <v>1.9</v>
      </c>
      <c r="M43" s="63">
        <f>'Impact of the crisis'!N44</f>
        <v>1.3</v>
      </c>
      <c r="N43" s="63">
        <f>'Impact of the crisis'!AB44</f>
        <v>2.2000000000000002</v>
      </c>
      <c r="O43" s="64">
        <f>'Conditions of people affected'!R44</f>
        <v>3</v>
      </c>
      <c r="P43" s="63">
        <f>'Conditions of people affected'!K44</f>
        <v>3</v>
      </c>
      <c r="Q43" s="63">
        <f>'Conditions of people affected'!Q44</f>
        <v>3</v>
      </c>
      <c r="R43" s="63">
        <f t="shared" si="4"/>
        <v>1.8</v>
      </c>
      <c r="S43" s="63">
        <f>'Complexity of the crisis'!X44</f>
        <v>2.1</v>
      </c>
      <c r="T43" s="63">
        <f>'Complexity of the crisis'!AN44</f>
        <v>1.5</v>
      </c>
      <c r="U43" s="168" t="str">
        <f>VLOOKUP(C43,Lists!$C$3:$E$167,3,FALSE)</f>
        <v>Americas</v>
      </c>
      <c r="V43" s="169">
        <v>44165</v>
      </c>
    </row>
    <row r="44" spans="1:22" x14ac:dyDescent="0.3">
      <c r="A44" s="65" t="str">
        <f>'Crisis Indicator Data'!A42</f>
        <v>Syrian Refugee Crisis in Egypt</v>
      </c>
      <c r="B44" s="65" t="str">
        <f>Lists!G42</f>
        <v>Syrian refugees</v>
      </c>
      <c r="C44" s="65" t="str">
        <f>'Crisis Indicator Data'!C42</f>
        <v>EGY002</v>
      </c>
      <c r="D44" s="65" t="str">
        <f>'Crisis Indicator Data'!D42</f>
        <v>Egypt</v>
      </c>
      <c r="E44" s="65" t="str">
        <f>'Crisis Indicator Data'!E42</f>
        <v>EGY</v>
      </c>
      <c r="F44" s="65" t="str">
        <f>'Crisis Indicator Data'!B42</f>
        <v>International displacement</v>
      </c>
      <c r="G44" s="62">
        <f t="shared" si="0"/>
        <v>2.4</v>
      </c>
      <c r="H44" s="61">
        <f t="shared" si="5"/>
        <v>3</v>
      </c>
      <c r="I44" s="159" t="str">
        <f t="shared" si="6"/>
        <v>Medium</v>
      </c>
      <c r="J44" s="162" t="str">
        <f>INDEX(Trends!$D$3:$D$400,MATCH(C44,Trends!$C$3:$C$400,0))</f>
        <v>Increasing</v>
      </c>
      <c r="K44" s="152" t="str">
        <f>IF(Reliability!B42="x","x",(IF(ROUNDUP(Reliability!B42,0)=1,"Very High",IF(ROUNDUP(Reliability!B42,0)=2,"High",IF(ROUNDUP(Reliability!B42,0)=3,"Medium",IF(ROUNDUP(Reliability!B42,0)=4,"Low","Very Low"))))))</f>
        <v>High</v>
      </c>
      <c r="L44" s="64">
        <f t="shared" si="3"/>
        <v>3</v>
      </c>
      <c r="M44" s="63">
        <f>'Impact of the crisis'!N45</f>
        <v>2.4</v>
      </c>
      <c r="N44" s="63">
        <f>'Impact of the crisis'!AB45</f>
        <v>3.3</v>
      </c>
      <c r="O44" s="64">
        <f>'Conditions of people affected'!R45</f>
        <v>1.9</v>
      </c>
      <c r="P44" s="63">
        <f>'Conditions of people affected'!K45</f>
        <v>1.8</v>
      </c>
      <c r="Q44" s="63">
        <f>'Conditions of people affected'!Q45</f>
        <v>2</v>
      </c>
      <c r="R44" s="63">
        <f t="shared" si="4"/>
        <v>2.7</v>
      </c>
      <c r="S44" s="63">
        <f>'Complexity of the crisis'!X45</f>
        <v>3.3</v>
      </c>
      <c r="T44" s="63">
        <f>'Complexity of the crisis'!AN45</f>
        <v>2</v>
      </c>
      <c r="U44" s="168" t="str">
        <f>VLOOKUP(C44,Lists!$C$3:$E$167,3,FALSE)</f>
        <v>Africa</v>
      </c>
      <c r="V44" s="169">
        <v>44164</v>
      </c>
    </row>
    <row r="45" spans="1:22" x14ac:dyDescent="0.3">
      <c r="A45" s="65" t="str">
        <f>'Crisis Indicator Data'!A43</f>
        <v>Complex crisis in El Salvador</v>
      </c>
      <c r="B45" s="65" t="str">
        <f>Lists!G43</f>
        <v>Complex crisis</v>
      </c>
      <c r="C45" s="65" t="str">
        <f>'Crisis Indicator Data'!C43</f>
        <v>SLV001</v>
      </c>
      <c r="D45" s="65" t="str">
        <f>'Crisis Indicator Data'!D43</f>
        <v>El Salvador</v>
      </c>
      <c r="E45" s="65" t="str">
        <f>'Crisis Indicator Data'!E43</f>
        <v>SLV</v>
      </c>
      <c r="F45" s="65" t="str">
        <f>'Crisis Indicator Data'!B43</f>
        <v>Complex crisis</v>
      </c>
      <c r="G45" s="62">
        <f t="shared" si="0"/>
        <v>3</v>
      </c>
      <c r="H45" s="61">
        <f t="shared" si="5"/>
        <v>3</v>
      </c>
      <c r="I45" s="159" t="str">
        <f t="shared" si="6"/>
        <v>Medium</v>
      </c>
      <c r="J45" s="162" t="str">
        <f>INDEX(Trends!$D$3:$D$400,MATCH(C45,Trends!$C$3:$C$400,0))</f>
        <v>Increasing</v>
      </c>
      <c r="K45" s="152" t="str">
        <f>IF(Reliability!B43="x","x",(IF(ROUNDUP(Reliability!B43,0)=1,"Very High",IF(ROUNDUP(Reliability!B43,0)=2,"High",IF(ROUNDUP(Reliability!B43,0)=3,"Medium",IF(ROUNDUP(Reliability!B43,0)=4,"Low","Very Low"))))))</f>
        <v>High</v>
      </c>
      <c r="L45" s="64">
        <f t="shared" si="3"/>
        <v>3.6</v>
      </c>
      <c r="M45" s="63">
        <f>'Impact of the crisis'!N46</f>
        <v>3.8</v>
      </c>
      <c r="N45" s="63">
        <f>'Impact of the crisis'!AB46</f>
        <v>3.5</v>
      </c>
      <c r="O45" s="64">
        <f>'Conditions of people affected'!R46</f>
        <v>3</v>
      </c>
      <c r="P45" s="63">
        <f>'Conditions of people affected'!K46</f>
        <v>3</v>
      </c>
      <c r="Q45" s="63">
        <f>'Conditions of people affected'!Q46</f>
        <v>3</v>
      </c>
      <c r="R45" s="63">
        <f t="shared" si="4"/>
        <v>2.5</v>
      </c>
      <c r="S45" s="63">
        <f>'Complexity of the crisis'!X46</f>
        <v>2.4</v>
      </c>
      <c r="T45" s="63">
        <f>'Complexity of the crisis'!AN46</f>
        <v>2.5</v>
      </c>
      <c r="U45" s="168" t="str">
        <f>VLOOKUP(C45,Lists!$C$3:$E$167,3,FALSE)</f>
        <v>Americas</v>
      </c>
      <c r="V45" s="169">
        <v>44165</v>
      </c>
    </row>
    <row r="46" spans="1:22" x14ac:dyDescent="0.3">
      <c r="A46" s="65" t="str">
        <f>'Crisis Indicator Data'!A44</f>
        <v>Complex crisis in Eritrea</v>
      </c>
      <c r="B46" s="65" t="str">
        <f>Lists!G44</f>
        <v>Complex crisis</v>
      </c>
      <c r="C46" s="65" t="str">
        <f>'Crisis Indicator Data'!C44</f>
        <v>ERI001</v>
      </c>
      <c r="D46" s="65" t="str">
        <f>'Crisis Indicator Data'!D44</f>
        <v>Eritrea</v>
      </c>
      <c r="E46" s="65" t="str">
        <f>'Crisis Indicator Data'!E44</f>
        <v>ERI</v>
      </c>
      <c r="F46" s="65" t="str">
        <f>'Crisis Indicator Data'!B44</f>
        <v>Complex crisis</v>
      </c>
      <c r="G46" s="62">
        <f t="shared" si="0"/>
        <v>3.7</v>
      </c>
      <c r="H46" s="61">
        <f t="shared" si="5"/>
        <v>4</v>
      </c>
      <c r="I46" s="159" t="str">
        <f t="shared" si="6"/>
        <v>High</v>
      </c>
      <c r="J46" s="162" t="str">
        <f>INDEX(Trends!$D$3:$D$400,MATCH(C46,Trends!$C$3:$C$400,0))</f>
        <v>Stable</v>
      </c>
      <c r="K46" s="152" t="str">
        <f>IF(Reliability!B44="x","x",(IF(ROUNDUP(Reliability!B44,0)=1,"Very High",IF(ROUNDUP(Reliability!B44,0)=2,"High",IF(ROUNDUP(Reliability!B44,0)=3,"Medium",IF(ROUNDUP(Reliability!B44,0)=4,"Low","Very Low"))))))</f>
        <v>High</v>
      </c>
      <c r="L46" s="64">
        <f t="shared" si="3"/>
        <v>3.5</v>
      </c>
      <c r="M46" s="63">
        <f>'Impact of the crisis'!N47</f>
        <v>3.8</v>
      </c>
      <c r="N46" s="63">
        <f>'Impact of the crisis'!AB47</f>
        <v>3.3</v>
      </c>
      <c r="O46" s="64">
        <f>'Conditions of people affected'!R47</f>
        <v>3.5</v>
      </c>
      <c r="P46" s="63">
        <f>'Conditions of people affected'!K47</f>
        <v>4</v>
      </c>
      <c r="Q46" s="63">
        <f>'Conditions of people affected'!Q47</f>
        <v>3</v>
      </c>
      <c r="R46" s="63">
        <f t="shared" si="4"/>
        <v>4.0999999999999996</v>
      </c>
      <c r="S46" s="63">
        <f>'Complexity of the crisis'!X47</f>
        <v>2.6</v>
      </c>
      <c r="T46" s="63">
        <f>'Complexity of the crisis'!AN47</f>
        <v>5</v>
      </c>
      <c r="U46" s="168" t="str">
        <f>VLOOKUP(C46,Lists!$C$3:$E$167,3,FALSE)</f>
        <v>Africa</v>
      </c>
      <c r="V46" s="169">
        <v>44164</v>
      </c>
    </row>
    <row r="47" spans="1:22" x14ac:dyDescent="0.3">
      <c r="A47" s="65" t="str">
        <f>'Crisis Indicator Data'!A45</f>
        <v>Food Security Crisis in Eswatini</v>
      </c>
      <c r="B47" s="65" t="str">
        <f>Lists!G45</f>
        <v>Food Security Crisis in Swaziland</v>
      </c>
      <c r="C47" s="65" t="str">
        <f>'Crisis Indicator Data'!C45</f>
        <v>SWZ001</v>
      </c>
      <c r="D47" s="65" t="str">
        <f>'Crisis Indicator Data'!D45</f>
        <v>Eswatini</v>
      </c>
      <c r="E47" s="65" t="str">
        <f>'Crisis Indicator Data'!E45</f>
        <v>SWZ</v>
      </c>
      <c r="F47" s="65" t="str">
        <f>'Crisis Indicator Data'!B45</f>
        <v>Food Security</v>
      </c>
      <c r="G47" s="62">
        <f t="shared" si="0"/>
        <v>2.7</v>
      </c>
      <c r="H47" s="61">
        <f t="shared" si="5"/>
        <v>3</v>
      </c>
      <c r="I47" s="159" t="str">
        <f t="shared" si="6"/>
        <v>Medium</v>
      </c>
      <c r="J47" s="162" t="str">
        <f>INDEX(Trends!$D$3:$D$400,MATCH(C47,Trends!$C$3:$C$400,0))</f>
        <v>-</v>
      </c>
      <c r="K47" s="152" t="str">
        <f>IF(Reliability!B45="x","x",(IF(ROUNDUP(Reliability!B45,0)=1,"Very High",IF(ROUNDUP(Reliability!B45,0)=2,"High",IF(ROUNDUP(Reliability!B45,0)=3,"Medium",IF(ROUNDUP(Reliability!B45,0)=4,"Low","Very Low"))))))</f>
        <v>Medium</v>
      </c>
      <c r="L47" s="64">
        <f t="shared" si="3"/>
        <v>2.2000000000000002</v>
      </c>
      <c r="M47" s="63">
        <f>'Impact of the crisis'!N48</f>
        <v>3.1</v>
      </c>
      <c r="N47" s="63">
        <f>'Impact of the crisis'!AB48</f>
        <v>1.6</v>
      </c>
      <c r="O47" s="64">
        <f>'Conditions of people affected'!R48</f>
        <v>3.3</v>
      </c>
      <c r="P47" s="63">
        <f>'Conditions of people affected'!K48</f>
        <v>2.6</v>
      </c>
      <c r="Q47" s="63">
        <f>'Conditions of people affected'!Q48</f>
        <v>4</v>
      </c>
      <c r="R47" s="63">
        <f t="shared" si="4"/>
        <v>2.1</v>
      </c>
      <c r="S47" s="63">
        <f>'Complexity of the crisis'!X48</f>
        <v>3</v>
      </c>
      <c r="T47" s="63">
        <f>'Complexity of the crisis'!AN48</f>
        <v>1</v>
      </c>
      <c r="U47" s="168" t="str">
        <f>VLOOKUP(C47,Lists!$C$3:$E$167,3,FALSE)</f>
        <v>Africa</v>
      </c>
      <c r="V47" s="169">
        <v>44161</v>
      </c>
    </row>
    <row r="48" spans="1:22" x14ac:dyDescent="0.3">
      <c r="A48" s="65" t="str">
        <f>'Crisis Indicator Data'!A46</f>
        <v>Complex crisis in Ethiopia</v>
      </c>
      <c r="B48" s="65" t="str">
        <f>Lists!G46</f>
        <v>Complex crisis</v>
      </c>
      <c r="C48" s="65" t="str">
        <f>'Crisis Indicator Data'!C46</f>
        <v>ETH001</v>
      </c>
      <c r="D48" s="65" t="str">
        <f>'Crisis Indicator Data'!D46</f>
        <v>Ethiopia</v>
      </c>
      <c r="E48" s="65" t="str">
        <f>'Crisis Indicator Data'!E46</f>
        <v>ETH</v>
      </c>
      <c r="F48" s="65" t="str">
        <f>'Crisis Indicator Data'!B46</f>
        <v>Complex crisis</v>
      </c>
      <c r="G48" s="62">
        <f t="shared" si="0"/>
        <v>4.0999999999999996</v>
      </c>
      <c r="H48" s="61">
        <f t="shared" si="5"/>
        <v>5</v>
      </c>
      <c r="I48" s="159" t="str">
        <f t="shared" si="6"/>
        <v>Very High</v>
      </c>
      <c r="J48" s="162" t="str">
        <f>INDEX(Trends!$D$3:$D$400,MATCH(C48,Trends!$C$3:$C$400,0))</f>
        <v>Increasing</v>
      </c>
      <c r="K48" s="152" t="str">
        <f>IF(Reliability!B46="x","x",(IF(ROUNDUP(Reliability!B46,0)=1,"Very High",IF(ROUNDUP(Reliability!B46,0)=2,"High",IF(ROUNDUP(Reliability!B46,0)=3,"Medium",IF(ROUNDUP(Reliability!B46,0)=4,"Low","Very Low"))))))</f>
        <v>High</v>
      </c>
      <c r="L48" s="64">
        <f t="shared" si="3"/>
        <v>4</v>
      </c>
      <c r="M48" s="63">
        <f>'Impact of the crisis'!N49</f>
        <v>4.3</v>
      </c>
      <c r="N48" s="63">
        <f>'Impact of the crisis'!AB49</f>
        <v>3.9</v>
      </c>
      <c r="O48" s="64">
        <f>'Conditions of people affected'!R49</f>
        <v>4.45</v>
      </c>
      <c r="P48" s="63">
        <f>'Conditions of people affected'!K49</f>
        <v>4.9000000000000004</v>
      </c>
      <c r="Q48" s="63">
        <f>'Conditions of people affected'!Q49</f>
        <v>4</v>
      </c>
      <c r="R48" s="63">
        <f t="shared" si="4"/>
        <v>3.7</v>
      </c>
      <c r="S48" s="63">
        <f>'Complexity of the crisis'!X49</f>
        <v>3.4</v>
      </c>
      <c r="T48" s="63">
        <f>'Complexity of the crisis'!AN49</f>
        <v>4</v>
      </c>
      <c r="U48" s="168" t="str">
        <f>VLOOKUP(C48,Lists!$C$3:$E$167,3,FALSE)</f>
        <v>Africa</v>
      </c>
      <c r="V48" s="169">
        <v>44165</v>
      </c>
    </row>
    <row r="49" spans="1:22" x14ac:dyDescent="0.3">
      <c r="A49" s="65" t="str">
        <f>'Crisis Indicator Data'!A47</f>
        <v>Flood Crisis in Ethiopia</v>
      </c>
      <c r="B49" s="65" t="str">
        <f>Lists!G47</f>
        <v>Floods</v>
      </c>
      <c r="C49" s="65" t="str">
        <f>'Crisis Indicator Data'!C47</f>
        <v>ETH002</v>
      </c>
      <c r="D49" s="65" t="str">
        <f>'Crisis Indicator Data'!D47</f>
        <v>Ethiopia</v>
      </c>
      <c r="E49" s="65" t="str">
        <f>'Crisis Indicator Data'!E47</f>
        <v>ETH</v>
      </c>
      <c r="F49" s="65" t="str">
        <f>'Crisis Indicator Data'!B47</f>
        <v>Flood</v>
      </c>
      <c r="G49" s="62">
        <f t="shared" si="0"/>
        <v>2.4</v>
      </c>
      <c r="H49" s="61">
        <f t="shared" si="5"/>
        <v>3</v>
      </c>
      <c r="I49" s="159" t="str">
        <f t="shared" si="6"/>
        <v>Medium</v>
      </c>
      <c r="J49" s="162" t="str">
        <f>INDEX(Trends!$D$3:$D$400,MATCH(C49,Trends!$C$3:$C$400,0))</f>
        <v>Stable</v>
      </c>
      <c r="K49" s="152" t="str">
        <f>IF(Reliability!B47="x","x",(IF(ROUNDUP(Reliability!B47,0)=1,"Very High",IF(ROUNDUP(Reliability!B47,0)=2,"High",IF(ROUNDUP(Reliability!B47,0)=3,"Medium",IF(ROUNDUP(Reliability!B47,0)=4,"Low","Very Low"))))))</f>
        <v>High</v>
      </c>
      <c r="L49" s="64">
        <f t="shared" si="3"/>
        <v>3</v>
      </c>
      <c r="M49" s="63">
        <f>'Impact of the crisis'!N50</f>
        <v>4.0999999999999996</v>
      </c>
      <c r="N49" s="63">
        <f>'Impact of the crisis'!AB50</f>
        <v>2.2999999999999998</v>
      </c>
      <c r="O49" s="64">
        <f>'Conditions of people affected'!R50</f>
        <v>1.85</v>
      </c>
      <c r="P49" s="63">
        <f>'Conditions of people affected'!K50</f>
        <v>2.7</v>
      </c>
      <c r="Q49" s="63">
        <f>'Conditions of people affected'!Q50</f>
        <v>1</v>
      </c>
      <c r="R49" s="63">
        <f t="shared" si="4"/>
        <v>2.8</v>
      </c>
      <c r="S49" s="63">
        <f>'Complexity of the crisis'!X50</f>
        <v>3.4</v>
      </c>
      <c r="T49" s="63">
        <f>'Complexity of the crisis'!AN50</f>
        <v>2</v>
      </c>
      <c r="U49" s="168" t="str">
        <f>VLOOKUP(C49,Lists!$C$3:$E$167,3,FALSE)</f>
        <v>Africa</v>
      </c>
      <c r="V49" s="169">
        <v>44165</v>
      </c>
    </row>
    <row r="50" spans="1:22" x14ac:dyDescent="0.3">
      <c r="A50" s="65" t="str">
        <f>'Crisis Indicator Data'!A48</f>
        <v>International Displacement</v>
      </c>
      <c r="B50" s="65" t="str">
        <f>Lists!G48</f>
        <v>International Displacement</v>
      </c>
      <c r="C50" s="65" t="str">
        <f>'Crisis Indicator Data'!C48</f>
        <v>ETH003</v>
      </c>
      <c r="D50" s="65" t="str">
        <f>'Crisis Indicator Data'!D48</f>
        <v>Ethiopia</v>
      </c>
      <c r="E50" s="65" t="str">
        <f>'Crisis Indicator Data'!E48</f>
        <v>ETH</v>
      </c>
      <c r="F50" s="65" t="str">
        <f>'Crisis Indicator Data'!B48</f>
        <v>International displacement</v>
      </c>
      <c r="G50" s="62">
        <f t="shared" si="0"/>
        <v>2.8</v>
      </c>
      <c r="H50" s="61">
        <f t="shared" si="5"/>
        <v>3</v>
      </c>
      <c r="I50" s="159" t="str">
        <f t="shared" si="6"/>
        <v>Medium</v>
      </c>
      <c r="J50" s="162" t="str">
        <f>INDEX(Trends!$D$3:$D$400,MATCH(C50,Trends!$C$3:$C$400,0))</f>
        <v>Stable</v>
      </c>
      <c r="K50" s="152" t="str">
        <f>IF(Reliability!B48="x","x",(IF(ROUNDUP(Reliability!B48,0)=1,"Very High",IF(ROUNDUP(Reliability!B48,0)=2,"High",IF(ROUNDUP(Reliability!B48,0)=3,"Medium",IF(ROUNDUP(Reliability!B48,0)=4,"Low","Very Low"))))))</f>
        <v>High</v>
      </c>
      <c r="L50" s="64">
        <f t="shared" si="3"/>
        <v>3.7</v>
      </c>
      <c r="M50" s="63">
        <f>'Impact of the crisis'!N51</f>
        <v>4.4000000000000004</v>
      </c>
      <c r="N50" s="63">
        <f>'Impact of the crisis'!AB51</f>
        <v>3.3</v>
      </c>
      <c r="O50" s="64">
        <f>'Conditions of people affected'!R51</f>
        <v>2.0499999999999998</v>
      </c>
      <c r="P50" s="63">
        <f>'Conditions of people affected'!K51</f>
        <v>3.1</v>
      </c>
      <c r="Q50" s="63">
        <f>'Conditions of people affected'!Q51</f>
        <v>1</v>
      </c>
      <c r="R50" s="63">
        <f t="shared" si="4"/>
        <v>3.2</v>
      </c>
      <c r="S50" s="63">
        <f>'Complexity of the crisis'!X51</f>
        <v>3.4</v>
      </c>
      <c r="T50" s="63">
        <f>'Complexity of the crisis'!AN51</f>
        <v>3</v>
      </c>
      <c r="U50" s="168" t="str">
        <f>VLOOKUP(C50,Lists!$C$3:$E$167,3,FALSE)</f>
        <v>Africa</v>
      </c>
      <c r="V50" s="169">
        <v>44165</v>
      </c>
    </row>
    <row r="51" spans="1:22" ht="14.1" customHeight="1" x14ac:dyDescent="0.3">
      <c r="A51" s="65" t="str">
        <f>'Crisis Indicator Data'!A49</f>
        <v>Crisis in Tigray</v>
      </c>
      <c r="B51" s="65" t="str">
        <f>Lists!G49</f>
        <v>Tigray Crisis</v>
      </c>
      <c r="C51" s="65" t="str">
        <f>'Crisis Indicator Data'!C49</f>
        <v>ETH004</v>
      </c>
      <c r="D51" s="65" t="str">
        <f>'Crisis Indicator Data'!D49</f>
        <v>Ethiopia</v>
      </c>
      <c r="E51" s="65" t="str">
        <f>'Crisis Indicator Data'!E49</f>
        <v>ETH</v>
      </c>
      <c r="F51" s="65" t="str">
        <f>'Crisis Indicator Data'!B49</f>
        <v>Conflict</v>
      </c>
      <c r="G51" s="62">
        <f t="shared" si="0"/>
        <v>4.0999999999999996</v>
      </c>
      <c r="H51" s="61">
        <f t="shared" si="5"/>
        <v>5</v>
      </c>
      <c r="I51" s="159" t="str">
        <f t="shared" si="6"/>
        <v>Very High</v>
      </c>
      <c r="J51" s="162" t="str">
        <f>INDEX(Trends!$D$3:$D$400,MATCH(C51,Trends!$C$3:$C$400,0))</f>
        <v>-</v>
      </c>
      <c r="K51" s="152" t="str">
        <f>IF(Reliability!B49="x","x",(IF(ROUNDUP(Reliability!B49,0)=1,"Very High",IF(ROUNDUP(Reliability!B49,0)=2,"High",IF(ROUNDUP(Reliability!B49,0)=3,"Medium",IF(ROUNDUP(Reliability!B49,0)=4,"Low","Very Low"))))))</f>
        <v>High</v>
      </c>
      <c r="L51" s="64">
        <f t="shared" si="3"/>
        <v>2.8</v>
      </c>
      <c r="M51" s="63">
        <f>'Impact of the crisis'!N52</f>
        <v>1.4</v>
      </c>
      <c r="N51" s="63">
        <f>'Impact of the crisis'!AB52</f>
        <v>3.4</v>
      </c>
      <c r="O51" s="64">
        <f>'Conditions of people affected'!R52</f>
        <v>4.8</v>
      </c>
      <c r="P51" s="63">
        <f>'Conditions of people affected'!K52</f>
        <v>4.5999999999999996</v>
      </c>
      <c r="Q51" s="63">
        <f>'Conditions of people affected'!Q52</f>
        <v>5</v>
      </c>
      <c r="R51" s="63">
        <f t="shared" si="4"/>
        <v>3.7</v>
      </c>
      <c r="S51" s="63">
        <f>'Complexity of the crisis'!X52</f>
        <v>3.4</v>
      </c>
      <c r="T51" s="63">
        <f>'Complexity of the crisis'!AN52</f>
        <v>4</v>
      </c>
      <c r="U51" s="168" t="str">
        <f>VLOOKUP(C51,Lists!$C$3:$E$167,3,FALSE)</f>
        <v>Africa</v>
      </c>
      <c r="V51" s="169">
        <v>44165</v>
      </c>
    </row>
    <row r="52" spans="1:22" ht="14.1" customHeight="1" x14ac:dyDescent="0.3">
      <c r="A52" s="65" t="str">
        <f>'Crisis Indicator Data'!A50</f>
        <v>Mixed migration flows in Greece</v>
      </c>
      <c r="B52" s="65" t="str">
        <f>Lists!G50</f>
        <v>Mixed Migration</v>
      </c>
      <c r="C52" s="65" t="str">
        <f>'Crisis Indicator Data'!C50</f>
        <v>GRC002</v>
      </c>
      <c r="D52" s="65" t="str">
        <f>'Crisis Indicator Data'!D50</f>
        <v>Greece</v>
      </c>
      <c r="E52" s="65" t="str">
        <f>'Crisis Indicator Data'!E50</f>
        <v>GRC</v>
      </c>
      <c r="F52" s="65" t="str">
        <f>'Crisis Indicator Data'!B50</f>
        <v>International displacement</v>
      </c>
      <c r="G52" s="62">
        <f t="shared" si="0"/>
        <v>1.8</v>
      </c>
      <c r="H52" s="61">
        <f t="shared" si="5"/>
        <v>2</v>
      </c>
      <c r="I52" s="159" t="str">
        <f t="shared" si="6"/>
        <v>Low</v>
      </c>
      <c r="J52" s="162" t="str">
        <f>INDEX(Trends!$D$3:$D$400,MATCH(C52,Trends!$C$3:$C$400,0))</f>
        <v>Decreasing</v>
      </c>
      <c r="K52" s="152" t="str">
        <f>IF(Reliability!B50="x","x",(IF(ROUNDUP(Reliability!B50,0)=1,"Very High",IF(ROUNDUP(Reliability!B50,0)=2,"High",IF(ROUNDUP(Reliability!B50,0)=3,"Medium",IF(ROUNDUP(Reliability!B50,0)=4,"Low","Very Low"))))))</f>
        <v>Very High</v>
      </c>
      <c r="L52" s="64">
        <f t="shared" si="3"/>
        <v>2.1</v>
      </c>
      <c r="M52" s="63">
        <f>'Impact of the crisis'!N53</f>
        <v>0.3</v>
      </c>
      <c r="N52" s="63">
        <f>'Impact of the crisis'!AB53</f>
        <v>2.8</v>
      </c>
      <c r="O52" s="64">
        <f>'Conditions of people affected'!R53</f>
        <v>1.75</v>
      </c>
      <c r="P52" s="63">
        <f>'Conditions of people affected'!K53</f>
        <v>0.5</v>
      </c>
      <c r="Q52" s="63">
        <f>'Conditions of people affected'!Q53</f>
        <v>3</v>
      </c>
      <c r="R52" s="63">
        <f t="shared" si="4"/>
        <v>1.7</v>
      </c>
      <c r="S52" s="63">
        <f>'Complexity of the crisis'!X53</f>
        <v>1.8</v>
      </c>
      <c r="T52" s="63">
        <f>'Complexity of the crisis'!AN53</f>
        <v>1.5</v>
      </c>
      <c r="U52" s="168" t="str">
        <f>VLOOKUP(C52,Lists!$C$3:$E$167,3,FALSE)</f>
        <v>Europe</v>
      </c>
      <c r="V52" s="169">
        <v>44187</v>
      </c>
    </row>
    <row r="53" spans="1:22" x14ac:dyDescent="0.3">
      <c r="A53" s="65" t="str">
        <f>'Crisis Indicator Data'!A51</f>
        <v>Complex crisis in Guatemala</v>
      </c>
      <c r="B53" s="65" t="str">
        <f>Lists!G51</f>
        <v>Complex crisis</v>
      </c>
      <c r="C53" s="65" t="str">
        <f>'Crisis Indicator Data'!C51</f>
        <v>GTM001</v>
      </c>
      <c r="D53" s="65" t="str">
        <f>'Crisis Indicator Data'!D51</f>
        <v>Guatemala</v>
      </c>
      <c r="E53" s="65" t="str">
        <f>'Crisis Indicator Data'!E51</f>
        <v>GTM</v>
      </c>
      <c r="F53" s="65" t="str">
        <f>'Crisis Indicator Data'!B51</f>
        <v>Complex crisis</v>
      </c>
      <c r="G53" s="62">
        <f t="shared" si="0"/>
        <v>3.4</v>
      </c>
      <c r="H53" s="61">
        <f t="shared" si="5"/>
        <v>4</v>
      </c>
      <c r="I53" s="159" t="str">
        <f t="shared" si="6"/>
        <v>High</v>
      </c>
      <c r="J53" s="162" t="str">
        <f>INDEX(Trends!$D$3:$D$400,MATCH(C53,Trends!$C$3:$C$400,0))</f>
        <v>Stable</v>
      </c>
      <c r="K53" s="152" t="str">
        <f>IF(Reliability!B51="x","x",(IF(ROUNDUP(Reliability!B51,0)=1,"Very High",IF(ROUNDUP(Reliability!B51,0)=2,"High",IF(ROUNDUP(Reliability!B51,0)=3,"Medium",IF(ROUNDUP(Reliability!B51,0)=4,"Low","Very Low"))))))</f>
        <v>High</v>
      </c>
      <c r="L53" s="64">
        <f t="shared" si="3"/>
        <v>3.7</v>
      </c>
      <c r="M53" s="63">
        <f>'Impact of the crisis'!N54</f>
        <v>4.3</v>
      </c>
      <c r="N53" s="63">
        <f>'Impact of the crisis'!AB54</f>
        <v>3.4</v>
      </c>
      <c r="O53" s="64">
        <f>'Conditions of people affected'!R54</f>
        <v>3.6</v>
      </c>
      <c r="P53" s="63">
        <f>'Conditions of people affected'!K54</f>
        <v>4.2</v>
      </c>
      <c r="Q53" s="63">
        <f>'Conditions of people affected'!Q54</f>
        <v>3</v>
      </c>
      <c r="R53" s="63">
        <f t="shared" si="4"/>
        <v>2.9</v>
      </c>
      <c r="S53" s="63">
        <f>'Complexity of the crisis'!X54</f>
        <v>3.3</v>
      </c>
      <c r="T53" s="63">
        <f>'Complexity of the crisis'!AN54</f>
        <v>2.5</v>
      </c>
      <c r="U53" s="168" t="str">
        <f>VLOOKUP(C53,Lists!$C$3:$E$167,3,FALSE)</f>
        <v>Americas</v>
      </c>
      <c r="V53" s="169">
        <v>44183</v>
      </c>
    </row>
    <row r="54" spans="1:22" x14ac:dyDescent="0.3">
      <c r="A54" s="65" t="str">
        <f>'Crisis Indicator Data'!A52</f>
        <v>Hurricane Eta and Iota in Guatemala</v>
      </c>
      <c r="B54" s="65" t="str">
        <f>Lists!G52</f>
        <v>Hurricane Eta/Iota</v>
      </c>
      <c r="C54" s="65" t="str">
        <f>'Crisis Indicator Data'!C52</f>
        <v>GTM003</v>
      </c>
      <c r="D54" s="65" t="str">
        <f>'Crisis Indicator Data'!D52</f>
        <v>Guatemala</v>
      </c>
      <c r="E54" s="65" t="str">
        <f>'Crisis Indicator Data'!E52</f>
        <v>GTM</v>
      </c>
      <c r="F54" s="65" t="str">
        <f>'Crisis Indicator Data'!B52</f>
        <v>Tropical cyclone</v>
      </c>
      <c r="G54" s="62">
        <f t="shared" si="0"/>
        <v>2.7</v>
      </c>
      <c r="H54" s="61">
        <f t="shared" si="5"/>
        <v>3</v>
      </c>
      <c r="I54" s="159" t="str">
        <f t="shared" si="6"/>
        <v>Medium</v>
      </c>
      <c r="J54" s="162" t="str">
        <f>INDEX(Trends!$D$3:$D$400,MATCH(C54,Trends!$C$3:$C$400,0))</f>
        <v>-</v>
      </c>
      <c r="K54" s="152" t="str">
        <f>IF(Reliability!B52="x","x",(IF(ROUNDUP(Reliability!B52,0)=1,"Very High",IF(ROUNDUP(Reliability!B52,0)=2,"High",IF(ROUNDUP(Reliability!B52,0)=3,"Medium",IF(ROUNDUP(Reliability!B52,0)=4,"Low","Very Low"))))))</f>
        <v>Very High</v>
      </c>
      <c r="L54" s="64">
        <f t="shared" si="3"/>
        <v>3.3</v>
      </c>
      <c r="M54" s="63">
        <f>'Impact of the crisis'!N55</f>
        <v>4.3</v>
      </c>
      <c r="N54" s="63">
        <f>'Impact of the crisis'!AB55</f>
        <v>2.6</v>
      </c>
      <c r="O54" s="64">
        <f>'Conditions of people affected'!R55</f>
        <v>2.25</v>
      </c>
      <c r="P54" s="63">
        <f>'Conditions of people affected'!K55</f>
        <v>2.5</v>
      </c>
      <c r="Q54" s="63">
        <f>'Conditions of people affected'!Q55</f>
        <v>2</v>
      </c>
      <c r="R54" s="63">
        <f t="shared" si="4"/>
        <v>2.7</v>
      </c>
      <c r="S54" s="63">
        <f>'Complexity of the crisis'!X55</f>
        <v>3.3</v>
      </c>
      <c r="T54" s="63">
        <f>'Complexity of the crisis'!AN55</f>
        <v>2</v>
      </c>
      <c r="U54" s="168" t="str">
        <f>VLOOKUP(C54,Lists!$C$3:$E$167,3,FALSE)</f>
        <v>Americas</v>
      </c>
      <c r="V54" s="169">
        <v>44165</v>
      </c>
    </row>
    <row r="55" spans="1:22" x14ac:dyDescent="0.3">
      <c r="A55" s="65" t="str">
        <f>'Crisis Indicator Data'!A53</f>
        <v>Complex crisis in Haiti</v>
      </c>
      <c r="B55" s="65" t="str">
        <f>Lists!G53</f>
        <v>Complex crisis</v>
      </c>
      <c r="C55" s="65" t="str">
        <f>'Crisis Indicator Data'!C53</f>
        <v>HTI001</v>
      </c>
      <c r="D55" s="65" t="str">
        <f>'Crisis Indicator Data'!D53</f>
        <v>Haiti</v>
      </c>
      <c r="E55" s="65" t="str">
        <f>'Crisis Indicator Data'!E53</f>
        <v>HTI</v>
      </c>
      <c r="F55" s="65" t="str">
        <f>'Crisis Indicator Data'!B53</f>
        <v>Complex crisis</v>
      </c>
      <c r="G55" s="62">
        <f t="shared" si="0"/>
        <v>3.5</v>
      </c>
      <c r="H55" s="61">
        <f t="shared" si="5"/>
        <v>4</v>
      </c>
      <c r="I55" s="159" t="str">
        <f t="shared" si="6"/>
        <v>High</v>
      </c>
      <c r="J55" s="162" t="str">
        <f>INDEX(Trends!$D$3:$D$400,MATCH(C55,Trends!$C$3:$C$400,0))</f>
        <v>Stable</v>
      </c>
      <c r="K55" s="152" t="str">
        <f>IF(Reliability!B53="x","x",(IF(ROUNDUP(Reliability!B53,0)=1,"Very High",IF(ROUNDUP(Reliability!B53,0)=2,"High",IF(ROUNDUP(Reliability!B53,0)=3,"Medium",IF(ROUNDUP(Reliability!B53,0)=4,"Low","Very Low"))))))</f>
        <v>High</v>
      </c>
      <c r="L55" s="64">
        <f t="shared" si="3"/>
        <v>3.2</v>
      </c>
      <c r="M55" s="63">
        <f>'Impact of the crisis'!N56</f>
        <v>4</v>
      </c>
      <c r="N55" s="63">
        <f>'Impact of the crisis'!AB56</f>
        <v>2.7</v>
      </c>
      <c r="O55" s="64">
        <f>'Conditions of people affected'!R56</f>
        <v>4.1500000000000004</v>
      </c>
      <c r="P55" s="63">
        <f>'Conditions of people affected'!K56</f>
        <v>4.3</v>
      </c>
      <c r="Q55" s="63">
        <f>'Conditions of people affected'!Q56</f>
        <v>4</v>
      </c>
      <c r="R55" s="63">
        <f t="shared" si="4"/>
        <v>2.5</v>
      </c>
      <c r="S55" s="63">
        <f>'Complexity of the crisis'!X56</f>
        <v>2.9</v>
      </c>
      <c r="T55" s="63">
        <f>'Complexity of the crisis'!AN56</f>
        <v>2</v>
      </c>
      <c r="U55" s="168" t="str">
        <f>VLOOKUP(C55,Lists!$C$3:$E$167,3,FALSE)</f>
        <v>Americas</v>
      </c>
      <c r="V55" s="169">
        <v>44164</v>
      </c>
    </row>
    <row r="56" spans="1:22" x14ac:dyDescent="0.3">
      <c r="A56" s="65" t="str">
        <f>'Crisis Indicator Data'!A54</f>
        <v>Complex crisis in Honduras</v>
      </c>
      <c r="B56" s="65" t="str">
        <f>Lists!G54</f>
        <v>Complex crisis</v>
      </c>
      <c r="C56" s="65" t="str">
        <f>'Crisis Indicator Data'!C54</f>
        <v>HND001</v>
      </c>
      <c r="D56" s="65" t="str">
        <f>'Crisis Indicator Data'!D54</f>
        <v>Honduras</v>
      </c>
      <c r="E56" s="65" t="str">
        <f>'Crisis Indicator Data'!E54</f>
        <v>HND</v>
      </c>
      <c r="F56" s="65" t="str">
        <f>'Crisis Indicator Data'!B54</f>
        <v>Complex crisis</v>
      </c>
      <c r="G56" s="62">
        <f t="shared" si="0"/>
        <v>3.2</v>
      </c>
      <c r="H56" s="61">
        <f t="shared" si="5"/>
        <v>4</v>
      </c>
      <c r="I56" s="159" t="str">
        <f t="shared" si="6"/>
        <v>High</v>
      </c>
      <c r="J56" s="162" t="str">
        <f>INDEX(Trends!$D$3:$D$400,MATCH(C56,Trends!$C$3:$C$400,0))</f>
        <v>Decreasing</v>
      </c>
      <c r="K56" s="152" t="str">
        <f>IF(Reliability!B54="x","x",(IF(ROUNDUP(Reliability!B54,0)=1,"Very High",IF(ROUNDUP(Reliability!B54,0)=2,"High",IF(ROUNDUP(Reliability!B54,0)=3,"Medium",IF(ROUNDUP(Reliability!B54,0)=4,"Low","Very Low"))))))</f>
        <v>High</v>
      </c>
      <c r="L56" s="64">
        <f t="shared" si="3"/>
        <v>3.7</v>
      </c>
      <c r="M56" s="63">
        <f>'Impact of the crisis'!N57</f>
        <v>4.2</v>
      </c>
      <c r="N56" s="63">
        <f>'Impact of the crisis'!AB57</f>
        <v>3.4</v>
      </c>
      <c r="O56" s="64">
        <f>'Conditions of people affected'!R57</f>
        <v>3.25</v>
      </c>
      <c r="P56" s="63">
        <f>'Conditions of people affected'!K57</f>
        <v>3.5</v>
      </c>
      <c r="Q56" s="63">
        <f>'Conditions of people affected'!Q57</f>
        <v>3</v>
      </c>
      <c r="R56" s="63">
        <f t="shared" si="4"/>
        <v>2.8</v>
      </c>
      <c r="S56" s="63">
        <f>'Complexity of the crisis'!X57</f>
        <v>3.1</v>
      </c>
      <c r="T56" s="63">
        <f>'Complexity of the crisis'!AN57</f>
        <v>2.5</v>
      </c>
      <c r="U56" s="168" t="str">
        <f>VLOOKUP(C56,Lists!$C$3:$E$167,3,FALSE)</f>
        <v>Americas</v>
      </c>
      <c r="V56" s="169">
        <v>44183</v>
      </c>
    </row>
    <row r="57" spans="1:22" x14ac:dyDescent="0.3">
      <c r="A57" s="65" t="str">
        <f>'Crisis Indicator Data'!A55</f>
        <v>Hurricane Eta and Iota in Honduras</v>
      </c>
      <c r="B57" s="65" t="str">
        <f>Lists!G55</f>
        <v>Hurricane Eta/Iota</v>
      </c>
      <c r="C57" s="65" t="str">
        <f>'Crisis Indicator Data'!C55</f>
        <v>HND002</v>
      </c>
      <c r="D57" s="65" t="str">
        <f>'Crisis Indicator Data'!D55</f>
        <v>Honduras</v>
      </c>
      <c r="E57" s="65" t="str">
        <f>'Crisis Indicator Data'!E55</f>
        <v>HND</v>
      </c>
      <c r="F57" s="65" t="str">
        <f>'Crisis Indicator Data'!B55</f>
        <v>Tropical cyclone</v>
      </c>
      <c r="G57" s="62">
        <f t="shared" si="0"/>
        <v>3.1</v>
      </c>
      <c r="H57" s="61">
        <f t="shared" si="5"/>
        <v>4</v>
      </c>
      <c r="I57" s="159" t="str">
        <f t="shared" si="6"/>
        <v>High</v>
      </c>
      <c r="J57" s="162" t="str">
        <f>INDEX(Trends!$D$3:$D$400,MATCH(C57,Trends!$C$3:$C$400,0))</f>
        <v>-</v>
      </c>
      <c r="K57" s="152" t="str">
        <f>IF(Reliability!B55="x","x",(IF(ROUNDUP(Reliability!B55,0)=1,"Very High",IF(ROUNDUP(Reliability!B55,0)=2,"High",IF(ROUNDUP(Reliability!B55,0)=3,"Medium",IF(ROUNDUP(Reliability!B55,0)=4,"Low","Very Low"))))))</f>
        <v>Very High</v>
      </c>
      <c r="L57" s="64">
        <f t="shared" si="3"/>
        <v>3.5</v>
      </c>
      <c r="M57" s="63">
        <f>'Impact of the crisis'!N58</f>
        <v>4.2</v>
      </c>
      <c r="N57" s="63">
        <f>'Impact of the crisis'!AB58</f>
        <v>3</v>
      </c>
      <c r="O57" s="64">
        <f>'Conditions of people affected'!R58</f>
        <v>2.9</v>
      </c>
      <c r="P57" s="63">
        <f>'Conditions of people affected'!K58</f>
        <v>2.8</v>
      </c>
      <c r="Q57" s="63">
        <f>'Conditions of people affected'!Q58</f>
        <v>3</v>
      </c>
      <c r="R57" s="63">
        <f t="shared" si="4"/>
        <v>3.1</v>
      </c>
      <c r="S57" s="63">
        <f>'Complexity of the crisis'!X58</f>
        <v>3.1</v>
      </c>
      <c r="T57" s="63">
        <f>'Complexity of the crisis'!AN58</f>
        <v>3</v>
      </c>
      <c r="U57" s="168" t="str">
        <f>VLOOKUP(C57,Lists!$C$3:$E$167,3,FALSE)</f>
        <v>Americas</v>
      </c>
      <c r="V57" s="169">
        <v>44165</v>
      </c>
    </row>
    <row r="58" spans="1:22" x14ac:dyDescent="0.3">
      <c r="A58" s="65" t="str">
        <f>'Crisis Indicator Data'!A56</f>
        <v>Multiple Crises in India</v>
      </c>
      <c r="B58" s="65" t="str">
        <f>Lists!G56</f>
        <v>Country Level</v>
      </c>
      <c r="C58" s="65" t="str">
        <f>'Crisis Indicator Data'!C56</f>
        <v>IND001</v>
      </c>
      <c r="D58" s="65" t="str">
        <f>'Crisis Indicator Data'!D56</f>
        <v>India</v>
      </c>
      <c r="E58" s="65" t="str">
        <f>'Crisis Indicator Data'!E56</f>
        <v>IND</v>
      </c>
      <c r="F58" s="65" t="str">
        <f>'Crisis Indicator Data'!B56</f>
        <v>Multiple crises country</v>
      </c>
      <c r="G58" s="62">
        <f t="shared" si="0"/>
        <v>2.8</v>
      </c>
      <c r="H58" s="61">
        <f t="shared" si="5"/>
        <v>3</v>
      </c>
      <c r="I58" s="159" t="str">
        <f t="shared" si="6"/>
        <v>Medium</v>
      </c>
      <c r="J58" s="162" t="str">
        <f>INDEX(Trends!$D$3:$D$400,MATCH(C58,Trends!$C$3:$C$400,0))</f>
        <v>Stable</v>
      </c>
      <c r="K58" s="152" t="str">
        <f>IF(Reliability!B56="x","x",(IF(ROUNDUP(Reliability!B56,0)=1,"Very High",IF(ROUNDUP(Reliability!B56,0)=2,"High",IF(ROUNDUP(Reliability!B56,0)=3,"Medium",IF(ROUNDUP(Reliability!B56,0)=4,"Low","Very Low"))))))</f>
        <v>Medium</v>
      </c>
      <c r="L58" s="64">
        <f t="shared" si="3"/>
        <v>3.6</v>
      </c>
      <c r="M58" s="63">
        <f>'Impact of the crisis'!N59</f>
        <v>4.0999999999999996</v>
      </c>
      <c r="N58" s="63">
        <f>'Impact of the crisis'!AB59</f>
        <v>3.3</v>
      </c>
      <c r="O58" s="64">
        <f>'Conditions of people affected'!R59</f>
        <v>2.2000000000000002</v>
      </c>
      <c r="P58" s="63">
        <f>'Conditions of people affected'!K59</f>
        <v>3.4</v>
      </c>
      <c r="Q58" s="63">
        <f>'Conditions of people affected'!Q59</f>
        <v>1</v>
      </c>
      <c r="R58" s="63">
        <f t="shared" si="4"/>
        <v>3</v>
      </c>
      <c r="S58" s="63">
        <f>'Complexity of the crisis'!X59</f>
        <v>2.9</v>
      </c>
      <c r="T58" s="63">
        <f>'Complexity of the crisis'!AN59</f>
        <v>3</v>
      </c>
      <c r="U58" s="168" t="str">
        <f>VLOOKUP(C58,Lists!$C$3:$E$167,3,FALSE)</f>
        <v>Asia</v>
      </c>
      <c r="V58" s="169">
        <v>44165</v>
      </c>
    </row>
    <row r="59" spans="1:22" x14ac:dyDescent="0.3">
      <c r="A59" s="65" t="str">
        <f>'Crisis Indicator Data'!A57</f>
        <v>Conflict in Jammu and Kashmir</v>
      </c>
      <c r="B59" s="65" t="str">
        <f>Lists!G57</f>
        <v xml:space="preserve">Kashmir conflict </v>
      </c>
      <c r="C59" s="65" t="str">
        <f>'Crisis Indicator Data'!C57</f>
        <v>IND002</v>
      </c>
      <c r="D59" s="65" t="str">
        <f>'Crisis Indicator Data'!D57</f>
        <v>India</v>
      </c>
      <c r="E59" s="65" t="str">
        <f>'Crisis Indicator Data'!E57</f>
        <v>IND</v>
      </c>
      <c r="F59" s="65" t="str">
        <f>'Crisis Indicator Data'!B57</f>
        <v>Conflict</v>
      </c>
      <c r="G59" s="62" t="str">
        <f t="shared" si="0"/>
        <v>x</v>
      </c>
      <c r="H59" s="61" t="str">
        <f t="shared" si="5"/>
        <v>x</v>
      </c>
      <c r="I59" s="159" t="str">
        <f>IF(O59="x","x",IF(L59="x","x",(IF(H59=5,"Very High",IF(H59=4,"High",IF(H59=3,"Medium",IF(H59=2,"Low","Very Low")))))))</f>
        <v>x</v>
      </c>
      <c r="J59" s="162" t="str">
        <f>INDEX(Trends!$D$3:$D$400,MATCH(C59,Trends!$C$3:$C$400,0))</f>
        <v>-</v>
      </c>
      <c r="K59" s="152" t="str">
        <f>IF(Reliability!B57="x","x",(IF(ROUNDUP(Reliability!B57,0)=1,"Very High",IF(ROUNDUP(Reliability!B57,0)=2,"High",IF(ROUNDUP(Reliability!B57,0)=3,"Medium",IF(ROUNDUP(Reliability!B57,0)=4,"Low","Very Low"))))))</f>
        <v>Very Low</v>
      </c>
      <c r="L59" s="64">
        <f t="shared" si="3"/>
        <v>3.1</v>
      </c>
      <c r="M59" s="63">
        <f>'Impact of the crisis'!N60</f>
        <v>2</v>
      </c>
      <c r="N59" s="63">
        <f>'Impact of the crisis'!AB60</f>
        <v>3.5</v>
      </c>
      <c r="O59" s="64" t="str">
        <f>'Conditions of people affected'!R60</f>
        <v>x</v>
      </c>
      <c r="P59" s="63" t="str">
        <f>'Conditions of people affected'!K60</f>
        <v>x</v>
      </c>
      <c r="Q59" s="63" t="str">
        <f>'Conditions of people affected'!Q60</f>
        <v>x</v>
      </c>
      <c r="R59" s="63">
        <f t="shared" si="4"/>
        <v>3</v>
      </c>
      <c r="S59" s="63">
        <f>'Complexity of the crisis'!X60</f>
        <v>2.9</v>
      </c>
      <c r="T59" s="63">
        <f>'Complexity of the crisis'!AN60</f>
        <v>3</v>
      </c>
      <c r="U59" s="168" t="str">
        <f>VLOOKUP(C59,Lists!$C$3:$E$167,3,FALSE)</f>
        <v>Asia</v>
      </c>
      <c r="V59" s="169">
        <v>44165</v>
      </c>
    </row>
    <row r="60" spans="1:22" x14ac:dyDescent="0.3">
      <c r="A60" s="90" t="str">
        <f>'Crisis Indicator Data'!A58</f>
        <v>Floods in India</v>
      </c>
      <c r="B60" s="65" t="str">
        <f>Lists!G58</f>
        <v>Floods</v>
      </c>
      <c r="C60" s="90" t="str">
        <f>'Crisis Indicator Data'!C58</f>
        <v>IND005</v>
      </c>
      <c r="D60" s="90" t="str">
        <f>'Crisis Indicator Data'!D58</f>
        <v>India</v>
      </c>
      <c r="E60" s="90" t="str">
        <f>'Crisis Indicator Data'!E58</f>
        <v>IND</v>
      </c>
      <c r="F60" s="90" t="str">
        <f>'Crisis Indicator Data'!B58</f>
        <v>Flood</v>
      </c>
      <c r="G60" s="62">
        <f t="shared" si="0"/>
        <v>2.6</v>
      </c>
      <c r="H60" s="91">
        <f t="shared" si="5"/>
        <v>3</v>
      </c>
      <c r="I60" s="160" t="str">
        <f t="shared" si="6"/>
        <v>Medium</v>
      </c>
      <c r="J60" s="162" t="str">
        <f>INDEX(Trends!$D$3:$D$400,MATCH(C60,Trends!$C$3:$C$400,0))</f>
        <v>-</v>
      </c>
      <c r="K60" s="152" t="str">
        <f>IF(Reliability!B58="x","x",(IF(ROUNDUP(Reliability!B58,0)=1,"Very High",IF(ROUNDUP(Reliability!B58,0)=2,"High",IF(ROUNDUP(Reliability!B58,0)=3,"Medium",IF(ROUNDUP(Reliability!B58,0)=4,"Low","Very Low"))))))</f>
        <v>High</v>
      </c>
      <c r="L60" s="64">
        <f t="shared" si="3"/>
        <v>3.5</v>
      </c>
      <c r="M60" s="92">
        <f>'Impact of the crisis'!N61</f>
        <v>4.0999999999999996</v>
      </c>
      <c r="N60" s="92">
        <f>'Impact of the crisis'!AB61</f>
        <v>3.1</v>
      </c>
      <c r="O60" s="64">
        <f>'Conditions of people affected'!R61</f>
        <v>2.2000000000000002</v>
      </c>
      <c r="P60" s="92">
        <f>'Conditions of people affected'!K61</f>
        <v>3.4</v>
      </c>
      <c r="Q60" s="92">
        <f>'Conditions of people affected'!Q61</f>
        <v>1</v>
      </c>
      <c r="R60" s="63">
        <f t="shared" si="4"/>
        <v>2.2999999999999998</v>
      </c>
      <c r="S60" s="63">
        <f>'Complexity of the crisis'!X61</f>
        <v>2.9</v>
      </c>
      <c r="T60" s="63">
        <f>'Complexity of the crisis'!AN61</f>
        <v>1.5</v>
      </c>
      <c r="U60" s="168" t="str">
        <f>VLOOKUP(C60,Lists!$C$3:$E$167,3,FALSE)</f>
        <v>Asia</v>
      </c>
      <c r="V60" s="169">
        <v>44165</v>
      </c>
    </row>
    <row r="61" spans="1:22" x14ac:dyDescent="0.3">
      <c r="A61" s="90" t="str">
        <f>'Crisis Indicator Data'!A59</f>
        <v>Regional Kashmir conflict</v>
      </c>
      <c r="B61" s="65" t="str">
        <f>Lists!G59</f>
        <v>Regional Kashmir conflict</v>
      </c>
      <c r="C61" s="90" t="str">
        <f>'Crisis Indicator Data'!C59</f>
        <v>REG003</v>
      </c>
      <c r="D61" s="90" t="str">
        <f>'Crisis Indicator Data'!D59</f>
        <v>India, Pakistan</v>
      </c>
      <c r="E61" s="90" t="str">
        <f>'Crisis Indicator Data'!E59</f>
        <v>IND, PAK</v>
      </c>
      <c r="F61" s="90" t="str">
        <f>'Crisis Indicator Data'!B59</f>
        <v>Regional crisis</v>
      </c>
      <c r="G61" s="62" t="str">
        <f t="shared" si="0"/>
        <v>x</v>
      </c>
      <c r="H61" s="91" t="str">
        <f t="shared" si="5"/>
        <v>x</v>
      </c>
      <c r="I61" s="160" t="str">
        <f t="shared" si="6"/>
        <v>x</v>
      </c>
      <c r="J61" s="162" t="str">
        <f>INDEX(Trends!$D$3:$D$400,MATCH(C61,Trends!$C$3:$C$400,0))</f>
        <v>-</v>
      </c>
      <c r="K61" s="152" t="str">
        <f>IF(Reliability!B59="x","x",(IF(ROUNDUP(Reliability!B59,0)=1,"Very High",IF(ROUNDUP(Reliability!B59,0)=2,"High",IF(ROUNDUP(Reliability!B59,0)=3,"Medium",IF(ROUNDUP(Reliability!B59,0)=4,"Low","Very Low"))))))</f>
        <v>Very Low</v>
      </c>
      <c r="L61" s="64">
        <f t="shared" si="3"/>
        <v>3.5</v>
      </c>
      <c r="M61" s="92">
        <f>'Impact of the crisis'!N62</f>
        <v>2.4</v>
      </c>
      <c r="N61" s="92">
        <f>'Impact of the crisis'!AB62</f>
        <v>3.9</v>
      </c>
      <c r="O61" s="64" t="str">
        <f>'Conditions of people affected'!R62</f>
        <v>x</v>
      </c>
      <c r="P61" s="92" t="str">
        <f>'Conditions of people affected'!K62</f>
        <v>x</v>
      </c>
      <c r="Q61" s="92" t="str">
        <f>'Conditions of people affected'!Q62</f>
        <v>x</v>
      </c>
      <c r="R61" s="63">
        <f t="shared" si="4"/>
        <v>3.1</v>
      </c>
      <c r="S61" s="63">
        <f>'Complexity of the crisis'!X62</f>
        <v>3.1</v>
      </c>
      <c r="T61" s="63">
        <f>'Complexity of the crisis'!AN62</f>
        <v>3</v>
      </c>
      <c r="U61" s="168" t="str">
        <f>VLOOKUP(C61,Lists!$C$3:$E$167,3,FALSE)</f>
        <v>Asia</v>
      </c>
      <c r="V61" s="169">
        <v>44165</v>
      </c>
    </row>
    <row r="62" spans="1:22" ht="13.35" customHeight="1" x14ac:dyDescent="0.3">
      <c r="A62" s="90" t="str">
        <f>'Crisis Indicator Data'!A60</f>
        <v>Papua Conflict</v>
      </c>
      <c r="B62" s="65" t="str">
        <f>Lists!G60</f>
        <v>Papua Conflict</v>
      </c>
      <c r="C62" s="90" t="str">
        <f>'Crisis Indicator Data'!C60</f>
        <v>IDN002</v>
      </c>
      <c r="D62" s="90" t="str">
        <f>'Crisis Indicator Data'!D60</f>
        <v>Indonesia</v>
      </c>
      <c r="E62" s="90" t="str">
        <f>'Crisis Indicator Data'!E60</f>
        <v>IDN</v>
      </c>
      <c r="F62" s="90" t="str">
        <f>'Crisis Indicator Data'!B60</f>
        <v>Conflict</v>
      </c>
      <c r="G62" s="62" t="str">
        <f t="shared" si="0"/>
        <v>x</v>
      </c>
      <c r="H62" s="91" t="str">
        <f t="shared" si="5"/>
        <v>x</v>
      </c>
      <c r="I62" s="160" t="str">
        <f t="shared" si="6"/>
        <v>x</v>
      </c>
      <c r="J62" s="162" t="str">
        <f>INDEX(Trends!$D$3:$D$400,MATCH(C62,Trends!$C$3:$C$400,0))</f>
        <v>-</v>
      </c>
      <c r="K62" s="152" t="str">
        <f>IF(Reliability!B60="x","x",(IF(ROUNDUP(Reliability!B60,0)=1,"Very High",IF(ROUNDUP(Reliability!B60,0)=2,"High",IF(ROUNDUP(Reliability!B60,0)=3,"Medium",IF(ROUNDUP(Reliability!B60,0)=4,"Low","Very Low"))))))</f>
        <v>Low</v>
      </c>
      <c r="L62" s="64">
        <f t="shared" si="3"/>
        <v>2.7</v>
      </c>
      <c r="M62" s="92">
        <f>'Impact of the crisis'!N63</f>
        <v>1.9</v>
      </c>
      <c r="N62" s="92">
        <f>'Impact of the crisis'!AB63</f>
        <v>3.1</v>
      </c>
      <c r="O62" s="64" t="str">
        <f>'Conditions of people affected'!R63</f>
        <v>x</v>
      </c>
      <c r="P62" s="92" t="str">
        <f>'Conditions of people affected'!K63</f>
        <v>x</v>
      </c>
      <c r="Q62" s="92" t="str">
        <f>'Conditions of people affected'!Q63</f>
        <v>x</v>
      </c>
      <c r="R62" s="63">
        <f t="shared" si="4"/>
        <v>2.9</v>
      </c>
      <c r="S62" s="63">
        <f>'Complexity of the crisis'!X63</f>
        <v>2.7</v>
      </c>
      <c r="T62" s="63">
        <f>'Complexity of the crisis'!AN63</f>
        <v>3</v>
      </c>
      <c r="U62" s="168" t="str">
        <f>VLOOKUP(C62,Lists!$C$3:$E$167,3,FALSE)</f>
        <v>Asia</v>
      </c>
      <c r="V62" s="169">
        <v>44165</v>
      </c>
    </row>
    <row r="63" spans="1:22" x14ac:dyDescent="0.3">
      <c r="A63" s="90" t="str">
        <f>'Crisis Indicator Data'!A61</f>
        <v>Afghan Refugees in Iran</v>
      </c>
      <c r="B63" s="65" t="str">
        <f>Lists!G61</f>
        <v>Afghan Refugees</v>
      </c>
      <c r="C63" s="90" t="str">
        <f>'Crisis Indicator Data'!C61</f>
        <v>IRN004</v>
      </c>
      <c r="D63" s="90" t="str">
        <f>'Crisis Indicator Data'!D61</f>
        <v>Iran</v>
      </c>
      <c r="E63" s="90" t="str">
        <f>'Crisis Indicator Data'!E61</f>
        <v>IRN</v>
      </c>
      <c r="F63" s="90" t="str">
        <f>'Crisis Indicator Data'!B61</f>
        <v>International displacement</v>
      </c>
      <c r="G63" s="62">
        <f t="shared" si="0"/>
        <v>3.4</v>
      </c>
      <c r="H63" s="91">
        <f t="shared" si="5"/>
        <v>4</v>
      </c>
      <c r="I63" s="160" t="str">
        <f t="shared" si="6"/>
        <v>High</v>
      </c>
      <c r="J63" s="162" t="str">
        <f>INDEX(Trends!$D$3:$D$400,MATCH(C63,Trends!$C$3:$C$400,0))</f>
        <v>Stable</v>
      </c>
      <c r="K63" s="152" t="str">
        <f>IF(Reliability!B61="x","x",(IF(ROUNDUP(Reliability!B61,0)=1,"Very High",IF(ROUNDUP(Reliability!B61,0)=2,"High",IF(ROUNDUP(Reliability!B61,0)=3,"Medium",IF(ROUNDUP(Reliability!B61,0)=4,"Low","Very Low"))))))</f>
        <v>Medium</v>
      </c>
      <c r="L63" s="64">
        <f t="shared" si="3"/>
        <v>2.8</v>
      </c>
      <c r="M63" s="92">
        <f>'Impact of the crisis'!N64</f>
        <v>2.7</v>
      </c>
      <c r="N63" s="92">
        <f>'Impact of the crisis'!AB64</f>
        <v>2.8</v>
      </c>
      <c r="O63" s="64">
        <f>'Conditions of people affected'!R64</f>
        <v>4.05</v>
      </c>
      <c r="P63" s="92">
        <f>'Conditions of people affected'!K64</f>
        <v>4.0999999999999996</v>
      </c>
      <c r="Q63" s="92">
        <f>'Conditions of people affected'!Q64</f>
        <v>4</v>
      </c>
      <c r="R63" s="63">
        <f t="shared" si="4"/>
        <v>2.7</v>
      </c>
      <c r="S63" s="63">
        <f>'Complexity of the crisis'!X64</f>
        <v>2.8</v>
      </c>
      <c r="T63" s="63">
        <f>'Complexity of the crisis'!AN64</f>
        <v>2.5</v>
      </c>
      <c r="U63" s="168" t="str">
        <f>VLOOKUP(C63,Lists!$C$3:$E$167,3,FALSE)</f>
        <v>Middle east</v>
      </c>
      <c r="V63" s="169">
        <v>44165</v>
      </c>
    </row>
    <row r="64" spans="1:22" x14ac:dyDescent="0.3">
      <c r="A64" s="90" t="str">
        <f>'Crisis Indicator Data'!A62</f>
        <v>Multiple crises in Iraq</v>
      </c>
      <c r="B64" s="65" t="str">
        <f>Lists!G62</f>
        <v>Country level</v>
      </c>
      <c r="C64" s="90" t="str">
        <f>'Crisis Indicator Data'!C62</f>
        <v>IRQ001</v>
      </c>
      <c r="D64" s="90" t="str">
        <f>'Crisis Indicator Data'!D62</f>
        <v>Iraq</v>
      </c>
      <c r="E64" s="90" t="str">
        <f>'Crisis Indicator Data'!E62</f>
        <v>IRQ</v>
      </c>
      <c r="F64" s="90" t="str">
        <f>'Crisis Indicator Data'!B62</f>
        <v>Multiple crises country</v>
      </c>
      <c r="G64" s="62">
        <f t="shared" si="0"/>
        <v>4</v>
      </c>
      <c r="H64" s="91">
        <f t="shared" si="5"/>
        <v>4</v>
      </c>
      <c r="I64" s="160" t="str">
        <f t="shared" si="6"/>
        <v>High</v>
      </c>
      <c r="J64" s="162" t="str">
        <f>INDEX(Trends!$D$3:$D$400,MATCH(C64,Trends!$C$3:$C$400,0))</f>
        <v>Increasing</v>
      </c>
      <c r="K64" s="152" t="str">
        <f>IF(Reliability!B62="x","x",(IF(ROUNDUP(Reliability!B62,0)=1,"Very High",IF(ROUNDUP(Reliability!B62,0)=2,"High",IF(ROUNDUP(Reliability!B62,0)=3,"Medium",IF(ROUNDUP(Reliability!B62,0)=4,"Low","Very Low"))))))</f>
        <v>High</v>
      </c>
      <c r="L64" s="64">
        <f t="shared" si="3"/>
        <v>4.4000000000000004</v>
      </c>
      <c r="M64" s="92">
        <f>'Impact of the crisis'!N65</f>
        <v>4.9000000000000004</v>
      </c>
      <c r="N64" s="92">
        <f>'Impact of the crisis'!AB65</f>
        <v>4</v>
      </c>
      <c r="O64" s="64">
        <f>'Conditions of people affected'!R65</f>
        <v>3.7</v>
      </c>
      <c r="P64" s="92">
        <f>'Conditions of people affected'!K65</f>
        <v>4.4000000000000004</v>
      </c>
      <c r="Q64" s="92">
        <f>'Conditions of people affected'!Q65</f>
        <v>3</v>
      </c>
      <c r="R64" s="63">
        <f t="shared" si="4"/>
        <v>4</v>
      </c>
      <c r="S64" s="63">
        <f>'Complexity of the crisis'!X65</f>
        <v>3.4</v>
      </c>
      <c r="T64" s="63">
        <f>'Complexity of the crisis'!AN65</f>
        <v>4.5</v>
      </c>
      <c r="U64" s="168" t="str">
        <f>VLOOKUP(C64,Lists!$C$3:$E$167,3,FALSE)</f>
        <v>Middle east</v>
      </c>
      <c r="V64" s="169">
        <v>44162</v>
      </c>
    </row>
    <row r="65" spans="1:22" x14ac:dyDescent="0.3">
      <c r="A65" s="90" t="str">
        <f>'Crisis Indicator Data'!A63</f>
        <v>Conflict  in Iraq</v>
      </c>
      <c r="B65" s="65" t="str">
        <f>Lists!G63</f>
        <v>Conflict</v>
      </c>
      <c r="C65" s="90" t="str">
        <f>'Crisis Indicator Data'!C63</f>
        <v>IRQ002</v>
      </c>
      <c r="D65" s="90" t="str">
        <f>'Crisis Indicator Data'!D63</f>
        <v>Iraq</v>
      </c>
      <c r="E65" s="90" t="str">
        <f>'Crisis Indicator Data'!E63</f>
        <v>IRQ</v>
      </c>
      <c r="F65" s="90" t="str">
        <f>'Crisis Indicator Data'!B63</f>
        <v>Conflict</v>
      </c>
      <c r="G65" s="62">
        <f t="shared" si="0"/>
        <v>4.0999999999999996</v>
      </c>
      <c r="H65" s="91">
        <f t="shared" si="5"/>
        <v>5</v>
      </c>
      <c r="I65" s="160" t="str">
        <f t="shared" si="6"/>
        <v>Very High</v>
      </c>
      <c r="J65" s="162" t="str">
        <f>INDEX(Trends!$D$3:$D$400,MATCH(C65,Trends!$C$3:$C$400,0))</f>
        <v>Increasing</v>
      </c>
      <c r="K65" s="152" t="str">
        <f>IF(Reliability!B63="x","x",(IF(ROUNDUP(Reliability!B63,0)=1,"Very High",IF(ROUNDUP(Reliability!B63,0)=2,"High",IF(ROUNDUP(Reliability!B63,0)=3,"Medium",IF(ROUNDUP(Reliability!B63,0)=4,"Low","Very Low"))))))</f>
        <v>High</v>
      </c>
      <c r="L65" s="64">
        <f t="shared" si="3"/>
        <v>4.0999999999999996</v>
      </c>
      <c r="M65" s="92">
        <f>'Impact of the crisis'!N66</f>
        <v>3.8</v>
      </c>
      <c r="N65" s="92">
        <f>'Impact of the crisis'!AB66</f>
        <v>4.3</v>
      </c>
      <c r="O65" s="64">
        <f>'Conditions of people affected'!R66</f>
        <v>4.1500000000000004</v>
      </c>
      <c r="P65" s="92">
        <f>'Conditions of people affected'!K66</f>
        <v>4.3</v>
      </c>
      <c r="Q65" s="92">
        <f>'Conditions of people affected'!Q66</f>
        <v>4</v>
      </c>
      <c r="R65" s="63">
        <f t="shared" si="4"/>
        <v>4</v>
      </c>
      <c r="S65" s="63">
        <f>'Complexity of the crisis'!X66</f>
        <v>3.4</v>
      </c>
      <c r="T65" s="63">
        <f>'Complexity of the crisis'!AN66</f>
        <v>4.5</v>
      </c>
      <c r="U65" s="168" t="str">
        <f>VLOOKUP(C65,Lists!$C$3:$E$167,3,FALSE)</f>
        <v>Middle east</v>
      </c>
      <c r="V65" s="169">
        <v>44162</v>
      </c>
    </row>
    <row r="66" spans="1:22" x14ac:dyDescent="0.3">
      <c r="A66" s="90" t="str">
        <f>'Crisis Indicator Data'!A64</f>
        <v>Syrian and Palestinian refugees in iraq</v>
      </c>
      <c r="B66" s="65" t="str">
        <f>Lists!G64</f>
        <v>Syrian Refugees</v>
      </c>
      <c r="C66" s="90" t="str">
        <f>'Crisis Indicator Data'!C64</f>
        <v>IRQ003</v>
      </c>
      <c r="D66" s="90" t="str">
        <f>'Crisis Indicator Data'!D64</f>
        <v>Iraq</v>
      </c>
      <c r="E66" s="90" t="str">
        <f>'Crisis Indicator Data'!E64</f>
        <v>IRQ</v>
      </c>
      <c r="F66" s="90" t="str">
        <f>'Crisis Indicator Data'!B64</f>
        <v>International displacement</v>
      </c>
      <c r="G66" s="62">
        <f t="shared" si="0"/>
        <v>2.8</v>
      </c>
      <c r="H66" s="91">
        <f t="shared" si="5"/>
        <v>3</v>
      </c>
      <c r="I66" s="160" t="str">
        <f t="shared" si="6"/>
        <v>Medium</v>
      </c>
      <c r="J66" s="162" t="str">
        <f>INDEX(Trends!$D$3:$D$400,MATCH(C66,Trends!$C$3:$C$400,0))</f>
        <v>Increasing</v>
      </c>
      <c r="K66" s="152" t="str">
        <f>IF(Reliability!B64="x","x",(IF(ROUNDUP(Reliability!B64,0)=1,"Very High",IF(ROUNDUP(Reliability!B64,0)=2,"High",IF(ROUNDUP(Reliability!B64,0)=3,"Medium",IF(ROUNDUP(Reliability!B64,0)=4,"Low","Very Low"))))))</f>
        <v>High</v>
      </c>
      <c r="L66" s="64">
        <f t="shared" si="3"/>
        <v>1.8</v>
      </c>
      <c r="M66" s="92">
        <f>'Impact of the crisis'!N67</f>
        <v>1.5</v>
      </c>
      <c r="N66" s="92">
        <f>'Impact of the crisis'!AB67</f>
        <v>2</v>
      </c>
      <c r="O66" s="64">
        <f>'Conditions of people affected'!R67</f>
        <v>2.9</v>
      </c>
      <c r="P66" s="92">
        <f>'Conditions of people affected'!K67</f>
        <v>2.8</v>
      </c>
      <c r="Q66" s="92">
        <f>'Conditions of people affected'!Q67</f>
        <v>3</v>
      </c>
      <c r="R66" s="63">
        <f t="shared" si="4"/>
        <v>3.5</v>
      </c>
      <c r="S66" s="63">
        <f>'Complexity of the crisis'!X67</f>
        <v>3.4</v>
      </c>
      <c r="T66" s="63">
        <f>'Complexity of the crisis'!AN67</f>
        <v>3.5</v>
      </c>
      <c r="U66" s="168" t="str">
        <f>VLOOKUP(C66,Lists!$C$3:$E$167,3,FALSE)</f>
        <v>Middle east</v>
      </c>
      <c r="V66" s="169">
        <v>44162</v>
      </c>
    </row>
    <row r="67" spans="1:22" x14ac:dyDescent="0.3">
      <c r="A67" s="90" t="str">
        <f>'Crisis Indicator Data'!A65</f>
        <v>Mixed migration flows in Italy</v>
      </c>
      <c r="B67" s="65" t="str">
        <f>Lists!G65</f>
        <v>Mixed Migration</v>
      </c>
      <c r="C67" s="90" t="str">
        <f>'Crisis Indicator Data'!C65</f>
        <v>ITA002</v>
      </c>
      <c r="D67" s="90" t="str">
        <f>'Crisis Indicator Data'!D65</f>
        <v>Italy</v>
      </c>
      <c r="E67" s="90" t="str">
        <f>'Crisis Indicator Data'!E65</f>
        <v>ITA</v>
      </c>
      <c r="F67" s="90" t="str">
        <f>'Crisis Indicator Data'!B65</f>
        <v>International displacement</v>
      </c>
      <c r="G67" s="62" t="str">
        <f t="shared" si="0"/>
        <v>x</v>
      </c>
      <c r="H67" s="91" t="str">
        <f t="shared" si="5"/>
        <v>x</v>
      </c>
      <c r="I67" s="160" t="str">
        <f t="shared" si="6"/>
        <v>x</v>
      </c>
      <c r="J67" s="162" t="str">
        <f>INDEX(Trends!$D$3:$D$400,MATCH(C67,Trends!$C$3:$C$400,0))</f>
        <v>-</v>
      </c>
      <c r="K67" s="152" t="str">
        <f>IF(Reliability!B65="x","x",(IF(ROUNDUP(Reliability!B65,0)=1,"Very High",IF(ROUNDUP(Reliability!B65,0)=2,"High",IF(ROUNDUP(Reliability!B65,0)=3,"Medium",IF(ROUNDUP(Reliability!B65,0)=4,"Low","Very Low"))))))</f>
        <v>Low</v>
      </c>
      <c r="L67" s="64">
        <f t="shared" si="3"/>
        <v>2.9</v>
      </c>
      <c r="M67" s="92">
        <f>'Impact of the crisis'!N68</f>
        <v>1.7</v>
      </c>
      <c r="N67" s="92">
        <f>'Impact of the crisis'!AB68</f>
        <v>3.4</v>
      </c>
      <c r="O67" s="64" t="str">
        <f>'Conditions of people affected'!R68</f>
        <v>x</v>
      </c>
      <c r="P67" s="92" t="str">
        <f>'Conditions of people affected'!K68</f>
        <v>x</v>
      </c>
      <c r="Q67" s="92" t="str">
        <f>'Conditions of people affected'!Q68</f>
        <v>x</v>
      </c>
      <c r="R67" s="63">
        <f t="shared" si="4"/>
        <v>1.5</v>
      </c>
      <c r="S67" s="63">
        <f>'Complexity of the crisis'!X68</f>
        <v>1.4</v>
      </c>
      <c r="T67" s="63">
        <f>'Complexity of the crisis'!AN68</f>
        <v>1.5</v>
      </c>
      <c r="U67" s="168" t="str">
        <f>VLOOKUP(C67,Lists!$C$3:$E$167,3,FALSE)</f>
        <v>Europe</v>
      </c>
      <c r="V67" s="169">
        <v>43572</v>
      </c>
    </row>
    <row r="68" spans="1:22" x14ac:dyDescent="0.3">
      <c r="A68" s="90" t="str">
        <f>'Crisis Indicator Data'!A66</f>
        <v>Syrian refugees in Jordan</v>
      </c>
      <c r="B68" s="65" t="str">
        <f>Lists!G66</f>
        <v>Syrian refugees</v>
      </c>
      <c r="C68" s="90" t="str">
        <f>'Crisis Indicator Data'!C66</f>
        <v>JOR002</v>
      </c>
      <c r="D68" s="90" t="str">
        <f>'Crisis Indicator Data'!D66</f>
        <v>Jordan</v>
      </c>
      <c r="E68" s="90" t="str">
        <f>'Crisis Indicator Data'!E66</f>
        <v>JOR</v>
      </c>
      <c r="F68" s="90" t="str">
        <f>'Crisis Indicator Data'!B66</f>
        <v>International displacement</v>
      </c>
      <c r="G68" s="62">
        <f t="shared" si="0"/>
        <v>2.8</v>
      </c>
      <c r="H68" s="91">
        <f t="shared" si="5"/>
        <v>3</v>
      </c>
      <c r="I68" s="160" t="str">
        <f t="shared" si="6"/>
        <v>Medium</v>
      </c>
      <c r="J68" s="162" t="str">
        <f>INDEX(Trends!$D$3:$D$400,MATCH(C68,Trends!$C$3:$C$400,0))</f>
        <v>Increasing</v>
      </c>
      <c r="K68" s="152" t="str">
        <f>IF(Reliability!B66="x","x",(IF(ROUNDUP(Reliability!B66,0)=1,"Very High",IF(ROUNDUP(Reliability!B66,0)=2,"High",IF(ROUNDUP(Reliability!B66,0)=3,"Medium",IF(ROUNDUP(Reliability!B66,0)=4,"Low","Very Low"))))))</f>
        <v>Very High</v>
      </c>
      <c r="L68" s="64">
        <f t="shared" si="3"/>
        <v>2.7</v>
      </c>
      <c r="M68" s="92">
        <f>'Impact of the crisis'!N69</f>
        <v>3.1</v>
      </c>
      <c r="N68" s="92">
        <f>'Impact of the crisis'!AB69</f>
        <v>2.5</v>
      </c>
      <c r="O68" s="64">
        <f>'Conditions of people affected'!R69</f>
        <v>3</v>
      </c>
      <c r="P68" s="92">
        <f>'Conditions of people affected'!K69</f>
        <v>3</v>
      </c>
      <c r="Q68" s="92">
        <f>'Conditions of people affected'!Q69</f>
        <v>3</v>
      </c>
      <c r="R68" s="63">
        <f t="shared" si="4"/>
        <v>2.5</v>
      </c>
      <c r="S68" s="63">
        <f>'Complexity of the crisis'!X69</f>
        <v>2.5</v>
      </c>
      <c r="T68" s="63">
        <f>'Complexity of the crisis'!AN69</f>
        <v>2.5</v>
      </c>
      <c r="U68" s="168" t="str">
        <f>VLOOKUP(C68,Lists!$C$3:$E$167,3,FALSE)</f>
        <v>Middle east</v>
      </c>
      <c r="V68" s="169">
        <v>44165</v>
      </c>
    </row>
    <row r="69" spans="1:22" x14ac:dyDescent="0.3">
      <c r="A69" s="90" t="str">
        <f>'Crisis Indicator Data'!A67</f>
        <v xml:space="preserve">Multiple crisis in Kenya </v>
      </c>
      <c r="B69" s="65" t="str">
        <f>Lists!G67</f>
        <v xml:space="preserve">Country level </v>
      </c>
      <c r="C69" s="90" t="str">
        <f>'Crisis Indicator Data'!C67</f>
        <v>KEN001</v>
      </c>
      <c r="D69" s="90" t="str">
        <f>'Crisis Indicator Data'!D67</f>
        <v>Kenya</v>
      </c>
      <c r="E69" s="90" t="str">
        <f>'Crisis Indicator Data'!E67</f>
        <v>KEN</v>
      </c>
      <c r="F69" s="90" t="str">
        <f>'Crisis Indicator Data'!B67</f>
        <v>Multiple crises country</v>
      </c>
      <c r="G69" s="62">
        <f t="shared" si="0"/>
        <v>3</v>
      </c>
      <c r="H69" s="91">
        <f t="shared" ref="H69:H100" si="7">IF(G69="x","x",ROUNDUP(G69,0))</f>
        <v>3</v>
      </c>
      <c r="I69" s="160" t="str">
        <f t="shared" ref="I69:I100" si="8">IF(O69="x","x",IF(L69="x","x",(IF(H69=5,"Very High",IF(H69=4,"High",IF(H69=3,"Medium",IF(H69=2,"Low","Very Low")))))))</f>
        <v>Medium</v>
      </c>
      <c r="J69" s="162" t="str">
        <f>INDEX(Trends!$D$3:$D$400,MATCH(C69,Trends!$C$3:$C$400,0))</f>
        <v>Decreasing</v>
      </c>
      <c r="K69" s="152" t="str">
        <f>IF(Reliability!B67="x","x",(IF(ROUNDUP(Reliability!B67,0)=1,"Very High",IF(ROUNDUP(Reliability!B67,0)=2,"High",IF(ROUNDUP(Reliability!B67,0)=3,"Medium",IF(ROUNDUP(Reliability!B67,0)=4,"Low","Very Low"))))))</f>
        <v>High</v>
      </c>
      <c r="L69" s="64">
        <f t="shared" si="3"/>
        <v>3.6</v>
      </c>
      <c r="M69" s="92">
        <f>'Impact of the crisis'!N70</f>
        <v>4.9000000000000004</v>
      </c>
      <c r="N69" s="92">
        <f>'Impact of the crisis'!AB70</f>
        <v>2.5</v>
      </c>
      <c r="O69" s="64">
        <f>'Conditions of people affected'!R70</f>
        <v>2.8</v>
      </c>
      <c r="P69" s="92">
        <f>'Conditions of people affected'!K70</f>
        <v>3.6</v>
      </c>
      <c r="Q69" s="92">
        <f>'Conditions of people affected'!Q70</f>
        <v>2</v>
      </c>
      <c r="R69" s="63">
        <f t="shared" si="4"/>
        <v>2.7</v>
      </c>
      <c r="S69" s="63">
        <f>'Complexity of the crisis'!X70</f>
        <v>2.9</v>
      </c>
      <c r="T69" s="63">
        <f>'Complexity of the crisis'!AN70</f>
        <v>2.5</v>
      </c>
      <c r="U69" s="168" t="str">
        <f>VLOOKUP(C69,Lists!$C$3:$E$167,3,FALSE)</f>
        <v>Africa</v>
      </c>
      <c r="V69" s="169">
        <v>44164</v>
      </c>
    </row>
    <row r="70" spans="1:22" x14ac:dyDescent="0.3">
      <c r="A70" s="90" t="str">
        <f>'Crisis Indicator Data'!A68</f>
        <v>Refugee situation in Kenya</v>
      </c>
      <c r="B70" s="65" t="str">
        <f>Lists!G68</f>
        <v>Refugee situation</v>
      </c>
      <c r="C70" s="90" t="str">
        <f>'Crisis Indicator Data'!C68</f>
        <v>KEN002</v>
      </c>
      <c r="D70" s="90" t="str">
        <f>'Crisis Indicator Data'!D68</f>
        <v>Kenya</v>
      </c>
      <c r="E70" s="90" t="str">
        <f>'Crisis Indicator Data'!E68</f>
        <v>KEN</v>
      </c>
      <c r="F70" s="90" t="str">
        <f>'Crisis Indicator Data'!B68</f>
        <v>International displacement</v>
      </c>
      <c r="G70" s="62">
        <f t="shared" ref="G70:G133" si="9">IF(OR(O70="x",L70="x"),"x",ROUND((5-GEOMEAN(((5-L70)/5*4+1),((5-O70)/5*4+1),((5-O70)/5*4+1)))/4*3.5+R70*0.3,1))</f>
        <v>2.7</v>
      </c>
      <c r="H70" s="91">
        <f t="shared" si="7"/>
        <v>3</v>
      </c>
      <c r="I70" s="160" t="str">
        <f t="shared" si="8"/>
        <v>Medium</v>
      </c>
      <c r="J70" s="162" t="str">
        <f>INDEX(Trends!$D$3:$D$400,MATCH(C70,Trends!$C$3:$C$400,0))</f>
        <v>Stable</v>
      </c>
      <c r="K70" s="152" t="str">
        <f>IF(Reliability!B68="x","x",(IF(ROUNDUP(Reliability!B68,0)=1,"Very High",IF(ROUNDUP(Reliability!B68,0)=2,"High",IF(ROUNDUP(Reliability!B68,0)=3,"Medium",IF(ROUNDUP(Reliability!B68,0)=4,"Low","Very Low"))))))</f>
        <v>Medium</v>
      </c>
      <c r="L70" s="64">
        <f t="shared" ref="L70:L133" si="10">IF(OR(N70="x",M70="x"),"x",ROUND((5-GEOMEAN(((5-M70)/5*4+1),((5-N70)/5*4+1),((5-N70)/5*4+1)))/4*5,1))</f>
        <v>2.9</v>
      </c>
      <c r="M70" s="92">
        <f>'Impact of the crisis'!N71</f>
        <v>1.9</v>
      </c>
      <c r="N70" s="92">
        <f>'Impact of the crisis'!AB71</f>
        <v>3.3</v>
      </c>
      <c r="O70" s="64">
        <f>'Conditions of people affected'!R71</f>
        <v>2.9</v>
      </c>
      <c r="P70" s="92">
        <f>'Conditions of people affected'!K71</f>
        <v>2.8</v>
      </c>
      <c r="Q70" s="92">
        <f>'Conditions of people affected'!Q71</f>
        <v>3</v>
      </c>
      <c r="R70" s="63">
        <f t="shared" ref="R70:R133" si="11">IF(OR(T70="x",S70="x"),S70,ROUND((5-GEOMEAN(((5-S70)/5*4+1),((5-T70)/5*4+1)))/4*5,1))</f>
        <v>2.1</v>
      </c>
      <c r="S70" s="63">
        <f>'Complexity of the crisis'!X71</f>
        <v>2.9</v>
      </c>
      <c r="T70" s="63">
        <f>'Complexity of the crisis'!AN71</f>
        <v>1</v>
      </c>
      <c r="U70" s="168" t="str">
        <f>VLOOKUP(C70,Lists!$C$3:$E$167,3,FALSE)</f>
        <v>Africa</v>
      </c>
      <c r="V70" s="169">
        <v>44164</v>
      </c>
    </row>
    <row r="71" spans="1:22" x14ac:dyDescent="0.3">
      <c r="A71" s="90" t="str">
        <f>'Crisis Indicator Data'!A69</f>
        <v>Drought in Kenya</v>
      </c>
      <c r="B71" s="65" t="str">
        <f>Lists!G69</f>
        <v>Drought</v>
      </c>
      <c r="C71" s="90" t="str">
        <f>'Crisis Indicator Data'!C69</f>
        <v>KEN003</v>
      </c>
      <c r="D71" s="90" t="str">
        <f>'Crisis Indicator Data'!D69</f>
        <v>Kenya</v>
      </c>
      <c r="E71" s="90" t="str">
        <f>'Crisis Indicator Data'!E69</f>
        <v>KEN</v>
      </c>
      <c r="F71" s="90" t="str">
        <f>'Crisis Indicator Data'!B69</f>
        <v>Drought</v>
      </c>
      <c r="G71" s="62">
        <f t="shared" si="9"/>
        <v>2.8</v>
      </c>
      <c r="H71" s="91">
        <f t="shared" si="7"/>
        <v>3</v>
      </c>
      <c r="I71" s="160" t="str">
        <f t="shared" si="8"/>
        <v>Medium</v>
      </c>
      <c r="J71" s="162" t="str">
        <f>INDEX(Trends!$D$3:$D$400,MATCH(C71,Trends!$C$3:$C$400,0))</f>
        <v>Decreasing</v>
      </c>
      <c r="K71" s="152" t="str">
        <f>IF(Reliability!B69="x","x",(IF(ROUNDUP(Reliability!B69,0)=1,"Very High",IF(ROUNDUP(Reliability!B69,0)=2,"High",IF(ROUNDUP(Reliability!B69,0)=3,"Medium",IF(ROUNDUP(Reliability!B69,0)=4,"Low","Very Low"))))))</f>
        <v>Low</v>
      </c>
      <c r="L71" s="64">
        <f t="shared" si="10"/>
        <v>3.6</v>
      </c>
      <c r="M71" s="92">
        <f>'Impact of the crisis'!N72</f>
        <v>4.9000000000000004</v>
      </c>
      <c r="N71" s="92">
        <f>'Impact of the crisis'!AB72</f>
        <v>2.6</v>
      </c>
      <c r="O71" s="64">
        <f>'Conditions of people affected'!R72</f>
        <v>2.65</v>
      </c>
      <c r="P71" s="92">
        <f>'Conditions of people affected'!K72</f>
        <v>3.3</v>
      </c>
      <c r="Q71" s="92">
        <f>'Conditions of people affected'!Q72</f>
        <v>2</v>
      </c>
      <c r="R71" s="63">
        <f t="shared" si="11"/>
        <v>2.2999999999999998</v>
      </c>
      <c r="S71" s="63">
        <f>'Complexity of the crisis'!X72</f>
        <v>2.9</v>
      </c>
      <c r="T71" s="63">
        <f>'Complexity of the crisis'!AN72</f>
        <v>1.5</v>
      </c>
      <c r="U71" s="168" t="str">
        <f>VLOOKUP(C71,Lists!$C$3:$E$167,3,FALSE)</f>
        <v>Africa</v>
      </c>
      <c r="V71" s="169">
        <v>44111</v>
      </c>
    </row>
    <row r="72" spans="1:22" x14ac:dyDescent="0.3">
      <c r="A72" s="90" t="str">
        <f>'Crisis Indicator Data'!A70</f>
        <v>Flooding and Landslides in Kenya</v>
      </c>
      <c r="B72" s="65" t="str">
        <f>Lists!G70</f>
        <v>Flooding and Landslides</v>
      </c>
      <c r="C72" s="90" t="str">
        <f>'Crisis Indicator Data'!C70</f>
        <v>KEN005</v>
      </c>
      <c r="D72" s="90" t="str">
        <f>'Crisis Indicator Data'!D70</f>
        <v>Kenya</v>
      </c>
      <c r="E72" s="90" t="str">
        <f>'Crisis Indicator Data'!E70</f>
        <v>KEN</v>
      </c>
      <c r="F72" s="90" t="str">
        <f>'Crisis Indicator Data'!B70</f>
        <v>Flood</v>
      </c>
      <c r="G72" s="62">
        <f t="shared" si="9"/>
        <v>2.2000000000000002</v>
      </c>
      <c r="H72" s="91">
        <f t="shared" si="7"/>
        <v>3</v>
      </c>
      <c r="I72" s="160" t="str">
        <f t="shared" si="8"/>
        <v>Medium</v>
      </c>
      <c r="J72" s="162" t="str">
        <f>INDEX(Trends!$D$3:$D$400,MATCH(C72,Trends!$C$3:$C$400,0))</f>
        <v>Stable</v>
      </c>
      <c r="K72" s="152" t="str">
        <f>IF(Reliability!B70="x","x",(IF(ROUNDUP(Reliability!B70,0)=1,"Very High",IF(ROUNDUP(Reliability!B70,0)=2,"High",IF(ROUNDUP(Reliability!B70,0)=3,"Medium",IF(ROUNDUP(Reliability!B70,0)=4,"Low","Very Low"))))))</f>
        <v>Medium</v>
      </c>
      <c r="L72" s="64">
        <f t="shared" si="10"/>
        <v>3.1</v>
      </c>
      <c r="M72" s="92">
        <f>'Impact of the crisis'!N73</f>
        <v>4.4000000000000004</v>
      </c>
      <c r="N72" s="92">
        <f>'Impact of the crisis'!AB73</f>
        <v>2.2000000000000002</v>
      </c>
      <c r="O72" s="64">
        <f>'Conditions of people affected'!R73</f>
        <v>1.4</v>
      </c>
      <c r="P72" s="92">
        <f>'Conditions of people affected'!K73</f>
        <v>1.8</v>
      </c>
      <c r="Q72" s="92">
        <f>'Conditions of people affected'!Q73</f>
        <v>1</v>
      </c>
      <c r="R72" s="63">
        <f t="shared" si="11"/>
        <v>2.5</v>
      </c>
      <c r="S72" s="63">
        <f>'Complexity of the crisis'!X73</f>
        <v>2.9</v>
      </c>
      <c r="T72" s="63">
        <f>'Complexity of the crisis'!AN73</f>
        <v>2</v>
      </c>
      <c r="U72" s="168" t="str">
        <f>VLOOKUP(C72,Lists!$C$3:$E$167,3,FALSE)</f>
        <v>Africa</v>
      </c>
      <c r="V72" s="169">
        <v>44014</v>
      </c>
    </row>
    <row r="73" spans="1:22" x14ac:dyDescent="0.3">
      <c r="A73" s="90" t="str">
        <f>'Crisis Indicator Data'!A71</f>
        <v>Syrian refugees in Lebanon</v>
      </c>
      <c r="B73" s="65" t="str">
        <f>Lists!G71</f>
        <v>Syrian refugees</v>
      </c>
      <c r="C73" s="90" t="str">
        <f>'Crisis Indicator Data'!C71</f>
        <v>LBN002</v>
      </c>
      <c r="D73" s="90" t="str">
        <f>'Crisis Indicator Data'!D71</f>
        <v>Lebanon</v>
      </c>
      <c r="E73" s="90" t="str">
        <f>'Crisis Indicator Data'!E71</f>
        <v>LBN</v>
      </c>
      <c r="F73" s="90" t="str">
        <f>'Crisis Indicator Data'!B71</f>
        <v>International displacement</v>
      </c>
      <c r="G73" s="62">
        <f t="shared" si="9"/>
        <v>3.2</v>
      </c>
      <c r="H73" s="91">
        <f t="shared" si="7"/>
        <v>4</v>
      </c>
      <c r="I73" s="160" t="str">
        <f t="shared" si="8"/>
        <v>High</v>
      </c>
      <c r="J73" s="162" t="str">
        <f>INDEX(Trends!$D$3:$D$400,MATCH(C73,Trends!$C$3:$C$400,0))</f>
        <v>Increasing</v>
      </c>
      <c r="K73" s="152" t="str">
        <f>IF(Reliability!B71="x","x",(IF(ROUNDUP(Reliability!B71,0)=1,"Very High",IF(ROUNDUP(Reliability!B71,0)=2,"High",IF(ROUNDUP(Reliability!B71,0)=3,"Medium",IF(ROUNDUP(Reliability!B71,0)=4,"Low","Very Low"))))))</f>
        <v>High</v>
      </c>
      <c r="L73" s="64">
        <f t="shared" si="10"/>
        <v>3.2</v>
      </c>
      <c r="M73" s="92">
        <f>'Impact of the crisis'!N74</f>
        <v>3.6</v>
      </c>
      <c r="N73" s="92">
        <f>'Impact of the crisis'!AB74</f>
        <v>3</v>
      </c>
      <c r="O73" s="64">
        <f>'Conditions of people affected'!R74</f>
        <v>3.5</v>
      </c>
      <c r="P73" s="92">
        <f>'Conditions of people affected'!K74</f>
        <v>3</v>
      </c>
      <c r="Q73" s="92">
        <f>'Conditions of people affected'!Q74</f>
        <v>4</v>
      </c>
      <c r="R73" s="63">
        <f t="shared" si="11"/>
        <v>2.7</v>
      </c>
      <c r="S73" s="63">
        <f>'Complexity of the crisis'!X74</f>
        <v>2.8</v>
      </c>
      <c r="T73" s="63">
        <f>'Complexity of the crisis'!AN74</f>
        <v>2.5</v>
      </c>
      <c r="U73" s="168" t="str">
        <f>VLOOKUP(C73,Lists!$C$3:$E$167,3,FALSE)</f>
        <v>Middle east</v>
      </c>
      <c r="V73" s="169">
        <v>44162</v>
      </c>
    </row>
    <row r="74" spans="1:22" x14ac:dyDescent="0.3">
      <c r="A74" s="90" t="str">
        <f>'Crisis Indicator Data'!A72</f>
        <v>Socioeconomic crisis in Lebanon</v>
      </c>
      <c r="B74" s="65" t="str">
        <f>Lists!G72</f>
        <v>Socioeconomic crisis</v>
      </c>
      <c r="C74" s="90" t="str">
        <f>'Crisis Indicator Data'!C72</f>
        <v>LBN004</v>
      </c>
      <c r="D74" s="90" t="str">
        <f>'Crisis Indicator Data'!D72</f>
        <v>Lebanon</v>
      </c>
      <c r="E74" s="90" t="str">
        <f>'Crisis Indicator Data'!E72</f>
        <v>LBN</v>
      </c>
      <c r="F74" s="90" t="str">
        <f>'Crisis Indicator Data'!B72</f>
        <v>Political and economic crisis</v>
      </c>
      <c r="G74" s="62">
        <f t="shared" si="9"/>
        <v>3.5</v>
      </c>
      <c r="H74" s="91">
        <f t="shared" si="7"/>
        <v>4</v>
      </c>
      <c r="I74" s="160" t="str">
        <f t="shared" si="8"/>
        <v>High</v>
      </c>
      <c r="J74" s="162" t="str">
        <f>INDEX(Trends!$D$3:$D$400,MATCH(C74,Trends!$C$3:$C$400,0))</f>
        <v>Increasing</v>
      </c>
      <c r="K74" s="152" t="str">
        <f>IF(Reliability!B72="x","x",(IF(ROUNDUP(Reliability!B72,0)=1,"Very High",IF(ROUNDUP(Reliability!B72,0)=2,"High",IF(ROUNDUP(Reliability!B72,0)=3,"Medium",IF(ROUNDUP(Reliability!B72,0)=4,"Low","Very Low"))))))</f>
        <v>Medium</v>
      </c>
      <c r="L74" s="64">
        <f t="shared" si="10"/>
        <v>2.6</v>
      </c>
      <c r="M74" s="92">
        <f>'Impact of the crisis'!N75</f>
        <v>3.6</v>
      </c>
      <c r="N74" s="92">
        <f>'Impact of the crisis'!AB75</f>
        <v>2</v>
      </c>
      <c r="O74" s="64">
        <f>'Conditions of people affected'!R75</f>
        <v>4.1500000000000004</v>
      </c>
      <c r="P74" s="92">
        <f>'Conditions of people affected'!K75</f>
        <v>4.3</v>
      </c>
      <c r="Q74" s="92">
        <f>'Conditions of people affected'!Q75</f>
        <v>4</v>
      </c>
      <c r="R74" s="63">
        <f t="shared" si="11"/>
        <v>2.9</v>
      </c>
      <c r="S74" s="63">
        <f>'Complexity of the crisis'!X75</f>
        <v>2.8</v>
      </c>
      <c r="T74" s="63">
        <f>'Complexity of the crisis'!AN75</f>
        <v>3</v>
      </c>
      <c r="U74" s="168" t="str">
        <f>VLOOKUP(C74,Lists!$C$3:$E$167,3,FALSE)</f>
        <v>Middle east</v>
      </c>
      <c r="V74" s="169">
        <v>44162</v>
      </c>
    </row>
    <row r="75" spans="1:22" x14ac:dyDescent="0.3">
      <c r="A75" s="90" t="str">
        <f>'Crisis Indicator Data'!A73</f>
        <v>Explosion in Beirut</v>
      </c>
      <c r="B75" s="65" t="str">
        <f>Lists!G73</f>
        <v>Beirut Explosion</v>
      </c>
      <c r="C75" s="90" t="str">
        <f>'Crisis Indicator Data'!C73</f>
        <v>LBN005</v>
      </c>
      <c r="D75" s="90" t="str">
        <f>'Crisis Indicator Data'!D73</f>
        <v>Lebanon</v>
      </c>
      <c r="E75" s="90" t="str">
        <f>'Crisis Indicator Data'!E73</f>
        <v>LBN</v>
      </c>
      <c r="F75" s="90" t="str">
        <f>'Crisis Indicator Data'!B73</f>
        <v>Industrial Accidents</v>
      </c>
      <c r="G75" s="62">
        <f t="shared" si="9"/>
        <v>3.2</v>
      </c>
      <c r="H75" s="91">
        <f t="shared" si="7"/>
        <v>4</v>
      </c>
      <c r="I75" s="160" t="str">
        <f t="shared" si="8"/>
        <v>High</v>
      </c>
      <c r="J75" s="162" t="str">
        <f>INDEX(Trends!$D$3:$D$400,MATCH(C75,Trends!$C$3:$C$400,0))</f>
        <v>Stable</v>
      </c>
      <c r="K75" s="152" t="str">
        <f>IF(Reliability!B73="x","x",(IF(ROUNDUP(Reliability!B73,0)=1,"Very High",IF(ROUNDUP(Reliability!B73,0)=2,"High",IF(ROUNDUP(Reliability!B73,0)=3,"Medium",IF(ROUNDUP(Reliability!B73,0)=4,"Low","Very Low"))))))</f>
        <v>High</v>
      </c>
      <c r="L75" s="64">
        <f t="shared" si="10"/>
        <v>3.3</v>
      </c>
      <c r="M75" s="92">
        <f>'Impact of the crisis'!N76</f>
        <v>1</v>
      </c>
      <c r="N75" s="92">
        <f>'Impact of the crisis'!AB76</f>
        <v>4</v>
      </c>
      <c r="O75" s="64">
        <f>'Conditions of people affected'!R76</f>
        <v>3.15</v>
      </c>
      <c r="P75" s="92">
        <f>'Conditions of people affected'!K76</f>
        <v>3.3</v>
      </c>
      <c r="Q75" s="92">
        <f>'Conditions of people affected'!Q76</f>
        <v>3</v>
      </c>
      <c r="R75" s="63">
        <f t="shared" si="11"/>
        <v>3.2</v>
      </c>
      <c r="S75" s="63">
        <f>'Complexity of the crisis'!X76</f>
        <v>2.8</v>
      </c>
      <c r="T75" s="63">
        <f>'Complexity of the crisis'!AN76</f>
        <v>3.5</v>
      </c>
      <c r="U75" s="168" t="str">
        <f>VLOOKUP(C75,Lists!$C$3:$E$167,3,FALSE)</f>
        <v>Middle east</v>
      </c>
      <c r="V75" s="169">
        <v>44162</v>
      </c>
    </row>
    <row r="76" spans="1:22" x14ac:dyDescent="0.3">
      <c r="A76" s="90" t="str">
        <f>'Crisis Indicator Data'!A74</f>
        <v>Drought in Lesotho</v>
      </c>
      <c r="B76" s="65" t="str">
        <f>Lists!G74</f>
        <v>Drought</v>
      </c>
      <c r="C76" s="90" t="str">
        <f>'Crisis Indicator Data'!C74</f>
        <v>LSO002</v>
      </c>
      <c r="D76" s="90" t="str">
        <f>'Crisis Indicator Data'!D74</f>
        <v>Lesotho</v>
      </c>
      <c r="E76" s="90" t="str">
        <f>'Crisis Indicator Data'!E74</f>
        <v>LSO</v>
      </c>
      <c r="F76" s="90" t="str">
        <f>'Crisis Indicator Data'!B74</f>
        <v>Drought</v>
      </c>
      <c r="G76" s="62">
        <f t="shared" si="9"/>
        <v>2.5</v>
      </c>
      <c r="H76" s="91">
        <f t="shared" si="7"/>
        <v>3</v>
      </c>
      <c r="I76" s="160" t="str">
        <f t="shared" si="8"/>
        <v>Medium</v>
      </c>
      <c r="J76" s="162" t="str">
        <f>INDEX(Trends!$D$3:$D$400,MATCH(C76,Trends!$C$3:$C$400,0))</f>
        <v>Stable</v>
      </c>
      <c r="K76" s="152" t="str">
        <f>IF(Reliability!B74="x","x",(IF(ROUNDUP(Reliability!B74,0)=1,"Very High",IF(ROUNDUP(Reliability!B74,0)=2,"High",IF(ROUNDUP(Reliability!B74,0)=3,"Medium",IF(ROUNDUP(Reliability!B74,0)=4,"Low","Very Low"))))))</f>
        <v>High</v>
      </c>
      <c r="L76" s="64">
        <f t="shared" si="10"/>
        <v>2.2000000000000002</v>
      </c>
      <c r="M76" s="92">
        <f>'Impact of the crisis'!N77</f>
        <v>3</v>
      </c>
      <c r="N76" s="92">
        <f>'Impact of the crisis'!AB77</f>
        <v>1.8</v>
      </c>
      <c r="O76" s="64">
        <f>'Conditions of people affected'!R77</f>
        <v>3.45</v>
      </c>
      <c r="P76" s="92">
        <f>'Conditions of people affected'!K77</f>
        <v>2.9</v>
      </c>
      <c r="Q76" s="92">
        <f>'Conditions of people affected'!Q77</f>
        <v>4</v>
      </c>
      <c r="R76" s="63">
        <f t="shared" si="11"/>
        <v>1.2</v>
      </c>
      <c r="S76" s="63">
        <f>'Complexity of the crisis'!X77</f>
        <v>1.4</v>
      </c>
      <c r="T76" s="63">
        <f>'Complexity of the crisis'!AN77</f>
        <v>1</v>
      </c>
      <c r="U76" s="168" t="str">
        <f>VLOOKUP(C76,Lists!$C$3:$E$167,3,FALSE)</f>
        <v>Africa</v>
      </c>
      <c r="V76" s="169">
        <v>44161</v>
      </c>
    </row>
    <row r="77" spans="1:22" x14ac:dyDescent="0.3">
      <c r="A77" s="90" t="str">
        <f>'Crisis Indicator Data'!A75</f>
        <v>Southern Africa Regional Food Security Crisis</v>
      </c>
      <c r="B77" s="65" t="str">
        <f>Lists!G75</f>
        <v>Southern Africa Regional Food Security Crisis</v>
      </c>
      <c r="C77" s="90" t="str">
        <f>'Crisis Indicator Data'!C75</f>
        <v>REG012</v>
      </c>
      <c r="D77" s="90" t="str">
        <f>'Crisis Indicator Data'!D75</f>
        <v>Lesotho,Madagascar,Malawi,Mozambique,Namibia,Eswatini,Tanzania,Zambia,Zimbabwe</v>
      </c>
      <c r="E77" s="90" t="str">
        <f>'Crisis Indicator Data'!E75</f>
        <v>LSO, MDG, MWI, MOZ, NAM, SWZ, TZA, ZMB, ZWE</v>
      </c>
      <c r="F77" s="90" t="str">
        <f>'Crisis Indicator Data'!B75</f>
        <v>Regional crisis</v>
      </c>
      <c r="G77" s="62">
        <f t="shared" si="9"/>
        <v>3.5</v>
      </c>
      <c r="H77" s="91">
        <f t="shared" si="7"/>
        <v>4</v>
      </c>
      <c r="I77" s="160" t="str">
        <f t="shared" si="8"/>
        <v>High</v>
      </c>
      <c r="J77" s="162" t="str">
        <f>INDEX(Trends!$D$3:$D$400,MATCH(C77,Trends!$C$3:$C$400,0))</f>
        <v>Stable</v>
      </c>
      <c r="K77" s="152" t="str">
        <f>IF(Reliability!B75="x","x",(IF(ROUNDUP(Reliability!B75,0)=1,"Very High",IF(ROUNDUP(Reliability!B75,0)=2,"High",IF(ROUNDUP(Reliability!B75,0)=3,"Medium",IF(ROUNDUP(Reliability!B75,0)=4,"Low","Very Low"))))))</f>
        <v>Very High</v>
      </c>
      <c r="L77" s="64">
        <f t="shared" si="10"/>
        <v>2.9</v>
      </c>
      <c r="M77" s="92">
        <f>'Impact of the crisis'!N78</f>
        <v>3.4</v>
      </c>
      <c r="N77" s="92">
        <f>'Impact of the crisis'!AB78</f>
        <v>2.6</v>
      </c>
      <c r="O77" s="64">
        <f>'Conditions of people affected'!R78</f>
        <v>4</v>
      </c>
      <c r="P77" s="92">
        <f>'Conditions of people affected'!K78</f>
        <v>5</v>
      </c>
      <c r="Q77" s="92">
        <f>'Conditions of people affected'!Q78</f>
        <v>3</v>
      </c>
      <c r="R77" s="63">
        <f t="shared" si="11"/>
        <v>3.1</v>
      </c>
      <c r="S77" s="63">
        <f>'Complexity of the crisis'!X78</f>
        <v>2.7</v>
      </c>
      <c r="T77" s="63">
        <f>'Complexity of the crisis'!AN78</f>
        <v>3.5</v>
      </c>
      <c r="U77" s="168" t="str">
        <f>VLOOKUP(C77,Lists!$C$3:$E$167,3,FALSE)</f>
        <v>Africa</v>
      </c>
      <c r="V77" s="169">
        <v>44182</v>
      </c>
    </row>
    <row r="78" spans="1:22" x14ac:dyDescent="0.3">
      <c r="A78" s="90" t="str">
        <f>'Crisis Indicator Data'!A76</f>
        <v>Complex crisis in Libya</v>
      </c>
      <c r="B78" s="65" t="str">
        <f>Lists!G76</f>
        <v>Complex crisis</v>
      </c>
      <c r="C78" s="90" t="str">
        <f>'Crisis Indicator Data'!C76</f>
        <v>LBY001</v>
      </c>
      <c r="D78" s="90" t="str">
        <f>'Crisis Indicator Data'!D76</f>
        <v>Libya</v>
      </c>
      <c r="E78" s="90" t="str">
        <f>'Crisis Indicator Data'!E76</f>
        <v>LBY</v>
      </c>
      <c r="F78" s="90" t="str">
        <f>'Crisis Indicator Data'!B76</f>
        <v>Multiple crises country</v>
      </c>
      <c r="G78" s="62">
        <f t="shared" si="9"/>
        <v>4.2</v>
      </c>
      <c r="H78" s="91">
        <f t="shared" si="7"/>
        <v>5</v>
      </c>
      <c r="I78" s="160" t="str">
        <f t="shared" si="8"/>
        <v>Very High</v>
      </c>
      <c r="J78" s="162" t="str">
        <f>INDEX(Trends!$D$3:$D$400,MATCH(C78,Trends!$C$3:$C$400,0))</f>
        <v>Stable</v>
      </c>
      <c r="K78" s="152" t="str">
        <f>IF(Reliability!B76="x","x",(IF(ROUNDUP(Reliability!B76,0)=1,"Very High",IF(ROUNDUP(Reliability!B76,0)=2,"High",IF(ROUNDUP(Reliability!B76,0)=3,"Medium",IF(ROUNDUP(Reliability!B76,0)=4,"Low","Very Low"))))))</f>
        <v>High</v>
      </c>
      <c r="L78" s="64">
        <f t="shared" si="10"/>
        <v>4</v>
      </c>
      <c r="M78" s="92">
        <f>'Impact of the crisis'!N79</f>
        <v>4.5</v>
      </c>
      <c r="N78" s="92">
        <f>'Impact of the crisis'!AB79</f>
        <v>3.7</v>
      </c>
      <c r="O78" s="64">
        <f>'Conditions of people affected'!R79</f>
        <v>4.2</v>
      </c>
      <c r="P78" s="92">
        <f>'Conditions of people affected'!K79</f>
        <v>3.4</v>
      </c>
      <c r="Q78" s="92">
        <f>'Conditions of people affected'!Q79</f>
        <v>5</v>
      </c>
      <c r="R78" s="63">
        <f t="shared" si="11"/>
        <v>4.4000000000000004</v>
      </c>
      <c r="S78" s="63">
        <f>'Complexity of the crisis'!X79</f>
        <v>3.6</v>
      </c>
      <c r="T78" s="63">
        <f>'Complexity of the crisis'!AN79</f>
        <v>5</v>
      </c>
      <c r="U78" s="168" t="str">
        <f>VLOOKUP(C78,Lists!$C$3:$E$167,3,FALSE)</f>
        <v>Africa</v>
      </c>
      <c r="V78" s="169">
        <v>44162</v>
      </c>
    </row>
    <row r="79" spans="1:22" x14ac:dyDescent="0.3">
      <c r="A79" s="90" t="str">
        <f>'Crisis Indicator Data'!A77</f>
        <v>Mixed migration flows in Libya</v>
      </c>
      <c r="B79" s="65" t="str">
        <f>Lists!G77</f>
        <v>Mixed Migration</v>
      </c>
      <c r="C79" s="90" t="str">
        <f>'Crisis Indicator Data'!C77</f>
        <v>LBY002</v>
      </c>
      <c r="D79" s="90" t="str">
        <f>'Crisis Indicator Data'!D77</f>
        <v>Libya</v>
      </c>
      <c r="E79" s="90" t="str">
        <f>'Crisis Indicator Data'!E77</f>
        <v>LBY</v>
      </c>
      <c r="F79" s="90" t="str">
        <f>'Crisis Indicator Data'!B77</f>
        <v>International displacement</v>
      </c>
      <c r="G79" s="62">
        <f t="shared" si="9"/>
        <v>3</v>
      </c>
      <c r="H79" s="91">
        <f t="shared" si="7"/>
        <v>3</v>
      </c>
      <c r="I79" s="160" t="str">
        <f t="shared" si="8"/>
        <v>Medium</v>
      </c>
      <c r="J79" s="162" t="str">
        <f>INDEX(Trends!$D$3:$D$400,MATCH(C79,Trends!$C$3:$C$400,0))</f>
        <v>Stable</v>
      </c>
      <c r="K79" s="152" t="str">
        <f>IF(Reliability!B77="x","x",(IF(ROUNDUP(Reliability!B77,0)=1,"Very High",IF(ROUNDUP(Reliability!B77,0)=2,"High",IF(ROUNDUP(Reliability!B77,0)=3,"Medium",IF(ROUNDUP(Reliability!B77,0)=4,"Low","Very Low"))))))</f>
        <v>High</v>
      </c>
      <c r="L79" s="64">
        <f t="shared" si="10"/>
        <v>3.8</v>
      </c>
      <c r="M79" s="92">
        <f>'Impact of the crisis'!N80</f>
        <v>4.5</v>
      </c>
      <c r="N79" s="92">
        <f>'Impact of the crisis'!AB80</f>
        <v>3.3</v>
      </c>
      <c r="O79" s="64">
        <f>'Conditions of people affected'!R80</f>
        <v>2.25</v>
      </c>
      <c r="P79" s="92">
        <f>'Conditions of people affected'!K80</f>
        <v>2.5</v>
      </c>
      <c r="Q79" s="92">
        <f>'Conditions of people affected'!Q80</f>
        <v>2</v>
      </c>
      <c r="R79" s="63">
        <f t="shared" si="11"/>
        <v>3.3</v>
      </c>
      <c r="S79" s="63">
        <f>'Complexity of the crisis'!X80</f>
        <v>3.6</v>
      </c>
      <c r="T79" s="63">
        <f>'Complexity of the crisis'!AN80</f>
        <v>3</v>
      </c>
      <c r="U79" s="168" t="str">
        <f>VLOOKUP(C79,Lists!$C$3:$E$167,3,FALSE)</f>
        <v>Africa</v>
      </c>
      <c r="V79" s="169">
        <v>44162</v>
      </c>
    </row>
    <row r="80" spans="1:22" x14ac:dyDescent="0.3">
      <c r="A80" s="90" t="str">
        <f>'Crisis Indicator Data'!A78</f>
        <v>Drought in Madagascar</v>
      </c>
      <c r="B80" s="65" t="str">
        <f>Lists!G78</f>
        <v>Drought</v>
      </c>
      <c r="C80" s="90" t="str">
        <f>'Crisis Indicator Data'!C78</f>
        <v>MDG002</v>
      </c>
      <c r="D80" s="90" t="str">
        <f>'Crisis Indicator Data'!D78</f>
        <v>Madagascar</v>
      </c>
      <c r="E80" s="90" t="str">
        <f>'Crisis Indicator Data'!E78</f>
        <v>MDG</v>
      </c>
      <c r="F80" s="90" t="str">
        <f>'Crisis Indicator Data'!B78</f>
        <v>Drought</v>
      </c>
      <c r="G80" s="62">
        <f t="shared" si="9"/>
        <v>2.5</v>
      </c>
      <c r="H80" s="91">
        <f t="shared" si="7"/>
        <v>3</v>
      </c>
      <c r="I80" s="160" t="str">
        <f t="shared" si="8"/>
        <v>Medium</v>
      </c>
      <c r="J80" s="162" t="str">
        <f>INDEX(Trends!$D$3:$D$400,MATCH(C80,Trends!$C$3:$C$400,0))</f>
        <v>Stable</v>
      </c>
      <c r="K80" s="152" t="str">
        <f>IF(Reliability!B78="x","x",(IF(ROUNDUP(Reliability!B78,0)=1,"Very High",IF(ROUNDUP(Reliability!B78,0)=2,"High",IF(ROUNDUP(Reliability!B78,0)=3,"Medium",IF(ROUNDUP(Reliability!B78,0)=4,"Low","Very Low"))))))</f>
        <v>Medium</v>
      </c>
      <c r="L80" s="64">
        <f t="shared" si="10"/>
        <v>2.7</v>
      </c>
      <c r="M80" s="92">
        <f>'Impact of the crisis'!N81</f>
        <v>1.7</v>
      </c>
      <c r="N80" s="92">
        <f>'Impact of the crisis'!AB81</f>
        <v>3.15</v>
      </c>
      <c r="O80" s="64">
        <f>'Conditions of people affected'!R81</f>
        <v>2.95</v>
      </c>
      <c r="P80" s="92">
        <f>'Conditions of people affected'!K81</f>
        <v>2.9</v>
      </c>
      <c r="Q80" s="92">
        <f>'Conditions of people affected'!Q81</f>
        <v>3</v>
      </c>
      <c r="R80" s="63">
        <f t="shared" si="11"/>
        <v>1.7</v>
      </c>
      <c r="S80" s="63">
        <f>'Complexity of the crisis'!X81</f>
        <v>2.2999999999999998</v>
      </c>
      <c r="T80" s="63">
        <f>'Complexity of the crisis'!AN81</f>
        <v>1</v>
      </c>
      <c r="U80" s="168" t="str">
        <f>VLOOKUP(C80,Lists!$C$3:$E$167,3,FALSE)</f>
        <v>Africa</v>
      </c>
      <c r="V80" s="169">
        <v>44161</v>
      </c>
    </row>
    <row r="81" spans="1:22" x14ac:dyDescent="0.3">
      <c r="A81" s="90" t="str">
        <f>'Crisis Indicator Data'!A79</f>
        <v>Complex crisis in Malawi</v>
      </c>
      <c r="B81" s="65" t="str">
        <f>Lists!G79</f>
        <v>Complex</v>
      </c>
      <c r="C81" s="90" t="str">
        <f>'Crisis Indicator Data'!C79</f>
        <v>MWI002</v>
      </c>
      <c r="D81" s="90" t="str">
        <f>'Crisis Indicator Data'!D79</f>
        <v>Malawi</v>
      </c>
      <c r="E81" s="90" t="str">
        <f>'Crisis Indicator Data'!E79</f>
        <v>MWI</v>
      </c>
      <c r="F81" s="90" t="str">
        <f>'Crisis Indicator Data'!B79</f>
        <v>Complex crisis</v>
      </c>
      <c r="G81" s="62">
        <f t="shared" si="9"/>
        <v>2.8</v>
      </c>
      <c r="H81" s="91">
        <f t="shared" si="7"/>
        <v>3</v>
      </c>
      <c r="I81" s="160" t="str">
        <f t="shared" si="8"/>
        <v>Medium</v>
      </c>
      <c r="J81" s="162" t="str">
        <f>INDEX(Trends!$D$3:$D$400,MATCH(C81,Trends!$C$3:$C$400,0))</f>
        <v>Stable</v>
      </c>
      <c r="K81" s="152" t="str">
        <f>IF(Reliability!B79="x","x",(IF(ROUNDUP(Reliability!B79,0)=1,"Very High",IF(ROUNDUP(Reliability!B79,0)=2,"High",IF(ROUNDUP(Reliability!B79,0)=3,"Medium",IF(ROUNDUP(Reliability!B79,0)=4,"Low","Very Low"))))))</f>
        <v>High</v>
      </c>
      <c r="L81" s="64">
        <f t="shared" si="10"/>
        <v>3.1</v>
      </c>
      <c r="M81" s="92">
        <f>'Impact of the crisis'!N82</f>
        <v>4.3</v>
      </c>
      <c r="N81" s="92">
        <f>'Impact of the crisis'!AB82</f>
        <v>2.2000000000000002</v>
      </c>
      <c r="O81" s="64">
        <f>'Conditions of people affected'!R82</f>
        <v>3.5</v>
      </c>
      <c r="P81" s="92">
        <f>'Conditions of people affected'!K82</f>
        <v>4</v>
      </c>
      <c r="Q81" s="92">
        <f>'Conditions of people affected'!Q82</f>
        <v>3</v>
      </c>
      <c r="R81" s="63">
        <f t="shared" si="11"/>
        <v>1.5</v>
      </c>
      <c r="S81" s="63">
        <f>'Complexity of the crisis'!X82</f>
        <v>1.9</v>
      </c>
      <c r="T81" s="63">
        <f>'Complexity of the crisis'!AN82</f>
        <v>1</v>
      </c>
      <c r="U81" s="168" t="str">
        <f>VLOOKUP(C81,Lists!$C$3:$E$167,3,FALSE)</f>
        <v>Africa</v>
      </c>
      <c r="V81" s="169">
        <v>44161</v>
      </c>
    </row>
    <row r="82" spans="1:22" x14ac:dyDescent="0.3">
      <c r="A82" s="90" t="str">
        <f>'Crisis Indicator Data'!A80</f>
        <v>Complex crisis in Mali</v>
      </c>
      <c r="B82" s="65" t="str">
        <f>Lists!G80</f>
        <v>Complex crisis</v>
      </c>
      <c r="C82" s="90" t="str">
        <f>'Crisis Indicator Data'!C80</f>
        <v>MLI001</v>
      </c>
      <c r="D82" s="90" t="str">
        <f>'Crisis Indicator Data'!D80</f>
        <v>Mali</v>
      </c>
      <c r="E82" s="90" t="str">
        <f>'Crisis Indicator Data'!E80</f>
        <v>MLI</v>
      </c>
      <c r="F82" s="90" t="str">
        <f>'Crisis Indicator Data'!B80</f>
        <v>Complex crisis</v>
      </c>
      <c r="G82" s="62">
        <f t="shared" si="9"/>
        <v>3.8</v>
      </c>
      <c r="H82" s="91">
        <f t="shared" si="7"/>
        <v>4</v>
      </c>
      <c r="I82" s="160" t="str">
        <f t="shared" si="8"/>
        <v>High</v>
      </c>
      <c r="J82" s="162" t="str">
        <f>INDEX(Trends!$D$3:$D$400,MATCH(C82,Trends!$C$3:$C$400,0))</f>
        <v>Stable</v>
      </c>
      <c r="K82" s="152" t="str">
        <f>IF(Reliability!B80="x","x",(IF(ROUNDUP(Reliability!B80,0)=1,"Very High",IF(ROUNDUP(Reliability!B80,0)=2,"High",IF(ROUNDUP(Reliability!B80,0)=3,"Medium",IF(ROUNDUP(Reliability!B80,0)=4,"Low","Very Low"))))))</f>
        <v>High</v>
      </c>
      <c r="L82" s="64">
        <f t="shared" si="10"/>
        <v>4</v>
      </c>
      <c r="M82" s="92">
        <f>'Impact of the crisis'!N83</f>
        <v>4.8</v>
      </c>
      <c r="N82" s="92">
        <f>'Impact of the crisis'!AB83</f>
        <v>3.5</v>
      </c>
      <c r="O82" s="64">
        <f>'Conditions of people affected'!R83</f>
        <v>3.7</v>
      </c>
      <c r="P82" s="92">
        <f>'Conditions of people affected'!K83</f>
        <v>4.4000000000000004</v>
      </c>
      <c r="Q82" s="92">
        <f>'Conditions of people affected'!Q83</f>
        <v>3</v>
      </c>
      <c r="R82" s="63">
        <f t="shared" si="11"/>
        <v>3.9</v>
      </c>
      <c r="S82" s="63">
        <f>'Complexity of the crisis'!X83</f>
        <v>3.1</v>
      </c>
      <c r="T82" s="63">
        <f>'Complexity of the crisis'!AN83</f>
        <v>4.5</v>
      </c>
      <c r="U82" s="168" t="str">
        <f>VLOOKUP(C82,Lists!$C$3:$E$167,3,FALSE)</f>
        <v>Africa</v>
      </c>
      <c r="V82" s="169">
        <v>44165</v>
      </c>
    </row>
    <row r="83" spans="1:22" x14ac:dyDescent="0.3">
      <c r="A83" s="90" t="str">
        <f>'Crisis Indicator Data'!A81</f>
        <v>Refugees from Mali in Mauritania</v>
      </c>
      <c r="B83" s="65" t="str">
        <f>Lists!G81</f>
        <v>Malian refugees</v>
      </c>
      <c r="C83" s="90" t="str">
        <f>'Crisis Indicator Data'!C81</f>
        <v>MRT002</v>
      </c>
      <c r="D83" s="90" t="str">
        <f>'Crisis Indicator Data'!D81</f>
        <v>Mauritania</v>
      </c>
      <c r="E83" s="90" t="str">
        <f>'Crisis Indicator Data'!E81</f>
        <v>MRT</v>
      </c>
      <c r="F83" s="90" t="str">
        <f>'Crisis Indicator Data'!B81</f>
        <v>International displacement</v>
      </c>
      <c r="G83" s="62">
        <f t="shared" si="9"/>
        <v>2.2000000000000002</v>
      </c>
      <c r="H83" s="91">
        <f t="shared" si="7"/>
        <v>3</v>
      </c>
      <c r="I83" s="160" t="str">
        <f t="shared" si="8"/>
        <v>Medium</v>
      </c>
      <c r="J83" s="162" t="str">
        <f>INDEX(Trends!$D$3:$D$400,MATCH(C83,Trends!$C$3:$C$400,0))</f>
        <v>Decreasing</v>
      </c>
      <c r="K83" s="152" t="str">
        <f>IF(Reliability!B81="x","x",(IF(ROUNDUP(Reliability!B81,0)=1,"Very High",IF(ROUNDUP(Reliability!B81,0)=2,"High",IF(ROUNDUP(Reliability!B81,0)=3,"Medium",IF(ROUNDUP(Reliability!B81,0)=4,"Low","Very Low"))))))</f>
        <v>Medium</v>
      </c>
      <c r="L83" s="64">
        <f t="shared" si="10"/>
        <v>2.4</v>
      </c>
      <c r="M83" s="92">
        <f>'Impact of the crisis'!N84</f>
        <v>0</v>
      </c>
      <c r="N83" s="92">
        <f>'Impact of the crisis'!AB84</f>
        <v>3.2</v>
      </c>
      <c r="O83" s="64">
        <f>'Conditions of people affected'!R84</f>
        <v>2.15</v>
      </c>
      <c r="P83" s="92">
        <f>'Conditions of people affected'!K84</f>
        <v>1.3</v>
      </c>
      <c r="Q83" s="92">
        <f>'Conditions of people affected'!Q84</f>
        <v>3</v>
      </c>
      <c r="R83" s="63">
        <f t="shared" si="11"/>
        <v>2.1</v>
      </c>
      <c r="S83" s="63">
        <f>'Complexity of the crisis'!X84</f>
        <v>2.6</v>
      </c>
      <c r="T83" s="63">
        <f>'Complexity of the crisis'!AN84</f>
        <v>1.5</v>
      </c>
      <c r="U83" s="168" t="str">
        <f>VLOOKUP(C83,Lists!$C$3:$E$167,3,FALSE)</f>
        <v>Africa</v>
      </c>
      <c r="V83" s="169">
        <v>44162</v>
      </c>
    </row>
    <row r="84" spans="1:22" x14ac:dyDescent="0.3">
      <c r="A84" s="90" t="str">
        <f>'Crisis Indicator Data'!A82</f>
        <v>Food Security in Mauritania</v>
      </c>
      <c r="B84" s="65" t="str">
        <f>Lists!G82</f>
        <v>Food security</v>
      </c>
      <c r="C84" s="90" t="str">
        <f>'Crisis Indicator Data'!C82</f>
        <v>MRT003</v>
      </c>
      <c r="D84" s="90" t="str">
        <f>'Crisis Indicator Data'!D82</f>
        <v>Mauritania</v>
      </c>
      <c r="E84" s="90" t="str">
        <f>'Crisis Indicator Data'!E82</f>
        <v>MRT</v>
      </c>
      <c r="F84" s="90" t="str">
        <f>'Crisis Indicator Data'!B82</f>
        <v>Drought</v>
      </c>
      <c r="G84" s="62">
        <f t="shared" si="9"/>
        <v>2.8</v>
      </c>
      <c r="H84" s="91">
        <f t="shared" si="7"/>
        <v>3</v>
      </c>
      <c r="I84" s="160" t="str">
        <f t="shared" si="8"/>
        <v>Medium</v>
      </c>
      <c r="J84" s="162" t="str">
        <f>INDEX(Trends!$D$3:$D$400,MATCH(C84,Trends!$C$3:$C$400,0))</f>
        <v>Increasing</v>
      </c>
      <c r="K84" s="152" t="str">
        <f>IF(Reliability!B82="x","x",(IF(ROUNDUP(Reliability!B82,0)=1,"Very High",IF(ROUNDUP(Reliability!B82,0)=2,"High",IF(ROUNDUP(Reliability!B82,0)=3,"Medium",IF(ROUNDUP(Reliability!B82,0)=4,"Low","Very Low"))))))</f>
        <v>Medium</v>
      </c>
      <c r="L84" s="64">
        <f t="shared" si="10"/>
        <v>3.2</v>
      </c>
      <c r="M84" s="92">
        <f>'Impact of the crisis'!N85</f>
        <v>4.4000000000000004</v>
      </c>
      <c r="N84" s="92">
        <f>'Impact of the crisis'!AB85</f>
        <v>2.2999999999999998</v>
      </c>
      <c r="O84" s="64">
        <f>'Conditions of people affected'!R85</f>
        <v>2.9</v>
      </c>
      <c r="P84" s="92">
        <f>'Conditions of people affected'!K85</f>
        <v>2.8</v>
      </c>
      <c r="Q84" s="92">
        <f>'Conditions of people affected'!Q85</f>
        <v>3</v>
      </c>
      <c r="R84" s="63">
        <f t="shared" si="11"/>
        <v>2.2999999999999998</v>
      </c>
      <c r="S84" s="63">
        <f>'Complexity of the crisis'!X85</f>
        <v>2.6</v>
      </c>
      <c r="T84" s="63">
        <f>'Complexity of the crisis'!AN85</f>
        <v>2</v>
      </c>
      <c r="U84" s="168" t="str">
        <f>VLOOKUP(C84,Lists!$C$3:$E$167,3,FALSE)</f>
        <v>Africa</v>
      </c>
      <c r="V84" s="169">
        <v>44182</v>
      </c>
    </row>
    <row r="85" spans="1:22" x14ac:dyDescent="0.3">
      <c r="A85" s="90" t="str">
        <f>'Crisis Indicator Data'!A83</f>
        <v>Multiple crisis in Mexico</v>
      </c>
      <c r="B85" s="65" t="str">
        <f>Lists!G83</f>
        <v>Country Level</v>
      </c>
      <c r="C85" s="90" t="str">
        <f>'Crisis Indicator Data'!C83</f>
        <v>MEX001</v>
      </c>
      <c r="D85" s="90" t="str">
        <f>'Crisis Indicator Data'!D83</f>
        <v>Mexico</v>
      </c>
      <c r="E85" s="90" t="str">
        <f>'Crisis Indicator Data'!E83</f>
        <v>MEX</v>
      </c>
      <c r="F85" s="90" t="str">
        <f>'Crisis Indicator Data'!B83</f>
        <v>Multiple crises country</v>
      </c>
      <c r="G85" s="62" t="str">
        <f t="shared" si="9"/>
        <v>x</v>
      </c>
      <c r="H85" s="91" t="str">
        <f t="shared" si="7"/>
        <v>x</v>
      </c>
      <c r="I85" s="160" t="str">
        <f t="shared" si="8"/>
        <v>x</v>
      </c>
      <c r="J85" s="162" t="str">
        <f>INDEX(Trends!$D$3:$D$400,MATCH(C85,Trends!$C$3:$C$400,0))</f>
        <v>-</v>
      </c>
      <c r="K85" s="152" t="str">
        <f>IF(Reliability!B83="x","x",(IF(ROUNDUP(Reliability!B83,0)=1,"Very High",IF(ROUNDUP(Reliability!B83,0)=2,"High",IF(ROUNDUP(Reliability!B83,0)=3,"Medium",IF(ROUNDUP(Reliability!B83,0)=4,"Low","Very Low"))))))</f>
        <v>Very Low</v>
      </c>
      <c r="L85" s="64">
        <f t="shared" si="10"/>
        <v>4.2</v>
      </c>
      <c r="M85" s="92">
        <f>'Impact of the crisis'!N86</f>
        <v>4.5999999999999996</v>
      </c>
      <c r="N85" s="92">
        <f>'Impact of the crisis'!AB86</f>
        <v>4</v>
      </c>
      <c r="O85" s="64" t="str">
        <f>'Conditions of people affected'!R86</f>
        <v>x</v>
      </c>
      <c r="P85" s="92" t="str">
        <f>'Conditions of people affected'!K86</f>
        <v>x</v>
      </c>
      <c r="Q85" s="92" t="str">
        <f>'Conditions of people affected'!Q86</f>
        <v>x</v>
      </c>
      <c r="R85" s="63">
        <f t="shared" si="11"/>
        <v>3.1</v>
      </c>
      <c r="S85" s="63">
        <f>'Complexity of the crisis'!X86</f>
        <v>3.2</v>
      </c>
      <c r="T85" s="63">
        <f>'Complexity of the crisis'!AN86</f>
        <v>3</v>
      </c>
      <c r="U85" s="168" t="str">
        <f>VLOOKUP(C85,Lists!$C$3:$E$167,3,FALSE)</f>
        <v>Americas</v>
      </c>
      <c r="V85" s="169">
        <v>44165</v>
      </c>
    </row>
    <row r="86" spans="1:22" x14ac:dyDescent="0.3">
      <c r="A86" s="90" t="str">
        <f>'Crisis Indicator Data'!A84</f>
        <v>Criminal Violence in Mexico</v>
      </c>
      <c r="B86" s="65" t="str">
        <f>Lists!G84</f>
        <v>Criminal Violence</v>
      </c>
      <c r="C86" s="90" t="str">
        <f>'Crisis Indicator Data'!C84</f>
        <v>MEX002</v>
      </c>
      <c r="D86" s="90" t="str">
        <f>'Crisis Indicator Data'!D84</f>
        <v>Mexico</v>
      </c>
      <c r="E86" s="90" t="str">
        <f>'Crisis Indicator Data'!E84</f>
        <v>MEX</v>
      </c>
      <c r="F86" s="90" t="str">
        <f>'Crisis Indicator Data'!B84</f>
        <v>Other type of violence</v>
      </c>
      <c r="G86" s="62" t="str">
        <f t="shared" si="9"/>
        <v>x</v>
      </c>
      <c r="H86" s="91" t="str">
        <f t="shared" si="7"/>
        <v>x</v>
      </c>
      <c r="I86" s="160" t="str">
        <f t="shared" si="8"/>
        <v>x</v>
      </c>
      <c r="J86" s="162" t="str">
        <f>INDEX(Trends!$D$3:$D$400,MATCH(C86,Trends!$C$3:$C$400,0))</f>
        <v>-</v>
      </c>
      <c r="K86" s="152" t="str">
        <f>IF(Reliability!B84="x","x",(IF(ROUNDUP(Reliability!B84,0)=1,"Very High",IF(ROUNDUP(Reliability!B84,0)=2,"High",IF(ROUNDUP(Reliability!B84,0)=3,"Medium",IF(ROUNDUP(Reliability!B84,0)=4,"Low","Very Low"))))))</f>
        <v>Very Low</v>
      </c>
      <c r="L86" s="64">
        <f t="shared" si="10"/>
        <v>4.2</v>
      </c>
      <c r="M86" s="92">
        <f>'Impact of the crisis'!N87</f>
        <v>3.9</v>
      </c>
      <c r="N86" s="92">
        <f>'Impact of the crisis'!AB87</f>
        <v>4.4000000000000004</v>
      </c>
      <c r="O86" s="64" t="str">
        <f>'Conditions of people affected'!R87</f>
        <v>x</v>
      </c>
      <c r="P86" s="92" t="str">
        <f>'Conditions of people affected'!K87</f>
        <v>x</v>
      </c>
      <c r="Q86" s="92" t="str">
        <f>'Conditions of people affected'!Q87</f>
        <v>x</v>
      </c>
      <c r="R86" s="63">
        <f t="shared" si="11"/>
        <v>2.9</v>
      </c>
      <c r="S86" s="63">
        <f>'Complexity of the crisis'!X87</f>
        <v>3.2</v>
      </c>
      <c r="T86" s="63">
        <f>'Complexity of the crisis'!AN87</f>
        <v>2.5</v>
      </c>
      <c r="U86" s="168" t="str">
        <f>VLOOKUP(C86,Lists!$C$3:$E$167,3,FALSE)</f>
        <v>Americas</v>
      </c>
      <c r="V86" s="169">
        <v>44165</v>
      </c>
    </row>
    <row r="87" spans="1:22" x14ac:dyDescent="0.3">
      <c r="A87" s="90" t="str">
        <f>'Crisis Indicator Data'!A85</f>
        <v>Mixed Migration in Mexico</v>
      </c>
      <c r="B87" s="65" t="str">
        <f>Lists!G85</f>
        <v>Mixed Migration</v>
      </c>
      <c r="C87" s="90" t="str">
        <f>'Crisis Indicator Data'!C85</f>
        <v>MEX003</v>
      </c>
      <c r="D87" s="90" t="str">
        <f>'Crisis Indicator Data'!D85</f>
        <v>Mexico</v>
      </c>
      <c r="E87" s="90" t="str">
        <f>'Crisis Indicator Data'!E85</f>
        <v>MEX</v>
      </c>
      <c r="F87" s="90" t="str">
        <f>'Crisis Indicator Data'!B85</f>
        <v>International displacement</v>
      </c>
      <c r="G87" s="62" t="str">
        <f t="shared" si="9"/>
        <v>x</v>
      </c>
      <c r="H87" s="91" t="str">
        <f t="shared" si="7"/>
        <v>x</v>
      </c>
      <c r="I87" s="160" t="str">
        <f t="shared" si="8"/>
        <v>x</v>
      </c>
      <c r="J87" s="162" t="str">
        <f>INDEX(Trends!$D$3:$D$400,MATCH(C87,Trends!$C$3:$C$400,0))</f>
        <v>-</v>
      </c>
      <c r="K87" s="152" t="str">
        <f>IF(Reliability!B85="x","x",(IF(ROUNDUP(Reliability!B85,0)=1,"Very High",IF(ROUNDUP(Reliability!B85,0)=2,"High",IF(ROUNDUP(Reliability!B85,0)=3,"Medium",IF(ROUNDUP(Reliability!B85,0)=4,"Low","Very Low"))))))</f>
        <v>Low</v>
      </c>
      <c r="L87" s="64">
        <f t="shared" si="10"/>
        <v>3.4</v>
      </c>
      <c r="M87" s="92">
        <f>'Impact of the crisis'!N88</f>
        <v>4.2</v>
      </c>
      <c r="N87" s="92">
        <f>'Impact of the crisis'!AB88</f>
        <v>2.9</v>
      </c>
      <c r="O87" s="64" t="str">
        <f>'Conditions of people affected'!R88</f>
        <v>x</v>
      </c>
      <c r="P87" s="92" t="str">
        <f>'Conditions of people affected'!K88</f>
        <v>x</v>
      </c>
      <c r="Q87" s="92" t="str">
        <f>'Conditions of people affected'!Q88</f>
        <v>x</v>
      </c>
      <c r="R87" s="63">
        <f t="shared" si="11"/>
        <v>2.9</v>
      </c>
      <c r="S87" s="63">
        <f>'Complexity of the crisis'!X88</f>
        <v>3.2</v>
      </c>
      <c r="T87" s="63">
        <f>'Complexity of the crisis'!AN88</f>
        <v>2.5</v>
      </c>
      <c r="U87" s="168" t="str">
        <f>VLOOKUP(C87,Lists!$C$3:$E$167,3,FALSE)</f>
        <v>Americas</v>
      </c>
      <c r="V87" s="169">
        <v>44165</v>
      </c>
    </row>
    <row r="88" spans="1:22" x14ac:dyDescent="0.3">
      <c r="A88" s="90" t="str">
        <f>'Crisis Indicator Data'!A86</f>
        <v>Hurricane Eta and Iota in Southern Mexico</v>
      </c>
      <c r="B88" s="65" t="str">
        <f>Lists!G86</f>
        <v>Hurricane Eta/Iota</v>
      </c>
      <c r="C88" s="90" t="str">
        <f>'Crisis Indicator Data'!C86</f>
        <v>MEX004</v>
      </c>
      <c r="D88" s="90" t="str">
        <f>'Crisis Indicator Data'!D86</f>
        <v>Mexico</v>
      </c>
      <c r="E88" s="90" t="str">
        <f>'Crisis Indicator Data'!E86</f>
        <v>MEX</v>
      </c>
      <c r="F88" s="90" t="str">
        <f>'Crisis Indicator Data'!B86</f>
        <v>Tropical cyclone</v>
      </c>
      <c r="G88" s="62">
        <f t="shared" si="9"/>
        <v>1.7</v>
      </c>
      <c r="H88" s="91">
        <f t="shared" si="7"/>
        <v>2</v>
      </c>
      <c r="I88" s="160" t="str">
        <f t="shared" si="8"/>
        <v>Low</v>
      </c>
      <c r="J88" s="162" t="str">
        <f>INDEX(Trends!$D$3:$D$400,MATCH(C88,Trends!$C$3:$C$400,0))</f>
        <v>-</v>
      </c>
      <c r="K88" s="152" t="str">
        <f>IF(Reliability!B86="x","x",(IF(ROUNDUP(Reliability!B86,0)=1,"Very High",IF(ROUNDUP(Reliability!B86,0)=2,"High",IF(ROUNDUP(Reliability!B86,0)=3,"Medium",IF(ROUNDUP(Reliability!B86,0)=4,"Low","Very Low"))))))</f>
        <v>Very High</v>
      </c>
      <c r="L88" s="64">
        <f t="shared" si="10"/>
        <v>2</v>
      </c>
      <c r="M88" s="92">
        <f>'Impact of the crisis'!N89</f>
        <v>2.1</v>
      </c>
      <c r="N88" s="92">
        <f>'Impact of the crisis'!AB89</f>
        <v>2</v>
      </c>
      <c r="O88" s="64">
        <f>'Conditions of people affected'!R89</f>
        <v>0.7</v>
      </c>
      <c r="P88" s="92">
        <f>'Conditions of people affected'!K89</f>
        <v>0.4</v>
      </c>
      <c r="Q88" s="92">
        <f>'Conditions of people affected'!Q89</f>
        <v>1</v>
      </c>
      <c r="R88" s="63">
        <f t="shared" si="11"/>
        <v>2.9</v>
      </c>
      <c r="S88" s="63">
        <f>'Complexity of the crisis'!X89</f>
        <v>3.2</v>
      </c>
      <c r="T88" s="63">
        <f>'Complexity of the crisis'!AN89</f>
        <v>2.5</v>
      </c>
      <c r="U88" s="168" t="str">
        <f>VLOOKUP(C88,Lists!$C$3:$E$167,3,FALSE)</f>
        <v>Americas</v>
      </c>
      <c r="V88" s="169">
        <v>44165</v>
      </c>
    </row>
    <row r="89" spans="1:22" x14ac:dyDescent="0.3">
      <c r="A89" s="90" t="str">
        <f>'Crisis Indicator Data'!A87</f>
        <v>Mixed migration flows in Morocco</v>
      </c>
      <c r="B89" s="65" t="str">
        <f>Lists!G87</f>
        <v>Mixed Migration</v>
      </c>
      <c r="C89" s="90" t="str">
        <f>'Crisis Indicator Data'!C87</f>
        <v>MAR002</v>
      </c>
      <c r="D89" s="90" t="str">
        <f>'Crisis Indicator Data'!D87</f>
        <v>Morocco</v>
      </c>
      <c r="E89" s="90" t="str">
        <f>'Crisis Indicator Data'!E87</f>
        <v>MAR</v>
      </c>
      <c r="F89" s="90" t="str">
        <f>'Crisis Indicator Data'!B87</f>
        <v>International displacement</v>
      </c>
      <c r="G89" s="62" t="str">
        <f t="shared" si="9"/>
        <v>x</v>
      </c>
      <c r="H89" s="91" t="str">
        <f t="shared" si="7"/>
        <v>x</v>
      </c>
      <c r="I89" s="160" t="str">
        <f t="shared" si="8"/>
        <v>x</v>
      </c>
      <c r="J89" s="162" t="str">
        <f>INDEX(Trends!$D$3:$D$400,MATCH(C89,Trends!$C$3:$C$400,0))</f>
        <v>-</v>
      </c>
      <c r="K89" s="152" t="str">
        <f>IF(Reliability!B87="x","x",(IF(ROUNDUP(Reliability!B87,0)=1,"Very High",IF(ROUNDUP(Reliability!B87,0)=2,"High",IF(ROUNDUP(Reliability!B87,0)=3,"Medium",IF(ROUNDUP(Reliability!B87,0)=4,"Low","Very Low"))))))</f>
        <v>Very Low</v>
      </c>
      <c r="L89" s="64">
        <f t="shared" si="10"/>
        <v>3.7</v>
      </c>
      <c r="M89" s="92">
        <f>'Impact of the crisis'!N90</f>
        <v>4.8</v>
      </c>
      <c r="N89" s="92">
        <f>'Impact of the crisis'!AB90</f>
        <v>2.8</v>
      </c>
      <c r="O89" s="64" t="str">
        <f>'Conditions of people affected'!R90</f>
        <v>x</v>
      </c>
      <c r="P89" s="92" t="str">
        <f>'Conditions of people affected'!K90</f>
        <v>x</v>
      </c>
      <c r="Q89" s="92" t="str">
        <f>'Conditions of people affected'!Q90</f>
        <v>x</v>
      </c>
      <c r="R89" s="63">
        <f t="shared" si="11"/>
        <v>2.1</v>
      </c>
      <c r="S89" s="63">
        <f>'Complexity of the crisis'!X90</f>
        <v>3</v>
      </c>
      <c r="T89" s="63">
        <f>'Complexity of the crisis'!AN90</f>
        <v>1</v>
      </c>
      <c r="U89" s="168" t="str">
        <f>VLOOKUP(C89,Lists!$C$3:$E$167,3,FALSE)</f>
        <v>Africa</v>
      </c>
      <c r="V89" s="169">
        <v>44162</v>
      </c>
    </row>
    <row r="90" spans="1:22" x14ac:dyDescent="0.3">
      <c r="A90" s="90" t="str">
        <f>'Crisis Indicator Data'!A88</f>
        <v>Complex crisis in Mozambique</v>
      </c>
      <c r="B90" s="65" t="str">
        <f>Lists!G88</f>
        <v>Complex crisis in Mozambique</v>
      </c>
      <c r="C90" s="90" t="str">
        <f>'Crisis Indicator Data'!C88</f>
        <v>MOZ001</v>
      </c>
      <c r="D90" s="90" t="str">
        <f>'Crisis Indicator Data'!D88</f>
        <v>Mozambique</v>
      </c>
      <c r="E90" s="90" t="str">
        <f>'Crisis Indicator Data'!E88</f>
        <v>MOZ</v>
      </c>
      <c r="F90" s="90" t="str">
        <f>'Crisis Indicator Data'!B88</f>
        <v>Complex crisis</v>
      </c>
      <c r="G90" s="62">
        <f t="shared" si="9"/>
        <v>3.3</v>
      </c>
      <c r="H90" s="91">
        <f t="shared" si="7"/>
        <v>4</v>
      </c>
      <c r="I90" s="160" t="str">
        <f t="shared" si="8"/>
        <v>High</v>
      </c>
      <c r="J90" s="162" t="str">
        <f>INDEX(Trends!$D$3:$D$400,MATCH(C90,Trends!$C$3:$C$400,0))</f>
        <v>Increasing</v>
      </c>
      <c r="K90" s="152" t="str">
        <f>IF(Reliability!B88="x","x",(IF(ROUNDUP(Reliability!B88,0)=1,"Very High",IF(ROUNDUP(Reliability!B88,0)=2,"High",IF(ROUNDUP(Reliability!B88,0)=3,"Medium",IF(ROUNDUP(Reliability!B88,0)=4,"Low","Very Low"))))))</f>
        <v>High</v>
      </c>
      <c r="L90" s="64">
        <f t="shared" si="10"/>
        <v>3.5</v>
      </c>
      <c r="M90" s="92">
        <f>'Impact of the crisis'!N91</f>
        <v>2.5</v>
      </c>
      <c r="N90" s="92">
        <f>'Impact of the crisis'!AB91</f>
        <v>3.9</v>
      </c>
      <c r="O90" s="64">
        <f>'Conditions of people affected'!R91</f>
        <v>3.15</v>
      </c>
      <c r="P90" s="92">
        <f>'Conditions of people affected'!K91</f>
        <v>3.3</v>
      </c>
      <c r="Q90" s="92">
        <f>'Conditions of people affected'!Q91</f>
        <v>3</v>
      </c>
      <c r="R90" s="63">
        <f t="shared" si="11"/>
        <v>3.3</v>
      </c>
      <c r="S90" s="63">
        <f>'Complexity of the crisis'!X91</f>
        <v>3.6</v>
      </c>
      <c r="T90" s="63">
        <f>'Complexity of the crisis'!AN91</f>
        <v>3</v>
      </c>
      <c r="U90" s="168" t="str">
        <f>VLOOKUP(C90,Lists!$C$3:$E$167,3,FALSE)</f>
        <v>Africa</v>
      </c>
      <c r="V90" s="169">
        <v>44164</v>
      </c>
    </row>
    <row r="91" spans="1:22" x14ac:dyDescent="0.3">
      <c r="A91" s="90" t="str">
        <f>'Crisis Indicator Data'!A89</f>
        <v>Cabo Delgado Islamist Insurgency</v>
      </c>
      <c r="B91" s="65" t="str">
        <f>Lists!G89</f>
        <v>Violent Insurgency in Cabo Delgado</v>
      </c>
      <c r="C91" s="90" t="str">
        <f>'Crisis Indicator Data'!C89</f>
        <v>MOZ004</v>
      </c>
      <c r="D91" s="90" t="str">
        <f>'Crisis Indicator Data'!D89</f>
        <v>Mozambique</v>
      </c>
      <c r="E91" s="90" t="str">
        <f>'Crisis Indicator Data'!E89</f>
        <v>MOZ</v>
      </c>
      <c r="F91" s="90" t="str">
        <f>'Crisis Indicator Data'!B89</f>
        <v>Other type of violence</v>
      </c>
      <c r="G91" s="62">
        <f t="shared" si="9"/>
        <v>2</v>
      </c>
      <c r="H91" s="91">
        <f t="shared" si="7"/>
        <v>2</v>
      </c>
      <c r="I91" s="160" t="str">
        <f t="shared" si="8"/>
        <v>Low</v>
      </c>
      <c r="J91" s="162" t="str">
        <f>INDEX(Trends!$D$3:$D$400,MATCH(C91,Trends!$C$3:$C$400,0))</f>
        <v>Decreasing</v>
      </c>
      <c r="K91" s="152" t="str">
        <f>IF(Reliability!B89="x","x",(IF(ROUNDUP(Reliability!B89,0)=1,"Very High",IF(ROUNDUP(Reliability!B89,0)=2,"High",IF(ROUNDUP(Reliability!B89,0)=3,"Medium",IF(ROUNDUP(Reliability!B89,0)=4,"Low","Very Low"))))))</f>
        <v>Very High</v>
      </c>
      <c r="L91" s="64">
        <f t="shared" si="10"/>
        <v>2.7</v>
      </c>
      <c r="M91" s="92">
        <f>'Impact of the crisis'!N92</f>
        <v>1.4</v>
      </c>
      <c r="N91" s="92">
        <f>'Impact of the crisis'!AB92</f>
        <v>3.2</v>
      </c>
      <c r="O91" s="64">
        <f>'Conditions of people affected'!R92</f>
        <v>0.5</v>
      </c>
      <c r="P91" s="92">
        <f>'Conditions of people affected'!K92</f>
        <v>0</v>
      </c>
      <c r="Q91" s="92">
        <f>'Conditions of people affected'!Q92</f>
        <v>1</v>
      </c>
      <c r="R91" s="63">
        <f t="shared" si="11"/>
        <v>3.6</v>
      </c>
      <c r="S91" s="63">
        <f>'Complexity of the crisis'!X92</f>
        <v>3.6</v>
      </c>
      <c r="T91" s="63">
        <f>'Complexity of the crisis'!AN92</f>
        <v>3.5</v>
      </c>
      <c r="U91" s="168" t="str">
        <f>VLOOKUP(C91,Lists!$C$3:$E$167,3,FALSE)</f>
        <v>Africa</v>
      </c>
      <c r="V91" s="169">
        <v>44164</v>
      </c>
    </row>
    <row r="92" spans="1:22" x14ac:dyDescent="0.3">
      <c r="A92" s="90" t="str">
        <f>'Crisis Indicator Data'!A90</f>
        <v>Food Security Crisis in Mozambique</v>
      </c>
      <c r="B92" s="65" t="str">
        <f>Lists!G90</f>
        <v>Food Security Crisis in Mozambique</v>
      </c>
      <c r="C92" s="90" t="str">
        <f>'Crisis Indicator Data'!C90</f>
        <v>MOZ006</v>
      </c>
      <c r="D92" s="90" t="str">
        <f>'Crisis Indicator Data'!D90</f>
        <v>Mozambique</v>
      </c>
      <c r="E92" s="90" t="str">
        <f>'Crisis Indicator Data'!E90</f>
        <v>MOZ</v>
      </c>
      <c r="F92" s="90" t="str">
        <f>'Crisis Indicator Data'!B90</f>
        <v>Food Security</v>
      </c>
      <c r="G92" s="62">
        <f t="shared" si="9"/>
        <v>2.9</v>
      </c>
      <c r="H92" s="91">
        <f t="shared" si="7"/>
        <v>3</v>
      </c>
      <c r="I92" s="160" t="str">
        <f t="shared" si="8"/>
        <v>Medium</v>
      </c>
      <c r="J92" s="162" t="str">
        <f>INDEX(Trends!$D$3:$D$400,MATCH(C92,Trends!$C$3:$C$400,0))</f>
        <v>Decreasing</v>
      </c>
      <c r="K92" s="152" t="str">
        <f>IF(Reliability!B90="x","x",(IF(ROUNDUP(Reliability!B90,0)=1,"Very High",IF(ROUNDUP(Reliability!B90,0)=2,"High",IF(ROUNDUP(Reliability!B90,0)=3,"Medium",IF(ROUNDUP(Reliability!B90,0)=4,"Low","Very Low"))))))</f>
        <v>High</v>
      </c>
      <c r="L92" s="64">
        <f t="shared" si="10"/>
        <v>2.9</v>
      </c>
      <c r="M92" s="92">
        <f>'Impact of the crisis'!N93</f>
        <v>2.2000000000000002</v>
      </c>
      <c r="N92" s="92">
        <f>'Impact of the crisis'!AB93</f>
        <v>3.2</v>
      </c>
      <c r="O92" s="64">
        <f>'Conditions of people affected'!R93</f>
        <v>2.9</v>
      </c>
      <c r="P92" s="92">
        <f>'Conditions of people affected'!K93</f>
        <v>2.8</v>
      </c>
      <c r="Q92" s="92">
        <f>'Conditions of people affected'!Q93</f>
        <v>3</v>
      </c>
      <c r="R92" s="63">
        <f t="shared" si="11"/>
        <v>2.9</v>
      </c>
      <c r="S92" s="63">
        <f>'Complexity of the crisis'!X93</f>
        <v>3.6</v>
      </c>
      <c r="T92" s="63">
        <f>'Complexity of the crisis'!AN93</f>
        <v>2</v>
      </c>
      <c r="U92" s="168" t="str">
        <f>VLOOKUP(C92,Lists!$C$3:$E$167,3,FALSE)</f>
        <v>Africa</v>
      </c>
      <c r="V92" s="169">
        <v>44164</v>
      </c>
    </row>
    <row r="93" spans="1:22" x14ac:dyDescent="0.3">
      <c r="A93" s="90" t="str">
        <f>'Crisis Indicator Data'!A91</f>
        <v>Multiple crises in Myanmar</v>
      </c>
      <c r="B93" s="65" t="str">
        <f>Lists!G91</f>
        <v>Country level</v>
      </c>
      <c r="C93" s="90" t="str">
        <f>'Crisis Indicator Data'!C91</f>
        <v>MMR001</v>
      </c>
      <c r="D93" s="90" t="str">
        <f>'Crisis Indicator Data'!D91</f>
        <v>Myanmar</v>
      </c>
      <c r="E93" s="90" t="str">
        <f>'Crisis Indicator Data'!E91</f>
        <v>MMR</v>
      </c>
      <c r="F93" s="90" t="str">
        <f>'Crisis Indicator Data'!B91</f>
        <v>Multiple crises country</v>
      </c>
      <c r="G93" s="62">
        <f t="shared" si="9"/>
        <v>3.5</v>
      </c>
      <c r="H93" s="91">
        <f t="shared" si="7"/>
        <v>4</v>
      </c>
      <c r="I93" s="160" t="str">
        <f t="shared" si="8"/>
        <v>High</v>
      </c>
      <c r="J93" s="162" t="str">
        <f>INDEX(Trends!$D$3:$D$400,MATCH(C93,Trends!$C$3:$C$400,0))</f>
        <v>Decreasing</v>
      </c>
      <c r="K93" s="152" t="str">
        <f>IF(Reliability!B91="x","x",(IF(ROUNDUP(Reliability!B91,0)=1,"Very High",IF(ROUNDUP(Reliability!B91,0)=2,"High",IF(ROUNDUP(Reliability!B91,0)=3,"Medium",IF(ROUNDUP(Reliability!B91,0)=4,"Low","Very Low"))))))</f>
        <v>High</v>
      </c>
      <c r="L93" s="64">
        <f t="shared" si="10"/>
        <v>3.3</v>
      </c>
      <c r="M93" s="92">
        <f>'Impact of the crisis'!N94</f>
        <v>2.7</v>
      </c>
      <c r="N93" s="92">
        <f>'Impact of the crisis'!AB94</f>
        <v>3.6</v>
      </c>
      <c r="O93" s="64">
        <f>'Conditions of people affected'!R94</f>
        <v>3.65</v>
      </c>
      <c r="P93" s="92">
        <f>'Conditions of people affected'!K94</f>
        <v>3.3</v>
      </c>
      <c r="Q93" s="92">
        <f>'Conditions of people affected'!Q94</f>
        <v>4</v>
      </c>
      <c r="R93" s="63">
        <f t="shared" si="11"/>
        <v>3.5</v>
      </c>
      <c r="S93" s="63">
        <f>'Complexity of the crisis'!X94</f>
        <v>3.4</v>
      </c>
      <c r="T93" s="63">
        <f>'Complexity of the crisis'!AN94</f>
        <v>3.5</v>
      </c>
      <c r="U93" s="168" t="str">
        <f>VLOOKUP(C93,Lists!$C$3:$E$167,3,FALSE)</f>
        <v>Asia</v>
      </c>
      <c r="V93" s="169">
        <v>44181</v>
      </c>
    </row>
    <row r="94" spans="1:22" x14ac:dyDescent="0.3">
      <c r="A94" s="90" t="str">
        <f>'Crisis Indicator Data'!A92</f>
        <v>Rakhine Conflict</v>
      </c>
      <c r="B94" s="65" t="str">
        <f>Lists!G92</f>
        <v>Rakhine conflict</v>
      </c>
      <c r="C94" s="90" t="str">
        <f>'Crisis Indicator Data'!C92</f>
        <v>MMR002</v>
      </c>
      <c r="D94" s="90" t="str">
        <f>'Crisis Indicator Data'!D92</f>
        <v>Myanmar</v>
      </c>
      <c r="E94" s="90" t="str">
        <f>'Crisis Indicator Data'!E92</f>
        <v>MMR</v>
      </c>
      <c r="F94" s="90" t="str">
        <f>'Crisis Indicator Data'!B92</f>
        <v>Conflict</v>
      </c>
      <c r="G94" s="62">
        <f t="shared" si="9"/>
        <v>3.5</v>
      </c>
      <c r="H94" s="91">
        <f t="shared" si="7"/>
        <v>4</v>
      </c>
      <c r="I94" s="160" t="str">
        <f t="shared" si="8"/>
        <v>High</v>
      </c>
      <c r="J94" s="162" t="str">
        <f>INDEX(Trends!$D$3:$D$400,MATCH(C94,Trends!$C$3:$C$400,0))</f>
        <v>Stable</v>
      </c>
      <c r="K94" s="152" t="str">
        <f>IF(Reliability!B92="x","x",(IF(ROUNDUP(Reliability!B92,0)=1,"Very High",IF(ROUNDUP(Reliability!B92,0)=2,"High",IF(ROUNDUP(Reliability!B92,0)=3,"Medium",IF(ROUNDUP(Reliability!B92,0)=4,"Low","Very Low"))))))</f>
        <v>High</v>
      </c>
      <c r="L94" s="64">
        <f t="shared" si="10"/>
        <v>3.1</v>
      </c>
      <c r="M94" s="92">
        <f>'Impact of the crisis'!N95</f>
        <v>1.3</v>
      </c>
      <c r="N94" s="92">
        <f>'Impact of the crisis'!AB95</f>
        <v>3.7</v>
      </c>
      <c r="O94" s="64">
        <f>'Conditions of people affected'!R95</f>
        <v>3.55</v>
      </c>
      <c r="P94" s="92">
        <f>'Conditions of people affected'!K95</f>
        <v>3.1</v>
      </c>
      <c r="Q94" s="92">
        <f>'Conditions of people affected'!Q95</f>
        <v>4</v>
      </c>
      <c r="R94" s="63">
        <f t="shared" si="11"/>
        <v>3.7</v>
      </c>
      <c r="S94" s="63">
        <f>'Complexity of the crisis'!X95</f>
        <v>3.4</v>
      </c>
      <c r="T94" s="63">
        <f>'Complexity of the crisis'!AN95</f>
        <v>4</v>
      </c>
      <c r="U94" s="168" t="str">
        <f>VLOOKUP(C94,Lists!$C$3:$E$167,3,FALSE)</f>
        <v>Asia</v>
      </c>
      <c r="V94" s="169">
        <v>44181</v>
      </c>
    </row>
    <row r="95" spans="1:22" x14ac:dyDescent="0.3">
      <c r="A95" s="90" t="str">
        <f>'Crisis Indicator Data'!A93</f>
        <v>Kachin and Shan Conflict</v>
      </c>
      <c r="B95" s="65" t="str">
        <f>Lists!G93</f>
        <v>Kachin and Shan conflict</v>
      </c>
      <c r="C95" s="90" t="str">
        <f>'Crisis Indicator Data'!C93</f>
        <v>MMR003</v>
      </c>
      <c r="D95" s="90" t="str">
        <f>'Crisis Indicator Data'!D93</f>
        <v>Myanmar</v>
      </c>
      <c r="E95" s="90" t="str">
        <f>'Crisis Indicator Data'!E93</f>
        <v>MMR</v>
      </c>
      <c r="F95" s="90" t="str">
        <f>'Crisis Indicator Data'!B93</f>
        <v>Conflict</v>
      </c>
      <c r="G95" s="62">
        <f t="shared" si="9"/>
        <v>2.6</v>
      </c>
      <c r="H95" s="91">
        <f t="shared" si="7"/>
        <v>3</v>
      </c>
      <c r="I95" s="160" t="str">
        <f t="shared" si="8"/>
        <v>Medium</v>
      </c>
      <c r="J95" s="162" t="str">
        <f>INDEX(Trends!$D$3:$D$400,MATCH(C95,Trends!$C$3:$C$400,0))</f>
        <v>Stable</v>
      </c>
      <c r="K95" s="152" t="str">
        <f>IF(Reliability!B93="x","x",(IF(ROUNDUP(Reliability!B93,0)=1,"Very High",IF(ROUNDUP(Reliability!B93,0)=2,"High",IF(ROUNDUP(Reliability!B93,0)=3,"Medium",IF(ROUNDUP(Reliability!B93,0)=4,"Low","Very Low"))))))</f>
        <v>High</v>
      </c>
      <c r="L95" s="64">
        <f t="shared" si="10"/>
        <v>2.4</v>
      </c>
      <c r="M95" s="92">
        <f>'Impact of the crisis'!N96</f>
        <v>2.2999999999999998</v>
      </c>
      <c r="N95" s="92">
        <f>'Impact of the crisis'!AB96</f>
        <v>2.5</v>
      </c>
      <c r="O95" s="64">
        <f>'Conditions of people affected'!R96</f>
        <v>2.1</v>
      </c>
      <c r="P95" s="92">
        <f>'Conditions of people affected'!K96</f>
        <v>2.2000000000000002</v>
      </c>
      <c r="Q95" s="92">
        <f>'Conditions of people affected'!Q96</f>
        <v>2</v>
      </c>
      <c r="R95" s="63">
        <f t="shared" si="11"/>
        <v>3.5</v>
      </c>
      <c r="S95" s="63">
        <f>'Complexity of the crisis'!X96</f>
        <v>3.4</v>
      </c>
      <c r="T95" s="63">
        <f>'Complexity of the crisis'!AN96</f>
        <v>3.5</v>
      </c>
      <c r="U95" s="168" t="str">
        <f>VLOOKUP(C95,Lists!$C$3:$E$167,3,FALSE)</f>
        <v>Asia</v>
      </c>
      <c r="V95" s="169">
        <v>44181</v>
      </c>
    </row>
    <row r="96" spans="1:22" x14ac:dyDescent="0.3">
      <c r="A96" s="90" t="str">
        <f>'Crisis Indicator Data'!A94</f>
        <v>Food Security Crisis in Namibia</v>
      </c>
      <c r="B96" s="65" t="str">
        <f>Lists!G94</f>
        <v>Food Security Crisis in Namibia</v>
      </c>
      <c r="C96" s="90" t="str">
        <f>'Crisis Indicator Data'!C94</f>
        <v>NAM002</v>
      </c>
      <c r="D96" s="90" t="str">
        <f>'Crisis Indicator Data'!D94</f>
        <v>Namibia</v>
      </c>
      <c r="E96" s="90" t="str">
        <f>'Crisis Indicator Data'!E94</f>
        <v>NAM</v>
      </c>
      <c r="F96" s="90" t="str">
        <f>'Crisis Indicator Data'!B94</f>
        <v>Food Security</v>
      </c>
      <c r="G96" s="62">
        <f t="shared" si="9"/>
        <v>2.1</v>
      </c>
      <c r="H96" s="91">
        <f t="shared" si="7"/>
        <v>3</v>
      </c>
      <c r="I96" s="160" t="str">
        <f t="shared" si="8"/>
        <v>Medium</v>
      </c>
      <c r="J96" s="162" t="str">
        <f>INDEX(Trends!$D$3:$D$400,MATCH(C96,Trends!$C$3:$C$400,0))</f>
        <v>Stable</v>
      </c>
      <c r="K96" s="152" t="str">
        <f>IF(Reliability!B94="x","x",(IF(ROUNDUP(Reliability!B94,0)=1,"Very High",IF(ROUNDUP(Reliability!B94,0)=2,"High",IF(ROUNDUP(Reliability!B94,0)=3,"Medium",IF(ROUNDUP(Reliability!B94,0)=4,"Low","Very Low"))))))</f>
        <v>Medium</v>
      </c>
      <c r="L96" s="64">
        <f t="shared" si="10"/>
        <v>1.5</v>
      </c>
      <c r="M96" s="92">
        <f>'Impact of the crisis'!N97</f>
        <v>1.6</v>
      </c>
      <c r="N96" s="92">
        <f>'Impact of the crisis'!AB97</f>
        <v>1.4</v>
      </c>
      <c r="O96" s="64">
        <f>'Conditions of people affected'!R97</f>
        <v>2.85</v>
      </c>
      <c r="P96" s="92">
        <f>'Conditions of people affected'!K97</f>
        <v>2.7</v>
      </c>
      <c r="Q96" s="92">
        <f>'Conditions of people affected'!Q97</f>
        <v>3</v>
      </c>
      <c r="R96" s="63">
        <f t="shared" si="11"/>
        <v>1.3</v>
      </c>
      <c r="S96" s="63">
        <f>'Complexity of the crisis'!X97</f>
        <v>1.5</v>
      </c>
      <c r="T96" s="63">
        <f>'Complexity of the crisis'!AN97</f>
        <v>1</v>
      </c>
      <c r="U96" s="168" t="str">
        <f>VLOOKUP(C96,Lists!$C$3:$E$167,3,FALSE)</f>
        <v>Africa</v>
      </c>
      <c r="V96" s="169">
        <v>44161</v>
      </c>
    </row>
    <row r="97" spans="1:22" x14ac:dyDescent="0.3">
      <c r="A97" s="90" t="str">
        <f>'Crisis Indicator Data'!A95</f>
        <v>Socioeconomic crisis in Nicaragua</v>
      </c>
      <c r="B97" s="65" t="str">
        <f>Lists!G95</f>
        <v>Socioeconomic crisis</v>
      </c>
      <c r="C97" s="90" t="str">
        <f>'Crisis Indicator Data'!C95</f>
        <v>NIC001</v>
      </c>
      <c r="D97" s="90" t="str">
        <f>'Crisis Indicator Data'!D95</f>
        <v>Nicaragua</v>
      </c>
      <c r="E97" s="90" t="str">
        <f>'Crisis Indicator Data'!E95</f>
        <v>NIC</v>
      </c>
      <c r="F97" s="90" t="str">
        <f>'Crisis Indicator Data'!B95</f>
        <v>Political and economic crisis</v>
      </c>
      <c r="G97" s="62" t="str">
        <f t="shared" si="9"/>
        <v>x</v>
      </c>
      <c r="H97" s="91" t="str">
        <f t="shared" si="7"/>
        <v>x</v>
      </c>
      <c r="I97" s="160" t="str">
        <f t="shared" si="8"/>
        <v>x</v>
      </c>
      <c r="J97" s="162" t="str">
        <f>INDEX(Trends!$D$3:$D$400,MATCH(C97,Trends!$C$3:$C$400,0))</f>
        <v>-</v>
      </c>
      <c r="K97" s="152" t="str">
        <f>IF(Reliability!B95="x","x",(IF(ROUNDUP(Reliability!B95,0)=1,"Very High",IF(ROUNDUP(Reliability!B95,0)=2,"High",IF(ROUNDUP(Reliability!B95,0)=3,"Medium",IF(ROUNDUP(Reliability!B95,0)=4,"Low","Very Low"))))))</f>
        <v>Low</v>
      </c>
      <c r="L97" s="64">
        <f t="shared" si="10"/>
        <v>2.9</v>
      </c>
      <c r="M97" s="92">
        <f>'Impact of the crisis'!N98</f>
        <v>4.0999999999999996</v>
      </c>
      <c r="N97" s="92">
        <f>'Impact of the crisis'!AB98</f>
        <v>2</v>
      </c>
      <c r="O97" s="64" t="str">
        <f>'Conditions of people affected'!R98</f>
        <v>x</v>
      </c>
      <c r="P97" s="92" t="str">
        <f>'Conditions of people affected'!K98</f>
        <v>x</v>
      </c>
      <c r="Q97" s="92" t="str">
        <f>'Conditions of people affected'!Q98</f>
        <v>x</v>
      </c>
      <c r="R97" s="63">
        <f t="shared" si="11"/>
        <v>2.2999999999999998</v>
      </c>
      <c r="S97" s="63">
        <f>'Complexity of the crisis'!X98</f>
        <v>2.9</v>
      </c>
      <c r="T97" s="63">
        <f>'Complexity of the crisis'!AN98</f>
        <v>1.5</v>
      </c>
      <c r="U97" s="168" t="str">
        <f>VLOOKUP(C97,Lists!$C$3:$E$167,3,FALSE)</f>
        <v>Americas</v>
      </c>
      <c r="V97" s="169">
        <v>44183</v>
      </c>
    </row>
    <row r="98" spans="1:22" x14ac:dyDescent="0.3">
      <c r="A98" s="90" t="str">
        <f>'Crisis Indicator Data'!A96</f>
        <v>Hurricane Eta and Iota in Nicaragua</v>
      </c>
      <c r="B98" s="65" t="str">
        <f>Lists!G96</f>
        <v>Hurricane Eta/Iota</v>
      </c>
      <c r="C98" s="90" t="str">
        <f>'Crisis Indicator Data'!C96</f>
        <v>NIC002</v>
      </c>
      <c r="D98" s="90" t="str">
        <f>'Crisis Indicator Data'!D96</f>
        <v>Nicaragua</v>
      </c>
      <c r="E98" s="90" t="str">
        <f>'Crisis Indicator Data'!E96</f>
        <v>NIC</v>
      </c>
      <c r="F98" s="90" t="str">
        <f>'Crisis Indicator Data'!B96</f>
        <v>Tropical cyclone</v>
      </c>
      <c r="G98" s="62">
        <f t="shared" si="9"/>
        <v>2.2000000000000002</v>
      </c>
      <c r="H98" s="91">
        <f t="shared" si="7"/>
        <v>3</v>
      </c>
      <c r="I98" s="160" t="str">
        <f t="shared" si="8"/>
        <v>Medium</v>
      </c>
      <c r="J98" s="162" t="str">
        <f>INDEX(Trends!$D$3:$D$400,MATCH(C98,Trends!$C$3:$C$400,0))</f>
        <v>-</v>
      </c>
      <c r="K98" s="152" t="str">
        <f>IF(Reliability!B96="x","x",(IF(ROUNDUP(Reliability!B96,0)=1,"Very High",IF(ROUNDUP(Reliability!B96,0)=2,"High",IF(ROUNDUP(Reliability!B96,0)=3,"Medium",IF(ROUNDUP(Reliability!B96,0)=4,"Low","Very Low"))))))</f>
        <v>Very High</v>
      </c>
      <c r="L98" s="64">
        <f t="shared" si="10"/>
        <v>2.4</v>
      </c>
      <c r="M98" s="92">
        <f>'Impact of the crisis'!N99</f>
        <v>2.7</v>
      </c>
      <c r="N98" s="92">
        <f>'Impact of the crisis'!AB99</f>
        <v>2.2999999999999998</v>
      </c>
      <c r="O98" s="64">
        <f>'Conditions of people affected'!R99</f>
        <v>1.7</v>
      </c>
      <c r="P98" s="92">
        <f>'Conditions of people affected'!K99</f>
        <v>1.4</v>
      </c>
      <c r="Q98" s="92">
        <f>'Conditions of people affected'!Q99</f>
        <v>2</v>
      </c>
      <c r="R98" s="63">
        <f t="shared" si="11"/>
        <v>2.7</v>
      </c>
      <c r="S98" s="63">
        <f>'Complexity of the crisis'!X99</f>
        <v>2.9</v>
      </c>
      <c r="T98" s="63">
        <f>'Complexity of the crisis'!AN99</f>
        <v>2.5</v>
      </c>
      <c r="U98" s="168" t="str">
        <f>VLOOKUP(C98,Lists!$C$3:$E$167,3,FALSE)</f>
        <v>Americas</v>
      </c>
      <c r="V98" s="169">
        <v>44165</v>
      </c>
    </row>
    <row r="99" spans="1:22" x14ac:dyDescent="0.3">
      <c r="A99" s="90" t="str">
        <f>'Crisis Indicator Data'!A97</f>
        <v>Multiple crises in Niger</v>
      </c>
      <c r="B99" s="65" t="str">
        <f>Lists!G97</f>
        <v>Country level</v>
      </c>
      <c r="C99" s="90" t="str">
        <f>'Crisis Indicator Data'!C97</f>
        <v>NER001</v>
      </c>
      <c r="D99" s="90" t="str">
        <f>'Crisis Indicator Data'!D97</f>
        <v>Niger</v>
      </c>
      <c r="E99" s="90" t="str">
        <f>'Crisis Indicator Data'!E97</f>
        <v>NER</v>
      </c>
      <c r="F99" s="90" t="str">
        <f>'Crisis Indicator Data'!B97</f>
        <v>Multiple crises country</v>
      </c>
      <c r="G99" s="62">
        <f t="shared" si="9"/>
        <v>3.7</v>
      </c>
      <c r="H99" s="91">
        <f t="shared" si="7"/>
        <v>4</v>
      </c>
      <c r="I99" s="160" t="str">
        <f t="shared" si="8"/>
        <v>High</v>
      </c>
      <c r="J99" s="162" t="str">
        <f>INDEX(Trends!$D$3:$D$400,MATCH(C99,Trends!$C$3:$C$400,0))</f>
        <v>Stable</v>
      </c>
      <c r="K99" s="152" t="str">
        <f>IF(Reliability!B97="x","x",(IF(ROUNDUP(Reliability!B97,0)=1,"Very High",IF(ROUNDUP(Reliability!B97,0)=2,"High",IF(ROUNDUP(Reliability!B97,0)=3,"Medium",IF(ROUNDUP(Reliability!B97,0)=4,"Low","Very Low"))))))</f>
        <v>High</v>
      </c>
      <c r="L99" s="64">
        <f t="shared" si="10"/>
        <v>4.3</v>
      </c>
      <c r="M99" s="92">
        <f>'Impact of the crisis'!N100</f>
        <v>4.9000000000000004</v>
      </c>
      <c r="N99" s="92">
        <f>'Impact of the crisis'!AB100</f>
        <v>3.9</v>
      </c>
      <c r="O99" s="64">
        <f>'Conditions of people affected'!R100</f>
        <v>3.65</v>
      </c>
      <c r="P99" s="92">
        <f>'Conditions of people affected'!K100</f>
        <v>4.3</v>
      </c>
      <c r="Q99" s="92">
        <f>'Conditions of people affected'!Q100</f>
        <v>3</v>
      </c>
      <c r="R99" s="63">
        <f t="shared" si="11"/>
        <v>3.4</v>
      </c>
      <c r="S99" s="63">
        <f>'Complexity of the crisis'!X100</f>
        <v>2.6</v>
      </c>
      <c r="T99" s="63">
        <f>'Complexity of the crisis'!AN100</f>
        <v>4</v>
      </c>
      <c r="U99" s="168" t="str">
        <f>VLOOKUP(C99,Lists!$C$3:$E$167,3,FALSE)</f>
        <v>Africa</v>
      </c>
      <c r="V99" s="169">
        <v>44165</v>
      </c>
    </row>
    <row r="100" spans="1:22" x14ac:dyDescent="0.3">
      <c r="A100" s="90" t="str">
        <f>'Crisis Indicator Data'!A98</f>
        <v>Boko Haram in Niger</v>
      </c>
      <c r="B100" s="65" t="str">
        <f>Lists!G98</f>
        <v>Boko Haram</v>
      </c>
      <c r="C100" s="90" t="str">
        <f>'Crisis Indicator Data'!C98</f>
        <v>NER002</v>
      </c>
      <c r="D100" s="90" t="str">
        <f>'Crisis Indicator Data'!D98</f>
        <v>Niger</v>
      </c>
      <c r="E100" s="90" t="str">
        <f>'Crisis Indicator Data'!E98</f>
        <v>NER</v>
      </c>
      <c r="F100" s="90" t="str">
        <f>'Crisis Indicator Data'!B98</f>
        <v>Conflict</v>
      </c>
      <c r="G100" s="62">
        <f t="shared" si="9"/>
        <v>3.4</v>
      </c>
      <c r="H100" s="91">
        <f t="shared" si="7"/>
        <v>4</v>
      </c>
      <c r="I100" s="160" t="str">
        <f t="shared" si="8"/>
        <v>High</v>
      </c>
      <c r="J100" s="162" t="str">
        <f>INDEX(Trends!$D$3:$D$400,MATCH(C100,Trends!$C$3:$C$400,0))</f>
        <v>Decreasing</v>
      </c>
      <c r="K100" s="152" t="str">
        <f>IF(Reliability!B98="x","x",(IF(ROUNDUP(Reliability!B98,0)=1,"Very High",IF(ROUNDUP(Reliability!B98,0)=2,"High",IF(ROUNDUP(Reliability!B98,0)=3,"Medium",IF(ROUNDUP(Reliability!B98,0)=4,"Low","Very Low"))))))</f>
        <v>High</v>
      </c>
      <c r="L100" s="64">
        <f t="shared" si="10"/>
        <v>3.2</v>
      </c>
      <c r="M100" s="92">
        <f>'Impact of the crisis'!N101</f>
        <v>1.2</v>
      </c>
      <c r="N100" s="92">
        <f>'Impact of the crisis'!AB101</f>
        <v>3.9</v>
      </c>
      <c r="O100" s="64">
        <f>'Conditions of people affected'!R101</f>
        <v>3.45</v>
      </c>
      <c r="P100" s="92">
        <f>'Conditions of people affected'!K101</f>
        <v>2.9</v>
      </c>
      <c r="Q100" s="92">
        <f>'Conditions of people affected'!Q101</f>
        <v>4</v>
      </c>
      <c r="R100" s="63">
        <f t="shared" si="11"/>
        <v>3.4</v>
      </c>
      <c r="S100" s="63">
        <f>'Complexity of the crisis'!X101</f>
        <v>2.6</v>
      </c>
      <c r="T100" s="63">
        <f>'Complexity of the crisis'!AN101</f>
        <v>4</v>
      </c>
      <c r="U100" s="168" t="str">
        <f>VLOOKUP(C100,Lists!$C$3:$E$167,3,FALSE)</f>
        <v>Africa</v>
      </c>
      <c r="V100" s="169">
        <v>44165</v>
      </c>
    </row>
    <row r="101" spans="1:22" x14ac:dyDescent="0.3">
      <c r="A101" s="90" t="str">
        <f>'Crisis Indicator Data'!A99</f>
        <v>Mali/Burkina Faso conflict</v>
      </c>
      <c r="B101" s="65" t="str">
        <f>Lists!G99</f>
        <v xml:space="preserve">Cross-border violence </v>
      </c>
      <c r="C101" s="90" t="str">
        <f>'Crisis Indicator Data'!C99</f>
        <v>NER003</v>
      </c>
      <c r="D101" s="90" t="str">
        <f>'Crisis Indicator Data'!D99</f>
        <v>Niger</v>
      </c>
      <c r="E101" s="90" t="str">
        <f>'Crisis Indicator Data'!E99</f>
        <v>NER</v>
      </c>
      <c r="F101" s="90" t="str">
        <f>'Crisis Indicator Data'!B99</f>
        <v>Conflict</v>
      </c>
      <c r="G101" s="62">
        <f t="shared" si="9"/>
        <v>3.2</v>
      </c>
      <c r="H101" s="91">
        <f t="shared" ref="H101:H132" si="12">IF(G101="x","x",ROUNDUP(G101,0))</f>
        <v>4</v>
      </c>
      <c r="I101" s="160" t="str">
        <f t="shared" ref="I101:I132" si="13">IF(O101="x","x",IF(L101="x","x",(IF(H101=5,"Very High",IF(H101=4,"High",IF(H101=3,"Medium",IF(H101=2,"Low","Very Low")))))))</f>
        <v>High</v>
      </c>
      <c r="J101" s="162" t="str">
        <f>INDEX(Trends!$D$3:$D$400,MATCH(C101,Trends!$C$3:$C$400,0))</f>
        <v>Stable</v>
      </c>
      <c r="K101" s="152" t="str">
        <f>IF(Reliability!B99="x","x",(IF(ROUNDUP(Reliability!B99,0)=1,"Very High",IF(ROUNDUP(Reliability!B99,0)=2,"High",IF(ROUNDUP(Reliability!B99,0)=3,"Medium",IF(ROUNDUP(Reliability!B99,0)=4,"Low","Very Low"))))))</f>
        <v>High</v>
      </c>
      <c r="L101" s="64">
        <f t="shared" si="10"/>
        <v>2.9</v>
      </c>
      <c r="M101" s="92">
        <f>'Impact of the crisis'!N102</f>
        <v>2.2999999999999998</v>
      </c>
      <c r="N101" s="92">
        <f>'Impact of the crisis'!AB102</f>
        <v>3.1</v>
      </c>
      <c r="O101" s="64">
        <f>'Conditions of people affected'!R102</f>
        <v>3.15</v>
      </c>
      <c r="P101" s="92">
        <f>'Conditions of people affected'!K102</f>
        <v>3.3</v>
      </c>
      <c r="Q101" s="92">
        <f>'Conditions of people affected'!Q102</f>
        <v>3</v>
      </c>
      <c r="R101" s="63">
        <f t="shared" si="11"/>
        <v>3.4</v>
      </c>
      <c r="S101" s="63">
        <f>'Complexity of the crisis'!X102</f>
        <v>2.6</v>
      </c>
      <c r="T101" s="63">
        <f>'Complexity of the crisis'!AN102</f>
        <v>4</v>
      </c>
      <c r="U101" s="168" t="str">
        <f>VLOOKUP(C101,Lists!$C$3:$E$167,3,FALSE)</f>
        <v>Africa</v>
      </c>
      <c r="V101" s="169">
        <v>44165</v>
      </c>
    </row>
    <row r="102" spans="1:22" x14ac:dyDescent="0.3">
      <c r="A102" s="90" t="str">
        <f>'Crisis Indicator Data'!A100</f>
        <v>Nigerian Refugees</v>
      </c>
      <c r="B102" s="65" t="str">
        <f>Lists!G100</f>
        <v>Nigerian Refugees</v>
      </c>
      <c r="C102" s="90" t="str">
        <f>'Crisis Indicator Data'!C100</f>
        <v>NER004</v>
      </c>
      <c r="D102" s="90" t="str">
        <f>'Crisis Indicator Data'!D100</f>
        <v>Niger</v>
      </c>
      <c r="E102" s="90" t="str">
        <f>'Crisis Indicator Data'!E100</f>
        <v>NER</v>
      </c>
      <c r="F102" s="90" t="str">
        <f>'Crisis Indicator Data'!B100</f>
        <v>International displacement</v>
      </c>
      <c r="G102" s="62">
        <f t="shared" si="9"/>
        <v>2.4</v>
      </c>
      <c r="H102" s="91">
        <f t="shared" si="12"/>
        <v>3</v>
      </c>
      <c r="I102" s="160" t="str">
        <f t="shared" si="13"/>
        <v>Medium</v>
      </c>
      <c r="J102" s="162" t="str">
        <f>INDEX(Trends!$D$3:$D$400,MATCH(C102,Trends!$C$3:$C$400,0))</f>
        <v>Decreasing</v>
      </c>
      <c r="K102" s="152" t="str">
        <f>IF(Reliability!B100="x","x",(IF(ROUNDUP(Reliability!B100,0)=1,"Very High",IF(ROUNDUP(Reliability!B100,0)=2,"High",IF(ROUNDUP(Reliability!B100,0)=3,"Medium",IF(ROUNDUP(Reliability!B100,0)=4,"Low","Very Low"))))))</f>
        <v>High</v>
      </c>
      <c r="L102" s="64">
        <f t="shared" si="10"/>
        <v>1.6</v>
      </c>
      <c r="M102" s="92">
        <f>'Impact of the crisis'!N103</f>
        <v>0.3</v>
      </c>
      <c r="N102" s="92">
        <f>'Impact of the crisis'!AB103</f>
        <v>2.1</v>
      </c>
      <c r="O102" s="64">
        <f>'Conditions of people affected'!R103</f>
        <v>2.9</v>
      </c>
      <c r="P102" s="92">
        <f>'Conditions of people affected'!K103</f>
        <v>1.8</v>
      </c>
      <c r="Q102" s="92">
        <f>'Conditions of people affected'!Q103</f>
        <v>4</v>
      </c>
      <c r="R102" s="63">
        <f t="shared" si="11"/>
        <v>2.2999999999999998</v>
      </c>
      <c r="S102" s="63">
        <f>'Complexity of the crisis'!X103</f>
        <v>2.6</v>
      </c>
      <c r="T102" s="63">
        <f>'Complexity of the crisis'!AN103</f>
        <v>2</v>
      </c>
      <c r="U102" s="168" t="str">
        <f>VLOOKUP(C102,Lists!$C$3:$E$167,3,FALSE)</f>
        <v>Africa</v>
      </c>
      <c r="V102" s="169">
        <v>44165</v>
      </c>
    </row>
    <row r="103" spans="1:22" x14ac:dyDescent="0.3">
      <c r="A103" s="90" t="str">
        <f>'Crisis Indicator Data'!A101</f>
        <v>Floods in Niger</v>
      </c>
      <c r="B103" s="65" t="str">
        <f>Lists!G101</f>
        <v>Floods</v>
      </c>
      <c r="C103" s="90" t="str">
        <f>'Crisis Indicator Data'!C101</f>
        <v>NER005</v>
      </c>
      <c r="D103" s="90" t="str">
        <f>'Crisis Indicator Data'!D101</f>
        <v>Niger</v>
      </c>
      <c r="E103" s="90" t="str">
        <f>'Crisis Indicator Data'!E101</f>
        <v>NER</v>
      </c>
      <c r="F103" s="90" t="str">
        <f>'Crisis Indicator Data'!B101</f>
        <v>Flood</v>
      </c>
      <c r="G103" s="62">
        <f t="shared" si="9"/>
        <v>2.9</v>
      </c>
      <c r="H103" s="91">
        <f t="shared" si="12"/>
        <v>3</v>
      </c>
      <c r="I103" s="160" t="str">
        <f t="shared" si="13"/>
        <v>Medium</v>
      </c>
      <c r="J103" s="162" t="str">
        <f>INDEX(Trends!$D$3:$D$400,MATCH(C103,Trends!$C$3:$C$400,0))</f>
        <v>-</v>
      </c>
      <c r="K103" s="152" t="str">
        <f>IF(Reliability!B101="x","x",(IF(ROUNDUP(Reliability!B101,0)=1,"Very High",IF(ROUNDUP(Reliability!B101,0)=2,"High",IF(ROUNDUP(Reliability!B101,0)=3,"Medium",IF(ROUNDUP(Reliability!B101,0)=4,"Low","Very Low"))))))</f>
        <v>Medium</v>
      </c>
      <c r="L103" s="64">
        <f t="shared" si="10"/>
        <v>3.7</v>
      </c>
      <c r="M103" s="92">
        <f>'Impact of the crisis'!N104</f>
        <v>4.9000000000000004</v>
      </c>
      <c r="N103" s="92">
        <f>'Impact of the crisis'!AB104</f>
        <v>2.7</v>
      </c>
      <c r="O103" s="64">
        <f>'Conditions of people affected'!R104</f>
        <v>1.95</v>
      </c>
      <c r="P103" s="92">
        <f>'Conditions of people affected'!K104</f>
        <v>2.9</v>
      </c>
      <c r="Q103" s="92">
        <f>'Conditions of people affected'!Q104</f>
        <v>1</v>
      </c>
      <c r="R103" s="63">
        <f t="shared" si="11"/>
        <v>3.4</v>
      </c>
      <c r="S103" s="63">
        <f>'Complexity of the crisis'!X104</f>
        <v>2.6</v>
      </c>
      <c r="T103" s="63">
        <f>'Complexity of the crisis'!AN104</f>
        <v>4</v>
      </c>
      <c r="U103" s="168" t="str">
        <f>VLOOKUP(C103,Lists!$C$3:$E$167,3,FALSE)</f>
        <v>Africa</v>
      </c>
      <c r="V103" s="169">
        <v>44165</v>
      </c>
    </row>
    <row r="104" spans="1:22" x14ac:dyDescent="0.3">
      <c r="A104" s="90" t="str">
        <f>'Crisis Indicator Data'!A102</f>
        <v>Complex crisis in Nigeria</v>
      </c>
      <c r="B104" s="65" t="str">
        <f>Lists!G102</f>
        <v>Complex crisis</v>
      </c>
      <c r="C104" s="90" t="str">
        <f>'Crisis Indicator Data'!C102</f>
        <v>NGA001</v>
      </c>
      <c r="D104" s="90" t="str">
        <f>'Crisis Indicator Data'!D102</f>
        <v>Nigeria</v>
      </c>
      <c r="E104" s="90" t="str">
        <f>'Crisis Indicator Data'!E102</f>
        <v>NGA</v>
      </c>
      <c r="F104" s="90" t="str">
        <f>'Crisis Indicator Data'!B102</f>
        <v>Complex crisis</v>
      </c>
      <c r="G104" s="62">
        <f t="shared" si="9"/>
        <v>4</v>
      </c>
      <c r="H104" s="91">
        <f t="shared" si="12"/>
        <v>4</v>
      </c>
      <c r="I104" s="160" t="str">
        <f t="shared" si="13"/>
        <v>High</v>
      </c>
      <c r="J104" s="162" t="str">
        <f>INDEX(Trends!$D$3:$D$400,MATCH(C104,Trends!$C$3:$C$400,0))</f>
        <v>Decreasing</v>
      </c>
      <c r="K104" s="152" t="str">
        <f>IF(Reliability!B102="x","x",(IF(ROUNDUP(Reliability!B102,0)=1,"Very High",IF(ROUNDUP(Reliability!B102,0)=2,"High",IF(ROUNDUP(Reliability!B102,0)=3,"Medium",IF(ROUNDUP(Reliability!B102,0)=4,"Low","Very Low"))))))</f>
        <v>High</v>
      </c>
      <c r="L104" s="64">
        <f t="shared" si="10"/>
        <v>4.0999999999999996</v>
      </c>
      <c r="M104" s="92">
        <f>'Impact of the crisis'!N105</f>
        <v>4.3</v>
      </c>
      <c r="N104" s="92">
        <f>'Impact of the crisis'!AB105</f>
        <v>4</v>
      </c>
      <c r="O104" s="64">
        <f>'Conditions of people affected'!R105</f>
        <v>3.8</v>
      </c>
      <c r="P104" s="92">
        <f>'Conditions of people affected'!K105</f>
        <v>4.5999999999999996</v>
      </c>
      <c r="Q104" s="92">
        <f>'Conditions of people affected'!Q105</f>
        <v>3</v>
      </c>
      <c r="R104" s="63">
        <f t="shared" si="11"/>
        <v>4.0999999999999996</v>
      </c>
      <c r="S104" s="63">
        <f>'Complexity of the crisis'!X105</f>
        <v>3.5</v>
      </c>
      <c r="T104" s="63">
        <f>'Complexity of the crisis'!AN105</f>
        <v>4.5</v>
      </c>
      <c r="U104" s="168" t="str">
        <f>VLOOKUP(C104,Lists!$C$3:$E$167,3,FALSE)</f>
        <v>Africa</v>
      </c>
      <c r="V104" s="169">
        <v>44165</v>
      </c>
    </row>
    <row r="105" spans="1:22" x14ac:dyDescent="0.3">
      <c r="A105" s="90" t="str">
        <f>'Crisis Indicator Data'!A103</f>
        <v>Middle belt conflict</v>
      </c>
      <c r="B105" s="65" t="str">
        <f>Lists!G103</f>
        <v>Middle Belt</v>
      </c>
      <c r="C105" s="90" t="str">
        <f>'Crisis Indicator Data'!C103</f>
        <v>NGA003</v>
      </c>
      <c r="D105" s="90" t="str">
        <f>'Crisis Indicator Data'!D103</f>
        <v>Nigeria</v>
      </c>
      <c r="E105" s="90" t="str">
        <f>'Crisis Indicator Data'!E103</f>
        <v>NGA</v>
      </c>
      <c r="F105" s="90" t="str">
        <f>'Crisis Indicator Data'!B103</f>
        <v>Conflict</v>
      </c>
      <c r="G105" s="62">
        <f t="shared" si="9"/>
        <v>2.5</v>
      </c>
      <c r="H105" s="91">
        <f t="shared" si="12"/>
        <v>3</v>
      </c>
      <c r="I105" s="160" t="str">
        <f t="shared" si="13"/>
        <v>Medium</v>
      </c>
      <c r="J105" s="162" t="str">
        <f>INDEX(Trends!$D$3:$D$400,MATCH(C105,Trends!$C$3:$C$400,0))</f>
        <v>-</v>
      </c>
      <c r="K105" s="152" t="str">
        <f>IF(Reliability!B103="x","x",(IF(ROUNDUP(Reliability!B103,0)=1,"Very High",IF(ROUNDUP(Reliability!B103,0)=2,"High",IF(ROUNDUP(Reliability!B103,0)=3,"Medium",IF(ROUNDUP(Reliability!B103,0)=4,"Low","Very Low"))))))</f>
        <v>High</v>
      </c>
      <c r="L105" s="64">
        <f t="shared" si="10"/>
        <v>2.8</v>
      </c>
      <c r="M105" s="92">
        <f>'Impact of the crisis'!N106</f>
        <v>2.2000000000000002</v>
      </c>
      <c r="N105" s="92">
        <f>'Impact of the crisis'!AB106</f>
        <v>3</v>
      </c>
      <c r="O105" s="64">
        <f>'Conditions of people affected'!R106</f>
        <v>1.85</v>
      </c>
      <c r="P105" s="92">
        <f>'Conditions of people affected'!K106</f>
        <v>2.7</v>
      </c>
      <c r="Q105" s="92">
        <f>'Conditions of people affected'!Q106</f>
        <v>1</v>
      </c>
      <c r="R105" s="63">
        <f t="shared" si="11"/>
        <v>3.3</v>
      </c>
      <c r="S105" s="63">
        <f>'Complexity of the crisis'!X106</f>
        <v>3.5</v>
      </c>
      <c r="T105" s="63">
        <f>'Complexity of the crisis'!AN106</f>
        <v>3</v>
      </c>
      <c r="U105" s="168" t="str">
        <f>VLOOKUP(C105,Lists!$C$3:$E$167,3,FALSE)</f>
        <v>Africa</v>
      </c>
      <c r="V105" s="169">
        <v>44165</v>
      </c>
    </row>
    <row r="106" spans="1:22" x14ac:dyDescent="0.3">
      <c r="A106" s="90" t="str">
        <f>'Crisis Indicator Data'!A104</f>
        <v>Boko Haram crisis in Nigeria</v>
      </c>
      <c r="B106" s="65" t="str">
        <f>Lists!G104</f>
        <v xml:space="preserve">Boko Haram </v>
      </c>
      <c r="C106" s="90" t="str">
        <f>'Crisis Indicator Data'!C104</f>
        <v>NGA004</v>
      </c>
      <c r="D106" s="90" t="str">
        <f>'Crisis Indicator Data'!D104</f>
        <v>Nigeria</v>
      </c>
      <c r="E106" s="90" t="str">
        <f>'Crisis Indicator Data'!E104</f>
        <v>NGA</v>
      </c>
      <c r="F106" s="90" t="str">
        <f>'Crisis Indicator Data'!B104</f>
        <v>Conflict</v>
      </c>
      <c r="G106" s="62">
        <f t="shared" si="9"/>
        <v>4.0999999999999996</v>
      </c>
      <c r="H106" s="91">
        <f t="shared" si="12"/>
        <v>5</v>
      </c>
      <c r="I106" s="160" t="str">
        <f t="shared" si="13"/>
        <v>Very High</v>
      </c>
      <c r="J106" s="162" t="str">
        <f>INDEX(Trends!$D$3:$D$400,MATCH(C106,Trends!$C$3:$C$400,0))</f>
        <v>Stable</v>
      </c>
      <c r="K106" s="152" t="str">
        <f>IF(Reliability!B104="x","x",(IF(ROUNDUP(Reliability!B104,0)=1,"Very High",IF(ROUNDUP(Reliability!B104,0)=2,"High",IF(ROUNDUP(Reliability!B104,0)=3,"Medium",IF(ROUNDUP(Reliability!B104,0)=4,"Low","Very Low"))))))</f>
        <v>Medium</v>
      </c>
      <c r="L106" s="64">
        <f t="shared" si="10"/>
        <v>4</v>
      </c>
      <c r="M106" s="92">
        <f>'Impact of the crisis'!N107</f>
        <v>1.9</v>
      </c>
      <c r="N106" s="92">
        <f>'Impact of the crisis'!AB107</f>
        <v>4.5999999999999996</v>
      </c>
      <c r="O106" s="64">
        <f>'Conditions of people affected'!R107</f>
        <v>4.25</v>
      </c>
      <c r="P106" s="92">
        <f>'Conditions of people affected'!K107</f>
        <v>4.5</v>
      </c>
      <c r="Q106" s="92">
        <f>'Conditions of people affected'!Q107</f>
        <v>4</v>
      </c>
      <c r="R106" s="63">
        <f t="shared" si="11"/>
        <v>3.8</v>
      </c>
      <c r="S106" s="63">
        <f>'Complexity of the crisis'!X107</f>
        <v>3.5</v>
      </c>
      <c r="T106" s="63">
        <f>'Complexity of the crisis'!AN107</f>
        <v>4</v>
      </c>
      <c r="U106" s="168" t="str">
        <f>VLOOKUP(C106,Lists!$C$3:$E$167,3,FALSE)</f>
        <v>Africa</v>
      </c>
      <c r="V106" s="169">
        <v>44165</v>
      </c>
    </row>
    <row r="107" spans="1:22" x14ac:dyDescent="0.3">
      <c r="A107" s="90" t="str">
        <f>'Crisis Indicator Data'!A105</f>
        <v>Northwest Banditry</v>
      </c>
      <c r="B107" s="65" t="str">
        <f>Lists!G105</f>
        <v>Northwest Banditry</v>
      </c>
      <c r="C107" s="90" t="str">
        <f>'Crisis Indicator Data'!C105</f>
        <v>NGA007</v>
      </c>
      <c r="D107" s="90" t="str">
        <f>'Crisis Indicator Data'!D105</f>
        <v>Nigeria</v>
      </c>
      <c r="E107" s="90" t="str">
        <f>'Crisis Indicator Data'!E105</f>
        <v>NGA</v>
      </c>
      <c r="F107" s="90" t="str">
        <f>'Crisis Indicator Data'!B105</f>
        <v>Other type of violence</v>
      </c>
      <c r="G107" s="62">
        <f t="shared" si="9"/>
        <v>2.6</v>
      </c>
      <c r="H107" s="91">
        <f t="shared" si="12"/>
        <v>3</v>
      </c>
      <c r="I107" s="160" t="str">
        <f t="shared" si="13"/>
        <v>Medium</v>
      </c>
      <c r="J107" s="162" t="str">
        <f>INDEX(Trends!$D$3:$D$400,MATCH(C107,Trends!$C$3:$C$400,0))</f>
        <v>Stable</v>
      </c>
      <c r="K107" s="152" t="str">
        <f>IF(Reliability!B105="x","x",(IF(ROUNDUP(Reliability!B105,0)=1,"Very High",IF(ROUNDUP(Reliability!B105,0)=2,"High",IF(ROUNDUP(Reliability!B105,0)=3,"Medium",IF(ROUNDUP(Reliability!B105,0)=4,"Low","Very Low"))))))</f>
        <v>Very High</v>
      </c>
      <c r="L107" s="64">
        <f t="shared" si="10"/>
        <v>3</v>
      </c>
      <c r="M107" s="92">
        <f>'Impact of the crisis'!N108</f>
        <v>2.7</v>
      </c>
      <c r="N107" s="92">
        <f>'Impact of the crisis'!AB108</f>
        <v>3.2</v>
      </c>
      <c r="O107" s="64">
        <f>'Conditions of people affected'!R108</f>
        <v>1.75</v>
      </c>
      <c r="P107" s="92">
        <f>'Conditions of people affected'!K108</f>
        <v>2.5</v>
      </c>
      <c r="Q107" s="92">
        <f>'Conditions of people affected'!Q108</f>
        <v>1</v>
      </c>
      <c r="R107" s="63">
        <f t="shared" si="11"/>
        <v>3.5</v>
      </c>
      <c r="S107" s="63">
        <f>'Complexity of the crisis'!X108</f>
        <v>3.5</v>
      </c>
      <c r="T107" s="63">
        <f>'Complexity of the crisis'!AN108</f>
        <v>3.5</v>
      </c>
      <c r="U107" s="168" t="str">
        <f>VLOOKUP(C107,Lists!$C$3:$E$167,3,FALSE)</f>
        <v>Africa</v>
      </c>
      <c r="V107" s="169">
        <v>44165</v>
      </c>
    </row>
    <row r="108" spans="1:22" x14ac:dyDescent="0.3">
      <c r="A108" s="90" t="str">
        <f>'Crisis Indicator Data'!A106</f>
        <v>Cameroonian Refugees in Nigeria</v>
      </c>
      <c r="B108" s="65" t="str">
        <f>Lists!G106</f>
        <v>Cameroonian Refugees in Nigeria</v>
      </c>
      <c r="C108" s="90" t="str">
        <f>'Crisis Indicator Data'!C106</f>
        <v>NGA008</v>
      </c>
      <c r="D108" s="90" t="str">
        <f>'Crisis Indicator Data'!D106</f>
        <v>Nigeria</v>
      </c>
      <c r="E108" s="90" t="str">
        <f>'Crisis Indicator Data'!E106</f>
        <v>NGA</v>
      </c>
      <c r="F108" s="90" t="str">
        <f>'Crisis Indicator Data'!B106</f>
        <v>International displacement</v>
      </c>
      <c r="G108" s="62">
        <f t="shared" si="9"/>
        <v>2.1</v>
      </c>
      <c r="H108" s="91">
        <f t="shared" si="12"/>
        <v>3</v>
      </c>
      <c r="I108" s="160" t="str">
        <f t="shared" si="13"/>
        <v>Medium</v>
      </c>
      <c r="J108" s="162" t="str">
        <f>INDEX(Trends!$D$3:$D$400,MATCH(C108,Trends!$C$3:$C$400,0))</f>
        <v>Decreasing</v>
      </c>
      <c r="K108" s="152" t="str">
        <f>IF(Reliability!B106="x","x",(IF(ROUNDUP(Reliability!B106,0)=1,"Very High",IF(ROUNDUP(Reliability!B106,0)=2,"High",IF(ROUNDUP(Reliability!B106,0)=3,"Medium",IF(ROUNDUP(Reliability!B106,0)=4,"Low","Very Low"))))))</f>
        <v>High</v>
      </c>
      <c r="L108" s="64">
        <f t="shared" si="10"/>
        <v>2.2999999999999998</v>
      </c>
      <c r="M108" s="92">
        <f>'Impact of the crisis'!N109</f>
        <v>2.1</v>
      </c>
      <c r="N108" s="92">
        <f>'Impact of the crisis'!AB109</f>
        <v>2.4</v>
      </c>
      <c r="O108" s="64">
        <f>'Conditions of people affected'!R109</f>
        <v>1.1499999999999999</v>
      </c>
      <c r="P108" s="92">
        <f>'Conditions of people affected'!K109</f>
        <v>1.3</v>
      </c>
      <c r="Q108" s="92">
        <f>'Conditions of people affected'!Q109</f>
        <v>1</v>
      </c>
      <c r="R108" s="63">
        <f t="shared" si="11"/>
        <v>3.3</v>
      </c>
      <c r="S108" s="63">
        <f>'Complexity of the crisis'!X109</f>
        <v>3.5</v>
      </c>
      <c r="T108" s="63">
        <f>'Complexity of the crisis'!AN109</f>
        <v>3</v>
      </c>
      <c r="U108" s="168" t="str">
        <f>VLOOKUP(C108,Lists!$C$3:$E$167,3,FALSE)</f>
        <v>Africa</v>
      </c>
      <c r="V108" s="169">
        <v>44165</v>
      </c>
    </row>
    <row r="109" spans="1:22" x14ac:dyDescent="0.3">
      <c r="A109" s="90" t="str">
        <f>'Crisis Indicator Data'!A107</f>
        <v>Regional Boko Haram Crisis</v>
      </c>
      <c r="B109" s="65" t="str">
        <f>Lists!G107</f>
        <v>Regional Boko Haram</v>
      </c>
      <c r="C109" s="90" t="str">
        <f>'Crisis Indicator Data'!C107</f>
        <v>REG001</v>
      </c>
      <c r="D109" s="90" t="str">
        <f>'Crisis Indicator Data'!D107</f>
        <v>Nigeria, Niger, Chad, Cameroon</v>
      </c>
      <c r="E109" s="90" t="str">
        <f>'Crisis Indicator Data'!E107</f>
        <v>NGA, NER, TCD, CMR</v>
      </c>
      <c r="F109" s="90" t="str">
        <f>'Crisis Indicator Data'!B107</f>
        <v>Regional crisis</v>
      </c>
      <c r="G109" s="62">
        <f t="shared" si="9"/>
        <v>4.0999999999999996</v>
      </c>
      <c r="H109" s="91">
        <f t="shared" si="12"/>
        <v>5</v>
      </c>
      <c r="I109" s="160" t="str">
        <f t="shared" si="13"/>
        <v>Very High</v>
      </c>
      <c r="J109" s="162" t="str">
        <f>INDEX(Trends!$D$3:$D$400,MATCH(C109,Trends!$C$3:$C$400,0))</f>
        <v>Stable</v>
      </c>
      <c r="K109" s="152" t="str">
        <f>IF(Reliability!B107="x","x",(IF(ROUNDUP(Reliability!B107,0)=1,"Very High",IF(ROUNDUP(Reliability!B107,0)=2,"High",IF(ROUNDUP(Reliability!B107,0)=3,"Medium",IF(ROUNDUP(Reliability!B107,0)=4,"Low","Very Low"))))))</f>
        <v>High</v>
      </c>
      <c r="L109" s="64">
        <f t="shared" si="10"/>
        <v>3.9</v>
      </c>
      <c r="M109" s="92">
        <f>'Impact of the crisis'!N110</f>
        <v>2.2000000000000002</v>
      </c>
      <c r="N109" s="92">
        <f>'Impact of the crisis'!AB110</f>
        <v>4.5</v>
      </c>
      <c r="O109" s="64">
        <f>'Conditions of people affected'!R110</f>
        <v>4.3499999999999996</v>
      </c>
      <c r="P109" s="92">
        <f>'Conditions of people affected'!K110</f>
        <v>4.7</v>
      </c>
      <c r="Q109" s="92">
        <f>'Conditions of people affected'!Q110</f>
        <v>4</v>
      </c>
      <c r="R109" s="63">
        <f t="shared" si="11"/>
        <v>3.8</v>
      </c>
      <c r="S109" s="63">
        <f>'Complexity of the crisis'!X110</f>
        <v>3.5</v>
      </c>
      <c r="T109" s="63">
        <f>'Complexity of the crisis'!AN110</f>
        <v>4</v>
      </c>
      <c r="U109" s="168" t="str">
        <f>VLOOKUP(C109,Lists!$C$3:$E$167,3,FALSE)</f>
        <v>Africa</v>
      </c>
      <c r="V109" s="169">
        <v>44165</v>
      </c>
    </row>
    <row r="110" spans="1:22" x14ac:dyDescent="0.3">
      <c r="A110" s="90" t="str">
        <f>'Crisis Indicator Data'!A108</f>
        <v>Complex crisis in Pakistan</v>
      </c>
      <c r="B110" s="65" t="str">
        <f>Lists!G108</f>
        <v>Complex crisis</v>
      </c>
      <c r="C110" s="90" t="str">
        <f>'Crisis Indicator Data'!C108</f>
        <v>PAK001</v>
      </c>
      <c r="D110" s="90" t="str">
        <f>'Crisis Indicator Data'!D108</f>
        <v>Pakistan</v>
      </c>
      <c r="E110" s="90" t="str">
        <f>'Crisis Indicator Data'!E108</f>
        <v>PAK</v>
      </c>
      <c r="F110" s="90" t="str">
        <f>'Crisis Indicator Data'!B108</f>
        <v>Complex crisis</v>
      </c>
      <c r="G110" s="62">
        <f t="shared" si="9"/>
        <v>3.4</v>
      </c>
      <c r="H110" s="91">
        <f t="shared" si="12"/>
        <v>4</v>
      </c>
      <c r="I110" s="160" t="str">
        <f t="shared" si="13"/>
        <v>High</v>
      </c>
      <c r="J110" s="162" t="str">
        <f>INDEX(Trends!$D$3:$D$400,MATCH(C110,Trends!$C$3:$C$400,0))</f>
        <v>Stable</v>
      </c>
      <c r="K110" s="152" t="str">
        <f>IF(Reliability!B108="x","x",(IF(ROUNDUP(Reliability!B108,0)=1,"Very High",IF(ROUNDUP(Reliability!B108,0)=2,"High",IF(ROUNDUP(Reliability!B108,0)=3,"Medium",IF(ROUNDUP(Reliability!B108,0)=4,"Low","Very Low"))))))</f>
        <v>High</v>
      </c>
      <c r="L110" s="64">
        <f t="shared" si="10"/>
        <v>3.7</v>
      </c>
      <c r="M110" s="92">
        <f>'Impact of the crisis'!N111</f>
        <v>5</v>
      </c>
      <c r="N110" s="92">
        <f>'Impact of the crisis'!AB111</f>
        <v>2.7</v>
      </c>
      <c r="O110" s="64">
        <f>'Conditions of people affected'!R111</f>
        <v>3.05</v>
      </c>
      <c r="P110" s="92">
        <f>'Conditions of people affected'!K111</f>
        <v>4.0999999999999996</v>
      </c>
      <c r="Q110" s="92">
        <f>'Conditions of people affected'!Q111</f>
        <v>2</v>
      </c>
      <c r="R110" s="63">
        <f t="shared" si="11"/>
        <v>3.6</v>
      </c>
      <c r="S110" s="63">
        <f>'Complexity of the crisis'!X111</f>
        <v>3.2</v>
      </c>
      <c r="T110" s="63">
        <f>'Complexity of the crisis'!AN111</f>
        <v>4</v>
      </c>
      <c r="U110" s="168" t="str">
        <f>VLOOKUP(C110,Lists!$C$3:$E$167,3,FALSE)</f>
        <v>Asia</v>
      </c>
      <c r="V110" s="169">
        <v>44165</v>
      </c>
    </row>
    <row r="111" spans="1:22" x14ac:dyDescent="0.3">
      <c r="A111" s="90" t="str">
        <f>'Crisis Indicator Data'!A109</f>
        <v>Kashmir conflict in Pakistan</v>
      </c>
      <c r="B111" s="65" t="str">
        <f>Lists!G109</f>
        <v>Kashmir conflict</v>
      </c>
      <c r="C111" s="90" t="str">
        <f>'Crisis Indicator Data'!C109</f>
        <v>PAK004</v>
      </c>
      <c r="D111" s="90" t="str">
        <f>'Crisis Indicator Data'!D109</f>
        <v>Pakistan</v>
      </c>
      <c r="E111" s="90" t="str">
        <f>'Crisis Indicator Data'!E109</f>
        <v>PAK</v>
      </c>
      <c r="F111" s="90" t="str">
        <f>'Crisis Indicator Data'!B109</f>
        <v>Conflict</v>
      </c>
      <c r="G111" s="62" t="str">
        <f t="shared" si="9"/>
        <v>x</v>
      </c>
      <c r="H111" s="91" t="str">
        <f t="shared" si="12"/>
        <v>x</v>
      </c>
      <c r="I111" s="160" t="str">
        <f t="shared" si="13"/>
        <v>x</v>
      </c>
      <c r="J111" s="162" t="str">
        <f>INDEX(Trends!$D$3:$D$400,MATCH(C111,Trends!$C$3:$C$400,0))</f>
        <v>-</v>
      </c>
      <c r="K111" s="152" t="str">
        <f>IF(Reliability!B109="x","x",(IF(ROUNDUP(Reliability!B109,0)=1,"Very High",IF(ROUNDUP(Reliability!B109,0)=2,"High",IF(ROUNDUP(Reliability!B109,0)=3,"Medium",IF(ROUNDUP(Reliability!B109,0)=4,"Low","Very Low"))))))</f>
        <v>Low</v>
      </c>
      <c r="L111" s="64">
        <f t="shared" si="10"/>
        <v>1.9</v>
      </c>
      <c r="M111" s="92">
        <f>'Impact of the crisis'!N112</f>
        <v>1.1000000000000001</v>
      </c>
      <c r="N111" s="92">
        <f>'Impact of the crisis'!AB112</f>
        <v>2.2000000000000002</v>
      </c>
      <c r="O111" s="64" t="str">
        <f>'Conditions of people affected'!R112</f>
        <v>x</v>
      </c>
      <c r="P111" s="92" t="str">
        <f>'Conditions of people affected'!K112</f>
        <v>x</v>
      </c>
      <c r="Q111" s="92" t="str">
        <f>'Conditions of people affected'!Q112</f>
        <v>x</v>
      </c>
      <c r="R111" s="63">
        <f t="shared" si="11"/>
        <v>3.1</v>
      </c>
      <c r="S111" s="63">
        <f>'Complexity of the crisis'!X112</f>
        <v>3.2</v>
      </c>
      <c r="T111" s="63">
        <f>'Complexity of the crisis'!AN112</f>
        <v>3</v>
      </c>
      <c r="U111" s="168" t="str">
        <f>VLOOKUP(C111,Lists!$C$3:$E$167,3,FALSE)</f>
        <v>Asia</v>
      </c>
      <c r="V111" s="169">
        <v>44165</v>
      </c>
    </row>
    <row r="112" spans="1:22" x14ac:dyDescent="0.3">
      <c r="A112" s="90" t="str">
        <f>'Crisis Indicator Data'!A110</f>
        <v>Conflict in Palestine</v>
      </c>
      <c r="B112" s="65" t="str">
        <f>Lists!G110</f>
        <v>Complex</v>
      </c>
      <c r="C112" s="90" t="str">
        <f>'Crisis Indicator Data'!C110</f>
        <v>PSE002</v>
      </c>
      <c r="D112" s="90" t="str">
        <f>'Crisis Indicator Data'!D110</f>
        <v>Palestine</v>
      </c>
      <c r="E112" s="90" t="str">
        <f>'Crisis Indicator Data'!E110</f>
        <v>PSE</v>
      </c>
      <c r="F112" s="90" t="str">
        <f>'Crisis Indicator Data'!B110</f>
        <v>Conflict</v>
      </c>
      <c r="G112" s="62">
        <f t="shared" si="9"/>
        <v>3.9</v>
      </c>
      <c r="H112" s="91">
        <f t="shared" si="12"/>
        <v>4</v>
      </c>
      <c r="I112" s="160" t="str">
        <f t="shared" si="13"/>
        <v>High</v>
      </c>
      <c r="J112" s="162" t="str">
        <f>INDEX(Trends!$D$3:$D$400,MATCH(C112,Trends!$C$3:$C$400,0))</f>
        <v>Stable</v>
      </c>
      <c r="K112" s="152" t="str">
        <f>IF(Reliability!B110="x","x",(IF(ROUNDUP(Reliability!B110,0)=1,"Very High",IF(ROUNDUP(Reliability!B110,0)=2,"High",IF(ROUNDUP(Reliability!B110,0)=3,"Medium",IF(ROUNDUP(Reliability!B110,0)=4,"Low","Very Low"))))))</f>
        <v>High</v>
      </c>
      <c r="L112" s="64">
        <f t="shared" si="10"/>
        <v>3.8</v>
      </c>
      <c r="M112" s="92">
        <f>'Impact of the crisis'!N113</f>
        <v>3.4</v>
      </c>
      <c r="N112" s="92">
        <f>'Impact of the crisis'!AB113</f>
        <v>4</v>
      </c>
      <c r="O112" s="64">
        <f>'Conditions of people affected'!R113</f>
        <v>4.45</v>
      </c>
      <c r="P112" s="92">
        <f>'Conditions of people affected'!K113</f>
        <v>3.9</v>
      </c>
      <c r="Q112" s="92">
        <f>'Conditions of people affected'!Q113</f>
        <v>5</v>
      </c>
      <c r="R112" s="63">
        <f t="shared" si="11"/>
        <v>3.2</v>
      </c>
      <c r="S112" s="63">
        <f>'Complexity of the crisis'!X113</f>
        <v>2.2000000000000002</v>
      </c>
      <c r="T112" s="63">
        <f>'Complexity of the crisis'!AN113</f>
        <v>4</v>
      </c>
      <c r="U112" s="168" t="str">
        <f>VLOOKUP(C112,Lists!$C$3:$E$167,3,FALSE)</f>
        <v>Middle east</v>
      </c>
      <c r="V112" s="169">
        <v>44162</v>
      </c>
    </row>
    <row r="113" spans="1:22" x14ac:dyDescent="0.3">
      <c r="A113" s="90" t="str">
        <f>'Crisis Indicator Data'!A111</f>
        <v>Venezuela displacement in Peru</v>
      </c>
      <c r="B113" s="65" t="str">
        <f>Lists!G111</f>
        <v>Venezuelan refugees</v>
      </c>
      <c r="C113" s="90" t="str">
        <f>'Crisis Indicator Data'!C111</f>
        <v>PER002</v>
      </c>
      <c r="D113" s="90" t="str">
        <f>'Crisis Indicator Data'!D111</f>
        <v>Peru</v>
      </c>
      <c r="E113" s="90" t="str">
        <f>'Crisis Indicator Data'!E111</f>
        <v>PER</v>
      </c>
      <c r="F113" s="90" t="str">
        <f>'Crisis Indicator Data'!B111</f>
        <v>International displacement</v>
      </c>
      <c r="G113" s="62">
        <f t="shared" si="9"/>
        <v>2.6</v>
      </c>
      <c r="H113" s="91">
        <f t="shared" si="12"/>
        <v>3</v>
      </c>
      <c r="I113" s="160" t="str">
        <f t="shared" si="13"/>
        <v>Medium</v>
      </c>
      <c r="J113" s="162" t="str">
        <f>INDEX(Trends!$D$3:$D$400,MATCH(C113,Trends!$C$3:$C$400,0))</f>
        <v>Stable</v>
      </c>
      <c r="K113" s="152" t="str">
        <f>IF(Reliability!B111="x","x",(IF(ROUNDUP(Reliability!B111,0)=1,"Very High",IF(ROUNDUP(Reliability!B111,0)=2,"High",IF(ROUNDUP(Reliability!B111,0)=3,"Medium",IF(ROUNDUP(Reliability!B111,0)=4,"Low","Very Low"))))))</f>
        <v>Medium</v>
      </c>
      <c r="L113" s="64">
        <f t="shared" si="10"/>
        <v>2.5</v>
      </c>
      <c r="M113" s="92">
        <f>'Impact of the crisis'!N114</f>
        <v>2.8</v>
      </c>
      <c r="N113" s="92">
        <f>'Impact of the crisis'!AB114</f>
        <v>2.4</v>
      </c>
      <c r="O113" s="64">
        <f>'Conditions of people affected'!R114</f>
        <v>3.1</v>
      </c>
      <c r="P113" s="92">
        <f>'Conditions of people affected'!K114</f>
        <v>3.2</v>
      </c>
      <c r="Q113" s="92">
        <f>'Conditions of people affected'!Q114</f>
        <v>3</v>
      </c>
      <c r="R113" s="63">
        <f t="shared" si="11"/>
        <v>1.9</v>
      </c>
      <c r="S113" s="63">
        <f>'Complexity of the crisis'!X114</f>
        <v>2.2999999999999998</v>
      </c>
      <c r="T113" s="63">
        <f>'Complexity of the crisis'!AN114</f>
        <v>1.5</v>
      </c>
      <c r="U113" s="168" t="str">
        <f>VLOOKUP(C113,Lists!$C$3:$E$167,3,FALSE)</f>
        <v>Americas</v>
      </c>
      <c r="V113" s="169">
        <v>44165</v>
      </c>
    </row>
    <row r="114" spans="1:22" x14ac:dyDescent="0.3">
      <c r="A114" s="90" t="str">
        <f>'Crisis Indicator Data'!A112</f>
        <v>Multiple crises in the Philippines</v>
      </c>
      <c r="B114" s="65" t="str">
        <f>Lists!G112</f>
        <v>Country level</v>
      </c>
      <c r="C114" s="90" t="str">
        <f>'Crisis Indicator Data'!C112</f>
        <v>PHL001</v>
      </c>
      <c r="D114" s="90" t="str">
        <f>'Crisis Indicator Data'!D112</f>
        <v>Philippines</v>
      </c>
      <c r="E114" s="90" t="str">
        <f>'Crisis Indicator Data'!E112</f>
        <v>PHL</v>
      </c>
      <c r="F114" s="90" t="str">
        <f>'Crisis Indicator Data'!B112</f>
        <v>Multiple crises country</v>
      </c>
      <c r="G114" s="62">
        <f t="shared" si="9"/>
        <v>3</v>
      </c>
      <c r="H114" s="91">
        <f t="shared" si="12"/>
        <v>3</v>
      </c>
      <c r="I114" s="160" t="str">
        <f t="shared" si="13"/>
        <v>Medium</v>
      </c>
      <c r="J114" s="162" t="str">
        <f>INDEX(Trends!$D$3:$D$400,MATCH(C114,Trends!$C$3:$C$400,0))</f>
        <v>Increasing</v>
      </c>
      <c r="K114" s="152" t="str">
        <f>IF(Reliability!B112="x","x",(IF(ROUNDUP(Reliability!B112,0)=1,"Very High",IF(ROUNDUP(Reliability!B112,0)=2,"High",IF(ROUNDUP(Reliability!B112,0)=3,"Medium",IF(ROUNDUP(Reliability!B112,0)=4,"Low","Very Low"))))))</f>
        <v>Very High</v>
      </c>
      <c r="L114" s="64">
        <f t="shared" si="10"/>
        <v>3.5</v>
      </c>
      <c r="M114" s="92">
        <f>'Impact of the crisis'!N115</f>
        <v>4.7</v>
      </c>
      <c r="N114" s="92">
        <f>'Impact of the crisis'!AB115</f>
        <v>2.5</v>
      </c>
      <c r="O114" s="64">
        <f>'Conditions of people affected'!R115</f>
        <v>2.7</v>
      </c>
      <c r="P114" s="92">
        <f>'Conditions of people affected'!K115</f>
        <v>3.4</v>
      </c>
      <c r="Q114" s="92">
        <f>'Conditions of people affected'!Q115</f>
        <v>2</v>
      </c>
      <c r="R114" s="63">
        <f t="shared" si="11"/>
        <v>3</v>
      </c>
      <c r="S114" s="63">
        <f>'Complexity of the crisis'!X115</f>
        <v>2.9</v>
      </c>
      <c r="T114" s="63">
        <f>'Complexity of the crisis'!AN115</f>
        <v>3</v>
      </c>
      <c r="U114" s="168" t="str">
        <f>VLOOKUP(C114,Lists!$C$3:$E$167,3,FALSE)</f>
        <v>Asia</v>
      </c>
      <c r="V114" s="169">
        <v>44181</v>
      </c>
    </row>
    <row r="115" spans="1:22" x14ac:dyDescent="0.3">
      <c r="A115" s="90" t="str">
        <f>'Crisis Indicator Data'!A113</f>
        <v>Mindanao conflict</v>
      </c>
      <c r="B115" s="65" t="str">
        <f>Lists!G113</f>
        <v>Mindanao Conflict</v>
      </c>
      <c r="C115" s="90" t="str">
        <f>'Crisis Indicator Data'!C113</f>
        <v>PHL003</v>
      </c>
      <c r="D115" s="90" t="str">
        <f>'Crisis Indicator Data'!D113</f>
        <v>Philippines</v>
      </c>
      <c r="E115" s="90" t="str">
        <f>'Crisis Indicator Data'!E113</f>
        <v>PHL</v>
      </c>
      <c r="F115" s="90" t="str">
        <f>'Crisis Indicator Data'!B113</f>
        <v>Conflict</v>
      </c>
      <c r="G115" s="62">
        <f t="shared" si="9"/>
        <v>2.2999999999999998</v>
      </c>
      <c r="H115" s="91">
        <f t="shared" si="12"/>
        <v>3</v>
      </c>
      <c r="I115" s="160" t="str">
        <f t="shared" si="13"/>
        <v>Medium</v>
      </c>
      <c r="J115" s="162" t="str">
        <f>INDEX(Trends!$D$3:$D$400,MATCH(C115,Trends!$C$3:$C$400,0))</f>
        <v>Increasing</v>
      </c>
      <c r="K115" s="152" t="str">
        <f>IF(Reliability!B113="x","x",(IF(ROUNDUP(Reliability!B113,0)=1,"Very High",IF(ROUNDUP(Reliability!B113,0)=2,"High",IF(ROUNDUP(Reliability!B113,0)=3,"Medium",IF(ROUNDUP(Reliability!B113,0)=4,"Low","Very Low"))))))</f>
        <v>High</v>
      </c>
      <c r="L115" s="64">
        <f t="shared" si="10"/>
        <v>2.8</v>
      </c>
      <c r="M115" s="92">
        <f>'Impact of the crisis'!N116</f>
        <v>2.9</v>
      </c>
      <c r="N115" s="92">
        <f>'Impact of the crisis'!AB116</f>
        <v>2.8</v>
      </c>
      <c r="O115" s="64">
        <f>'Conditions of people affected'!R116</f>
        <v>1.45</v>
      </c>
      <c r="P115" s="92">
        <f>'Conditions of people affected'!K116</f>
        <v>1.9</v>
      </c>
      <c r="Q115" s="92">
        <f>'Conditions of people affected'!Q116</f>
        <v>1</v>
      </c>
      <c r="R115" s="63">
        <f t="shared" si="11"/>
        <v>3</v>
      </c>
      <c r="S115" s="63">
        <f>'Complexity of the crisis'!X116</f>
        <v>2.9</v>
      </c>
      <c r="T115" s="63">
        <f>'Complexity of the crisis'!AN116</f>
        <v>3</v>
      </c>
      <c r="U115" s="168" t="str">
        <f>VLOOKUP(C115,Lists!$C$3:$E$167,3,FALSE)</f>
        <v>Asia</v>
      </c>
      <c r="V115" s="169">
        <v>44181</v>
      </c>
    </row>
    <row r="116" spans="1:22" x14ac:dyDescent="0.3">
      <c r="A116" s="90" t="str">
        <f>'Crisis Indicator Data'!A114</f>
        <v>Mindanao Earthquake</v>
      </c>
      <c r="B116" s="65" t="str">
        <f>Lists!G114</f>
        <v>Mindanao Earthquake</v>
      </c>
      <c r="C116" s="90" t="str">
        <f>'Crisis Indicator Data'!C114</f>
        <v>PHL004</v>
      </c>
      <c r="D116" s="90" t="str">
        <f>'Crisis Indicator Data'!D114</f>
        <v>Philippines</v>
      </c>
      <c r="E116" s="90" t="str">
        <f>'Crisis Indicator Data'!E114</f>
        <v>PHL</v>
      </c>
      <c r="F116" s="90" t="str">
        <f>'Crisis Indicator Data'!B114</f>
        <v>Earthquake</v>
      </c>
      <c r="G116" s="62">
        <f t="shared" si="9"/>
        <v>1.8</v>
      </c>
      <c r="H116" s="91">
        <f t="shared" si="12"/>
        <v>2</v>
      </c>
      <c r="I116" s="160" t="str">
        <f t="shared" si="13"/>
        <v>Low</v>
      </c>
      <c r="J116" s="162" t="str">
        <f>INDEX(Trends!$D$3:$D$400,MATCH(C116,Trends!$C$3:$C$400,0))</f>
        <v>Decreasing</v>
      </c>
      <c r="K116" s="152" t="str">
        <f>IF(Reliability!B114="x","x",(IF(ROUNDUP(Reliability!B114,0)=1,"Very High",IF(ROUNDUP(Reliability!B114,0)=2,"High",IF(ROUNDUP(Reliability!B114,0)=3,"Medium",IF(ROUNDUP(Reliability!B114,0)=4,"Low","Very Low"))))))</f>
        <v>High</v>
      </c>
      <c r="L116" s="64">
        <f t="shared" si="10"/>
        <v>1.9</v>
      </c>
      <c r="M116" s="92">
        <f>'Impact of the crisis'!N117</f>
        <v>2.5</v>
      </c>
      <c r="N116" s="92">
        <f>'Impact of the crisis'!AB117</f>
        <v>1.5</v>
      </c>
      <c r="O116" s="64">
        <f>'Conditions of people affected'!R117</f>
        <v>1.25</v>
      </c>
      <c r="P116" s="92">
        <f>'Conditions of people affected'!K117</f>
        <v>1.5</v>
      </c>
      <c r="Q116" s="92">
        <f>'Conditions of people affected'!Q117</f>
        <v>1</v>
      </c>
      <c r="R116" s="63">
        <f t="shared" si="11"/>
        <v>2.7</v>
      </c>
      <c r="S116" s="63">
        <f>'Complexity of the crisis'!X117</f>
        <v>2.9</v>
      </c>
      <c r="T116" s="63">
        <f>'Complexity of the crisis'!AN117</f>
        <v>2.5</v>
      </c>
      <c r="U116" s="168" t="str">
        <f>VLOOKUP(C116,Lists!$C$3:$E$167,3,FALSE)</f>
        <v>Asia</v>
      </c>
      <c r="V116" s="169">
        <v>44165</v>
      </c>
    </row>
    <row r="117" spans="1:22" x14ac:dyDescent="0.3">
      <c r="A117" s="90" t="str">
        <f>'Crisis Indicator Data'!A115</f>
        <v xml:space="preserve">Typhoon Goni (Rolly) and Typhoon Vamco (Ulysses) </v>
      </c>
      <c r="B117" s="65" t="str">
        <f>Lists!G115</f>
        <v>Typhoon Goni and Typhoon Vamco</v>
      </c>
      <c r="C117" s="90" t="str">
        <f>'Crisis Indicator Data'!C115</f>
        <v>PHL009</v>
      </c>
      <c r="D117" s="90" t="str">
        <f>'Crisis Indicator Data'!D115</f>
        <v>Philippines</v>
      </c>
      <c r="E117" s="90" t="str">
        <f>'Crisis Indicator Data'!E115</f>
        <v>PHL</v>
      </c>
      <c r="F117" s="90" t="str">
        <f>'Crisis Indicator Data'!B115</f>
        <v>Tropical cyclone</v>
      </c>
      <c r="G117" s="62">
        <f t="shared" si="9"/>
        <v>2.5</v>
      </c>
      <c r="H117" s="91">
        <f t="shared" si="12"/>
        <v>3</v>
      </c>
      <c r="I117" s="160" t="str">
        <f t="shared" si="13"/>
        <v>Medium</v>
      </c>
      <c r="J117" s="162" t="str">
        <f>INDEX(Trends!$D$3:$D$400,MATCH(C117,Trends!$C$3:$C$400,0))</f>
        <v>-</v>
      </c>
      <c r="K117" s="152" t="str">
        <f>IF(Reliability!B115="x","x",(IF(ROUNDUP(Reliability!B115,0)=1,"Very High",IF(ROUNDUP(Reliability!B115,0)=2,"High",IF(ROUNDUP(Reliability!B115,0)=3,"Medium",IF(ROUNDUP(Reliability!B115,0)=4,"Low","Very Low"))))))</f>
        <v>Very High</v>
      </c>
      <c r="L117" s="64">
        <f t="shared" si="10"/>
        <v>2.5</v>
      </c>
      <c r="M117" s="92">
        <f>'Impact of the crisis'!N118</f>
        <v>3.5</v>
      </c>
      <c r="N117" s="92">
        <f>'Impact of the crisis'!AB118</f>
        <v>1.9</v>
      </c>
      <c r="O117" s="64">
        <f>'Conditions of people affected'!R118</f>
        <v>2.65</v>
      </c>
      <c r="P117" s="92">
        <f>'Conditions of people affected'!K118</f>
        <v>3.3</v>
      </c>
      <c r="Q117" s="92">
        <f>'Conditions of people affected'!Q118</f>
        <v>2</v>
      </c>
      <c r="R117" s="63">
        <f t="shared" si="11"/>
        <v>2.2999999999999998</v>
      </c>
      <c r="S117" s="63">
        <f>'Complexity of the crisis'!X118</f>
        <v>2.9</v>
      </c>
      <c r="T117" s="63">
        <f>'Complexity of the crisis'!AN118</f>
        <v>1.5</v>
      </c>
      <c r="U117" s="168" t="str">
        <f>VLOOKUP(C117,Lists!$C$3:$E$167,3,FALSE)</f>
        <v>Asia</v>
      </c>
      <c r="V117" s="169">
        <v>44181</v>
      </c>
    </row>
    <row r="118" spans="1:22" x14ac:dyDescent="0.3">
      <c r="A118" s="90" t="str">
        <f>'Crisis Indicator Data'!A116</f>
        <v>Burundi and DRC refugees in Rwanda</v>
      </c>
      <c r="B118" s="65" t="str">
        <f>Lists!G116</f>
        <v>Refugees</v>
      </c>
      <c r="C118" s="90" t="str">
        <f>'Crisis Indicator Data'!C116</f>
        <v>RWA002</v>
      </c>
      <c r="D118" s="90" t="str">
        <f>'Crisis Indicator Data'!D116</f>
        <v>Rwanda</v>
      </c>
      <c r="E118" s="90" t="str">
        <f>'Crisis Indicator Data'!E116</f>
        <v>RWA</v>
      </c>
      <c r="F118" s="90" t="str">
        <f>'Crisis Indicator Data'!B116</f>
        <v>International displacement</v>
      </c>
      <c r="G118" s="62">
        <f t="shared" si="9"/>
        <v>2</v>
      </c>
      <c r="H118" s="91">
        <f t="shared" si="12"/>
        <v>2</v>
      </c>
      <c r="I118" s="160" t="str">
        <f t="shared" si="13"/>
        <v>Low</v>
      </c>
      <c r="J118" s="162" t="str">
        <f>INDEX(Trends!$D$3:$D$400,MATCH(C118,Trends!$C$3:$C$400,0))</f>
        <v>Increasing</v>
      </c>
      <c r="K118" s="152" t="str">
        <f>IF(Reliability!B116="x","x",(IF(ROUNDUP(Reliability!B116,0)=1,"Very High",IF(ROUNDUP(Reliability!B116,0)=2,"High",IF(ROUNDUP(Reliability!B116,0)=3,"Medium",IF(ROUNDUP(Reliability!B116,0)=4,"Low","Very Low"))))))</f>
        <v>Medium</v>
      </c>
      <c r="L118" s="64">
        <f t="shared" si="10"/>
        <v>2.6</v>
      </c>
      <c r="M118" s="92">
        <f>'Impact of the crisis'!N119</f>
        <v>2.1</v>
      </c>
      <c r="N118" s="92">
        <f>'Impact of the crisis'!AB119</f>
        <v>2.8</v>
      </c>
      <c r="O118" s="64">
        <f>'Conditions of people affected'!R119</f>
        <v>1.5</v>
      </c>
      <c r="P118" s="92">
        <f>'Conditions of people affected'!K119</f>
        <v>2</v>
      </c>
      <c r="Q118" s="92">
        <f>'Conditions of people affected'!Q119</f>
        <v>1</v>
      </c>
      <c r="R118" s="63">
        <f t="shared" si="11"/>
        <v>2.1</v>
      </c>
      <c r="S118" s="63">
        <f>'Complexity of the crisis'!X119</f>
        <v>2.6</v>
      </c>
      <c r="T118" s="63">
        <f>'Complexity of the crisis'!AN119</f>
        <v>1.5</v>
      </c>
      <c r="U118" s="168" t="str">
        <f>VLOOKUP(C118,Lists!$C$3:$E$167,3,FALSE)</f>
        <v>Africa</v>
      </c>
      <c r="V118" s="169">
        <v>44161</v>
      </c>
    </row>
    <row r="119" spans="1:22" ht="13.5" customHeight="1" x14ac:dyDescent="0.3">
      <c r="A119" s="90" t="str">
        <f>'Crisis Indicator Data'!A117</f>
        <v>Drought in Senegal</v>
      </c>
      <c r="B119" s="65" t="str">
        <f>Lists!G117</f>
        <v>Drought</v>
      </c>
      <c r="C119" s="90" t="str">
        <f>'Crisis Indicator Data'!C117</f>
        <v>SEN002</v>
      </c>
      <c r="D119" s="90" t="str">
        <f>'Crisis Indicator Data'!D117</f>
        <v>Senegal</v>
      </c>
      <c r="E119" s="90" t="str">
        <f>'Crisis Indicator Data'!E117</f>
        <v>SEN</v>
      </c>
      <c r="F119" s="90" t="str">
        <f>'Crisis Indicator Data'!B117</f>
        <v>Drought</v>
      </c>
      <c r="G119" s="62">
        <f t="shared" si="9"/>
        <v>2.4</v>
      </c>
      <c r="H119" s="91">
        <f t="shared" si="12"/>
        <v>3</v>
      </c>
      <c r="I119" s="160" t="str">
        <f t="shared" si="13"/>
        <v>Medium</v>
      </c>
      <c r="J119" s="162" t="str">
        <f>INDEX(Trends!$D$3:$D$400,MATCH(C119,Trends!$C$3:$C$400,0))</f>
        <v>Decreasing</v>
      </c>
      <c r="K119" s="152" t="str">
        <f>IF(Reliability!B117="x","x",(IF(ROUNDUP(Reliability!B117,0)=1,"Very High",IF(ROUNDUP(Reliability!B117,0)=2,"High",IF(ROUNDUP(Reliability!B117,0)=3,"Medium",IF(ROUNDUP(Reliability!B117,0)=4,"Low","Very Low"))))))</f>
        <v>High</v>
      </c>
      <c r="L119" s="64">
        <f t="shared" si="10"/>
        <v>2.7</v>
      </c>
      <c r="M119" s="92">
        <f>'Impact of the crisis'!N120</f>
        <v>4.5</v>
      </c>
      <c r="N119" s="92">
        <f>'Impact of the crisis'!AB120</f>
        <v>1.2</v>
      </c>
      <c r="O119" s="64">
        <f>'Conditions of people affected'!R120</f>
        <v>2.4</v>
      </c>
      <c r="P119" s="92">
        <f>'Conditions of people affected'!K120</f>
        <v>2.8</v>
      </c>
      <c r="Q119" s="92">
        <f>'Conditions of people affected'!Q120</f>
        <v>2</v>
      </c>
      <c r="R119" s="63">
        <f t="shared" si="11"/>
        <v>2.2000000000000002</v>
      </c>
      <c r="S119" s="63">
        <f>'Complexity of the crisis'!X120</f>
        <v>1.8</v>
      </c>
      <c r="T119" s="63">
        <f>'Complexity of the crisis'!AN120</f>
        <v>2.5</v>
      </c>
      <c r="U119" s="168" t="str">
        <f>VLOOKUP(C119,Lists!$C$3:$E$167,3,FALSE)</f>
        <v>Africa</v>
      </c>
      <c r="V119" s="169">
        <v>44182</v>
      </c>
    </row>
    <row r="120" spans="1:22" x14ac:dyDescent="0.3">
      <c r="A120" s="90" t="str">
        <f>'Crisis Indicator Data'!A118</f>
        <v>Complex crisis in Somalia</v>
      </c>
      <c r="B120" s="65" t="str">
        <f>Lists!G118</f>
        <v>Complex crisis</v>
      </c>
      <c r="C120" s="90" t="str">
        <f>'Crisis Indicator Data'!C118</f>
        <v>SOM001</v>
      </c>
      <c r="D120" s="90" t="str">
        <f>'Crisis Indicator Data'!D118</f>
        <v>Somalia</v>
      </c>
      <c r="E120" s="90" t="str">
        <f>'Crisis Indicator Data'!E118</f>
        <v>SOM</v>
      </c>
      <c r="F120" s="90" t="str">
        <f>'Crisis Indicator Data'!B118</f>
        <v>Complex crisis</v>
      </c>
      <c r="G120" s="62">
        <f t="shared" si="9"/>
        <v>4</v>
      </c>
      <c r="H120" s="91">
        <f t="shared" si="12"/>
        <v>4</v>
      </c>
      <c r="I120" s="160" t="str">
        <f t="shared" si="13"/>
        <v>High</v>
      </c>
      <c r="J120" s="162" t="str">
        <f>INDEX(Trends!$D$3:$D$400,MATCH(C120,Trends!$C$3:$C$400,0))</f>
        <v>Decreasing</v>
      </c>
      <c r="K120" s="152" t="str">
        <f>IF(Reliability!B118="x","x",(IF(ROUNDUP(Reliability!B118,0)=1,"Very High",IF(ROUNDUP(Reliability!B118,0)=2,"High",IF(ROUNDUP(Reliability!B118,0)=3,"Medium",IF(ROUNDUP(Reliability!B118,0)=4,"Low","Very Low"))))))</f>
        <v>High</v>
      </c>
      <c r="L120" s="64">
        <f t="shared" si="10"/>
        <v>4.7</v>
      </c>
      <c r="M120" s="92">
        <f>'Impact of the crisis'!N121</f>
        <v>4.5999999999999996</v>
      </c>
      <c r="N120" s="92">
        <f>'Impact of the crisis'!AB121</f>
        <v>4.8</v>
      </c>
      <c r="O120" s="64">
        <f>'Conditions of people affected'!R121</f>
        <v>3.45</v>
      </c>
      <c r="P120" s="92">
        <f>'Conditions of people affected'!K121</f>
        <v>3.9</v>
      </c>
      <c r="Q120" s="92">
        <f>'Conditions of people affected'!Q121</f>
        <v>3</v>
      </c>
      <c r="R120" s="63">
        <f t="shared" si="11"/>
        <v>4.2</v>
      </c>
      <c r="S120" s="63">
        <f>'Complexity of the crisis'!X121</f>
        <v>3.9</v>
      </c>
      <c r="T120" s="63">
        <f>'Complexity of the crisis'!AN121</f>
        <v>4.5</v>
      </c>
      <c r="U120" s="168" t="str">
        <f>VLOOKUP(C120,Lists!$C$3:$E$167,3,FALSE)</f>
        <v>Africa</v>
      </c>
      <c r="V120" s="169">
        <v>44164</v>
      </c>
    </row>
    <row r="121" spans="1:22" x14ac:dyDescent="0.3">
      <c r="A121" s="90" t="str">
        <f>'Crisis Indicator Data'!A119</f>
        <v>Mixed Migration Flows in Somalia</v>
      </c>
      <c r="B121" s="65" t="str">
        <f>Lists!G119</f>
        <v>Mixed Migration</v>
      </c>
      <c r="C121" s="90" t="str">
        <f>'Crisis Indicator Data'!C119</f>
        <v>SOM002</v>
      </c>
      <c r="D121" s="90" t="str">
        <f>'Crisis Indicator Data'!D119</f>
        <v>Somalia</v>
      </c>
      <c r="E121" s="90" t="str">
        <f>'Crisis Indicator Data'!E119</f>
        <v>SOM</v>
      </c>
      <c r="F121" s="90" t="str">
        <f>'Crisis Indicator Data'!B119</f>
        <v>International displacement</v>
      </c>
      <c r="G121" s="62">
        <f t="shared" si="9"/>
        <v>1.9</v>
      </c>
      <c r="H121" s="91">
        <f t="shared" si="12"/>
        <v>2</v>
      </c>
      <c r="I121" s="160" t="str">
        <f t="shared" si="13"/>
        <v>Low</v>
      </c>
      <c r="J121" s="162" t="str">
        <f>INDEX(Trends!$D$3:$D$400,MATCH(C121,Trends!$C$3:$C$400,0))</f>
        <v>Decreasing</v>
      </c>
      <c r="K121" s="152" t="str">
        <f>IF(Reliability!B119="x","x",(IF(ROUNDUP(Reliability!B119,0)=1,"Very High",IF(ROUNDUP(Reliability!B119,0)=2,"High",IF(ROUNDUP(Reliability!B119,0)=3,"Medium",IF(ROUNDUP(Reliability!B119,0)=4,"Low","Very Low"))))))</f>
        <v>Medium</v>
      </c>
      <c r="L121" s="64">
        <f t="shared" si="10"/>
        <v>1.8</v>
      </c>
      <c r="M121" s="92">
        <f>'Impact of the crisis'!N122</f>
        <v>0.8</v>
      </c>
      <c r="N121" s="92">
        <f>'Impact of the crisis'!AB122</f>
        <v>2.2000000000000002</v>
      </c>
      <c r="O121" s="64">
        <f>'Conditions of people affected'!R122</f>
        <v>0.95</v>
      </c>
      <c r="P121" s="92">
        <f>'Conditions of people affected'!K122</f>
        <v>0.9</v>
      </c>
      <c r="Q121" s="92">
        <f>'Conditions of people affected'!Q122</f>
        <v>1</v>
      </c>
      <c r="R121" s="63">
        <f t="shared" si="11"/>
        <v>3.5</v>
      </c>
      <c r="S121" s="63">
        <f>'Complexity of the crisis'!X122</f>
        <v>3.9</v>
      </c>
      <c r="T121" s="63">
        <f>'Complexity of the crisis'!AN122</f>
        <v>3</v>
      </c>
      <c r="U121" s="168" t="str">
        <f>VLOOKUP(C121,Lists!$C$3:$E$167,3,FALSE)</f>
        <v>Africa</v>
      </c>
      <c r="V121" s="169">
        <v>44064</v>
      </c>
    </row>
    <row r="122" spans="1:22" x14ac:dyDescent="0.3">
      <c r="A122" s="90" t="str">
        <f>'Crisis Indicator Data'!A120</f>
        <v>Floods in Somalia</v>
      </c>
      <c r="B122" s="65" t="str">
        <f>Lists!G120</f>
        <v>Floods</v>
      </c>
      <c r="C122" s="90" t="str">
        <f>'Crisis Indicator Data'!C120</f>
        <v>SOM004</v>
      </c>
      <c r="D122" s="90" t="str">
        <f>'Crisis Indicator Data'!D120</f>
        <v>Somalia</v>
      </c>
      <c r="E122" s="90" t="str">
        <f>'Crisis Indicator Data'!E120</f>
        <v>SOM</v>
      </c>
      <c r="F122" s="90" t="str">
        <f>'Crisis Indicator Data'!B120</f>
        <v>Flood</v>
      </c>
      <c r="G122" s="62">
        <f t="shared" si="9"/>
        <v>3</v>
      </c>
      <c r="H122" s="91">
        <f t="shared" si="12"/>
        <v>3</v>
      </c>
      <c r="I122" s="160" t="str">
        <f t="shared" si="13"/>
        <v>Medium</v>
      </c>
      <c r="J122" s="162" t="str">
        <f>INDEX(Trends!$D$3:$D$400,MATCH(C122,Trends!$C$3:$C$400,0))</f>
        <v>Increasing</v>
      </c>
      <c r="K122" s="152" t="str">
        <f>IF(Reliability!B120="x","x",(IF(ROUNDUP(Reliability!B120,0)=1,"Very High",IF(ROUNDUP(Reliability!B120,0)=2,"High",IF(ROUNDUP(Reliability!B120,0)=3,"Medium",IF(ROUNDUP(Reliability!B120,0)=4,"Low","Very Low"))))))</f>
        <v>Medium</v>
      </c>
      <c r="L122" s="64">
        <f t="shared" si="10"/>
        <v>2.5</v>
      </c>
      <c r="M122" s="92">
        <f>'Impact of the crisis'!N123</f>
        <v>2.6</v>
      </c>
      <c r="N122" s="92">
        <f>'Impact of the crisis'!AB123</f>
        <v>2.4</v>
      </c>
      <c r="O122" s="64">
        <f>'Conditions of people affected'!R123</f>
        <v>2.7</v>
      </c>
      <c r="P122" s="92">
        <f>'Conditions of people affected'!K123</f>
        <v>2.4</v>
      </c>
      <c r="Q122" s="92">
        <f>'Conditions of people affected'!Q123</f>
        <v>3</v>
      </c>
      <c r="R122" s="63">
        <f t="shared" si="11"/>
        <v>4</v>
      </c>
      <c r="S122" s="63">
        <f>'Complexity of the crisis'!X123</f>
        <v>3.9</v>
      </c>
      <c r="T122" s="63">
        <f>'Complexity of the crisis'!AN123</f>
        <v>4</v>
      </c>
      <c r="U122" s="168" t="str">
        <f>VLOOKUP(C122,Lists!$C$3:$E$167,3,FALSE)</f>
        <v>Africa</v>
      </c>
      <c r="V122" s="169">
        <v>44064</v>
      </c>
    </row>
    <row r="123" spans="1:22" x14ac:dyDescent="0.3">
      <c r="A123" s="90" t="str">
        <f>'Crisis Indicator Data'!A121</f>
        <v>Complex crisis in South Sudan</v>
      </c>
      <c r="B123" s="65" t="str">
        <f>Lists!G121</f>
        <v>Complex crisis</v>
      </c>
      <c r="C123" s="90" t="str">
        <f>'Crisis Indicator Data'!C121</f>
        <v>SSD001</v>
      </c>
      <c r="D123" s="90" t="str">
        <f>'Crisis Indicator Data'!D121</f>
        <v>South Sudan</v>
      </c>
      <c r="E123" s="90" t="str">
        <f>'Crisis Indicator Data'!E121</f>
        <v>SSD</v>
      </c>
      <c r="F123" s="90" t="str">
        <f>'Crisis Indicator Data'!B121</f>
        <v>Complex crisis</v>
      </c>
      <c r="G123" s="62">
        <f t="shared" si="9"/>
        <v>4.2</v>
      </c>
      <c r="H123" s="91">
        <f t="shared" si="12"/>
        <v>5</v>
      </c>
      <c r="I123" s="160" t="str">
        <f t="shared" si="13"/>
        <v>Very High</v>
      </c>
      <c r="J123" s="162" t="str">
        <f>INDEX(Trends!$D$3:$D$400,MATCH(C123,Trends!$C$3:$C$400,0))</f>
        <v>Decreasing</v>
      </c>
      <c r="K123" s="152" t="str">
        <f>IF(Reliability!B121="x","x",(IF(ROUNDUP(Reliability!B121,0)=1,"Very High",IF(ROUNDUP(Reliability!B121,0)=2,"High",IF(ROUNDUP(Reliability!B121,0)=3,"Medium",IF(ROUNDUP(Reliability!B121,0)=4,"Low","Very Low"))))))</f>
        <v>Medium</v>
      </c>
      <c r="L123" s="64">
        <f t="shared" si="10"/>
        <v>4.7</v>
      </c>
      <c r="M123" s="92">
        <f>'Impact of the crisis'!N124</f>
        <v>4.5999999999999996</v>
      </c>
      <c r="N123" s="92">
        <f>'Impact of the crisis'!AB124</f>
        <v>4.7</v>
      </c>
      <c r="O123" s="64">
        <f>'Conditions of people affected'!R124</f>
        <v>4.4000000000000004</v>
      </c>
      <c r="P123" s="92">
        <f>'Conditions of people affected'!K124</f>
        <v>4.8</v>
      </c>
      <c r="Q123" s="92">
        <f>'Conditions of people affected'!Q124</f>
        <v>4</v>
      </c>
      <c r="R123" s="63">
        <f t="shared" si="11"/>
        <v>3.6</v>
      </c>
      <c r="S123" s="63">
        <f>'Complexity of the crisis'!X124</f>
        <v>3.7</v>
      </c>
      <c r="T123" s="63">
        <f>'Complexity of the crisis'!AN124</f>
        <v>3.5</v>
      </c>
      <c r="U123" s="168" t="str">
        <f>VLOOKUP(C123,Lists!$C$3:$E$167,3,FALSE)</f>
        <v>Africa</v>
      </c>
      <c r="V123" s="169">
        <v>44164</v>
      </c>
    </row>
    <row r="124" spans="1:22" x14ac:dyDescent="0.3">
      <c r="A124" s="90" t="str">
        <f>'Crisis Indicator Data'!A122</f>
        <v>Mixed migration flows in Spain</v>
      </c>
      <c r="B124" s="65" t="str">
        <f>Lists!G122</f>
        <v>Mixed Migration</v>
      </c>
      <c r="C124" s="90" t="str">
        <f>'Crisis Indicator Data'!C122</f>
        <v>ESP002</v>
      </c>
      <c r="D124" s="90" t="str">
        <f>'Crisis Indicator Data'!D122</f>
        <v>Spain</v>
      </c>
      <c r="E124" s="90" t="str">
        <f>'Crisis Indicator Data'!E122</f>
        <v>ESP</v>
      </c>
      <c r="F124" s="90" t="str">
        <f>'Crisis Indicator Data'!B122</f>
        <v>International displacement</v>
      </c>
      <c r="G124" s="62">
        <f t="shared" si="9"/>
        <v>1.2</v>
      </c>
      <c r="H124" s="91">
        <f t="shared" si="12"/>
        <v>2</v>
      </c>
      <c r="I124" s="160" t="str">
        <f t="shared" si="13"/>
        <v>Low</v>
      </c>
      <c r="J124" s="162" t="str">
        <f>INDEX(Trends!$D$3:$D$400,MATCH(C124,Trends!$C$3:$C$400,0))</f>
        <v>-</v>
      </c>
      <c r="K124" s="152" t="str">
        <f>IF(Reliability!B122="x","x",(IF(ROUNDUP(Reliability!B122,0)=1,"Very High",IF(ROUNDUP(Reliability!B122,0)=2,"High",IF(ROUNDUP(Reliability!B122,0)=3,"Medium",IF(ROUNDUP(Reliability!B122,0)=4,"Low","Very Low"))))))</f>
        <v>Medium</v>
      </c>
      <c r="L124" s="64">
        <f t="shared" si="10"/>
        <v>2.5</v>
      </c>
      <c r="M124" s="92">
        <f>'Impact of the crisis'!N125</f>
        <v>2</v>
      </c>
      <c r="N124" s="92">
        <f>'Impact of the crisis'!AB125</f>
        <v>2.7</v>
      </c>
      <c r="O124" s="64">
        <f>'Conditions of people affected'!R125</f>
        <v>0</v>
      </c>
      <c r="P124" s="92">
        <f>'Conditions of people affected'!K125</f>
        <v>0</v>
      </c>
      <c r="Q124" s="92" t="b">
        <f>'Conditions of people affected'!Q125</f>
        <v>0</v>
      </c>
      <c r="R124" s="63">
        <f t="shared" si="11"/>
        <v>1.6</v>
      </c>
      <c r="S124" s="63">
        <f>'Complexity of the crisis'!X125</f>
        <v>2.1</v>
      </c>
      <c r="T124" s="63">
        <f>'Complexity of the crisis'!AN125</f>
        <v>1</v>
      </c>
      <c r="U124" s="168" t="str">
        <f>VLOOKUP(C124,Lists!$C$3:$E$167,3,FALSE)</f>
        <v>Europe</v>
      </c>
      <c r="V124" s="169">
        <v>43510</v>
      </c>
    </row>
    <row r="125" spans="1:22" x14ac:dyDescent="0.3">
      <c r="A125" s="90" t="str">
        <f>'Crisis Indicator Data'!A123</f>
        <v>Complex crisis in Sudan</v>
      </c>
      <c r="B125" s="65" t="str">
        <f>Lists!G123</f>
        <v>Complex crisis</v>
      </c>
      <c r="C125" s="90" t="str">
        <f>'Crisis Indicator Data'!C123</f>
        <v>SDN001</v>
      </c>
      <c r="D125" s="90" t="str">
        <f>'Crisis Indicator Data'!D123</f>
        <v>Sudan</v>
      </c>
      <c r="E125" s="90" t="str">
        <f>'Crisis Indicator Data'!E123</f>
        <v>SDN</v>
      </c>
      <c r="F125" s="90" t="str">
        <f>'Crisis Indicator Data'!B123</f>
        <v>Complex crisis</v>
      </c>
      <c r="G125" s="62">
        <f t="shared" si="9"/>
        <v>4.5</v>
      </c>
      <c r="H125" s="91">
        <f t="shared" si="12"/>
        <v>5</v>
      </c>
      <c r="I125" s="160" t="str">
        <f t="shared" si="13"/>
        <v>Very High</v>
      </c>
      <c r="J125" s="162" t="str">
        <f>INDEX(Trends!$D$3:$D$400,MATCH(C125,Trends!$C$3:$C$400,0))</f>
        <v>Stable</v>
      </c>
      <c r="K125" s="152" t="str">
        <f>IF(Reliability!B123="x","x",(IF(ROUNDUP(Reliability!B123,0)=1,"Very High",IF(ROUNDUP(Reliability!B123,0)=2,"High",IF(ROUNDUP(Reliability!B123,0)=3,"Medium",IF(ROUNDUP(Reliability!B123,0)=4,"Low","Very Low"))))))</f>
        <v>High</v>
      </c>
      <c r="L125" s="64">
        <f t="shared" si="10"/>
        <v>4.2</v>
      </c>
      <c r="M125" s="92">
        <f>'Impact of the crisis'!N126</f>
        <v>4.8</v>
      </c>
      <c r="N125" s="92">
        <f>'Impact of the crisis'!AB126</f>
        <v>3.8</v>
      </c>
      <c r="O125" s="64">
        <f>'Conditions of people affected'!R126</f>
        <v>4.95</v>
      </c>
      <c r="P125" s="92">
        <f>'Conditions of people affected'!K126</f>
        <v>4.9000000000000004</v>
      </c>
      <c r="Q125" s="92">
        <f>'Conditions of people affected'!Q126</f>
        <v>5</v>
      </c>
      <c r="R125" s="63">
        <f t="shared" si="11"/>
        <v>4</v>
      </c>
      <c r="S125" s="63">
        <f>'Complexity of the crisis'!X126</f>
        <v>3.9</v>
      </c>
      <c r="T125" s="63">
        <f>'Complexity of the crisis'!AN126</f>
        <v>4</v>
      </c>
      <c r="U125" s="168" t="str">
        <f>VLOOKUP(C125,Lists!$C$3:$E$167,3,FALSE)</f>
        <v>Africa</v>
      </c>
      <c r="V125" s="169">
        <v>44164</v>
      </c>
    </row>
    <row r="126" spans="1:22" x14ac:dyDescent="0.3">
      <c r="A126" s="90" t="str">
        <f>'Crisis Indicator Data'!A124</f>
        <v>Refugees in Sudan</v>
      </c>
      <c r="B126" s="65" t="str">
        <f>Lists!G124</f>
        <v>Refugees</v>
      </c>
      <c r="C126" s="90" t="str">
        <f>'Crisis Indicator Data'!C124</f>
        <v>SDN005</v>
      </c>
      <c r="D126" s="90" t="str">
        <f>'Crisis Indicator Data'!D124</f>
        <v>Sudan</v>
      </c>
      <c r="E126" s="90" t="str">
        <f>'Crisis Indicator Data'!E124</f>
        <v>SDN</v>
      </c>
      <c r="F126" s="90" t="str">
        <f>'Crisis Indicator Data'!B124</f>
        <v>International displacement</v>
      </c>
      <c r="G126" s="62">
        <f t="shared" si="9"/>
        <v>4.0999999999999996</v>
      </c>
      <c r="H126" s="91">
        <f t="shared" si="12"/>
        <v>5</v>
      </c>
      <c r="I126" s="160" t="str">
        <f t="shared" si="13"/>
        <v>Very High</v>
      </c>
      <c r="J126" s="162" t="str">
        <f>INDEX(Trends!$D$3:$D$400,MATCH(C126,Trends!$C$3:$C$400,0))</f>
        <v>Increasing</v>
      </c>
      <c r="K126" s="152" t="str">
        <f>IF(Reliability!B124="x","x",(IF(ROUNDUP(Reliability!B124,0)=1,"Very High",IF(ROUNDUP(Reliability!B124,0)=2,"High",IF(ROUNDUP(Reliability!B124,0)=3,"Medium",IF(ROUNDUP(Reliability!B124,0)=4,"Low","Very Low"))))))</f>
        <v>Medium</v>
      </c>
      <c r="L126" s="64">
        <f t="shared" si="10"/>
        <v>3.9</v>
      </c>
      <c r="M126" s="92">
        <f>'Impact of the crisis'!N127</f>
        <v>0.6</v>
      </c>
      <c r="N126" s="92">
        <f>'Impact of the crisis'!AB127</f>
        <v>4.7</v>
      </c>
      <c r="O126" s="64">
        <f>'Conditions of people affected'!R127</f>
        <v>4.2</v>
      </c>
      <c r="P126" s="92">
        <f>'Conditions of people affected'!K127</f>
        <v>3.4</v>
      </c>
      <c r="Q126" s="92">
        <f>'Conditions of people affected'!Q127</f>
        <v>5</v>
      </c>
      <c r="R126" s="63">
        <f t="shared" si="11"/>
        <v>4</v>
      </c>
      <c r="S126" s="63">
        <f>'Complexity of the crisis'!X127</f>
        <v>3.9</v>
      </c>
      <c r="T126" s="63">
        <f>'Complexity of the crisis'!AN127</f>
        <v>4</v>
      </c>
      <c r="U126" s="168" t="str">
        <f>VLOOKUP(C126,Lists!$C$3:$E$167,3,FALSE)</f>
        <v>Africa</v>
      </c>
      <c r="V126" s="169">
        <v>44164</v>
      </c>
    </row>
    <row r="127" spans="1:22" x14ac:dyDescent="0.3">
      <c r="A127" s="90" t="str">
        <f>'Crisis Indicator Data'!A125</f>
        <v xml:space="preserve">Floods in Sudan </v>
      </c>
      <c r="B127" s="65" t="str">
        <f>Lists!G125</f>
        <v>Floods</v>
      </c>
      <c r="C127" s="90" t="str">
        <f>'Crisis Indicator Data'!C125</f>
        <v>SDN006</v>
      </c>
      <c r="D127" s="90" t="str">
        <f>'Crisis Indicator Data'!D125</f>
        <v>Sudan</v>
      </c>
      <c r="E127" s="90" t="str">
        <f>'Crisis Indicator Data'!E125</f>
        <v>SDN</v>
      </c>
      <c r="F127" s="90" t="str">
        <f>'Crisis Indicator Data'!B125</f>
        <v>Flood</v>
      </c>
      <c r="G127" s="62">
        <f t="shared" si="9"/>
        <v>2.6</v>
      </c>
      <c r="H127" s="91">
        <f t="shared" si="12"/>
        <v>3</v>
      </c>
      <c r="I127" s="160" t="str">
        <f t="shared" si="13"/>
        <v>Medium</v>
      </c>
      <c r="J127" s="162" t="str">
        <f>INDEX(Trends!$D$3:$D$400,MATCH(C127,Trends!$C$3:$C$400,0))</f>
        <v>Increasing</v>
      </c>
      <c r="K127" s="152" t="str">
        <f>IF(Reliability!B125="x","x",(IF(ROUNDUP(Reliability!B125,0)=1,"Very High",IF(ROUNDUP(Reliability!B125,0)=2,"High",IF(ROUNDUP(Reliability!B125,0)=3,"Medium",IF(ROUNDUP(Reliability!B125,0)=4,"Low","Very Low"))))))</f>
        <v>Medium</v>
      </c>
      <c r="L127" s="64">
        <f t="shared" si="10"/>
        <v>3.8</v>
      </c>
      <c r="M127" s="92">
        <f>'Impact of the crisis'!N128</f>
        <v>4.8</v>
      </c>
      <c r="N127" s="92">
        <f>'Impact of the crisis'!AB128</f>
        <v>3.1</v>
      </c>
      <c r="O127" s="64">
        <f>'Conditions of people affected'!R128</f>
        <v>1.1000000000000001</v>
      </c>
      <c r="P127" s="92">
        <f>'Conditions of people affected'!K128</f>
        <v>1.2</v>
      </c>
      <c r="Q127" s="92">
        <f>'Conditions of people affected'!Q128</f>
        <v>1</v>
      </c>
      <c r="R127" s="63">
        <f t="shared" si="11"/>
        <v>3.5</v>
      </c>
      <c r="S127" s="63">
        <f>'Complexity of the crisis'!X128</f>
        <v>3.9</v>
      </c>
      <c r="T127" s="63">
        <f>'Complexity of the crisis'!AN128</f>
        <v>3</v>
      </c>
      <c r="U127" s="168" t="str">
        <f>VLOOKUP(C127,Lists!$C$3:$E$167,3,FALSE)</f>
        <v>Africa</v>
      </c>
      <c r="V127" s="169">
        <v>44140</v>
      </c>
    </row>
    <row r="128" spans="1:22" x14ac:dyDescent="0.3">
      <c r="A128" s="90" t="str">
        <f>'Crisis Indicator Data'!A126</f>
        <v>Refugees from Ethiopia</v>
      </c>
      <c r="B128" s="65" t="str">
        <f>Lists!G126</f>
        <v>Refugee influx from Tigray</v>
      </c>
      <c r="C128" s="90" t="str">
        <f>'Crisis Indicator Data'!C126</f>
        <v>SDN007</v>
      </c>
      <c r="D128" s="90" t="str">
        <f>'Crisis Indicator Data'!D126</f>
        <v>Sudan</v>
      </c>
      <c r="E128" s="90" t="str">
        <f>'Crisis Indicator Data'!E126</f>
        <v>SDN</v>
      </c>
      <c r="F128" s="90" t="str">
        <f>'Crisis Indicator Data'!B126</f>
        <v>International displacement</v>
      </c>
      <c r="G128" s="62">
        <f t="shared" si="9"/>
        <v>2.9</v>
      </c>
      <c r="H128" s="91">
        <f t="shared" si="12"/>
        <v>3</v>
      </c>
      <c r="I128" s="160" t="str">
        <f t="shared" si="13"/>
        <v>Medium</v>
      </c>
      <c r="J128" s="162" t="str">
        <f>INDEX(Trends!$D$3:$D$400,MATCH(C128,Trends!$C$3:$C$400,0))</f>
        <v>-</v>
      </c>
      <c r="K128" s="152" t="str">
        <f>IF(Reliability!B126="x","x",(IF(ROUNDUP(Reliability!B126,0)=1,"Very High",IF(ROUNDUP(Reliability!B126,0)=2,"High",IF(ROUNDUP(Reliability!B126,0)=3,"Medium",IF(ROUNDUP(Reliability!B126,0)=4,"Low","Very Low"))))))</f>
        <v>High</v>
      </c>
      <c r="L128" s="64">
        <f t="shared" si="10"/>
        <v>1.8</v>
      </c>
      <c r="M128" s="92">
        <f>'Impact of the crisis'!N129</f>
        <v>1.6</v>
      </c>
      <c r="N128" s="92">
        <f>'Impact of the crisis'!AB129</f>
        <v>1.9</v>
      </c>
      <c r="O128" s="64">
        <f>'Conditions of people affected'!R129</f>
        <v>3.15</v>
      </c>
      <c r="P128" s="92">
        <f>'Conditions of people affected'!K129</f>
        <v>3.3</v>
      </c>
      <c r="Q128" s="92">
        <f>'Conditions of people affected'!Q129</f>
        <v>3</v>
      </c>
      <c r="R128" s="63">
        <f t="shared" si="11"/>
        <v>3.3</v>
      </c>
      <c r="S128" s="63">
        <f>'Complexity of the crisis'!X129</f>
        <v>3.9</v>
      </c>
      <c r="T128" s="63">
        <f>'Complexity of the crisis'!AN129</f>
        <v>2.5</v>
      </c>
      <c r="U128" s="168" t="str">
        <f>VLOOKUP(C128,Lists!$C$3:$E$167,3,FALSE)</f>
        <v>Africa</v>
      </c>
      <c r="V128" s="169">
        <v>44187</v>
      </c>
    </row>
    <row r="129" spans="1:22" x14ac:dyDescent="0.3">
      <c r="A129" s="90" t="str">
        <f>'Crisis Indicator Data'!A127</f>
        <v>Syrian conflict</v>
      </c>
      <c r="B129" s="65" t="str">
        <f>Lists!G127</f>
        <v>Conflict</v>
      </c>
      <c r="C129" s="90" t="str">
        <f>'Crisis Indicator Data'!C127</f>
        <v>SYR001</v>
      </c>
      <c r="D129" s="90" t="str">
        <f>'Crisis Indicator Data'!D127</f>
        <v>Syria</v>
      </c>
      <c r="E129" s="90" t="str">
        <f>'Crisis Indicator Data'!E127</f>
        <v>SYR</v>
      </c>
      <c r="F129" s="90" t="str">
        <f>'Crisis Indicator Data'!B127</f>
        <v>Complex crisis</v>
      </c>
      <c r="G129" s="62">
        <f t="shared" si="9"/>
        <v>4.9000000000000004</v>
      </c>
      <c r="H129" s="91">
        <f t="shared" si="12"/>
        <v>5</v>
      </c>
      <c r="I129" s="160" t="str">
        <f t="shared" si="13"/>
        <v>Very High</v>
      </c>
      <c r="J129" s="162" t="str">
        <f>INDEX(Trends!$D$3:$D$400,MATCH(C129,Trends!$C$3:$C$400,0))</f>
        <v>Stable</v>
      </c>
      <c r="K129" s="152" t="str">
        <f>IF(Reliability!B127="x","x",(IF(ROUNDUP(Reliability!B127,0)=1,"Very High",IF(ROUNDUP(Reliability!B127,0)=2,"High",IF(ROUNDUP(Reliability!B127,0)=3,"Medium",IF(ROUNDUP(Reliability!B127,0)=4,"Low","Very Low"))))))</f>
        <v>Medium</v>
      </c>
      <c r="L129" s="64">
        <f t="shared" si="10"/>
        <v>4.8</v>
      </c>
      <c r="M129" s="92">
        <f>'Impact of the crisis'!N130</f>
        <v>4.5</v>
      </c>
      <c r="N129" s="92">
        <f>'Impact of the crisis'!AB130</f>
        <v>4.9000000000000004</v>
      </c>
      <c r="O129" s="64">
        <f>'Conditions of people affected'!R130</f>
        <v>5</v>
      </c>
      <c r="P129" s="92">
        <f>'Conditions of people affected'!K130</f>
        <v>5</v>
      </c>
      <c r="Q129" s="92">
        <f>'Conditions of people affected'!Q130</f>
        <v>5</v>
      </c>
      <c r="R129" s="63">
        <f t="shared" si="11"/>
        <v>4.8</v>
      </c>
      <c r="S129" s="63">
        <f>'Complexity of the crisis'!X130</f>
        <v>4.5</v>
      </c>
      <c r="T129" s="63">
        <f>'Complexity of the crisis'!AN130</f>
        <v>5</v>
      </c>
      <c r="U129" s="168" t="str">
        <f>VLOOKUP(C129,Lists!$C$3:$E$167,3,FALSE)</f>
        <v>Middle east</v>
      </c>
      <c r="V129" s="169">
        <v>44162</v>
      </c>
    </row>
    <row r="130" spans="1:22" x14ac:dyDescent="0.3">
      <c r="A130" s="90" t="str">
        <f>'Crisis Indicator Data'!A128</f>
        <v>Syrian Regional Crisis</v>
      </c>
      <c r="B130" s="65" t="str">
        <f>Lists!G128</f>
        <v>Syrian Regional Crisis</v>
      </c>
      <c r="C130" s="90" t="str">
        <f>'Crisis Indicator Data'!C128</f>
        <v>REG004</v>
      </c>
      <c r="D130" s="90" t="str">
        <f>'Crisis Indicator Data'!D128</f>
        <v>Syria, Turkey, Iraq, Egypt, Jordan, Lebanon</v>
      </c>
      <c r="E130" s="90" t="str">
        <f>'Crisis Indicator Data'!E128</f>
        <v>SYR, TUR, IRQ, EGY, JOR, LBN</v>
      </c>
      <c r="F130" s="90" t="str">
        <f>'Crisis Indicator Data'!B128</f>
        <v>Regional crisis</v>
      </c>
      <c r="G130" s="62">
        <f t="shared" si="9"/>
        <v>4.3</v>
      </c>
      <c r="H130" s="91">
        <f t="shared" si="12"/>
        <v>5</v>
      </c>
      <c r="I130" s="160" t="str">
        <f t="shared" si="13"/>
        <v>Very High</v>
      </c>
      <c r="J130" s="162" t="str">
        <f>INDEX(Trends!$D$3:$D$400,MATCH(C130,Trends!$C$3:$C$400,0))</f>
        <v>Increasing</v>
      </c>
      <c r="K130" s="152" t="str">
        <f>IF(Reliability!B128="x","x",(IF(ROUNDUP(Reliability!B128,0)=1,"Very High",IF(ROUNDUP(Reliability!B128,0)=2,"High",IF(ROUNDUP(Reliability!B128,0)=3,"Medium",IF(ROUNDUP(Reliability!B128,0)=4,"Low","Very Low"))))))</f>
        <v>High</v>
      </c>
      <c r="L130" s="64">
        <f t="shared" si="10"/>
        <v>4</v>
      </c>
      <c r="M130" s="92">
        <f>'Impact of the crisis'!N131</f>
        <v>3.1</v>
      </c>
      <c r="N130" s="92">
        <f>'Impact of the crisis'!AB131</f>
        <v>4.3</v>
      </c>
      <c r="O130" s="64">
        <f>'Conditions of people affected'!R131</f>
        <v>4.5</v>
      </c>
      <c r="P130" s="92">
        <f>'Conditions of people affected'!K131</f>
        <v>5</v>
      </c>
      <c r="Q130" s="92">
        <f>'Conditions of people affected'!Q131</f>
        <v>4</v>
      </c>
      <c r="R130" s="63">
        <f t="shared" si="11"/>
        <v>4.0999999999999996</v>
      </c>
      <c r="S130" s="63">
        <f>'Complexity of the crisis'!X131</f>
        <v>3.6</v>
      </c>
      <c r="T130" s="63">
        <f>'Complexity of the crisis'!AN131</f>
        <v>4.5</v>
      </c>
      <c r="U130" s="168" t="str">
        <f>VLOOKUP(C130,Lists!$C$3:$E$167,3,FALSE)</f>
        <v>Middle east</v>
      </c>
      <c r="V130" s="169">
        <v>44165</v>
      </c>
    </row>
    <row r="131" spans="1:22" x14ac:dyDescent="0.3">
      <c r="A131" s="90" t="str">
        <f>'Crisis Indicator Data'!A129</f>
        <v>International Displacement in Tanzania</v>
      </c>
      <c r="B131" s="65" t="str">
        <f>Lists!G129</f>
        <v>Refugees</v>
      </c>
      <c r="C131" s="90" t="str">
        <f>'Crisis Indicator Data'!C129</f>
        <v>TZA002</v>
      </c>
      <c r="D131" s="90" t="str">
        <f>'Crisis Indicator Data'!D129</f>
        <v>Tanzania</v>
      </c>
      <c r="E131" s="90" t="str">
        <f>'Crisis Indicator Data'!E129</f>
        <v>TZA</v>
      </c>
      <c r="F131" s="90" t="str">
        <f>'Crisis Indicator Data'!B129</f>
        <v>International displacement</v>
      </c>
      <c r="G131" s="62">
        <f t="shared" si="9"/>
        <v>1.7</v>
      </c>
      <c r="H131" s="91">
        <f t="shared" si="12"/>
        <v>2</v>
      </c>
      <c r="I131" s="160" t="str">
        <f t="shared" si="13"/>
        <v>Low</v>
      </c>
      <c r="J131" s="162" t="str">
        <f>INDEX(Trends!$D$3:$D$400,MATCH(C131,Trends!$C$3:$C$400,0))</f>
        <v>Decreasing</v>
      </c>
      <c r="K131" s="152" t="str">
        <f>IF(Reliability!B129="x","x",(IF(ROUNDUP(Reliability!B129,0)=1,"Very High",IF(ROUNDUP(Reliability!B129,0)=2,"High",IF(ROUNDUP(Reliability!B129,0)=3,"Medium",IF(ROUNDUP(Reliability!B129,0)=4,"Low","Very Low"))))))</f>
        <v>High</v>
      </c>
      <c r="L131" s="64">
        <f t="shared" si="10"/>
        <v>2</v>
      </c>
      <c r="M131" s="92">
        <f>'Impact of the crisis'!N132</f>
        <v>2.2999999999999998</v>
      </c>
      <c r="N131" s="92">
        <f>'Impact of the crisis'!AB132</f>
        <v>1.9</v>
      </c>
      <c r="O131" s="64">
        <f>'Conditions of people affected'!R132</f>
        <v>1.7</v>
      </c>
      <c r="P131" s="92">
        <f>'Conditions of people affected'!K132</f>
        <v>2.4</v>
      </c>
      <c r="Q131" s="92">
        <f>'Conditions of people affected'!Q132</f>
        <v>1</v>
      </c>
      <c r="R131" s="63">
        <f t="shared" si="11"/>
        <v>1.6</v>
      </c>
      <c r="S131" s="63">
        <f>'Complexity of the crisis'!X132</f>
        <v>1.7</v>
      </c>
      <c r="T131" s="63">
        <f>'Complexity of the crisis'!AN132</f>
        <v>1.5</v>
      </c>
      <c r="U131" s="168" t="str">
        <f>VLOOKUP(C131,Lists!$C$3:$E$167,3,FALSE)</f>
        <v>Africa</v>
      </c>
      <c r="V131" s="169">
        <v>44161</v>
      </c>
    </row>
    <row r="132" spans="1:22" x14ac:dyDescent="0.3">
      <c r="A132" s="90" t="str">
        <f>'Crisis Indicator Data'!A130</f>
        <v>Multiple situations in Thailand</v>
      </c>
      <c r="B132" s="65" t="str">
        <f>Lists!G130</f>
        <v>Country level</v>
      </c>
      <c r="C132" s="90" t="str">
        <f>'Crisis Indicator Data'!C130</f>
        <v>THA001</v>
      </c>
      <c r="D132" s="90" t="str">
        <f>'Crisis Indicator Data'!D130</f>
        <v>Thailand</v>
      </c>
      <c r="E132" s="90" t="str">
        <f>'Crisis Indicator Data'!E130</f>
        <v>THA</v>
      </c>
      <c r="F132" s="90" t="str">
        <f>'Crisis Indicator Data'!B130</f>
        <v>Multiple crises country</v>
      </c>
      <c r="G132" s="62">
        <f t="shared" si="9"/>
        <v>2.1</v>
      </c>
      <c r="H132" s="91">
        <f t="shared" si="12"/>
        <v>3</v>
      </c>
      <c r="I132" s="160" t="str">
        <f t="shared" si="13"/>
        <v>Medium</v>
      </c>
      <c r="J132" s="162" t="str">
        <f>INDEX(Trends!$D$3:$D$400,MATCH(C132,Trends!$C$3:$C$400,0))</f>
        <v>Stable</v>
      </c>
      <c r="K132" s="152" t="str">
        <f>IF(Reliability!B130="x","x",(IF(ROUNDUP(Reliability!B130,0)=1,"Very High",IF(ROUNDUP(Reliability!B130,0)=2,"High",IF(ROUNDUP(Reliability!B130,0)=3,"Medium",IF(ROUNDUP(Reliability!B130,0)=4,"Low","Very Low"))))))</f>
        <v>High</v>
      </c>
      <c r="L132" s="64">
        <f t="shared" si="10"/>
        <v>2.6</v>
      </c>
      <c r="M132" s="92">
        <f>'Impact of the crisis'!N133</f>
        <v>1.2</v>
      </c>
      <c r="N132" s="92">
        <f>'Impact of the crisis'!AB133</f>
        <v>3.2</v>
      </c>
      <c r="O132" s="64">
        <f>'Conditions of people affected'!R133</f>
        <v>1.8</v>
      </c>
      <c r="P132" s="92">
        <f>'Conditions of people affected'!K133</f>
        <v>1.6</v>
      </c>
      <c r="Q132" s="92">
        <f>'Conditions of people affected'!Q133</f>
        <v>2</v>
      </c>
      <c r="R132" s="63">
        <f t="shared" si="11"/>
        <v>2.2999999999999998</v>
      </c>
      <c r="S132" s="63">
        <f>'Complexity of the crisis'!X133</f>
        <v>2.6</v>
      </c>
      <c r="T132" s="63">
        <f>'Complexity of the crisis'!AN133</f>
        <v>2</v>
      </c>
      <c r="U132" s="168" t="str">
        <f>VLOOKUP(C132,Lists!$C$3:$E$167,3,FALSE)</f>
        <v>Asia</v>
      </c>
      <c r="V132" s="169">
        <v>44165</v>
      </c>
    </row>
    <row r="133" spans="1:22" x14ac:dyDescent="0.3">
      <c r="A133" s="90" t="str">
        <f>'Crisis Indicator Data'!A131</f>
        <v xml:space="preserve">Conflict in southern Thailand </v>
      </c>
      <c r="B133" s="65" t="str">
        <f>Lists!G131</f>
        <v>Conflict</v>
      </c>
      <c r="C133" s="90" t="str">
        <f>'Crisis Indicator Data'!C131</f>
        <v>THA002</v>
      </c>
      <c r="D133" s="90" t="str">
        <f>'Crisis Indicator Data'!D131</f>
        <v>Thailand</v>
      </c>
      <c r="E133" s="90" t="str">
        <f>'Crisis Indicator Data'!E131</f>
        <v>THA</v>
      </c>
      <c r="F133" s="90" t="str">
        <f>'Crisis Indicator Data'!B131</f>
        <v>Conflict</v>
      </c>
      <c r="G133" s="62" t="str">
        <f t="shared" si="9"/>
        <v>x</v>
      </c>
      <c r="H133" s="91" t="str">
        <f t="shared" ref="H133:H143" si="14">IF(G133="x","x",ROUNDUP(G133,0))</f>
        <v>x</v>
      </c>
      <c r="I133" s="160" t="str">
        <f t="shared" ref="I133:I143" si="15">IF(O133="x","x",IF(L133="x","x",(IF(H133=5,"Very High",IF(H133=4,"High",IF(H133=3,"Medium",IF(H133=2,"Low","Very Low")))))))</f>
        <v>x</v>
      </c>
      <c r="J133" s="162" t="str">
        <f>INDEX(Trends!$D$3:$D$400,MATCH(C133,Trends!$C$3:$C$400,0))</f>
        <v>-</v>
      </c>
      <c r="K133" s="152" t="str">
        <f>IF(Reliability!B131="x","x",(IF(ROUNDUP(Reliability!B131,0)=1,"Very High",IF(ROUNDUP(Reliability!B131,0)=2,"High",IF(ROUNDUP(Reliability!B131,0)=3,"Medium",IF(ROUNDUP(Reliability!B131,0)=4,"Low","Very Low"))))))</f>
        <v>Low</v>
      </c>
      <c r="L133" s="64">
        <f t="shared" si="10"/>
        <v>2.6</v>
      </c>
      <c r="M133" s="92">
        <f>'Impact of the crisis'!N134</f>
        <v>1.1000000000000001</v>
      </c>
      <c r="N133" s="92">
        <f>'Impact of the crisis'!AB134</f>
        <v>3.2</v>
      </c>
      <c r="O133" s="64" t="str">
        <f>'Conditions of people affected'!R134</f>
        <v>x</v>
      </c>
      <c r="P133" s="92" t="str">
        <f>'Conditions of people affected'!K134</f>
        <v>x</v>
      </c>
      <c r="Q133" s="92" t="str">
        <f>'Conditions of people affected'!Q134</f>
        <v>x</v>
      </c>
      <c r="R133" s="63">
        <f t="shared" si="11"/>
        <v>2.1</v>
      </c>
      <c r="S133" s="63">
        <f>'Complexity of the crisis'!X134</f>
        <v>2.6</v>
      </c>
      <c r="T133" s="63">
        <f>'Complexity of the crisis'!AN134</f>
        <v>1.5</v>
      </c>
      <c r="U133" s="168" t="str">
        <f>VLOOKUP(C133,Lists!$C$3:$E$167,3,FALSE)</f>
        <v>Asia</v>
      </c>
      <c r="V133" s="169">
        <v>44165</v>
      </c>
    </row>
    <row r="134" spans="1:22" x14ac:dyDescent="0.3">
      <c r="A134" s="90" t="str">
        <f>'Crisis Indicator Data'!A132</f>
        <v>Myanmar refugees in Thailand</v>
      </c>
      <c r="B134" s="65" t="str">
        <f>Lists!G132</f>
        <v>Refugees</v>
      </c>
      <c r="C134" s="90" t="str">
        <f>'Crisis Indicator Data'!C132</f>
        <v>THA003</v>
      </c>
      <c r="D134" s="90" t="str">
        <f>'Crisis Indicator Data'!D132</f>
        <v>Thailand</v>
      </c>
      <c r="E134" s="90" t="str">
        <f>'Crisis Indicator Data'!E132</f>
        <v>THA</v>
      </c>
      <c r="F134" s="90" t="str">
        <f>'Crisis Indicator Data'!B132</f>
        <v>International displacement</v>
      </c>
      <c r="G134" s="62">
        <f t="shared" ref="G134:G155" si="16">IF(OR(O134="x",L134="x"),"x",ROUND((5-GEOMEAN(((5-L134)/5*4+1),((5-O134)/5*4+1),((5-O134)/5*4+1)))/4*3.5+R134*0.3,1))</f>
        <v>2.2999999999999998</v>
      </c>
      <c r="H134" s="91">
        <f t="shared" si="14"/>
        <v>3</v>
      </c>
      <c r="I134" s="160" t="str">
        <f t="shared" si="15"/>
        <v>Medium</v>
      </c>
      <c r="J134" s="162" t="str">
        <f>INDEX(Trends!$D$3:$D$400,MATCH(C134,Trends!$C$3:$C$400,0))</f>
        <v>Increasing</v>
      </c>
      <c r="K134" s="152" t="str">
        <f>IF(Reliability!B132="x","x",(IF(ROUNDUP(Reliability!B132,0)=1,"Very High",IF(ROUNDUP(Reliability!B132,0)=2,"High",IF(ROUNDUP(Reliability!B132,0)=3,"Medium",IF(ROUNDUP(Reliability!B132,0)=4,"Low","Very Low"))))))</f>
        <v>High</v>
      </c>
      <c r="L134" s="64">
        <f t="shared" ref="L134:L143" si="17">IF(OR(N134="x",M134="x"),"x",ROUND((5-GEOMEAN(((5-M134)/5*4+1),((5-N134)/5*4+1),((5-N134)/5*4+1)))/4*5,1))</f>
        <v>2.5</v>
      </c>
      <c r="M134" s="92">
        <f>'Impact of the crisis'!N135</f>
        <v>0</v>
      </c>
      <c r="N134" s="92">
        <f>'Impact of the crisis'!AB135</f>
        <v>3.4</v>
      </c>
      <c r="O134" s="64">
        <f>'Conditions of people affected'!R135</f>
        <v>2.2999999999999998</v>
      </c>
      <c r="P134" s="92">
        <f>'Conditions of people affected'!K135</f>
        <v>1.6</v>
      </c>
      <c r="Q134" s="92">
        <f>'Conditions of people affected'!Q135</f>
        <v>3</v>
      </c>
      <c r="R134" s="63">
        <f t="shared" ref="R134:R143" si="18">IF(OR(T134="x",S134="x"),S134,ROUND((5-GEOMEAN(((5-S134)/5*4+1),((5-T134)/5*4+1)))/4*5,1))</f>
        <v>2.1</v>
      </c>
      <c r="S134" s="63">
        <f>'Complexity of the crisis'!X135</f>
        <v>2.6</v>
      </c>
      <c r="T134" s="63">
        <f>'Complexity of the crisis'!AN135</f>
        <v>1.5</v>
      </c>
      <c r="U134" s="168" t="str">
        <f>VLOOKUP(C134,Lists!$C$3:$E$167,3,FALSE)</f>
        <v>Asia</v>
      </c>
      <c r="V134" s="169">
        <v>44165</v>
      </c>
    </row>
    <row r="135" spans="1:22" x14ac:dyDescent="0.3">
      <c r="A135" s="90" t="str">
        <f>'Crisis Indicator Data'!A133</f>
        <v>Venezuelan refugees in Trinidad and Tobago</v>
      </c>
      <c r="B135" s="65" t="str">
        <f>Lists!G133</f>
        <v>Venezuelan refugees</v>
      </c>
      <c r="C135" s="90" t="str">
        <f>'Crisis Indicator Data'!C133</f>
        <v>TTO002</v>
      </c>
      <c r="D135" s="90" t="str">
        <f>'Crisis Indicator Data'!D133</f>
        <v>Trinidad and Tobago</v>
      </c>
      <c r="E135" s="90" t="str">
        <f>'Crisis Indicator Data'!E133</f>
        <v>TTO</v>
      </c>
      <c r="F135" s="90" t="str">
        <f>'Crisis Indicator Data'!B133</f>
        <v>International displacement</v>
      </c>
      <c r="G135" s="62">
        <f t="shared" si="16"/>
        <v>1.8</v>
      </c>
      <c r="H135" s="91">
        <f t="shared" si="14"/>
        <v>2</v>
      </c>
      <c r="I135" s="160" t="str">
        <f t="shared" si="15"/>
        <v>Low</v>
      </c>
      <c r="J135" s="162" t="str">
        <f>INDEX(Trends!$D$3:$D$400,MATCH(C135,Trends!$C$3:$C$400,0))</f>
        <v>Increasing</v>
      </c>
      <c r="K135" s="152" t="str">
        <f>IF(Reliability!B133="x","x",(IF(ROUNDUP(Reliability!B133,0)=1,"Very High",IF(ROUNDUP(Reliability!B133,0)=2,"High",IF(ROUNDUP(Reliability!B133,0)=3,"Medium",IF(ROUNDUP(Reliability!B133,0)=4,"Low","Very Low"))))))</f>
        <v>Medium</v>
      </c>
      <c r="L135" s="64">
        <f t="shared" si="17"/>
        <v>2.6</v>
      </c>
      <c r="M135" s="92">
        <f>'Impact of the crisis'!N136</f>
        <v>2.9</v>
      </c>
      <c r="N135" s="92">
        <f>'Impact of the crisis'!AB136</f>
        <v>2.4</v>
      </c>
      <c r="O135" s="64">
        <f>'Conditions of people affected'!R136</f>
        <v>1.1499999999999999</v>
      </c>
      <c r="P135" s="92">
        <f>'Conditions of people affected'!K136</f>
        <v>1.3</v>
      </c>
      <c r="Q135" s="92">
        <f>'Conditions of people affected'!Q136</f>
        <v>1</v>
      </c>
      <c r="R135" s="63">
        <f t="shared" si="18"/>
        <v>2</v>
      </c>
      <c r="S135" s="63">
        <f>'Complexity of the crisis'!X136</f>
        <v>1.9</v>
      </c>
      <c r="T135" s="63">
        <f>'Complexity of the crisis'!AN136</f>
        <v>2</v>
      </c>
      <c r="U135" s="168" t="str">
        <f>VLOOKUP(C135,Lists!$C$3:$E$167,3,FALSE)</f>
        <v>Americas</v>
      </c>
      <c r="V135" s="169">
        <v>44164</v>
      </c>
    </row>
    <row r="136" spans="1:22" x14ac:dyDescent="0.3">
      <c r="A136" s="90" t="str">
        <f>'Crisis Indicator Data'!A134</f>
        <v>Mixed migration flows in Tunisia</v>
      </c>
      <c r="B136" s="65" t="str">
        <f>Lists!G134</f>
        <v>Mixed Migration</v>
      </c>
      <c r="C136" s="90" t="str">
        <f>'Crisis Indicator Data'!C134</f>
        <v>TUN002</v>
      </c>
      <c r="D136" s="90" t="str">
        <f>'Crisis Indicator Data'!D134</f>
        <v>Tunisia</v>
      </c>
      <c r="E136" s="90" t="str">
        <f>'Crisis Indicator Data'!E134</f>
        <v>TUN</v>
      </c>
      <c r="F136" s="90" t="str">
        <f>'Crisis Indicator Data'!B134</f>
        <v>International displacement</v>
      </c>
      <c r="G136" s="62" t="str">
        <f t="shared" si="16"/>
        <v>x</v>
      </c>
      <c r="H136" s="91" t="str">
        <f t="shared" si="14"/>
        <v>x</v>
      </c>
      <c r="I136" s="160" t="str">
        <f t="shared" si="15"/>
        <v>x</v>
      </c>
      <c r="J136" s="162" t="str">
        <f>INDEX(Trends!$D$3:$D$400,MATCH(C136,Trends!$C$3:$C$400,0))</f>
        <v>-</v>
      </c>
      <c r="K136" s="152" t="str">
        <f>IF(Reliability!B134="x","x",(IF(ROUNDUP(Reliability!B134,0)=1,"Very High",IF(ROUNDUP(Reliability!B134,0)=2,"High",IF(ROUNDUP(Reliability!B134,0)=3,"Medium",IF(ROUNDUP(Reliability!B134,0)=4,"Low","Very Low"))))))</f>
        <v>Low</v>
      </c>
      <c r="L136" s="64">
        <f t="shared" si="17"/>
        <v>4</v>
      </c>
      <c r="M136" s="92">
        <f>'Impact of the crisis'!N137</f>
        <v>4.3</v>
      </c>
      <c r="N136" s="92">
        <f>'Impact of the crisis'!AB137</f>
        <v>3.9</v>
      </c>
      <c r="O136" s="64" t="str">
        <f>'Conditions of people affected'!R137</f>
        <v>x</v>
      </c>
      <c r="P136" s="92" t="str">
        <f>'Conditions of people affected'!K137</f>
        <v>x</v>
      </c>
      <c r="Q136" s="92" t="str">
        <f>'Conditions of people affected'!Q137</f>
        <v>x</v>
      </c>
      <c r="R136" s="63">
        <f t="shared" si="18"/>
        <v>1.7</v>
      </c>
      <c r="S136" s="63">
        <f>'Complexity of the crisis'!X137</f>
        <v>2.2999999999999998</v>
      </c>
      <c r="T136" s="63">
        <f>'Complexity of the crisis'!AN137</f>
        <v>1</v>
      </c>
      <c r="U136" s="168" t="str">
        <f>VLOOKUP(C136,Lists!$C$3:$E$167,3,FALSE)</f>
        <v>Africa</v>
      </c>
      <c r="V136" s="169">
        <v>44162</v>
      </c>
    </row>
    <row r="137" spans="1:22" x14ac:dyDescent="0.3">
      <c r="A137" s="90" t="str">
        <f>'Crisis Indicator Data'!A135</f>
        <v>Complex situation in Turkey</v>
      </c>
      <c r="B137" s="65" t="str">
        <f>Lists!G135</f>
        <v>Country level</v>
      </c>
      <c r="C137" s="90" t="str">
        <f>'Crisis Indicator Data'!C135</f>
        <v>TUR001</v>
      </c>
      <c r="D137" s="90" t="str">
        <f>'Crisis Indicator Data'!D135</f>
        <v>Turkey</v>
      </c>
      <c r="E137" s="90" t="str">
        <f>'Crisis Indicator Data'!E135</f>
        <v>TUR</v>
      </c>
      <c r="F137" s="90" t="str">
        <f>'Crisis Indicator Data'!B135</f>
        <v>Multiple crises country</v>
      </c>
      <c r="G137" s="62">
        <f t="shared" si="16"/>
        <v>3.3</v>
      </c>
      <c r="H137" s="91">
        <f t="shared" si="14"/>
        <v>4</v>
      </c>
      <c r="I137" s="160" t="str">
        <f t="shared" si="15"/>
        <v>High</v>
      </c>
      <c r="J137" s="162" t="str">
        <f>INDEX(Trends!$D$3:$D$400,MATCH(C137,Trends!$C$3:$C$400,0))</f>
        <v>Increasing</v>
      </c>
      <c r="K137" s="152" t="str">
        <f>IF(Reliability!B135="x","x",(IF(ROUNDUP(Reliability!B135,0)=1,"Very High",IF(ROUNDUP(Reliability!B135,0)=2,"High",IF(ROUNDUP(Reliability!B135,0)=3,"Medium",IF(ROUNDUP(Reliability!B135,0)=4,"Low","Very Low"))))))</f>
        <v>High</v>
      </c>
      <c r="L137" s="64">
        <f t="shared" si="17"/>
        <v>3.7</v>
      </c>
      <c r="M137" s="92">
        <f>'Impact of the crisis'!N138</f>
        <v>3.8</v>
      </c>
      <c r="N137" s="92">
        <f>'Impact of the crisis'!AB138</f>
        <v>3.7</v>
      </c>
      <c r="O137" s="64">
        <f>'Conditions of people affected'!R138</f>
        <v>2.95</v>
      </c>
      <c r="P137" s="92">
        <f>'Conditions of people affected'!K138</f>
        <v>3.9</v>
      </c>
      <c r="Q137" s="92">
        <f>'Conditions of people affected'!Q138</f>
        <v>2</v>
      </c>
      <c r="R137" s="63">
        <f t="shared" si="18"/>
        <v>3.4</v>
      </c>
      <c r="S137" s="63">
        <f>'Complexity of the crisis'!X138</f>
        <v>3.3</v>
      </c>
      <c r="T137" s="63">
        <f>'Complexity of the crisis'!AN138</f>
        <v>3.5</v>
      </c>
      <c r="U137" s="168" t="str">
        <f>VLOOKUP(C137,Lists!$C$3:$E$167,3,FALSE)</f>
        <v>Middle east</v>
      </c>
      <c r="V137" s="169">
        <v>44187</v>
      </c>
    </row>
    <row r="138" spans="1:22" x14ac:dyDescent="0.3">
      <c r="A138" s="90" t="str">
        <f>'Crisis Indicator Data'!A136</f>
        <v>Syrian Refugees in Turkey</v>
      </c>
      <c r="B138" s="65" t="str">
        <f>Lists!G136</f>
        <v>Syrian refugees</v>
      </c>
      <c r="C138" s="90" t="str">
        <f>'Crisis Indicator Data'!C136</f>
        <v>TUR002</v>
      </c>
      <c r="D138" s="90" t="str">
        <f>'Crisis Indicator Data'!D136</f>
        <v>Turkey</v>
      </c>
      <c r="E138" s="90" t="str">
        <f>'Crisis Indicator Data'!E136</f>
        <v>TUR</v>
      </c>
      <c r="F138" s="90" t="str">
        <f>'Crisis Indicator Data'!B136</f>
        <v>International displacement</v>
      </c>
      <c r="G138" s="62">
        <f t="shared" si="16"/>
        <v>3.3</v>
      </c>
      <c r="H138" s="91">
        <f t="shared" si="14"/>
        <v>4</v>
      </c>
      <c r="I138" s="160" t="str">
        <f t="shared" si="15"/>
        <v>High</v>
      </c>
      <c r="J138" s="162" t="str">
        <f>INDEX(Trends!$D$3:$D$400,MATCH(C138,Trends!$C$3:$C$400,0))</f>
        <v>Increasing</v>
      </c>
      <c r="K138" s="152" t="str">
        <f>IF(Reliability!B136="x","x",(IF(ROUNDUP(Reliability!B136,0)=1,"Very High",IF(ROUNDUP(Reliability!B136,0)=2,"High",IF(ROUNDUP(Reliability!B136,0)=3,"Medium",IF(ROUNDUP(Reliability!B136,0)=4,"Low","Very Low"))))))</f>
        <v>High</v>
      </c>
      <c r="L138" s="64">
        <f t="shared" si="17"/>
        <v>3.6</v>
      </c>
      <c r="M138" s="92">
        <f>'Impact of the crisis'!N139</f>
        <v>2.9</v>
      </c>
      <c r="N138" s="92">
        <f>'Impact of the crisis'!AB139</f>
        <v>3.9</v>
      </c>
      <c r="O138" s="64">
        <f>'Conditions of people affected'!R139</f>
        <v>3.4</v>
      </c>
      <c r="P138" s="92">
        <f>'Conditions of people affected'!K139</f>
        <v>3.8</v>
      </c>
      <c r="Q138" s="92">
        <f>'Conditions of people affected'!Q139</f>
        <v>3</v>
      </c>
      <c r="R138" s="63">
        <f t="shared" si="18"/>
        <v>2.9</v>
      </c>
      <c r="S138" s="63">
        <f>'Complexity of the crisis'!X139</f>
        <v>3.3</v>
      </c>
      <c r="T138" s="63">
        <f>'Complexity of the crisis'!AN139</f>
        <v>2.5</v>
      </c>
      <c r="U138" s="168" t="str">
        <f>VLOOKUP(C138,Lists!$C$3:$E$167,3,FALSE)</f>
        <v>Middle east</v>
      </c>
      <c r="V138" s="169">
        <v>44187</v>
      </c>
    </row>
    <row r="139" spans="1:22" x14ac:dyDescent="0.3">
      <c r="A139" s="94" t="str">
        <f>'Crisis Indicator Data'!A137</f>
        <v>Mixed Migration Flows in Turkey</v>
      </c>
      <c r="B139" s="65" t="str">
        <f>Lists!G137</f>
        <v>Mixed Migration</v>
      </c>
      <c r="C139" s="94" t="str">
        <f>'Crisis Indicator Data'!C137</f>
        <v>TUR003</v>
      </c>
      <c r="D139" s="94" t="str">
        <f>'Crisis Indicator Data'!D137</f>
        <v>Turkey</v>
      </c>
      <c r="E139" s="94" t="str">
        <f>'Crisis Indicator Data'!E137</f>
        <v>TUR</v>
      </c>
      <c r="F139" s="94" t="str">
        <f>'Crisis Indicator Data'!B137</f>
        <v>International displacement</v>
      </c>
      <c r="G139" s="62">
        <f t="shared" si="16"/>
        <v>3.2</v>
      </c>
      <c r="H139" s="95">
        <f t="shared" si="14"/>
        <v>4</v>
      </c>
      <c r="I139" s="161" t="str">
        <f t="shared" si="15"/>
        <v>High</v>
      </c>
      <c r="J139" s="162" t="str">
        <f>INDEX(Trends!$D$3:$D$400,MATCH(C139,Trends!$C$3:$C$400,0))</f>
        <v>Increasing</v>
      </c>
      <c r="K139" s="152" t="str">
        <f>IF(Reliability!B137="x","x",(IF(ROUNDUP(Reliability!B137,0)=1,"Very High",IF(ROUNDUP(Reliability!B137,0)=2,"High",IF(ROUNDUP(Reliability!B137,0)=3,"Medium",IF(ROUNDUP(Reliability!B137,0)=4,"Low","Very Low"))))))</f>
        <v>High</v>
      </c>
      <c r="L139" s="64">
        <f t="shared" si="17"/>
        <v>3.1</v>
      </c>
      <c r="M139" s="96">
        <f>'Impact of the crisis'!N140</f>
        <v>3.1</v>
      </c>
      <c r="N139" s="96">
        <f>'Impact of the crisis'!AB140</f>
        <v>3.1</v>
      </c>
      <c r="O139" s="64">
        <f>'Conditions of people affected'!R140</f>
        <v>3.45</v>
      </c>
      <c r="P139" s="96">
        <f>'Conditions of people affected'!K140</f>
        <v>3.9</v>
      </c>
      <c r="Q139" s="96">
        <f>'Conditions of people affected'!Q140</f>
        <v>3</v>
      </c>
      <c r="R139" s="63">
        <f t="shared" si="18"/>
        <v>2.9</v>
      </c>
      <c r="S139" s="63">
        <f>'Complexity of the crisis'!X140</f>
        <v>3.3</v>
      </c>
      <c r="T139" s="63">
        <f>'Complexity of the crisis'!AN140</f>
        <v>2.5</v>
      </c>
      <c r="U139" s="168" t="str">
        <f>VLOOKUP(C139,Lists!$C$3:$E$167,3,FALSE)</f>
        <v>Middle east</v>
      </c>
      <c r="V139" s="169">
        <v>44187</v>
      </c>
    </row>
    <row r="140" spans="1:22" x14ac:dyDescent="0.3">
      <c r="A140" s="94" t="str">
        <f>'Crisis Indicator Data'!A138</f>
        <v>Kurdish Conflict</v>
      </c>
      <c r="B140" s="65" t="str">
        <f>Lists!G138</f>
        <v>Kurdish conflict</v>
      </c>
      <c r="C140" s="94" t="str">
        <f>'Crisis Indicator Data'!C138</f>
        <v>TUR004</v>
      </c>
      <c r="D140" s="94" t="str">
        <f>'Crisis Indicator Data'!D138</f>
        <v>Turkey</v>
      </c>
      <c r="E140" s="94" t="str">
        <f>'Crisis Indicator Data'!E138</f>
        <v>TUR</v>
      </c>
      <c r="F140" s="94" t="str">
        <f>'Crisis Indicator Data'!B138</f>
        <v>Conflict</v>
      </c>
      <c r="G140" s="62" t="str">
        <f t="shared" si="16"/>
        <v>x</v>
      </c>
      <c r="H140" s="95" t="str">
        <f t="shared" si="14"/>
        <v>x</v>
      </c>
      <c r="I140" s="161" t="str">
        <f t="shared" si="15"/>
        <v>x</v>
      </c>
      <c r="J140" s="162" t="str">
        <f>INDEX(Trends!$D$3:$D$400,MATCH(C140,Trends!$C$3:$C$400,0))</f>
        <v>-</v>
      </c>
      <c r="K140" s="152" t="str">
        <f>IF(Reliability!B138="x","x",(IF(ROUNDUP(Reliability!B138,0)=1,"Very High",IF(ROUNDUP(Reliability!B138,0)=2,"High",IF(ROUNDUP(Reliability!B138,0)=3,"Medium",IF(ROUNDUP(Reliability!B138,0)=4,"Low","Very Low"))))))</f>
        <v>Medium</v>
      </c>
      <c r="L140" s="64">
        <f t="shared" si="17"/>
        <v>3.3</v>
      </c>
      <c r="M140" s="96">
        <f>'Impact of the crisis'!N141</f>
        <v>2.4</v>
      </c>
      <c r="N140" s="96">
        <f>'Impact of the crisis'!AB141</f>
        <v>3.7</v>
      </c>
      <c r="O140" s="64" t="str">
        <f>'Conditions of people affected'!R141</f>
        <v>x</v>
      </c>
      <c r="P140" s="96" t="str">
        <f>'Conditions of people affected'!K141</f>
        <v>x</v>
      </c>
      <c r="Q140" s="96" t="str">
        <f>'Conditions of people affected'!Q141</f>
        <v>x</v>
      </c>
      <c r="R140" s="63">
        <f t="shared" si="18"/>
        <v>3.2</v>
      </c>
      <c r="S140" s="63">
        <f>'Complexity of the crisis'!X141</f>
        <v>3.3</v>
      </c>
      <c r="T140" s="63">
        <f>'Complexity of the crisis'!AN141</f>
        <v>3</v>
      </c>
      <c r="U140" s="168" t="str">
        <f>VLOOKUP(C140,Lists!$C$3:$E$167,3,FALSE)</f>
        <v>Middle east</v>
      </c>
      <c r="V140" s="169">
        <v>44161</v>
      </c>
    </row>
    <row r="141" spans="1:22" x14ac:dyDescent="0.3">
      <c r="A141" s="94" t="str">
        <f>'Crisis Indicator Data'!A139</f>
        <v xml:space="preserve">Eastern Mediterranean Route </v>
      </c>
      <c r="B141" s="65" t="str">
        <f>Lists!G139</f>
        <v xml:space="preserve">Eastern Mediterranean Route </v>
      </c>
      <c r="C141" s="94" t="str">
        <f>'Crisis Indicator Data'!C139</f>
        <v>REG006</v>
      </c>
      <c r="D141" s="94" t="str">
        <f>'Crisis Indicator Data'!D139</f>
        <v>Turkey, Greece</v>
      </c>
      <c r="E141" s="94" t="str">
        <f>'Crisis Indicator Data'!E139</f>
        <v>TUR, GRC</v>
      </c>
      <c r="F141" s="94" t="str">
        <f>'Crisis Indicator Data'!B139</f>
        <v>Regional crisis</v>
      </c>
      <c r="G141" s="62" t="str">
        <f t="shared" si="16"/>
        <v>x</v>
      </c>
      <c r="H141" s="95" t="str">
        <f t="shared" si="14"/>
        <v>x</v>
      </c>
      <c r="I141" s="161" t="str">
        <f t="shared" si="15"/>
        <v>x</v>
      </c>
      <c r="J141" s="162" t="str">
        <f>INDEX(Trends!$D$3:$D$400,MATCH(C141,Trends!$C$3:$C$400,0))</f>
        <v>-</v>
      </c>
      <c r="K141" s="152" t="str">
        <f>IF(Reliability!B139="x","x",(IF(ROUNDUP(Reliability!B139,0)=1,"Very High",IF(ROUNDUP(Reliability!B139,0)=2,"High",IF(ROUNDUP(Reliability!B139,0)=3,"Medium",IF(ROUNDUP(Reliability!B139,0)=4,"Low","Very Low"))))))</f>
        <v>Very Low</v>
      </c>
      <c r="L141" s="64" t="str">
        <f t="shared" si="17"/>
        <v>x</v>
      </c>
      <c r="M141" s="96" t="str">
        <f>'Impact of the crisis'!N142</f>
        <v>x</v>
      </c>
      <c r="N141" s="96">
        <f>'Impact of the crisis'!AB142</f>
        <v>2</v>
      </c>
      <c r="O141" s="64" t="str">
        <f>'Conditions of people affected'!R142</f>
        <v>x</v>
      </c>
      <c r="P141" s="96" t="str">
        <f>'Conditions of people affected'!K142</f>
        <v>x</v>
      </c>
      <c r="Q141" s="96" t="str">
        <f>'Conditions of people affected'!Q142</f>
        <v>x</v>
      </c>
      <c r="R141" s="63">
        <f t="shared" si="18"/>
        <v>2.5</v>
      </c>
      <c r="S141" s="63">
        <f>'Complexity of the crisis'!X142</f>
        <v>2.5</v>
      </c>
      <c r="T141" s="63">
        <f>'Complexity of the crisis'!AN142</f>
        <v>2.5</v>
      </c>
      <c r="U141" s="168" t="str">
        <f>VLOOKUP(C141,Lists!$C$3:$E$167,3,FALSE)</f>
        <v>Europe</v>
      </c>
      <c r="V141" s="169">
        <v>44182</v>
      </c>
    </row>
    <row r="142" spans="1:22" x14ac:dyDescent="0.3">
      <c r="A142" s="94" t="str">
        <f>'Crisis Indicator Data'!A140</f>
        <v>Multiple crises in Uganda</v>
      </c>
      <c r="B142" s="65" t="str">
        <f>Lists!G140</f>
        <v>Country level</v>
      </c>
      <c r="C142" s="94" t="str">
        <f>'Crisis Indicator Data'!C140</f>
        <v>UGA001</v>
      </c>
      <c r="D142" s="94" t="str">
        <f>'Crisis Indicator Data'!D140</f>
        <v>Uganda</v>
      </c>
      <c r="E142" s="94" t="str">
        <f>'Crisis Indicator Data'!E140</f>
        <v>UGA</v>
      </c>
      <c r="F142" s="94" t="str">
        <f>'Crisis Indicator Data'!B140</f>
        <v>Multiple crises country</v>
      </c>
      <c r="G142" s="62">
        <f t="shared" si="16"/>
        <v>3.1</v>
      </c>
      <c r="H142" s="95">
        <f t="shared" si="14"/>
        <v>4</v>
      </c>
      <c r="I142" s="161" t="str">
        <f t="shared" si="15"/>
        <v>High</v>
      </c>
      <c r="J142" s="162" t="str">
        <f>INDEX(Trends!$D$3:$D$400,MATCH(C142,Trends!$C$3:$C$400,0))</f>
        <v>Increasing</v>
      </c>
      <c r="K142" s="152" t="str">
        <f>IF(Reliability!B140="x","x",(IF(ROUNDUP(Reliability!B140,0)=1,"Very High",IF(ROUNDUP(Reliability!B140,0)=2,"High",IF(ROUNDUP(Reliability!B140,0)=3,"Medium",IF(ROUNDUP(Reliability!B140,0)=4,"Low","Very Low"))))))</f>
        <v>High</v>
      </c>
      <c r="L142" s="64">
        <f t="shared" si="17"/>
        <v>3.1</v>
      </c>
      <c r="M142" s="96">
        <f>'Impact of the crisis'!N143</f>
        <v>2.9</v>
      </c>
      <c r="N142" s="96">
        <f>'Impact of the crisis'!AB143</f>
        <v>3.2</v>
      </c>
      <c r="O142" s="64">
        <f>'Conditions of people affected'!R143</f>
        <v>3.3</v>
      </c>
      <c r="P142" s="96">
        <f>'Conditions of people affected'!K143</f>
        <v>3.6</v>
      </c>
      <c r="Q142" s="96">
        <f>'Conditions of people affected'!Q143</f>
        <v>3</v>
      </c>
      <c r="R142" s="63">
        <f t="shared" si="18"/>
        <v>2.8</v>
      </c>
      <c r="S142" s="63">
        <f>'Complexity of the crisis'!X143</f>
        <v>3</v>
      </c>
      <c r="T142" s="63">
        <f>'Complexity of the crisis'!AN143</f>
        <v>2.5</v>
      </c>
      <c r="U142" s="168" t="str">
        <f>VLOOKUP(C142,Lists!$C$3:$E$167,3,FALSE)</f>
        <v>Africa</v>
      </c>
      <c r="V142" s="169">
        <v>44164</v>
      </c>
    </row>
    <row r="143" spans="1:22" x14ac:dyDescent="0.3">
      <c r="A143" s="94" t="str">
        <f>'Crisis Indicator Data'!A141</f>
        <v>International Displacement in Uganda</v>
      </c>
      <c r="B143" s="65" t="str">
        <f>Lists!G141</f>
        <v>Refugees</v>
      </c>
      <c r="C143" s="94" t="str">
        <f>'Crisis Indicator Data'!C141</f>
        <v>UGA005</v>
      </c>
      <c r="D143" s="94" t="str">
        <f>'Crisis Indicator Data'!D141</f>
        <v>Uganda</v>
      </c>
      <c r="E143" s="94" t="str">
        <f>'Crisis Indicator Data'!E141</f>
        <v>UGA</v>
      </c>
      <c r="F143" s="94" t="str">
        <f>'Crisis Indicator Data'!B141</f>
        <v>International displacement</v>
      </c>
      <c r="G143" s="62">
        <f t="shared" si="16"/>
        <v>3</v>
      </c>
      <c r="H143" s="95">
        <f t="shared" si="14"/>
        <v>3</v>
      </c>
      <c r="I143" s="161" t="str">
        <f t="shared" si="15"/>
        <v>Medium</v>
      </c>
      <c r="J143" s="162" t="str">
        <f>INDEX(Trends!$D$3:$D$400,MATCH(C143,Trends!$C$3:$C$400,0))</f>
        <v>Increasing</v>
      </c>
      <c r="K143" s="152" t="str">
        <f>IF(Reliability!B141="x","x",(IF(ROUNDUP(Reliability!B141,0)=1,"Very High",IF(ROUNDUP(Reliability!B141,0)=2,"High",IF(ROUNDUP(Reliability!B141,0)=3,"Medium",IF(ROUNDUP(Reliability!B141,0)=4,"Low","Very Low"))))))</f>
        <v>High</v>
      </c>
      <c r="L143" s="64">
        <f t="shared" si="17"/>
        <v>3.3</v>
      </c>
      <c r="M143" s="96">
        <f>'Impact of the crisis'!N144</f>
        <v>2.1</v>
      </c>
      <c r="N143" s="96">
        <f>'Impact of the crisis'!AB144</f>
        <v>3.7</v>
      </c>
      <c r="O143" s="64">
        <f>'Conditions of people affected'!R144</f>
        <v>3.3</v>
      </c>
      <c r="P143" s="96">
        <f>'Conditions of people affected'!K144</f>
        <v>3.6</v>
      </c>
      <c r="Q143" s="96">
        <f>'Conditions of people affected'!Q144</f>
        <v>3</v>
      </c>
      <c r="R143" s="63">
        <f t="shared" si="18"/>
        <v>2.2999999999999998</v>
      </c>
      <c r="S143" s="63">
        <f>'Complexity of the crisis'!X144</f>
        <v>3</v>
      </c>
      <c r="T143" s="63">
        <f>'Complexity of the crisis'!AN144</f>
        <v>1.5</v>
      </c>
      <c r="U143" s="168" t="str">
        <f>VLOOKUP(C143,Lists!$C$3:$E$167,3,FALSE)</f>
        <v>Africa</v>
      </c>
      <c r="V143" s="169">
        <v>44164</v>
      </c>
    </row>
    <row r="144" spans="1:22" x14ac:dyDescent="0.3">
      <c r="A144" s="94" t="str">
        <f>'Crisis Indicator Data'!A142</f>
        <v>Conflict in Ukraine</v>
      </c>
      <c r="B144" s="65" t="str">
        <f>Lists!G142</f>
        <v>Conflict</v>
      </c>
      <c r="C144" s="94" t="str">
        <f>'Crisis Indicator Data'!C142</f>
        <v>UKR002</v>
      </c>
      <c r="D144" s="94" t="str">
        <f>'Crisis Indicator Data'!D142</f>
        <v>Ukraine</v>
      </c>
      <c r="E144" s="94" t="str">
        <f>'Crisis Indicator Data'!E142</f>
        <v>UKR</v>
      </c>
      <c r="F144" s="94" t="str">
        <f>'Crisis Indicator Data'!B142</f>
        <v>Conflict</v>
      </c>
      <c r="G144" s="62">
        <f t="shared" si="16"/>
        <v>3.5</v>
      </c>
      <c r="H144" s="95">
        <f t="shared" ref="H144:H149" si="19">IF(G144="x","x",ROUNDUP(G144,0))</f>
        <v>4</v>
      </c>
      <c r="I144" s="161" t="str">
        <f t="shared" ref="I144:I149" si="20">IF(O144="x","x",IF(L144="x","x",(IF(H144=5,"Very High",IF(H144=4,"High",IF(H144=3,"Medium",IF(H144=2,"Low","Very Low")))))))</f>
        <v>High</v>
      </c>
      <c r="J144" s="162" t="str">
        <f>INDEX(Trends!$D$3:$D$400,MATCH(C144,Trends!$C$3:$C$400,0))</f>
        <v>Stable</v>
      </c>
      <c r="K144" s="152" t="str">
        <f>IF(Reliability!B142="x","x",(IF(ROUNDUP(Reliability!B142,0)=1,"Very High",IF(ROUNDUP(Reliability!B142,0)=2,"High",IF(ROUNDUP(Reliability!B142,0)=3,"Medium",IF(ROUNDUP(Reliability!B142,0)=4,"Low","Very Low"))))))</f>
        <v>High</v>
      </c>
      <c r="L144" s="64">
        <f t="shared" ref="L144:L149" si="21">IF(OR(N144="x",M144="x"),"x",ROUND((5-GEOMEAN(((5-M144)/5*4+1),((5-N144)/5*4+1),((5-N144)/5*4+1)))/4*5,1))</f>
        <v>3.2</v>
      </c>
      <c r="M144" s="96">
        <f>'Impact of the crisis'!N145</f>
        <v>1.7</v>
      </c>
      <c r="N144" s="96">
        <f>'Impact of the crisis'!AB145</f>
        <v>3.7</v>
      </c>
      <c r="O144" s="64">
        <f>'Conditions of people affected'!R145</f>
        <v>4.0999999999999996</v>
      </c>
      <c r="P144" s="96">
        <f>'Conditions of people affected'!K145</f>
        <v>4.2</v>
      </c>
      <c r="Q144" s="96">
        <f>'Conditions of people affected'!Q145</f>
        <v>4</v>
      </c>
      <c r="R144" s="63">
        <f t="shared" ref="R144:R149" si="22">IF(OR(T144="x",S144="x"),S144,ROUND((5-GEOMEAN(((5-S144)/5*4+1),((5-T144)/5*4+1)))/4*5,1))</f>
        <v>2.6</v>
      </c>
      <c r="S144" s="63">
        <f>'Complexity of the crisis'!X145</f>
        <v>2.1</v>
      </c>
      <c r="T144" s="63">
        <f>'Complexity of the crisis'!AN145</f>
        <v>3</v>
      </c>
      <c r="U144" s="168" t="str">
        <f>VLOOKUP(C144,Lists!$C$3:$E$167,3,FALSE)</f>
        <v>Europe</v>
      </c>
      <c r="V144" s="169">
        <v>44187</v>
      </c>
    </row>
    <row r="145" spans="1:22" x14ac:dyDescent="0.3">
      <c r="A145" s="94" t="str">
        <f>'Crisis Indicator Data'!A143</f>
        <v>Cyclone Harold in Vanuatu</v>
      </c>
      <c r="B145" s="65" t="str">
        <f>Lists!G143</f>
        <v>Cyclone Harold</v>
      </c>
      <c r="C145" s="94" t="str">
        <f>'Crisis Indicator Data'!C143</f>
        <v>VUT002</v>
      </c>
      <c r="D145" s="94" t="str">
        <f>'Crisis Indicator Data'!D143</f>
        <v>Vanuatu</v>
      </c>
      <c r="E145" s="94" t="str">
        <f>'Crisis Indicator Data'!E143</f>
        <v>VUT</v>
      </c>
      <c r="F145" s="94" t="str">
        <f>'Crisis Indicator Data'!B143</f>
        <v>Tropical cyclone</v>
      </c>
      <c r="G145" s="62">
        <f t="shared" si="16"/>
        <v>2</v>
      </c>
      <c r="H145" s="95">
        <f t="shared" si="19"/>
        <v>2</v>
      </c>
      <c r="I145" s="161" t="str">
        <f t="shared" si="20"/>
        <v>Low</v>
      </c>
      <c r="J145" s="162" t="str">
        <f>INDEX(Trends!$D$3:$D$400,MATCH(C145,Trends!$C$3:$C$400,0))</f>
        <v>Stable</v>
      </c>
      <c r="K145" s="152" t="str">
        <f>IF(Reliability!B143="x","x",(IF(ROUNDUP(Reliability!B143,0)=1,"Very High",IF(ROUNDUP(Reliability!B143,0)=2,"High",IF(ROUNDUP(Reliability!B143,0)=3,"Medium",IF(ROUNDUP(Reliability!B143,0)=4,"Low","Very Low"))))))</f>
        <v>High</v>
      </c>
      <c r="L145" s="64">
        <f t="shared" si="21"/>
        <v>2.2999999999999998</v>
      </c>
      <c r="M145" s="96">
        <f>'Impact of the crisis'!N146</f>
        <v>2.6</v>
      </c>
      <c r="N145" s="96">
        <f>'Impact of the crisis'!AB146</f>
        <v>2.2000000000000002</v>
      </c>
      <c r="O145" s="64">
        <f>'Conditions of people affected'!R146</f>
        <v>2.4</v>
      </c>
      <c r="P145" s="96">
        <f>'Conditions of people affected'!K146</f>
        <v>1.8</v>
      </c>
      <c r="Q145" s="96">
        <f>'Conditions of people affected'!Q146</f>
        <v>3</v>
      </c>
      <c r="R145" s="63">
        <f t="shared" si="22"/>
        <v>1.1000000000000001</v>
      </c>
      <c r="S145" s="63">
        <f>'Complexity of the crisis'!X146</f>
        <v>1.1000000000000001</v>
      </c>
      <c r="T145" s="63">
        <f>'Complexity of the crisis'!AN146</f>
        <v>1</v>
      </c>
      <c r="U145" s="168" t="str">
        <f>VLOOKUP(C145,Lists!$C$3:$E$167,3,FALSE)</f>
        <v>Pacific</v>
      </c>
      <c r="V145" s="169">
        <v>44014</v>
      </c>
    </row>
    <row r="146" spans="1:22" x14ac:dyDescent="0.3">
      <c r="A146" s="94" t="str">
        <f>'Crisis Indicator Data'!A144</f>
        <v>Complex crisis in Venezuela</v>
      </c>
      <c r="B146" s="65" t="str">
        <f>Lists!G144</f>
        <v>Complex crisis</v>
      </c>
      <c r="C146" s="94" t="str">
        <f>'Crisis Indicator Data'!C144</f>
        <v>VEN001</v>
      </c>
      <c r="D146" s="94" t="str">
        <f>'Crisis Indicator Data'!D144</f>
        <v>Venezuela</v>
      </c>
      <c r="E146" s="94" t="str">
        <f>'Crisis Indicator Data'!E144</f>
        <v>VEN</v>
      </c>
      <c r="F146" s="94" t="str">
        <f>'Crisis Indicator Data'!B144</f>
        <v>Complex crisis</v>
      </c>
      <c r="G146" s="62">
        <f t="shared" si="16"/>
        <v>4.0999999999999996</v>
      </c>
      <c r="H146" s="95">
        <f t="shared" si="19"/>
        <v>5</v>
      </c>
      <c r="I146" s="161" t="str">
        <f t="shared" si="20"/>
        <v>Very High</v>
      </c>
      <c r="J146" s="162" t="str">
        <f>INDEX(Trends!$D$3:$D$400,MATCH(C146,Trends!$C$3:$C$400,0))</f>
        <v>Stable</v>
      </c>
      <c r="K146" s="152" t="str">
        <f>IF(Reliability!B144="x","x",(IF(ROUNDUP(Reliability!B144,0)=1,"Very High",IF(ROUNDUP(Reliability!B144,0)=2,"High",IF(ROUNDUP(Reliability!B144,0)=3,"Medium",IF(ROUNDUP(Reliability!B144,0)=4,"Low","Very Low"))))))</f>
        <v>High</v>
      </c>
      <c r="L146" s="64">
        <f t="shared" si="21"/>
        <v>5</v>
      </c>
      <c r="M146" s="96">
        <f>'Impact of the crisis'!N147</f>
        <v>4.9000000000000004</v>
      </c>
      <c r="N146" s="96">
        <f>'Impact of the crisis'!AB147</f>
        <v>5</v>
      </c>
      <c r="O146" s="64">
        <f>'Conditions of people affected'!R147</f>
        <v>4</v>
      </c>
      <c r="P146" s="96">
        <f>'Conditions of people affected'!K147</f>
        <v>5</v>
      </c>
      <c r="Q146" s="96">
        <f>'Conditions of people affected'!Q147</f>
        <v>3</v>
      </c>
      <c r="R146" s="63">
        <f t="shared" si="22"/>
        <v>3.3</v>
      </c>
      <c r="S146" s="63">
        <f>'Complexity of the crisis'!X147</f>
        <v>3.6</v>
      </c>
      <c r="T146" s="63">
        <f>'Complexity of the crisis'!AN147</f>
        <v>3</v>
      </c>
      <c r="U146" s="168" t="str">
        <f>VLOOKUP(C146,Lists!$C$3:$E$167,3,FALSE)</f>
        <v>Americas</v>
      </c>
      <c r="V146" s="169">
        <v>44140</v>
      </c>
    </row>
    <row r="147" spans="1:22" x14ac:dyDescent="0.3">
      <c r="A147" s="94" t="str">
        <f>'Crisis Indicator Data'!A145</f>
        <v>Venezuela Regional Crisis</v>
      </c>
      <c r="B147" s="65" t="str">
        <f>Lists!G145</f>
        <v>Venezuela Regional Crisis</v>
      </c>
      <c r="C147" s="94" t="str">
        <f>'Crisis Indicator Data'!C145</f>
        <v>REG002</v>
      </c>
      <c r="D147" s="94" t="str">
        <f>'Crisis Indicator Data'!D145</f>
        <v>Venezuela, Brazil, Colombia, Ecuador, Peru, Trinidad and Tobago</v>
      </c>
      <c r="E147" s="94" t="str">
        <f>'Crisis Indicator Data'!E145</f>
        <v>VEN, BRA, COL, ECU, PER, TTO</v>
      </c>
      <c r="F147" s="94" t="str">
        <f>'Crisis Indicator Data'!B145</f>
        <v>Regional crisis</v>
      </c>
      <c r="G147" s="62">
        <f t="shared" si="16"/>
        <v>3.6</v>
      </c>
      <c r="H147" s="95">
        <f t="shared" si="19"/>
        <v>4</v>
      </c>
      <c r="I147" s="161" t="str">
        <f t="shared" si="20"/>
        <v>High</v>
      </c>
      <c r="J147" s="162" t="str">
        <f>INDEX(Trends!$D$3:$D$400,MATCH(C147,Trends!$C$3:$C$400,0))</f>
        <v>Stable</v>
      </c>
      <c r="K147" s="152" t="str">
        <f>IF(Reliability!B145="x","x",(IF(ROUNDUP(Reliability!B145,0)=1,"Very High",IF(ROUNDUP(Reliability!B145,0)=2,"High",IF(ROUNDUP(Reliability!B145,0)=3,"Medium",IF(ROUNDUP(Reliability!B145,0)=4,"Low","Very Low"))))))</f>
        <v>Medium</v>
      </c>
      <c r="L147" s="64">
        <f t="shared" si="21"/>
        <v>4</v>
      </c>
      <c r="M147" s="96">
        <f>'Impact of the crisis'!N148</f>
        <v>2.9</v>
      </c>
      <c r="N147" s="96">
        <f>'Impact of the crisis'!AB148</f>
        <v>4.4000000000000004</v>
      </c>
      <c r="O147" s="64">
        <f>'Conditions of people affected'!R148</f>
        <v>4</v>
      </c>
      <c r="P147" s="96">
        <f>'Conditions of people affected'!K148</f>
        <v>5</v>
      </c>
      <c r="Q147" s="96">
        <f>'Conditions of people affected'!Q148</f>
        <v>3</v>
      </c>
      <c r="R147" s="63">
        <f t="shared" si="22"/>
        <v>2.6</v>
      </c>
      <c r="S147" s="63">
        <f>'Complexity of the crisis'!X148</f>
        <v>2.6</v>
      </c>
      <c r="T147" s="63">
        <f>'Complexity of the crisis'!AN148</f>
        <v>2.5</v>
      </c>
      <c r="U147" s="168" t="str">
        <f>VLOOKUP(C147,Lists!$C$3:$E$167,3,FALSE)</f>
        <v>Americas</v>
      </c>
      <c r="V147" s="169">
        <v>44110</v>
      </c>
    </row>
    <row r="148" spans="1:22" x14ac:dyDescent="0.3">
      <c r="A148" s="94" t="str">
        <f>'Crisis Indicator Data'!A146</f>
        <v>Floods in central Vietnam</v>
      </c>
      <c r="B148" s="65" t="str">
        <f>Lists!G146</f>
        <v>Floods</v>
      </c>
      <c r="C148" s="94" t="str">
        <f>'Crisis Indicator Data'!C146</f>
        <v>VNM002</v>
      </c>
      <c r="D148" s="94" t="str">
        <f>'Crisis Indicator Data'!D146</f>
        <v>Vietnam</v>
      </c>
      <c r="E148" s="94" t="str">
        <f>'Crisis Indicator Data'!E146</f>
        <v>VNM</v>
      </c>
      <c r="F148" s="94" t="str">
        <f>'Crisis Indicator Data'!B146</f>
        <v>Flood</v>
      </c>
      <c r="G148" s="62">
        <f t="shared" si="16"/>
        <v>2.4</v>
      </c>
      <c r="H148" s="95">
        <f t="shared" si="19"/>
        <v>3</v>
      </c>
      <c r="I148" s="161" t="str">
        <f t="shared" si="20"/>
        <v>Medium</v>
      </c>
      <c r="J148" s="162" t="str">
        <f>INDEX(Trends!$D$3:$D$400,MATCH(C148,Trends!$C$3:$C$400,0))</f>
        <v>-</v>
      </c>
      <c r="K148" s="152" t="str">
        <f>IF(Reliability!B146="x","x",(IF(ROUNDUP(Reliability!B146,0)=1,"Very High",IF(ROUNDUP(Reliability!B146,0)=2,"High",IF(ROUNDUP(Reliability!B146,0)=3,"Medium",IF(ROUNDUP(Reliability!B146,0)=4,"Low","Very Low"))))))</f>
        <v>Very High</v>
      </c>
      <c r="L148" s="64">
        <f t="shared" si="21"/>
        <v>2.9</v>
      </c>
      <c r="M148" s="96">
        <f>'Impact of the crisis'!N149</f>
        <v>1.9</v>
      </c>
      <c r="N148" s="96">
        <f>'Impact of the crisis'!AB149</f>
        <v>3.3</v>
      </c>
      <c r="O148" s="64">
        <f>'Conditions of people affected'!R149</f>
        <v>2.0499999999999998</v>
      </c>
      <c r="P148" s="96">
        <f>'Conditions of people affected'!K149</f>
        <v>2.1</v>
      </c>
      <c r="Q148" s="96">
        <f>'Conditions of people affected'!Q149</f>
        <v>2</v>
      </c>
      <c r="R148" s="63">
        <f t="shared" si="22"/>
        <v>2.5</v>
      </c>
      <c r="S148" s="63">
        <f>'Complexity of the crisis'!X149</f>
        <v>3.3</v>
      </c>
      <c r="T148" s="63">
        <f>'Complexity of the crisis'!AN149</f>
        <v>1.5</v>
      </c>
      <c r="U148" s="168" t="str">
        <f>VLOOKUP(C148,Lists!$C$3:$E$167,3,FALSE)</f>
        <v>Asia</v>
      </c>
      <c r="V148" s="169">
        <v>44165</v>
      </c>
    </row>
    <row r="149" spans="1:22" x14ac:dyDescent="0.3">
      <c r="A149" s="94" t="str">
        <f>'Crisis Indicator Data'!A147</f>
        <v>Conflict in Yemen</v>
      </c>
      <c r="B149" s="65" t="str">
        <f>Lists!G147</f>
        <v>Complex crisis</v>
      </c>
      <c r="C149" s="94" t="str">
        <f>'Crisis Indicator Data'!C147</f>
        <v>YEM001</v>
      </c>
      <c r="D149" s="94" t="str">
        <f>'Crisis Indicator Data'!D147</f>
        <v>Yemen</v>
      </c>
      <c r="E149" s="94" t="str">
        <f>'Crisis Indicator Data'!E147</f>
        <v>YEM</v>
      </c>
      <c r="F149" s="94" t="str">
        <f>'Crisis Indicator Data'!B147</f>
        <v>Complex crisis</v>
      </c>
      <c r="G149" s="62">
        <f t="shared" si="16"/>
        <v>4.5999999999999996</v>
      </c>
      <c r="H149" s="95">
        <f t="shared" si="19"/>
        <v>5</v>
      </c>
      <c r="I149" s="161" t="str">
        <f t="shared" si="20"/>
        <v>Very High</v>
      </c>
      <c r="J149" s="162" t="str">
        <f>INDEX(Trends!$D$3:$D$400,MATCH(C149,Trends!$C$3:$C$400,0))</f>
        <v>Decreasing</v>
      </c>
      <c r="K149" s="152" t="str">
        <f>IF(Reliability!B147="x","x",(IF(ROUNDUP(Reliability!B147,0)=1,"Very High",IF(ROUNDUP(Reliability!B147,0)=2,"High",IF(ROUNDUP(Reliability!B147,0)=3,"Medium",IF(ROUNDUP(Reliability!B147,0)=4,"Low","Very Low"))))))</f>
        <v>High</v>
      </c>
      <c r="L149" s="64">
        <f t="shared" si="21"/>
        <v>4.9000000000000004</v>
      </c>
      <c r="M149" s="96">
        <f>'Impact of the crisis'!N150</f>
        <v>4.9000000000000004</v>
      </c>
      <c r="N149" s="96">
        <f>'Impact of the crisis'!AB150</f>
        <v>4.9000000000000004</v>
      </c>
      <c r="O149" s="64">
        <f>'Conditions of people affected'!R150</f>
        <v>4.5</v>
      </c>
      <c r="P149" s="96">
        <f>'Conditions of people affected'!K150</f>
        <v>5</v>
      </c>
      <c r="Q149" s="96">
        <f>'Conditions of people affected'!Q150</f>
        <v>4</v>
      </c>
      <c r="R149" s="63">
        <f t="shared" si="22"/>
        <v>4.5</v>
      </c>
      <c r="S149" s="63">
        <f>'Complexity of the crisis'!X150</f>
        <v>3.8</v>
      </c>
      <c r="T149" s="63">
        <f>'Complexity of the crisis'!AN150</f>
        <v>5</v>
      </c>
      <c r="U149" s="168" t="str">
        <f>VLOOKUP(C149,Lists!$C$3:$E$167,3,FALSE)</f>
        <v>Middle east</v>
      </c>
      <c r="V149" s="169">
        <v>44123</v>
      </c>
    </row>
    <row r="150" spans="1:22" x14ac:dyDescent="0.3">
      <c r="A150" s="94" t="str">
        <f>'Crisis Indicator Data'!A148</f>
        <v>Mixed migration flows in Yemen</v>
      </c>
      <c r="B150" s="65" t="str">
        <f>Lists!G148</f>
        <v>Mixed Migration</v>
      </c>
      <c r="C150" s="94" t="str">
        <f>'Crisis Indicator Data'!C148</f>
        <v>YEM002</v>
      </c>
      <c r="D150" s="94" t="str">
        <f>'Crisis Indicator Data'!D148</f>
        <v>Yemen</v>
      </c>
      <c r="E150" s="94" t="str">
        <f>'Crisis Indicator Data'!E148</f>
        <v>YEM</v>
      </c>
      <c r="F150" s="94" t="str">
        <f>'Crisis Indicator Data'!B148</f>
        <v>International displacement</v>
      </c>
      <c r="G150" s="62">
        <f t="shared" si="16"/>
        <v>2.9</v>
      </c>
      <c r="H150" s="95">
        <f t="shared" ref="H150:H155" si="23">IF(G150="x","x",ROUNDUP(G150,0))</f>
        <v>3</v>
      </c>
      <c r="I150" s="161" t="str">
        <f t="shared" ref="I150:I155" si="24">IF(O150="x","x",IF(L150="x","x",(IF(H150=5,"Very High",IF(H150=4,"High",IF(H150=3,"Medium",IF(H150=2,"Low","Very Low")))))))</f>
        <v>Medium</v>
      </c>
      <c r="J150" s="162" t="str">
        <f>INDEX(Trends!$D$3:$D$400,MATCH(C150,Trends!$C$3:$C$400,0))</f>
        <v>Stable</v>
      </c>
      <c r="K150" s="152" t="str">
        <f>IF(Reliability!B148="x","x",(IF(ROUNDUP(Reliability!B148,0)=1,"Very High",IF(ROUNDUP(Reliability!B148,0)=2,"High",IF(ROUNDUP(Reliability!B148,0)=3,"Medium",IF(ROUNDUP(Reliability!B148,0)=4,"Low","Very Low"))))))</f>
        <v>Medium</v>
      </c>
      <c r="L150" s="64">
        <f t="shared" ref="L150:L155" si="25">IF(OR(N150="x",M150="x"),"x",ROUND((5-GEOMEAN(((5-M150)/5*4+1),((5-N150)/5*4+1),((5-N150)/5*4+1)))/4*5,1))</f>
        <v>2</v>
      </c>
      <c r="M150" s="96">
        <f>'Impact of the crisis'!N151</f>
        <v>0.7</v>
      </c>
      <c r="N150" s="96">
        <f>'Impact of the crisis'!AB151</f>
        <v>2.5</v>
      </c>
      <c r="O150" s="64">
        <f>'Conditions of people affected'!R151</f>
        <v>2.85</v>
      </c>
      <c r="P150" s="96">
        <f>'Conditions of people affected'!K151</f>
        <v>2.7</v>
      </c>
      <c r="Q150" s="96">
        <f>'Conditions of people affected'!Q151</f>
        <v>3</v>
      </c>
      <c r="R150" s="63">
        <f t="shared" ref="R150:R155" si="26">IF(OR(T150="x",S150="x"),S150,ROUND((5-GEOMEAN(((5-S150)/5*4+1),((5-T150)/5*4+1)))/4*5,1))</f>
        <v>3.7</v>
      </c>
      <c r="S150" s="63">
        <f>'Complexity of the crisis'!X151</f>
        <v>3.8</v>
      </c>
      <c r="T150" s="63">
        <f>'Complexity of the crisis'!AN151</f>
        <v>3.5</v>
      </c>
      <c r="U150" s="168" t="str">
        <f>VLOOKUP(C150,Lists!$C$3:$E$167,3,FALSE)</f>
        <v>Middle east</v>
      </c>
      <c r="V150" s="169">
        <v>44123</v>
      </c>
    </row>
    <row r="151" spans="1:22" x14ac:dyDescent="0.3">
      <c r="A151" s="94" t="str">
        <f>'Crisis Indicator Data'!A149</f>
        <v>Drought in Zambia</v>
      </c>
      <c r="B151" s="65" t="str">
        <f>Lists!G149</f>
        <v>Drought</v>
      </c>
      <c r="C151" s="94" t="str">
        <f>'Crisis Indicator Data'!C149</f>
        <v>ZMB002</v>
      </c>
      <c r="D151" s="94" t="str">
        <f>'Crisis Indicator Data'!D149</f>
        <v>Zambia</v>
      </c>
      <c r="E151" s="94" t="str">
        <f>'Crisis Indicator Data'!E149</f>
        <v>ZMB</v>
      </c>
      <c r="F151" s="94" t="str">
        <f>'Crisis Indicator Data'!B149</f>
        <v>Drought</v>
      </c>
      <c r="G151" s="62">
        <f t="shared" si="16"/>
        <v>2.7</v>
      </c>
      <c r="H151" s="95">
        <f t="shared" si="23"/>
        <v>3</v>
      </c>
      <c r="I151" s="161" t="str">
        <f t="shared" si="24"/>
        <v>Medium</v>
      </c>
      <c r="J151" s="162" t="str">
        <f>INDEX(Trends!$D$3:$D$400,MATCH(C151,Trends!$C$3:$C$400,0))</f>
        <v>Stable</v>
      </c>
      <c r="K151" s="152" t="str">
        <f>IF(Reliability!B149="x","x",(IF(ROUNDUP(Reliability!B149,0)=1,"Very High",IF(ROUNDUP(Reliability!B149,0)=2,"High",IF(ROUNDUP(Reliability!B149,0)=3,"Medium",IF(ROUNDUP(Reliability!B149,0)=4,"Low","Very Low"))))))</f>
        <v>Medium</v>
      </c>
      <c r="L151" s="64">
        <f t="shared" si="25"/>
        <v>2.4</v>
      </c>
      <c r="M151" s="96">
        <f>'Impact of the crisis'!N152</f>
        <v>3.1</v>
      </c>
      <c r="N151" s="96">
        <f>'Impact of the crisis'!AB152</f>
        <v>2</v>
      </c>
      <c r="O151" s="64">
        <f>'Conditions of people affected'!R152</f>
        <v>3.35</v>
      </c>
      <c r="P151" s="96">
        <f>'Conditions of people affected'!K152</f>
        <v>3.7</v>
      </c>
      <c r="Q151" s="96">
        <f>'Conditions of people affected'!Q152</f>
        <v>3</v>
      </c>
      <c r="R151" s="63">
        <f t="shared" si="26"/>
        <v>1.7</v>
      </c>
      <c r="S151" s="63">
        <f>'Complexity of the crisis'!X152</f>
        <v>1.8</v>
      </c>
      <c r="T151" s="63">
        <f>'Complexity of the crisis'!AN152</f>
        <v>1.5</v>
      </c>
      <c r="U151" s="168" t="str">
        <f>VLOOKUP(C151,Lists!$C$3:$E$167,3,FALSE)</f>
        <v>Africa</v>
      </c>
      <c r="V151" s="169">
        <v>44182</v>
      </c>
    </row>
    <row r="152" spans="1:22" x14ac:dyDescent="0.3">
      <c r="A152" s="94" t="str">
        <f>'Crisis Indicator Data'!A150</f>
        <v>Complex crisis in Zimbabwe</v>
      </c>
      <c r="B152" s="65" t="str">
        <f>Lists!G150</f>
        <v>Complex crisis</v>
      </c>
      <c r="C152" s="94" t="str">
        <f>'Crisis Indicator Data'!C150</f>
        <v>ZWE001</v>
      </c>
      <c r="D152" s="94" t="str">
        <f>'Crisis Indicator Data'!D150</f>
        <v>Zimbabwe</v>
      </c>
      <c r="E152" s="94" t="str">
        <f>'Crisis Indicator Data'!E150</f>
        <v>ZWE</v>
      </c>
      <c r="F152" s="94" t="str">
        <f>'Crisis Indicator Data'!B150</f>
        <v>Complex crisis</v>
      </c>
      <c r="G152" s="62">
        <f t="shared" si="16"/>
        <v>3.5</v>
      </c>
      <c r="H152" s="95">
        <f t="shared" si="23"/>
        <v>4</v>
      </c>
      <c r="I152" s="161" t="str">
        <f t="shared" si="24"/>
        <v>High</v>
      </c>
      <c r="J152" s="162" t="str">
        <f>INDEX(Trends!$D$3:$D$400,MATCH(C152,Trends!$C$3:$C$400,0))</f>
        <v>Decreasing</v>
      </c>
      <c r="K152" s="152" t="str">
        <f>IF(Reliability!B150="x","x",(IF(ROUNDUP(Reliability!B150,0)=1,"Very High",IF(ROUNDUP(Reliability!B150,0)=2,"High",IF(ROUNDUP(Reliability!B150,0)=3,"Medium",IF(ROUNDUP(Reliability!B150,0)=4,"Low","Very Low"))))))</f>
        <v>Very High</v>
      </c>
      <c r="L152" s="64">
        <f t="shared" si="25"/>
        <v>3.2</v>
      </c>
      <c r="M152" s="96">
        <f>'Impact of the crisis'!N153</f>
        <v>4.5999999999999996</v>
      </c>
      <c r="N152" s="96">
        <f>'Impact of the crisis'!AB153</f>
        <v>2.2000000000000002</v>
      </c>
      <c r="O152" s="64">
        <f>'Conditions of people affected'!R153</f>
        <v>3.85</v>
      </c>
      <c r="P152" s="96">
        <f>'Conditions of people affected'!K153</f>
        <v>4.7</v>
      </c>
      <c r="Q152" s="96">
        <f>'Conditions of people affected'!Q153</f>
        <v>3</v>
      </c>
      <c r="R152" s="63">
        <f t="shared" si="26"/>
        <v>3.2</v>
      </c>
      <c r="S152" s="63">
        <f>'Complexity of the crisis'!X153</f>
        <v>2.9</v>
      </c>
      <c r="T152" s="63">
        <f>'Complexity of the crisis'!AN153</f>
        <v>3.5</v>
      </c>
      <c r="U152" s="168" t="str">
        <f>VLOOKUP(C152,Lists!$C$3:$E$167,3,FALSE)</f>
        <v>Africa</v>
      </c>
      <c r="V152" s="169">
        <v>44161</v>
      </c>
    </row>
    <row r="153" spans="1:22" x14ac:dyDescent="0.3">
      <c r="A153" s="94">
        <f>'Crisis Indicator Data'!A151</f>
        <v>0</v>
      </c>
      <c r="B153" s="65">
        <f>Lists!G151</f>
        <v>0</v>
      </c>
      <c r="C153" s="94">
        <f>'Crisis Indicator Data'!C151</f>
        <v>0</v>
      </c>
      <c r="D153" s="94">
        <f>'Crisis Indicator Data'!D151</f>
        <v>0</v>
      </c>
      <c r="E153" s="94">
        <f>'Crisis Indicator Data'!E151</f>
        <v>0</v>
      </c>
      <c r="F153" s="94">
        <f>'Crisis Indicator Data'!B151</f>
        <v>0</v>
      </c>
      <c r="G153" s="62">
        <f t="shared" si="16"/>
        <v>0</v>
      </c>
      <c r="H153" s="95">
        <f t="shared" si="23"/>
        <v>0</v>
      </c>
      <c r="I153" s="161" t="str">
        <f t="shared" si="24"/>
        <v>Very Low</v>
      </c>
      <c r="J153" s="162" t="e">
        <f>INDEX(Trends!$D$3:$D$400,MATCH(C153,Trends!$C$3:$C$400,0))</f>
        <v>#N/A</v>
      </c>
      <c r="K153" s="152" t="str">
        <f>IF(Reliability!B151="x","x",(IF(ROUNDUP(Reliability!B151,0)=1,"Very High",IF(ROUNDUP(Reliability!B151,0)=2,"High",IF(ROUNDUP(Reliability!B151,0)=3,"Medium",IF(ROUNDUP(Reliability!B151,0)=4,"Low","Very Low"))))))</f>
        <v>Very High</v>
      </c>
      <c r="L153" s="64">
        <f t="shared" si="25"/>
        <v>0</v>
      </c>
      <c r="M153" s="96">
        <f>'Impact of the crisis'!N154</f>
        <v>0</v>
      </c>
      <c r="N153" s="96">
        <f>'Impact of the crisis'!AB154</f>
        <v>0</v>
      </c>
      <c r="O153" s="64">
        <f>'Conditions of people affected'!R154</f>
        <v>0</v>
      </c>
      <c r="P153" s="96">
        <f>'Conditions of people affected'!K154</f>
        <v>0</v>
      </c>
      <c r="Q153" s="96">
        <f>'Conditions of people affected'!Q154</f>
        <v>0</v>
      </c>
      <c r="R153" s="63">
        <f t="shared" si="26"/>
        <v>0</v>
      </c>
      <c r="S153" s="63">
        <f>'Complexity of the crisis'!X154</f>
        <v>0</v>
      </c>
      <c r="T153" s="63">
        <f>'Complexity of the crisis'!AN154</f>
        <v>0</v>
      </c>
      <c r="U153" s="168" t="e">
        <f>VLOOKUP(C153,Lists!$C$3:$E$167,3,FALSE)</f>
        <v>#N/A</v>
      </c>
      <c r="V153" s="169">
        <v>0</v>
      </c>
    </row>
    <row r="154" spans="1:22" x14ac:dyDescent="0.3">
      <c r="A154" s="94">
        <f>'Crisis Indicator Data'!A152</f>
        <v>0</v>
      </c>
      <c r="B154" s="65">
        <f>Lists!G152</f>
        <v>0</v>
      </c>
      <c r="C154" s="94">
        <f>'Crisis Indicator Data'!C152</f>
        <v>0</v>
      </c>
      <c r="D154" s="94">
        <f>'Crisis Indicator Data'!D152</f>
        <v>0</v>
      </c>
      <c r="E154" s="94">
        <f>'Crisis Indicator Data'!E152</f>
        <v>0</v>
      </c>
      <c r="F154" s="94">
        <f>'Crisis Indicator Data'!B152</f>
        <v>0</v>
      </c>
      <c r="G154" s="62">
        <f t="shared" si="16"/>
        <v>0</v>
      </c>
      <c r="H154" s="95">
        <f t="shared" si="23"/>
        <v>0</v>
      </c>
      <c r="I154" s="161" t="str">
        <f t="shared" si="24"/>
        <v>Very Low</v>
      </c>
      <c r="J154" s="162" t="e">
        <f>INDEX(Trends!$D$3:$D$400,MATCH(C154,Trends!$C$3:$C$400,0))</f>
        <v>#N/A</v>
      </c>
      <c r="K154" s="152" t="str">
        <f>IF(Reliability!B152="x","x",(IF(ROUNDUP(Reliability!B152,0)=1,"Very High",IF(ROUNDUP(Reliability!B152,0)=2,"High",IF(ROUNDUP(Reliability!B152,0)=3,"Medium",IF(ROUNDUP(Reliability!B152,0)=4,"Low","Very Low"))))))</f>
        <v>Very Low</v>
      </c>
      <c r="L154" s="64">
        <f t="shared" si="25"/>
        <v>0</v>
      </c>
      <c r="M154" s="96">
        <f>'Impact of the crisis'!N155</f>
        <v>0</v>
      </c>
      <c r="N154" s="96">
        <f>'Impact of the crisis'!AB155</f>
        <v>0</v>
      </c>
      <c r="O154" s="64">
        <f>'Conditions of people affected'!R155</f>
        <v>0</v>
      </c>
      <c r="P154" s="96">
        <f>'Conditions of people affected'!K155</f>
        <v>0</v>
      </c>
      <c r="Q154" s="96">
        <f>'Conditions of people affected'!Q155</f>
        <v>0</v>
      </c>
      <c r="R154" s="63">
        <f t="shared" si="26"/>
        <v>0</v>
      </c>
      <c r="S154" s="63">
        <f>'Complexity of the crisis'!X155</f>
        <v>0</v>
      </c>
      <c r="T154" s="63">
        <f>'Complexity of the crisis'!AN155</f>
        <v>0</v>
      </c>
      <c r="U154" s="168" t="e">
        <f>VLOOKUP(C154,Lists!$C$3:$E$167,3,FALSE)</f>
        <v>#N/A</v>
      </c>
      <c r="V154" s="169">
        <v>0</v>
      </c>
    </row>
    <row r="155" spans="1:22" x14ac:dyDescent="0.3">
      <c r="A155" s="94">
        <f>'Crisis Indicator Data'!A153</f>
        <v>0</v>
      </c>
      <c r="B155" s="65">
        <f>Lists!G153</f>
        <v>0</v>
      </c>
      <c r="C155" s="94">
        <f>'Crisis Indicator Data'!C153</f>
        <v>0</v>
      </c>
      <c r="D155" s="94">
        <f>'Crisis Indicator Data'!D153</f>
        <v>0</v>
      </c>
      <c r="E155" s="94">
        <f>'Crisis Indicator Data'!E153</f>
        <v>0</v>
      </c>
      <c r="F155" s="94">
        <f>'Crisis Indicator Data'!B153</f>
        <v>0</v>
      </c>
      <c r="G155" s="62">
        <f t="shared" si="16"/>
        <v>0</v>
      </c>
      <c r="H155" s="95">
        <f t="shared" si="23"/>
        <v>0</v>
      </c>
      <c r="I155" s="161" t="str">
        <f t="shared" si="24"/>
        <v>Very Low</v>
      </c>
      <c r="J155" s="162" t="e">
        <f>INDEX(Trends!$D$3:$D$400,MATCH(C155,Trends!$C$3:$C$400,0))</f>
        <v>#N/A</v>
      </c>
      <c r="K155" s="152" t="str">
        <f>IF(Reliability!B153="x","x",(IF(ROUNDUP(Reliability!B153,0)=1,"Very High",IF(ROUNDUP(Reliability!B153,0)=2,"High",IF(ROUNDUP(Reliability!B153,0)=3,"Medium",IF(ROUNDUP(Reliability!B153,0)=4,"Low","Very Low"))))))</f>
        <v>Very Low</v>
      </c>
      <c r="L155" s="64">
        <f t="shared" si="25"/>
        <v>0</v>
      </c>
      <c r="M155" s="96">
        <f>'Impact of the crisis'!N156</f>
        <v>0</v>
      </c>
      <c r="N155" s="96">
        <f>'Impact of the crisis'!AB156</f>
        <v>0</v>
      </c>
      <c r="O155" s="64">
        <f>'Conditions of people affected'!R156</f>
        <v>0</v>
      </c>
      <c r="P155" s="96">
        <f>'Conditions of people affected'!K156</f>
        <v>0</v>
      </c>
      <c r="Q155" s="96">
        <f>'Conditions of people affected'!Q156</f>
        <v>0</v>
      </c>
      <c r="R155" s="63">
        <f t="shared" si="26"/>
        <v>0</v>
      </c>
      <c r="S155" s="63">
        <f>'Complexity of the crisis'!X156</f>
        <v>0</v>
      </c>
      <c r="T155" s="63">
        <f>'Complexity of the crisis'!AN156</f>
        <v>0</v>
      </c>
      <c r="U155" s="168" t="e">
        <f>VLOOKUP(C155,Lists!$C$3:$E$167,3,FALSE)</f>
        <v>#N/A</v>
      </c>
      <c r="V155" s="169">
        <v>0</v>
      </c>
    </row>
  </sheetData>
  <sheetProtection selectLockedCells="1" selectUnlockedCells="1"/>
  <autoFilter ref="A4:T155" xr:uid="{7219E7AA-F374-47FD-B1D7-AEA9882496FF}"/>
  <mergeCells count="1">
    <mergeCell ref="A1:T1"/>
  </mergeCells>
  <conditionalFormatting sqref="L5:L155">
    <cfRule type="cellIs" dxfId="383" priority="81" stopIfTrue="1" operator="between">
      <formula>4</formula>
      <formula>5</formula>
    </cfRule>
    <cfRule type="cellIs" dxfId="382" priority="92" stopIfTrue="1" operator="between">
      <formula>3</formula>
      <formula>4</formula>
    </cfRule>
    <cfRule type="cellIs" dxfId="381" priority="93" stopIfTrue="1" operator="between">
      <formula>2</formula>
      <formula>3</formula>
    </cfRule>
    <cfRule type="cellIs" dxfId="380" priority="94" stopIfTrue="1" operator="between">
      <formula>1</formula>
      <formula>2</formula>
    </cfRule>
    <cfRule type="cellIs" dxfId="379" priority="95" stopIfTrue="1" operator="between">
      <formula>0</formula>
      <formula>1</formula>
    </cfRule>
  </conditionalFormatting>
  <conditionalFormatting sqref="M5:N155">
    <cfRule type="cellIs" dxfId="378" priority="82" stopIfTrue="1" operator="between">
      <formula>4</formula>
      <formula>5</formula>
    </cfRule>
    <cfRule type="cellIs" dxfId="377" priority="88" stopIfTrue="1" operator="between">
      <formula>3</formula>
      <formula>4</formula>
    </cfRule>
    <cfRule type="cellIs" dxfId="376" priority="89" stopIfTrue="1" operator="between">
      <formula>2</formula>
      <formula>3</formula>
    </cfRule>
    <cfRule type="cellIs" dxfId="375" priority="90" stopIfTrue="1" operator="between">
      <formula>1</formula>
      <formula>2</formula>
    </cfRule>
    <cfRule type="cellIs" dxfId="374" priority="91" stopIfTrue="1" operator="between">
      <formula>0</formula>
      <formula>1</formula>
    </cfRule>
  </conditionalFormatting>
  <conditionalFormatting sqref="H5:H155">
    <cfRule type="cellIs" dxfId="373" priority="76" stopIfTrue="1" operator="equal">
      <formula>5</formula>
    </cfRule>
    <cfRule type="cellIs" dxfId="372" priority="77" stopIfTrue="1" operator="equal">
      <formula>4</formula>
    </cfRule>
    <cfRule type="cellIs" dxfId="371" priority="78" stopIfTrue="1" operator="equal">
      <formula>3</formula>
    </cfRule>
    <cfRule type="cellIs" dxfId="370" priority="79" stopIfTrue="1" operator="equal">
      <formula>2</formula>
    </cfRule>
    <cfRule type="cellIs" dxfId="369" priority="80" stopIfTrue="1" operator="equal">
      <formula>1</formula>
    </cfRule>
  </conditionalFormatting>
  <conditionalFormatting sqref="P5:Q155">
    <cfRule type="cellIs" dxfId="368" priority="71" stopIfTrue="1" operator="between">
      <formula>7.1</formula>
      <formula>10</formula>
    </cfRule>
    <cfRule type="cellIs" dxfId="367" priority="72" stopIfTrue="1" operator="between">
      <formula>5.4</formula>
      <formula>7</formula>
    </cfRule>
    <cfRule type="cellIs" dxfId="366" priority="73" stopIfTrue="1" operator="between">
      <formula>3.5</formula>
      <formula>5.3</formula>
    </cfRule>
    <cfRule type="cellIs" dxfId="365" priority="74" stopIfTrue="1" operator="between">
      <formula>1.8</formula>
      <formula>3.4</formula>
    </cfRule>
    <cfRule type="cellIs" dxfId="364" priority="75" stopIfTrue="1" operator="between">
      <formula>0</formula>
      <formula>1.7</formula>
    </cfRule>
  </conditionalFormatting>
  <conditionalFormatting sqref="T5:T155">
    <cfRule type="cellIs" dxfId="363" priority="61" stopIfTrue="1" operator="between">
      <formula>4</formula>
      <formula>5</formula>
    </cfRule>
    <cfRule type="cellIs" dxfId="362" priority="62" stopIfTrue="1" operator="between">
      <formula>3</formula>
      <formula>4</formula>
    </cfRule>
    <cfRule type="cellIs" dxfId="361" priority="63" stopIfTrue="1" operator="between">
      <formula>2</formula>
      <formula>3</formula>
    </cfRule>
    <cfRule type="cellIs" dxfId="360" priority="64" stopIfTrue="1" operator="between">
      <formula>1</formula>
      <formula>2</formula>
    </cfRule>
    <cfRule type="cellIs" dxfId="359" priority="65" stopIfTrue="1" operator="between">
      <formula>0</formula>
      <formula>1</formula>
    </cfRule>
  </conditionalFormatting>
  <conditionalFormatting sqref="R5:R155">
    <cfRule type="cellIs" dxfId="358" priority="31" stopIfTrue="1" operator="between">
      <formula>4</formula>
      <formula>5</formula>
    </cfRule>
    <cfRule type="cellIs" dxfId="357" priority="32" stopIfTrue="1" operator="between">
      <formula>3</formula>
      <formula>4</formula>
    </cfRule>
    <cfRule type="cellIs" dxfId="356" priority="33" stopIfTrue="1" operator="between">
      <formula>2</formula>
      <formula>3</formula>
    </cfRule>
    <cfRule type="cellIs" dxfId="355" priority="34" stopIfTrue="1" operator="between">
      <formula>1</formula>
      <formula>2</formula>
    </cfRule>
    <cfRule type="cellIs" dxfId="354" priority="35" stopIfTrue="1" operator="between">
      <formula>0</formula>
      <formula>1</formula>
    </cfRule>
  </conditionalFormatting>
  <conditionalFormatting sqref="J5:J155">
    <cfRule type="cellIs" dxfId="353" priority="11" operator="equal">
      <formula>"Increasing"</formula>
    </cfRule>
    <cfRule type="cellIs" dxfId="352" priority="12" operator="equal">
      <formula>"Stable"</formula>
    </cfRule>
    <cfRule type="cellIs" dxfId="351" priority="13" operator="equal">
      <formula>"Decreasing"</formula>
    </cfRule>
  </conditionalFormatting>
  <conditionalFormatting sqref="I5:I155">
    <cfRule type="cellIs" dxfId="350" priority="41" stopIfTrue="1" operator="equal">
      <formula>"Very High"</formula>
    </cfRule>
    <cfRule type="cellIs" dxfId="349" priority="42" stopIfTrue="1" operator="equal">
      <formula>"High"</formula>
    </cfRule>
    <cfRule type="cellIs" dxfId="348" priority="43" stopIfTrue="1" operator="equal">
      <formula>"Medium"</formula>
    </cfRule>
    <cfRule type="cellIs" dxfId="347" priority="44" stopIfTrue="1" operator="equal">
      <formula>"Low"</formula>
    </cfRule>
    <cfRule type="cellIs" dxfId="346" priority="45" stopIfTrue="1" operator="equal">
      <formula>"Very Low"</formula>
    </cfRule>
  </conditionalFormatting>
  <conditionalFormatting sqref="O5:O155">
    <cfRule type="cellIs" dxfId="345" priority="6" stopIfTrue="1" operator="between">
      <formula>5</formula>
      <formula>5.9</formula>
    </cfRule>
    <cfRule type="cellIs" dxfId="344" priority="7" stopIfTrue="1" operator="between">
      <formula>4</formula>
      <formula>4.9</formula>
    </cfRule>
    <cfRule type="cellIs" dxfId="343" priority="8" stopIfTrue="1" operator="between">
      <formula>3</formula>
      <formula>3.9</formula>
    </cfRule>
    <cfRule type="cellIs" dxfId="342" priority="9" stopIfTrue="1" operator="between">
      <formula>2</formula>
      <formula>2.9</formula>
    </cfRule>
    <cfRule type="cellIs" dxfId="341" priority="10" stopIfTrue="1" operator="between">
      <formula>0</formula>
      <formula>1.9</formula>
    </cfRule>
  </conditionalFormatting>
  <conditionalFormatting sqref="S5:T155">
    <cfRule type="cellIs" dxfId="340" priority="51" stopIfTrue="1" operator="between">
      <formula>4</formula>
      <formula>5</formula>
    </cfRule>
    <cfRule type="cellIs" dxfId="339" priority="52" stopIfTrue="1" operator="between">
      <formula>3</formula>
      <formula>4</formula>
    </cfRule>
    <cfRule type="cellIs" dxfId="338" priority="53" stopIfTrue="1" operator="between">
      <formula>2</formula>
      <formula>3</formula>
    </cfRule>
    <cfRule type="cellIs" dxfId="337" priority="54" stopIfTrue="1" operator="between">
      <formula>1</formula>
      <formula>2</formula>
    </cfRule>
    <cfRule type="cellIs" dxfId="336" priority="55" stopIfTrue="1" operator="between">
      <formula>0</formula>
      <formula>1</formula>
    </cfRule>
  </conditionalFormatting>
  <conditionalFormatting sqref="K5:K155">
    <cfRule type="cellIs" dxfId="335" priority="1" stopIfTrue="1" operator="equal">
      <formula>"Very Low"</formula>
    </cfRule>
    <cfRule type="cellIs" dxfId="334" priority="2" stopIfTrue="1" operator="equal">
      <formula>"Low"</formula>
    </cfRule>
    <cfRule type="cellIs" dxfId="333" priority="3" stopIfTrue="1" operator="equal">
      <formula>"Medium"</formula>
    </cfRule>
    <cfRule type="cellIs" dxfId="332" priority="4" stopIfTrue="1" operator="equal">
      <formula>"High"</formula>
    </cfRule>
    <cfRule type="cellIs" dxfId="331" priority="5" stopIfTrue="1" operator="equal">
      <formula>"Very High"</formula>
    </cfRule>
  </conditionalFormatting>
  <pageMargins left="0.70866141732283472" right="0.70866141732283472" top="0.74803149606299213" bottom="0.74803149606299213" header="0.31496062992125984" footer="0.31496062992125984"/>
  <pageSetup paperSize="9" scale="57"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dimension ref="A1:BE193"/>
  <sheetViews>
    <sheetView zoomScale="80" zoomScaleNormal="80" zoomScalePageLayoutView="80" workbookViewId="0">
      <pane xSplit="1" ySplit="2" topLeftCell="B3" activePane="bottomRight" state="frozen"/>
      <selection pane="topRight" activeCell="B1" sqref="B1"/>
      <selection pane="bottomLeft" activeCell="A3" sqref="A3"/>
      <selection pane="bottomRight" activeCell="BB3" sqref="BB3:BB193"/>
    </sheetView>
  </sheetViews>
  <sheetFormatPr defaultColWidth="9.44140625" defaultRowHeight="14.4" x14ac:dyDescent="0.3"/>
  <cols>
    <col min="2" max="52" width="5" bestFit="1" customWidth="1"/>
  </cols>
  <sheetData>
    <row r="1" spans="1:57" ht="277.8" x14ac:dyDescent="0.3">
      <c r="A1" t="s">
        <v>357</v>
      </c>
      <c r="B1" s="24" t="s">
        <v>392</v>
      </c>
      <c r="C1" s="24" t="s">
        <v>393</v>
      </c>
      <c r="D1" s="24" t="s">
        <v>430</v>
      </c>
      <c r="E1" s="24" t="s">
        <v>431</v>
      </c>
      <c r="F1" s="24" t="s">
        <v>432</v>
      </c>
      <c r="G1" s="24" t="s">
        <v>433</v>
      </c>
      <c r="H1" s="24" t="s">
        <v>435</v>
      </c>
      <c r="I1" s="24" t="s">
        <v>415</v>
      </c>
      <c r="J1" s="24" t="s">
        <v>416</v>
      </c>
      <c r="K1" s="24" t="s">
        <v>414</v>
      </c>
      <c r="L1" s="24" t="s">
        <v>413</v>
      </c>
      <c r="M1" s="24" t="s">
        <v>417</v>
      </c>
      <c r="N1" s="24" t="s">
        <v>441</v>
      </c>
      <c r="O1" s="24" t="s">
        <v>442</v>
      </c>
      <c r="P1" s="24" t="s">
        <v>374</v>
      </c>
      <c r="Q1" s="24" t="s">
        <v>375</v>
      </c>
      <c r="R1" s="24" t="s">
        <v>407</v>
      </c>
      <c r="S1" s="24" t="s">
        <v>408</v>
      </c>
      <c r="T1" s="24" t="s">
        <v>408</v>
      </c>
      <c r="U1" s="24" t="s">
        <v>383</v>
      </c>
      <c r="V1" s="24" t="s">
        <v>402</v>
      </c>
      <c r="W1" s="24" t="s">
        <v>382</v>
      </c>
      <c r="X1" s="24" t="s">
        <v>436</v>
      </c>
      <c r="Y1" s="24" t="s">
        <v>400</v>
      </c>
      <c r="Z1" s="24" t="s">
        <v>438</v>
      </c>
      <c r="AA1" s="24" t="s">
        <v>385</v>
      </c>
      <c r="AB1" s="24" t="s">
        <v>401</v>
      </c>
      <c r="AC1" s="24" t="s">
        <v>444</v>
      </c>
      <c r="AD1" s="24" t="s">
        <v>399</v>
      </c>
      <c r="AE1" s="24" t="s">
        <v>373</v>
      </c>
      <c r="AF1" s="24" t="s">
        <v>403</v>
      </c>
      <c r="AG1" s="24" t="s">
        <v>404</v>
      </c>
      <c r="AH1" s="24" t="s">
        <v>404</v>
      </c>
      <c r="AI1" s="24" t="s">
        <v>404</v>
      </c>
      <c r="AJ1" s="24" t="s">
        <v>405</v>
      </c>
      <c r="AK1" s="24" t="s">
        <v>406</v>
      </c>
      <c r="AL1" s="24" t="s">
        <v>384</v>
      </c>
      <c r="AM1" s="24" t="s">
        <v>387</v>
      </c>
      <c r="AN1" s="24" t="s">
        <v>388</v>
      </c>
      <c r="AO1" s="24" t="s">
        <v>389</v>
      </c>
      <c r="AP1" s="24" t="s">
        <v>390</v>
      </c>
      <c r="AQ1" s="24" t="s">
        <v>397</v>
      </c>
      <c r="AR1" s="24" t="s">
        <v>358</v>
      </c>
      <c r="AS1" s="24" t="s">
        <v>386</v>
      </c>
      <c r="AT1" s="24" t="s">
        <v>359</v>
      </c>
      <c r="AU1" s="24" t="s">
        <v>391</v>
      </c>
      <c r="AV1" s="24" t="s">
        <v>360</v>
      </c>
      <c r="AW1" s="24" t="s">
        <v>361</v>
      </c>
      <c r="AX1" s="24" t="s">
        <v>434</v>
      </c>
      <c r="AY1" s="24" t="s">
        <v>377</v>
      </c>
      <c r="AZ1" s="24" t="s">
        <v>376</v>
      </c>
    </row>
    <row r="2" spans="1:57" x14ac:dyDescent="0.3">
      <c r="A2" t="s">
        <v>445</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448</v>
      </c>
      <c r="BB2" t="s">
        <v>447</v>
      </c>
      <c r="BC2" t="s">
        <v>449</v>
      </c>
      <c r="BD2" t="s">
        <v>452</v>
      </c>
      <c r="BE2" t="s">
        <v>453</v>
      </c>
    </row>
    <row r="3" spans="1:57" x14ac:dyDescent="0.3">
      <c r="A3" t="s">
        <v>0</v>
      </c>
      <c r="B3" s="25">
        <f>IF('Indicator Date hidden'!C4="x","x",$B$2-'Indicator Date hidden'!C4)</f>
        <v>0</v>
      </c>
      <c r="C3" s="25">
        <f>IF('Indicator Date hidden'!D4="x","x",$C$2-'Indicator Date hidden'!D4)</f>
        <v>0</v>
      </c>
      <c r="D3" s="25">
        <f>IF('Indicator Date hidden'!E4="x","x",$D$2-'Indicator Date hidden'!E4)</f>
        <v>0</v>
      </c>
      <c r="E3" s="25">
        <f>IF('Indicator Date hidden'!F4="x","x",$E$2-'Indicator Date hidden'!F4)</f>
        <v>0</v>
      </c>
      <c r="F3" s="25">
        <f>IF('Indicator Date hidden'!G4="x","x",$F$2-'Indicator Date hidden'!G4)</f>
        <v>0</v>
      </c>
      <c r="G3" s="25">
        <f>IF('Indicator Date hidden'!H4="x","x",$G$2-'Indicator Date hidden'!H4)</f>
        <v>0</v>
      </c>
      <c r="H3" s="25">
        <f>IF('Indicator Date hidden'!I4="x","x",$H$2-'Indicator Date hidden'!I4)</f>
        <v>0</v>
      </c>
      <c r="I3" s="25">
        <f>IF('Indicator Date hidden'!J4="x","x",$I$2-'Indicator Date hidden'!J4)</f>
        <v>0</v>
      </c>
      <c r="J3" s="25">
        <f>IF('Indicator Date hidden'!K4="x","x",$J$2-'Indicator Date hidden'!K4)</f>
        <v>0</v>
      </c>
      <c r="K3" s="25">
        <f>IF('Indicator Date hidden'!L4="x","x",$K$2-'Indicator Date hidden'!L4)</f>
        <v>0</v>
      </c>
      <c r="L3" s="25">
        <f>IF('Indicator Date hidden'!M4="x","x",$L$2-'Indicator Date hidden'!M4)</f>
        <v>0</v>
      </c>
      <c r="M3" s="25">
        <f>IF('Indicator Date hidden'!N4="x","x",$M$2-'Indicator Date hidden'!N4)</f>
        <v>0</v>
      </c>
      <c r="N3" s="25">
        <f>IF('Indicator Date hidden'!O4="x","x",$N$2-'Indicator Date hidden'!O4)</f>
        <v>0</v>
      </c>
      <c r="O3" s="25">
        <f>IF('Indicator Date hidden'!P4="x","x",$O$2-'Indicator Date hidden'!P4)</f>
        <v>0</v>
      </c>
      <c r="P3" s="25">
        <f>IF('Indicator Date hidden'!Q4="x","x",$P$2-'Indicator Date hidden'!Q4)</f>
        <v>0</v>
      </c>
      <c r="Q3" s="25">
        <f>IF('Indicator Date hidden'!R4="x","x",$Q$2-'Indicator Date hidden'!R4)</f>
        <v>3</v>
      </c>
      <c r="R3" s="25">
        <f>IF('Indicator Date hidden'!S4="x","x",$R$2-'Indicator Date hidden'!S4)</f>
        <v>0</v>
      </c>
      <c r="S3" s="25">
        <f>IF('Indicator Date hidden'!T4="x","x",$S$2-'Indicator Date hidden'!T4)</f>
        <v>0</v>
      </c>
      <c r="T3" s="25">
        <f>IF('Indicator Date hidden'!U4="x","x",$T$2-'Indicator Date hidden'!U4)</f>
        <v>0</v>
      </c>
      <c r="U3" s="25">
        <f>IF('Indicator Date hidden'!V4="x","x",$U$2-'Indicator Date hidden'!V4)</f>
        <v>0</v>
      </c>
      <c r="V3" s="25">
        <f>IF('Indicator Date hidden'!W4="x","x",$V$2-'Indicator Date hidden'!W4)</f>
        <v>0</v>
      </c>
      <c r="W3" s="25">
        <f>IF('Indicator Date hidden'!X4="x","x",$W$2-'Indicator Date hidden'!X4)</f>
        <v>10</v>
      </c>
      <c r="X3" s="25">
        <f>IF('Indicator Date hidden'!Y4="x","x",$X$2-'Indicator Date hidden'!Y4)</f>
        <v>1</v>
      </c>
      <c r="Y3" s="25">
        <f>IF('Indicator Date hidden'!Z4="x","x",$Y$2-'Indicator Date hidden'!Z4)</f>
        <v>0</v>
      </c>
      <c r="Z3" s="25">
        <f>IF('Indicator Date hidden'!AA4="x","x",$Z$2-'Indicator Date hidden'!AA4)</f>
        <v>0</v>
      </c>
      <c r="AA3" s="25">
        <f>IF('Indicator Date hidden'!AB4="x","x",$AA$2-'Indicator Date hidden'!AB4)</f>
        <v>0</v>
      </c>
      <c r="AB3" s="25">
        <f>IF('Indicator Date hidden'!AC4="x","x",$AB$2-'Indicator Date hidden'!AC4)</f>
        <v>0</v>
      </c>
      <c r="AC3" s="25">
        <f>IF('Indicator Date hidden'!AD4="x","x",$AC$2-'Indicator Date hidden'!AD4)</f>
        <v>0</v>
      </c>
      <c r="AD3" s="25">
        <f>IF('Indicator Date hidden'!AE4="x","x",$AD$2-'Indicator Date hidden'!AE4)</f>
        <v>0</v>
      </c>
      <c r="AE3" s="25">
        <f>IF('Indicator Date hidden'!AF4="x","x",$AE$2-'Indicator Date hidden'!AF4)</f>
        <v>0</v>
      </c>
      <c r="AF3" s="25">
        <f>IF('Indicator Date hidden'!AG4="x","x",$AF$2-'Indicator Date hidden'!AG4)</f>
        <v>6</v>
      </c>
      <c r="AG3" s="25">
        <f>IF('Indicator Date hidden'!AH4="x","x",$AG$2-'Indicator Date hidden'!AH4)</f>
        <v>0</v>
      </c>
      <c r="AH3" s="25">
        <f>IF('Indicator Date hidden'!AI4="x","x",$AH$2-'Indicator Date hidden'!AI4)</f>
        <v>0</v>
      </c>
      <c r="AI3" s="25">
        <f>IF('Indicator Date hidden'!AJ4="x","x",$AI$2-'Indicator Date hidden'!AJ4)</f>
        <v>0</v>
      </c>
      <c r="AJ3" s="25">
        <f>IF('Indicator Date hidden'!AK4="x","x",$AJ$2-'Indicator Date hidden'!AK4)</f>
        <v>1</v>
      </c>
      <c r="AK3" s="25">
        <f>IF('Indicator Date hidden'!AL4="x","x",$AK$2-'Indicator Date hidden'!AL4)</f>
        <v>1</v>
      </c>
      <c r="AL3" s="25">
        <f>IF('Indicator Date hidden'!AM4="x","x",$AL$2-'Indicator Date hidden'!AM4)</f>
        <v>0</v>
      </c>
      <c r="AM3" s="25">
        <f>IF('Indicator Date hidden'!AN4="x","x",$AM$2-'Indicator Date hidden'!AN4)</f>
        <v>0</v>
      </c>
      <c r="AN3" s="25">
        <f>IF('Indicator Date hidden'!AO4="x","x",$AN$2-'Indicator Date hidden'!AO4)</f>
        <v>0</v>
      </c>
      <c r="AO3" s="25" t="str">
        <f>IF('Indicator Date hidden'!AP4="x","x",$AO$2-'Indicator Date hidden'!AP4)</f>
        <v>x</v>
      </c>
      <c r="AP3" s="25" t="str">
        <f>IF('Indicator Date hidden'!AQ4="x","x",$AP$2-'Indicator Date hidden'!AQ4)</f>
        <v>x</v>
      </c>
      <c r="AQ3" s="25">
        <f>IF('Indicator Date hidden'!AR4="x","x",$AQ$2-'Indicator Date hidden'!AR4)</f>
        <v>0</v>
      </c>
      <c r="AR3" s="25">
        <f>IF('Indicator Date hidden'!AS4="x","x",$AR$2-'Indicator Date hidden'!AS4)</f>
        <v>0</v>
      </c>
      <c r="AS3" s="25">
        <f>IF('Indicator Date hidden'!AT4="x","x",$AS$2-'Indicator Date hidden'!AT4)</f>
        <v>0</v>
      </c>
      <c r="AT3" s="25">
        <f>IF('Indicator Date hidden'!AU4="x","x",$AT$2-'Indicator Date hidden'!AU4)</f>
        <v>0</v>
      </c>
      <c r="AU3" s="25">
        <f>IF('Indicator Date hidden'!AV4="x","x",$AU$2-'Indicator Date hidden'!AV4)</f>
        <v>3</v>
      </c>
      <c r="AV3" s="25">
        <f>IF('Indicator Date hidden'!AW4="x","x",$AV$2-'Indicator Date hidden'!AW4)</f>
        <v>0</v>
      </c>
      <c r="AW3" s="25">
        <f>IF('Indicator Date hidden'!AX4="x","x",$AW$2-'Indicator Date hidden'!AX4)</f>
        <v>0</v>
      </c>
      <c r="AX3" s="25">
        <f>IF('Indicator Date hidden'!AY4="x","x",$AX$2-'Indicator Date hidden'!AY4)</f>
        <v>0</v>
      </c>
      <c r="AY3" s="25">
        <f>IF('Indicator Date hidden'!AZ4="x","x",$AY$2-'Indicator Date hidden'!AZ4)</f>
        <v>0</v>
      </c>
      <c r="AZ3" s="25">
        <f>IF('Indicator Date hidden'!BA4="x","x",$AZ$2-'Indicator Date hidden'!BA4)</f>
        <v>0</v>
      </c>
      <c r="BA3">
        <f>SUM(B3:AZ3)</f>
        <v>25</v>
      </c>
      <c r="BB3" s="26">
        <f>BA3/COUNT(B3:AZ3)</f>
        <v>0.51020408163265307</v>
      </c>
      <c r="BC3">
        <f>COUNTIF(B3:AZ3,"&gt;0")</f>
        <v>7</v>
      </c>
      <c r="BD3" s="26">
        <f>_xlfn.STDEV.P(B3:AZ3)</f>
        <v>1.7157428209782613</v>
      </c>
      <c r="BE3" s="28">
        <f>MEDIAN(B3:AZ3)</f>
        <v>0</v>
      </c>
    </row>
    <row r="4" spans="1:57" x14ac:dyDescent="0.3">
      <c r="A4" t="s">
        <v>2</v>
      </c>
      <c r="B4" s="25">
        <f>IF('Indicator Date hidden'!C5="x","x",$B$2-'Indicator Date hidden'!C5)</f>
        <v>0</v>
      </c>
      <c r="C4" s="25">
        <f>IF('Indicator Date hidden'!D5="x","x",$C$2-'Indicator Date hidden'!D5)</f>
        <v>0</v>
      </c>
      <c r="D4" s="25">
        <f>IF('Indicator Date hidden'!E5="x","x",$D$2-'Indicator Date hidden'!E5)</f>
        <v>0</v>
      </c>
      <c r="E4" s="25">
        <f>IF('Indicator Date hidden'!F5="x","x",$E$2-'Indicator Date hidden'!F5)</f>
        <v>0</v>
      </c>
      <c r="F4" s="25">
        <f>IF('Indicator Date hidden'!G5="x","x",$F$2-'Indicator Date hidden'!G5)</f>
        <v>0</v>
      </c>
      <c r="G4" s="25">
        <f>IF('Indicator Date hidden'!H5="x","x",$G$2-'Indicator Date hidden'!H5)</f>
        <v>0</v>
      </c>
      <c r="H4" s="25">
        <f>IF('Indicator Date hidden'!I5="x","x",$H$2-'Indicator Date hidden'!I5)</f>
        <v>0</v>
      </c>
      <c r="I4" s="25">
        <f>IF('Indicator Date hidden'!J5="x","x",$I$2-'Indicator Date hidden'!J5)</f>
        <v>0</v>
      </c>
      <c r="J4" s="25">
        <f>IF('Indicator Date hidden'!K5="x","x",$J$2-'Indicator Date hidden'!K5)</f>
        <v>0</v>
      </c>
      <c r="K4" s="25">
        <f>IF('Indicator Date hidden'!L5="x","x",$K$2-'Indicator Date hidden'!L5)</f>
        <v>0</v>
      </c>
      <c r="L4" s="25">
        <f>IF('Indicator Date hidden'!M5="x","x",$L$2-'Indicator Date hidden'!M5)</f>
        <v>0</v>
      </c>
      <c r="M4" s="25">
        <f>IF('Indicator Date hidden'!N5="x","x",$M$2-'Indicator Date hidden'!N5)</f>
        <v>0</v>
      </c>
      <c r="N4" s="25">
        <f>IF('Indicator Date hidden'!O5="x","x",$N$2-'Indicator Date hidden'!O5)</f>
        <v>0</v>
      </c>
      <c r="O4" s="25">
        <f>IF('Indicator Date hidden'!P5="x","x",$O$2-'Indicator Date hidden'!P5)</f>
        <v>0</v>
      </c>
      <c r="P4" s="25">
        <f>IF('Indicator Date hidden'!Q5="x","x",$P$2-'Indicator Date hidden'!Q5)</f>
        <v>0</v>
      </c>
      <c r="Q4" s="25">
        <f>IF('Indicator Date hidden'!R5="x","x",$Q$2-'Indicator Date hidden'!R5)</f>
        <v>5</v>
      </c>
      <c r="R4" s="25">
        <f>IF('Indicator Date hidden'!S5="x","x",$R$2-'Indicator Date hidden'!S5)</f>
        <v>0</v>
      </c>
      <c r="S4" s="25">
        <f>IF('Indicator Date hidden'!T5="x","x",$S$2-'Indicator Date hidden'!T5)</f>
        <v>0</v>
      </c>
      <c r="T4" s="25">
        <f>IF('Indicator Date hidden'!U5="x","x",$T$2-'Indicator Date hidden'!U5)</f>
        <v>0</v>
      </c>
      <c r="U4" s="25">
        <f>IF('Indicator Date hidden'!V5="x","x",$U$2-'Indicator Date hidden'!V5)</f>
        <v>0</v>
      </c>
      <c r="V4" s="25">
        <f>IF('Indicator Date hidden'!W5="x","x",$V$2-'Indicator Date hidden'!W5)</f>
        <v>0</v>
      </c>
      <c r="W4" s="25">
        <f>IF('Indicator Date hidden'!X5="x","x",$W$2-'Indicator Date hidden'!X5)</f>
        <v>5</v>
      </c>
      <c r="X4" s="25">
        <f>IF('Indicator Date hidden'!Y5="x","x",$X$2-'Indicator Date hidden'!Y5)</f>
        <v>1</v>
      </c>
      <c r="Y4" s="25">
        <f>IF('Indicator Date hidden'!Z5="x","x",$Y$2-'Indicator Date hidden'!Z5)</f>
        <v>0</v>
      </c>
      <c r="Z4" s="25">
        <f>IF('Indicator Date hidden'!AA5="x","x",$Z$2-'Indicator Date hidden'!AA5)</f>
        <v>0</v>
      </c>
      <c r="AA4" s="25">
        <f>IF('Indicator Date hidden'!AB5="x","x",$AA$2-'Indicator Date hidden'!AB5)</f>
        <v>1</v>
      </c>
      <c r="AB4" s="25">
        <f>IF('Indicator Date hidden'!AC5="x","x",$AB$2-'Indicator Date hidden'!AC5)</f>
        <v>0</v>
      </c>
      <c r="AC4" s="25">
        <f>IF('Indicator Date hidden'!AD5="x","x",$AC$2-'Indicator Date hidden'!AD5)</f>
        <v>0</v>
      </c>
      <c r="AD4" s="25" t="str">
        <f>IF('Indicator Date hidden'!AE5="x","x",$AD$2-'Indicator Date hidden'!AE5)</f>
        <v>x</v>
      </c>
      <c r="AE4" s="25">
        <f>IF('Indicator Date hidden'!AF5="x","x",$AE$2-'Indicator Date hidden'!AF5)</f>
        <v>0</v>
      </c>
      <c r="AF4" s="25">
        <f>IF('Indicator Date hidden'!AG5="x","x",$AF$2-'Indicator Date hidden'!AG5)</f>
        <v>1</v>
      </c>
      <c r="AG4" s="25">
        <f>IF('Indicator Date hidden'!AH5="x","x",$AG$2-'Indicator Date hidden'!AH5)</f>
        <v>0</v>
      </c>
      <c r="AH4" s="25">
        <f>IF('Indicator Date hidden'!AI5="x","x",$AH$2-'Indicator Date hidden'!AI5)</f>
        <v>0</v>
      </c>
      <c r="AI4" s="25">
        <f>IF('Indicator Date hidden'!AJ5="x","x",$AI$2-'Indicator Date hidden'!AJ5)</f>
        <v>0</v>
      </c>
      <c r="AJ4" s="25" t="str">
        <f>IF('Indicator Date hidden'!AK5="x","x",$AJ$2-'Indicator Date hidden'!AK5)</f>
        <v>x</v>
      </c>
      <c r="AK4" s="25">
        <f>IF('Indicator Date hidden'!AL5="x","x",$AK$2-'Indicator Date hidden'!AL5)</f>
        <v>1</v>
      </c>
      <c r="AL4" s="25">
        <f>IF('Indicator Date hidden'!AM5="x","x",$AL$2-'Indicator Date hidden'!AM5)</f>
        <v>0</v>
      </c>
      <c r="AM4" s="25">
        <f>IF('Indicator Date hidden'!AN5="x","x",$AM$2-'Indicator Date hidden'!AN5)</f>
        <v>0</v>
      </c>
      <c r="AN4" s="25">
        <f>IF('Indicator Date hidden'!AO5="x","x",$AN$2-'Indicator Date hidden'!AO5)</f>
        <v>0</v>
      </c>
      <c r="AO4" s="25">
        <f>IF('Indicator Date hidden'!AP5="x","x",$AO$2-'Indicator Date hidden'!AP5)</f>
        <v>0</v>
      </c>
      <c r="AP4" s="25">
        <f>IF('Indicator Date hidden'!AQ5="x","x",$AP$2-'Indicator Date hidden'!AQ5)</f>
        <v>0</v>
      </c>
      <c r="AQ4" s="25" t="str">
        <f>IF('Indicator Date hidden'!AR5="x","x",$AQ$2-'Indicator Date hidden'!AR5)</f>
        <v>x</v>
      </c>
      <c r="AR4" s="25">
        <f>IF('Indicator Date hidden'!AS5="x","x",$AR$2-'Indicator Date hidden'!AS5)</f>
        <v>0</v>
      </c>
      <c r="AS4" s="25">
        <f>IF('Indicator Date hidden'!AT5="x","x",$AS$2-'Indicator Date hidden'!AT5)</f>
        <v>0</v>
      </c>
      <c r="AT4" s="25">
        <f>IF('Indicator Date hidden'!AU5="x","x",$AT$2-'Indicator Date hidden'!AU5)</f>
        <v>0</v>
      </c>
      <c r="AU4" s="25">
        <f>IF('Indicator Date hidden'!AV5="x","x",$AU$2-'Indicator Date hidden'!AV5)</f>
        <v>2</v>
      </c>
      <c r="AV4" s="25">
        <f>IF('Indicator Date hidden'!AW5="x","x",$AV$2-'Indicator Date hidden'!AW5)</f>
        <v>0</v>
      </c>
      <c r="AW4" s="25">
        <f>IF('Indicator Date hidden'!AX5="x","x",$AW$2-'Indicator Date hidden'!AX5)</f>
        <v>0</v>
      </c>
      <c r="AX4" s="25">
        <f>IF('Indicator Date hidden'!AY5="x","x",$AX$2-'Indicator Date hidden'!AY5)</f>
        <v>0</v>
      </c>
      <c r="AY4" s="25">
        <f>IF('Indicator Date hidden'!AZ5="x","x",$AY$2-'Indicator Date hidden'!AZ5)</f>
        <v>0</v>
      </c>
      <c r="AZ4" s="25">
        <f>IF('Indicator Date hidden'!BA5="x","x",$AZ$2-'Indicator Date hidden'!BA5)</f>
        <v>0</v>
      </c>
      <c r="BA4">
        <f t="shared" ref="BA4:BA67" si="0">SUM(B4:AZ4)</f>
        <v>16</v>
      </c>
      <c r="BB4" s="26">
        <f t="shared" ref="BB4:BB67" si="1">BA4/COUNT(B4:AZ4)</f>
        <v>0.33333333333333331</v>
      </c>
      <c r="BC4">
        <f t="shared" ref="BC4:BC67" si="2">COUNTIF(B4:AZ4,"&gt;0")</f>
        <v>7</v>
      </c>
      <c r="BD4" s="26">
        <f t="shared" ref="BD4:BD67" si="3">_xlfn.STDEV.P(B4:AZ4)</f>
        <v>1.0474837574980447</v>
      </c>
      <c r="BE4" s="28">
        <f t="shared" ref="BE4:BE67" si="4">MEDIAN(B4:AZ4)</f>
        <v>0</v>
      </c>
    </row>
    <row r="5" spans="1:57" x14ac:dyDescent="0.3">
      <c r="A5" t="s">
        <v>4</v>
      </c>
      <c r="B5" s="25">
        <f>IF('Indicator Date hidden'!C6="x","x",$B$2-'Indicator Date hidden'!C6)</f>
        <v>0</v>
      </c>
      <c r="C5" s="25">
        <f>IF('Indicator Date hidden'!D6="x","x",$C$2-'Indicator Date hidden'!D6)</f>
        <v>0</v>
      </c>
      <c r="D5" s="25">
        <f>IF('Indicator Date hidden'!E6="x","x",$D$2-'Indicator Date hidden'!E6)</f>
        <v>0</v>
      </c>
      <c r="E5" s="25">
        <f>IF('Indicator Date hidden'!F6="x","x",$E$2-'Indicator Date hidden'!F6)</f>
        <v>0</v>
      </c>
      <c r="F5" s="25">
        <f>IF('Indicator Date hidden'!G6="x","x",$F$2-'Indicator Date hidden'!G6)</f>
        <v>0</v>
      </c>
      <c r="G5" s="25">
        <f>IF('Indicator Date hidden'!H6="x","x",$G$2-'Indicator Date hidden'!H6)</f>
        <v>0</v>
      </c>
      <c r="H5" s="25">
        <f>IF('Indicator Date hidden'!I6="x","x",$H$2-'Indicator Date hidden'!I6)</f>
        <v>0</v>
      </c>
      <c r="I5" s="25">
        <f>IF('Indicator Date hidden'!J6="x","x",$I$2-'Indicator Date hidden'!J6)</f>
        <v>0</v>
      </c>
      <c r="J5" s="25">
        <f>IF('Indicator Date hidden'!K6="x","x",$J$2-'Indicator Date hidden'!K6)</f>
        <v>0</v>
      </c>
      <c r="K5" s="25">
        <f>IF('Indicator Date hidden'!L6="x","x",$K$2-'Indicator Date hidden'!L6)</f>
        <v>0</v>
      </c>
      <c r="L5" s="25">
        <f>IF('Indicator Date hidden'!M6="x","x",$L$2-'Indicator Date hidden'!M6)</f>
        <v>0</v>
      </c>
      <c r="M5" s="25">
        <f>IF('Indicator Date hidden'!N6="x","x",$M$2-'Indicator Date hidden'!N6)</f>
        <v>0</v>
      </c>
      <c r="N5" s="25">
        <f>IF('Indicator Date hidden'!O6="x","x",$N$2-'Indicator Date hidden'!O6)</f>
        <v>0</v>
      </c>
      <c r="O5" s="25">
        <f>IF('Indicator Date hidden'!P6="x","x",$O$2-'Indicator Date hidden'!P6)</f>
        <v>0</v>
      </c>
      <c r="P5" s="25">
        <f>IF('Indicator Date hidden'!Q6="x","x",$P$2-'Indicator Date hidden'!Q6)</f>
        <v>0</v>
      </c>
      <c r="Q5" s="25" t="str">
        <f>IF('Indicator Date hidden'!R6="x","x",$Q$2-'Indicator Date hidden'!R6)</f>
        <v>x</v>
      </c>
      <c r="R5" s="25">
        <f>IF('Indicator Date hidden'!S6="x","x",$R$2-'Indicator Date hidden'!S6)</f>
        <v>0</v>
      </c>
      <c r="S5" s="25">
        <f>IF('Indicator Date hidden'!T6="x","x",$S$2-'Indicator Date hidden'!T6)</f>
        <v>0</v>
      </c>
      <c r="T5" s="25">
        <f>IF('Indicator Date hidden'!U6="x","x",$T$2-'Indicator Date hidden'!U6)</f>
        <v>0</v>
      </c>
      <c r="U5" s="25">
        <f>IF('Indicator Date hidden'!V6="x","x",$U$2-'Indicator Date hidden'!V6)</f>
        <v>0</v>
      </c>
      <c r="V5" s="25">
        <f>IF('Indicator Date hidden'!W6="x","x",$V$2-'Indicator Date hidden'!W6)</f>
        <v>0</v>
      </c>
      <c r="W5" s="25">
        <f>IF('Indicator Date hidden'!X6="x","x",$W$2-'Indicator Date hidden'!X6)</f>
        <v>2</v>
      </c>
      <c r="X5" s="25">
        <f>IF('Indicator Date hidden'!Y6="x","x",$X$2-'Indicator Date hidden'!Y6)</f>
        <v>4</v>
      </c>
      <c r="Y5" s="25">
        <f>IF('Indicator Date hidden'!Z6="x","x",$Y$2-'Indicator Date hidden'!Z6)</f>
        <v>0</v>
      </c>
      <c r="Z5" s="25">
        <f>IF('Indicator Date hidden'!AA6="x","x",$Z$2-'Indicator Date hidden'!AA6)</f>
        <v>0</v>
      </c>
      <c r="AA5" s="25">
        <f>IF('Indicator Date hidden'!AB6="x","x",$AA$2-'Indicator Date hidden'!AB6)</f>
        <v>0</v>
      </c>
      <c r="AB5" s="25">
        <f>IF('Indicator Date hidden'!AC6="x","x",$AB$2-'Indicator Date hidden'!AC6)</f>
        <v>0</v>
      </c>
      <c r="AC5" s="25">
        <f>IF('Indicator Date hidden'!AD6="x","x",$AC$2-'Indicator Date hidden'!AD6)</f>
        <v>0</v>
      </c>
      <c r="AD5" s="25">
        <f>IF('Indicator Date hidden'!AE6="x","x",$AD$2-'Indicator Date hidden'!AE6)</f>
        <v>0</v>
      </c>
      <c r="AE5" s="25">
        <f>IF('Indicator Date hidden'!AF6="x","x",$AE$2-'Indicator Date hidden'!AF6)</f>
        <v>0</v>
      </c>
      <c r="AF5" s="25" t="str">
        <f>IF('Indicator Date hidden'!AG6="x","x",$AF$2-'Indicator Date hidden'!AG6)</f>
        <v>x</v>
      </c>
      <c r="AG5" s="25">
        <f>IF('Indicator Date hidden'!AH6="x","x",$AG$2-'Indicator Date hidden'!AH6)</f>
        <v>0</v>
      </c>
      <c r="AH5" s="25">
        <f>IF('Indicator Date hidden'!AI6="x","x",$AH$2-'Indicator Date hidden'!AI6)</f>
        <v>0</v>
      </c>
      <c r="AI5" s="25">
        <f>IF('Indicator Date hidden'!AJ6="x","x",$AI$2-'Indicator Date hidden'!AJ6)</f>
        <v>0</v>
      </c>
      <c r="AJ5" s="25">
        <f>IF('Indicator Date hidden'!AK6="x","x",$AJ$2-'Indicator Date hidden'!AK6)</f>
        <v>1</v>
      </c>
      <c r="AK5" s="25">
        <f>IF('Indicator Date hidden'!AL6="x","x",$AK$2-'Indicator Date hidden'!AL6)</f>
        <v>1</v>
      </c>
      <c r="AL5" s="25">
        <f>IF('Indicator Date hidden'!AM6="x","x",$AL$2-'Indicator Date hidden'!AM6)</f>
        <v>0</v>
      </c>
      <c r="AM5" s="25">
        <f>IF('Indicator Date hidden'!AN6="x","x",$AM$2-'Indicator Date hidden'!AN6)</f>
        <v>0</v>
      </c>
      <c r="AN5" s="25">
        <f>IF('Indicator Date hidden'!AO6="x","x",$AN$2-'Indicator Date hidden'!AO6)</f>
        <v>0</v>
      </c>
      <c r="AO5" s="25">
        <f>IF('Indicator Date hidden'!AP6="x","x",$AO$2-'Indicator Date hidden'!AP6)</f>
        <v>0</v>
      </c>
      <c r="AP5" s="25">
        <f>IF('Indicator Date hidden'!AQ6="x","x",$AP$2-'Indicator Date hidden'!AQ6)</f>
        <v>0</v>
      </c>
      <c r="AQ5" s="25">
        <f>IF('Indicator Date hidden'!AR6="x","x",$AQ$2-'Indicator Date hidden'!AR6)</f>
        <v>4</v>
      </c>
      <c r="AR5" s="25">
        <f>IF('Indicator Date hidden'!AS6="x","x",$AR$2-'Indicator Date hidden'!AS6)</f>
        <v>0</v>
      </c>
      <c r="AS5" s="25">
        <f>IF('Indicator Date hidden'!AT6="x","x",$AS$2-'Indicator Date hidden'!AT6)</f>
        <v>0</v>
      </c>
      <c r="AT5" s="25">
        <f>IF('Indicator Date hidden'!AU6="x","x",$AT$2-'Indicator Date hidden'!AU6)</f>
        <v>0</v>
      </c>
      <c r="AU5" s="25">
        <f>IF('Indicator Date hidden'!AV6="x","x",$AU$2-'Indicator Date hidden'!AV6)</f>
        <v>8</v>
      </c>
      <c r="AV5" s="25">
        <f>IF('Indicator Date hidden'!AW6="x","x",$AV$2-'Indicator Date hidden'!AW6)</f>
        <v>0</v>
      </c>
      <c r="AW5" s="25">
        <f>IF('Indicator Date hidden'!AX6="x","x",$AW$2-'Indicator Date hidden'!AX6)</f>
        <v>0</v>
      </c>
      <c r="AX5" s="25">
        <f>IF('Indicator Date hidden'!AY6="x","x",$AX$2-'Indicator Date hidden'!AY6)</f>
        <v>0</v>
      </c>
      <c r="AY5" s="25">
        <f>IF('Indicator Date hidden'!AZ6="x","x",$AY$2-'Indicator Date hidden'!AZ6)</f>
        <v>0</v>
      </c>
      <c r="AZ5" s="25">
        <f>IF('Indicator Date hidden'!BA6="x","x",$AZ$2-'Indicator Date hidden'!BA6)</f>
        <v>0</v>
      </c>
      <c r="BA5">
        <f t="shared" si="0"/>
        <v>20</v>
      </c>
      <c r="BB5" s="26">
        <f t="shared" si="1"/>
        <v>0.40816326530612246</v>
      </c>
      <c r="BC5">
        <f t="shared" si="2"/>
        <v>6</v>
      </c>
      <c r="BD5" s="26">
        <f t="shared" si="3"/>
        <v>1.3838480414828314</v>
      </c>
      <c r="BE5" s="28">
        <f t="shared" si="4"/>
        <v>0</v>
      </c>
    </row>
    <row r="6" spans="1:57" x14ac:dyDescent="0.3">
      <c r="A6" t="s">
        <v>6</v>
      </c>
      <c r="B6" s="25">
        <f>IF('Indicator Date hidden'!C7="x","x",$B$2-'Indicator Date hidden'!C7)</f>
        <v>0</v>
      </c>
      <c r="C6" s="25">
        <f>IF('Indicator Date hidden'!D7="x","x",$C$2-'Indicator Date hidden'!D7)</f>
        <v>0</v>
      </c>
      <c r="D6" s="25">
        <f>IF('Indicator Date hidden'!E7="x","x",$D$2-'Indicator Date hidden'!E7)</f>
        <v>0</v>
      </c>
      <c r="E6" s="25">
        <f>IF('Indicator Date hidden'!F7="x","x",$E$2-'Indicator Date hidden'!F7)</f>
        <v>0</v>
      </c>
      <c r="F6" s="25">
        <f>IF('Indicator Date hidden'!G7="x","x",$F$2-'Indicator Date hidden'!G7)</f>
        <v>0</v>
      </c>
      <c r="G6" s="25">
        <f>IF('Indicator Date hidden'!H7="x","x",$G$2-'Indicator Date hidden'!H7)</f>
        <v>0</v>
      </c>
      <c r="H6" s="25">
        <f>IF('Indicator Date hidden'!I7="x","x",$H$2-'Indicator Date hidden'!I7)</f>
        <v>0</v>
      </c>
      <c r="I6" s="25">
        <f>IF('Indicator Date hidden'!J7="x","x",$I$2-'Indicator Date hidden'!J7)</f>
        <v>0</v>
      </c>
      <c r="J6" s="25">
        <f>IF('Indicator Date hidden'!K7="x","x",$J$2-'Indicator Date hidden'!K7)</f>
        <v>0</v>
      </c>
      <c r="K6" s="25">
        <f>IF('Indicator Date hidden'!L7="x","x",$K$2-'Indicator Date hidden'!L7)</f>
        <v>0</v>
      </c>
      <c r="L6" s="25">
        <f>IF('Indicator Date hidden'!M7="x","x",$L$2-'Indicator Date hidden'!M7)</f>
        <v>0</v>
      </c>
      <c r="M6" s="25">
        <f>IF('Indicator Date hidden'!N7="x","x",$M$2-'Indicator Date hidden'!N7)</f>
        <v>0</v>
      </c>
      <c r="N6" s="25">
        <f>IF('Indicator Date hidden'!O7="x","x",$N$2-'Indicator Date hidden'!O7)</f>
        <v>0</v>
      </c>
      <c r="O6" s="25">
        <f>IF('Indicator Date hidden'!P7="x","x",$O$2-'Indicator Date hidden'!P7)</f>
        <v>0</v>
      </c>
      <c r="P6" s="25">
        <f>IF('Indicator Date hidden'!Q7="x","x",$P$2-'Indicator Date hidden'!Q7)</f>
        <v>0</v>
      </c>
      <c r="Q6" s="25" t="str">
        <f>IF('Indicator Date hidden'!R7="x","x",$Q$2-'Indicator Date hidden'!R7)</f>
        <v>x</v>
      </c>
      <c r="R6" s="25">
        <f>IF('Indicator Date hidden'!S7="x","x",$R$2-'Indicator Date hidden'!S7)</f>
        <v>0</v>
      </c>
      <c r="S6" s="25">
        <f>IF('Indicator Date hidden'!T7="x","x",$S$2-'Indicator Date hidden'!T7)</f>
        <v>0</v>
      </c>
      <c r="T6" s="25">
        <f>IF('Indicator Date hidden'!U7="x","x",$T$2-'Indicator Date hidden'!U7)</f>
        <v>0</v>
      </c>
      <c r="U6" s="25">
        <f>IF('Indicator Date hidden'!V7="x","x",$U$2-'Indicator Date hidden'!V7)</f>
        <v>0</v>
      </c>
      <c r="V6" s="25">
        <f>IF('Indicator Date hidden'!W7="x","x",$V$2-'Indicator Date hidden'!W7)</f>
        <v>0</v>
      </c>
      <c r="W6" s="25">
        <f>IF('Indicator Date hidden'!X7="x","x",$W$2-'Indicator Date hidden'!X7)</f>
        <v>7</v>
      </c>
      <c r="X6" s="25">
        <f>IF('Indicator Date hidden'!Y7="x","x",$X$2-'Indicator Date hidden'!Y7)</f>
        <v>5</v>
      </c>
      <c r="Y6" s="25">
        <f>IF('Indicator Date hidden'!Z7="x","x",$Y$2-'Indicator Date hidden'!Z7)</f>
        <v>0</v>
      </c>
      <c r="Z6" s="25">
        <f>IF('Indicator Date hidden'!AA7="x","x",$Z$2-'Indicator Date hidden'!AA7)</f>
        <v>0</v>
      </c>
      <c r="AA6" s="25">
        <f>IF('Indicator Date hidden'!AB7="x","x",$AA$2-'Indicator Date hidden'!AB7)</f>
        <v>0</v>
      </c>
      <c r="AB6" s="25">
        <f>IF('Indicator Date hidden'!AC7="x","x",$AB$2-'Indicator Date hidden'!AC7)</f>
        <v>0</v>
      </c>
      <c r="AC6" s="25">
        <f>IF('Indicator Date hidden'!AD7="x","x",$AC$2-'Indicator Date hidden'!AD7)</f>
        <v>0</v>
      </c>
      <c r="AD6" s="25">
        <f>IF('Indicator Date hidden'!AE7="x","x",$AD$2-'Indicator Date hidden'!AE7)</f>
        <v>0</v>
      </c>
      <c r="AE6" s="25" t="str">
        <f>IF('Indicator Date hidden'!AF7="x","x",$AE$2-'Indicator Date hidden'!AF7)</f>
        <v>x</v>
      </c>
      <c r="AF6" s="25">
        <f>IF('Indicator Date hidden'!AG7="x","x",$AF$2-'Indicator Date hidden'!AG7)</f>
        <v>5</v>
      </c>
      <c r="AG6" s="25">
        <f>IF('Indicator Date hidden'!AH7="x","x",$AG$2-'Indicator Date hidden'!AH7)</f>
        <v>0</v>
      </c>
      <c r="AH6" s="25">
        <f>IF('Indicator Date hidden'!AI7="x","x",$AH$2-'Indicator Date hidden'!AI7)</f>
        <v>0</v>
      </c>
      <c r="AI6" s="25">
        <f>IF('Indicator Date hidden'!AJ7="x","x",$AI$2-'Indicator Date hidden'!AJ7)</f>
        <v>0</v>
      </c>
      <c r="AJ6" s="25" t="str">
        <f>IF('Indicator Date hidden'!AK7="x","x",$AJ$2-'Indicator Date hidden'!AK7)</f>
        <v>x</v>
      </c>
      <c r="AK6" s="25">
        <f>IF('Indicator Date hidden'!AL7="x","x",$AK$2-'Indicator Date hidden'!AL7)</f>
        <v>1</v>
      </c>
      <c r="AL6" s="25">
        <f>IF('Indicator Date hidden'!AM7="x","x",$AL$2-'Indicator Date hidden'!AM7)</f>
        <v>0</v>
      </c>
      <c r="AM6" s="25">
        <f>IF('Indicator Date hidden'!AN7="x","x",$AM$2-'Indicator Date hidden'!AN7)</f>
        <v>0</v>
      </c>
      <c r="AN6" s="25">
        <f>IF('Indicator Date hidden'!AO7="x","x",$AN$2-'Indicator Date hidden'!AO7)</f>
        <v>0</v>
      </c>
      <c r="AO6" s="25">
        <f>IF('Indicator Date hidden'!AP7="x","x",$AO$2-'Indicator Date hidden'!AP7)</f>
        <v>1</v>
      </c>
      <c r="AP6" s="25">
        <f>IF('Indicator Date hidden'!AQ7="x","x",$AP$2-'Indicator Date hidden'!AQ7)</f>
        <v>1</v>
      </c>
      <c r="AQ6" s="25">
        <f>IF('Indicator Date hidden'!AR7="x","x",$AQ$2-'Indicator Date hidden'!AR7)</f>
        <v>8</v>
      </c>
      <c r="AR6" s="25">
        <f>IF('Indicator Date hidden'!AS7="x","x",$AR$2-'Indicator Date hidden'!AS7)</f>
        <v>0</v>
      </c>
      <c r="AS6" s="25">
        <f>IF('Indicator Date hidden'!AT7="x","x",$AS$2-'Indicator Date hidden'!AT7)</f>
        <v>0</v>
      </c>
      <c r="AT6" s="25">
        <f>IF('Indicator Date hidden'!AU7="x","x",$AT$2-'Indicator Date hidden'!AU7)</f>
        <v>0</v>
      </c>
      <c r="AU6" s="25">
        <f>IF('Indicator Date hidden'!AV7="x","x",$AU$2-'Indicator Date hidden'!AV7)</f>
        <v>1</v>
      </c>
      <c r="AV6" s="25">
        <f>IF('Indicator Date hidden'!AW7="x","x",$AV$2-'Indicator Date hidden'!AW7)</f>
        <v>0</v>
      </c>
      <c r="AW6" s="25">
        <f>IF('Indicator Date hidden'!AX7="x","x",$AW$2-'Indicator Date hidden'!AX7)</f>
        <v>0</v>
      </c>
      <c r="AX6" s="25">
        <f>IF('Indicator Date hidden'!AY7="x","x",$AX$2-'Indicator Date hidden'!AY7)</f>
        <v>0</v>
      </c>
      <c r="AY6" s="25">
        <f>IF('Indicator Date hidden'!AZ7="x","x",$AY$2-'Indicator Date hidden'!AZ7)</f>
        <v>0</v>
      </c>
      <c r="AZ6" s="25">
        <f>IF('Indicator Date hidden'!BA7="x","x",$AZ$2-'Indicator Date hidden'!BA7)</f>
        <v>0</v>
      </c>
      <c r="BA6">
        <f t="shared" si="0"/>
        <v>29</v>
      </c>
      <c r="BB6" s="26">
        <f t="shared" si="1"/>
        <v>0.60416666666666663</v>
      </c>
      <c r="BC6">
        <f t="shared" si="2"/>
        <v>8</v>
      </c>
      <c r="BD6" s="26">
        <f t="shared" si="3"/>
        <v>1.7646952443851476</v>
      </c>
      <c r="BE6" s="28">
        <f t="shared" si="4"/>
        <v>0</v>
      </c>
    </row>
    <row r="7" spans="1:57" x14ac:dyDescent="0.3">
      <c r="A7" t="s">
        <v>8</v>
      </c>
      <c r="B7" s="25">
        <f>IF('Indicator Date hidden'!C8="x","x",$B$2-'Indicator Date hidden'!C8)</f>
        <v>0</v>
      </c>
      <c r="C7" s="25">
        <f>IF('Indicator Date hidden'!D8="x","x",$C$2-'Indicator Date hidden'!D8)</f>
        <v>0</v>
      </c>
      <c r="D7" s="25">
        <f>IF('Indicator Date hidden'!E8="x","x",$D$2-'Indicator Date hidden'!E8)</f>
        <v>0</v>
      </c>
      <c r="E7" s="25">
        <f>IF('Indicator Date hidden'!F8="x","x",$E$2-'Indicator Date hidden'!F8)</f>
        <v>0</v>
      </c>
      <c r="F7" s="25">
        <f>IF('Indicator Date hidden'!G8="x","x",$F$2-'Indicator Date hidden'!G8)</f>
        <v>0</v>
      </c>
      <c r="G7" s="25">
        <f>IF('Indicator Date hidden'!H8="x","x",$G$2-'Indicator Date hidden'!H8)</f>
        <v>0</v>
      </c>
      <c r="H7" s="25">
        <f>IF('Indicator Date hidden'!I8="x","x",$H$2-'Indicator Date hidden'!I8)</f>
        <v>0</v>
      </c>
      <c r="I7" s="25">
        <f>IF('Indicator Date hidden'!J8="x","x",$I$2-'Indicator Date hidden'!J8)</f>
        <v>0</v>
      </c>
      <c r="J7" s="25">
        <f>IF('Indicator Date hidden'!K8="x","x",$J$2-'Indicator Date hidden'!K8)</f>
        <v>0</v>
      </c>
      <c r="K7" s="25">
        <f>IF('Indicator Date hidden'!L8="x","x",$K$2-'Indicator Date hidden'!L8)</f>
        <v>0</v>
      </c>
      <c r="L7" s="25">
        <f>IF('Indicator Date hidden'!M8="x","x",$L$2-'Indicator Date hidden'!M8)</f>
        <v>0</v>
      </c>
      <c r="M7" s="25">
        <f>IF('Indicator Date hidden'!N8="x","x",$M$2-'Indicator Date hidden'!N8)</f>
        <v>0</v>
      </c>
      <c r="N7" s="25">
        <f>IF('Indicator Date hidden'!O8="x","x",$N$2-'Indicator Date hidden'!O8)</f>
        <v>0</v>
      </c>
      <c r="O7" s="25">
        <f>IF('Indicator Date hidden'!P8="x","x",$O$2-'Indicator Date hidden'!P8)</f>
        <v>0</v>
      </c>
      <c r="P7" s="25">
        <f>IF('Indicator Date hidden'!Q8="x","x",$P$2-'Indicator Date hidden'!Q8)</f>
        <v>0</v>
      </c>
      <c r="Q7" s="25" t="str">
        <f>IF('Indicator Date hidden'!R8="x","x",$Q$2-'Indicator Date hidden'!R8)</f>
        <v>x</v>
      </c>
      <c r="R7" s="25">
        <f>IF('Indicator Date hidden'!S8="x","x",$R$2-'Indicator Date hidden'!S8)</f>
        <v>0</v>
      </c>
      <c r="S7" s="25">
        <f>IF('Indicator Date hidden'!T8="x","x",$S$2-'Indicator Date hidden'!T8)</f>
        <v>0</v>
      </c>
      <c r="T7" s="25">
        <f>IF('Indicator Date hidden'!U8="x","x",$T$2-'Indicator Date hidden'!U8)</f>
        <v>0</v>
      </c>
      <c r="U7" s="25">
        <f>IF('Indicator Date hidden'!V8="x","x",$U$2-'Indicator Date hidden'!V8)</f>
        <v>0</v>
      </c>
      <c r="V7" s="25">
        <f>IF('Indicator Date hidden'!W8="x","x",$V$2-'Indicator Date hidden'!W8)</f>
        <v>0</v>
      </c>
      <c r="W7" s="25" t="str">
        <f>IF('Indicator Date hidden'!X8="x","x",$W$2-'Indicator Date hidden'!X8)</f>
        <v>x</v>
      </c>
      <c r="X7" s="25" t="str">
        <f>IF('Indicator Date hidden'!Y8="x","x",$X$2-'Indicator Date hidden'!Y8)</f>
        <v>x</v>
      </c>
      <c r="Y7" s="25">
        <f>IF('Indicator Date hidden'!Z8="x","x",$Y$2-'Indicator Date hidden'!Z8)</f>
        <v>0</v>
      </c>
      <c r="Z7" s="25">
        <f>IF('Indicator Date hidden'!AA8="x","x",$Z$2-'Indicator Date hidden'!AA8)</f>
        <v>0</v>
      </c>
      <c r="AA7" s="25" t="str">
        <f>IF('Indicator Date hidden'!AB8="x","x",$AA$2-'Indicator Date hidden'!AB8)</f>
        <v>x</v>
      </c>
      <c r="AB7" s="25">
        <f>IF('Indicator Date hidden'!AC8="x","x",$AB$2-'Indicator Date hidden'!AC8)</f>
        <v>0</v>
      </c>
      <c r="AC7" s="25">
        <f>IF('Indicator Date hidden'!AD8="x","x",$AC$2-'Indicator Date hidden'!AD8)</f>
        <v>0</v>
      </c>
      <c r="AD7" s="25" t="str">
        <f>IF('Indicator Date hidden'!AE8="x","x",$AD$2-'Indicator Date hidden'!AE8)</f>
        <v>x</v>
      </c>
      <c r="AE7" s="25" t="str">
        <f>IF('Indicator Date hidden'!AF8="x","x",$AE$2-'Indicator Date hidden'!AF8)</f>
        <v>x</v>
      </c>
      <c r="AF7" s="25" t="str">
        <f>IF('Indicator Date hidden'!AG8="x","x",$AF$2-'Indicator Date hidden'!AG8)</f>
        <v>x</v>
      </c>
      <c r="AG7" s="25">
        <f>IF('Indicator Date hidden'!AH8="x","x",$AG$2-'Indicator Date hidden'!AH8)</f>
        <v>0</v>
      </c>
      <c r="AH7" s="25">
        <f>IF('Indicator Date hidden'!AI8="x","x",$AH$2-'Indicator Date hidden'!AI8)</f>
        <v>0</v>
      </c>
      <c r="AI7" s="25">
        <f>IF('Indicator Date hidden'!AJ8="x","x",$AI$2-'Indicator Date hidden'!AJ8)</f>
        <v>0</v>
      </c>
      <c r="AJ7" s="25" t="str">
        <f>IF('Indicator Date hidden'!AK8="x","x",$AJ$2-'Indicator Date hidden'!AK8)</f>
        <v>x</v>
      </c>
      <c r="AK7" s="25">
        <f>IF('Indicator Date hidden'!AL8="x","x",$AK$2-'Indicator Date hidden'!AL8)</f>
        <v>1</v>
      </c>
      <c r="AL7" s="25">
        <f>IF('Indicator Date hidden'!AM8="x","x",$AL$2-'Indicator Date hidden'!AM8)</f>
        <v>0</v>
      </c>
      <c r="AM7" s="25">
        <f>IF('Indicator Date hidden'!AN8="x","x",$AM$2-'Indicator Date hidden'!AN8)</f>
        <v>0</v>
      </c>
      <c r="AN7" s="25">
        <f>IF('Indicator Date hidden'!AO8="x","x",$AN$2-'Indicator Date hidden'!AO8)</f>
        <v>0</v>
      </c>
      <c r="AO7" s="25">
        <f>IF('Indicator Date hidden'!AP8="x","x",$AO$2-'Indicator Date hidden'!AP8)</f>
        <v>0</v>
      </c>
      <c r="AP7" s="25" t="str">
        <f>IF('Indicator Date hidden'!AQ8="x","x",$AP$2-'Indicator Date hidden'!AQ8)</f>
        <v>x</v>
      </c>
      <c r="AQ7" s="25">
        <f>IF('Indicator Date hidden'!AR8="x","x",$AQ$2-'Indicator Date hidden'!AR8)</f>
        <v>6</v>
      </c>
      <c r="AR7" s="25">
        <f>IF('Indicator Date hidden'!AS8="x","x",$AR$2-'Indicator Date hidden'!AS8)</f>
        <v>0</v>
      </c>
      <c r="AS7" s="25" t="str">
        <f>IF('Indicator Date hidden'!AT8="x","x",$AS$2-'Indicator Date hidden'!AT8)</f>
        <v>x</v>
      </c>
      <c r="AT7" s="25">
        <f>IF('Indicator Date hidden'!AU8="x","x",$AT$2-'Indicator Date hidden'!AU8)</f>
        <v>0</v>
      </c>
      <c r="AU7" s="25">
        <f>IF('Indicator Date hidden'!AV8="x","x",$AU$2-'Indicator Date hidden'!AV8)</f>
        <v>1</v>
      </c>
      <c r="AV7" s="25">
        <f>IF('Indicator Date hidden'!AW8="x","x",$AV$2-'Indicator Date hidden'!AW8)</f>
        <v>0</v>
      </c>
      <c r="AW7" s="25">
        <f>IF('Indicator Date hidden'!AX8="x","x",$AW$2-'Indicator Date hidden'!AX8)</f>
        <v>0</v>
      </c>
      <c r="AX7" s="25">
        <f>IF('Indicator Date hidden'!AY8="x","x",$AX$2-'Indicator Date hidden'!AY8)</f>
        <v>0</v>
      </c>
      <c r="AY7" s="25">
        <f>IF('Indicator Date hidden'!AZ8="x","x",$AY$2-'Indicator Date hidden'!AZ8)</f>
        <v>4</v>
      </c>
      <c r="AZ7" s="25">
        <f>IF('Indicator Date hidden'!BA8="x","x",$AZ$2-'Indicator Date hidden'!BA8)</f>
        <v>0</v>
      </c>
      <c r="BA7">
        <f t="shared" si="0"/>
        <v>12</v>
      </c>
      <c r="BB7" s="26">
        <f t="shared" si="1"/>
        <v>0.29268292682926828</v>
      </c>
      <c r="BC7">
        <f t="shared" si="2"/>
        <v>4</v>
      </c>
      <c r="BD7" s="26">
        <f t="shared" si="3"/>
        <v>1.1096890893733977</v>
      </c>
      <c r="BE7" s="28">
        <f t="shared" si="4"/>
        <v>0</v>
      </c>
    </row>
    <row r="8" spans="1:57" x14ac:dyDescent="0.3">
      <c r="A8" t="s">
        <v>10</v>
      </c>
      <c r="B8" s="25">
        <f>IF('Indicator Date hidden'!C9="x","x",$B$2-'Indicator Date hidden'!C9)</f>
        <v>0</v>
      </c>
      <c r="C8" s="25">
        <f>IF('Indicator Date hidden'!D9="x","x",$C$2-'Indicator Date hidden'!D9)</f>
        <v>0</v>
      </c>
      <c r="D8" s="25">
        <f>IF('Indicator Date hidden'!E9="x","x",$D$2-'Indicator Date hidden'!E9)</f>
        <v>0</v>
      </c>
      <c r="E8" s="25">
        <f>IF('Indicator Date hidden'!F9="x","x",$E$2-'Indicator Date hidden'!F9)</f>
        <v>0</v>
      </c>
      <c r="F8" s="25">
        <f>IF('Indicator Date hidden'!G9="x","x",$F$2-'Indicator Date hidden'!G9)</f>
        <v>0</v>
      </c>
      <c r="G8" s="25">
        <f>IF('Indicator Date hidden'!H9="x","x",$G$2-'Indicator Date hidden'!H9)</f>
        <v>0</v>
      </c>
      <c r="H8" s="25">
        <f>IF('Indicator Date hidden'!I9="x","x",$H$2-'Indicator Date hidden'!I9)</f>
        <v>0</v>
      </c>
      <c r="I8" s="25">
        <f>IF('Indicator Date hidden'!J9="x","x",$I$2-'Indicator Date hidden'!J9)</f>
        <v>0</v>
      </c>
      <c r="J8" s="25">
        <f>IF('Indicator Date hidden'!K9="x","x",$J$2-'Indicator Date hidden'!K9)</f>
        <v>0</v>
      </c>
      <c r="K8" s="25">
        <f>IF('Indicator Date hidden'!L9="x","x",$K$2-'Indicator Date hidden'!L9)</f>
        <v>0</v>
      </c>
      <c r="L8" s="25">
        <f>IF('Indicator Date hidden'!M9="x","x",$L$2-'Indicator Date hidden'!M9)</f>
        <v>0</v>
      </c>
      <c r="M8" s="25">
        <f>IF('Indicator Date hidden'!N9="x","x",$M$2-'Indicator Date hidden'!N9)</f>
        <v>0</v>
      </c>
      <c r="N8" s="25">
        <f>IF('Indicator Date hidden'!O9="x","x",$N$2-'Indicator Date hidden'!O9)</f>
        <v>0</v>
      </c>
      <c r="O8" s="25">
        <f>IF('Indicator Date hidden'!P9="x","x",$O$2-'Indicator Date hidden'!P9)</f>
        <v>0</v>
      </c>
      <c r="P8" s="25">
        <f>IF('Indicator Date hidden'!Q9="x","x",$P$2-'Indicator Date hidden'!Q9)</f>
        <v>0</v>
      </c>
      <c r="Q8" s="25">
        <f>IF('Indicator Date hidden'!R9="x","x",$Q$2-'Indicator Date hidden'!R9)</f>
        <v>9</v>
      </c>
      <c r="R8" s="25">
        <f>IF('Indicator Date hidden'!S9="x","x",$R$2-'Indicator Date hidden'!S9)</f>
        <v>0</v>
      </c>
      <c r="S8" s="25">
        <f>IF('Indicator Date hidden'!T9="x","x",$S$2-'Indicator Date hidden'!T9)</f>
        <v>0</v>
      </c>
      <c r="T8" s="25">
        <f>IF('Indicator Date hidden'!U9="x","x",$T$2-'Indicator Date hidden'!U9)</f>
        <v>0</v>
      </c>
      <c r="U8" s="25">
        <f>IF('Indicator Date hidden'!V9="x","x",$U$2-'Indicator Date hidden'!V9)</f>
        <v>0</v>
      </c>
      <c r="V8" s="25">
        <f>IF('Indicator Date hidden'!W9="x","x",$V$2-'Indicator Date hidden'!W9)</f>
        <v>0</v>
      </c>
      <c r="W8" s="25">
        <f>IF('Indicator Date hidden'!X9="x","x",$W$2-'Indicator Date hidden'!X9)</f>
        <v>9</v>
      </c>
      <c r="X8" s="25">
        <f>IF('Indicator Date hidden'!Y9="x","x",$X$2-'Indicator Date hidden'!Y9)</f>
        <v>1</v>
      </c>
      <c r="Y8" s="25">
        <f>IF('Indicator Date hidden'!Z9="x","x",$Y$2-'Indicator Date hidden'!Z9)</f>
        <v>0</v>
      </c>
      <c r="Z8" s="25">
        <f>IF('Indicator Date hidden'!AA9="x","x",$Z$2-'Indicator Date hidden'!AA9)</f>
        <v>0</v>
      </c>
      <c r="AA8" s="25">
        <f>IF('Indicator Date hidden'!AB9="x","x",$AA$2-'Indicator Date hidden'!AB9)</f>
        <v>0</v>
      </c>
      <c r="AB8" s="25">
        <f>IF('Indicator Date hidden'!AC9="x","x",$AB$2-'Indicator Date hidden'!AC9)</f>
        <v>0</v>
      </c>
      <c r="AC8" s="25">
        <f>IF('Indicator Date hidden'!AD9="x","x",$AC$2-'Indicator Date hidden'!AD9)</f>
        <v>0</v>
      </c>
      <c r="AD8" s="25" t="str">
        <f>IF('Indicator Date hidden'!AE9="x","x",$AD$2-'Indicator Date hidden'!AE9)</f>
        <v>x</v>
      </c>
      <c r="AE8" s="25">
        <f>IF('Indicator Date hidden'!AF9="x","x",$AE$2-'Indicator Date hidden'!AF9)</f>
        <v>0</v>
      </c>
      <c r="AF8" s="25">
        <f>IF('Indicator Date hidden'!AG9="x","x",$AF$2-'Indicator Date hidden'!AG9)</f>
        <v>0</v>
      </c>
      <c r="AG8" s="25">
        <f>IF('Indicator Date hidden'!AH9="x","x",$AG$2-'Indicator Date hidden'!AH9)</f>
        <v>0</v>
      </c>
      <c r="AH8" s="25">
        <f>IF('Indicator Date hidden'!AI9="x","x",$AH$2-'Indicator Date hidden'!AI9)</f>
        <v>0</v>
      </c>
      <c r="AI8" s="25">
        <f>IF('Indicator Date hidden'!AJ9="x","x",$AI$2-'Indicator Date hidden'!AJ9)</f>
        <v>0</v>
      </c>
      <c r="AJ8" s="25" t="str">
        <f>IF('Indicator Date hidden'!AK9="x","x",$AJ$2-'Indicator Date hidden'!AK9)</f>
        <v>x</v>
      </c>
      <c r="AK8" s="25">
        <f>IF('Indicator Date hidden'!AL9="x","x",$AK$2-'Indicator Date hidden'!AL9)</f>
        <v>1</v>
      </c>
      <c r="AL8" s="25">
        <f>IF('Indicator Date hidden'!AM9="x","x",$AL$2-'Indicator Date hidden'!AM9)</f>
        <v>0</v>
      </c>
      <c r="AM8" s="25">
        <f>IF('Indicator Date hidden'!AN9="x","x",$AM$2-'Indicator Date hidden'!AN9)</f>
        <v>0</v>
      </c>
      <c r="AN8" s="25">
        <f>IF('Indicator Date hidden'!AO9="x","x",$AN$2-'Indicator Date hidden'!AO9)</f>
        <v>0</v>
      </c>
      <c r="AO8" s="25" t="str">
        <f>IF('Indicator Date hidden'!AP9="x","x",$AO$2-'Indicator Date hidden'!AP9)</f>
        <v>x</v>
      </c>
      <c r="AP8" s="25" t="str">
        <f>IF('Indicator Date hidden'!AQ9="x","x",$AP$2-'Indicator Date hidden'!AQ9)</f>
        <v>x</v>
      </c>
      <c r="AQ8" s="25">
        <f>IF('Indicator Date hidden'!AR9="x","x",$AQ$2-'Indicator Date hidden'!AR9)</f>
        <v>0</v>
      </c>
      <c r="AR8" s="25">
        <f>IF('Indicator Date hidden'!AS9="x","x",$AR$2-'Indicator Date hidden'!AS9)</f>
        <v>0</v>
      </c>
      <c r="AS8" s="25">
        <f>IF('Indicator Date hidden'!AT9="x","x",$AS$2-'Indicator Date hidden'!AT9)</f>
        <v>0</v>
      </c>
      <c r="AT8" s="25">
        <f>IF('Indicator Date hidden'!AU9="x","x",$AT$2-'Indicator Date hidden'!AU9)</f>
        <v>0</v>
      </c>
      <c r="AU8" s="25">
        <f>IF('Indicator Date hidden'!AV9="x","x",$AU$2-'Indicator Date hidden'!AV9)</f>
        <v>1</v>
      </c>
      <c r="AV8" s="25">
        <f>IF('Indicator Date hidden'!AW9="x","x",$AV$2-'Indicator Date hidden'!AW9)</f>
        <v>0</v>
      </c>
      <c r="AW8" s="25">
        <f>IF('Indicator Date hidden'!AX9="x","x",$AW$2-'Indicator Date hidden'!AX9)</f>
        <v>0</v>
      </c>
      <c r="AX8" s="25">
        <f>IF('Indicator Date hidden'!AY9="x","x",$AX$2-'Indicator Date hidden'!AY9)</f>
        <v>0</v>
      </c>
      <c r="AY8" s="25">
        <f>IF('Indicator Date hidden'!AZ9="x","x",$AY$2-'Indicator Date hidden'!AZ9)</f>
        <v>0</v>
      </c>
      <c r="AZ8" s="25">
        <f>IF('Indicator Date hidden'!BA9="x","x",$AZ$2-'Indicator Date hidden'!BA9)</f>
        <v>0</v>
      </c>
      <c r="BA8">
        <f t="shared" si="0"/>
        <v>21</v>
      </c>
      <c r="BB8" s="26">
        <f t="shared" si="1"/>
        <v>0.44680851063829785</v>
      </c>
      <c r="BC8">
        <f t="shared" si="2"/>
        <v>5</v>
      </c>
      <c r="BD8" s="26">
        <f t="shared" si="3"/>
        <v>1.8196154683596</v>
      </c>
      <c r="BE8" s="28">
        <f t="shared" si="4"/>
        <v>0</v>
      </c>
    </row>
    <row r="9" spans="1:57" x14ac:dyDescent="0.3">
      <c r="A9" t="s">
        <v>12</v>
      </c>
      <c r="B9" s="25">
        <f>IF('Indicator Date hidden'!C10="x","x",$B$2-'Indicator Date hidden'!C10)</f>
        <v>0</v>
      </c>
      <c r="C9" s="25">
        <f>IF('Indicator Date hidden'!D10="x","x",$C$2-'Indicator Date hidden'!D10)</f>
        <v>0</v>
      </c>
      <c r="D9" s="25">
        <f>IF('Indicator Date hidden'!E10="x","x",$D$2-'Indicator Date hidden'!E10)</f>
        <v>0</v>
      </c>
      <c r="E9" s="25">
        <f>IF('Indicator Date hidden'!F10="x","x",$E$2-'Indicator Date hidden'!F10)</f>
        <v>0</v>
      </c>
      <c r="F9" s="25">
        <f>IF('Indicator Date hidden'!G10="x","x",$F$2-'Indicator Date hidden'!G10)</f>
        <v>0</v>
      </c>
      <c r="G9" s="25">
        <f>IF('Indicator Date hidden'!H10="x","x",$G$2-'Indicator Date hidden'!H10)</f>
        <v>0</v>
      </c>
      <c r="H9" s="25">
        <f>IF('Indicator Date hidden'!I10="x","x",$H$2-'Indicator Date hidden'!I10)</f>
        <v>0</v>
      </c>
      <c r="I9" s="25">
        <f>IF('Indicator Date hidden'!J10="x","x",$I$2-'Indicator Date hidden'!J10)</f>
        <v>0</v>
      </c>
      <c r="J9" s="25">
        <f>IF('Indicator Date hidden'!K10="x","x",$J$2-'Indicator Date hidden'!K10)</f>
        <v>0</v>
      </c>
      <c r="K9" s="25">
        <f>IF('Indicator Date hidden'!L10="x","x",$K$2-'Indicator Date hidden'!L10)</f>
        <v>0</v>
      </c>
      <c r="L9" s="25">
        <f>IF('Indicator Date hidden'!M10="x","x",$L$2-'Indicator Date hidden'!M10)</f>
        <v>0</v>
      </c>
      <c r="M9" s="25">
        <f>IF('Indicator Date hidden'!N10="x","x",$M$2-'Indicator Date hidden'!N10)</f>
        <v>0</v>
      </c>
      <c r="N9" s="25">
        <f>IF('Indicator Date hidden'!O10="x","x",$N$2-'Indicator Date hidden'!O10)</f>
        <v>0</v>
      </c>
      <c r="O9" s="25">
        <f>IF('Indicator Date hidden'!P10="x","x",$O$2-'Indicator Date hidden'!P10)</f>
        <v>0</v>
      </c>
      <c r="P9" s="25">
        <f>IF('Indicator Date hidden'!Q10="x","x",$P$2-'Indicator Date hidden'!Q10)</f>
        <v>0</v>
      </c>
      <c r="Q9" s="25">
        <f>IF('Indicator Date hidden'!R10="x","x",$Q$2-'Indicator Date hidden'!R10)</f>
        <v>4</v>
      </c>
      <c r="R9" s="25">
        <f>IF('Indicator Date hidden'!S10="x","x",$R$2-'Indicator Date hidden'!S10)</f>
        <v>0</v>
      </c>
      <c r="S9" s="25">
        <f>IF('Indicator Date hidden'!T10="x","x",$S$2-'Indicator Date hidden'!T10)</f>
        <v>0</v>
      </c>
      <c r="T9" s="25">
        <f>IF('Indicator Date hidden'!U10="x","x",$T$2-'Indicator Date hidden'!U10)</f>
        <v>0</v>
      </c>
      <c r="U9" s="25">
        <f>IF('Indicator Date hidden'!V10="x","x",$U$2-'Indicator Date hidden'!V10)</f>
        <v>0</v>
      </c>
      <c r="V9" s="25">
        <f>IF('Indicator Date hidden'!W10="x","x",$V$2-'Indicator Date hidden'!W10)</f>
        <v>0</v>
      </c>
      <c r="W9" s="25">
        <f>IF('Indicator Date hidden'!X10="x","x",$W$2-'Indicator Date hidden'!X10)</f>
        <v>4</v>
      </c>
      <c r="X9" s="25">
        <f>IF('Indicator Date hidden'!Y10="x","x",$X$2-'Indicator Date hidden'!Y10)</f>
        <v>1</v>
      </c>
      <c r="Y9" s="25">
        <f>IF('Indicator Date hidden'!Z10="x","x",$Y$2-'Indicator Date hidden'!Z10)</f>
        <v>0</v>
      </c>
      <c r="Z9" s="25">
        <f>IF('Indicator Date hidden'!AA10="x","x",$Z$2-'Indicator Date hidden'!AA10)</f>
        <v>0</v>
      </c>
      <c r="AA9" s="25">
        <f>IF('Indicator Date hidden'!AB10="x","x",$AA$2-'Indicator Date hidden'!AB10)</f>
        <v>0</v>
      </c>
      <c r="AB9" s="25">
        <f>IF('Indicator Date hidden'!AC10="x","x",$AB$2-'Indicator Date hidden'!AC10)</f>
        <v>0</v>
      </c>
      <c r="AC9" s="25">
        <f>IF('Indicator Date hidden'!AD10="x","x",$AC$2-'Indicator Date hidden'!AD10)</f>
        <v>0</v>
      </c>
      <c r="AD9" s="25" t="str">
        <f>IF('Indicator Date hidden'!AE10="x","x",$AD$2-'Indicator Date hidden'!AE10)</f>
        <v>x</v>
      </c>
      <c r="AE9" s="25">
        <f>IF('Indicator Date hidden'!AF10="x","x",$AE$2-'Indicator Date hidden'!AF10)</f>
        <v>0</v>
      </c>
      <c r="AF9" s="25">
        <f>IF('Indicator Date hidden'!AG10="x","x",$AF$2-'Indicator Date hidden'!AG10)</f>
        <v>0</v>
      </c>
      <c r="AG9" s="25">
        <f>IF('Indicator Date hidden'!AH10="x","x",$AG$2-'Indicator Date hidden'!AH10)</f>
        <v>0</v>
      </c>
      <c r="AH9" s="25">
        <f>IF('Indicator Date hidden'!AI10="x","x",$AH$2-'Indicator Date hidden'!AI10)</f>
        <v>0</v>
      </c>
      <c r="AI9" s="25">
        <f>IF('Indicator Date hidden'!AJ10="x","x",$AI$2-'Indicator Date hidden'!AJ10)</f>
        <v>0</v>
      </c>
      <c r="AJ9" s="25">
        <f>IF('Indicator Date hidden'!AK10="x","x",$AJ$2-'Indicator Date hidden'!AK10)</f>
        <v>1</v>
      </c>
      <c r="AK9" s="25">
        <f>IF('Indicator Date hidden'!AL10="x","x",$AK$2-'Indicator Date hidden'!AL10)</f>
        <v>1</v>
      </c>
      <c r="AL9" s="25">
        <f>IF('Indicator Date hidden'!AM10="x","x",$AL$2-'Indicator Date hidden'!AM10)</f>
        <v>0</v>
      </c>
      <c r="AM9" s="25">
        <f>IF('Indicator Date hidden'!AN10="x","x",$AM$2-'Indicator Date hidden'!AN10)</f>
        <v>0</v>
      </c>
      <c r="AN9" s="25">
        <f>IF('Indicator Date hidden'!AO10="x","x",$AN$2-'Indicator Date hidden'!AO10)</f>
        <v>0</v>
      </c>
      <c r="AO9" s="25">
        <f>IF('Indicator Date hidden'!AP10="x","x",$AO$2-'Indicator Date hidden'!AP10)</f>
        <v>0</v>
      </c>
      <c r="AP9" s="25">
        <f>IF('Indicator Date hidden'!AQ10="x","x",$AP$2-'Indicator Date hidden'!AQ10)</f>
        <v>0</v>
      </c>
      <c r="AQ9" s="25">
        <f>IF('Indicator Date hidden'!AR10="x","x",$AQ$2-'Indicator Date hidden'!AR10)</f>
        <v>4</v>
      </c>
      <c r="AR9" s="25">
        <f>IF('Indicator Date hidden'!AS10="x","x",$AR$2-'Indicator Date hidden'!AS10)</f>
        <v>0</v>
      </c>
      <c r="AS9" s="25">
        <f>IF('Indicator Date hidden'!AT10="x","x",$AS$2-'Indicator Date hidden'!AT10)</f>
        <v>0</v>
      </c>
      <c r="AT9" s="25">
        <f>IF('Indicator Date hidden'!AU10="x","x",$AT$2-'Indicator Date hidden'!AU10)</f>
        <v>0</v>
      </c>
      <c r="AU9" s="25">
        <f>IF('Indicator Date hidden'!AV10="x","x",$AU$2-'Indicator Date hidden'!AV10)</f>
        <v>3</v>
      </c>
      <c r="AV9" s="25">
        <f>IF('Indicator Date hidden'!AW10="x","x",$AV$2-'Indicator Date hidden'!AW10)</f>
        <v>0</v>
      </c>
      <c r="AW9" s="25">
        <f>IF('Indicator Date hidden'!AX10="x","x",$AW$2-'Indicator Date hidden'!AX10)</f>
        <v>0</v>
      </c>
      <c r="AX9" s="25">
        <f>IF('Indicator Date hidden'!AY10="x","x",$AX$2-'Indicator Date hidden'!AY10)</f>
        <v>0</v>
      </c>
      <c r="AY9" s="25">
        <f>IF('Indicator Date hidden'!AZ10="x","x",$AY$2-'Indicator Date hidden'!AZ10)</f>
        <v>0</v>
      </c>
      <c r="AZ9" s="25">
        <f>IF('Indicator Date hidden'!BA10="x","x",$AZ$2-'Indicator Date hidden'!BA10)</f>
        <v>0</v>
      </c>
      <c r="BA9">
        <f t="shared" si="0"/>
        <v>18</v>
      </c>
      <c r="BB9" s="26">
        <f t="shared" si="1"/>
        <v>0.36</v>
      </c>
      <c r="BC9">
        <f t="shared" si="2"/>
        <v>7</v>
      </c>
      <c r="BD9" s="26">
        <f t="shared" si="3"/>
        <v>1.034601372510205</v>
      </c>
      <c r="BE9" s="28">
        <f t="shared" si="4"/>
        <v>0</v>
      </c>
    </row>
    <row r="10" spans="1:57" x14ac:dyDescent="0.3">
      <c r="A10" t="s">
        <v>14</v>
      </c>
      <c r="B10" s="25">
        <f>IF('Indicator Date hidden'!C11="x","x",$B$2-'Indicator Date hidden'!C11)</f>
        <v>0</v>
      </c>
      <c r="C10" s="25">
        <f>IF('Indicator Date hidden'!D11="x","x",$C$2-'Indicator Date hidden'!D11)</f>
        <v>0</v>
      </c>
      <c r="D10" s="25">
        <f>IF('Indicator Date hidden'!E11="x","x",$D$2-'Indicator Date hidden'!E11)</f>
        <v>0</v>
      </c>
      <c r="E10" s="25">
        <f>IF('Indicator Date hidden'!F11="x","x",$E$2-'Indicator Date hidden'!F11)</f>
        <v>0</v>
      </c>
      <c r="F10" s="25">
        <f>IF('Indicator Date hidden'!G11="x","x",$F$2-'Indicator Date hidden'!G11)</f>
        <v>0</v>
      </c>
      <c r="G10" s="25">
        <f>IF('Indicator Date hidden'!H11="x","x",$G$2-'Indicator Date hidden'!H11)</f>
        <v>0</v>
      </c>
      <c r="H10" s="25">
        <f>IF('Indicator Date hidden'!I11="x","x",$H$2-'Indicator Date hidden'!I11)</f>
        <v>0</v>
      </c>
      <c r="I10" s="25">
        <f>IF('Indicator Date hidden'!J11="x","x",$I$2-'Indicator Date hidden'!J11)</f>
        <v>0</v>
      </c>
      <c r="J10" s="25">
        <f>IF('Indicator Date hidden'!K11="x","x",$J$2-'Indicator Date hidden'!K11)</f>
        <v>0</v>
      </c>
      <c r="K10" s="25">
        <f>IF('Indicator Date hidden'!L11="x","x",$K$2-'Indicator Date hidden'!L11)</f>
        <v>0</v>
      </c>
      <c r="L10" s="25">
        <f>IF('Indicator Date hidden'!M11="x","x",$L$2-'Indicator Date hidden'!M11)</f>
        <v>0</v>
      </c>
      <c r="M10" s="25">
        <f>IF('Indicator Date hidden'!N11="x","x",$M$2-'Indicator Date hidden'!N11)</f>
        <v>0</v>
      </c>
      <c r="N10" s="25">
        <f>IF('Indicator Date hidden'!O11="x","x",$N$2-'Indicator Date hidden'!O11)</f>
        <v>0</v>
      </c>
      <c r="O10" s="25">
        <f>IF('Indicator Date hidden'!P11="x","x",$O$2-'Indicator Date hidden'!P11)</f>
        <v>0</v>
      </c>
      <c r="P10" s="25">
        <f>IF('Indicator Date hidden'!Q11="x","x",$P$2-'Indicator Date hidden'!Q11)</f>
        <v>0</v>
      </c>
      <c r="Q10" s="25" t="str">
        <f>IF('Indicator Date hidden'!R11="x","x",$Q$2-'Indicator Date hidden'!R11)</f>
        <v>x</v>
      </c>
      <c r="R10" s="25">
        <f>IF('Indicator Date hidden'!S11="x","x",$R$2-'Indicator Date hidden'!S11)</f>
        <v>0</v>
      </c>
      <c r="S10" s="25">
        <f>IF('Indicator Date hidden'!T11="x","x",$S$2-'Indicator Date hidden'!T11)</f>
        <v>0</v>
      </c>
      <c r="T10" s="25">
        <f>IF('Indicator Date hidden'!U11="x","x",$T$2-'Indicator Date hidden'!U11)</f>
        <v>0</v>
      </c>
      <c r="U10" s="25" t="str">
        <f>IF('Indicator Date hidden'!V11="x","x",$U$2-'Indicator Date hidden'!V11)</f>
        <v>x</v>
      </c>
      <c r="V10" s="25">
        <f>IF('Indicator Date hidden'!W11="x","x",$V$2-'Indicator Date hidden'!W11)</f>
        <v>0</v>
      </c>
      <c r="W10" s="25">
        <f>IF('Indicator Date hidden'!X11="x","x",$W$2-'Indicator Date hidden'!X11)</f>
        <v>7</v>
      </c>
      <c r="X10" s="25">
        <f>IF('Indicator Date hidden'!Y11="x","x",$X$2-'Indicator Date hidden'!Y11)</f>
        <v>3</v>
      </c>
      <c r="Y10" s="25">
        <f>IF('Indicator Date hidden'!Z11="x","x",$Y$2-'Indicator Date hidden'!Z11)</f>
        <v>0</v>
      </c>
      <c r="Z10" s="25">
        <f>IF('Indicator Date hidden'!AA11="x","x",$Z$2-'Indicator Date hidden'!AA11)</f>
        <v>0</v>
      </c>
      <c r="AA10" s="25">
        <f>IF('Indicator Date hidden'!AB11="x","x",$AA$2-'Indicator Date hidden'!AB11)</f>
        <v>1</v>
      </c>
      <c r="AB10" s="25">
        <f>IF('Indicator Date hidden'!AC11="x","x",$AB$2-'Indicator Date hidden'!AC11)</f>
        <v>0</v>
      </c>
      <c r="AC10" s="25">
        <f>IF('Indicator Date hidden'!AD11="x","x",$AC$2-'Indicator Date hidden'!AD11)</f>
        <v>0</v>
      </c>
      <c r="AD10" s="25" t="str">
        <f>IF('Indicator Date hidden'!AE11="x","x",$AD$2-'Indicator Date hidden'!AE11)</f>
        <v>x</v>
      </c>
      <c r="AE10" s="25">
        <f>IF('Indicator Date hidden'!AF11="x","x",$AE$2-'Indicator Date hidden'!AF11)</f>
        <v>0</v>
      </c>
      <c r="AF10" s="25">
        <f>IF('Indicator Date hidden'!AG11="x","x",$AF$2-'Indicator Date hidden'!AG11)</f>
        <v>3</v>
      </c>
      <c r="AG10" s="25">
        <f>IF('Indicator Date hidden'!AH11="x","x",$AG$2-'Indicator Date hidden'!AH11)</f>
        <v>0</v>
      </c>
      <c r="AH10" s="25">
        <f>IF('Indicator Date hidden'!AI11="x","x",$AH$2-'Indicator Date hidden'!AI11)</f>
        <v>0</v>
      </c>
      <c r="AI10" s="25">
        <f>IF('Indicator Date hidden'!AJ11="x","x",$AI$2-'Indicator Date hidden'!AJ11)</f>
        <v>0</v>
      </c>
      <c r="AJ10" s="25" t="str">
        <f>IF('Indicator Date hidden'!AK11="x","x",$AJ$2-'Indicator Date hidden'!AK11)</f>
        <v>x</v>
      </c>
      <c r="AK10" s="25">
        <f>IF('Indicator Date hidden'!AL11="x","x",$AK$2-'Indicator Date hidden'!AL11)</f>
        <v>1</v>
      </c>
      <c r="AL10" s="25">
        <f>IF('Indicator Date hidden'!AM11="x","x",$AL$2-'Indicator Date hidden'!AM11)</f>
        <v>0</v>
      </c>
      <c r="AM10" s="25">
        <f>IF('Indicator Date hidden'!AN11="x","x",$AM$2-'Indicator Date hidden'!AN11)</f>
        <v>0</v>
      </c>
      <c r="AN10" s="25">
        <f>IF('Indicator Date hidden'!AO11="x","x",$AN$2-'Indicator Date hidden'!AO11)</f>
        <v>0</v>
      </c>
      <c r="AO10" s="25">
        <f>IF('Indicator Date hidden'!AP11="x","x",$AO$2-'Indicator Date hidden'!AP11)</f>
        <v>0</v>
      </c>
      <c r="AP10" s="25" t="str">
        <f>IF('Indicator Date hidden'!AQ11="x","x",$AP$2-'Indicator Date hidden'!AQ11)</f>
        <v>x</v>
      </c>
      <c r="AQ10" s="25">
        <f>IF('Indicator Date hidden'!AR11="x","x",$AQ$2-'Indicator Date hidden'!AR11)</f>
        <v>0</v>
      </c>
      <c r="AR10" s="25">
        <f>IF('Indicator Date hidden'!AS11="x","x",$AR$2-'Indicator Date hidden'!AS11)</f>
        <v>0</v>
      </c>
      <c r="AS10" s="25">
        <f>IF('Indicator Date hidden'!AT11="x","x",$AS$2-'Indicator Date hidden'!AT11)</f>
        <v>0</v>
      </c>
      <c r="AT10" s="25">
        <f>IF('Indicator Date hidden'!AU11="x","x",$AT$2-'Indicator Date hidden'!AU11)</f>
        <v>0</v>
      </c>
      <c r="AU10" s="25" t="str">
        <f>IF('Indicator Date hidden'!AV11="x","x",$AU$2-'Indicator Date hidden'!AV11)</f>
        <v>x</v>
      </c>
      <c r="AV10" s="25">
        <f>IF('Indicator Date hidden'!AW11="x","x",$AV$2-'Indicator Date hidden'!AW11)</f>
        <v>0</v>
      </c>
      <c r="AW10" s="25">
        <f>IF('Indicator Date hidden'!AX11="x","x",$AW$2-'Indicator Date hidden'!AX11)</f>
        <v>0</v>
      </c>
      <c r="AX10" s="25">
        <f>IF('Indicator Date hidden'!AY11="x","x",$AX$2-'Indicator Date hidden'!AY11)</f>
        <v>0</v>
      </c>
      <c r="AY10" s="25">
        <f>IF('Indicator Date hidden'!AZ11="x","x",$AY$2-'Indicator Date hidden'!AZ11)</f>
        <v>0</v>
      </c>
      <c r="AZ10" s="25">
        <f>IF('Indicator Date hidden'!BA11="x","x",$AZ$2-'Indicator Date hidden'!BA11)</f>
        <v>0</v>
      </c>
      <c r="BA10">
        <f t="shared" si="0"/>
        <v>15</v>
      </c>
      <c r="BB10" s="26">
        <f t="shared" si="1"/>
        <v>0.33333333333333331</v>
      </c>
      <c r="BC10">
        <f t="shared" si="2"/>
        <v>5</v>
      </c>
      <c r="BD10" s="26">
        <f t="shared" si="3"/>
        <v>1.1925695879998879</v>
      </c>
      <c r="BE10" s="28">
        <f t="shared" si="4"/>
        <v>0</v>
      </c>
    </row>
    <row r="11" spans="1:57" x14ac:dyDescent="0.3">
      <c r="A11" t="s">
        <v>16</v>
      </c>
      <c r="B11" s="25">
        <f>IF('Indicator Date hidden'!C12="x","x",$B$2-'Indicator Date hidden'!C12)</f>
        <v>0</v>
      </c>
      <c r="C11" s="25">
        <f>IF('Indicator Date hidden'!D12="x","x",$C$2-'Indicator Date hidden'!D12)</f>
        <v>0</v>
      </c>
      <c r="D11" s="25">
        <f>IF('Indicator Date hidden'!E12="x","x",$D$2-'Indicator Date hidden'!E12)</f>
        <v>0</v>
      </c>
      <c r="E11" s="25">
        <f>IF('Indicator Date hidden'!F12="x","x",$E$2-'Indicator Date hidden'!F12)</f>
        <v>0</v>
      </c>
      <c r="F11" s="25">
        <f>IF('Indicator Date hidden'!G12="x","x",$F$2-'Indicator Date hidden'!G12)</f>
        <v>0</v>
      </c>
      <c r="G11" s="25">
        <f>IF('Indicator Date hidden'!H12="x","x",$G$2-'Indicator Date hidden'!H12)</f>
        <v>0</v>
      </c>
      <c r="H11" s="25">
        <f>IF('Indicator Date hidden'!I12="x","x",$H$2-'Indicator Date hidden'!I12)</f>
        <v>0</v>
      </c>
      <c r="I11" s="25">
        <f>IF('Indicator Date hidden'!J12="x","x",$I$2-'Indicator Date hidden'!J12)</f>
        <v>0</v>
      </c>
      <c r="J11" s="25">
        <f>IF('Indicator Date hidden'!K12="x","x",$J$2-'Indicator Date hidden'!K12)</f>
        <v>0</v>
      </c>
      <c r="K11" s="25">
        <f>IF('Indicator Date hidden'!L12="x","x",$K$2-'Indicator Date hidden'!L12)</f>
        <v>0</v>
      </c>
      <c r="L11" s="25">
        <f>IF('Indicator Date hidden'!M12="x","x",$L$2-'Indicator Date hidden'!M12)</f>
        <v>0</v>
      </c>
      <c r="M11" s="25">
        <f>IF('Indicator Date hidden'!N12="x","x",$M$2-'Indicator Date hidden'!N12)</f>
        <v>0</v>
      </c>
      <c r="N11" s="25">
        <f>IF('Indicator Date hidden'!O12="x","x",$N$2-'Indicator Date hidden'!O12)</f>
        <v>0</v>
      </c>
      <c r="O11" s="25">
        <f>IF('Indicator Date hidden'!P12="x","x",$O$2-'Indicator Date hidden'!P12)</f>
        <v>0</v>
      </c>
      <c r="P11" s="25">
        <f>IF('Indicator Date hidden'!Q12="x","x",$P$2-'Indicator Date hidden'!Q12)</f>
        <v>0</v>
      </c>
      <c r="Q11" s="25" t="str">
        <f>IF('Indicator Date hidden'!R12="x","x",$Q$2-'Indicator Date hidden'!R12)</f>
        <v>x</v>
      </c>
      <c r="R11" s="25">
        <f>IF('Indicator Date hidden'!S12="x","x",$R$2-'Indicator Date hidden'!S12)</f>
        <v>0</v>
      </c>
      <c r="S11" s="25">
        <f>IF('Indicator Date hidden'!T12="x","x",$S$2-'Indicator Date hidden'!T12)</f>
        <v>0</v>
      </c>
      <c r="T11" s="25">
        <f>IF('Indicator Date hidden'!U12="x","x",$T$2-'Indicator Date hidden'!U12)</f>
        <v>0</v>
      </c>
      <c r="U11" s="25" t="str">
        <f>IF('Indicator Date hidden'!V12="x","x",$U$2-'Indicator Date hidden'!V12)</f>
        <v>x</v>
      </c>
      <c r="V11" s="25">
        <f>IF('Indicator Date hidden'!W12="x","x",$V$2-'Indicator Date hidden'!W12)</f>
        <v>0</v>
      </c>
      <c r="W11" s="25" t="str">
        <f>IF('Indicator Date hidden'!X12="x","x",$W$2-'Indicator Date hidden'!X12)</f>
        <v>x</v>
      </c>
      <c r="X11" s="25">
        <f>IF('Indicator Date hidden'!Y12="x","x",$X$2-'Indicator Date hidden'!Y12)</f>
        <v>3</v>
      </c>
      <c r="Y11" s="25">
        <f>IF('Indicator Date hidden'!Z12="x","x",$Y$2-'Indicator Date hidden'!Z12)</f>
        <v>0</v>
      </c>
      <c r="Z11" s="25">
        <f>IF('Indicator Date hidden'!AA12="x","x",$Z$2-'Indicator Date hidden'!AA12)</f>
        <v>0</v>
      </c>
      <c r="AA11" s="25" t="str">
        <f>IF('Indicator Date hidden'!AB12="x","x",$AA$2-'Indicator Date hidden'!AB12)</f>
        <v>x</v>
      </c>
      <c r="AB11" s="25">
        <f>IF('Indicator Date hidden'!AC12="x","x",$AB$2-'Indicator Date hidden'!AC12)</f>
        <v>0</v>
      </c>
      <c r="AC11" s="25">
        <f>IF('Indicator Date hidden'!AD12="x","x",$AC$2-'Indicator Date hidden'!AD12)</f>
        <v>0</v>
      </c>
      <c r="AD11" s="25" t="str">
        <f>IF('Indicator Date hidden'!AE12="x","x",$AD$2-'Indicator Date hidden'!AE12)</f>
        <v>x</v>
      </c>
      <c r="AE11" s="25">
        <f>IF('Indicator Date hidden'!AF12="x","x",$AE$2-'Indicator Date hidden'!AF12)</f>
        <v>0</v>
      </c>
      <c r="AF11" s="25">
        <f>IF('Indicator Date hidden'!AG12="x","x",$AF$2-'Indicator Date hidden'!AG12)</f>
        <v>1</v>
      </c>
      <c r="AG11" s="25">
        <f>IF('Indicator Date hidden'!AH12="x","x",$AG$2-'Indicator Date hidden'!AH12)</f>
        <v>0</v>
      </c>
      <c r="AH11" s="25">
        <f>IF('Indicator Date hidden'!AI12="x","x",$AH$2-'Indicator Date hidden'!AI12)</f>
        <v>0</v>
      </c>
      <c r="AI11" s="25">
        <f>IF('Indicator Date hidden'!AJ12="x","x",$AI$2-'Indicator Date hidden'!AJ12)</f>
        <v>0</v>
      </c>
      <c r="AJ11" s="25" t="str">
        <f>IF('Indicator Date hidden'!AK12="x","x",$AJ$2-'Indicator Date hidden'!AK12)</f>
        <v>x</v>
      </c>
      <c r="AK11" s="25">
        <f>IF('Indicator Date hidden'!AL12="x","x",$AK$2-'Indicator Date hidden'!AL12)</f>
        <v>1</v>
      </c>
      <c r="AL11" s="25">
        <f>IF('Indicator Date hidden'!AM12="x","x",$AL$2-'Indicator Date hidden'!AM12)</f>
        <v>0</v>
      </c>
      <c r="AM11" s="25">
        <f>IF('Indicator Date hidden'!AN12="x","x",$AM$2-'Indicator Date hidden'!AN12)</f>
        <v>0</v>
      </c>
      <c r="AN11" s="25">
        <f>IF('Indicator Date hidden'!AO12="x","x",$AN$2-'Indicator Date hidden'!AO12)</f>
        <v>0</v>
      </c>
      <c r="AO11" s="25">
        <f>IF('Indicator Date hidden'!AP12="x","x",$AO$2-'Indicator Date hidden'!AP12)</f>
        <v>0</v>
      </c>
      <c r="AP11" s="25">
        <f>IF('Indicator Date hidden'!AQ12="x","x",$AP$2-'Indicator Date hidden'!AQ12)</f>
        <v>0</v>
      </c>
      <c r="AQ11" s="25">
        <f>IF('Indicator Date hidden'!AR12="x","x",$AQ$2-'Indicator Date hidden'!AR12)</f>
        <v>0</v>
      </c>
      <c r="AR11" s="25">
        <f>IF('Indicator Date hidden'!AS12="x","x",$AR$2-'Indicator Date hidden'!AS12)</f>
        <v>0</v>
      </c>
      <c r="AS11" s="25">
        <f>IF('Indicator Date hidden'!AT12="x","x",$AS$2-'Indicator Date hidden'!AT12)</f>
        <v>0</v>
      </c>
      <c r="AT11" s="25">
        <f>IF('Indicator Date hidden'!AU12="x","x",$AT$2-'Indicator Date hidden'!AU12)</f>
        <v>0</v>
      </c>
      <c r="AU11" s="25" t="str">
        <f>IF('Indicator Date hidden'!AV12="x","x",$AU$2-'Indicator Date hidden'!AV12)</f>
        <v>x</v>
      </c>
      <c r="AV11" s="25">
        <f>IF('Indicator Date hidden'!AW12="x","x",$AV$2-'Indicator Date hidden'!AW12)</f>
        <v>0</v>
      </c>
      <c r="AW11" s="25">
        <f>IF('Indicator Date hidden'!AX12="x","x",$AW$2-'Indicator Date hidden'!AX12)</f>
        <v>0</v>
      </c>
      <c r="AX11" s="25">
        <f>IF('Indicator Date hidden'!AY12="x","x",$AX$2-'Indicator Date hidden'!AY12)</f>
        <v>0</v>
      </c>
      <c r="AY11" s="25">
        <f>IF('Indicator Date hidden'!AZ12="x","x",$AY$2-'Indicator Date hidden'!AZ12)</f>
        <v>0</v>
      </c>
      <c r="AZ11" s="25">
        <f>IF('Indicator Date hidden'!BA12="x","x",$AZ$2-'Indicator Date hidden'!BA12)</f>
        <v>0</v>
      </c>
      <c r="BA11">
        <f t="shared" si="0"/>
        <v>5</v>
      </c>
      <c r="BB11" s="26">
        <f t="shared" si="1"/>
        <v>0.11363636363636363</v>
      </c>
      <c r="BC11">
        <f t="shared" si="2"/>
        <v>3</v>
      </c>
      <c r="BD11" s="26">
        <f t="shared" si="3"/>
        <v>0.48691557467337615</v>
      </c>
      <c r="BE11" s="28">
        <f t="shared" si="4"/>
        <v>0</v>
      </c>
    </row>
    <row r="12" spans="1:57" x14ac:dyDescent="0.3">
      <c r="A12" t="s">
        <v>18</v>
      </c>
      <c r="B12" s="25">
        <f>IF('Indicator Date hidden'!C13="x","x",$B$2-'Indicator Date hidden'!C13)</f>
        <v>0</v>
      </c>
      <c r="C12" s="25">
        <f>IF('Indicator Date hidden'!D13="x","x",$C$2-'Indicator Date hidden'!D13)</f>
        <v>0</v>
      </c>
      <c r="D12" s="25">
        <f>IF('Indicator Date hidden'!E13="x","x",$D$2-'Indicator Date hidden'!E13)</f>
        <v>0</v>
      </c>
      <c r="E12" s="25">
        <f>IF('Indicator Date hidden'!F13="x","x",$E$2-'Indicator Date hidden'!F13)</f>
        <v>0</v>
      </c>
      <c r="F12" s="25">
        <f>IF('Indicator Date hidden'!G13="x","x",$F$2-'Indicator Date hidden'!G13)</f>
        <v>0</v>
      </c>
      <c r="G12" s="25">
        <f>IF('Indicator Date hidden'!H13="x","x",$G$2-'Indicator Date hidden'!H13)</f>
        <v>0</v>
      </c>
      <c r="H12" s="25">
        <f>IF('Indicator Date hidden'!I13="x","x",$H$2-'Indicator Date hidden'!I13)</f>
        <v>0</v>
      </c>
      <c r="I12" s="25">
        <f>IF('Indicator Date hidden'!J13="x","x",$I$2-'Indicator Date hidden'!J13)</f>
        <v>0</v>
      </c>
      <c r="J12" s="25">
        <f>IF('Indicator Date hidden'!K13="x","x",$J$2-'Indicator Date hidden'!K13)</f>
        <v>0</v>
      </c>
      <c r="K12" s="25">
        <f>IF('Indicator Date hidden'!L13="x","x",$K$2-'Indicator Date hidden'!L13)</f>
        <v>0</v>
      </c>
      <c r="L12" s="25">
        <f>IF('Indicator Date hidden'!M13="x","x",$L$2-'Indicator Date hidden'!M13)</f>
        <v>0</v>
      </c>
      <c r="M12" s="25">
        <f>IF('Indicator Date hidden'!N13="x","x",$M$2-'Indicator Date hidden'!N13)</f>
        <v>0</v>
      </c>
      <c r="N12" s="25">
        <f>IF('Indicator Date hidden'!O13="x","x",$N$2-'Indicator Date hidden'!O13)</f>
        <v>0</v>
      </c>
      <c r="O12" s="25">
        <f>IF('Indicator Date hidden'!P13="x","x",$O$2-'Indicator Date hidden'!P13)</f>
        <v>0</v>
      </c>
      <c r="P12" s="25">
        <f>IF('Indicator Date hidden'!Q13="x","x",$P$2-'Indicator Date hidden'!Q13)</f>
        <v>0</v>
      </c>
      <c r="Q12" s="25">
        <f>IF('Indicator Date hidden'!R13="x","x",$Q$2-'Indicator Date hidden'!R13)</f>
        <v>8</v>
      </c>
      <c r="R12" s="25">
        <f>IF('Indicator Date hidden'!S13="x","x",$R$2-'Indicator Date hidden'!S13)</f>
        <v>0</v>
      </c>
      <c r="S12" s="25">
        <f>IF('Indicator Date hidden'!T13="x","x",$S$2-'Indicator Date hidden'!T13)</f>
        <v>0</v>
      </c>
      <c r="T12" s="25">
        <f>IF('Indicator Date hidden'!U13="x","x",$T$2-'Indicator Date hidden'!U13)</f>
        <v>0</v>
      </c>
      <c r="U12" s="25">
        <f>IF('Indicator Date hidden'!V13="x","x",$U$2-'Indicator Date hidden'!V13)</f>
        <v>0</v>
      </c>
      <c r="V12" s="25">
        <f>IF('Indicator Date hidden'!W13="x","x",$V$2-'Indicator Date hidden'!W13)</f>
        <v>0</v>
      </c>
      <c r="W12" s="25">
        <f>IF('Indicator Date hidden'!X13="x","x",$W$2-'Indicator Date hidden'!X13)</f>
        <v>1</v>
      </c>
      <c r="X12" s="25">
        <f>IF('Indicator Date hidden'!Y13="x","x",$X$2-'Indicator Date hidden'!Y13)</f>
        <v>1</v>
      </c>
      <c r="Y12" s="25">
        <f>IF('Indicator Date hidden'!Z13="x","x",$Y$2-'Indicator Date hidden'!Z13)</f>
        <v>0</v>
      </c>
      <c r="Z12" s="25">
        <f>IF('Indicator Date hidden'!AA13="x","x",$Z$2-'Indicator Date hidden'!AA13)</f>
        <v>0</v>
      </c>
      <c r="AA12" s="25">
        <f>IF('Indicator Date hidden'!AB13="x","x",$AA$2-'Indicator Date hidden'!AB13)</f>
        <v>0</v>
      </c>
      <c r="AB12" s="25">
        <f>IF('Indicator Date hidden'!AC13="x","x",$AB$2-'Indicator Date hidden'!AC13)</f>
        <v>0</v>
      </c>
      <c r="AC12" s="25">
        <f>IF('Indicator Date hidden'!AD13="x","x",$AC$2-'Indicator Date hidden'!AD13)</f>
        <v>0</v>
      </c>
      <c r="AD12" s="25">
        <f>IF('Indicator Date hidden'!AE13="x","x",$AD$2-'Indicator Date hidden'!AE13)</f>
        <v>0</v>
      </c>
      <c r="AE12" s="25">
        <f>IF('Indicator Date hidden'!AF13="x","x",$AE$2-'Indicator Date hidden'!AF13)</f>
        <v>0</v>
      </c>
      <c r="AF12" s="25">
        <f>IF('Indicator Date hidden'!AG13="x","x",$AF$2-'Indicator Date hidden'!AG13)</f>
        <v>5</v>
      </c>
      <c r="AG12" s="25">
        <f>IF('Indicator Date hidden'!AH13="x","x",$AG$2-'Indicator Date hidden'!AH13)</f>
        <v>0</v>
      </c>
      <c r="AH12" s="25">
        <f>IF('Indicator Date hidden'!AI13="x","x",$AH$2-'Indicator Date hidden'!AI13)</f>
        <v>0</v>
      </c>
      <c r="AI12" s="25">
        <f>IF('Indicator Date hidden'!AJ13="x","x",$AI$2-'Indicator Date hidden'!AJ13)</f>
        <v>0</v>
      </c>
      <c r="AJ12" s="25">
        <f>IF('Indicator Date hidden'!AK13="x","x",$AJ$2-'Indicator Date hidden'!AK13)</f>
        <v>1</v>
      </c>
      <c r="AK12" s="25">
        <f>IF('Indicator Date hidden'!AL13="x","x",$AK$2-'Indicator Date hidden'!AL13)</f>
        <v>1</v>
      </c>
      <c r="AL12" s="25">
        <f>IF('Indicator Date hidden'!AM13="x","x",$AL$2-'Indicator Date hidden'!AM13)</f>
        <v>0</v>
      </c>
      <c r="AM12" s="25">
        <f>IF('Indicator Date hidden'!AN13="x","x",$AM$2-'Indicator Date hidden'!AN13)</f>
        <v>0</v>
      </c>
      <c r="AN12" s="25">
        <f>IF('Indicator Date hidden'!AO13="x","x",$AN$2-'Indicator Date hidden'!AO13)</f>
        <v>0</v>
      </c>
      <c r="AO12" s="25" t="str">
        <f>IF('Indicator Date hidden'!AP13="x","x",$AO$2-'Indicator Date hidden'!AP13)</f>
        <v>x</v>
      </c>
      <c r="AP12" s="25" t="str">
        <f>IF('Indicator Date hidden'!AQ13="x","x",$AP$2-'Indicator Date hidden'!AQ13)</f>
        <v>x</v>
      </c>
      <c r="AQ12" s="25" t="str">
        <f>IF('Indicator Date hidden'!AR13="x","x",$AQ$2-'Indicator Date hidden'!AR13)</f>
        <v>x</v>
      </c>
      <c r="AR12" s="25">
        <f>IF('Indicator Date hidden'!AS13="x","x",$AR$2-'Indicator Date hidden'!AS13)</f>
        <v>0</v>
      </c>
      <c r="AS12" s="25">
        <f>IF('Indicator Date hidden'!AT13="x","x",$AS$2-'Indicator Date hidden'!AT13)</f>
        <v>0</v>
      </c>
      <c r="AT12" s="25">
        <f>IF('Indicator Date hidden'!AU13="x","x",$AT$2-'Indicator Date hidden'!AU13)</f>
        <v>0</v>
      </c>
      <c r="AU12" s="25">
        <f>IF('Indicator Date hidden'!AV13="x","x",$AU$2-'Indicator Date hidden'!AV13)</f>
        <v>0</v>
      </c>
      <c r="AV12" s="25">
        <f>IF('Indicator Date hidden'!AW13="x","x",$AV$2-'Indicator Date hidden'!AW13)</f>
        <v>0</v>
      </c>
      <c r="AW12" s="25">
        <f>IF('Indicator Date hidden'!AX13="x","x",$AW$2-'Indicator Date hidden'!AX13)</f>
        <v>0</v>
      </c>
      <c r="AX12" s="25">
        <f>IF('Indicator Date hidden'!AY13="x","x",$AX$2-'Indicator Date hidden'!AY13)</f>
        <v>0</v>
      </c>
      <c r="AY12" s="25">
        <f>IF('Indicator Date hidden'!AZ13="x","x",$AY$2-'Indicator Date hidden'!AZ13)</f>
        <v>0</v>
      </c>
      <c r="AZ12" s="25">
        <f>IF('Indicator Date hidden'!BA13="x","x",$AZ$2-'Indicator Date hidden'!BA13)</f>
        <v>0</v>
      </c>
      <c r="BA12">
        <f t="shared" si="0"/>
        <v>17</v>
      </c>
      <c r="BB12" s="26">
        <f t="shared" si="1"/>
        <v>0.35416666666666669</v>
      </c>
      <c r="BC12">
        <f t="shared" si="2"/>
        <v>6</v>
      </c>
      <c r="BD12" s="26">
        <f t="shared" si="3"/>
        <v>1.346129998262509</v>
      </c>
      <c r="BE12" s="28">
        <f t="shared" si="4"/>
        <v>0</v>
      </c>
    </row>
    <row r="13" spans="1:57" x14ac:dyDescent="0.3">
      <c r="A13" t="s">
        <v>20</v>
      </c>
      <c r="B13" s="25">
        <f>IF('Indicator Date hidden'!C14="x","x",$B$2-'Indicator Date hidden'!C14)</f>
        <v>0</v>
      </c>
      <c r="C13" s="25">
        <f>IF('Indicator Date hidden'!D14="x","x",$C$2-'Indicator Date hidden'!D14)</f>
        <v>0</v>
      </c>
      <c r="D13" s="25">
        <f>IF('Indicator Date hidden'!E14="x","x",$D$2-'Indicator Date hidden'!E14)</f>
        <v>0</v>
      </c>
      <c r="E13" s="25">
        <f>IF('Indicator Date hidden'!F14="x","x",$E$2-'Indicator Date hidden'!F14)</f>
        <v>0</v>
      </c>
      <c r="F13" s="25">
        <f>IF('Indicator Date hidden'!G14="x","x",$F$2-'Indicator Date hidden'!G14)</f>
        <v>0</v>
      </c>
      <c r="G13" s="25">
        <f>IF('Indicator Date hidden'!H14="x","x",$G$2-'Indicator Date hidden'!H14)</f>
        <v>0</v>
      </c>
      <c r="H13" s="25">
        <f>IF('Indicator Date hidden'!I14="x","x",$H$2-'Indicator Date hidden'!I14)</f>
        <v>0</v>
      </c>
      <c r="I13" s="25">
        <f>IF('Indicator Date hidden'!J14="x","x",$I$2-'Indicator Date hidden'!J14)</f>
        <v>0</v>
      </c>
      <c r="J13" s="25">
        <f>IF('Indicator Date hidden'!K14="x","x",$J$2-'Indicator Date hidden'!K14)</f>
        <v>0</v>
      </c>
      <c r="K13" s="25">
        <f>IF('Indicator Date hidden'!L14="x","x",$K$2-'Indicator Date hidden'!L14)</f>
        <v>0</v>
      </c>
      <c r="L13" s="25">
        <f>IF('Indicator Date hidden'!M14="x","x",$L$2-'Indicator Date hidden'!M14)</f>
        <v>0</v>
      </c>
      <c r="M13" s="25">
        <f>IF('Indicator Date hidden'!N14="x","x",$M$2-'Indicator Date hidden'!N14)</f>
        <v>0</v>
      </c>
      <c r="N13" s="25">
        <f>IF('Indicator Date hidden'!O14="x","x",$N$2-'Indicator Date hidden'!O14)</f>
        <v>0</v>
      </c>
      <c r="O13" s="25">
        <f>IF('Indicator Date hidden'!P14="x","x",$O$2-'Indicator Date hidden'!P14)</f>
        <v>0</v>
      </c>
      <c r="P13" s="25">
        <f>IF('Indicator Date hidden'!Q14="x","x",$P$2-'Indicator Date hidden'!Q14)</f>
        <v>0</v>
      </c>
      <c r="Q13" s="25" t="str">
        <f>IF('Indicator Date hidden'!R14="x","x",$Q$2-'Indicator Date hidden'!R14)</f>
        <v>x</v>
      </c>
      <c r="R13" s="25">
        <f>IF('Indicator Date hidden'!S14="x","x",$R$2-'Indicator Date hidden'!S14)</f>
        <v>0</v>
      </c>
      <c r="S13" s="25">
        <f>IF('Indicator Date hidden'!T14="x","x",$S$2-'Indicator Date hidden'!T14)</f>
        <v>0</v>
      </c>
      <c r="T13" s="25">
        <f>IF('Indicator Date hidden'!U14="x","x",$T$2-'Indicator Date hidden'!U14)</f>
        <v>0</v>
      </c>
      <c r="U13" s="25" t="str">
        <f>IF('Indicator Date hidden'!V14="x","x",$U$2-'Indicator Date hidden'!V14)</f>
        <v>x</v>
      </c>
      <c r="V13" s="25">
        <f>IF('Indicator Date hidden'!W14="x","x",$V$2-'Indicator Date hidden'!W14)</f>
        <v>0</v>
      </c>
      <c r="W13" s="25" t="str">
        <f>IF('Indicator Date hidden'!X14="x","x",$W$2-'Indicator Date hidden'!X14)</f>
        <v>x</v>
      </c>
      <c r="X13" s="25">
        <f>IF('Indicator Date hidden'!Y14="x","x",$X$2-'Indicator Date hidden'!Y14)</f>
        <v>6</v>
      </c>
      <c r="Y13" s="25">
        <f>IF('Indicator Date hidden'!Z14="x","x",$Y$2-'Indicator Date hidden'!Z14)</f>
        <v>0</v>
      </c>
      <c r="Z13" s="25">
        <f>IF('Indicator Date hidden'!AA14="x","x",$Z$2-'Indicator Date hidden'!AA14)</f>
        <v>0</v>
      </c>
      <c r="AA13" s="25">
        <f>IF('Indicator Date hidden'!AB14="x","x",$AA$2-'Indicator Date hidden'!AB14)</f>
        <v>1</v>
      </c>
      <c r="AB13" s="25">
        <f>IF('Indicator Date hidden'!AC14="x","x",$AB$2-'Indicator Date hidden'!AC14)</f>
        <v>0</v>
      </c>
      <c r="AC13" s="25">
        <f>IF('Indicator Date hidden'!AD14="x","x",$AC$2-'Indicator Date hidden'!AD14)</f>
        <v>0</v>
      </c>
      <c r="AD13" s="25" t="str">
        <f>IF('Indicator Date hidden'!AE14="x","x",$AD$2-'Indicator Date hidden'!AE14)</f>
        <v>x</v>
      </c>
      <c r="AE13" s="25">
        <f>IF('Indicator Date hidden'!AF14="x","x",$AE$2-'Indicator Date hidden'!AF14)</f>
        <v>0</v>
      </c>
      <c r="AF13" s="25" t="str">
        <f>IF('Indicator Date hidden'!AG14="x","x",$AF$2-'Indicator Date hidden'!AG14)</f>
        <v>x</v>
      </c>
      <c r="AG13" s="25">
        <f>IF('Indicator Date hidden'!AH14="x","x",$AG$2-'Indicator Date hidden'!AH14)</f>
        <v>0</v>
      </c>
      <c r="AH13" s="25">
        <f>IF('Indicator Date hidden'!AI14="x","x",$AH$2-'Indicator Date hidden'!AI14)</f>
        <v>0</v>
      </c>
      <c r="AI13" s="25">
        <f>IF('Indicator Date hidden'!AJ14="x","x",$AI$2-'Indicator Date hidden'!AJ14)</f>
        <v>0</v>
      </c>
      <c r="AJ13" s="25" t="str">
        <f>IF('Indicator Date hidden'!AK14="x","x",$AJ$2-'Indicator Date hidden'!AK14)</f>
        <v>x</v>
      </c>
      <c r="AK13" s="25">
        <f>IF('Indicator Date hidden'!AL14="x","x",$AK$2-'Indicator Date hidden'!AL14)</f>
        <v>1</v>
      </c>
      <c r="AL13" s="25">
        <f>IF('Indicator Date hidden'!AM14="x","x",$AL$2-'Indicator Date hidden'!AM14)</f>
        <v>0</v>
      </c>
      <c r="AM13" s="25">
        <f>IF('Indicator Date hidden'!AN14="x","x",$AM$2-'Indicator Date hidden'!AN14)</f>
        <v>0</v>
      </c>
      <c r="AN13" s="25">
        <f>IF('Indicator Date hidden'!AO14="x","x",$AN$2-'Indicator Date hidden'!AO14)</f>
        <v>0</v>
      </c>
      <c r="AO13" s="25">
        <f>IF('Indicator Date hidden'!AP14="x","x",$AO$2-'Indicator Date hidden'!AP14)</f>
        <v>0</v>
      </c>
      <c r="AP13" s="25">
        <f>IF('Indicator Date hidden'!AQ14="x","x",$AP$2-'Indicator Date hidden'!AQ14)</f>
        <v>0</v>
      </c>
      <c r="AQ13" s="25" t="str">
        <f>IF('Indicator Date hidden'!AR14="x","x",$AQ$2-'Indicator Date hidden'!AR14)</f>
        <v>x</v>
      </c>
      <c r="AR13" s="25">
        <f>IF('Indicator Date hidden'!AS14="x","x",$AR$2-'Indicator Date hidden'!AS14)</f>
        <v>0</v>
      </c>
      <c r="AS13" s="25">
        <f>IF('Indicator Date hidden'!AT14="x","x",$AS$2-'Indicator Date hidden'!AT14)</f>
        <v>0</v>
      </c>
      <c r="AT13" s="25">
        <f>IF('Indicator Date hidden'!AU14="x","x",$AT$2-'Indicator Date hidden'!AU14)</f>
        <v>0</v>
      </c>
      <c r="AU13" s="25" t="str">
        <f>IF('Indicator Date hidden'!AV14="x","x",$AU$2-'Indicator Date hidden'!AV14)</f>
        <v>x</v>
      </c>
      <c r="AV13" s="25">
        <f>IF('Indicator Date hidden'!AW14="x","x",$AV$2-'Indicator Date hidden'!AW14)</f>
        <v>0</v>
      </c>
      <c r="AW13" s="25">
        <f>IF('Indicator Date hidden'!AX14="x","x",$AW$2-'Indicator Date hidden'!AX14)</f>
        <v>0</v>
      </c>
      <c r="AX13" s="25">
        <f>IF('Indicator Date hidden'!AY14="x","x",$AX$2-'Indicator Date hidden'!AY14)</f>
        <v>0</v>
      </c>
      <c r="AY13" s="25">
        <f>IF('Indicator Date hidden'!AZ14="x","x",$AY$2-'Indicator Date hidden'!AZ14)</f>
        <v>0</v>
      </c>
      <c r="AZ13" s="25">
        <f>IF('Indicator Date hidden'!BA14="x","x",$AZ$2-'Indicator Date hidden'!BA14)</f>
        <v>0</v>
      </c>
      <c r="BA13">
        <f t="shared" si="0"/>
        <v>8</v>
      </c>
      <c r="BB13" s="26">
        <f t="shared" si="1"/>
        <v>0.18604651162790697</v>
      </c>
      <c r="BC13">
        <f t="shared" si="2"/>
        <v>3</v>
      </c>
      <c r="BD13" s="26">
        <f t="shared" si="3"/>
        <v>0.92147036075157907</v>
      </c>
      <c r="BE13" s="28">
        <f t="shared" si="4"/>
        <v>0</v>
      </c>
    </row>
    <row r="14" spans="1:57" x14ac:dyDescent="0.3">
      <c r="A14" t="s">
        <v>22</v>
      </c>
      <c r="B14" s="25">
        <f>IF('Indicator Date hidden'!C15="x","x",$B$2-'Indicator Date hidden'!C15)</f>
        <v>0</v>
      </c>
      <c r="C14" s="25">
        <f>IF('Indicator Date hidden'!D15="x","x",$C$2-'Indicator Date hidden'!D15)</f>
        <v>0</v>
      </c>
      <c r="D14" s="25">
        <f>IF('Indicator Date hidden'!E15="x","x",$D$2-'Indicator Date hidden'!E15)</f>
        <v>0</v>
      </c>
      <c r="E14" s="25">
        <f>IF('Indicator Date hidden'!F15="x","x",$E$2-'Indicator Date hidden'!F15)</f>
        <v>0</v>
      </c>
      <c r="F14" s="25">
        <f>IF('Indicator Date hidden'!G15="x","x",$F$2-'Indicator Date hidden'!G15)</f>
        <v>0</v>
      </c>
      <c r="G14" s="25">
        <f>IF('Indicator Date hidden'!H15="x","x",$G$2-'Indicator Date hidden'!H15)</f>
        <v>0</v>
      </c>
      <c r="H14" s="25">
        <f>IF('Indicator Date hidden'!I15="x","x",$H$2-'Indicator Date hidden'!I15)</f>
        <v>0</v>
      </c>
      <c r="I14" s="25">
        <f>IF('Indicator Date hidden'!J15="x","x",$I$2-'Indicator Date hidden'!J15)</f>
        <v>0</v>
      </c>
      <c r="J14" s="25">
        <f>IF('Indicator Date hidden'!K15="x","x",$J$2-'Indicator Date hidden'!K15)</f>
        <v>0</v>
      </c>
      <c r="K14" s="25">
        <f>IF('Indicator Date hidden'!L15="x","x",$K$2-'Indicator Date hidden'!L15)</f>
        <v>0</v>
      </c>
      <c r="L14" s="25">
        <f>IF('Indicator Date hidden'!M15="x","x",$L$2-'Indicator Date hidden'!M15)</f>
        <v>0</v>
      </c>
      <c r="M14" s="25">
        <f>IF('Indicator Date hidden'!N15="x","x",$M$2-'Indicator Date hidden'!N15)</f>
        <v>0</v>
      </c>
      <c r="N14" s="25">
        <f>IF('Indicator Date hidden'!O15="x","x",$N$2-'Indicator Date hidden'!O15)</f>
        <v>0</v>
      </c>
      <c r="O14" s="25">
        <f>IF('Indicator Date hidden'!P15="x","x",$O$2-'Indicator Date hidden'!P15)</f>
        <v>0</v>
      </c>
      <c r="P14" s="25">
        <f>IF('Indicator Date hidden'!Q15="x","x",$P$2-'Indicator Date hidden'!Q15)</f>
        <v>0</v>
      </c>
      <c r="Q14" s="25" t="str">
        <f>IF('Indicator Date hidden'!R15="x","x",$Q$2-'Indicator Date hidden'!R15)</f>
        <v>x</v>
      </c>
      <c r="R14" s="25">
        <f>IF('Indicator Date hidden'!S15="x","x",$R$2-'Indicator Date hidden'!S15)</f>
        <v>0</v>
      </c>
      <c r="S14" s="25">
        <f>IF('Indicator Date hidden'!T15="x","x",$S$2-'Indicator Date hidden'!T15)</f>
        <v>0</v>
      </c>
      <c r="T14" s="25">
        <f>IF('Indicator Date hidden'!U15="x","x",$T$2-'Indicator Date hidden'!U15)</f>
        <v>0</v>
      </c>
      <c r="U14" s="25" t="str">
        <f>IF('Indicator Date hidden'!V15="x","x",$U$2-'Indicator Date hidden'!V15)</f>
        <v>x</v>
      </c>
      <c r="V14" s="25">
        <f>IF('Indicator Date hidden'!W15="x","x",$V$2-'Indicator Date hidden'!W15)</f>
        <v>0</v>
      </c>
      <c r="W14" s="25" t="str">
        <f>IF('Indicator Date hidden'!X15="x","x",$W$2-'Indicator Date hidden'!X15)</f>
        <v>x</v>
      </c>
      <c r="X14" s="25">
        <f>IF('Indicator Date hidden'!Y15="x","x",$X$2-'Indicator Date hidden'!Y15)</f>
        <v>2</v>
      </c>
      <c r="Y14" s="25">
        <f>IF('Indicator Date hidden'!Z15="x","x",$Y$2-'Indicator Date hidden'!Z15)</f>
        <v>0</v>
      </c>
      <c r="Z14" s="25">
        <f>IF('Indicator Date hidden'!AA15="x","x",$Z$2-'Indicator Date hidden'!AA15)</f>
        <v>0</v>
      </c>
      <c r="AA14" s="25" t="str">
        <f>IF('Indicator Date hidden'!AB15="x","x",$AA$2-'Indicator Date hidden'!AB15)</f>
        <v>x</v>
      </c>
      <c r="AB14" s="25">
        <f>IF('Indicator Date hidden'!AC15="x","x",$AB$2-'Indicator Date hidden'!AC15)</f>
        <v>0</v>
      </c>
      <c r="AC14" s="25">
        <f>IF('Indicator Date hidden'!AD15="x","x",$AC$2-'Indicator Date hidden'!AD15)</f>
        <v>0</v>
      </c>
      <c r="AD14" s="25" t="str">
        <f>IF('Indicator Date hidden'!AE15="x","x",$AD$2-'Indicator Date hidden'!AE15)</f>
        <v>x</v>
      </c>
      <c r="AE14" s="25">
        <f>IF('Indicator Date hidden'!AF15="x","x",$AE$2-'Indicator Date hidden'!AF15)</f>
        <v>0</v>
      </c>
      <c r="AF14" s="25" t="str">
        <f>IF('Indicator Date hidden'!AG15="x","x",$AF$2-'Indicator Date hidden'!AG15)</f>
        <v>x</v>
      </c>
      <c r="AG14" s="25">
        <f>IF('Indicator Date hidden'!AH15="x","x",$AG$2-'Indicator Date hidden'!AH15)</f>
        <v>0</v>
      </c>
      <c r="AH14" s="25">
        <f>IF('Indicator Date hidden'!AI15="x","x",$AH$2-'Indicator Date hidden'!AI15)</f>
        <v>0</v>
      </c>
      <c r="AI14" s="25">
        <f>IF('Indicator Date hidden'!AJ15="x","x",$AI$2-'Indicator Date hidden'!AJ15)</f>
        <v>0</v>
      </c>
      <c r="AJ14" s="25" t="str">
        <f>IF('Indicator Date hidden'!AK15="x","x",$AJ$2-'Indicator Date hidden'!AK15)</f>
        <v>x</v>
      </c>
      <c r="AK14" s="25">
        <f>IF('Indicator Date hidden'!AL15="x","x",$AK$2-'Indicator Date hidden'!AL15)</f>
        <v>1</v>
      </c>
      <c r="AL14" s="25">
        <f>IF('Indicator Date hidden'!AM15="x","x",$AL$2-'Indicator Date hidden'!AM15)</f>
        <v>0</v>
      </c>
      <c r="AM14" s="25">
        <f>IF('Indicator Date hidden'!AN15="x","x",$AM$2-'Indicator Date hidden'!AN15)</f>
        <v>0</v>
      </c>
      <c r="AN14" s="25">
        <f>IF('Indicator Date hidden'!AO15="x","x",$AN$2-'Indicator Date hidden'!AO15)</f>
        <v>0</v>
      </c>
      <c r="AO14" s="25">
        <f>IF('Indicator Date hidden'!AP15="x","x",$AO$2-'Indicator Date hidden'!AP15)</f>
        <v>0</v>
      </c>
      <c r="AP14" s="25">
        <f>IF('Indicator Date hidden'!AQ15="x","x",$AP$2-'Indicator Date hidden'!AQ15)</f>
        <v>0</v>
      </c>
      <c r="AQ14" s="25">
        <f>IF('Indicator Date hidden'!AR15="x","x",$AQ$2-'Indicator Date hidden'!AR15)</f>
        <v>4</v>
      </c>
      <c r="AR14" s="25">
        <f>IF('Indicator Date hidden'!AS15="x","x",$AR$2-'Indicator Date hidden'!AS15)</f>
        <v>0</v>
      </c>
      <c r="AS14" s="25">
        <f>IF('Indicator Date hidden'!AT15="x","x",$AS$2-'Indicator Date hidden'!AT15)</f>
        <v>0</v>
      </c>
      <c r="AT14" s="25">
        <f>IF('Indicator Date hidden'!AU15="x","x",$AT$2-'Indicator Date hidden'!AU15)</f>
        <v>0</v>
      </c>
      <c r="AU14" s="25">
        <f>IF('Indicator Date hidden'!AV15="x","x",$AU$2-'Indicator Date hidden'!AV15)</f>
        <v>4</v>
      </c>
      <c r="AV14" s="25">
        <f>IF('Indicator Date hidden'!AW15="x","x",$AV$2-'Indicator Date hidden'!AW15)</f>
        <v>0</v>
      </c>
      <c r="AW14" s="25">
        <f>IF('Indicator Date hidden'!AX15="x","x",$AW$2-'Indicator Date hidden'!AX15)</f>
        <v>0</v>
      </c>
      <c r="AX14" s="25">
        <f>IF('Indicator Date hidden'!AY15="x","x",$AX$2-'Indicator Date hidden'!AY15)</f>
        <v>0</v>
      </c>
      <c r="AY14" s="25">
        <f>IF('Indicator Date hidden'!AZ15="x","x",$AY$2-'Indicator Date hidden'!AZ15)</f>
        <v>0</v>
      </c>
      <c r="AZ14" s="25">
        <f>IF('Indicator Date hidden'!BA15="x","x",$AZ$2-'Indicator Date hidden'!BA15)</f>
        <v>0</v>
      </c>
      <c r="BA14">
        <f t="shared" si="0"/>
        <v>11</v>
      </c>
      <c r="BB14" s="26">
        <f t="shared" si="1"/>
        <v>0.25</v>
      </c>
      <c r="BC14">
        <f t="shared" si="2"/>
        <v>4</v>
      </c>
      <c r="BD14" s="26">
        <f t="shared" si="3"/>
        <v>0.882274951990076</v>
      </c>
      <c r="BE14" s="28">
        <f t="shared" si="4"/>
        <v>0</v>
      </c>
    </row>
    <row r="15" spans="1:57" x14ac:dyDescent="0.3">
      <c r="A15" t="s">
        <v>24</v>
      </c>
      <c r="B15" s="25">
        <f>IF('Indicator Date hidden'!C16="x","x",$B$2-'Indicator Date hidden'!C16)</f>
        <v>0</v>
      </c>
      <c r="C15" s="25">
        <f>IF('Indicator Date hidden'!D16="x","x",$C$2-'Indicator Date hidden'!D16)</f>
        <v>0</v>
      </c>
      <c r="D15" s="25">
        <f>IF('Indicator Date hidden'!E16="x","x",$D$2-'Indicator Date hidden'!E16)</f>
        <v>0</v>
      </c>
      <c r="E15" s="25">
        <f>IF('Indicator Date hidden'!F16="x","x",$E$2-'Indicator Date hidden'!F16)</f>
        <v>0</v>
      </c>
      <c r="F15" s="25">
        <f>IF('Indicator Date hidden'!G16="x","x",$F$2-'Indicator Date hidden'!G16)</f>
        <v>0</v>
      </c>
      <c r="G15" s="25">
        <f>IF('Indicator Date hidden'!H16="x","x",$G$2-'Indicator Date hidden'!H16)</f>
        <v>0</v>
      </c>
      <c r="H15" s="25">
        <f>IF('Indicator Date hidden'!I16="x","x",$H$2-'Indicator Date hidden'!I16)</f>
        <v>0</v>
      </c>
      <c r="I15" s="25">
        <f>IF('Indicator Date hidden'!J16="x","x",$I$2-'Indicator Date hidden'!J16)</f>
        <v>0</v>
      </c>
      <c r="J15" s="25">
        <f>IF('Indicator Date hidden'!K16="x","x",$J$2-'Indicator Date hidden'!K16)</f>
        <v>0</v>
      </c>
      <c r="K15" s="25">
        <f>IF('Indicator Date hidden'!L16="x","x",$K$2-'Indicator Date hidden'!L16)</f>
        <v>0</v>
      </c>
      <c r="L15" s="25">
        <f>IF('Indicator Date hidden'!M16="x","x",$L$2-'Indicator Date hidden'!M16)</f>
        <v>0</v>
      </c>
      <c r="M15" s="25">
        <f>IF('Indicator Date hidden'!N16="x","x",$M$2-'Indicator Date hidden'!N16)</f>
        <v>0</v>
      </c>
      <c r="N15" s="25">
        <f>IF('Indicator Date hidden'!O16="x","x",$N$2-'Indicator Date hidden'!O16)</f>
        <v>0</v>
      </c>
      <c r="O15" s="25">
        <f>IF('Indicator Date hidden'!P16="x","x",$O$2-'Indicator Date hidden'!P16)</f>
        <v>0</v>
      </c>
      <c r="P15" s="25">
        <f>IF('Indicator Date hidden'!Q16="x","x",$P$2-'Indicator Date hidden'!Q16)</f>
        <v>0</v>
      </c>
      <c r="Q15" s="25">
        <f>IF('Indicator Date hidden'!R16="x","x",$Q$2-'Indicator Date hidden'!R16)</f>
        <v>3</v>
      </c>
      <c r="R15" s="25">
        <f>IF('Indicator Date hidden'!S16="x","x",$R$2-'Indicator Date hidden'!S16)</f>
        <v>0</v>
      </c>
      <c r="S15" s="25">
        <f>IF('Indicator Date hidden'!T16="x","x",$S$2-'Indicator Date hidden'!T16)</f>
        <v>0</v>
      </c>
      <c r="T15" s="25">
        <f>IF('Indicator Date hidden'!U16="x","x",$T$2-'Indicator Date hidden'!U16)</f>
        <v>0</v>
      </c>
      <c r="U15" s="25">
        <f>IF('Indicator Date hidden'!V16="x","x",$U$2-'Indicator Date hidden'!V16)</f>
        <v>0</v>
      </c>
      <c r="V15" s="25">
        <f>IF('Indicator Date hidden'!W16="x","x",$V$2-'Indicator Date hidden'!W16)</f>
        <v>0</v>
      </c>
      <c r="W15" s="25">
        <f>IF('Indicator Date hidden'!X16="x","x",$W$2-'Indicator Date hidden'!X16)</f>
        <v>0</v>
      </c>
      <c r="X15" s="25">
        <f>IF('Indicator Date hidden'!Y16="x","x",$X$2-'Indicator Date hidden'!Y16)</f>
        <v>3</v>
      </c>
      <c r="Y15" s="25">
        <f>IF('Indicator Date hidden'!Z16="x","x",$Y$2-'Indicator Date hidden'!Z16)</f>
        <v>0</v>
      </c>
      <c r="Z15" s="25">
        <f>IF('Indicator Date hidden'!AA16="x","x",$Z$2-'Indicator Date hidden'!AA16)</f>
        <v>0</v>
      </c>
      <c r="AA15" s="25">
        <f>IF('Indicator Date hidden'!AB16="x","x",$AA$2-'Indicator Date hidden'!AB16)</f>
        <v>0</v>
      </c>
      <c r="AB15" s="25">
        <f>IF('Indicator Date hidden'!AC16="x","x",$AB$2-'Indicator Date hidden'!AC16)</f>
        <v>0</v>
      </c>
      <c r="AC15" s="25">
        <f>IF('Indicator Date hidden'!AD16="x","x",$AC$2-'Indicator Date hidden'!AD16)</f>
        <v>0</v>
      </c>
      <c r="AD15" s="25">
        <f>IF('Indicator Date hidden'!AE16="x","x",$AD$2-'Indicator Date hidden'!AE16)</f>
        <v>0</v>
      </c>
      <c r="AE15" s="25">
        <f>IF('Indicator Date hidden'!AF16="x","x",$AE$2-'Indicator Date hidden'!AF16)</f>
        <v>0</v>
      </c>
      <c r="AF15" s="25">
        <f>IF('Indicator Date hidden'!AG16="x","x",$AF$2-'Indicator Date hidden'!AG16)</f>
        <v>3</v>
      </c>
      <c r="AG15" s="25">
        <f>IF('Indicator Date hidden'!AH16="x","x",$AG$2-'Indicator Date hidden'!AH16)</f>
        <v>0</v>
      </c>
      <c r="AH15" s="25">
        <f>IF('Indicator Date hidden'!AI16="x","x",$AH$2-'Indicator Date hidden'!AI16)</f>
        <v>0</v>
      </c>
      <c r="AI15" s="25">
        <f>IF('Indicator Date hidden'!AJ16="x","x",$AI$2-'Indicator Date hidden'!AJ16)</f>
        <v>0</v>
      </c>
      <c r="AJ15" s="25">
        <f>IF('Indicator Date hidden'!AK16="x","x",$AJ$2-'Indicator Date hidden'!AK16)</f>
        <v>1</v>
      </c>
      <c r="AK15" s="25">
        <f>IF('Indicator Date hidden'!AL16="x","x",$AK$2-'Indicator Date hidden'!AL16)</f>
        <v>1</v>
      </c>
      <c r="AL15" s="25">
        <f>IF('Indicator Date hidden'!AM16="x","x",$AL$2-'Indicator Date hidden'!AM16)</f>
        <v>0</v>
      </c>
      <c r="AM15" s="25">
        <f>IF('Indicator Date hidden'!AN16="x","x",$AM$2-'Indicator Date hidden'!AN16)</f>
        <v>0</v>
      </c>
      <c r="AN15" s="25">
        <f>IF('Indicator Date hidden'!AO16="x","x",$AN$2-'Indicator Date hidden'!AO16)</f>
        <v>0</v>
      </c>
      <c r="AO15" s="25">
        <f>IF('Indicator Date hidden'!AP16="x","x",$AO$2-'Indicator Date hidden'!AP16)</f>
        <v>0</v>
      </c>
      <c r="AP15" s="25">
        <f>IF('Indicator Date hidden'!AQ16="x","x",$AP$2-'Indicator Date hidden'!AQ16)</f>
        <v>0</v>
      </c>
      <c r="AQ15" s="25">
        <f>IF('Indicator Date hidden'!AR16="x","x",$AQ$2-'Indicator Date hidden'!AR16)</f>
        <v>0</v>
      </c>
      <c r="AR15" s="25">
        <f>IF('Indicator Date hidden'!AS16="x","x",$AR$2-'Indicator Date hidden'!AS16)</f>
        <v>0</v>
      </c>
      <c r="AS15" s="25">
        <f>IF('Indicator Date hidden'!AT16="x","x",$AS$2-'Indicator Date hidden'!AT16)</f>
        <v>0</v>
      </c>
      <c r="AT15" s="25">
        <f>IF('Indicator Date hidden'!AU16="x","x",$AT$2-'Indicator Date hidden'!AU16)</f>
        <v>0</v>
      </c>
      <c r="AU15" s="25">
        <f>IF('Indicator Date hidden'!AV16="x","x",$AU$2-'Indicator Date hidden'!AV16)</f>
        <v>1</v>
      </c>
      <c r="AV15" s="25">
        <f>IF('Indicator Date hidden'!AW16="x","x",$AV$2-'Indicator Date hidden'!AW16)</f>
        <v>0</v>
      </c>
      <c r="AW15" s="25">
        <f>IF('Indicator Date hidden'!AX16="x","x",$AW$2-'Indicator Date hidden'!AX16)</f>
        <v>0</v>
      </c>
      <c r="AX15" s="25">
        <f>IF('Indicator Date hidden'!AY16="x","x",$AX$2-'Indicator Date hidden'!AY16)</f>
        <v>0</v>
      </c>
      <c r="AY15" s="25">
        <f>IF('Indicator Date hidden'!AZ16="x","x",$AY$2-'Indicator Date hidden'!AZ16)</f>
        <v>0</v>
      </c>
      <c r="AZ15" s="25">
        <f>IF('Indicator Date hidden'!BA16="x","x",$AZ$2-'Indicator Date hidden'!BA16)</f>
        <v>0</v>
      </c>
      <c r="BA15">
        <f t="shared" si="0"/>
        <v>12</v>
      </c>
      <c r="BB15" s="26">
        <f t="shared" si="1"/>
        <v>0.23529411764705882</v>
      </c>
      <c r="BC15">
        <f t="shared" si="2"/>
        <v>6</v>
      </c>
      <c r="BD15" s="26">
        <f t="shared" si="3"/>
        <v>0.72998080270534449</v>
      </c>
      <c r="BE15" s="28">
        <f t="shared" si="4"/>
        <v>0</v>
      </c>
    </row>
    <row r="16" spans="1:57" x14ac:dyDescent="0.3">
      <c r="A16" t="s">
        <v>26</v>
      </c>
      <c r="B16" s="25">
        <f>IF('Indicator Date hidden'!C17="x","x",$B$2-'Indicator Date hidden'!C17)</f>
        <v>0</v>
      </c>
      <c r="C16" s="25">
        <f>IF('Indicator Date hidden'!D17="x","x",$C$2-'Indicator Date hidden'!D17)</f>
        <v>0</v>
      </c>
      <c r="D16" s="25">
        <f>IF('Indicator Date hidden'!E17="x","x",$D$2-'Indicator Date hidden'!E17)</f>
        <v>0</v>
      </c>
      <c r="E16" s="25">
        <f>IF('Indicator Date hidden'!F17="x","x",$E$2-'Indicator Date hidden'!F17)</f>
        <v>0</v>
      </c>
      <c r="F16" s="25">
        <f>IF('Indicator Date hidden'!G17="x","x",$F$2-'Indicator Date hidden'!G17)</f>
        <v>0</v>
      </c>
      <c r="G16" s="25">
        <f>IF('Indicator Date hidden'!H17="x","x",$G$2-'Indicator Date hidden'!H17)</f>
        <v>0</v>
      </c>
      <c r="H16" s="25">
        <f>IF('Indicator Date hidden'!I17="x","x",$H$2-'Indicator Date hidden'!I17)</f>
        <v>0</v>
      </c>
      <c r="I16" s="25">
        <f>IF('Indicator Date hidden'!J17="x","x",$I$2-'Indicator Date hidden'!J17)</f>
        <v>0</v>
      </c>
      <c r="J16" s="25">
        <f>IF('Indicator Date hidden'!K17="x","x",$J$2-'Indicator Date hidden'!K17)</f>
        <v>0</v>
      </c>
      <c r="K16" s="25">
        <f>IF('Indicator Date hidden'!L17="x","x",$K$2-'Indicator Date hidden'!L17)</f>
        <v>0</v>
      </c>
      <c r="L16" s="25">
        <f>IF('Indicator Date hidden'!M17="x","x",$L$2-'Indicator Date hidden'!M17)</f>
        <v>0</v>
      </c>
      <c r="M16" s="25">
        <f>IF('Indicator Date hidden'!N17="x","x",$M$2-'Indicator Date hidden'!N17)</f>
        <v>0</v>
      </c>
      <c r="N16" s="25">
        <f>IF('Indicator Date hidden'!O17="x","x",$N$2-'Indicator Date hidden'!O17)</f>
        <v>0</v>
      </c>
      <c r="O16" s="25">
        <f>IF('Indicator Date hidden'!P17="x","x",$O$2-'Indicator Date hidden'!P17)</f>
        <v>0</v>
      </c>
      <c r="P16" s="25">
        <f>IF('Indicator Date hidden'!Q17="x","x",$P$2-'Indicator Date hidden'!Q17)</f>
        <v>0</v>
      </c>
      <c r="Q16" s="25">
        <f>IF('Indicator Date hidden'!R17="x","x",$Q$2-'Indicator Date hidden'!R17)</f>
        <v>2</v>
      </c>
      <c r="R16" s="25">
        <f>IF('Indicator Date hidden'!S17="x","x",$R$2-'Indicator Date hidden'!S17)</f>
        <v>0</v>
      </c>
      <c r="S16" s="25">
        <f>IF('Indicator Date hidden'!T17="x","x",$S$2-'Indicator Date hidden'!T17)</f>
        <v>0</v>
      </c>
      <c r="T16" s="25">
        <f>IF('Indicator Date hidden'!U17="x","x",$T$2-'Indicator Date hidden'!U17)</f>
        <v>0</v>
      </c>
      <c r="U16" s="25" t="str">
        <f>IF('Indicator Date hidden'!V17="x","x",$U$2-'Indicator Date hidden'!V17)</f>
        <v>x</v>
      </c>
      <c r="V16" s="25">
        <f>IF('Indicator Date hidden'!W17="x","x",$V$2-'Indicator Date hidden'!W17)</f>
        <v>0</v>
      </c>
      <c r="W16" s="25">
        <f>IF('Indicator Date hidden'!X17="x","x",$W$2-'Indicator Date hidden'!X17)</f>
        <v>1</v>
      </c>
      <c r="X16" s="25">
        <f>IF('Indicator Date hidden'!Y17="x","x",$X$2-'Indicator Date hidden'!Y17)</f>
        <v>4</v>
      </c>
      <c r="Y16" s="25">
        <f>IF('Indicator Date hidden'!Z17="x","x",$Y$2-'Indicator Date hidden'!Z17)</f>
        <v>0</v>
      </c>
      <c r="Z16" s="25">
        <f>IF('Indicator Date hidden'!AA17="x","x",$Z$2-'Indicator Date hidden'!AA17)</f>
        <v>0</v>
      </c>
      <c r="AA16" s="25">
        <f>IF('Indicator Date hidden'!AB17="x","x",$AA$2-'Indicator Date hidden'!AB17)</f>
        <v>1</v>
      </c>
      <c r="AB16" s="25">
        <f>IF('Indicator Date hidden'!AC17="x","x",$AB$2-'Indicator Date hidden'!AC17)</f>
        <v>0</v>
      </c>
      <c r="AC16" s="25">
        <f>IF('Indicator Date hidden'!AD17="x","x",$AC$2-'Indicator Date hidden'!AD17)</f>
        <v>0</v>
      </c>
      <c r="AD16" s="25" t="str">
        <f>IF('Indicator Date hidden'!AE17="x","x",$AD$2-'Indicator Date hidden'!AE17)</f>
        <v>x</v>
      </c>
      <c r="AE16" s="25">
        <f>IF('Indicator Date hidden'!AF17="x","x",$AE$2-'Indicator Date hidden'!AF17)</f>
        <v>0</v>
      </c>
      <c r="AF16" s="25" t="str">
        <f>IF('Indicator Date hidden'!AG17="x","x",$AF$2-'Indicator Date hidden'!AG17)</f>
        <v>x</v>
      </c>
      <c r="AG16" s="25">
        <f>IF('Indicator Date hidden'!AH17="x","x",$AG$2-'Indicator Date hidden'!AH17)</f>
        <v>0</v>
      </c>
      <c r="AH16" s="25">
        <f>IF('Indicator Date hidden'!AI17="x","x",$AH$2-'Indicator Date hidden'!AI17)</f>
        <v>0</v>
      </c>
      <c r="AI16" s="25">
        <f>IF('Indicator Date hidden'!AJ17="x","x",$AI$2-'Indicator Date hidden'!AJ17)</f>
        <v>0</v>
      </c>
      <c r="AJ16" s="25" t="str">
        <f>IF('Indicator Date hidden'!AK17="x","x",$AJ$2-'Indicator Date hidden'!AK17)</f>
        <v>x</v>
      </c>
      <c r="AK16" s="25">
        <f>IF('Indicator Date hidden'!AL17="x","x",$AK$2-'Indicator Date hidden'!AL17)</f>
        <v>1</v>
      </c>
      <c r="AL16" s="25">
        <f>IF('Indicator Date hidden'!AM17="x","x",$AL$2-'Indicator Date hidden'!AM17)</f>
        <v>0</v>
      </c>
      <c r="AM16" s="25">
        <f>IF('Indicator Date hidden'!AN17="x","x",$AM$2-'Indicator Date hidden'!AN17)</f>
        <v>0</v>
      </c>
      <c r="AN16" s="25">
        <f>IF('Indicator Date hidden'!AO17="x","x",$AN$2-'Indicator Date hidden'!AO17)</f>
        <v>0</v>
      </c>
      <c r="AO16" s="25">
        <f>IF('Indicator Date hidden'!AP17="x","x",$AO$2-'Indicator Date hidden'!AP17)</f>
        <v>0</v>
      </c>
      <c r="AP16" s="25">
        <f>IF('Indicator Date hidden'!AQ17="x","x",$AP$2-'Indicator Date hidden'!AQ17)</f>
        <v>0</v>
      </c>
      <c r="AQ16" s="25">
        <f>IF('Indicator Date hidden'!AR17="x","x",$AQ$2-'Indicator Date hidden'!AR17)</f>
        <v>4</v>
      </c>
      <c r="AR16" s="25">
        <f>IF('Indicator Date hidden'!AS17="x","x",$AR$2-'Indicator Date hidden'!AS17)</f>
        <v>0</v>
      </c>
      <c r="AS16" s="25">
        <f>IF('Indicator Date hidden'!AT17="x","x",$AS$2-'Indicator Date hidden'!AT17)</f>
        <v>0</v>
      </c>
      <c r="AT16" s="25">
        <f>IF('Indicator Date hidden'!AU17="x","x",$AT$2-'Indicator Date hidden'!AU17)</f>
        <v>0</v>
      </c>
      <c r="AU16" s="25" t="str">
        <f>IF('Indicator Date hidden'!AV17="x","x",$AU$2-'Indicator Date hidden'!AV17)</f>
        <v>x</v>
      </c>
      <c r="AV16" s="25">
        <f>IF('Indicator Date hidden'!AW17="x","x",$AV$2-'Indicator Date hidden'!AW17)</f>
        <v>0</v>
      </c>
      <c r="AW16" s="25">
        <f>IF('Indicator Date hidden'!AX17="x","x",$AW$2-'Indicator Date hidden'!AX17)</f>
        <v>0</v>
      </c>
      <c r="AX16" s="25">
        <f>IF('Indicator Date hidden'!AY17="x","x",$AX$2-'Indicator Date hidden'!AY17)</f>
        <v>0</v>
      </c>
      <c r="AY16" s="25">
        <f>IF('Indicator Date hidden'!AZ17="x","x",$AY$2-'Indicator Date hidden'!AZ17)</f>
        <v>0</v>
      </c>
      <c r="AZ16" s="25">
        <f>IF('Indicator Date hidden'!BA17="x","x",$AZ$2-'Indicator Date hidden'!BA17)</f>
        <v>0</v>
      </c>
      <c r="BA16">
        <f t="shared" si="0"/>
        <v>13</v>
      </c>
      <c r="BB16" s="26">
        <f t="shared" si="1"/>
        <v>0.28260869565217389</v>
      </c>
      <c r="BC16">
        <f t="shared" si="2"/>
        <v>6</v>
      </c>
      <c r="BD16" s="26">
        <f t="shared" si="3"/>
        <v>0.87633236394549452</v>
      </c>
      <c r="BE16" s="28">
        <f t="shared" si="4"/>
        <v>0</v>
      </c>
    </row>
    <row r="17" spans="1:57" x14ac:dyDescent="0.3">
      <c r="A17" t="s">
        <v>28</v>
      </c>
      <c r="B17" s="25">
        <f>IF('Indicator Date hidden'!C18="x","x",$B$2-'Indicator Date hidden'!C18)</f>
        <v>0</v>
      </c>
      <c r="C17" s="25">
        <f>IF('Indicator Date hidden'!D18="x","x",$C$2-'Indicator Date hidden'!D18)</f>
        <v>0</v>
      </c>
      <c r="D17" s="25">
        <f>IF('Indicator Date hidden'!E18="x","x",$D$2-'Indicator Date hidden'!E18)</f>
        <v>0</v>
      </c>
      <c r="E17" s="25">
        <f>IF('Indicator Date hidden'!F18="x","x",$E$2-'Indicator Date hidden'!F18)</f>
        <v>0</v>
      </c>
      <c r="F17" s="25">
        <f>IF('Indicator Date hidden'!G18="x","x",$F$2-'Indicator Date hidden'!G18)</f>
        <v>0</v>
      </c>
      <c r="G17" s="25">
        <f>IF('Indicator Date hidden'!H18="x","x",$G$2-'Indicator Date hidden'!H18)</f>
        <v>0</v>
      </c>
      <c r="H17" s="25">
        <f>IF('Indicator Date hidden'!I18="x","x",$H$2-'Indicator Date hidden'!I18)</f>
        <v>0</v>
      </c>
      <c r="I17" s="25">
        <f>IF('Indicator Date hidden'!J18="x","x",$I$2-'Indicator Date hidden'!J18)</f>
        <v>0</v>
      </c>
      <c r="J17" s="25">
        <f>IF('Indicator Date hidden'!K18="x","x",$J$2-'Indicator Date hidden'!K18)</f>
        <v>0</v>
      </c>
      <c r="K17" s="25">
        <f>IF('Indicator Date hidden'!L18="x","x",$K$2-'Indicator Date hidden'!L18)</f>
        <v>0</v>
      </c>
      <c r="L17" s="25">
        <f>IF('Indicator Date hidden'!M18="x","x",$L$2-'Indicator Date hidden'!M18)</f>
        <v>0</v>
      </c>
      <c r="M17" s="25">
        <f>IF('Indicator Date hidden'!N18="x","x",$M$2-'Indicator Date hidden'!N18)</f>
        <v>0</v>
      </c>
      <c r="N17" s="25">
        <f>IF('Indicator Date hidden'!O18="x","x",$N$2-'Indicator Date hidden'!O18)</f>
        <v>0</v>
      </c>
      <c r="O17" s="25">
        <f>IF('Indicator Date hidden'!P18="x","x",$O$2-'Indicator Date hidden'!P18)</f>
        <v>0</v>
      </c>
      <c r="P17" s="25">
        <f>IF('Indicator Date hidden'!Q18="x","x",$P$2-'Indicator Date hidden'!Q18)</f>
        <v>0</v>
      </c>
      <c r="Q17" s="25">
        <f>IF('Indicator Date hidden'!R18="x","x",$Q$2-'Indicator Date hidden'!R18)</f>
        <v>9</v>
      </c>
      <c r="R17" s="25">
        <f>IF('Indicator Date hidden'!S18="x","x",$R$2-'Indicator Date hidden'!S18)</f>
        <v>0</v>
      </c>
      <c r="S17" s="25">
        <f>IF('Indicator Date hidden'!T18="x","x",$S$2-'Indicator Date hidden'!T18)</f>
        <v>0</v>
      </c>
      <c r="T17" s="25">
        <f>IF('Indicator Date hidden'!U18="x","x",$T$2-'Indicator Date hidden'!U18)</f>
        <v>0</v>
      </c>
      <c r="U17" s="25">
        <f>IF('Indicator Date hidden'!V18="x","x",$U$2-'Indicator Date hidden'!V18)</f>
        <v>0</v>
      </c>
      <c r="V17" s="25">
        <f>IF('Indicator Date hidden'!W18="x","x",$V$2-'Indicator Date hidden'!W18)</f>
        <v>0</v>
      </c>
      <c r="W17" s="25">
        <f>IF('Indicator Date hidden'!X18="x","x",$W$2-'Indicator Date hidden'!X18)</f>
        <v>9</v>
      </c>
      <c r="X17" s="25">
        <f>IF('Indicator Date hidden'!Y18="x","x",$X$2-'Indicator Date hidden'!Y18)</f>
        <v>1</v>
      </c>
      <c r="Y17" s="25">
        <f>IF('Indicator Date hidden'!Z18="x","x",$Y$2-'Indicator Date hidden'!Z18)</f>
        <v>0</v>
      </c>
      <c r="Z17" s="25">
        <f>IF('Indicator Date hidden'!AA18="x","x",$Z$2-'Indicator Date hidden'!AA18)</f>
        <v>0</v>
      </c>
      <c r="AA17" s="25">
        <f>IF('Indicator Date hidden'!AB18="x","x",$AA$2-'Indicator Date hidden'!AB18)</f>
        <v>0</v>
      </c>
      <c r="AB17" s="25">
        <f>IF('Indicator Date hidden'!AC18="x","x",$AB$2-'Indicator Date hidden'!AC18)</f>
        <v>0</v>
      </c>
      <c r="AC17" s="25">
        <f>IF('Indicator Date hidden'!AD18="x","x",$AC$2-'Indicator Date hidden'!AD18)</f>
        <v>0</v>
      </c>
      <c r="AD17" s="25" t="str">
        <f>IF('Indicator Date hidden'!AE18="x","x",$AD$2-'Indicator Date hidden'!AE18)</f>
        <v>x</v>
      </c>
      <c r="AE17" s="25">
        <f>IF('Indicator Date hidden'!AF18="x","x",$AE$2-'Indicator Date hidden'!AF18)</f>
        <v>0</v>
      </c>
      <c r="AF17" s="25">
        <f>IF('Indicator Date hidden'!AG18="x","x",$AF$2-'Indicator Date hidden'!AG18)</f>
        <v>1</v>
      </c>
      <c r="AG17" s="25">
        <f>IF('Indicator Date hidden'!AH18="x","x",$AG$2-'Indicator Date hidden'!AH18)</f>
        <v>0</v>
      </c>
      <c r="AH17" s="25">
        <f>IF('Indicator Date hidden'!AI18="x","x",$AH$2-'Indicator Date hidden'!AI18)</f>
        <v>0</v>
      </c>
      <c r="AI17" s="25">
        <f>IF('Indicator Date hidden'!AJ18="x","x",$AI$2-'Indicator Date hidden'!AJ18)</f>
        <v>0</v>
      </c>
      <c r="AJ17" s="25" t="str">
        <f>IF('Indicator Date hidden'!AK18="x","x",$AJ$2-'Indicator Date hidden'!AK18)</f>
        <v>x</v>
      </c>
      <c r="AK17" s="25">
        <f>IF('Indicator Date hidden'!AL18="x","x",$AK$2-'Indicator Date hidden'!AL18)</f>
        <v>1</v>
      </c>
      <c r="AL17" s="25">
        <f>IF('Indicator Date hidden'!AM18="x","x",$AL$2-'Indicator Date hidden'!AM18)</f>
        <v>0</v>
      </c>
      <c r="AM17" s="25">
        <f>IF('Indicator Date hidden'!AN18="x","x",$AM$2-'Indicator Date hidden'!AN18)</f>
        <v>0</v>
      </c>
      <c r="AN17" s="25">
        <f>IF('Indicator Date hidden'!AO18="x","x",$AN$2-'Indicator Date hidden'!AO18)</f>
        <v>0</v>
      </c>
      <c r="AO17" s="25" t="str">
        <f>IF('Indicator Date hidden'!AP18="x","x",$AO$2-'Indicator Date hidden'!AP18)</f>
        <v>x</v>
      </c>
      <c r="AP17" s="25" t="str">
        <f>IF('Indicator Date hidden'!AQ18="x","x",$AP$2-'Indicator Date hidden'!AQ18)</f>
        <v>x</v>
      </c>
      <c r="AQ17" s="25">
        <f>IF('Indicator Date hidden'!AR18="x","x",$AQ$2-'Indicator Date hidden'!AR18)</f>
        <v>0</v>
      </c>
      <c r="AR17" s="25">
        <f>IF('Indicator Date hidden'!AS18="x","x",$AR$2-'Indicator Date hidden'!AS18)</f>
        <v>0</v>
      </c>
      <c r="AS17" s="25">
        <f>IF('Indicator Date hidden'!AT18="x","x",$AS$2-'Indicator Date hidden'!AT18)</f>
        <v>0</v>
      </c>
      <c r="AT17" s="25">
        <f>IF('Indicator Date hidden'!AU18="x","x",$AT$2-'Indicator Date hidden'!AU18)</f>
        <v>0</v>
      </c>
      <c r="AU17" s="25">
        <f>IF('Indicator Date hidden'!AV18="x","x",$AU$2-'Indicator Date hidden'!AV18)</f>
        <v>5</v>
      </c>
      <c r="AV17" s="25">
        <f>IF('Indicator Date hidden'!AW18="x","x",$AV$2-'Indicator Date hidden'!AW18)</f>
        <v>0</v>
      </c>
      <c r="AW17" s="25">
        <f>IF('Indicator Date hidden'!AX18="x","x",$AW$2-'Indicator Date hidden'!AX18)</f>
        <v>0</v>
      </c>
      <c r="AX17" s="25">
        <f>IF('Indicator Date hidden'!AY18="x","x",$AX$2-'Indicator Date hidden'!AY18)</f>
        <v>0</v>
      </c>
      <c r="AY17" s="25">
        <f>IF('Indicator Date hidden'!AZ18="x","x",$AY$2-'Indicator Date hidden'!AZ18)</f>
        <v>0</v>
      </c>
      <c r="AZ17" s="25">
        <f>IF('Indicator Date hidden'!BA18="x","x",$AZ$2-'Indicator Date hidden'!BA18)</f>
        <v>0</v>
      </c>
      <c r="BA17">
        <f t="shared" si="0"/>
        <v>26</v>
      </c>
      <c r="BB17" s="26">
        <f t="shared" si="1"/>
        <v>0.55319148936170215</v>
      </c>
      <c r="BC17">
        <f t="shared" si="2"/>
        <v>6</v>
      </c>
      <c r="BD17" s="26">
        <f t="shared" si="3"/>
        <v>1.9330112176568308</v>
      </c>
      <c r="BE17" s="28">
        <f t="shared" si="4"/>
        <v>0</v>
      </c>
    </row>
    <row r="18" spans="1:57" x14ac:dyDescent="0.3">
      <c r="A18" t="s">
        <v>30</v>
      </c>
      <c r="B18" s="25">
        <f>IF('Indicator Date hidden'!C19="x","x",$B$2-'Indicator Date hidden'!C19)</f>
        <v>0</v>
      </c>
      <c r="C18" s="25">
        <f>IF('Indicator Date hidden'!D19="x","x",$C$2-'Indicator Date hidden'!D19)</f>
        <v>0</v>
      </c>
      <c r="D18" s="25">
        <f>IF('Indicator Date hidden'!E19="x","x",$D$2-'Indicator Date hidden'!E19)</f>
        <v>0</v>
      </c>
      <c r="E18" s="25">
        <f>IF('Indicator Date hidden'!F19="x","x",$E$2-'Indicator Date hidden'!F19)</f>
        <v>0</v>
      </c>
      <c r="F18" s="25">
        <f>IF('Indicator Date hidden'!G19="x","x",$F$2-'Indicator Date hidden'!G19)</f>
        <v>0</v>
      </c>
      <c r="G18" s="25">
        <f>IF('Indicator Date hidden'!H19="x","x",$G$2-'Indicator Date hidden'!H19)</f>
        <v>0</v>
      </c>
      <c r="H18" s="25">
        <f>IF('Indicator Date hidden'!I19="x","x",$H$2-'Indicator Date hidden'!I19)</f>
        <v>0</v>
      </c>
      <c r="I18" s="25">
        <f>IF('Indicator Date hidden'!J19="x","x",$I$2-'Indicator Date hidden'!J19)</f>
        <v>0</v>
      </c>
      <c r="J18" s="25">
        <f>IF('Indicator Date hidden'!K19="x","x",$J$2-'Indicator Date hidden'!K19)</f>
        <v>0</v>
      </c>
      <c r="K18" s="25">
        <f>IF('Indicator Date hidden'!L19="x","x",$K$2-'Indicator Date hidden'!L19)</f>
        <v>0</v>
      </c>
      <c r="L18" s="25">
        <f>IF('Indicator Date hidden'!M19="x","x",$L$2-'Indicator Date hidden'!M19)</f>
        <v>0</v>
      </c>
      <c r="M18" s="25">
        <f>IF('Indicator Date hidden'!N19="x","x",$M$2-'Indicator Date hidden'!N19)</f>
        <v>0</v>
      </c>
      <c r="N18" s="25">
        <f>IF('Indicator Date hidden'!O19="x","x",$N$2-'Indicator Date hidden'!O19)</f>
        <v>0</v>
      </c>
      <c r="O18" s="25">
        <f>IF('Indicator Date hidden'!P19="x","x",$O$2-'Indicator Date hidden'!P19)</f>
        <v>0</v>
      </c>
      <c r="P18" s="25">
        <f>IF('Indicator Date hidden'!Q19="x","x",$P$2-'Indicator Date hidden'!Q19)</f>
        <v>0</v>
      </c>
      <c r="Q18" s="25" t="str">
        <f>IF('Indicator Date hidden'!R19="x","x",$Q$2-'Indicator Date hidden'!R19)</f>
        <v>x</v>
      </c>
      <c r="R18" s="25">
        <f>IF('Indicator Date hidden'!S19="x","x",$R$2-'Indicator Date hidden'!S19)</f>
        <v>0</v>
      </c>
      <c r="S18" s="25">
        <f>IF('Indicator Date hidden'!T19="x","x",$S$2-'Indicator Date hidden'!T19)</f>
        <v>0</v>
      </c>
      <c r="T18" s="25">
        <f>IF('Indicator Date hidden'!U19="x","x",$T$2-'Indicator Date hidden'!U19)</f>
        <v>0</v>
      </c>
      <c r="U18" s="25" t="str">
        <f>IF('Indicator Date hidden'!V19="x","x",$U$2-'Indicator Date hidden'!V19)</f>
        <v>x</v>
      </c>
      <c r="V18" s="25">
        <f>IF('Indicator Date hidden'!W19="x","x",$V$2-'Indicator Date hidden'!W19)</f>
        <v>0</v>
      </c>
      <c r="W18" s="25" t="str">
        <f>IF('Indicator Date hidden'!X19="x","x",$W$2-'Indicator Date hidden'!X19)</f>
        <v>x</v>
      </c>
      <c r="X18" s="25">
        <f>IF('Indicator Date hidden'!Y19="x","x",$X$2-'Indicator Date hidden'!Y19)</f>
        <v>1</v>
      </c>
      <c r="Y18" s="25">
        <f>IF('Indicator Date hidden'!Z19="x","x",$Y$2-'Indicator Date hidden'!Z19)</f>
        <v>0</v>
      </c>
      <c r="Z18" s="25">
        <f>IF('Indicator Date hidden'!AA19="x","x",$Z$2-'Indicator Date hidden'!AA19)</f>
        <v>0</v>
      </c>
      <c r="AA18" s="25" t="str">
        <f>IF('Indicator Date hidden'!AB19="x","x",$AA$2-'Indicator Date hidden'!AB19)</f>
        <v>x</v>
      </c>
      <c r="AB18" s="25">
        <f>IF('Indicator Date hidden'!AC19="x","x",$AB$2-'Indicator Date hidden'!AC19)</f>
        <v>0</v>
      </c>
      <c r="AC18" s="25">
        <f>IF('Indicator Date hidden'!AD19="x","x",$AC$2-'Indicator Date hidden'!AD19)</f>
        <v>0</v>
      </c>
      <c r="AD18" s="25" t="str">
        <f>IF('Indicator Date hidden'!AE19="x","x",$AD$2-'Indicator Date hidden'!AE19)</f>
        <v>x</v>
      </c>
      <c r="AE18" s="25">
        <f>IF('Indicator Date hidden'!AF19="x","x",$AE$2-'Indicator Date hidden'!AF19)</f>
        <v>0</v>
      </c>
      <c r="AF18" s="25">
        <f>IF('Indicator Date hidden'!AG19="x","x",$AF$2-'Indicator Date hidden'!AG19)</f>
        <v>1</v>
      </c>
      <c r="AG18" s="25">
        <f>IF('Indicator Date hidden'!AH19="x","x",$AG$2-'Indicator Date hidden'!AH19)</f>
        <v>0</v>
      </c>
      <c r="AH18" s="25">
        <f>IF('Indicator Date hidden'!AI19="x","x",$AH$2-'Indicator Date hidden'!AI19)</f>
        <v>0</v>
      </c>
      <c r="AI18" s="25">
        <f>IF('Indicator Date hidden'!AJ19="x","x",$AI$2-'Indicator Date hidden'!AJ19)</f>
        <v>0</v>
      </c>
      <c r="AJ18" s="25" t="str">
        <f>IF('Indicator Date hidden'!AK19="x","x",$AJ$2-'Indicator Date hidden'!AK19)</f>
        <v>x</v>
      </c>
      <c r="AK18" s="25">
        <f>IF('Indicator Date hidden'!AL19="x","x",$AK$2-'Indicator Date hidden'!AL19)</f>
        <v>1</v>
      </c>
      <c r="AL18" s="25">
        <f>IF('Indicator Date hidden'!AM19="x","x",$AL$2-'Indicator Date hidden'!AM19)</f>
        <v>0</v>
      </c>
      <c r="AM18" s="25">
        <f>IF('Indicator Date hidden'!AN19="x","x",$AM$2-'Indicator Date hidden'!AN19)</f>
        <v>0</v>
      </c>
      <c r="AN18" s="25">
        <f>IF('Indicator Date hidden'!AO19="x","x",$AN$2-'Indicator Date hidden'!AO19)</f>
        <v>0</v>
      </c>
      <c r="AO18" s="25">
        <f>IF('Indicator Date hidden'!AP19="x","x",$AO$2-'Indicator Date hidden'!AP19)</f>
        <v>0</v>
      </c>
      <c r="AP18" s="25">
        <f>IF('Indicator Date hidden'!AQ19="x","x",$AP$2-'Indicator Date hidden'!AQ19)</f>
        <v>0</v>
      </c>
      <c r="AQ18" s="25" t="str">
        <f>IF('Indicator Date hidden'!AR19="x","x",$AQ$2-'Indicator Date hidden'!AR19)</f>
        <v>x</v>
      </c>
      <c r="AR18" s="25">
        <f>IF('Indicator Date hidden'!AS19="x","x",$AR$2-'Indicator Date hidden'!AS19)</f>
        <v>0</v>
      </c>
      <c r="AS18" s="25">
        <f>IF('Indicator Date hidden'!AT19="x","x",$AS$2-'Indicator Date hidden'!AT19)</f>
        <v>0</v>
      </c>
      <c r="AT18" s="25">
        <f>IF('Indicator Date hidden'!AU19="x","x",$AT$2-'Indicator Date hidden'!AU19)</f>
        <v>0</v>
      </c>
      <c r="AU18" s="25" t="str">
        <f>IF('Indicator Date hidden'!AV19="x","x",$AU$2-'Indicator Date hidden'!AV19)</f>
        <v>x</v>
      </c>
      <c r="AV18" s="25">
        <f>IF('Indicator Date hidden'!AW19="x","x",$AV$2-'Indicator Date hidden'!AW19)</f>
        <v>0</v>
      </c>
      <c r="AW18" s="25">
        <f>IF('Indicator Date hidden'!AX19="x","x",$AW$2-'Indicator Date hidden'!AX19)</f>
        <v>0</v>
      </c>
      <c r="AX18" s="25">
        <f>IF('Indicator Date hidden'!AY19="x","x",$AX$2-'Indicator Date hidden'!AY19)</f>
        <v>0</v>
      </c>
      <c r="AY18" s="25">
        <f>IF('Indicator Date hidden'!AZ19="x","x",$AY$2-'Indicator Date hidden'!AZ19)</f>
        <v>0</v>
      </c>
      <c r="AZ18" s="25">
        <f>IF('Indicator Date hidden'!BA19="x","x",$AZ$2-'Indicator Date hidden'!BA19)</f>
        <v>0</v>
      </c>
      <c r="BA18">
        <f t="shared" si="0"/>
        <v>3</v>
      </c>
      <c r="BB18" s="26">
        <f t="shared" si="1"/>
        <v>6.9767441860465115E-2</v>
      </c>
      <c r="BC18">
        <f t="shared" si="2"/>
        <v>3</v>
      </c>
      <c r="BD18" s="26">
        <f t="shared" si="3"/>
        <v>0.25475467790937961</v>
      </c>
      <c r="BE18" s="28">
        <f t="shared" si="4"/>
        <v>0</v>
      </c>
    </row>
    <row r="19" spans="1:57" x14ac:dyDescent="0.3">
      <c r="A19" t="s">
        <v>32</v>
      </c>
      <c r="B19" s="25">
        <f>IF('Indicator Date hidden'!C20="x","x",$B$2-'Indicator Date hidden'!C20)</f>
        <v>0</v>
      </c>
      <c r="C19" s="25">
        <f>IF('Indicator Date hidden'!D20="x","x",$C$2-'Indicator Date hidden'!D20)</f>
        <v>0</v>
      </c>
      <c r="D19" s="25">
        <f>IF('Indicator Date hidden'!E20="x","x",$D$2-'Indicator Date hidden'!E20)</f>
        <v>0</v>
      </c>
      <c r="E19" s="25">
        <f>IF('Indicator Date hidden'!F20="x","x",$E$2-'Indicator Date hidden'!F20)</f>
        <v>0</v>
      </c>
      <c r="F19" s="25">
        <f>IF('Indicator Date hidden'!G20="x","x",$F$2-'Indicator Date hidden'!G20)</f>
        <v>0</v>
      </c>
      <c r="G19" s="25">
        <f>IF('Indicator Date hidden'!H20="x","x",$G$2-'Indicator Date hidden'!H20)</f>
        <v>0</v>
      </c>
      <c r="H19" s="25">
        <f>IF('Indicator Date hidden'!I20="x","x",$H$2-'Indicator Date hidden'!I20)</f>
        <v>0</v>
      </c>
      <c r="I19" s="25">
        <f>IF('Indicator Date hidden'!J20="x","x",$I$2-'Indicator Date hidden'!J20)</f>
        <v>0</v>
      </c>
      <c r="J19" s="25">
        <f>IF('Indicator Date hidden'!K20="x","x",$J$2-'Indicator Date hidden'!K20)</f>
        <v>0</v>
      </c>
      <c r="K19" s="25">
        <f>IF('Indicator Date hidden'!L20="x","x",$K$2-'Indicator Date hidden'!L20)</f>
        <v>0</v>
      </c>
      <c r="L19" s="25">
        <f>IF('Indicator Date hidden'!M20="x","x",$L$2-'Indicator Date hidden'!M20)</f>
        <v>0</v>
      </c>
      <c r="M19" s="25">
        <f>IF('Indicator Date hidden'!N20="x","x",$M$2-'Indicator Date hidden'!N20)</f>
        <v>0</v>
      </c>
      <c r="N19" s="25">
        <f>IF('Indicator Date hidden'!O20="x","x",$N$2-'Indicator Date hidden'!O20)</f>
        <v>0</v>
      </c>
      <c r="O19" s="25">
        <f>IF('Indicator Date hidden'!P20="x","x",$O$2-'Indicator Date hidden'!P20)</f>
        <v>0</v>
      </c>
      <c r="P19" s="25">
        <f>IF('Indicator Date hidden'!Q20="x","x",$P$2-'Indicator Date hidden'!Q20)</f>
        <v>0</v>
      </c>
      <c r="Q19" s="25">
        <f>IF('Indicator Date hidden'!R20="x","x",$Q$2-'Indicator Date hidden'!R20)</f>
        <v>3</v>
      </c>
      <c r="R19" s="25">
        <f>IF('Indicator Date hidden'!S20="x","x",$R$2-'Indicator Date hidden'!S20)</f>
        <v>0</v>
      </c>
      <c r="S19" s="25">
        <f>IF('Indicator Date hidden'!T20="x","x",$S$2-'Indicator Date hidden'!T20)</f>
        <v>0</v>
      </c>
      <c r="T19" s="25">
        <f>IF('Indicator Date hidden'!U20="x","x",$T$2-'Indicator Date hidden'!U20)</f>
        <v>0</v>
      </c>
      <c r="U19" s="25">
        <f>IF('Indicator Date hidden'!V20="x","x",$U$2-'Indicator Date hidden'!V20)</f>
        <v>0</v>
      </c>
      <c r="V19" s="25">
        <f>IF('Indicator Date hidden'!W20="x","x",$V$2-'Indicator Date hidden'!W20)</f>
        <v>0</v>
      </c>
      <c r="W19" s="25">
        <f>IF('Indicator Date hidden'!X20="x","x",$W$2-'Indicator Date hidden'!X20)</f>
        <v>3</v>
      </c>
      <c r="X19" s="25">
        <f>IF('Indicator Date hidden'!Y20="x","x",$X$2-'Indicator Date hidden'!Y20)</f>
        <v>4</v>
      </c>
      <c r="Y19" s="25">
        <f>IF('Indicator Date hidden'!Z20="x","x",$Y$2-'Indicator Date hidden'!Z20)</f>
        <v>0</v>
      </c>
      <c r="Z19" s="25">
        <f>IF('Indicator Date hidden'!AA20="x","x",$Z$2-'Indicator Date hidden'!AA20)</f>
        <v>0</v>
      </c>
      <c r="AA19" s="25">
        <f>IF('Indicator Date hidden'!AB20="x","x",$AA$2-'Indicator Date hidden'!AB20)</f>
        <v>0</v>
      </c>
      <c r="AB19" s="25">
        <f>IF('Indicator Date hidden'!AC20="x","x",$AB$2-'Indicator Date hidden'!AC20)</f>
        <v>0</v>
      </c>
      <c r="AC19" s="25">
        <f>IF('Indicator Date hidden'!AD20="x","x",$AC$2-'Indicator Date hidden'!AD20)</f>
        <v>0</v>
      </c>
      <c r="AD19" s="25">
        <f>IF('Indicator Date hidden'!AE20="x","x",$AD$2-'Indicator Date hidden'!AE20)</f>
        <v>0</v>
      </c>
      <c r="AE19" s="25">
        <f>IF('Indicator Date hidden'!AF20="x","x",$AE$2-'Indicator Date hidden'!AF20)</f>
        <v>0</v>
      </c>
      <c r="AF19" s="25" t="str">
        <f>IF('Indicator Date hidden'!AG20="x","x",$AF$2-'Indicator Date hidden'!AG20)</f>
        <v>x</v>
      </c>
      <c r="AG19" s="25">
        <f>IF('Indicator Date hidden'!AH20="x","x",$AG$2-'Indicator Date hidden'!AH20)</f>
        <v>0</v>
      </c>
      <c r="AH19" s="25">
        <f>IF('Indicator Date hidden'!AI20="x","x",$AH$2-'Indicator Date hidden'!AI20)</f>
        <v>0</v>
      </c>
      <c r="AI19" s="25">
        <f>IF('Indicator Date hidden'!AJ20="x","x",$AI$2-'Indicator Date hidden'!AJ20)</f>
        <v>0</v>
      </c>
      <c r="AJ19" s="25" t="str">
        <f>IF('Indicator Date hidden'!AK20="x","x",$AJ$2-'Indicator Date hidden'!AK20)</f>
        <v>x</v>
      </c>
      <c r="AK19" s="25">
        <f>IF('Indicator Date hidden'!AL20="x","x",$AK$2-'Indicator Date hidden'!AL20)</f>
        <v>1</v>
      </c>
      <c r="AL19" s="25">
        <f>IF('Indicator Date hidden'!AM20="x","x",$AL$2-'Indicator Date hidden'!AM20)</f>
        <v>0</v>
      </c>
      <c r="AM19" s="25">
        <f>IF('Indicator Date hidden'!AN20="x","x",$AM$2-'Indicator Date hidden'!AN20)</f>
        <v>0</v>
      </c>
      <c r="AN19" s="25">
        <f>IF('Indicator Date hidden'!AO20="x","x",$AN$2-'Indicator Date hidden'!AO20)</f>
        <v>0</v>
      </c>
      <c r="AO19" s="25" t="str">
        <f>IF('Indicator Date hidden'!AP20="x","x",$AO$2-'Indicator Date hidden'!AP20)</f>
        <v>x</v>
      </c>
      <c r="AP19" s="25">
        <f>IF('Indicator Date hidden'!AQ20="x","x",$AP$2-'Indicator Date hidden'!AQ20)</f>
        <v>2</v>
      </c>
      <c r="AQ19" s="25" t="str">
        <f>IF('Indicator Date hidden'!AR20="x","x",$AQ$2-'Indicator Date hidden'!AR20)</f>
        <v>x</v>
      </c>
      <c r="AR19" s="25">
        <f>IF('Indicator Date hidden'!AS20="x","x",$AR$2-'Indicator Date hidden'!AS20)</f>
        <v>0</v>
      </c>
      <c r="AS19" s="25" t="str">
        <f>IF('Indicator Date hidden'!AT20="x","x",$AS$2-'Indicator Date hidden'!AT20)</f>
        <v>x</v>
      </c>
      <c r="AT19" s="25">
        <f>IF('Indicator Date hidden'!AU20="x","x",$AT$2-'Indicator Date hidden'!AU20)</f>
        <v>0</v>
      </c>
      <c r="AU19" s="25" t="str">
        <f>IF('Indicator Date hidden'!AV20="x","x",$AU$2-'Indicator Date hidden'!AV20)</f>
        <v>x</v>
      </c>
      <c r="AV19" s="25">
        <f>IF('Indicator Date hidden'!AW20="x","x",$AV$2-'Indicator Date hidden'!AW20)</f>
        <v>0</v>
      </c>
      <c r="AW19" s="25">
        <f>IF('Indicator Date hidden'!AX20="x","x",$AW$2-'Indicator Date hidden'!AX20)</f>
        <v>0</v>
      </c>
      <c r="AX19" s="25">
        <f>IF('Indicator Date hidden'!AY20="x","x",$AX$2-'Indicator Date hidden'!AY20)</f>
        <v>0</v>
      </c>
      <c r="AY19" s="25">
        <f>IF('Indicator Date hidden'!AZ20="x","x",$AY$2-'Indicator Date hidden'!AZ20)</f>
        <v>0</v>
      </c>
      <c r="AZ19" s="25">
        <f>IF('Indicator Date hidden'!BA20="x","x",$AZ$2-'Indicator Date hidden'!BA20)</f>
        <v>0</v>
      </c>
      <c r="BA19">
        <f t="shared" si="0"/>
        <v>13</v>
      </c>
      <c r="BB19" s="26">
        <f t="shared" si="1"/>
        <v>0.28888888888888886</v>
      </c>
      <c r="BC19">
        <f t="shared" si="2"/>
        <v>5</v>
      </c>
      <c r="BD19" s="26">
        <f t="shared" si="3"/>
        <v>0.88499145563288339</v>
      </c>
      <c r="BE19" s="28">
        <f t="shared" si="4"/>
        <v>0</v>
      </c>
    </row>
    <row r="20" spans="1:57" x14ac:dyDescent="0.3">
      <c r="A20" t="s">
        <v>34</v>
      </c>
      <c r="B20" s="25">
        <f>IF('Indicator Date hidden'!C21="x","x",$B$2-'Indicator Date hidden'!C21)</f>
        <v>0</v>
      </c>
      <c r="C20" s="25">
        <f>IF('Indicator Date hidden'!D21="x","x",$C$2-'Indicator Date hidden'!D21)</f>
        <v>0</v>
      </c>
      <c r="D20" s="25">
        <f>IF('Indicator Date hidden'!E21="x","x",$D$2-'Indicator Date hidden'!E21)</f>
        <v>0</v>
      </c>
      <c r="E20" s="25">
        <f>IF('Indicator Date hidden'!F21="x","x",$E$2-'Indicator Date hidden'!F21)</f>
        <v>0</v>
      </c>
      <c r="F20" s="25">
        <f>IF('Indicator Date hidden'!G21="x","x",$F$2-'Indicator Date hidden'!G21)</f>
        <v>0</v>
      </c>
      <c r="G20" s="25">
        <f>IF('Indicator Date hidden'!H21="x","x",$G$2-'Indicator Date hidden'!H21)</f>
        <v>0</v>
      </c>
      <c r="H20" s="25">
        <f>IF('Indicator Date hidden'!I21="x","x",$H$2-'Indicator Date hidden'!I21)</f>
        <v>0</v>
      </c>
      <c r="I20" s="25">
        <f>IF('Indicator Date hidden'!J21="x","x",$I$2-'Indicator Date hidden'!J21)</f>
        <v>0</v>
      </c>
      <c r="J20" s="25">
        <f>IF('Indicator Date hidden'!K21="x","x",$J$2-'Indicator Date hidden'!K21)</f>
        <v>0</v>
      </c>
      <c r="K20" s="25">
        <f>IF('Indicator Date hidden'!L21="x","x",$K$2-'Indicator Date hidden'!L21)</f>
        <v>0</v>
      </c>
      <c r="L20" s="25">
        <f>IF('Indicator Date hidden'!M21="x","x",$L$2-'Indicator Date hidden'!M21)</f>
        <v>0</v>
      </c>
      <c r="M20" s="25">
        <f>IF('Indicator Date hidden'!N21="x","x",$M$2-'Indicator Date hidden'!N21)</f>
        <v>0</v>
      </c>
      <c r="N20" s="25">
        <f>IF('Indicator Date hidden'!O21="x","x",$N$2-'Indicator Date hidden'!O21)</f>
        <v>0</v>
      </c>
      <c r="O20" s="25">
        <f>IF('Indicator Date hidden'!P21="x","x",$O$2-'Indicator Date hidden'!P21)</f>
        <v>0</v>
      </c>
      <c r="P20" s="25">
        <f>IF('Indicator Date hidden'!Q21="x","x",$P$2-'Indicator Date hidden'!Q21)</f>
        <v>0</v>
      </c>
      <c r="Q20" s="25">
        <f>IF('Indicator Date hidden'!R21="x","x",$Q$2-'Indicator Date hidden'!R21)</f>
        <v>2</v>
      </c>
      <c r="R20" s="25">
        <f>IF('Indicator Date hidden'!S21="x","x",$R$2-'Indicator Date hidden'!S21)</f>
        <v>0</v>
      </c>
      <c r="S20" s="25">
        <f>IF('Indicator Date hidden'!T21="x","x",$S$2-'Indicator Date hidden'!T21)</f>
        <v>0</v>
      </c>
      <c r="T20" s="25">
        <f>IF('Indicator Date hidden'!U21="x","x",$T$2-'Indicator Date hidden'!U21)</f>
        <v>0</v>
      </c>
      <c r="U20" s="25">
        <f>IF('Indicator Date hidden'!V21="x","x",$U$2-'Indicator Date hidden'!V21)</f>
        <v>0</v>
      </c>
      <c r="V20" s="25">
        <f>IF('Indicator Date hidden'!W21="x","x",$V$2-'Indicator Date hidden'!W21)</f>
        <v>0</v>
      </c>
      <c r="W20" s="25">
        <f>IF('Indicator Date hidden'!X21="x","x",$W$2-'Indicator Date hidden'!X21)</f>
        <v>0</v>
      </c>
      <c r="X20" s="25">
        <f>IF('Indicator Date hidden'!Y21="x","x",$X$2-'Indicator Date hidden'!Y21)</f>
        <v>4</v>
      </c>
      <c r="Y20" s="25">
        <f>IF('Indicator Date hidden'!Z21="x","x",$Y$2-'Indicator Date hidden'!Z21)</f>
        <v>0</v>
      </c>
      <c r="Z20" s="25">
        <f>IF('Indicator Date hidden'!AA21="x","x",$Z$2-'Indicator Date hidden'!AA21)</f>
        <v>0</v>
      </c>
      <c r="AA20" s="25">
        <f>IF('Indicator Date hidden'!AB21="x","x",$AA$2-'Indicator Date hidden'!AB21)</f>
        <v>0</v>
      </c>
      <c r="AB20" s="25">
        <f>IF('Indicator Date hidden'!AC21="x","x",$AB$2-'Indicator Date hidden'!AC21)</f>
        <v>0</v>
      </c>
      <c r="AC20" s="25">
        <f>IF('Indicator Date hidden'!AD21="x","x",$AC$2-'Indicator Date hidden'!AD21)</f>
        <v>0</v>
      </c>
      <c r="AD20" s="25">
        <f>IF('Indicator Date hidden'!AE21="x","x",$AD$2-'Indicator Date hidden'!AE21)</f>
        <v>0</v>
      </c>
      <c r="AE20" s="25">
        <f>IF('Indicator Date hidden'!AF21="x","x",$AE$2-'Indicator Date hidden'!AF21)</f>
        <v>0</v>
      </c>
      <c r="AF20" s="25">
        <f>IF('Indicator Date hidden'!AG21="x","x",$AF$2-'Indicator Date hidden'!AG21)</f>
        <v>2</v>
      </c>
      <c r="AG20" s="25">
        <f>IF('Indicator Date hidden'!AH21="x","x",$AG$2-'Indicator Date hidden'!AH21)</f>
        <v>0</v>
      </c>
      <c r="AH20" s="25">
        <f>IF('Indicator Date hidden'!AI21="x","x",$AH$2-'Indicator Date hidden'!AI21)</f>
        <v>0</v>
      </c>
      <c r="AI20" s="25">
        <f>IF('Indicator Date hidden'!AJ21="x","x",$AI$2-'Indicator Date hidden'!AJ21)</f>
        <v>0</v>
      </c>
      <c r="AJ20" s="25" t="str">
        <f>IF('Indicator Date hidden'!AK21="x","x",$AJ$2-'Indicator Date hidden'!AK21)</f>
        <v>x</v>
      </c>
      <c r="AK20" s="25">
        <f>IF('Indicator Date hidden'!AL21="x","x",$AK$2-'Indicator Date hidden'!AL21)</f>
        <v>1</v>
      </c>
      <c r="AL20" s="25">
        <f>IF('Indicator Date hidden'!AM21="x","x",$AL$2-'Indicator Date hidden'!AM21)</f>
        <v>0</v>
      </c>
      <c r="AM20" s="25">
        <f>IF('Indicator Date hidden'!AN21="x","x",$AM$2-'Indicator Date hidden'!AN21)</f>
        <v>0</v>
      </c>
      <c r="AN20" s="25">
        <f>IF('Indicator Date hidden'!AO21="x","x",$AN$2-'Indicator Date hidden'!AO21)</f>
        <v>0</v>
      </c>
      <c r="AO20" s="25">
        <f>IF('Indicator Date hidden'!AP21="x","x",$AO$2-'Indicator Date hidden'!AP21)</f>
        <v>0</v>
      </c>
      <c r="AP20" s="25">
        <f>IF('Indicator Date hidden'!AQ21="x","x",$AP$2-'Indicator Date hidden'!AQ21)</f>
        <v>0</v>
      </c>
      <c r="AQ20" s="25">
        <f>IF('Indicator Date hidden'!AR21="x","x",$AQ$2-'Indicator Date hidden'!AR21)</f>
        <v>0</v>
      </c>
      <c r="AR20" s="25">
        <f>IF('Indicator Date hidden'!AS21="x","x",$AR$2-'Indicator Date hidden'!AS21)</f>
        <v>0</v>
      </c>
      <c r="AS20" s="25">
        <f>IF('Indicator Date hidden'!AT21="x","x",$AS$2-'Indicator Date hidden'!AT21)</f>
        <v>0</v>
      </c>
      <c r="AT20" s="25">
        <f>IF('Indicator Date hidden'!AU21="x","x",$AT$2-'Indicator Date hidden'!AU21)</f>
        <v>0</v>
      </c>
      <c r="AU20" s="25">
        <f>IF('Indicator Date hidden'!AV21="x","x",$AU$2-'Indicator Date hidden'!AV21)</f>
        <v>8</v>
      </c>
      <c r="AV20" s="25">
        <f>IF('Indicator Date hidden'!AW21="x","x",$AV$2-'Indicator Date hidden'!AW21)</f>
        <v>0</v>
      </c>
      <c r="AW20" s="25">
        <f>IF('Indicator Date hidden'!AX21="x","x",$AW$2-'Indicator Date hidden'!AX21)</f>
        <v>0</v>
      </c>
      <c r="AX20" s="25">
        <f>IF('Indicator Date hidden'!AY21="x","x",$AX$2-'Indicator Date hidden'!AY21)</f>
        <v>0</v>
      </c>
      <c r="AY20" s="25">
        <f>IF('Indicator Date hidden'!AZ21="x","x",$AY$2-'Indicator Date hidden'!AZ21)</f>
        <v>0</v>
      </c>
      <c r="AZ20" s="25">
        <f>IF('Indicator Date hidden'!BA21="x","x",$AZ$2-'Indicator Date hidden'!BA21)</f>
        <v>0</v>
      </c>
      <c r="BA20">
        <f t="shared" si="0"/>
        <v>17</v>
      </c>
      <c r="BB20" s="26">
        <f t="shared" si="1"/>
        <v>0.34</v>
      </c>
      <c r="BC20">
        <f t="shared" si="2"/>
        <v>5</v>
      </c>
      <c r="BD20" s="26">
        <f t="shared" si="3"/>
        <v>1.290116273829611</v>
      </c>
      <c r="BE20" s="28">
        <f t="shared" si="4"/>
        <v>0</v>
      </c>
    </row>
    <row r="21" spans="1:57" x14ac:dyDescent="0.3">
      <c r="A21" t="s">
        <v>36</v>
      </c>
      <c r="B21" s="25">
        <f>IF('Indicator Date hidden'!C22="x","x",$B$2-'Indicator Date hidden'!C22)</f>
        <v>0</v>
      </c>
      <c r="C21" s="25">
        <f>IF('Indicator Date hidden'!D22="x","x",$C$2-'Indicator Date hidden'!D22)</f>
        <v>0</v>
      </c>
      <c r="D21" s="25">
        <f>IF('Indicator Date hidden'!E22="x","x",$D$2-'Indicator Date hidden'!E22)</f>
        <v>0</v>
      </c>
      <c r="E21" s="25">
        <f>IF('Indicator Date hidden'!F22="x","x",$E$2-'Indicator Date hidden'!F22)</f>
        <v>0</v>
      </c>
      <c r="F21" s="25">
        <f>IF('Indicator Date hidden'!G22="x","x",$F$2-'Indicator Date hidden'!G22)</f>
        <v>0</v>
      </c>
      <c r="G21" s="25">
        <f>IF('Indicator Date hidden'!H22="x","x",$G$2-'Indicator Date hidden'!H22)</f>
        <v>0</v>
      </c>
      <c r="H21" s="25">
        <f>IF('Indicator Date hidden'!I22="x","x",$H$2-'Indicator Date hidden'!I22)</f>
        <v>0</v>
      </c>
      <c r="I21" s="25">
        <f>IF('Indicator Date hidden'!J22="x","x",$I$2-'Indicator Date hidden'!J22)</f>
        <v>0</v>
      </c>
      <c r="J21" s="25">
        <f>IF('Indicator Date hidden'!K22="x","x",$J$2-'Indicator Date hidden'!K22)</f>
        <v>0</v>
      </c>
      <c r="K21" s="25">
        <f>IF('Indicator Date hidden'!L22="x","x",$K$2-'Indicator Date hidden'!L22)</f>
        <v>0</v>
      </c>
      <c r="L21" s="25">
        <f>IF('Indicator Date hidden'!M22="x","x",$L$2-'Indicator Date hidden'!M22)</f>
        <v>0</v>
      </c>
      <c r="M21" s="25">
        <f>IF('Indicator Date hidden'!N22="x","x",$M$2-'Indicator Date hidden'!N22)</f>
        <v>0</v>
      </c>
      <c r="N21" s="25">
        <f>IF('Indicator Date hidden'!O22="x","x",$N$2-'Indicator Date hidden'!O22)</f>
        <v>0</v>
      </c>
      <c r="O21" s="25">
        <f>IF('Indicator Date hidden'!P22="x","x",$O$2-'Indicator Date hidden'!P22)</f>
        <v>0</v>
      </c>
      <c r="P21" s="25">
        <f>IF('Indicator Date hidden'!Q22="x","x",$P$2-'Indicator Date hidden'!Q22)</f>
        <v>0</v>
      </c>
      <c r="Q21" s="25">
        <f>IF('Indicator Date hidden'!R22="x","x",$Q$2-'Indicator Date hidden'!R22)</f>
        <v>4</v>
      </c>
      <c r="R21" s="25">
        <f>IF('Indicator Date hidden'!S22="x","x",$R$2-'Indicator Date hidden'!S22)</f>
        <v>0</v>
      </c>
      <c r="S21" s="25">
        <f>IF('Indicator Date hidden'!T22="x","x",$S$2-'Indicator Date hidden'!T22)</f>
        <v>0</v>
      </c>
      <c r="T21" s="25">
        <f>IF('Indicator Date hidden'!U22="x","x",$T$2-'Indicator Date hidden'!U22)</f>
        <v>0</v>
      </c>
      <c r="U21" s="25">
        <f>IF('Indicator Date hidden'!V22="x","x",$U$2-'Indicator Date hidden'!V22)</f>
        <v>0</v>
      </c>
      <c r="V21" s="25">
        <f>IF('Indicator Date hidden'!W22="x","x",$V$2-'Indicator Date hidden'!W22)</f>
        <v>0</v>
      </c>
      <c r="W21" s="25">
        <f>IF('Indicator Date hidden'!X22="x","x",$W$2-'Indicator Date hidden'!X22)</f>
        <v>4</v>
      </c>
      <c r="X21" s="25">
        <f>IF('Indicator Date hidden'!Y22="x","x",$X$2-'Indicator Date hidden'!Y22)</f>
        <v>2</v>
      </c>
      <c r="Y21" s="25">
        <f>IF('Indicator Date hidden'!Z22="x","x",$Y$2-'Indicator Date hidden'!Z22)</f>
        <v>0</v>
      </c>
      <c r="Z21" s="25">
        <f>IF('Indicator Date hidden'!AA22="x","x",$Z$2-'Indicator Date hidden'!AA22)</f>
        <v>0</v>
      </c>
      <c r="AA21" s="25">
        <f>IF('Indicator Date hidden'!AB22="x","x",$AA$2-'Indicator Date hidden'!AB22)</f>
        <v>1</v>
      </c>
      <c r="AB21" s="25">
        <f>IF('Indicator Date hidden'!AC22="x","x",$AB$2-'Indicator Date hidden'!AC22)</f>
        <v>0</v>
      </c>
      <c r="AC21" s="25">
        <f>IF('Indicator Date hidden'!AD22="x","x",$AC$2-'Indicator Date hidden'!AD22)</f>
        <v>0</v>
      </c>
      <c r="AD21" s="25">
        <f>IF('Indicator Date hidden'!AE22="x","x",$AD$2-'Indicator Date hidden'!AE22)</f>
        <v>0</v>
      </c>
      <c r="AE21" s="25">
        <f>IF('Indicator Date hidden'!AF22="x","x",$AE$2-'Indicator Date hidden'!AF22)</f>
        <v>0</v>
      </c>
      <c r="AF21" s="25">
        <f>IF('Indicator Date hidden'!AG22="x","x",$AF$2-'Indicator Date hidden'!AG22)</f>
        <v>1</v>
      </c>
      <c r="AG21" s="25">
        <f>IF('Indicator Date hidden'!AH22="x","x",$AG$2-'Indicator Date hidden'!AH22)</f>
        <v>0</v>
      </c>
      <c r="AH21" s="25">
        <f>IF('Indicator Date hidden'!AI22="x","x",$AH$2-'Indicator Date hidden'!AI22)</f>
        <v>0</v>
      </c>
      <c r="AI21" s="25">
        <f>IF('Indicator Date hidden'!AJ22="x","x",$AI$2-'Indicator Date hidden'!AJ22)</f>
        <v>0</v>
      </c>
      <c r="AJ21" s="25" t="str">
        <f>IF('Indicator Date hidden'!AK22="x","x",$AJ$2-'Indicator Date hidden'!AK22)</f>
        <v>x</v>
      </c>
      <c r="AK21" s="25" t="str">
        <f>IF('Indicator Date hidden'!AL22="x","x",$AK$2-'Indicator Date hidden'!AL22)</f>
        <v>x</v>
      </c>
      <c r="AL21" s="25">
        <f>IF('Indicator Date hidden'!AM22="x","x",$AL$2-'Indicator Date hidden'!AM22)</f>
        <v>0</v>
      </c>
      <c r="AM21" s="25">
        <f>IF('Indicator Date hidden'!AN22="x","x",$AM$2-'Indicator Date hidden'!AN22)</f>
        <v>0</v>
      </c>
      <c r="AN21" s="25">
        <f>IF('Indicator Date hidden'!AO22="x","x",$AN$2-'Indicator Date hidden'!AO22)</f>
        <v>0</v>
      </c>
      <c r="AO21" s="25">
        <f>IF('Indicator Date hidden'!AP22="x","x",$AO$2-'Indicator Date hidden'!AP22)</f>
        <v>0</v>
      </c>
      <c r="AP21" s="25">
        <f>IF('Indicator Date hidden'!AQ22="x","x",$AP$2-'Indicator Date hidden'!AQ22)</f>
        <v>0</v>
      </c>
      <c r="AQ21" s="25">
        <f>IF('Indicator Date hidden'!AR22="x","x",$AQ$2-'Indicator Date hidden'!AR22)</f>
        <v>0</v>
      </c>
      <c r="AR21" s="25">
        <f>IF('Indicator Date hidden'!AS22="x","x",$AR$2-'Indicator Date hidden'!AS22)</f>
        <v>0</v>
      </c>
      <c r="AS21" s="25">
        <f>IF('Indicator Date hidden'!AT22="x","x",$AS$2-'Indicator Date hidden'!AT22)</f>
        <v>0</v>
      </c>
      <c r="AT21" s="25">
        <f>IF('Indicator Date hidden'!AU22="x","x",$AT$2-'Indicator Date hidden'!AU22)</f>
        <v>0</v>
      </c>
      <c r="AU21" s="25" t="str">
        <f>IF('Indicator Date hidden'!AV22="x","x",$AU$2-'Indicator Date hidden'!AV22)</f>
        <v>x</v>
      </c>
      <c r="AV21" s="25">
        <f>IF('Indicator Date hidden'!AW22="x","x",$AV$2-'Indicator Date hidden'!AW22)</f>
        <v>0</v>
      </c>
      <c r="AW21" s="25">
        <f>IF('Indicator Date hidden'!AX22="x","x",$AW$2-'Indicator Date hidden'!AX22)</f>
        <v>0</v>
      </c>
      <c r="AX21" s="25">
        <f>IF('Indicator Date hidden'!AY22="x","x",$AX$2-'Indicator Date hidden'!AY22)</f>
        <v>0</v>
      </c>
      <c r="AY21" s="25">
        <f>IF('Indicator Date hidden'!AZ22="x","x",$AY$2-'Indicator Date hidden'!AZ22)</f>
        <v>0</v>
      </c>
      <c r="AZ21" s="25">
        <f>IF('Indicator Date hidden'!BA22="x","x",$AZ$2-'Indicator Date hidden'!BA22)</f>
        <v>0</v>
      </c>
      <c r="BA21">
        <f t="shared" si="0"/>
        <v>12</v>
      </c>
      <c r="BB21" s="26">
        <f t="shared" si="1"/>
        <v>0.25</v>
      </c>
      <c r="BC21">
        <f t="shared" si="2"/>
        <v>5</v>
      </c>
      <c r="BD21" s="26">
        <f t="shared" si="3"/>
        <v>0.8539125638299665</v>
      </c>
      <c r="BE21" s="28">
        <f t="shared" si="4"/>
        <v>0</v>
      </c>
    </row>
    <row r="22" spans="1:57" x14ac:dyDescent="0.3">
      <c r="A22" t="s">
        <v>38</v>
      </c>
      <c r="B22" s="25">
        <f>IF('Indicator Date hidden'!C23="x","x",$B$2-'Indicator Date hidden'!C23)</f>
        <v>0</v>
      </c>
      <c r="C22" s="25">
        <f>IF('Indicator Date hidden'!D23="x","x",$C$2-'Indicator Date hidden'!D23)</f>
        <v>0</v>
      </c>
      <c r="D22" s="25">
        <f>IF('Indicator Date hidden'!E23="x","x",$D$2-'Indicator Date hidden'!E23)</f>
        <v>0</v>
      </c>
      <c r="E22" s="25">
        <f>IF('Indicator Date hidden'!F23="x","x",$E$2-'Indicator Date hidden'!F23)</f>
        <v>0</v>
      </c>
      <c r="F22" s="25">
        <f>IF('Indicator Date hidden'!G23="x","x",$F$2-'Indicator Date hidden'!G23)</f>
        <v>0</v>
      </c>
      <c r="G22" s="25">
        <f>IF('Indicator Date hidden'!H23="x","x",$G$2-'Indicator Date hidden'!H23)</f>
        <v>0</v>
      </c>
      <c r="H22" s="25">
        <f>IF('Indicator Date hidden'!I23="x","x",$H$2-'Indicator Date hidden'!I23)</f>
        <v>0</v>
      </c>
      <c r="I22" s="25">
        <f>IF('Indicator Date hidden'!J23="x","x",$I$2-'Indicator Date hidden'!J23)</f>
        <v>0</v>
      </c>
      <c r="J22" s="25">
        <f>IF('Indicator Date hidden'!K23="x","x",$J$2-'Indicator Date hidden'!K23)</f>
        <v>0</v>
      </c>
      <c r="K22" s="25">
        <f>IF('Indicator Date hidden'!L23="x","x",$K$2-'Indicator Date hidden'!L23)</f>
        <v>0</v>
      </c>
      <c r="L22" s="25">
        <f>IF('Indicator Date hidden'!M23="x","x",$L$2-'Indicator Date hidden'!M23)</f>
        <v>0</v>
      </c>
      <c r="M22" s="25">
        <f>IF('Indicator Date hidden'!N23="x","x",$M$2-'Indicator Date hidden'!N23)</f>
        <v>0</v>
      </c>
      <c r="N22" s="25">
        <f>IF('Indicator Date hidden'!O23="x","x",$N$2-'Indicator Date hidden'!O23)</f>
        <v>0</v>
      </c>
      <c r="O22" s="25">
        <f>IF('Indicator Date hidden'!P23="x","x",$O$2-'Indicator Date hidden'!P23)</f>
        <v>0</v>
      </c>
      <c r="P22" s="25">
        <f>IF('Indicator Date hidden'!Q23="x","x",$P$2-'Indicator Date hidden'!Q23)</f>
        <v>0</v>
      </c>
      <c r="Q22" s="25">
        <f>IF('Indicator Date hidden'!R23="x","x",$Q$2-'Indicator Date hidden'!R23)</f>
        <v>6</v>
      </c>
      <c r="R22" s="25">
        <f>IF('Indicator Date hidden'!S23="x","x",$R$2-'Indicator Date hidden'!S23)</f>
        <v>0</v>
      </c>
      <c r="S22" s="25">
        <f>IF('Indicator Date hidden'!T23="x","x",$S$2-'Indicator Date hidden'!T23)</f>
        <v>0</v>
      </c>
      <c r="T22" s="25">
        <f>IF('Indicator Date hidden'!U23="x","x",$T$2-'Indicator Date hidden'!U23)</f>
        <v>0</v>
      </c>
      <c r="U22" s="25">
        <f>IF('Indicator Date hidden'!V23="x","x",$U$2-'Indicator Date hidden'!V23)</f>
        <v>0</v>
      </c>
      <c r="V22" s="25">
        <f>IF('Indicator Date hidden'!W23="x","x",$V$2-'Indicator Date hidden'!W23)</f>
        <v>0</v>
      </c>
      <c r="W22" s="25">
        <f>IF('Indicator Date hidden'!X23="x","x",$W$2-'Indicator Date hidden'!X23)</f>
        <v>6</v>
      </c>
      <c r="X22" s="25">
        <f>IF('Indicator Date hidden'!Y23="x","x",$X$2-'Indicator Date hidden'!Y23)</f>
        <v>2</v>
      </c>
      <c r="Y22" s="25">
        <f>IF('Indicator Date hidden'!Z23="x","x",$Y$2-'Indicator Date hidden'!Z23)</f>
        <v>0</v>
      </c>
      <c r="Z22" s="25">
        <f>IF('Indicator Date hidden'!AA23="x","x",$Z$2-'Indicator Date hidden'!AA23)</f>
        <v>0</v>
      </c>
      <c r="AA22" s="25">
        <f>IF('Indicator Date hidden'!AB23="x","x",$AA$2-'Indicator Date hidden'!AB23)</f>
        <v>0</v>
      </c>
      <c r="AB22" s="25">
        <f>IF('Indicator Date hidden'!AC23="x","x",$AB$2-'Indicator Date hidden'!AC23)</f>
        <v>0</v>
      </c>
      <c r="AC22" s="25">
        <f>IF('Indicator Date hidden'!AD23="x","x",$AC$2-'Indicator Date hidden'!AD23)</f>
        <v>0</v>
      </c>
      <c r="AD22" s="25">
        <f>IF('Indicator Date hidden'!AE23="x","x",$AD$2-'Indicator Date hidden'!AE23)</f>
        <v>0</v>
      </c>
      <c r="AE22" s="25">
        <f>IF('Indicator Date hidden'!AF23="x","x",$AE$2-'Indicator Date hidden'!AF23)</f>
        <v>0</v>
      </c>
      <c r="AF22" s="25">
        <f>IF('Indicator Date hidden'!AG23="x","x",$AF$2-'Indicator Date hidden'!AG23)</f>
        <v>0</v>
      </c>
      <c r="AG22" s="25">
        <f>IF('Indicator Date hidden'!AH23="x","x",$AG$2-'Indicator Date hidden'!AH23)</f>
        <v>0</v>
      </c>
      <c r="AH22" s="25">
        <f>IF('Indicator Date hidden'!AI23="x","x",$AH$2-'Indicator Date hidden'!AI23)</f>
        <v>0</v>
      </c>
      <c r="AI22" s="25">
        <f>IF('Indicator Date hidden'!AJ23="x","x",$AI$2-'Indicator Date hidden'!AJ23)</f>
        <v>0</v>
      </c>
      <c r="AJ22" s="25" t="str">
        <f>IF('Indicator Date hidden'!AK23="x","x",$AJ$2-'Indicator Date hidden'!AK23)</f>
        <v>x</v>
      </c>
      <c r="AK22" s="25">
        <f>IF('Indicator Date hidden'!AL23="x","x",$AK$2-'Indicator Date hidden'!AL23)</f>
        <v>1</v>
      </c>
      <c r="AL22" s="25">
        <f>IF('Indicator Date hidden'!AM23="x","x",$AL$2-'Indicator Date hidden'!AM23)</f>
        <v>0</v>
      </c>
      <c r="AM22" s="25">
        <f>IF('Indicator Date hidden'!AN23="x","x",$AM$2-'Indicator Date hidden'!AN23)</f>
        <v>0</v>
      </c>
      <c r="AN22" s="25">
        <f>IF('Indicator Date hidden'!AO23="x","x",$AN$2-'Indicator Date hidden'!AO23)</f>
        <v>0</v>
      </c>
      <c r="AO22" s="25">
        <f>IF('Indicator Date hidden'!AP23="x","x",$AO$2-'Indicator Date hidden'!AP23)</f>
        <v>0</v>
      </c>
      <c r="AP22" s="25">
        <f>IF('Indicator Date hidden'!AQ23="x","x",$AP$2-'Indicator Date hidden'!AQ23)</f>
        <v>0</v>
      </c>
      <c r="AQ22" s="25">
        <f>IF('Indicator Date hidden'!AR23="x","x",$AQ$2-'Indicator Date hidden'!AR23)</f>
        <v>4</v>
      </c>
      <c r="AR22" s="25">
        <f>IF('Indicator Date hidden'!AS23="x","x",$AR$2-'Indicator Date hidden'!AS23)</f>
        <v>0</v>
      </c>
      <c r="AS22" s="25">
        <f>IF('Indicator Date hidden'!AT23="x","x",$AS$2-'Indicator Date hidden'!AT23)</f>
        <v>0</v>
      </c>
      <c r="AT22" s="25">
        <f>IF('Indicator Date hidden'!AU23="x","x",$AT$2-'Indicator Date hidden'!AU23)</f>
        <v>0</v>
      </c>
      <c r="AU22" s="25">
        <f>IF('Indicator Date hidden'!AV23="x","x",$AU$2-'Indicator Date hidden'!AV23)</f>
        <v>2</v>
      </c>
      <c r="AV22" s="25">
        <f>IF('Indicator Date hidden'!AW23="x","x",$AV$2-'Indicator Date hidden'!AW23)</f>
        <v>0</v>
      </c>
      <c r="AW22" s="25">
        <f>IF('Indicator Date hidden'!AX23="x","x",$AW$2-'Indicator Date hidden'!AX23)</f>
        <v>0</v>
      </c>
      <c r="AX22" s="25">
        <f>IF('Indicator Date hidden'!AY23="x","x",$AX$2-'Indicator Date hidden'!AY23)</f>
        <v>0</v>
      </c>
      <c r="AY22" s="25">
        <f>IF('Indicator Date hidden'!AZ23="x","x",$AY$2-'Indicator Date hidden'!AZ23)</f>
        <v>0</v>
      </c>
      <c r="AZ22" s="25">
        <f>IF('Indicator Date hidden'!BA23="x","x",$AZ$2-'Indicator Date hidden'!BA23)</f>
        <v>0</v>
      </c>
      <c r="BA22">
        <f t="shared" si="0"/>
        <v>21</v>
      </c>
      <c r="BB22" s="26">
        <f t="shared" si="1"/>
        <v>0.42</v>
      </c>
      <c r="BC22">
        <f t="shared" si="2"/>
        <v>6</v>
      </c>
      <c r="BD22" s="26">
        <f t="shared" si="3"/>
        <v>1.3280060240827223</v>
      </c>
      <c r="BE22" s="28">
        <f t="shared" si="4"/>
        <v>0</v>
      </c>
    </row>
    <row r="23" spans="1:57" x14ac:dyDescent="0.3">
      <c r="A23" t="s">
        <v>39</v>
      </c>
      <c r="B23" s="25">
        <f>IF('Indicator Date hidden'!C24="x","x",$B$2-'Indicator Date hidden'!C24)</f>
        <v>0</v>
      </c>
      <c r="C23" s="25">
        <f>IF('Indicator Date hidden'!D24="x","x",$C$2-'Indicator Date hidden'!D24)</f>
        <v>0</v>
      </c>
      <c r="D23" s="25">
        <f>IF('Indicator Date hidden'!E24="x","x",$D$2-'Indicator Date hidden'!E24)</f>
        <v>0</v>
      </c>
      <c r="E23" s="25">
        <f>IF('Indicator Date hidden'!F24="x","x",$E$2-'Indicator Date hidden'!F24)</f>
        <v>0</v>
      </c>
      <c r="F23" s="25">
        <f>IF('Indicator Date hidden'!G24="x","x",$F$2-'Indicator Date hidden'!G24)</f>
        <v>0</v>
      </c>
      <c r="G23" s="25">
        <f>IF('Indicator Date hidden'!H24="x","x",$G$2-'Indicator Date hidden'!H24)</f>
        <v>0</v>
      </c>
      <c r="H23" s="25">
        <f>IF('Indicator Date hidden'!I24="x","x",$H$2-'Indicator Date hidden'!I24)</f>
        <v>0</v>
      </c>
      <c r="I23" s="25">
        <f>IF('Indicator Date hidden'!J24="x","x",$I$2-'Indicator Date hidden'!J24)</f>
        <v>0</v>
      </c>
      <c r="J23" s="25">
        <f>IF('Indicator Date hidden'!K24="x","x",$J$2-'Indicator Date hidden'!K24)</f>
        <v>0</v>
      </c>
      <c r="K23" s="25">
        <f>IF('Indicator Date hidden'!L24="x","x",$K$2-'Indicator Date hidden'!L24)</f>
        <v>0</v>
      </c>
      <c r="L23" s="25">
        <f>IF('Indicator Date hidden'!M24="x","x",$L$2-'Indicator Date hidden'!M24)</f>
        <v>0</v>
      </c>
      <c r="M23" s="25">
        <f>IF('Indicator Date hidden'!N24="x","x",$M$2-'Indicator Date hidden'!N24)</f>
        <v>0</v>
      </c>
      <c r="N23" s="25">
        <f>IF('Indicator Date hidden'!O24="x","x",$N$2-'Indicator Date hidden'!O24)</f>
        <v>0</v>
      </c>
      <c r="O23" s="25">
        <f>IF('Indicator Date hidden'!P24="x","x",$O$2-'Indicator Date hidden'!P24)</f>
        <v>0</v>
      </c>
      <c r="P23" s="25">
        <f>IF('Indicator Date hidden'!Q24="x","x",$P$2-'Indicator Date hidden'!Q24)</f>
        <v>0</v>
      </c>
      <c r="Q23" s="25">
        <f>IF('Indicator Date hidden'!R24="x","x",$Q$2-'Indicator Date hidden'!R24)</f>
        <v>2</v>
      </c>
      <c r="R23" s="25">
        <f>IF('Indicator Date hidden'!S24="x","x",$R$2-'Indicator Date hidden'!S24)</f>
        <v>0</v>
      </c>
      <c r="S23" s="25">
        <f>IF('Indicator Date hidden'!T24="x","x",$S$2-'Indicator Date hidden'!T24)</f>
        <v>0</v>
      </c>
      <c r="T23" s="25">
        <f>IF('Indicator Date hidden'!U24="x","x",$T$2-'Indicator Date hidden'!U24)</f>
        <v>0</v>
      </c>
      <c r="U23" s="25">
        <f>IF('Indicator Date hidden'!V24="x","x",$U$2-'Indicator Date hidden'!V24)</f>
        <v>0</v>
      </c>
      <c r="V23" s="25">
        <f>IF('Indicator Date hidden'!W24="x","x",$V$2-'Indicator Date hidden'!W24)</f>
        <v>0</v>
      </c>
      <c r="W23" s="25">
        <f>IF('Indicator Date hidden'!X24="x","x",$W$2-'Indicator Date hidden'!X24)</f>
        <v>2</v>
      </c>
      <c r="X23" s="25">
        <f>IF('Indicator Date hidden'!Y24="x","x",$X$2-'Indicator Date hidden'!Y24)</f>
        <v>1</v>
      </c>
      <c r="Y23" s="25">
        <f>IF('Indicator Date hidden'!Z24="x","x",$Y$2-'Indicator Date hidden'!Z24)</f>
        <v>0</v>
      </c>
      <c r="Z23" s="25">
        <f>IF('Indicator Date hidden'!AA24="x","x",$Z$2-'Indicator Date hidden'!AA24)</f>
        <v>0</v>
      </c>
      <c r="AA23" s="25" t="str">
        <f>IF('Indicator Date hidden'!AB24="x","x",$AA$2-'Indicator Date hidden'!AB24)</f>
        <v>x</v>
      </c>
      <c r="AB23" s="25">
        <f>IF('Indicator Date hidden'!AC24="x","x",$AB$2-'Indicator Date hidden'!AC24)</f>
        <v>0</v>
      </c>
      <c r="AC23" s="25">
        <f>IF('Indicator Date hidden'!AD24="x","x",$AC$2-'Indicator Date hidden'!AD24)</f>
        <v>0</v>
      </c>
      <c r="AD23" s="25" t="str">
        <f>IF('Indicator Date hidden'!AE24="x","x",$AD$2-'Indicator Date hidden'!AE24)</f>
        <v>x</v>
      </c>
      <c r="AE23" s="25">
        <f>IF('Indicator Date hidden'!AF24="x","x",$AE$2-'Indicator Date hidden'!AF24)</f>
        <v>0</v>
      </c>
      <c r="AF23" s="25">
        <f>IF('Indicator Date hidden'!AG24="x","x",$AF$2-'Indicator Date hidden'!AG24)</f>
        <v>6</v>
      </c>
      <c r="AG23" s="25">
        <f>IF('Indicator Date hidden'!AH24="x","x",$AG$2-'Indicator Date hidden'!AH24)</f>
        <v>0</v>
      </c>
      <c r="AH23" s="25">
        <f>IF('Indicator Date hidden'!AI24="x","x",$AH$2-'Indicator Date hidden'!AI24)</f>
        <v>0</v>
      </c>
      <c r="AI23" s="25">
        <f>IF('Indicator Date hidden'!AJ24="x","x",$AI$2-'Indicator Date hidden'!AJ24)</f>
        <v>0</v>
      </c>
      <c r="AJ23" s="25">
        <f>IF('Indicator Date hidden'!AK24="x","x",$AJ$2-'Indicator Date hidden'!AK24)</f>
        <v>1</v>
      </c>
      <c r="AK23" s="25">
        <f>IF('Indicator Date hidden'!AL24="x","x",$AK$2-'Indicator Date hidden'!AL24)</f>
        <v>1</v>
      </c>
      <c r="AL23" s="25">
        <f>IF('Indicator Date hidden'!AM24="x","x",$AL$2-'Indicator Date hidden'!AM24)</f>
        <v>0</v>
      </c>
      <c r="AM23" s="25">
        <f>IF('Indicator Date hidden'!AN24="x","x",$AM$2-'Indicator Date hidden'!AN24)</f>
        <v>0</v>
      </c>
      <c r="AN23" s="25">
        <f>IF('Indicator Date hidden'!AO24="x","x",$AN$2-'Indicator Date hidden'!AO24)</f>
        <v>0</v>
      </c>
      <c r="AO23" s="25" t="str">
        <f>IF('Indicator Date hidden'!AP24="x","x",$AO$2-'Indicator Date hidden'!AP24)</f>
        <v>x</v>
      </c>
      <c r="AP23" s="25">
        <f>IF('Indicator Date hidden'!AQ24="x","x",$AP$2-'Indicator Date hidden'!AQ24)</f>
        <v>2</v>
      </c>
      <c r="AQ23" s="25" t="str">
        <f>IF('Indicator Date hidden'!AR24="x","x",$AQ$2-'Indicator Date hidden'!AR24)</f>
        <v>x</v>
      </c>
      <c r="AR23" s="25">
        <f>IF('Indicator Date hidden'!AS24="x","x",$AR$2-'Indicator Date hidden'!AS24)</f>
        <v>0</v>
      </c>
      <c r="AS23" s="25">
        <f>IF('Indicator Date hidden'!AT24="x","x",$AS$2-'Indicator Date hidden'!AT24)</f>
        <v>0</v>
      </c>
      <c r="AT23" s="25">
        <f>IF('Indicator Date hidden'!AU24="x","x",$AT$2-'Indicator Date hidden'!AU24)</f>
        <v>0</v>
      </c>
      <c r="AU23" s="25">
        <f>IF('Indicator Date hidden'!AV24="x","x",$AU$2-'Indicator Date hidden'!AV24)</f>
        <v>1</v>
      </c>
      <c r="AV23" s="25">
        <f>IF('Indicator Date hidden'!AW24="x","x",$AV$2-'Indicator Date hidden'!AW24)</f>
        <v>0</v>
      </c>
      <c r="AW23" s="25">
        <f>IF('Indicator Date hidden'!AX24="x","x",$AW$2-'Indicator Date hidden'!AX24)</f>
        <v>0</v>
      </c>
      <c r="AX23" s="25">
        <f>IF('Indicator Date hidden'!AY24="x","x",$AX$2-'Indicator Date hidden'!AY24)</f>
        <v>0</v>
      </c>
      <c r="AY23" s="25">
        <f>IF('Indicator Date hidden'!AZ24="x","x",$AY$2-'Indicator Date hidden'!AZ24)</f>
        <v>0</v>
      </c>
      <c r="AZ23" s="25">
        <f>IF('Indicator Date hidden'!BA24="x","x",$AZ$2-'Indicator Date hidden'!BA24)</f>
        <v>0</v>
      </c>
      <c r="BA23">
        <f t="shared" si="0"/>
        <v>16</v>
      </c>
      <c r="BB23" s="26">
        <f t="shared" si="1"/>
        <v>0.34042553191489361</v>
      </c>
      <c r="BC23">
        <f t="shared" si="2"/>
        <v>8</v>
      </c>
      <c r="BD23" s="26">
        <f t="shared" si="3"/>
        <v>0.99523536710863825</v>
      </c>
      <c r="BE23" s="28">
        <f t="shared" si="4"/>
        <v>0</v>
      </c>
    </row>
    <row r="24" spans="1:57" x14ac:dyDescent="0.3">
      <c r="A24" t="s">
        <v>41</v>
      </c>
      <c r="B24" s="25">
        <f>IF('Indicator Date hidden'!C25="x","x",$B$2-'Indicator Date hidden'!C25)</f>
        <v>0</v>
      </c>
      <c r="C24" s="25">
        <f>IF('Indicator Date hidden'!D25="x","x",$C$2-'Indicator Date hidden'!D25)</f>
        <v>0</v>
      </c>
      <c r="D24" s="25">
        <f>IF('Indicator Date hidden'!E25="x","x",$D$2-'Indicator Date hidden'!E25)</f>
        <v>0</v>
      </c>
      <c r="E24" s="25">
        <f>IF('Indicator Date hidden'!F25="x","x",$E$2-'Indicator Date hidden'!F25)</f>
        <v>0</v>
      </c>
      <c r="F24" s="25">
        <f>IF('Indicator Date hidden'!G25="x","x",$F$2-'Indicator Date hidden'!G25)</f>
        <v>0</v>
      </c>
      <c r="G24" s="25">
        <f>IF('Indicator Date hidden'!H25="x","x",$G$2-'Indicator Date hidden'!H25)</f>
        <v>0</v>
      </c>
      <c r="H24" s="25">
        <f>IF('Indicator Date hidden'!I25="x","x",$H$2-'Indicator Date hidden'!I25)</f>
        <v>0</v>
      </c>
      <c r="I24" s="25">
        <f>IF('Indicator Date hidden'!J25="x","x",$I$2-'Indicator Date hidden'!J25)</f>
        <v>0</v>
      </c>
      <c r="J24" s="25">
        <f>IF('Indicator Date hidden'!K25="x","x",$J$2-'Indicator Date hidden'!K25)</f>
        <v>0</v>
      </c>
      <c r="K24" s="25">
        <f>IF('Indicator Date hidden'!L25="x","x",$K$2-'Indicator Date hidden'!L25)</f>
        <v>0</v>
      </c>
      <c r="L24" s="25">
        <f>IF('Indicator Date hidden'!M25="x","x",$L$2-'Indicator Date hidden'!M25)</f>
        <v>0</v>
      </c>
      <c r="M24" s="25">
        <f>IF('Indicator Date hidden'!N25="x","x",$M$2-'Indicator Date hidden'!N25)</f>
        <v>0</v>
      </c>
      <c r="N24" s="25">
        <f>IF('Indicator Date hidden'!O25="x","x",$N$2-'Indicator Date hidden'!O25)</f>
        <v>0</v>
      </c>
      <c r="O24" s="25">
        <f>IF('Indicator Date hidden'!P25="x","x",$O$2-'Indicator Date hidden'!P25)</f>
        <v>0</v>
      </c>
      <c r="P24" s="25">
        <f>IF('Indicator Date hidden'!Q25="x","x",$P$2-'Indicator Date hidden'!Q25)</f>
        <v>0</v>
      </c>
      <c r="Q24" s="25" t="str">
        <f>IF('Indicator Date hidden'!R25="x","x",$Q$2-'Indicator Date hidden'!R25)</f>
        <v>x</v>
      </c>
      <c r="R24" s="25">
        <f>IF('Indicator Date hidden'!S25="x","x",$R$2-'Indicator Date hidden'!S25)</f>
        <v>0</v>
      </c>
      <c r="S24" s="25">
        <f>IF('Indicator Date hidden'!T25="x","x",$S$2-'Indicator Date hidden'!T25)</f>
        <v>0</v>
      </c>
      <c r="T24" s="25">
        <f>IF('Indicator Date hidden'!U25="x","x",$T$2-'Indicator Date hidden'!U25)</f>
        <v>0</v>
      </c>
      <c r="U24" s="25">
        <f>IF('Indicator Date hidden'!V25="x","x",$U$2-'Indicator Date hidden'!V25)</f>
        <v>0</v>
      </c>
      <c r="V24" s="25">
        <f>IF('Indicator Date hidden'!W25="x","x",$V$2-'Indicator Date hidden'!W25)</f>
        <v>0</v>
      </c>
      <c r="W24" s="25">
        <f>IF('Indicator Date hidden'!X25="x","x",$W$2-'Indicator Date hidden'!X25)</f>
        <v>7</v>
      </c>
      <c r="X24" s="25">
        <f>IF('Indicator Date hidden'!Y25="x","x",$X$2-'Indicator Date hidden'!Y25)</f>
        <v>4</v>
      </c>
      <c r="Y24" s="25">
        <f>IF('Indicator Date hidden'!Z25="x","x",$Y$2-'Indicator Date hidden'!Z25)</f>
        <v>0</v>
      </c>
      <c r="Z24" s="25">
        <f>IF('Indicator Date hidden'!AA25="x","x",$Z$2-'Indicator Date hidden'!AA25)</f>
        <v>0</v>
      </c>
      <c r="AA24" s="25">
        <f>IF('Indicator Date hidden'!AB25="x","x",$AA$2-'Indicator Date hidden'!AB25)</f>
        <v>0</v>
      </c>
      <c r="AB24" s="25">
        <f>IF('Indicator Date hidden'!AC25="x","x",$AB$2-'Indicator Date hidden'!AC25)</f>
        <v>0</v>
      </c>
      <c r="AC24" s="25">
        <f>IF('Indicator Date hidden'!AD25="x","x",$AC$2-'Indicator Date hidden'!AD25)</f>
        <v>0</v>
      </c>
      <c r="AD24" s="25">
        <f>IF('Indicator Date hidden'!AE25="x","x",$AD$2-'Indicator Date hidden'!AE25)</f>
        <v>0</v>
      </c>
      <c r="AE24" s="25">
        <f>IF('Indicator Date hidden'!AF25="x","x",$AE$2-'Indicator Date hidden'!AF25)</f>
        <v>0</v>
      </c>
      <c r="AF24" s="25">
        <f>IF('Indicator Date hidden'!AG25="x","x",$AF$2-'Indicator Date hidden'!AG25)</f>
        <v>4</v>
      </c>
      <c r="AG24" s="25">
        <f>IF('Indicator Date hidden'!AH25="x","x",$AG$2-'Indicator Date hidden'!AH25)</f>
        <v>0</v>
      </c>
      <c r="AH24" s="25">
        <f>IF('Indicator Date hidden'!AI25="x","x",$AH$2-'Indicator Date hidden'!AI25)</f>
        <v>0</v>
      </c>
      <c r="AI24" s="25">
        <f>IF('Indicator Date hidden'!AJ25="x","x",$AI$2-'Indicator Date hidden'!AJ25)</f>
        <v>0</v>
      </c>
      <c r="AJ24" s="25" t="str">
        <f>IF('Indicator Date hidden'!AK25="x","x",$AJ$2-'Indicator Date hidden'!AK25)</f>
        <v>x</v>
      </c>
      <c r="AK24" s="25">
        <f>IF('Indicator Date hidden'!AL25="x","x",$AK$2-'Indicator Date hidden'!AL25)</f>
        <v>1</v>
      </c>
      <c r="AL24" s="25">
        <f>IF('Indicator Date hidden'!AM25="x","x",$AL$2-'Indicator Date hidden'!AM25)</f>
        <v>0</v>
      </c>
      <c r="AM24" s="25">
        <f>IF('Indicator Date hidden'!AN25="x","x",$AM$2-'Indicator Date hidden'!AN25)</f>
        <v>0</v>
      </c>
      <c r="AN24" s="25">
        <f>IF('Indicator Date hidden'!AO25="x","x",$AN$2-'Indicator Date hidden'!AO25)</f>
        <v>0</v>
      </c>
      <c r="AO24" s="25">
        <f>IF('Indicator Date hidden'!AP25="x","x",$AO$2-'Indicator Date hidden'!AP25)</f>
        <v>0</v>
      </c>
      <c r="AP24" s="25">
        <f>IF('Indicator Date hidden'!AQ25="x","x",$AP$2-'Indicator Date hidden'!AQ25)</f>
        <v>0</v>
      </c>
      <c r="AQ24" s="25">
        <f>IF('Indicator Date hidden'!AR25="x","x",$AQ$2-'Indicator Date hidden'!AR25)</f>
        <v>0</v>
      </c>
      <c r="AR24" s="25">
        <f>IF('Indicator Date hidden'!AS25="x","x",$AR$2-'Indicator Date hidden'!AS25)</f>
        <v>0</v>
      </c>
      <c r="AS24" s="25">
        <f>IF('Indicator Date hidden'!AT25="x","x",$AS$2-'Indicator Date hidden'!AT25)</f>
        <v>0</v>
      </c>
      <c r="AT24" s="25">
        <f>IF('Indicator Date hidden'!AU25="x","x",$AT$2-'Indicator Date hidden'!AU25)</f>
        <v>0</v>
      </c>
      <c r="AU24" s="25">
        <f>IF('Indicator Date hidden'!AV25="x","x",$AU$2-'Indicator Date hidden'!AV25)</f>
        <v>1</v>
      </c>
      <c r="AV24" s="25">
        <f>IF('Indicator Date hidden'!AW25="x","x",$AV$2-'Indicator Date hidden'!AW25)</f>
        <v>0</v>
      </c>
      <c r="AW24" s="25">
        <f>IF('Indicator Date hidden'!AX25="x","x",$AW$2-'Indicator Date hidden'!AX25)</f>
        <v>0</v>
      </c>
      <c r="AX24" s="25">
        <f>IF('Indicator Date hidden'!AY25="x","x",$AX$2-'Indicator Date hidden'!AY25)</f>
        <v>0</v>
      </c>
      <c r="AY24" s="25">
        <f>IF('Indicator Date hidden'!AZ25="x","x",$AY$2-'Indicator Date hidden'!AZ25)</f>
        <v>0</v>
      </c>
      <c r="AZ24" s="25">
        <f>IF('Indicator Date hidden'!BA25="x","x",$AZ$2-'Indicator Date hidden'!BA25)</f>
        <v>0</v>
      </c>
      <c r="BA24">
        <f t="shared" si="0"/>
        <v>17</v>
      </c>
      <c r="BB24" s="26">
        <f t="shared" si="1"/>
        <v>0.34693877551020408</v>
      </c>
      <c r="BC24">
        <f t="shared" si="2"/>
        <v>5</v>
      </c>
      <c r="BD24" s="26">
        <f t="shared" si="3"/>
        <v>1.2543966825003519</v>
      </c>
      <c r="BE24" s="28">
        <f t="shared" si="4"/>
        <v>0</v>
      </c>
    </row>
    <row r="25" spans="1:57" x14ac:dyDescent="0.3">
      <c r="A25" t="s">
        <v>43</v>
      </c>
      <c r="B25" s="25">
        <f>IF('Indicator Date hidden'!C26="x","x",$B$2-'Indicator Date hidden'!C26)</f>
        <v>0</v>
      </c>
      <c r="C25" s="25">
        <f>IF('Indicator Date hidden'!D26="x","x",$C$2-'Indicator Date hidden'!D26)</f>
        <v>0</v>
      </c>
      <c r="D25" s="25">
        <f>IF('Indicator Date hidden'!E26="x","x",$D$2-'Indicator Date hidden'!E26)</f>
        <v>0</v>
      </c>
      <c r="E25" s="25">
        <f>IF('Indicator Date hidden'!F26="x","x",$E$2-'Indicator Date hidden'!F26)</f>
        <v>0</v>
      </c>
      <c r="F25" s="25">
        <f>IF('Indicator Date hidden'!G26="x","x",$F$2-'Indicator Date hidden'!G26)</f>
        <v>0</v>
      </c>
      <c r="G25" s="25">
        <f>IF('Indicator Date hidden'!H26="x","x",$G$2-'Indicator Date hidden'!H26)</f>
        <v>0</v>
      </c>
      <c r="H25" s="25">
        <f>IF('Indicator Date hidden'!I26="x","x",$H$2-'Indicator Date hidden'!I26)</f>
        <v>0</v>
      </c>
      <c r="I25" s="25">
        <f>IF('Indicator Date hidden'!J26="x","x",$I$2-'Indicator Date hidden'!J26)</f>
        <v>0</v>
      </c>
      <c r="J25" s="25">
        <f>IF('Indicator Date hidden'!K26="x","x",$J$2-'Indicator Date hidden'!K26)</f>
        <v>0</v>
      </c>
      <c r="K25" s="25">
        <f>IF('Indicator Date hidden'!L26="x","x",$K$2-'Indicator Date hidden'!L26)</f>
        <v>0</v>
      </c>
      <c r="L25" s="25">
        <f>IF('Indicator Date hidden'!M26="x","x",$L$2-'Indicator Date hidden'!M26)</f>
        <v>0</v>
      </c>
      <c r="M25" s="25">
        <f>IF('Indicator Date hidden'!N26="x","x",$M$2-'Indicator Date hidden'!N26)</f>
        <v>0</v>
      </c>
      <c r="N25" s="25">
        <f>IF('Indicator Date hidden'!O26="x","x",$N$2-'Indicator Date hidden'!O26)</f>
        <v>0</v>
      </c>
      <c r="O25" s="25">
        <f>IF('Indicator Date hidden'!P26="x","x",$O$2-'Indicator Date hidden'!P26)</f>
        <v>0</v>
      </c>
      <c r="P25" s="25">
        <f>IF('Indicator Date hidden'!Q26="x","x",$P$2-'Indicator Date hidden'!Q26)</f>
        <v>0</v>
      </c>
      <c r="Q25" s="25">
        <f>IF('Indicator Date hidden'!R26="x","x",$Q$2-'Indicator Date hidden'!R26)</f>
        <v>1</v>
      </c>
      <c r="R25" s="25">
        <f>IF('Indicator Date hidden'!S26="x","x",$R$2-'Indicator Date hidden'!S26)</f>
        <v>0</v>
      </c>
      <c r="S25" s="25">
        <f>IF('Indicator Date hidden'!T26="x","x",$S$2-'Indicator Date hidden'!T26)</f>
        <v>0</v>
      </c>
      <c r="T25" s="25">
        <f>IF('Indicator Date hidden'!U26="x","x",$T$2-'Indicator Date hidden'!U26)</f>
        <v>0</v>
      </c>
      <c r="U25" s="25">
        <f>IF('Indicator Date hidden'!V26="x","x",$U$2-'Indicator Date hidden'!V26)</f>
        <v>0</v>
      </c>
      <c r="V25" s="25">
        <f>IF('Indicator Date hidden'!W26="x","x",$V$2-'Indicator Date hidden'!W26)</f>
        <v>0</v>
      </c>
      <c r="W25" s="25">
        <f>IF('Indicator Date hidden'!X26="x","x",$W$2-'Indicator Date hidden'!X26)</f>
        <v>7</v>
      </c>
      <c r="X25" s="25">
        <f>IF('Indicator Date hidden'!Y26="x","x",$X$2-'Indicator Date hidden'!Y26)</f>
        <v>1</v>
      </c>
      <c r="Y25" s="25">
        <f>IF('Indicator Date hidden'!Z26="x","x",$Y$2-'Indicator Date hidden'!Z26)</f>
        <v>0</v>
      </c>
      <c r="Z25" s="25">
        <f>IF('Indicator Date hidden'!AA26="x","x",$Z$2-'Indicator Date hidden'!AA26)</f>
        <v>0</v>
      </c>
      <c r="AA25" s="25">
        <f>IF('Indicator Date hidden'!AB26="x","x",$AA$2-'Indicator Date hidden'!AB26)</f>
        <v>1</v>
      </c>
      <c r="AB25" s="25">
        <f>IF('Indicator Date hidden'!AC26="x","x",$AB$2-'Indicator Date hidden'!AC26)</f>
        <v>0</v>
      </c>
      <c r="AC25" s="25">
        <f>IF('Indicator Date hidden'!AD26="x","x",$AC$2-'Indicator Date hidden'!AD26)</f>
        <v>0</v>
      </c>
      <c r="AD25" s="25">
        <f>IF('Indicator Date hidden'!AE26="x","x",$AD$2-'Indicator Date hidden'!AE26)</f>
        <v>0</v>
      </c>
      <c r="AE25" s="25">
        <f>IF('Indicator Date hidden'!AF26="x","x",$AE$2-'Indicator Date hidden'!AF26)</f>
        <v>0</v>
      </c>
      <c r="AF25" s="25">
        <f>IF('Indicator Date hidden'!AG26="x","x",$AF$2-'Indicator Date hidden'!AG26)</f>
        <v>0</v>
      </c>
      <c r="AG25" s="25">
        <f>IF('Indicator Date hidden'!AH26="x","x",$AG$2-'Indicator Date hidden'!AH26)</f>
        <v>0</v>
      </c>
      <c r="AH25" s="25">
        <f>IF('Indicator Date hidden'!AI26="x","x",$AH$2-'Indicator Date hidden'!AI26)</f>
        <v>0</v>
      </c>
      <c r="AI25" s="25">
        <f>IF('Indicator Date hidden'!AJ26="x","x",$AI$2-'Indicator Date hidden'!AJ26)</f>
        <v>0</v>
      </c>
      <c r="AJ25" s="25" t="str">
        <f>IF('Indicator Date hidden'!AK26="x","x",$AJ$2-'Indicator Date hidden'!AK26)</f>
        <v>x</v>
      </c>
      <c r="AK25" s="25">
        <f>IF('Indicator Date hidden'!AL26="x","x",$AK$2-'Indicator Date hidden'!AL26)</f>
        <v>1</v>
      </c>
      <c r="AL25" s="25">
        <f>IF('Indicator Date hidden'!AM26="x","x",$AL$2-'Indicator Date hidden'!AM26)</f>
        <v>0</v>
      </c>
      <c r="AM25" s="25">
        <f>IF('Indicator Date hidden'!AN26="x","x",$AM$2-'Indicator Date hidden'!AN26)</f>
        <v>0</v>
      </c>
      <c r="AN25" s="25">
        <f>IF('Indicator Date hidden'!AO26="x","x",$AN$2-'Indicator Date hidden'!AO26)</f>
        <v>0</v>
      </c>
      <c r="AO25" s="25">
        <f>IF('Indicator Date hidden'!AP26="x","x",$AO$2-'Indicator Date hidden'!AP26)</f>
        <v>0</v>
      </c>
      <c r="AP25" s="25">
        <f>IF('Indicator Date hidden'!AQ26="x","x",$AP$2-'Indicator Date hidden'!AQ26)</f>
        <v>0</v>
      </c>
      <c r="AQ25" s="25">
        <f>IF('Indicator Date hidden'!AR26="x","x",$AQ$2-'Indicator Date hidden'!AR26)</f>
        <v>4</v>
      </c>
      <c r="AR25" s="25">
        <f>IF('Indicator Date hidden'!AS26="x","x",$AR$2-'Indicator Date hidden'!AS26)</f>
        <v>0</v>
      </c>
      <c r="AS25" s="25">
        <f>IF('Indicator Date hidden'!AT26="x","x",$AS$2-'Indicator Date hidden'!AT26)</f>
        <v>0</v>
      </c>
      <c r="AT25" s="25">
        <f>IF('Indicator Date hidden'!AU26="x","x",$AT$2-'Indicator Date hidden'!AU26)</f>
        <v>0</v>
      </c>
      <c r="AU25" s="25">
        <f>IF('Indicator Date hidden'!AV26="x","x",$AU$2-'Indicator Date hidden'!AV26)</f>
        <v>1</v>
      </c>
      <c r="AV25" s="25">
        <f>IF('Indicator Date hidden'!AW26="x","x",$AV$2-'Indicator Date hidden'!AW26)</f>
        <v>0</v>
      </c>
      <c r="AW25" s="25">
        <f>IF('Indicator Date hidden'!AX26="x","x",$AW$2-'Indicator Date hidden'!AX26)</f>
        <v>0</v>
      </c>
      <c r="AX25" s="25">
        <f>IF('Indicator Date hidden'!AY26="x","x",$AX$2-'Indicator Date hidden'!AY26)</f>
        <v>0</v>
      </c>
      <c r="AY25" s="25">
        <f>IF('Indicator Date hidden'!AZ26="x","x",$AY$2-'Indicator Date hidden'!AZ26)</f>
        <v>0</v>
      </c>
      <c r="AZ25" s="25">
        <f>IF('Indicator Date hidden'!BA26="x","x",$AZ$2-'Indicator Date hidden'!BA26)</f>
        <v>0</v>
      </c>
      <c r="BA25">
        <f t="shared" si="0"/>
        <v>16</v>
      </c>
      <c r="BB25" s="26">
        <f t="shared" si="1"/>
        <v>0.32</v>
      </c>
      <c r="BC25">
        <f t="shared" si="2"/>
        <v>7</v>
      </c>
      <c r="BD25" s="26">
        <f t="shared" si="3"/>
        <v>1.1391224692718513</v>
      </c>
      <c r="BE25" s="28">
        <f t="shared" si="4"/>
        <v>0</v>
      </c>
    </row>
    <row r="26" spans="1:57" x14ac:dyDescent="0.3">
      <c r="A26" t="s">
        <v>45</v>
      </c>
      <c r="B26" s="25">
        <f>IF('Indicator Date hidden'!C27="x","x",$B$2-'Indicator Date hidden'!C27)</f>
        <v>0</v>
      </c>
      <c r="C26" s="25">
        <f>IF('Indicator Date hidden'!D27="x","x",$C$2-'Indicator Date hidden'!D27)</f>
        <v>0</v>
      </c>
      <c r="D26" s="25">
        <f>IF('Indicator Date hidden'!E27="x","x",$D$2-'Indicator Date hidden'!E27)</f>
        <v>0</v>
      </c>
      <c r="E26" s="25">
        <f>IF('Indicator Date hidden'!F27="x","x",$E$2-'Indicator Date hidden'!F27)</f>
        <v>0</v>
      </c>
      <c r="F26" s="25">
        <f>IF('Indicator Date hidden'!G27="x","x",$F$2-'Indicator Date hidden'!G27)</f>
        <v>0</v>
      </c>
      <c r="G26" s="25">
        <f>IF('Indicator Date hidden'!H27="x","x",$G$2-'Indicator Date hidden'!H27)</f>
        <v>0</v>
      </c>
      <c r="H26" s="25">
        <f>IF('Indicator Date hidden'!I27="x","x",$H$2-'Indicator Date hidden'!I27)</f>
        <v>0</v>
      </c>
      <c r="I26" s="25">
        <f>IF('Indicator Date hidden'!J27="x","x",$I$2-'Indicator Date hidden'!J27)</f>
        <v>0</v>
      </c>
      <c r="J26" s="25">
        <f>IF('Indicator Date hidden'!K27="x","x",$J$2-'Indicator Date hidden'!K27)</f>
        <v>0</v>
      </c>
      <c r="K26" s="25">
        <f>IF('Indicator Date hidden'!L27="x","x",$K$2-'Indicator Date hidden'!L27)</f>
        <v>0</v>
      </c>
      <c r="L26" s="25">
        <f>IF('Indicator Date hidden'!M27="x","x",$L$2-'Indicator Date hidden'!M27)</f>
        <v>0</v>
      </c>
      <c r="M26" s="25">
        <f>IF('Indicator Date hidden'!N27="x","x",$M$2-'Indicator Date hidden'!N27)</f>
        <v>0</v>
      </c>
      <c r="N26" s="25">
        <f>IF('Indicator Date hidden'!O27="x","x",$N$2-'Indicator Date hidden'!O27)</f>
        <v>0</v>
      </c>
      <c r="O26" s="25">
        <f>IF('Indicator Date hidden'!P27="x","x",$O$2-'Indicator Date hidden'!P27)</f>
        <v>0</v>
      </c>
      <c r="P26" s="25">
        <f>IF('Indicator Date hidden'!Q27="x","x",$P$2-'Indicator Date hidden'!Q27)</f>
        <v>0</v>
      </c>
      <c r="Q26" s="25" t="str">
        <f>IF('Indicator Date hidden'!R27="x","x",$Q$2-'Indicator Date hidden'!R27)</f>
        <v>x</v>
      </c>
      <c r="R26" s="25">
        <f>IF('Indicator Date hidden'!S27="x","x",$R$2-'Indicator Date hidden'!S27)</f>
        <v>0</v>
      </c>
      <c r="S26" s="25">
        <f>IF('Indicator Date hidden'!T27="x","x",$S$2-'Indicator Date hidden'!T27)</f>
        <v>0</v>
      </c>
      <c r="T26" s="25">
        <f>IF('Indicator Date hidden'!U27="x","x",$T$2-'Indicator Date hidden'!U27)</f>
        <v>0</v>
      </c>
      <c r="U26" s="25" t="str">
        <f>IF('Indicator Date hidden'!V27="x","x",$U$2-'Indicator Date hidden'!V27)</f>
        <v>x</v>
      </c>
      <c r="V26" s="25">
        <f>IF('Indicator Date hidden'!W27="x","x",$V$2-'Indicator Date hidden'!W27)</f>
        <v>0</v>
      </c>
      <c r="W26" s="25">
        <f>IF('Indicator Date hidden'!X27="x","x",$W$2-'Indicator Date hidden'!X27)</f>
        <v>5</v>
      </c>
      <c r="X26" s="25">
        <f>IF('Indicator Date hidden'!Y27="x","x",$X$2-'Indicator Date hidden'!Y27)</f>
        <v>2</v>
      </c>
      <c r="Y26" s="25">
        <f>IF('Indicator Date hidden'!Z27="x","x",$Y$2-'Indicator Date hidden'!Z27)</f>
        <v>0</v>
      </c>
      <c r="Z26" s="25">
        <f>IF('Indicator Date hidden'!AA27="x","x",$Z$2-'Indicator Date hidden'!AA27)</f>
        <v>0</v>
      </c>
      <c r="AA26" s="25" t="str">
        <f>IF('Indicator Date hidden'!AB27="x","x",$AA$2-'Indicator Date hidden'!AB27)</f>
        <v>x</v>
      </c>
      <c r="AB26" s="25">
        <f>IF('Indicator Date hidden'!AC27="x","x",$AB$2-'Indicator Date hidden'!AC27)</f>
        <v>0</v>
      </c>
      <c r="AC26" s="25">
        <f>IF('Indicator Date hidden'!AD27="x","x",$AC$2-'Indicator Date hidden'!AD27)</f>
        <v>0</v>
      </c>
      <c r="AD26" s="25" t="str">
        <f>IF('Indicator Date hidden'!AE27="x","x",$AD$2-'Indicator Date hidden'!AE27)</f>
        <v>x</v>
      </c>
      <c r="AE26" s="25" t="str">
        <f>IF('Indicator Date hidden'!AF27="x","x",$AE$2-'Indicator Date hidden'!AF27)</f>
        <v>x</v>
      </c>
      <c r="AF26" s="25" t="str">
        <f>IF('Indicator Date hidden'!AG27="x","x",$AF$2-'Indicator Date hidden'!AG27)</f>
        <v>x</v>
      </c>
      <c r="AG26" s="25">
        <f>IF('Indicator Date hidden'!AH27="x","x",$AG$2-'Indicator Date hidden'!AH27)</f>
        <v>0</v>
      </c>
      <c r="AH26" s="25">
        <f>IF('Indicator Date hidden'!AI27="x","x",$AH$2-'Indicator Date hidden'!AI27)</f>
        <v>0</v>
      </c>
      <c r="AI26" s="25">
        <f>IF('Indicator Date hidden'!AJ27="x","x",$AI$2-'Indicator Date hidden'!AJ27)</f>
        <v>0</v>
      </c>
      <c r="AJ26" s="25" t="str">
        <f>IF('Indicator Date hidden'!AK27="x","x",$AJ$2-'Indicator Date hidden'!AK27)</f>
        <v>x</v>
      </c>
      <c r="AK26" s="25">
        <f>IF('Indicator Date hidden'!AL27="x","x",$AK$2-'Indicator Date hidden'!AL27)</f>
        <v>1</v>
      </c>
      <c r="AL26" s="25">
        <f>IF('Indicator Date hidden'!AM27="x","x",$AL$2-'Indicator Date hidden'!AM27)</f>
        <v>0</v>
      </c>
      <c r="AM26" s="25">
        <f>IF('Indicator Date hidden'!AN27="x","x",$AM$2-'Indicator Date hidden'!AN27)</f>
        <v>0</v>
      </c>
      <c r="AN26" s="25">
        <f>IF('Indicator Date hidden'!AO27="x","x",$AN$2-'Indicator Date hidden'!AO27)</f>
        <v>0</v>
      </c>
      <c r="AO26" s="25">
        <f>IF('Indicator Date hidden'!AP27="x","x",$AO$2-'Indicator Date hidden'!AP27)</f>
        <v>0</v>
      </c>
      <c r="AP26" s="25">
        <f>IF('Indicator Date hidden'!AQ27="x","x",$AP$2-'Indicator Date hidden'!AQ27)</f>
        <v>0</v>
      </c>
      <c r="AQ26" s="25">
        <f>IF('Indicator Date hidden'!AR27="x","x",$AQ$2-'Indicator Date hidden'!AR27)</f>
        <v>6</v>
      </c>
      <c r="AR26" s="25">
        <f>IF('Indicator Date hidden'!AS27="x","x",$AR$2-'Indicator Date hidden'!AS27)</f>
        <v>0</v>
      </c>
      <c r="AS26" s="25">
        <f>IF('Indicator Date hidden'!AT27="x","x",$AS$2-'Indicator Date hidden'!AT27)</f>
        <v>2</v>
      </c>
      <c r="AT26" s="25">
        <f>IF('Indicator Date hidden'!AU27="x","x",$AT$2-'Indicator Date hidden'!AU27)</f>
        <v>0</v>
      </c>
      <c r="AU26" s="25">
        <f>IF('Indicator Date hidden'!AV27="x","x",$AU$2-'Indicator Date hidden'!AV27)</f>
        <v>3</v>
      </c>
      <c r="AV26" s="25">
        <f>IF('Indicator Date hidden'!AW27="x","x",$AV$2-'Indicator Date hidden'!AW27)</f>
        <v>0</v>
      </c>
      <c r="AW26" s="25">
        <f>IF('Indicator Date hidden'!AX27="x","x",$AW$2-'Indicator Date hidden'!AX27)</f>
        <v>0</v>
      </c>
      <c r="AX26" s="25">
        <f>IF('Indicator Date hidden'!AY27="x","x",$AX$2-'Indicator Date hidden'!AY27)</f>
        <v>0</v>
      </c>
      <c r="AY26" s="25" t="str">
        <f>IF('Indicator Date hidden'!AZ27="x","x",$AY$2-'Indicator Date hidden'!AZ27)</f>
        <v>x</v>
      </c>
      <c r="AZ26" s="25" t="str">
        <f>IF('Indicator Date hidden'!BA27="x","x",$AZ$2-'Indicator Date hidden'!BA27)</f>
        <v>x</v>
      </c>
      <c r="BA26">
        <f t="shared" si="0"/>
        <v>19</v>
      </c>
      <c r="BB26" s="26">
        <f t="shared" si="1"/>
        <v>0.45238095238095238</v>
      </c>
      <c r="BC26">
        <f t="shared" si="2"/>
        <v>6</v>
      </c>
      <c r="BD26" s="26">
        <f t="shared" si="3"/>
        <v>1.2947215356497641</v>
      </c>
      <c r="BE26" s="28">
        <f t="shared" si="4"/>
        <v>0</v>
      </c>
    </row>
    <row r="27" spans="1:57" x14ac:dyDescent="0.3">
      <c r="A27" t="s">
        <v>46</v>
      </c>
      <c r="B27" s="25">
        <f>IF('Indicator Date hidden'!C28="x","x",$B$2-'Indicator Date hidden'!C28)</f>
        <v>0</v>
      </c>
      <c r="C27" s="25">
        <f>IF('Indicator Date hidden'!D28="x","x",$C$2-'Indicator Date hidden'!D28)</f>
        <v>0</v>
      </c>
      <c r="D27" s="25">
        <f>IF('Indicator Date hidden'!E28="x","x",$D$2-'Indicator Date hidden'!E28)</f>
        <v>0</v>
      </c>
      <c r="E27" s="25">
        <f>IF('Indicator Date hidden'!F28="x","x",$E$2-'Indicator Date hidden'!F28)</f>
        <v>0</v>
      </c>
      <c r="F27" s="25">
        <f>IF('Indicator Date hidden'!G28="x","x",$F$2-'Indicator Date hidden'!G28)</f>
        <v>0</v>
      </c>
      <c r="G27" s="25">
        <f>IF('Indicator Date hidden'!H28="x","x",$G$2-'Indicator Date hidden'!H28)</f>
        <v>0</v>
      </c>
      <c r="H27" s="25">
        <f>IF('Indicator Date hidden'!I28="x","x",$H$2-'Indicator Date hidden'!I28)</f>
        <v>0</v>
      </c>
      <c r="I27" s="25">
        <f>IF('Indicator Date hidden'!J28="x","x",$I$2-'Indicator Date hidden'!J28)</f>
        <v>0</v>
      </c>
      <c r="J27" s="25">
        <f>IF('Indicator Date hidden'!K28="x","x",$J$2-'Indicator Date hidden'!K28)</f>
        <v>0</v>
      </c>
      <c r="K27" s="25">
        <f>IF('Indicator Date hidden'!L28="x","x",$K$2-'Indicator Date hidden'!L28)</f>
        <v>0</v>
      </c>
      <c r="L27" s="25">
        <f>IF('Indicator Date hidden'!M28="x","x",$L$2-'Indicator Date hidden'!M28)</f>
        <v>0</v>
      </c>
      <c r="M27" s="25">
        <f>IF('Indicator Date hidden'!N28="x","x",$M$2-'Indicator Date hidden'!N28)</f>
        <v>0</v>
      </c>
      <c r="N27" s="25">
        <f>IF('Indicator Date hidden'!O28="x","x",$N$2-'Indicator Date hidden'!O28)</f>
        <v>0</v>
      </c>
      <c r="O27" s="25">
        <f>IF('Indicator Date hidden'!P28="x","x",$O$2-'Indicator Date hidden'!P28)</f>
        <v>0</v>
      </c>
      <c r="P27" s="25">
        <f>IF('Indicator Date hidden'!Q28="x","x",$P$2-'Indicator Date hidden'!Q28)</f>
        <v>0</v>
      </c>
      <c r="Q27" s="25" t="str">
        <f>IF('Indicator Date hidden'!R28="x","x",$Q$2-'Indicator Date hidden'!R28)</f>
        <v>x</v>
      </c>
      <c r="R27" s="25">
        <f>IF('Indicator Date hidden'!S28="x","x",$R$2-'Indicator Date hidden'!S28)</f>
        <v>0</v>
      </c>
      <c r="S27" s="25">
        <f>IF('Indicator Date hidden'!T28="x","x",$S$2-'Indicator Date hidden'!T28)</f>
        <v>0</v>
      </c>
      <c r="T27" s="25">
        <f>IF('Indicator Date hidden'!U28="x","x",$T$2-'Indicator Date hidden'!U28)</f>
        <v>0</v>
      </c>
      <c r="U27" s="25" t="str">
        <f>IF('Indicator Date hidden'!V28="x","x",$U$2-'Indicator Date hidden'!V28)</f>
        <v>x</v>
      </c>
      <c r="V27" s="25">
        <f>IF('Indicator Date hidden'!W28="x","x",$V$2-'Indicator Date hidden'!W28)</f>
        <v>0</v>
      </c>
      <c r="W27" s="25">
        <f>IF('Indicator Date hidden'!X28="x","x",$W$2-'Indicator Date hidden'!X28)</f>
        <v>10</v>
      </c>
      <c r="X27" s="25">
        <f>IF('Indicator Date hidden'!Y28="x","x",$X$2-'Indicator Date hidden'!Y28)</f>
        <v>2</v>
      </c>
      <c r="Y27" s="25">
        <f>IF('Indicator Date hidden'!Z28="x","x",$Y$2-'Indicator Date hidden'!Z28)</f>
        <v>0</v>
      </c>
      <c r="Z27" s="25">
        <f>IF('Indicator Date hidden'!AA28="x","x",$Z$2-'Indicator Date hidden'!AA28)</f>
        <v>0</v>
      </c>
      <c r="AA27" s="25" t="str">
        <f>IF('Indicator Date hidden'!AB28="x","x",$AA$2-'Indicator Date hidden'!AB28)</f>
        <v>x</v>
      </c>
      <c r="AB27" s="25">
        <f>IF('Indicator Date hidden'!AC28="x","x",$AB$2-'Indicator Date hidden'!AC28)</f>
        <v>0</v>
      </c>
      <c r="AC27" s="25">
        <f>IF('Indicator Date hidden'!AD28="x","x",$AC$2-'Indicator Date hidden'!AD28)</f>
        <v>0</v>
      </c>
      <c r="AD27" s="25" t="str">
        <f>IF('Indicator Date hidden'!AE28="x","x",$AD$2-'Indicator Date hidden'!AE28)</f>
        <v>x</v>
      </c>
      <c r="AE27" s="25">
        <f>IF('Indicator Date hidden'!AF28="x","x",$AE$2-'Indicator Date hidden'!AF28)</f>
        <v>0</v>
      </c>
      <c r="AF27" s="25">
        <f>IF('Indicator Date hidden'!AG28="x","x",$AF$2-'Indicator Date hidden'!AG28)</f>
        <v>1</v>
      </c>
      <c r="AG27" s="25">
        <f>IF('Indicator Date hidden'!AH28="x","x",$AG$2-'Indicator Date hidden'!AH28)</f>
        <v>0</v>
      </c>
      <c r="AH27" s="25">
        <f>IF('Indicator Date hidden'!AI28="x","x",$AH$2-'Indicator Date hidden'!AI28)</f>
        <v>0</v>
      </c>
      <c r="AI27" s="25">
        <f>IF('Indicator Date hidden'!AJ28="x","x",$AI$2-'Indicator Date hidden'!AJ28)</f>
        <v>0</v>
      </c>
      <c r="AJ27" s="25" t="str">
        <f>IF('Indicator Date hidden'!AK28="x","x",$AJ$2-'Indicator Date hidden'!AK28)</f>
        <v>x</v>
      </c>
      <c r="AK27" s="25">
        <f>IF('Indicator Date hidden'!AL28="x","x",$AK$2-'Indicator Date hidden'!AL28)</f>
        <v>1</v>
      </c>
      <c r="AL27" s="25">
        <f>IF('Indicator Date hidden'!AM28="x","x",$AL$2-'Indicator Date hidden'!AM28)</f>
        <v>0</v>
      </c>
      <c r="AM27" s="25">
        <f>IF('Indicator Date hidden'!AN28="x","x",$AM$2-'Indicator Date hidden'!AN28)</f>
        <v>0</v>
      </c>
      <c r="AN27" s="25">
        <f>IF('Indicator Date hidden'!AO28="x","x",$AN$2-'Indicator Date hidden'!AO28)</f>
        <v>0</v>
      </c>
      <c r="AO27" s="25">
        <f>IF('Indicator Date hidden'!AP28="x","x",$AO$2-'Indicator Date hidden'!AP28)</f>
        <v>0</v>
      </c>
      <c r="AP27" s="25">
        <f>IF('Indicator Date hidden'!AQ28="x","x",$AP$2-'Indicator Date hidden'!AQ28)</f>
        <v>0</v>
      </c>
      <c r="AQ27" s="25">
        <f>IF('Indicator Date hidden'!AR28="x","x",$AQ$2-'Indicator Date hidden'!AR28)</f>
        <v>0</v>
      </c>
      <c r="AR27" s="25">
        <f>IF('Indicator Date hidden'!AS28="x","x",$AR$2-'Indicator Date hidden'!AS28)</f>
        <v>0</v>
      </c>
      <c r="AS27" s="25">
        <f>IF('Indicator Date hidden'!AT28="x","x",$AS$2-'Indicator Date hidden'!AT28)</f>
        <v>0</v>
      </c>
      <c r="AT27" s="25">
        <f>IF('Indicator Date hidden'!AU28="x","x",$AT$2-'Indicator Date hidden'!AU28)</f>
        <v>0</v>
      </c>
      <c r="AU27" s="25">
        <f>IF('Indicator Date hidden'!AV28="x","x",$AU$2-'Indicator Date hidden'!AV28)</f>
        <v>3</v>
      </c>
      <c r="AV27" s="25">
        <f>IF('Indicator Date hidden'!AW28="x","x",$AV$2-'Indicator Date hidden'!AW28)</f>
        <v>0</v>
      </c>
      <c r="AW27" s="25">
        <f>IF('Indicator Date hidden'!AX28="x","x",$AW$2-'Indicator Date hidden'!AX28)</f>
        <v>0</v>
      </c>
      <c r="AX27" s="25">
        <f>IF('Indicator Date hidden'!AY28="x","x",$AX$2-'Indicator Date hidden'!AY28)</f>
        <v>0</v>
      </c>
      <c r="AY27" s="25">
        <f>IF('Indicator Date hidden'!AZ28="x","x",$AY$2-'Indicator Date hidden'!AZ28)</f>
        <v>0</v>
      </c>
      <c r="AZ27" s="25">
        <f>IF('Indicator Date hidden'!BA28="x","x",$AZ$2-'Indicator Date hidden'!BA28)</f>
        <v>0</v>
      </c>
      <c r="BA27">
        <f t="shared" si="0"/>
        <v>17</v>
      </c>
      <c r="BB27" s="26">
        <f t="shared" si="1"/>
        <v>0.36956521739130432</v>
      </c>
      <c r="BC27">
        <f t="shared" si="2"/>
        <v>5</v>
      </c>
      <c r="BD27" s="26">
        <f t="shared" si="3"/>
        <v>1.5373423659336649</v>
      </c>
      <c r="BE27" s="28">
        <f t="shared" si="4"/>
        <v>0</v>
      </c>
    </row>
    <row r="28" spans="1:57" x14ac:dyDescent="0.3">
      <c r="A28" t="s">
        <v>48</v>
      </c>
      <c r="B28" s="25">
        <f>IF('Indicator Date hidden'!C29="x","x",$B$2-'Indicator Date hidden'!C29)</f>
        <v>0</v>
      </c>
      <c r="C28" s="25">
        <f>IF('Indicator Date hidden'!D29="x","x",$C$2-'Indicator Date hidden'!D29)</f>
        <v>0</v>
      </c>
      <c r="D28" s="25">
        <f>IF('Indicator Date hidden'!E29="x","x",$D$2-'Indicator Date hidden'!E29)</f>
        <v>0</v>
      </c>
      <c r="E28" s="25">
        <f>IF('Indicator Date hidden'!F29="x","x",$E$2-'Indicator Date hidden'!F29)</f>
        <v>0</v>
      </c>
      <c r="F28" s="25">
        <f>IF('Indicator Date hidden'!G29="x","x",$F$2-'Indicator Date hidden'!G29)</f>
        <v>0</v>
      </c>
      <c r="G28" s="25">
        <f>IF('Indicator Date hidden'!H29="x","x",$G$2-'Indicator Date hidden'!H29)</f>
        <v>0</v>
      </c>
      <c r="H28" s="25">
        <f>IF('Indicator Date hidden'!I29="x","x",$H$2-'Indicator Date hidden'!I29)</f>
        <v>0</v>
      </c>
      <c r="I28" s="25">
        <f>IF('Indicator Date hidden'!J29="x","x",$I$2-'Indicator Date hidden'!J29)</f>
        <v>0</v>
      </c>
      <c r="J28" s="25">
        <f>IF('Indicator Date hidden'!K29="x","x",$J$2-'Indicator Date hidden'!K29)</f>
        <v>0</v>
      </c>
      <c r="K28" s="25">
        <f>IF('Indicator Date hidden'!L29="x","x",$K$2-'Indicator Date hidden'!L29)</f>
        <v>0</v>
      </c>
      <c r="L28" s="25">
        <f>IF('Indicator Date hidden'!M29="x","x",$L$2-'Indicator Date hidden'!M29)</f>
        <v>0</v>
      </c>
      <c r="M28" s="25">
        <f>IF('Indicator Date hidden'!N29="x","x",$M$2-'Indicator Date hidden'!N29)</f>
        <v>0</v>
      </c>
      <c r="N28" s="25">
        <f>IF('Indicator Date hidden'!O29="x","x",$N$2-'Indicator Date hidden'!O29)</f>
        <v>0</v>
      </c>
      <c r="O28" s="25">
        <f>IF('Indicator Date hidden'!P29="x","x",$O$2-'Indicator Date hidden'!P29)</f>
        <v>0</v>
      </c>
      <c r="P28" s="25">
        <f>IF('Indicator Date hidden'!Q29="x","x",$P$2-'Indicator Date hidden'!Q29)</f>
        <v>0</v>
      </c>
      <c r="Q28" s="25">
        <f>IF('Indicator Date hidden'!R29="x","x",$Q$2-'Indicator Date hidden'!R29)</f>
        <v>4</v>
      </c>
      <c r="R28" s="25">
        <f>IF('Indicator Date hidden'!S29="x","x",$R$2-'Indicator Date hidden'!S29)</f>
        <v>0</v>
      </c>
      <c r="S28" s="25">
        <f>IF('Indicator Date hidden'!T29="x","x",$S$2-'Indicator Date hidden'!T29)</f>
        <v>0</v>
      </c>
      <c r="T28" s="25">
        <f>IF('Indicator Date hidden'!U29="x","x",$T$2-'Indicator Date hidden'!U29)</f>
        <v>0</v>
      </c>
      <c r="U28" s="25">
        <f>IF('Indicator Date hidden'!V29="x","x",$U$2-'Indicator Date hidden'!V29)</f>
        <v>0</v>
      </c>
      <c r="V28" s="25">
        <f>IF('Indicator Date hidden'!W29="x","x",$V$2-'Indicator Date hidden'!W29)</f>
        <v>0</v>
      </c>
      <c r="W28" s="25">
        <f>IF('Indicator Date hidden'!X29="x","x",$W$2-'Indicator Date hidden'!X29)</f>
        <v>4</v>
      </c>
      <c r="X28" s="25">
        <f>IF('Indicator Date hidden'!Y29="x","x",$X$2-'Indicator Date hidden'!Y29)</f>
        <v>4</v>
      </c>
      <c r="Y28" s="25">
        <f>IF('Indicator Date hidden'!Z29="x","x",$Y$2-'Indicator Date hidden'!Z29)</f>
        <v>0</v>
      </c>
      <c r="Z28" s="25">
        <f>IF('Indicator Date hidden'!AA29="x","x",$Z$2-'Indicator Date hidden'!AA29)</f>
        <v>0</v>
      </c>
      <c r="AA28" s="25">
        <f>IF('Indicator Date hidden'!AB29="x","x",$AA$2-'Indicator Date hidden'!AB29)</f>
        <v>0</v>
      </c>
      <c r="AB28" s="25">
        <f>IF('Indicator Date hidden'!AC29="x","x",$AB$2-'Indicator Date hidden'!AC29)</f>
        <v>0</v>
      </c>
      <c r="AC28" s="25">
        <f>IF('Indicator Date hidden'!AD29="x","x",$AC$2-'Indicator Date hidden'!AD29)</f>
        <v>0</v>
      </c>
      <c r="AD28" s="25">
        <f>IF('Indicator Date hidden'!AE29="x","x",$AD$2-'Indicator Date hidden'!AE29)</f>
        <v>0</v>
      </c>
      <c r="AE28" s="25">
        <f>IF('Indicator Date hidden'!AF29="x","x",$AE$2-'Indicator Date hidden'!AF29)</f>
        <v>0</v>
      </c>
      <c r="AF28" s="25">
        <f>IF('Indicator Date hidden'!AG29="x","x",$AF$2-'Indicator Date hidden'!AG29)</f>
        <v>4</v>
      </c>
      <c r="AG28" s="25">
        <f>IF('Indicator Date hidden'!AH29="x","x",$AG$2-'Indicator Date hidden'!AH29)</f>
        <v>0</v>
      </c>
      <c r="AH28" s="25">
        <f>IF('Indicator Date hidden'!AI29="x","x",$AH$2-'Indicator Date hidden'!AI29)</f>
        <v>0</v>
      </c>
      <c r="AI28" s="25">
        <f>IF('Indicator Date hidden'!AJ29="x","x",$AI$2-'Indicator Date hidden'!AJ29)</f>
        <v>0</v>
      </c>
      <c r="AJ28" s="25" t="str">
        <f>IF('Indicator Date hidden'!AK29="x","x",$AJ$2-'Indicator Date hidden'!AK29)</f>
        <v>x</v>
      </c>
      <c r="AK28" s="25">
        <f>IF('Indicator Date hidden'!AL29="x","x",$AK$2-'Indicator Date hidden'!AL29)</f>
        <v>0</v>
      </c>
      <c r="AL28" s="25">
        <f>IF('Indicator Date hidden'!AM29="x","x",$AL$2-'Indicator Date hidden'!AM29)</f>
        <v>0</v>
      </c>
      <c r="AM28" s="25">
        <f>IF('Indicator Date hidden'!AN29="x","x",$AM$2-'Indicator Date hidden'!AN29)</f>
        <v>0</v>
      </c>
      <c r="AN28" s="25">
        <f>IF('Indicator Date hidden'!AO29="x","x",$AN$2-'Indicator Date hidden'!AO29)</f>
        <v>0</v>
      </c>
      <c r="AO28" s="25">
        <f>IF('Indicator Date hidden'!AP29="x","x",$AO$2-'Indicator Date hidden'!AP29)</f>
        <v>0</v>
      </c>
      <c r="AP28" s="25">
        <f>IF('Indicator Date hidden'!AQ29="x","x",$AP$2-'Indicator Date hidden'!AQ29)</f>
        <v>0</v>
      </c>
      <c r="AQ28" s="25">
        <f>IF('Indicator Date hidden'!AR29="x","x",$AQ$2-'Indicator Date hidden'!AR29)</f>
        <v>0</v>
      </c>
      <c r="AR28" s="25">
        <f>IF('Indicator Date hidden'!AS29="x","x",$AR$2-'Indicator Date hidden'!AS29)</f>
        <v>0</v>
      </c>
      <c r="AS28" s="25">
        <f>IF('Indicator Date hidden'!AT29="x","x",$AS$2-'Indicator Date hidden'!AT29)</f>
        <v>0</v>
      </c>
      <c r="AT28" s="25">
        <f>IF('Indicator Date hidden'!AU29="x","x",$AT$2-'Indicator Date hidden'!AU29)</f>
        <v>0</v>
      </c>
      <c r="AU28" s="25">
        <f>IF('Indicator Date hidden'!AV29="x","x",$AU$2-'Indicator Date hidden'!AV29)</f>
        <v>7</v>
      </c>
      <c r="AV28" s="25">
        <f>IF('Indicator Date hidden'!AW29="x","x",$AV$2-'Indicator Date hidden'!AW29)</f>
        <v>0</v>
      </c>
      <c r="AW28" s="25">
        <f>IF('Indicator Date hidden'!AX29="x","x",$AW$2-'Indicator Date hidden'!AX29)</f>
        <v>0</v>
      </c>
      <c r="AX28" s="25">
        <f>IF('Indicator Date hidden'!AY29="x","x",$AX$2-'Indicator Date hidden'!AY29)</f>
        <v>0</v>
      </c>
      <c r="AY28" s="25">
        <f>IF('Indicator Date hidden'!AZ29="x","x",$AY$2-'Indicator Date hidden'!AZ29)</f>
        <v>0</v>
      </c>
      <c r="AZ28" s="25">
        <f>IF('Indicator Date hidden'!BA29="x","x",$AZ$2-'Indicator Date hidden'!BA29)</f>
        <v>0</v>
      </c>
      <c r="BA28">
        <f t="shared" si="0"/>
        <v>23</v>
      </c>
      <c r="BB28" s="26">
        <f t="shared" si="1"/>
        <v>0.46</v>
      </c>
      <c r="BC28">
        <f t="shared" si="2"/>
        <v>5</v>
      </c>
      <c r="BD28" s="26">
        <f t="shared" si="3"/>
        <v>1.4312232530251876</v>
      </c>
      <c r="BE28" s="28">
        <f t="shared" si="4"/>
        <v>0</v>
      </c>
    </row>
    <row r="29" spans="1:57" x14ac:dyDescent="0.3">
      <c r="A29" t="s">
        <v>50</v>
      </c>
      <c r="B29" s="25">
        <f>IF('Indicator Date hidden'!C30="x","x",$B$2-'Indicator Date hidden'!C30)</f>
        <v>0</v>
      </c>
      <c r="C29" s="25">
        <f>IF('Indicator Date hidden'!D30="x","x",$C$2-'Indicator Date hidden'!D30)</f>
        <v>0</v>
      </c>
      <c r="D29" s="25">
        <f>IF('Indicator Date hidden'!E30="x","x",$D$2-'Indicator Date hidden'!E30)</f>
        <v>0</v>
      </c>
      <c r="E29" s="25">
        <f>IF('Indicator Date hidden'!F30="x","x",$E$2-'Indicator Date hidden'!F30)</f>
        <v>0</v>
      </c>
      <c r="F29" s="25">
        <f>IF('Indicator Date hidden'!G30="x","x",$F$2-'Indicator Date hidden'!G30)</f>
        <v>0</v>
      </c>
      <c r="G29" s="25">
        <f>IF('Indicator Date hidden'!H30="x","x",$G$2-'Indicator Date hidden'!H30)</f>
        <v>0</v>
      </c>
      <c r="H29" s="25">
        <f>IF('Indicator Date hidden'!I30="x","x",$H$2-'Indicator Date hidden'!I30)</f>
        <v>0</v>
      </c>
      <c r="I29" s="25">
        <f>IF('Indicator Date hidden'!J30="x","x",$I$2-'Indicator Date hidden'!J30)</f>
        <v>0</v>
      </c>
      <c r="J29" s="25">
        <f>IF('Indicator Date hidden'!K30="x","x",$J$2-'Indicator Date hidden'!K30)</f>
        <v>0</v>
      </c>
      <c r="K29" s="25">
        <f>IF('Indicator Date hidden'!L30="x","x",$K$2-'Indicator Date hidden'!L30)</f>
        <v>0</v>
      </c>
      <c r="L29" s="25">
        <f>IF('Indicator Date hidden'!M30="x","x",$L$2-'Indicator Date hidden'!M30)</f>
        <v>0</v>
      </c>
      <c r="M29" s="25">
        <f>IF('Indicator Date hidden'!N30="x","x",$M$2-'Indicator Date hidden'!N30)</f>
        <v>0</v>
      </c>
      <c r="N29" s="25">
        <f>IF('Indicator Date hidden'!O30="x","x",$N$2-'Indicator Date hidden'!O30)</f>
        <v>0</v>
      </c>
      <c r="O29" s="25">
        <f>IF('Indicator Date hidden'!P30="x","x",$O$2-'Indicator Date hidden'!P30)</f>
        <v>0</v>
      </c>
      <c r="P29" s="25">
        <f>IF('Indicator Date hidden'!Q30="x","x",$P$2-'Indicator Date hidden'!Q30)</f>
        <v>0</v>
      </c>
      <c r="Q29" s="25">
        <f>IF('Indicator Date hidden'!R30="x","x",$Q$2-'Indicator Date hidden'!R30)</f>
        <v>4</v>
      </c>
      <c r="R29" s="25">
        <f>IF('Indicator Date hidden'!S30="x","x",$R$2-'Indicator Date hidden'!S30)</f>
        <v>0</v>
      </c>
      <c r="S29" s="25">
        <f>IF('Indicator Date hidden'!T30="x","x",$S$2-'Indicator Date hidden'!T30)</f>
        <v>0</v>
      </c>
      <c r="T29" s="25">
        <f>IF('Indicator Date hidden'!U30="x","x",$T$2-'Indicator Date hidden'!U30)</f>
        <v>0</v>
      </c>
      <c r="U29" s="25">
        <f>IF('Indicator Date hidden'!V30="x","x",$U$2-'Indicator Date hidden'!V30)</f>
        <v>0</v>
      </c>
      <c r="V29" s="25">
        <f>IF('Indicator Date hidden'!W30="x","x",$V$2-'Indicator Date hidden'!W30)</f>
        <v>0</v>
      </c>
      <c r="W29" s="25">
        <f>IF('Indicator Date hidden'!X30="x","x",$W$2-'Indicator Date hidden'!X30)</f>
        <v>4</v>
      </c>
      <c r="X29" s="25" t="str">
        <f>IF('Indicator Date hidden'!Y30="x","x",$X$2-'Indicator Date hidden'!Y30)</f>
        <v>x</v>
      </c>
      <c r="Y29" s="25">
        <f>IF('Indicator Date hidden'!Z30="x","x",$Y$2-'Indicator Date hidden'!Z30)</f>
        <v>0</v>
      </c>
      <c r="Z29" s="25">
        <f>IF('Indicator Date hidden'!AA30="x","x",$Z$2-'Indicator Date hidden'!AA30)</f>
        <v>0</v>
      </c>
      <c r="AA29" s="25">
        <f>IF('Indicator Date hidden'!AB30="x","x",$AA$2-'Indicator Date hidden'!AB30)</f>
        <v>0</v>
      </c>
      <c r="AB29" s="25">
        <f>IF('Indicator Date hidden'!AC30="x","x",$AB$2-'Indicator Date hidden'!AC30)</f>
        <v>0</v>
      </c>
      <c r="AC29" s="25">
        <f>IF('Indicator Date hidden'!AD30="x","x",$AC$2-'Indicator Date hidden'!AD30)</f>
        <v>0</v>
      </c>
      <c r="AD29" s="25">
        <f>IF('Indicator Date hidden'!AE30="x","x",$AD$2-'Indicator Date hidden'!AE30)</f>
        <v>0</v>
      </c>
      <c r="AE29" s="25">
        <f>IF('Indicator Date hidden'!AF30="x","x",$AE$2-'Indicator Date hidden'!AF30)</f>
        <v>0</v>
      </c>
      <c r="AF29" s="25">
        <f>IF('Indicator Date hidden'!AG30="x","x",$AF$2-'Indicator Date hidden'!AG30)</f>
        <v>7</v>
      </c>
      <c r="AG29" s="25">
        <f>IF('Indicator Date hidden'!AH30="x","x",$AG$2-'Indicator Date hidden'!AH30)</f>
        <v>0</v>
      </c>
      <c r="AH29" s="25">
        <f>IF('Indicator Date hidden'!AI30="x","x",$AH$2-'Indicator Date hidden'!AI30)</f>
        <v>0</v>
      </c>
      <c r="AI29" s="25">
        <f>IF('Indicator Date hidden'!AJ30="x","x",$AI$2-'Indicator Date hidden'!AJ30)</f>
        <v>0</v>
      </c>
      <c r="AJ29" s="25">
        <f>IF('Indicator Date hidden'!AK30="x","x",$AJ$2-'Indicator Date hidden'!AK30)</f>
        <v>1</v>
      </c>
      <c r="AK29" s="25">
        <f>IF('Indicator Date hidden'!AL30="x","x",$AK$2-'Indicator Date hidden'!AL30)</f>
        <v>0</v>
      </c>
      <c r="AL29" s="25">
        <f>IF('Indicator Date hidden'!AM30="x","x",$AL$2-'Indicator Date hidden'!AM30)</f>
        <v>0</v>
      </c>
      <c r="AM29" s="25">
        <f>IF('Indicator Date hidden'!AN30="x","x",$AM$2-'Indicator Date hidden'!AN30)</f>
        <v>0</v>
      </c>
      <c r="AN29" s="25">
        <f>IF('Indicator Date hidden'!AO30="x","x",$AN$2-'Indicator Date hidden'!AO30)</f>
        <v>0</v>
      </c>
      <c r="AO29" s="25">
        <f>IF('Indicator Date hidden'!AP30="x","x",$AO$2-'Indicator Date hidden'!AP30)</f>
        <v>0</v>
      </c>
      <c r="AP29" s="25">
        <f>IF('Indicator Date hidden'!AQ30="x","x",$AP$2-'Indicator Date hidden'!AQ30)</f>
        <v>0</v>
      </c>
      <c r="AQ29" s="25">
        <f>IF('Indicator Date hidden'!AR30="x","x",$AQ$2-'Indicator Date hidden'!AR30)</f>
        <v>0</v>
      </c>
      <c r="AR29" s="25">
        <f>IF('Indicator Date hidden'!AS30="x","x",$AR$2-'Indicator Date hidden'!AS30)</f>
        <v>0</v>
      </c>
      <c r="AS29" s="25">
        <f>IF('Indicator Date hidden'!AT30="x","x",$AS$2-'Indicator Date hidden'!AT30)</f>
        <v>0</v>
      </c>
      <c r="AT29" s="25">
        <f>IF('Indicator Date hidden'!AU30="x","x",$AT$2-'Indicator Date hidden'!AU30)</f>
        <v>0</v>
      </c>
      <c r="AU29" s="25">
        <f>IF('Indicator Date hidden'!AV30="x","x",$AU$2-'Indicator Date hidden'!AV30)</f>
        <v>6</v>
      </c>
      <c r="AV29" s="25">
        <f>IF('Indicator Date hidden'!AW30="x","x",$AV$2-'Indicator Date hidden'!AW30)</f>
        <v>0</v>
      </c>
      <c r="AW29" s="25">
        <f>IF('Indicator Date hidden'!AX30="x","x",$AW$2-'Indicator Date hidden'!AX30)</f>
        <v>0</v>
      </c>
      <c r="AX29" s="25">
        <f>IF('Indicator Date hidden'!AY30="x","x",$AX$2-'Indicator Date hidden'!AY30)</f>
        <v>0</v>
      </c>
      <c r="AY29" s="25">
        <f>IF('Indicator Date hidden'!AZ30="x","x",$AY$2-'Indicator Date hidden'!AZ30)</f>
        <v>0</v>
      </c>
      <c r="AZ29" s="25">
        <f>IF('Indicator Date hidden'!BA30="x","x",$AZ$2-'Indicator Date hidden'!BA30)</f>
        <v>0</v>
      </c>
      <c r="BA29">
        <f t="shared" si="0"/>
        <v>22</v>
      </c>
      <c r="BB29" s="26">
        <f t="shared" si="1"/>
        <v>0.44</v>
      </c>
      <c r="BC29">
        <f t="shared" si="2"/>
        <v>5</v>
      </c>
      <c r="BD29" s="26">
        <f t="shared" si="3"/>
        <v>1.4718695594379279</v>
      </c>
      <c r="BE29" s="28">
        <f t="shared" si="4"/>
        <v>0</v>
      </c>
    </row>
    <row r="30" spans="1:57" x14ac:dyDescent="0.3">
      <c r="A30" t="s">
        <v>58</v>
      </c>
      <c r="B30" s="25">
        <f>IF('Indicator Date hidden'!C31="x","x",$B$2-'Indicator Date hidden'!C31)</f>
        <v>0</v>
      </c>
      <c r="C30" s="25">
        <f>IF('Indicator Date hidden'!D31="x","x",$C$2-'Indicator Date hidden'!D31)</f>
        <v>0</v>
      </c>
      <c r="D30" s="25">
        <f>IF('Indicator Date hidden'!E31="x","x",$D$2-'Indicator Date hidden'!E31)</f>
        <v>0</v>
      </c>
      <c r="E30" s="25">
        <f>IF('Indicator Date hidden'!F31="x","x",$E$2-'Indicator Date hidden'!F31)</f>
        <v>0</v>
      </c>
      <c r="F30" s="25">
        <f>IF('Indicator Date hidden'!G31="x","x",$F$2-'Indicator Date hidden'!G31)</f>
        <v>0</v>
      </c>
      <c r="G30" s="25">
        <f>IF('Indicator Date hidden'!H31="x","x",$G$2-'Indicator Date hidden'!H31)</f>
        <v>0</v>
      </c>
      <c r="H30" s="25">
        <f>IF('Indicator Date hidden'!I31="x","x",$H$2-'Indicator Date hidden'!I31)</f>
        <v>0</v>
      </c>
      <c r="I30" s="25">
        <f>IF('Indicator Date hidden'!J31="x","x",$I$2-'Indicator Date hidden'!J31)</f>
        <v>0</v>
      </c>
      <c r="J30" s="25">
        <f>IF('Indicator Date hidden'!K31="x","x",$J$2-'Indicator Date hidden'!K31)</f>
        <v>0</v>
      </c>
      <c r="K30" s="25">
        <f>IF('Indicator Date hidden'!L31="x","x",$K$2-'Indicator Date hidden'!L31)</f>
        <v>0</v>
      </c>
      <c r="L30" s="25">
        <f>IF('Indicator Date hidden'!M31="x","x",$L$2-'Indicator Date hidden'!M31)</f>
        <v>0</v>
      </c>
      <c r="M30" s="25">
        <f>IF('Indicator Date hidden'!N31="x","x",$M$2-'Indicator Date hidden'!N31)</f>
        <v>0</v>
      </c>
      <c r="N30" s="25">
        <f>IF('Indicator Date hidden'!O31="x","x",$N$2-'Indicator Date hidden'!O31)</f>
        <v>0</v>
      </c>
      <c r="O30" s="25">
        <f>IF('Indicator Date hidden'!P31="x","x",$O$2-'Indicator Date hidden'!P31)</f>
        <v>0</v>
      </c>
      <c r="P30" s="25">
        <f>IF('Indicator Date hidden'!Q31="x","x",$P$2-'Indicator Date hidden'!Q31)</f>
        <v>0</v>
      </c>
      <c r="Q30" s="25" t="str">
        <f>IF('Indicator Date hidden'!R31="x","x",$Q$2-'Indicator Date hidden'!R31)</f>
        <v>x</v>
      </c>
      <c r="R30" s="25">
        <f>IF('Indicator Date hidden'!S31="x","x",$R$2-'Indicator Date hidden'!S31)</f>
        <v>0</v>
      </c>
      <c r="S30" s="25">
        <f>IF('Indicator Date hidden'!T31="x","x",$S$2-'Indicator Date hidden'!T31)</f>
        <v>0</v>
      </c>
      <c r="T30" s="25">
        <f>IF('Indicator Date hidden'!U31="x","x",$T$2-'Indicator Date hidden'!U31)</f>
        <v>0</v>
      </c>
      <c r="U30" s="25">
        <f>IF('Indicator Date hidden'!V31="x","x",$U$2-'Indicator Date hidden'!V31)</f>
        <v>0</v>
      </c>
      <c r="V30" s="25">
        <f>IF('Indicator Date hidden'!W31="x","x",$V$2-'Indicator Date hidden'!W31)</f>
        <v>0</v>
      </c>
      <c r="W30" s="25" t="str">
        <f>IF('Indicator Date hidden'!X31="x","x",$W$2-'Indicator Date hidden'!X31)</f>
        <v>x</v>
      </c>
      <c r="X30" s="25">
        <f>IF('Indicator Date hidden'!Y31="x","x",$X$2-'Indicator Date hidden'!Y31)</f>
        <v>3</v>
      </c>
      <c r="Y30" s="25">
        <f>IF('Indicator Date hidden'!Z31="x","x",$Y$2-'Indicator Date hidden'!Z31)</f>
        <v>0</v>
      </c>
      <c r="Z30" s="25">
        <f>IF('Indicator Date hidden'!AA31="x","x",$Z$2-'Indicator Date hidden'!AA31)</f>
        <v>0</v>
      </c>
      <c r="AA30" s="25">
        <f>IF('Indicator Date hidden'!AB31="x","x",$AA$2-'Indicator Date hidden'!AB31)</f>
        <v>0</v>
      </c>
      <c r="AB30" s="25">
        <f>IF('Indicator Date hidden'!AC31="x","x",$AB$2-'Indicator Date hidden'!AC31)</f>
        <v>0</v>
      </c>
      <c r="AC30" s="25">
        <f>IF('Indicator Date hidden'!AD31="x","x",$AC$2-'Indicator Date hidden'!AD31)</f>
        <v>0</v>
      </c>
      <c r="AD30" s="25">
        <f>IF('Indicator Date hidden'!AE31="x","x",$AD$2-'Indicator Date hidden'!AE31)</f>
        <v>0</v>
      </c>
      <c r="AE30" s="25" t="str">
        <f>IF('Indicator Date hidden'!AF31="x","x",$AE$2-'Indicator Date hidden'!AF31)</f>
        <v>x</v>
      </c>
      <c r="AF30" s="25">
        <f>IF('Indicator Date hidden'!AG31="x","x",$AF$2-'Indicator Date hidden'!AG31)</f>
        <v>6</v>
      </c>
      <c r="AG30" s="25">
        <f>IF('Indicator Date hidden'!AH31="x","x",$AG$2-'Indicator Date hidden'!AH31)</f>
        <v>0</v>
      </c>
      <c r="AH30" s="25">
        <f>IF('Indicator Date hidden'!AI31="x","x",$AH$2-'Indicator Date hidden'!AI31)</f>
        <v>0</v>
      </c>
      <c r="AI30" s="25">
        <f>IF('Indicator Date hidden'!AJ31="x","x",$AI$2-'Indicator Date hidden'!AJ31)</f>
        <v>0</v>
      </c>
      <c r="AJ30" s="25" t="str">
        <f>IF('Indicator Date hidden'!AK31="x","x",$AJ$2-'Indicator Date hidden'!AK31)</f>
        <v>x</v>
      </c>
      <c r="AK30" s="25" t="str">
        <f>IF('Indicator Date hidden'!AL31="x","x",$AK$2-'Indicator Date hidden'!AL31)</f>
        <v>x</v>
      </c>
      <c r="AL30" s="25">
        <f>IF('Indicator Date hidden'!AM31="x","x",$AL$2-'Indicator Date hidden'!AM31)</f>
        <v>0</v>
      </c>
      <c r="AM30" s="25">
        <f>IF('Indicator Date hidden'!AN31="x","x",$AM$2-'Indicator Date hidden'!AN31)</f>
        <v>0</v>
      </c>
      <c r="AN30" s="25">
        <f>IF('Indicator Date hidden'!AO31="x","x",$AN$2-'Indicator Date hidden'!AO31)</f>
        <v>0</v>
      </c>
      <c r="AO30" s="25">
        <f>IF('Indicator Date hidden'!AP31="x","x",$AO$2-'Indicator Date hidden'!AP31)</f>
        <v>0</v>
      </c>
      <c r="AP30" s="25">
        <f>IF('Indicator Date hidden'!AQ31="x","x",$AP$2-'Indicator Date hidden'!AQ31)</f>
        <v>0</v>
      </c>
      <c r="AQ30" s="25">
        <f>IF('Indicator Date hidden'!AR31="x","x",$AQ$2-'Indicator Date hidden'!AR31)</f>
        <v>0</v>
      </c>
      <c r="AR30" s="25">
        <f>IF('Indicator Date hidden'!AS31="x","x",$AR$2-'Indicator Date hidden'!AS31)</f>
        <v>0</v>
      </c>
      <c r="AS30" s="25">
        <f>IF('Indicator Date hidden'!AT31="x","x",$AS$2-'Indicator Date hidden'!AT31)</f>
        <v>0</v>
      </c>
      <c r="AT30" s="25">
        <f>IF('Indicator Date hidden'!AU31="x","x",$AT$2-'Indicator Date hidden'!AU31)</f>
        <v>0</v>
      </c>
      <c r="AU30" s="25">
        <f>IF('Indicator Date hidden'!AV31="x","x",$AU$2-'Indicator Date hidden'!AV31)</f>
        <v>2</v>
      </c>
      <c r="AV30" s="25">
        <f>IF('Indicator Date hidden'!AW31="x","x",$AV$2-'Indicator Date hidden'!AW31)</f>
        <v>0</v>
      </c>
      <c r="AW30" s="25">
        <f>IF('Indicator Date hidden'!AX31="x","x",$AW$2-'Indicator Date hidden'!AX31)</f>
        <v>0</v>
      </c>
      <c r="AX30" s="25">
        <f>IF('Indicator Date hidden'!AY31="x","x",$AX$2-'Indicator Date hidden'!AY31)</f>
        <v>0</v>
      </c>
      <c r="AY30" s="25">
        <f>IF('Indicator Date hidden'!AZ31="x","x",$AY$2-'Indicator Date hidden'!AZ31)</f>
        <v>0</v>
      </c>
      <c r="AZ30" s="25">
        <f>IF('Indicator Date hidden'!BA31="x","x",$AZ$2-'Indicator Date hidden'!BA31)</f>
        <v>0</v>
      </c>
      <c r="BA30">
        <f t="shared" si="0"/>
        <v>11</v>
      </c>
      <c r="BB30" s="26">
        <f t="shared" si="1"/>
        <v>0.2391304347826087</v>
      </c>
      <c r="BC30">
        <f t="shared" si="2"/>
        <v>3</v>
      </c>
      <c r="BD30" s="26">
        <f t="shared" si="3"/>
        <v>1.004008977283086</v>
      </c>
      <c r="BE30" s="28">
        <f t="shared" si="4"/>
        <v>0</v>
      </c>
    </row>
    <row r="31" spans="1:57" x14ac:dyDescent="0.3">
      <c r="A31" t="s">
        <v>52</v>
      </c>
      <c r="B31" s="25">
        <f>IF('Indicator Date hidden'!C32="x","x",$B$2-'Indicator Date hidden'!C32)</f>
        <v>0</v>
      </c>
      <c r="C31" s="25">
        <f>IF('Indicator Date hidden'!D32="x","x",$C$2-'Indicator Date hidden'!D32)</f>
        <v>0</v>
      </c>
      <c r="D31" s="25">
        <f>IF('Indicator Date hidden'!E32="x","x",$D$2-'Indicator Date hidden'!E32)</f>
        <v>0</v>
      </c>
      <c r="E31" s="25">
        <f>IF('Indicator Date hidden'!F32="x","x",$E$2-'Indicator Date hidden'!F32)</f>
        <v>0</v>
      </c>
      <c r="F31" s="25">
        <f>IF('Indicator Date hidden'!G32="x","x",$F$2-'Indicator Date hidden'!G32)</f>
        <v>0</v>
      </c>
      <c r="G31" s="25">
        <f>IF('Indicator Date hidden'!H32="x","x",$G$2-'Indicator Date hidden'!H32)</f>
        <v>0</v>
      </c>
      <c r="H31" s="25">
        <f>IF('Indicator Date hidden'!I32="x","x",$H$2-'Indicator Date hidden'!I32)</f>
        <v>0</v>
      </c>
      <c r="I31" s="25">
        <f>IF('Indicator Date hidden'!J32="x","x",$I$2-'Indicator Date hidden'!J32)</f>
        <v>0</v>
      </c>
      <c r="J31" s="25">
        <f>IF('Indicator Date hidden'!K32="x","x",$J$2-'Indicator Date hidden'!K32)</f>
        <v>0</v>
      </c>
      <c r="K31" s="25">
        <f>IF('Indicator Date hidden'!L32="x","x",$K$2-'Indicator Date hidden'!L32)</f>
        <v>0</v>
      </c>
      <c r="L31" s="25">
        <f>IF('Indicator Date hidden'!M32="x","x",$L$2-'Indicator Date hidden'!M32)</f>
        <v>0</v>
      </c>
      <c r="M31" s="25">
        <f>IF('Indicator Date hidden'!N32="x","x",$M$2-'Indicator Date hidden'!N32)</f>
        <v>0</v>
      </c>
      <c r="N31" s="25">
        <f>IF('Indicator Date hidden'!O32="x","x",$N$2-'Indicator Date hidden'!O32)</f>
        <v>0</v>
      </c>
      <c r="O31" s="25">
        <f>IF('Indicator Date hidden'!P32="x","x",$O$2-'Indicator Date hidden'!P32)</f>
        <v>0</v>
      </c>
      <c r="P31" s="25">
        <f>IF('Indicator Date hidden'!Q32="x","x",$P$2-'Indicator Date hidden'!Q32)</f>
        <v>0</v>
      </c>
      <c r="Q31" s="25">
        <f>IF('Indicator Date hidden'!R32="x","x",$Q$2-'Indicator Date hidden'!R32)</f>
        <v>4</v>
      </c>
      <c r="R31" s="25">
        <f>IF('Indicator Date hidden'!S32="x","x",$R$2-'Indicator Date hidden'!S32)</f>
        <v>0</v>
      </c>
      <c r="S31" s="25">
        <f>IF('Indicator Date hidden'!T32="x","x",$S$2-'Indicator Date hidden'!T32)</f>
        <v>0</v>
      </c>
      <c r="T31" s="25">
        <f>IF('Indicator Date hidden'!U32="x","x",$T$2-'Indicator Date hidden'!U32)</f>
        <v>0</v>
      </c>
      <c r="U31" s="25">
        <f>IF('Indicator Date hidden'!V32="x","x",$U$2-'Indicator Date hidden'!V32)</f>
        <v>0</v>
      </c>
      <c r="V31" s="25">
        <f>IF('Indicator Date hidden'!W32="x","x",$V$2-'Indicator Date hidden'!W32)</f>
        <v>0</v>
      </c>
      <c r="W31" s="25">
        <f>IF('Indicator Date hidden'!X32="x","x",$W$2-'Indicator Date hidden'!X32)</f>
        <v>0</v>
      </c>
      <c r="X31" s="25">
        <f>IF('Indicator Date hidden'!Y32="x","x",$X$2-'Indicator Date hidden'!Y32)</f>
        <v>2</v>
      </c>
      <c r="Y31" s="25">
        <f>IF('Indicator Date hidden'!Z32="x","x",$Y$2-'Indicator Date hidden'!Z32)</f>
        <v>0</v>
      </c>
      <c r="Z31" s="25">
        <f>IF('Indicator Date hidden'!AA32="x","x",$Z$2-'Indicator Date hidden'!AA32)</f>
        <v>0</v>
      </c>
      <c r="AA31" s="25">
        <f>IF('Indicator Date hidden'!AB32="x","x",$AA$2-'Indicator Date hidden'!AB32)</f>
        <v>0</v>
      </c>
      <c r="AB31" s="25">
        <f>IF('Indicator Date hidden'!AC32="x","x",$AB$2-'Indicator Date hidden'!AC32)</f>
        <v>0</v>
      </c>
      <c r="AC31" s="25">
        <f>IF('Indicator Date hidden'!AD32="x","x",$AC$2-'Indicator Date hidden'!AD32)</f>
        <v>0</v>
      </c>
      <c r="AD31" s="25">
        <f>IF('Indicator Date hidden'!AE32="x","x",$AD$2-'Indicator Date hidden'!AE32)</f>
        <v>0</v>
      </c>
      <c r="AE31" s="25">
        <f>IF('Indicator Date hidden'!AF32="x","x",$AE$2-'Indicator Date hidden'!AF32)</f>
        <v>0</v>
      </c>
      <c r="AF31" s="25">
        <f>IF('Indicator Date hidden'!AG32="x","x",$AF$2-'Indicator Date hidden'!AG32)</f>
        <v>1</v>
      </c>
      <c r="AG31" s="25">
        <f>IF('Indicator Date hidden'!AH32="x","x",$AG$2-'Indicator Date hidden'!AH32)</f>
        <v>0</v>
      </c>
      <c r="AH31" s="25">
        <f>IF('Indicator Date hidden'!AI32="x","x",$AH$2-'Indicator Date hidden'!AI32)</f>
        <v>0</v>
      </c>
      <c r="AI31" s="25">
        <f>IF('Indicator Date hidden'!AJ32="x","x",$AI$2-'Indicator Date hidden'!AJ32)</f>
        <v>0</v>
      </c>
      <c r="AJ31" s="25" t="str">
        <f>IF('Indicator Date hidden'!AK32="x","x",$AJ$2-'Indicator Date hidden'!AK32)</f>
        <v>x</v>
      </c>
      <c r="AK31" s="25">
        <f>IF('Indicator Date hidden'!AL32="x","x",$AK$2-'Indicator Date hidden'!AL32)</f>
        <v>1</v>
      </c>
      <c r="AL31" s="25">
        <f>IF('Indicator Date hidden'!AM32="x","x",$AL$2-'Indicator Date hidden'!AM32)</f>
        <v>0</v>
      </c>
      <c r="AM31" s="25">
        <f>IF('Indicator Date hidden'!AN32="x","x",$AM$2-'Indicator Date hidden'!AN32)</f>
        <v>0</v>
      </c>
      <c r="AN31" s="25">
        <f>IF('Indicator Date hidden'!AO32="x","x",$AN$2-'Indicator Date hidden'!AO32)</f>
        <v>0</v>
      </c>
      <c r="AO31" s="25">
        <f>IF('Indicator Date hidden'!AP32="x","x",$AO$2-'Indicator Date hidden'!AP32)</f>
        <v>0</v>
      </c>
      <c r="AP31" s="25">
        <f>IF('Indicator Date hidden'!AQ32="x","x",$AP$2-'Indicator Date hidden'!AQ32)</f>
        <v>0</v>
      </c>
      <c r="AQ31" s="25">
        <f>IF('Indicator Date hidden'!AR32="x","x",$AQ$2-'Indicator Date hidden'!AR32)</f>
        <v>8</v>
      </c>
      <c r="AR31" s="25">
        <f>IF('Indicator Date hidden'!AS32="x","x",$AR$2-'Indicator Date hidden'!AS32)</f>
        <v>0</v>
      </c>
      <c r="AS31" s="25">
        <f>IF('Indicator Date hidden'!AT32="x","x",$AS$2-'Indicator Date hidden'!AT32)</f>
        <v>0</v>
      </c>
      <c r="AT31" s="25">
        <f>IF('Indicator Date hidden'!AU32="x","x",$AT$2-'Indicator Date hidden'!AU32)</f>
        <v>0</v>
      </c>
      <c r="AU31" s="25">
        <f>IF('Indicator Date hidden'!AV32="x","x",$AU$2-'Indicator Date hidden'!AV32)</f>
        <v>5</v>
      </c>
      <c r="AV31" s="25">
        <f>IF('Indicator Date hidden'!AW32="x","x",$AV$2-'Indicator Date hidden'!AW32)</f>
        <v>0</v>
      </c>
      <c r="AW31" s="25">
        <f>IF('Indicator Date hidden'!AX32="x","x",$AW$2-'Indicator Date hidden'!AX32)</f>
        <v>0</v>
      </c>
      <c r="AX31" s="25">
        <f>IF('Indicator Date hidden'!AY32="x","x",$AX$2-'Indicator Date hidden'!AY32)</f>
        <v>0</v>
      </c>
      <c r="AY31" s="25">
        <f>IF('Indicator Date hidden'!AZ32="x","x",$AY$2-'Indicator Date hidden'!AZ32)</f>
        <v>0</v>
      </c>
      <c r="AZ31" s="25">
        <f>IF('Indicator Date hidden'!BA32="x","x",$AZ$2-'Indicator Date hidden'!BA32)</f>
        <v>0</v>
      </c>
      <c r="BA31">
        <f t="shared" si="0"/>
        <v>21</v>
      </c>
      <c r="BB31" s="26">
        <f t="shared" si="1"/>
        <v>0.42</v>
      </c>
      <c r="BC31">
        <f t="shared" si="2"/>
        <v>6</v>
      </c>
      <c r="BD31" s="26">
        <f t="shared" si="3"/>
        <v>1.4295453822806745</v>
      </c>
      <c r="BE31" s="28">
        <f t="shared" si="4"/>
        <v>0</v>
      </c>
    </row>
    <row r="32" spans="1:57" x14ac:dyDescent="0.3">
      <c r="A32" t="s">
        <v>54</v>
      </c>
      <c r="B32" s="25">
        <f>IF('Indicator Date hidden'!C33="x","x",$B$2-'Indicator Date hidden'!C33)</f>
        <v>0</v>
      </c>
      <c r="C32" s="25">
        <f>IF('Indicator Date hidden'!D33="x","x",$C$2-'Indicator Date hidden'!D33)</f>
        <v>0</v>
      </c>
      <c r="D32" s="25">
        <f>IF('Indicator Date hidden'!E33="x","x",$D$2-'Indicator Date hidden'!E33)</f>
        <v>0</v>
      </c>
      <c r="E32" s="25">
        <f>IF('Indicator Date hidden'!F33="x","x",$E$2-'Indicator Date hidden'!F33)</f>
        <v>0</v>
      </c>
      <c r="F32" s="25">
        <f>IF('Indicator Date hidden'!G33="x","x",$F$2-'Indicator Date hidden'!G33)</f>
        <v>0</v>
      </c>
      <c r="G32" s="25">
        <f>IF('Indicator Date hidden'!H33="x","x",$G$2-'Indicator Date hidden'!H33)</f>
        <v>0</v>
      </c>
      <c r="H32" s="25">
        <f>IF('Indicator Date hidden'!I33="x","x",$H$2-'Indicator Date hidden'!I33)</f>
        <v>0</v>
      </c>
      <c r="I32" s="25">
        <f>IF('Indicator Date hidden'!J33="x","x",$I$2-'Indicator Date hidden'!J33)</f>
        <v>0</v>
      </c>
      <c r="J32" s="25">
        <f>IF('Indicator Date hidden'!K33="x","x",$J$2-'Indicator Date hidden'!K33)</f>
        <v>0</v>
      </c>
      <c r="K32" s="25">
        <f>IF('Indicator Date hidden'!L33="x","x",$K$2-'Indicator Date hidden'!L33)</f>
        <v>0</v>
      </c>
      <c r="L32" s="25">
        <f>IF('Indicator Date hidden'!M33="x","x",$L$2-'Indicator Date hidden'!M33)</f>
        <v>0</v>
      </c>
      <c r="M32" s="25">
        <f>IF('Indicator Date hidden'!N33="x","x",$M$2-'Indicator Date hidden'!N33)</f>
        <v>0</v>
      </c>
      <c r="N32" s="25">
        <f>IF('Indicator Date hidden'!O33="x","x",$N$2-'Indicator Date hidden'!O33)</f>
        <v>0</v>
      </c>
      <c r="O32" s="25">
        <f>IF('Indicator Date hidden'!P33="x","x",$O$2-'Indicator Date hidden'!P33)</f>
        <v>0</v>
      </c>
      <c r="P32" s="25">
        <f>IF('Indicator Date hidden'!Q33="x","x",$P$2-'Indicator Date hidden'!Q33)</f>
        <v>0</v>
      </c>
      <c r="Q32" s="25">
        <f>IF('Indicator Date hidden'!R33="x","x",$Q$2-'Indicator Date hidden'!R33)</f>
        <v>3</v>
      </c>
      <c r="R32" s="25">
        <f>IF('Indicator Date hidden'!S33="x","x",$R$2-'Indicator Date hidden'!S33)</f>
        <v>0</v>
      </c>
      <c r="S32" s="25">
        <f>IF('Indicator Date hidden'!T33="x","x",$S$2-'Indicator Date hidden'!T33)</f>
        <v>0</v>
      </c>
      <c r="T32" s="25">
        <f>IF('Indicator Date hidden'!U33="x","x",$T$2-'Indicator Date hidden'!U33)</f>
        <v>0</v>
      </c>
      <c r="U32" s="25">
        <f>IF('Indicator Date hidden'!V33="x","x",$U$2-'Indicator Date hidden'!V33)</f>
        <v>0</v>
      </c>
      <c r="V32" s="25">
        <f>IF('Indicator Date hidden'!W33="x","x",$V$2-'Indicator Date hidden'!W33)</f>
        <v>0</v>
      </c>
      <c r="W32" s="25">
        <f>IF('Indicator Date hidden'!X33="x","x",$W$2-'Indicator Date hidden'!X33)</f>
        <v>3</v>
      </c>
      <c r="X32" s="25">
        <f>IF('Indicator Date hidden'!Y33="x","x",$X$2-'Indicator Date hidden'!Y33)</f>
        <v>5</v>
      </c>
      <c r="Y32" s="25">
        <f>IF('Indicator Date hidden'!Z33="x","x",$Y$2-'Indicator Date hidden'!Z33)</f>
        <v>0</v>
      </c>
      <c r="Z32" s="25">
        <f>IF('Indicator Date hidden'!AA33="x","x",$Z$2-'Indicator Date hidden'!AA33)</f>
        <v>0</v>
      </c>
      <c r="AA32" s="25">
        <f>IF('Indicator Date hidden'!AB33="x","x",$AA$2-'Indicator Date hidden'!AB33)</f>
        <v>0</v>
      </c>
      <c r="AB32" s="25">
        <f>IF('Indicator Date hidden'!AC33="x","x",$AB$2-'Indicator Date hidden'!AC33)</f>
        <v>0</v>
      </c>
      <c r="AC32" s="25">
        <f>IF('Indicator Date hidden'!AD33="x","x",$AC$2-'Indicator Date hidden'!AD33)</f>
        <v>0</v>
      </c>
      <c r="AD32" s="25">
        <f>IF('Indicator Date hidden'!AE33="x","x",$AD$2-'Indicator Date hidden'!AE33)</f>
        <v>0</v>
      </c>
      <c r="AE32" s="25">
        <f>IF('Indicator Date hidden'!AF33="x","x",$AE$2-'Indicator Date hidden'!AF33)</f>
        <v>0</v>
      </c>
      <c r="AF32" s="25">
        <f>IF('Indicator Date hidden'!AG33="x","x",$AF$2-'Indicator Date hidden'!AG33)</f>
        <v>6</v>
      </c>
      <c r="AG32" s="25">
        <f>IF('Indicator Date hidden'!AH33="x","x",$AG$2-'Indicator Date hidden'!AH33)</f>
        <v>0</v>
      </c>
      <c r="AH32" s="25">
        <f>IF('Indicator Date hidden'!AI33="x","x",$AH$2-'Indicator Date hidden'!AI33)</f>
        <v>0</v>
      </c>
      <c r="AI32" s="25">
        <f>IF('Indicator Date hidden'!AJ33="x","x",$AI$2-'Indicator Date hidden'!AJ33)</f>
        <v>0</v>
      </c>
      <c r="AJ32" s="25">
        <f>IF('Indicator Date hidden'!AK33="x","x",$AJ$2-'Indicator Date hidden'!AK33)</f>
        <v>0</v>
      </c>
      <c r="AK32" s="25">
        <f>IF('Indicator Date hidden'!AL33="x","x",$AK$2-'Indicator Date hidden'!AL33)</f>
        <v>0</v>
      </c>
      <c r="AL32" s="25">
        <f>IF('Indicator Date hidden'!AM33="x","x",$AL$2-'Indicator Date hidden'!AM33)</f>
        <v>0</v>
      </c>
      <c r="AM32" s="25">
        <f>IF('Indicator Date hidden'!AN33="x","x",$AM$2-'Indicator Date hidden'!AN33)</f>
        <v>0</v>
      </c>
      <c r="AN32" s="25">
        <f>IF('Indicator Date hidden'!AO33="x","x",$AN$2-'Indicator Date hidden'!AO33)</f>
        <v>0</v>
      </c>
      <c r="AO32" s="25">
        <f>IF('Indicator Date hidden'!AP33="x","x",$AO$2-'Indicator Date hidden'!AP33)</f>
        <v>0</v>
      </c>
      <c r="AP32" s="25">
        <f>IF('Indicator Date hidden'!AQ33="x","x",$AP$2-'Indicator Date hidden'!AQ33)</f>
        <v>0</v>
      </c>
      <c r="AQ32" s="25">
        <f>IF('Indicator Date hidden'!AR33="x","x",$AQ$2-'Indicator Date hidden'!AR33)</f>
        <v>0</v>
      </c>
      <c r="AR32" s="25">
        <f>IF('Indicator Date hidden'!AS33="x","x",$AR$2-'Indicator Date hidden'!AS33)</f>
        <v>0</v>
      </c>
      <c r="AS32" s="25">
        <f>IF('Indicator Date hidden'!AT33="x","x",$AS$2-'Indicator Date hidden'!AT33)</f>
        <v>0</v>
      </c>
      <c r="AT32" s="25">
        <f>IF('Indicator Date hidden'!AU33="x","x",$AT$2-'Indicator Date hidden'!AU33)</f>
        <v>0</v>
      </c>
      <c r="AU32" s="25">
        <f>IF('Indicator Date hidden'!AV33="x","x",$AU$2-'Indicator Date hidden'!AV33)</f>
        <v>4</v>
      </c>
      <c r="AV32" s="25">
        <f>IF('Indicator Date hidden'!AW33="x","x",$AV$2-'Indicator Date hidden'!AW33)</f>
        <v>0</v>
      </c>
      <c r="AW32" s="25">
        <f>IF('Indicator Date hidden'!AX33="x","x",$AW$2-'Indicator Date hidden'!AX33)</f>
        <v>0</v>
      </c>
      <c r="AX32" s="25">
        <f>IF('Indicator Date hidden'!AY33="x","x",$AX$2-'Indicator Date hidden'!AY33)</f>
        <v>0</v>
      </c>
      <c r="AY32" s="25">
        <f>IF('Indicator Date hidden'!AZ33="x","x",$AY$2-'Indicator Date hidden'!AZ33)</f>
        <v>0</v>
      </c>
      <c r="AZ32" s="25">
        <f>IF('Indicator Date hidden'!BA33="x","x",$AZ$2-'Indicator Date hidden'!BA33)</f>
        <v>0</v>
      </c>
      <c r="BA32">
        <f t="shared" si="0"/>
        <v>21</v>
      </c>
      <c r="BB32" s="26">
        <f t="shared" si="1"/>
        <v>0.41176470588235292</v>
      </c>
      <c r="BC32">
        <f t="shared" si="2"/>
        <v>5</v>
      </c>
      <c r="BD32" s="26">
        <f t="shared" si="3"/>
        <v>1.3012282371009458</v>
      </c>
      <c r="BE32" s="28">
        <f t="shared" si="4"/>
        <v>0</v>
      </c>
    </row>
    <row r="33" spans="1:57" x14ac:dyDescent="0.3">
      <c r="A33" t="s">
        <v>56</v>
      </c>
      <c r="B33" s="25">
        <f>IF('Indicator Date hidden'!C34="x","x",$B$2-'Indicator Date hidden'!C34)</f>
        <v>0</v>
      </c>
      <c r="C33" s="25">
        <f>IF('Indicator Date hidden'!D34="x","x",$C$2-'Indicator Date hidden'!D34)</f>
        <v>0</v>
      </c>
      <c r="D33" s="25">
        <f>IF('Indicator Date hidden'!E34="x","x",$D$2-'Indicator Date hidden'!E34)</f>
        <v>0</v>
      </c>
      <c r="E33" s="25">
        <f>IF('Indicator Date hidden'!F34="x","x",$E$2-'Indicator Date hidden'!F34)</f>
        <v>0</v>
      </c>
      <c r="F33" s="25">
        <f>IF('Indicator Date hidden'!G34="x","x",$F$2-'Indicator Date hidden'!G34)</f>
        <v>0</v>
      </c>
      <c r="G33" s="25">
        <f>IF('Indicator Date hidden'!H34="x","x",$G$2-'Indicator Date hidden'!H34)</f>
        <v>0</v>
      </c>
      <c r="H33" s="25">
        <f>IF('Indicator Date hidden'!I34="x","x",$H$2-'Indicator Date hidden'!I34)</f>
        <v>0</v>
      </c>
      <c r="I33" s="25">
        <f>IF('Indicator Date hidden'!J34="x","x",$I$2-'Indicator Date hidden'!J34)</f>
        <v>0</v>
      </c>
      <c r="J33" s="25">
        <f>IF('Indicator Date hidden'!K34="x","x",$J$2-'Indicator Date hidden'!K34)</f>
        <v>0</v>
      </c>
      <c r="K33" s="25">
        <f>IF('Indicator Date hidden'!L34="x","x",$K$2-'Indicator Date hidden'!L34)</f>
        <v>0</v>
      </c>
      <c r="L33" s="25">
        <f>IF('Indicator Date hidden'!M34="x","x",$L$2-'Indicator Date hidden'!M34)</f>
        <v>0</v>
      </c>
      <c r="M33" s="25">
        <f>IF('Indicator Date hidden'!N34="x","x",$M$2-'Indicator Date hidden'!N34)</f>
        <v>0</v>
      </c>
      <c r="N33" s="25">
        <f>IF('Indicator Date hidden'!O34="x","x",$N$2-'Indicator Date hidden'!O34)</f>
        <v>0</v>
      </c>
      <c r="O33" s="25">
        <f>IF('Indicator Date hidden'!P34="x","x",$O$2-'Indicator Date hidden'!P34)</f>
        <v>0</v>
      </c>
      <c r="P33" s="25">
        <f>IF('Indicator Date hidden'!Q34="x","x",$P$2-'Indicator Date hidden'!Q34)</f>
        <v>0</v>
      </c>
      <c r="Q33" s="25" t="str">
        <f>IF('Indicator Date hidden'!R34="x","x",$Q$2-'Indicator Date hidden'!R34)</f>
        <v>x</v>
      </c>
      <c r="R33" s="25">
        <f>IF('Indicator Date hidden'!S34="x","x",$R$2-'Indicator Date hidden'!S34)</f>
        <v>0</v>
      </c>
      <c r="S33" s="25">
        <f>IF('Indicator Date hidden'!T34="x","x",$S$2-'Indicator Date hidden'!T34)</f>
        <v>0</v>
      </c>
      <c r="T33" s="25">
        <f>IF('Indicator Date hidden'!U34="x","x",$T$2-'Indicator Date hidden'!U34)</f>
        <v>0</v>
      </c>
      <c r="U33" s="25" t="str">
        <f>IF('Indicator Date hidden'!V34="x","x",$U$2-'Indicator Date hidden'!V34)</f>
        <v>x</v>
      </c>
      <c r="V33" s="25">
        <f>IF('Indicator Date hidden'!W34="x","x",$V$2-'Indicator Date hidden'!W34)</f>
        <v>0</v>
      </c>
      <c r="W33" s="25" t="str">
        <f>IF('Indicator Date hidden'!X34="x","x",$W$2-'Indicator Date hidden'!X34)</f>
        <v>x</v>
      </c>
      <c r="X33" s="25">
        <f>IF('Indicator Date hidden'!Y34="x","x",$X$2-'Indicator Date hidden'!Y34)</f>
        <v>4</v>
      </c>
      <c r="Y33" s="25">
        <f>IF('Indicator Date hidden'!Z34="x","x",$Y$2-'Indicator Date hidden'!Z34)</f>
        <v>0</v>
      </c>
      <c r="Z33" s="25">
        <f>IF('Indicator Date hidden'!AA34="x","x",$Z$2-'Indicator Date hidden'!AA34)</f>
        <v>0</v>
      </c>
      <c r="AA33" s="25" t="str">
        <f>IF('Indicator Date hidden'!AB34="x","x",$AA$2-'Indicator Date hidden'!AB34)</f>
        <v>x</v>
      </c>
      <c r="AB33" s="25">
        <f>IF('Indicator Date hidden'!AC34="x","x",$AB$2-'Indicator Date hidden'!AC34)</f>
        <v>0</v>
      </c>
      <c r="AC33" s="25">
        <f>IF('Indicator Date hidden'!AD34="x","x",$AC$2-'Indicator Date hidden'!AD34)</f>
        <v>0</v>
      </c>
      <c r="AD33" s="25" t="str">
        <f>IF('Indicator Date hidden'!AE34="x","x",$AD$2-'Indicator Date hidden'!AE34)</f>
        <v>x</v>
      </c>
      <c r="AE33" s="25">
        <f>IF('Indicator Date hidden'!AF34="x","x",$AE$2-'Indicator Date hidden'!AF34)</f>
        <v>0</v>
      </c>
      <c r="AF33" s="25">
        <f>IF('Indicator Date hidden'!AG34="x","x",$AF$2-'Indicator Date hidden'!AG34)</f>
        <v>3</v>
      </c>
      <c r="AG33" s="25">
        <f>IF('Indicator Date hidden'!AH34="x","x",$AG$2-'Indicator Date hidden'!AH34)</f>
        <v>0</v>
      </c>
      <c r="AH33" s="25">
        <f>IF('Indicator Date hidden'!AI34="x","x",$AH$2-'Indicator Date hidden'!AI34)</f>
        <v>0</v>
      </c>
      <c r="AI33" s="25">
        <f>IF('Indicator Date hidden'!AJ34="x","x",$AI$2-'Indicator Date hidden'!AJ34)</f>
        <v>0</v>
      </c>
      <c r="AJ33" s="25" t="str">
        <f>IF('Indicator Date hidden'!AK34="x","x",$AJ$2-'Indicator Date hidden'!AK34)</f>
        <v>x</v>
      </c>
      <c r="AK33" s="25">
        <f>IF('Indicator Date hidden'!AL34="x","x",$AK$2-'Indicator Date hidden'!AL34)</f>
        <v>1</v>
      </c>
      <c r="AL33" s="25">
        <f>IF('Indicator Date hidden'!AM34="x","x",$AL$2-'Indicator Date hidden'!AM34)</f>
        <v>0</v>
      </c>
      <c r="AM33" s="25">
        <f>IF('Indicator Date hidden'!AN34="x","x",$AM$2-'Indicator Date hidden'!AN34)</f>
        <v>0</v>
      </c>
      <c r="AN33" s="25">
        <f>IF('Indicator Date hidden'!AO34="x","x",$AN$2-'Indicator Date hidden'!AO34)</f>
        <v>0</v>
      </c>
      <c r="AO33" s="25">
        <f>IF('Indicator Date hidden'!AP34="x","x",$AO$2-'Indicator Date hidden'!AP34)</f>
        <v>0</v>
      </c>
      <c r="AP33" s="25">
        <f>IF('Indicator Date hidden'!AQ34="x","x",$AP$2-'Indicator Date hidden'!AQ34)</f>
        <v>0</v>
      </c>
      <c r="AQ33" s="25">
        <f>IF('Indicator Date hidden'!AR34="x","x",$AQ$2-'Indicator Date hidden'!AR34)</f>
        <v>4</v>
      </c>
      <c r="AR33" s="25">
        <f>IF('Indicator Date hidden'!AS34="x","x",$AR$2-'Indicator Date hidden'!AS34)</f>
        <v>0</v>
      </c>
      <c r="AS33" s="25">
        <f>IF('Indicator Date hidden'!AT34="x","x",$AS$2-'Indicator Date hidden'!AT34)</f>
        <v>0</v>
      </c>
      <c r="AT33" s="25">
        <f>IF('Indicator Date hidden'!AU34="x","x",$AT$2-'Indicator Date hidden'!AU34)</f>
        <v>0</v>
      </c>
      <c r="AU33" s="25" t="str">
        <f>IF('Indicator Date hidden'!AV34="x","x",$AU$2-'Indicator Date hidden'!AV34)</f>
        <v>x</v>
      </c>
      <c r="AV33" s="25">
        <f>IF('Indicator Date hidden'!AW34="x","x",$AV$2-'Indicator Date hidden'!AW34)</f>
        <v>0</v>
      </c>
      <c r="AW33" s="25">
        <f>IF('Indicator Date hidden'!AX34="x","x",$AW$2-'Indicator Date hidden'!AX34)</f>
        <v>0</v>
      </c>
      <c r="AX33" s="25">
        <f>IF('Indicator Date hidden'!AY34="x","x",$AX$2-'Indicator Date hidden'!AY34)</f>
        <v>0</v>
      </c>
      <c r="AY33" s="25">
        <f>IF('Indicator Date hidden'!AZ34="x","x",$AY$2-'Indicator Date hidden'!AZ34)</f>
        <v>0</v>
      </c>
      <c r="AZ33" s="25">
        <f>IF('Indicator Date hidden'!BA34="x","x",$AZ$2-'Indicator Date hidden'!BA34)</f>
        <v>0</v>
      </c>
      <c r="BA33">
        <f t="shared" si="0"/>
        <v>12</v>
      </c>
      <c r="BB33" s="26">
        <f t="shared" si="1"/>
        <v>0.27272727272727271</v>
      </c>
      <c r="BC33">
        <f t="shared" si="2"/>
        <v>4</v>
      </c>
      <c r="BD33" s="26">
        <f t="shared" si="3"/>
        <v>0.9381712472977406</v>
      </c>
      <c r="BE33" s="28">
        <f t="shared" si="4"/>
        <v>0</v>
      </c>
    </row>
    <row r="34" spans="1:57" x14ac:dyDescent="0.3">
      <c r="A34" t="s">
        <v>59</v>
      </c>
      <c r="B34" s="25">
        <f>IF('Indicator Date hidden'!C35="x","x",$B$2-'Indicator Date hidden'!C35)</f>
        <v>0</v>
      </c>
      <c r="C34" s="25">
        <f>IF('Indicator Date hidden'!D35="x","x",$C$2-'Indicator Date hidden'!D35)</f>
        <v>0</v>
      </c>
      <c r="D34" s="25">
        <f>IF('Indicator Date hidden'!E35="x","x",$D$2-'Indicator Date hidden'!E35)</f>
        <v>0</v>
      </c>
      <c r="E34" s="25">
        <f>IF('Indicator Date hidden'!F35="x","x",$E$2-'Indicator Date hidden'!F35)</f>
        <v>0</v>
      </c>
      <c r="F34" s="25">
        <f>IF('Indicator Date hidden'!G35="x","x",$F$2-'Indicator Date hidden'!G35)</f>
        <v>0</v>
      </c>
      <c r="G34" s="25">
        <f>IF('Indicator Date hidden'!H35="x","x",$G$2-'Indicator Date hidden'!H35)</f>
        <v>0</v>
      </c>
      <c r="H34" s="25">
        <f>IF('Indicator Date hidden'!I35="x","x",$H$2-'Indicator Date hidden'!I35)</f>
        <v>0</v>
      </c>
      <c r="I34" s="25">
        <f>IF('Indicator Date hidden'!J35="x","x",$I$2-'Indicator Date hidden'!J35)</f>
        <v>0</v>
      </c>
      <c r="J34" s="25">
        <f>IF('Indicator Date hidden'!K35="x","x",$J$2-'Indicator Date hidden'!K35)</f>
        <v>0</v>
      </c>
      <c r="K34" s="25">
        <f>IF('Indicator Date hidden'!L35="x","x",$K$2-'Indicator Date hidden'!L35)</f>
        <v>0</v>
      </c>
      <c r="L34" s="25">
        <f>IF('Indicator Date hidden'!M35="x","x",$L$2-'Indicator Date hidden'!M35)</f>
        <v>0</v>
      </c>
      <c r="M34" s="25">
        <f>IF('Indicator Date hidden'!N35="x","x",$M$2-'Indicator Date hidden'!N35)</f>
        <v>0</v>
      </c>
      <c r="N34" s="25">
        <f>IF('Indicator Date hidden'!O35="x","x",$N$2-'Indicator Date hidden'!O35)</f>
        <v>0</v>
      </c>
      <c r="O34" s="25">
        <f>IF('Indicator Date hidden'!P35="x","x",$O$2-'Indicator Date hidden'!P35)</f>
        <v>0</v>
      </c>
      <c r="P34" s="25">
        <f>IF('Indicator Date hidden'!Q35="x","x",$P$2-'Indicator Date hidden'!Q35)</f>
        <v>0</v>
      </c>
      <c r="Q34" s="25">
        <f>IF('Indicator Date hidden'!R35="x","x",$Q$2-'Indicator Date hidden'!R35)</f>
        <v>4</v>
      </c>
      <c r="R34" s="25">
        <f>IF('Indicator Date hidden'!S35="x","x",$R$2-'Indicator Date hidden'!S35)</f>
        <v>0</v>
      </c>
      <c r="S34" s="25">
        <f>IF('Indicator Date hidden'!T35="x","x",$S$2-'Indicator Date hidden'!T35)</f>
        <v>0</v>
      </c>
      <c r="T34" s="25">
        <f>IF('Indicator Date hidden'!U35="x","x",$T$2-'Indicator Date hidden'!U35)</f>
        <v>0</v>
      </c>
      <c r="U34" s="25">
        <f>IF('Indicator Date hidden'!V35="x","x",$U$2-'Indicator Date hidden'!V35)</f>
        <v>0</v>
      </c>
      <c r="V34" s="25">
        <f>IF('Indicator Date hidden'!W35="x","x",$V$2-'Indicator Date hidden'!W35)</f>
        <v>0</v>
      </c>
      <c r="W34" s="25">
        <f>IF('Indicator Date hidden'!X35="x","x",$W$2-'Indicator Date hidden'!X35)</f>
        <v>4</v>
      </c>
      <c r="X34" s="25">
        <f>IF('Indicator Date hidden'!Y35="x","x",$X$2-'Indicator Date hidden'!Y35)</f>
        <v>5</v>
      </c>
      <c r="Y34" s="25">
        <f>IF('Indicator Date hidden'!Z35="x","x",$Y$2-'Indicator Date hidden'!Z35)</f>
        <v>0</v>
      </c>
      <c r="Z34" s="25">
        <f>IF('Indicator Date hidden'!AA35="x","x",$Z$2-'Indicator Date hidden'!AA35)</f>
        <v>0</v>
      </c>
      <c r="AA34" s="25">
        <f>IF('Indicator Date hidden'!AB35="x","x",$AA$2-'Indicator Date hidden'!AB35)</f>
        <v>0</v>
      </c>
      <c r="AB34" s="25">
        <f>IF('Indicator Date hidden'!AC35="x","x",$AB$2-'Indicator Date hidden'!AC35)</f>
        <v>0</v>
      </c>
      <c r="AC34" s="25">
        <f>IF('Indicator Date hidden'!AD35="x","x",$AC$2-'Indicator Date hidden'!AD35)</f>
        <v>0</v>
      </c>
      <c r="AD34" s="25">
        <f>IF('Indicator Date hidden'!AE35="x","x",$AD$2-'Indicator Date hidden'!AE35)</f>
        <v>0</v>
      </c>
      <c r="AE34" s="25">
        <f>IF('Indicator Date hidden'!AF35="x","x",$AE$2-'Indicator Date hidden'!AF35)</f>
        <v>0</v>
      </c>
      <c r="AF34" s="25">
        <f>IF('Indicator Date hidden'!AG35="x","x",$AF$2-'Indicator Date hidden'!AG35)</f>
        <v>5</v>
      </c>
      <c r="AG34" s="25">
        <f>IF('Indicator Date hidden'!AH35="x","x",$AG$2-'Indicator Date hidden'!AH35)</f>
        <v>0</v>
      </c>
      <c r="AH34" s="25">
        <f>IF('Indicator Date hidden'!AI35="x","x",$AH$2-'Indicator Date hidden'!AI35)</f>
        <v>0</v>
      </c>
      <c r="AI34" s="25">
        <f>IF('Indicator Date hidden'!AJ35="x","x",$AI$2-'Indicator Date hidden'!AJ35)</f>
        <v>0</v>
      </c>
      <c r="AJ34" s="25">
        <f>IF('Indicator Date hidden'!AK35="x","x",$AJ$2-'Indicator Date hidden'!AK35)</f>
        <v>0</v>
      </c>
      <c r="AK34" s="25">
        <f>IF('Indicator Date hidden'!AL35="x","x",$AK$2-'Indicator Date hidden'!AL35)</f>
        <v>1</v>
      </c>
      <c r="AL34" s="25">
        <f>IF('Indicator Date hidden'!AM35="x","x",$AL$2-'Indicator Date hidden'!AM35)</f>
        <v>0</v>
      </c>
      <c r="AM34" s="25">
        <f>IF('Indicator Date hidden'!AN35="x","x",$AM$2-'Indicator Date hidden'!AN35)</f>
        <v>0</v>
      </c>
      <c r="AN34" s="25">
        <f>IF('Indicator Date hidden'!AO35="x","x",$AN$2-'Indicator Date hidden'!AO35)</f>
        <v>0</v>
      </c>
      <c r="AO34" s="25" t="str">
        <f>IF('Indicator Date hidden'!AP35="x","x",$AO$2-'Indicator Date hidden'!AP35)</f>
        <v>x</v>
      </c>
      <c r="AP34" s="25" t="str">
        <f>IF('Indicator Date hidden'!AQ35="x","x",$AP$2-'Indicator Date hidden'!AQ35)</f>
        <v>x</v>
      </c>
      <c r="AQ34" s="25" t="str">
        <f>IF('Indicator Date hidden'!AR35="x","x",$AQ$2-'Indicator Date hidden'!AR35)</f>
        <v>x</v>
      </c>
      <c r="AR34" s="25">
        <f>IF('Indicator Date hidden'!AS35="x","x",$AR$2-'Indicator Date hidden'!AS35)</f>
        <v>0</v>
      </c>
      <c r="AS34" s="25">
        <f>IF('Indicator Date hidden'!AT35="x","x",$AS$2-'Indicator Date hidden'!AT35)</f>
        <v>0</v>
      </c>
      <c r="AT34" s="25">
        <f>IF('Indicator Date hidden'!AU35="x","x",$AT$2-'Indicator Date hidden'!AU35)</f>
        <v>0</v>
      </c>
      <c r="AU34" s="25">
        <f>IF('Indicator Date hidden'!AV35="x","x",$AU$2-'Indicator Date hidden'!AV35)</f>
        <v>4</v>
      </c>
      <c r="AV34" s="25">
        <f>IF('Indicator Date hidden'!AW35="x","x",$AV$2-'Indicator Date hidden'!AW35)</f>
        <v>0</v>
      </c>
      <c r="AW34" s="25">
        <f>IF('Indicator Date hidden'!AX35="x","x",$AW$2-'Indicator Date hidden'!AX35)</f>
        <v>0</v>
      </c>
      <c r="AX34" s="25">
        <f>IF('Indicator Date hidden'!AY35="x","x",$AX$2-'Indicator Date hidden'!AY35)</f>
        <v>0</v>
      </c>
      <c r="AY34" s="25">
        <f>IF('Indicator Date hidden'!AZ35="x","x",$AY$2-'Indicator Date hidden'!AZ35)</f>
        <v>0</v>
      </c>
      <c r="AZ34" s="25">
        <f>IF('Indicator Date hidden'!BA35="x","x",$AZ$2-'Indicator Date hidden'!BA35)</f>
        <v>0</v>
      </c>
      <c r="BA34">
        <f t="shared" si="0"/>
        <v>23</v>
      </c>
      <c r="BB34" s="26">
        <f t="shared" si="1"/>
        <v>0.47916666666666669</v>
      </c>
      <c r="BC34">
        <f t="shared" si="2"/>
        <v>6</v>
      </c>
      <c r="BD34" s="26">
        <f t="shared" si="3"/>
        <v>1.3538461159066622</v>
      </c>
      <c r="BE34" s="28">
        <f t="shared" si="4"/>
        <v>0</v>
      </c>
    </row>
    <row r="35" spans="1:57" x14ac:dyDescent="0.3">
      <c r="A35" t="s">
        <v>61</v>
      </c>
      <c r="B35" s="25">
        <f>IF('Indicator Date hidden'!C36="x","x",$B$2-'Indicator Date hidden'!C36)</f>
        <v>0</v>
      </c>
      <c r="C35" s="25">
        <f>IF('Indicator Date hidden'!D36="x","x",$C$2-'Indicator Date hidden'!D36)</f>
        <v>0</v>
      </c>
      <c r="D35" s="25">
        <f>IF('Indicator Date hidden'!E36="x","x",$D$2-'Indicator Date hidden'!E36)</f>
        <v>0</v>
      </c>
      <c r="E35" s="25">
        <f>IF('Indicator Date hidden'!F36="x","x",$E$2-'Indicator Date hidden'!F36)</f>
        <v>0</v>
      </c>
      <c r="F35" s="25">
        <f>IF('Indicator Date hidden'!G36="x","x",$F$2-'Indicator Date hidden'!G36)</f>
        <v>0</v>
      </c>
      <c r="G35" s="25">
        <f>IF('Indicator Date hidden'!H36="x","x",$G$2-'Indicator Date hidden'!H36)</f>
        <v>0</v>
      </c>
      <c r="H35" s="25">
        <f>IF('Indicator Date hidden'!I36="x","x",$H$2-'Indicator Date hidden'!I36)</f>
        <v>0</v>
      </c>
      <c r="I35" s="25">
        <f>IF('Indicator Date hidden'!J36="x","x",$I$2-'Indicator Date hidden'!J36)</f>
        <v>0</v>
      </c>
      <c r="J35" s="25">
        <f>IF('Indicator Date hidden'!K36="x","x",$J$2-'Indicator Date hidden'!K36)</f>
        <v>0</v>
      </c>
      <c r="K35" s="25">
        <f>IF('Indicator Date hidden'!L36="x","x",$K$2-'Indicator Date hidden'!L36)</f>
        <v>0</v>
      </c>
      <c r="L35" s="25">
        <f>IF('Indicator Date hidden'!M36="x","x",$L$2-'Indicator Date hidden'!M36)</f>
        <v>0</v>
      </c>
      <c r="M35" s="25">
        <f>IF('Indicator Date hidden'!N36="x","x",$M$2-'Indicator Date hidden'!N36)</f>
        <v>0</v>
      </c>
      <c r="N35" s="25">
        <f>IF('Indicator Date hidden'!O36="x","x",$N$2-'Indicator Date hidden'!O36)</f>
        <v>0</v>
      </c>
      <c r="O35" s="25">
        <f>IF('Indicator Date hidden'!P36="x","x",$O$2-'Indicator Date hidden'!P36)</f>
        <v>0</v>
      </c>
      <c r="P35" s="25">
        <f>IF('Indicator Date hidden'!Q36="x","x",$P$2-'Indicator Date hidden'!Q36)</f>
        <v>0</v>
      </c>
      <c r="Q35" s="25">
        <f>IF('Indicator Date hidden'!R36="x","x",$Q$2-'Indicator Date hidden'!R36)</f>
        <v>4</v>
      </c>
      <c r="R35" s="25">
        <f>IF('Indicator Date hidden'!S36="x","x",$R$2-'Indicator Date hidden'!S36)</f>
        <v>0</v>
      </c>
      <c r="S35" s="25">
        <f>IF('Indicator Date hidden'!T36="x","x",$S$2-'Indicator Date hidden'!T36)</f>
        <v>0</v>
      </c>
      <c r="T35" s="25">
        <f>IF('Indicator Date hidden'!U36="x","x",$T$2-'Indicator Date hidden'!U36)</f>
        <v>0</v>
      </c>
      <c r="U35" s="25">
        <f>IF('Indicator Date hidden'!V36="x","x",$U$2-'Indicator Date hidden'!V36)</f>
        <v>0</v>
      </c>
      <c r="V35" s="25">
        <f>IF('Indicator Date hidden'!W36="x","x",$V$2-'Indicator Date hidden'!W36)</f>
        <v>0</v>
      </c>
      <c r="W35" s="25">
        <f>IF('Indicator Date hidden'!X36="x","x",$W$2-'Indicator Date hidden'!X36)</f>
        <v>4</v>
      </c>
      <c r="X35" s="25" t="str">
        <f>IF('Indicator Date hidden'!Y36="x","x",$X$2-'Indicator Date hidden'!Y36)</f>
        <v>x</v>
      </c>
      <c r="Y35" s="25">
        <f>IF('Indicator Date hidden'!Z36="x","x",$Y$2-'Indicator Date hidden'!Z36)</f>
        <v>0</v>
      </c>
      <c r="Z35" s="25">
        <f>IF('Indicator Date hidden'!AA36="x","x",$Z$2-'Indicator Date hidden'!AA36)</f>
        <v>0</v>
      </c>
      <c r="AA35" s="25">
        <f>IF('Indicator Date hidden'!AB36="x","x",$AA$2-'Indicator Date hidden'!AB36)</f>
        <v>0</v>
      </c>
      <c r="AB35" s="25">
        <f>IF('Indicator Date hidden'!AC36="x","x",$AB$2-'Indicator Date hidden'!AC36)</f>
        <v>0</v>
      </c>
      <c r="AC35" s="25">
        <f>IF('Indicator Date hidden'!AD36="x","x",$AC$2-'Indicator Date hidden'!AD36)</f>
        <v>0</v>
      </c>
      <c r="AD35" s="25">
        <f>IF('Indicator Date hidden'!AE36="x","x",$AD$2-'Indicator Date hidden'!AE36)</f>
        <v>0</v>
      </c>
      <c r="AE35" s="25">
        <f>IF('Indicator Date hidden'!AF36="x","x",$AE$2-'Indicator Date hidden'!AF36)</f>
        <v>0</v>
      </c>
      <c r="AF35" s="25">
        <f>IF('Indicator Date hidden'!AG36="x","x",$AF$2-'Indicator Date hidden'!AG36)</f>
        <v>2</v>
      </c>
      <c r="AG35" s="25">
        <f>IF('Indicator Date hidden'!AH36="x","x",$AG$2-'Indicator Date hidden'!AH36)</f>
        <v>0</v>
      </c>
      <c r="AH35" s="25">
        <f>IF('Indicator Date hidden'!AI36="x","x",$AH$2-'Indicator Date hidden'!AI36)</f>
        <v>0</v>
      </c>
      <c r="AI35" s="25">
        <f>IF('Indicator Date hidden'!AJ36="x","x",$AI$2-'Indicator Date hidden'!AJ36)</f>
        <v>0</v>
      </c>
      <c r="AJ35" s="25">
        <f>IF('Indicator Date hidden'!AK36="x","x",$AJ$2-'Indicator Date hidden'!AK36)</f>
        <v>1</v>
      </c>
      <c r="AK35" s="25">
        <f>IF('Indicator Date hidden'!AL36="x","x",$AK$2-'Indicator Date hidden'!AL36)</f>
        <v>0</v>
      </c>
      <c r="AL35" s="25">
        <f>IF('Indicator Date hidden'!AM36="x","x",$AL$2-'Indicator Date hidden'!AM36)</f>
        <v>0</v>
      </c>
      <c r="AM35" s="25">
        <f>IF('Indicator Date hidden'!AN36="x","x",$AM$2-'Indicator Date hidden'!AN36)</f>
        <v>0</v>
      </c>
      <c r="AN35" s="25">
        <f>IF('Indicator Date hidden'!AO36="x","x",$AN$2-'Indicator Date hidden'!AO36)</f>
        <v>0</v>
      </c>
      <c r="AO35" s="25" t="str">
        <f>IF('Indicator Date hidden'!AP36="x","x",$AO$2-'Indicator Date hidden'!AP36)</f>
        <v>x</v>
      </c>
      <c r="AP35" s="25" t="str">
        <f>IF('Indicator Date hidden'!AQ36="x","x",$AP$2-'Indicator Date hidden'!AQ36)</f>
        <v>x</v>
      </c>
      <c r="AQ35" s="25" t="str">
        <f>IF('Indicator Date hidden'!AR36="x","x",$AQ$2-'Indicator Date hidden'!AR36)</f>
        <v>x</v>
      </c>
      <c r="AR35" s="25">
        <f>IF('Indicator Date hidden'!AS36="x","x",$AR$2-'Indicator Date hidden'!AS36)</f>
        <v>0</v>
      </c>
      <c r="AS35" s="25">
        <f>IF('Indicator Date hidden'!AT36="x","x",$AS$2-'Indicator Date hidden'!AT36)</f>
        <v>0</v>
      </c>
      <c r="AT35" s="25">
        <f>IF('Indicator Date hidden'!AU36="x","x",$AT$2-'Indicator Date hidden'!AU36)</f>
        <v>0</v>
      </c>
      <c r="AU35" s="25">
        <f>IF('Indicator Date hidden'!AV36="x","x",$AU$2-'Indicator Date hidden'!AV36)</f>
        <v>1</v>
      </c>
      <c r="AV35" s="25">
        <f>IF('Indicator Date hidden'!AW36="x","x",$AV$2-'Indicator Date hidden'!AW36)</f>
        <v>0</v>
      </c>
      <c r="AW35" s="25">
        <f>IF('Indicator Date hidden'!AX36="x","x",$AW$2-'Indicator Date hidden'!AX36)</f>
        <v>0</v>
      </c>
      <c r="AX35" s="25">
        <f>IF('Indicator Date hidden'!AY36="x","x",$AX$2-'Indicator Date hidden'!AY36)</f>
        <v>0</v>
      </c>
      <c r="AY35" s="25">
        <f>IF('Indicator Date hidden'!AZ36="x","x",$AY$2-'Indicator Date hidden'!AZ36)</f>
        <v>0</v>
      </c>
      <c r="AZ35" s="25">
        <f>IF('Indicator Date hidden'!BA36="x","x",$AZ$2-'Indicator Date hidden'!BA36)</f>
        <v>0</v>
      </c>
      <c r="BA35">
        <f t="shared" si="0"/>
        <v>12</v>
      </c>
      <c r="BB35" s="26">
        <f t="shared" si="1"/>
        <v>0.25531914893617019</v>
      </c>
      <c r="BC35">
        <f t="shared" si="2"/>
        <v>5</v>
      </c>
      <c r="BD35" s="26">
        <f t="shared" si="3"/>
        <v>0.86216168465339615</v>
      </c>
      <c r="BE35" s="28">
        <f t="shared" si="4"/>
        <v>0</v>
      </c>
    </row>
    <row r="36" spans="1:57" x14ac:dyDescent="0.3">
      <c r="A36" t="s">
        <v>63</v>
      </c>
      <c r="B36" s="25">
        <f>IF('Indicator Date hidden'!C37="x","x",$B$2-'Indicator Date hidden'!C37)</f>
        <v>0</v>
      </c>
      <c r="C36" s="25">
        <f>IF('Indicator Date hidden'!D37="x","x",$C$2-'Indicator Date hidden'!D37)</f>
        <v>0</v>
      </c>
      <c r="D36" s="25">
        <f>IF('Indicator Date hidden'!E37="x","x",$D$2-'Indicator Date hidden'!E37)</f>
        <v>0</v>
      </c>
      <c r="E36" s="25">
        <f>IF('Indicator Date hidden'!F37="x","x",$E$2-'Indicator Date hidden'!F37)</f>
        <v>0</v>
      </c>
      <c r="F36" s="25">
        <f>IF('Indicator Date hidden'!G37="x","x",$F$2-'Indicator Date hidden'!G37)</f>
        <v>0</v>
      </c>
      <c r="G36" s="25">
        <f>IF('Indicator Date hidden'!H37="x","x",$G$2-'Indicator Date hidden'!H37)</f>
        <v>0</v>
      </c>
      <c r="H36" s="25">
        <f>IF('Indicator Date hidden'!I37="x","x",$H$2-'Indicator Date hidden'!I37)</f>
        <v>0</v>
      </c>
      <c r="I36" s="25">
        <f>IF('Indicator Date hidden'!J37="x","x",$I$2-'Indicator Date hidden'!J37)</f>
        <v>0</v>
      </c>
      <c r="J36" s="25">
        <f>IF('Indicator Date hidden'!K37="x","x",$J$2-'Indicator Date hidden'!K37)</f>
        <v>0</v>
      </c>
      <c r="K36" s="25">
        <f>IF('Indicator Date hidden'!L37="x","x",$K$2-'Indicator Date hidden'!L37)</f>
        <v>0</v>
      </c>
      <c r="L36" s="25">
        <f>IF('Indicator Date hidden'!M37="x","x",$L$2-'Indicator Date hidden'!M37)</f>
        <v>0</v>
      </c>
      <c r="M36" s="25">
        <f>IF('Indicator Date hidden'!N37="x","x",$M$2-'Indicator Date hidden'!N37)</f>
        <v>0</v>
      </c>
      <c r="N36" s="25">
        <f>IF('Indicator Date hidden'!O37="x","x",$N$2-'Indicator Date hidden'!O37)</f>
        <v>0</v>
      </c>
      <c r="O36" s="25">
        <f>IF('Indicator Date hidden'!P37="x","x",$O$2-'Indicator Date hidden'!P37)</f>
        <v>0</v>
      </c>
      <c r="P36" s="25">
        <f>IF('Indicator Date hidden'!Q37="x","x",$P$2-'Indicator Date hidden'!Q37)</f>
        <v>0</v>
      </c>
      <c r="Q36" s="25" t="str">
        <f>IF('Indicator Date hidden'!R37="x","x",$Q$2-'Indicator Date hidden'!R37)</f>
        <v>x</v>
      </c>
      <c r="R36" s="25">
        <f>IF('Indicator Date hidden'!S37="x","x",$R$2-'Indicator Date hidden'!S37)</f>
        <v>0</v>
      </c>
      <c r="S36" s="25">
        <f>IF('Indicator Date hidden'!T37="x","x",$S$2-'Indicator Date hidden'!T37)</f>
        <v>0</v>
      </c>
      <c r="T36" s="25">
        <f>IF('Indicator Date hidden'!U37="x","x",$T$2-'Indicator Date hidden'!U37)</f>
        <v>0</v>
      </c>
      <c r="U36" s="25">
        <f>IF('Indicator Date hidden'!V37="x","x",$U$2-'Indicator Date hidden'!V37)</f>
        <v>0</v>
      </c>
      <c r="V36" s="25">
        <f>IF('Indicator Date hidden'!W37="x","x",$V$2-'Indicator Date hidden'!W37)</f>
        <v>0</v>
      </c>
      <c r="W36" s="25">
        <f>IF('Indicator Date hidden'!X37="x","x",$W$2-'Indicator Date hidden'!X37)</f>
        <v>0</v>
      </c>
      <c r="X36" s="25">
        <f>IF('Indicator Date hidden'!Y37="x","x",$X$2-'Indicator Date hidden'!Y37)</f>
        <v>4</v>
      </c>
      <c r="Y36" s="25">
        <f>IF('Indicator Date hidden'!Z37="x","x",$Y$2-'Indicator Date hidden'!Z37)</f>
        <v>0</v>
      </c>
      <c r="Z36" s="25">
        <f>IF('Indicator Date hidden'!AA37="x","x",$Z$2-'Indicator Date hidden'!AA37)</f>
        <v>0</v>
      </c>
      <c r="AA36" s="25">
        <f>IF('Indicator Date hidden'!AB37="x","x",$AA$2-'Indicator Date hidden'!AB37)</f>
        <v>0</v>
      </c>
      <c r="AB36" s="25">
        <f>IF('Indicator Date hidden'!AC37="x","x",$AB$2-'Indicator Date hidden'!AC37)</f>
        <v>0</v>
      </c>
      <c r="AC36" s="25">
        <f>IF('Indicator Date hidden'!AD37="x","x",$AC$2-'Indicator Date hidden'!AD37)</f>
        <v>0</v>
      </c>
      <c r="AD36" s="25" t="str">
        <f>IF('Indicator Date hidden'!AE37="x","x",$AD$2-'Indicator Date hidden'!AE37)</f>
        <v>x</v>
      </c>
      <c r="AE36" s="25">
        <f>IF('Indicator Date hidden'!AF37="x","x",$AE$2-'Indicator Date hidden'!AF37)</f>
        <v>0</v>
      </c>
      <c r="AF36" s="25">
        <f>IF('Indicator Date hidden'!AG37="x","x",$AF$2-'Indicator Date hidden'!AG37)</f>
        <v>0</v>
      </c>
      <c r="AG36" s="25">
        <f>IF('Indicator Date hidden'!AH37="x","x",$AG$2-'Indicator Date hidden'!AH37)</f>
        <v>0</v>
      </c>
      <c r="AH36" s="25">
        <f>IF('Indicator Date hidden'!AI37="x","x",$AH$2-'Indicator Date hidden'!AI37)</f>
        <v>0</v>
      </c>
      <c r="AI36" s="25">
        <f>IF('Indicator Date hidden'!AJ37="x","x",$AI$2-'Indicator Date hidden'!AJ37)</f>
        <v>0</v>
      </c>
      <c r="AJ36" s="25" t="str">
        <f>IF('Indicator Date hidden'!AK37="x","x",$AJ$2-'Indicator Date hidden'!AK37)</f>
        <v>x</v>
      </c>
      <c r="AK36" s="25">
        <f>IF('Indicator Date hidden'!AL37="x","x",$AK$2-'Indicator Date hidden'!AL37)</f>
        <v>1</v>
      </c>
      <c r="AL36" s="25">
        <f>IF('Indicator Date hidden'!AM37="x","x",$AL$2-'Indicator Date hidden'!AM37)</f>
        <v>0</v>
      </c>
      <c r="AM36" s="25">
        <f>IF('Indicator Date hidden'!AN37="x","x",$AM$2-'Indicator Date hidden'!AN37)</f>
        <v>0</v>
      </c>
      <c r="AN36" s="25">
        <f>IF('Indicator Date hidden'!AO37="x","x",$AN$2-'Indicator Date hidden'!AO37)</f>
        <v>0</v>
      </c>
      <c r="AO36" s="25">
        <f>IF('Indicator Date hidden'!AP37="x","x",$AO$2-'Indicator Date hidden'!AP37)</f>
        <v>0</v>
      </c>
      <c r="AP36" s="25">
        <f>IF('Indicator Date hidden'!AQ37="x","x",$AP$2-'Indicator Date hidden'!AQ37)</f>
        <v>0</v>
      </c>
      <c r="AQ36" s="25">
        <f>IF('Indicator Date hidden'!AR37="x","x",$AQ$2-'Indicator Date hidden'!AR37)</f>
        <v>4</v>
      </c>
      <c r="AR36" s="25">
        <f>IF('Indicator Date hidden'!AS37="x","x",$AR$2-'Indicator Date hidden'!AS37)</f>
        <v>0</v>
      </c>
      <c r="AS36" s="25">
        <f>IF('Indicator Date hidden'!AT37="x","x",$AS$2-'Indicator Date hidden'!AT37)</f>
        <v>0</v>
      </c>
      <c r="AT36" s="25">
        <f>IF('Indicator Date hidden'!AU37="x","x",$AT$2-'Indicator Date hidden'!AU37)</f>
        <v>0</v>
      </c>
      <c r="AU36" s="25">
        <f>IF('Indicator Date hidden'!AV37="x","x",$AU$2-'Indicator Date hidden'!AV37)</f>
        <v>3</v>
      </c>
      <c r="AV36" s="25">
        <f>IF('Indicator Date hidden'!AW37="x","x",$AV$2-'Indicator Date hidden'!AW37)</f>
        <v>0</v>
      </c>
      <c r="AW36" s="25">
        <f>IF('Indicator Date hidden'!AX37="x","x",$AW$2-'Indicator Date hidden'!AX37)</f>
        <v>0</v>
      </c>
      <c r="AX36" s="25">
        <f>IF('Indicator Date hidden'!AY37="x","x",$AX$2-'Indicator Date hidden'!AY37)</f>
        <v>0</v>
      </c>
      <c r="AY36" s="25">
        <f>IF('Indicator Date hidden'!AZ37="x","x",$AY$2-'Indicator Date hidden'!AZ37)</f>
        <v>0</v>
      </c>
      <c r="AZ36" s="25">
        <f>IF('Indicator Date hidden'!BA37="x","x",$AZ$2-'Indicator Date hidden'!BA37)</f>
        <v>0</v>
      </c>
      <c r="BA36">
        <f t="shared" si="0"/>
        <v>12</v>
      </c>
      <c r="BB36" s="26">
        <f t="shared" si="1"/>
        <v>0.25</v>
      </c>
      <c r="BC36">
        <f t="shared" si="2"/>
        <v>4</v>
      </c>
      <c r="BD36" s="26">
        <f t="shared" si="3"/>
        <v>0.90138781886599728</v>
      </c>
      <c r="BE36" s="28">
        <f t="shared" si="4"/>
        <v>0</v>
      </c>
    </row>
    <row r="37" spans="1:57" x14ac:dyDescent="0.3">
      <c r="A37" t="s">
        <v>65</v>
      </c>
      <c r="B37" s="25">
        <f>IF('Indicator Date hidden'!C38="x","x",$B$2-'Indicator Date hidden'!C38)</f>
        <v>0</v>
      </c>
      <c r="C37" s="25">
        <f>IF('Indicator Date hidden'!D38="x","x",$C$2-'Indicator Date hidden'!D38)</f>
        <v>0</v>
      </c>
      <c r="D37" s="25">
        <f>IF('Indicator Date hidden'!E38="x","x",$D$2-'Indicator Date hidden'!E38)</f>
        <v>0</v>
      </c>
      <c r="E37" s="25">
        <f>IF('Indicator Date hidden'!F38="x","x",$E$2-'Indicator Date hidden'!F38)</f>
        <v>0</v>
      </c>
      <c r="F37" s="25">
        <f>IF('Indicator Date hidden'!G38="x","x",$F$2-'Indicator Date hidden'!G38)</f>
        <v>0</v>
      </c>
      <c r="G37" s="25">
        <f>IF('Indicator Date hidden'!H38="x","x",$G$2-'Indicator Date hidden'!H38)</f>
        <v>0</v>
      </c>
      <c r="H37" s="25">
        <f>IF('Indicator Date hidden'!I38="x","x",$H$2-'Indicator Date hidden'!I38)</f>
        <v>0</v>
      </c>
      <c r="I37" s="25">
        <f>IF('Indicator Date hidden'!J38="x","x",$I$2-'Indicator Date hidden'!J38)</f>
        <v>0</v>
      </c>
      <c r="J37" s="25">
        <f>IF('Indicator Date hidden'!K38="x","x",$J$2-'Indicator Date hidden'!K38)</f>
        <v>0</v>
      </c>
      <c r="K37" s="25">
        <f>IF('Indicator Date hidden'!L38="x","x",$K$2-'Indicator Date hidden'!L38)</f>
        <v>0</v>
      </c>
      <c r="L37" s="25">
        <f>IF('Indicator Date hidden'!M38="x","x",$L$2-'Indicator Date hidden'!M38)</f>
        <v>0</v>
      </c>
      <c r="M37" s="25">
        <f>IF('Indicator Date hidden'!N38="x","x",$M$2-'Indicator Date hidden'!N38)</f>
        <v>0</v>
      </c>
      <c r="N37" s="25">
        <f>IF('Indicator Date hidden'!O38="x","x",$N$2-'Indicator Date hidden'!O38)</f>
        <v>0</v>
      </c>
      <c r="O37" s="25">
        <f>IF('Indicator Date hidden'!P38="x","x",$O$2-'Indicator Date hidden'!P38)</f>
        <v>0</v>
      </c>
      <c r="P37" s="25">
        <f>IF('Indicator Date hidden'!Q38="x","x",$P$2-'Indicator Date hidden'!Q38)</f>
        <v>0</v>
      </c>
      <c r="Q37" s="25">
        <f>IF('Indicator Date hidden'!R38="x","x",$Q$2-'Indicator Date hidden'!R38)</f>
        <v>2</v>
      </c>
      <c r="R37" s="25">
        <f>IF('Indicator Date hidden'!S38="x","x",$R$2-'Indicator Date hidden'!S38)</f>
        <v>0</v>
      </c>
      <c r="S37" s="25">
        <f>IF('Indicator Date hidden'!T38="x","x",$S$2-'Indicator Date hidden'!T38)</f>
        <v>0</v>
      </c>
      <c r="T37" s="25">
        <f>IF('Indicator Date hidden'!U38="x","x",$T$2-'Indicator Date hidden'!U38)</f>
        <v>0</v>
      </c>
      <c r="U37" s="25">
        <f>IF('Indicator Date hidden'!V38="x","x",$U$2-'Indicator Date hidden'!V38)</f>
        <v>0</v>
      </c>
      <c r="V37" s="25">
        <f>IF('Indicator Date hidden'!W38="x","x",$V$2-'Indicator Date hidden'!W38)</f>
        <v>0</v>
      </c>
      <c r="W37" s="25">
        <f>IF('Indicator Date hidden'!X38="x","x",$W$2-'Indicator Date hidden'!X38)</f>
        <v>4</v>
      </c>
      <c r="X37" s="25">
        <f>IF('Indicator Date hidden'!Y38="x","x",$X$2-'Indicator Date hidden'!Y38)</f>
        <v>2</v>
      </c>
      <c r="Y37" s="25">
        <f>IF('Indicator Date hidden'!Z38="x","x",$Y$2-'Indicator Date hidden'!Z38)</f>
        <v>0</v>
      </c>
      <c r="Z37" s="25">
        <f>IF('Indicator Date hidden'!AA38="x","x",$Z$2-'Indicator Date hidden'!AA38)</f>
        <v>0</v>
      </c>
      <c r="AA37" s="25">
        <f>IF('Indicator Date hidden'!AB38="x","x",$AA$2-'Indicator Date hidden'!AB38)</f>
        <v>3</v>
      </c>
      <c r="AB37" s="25">
        <f>IF('Indicator Date hidden'!AC38="x","x",$AB$2-'Indicator Date hidden'!AC38)</f>
        <v>0</v>
      </c>
      <c r="AC37" s="25">
        <f>IF('Indicator Date hidden'!AD38="x","x",$AC$2-'Indicator Date hidden'!AD38)</f>
        <v>0</v>
      </c>
      <c r="AD37" s="25">
        <f>IF('Indicator Date hidden'!AE38="x","x",$AD$2-'Indicator Date hidden'!AE38)</f>
        <v>0</v>
      </c>
      <c r="AE37" s="25">
        <f>IF('Indicator Date hidden'!AF38="x","x",$AE$2-'Indicator Date hidden'!AF38)</f>
        <v>0</v>
      </c>
      <c r="AF37" s="25">
        <f>IF('Indicator Date hidden'!AG38="x","x",$AF$2-'Indicator Date hidden'!AG38)</f>
        <v>2</v>
      </c>
      <c r="AG37" s="25">
        <f>IF('Indicator Date hidden'!AH38="x","x",$AG$2-'Indicator Date hidden'!AH38)</f>
        <v>0</v>
      </c>
      <c r="AH37" s="25">
        <f>IF('Indicator Date hidden'!AI38="x","x",$AH$2-'Indicator Date hidden'!AI38)</f>
        <v>0</v>
      </c>
      <c r="AI37" s="25">
        <f>IF('Indicator Date hidden'!AJ38="x","x",$AI$2-'Indicator Date hidden'!AJ38)</f>
        <v>0</v>
      </c>
      <c r="AJ37" s="25" t="str">
        <f>IF('Indicator Date hidden'!AK38="x","x",$AJ$2-'Indicator Date hidden'!AK38)</f>
        <v>x</v>
      </c>
      <c r="AK37" s="25">
        <f>IF('Indicator Date hidden'!AL38="x","x",$AK$2-'Indicator Date hidden'!AL38)</f>
        <v>1</v>
      </c>
      <c r="AL37" s="25">
        <f>IF('Indicator Date hidden'!AM38="x","x",$AL$2-'Indicator Date hidden'!AM38)</f>
        <v>0</v>
      </c>
      <c r="AM37" s="25">
        <f>IF('Indicator Date hidden'!AN38="x","x",$AM$2-'Indicator Date hidden'!AN38)</f>
        <v>0</v>
      </c>
      <c r="AN37" s="25">
        <f>IF('Indicator Date hidden'!AO38="x","x",$AN$2-'Indicator Date hidden'!AO38)</f>
        <v>0</v>
      </c>
      <c r="AO37" s="25">
        <f>IF('Indicator Date hidden'!AP38="x","x",$AO$2-'Indicator Date hidden'!AP38)</f>
        <v>0</v>
      </c>
      <c r="AP37" s="25">
        <f>IF('Indicator Date hidden'!AQ38="x","x",$AP$2-'Indicator Date hidden'!AQ38)</f>
        <v>0</v>
      </c>
      <c r="AQ37" s="25">
        <f>IF('Indicator Date hidden'!AR38="x","x",$AQ$2-'Indicator Date hidden'!AR38)</f>
        <v>4</v>
      </c>
      <c r="AR37" s="25">
        <f>IF('Indicator Date hidden'!AS38="x","x",$AR$2-'Indicator Date hidden'!AS38)</f>
        <v>0</v>
      </c>
      <c r="AS37" s="25">
        <f>IF('Indicator Date hidden'!AT38="x","x",$AS$2-'Indicator Date hidden'!AT38)</f>
        <v>0</v>
      </c>
      <c r="AT37" s="25">
        <f>IF('Indicator Date hidden'!AU38="x","x",$AT$2-'Indicator Date hidden'!AU38)</f>
        <v>0</v>
      </c>
      <c r="AU37" s="25">
        <f>IF('Indicator Date hidden'!AV38="x","x",$AU$2-'Indicator Date hidden'!AV38)</f>
        <v>4</v>
      </c>
      <c r="AV37" s="25">
        <f>IF('Indicator Date hidden'!AW38="x","x",$AV$2-'Indicator Date hidden'!AW38)</f>
        <v>0</v>
      </c>
      <c r="AW37" s="25">
        <f>IF('Indicator Date hidden'!AX38="x","x",$AW$2-'Indicator Date hidden'!AX38)</f>
        <v>0</v>
      </c>
      <c r="AX37" s="25">
        <f>IF('Indicator Date hidden'!AY38="x","x",$AX$2-'Indicator Date hidden'!AY38)</f>
        <v>0</v>
      </c>
      <c r="AY37" s="25">
        <f>IF('Indicator Date hidden'!AZ38="x","x",$AY$2-'Indicator Date hidden'!AZ38)</f>
        <v>0</v>
      </c>
      <c r="AZ37" s="25">
        <f>IF('Indicator Date hidden'!BA38="x","x",$AZ$2-'Indicator Date hidden'!BA38)</f>
        <v>0</v>
      </c>
      <c r="BA37">
        <f t="shared" si="0"/>
        <v>22</v>
      </c>
      <c r="BB37" s="26">
        <f t="shared" si="1"/>
        <v>0.44</v>
      </c>
      <c r="BC37">
        <f t="shared" si="2"/>
        <v>8</v>
      </c>
      <c r="BD37" s="26">
        <f t="shared" si="3"/>
        <v>1.0983624174196784</v>
      </c>
      <c r="BE37" s="28">
        <f t="shared" si="4"/>
        <v>0</v>
      </c>
    </row>
    <row r="38" spans="1:57" x14ac:dyDescent="0.3">
      <c r="A38" t="s">
        <v>66</v>
      </c>
      <c r="B38" s="25">
        <f>IF('Indicator Date hidden'!C39="x","x",$B$2-'Indicator Date hidden'!C39)</f>
        <v>0</v>
      </c>
      <c r="C38" s="25">
        <f>IF('Indicator Date hidden'!D39="x","x",$C$2-'Indicator Date hidden'!D39)</f>
        <v>0</v>
      </c>
      <c r="D38" s="25">
        <f>IF('Indicator Date hidden'!E39="x","x",$D$2-'Indicator Date hidden'!E39)</f>
        <v>0</v>
      </c>
      <c r="E38" s="25">
        <f>IF('Indicator Date hidden'!F39="x","x",$E$2-'Indicator Date hidden'!F39)</f>
        <v>0</v>
      </c>
      <c r="F38" s="25">
        <f>IF('Indicator Date hidden'!G39="x","x",$F$2-'Indicator Date hidden'!G39)</f>
        <v>0</v>
      </c>
      <c r="G38" s="25">
        <f>IF('Indicator Date hidden'!H39="x","x",$G$2-'Indicator Date hidden'!H39)</f>
        <v>0</v>
      </c>
      <c r="H38" s="25">
        <f>IF('Indicator Date hidden'!I39="x","x",$H$2-'Indicator Date hidden'!I39)</f>
        <v>0</v>
      </c>
      <c r="I38" s="25">
        <f>IF('Indicator Date hidden'!J39="x","x",$I$2-'Indicator Date hidden'!J39)</f>
        <v>0</v>
      </c>
      <c r="J38" s="25">
        <f>IF('Indicator Date hidden'!K39="x","x",$J$2-'Indicator Date hidden'!K39)</f>
        <v>0</v>
      </c>
      <c r="K38" s="25">
        <f>IF('Indicator Date hidden'!L39="x","x",$K$2-'Indicator Date hidden'!L39)</f>
        <v>0</v>
      </c>
      <c r="L38" s="25">
        <f>IF('Indicator Date hidden'!M39="x","x",$L$2-'Indicator Date hidden'!M39)</f>
        <v>0</v>
      </c>
      <c r="M38" s="25">
        <f>IF('Indicator Date hidden'!N39="x","x",$M$2-'Indicator Date hidden'!N39)</f>
        <v>0</v>
      </c>
      <c r="N38" s="25">
        <f>IF('Indicator Date hidden'!O39="x","x",$N$2-'Indicator Date hidden'!O39)</f>
        <v>0</v>
      </c>
      <c r="O38" s="25">
        <f>IF('Indicator Date hidden'!P39="x","x",$O$2-'Indicator Date hidden'!P39)</f>
        <v>0</v>
      </c>
      <c r="P38" s="25">
        <f>IF('Indicator Date hidden'!Q39="x","x",$P$2-'Indicator Date hidden'!Q39)</f>
        <v>0</v>
      </c>
      <c r="Q38" s="25">
        <f>IF('Indicator Date hidden'!R39="x","x",$Q$2-'Indicator Date hidden'!R39)</f>
        <v>4</v>
      </c>
      <c r="R38" s="25">
        <f>IF('Indicator Date hidden'!S39="x","x",$R$2-'Indicator Date hidden'!S39)</f>
        <v>0</v>
      </c>
      <c r="S38" s="25">
        <f>IF('Indicator Date hidden'!T39="x","x",$S$2-'Indicator Date hidden'!T39)</f>
        <v>0</v>
      </c>
      <c r="T38" s="25">
        <f>IF('Indicator Date hidden'!U39="x","x",$T$2-'Indicator Date hidden'!U39)</f>
        <v>0</v>
      </c>
      <c r="U38" s="25">
        <f>IF('Indicator Date hidden'!V39="x","x",$U$2-'Indicator Date hidden'!V39)</f>
        <v>0</v>
      </c>
      <c r="V38" s="25">
        <f>IF('Indicator Date hidden'!W39="x","x",$V$2-'Indicator Date hidden'!W39)</f>
        <v>0</v>
      </c>
      <c r="W38" s="25">
        <f>IF('Indicator Date hidden'!X39="x","x",$W$2-'Indicator Date hidden'!X39)</f>
        <v>4</v>
      </c>
      <c r="X38" s="25">
        <f>IF('Indicator Date hidden'!Y39="x","x",$X$2-'Indicator Date hidden'!Y39)</f>
        <v>4</v>
      </c>
      <c r="Y38" s="25">
        <f>IF('Indicator Date hidden'!Z39="x","x",$Y$2-'Indicator Date hidden'!Z39)</f>
        <v>0</v>
      </c>
      <c r="Z38" s="25">
        <f>IF('Indicator Date hidden'!AA39="x","x",$Z$2-'Indicator Date hidden'!AA39)</f>
        <v>0</v>
      </c>
      <c r="AA38" s="25">
        <f>IF('Indicator Date hidden'!AB39="x","x",$AA$2-'Indicator Date hidden'!AB39)</f>
        <v>0</v>
      </c>
      <c r="AB38" s="25">
        <f>IF('Indicator Date hidden'!AC39="x","x",$AB$2-'Indicator Date hidden'!AC39)</f>
        <v>0</v>
      </c>
      <c r="AC38" s="25">
        <f>IF('Indicator Date hidden'!AD39="x","x",$AC$2-'Indicator Date hidden'!AD39)</f>
        <v>0</v>
      </c>
      <c r="AD38" s="25">
        <f>IF('Indicator Date hidden'!AE39="x","x",$AD$2-'Indicator Date hidden'!AE39)</f>
        <v>0</v>
      </c>
      <c r="AE38" s="25">
        <f>IF('Indicator Date hidden'!AF39="x","x",$AE$2-'Indicator Date hidden'!AF39)</f>
        <v>0</v>
      </c>
      <c r="AF38" s="25">
        <f>IF('Indicator Date hidden'!AG39="x","x",$AF$2-'Indicator Date hidden'!AG39)</f>
        <v>0</v>
      </c>
      <c r="AG38" s="25">
        <f>IF('Indicator Date hidden'!AH39="x","x",$AG$2-'Indicator Date hidden'!AH39)</f>
        <v>0</v>
      </c>
      <c r="AH38" s="25">
        <f>IF('Indicator Date hidden'!AI39="x","x",$AH$2-'Indicator Date hidden'!AI39)</f>
        <v>0</v>
      </c>
      <c r="AI38" s="25">
        <f>IF('Indicator Date hidden'!AJ39="x","x",$AI$2-'Indicator Date hidden'!AJ39)</f>
        <v>0</v>
      </c>
      <c r="AJ38" s="25">
        <f>IF('Indicator Date hidden'!AK39="x","x",$AJ$2-'Indicator Date hidden'!AK39)</f>
        <v>1</v>
      </c>
      <c r="AK38" s="25">
        <f>IF('Indicator Date hidden'!AL39="x","x",$AK$2-'Indicator Date hidden'!AL39)</f>
        <v>1</v>
      </c>
      <c r="AL38" s="25">
        <f>IF('Indicator Date hidden'!AM39="x","x",$AL$2-'Indicator Date hidden'!AM39)</f>
        <v>0</v>
      </c>
      <c r="AM38" s="25">
        <f>IF('Indicator Date hidden'!AN39="x","x",$AM$2-'Indicator Date hidden'!AN39)</f>
        <v>0</v>
      </c>
      <c r="AN38" s="25">
        <f>IF('Indicator Date hidden'!AO39="x","x",$AN$2-'Indicator Date hidden'!AO39)</f>
        <v>0</v>
      </c>
      <c r="AO38" s="25">
        <f>IF('Indicator Date hidden'!AP39="x","x",$AO$2-'Indicator Date hidden'!AP39)</f>
        <v>0</v>
      </c>
      <c r="AP38" s="25">
        <f>IF('Indicator Date hidden'!AQ39="x","x",$AP$2-'Indicator Date hidden'!AQ39)</f>
        <v>0</v>
      </c>
      <c r="AQ38" s="25">
        <f>IF('Indicator Date hidden'!AR39="x","x",$AQ$2-'Indicator Date hidden'!AR39)</f>
        <v>0</v>
      </c>
      <c r="AR38" s="25">
        <f>IF('Indicator Date hidden'!AS39="x","x",$AR$2-'Indicator Date hidden'!AS39)</f>
        <v>0</v>
      </c>
      <c r="AS38" s="25">
        <f>IF('Indicator Date hidden'!AT39="x","x",$AS$2-'Indicator Date hidden'!AT39)</f>
        <v>0</v>
      </c>
      <c r="AT38" s="25">
        <f>IF('Indicator Date hidden'!AU39="x","x",$AT$2-'Indicator Date hidden'!AU39)</f>
        <v>0</v>
      </c>
      <c r="AU38" s="25">
        <f>IF('Indicator Date hidden'!AV39="x","x",$AU$2-'Indicator Date hidden'!AV39)</f>
        <v>3</v>
      </c>
      <c r="AV38" s="25">
        <f>IF('Indicator Date hidden'!AW39="x","x",$AV$2-'Indicator Date hidden'!AW39)</f>
        <v>0</v>
      </c>
      <c r="AW38" s="25">
        <f>IF('Indicator Date hidden'!AX39="x","x",$AW$2-'Indicator Date hidden'!AX39)</f>
        <v>0</v>
      </c>
      <c r="AX38" s="25">
        <f>IF('Indicator Date hidden'!AY39="x","x",$AX$2-'Indicator Date hidden'!AY39)</f>
        <v>0</v>
      </c>
      <c r="AY38" s="25">
        <f>IF('Indicator Date hidden'!AZ39="x","x",$AY$2-'Indicator Date hidden'!AZ39)</f>
        <v>0</v>
      </c>
      <c r="AZ38" s="25">
        <f>IF('Indicator Date hidden'!BA39="x","x",$AZ$2-'Indicator Date hidden'!BA39)</f>
        <v>0</v>
      </c>
      <c r="BA38">
        <f t="shared" si="0"/>
        <v>17</v>
      </c>
      <c r="BB38" s="26">
        <f t="shared" si="1"/>
        <v>0.33333333333333331</v>
      </c>
      <c r="BC38">
        <f t="shared" si="2"/>
        <v>6</v>
      </c>
      <c r="BD38" s="26">
        <f t="shared" si="3"/>
        <v>1.0226199851298272</v>
      </c>
      <c r="BE38" s="28">
        <f t="shared" si="4"/>
        <v>0</v>
      </c>
    </row>
    <row r="39" spans="1:57" x14ac:dyDescent="0.3">
      <c r="A39" t="s">
        <v>68</v>
      </c>
      <c r="B39" s="25">
        <f>IF('Indicator Date hidden'!C40="x","x",$B$2-'Indicator Date hidden'!C40)</f>
        <v>0</v>
      </c>
      <c r="C39" s="25">
        <f>IF('Indicator Date hidden'!D40="x","x",$C$2-'Indicator Date hidden'!D40)</f>
        <v>0</v>
      </c>
      <c r="D39" s="25">
        <f>IF('Indicator Date hidden'!E40="x","x",$D$2-'Indicator Date hidden'!E40)</f>
        <v>0</v>
      </c>
      <c r="E39" s="25">
        <f>IF('Indicator Date hidden'!F40="x","x",$E$2-'Indicator Date hidden'!F40)</f>
        <v>0</v>
      </c>
      <c r="F39" s="25">
        <f>IF('Indicator Date hidden'!G40="x","x",$F$2-'Indicator Date hidden'!G40)</f>
        <v>0</v>
      </c>
      <c r="G39" s="25">
        <f>IF('Indicator Date hidden'!H40="x","x",$G$2-'Indicator Date hidden'!H40)</f>
        <v>0</v>
      </c>
      <c r="H39" s="25">
        <f>IF('Indicator Date hidden'!I40="x","x",$H$2-'Indicator Date hidden'!I40)</f>
        <v>0</v>
      </c>
      <c r="I39" s="25">
        <f>IF('Indicator Date hidden'!J40="x","x",$I$2-'Indicator Date hidden'!J40)</f>
        <v>0</v>
      </c>
      <c r="J39" s="25">
        <f>IF('Indicator Date hidden'!K40="x","x",$J$2-'Indicator Date hidden'!K40)</f>
        <v>0</v>
      </c>
      <c r="K39" s="25">
        <f>IF('Indicator Date hidden'!L40="x","x",$K$2-'Indicator Date hidden'!L40)</f>
        <v>0</v>
      </c>
      <c r="L39" s="25">
        <f>IF('Indicator Date hidden'!M40="x","x",$L$2-'Indicator Date hidden'!M40)</f>
        <v>0</v>
      </c>
      <c r="M39" s="25">
        <f>IF('Indicator Date hidden'!N40="x","x",$M$2-'Indicator Date hidden'!N40)</f>
        <v>0</v>
      </c>
      <c r="N39" s="25">
        <f>IF('Indicator Date hidden'!O40="x","x",$N$2-'Indicator Date hidden'!O40)</f>
        <v>0</v>
      </c>
      <c r="O39" s="25">
        <f>IF('Indicator Date hidden'!P40="x","x",$O$2-'Indicator Date hidden'!P40)</f>
        <v>0</v>
      </c>
      <c r="P39" s="25">
        <f>IF('Indicator Date hidden'!Q40="x","x",$P$2-'Indicator Date hidden'!Q40)</f>
        <v>0</v>
      </c>
      <c r="Q39" s="25">
        <f>IF('Indicator Date hidden'!R40="x","x",$Q$2-'Indicator Date hidden'!R40)</f>
        <v>2</v>
      </c>
      <c r="R39" s="25">
        <f>IF('Indicator Date hidden'!S40="x","x",$R$2-'Indicator Date hidden'!S40)</f>
        <v>0</v>
      </c>
      <c r="S39" s="25">
        <f>IF('Indicator Date hidden'!T40="x","x",$S$2-'Indicator Date hidden'!T40)</f>
        <v>0</v>
      </c>
      <c r="T39" s="25">
        <f>IF('Indicator Date hidden'!U40="x","x",$T$2-'Indicator Date hidden'!U40)</f>
        <v>0</v>
      </c>
      <c r="U39" s="25">
        <f>IF('Indicator Date hidden'!V40="x","x",$U$2-'Indicator Date hidden'!V40)</f>
        <v>0</v>
      </c>
      <c r="V39" s="25">
        <f>IF('Indicator Date hidden'!W40="x","x",$V$2-'Indicator Date hidden'!W40)</f>
        <v>0</v>
      </c>
      <c r="W39" s="25">
        <f>IF('Indicator Date hidden'!X40="x","x",$W$2-'Indicator Date hidden'!X40)</f>
        <v>2</v>
      </c>
      <c r="X39" s="25" t="str">
        <f>IF('Indicator Date hidden'!Y40="x","x",$X$2-'Indicator Date hidden'!Y40)</f>
        <v>x</v>
      </c>
      <c r="Y39" s="25">
        <f>IF('Indicator Date hidden'!Z40="x","x",$Y$2-'Indicator Date hidden'!Z40)</f>
        <v>0</v>
      </c>
      <c r="Z39" s="25">
        <f>IF('Indicator Date hidden'!AA40="x","x",$Z$2-'Indicator Date hidden'!AA40)</f>
        <v>0</v>
      </c>
      <c r="AA39" s="25" t="str">
        <f>IF('Indicator Date hidden'!AB40="x","x",$AA$2-'Indicator Date hidden'!AB40)</f>
        <v>x</v>
      </c>
      <c r="AB39" s="25">
        <f>IF('Indicator Date hidden'!AC40="x","x",$AB$2-'Indicator Date hidden'!AC40)</f>
        <v>0</v>
      </c>
      <c r="AC39" s="25">
        <f>IF('Indicator Date hidden'!AD40="x","x",$AC$2-'Indicator Date hidden'!AD40)</f>
        <v>0</v>
      </c>
      <c r="AD39" s="25">
        <f>IF('Indicator Date hidden'!AE40="x","x",$AD$2-'Indicator Date hidden'!AE40)</f>
        <v>0</v>
      </c>
      <c r="AE39" s="25" t="str">
        <f>IF('Indicator Date hidden'!AF40="x","x",$AE$2-'Indicator Date hidden'!AF40)</f>
        <v>x</v>
      </c>
      <c r="AF39" s="25">
        <f>IF('Indicator Date hidden'!AG40="x","x",$AF$2-'Indicator Date hidden'!AG40)</f>
        <v>9</v>
      </c>
      <c r="AG39" s="25">
        <f>IF('Indicator Date hidden'!AH40="x","x",$AG$2-'Indicator Date hidden'!AH40)</f>
        <v>0</v>
      </c>
      <c r="AH39" s="25">
        <f>IF('Indicator Date hidden'!AI40="x","x",$AH$2-'Indicator Date hidden'!AI40)</f>
        <v>0</v>
      </c>
      <c r="AI39" s="25">
        <f>IF('Indicator Date hidden'!AJ40="x","x",$AI$2-'Indicator Date hidden'!AJ40)</f>
        <v>0</v>
      </c>
      <c r="AJ39" s="25" t="str">
        <f>IF('Indicator Date hidden'!AK40="x","x",$AJ$2-'Indicator Date hidden'!AK40)</f>
        <v>x</v>
      </c>
      <c r="AK39" s="25">
        <f>IF('Indicator Date hidden'!AL40="x","x",$AK$2-'Indicator Date hidden'!AL40)</f>
        <v>1</v>
      </c>
      <c r="AL39" s="25">
        <f>IF('Indicator Date hidden'!AM40="x","x",$AL$2-'Indicator Date hidden'!AM40)</f>
        <v>0</v>
      </c>
      <c r="AM39" s="25">
        <f>IF('Indicator Date hidden'!AN40="x","x",$AM$2-'Indicator Date hidden'!AN40)</f>
        <v>0</v>
      </c>
      <c r="AN39" s="25">
        <f>IF('Indicator Date hidden'!AO40="x","x",$AN$2-'Indicator Date hidden'!AO40)</f>
        <v>0</v>
      </c>
      <c r="AO39" s="25" t="str">
        <f>IF('Indicator Date hidden'!AP40="x","x",$AO$2-'Indicator Date hidden'!AP40)</f>
        <v>x</v>
      </c>
      <c r="AP39" s="25" t="str">
        <f>IF('Indicator Date hidden'!AQ40="x","x",$AP$2-'Indicator Date hidden'!AQ40)</f>
        <v>x</v>
      </c>
      <c r="AQ39" s="25">
        <f>IF('Indicator Date hidden'!AR40="x","x",$AQ$2-'Indicator Date hidden'!AR40)</f>
        <v>6</v>
      </c>
      <c r="AR39" s="25">
        <f>IF('Indicator Date hidden'!AS40="x","x",$AR$2-'Indicator Date hidden'!AS40)</f>
        <v>0</v>
      </c>
      <c r="AS39" s="25">
        <f>IF('Indicator Date hidden'!AT40="x","x",$AS$2-'Indicator Date hidden'!AT40)</f>
        <v>0</v>
      </c>
      <c r="AT39" s="25">
        <f>IF('Indicator Date hidden'!AU40="x","x",$AT$2-'Indicator Date hidden'!AU40)</f>
        <v>0</v>
      </c>
      <c r="AU39" s="25">
        <f>IF('Indicator Date hidden'!AV40="x","x",$AU$2-'Indicator Date hidden'!AV40)</f>
        <v>1</v>
      </c>
      <c r="AV39" s="25">
        <f>IF('Indicator Date hidden'!AW40="x","x",$AV$2-'Indicator Date hidden'!AW40)</f>
        <v>0</v>
      </c>
      <c r="AW39" s="25">
        <f>IF('Indicator Date hidden'!AX40="x","x",$AW$2-'Indicator Date hidden'!AX40)</f>
        <v>0</v>
      </c>
      <c r="AX39" s="25">
        <f>IF('Indicator Date hidden'!AY40="x","x",$AX$2-'Indicator Date hidden'!AY40)</f>
        <v>0</v>
      </c>
      <c r="AY39" s="25">
        <f>IF('Indicator Date hidden'!AZ40="x","x",$AY$2-'Indicator Date hidden'!AZ40)</f>
        <v>0</v>
      </c>
      <c r="AZ39" s="25">
        <f>IF('Indicator Date hidden'!BA40="x","x",$AZ$2-'Indicator Date hidden'!BA40)</f>
        <v>0</v>
      </c>
      <c r="BA39">
        <f t="shared" si="0"/>
        <v>21</v>
      </c>
      <c r="BB39" s="26">
        <f t="shared" si="1"/>
        <v>0.46666666666666667</v>
      </c>
      <c r="BC39">
        <f t="shared" si="2"/>
        <v>6</v>
      </c>
      <c r="BD39" s="26">
        <f t="shared" si="3"/>
        <v>1.6138291249213605</v>
      </c>
      <c r="BE39" s="28">
        <f t="shared" si="4"/>
        <v>0</v>
      </c>
    </row>
    <row r="40" spans="1:57" x14ac:dyDescent="0.3">
      <c r="A40" t="s">
        <v>71</v>
      </c>
      <c r="B40" s="25">
        <f>IF('Indicator Date hidden'!C41="x","x",$B$2-'Indicator Date hidden'!C41)</f>
        <v>0</v>
      </c>
      <c r="C40" s="25">
        <f>IF('Indicator Date hidden'!D41="x","x",$C$2-'Indicator Date hidden'!D41)</f>
        <v>0</v>
      </c>
      <c r="D40" s="25">
        <f>IF('Indicator Date hidden'!E41="x","x",$D$2-'Indicator Date hidden'!E41)</f>
        <v>0</v>
      </c>
      <c r="E40" s="25">
        <f>IF('Indicator Date hidden'!F41="x","x",$E$2-'Indicator Date hidden'!F41)</f>
        <v>0</v>
      </c>
      <c r="F40" s="25">
        <f>IF('Indicator Date hidden'!G41="x","x",$F$2-'Indicator Date hidden'!G41)</f>
        <v>0</v>
      </c>
      <c r="G40" s="25">
        <f>IF('Indicator Date hidden'!H41="x","x",$G$2-'Indicator Date hidden'!H41)</f>
        <v>0</v>
      </c>
      <c r="H40" s="25">
        <f>IF('Indicator Date hidden'!I41="x","x",$H$2-'Indicator Date hidden'!I41)</f>
        <v>0</v>
      </c>
      <c r="I40" s="25">
        <f>IF('Indicator Date hidden'!J41="x","x",$I$2-'Indicator Date hidden'!J41)</f>
        <v>0</v>
      </c>
      <c r="J40" s="25">
        <f>IF('Indicator Date hidden'!K41="x","x",$J$2-'Indicator Date hidden'!K41)</f>
        <v>0</v>
      </c>
      <c r="K40" s="25">
        <f>IF('Indicator Date hidden'!L41="x","x",$K$2-'Indicator Date hidden'!L41)</f>
        <v>0</v>
      </c>
      <c r="L40" s="25">
        <f>IF('Indicator Date hidden'!M41="x","x",$L$2-'Indicator Date hidden'!M41)</f>
        <v>0</v>
      </c>
      <c r="M40" s="25">
        <f>IF('Indicator Date hidden'!N41="x","x",$M$2-'Indicator Date hidden'!N41)</f>
        <v>0</v>
      </c>
      <c r="N40" s="25">
        <f>IF('Indicator Date hidden'!O41="x","x",$N$2-'Indicator Date hidden'!O41)</f>
        <v>0</v>
      </c>
      <c r="O40" s="25">
        <f>IF('Indicator Date hidden'!P41="x","x",$O$2-'Indicator Date hidden'!P41)</f>
        <v>0</v>
      </c>
      <c r="P40" s="25">
        <f>IF('Indicator Date hidden'!Q41="x","x",$P$2-'Indicator Date hidden'!Q41)</f>
        <v>0</v>
      </c>
      <c r="Q40" s="25">
        <f>IF('Indicator Date hidden'!R41="x","x",$Q$2-'Indicator Date hidden'!R41)</f>
        <v>2</v>
      </c>
      <c r="R40" s="25">
        <f>IF('Indicator Date hidden'!S41="x","x",$R$2-'Indicator Date hidden'!S41)</f>
        <v>0</v>
      </c>
      <c r="S40" s="25">
        <f>IF('Indicator Date hidden'!T41="x","x",$S$2-'Indicator Date hidden'!T41)</f>
        <v>0</v>
      </c>
      <c r="T40" s="25">
        <f>IF('Indicator Date hidden'!U41="x","x",$T$2-'Indicator Date hidden'!U41)</f>
        <v>0</v>
      </c>
      <c r="U40" s="25">
        <f>IF('Indicator Date hidden'!V41="x","x",$U$2-'Indicator Date hidden'!V41)</f>
        <v>0</v>
      </c>
      <c r="V40" s="25">
        <f>IF('Indicator Date hidden'!W41="x","x",$V$2-'Indicator Date hidden'!W41)</f>
        <v>0</v>
      </c>
      <c r="W40" s="25">
        <f>IF('Indicator Date hidden'!X41="x","x",$W$2-'Indicator Date hidden'!X41)</f>
        <v>3</v>
      </c>
      <c r="X40" s="25">
        <f>IF('Indicator Date hidden'!Y41="x","x",$X$2-'Indicator Date hidden'!Y41)</f>
        <v>4</v>
      </c>
      <c r="Y40" s="25">
        <f>IF('Indicator Date hidden'!Z41="x","x",$Y$2-'Indicator Date hidden'!Z41)</f>
        <v>0</v>
      </c>
      <c r="Z40" s="25">
        <f>IF('Indicator Date hidden'!AA41="x","x",$Z$2-'Indicator Date hidden'!AA41)</f>
        <v>0</v>
      </c>
      <c r="AA40" s="25">
        <f>IF('Indicator Date hidden'!AB41="x","x",$AA$2-'Indicator Date hidden'!AB41)</f>
        <v>0</v>
      </c>
      <c r="AB40" s="25">
        <f>IF('Indicator Date hidden'!AC41="x","x",$AB$2-'Indicator Date hidden'!AC41)</f>
        <v>0</v>
      </c>
      <c r="AC40" s="25">
        <f>IF('Indicator Date hidden'!AD41="x","x",$AC$2-'Indicator Date hidden'!AD41)</f>
        <v>0</v>
      </c>
      <c r="AD40" s="25">
        <f>IF('Indicator Date hidden'!AE41="x","x",$AD$2-'Indicator Date hidden'!AE41)</f>
        <v>0</v>
      </c>
      <c r="AE40" s="25">
        <f>IF('Indicator Date hidden'!AF41="x","x",$AE$2-'Indicator Date hidden'!AF41)</f>
        <v>0</v>
      </c>
      <c r="AF40" s="25">
        <f>IF('Indicator Date hidden'!AG41="x","x",$AF$2-'Indicator Date hidden'!AG41)</f>
        <v>2</v>
      </c>
      <c r="AG40" s="25">
        <f>IF('Indicator Date hidden'!AH41="x","x",$AG$2-'Indicator Date hidden'!AH41)</f>
        <v>0</v>
      </c>
      <c r="AH40" s="25">
        <f>IF('Indicator Date hidden'!AI41="x","x",$AH$2-'Indicator Date hidden'!AI41)</f>
        <v>0</v>
      </c>
      <c r="AI40" s="25">
        <f>IF('Indicator Date hidden'!AJ41="x","x",$AI$2-'Indicator Date hidden'!AJ41)</f>
        <v>0</v>
      </c>
      <c r="AJ40" s="25">
        <f>IF('Indicator Date hidden'!AK41="x","x",$AJ$2-'Indicator Date hidden'!AK41)</f>
        <v>1</v>
      </c>
      <c r="AK40" s="25">
        <f>IF('Indicator Date hidden'!AL41="x","x",$AK$2-'Indicator Date hidden'!AL41)</f>
        <v>0</v>
      </c>
      <c r="AL40" s="25">
        <f>IF('Indicator Date hidden'!AM41="x","x",$AL$2-'Indicator Date hidden'!AM41)</f>
        <v>0</v>
      </c>
      <c r="AM40" s="25">
        <f>IF('Indicator Date hidden'!AN41="x","x",$AM$2-'Indicator Date hidden'!AN41)</f>
        <v>0</v>
      </c>
      <c r="AN40" s="25">
        <f>IF('Indicator Date hidden'!AO41="x","x",$AN$2-'Indicator Date hidden'!AO41)</f>
        <v>0</v>
      </c>
      <c r="AO40" s="25">
        <f>IF('Indicator Date hidden'!AP41="x","x",$AO$2-'Indicator Date hidden'!AP41)</f>
        <v>0</v>
      </c>
      <c r="AP40" s="25">
        <f>IF('Indicator Date hidden'!AQ41="x","x",$AP$2-'Indicator Date hidden'!AQ41)</f>
        <v>0</v>
      </c>
      <c r="AQ40" s="25" t="str">
        <f>IF('Indicator Date hidden'!AR41="x","x",$AQ$2-'Indicator Date hidden'!AR41)</f>
        <v>x</v>
      </c>
      <c r="AR40" s="25">
        <f>IF('Indicator Date hidden'!AS41="x","x",$AR$2-'Indicator Date hidden'!AS41)</f>
        <v>0</v>
      </c>
      <c r="AS40" s="25">
        <f>IF('Indicator Date hidden'!AT41="x","x",$AS$2-'Indicator Date hidden'!AT41)</f>
        <v>0</v>
      </c>
      <c r="AT40" s="25">
        <f>IF('Indicator Date hidden'!AU41="x","x",$AT$2-'Indicator Date hidden'!AU41)</f>
        <v>0</v>
      </c>
      <c r="AU40" s="25">
        <f>IF('Indicator Date hidden'!AV41="x","x",$AU$2-'Indicator Date hidden'!AV41)</f>
        <v>3</v>
      </c>
      <c r="AV40" s="25">
        <f>IF('Indicator Date hidden'!AW41="x","x",$AV$2-'Indicator Date hidden'!AW41)</f>
        <v>0</v>
      </c>
      <c r="AW40" s="25">
        <f>IF('Indicator Date hidden'!AX41="x","x",$AW$2-'Indicator Date hidden'!AX41)</f>
        <v>0</v>
      </c>
      <c r="AX40" s="25">
        <f>IF('Indicator Date hidden'!AY41="x","x",$AX$2-'Indicator Date hidden'!AY41)</f>
        <v>0</v>
      </c>
      <c r="AY40" s="25">
        <f>IF('Indicator Date hidden'!AZ41="x","x",$AY$2-'Indicator Date hidden'!AZ41)</f>
        <v>0</v>
      </c>
      <c r="AZ40" s="25">
        <f>IF('Indicator Date hidden'!BA41="x","x",$AZ$2-'Indicator Date hidden'!BA41)</f>
        <v>0</v>
      </c>
      <c r="BA40">
        <f t="shared" si="0"/>
        <v>15</v>
      </c>
      <c r="BB40" s="26">
        <f t="shared" si="1"/>
        <v>0.3</v>
      </c>
      <c r="BC40">
        <f t="shared" si="2"/>
        <v>6</v>
      </c>
      <c r="BD40" s="26">
        <f t="shared" si="3"/>
        <v>0.87749643873921224</v>
      </c>
      <c r="BE40" s="28">
        <f t="shared" si="4"/>
        <v>0</v>
      </c>
    </row>
    <row r="41" spans="1:57" x14ac:dyDescent="0.3">
      <c r="A41" t="s">
        <v>70</v>
      </c>
      <c r="B41" s="25">
        <f>IF('Indicator Date hidden'!C42="x","x",$B$2-'Indicator Date hidden'!C42)</f>
        <v>0</v>
      </c>
      <c r="C41" s="25">
        <f>IF('Indicator Date hidden'!D42="x","x",$C$2-'Indicator Date hidden'!D42)</f>
        <v>0</v>
      </c>
      <c r="D41" s="25">
        <f>IF('Indicator Date hidden'!E42="x","x",$D$2-'Indicator Date hidden'!E42)</f>
        <v>0</v>
      </c>
      <c r="E41" s="25">
        <f>IF('Indicator Date hidden'!F42="x","x",$E$2-'Indicator Date hidden'!F42)</f>
        <v>0</v>
      </c>
      <c r="F41" s="25">
        <f>IF('Indicator Date hidden'!G42="x","x",$F$2-'Indicator Date hidden'!G42)</f>
        <v>0</v>
      </c>
      <c r="G41" s="25">
        <f>IF('Indicator Date hidden'!H42="x","x",$G$2-'Indicator Date hidden'!H42)</f>
        <v>0</v>
      </c>
      <c r="H41" s="25">
        <f>IF('Indicator Date hidden'!I42="x","x",$H$2-'Indicator Date hidden'!I42)</f>
        <v>0</v>
      </c>
      <c r="I41" s="25">
        <f>IF('Indicator Date hidden'!J42="x","x",$I$2-'Indicator Date hidden'!J42)</f>
        <v>0</v>
      </c>
      <c r="J41" s="25">
        <f>IF('Indicator Date hidden'!K42="x","x",$J$2-'Indicator Date hidden'!K42)</f>
        <v>0</v>
      </c>
      <c r="K41" s="25">
        <f>IF('Indicator Date hidden'!L42="x","x",$K$2-'Indicator Date hidden'!L42)</f>
        <v>0</v>
      </c>
      <c r="L41" s="25">
        <f>IF('Indicator Date hidden'!M42="x","x",$L$2-'Indicator Date hidden'!M42)</f>
        <v>0</v>
      </c>
      <c r="M41" s="25">
        <f>IF('Indicator Date hidden'!N42="x","x",$M$2-'Indicator Date hidden'!N42)</f>
        <v>0</v>
      </c>
      <c r="N41" s="25">
        <f>IF('Indicator Date hidden'!O42="x","x",$N$2-'Indicator Date hidden'!O42)</f>
        <v>0</v>
      </c>
      <c r="O41" s="25">
        <f>IF('Indicator Date hidden'!P42="x","x",$O$2-'Indicator Date hidden'!P42)</f>
        <v>0</v>
      </c>
      <c r="P41" s="25">
        <f>IF('Indicator Date hidden'!Q42="x","x",$P$2-'Indicator Date hidden'!Q42)</f>
        <v>0</v>
      </c>
      <c r="Q41" s="25">
        <f>IF('Indicator Date hidden'!R42="x","x",$Q$2-'Indicator Date hidden'!R42)</f>
        <v>0</v>
      </c>
      <c r="R41" s="25">
        <f>IF('Indicator Date hidden'!S42="x","x",$R$2-'Indicator Date hidden'!S42)</f>
        <v>0</v>
      </c>
      <c r="S41" s="25">
        <f>IF('Indicator Date hidden'!T42="x","x",$S$2-'Indicator Date hidden'!T42)</f>
        <v>0</v>
      </c>
      <c r="T41" s="25">
        <f>IF('Indicator Date hidden'!U42="x","x",$T$2-'Indicator Date hidden'!U42)</f>
        <v>0</v>
      </c>
      <c r="U41" s="25">
        <f>IF('Indicator Date hidden'!V42="x","x",$U$2-'Indicator Date hidden'!V42)</f>
        <v>0</v>
      </c>
      <c r="V41" s="25">
        <f>IF('Indicator Date hidden'!W42="x","x",$V$2-'Indicator Date hidden'!W42)</f>
        <v>0</v>
      </c>
      <c r="W41" s="25">
        <f>IF('Indicator Date hidden'!X42="x","x",$W$2-'Indicator Date hidden'!X42)</f>
        <v>1</v>
      </c>
      <c r="X41" s="25" t="str">
        <f>IF('Indicator Date hidden'!Y42="x","x",$X$2-'Indicator Date hidden'!Y42)</f>
        <v>x</v>
      </c>
      <c r="Y41" s="25">
        <f>IF('Indicator Date hidden'!Z42="x","x",$Y$2-'Indicator Date hidden'!Z42)</f>
        <v>0</v>
      </c>
      <c r="Z41" s="25">
        <f>IF('Indicator Date hidden'!AA42="x","x",$Z$2-'Indicator Date hidden'!AA42)</f>
        <v>0</v>
      </c>
      <c r="AA41" s="25">
        <f>IF('Indicator Date hidden'!AB42="x","x",$AA$2-'Indicator Date hidden'!AB42)</f>
        <v>0</v>
      </c>
      <c r="AB41" s="25">
        <f>IF('Indicator Date hidden'!AC42="x","x",$AB$2-'Indicator Date hidden'!AC42)</f>
        <v>0</v>
      </c>
      <c r="AC41" s="25">
        <f>IF('Indicator Date hidden'!AD42="x","x",$AC$2-'Indicator Date hidden'!AD42)</f>
        <v>0</v>
      </c>
      <c r="AD41" s="25">
        <f>IF('Indicator Date hidden'!AE42="x","x",$AD$2-'Indicator Date hidden'!AE42)</f>
        <v>0</v>
      </c>
      <c r="AE41" s="25">
        <f>IF('Indicator Date hidden'!AF42="x","x",$AE$2-'Indicator Date hidden'!AF42)</f>
        <v>0</v>
      </c>
      <c r="AF41" s="25">
        <f>IF('Indicator Date hidden'!AG42="x","x",$AF$2-'Indicator Date hidden'!AG42)</f>
        <v>1</v>
      </c>
      <c r="AG41" s="25">
        <f>IF('Indicator Date hidden'!AH42="x","x",$AG$2-'Indicator Date hidden'!AH42)</f>
        <v>0</v>
      </c>
      <c r="AH41" s="25">
        <f>IF('Indicator Date hidden'!AI42="x","x",$AH$2-'Indicator Date hidden'!AI42)</f>
        <v>0</v>
      </c>
      <c r="AI41" s="25">
        <f>IF('Indicator Date hidden'!AJ42="x","x",$AI$2-'Indicator Date hidden'!AJ42)</f>
        <v>0</v>
      </c>
      <c r="AJ41" s="25">
        <f>IF('Indicator Date hidden'!AK42="x","x",$AJ$2-'Indicator Date hidden'!AK42)</f>
        <v>1</v>
      </c>
      <c r="AK41" s="25">
        <f>IF('Indicator Date hidden'!AL42="x","x",$AK$2-'Indicator Date hidden'!AL42)</f>
        <v>0</v>
      </c>
      <c r="AL41" s="25">
        <f>IF('Indicator Date hidden'!AM42="x","x",$AL$2-'Indicator Date hidden'!AM42)</f>
        <v>0</v>
      </c>
      <c r="AM41" s="25">
        <f>IF('Indicator Date hidden'!AN42="x","x",$AM$2-'Indicator Date hidden'!AN42)</f>
        <v>0</v>
      </c>
      <c r="AN41" s="25">
        <f>IF('Indicator Date hidden'!AO42="x","x",$AN$2-'Indicator Date hidden'!AO42)</f>
        <v>0</v>
      </c>
      <c r="AO41" s="25" t="str">
        <f>IF('Indicator Date hidden'!AP42="x","x",$AO$2-'Indicator Date hidden'!AP42)</f>
        <v>x</v>
      </c>
      <c r="AP41" s="25" t="str">
        <f>IF('Indicator Date hidden'!AQ42="x","x",$AP$2-'Indicator Date hidden'!AQ42)</f>
        <v>x</v>
      </c>
      <c r="AQ41" s="25">
        <f>IF('Indicator Date hidden'!AR42="x","x",$AQ$2-'Indicator Date hidden'!AR42)</f>
        <v>0</v>
      </c>
      <c r="AR41" s="25">
        <f>IF('Indicator Date hidden'!AS42="x","x",$AR$2-'Indicator Date hidden'!AS42)</f>
        <v>0</v>
      </c>
      <c r="AS41" s="25">
        <f>IF('Indicator Date hidden'!AT42="x","x",$AS$2-'Indicator Date hidden'!AT42)</f>
        <v>0</v>
      </c>
      <c r="AT41" s="25">
        <f>IF('Indicator Date hidden'!AU42="x","x",$AT$2-'Indicator Date hidden'!AU42)</f>
        <v>0</v>
      </c>
      <c r="AU41" s="25">
        <f>IF('Indicator Date hidden'!AV42="x","x",$AU$2-'Indicator Date hidden'!AV42)</f>
        <v>2</v>
      </c>
      <c r="AV41" s="25">
        <f>IF('Indicator Date hidden'!AW42="x","x",$AV$2-'Indicator Date hidden'!AW42)</f>
        <v>0</v>
      </c>
      <c r="AW41" s="25">
        <f>IF('Indicator Date hidden'!AX42="x","x",$AW$2-'Indicator Date hidden'!AX42)</f>
        <v>0</v>
      </c>
      <c r="AX41" s="25">
        <f>IF('Indicator Date hidden'!AY42="x","x",$AX$2-'Indicator Date hidden'!AY42)</f>
        <v>0</v>
      </c>
      <c r="AY41" s="25">
        <f>IF('Indicator Date hidden'!AZ42="x","x",$AY$2-'Indicator Date hidden'!AZ42)</f>
        <v>0</v>
      </c>
      <c r="AZ41" s="25">
        <f>IF('Indicator Date hidden'!BA42="x","x",$AZ$2-'Indicator Date hidden'!BA42)</f>
        <v>0</v>
      </c>
      <c r="BA41">
        <f t="shared" si="0"/>
        <v>5</v>
      </c>
      <c r="BB41" s="26">
        <f t="shared" si="1"/>
        <v>0.10416666666666667</v>
      </c>
      <c r="BC41">
        <f t="shared" si="2"/>
        <v>4</v>
      </c>
      <c r="BD41" s="26">
        <f t="shared" si="3"/>
        <v>0.3673998351780916</v>
      </c>
      <c r="BE41" s="28">
        <f t="shared" si="4"/>
        <v>0</v>
      </c>
    </row>
    <row r="42" spans="1:57" x14ac:dyDescent="0.3">
      <c r="A42" t="s">
        <v>72</v>
      </c>
      <c r="B42" s="25">
        <f>IF('Indicator Date hidden'!C43="x","x",$B$2-'Indicator Date hidden'!C43)</f>
        <v>0</v>
      </c>
      <c r="C42" s="25">
        <f>IF('Indicator Date hidden'!D43="x","x",$C$2-'Indicator Date hidden'!D43)</f>
        <v>0</v>
      </c>
      <c r="D42" s="25">
        <f>IF('Indicator Date hidden'!E43="x","x",$D$2-'Indicator Date hidden'!E43)</f>
        <v>0</v>
      </c>
      <c r="E42" s="25">
        <f>IF('Indicator Date hidden'!F43="x","x",$E$2-'Indicator Date hidden'!F43)</f>
        <v>0</v>
      </c>
      <c r="F42" s="25">
        <f>IF('Indicator Date hidden'!G43="x","x",$F$2-'Indicator Date hidden'!G43)</f>
        <v>0</v>
      </c>
      <c r="G42" s="25">
        <f>IF('Indicator Date hidden'!H43="x","x",$G$2-'Indicator Date hidden'!H43)</f>
        <v>0</v>
      </c>
      <c r="H42" s="25">
        <f>IF('Indicator Date hidden'!I43="x","x",$H$2-'Indicator Date hidden'!I43)</f>
        <v>0</v>
      </c>
      <c r="I42" s="25">
        <f>IF('Indicator Date hidden'!J43="x","x",$I$2-'Indicator Date hidden'!J43)</f>
        <v>0</v>
      </c>
      <c r="J42" s="25">
        <f>IF('Indicator Date hidden'!K43="x","x",$J$2-'Indicator Date hidden'!K43)</f>
        <v>0</v>
      </c>
      <c r="K42" s="25">
        <f>IF('Indicator Date hidden'!L43="x","x",$K$2-'Indicator Date hidden'!L43)</f>
        <v>0</v>
      </c>
      <c r="L42" s="25">
        <f>IF('Indicator Date hidden'!M43="x","x",$L$2-'Indicator Date hidden'!M43)</f>
        <v>0</v>
      </c>
      <c r="M42" s="25">
        <f>IF('Indicator Date hidden'!N43="x","x",$M$2-'Indicator Date hidden'!N43)</f>
        <v>0</v>
      </c>
      <c r="N42" s="25">
        <f>IF('Indicator Date hidden'!O43="x","x",$N$2-'Indicator Date hidden'!O43)</f>
        <v>0</v>
      </c>
      <c r="O42" s="25">
        <f>IF('Indicator Date hidden'!P43="x","x",$O$2-'Indicator Date hidden'!P43)</f>
        <v>0</v>
      </c>
      <c r="P42" s="25">
        <f>IF('Indicator Date hidden'!Q43="x","x",$P$2-'Indicator Date hidden'!Q43)</f>
        <v>0</v>
      </c>
      <c r="Q42" s="25" t="str">
        <f>IF('Indicator Date hidden'!R43="x","x",$Q$2-'Indicator Date hidden'!R43)</f>
        <v>x</v>
      </c>
      <c r="R42" s="25">
        <f>IF('Indicator Date hidden'!S43="x","x",$R$2-'Indicator Date hidden'!S43)</f>
        <v>0</v>
      </c>
      <c r="S42" s="25">
        <f>IF('Indicator Date hidden'!T43="x","x",$S$2-'Indicator Date hidden'!T43)</f>
        <v>0</v>
      </c>
      <c r="T42" s="25">
        <f>IF('Indicator Date hidden'!U43="x","x",$T$2-'Indicator Date hidden'!U43)</f>
        <v>0</v>
      </c>
      <c r="U42" s="25">
        <f>IF('Indicator Date hidden'!V43="x","x",$U$2-'Indicator Date hidden'!V43)</f>
        <v>0</v>
      </c>
      <c r="V42" s="25">
        <f>IF('Indicator Date hidden'!W43="x","x",$V$2-'Indicator Date hidden'!W43)</f>
        <v>0</v>
      </c>
      <c r="W42" s="25">
        <f>IF('Indicator Date hidden'!X43="x","x",$W$2-'Indicator Date hidden'!X43)</f>
        <v>6</v>
      </c>
      <c r="X42" s="25">
        <f>IF('Indicator Date hidden'!Y43="x","x",$X$2-'Indicator Date hidden'!Y43)</f>
        <v>1</v>
      </c>
      <c r="Y42" s="25">
        <f>IF('Indicator Date hidden'!Z43="x","x",$Y$2-'Indicator Date hidden'!Z43)</f>
        <v>0</v>
      </c>
      <c r="Z42" s="25">
        <f>IF('Indicator Date hidden'!AA43="x","x",$Z$2-'Indicator Date hidden'!AA43)</f>
        <v>0</v>
      </c>
      <c r="AA42" s="25">
        <f>IF('Indicator Date hidden'!AB43="x","x",$AA$2-'Indicator Date hidden'!AB43)</f>
        <v>0</v>
      </c>
      <c r="AB42" s="25">
        <f>IF('Indicator Date hidden'!AC43="x","x",$AB$2-'Indicator Date hidden'!AC43)</f>
        <v>0</v>
      </c>
      <c r="AC42" s="25">
        <f>IF('Indicator Date hidden'!AD43="x","x",$AC$2-'Indicator Date hidden'!AD43)</f>
        <v>0</v>
      </c>
      <c r="AD42" s="25">
        <f>IF('Indicator Date hidden'!AE43="x","x",$AD$2-'Indicator Date hidden'!AE43)</f>
        <v>0</v>
      </c>
      <c r="AE42" s="25">
        <f>IF('Indicator Date hidden'!AF43="x","x",$AE$2-'Indicator Date hidden'!AF43)</f>
        <v>0</v>
      </c>
      <c r="AF42" s="25">
        <f>IF('Indicator Date hidden'!AG43="x","x",$AF$2-'Indicator Date hidden'!AG43)</f>
        <v>0</v>
      </c>
      <c r="AG42" s="25">
        <f>IF('Indicator Date hidden'!AH43="x","x",$AG$2-'Indicator Date hidden'!AH43)</f>
        <v>0</v>
      </c>
      <c r="AH42" s="25">
        <f>IF('Indicator Date hidden'!AI43="x","x",$AH$2-'Indicator Date hidden'!AI43)</f>
        <v>0</v>
      </c>
      <c r="AI42" s="25">
        <f>IF('Indicator Date hidden'!AJ43="x","x",$AI$2-'Indicator Date hidden'!AJ43)</f>
        <v>0</v>
      </c>
      <c r="AJ42" s="25" t="str">
        <f>IF('Indicator Date hidden'!AK43="x","x",$AJ$2-'Indicator Date hidden'!AK43)</f>
        <v>x</v>
      </c>
      <c r="AK42" s="25">
        <f>IF('Indicator Date hidden'!AL43="x","x",$AK$2-'Indicator Date hidden'!AL43)</f>
        <v>1</v>
      </c>
      <c r="AL42" s="25">
        <f>IF('Indicator Date hidden'!AM43="x","x",$AL$2-'Indicator Date hidden'!AM43)</f>
        <v>0</v>
      </c>
      <c r="AM42" s="25">
        <f>IF('Indicator Date hidden'!AN43="x","x",$AM$2-'Indicator Date hidden'!AN43)</f>
        <v>0</v>
      </c>
      <c r="AN42" s="25">
        <f>IF('Indicator Date hidden'!AO43="x","x",$AN$2-'Indicator Date hidden'!AO43)</f>
        <v>0</v>
      </c>
      <c r="AO42" s="25">
        <f>IF('Indicator Date hidden'!AP43="x","x",$AO$2-'Indicator Date hidden'!AP43)</f>
        <v>0</v>
      </c>
      <c r="AP42" s="25">
        <f>IF('Indicator Date hidden'!AQ43="x","x",$AP$2-'Indicator Date hidden'!AQ43)</f>
        <v>0</v>
      </c>
      <c r="AQ42" s="25">
        <f>IF('Indicator Date hidden'!AR43="x","x",$AQ$2-'Indicator Date hidden'!AR43)</f>
        <v>4</v>
      </c>
      <c r="AR42" s="25">
        <f>IF('Indicator Date hidden'!AS43="x","x",$AR$2-'Indicator Date hidden'!AS43)</f>
        <v>0</v>
      </c>
      <c r="AS42" s="25">
        <f>IF('Indicator Date hidden'!AT43="x","x",$AS$2-'Indicator Date hidden'!AT43)</f>
        <v>0</v>
      </c>
      <c r="AT42" s="25">
        <f>IF('Indicator Date hidden'!AU43="x","x",$AT$2-'Indicator Date hidden'!AU43)</f>
        <v>0</v>
      </c>
      <c r="AU42" s="25">
        <f>IF('Indicator Date hidden'!AV43="x","x",$AU$2-'Indicator Date hidden'!AV43)</f>
        <v>3</v>
      </c>
      <c r="AV42" s="25">
        <f>IF('Indicator Date hidden'!AW43="x","x",$AV$2-'Indicator Date hidden'!AW43)</f>
        <v>0</v>
      </c>
      <c r="AW42" s="25">
        <f>IF('Indicator Date hidden'!AX43="x","x",$AW$2-'Indicator Date hidden'!AX43)</f>
        <v>0</v>
      </c>
      <c r="AX42" s="25">
        <f>IF('Indicator Date hidden'!AY43="x","x",$AX$2-'Indicator Date hidden'!AY43)</f>
        <v>0</v>
      </c>
      <c r="AY42" s="25">
        <f>IF('Indicator Date hidden'!AZ43="x","x",$AY$2-'Indicator Date hidden'!AZ43)</f>
        <v>0</v>
      </c>
      <c r="AZ42" s="25">
        <f>IF('Indicator Date hidden'!BA43="x","x",$AZ$2-'Indicator Date hidden'!BA43)</f>
        <v>0</v>
      </c>
      <c r="BA42">
        <f t="shared" si="0"/>
        <v>15</v>
      </c>
      <c r="BB42" s="26">
        <f t="shared" si="1"/>
        <v>0.30612244897959184</v>
      </c>
      <c r="BC42">
        <f t="shared" si="2"/>
        <v>5</v>
      </c>
      <c r="BD42" s="26">
        <f t="shared" si="3"/>
        <v>1.0917890510281842</v>
      </c>
      <c r="BE42" s="28">
        <f t="shared" si="4"/>
        <v>0</v>
      </c>
    </row>
    <row r="43" spans="1:57" x14ac:dyDescent="0.3">
      <c r="A43" t="s">
        <v>74</v>
      </c>
      <c r="B43" s="25">
        <f>IF('Indicator Date hidden'!C44="x","x",$B$2-'Indicator Date hidden'!C44)</f>
        <v>0</v>
      </c>
      <c r="C43" s="25">
        <f>IF('Indicator Date hidden'!D44="x","x",$C$2-'Indicator Date hidden'!D44)</f>
        <v>0</v>
      </c>
      <c r="D43" s="25">
        <f>IF('Indicator Date hidden'!E44="x","x",$D$2-'Indicator Date hidden'!E44)</f>
        <v>0</v>
      </c>
      <c r="E43" s="25">
        <f>IF('Indicator Date hidden'!F44="x","x",$E$2-'Indicator Date hidden'!F44)</f>
        <v>0</v>
      </c>
      <c r="F43" s="25">
        <f>IF('Indicator Date hidden'!G44="x","x",$F$2-'Indicator Date hidden'!G44)</f>
        <v>0</v>
      </c>
      <c r="G43" s="25">
        <f>IF('Indicator Date hidden'!H44="x","x",$G$2-'Indicator Date hidden'!H44)</f>
        <v>0</v>
      </c>
      <c r="H43" s="25">
        <f>IF('Indicator Date hidden'!I44="x","x",$H$2-'Indicator Date hidden'!I44)</f>
        <v>0</v>
      </c>
      <c r="I43" s="25">
        <f>IF('Indicator Date hidden'!J44="x","x",$I$2-'Indicator Date hidden'!J44)</f>
        <v>0</v>
      </c>
      <c r="J43" s="25">
        <f>IF('Indicator Date hidden'!K44="x","x",$J$2-'Indicator Date hidden'!K44)</f>
        <v>0</v>
      </c>
      <c r="K43" s="25">
        <f>IF('Indicator Date hidden'!L44="x","x",$K$2-'Indicator Date hidden'!L44)</f>
        <v>0</v>
      </c>
      <c r="L43" s="25">
        <f>IF('Indicator Date hidden'!M44="x","x",$L$2-'Indicator Date hidden'!M44)</f>
        <v>0</v>
      </c>
      <c r="M43" s="25">
        <f>IF('Indicator Date hidden'!N44="x","x",$M$2-'Indicator Date hidden'!N44)</f>
        <v>0</v>
      </c>
      <c r="N43" s="25">
        <f>IF('Indicator Date hidden'!O44="x","x",$N$2-'Indicator Date hidden'!O44)</f>
        <v>0</v>
      </c>
      <c r="O43" s="25">
        <f>IF('Indicator Date hidden'!P44="x","x",$O$2-'Indicator Date hidden'!P44)</f>
        <v>0</v>
      </c>
      <c r="P43" s="25">
        <f>IF('Indicator Date hidden'!Q44="x","x",$P$2-'Indicator Date hidden'!Q44)</f>
        <v>0</v>
      </c>
      <c r="Q43" s="25">
        <f>IF('Indicator Date hidden'!R44="x","x",$Q$2-'Indicator Date hidden'!R44)</f>
        <v>2</v>
      </c>
      <c r="R43" s="25">
        <f>IF('Indicator Date hidden'!S44="x","x",$R$2-'Indicator Date hidden'!S44)</f>
        <v>0</v>
      </c>
      <c r="S43" s="25">
        <f>IF('Indicator Date hidden'!T44="x","x",$S$2-'Indicator Date hidden'!T44)</f>
        <v>0</v>
      </c>
      <c r="T43" s="25">
        <f>IF('Indicator Date hidden'!U44="x","x",$T$2-'Indicator Date hidden'!U44)</f>
        <v>0</v>
      </c>
      <c r="U43" s="25">
        <f>IF('Indicator Date hidden'!V44="x","x",$U$2-'Indicator Date hidden'!V44)</f>
        <v>0</v>
      </c>
      <c r="V43" s="25">
        <f>IF('Indicator Date hidden'!W44="x","x",$V$2-'Indicator Date hidden'!W44)</f>
        <v>0</v>
      </c>
      <c r="W43" s="25">
        <f>IF('Indicator Date hidden'!X44="x","x",$W$2-'Indicator Date hidden'!X44)</f>
        <v>2</v>
      </c>
      <c r="X43" s="25">
        <f>IF('Indicator Date hidden'!Y44="x","x",$X$2-'Indicator Date hidden'!Y44)</f>
        <v>4</v>
      </c>
      <c r="Y43" s="25">
        <f>IF('Indicator Date hidden'!Z44="x","x",$Y$2-'Indicator Date hidden'!Z44)</f>
        <v>0</v>
      </c>
      <c r="Z43" s="25">
        <f>IF('Indicator Date hidden'!AA44="x","x",$Z$2-'Indicator Date hidden'!AA44)</f>
        <v>0</v>
      </c>
      <c r="AA43" s="25">
        <f>IF('Indicator Date hidden'!AB44="x","x",$AA$2-'Indicator Date hidden'!AB44)</f>
        <v>0</v>
      </c>
      <c r="AB43" s="25">
        <f>IF('Indicator Date hidden'!AC44="x","x",$AB$2-'Indicator Date hidden'!AC44)</f>
        <v>0</v>
      </c>
      <c r="AC43" s="25">
        <f>IF('Indicator Date hidden'!AD44="x","x",$AC$2-'Indicator Date hidden'!AD44)</f>
        <v>0</v>
      </c>
      <c r="AD43" s="25">
        <f>IF('Indicator Date hidden'!AE44="x","x",$AD$2-'Indicator Date hidden'!AE44)</f>
        <v>0</v>
      </c>
      <c r="AE43" s="25">
        <f>IF('Indicator Date hidden'!AF44="x","x",$AE$2-'Indicator Date hidden'!AF44)</f>
        <v>0</v>
      </c>
      <c r="AF43" s="25">
        <f>IF('Indicator Date hidden'!AG44="x","x",$AF$2-'Indicator Date hidden'!AG44)</f>
        <v>5</v>
      </c>
      <c r="AG43" s="25">
        <f>IF('Indicator Date hidden'!AH44="x","x",$AG$2-'Indicator Date hidden'!AH44)</f>
        <v>0</v>
      </c>
      <c r="AH43" s="25">
        <f>IF('Indicator Date hidden'!AI44="x","x",$AH$2-'Indicator Date hidden'!AI44)</f>
        <v>0</v>
      </c>
      <c r="AI43" s="25">
        <f>IF('Indicator Date hidden'!AJ44="x","x",$AI$2-'Indicator Date hidden'!AJ44)</f>
        <v>0</v>
      </c>
      <c r="AJ43" s="25">
        <f>IF('Indicator Date hidden'!AK44="x","x",$AJ$2-'Indicator Date hidden'!AK44)</f>
        <v>1</v>
      </c>
      <c r="AK43" s="25">
        <f>IF('Indicator Date hidden'!AL44="x","x",$AK$2-'Indicator Date hidden'!AL44)</f>
        <v>1</v>
      </c>
      <c r="AL43" s="25">
        <f>IF('Indicator Date hidden'!AM44="x","x",$AL$2-'Indicator Date hidden'!AM44)</f>
        <v>0</v>
      </c>
      <c r="AM43" s="25">
        <f>IF('Indicator Date hidden'!AN44="x","x",$AM$2-'Indicator Date hidden'!AN44)</f>
        <v>0</v>
      </c>
      <c r="AN43" s="25">
        <f>IF('Indicator Date hidden'!AO44="x","x",$AN$2-'Indicator Date hidden'!AO44)</f>
        <v>0</v>
      </c>
      <c r="AO43" s="25">
        <f>IF('Indicator Date hidden'!AP44="x","x",$AO$2-'Indicator Date hidden'!AP44)</f>
        <v>0</v>
      </c>
      <c r="AP43" s="25">
        <f>IF('Indicator Date hidden'!AQ44="x","x",$AP$2-'Indicator Date hidden'!AQ44)</f>
        <v>0</v>
      </c>
      <c r="AQ43" s="25">
        <f>IF('Indicator Date hidden'!AR44="x","x",$AQ$2-'Indicator Date hidden'!AR44)</f>
        <v>0</v>
      </c>
      <c r="AR43" s="25">
        <f>IF('Indicator Date hidden'!AS44="x","x",$AR$2-'Indicator Date hidden'!AS44)</f>
        <v>0</v>
      </c>
      <c r="AS43" s="25">
        <f>IF('Indicator Date hidden'!AT44="x","x",$AS$2-'Indicator Date hidden'!AT44)</f>
        <v>0</v>
      </c>
      <c r="AT43" s="25">
        <f>IF('Indicator Date hidden'!AU44="x","x",$AT$2-'Indicator Date hidden'!AU44)</f>
        <v>0</v>
      </c>
      <c r="AU43" s="25">
        <f>IF('Indicator Date hidden'!AV44="x","x",$AU$2-'Indicator Date hidden'!AV44)</f>
        <v>2</v>
      </c>
      <c r="AV43" s="25">
        <f>IF('Indicator Date hidden'!AW44="x","x",$AV$2-'Indicator Date hidden'!AW44)</f>
        <v>0</v>
      </c>
      <c r="AW43" s="25">
        <f>IF('Indicator Date hidden'!AX44="x","x",$AW$2-'Indicator Date hidden'!AX44)</f>
        <v>0</v>
      </c>
      <c r="AX43" s="25">
        <f>IF('Indicator Date hidden'!AY44="x","x",$AX$2-'Indicator Date hidden'!AY44)</f>
        <v>0</v>
      </c>
      <c r="AY43" s="25">
        <f>IF('Indicator Date hidden'!AZ44="x","x",$AY$2-'Indicator Date hidden'!AZ44)</f>
        <v>0</v>
      </c>
      <c r="AZ43" s="25">
        <f>IF('Indicator Date hidden'!BA44="x","x",$AZ$2-'Indicator Date hidden'!BA44)</f>
        <v>0</v>
      </c>
      <c r="BA43">
        <f t="shared" si="0"/>
        <v>17</v>
      </c>
      <c r="BB43" s="26">
        <f t="shared" si="1"/>
        <v>0.33333333333333331</v>
      </c>
      <c r="BC43">
        <f t="shared" si="2"/>
        <v>7</v>
      </c>
      <c r="BD43" s="26">
        <f t="shared" si="3"/>
        <v>0.98352440815564335</v>
      </c>
      <c r="BE43" s="28">
        <f t="shared" si="4"/>
        <v>0</v>
      </c>
    </row>
    <row r="44" spans="1:57" x14ac:dyDescent="0.3">
      <c r="A44" t="s">
        <v>75</v>
      </c>
      <c r="B44" s="25">
        <f>IF('Indicator Date hidden'!C45="x","x",$B$2-'Indicator Date hidden'!C45)</f>
        <v>0</v>
      </c>
      <c r="C44" s="25">
        <f>IF('Indicator Date hidden'!D45="x","x",$C$2-'Indicator Date hidden'!D45)</f>
        <v>0</v>
      </c>
      <c r="D44" s="25">
        <f>IF('Indicator Date hidden'!E45="x","x",$D$2-'Indicator Date hidden'!E45)</f>
        <v>0</v>
      </c>
      <c r="E44" s="25">
        <f>IF('Indicator Date hidden'!F45="x","x",$E$2-'Indicator Date hidden'!F45)</f>
        <v>0</v>
      </c>
      <c r="F44" s="25">
        <f>IF('Indicator Date hidden'!G45="x","x",$F$2-'Indicator Date hidden'!G45)</f>
        <v>0</v>
      </c>
      <c r="G44" s="25">
        <f>IF('Indicator Date hidden'!H45="x","x",$G$2-'Indicator Date hidden'!H45)</f>
        <v>0</v>
      </c>
      <c r="H44" s="25">
        <f>IF('Indicator Date hidden'!I45="x","x",$H$2-'Indicator Date hidden'!I45)</f>
        <v>0</v>
      </c>
      <c r="I44" s="25">
        <f>IF('Indicator Date hidden'!J45="x","x",$I$2-'Indicator Date hidden'!J45)</f>
        <v>0</v>
      </c>
      <c r="J44" s="25">
        <f>IF('Indicator Date hidden'!K45="x","x",$J$2-'Indicator Date hidden'!K45)</f>
        <v>0</v>
      </c>
      <c r="K44" s="25">
        <f>IF('Indicator Date hidden'!L45="x","x",$K$2-'Indicator Date hidden'!L45)</f>
        <v>0</v>
      </c>
      <c r="L44" s="25">
        <f>IF('Indicator Date hidden'!M45="x","x",$L$2-'Indicator Date hidden'!M45)</f>
        <v>0</v>
      </c>
      <c r="M44" s="25">
        <f>IF('Indicator Date hidden'!N45="x","x",$M$2-'Indicator Date hidden'!N45)</f>
        <v>0</v>
      </c>
      <c r="N44" s="25">
        <f>IF('Indicator Date hidden'!O45="x","x",$N$2-'Indicator Date hidden'!O45)</f>
        <v>0</v>
      </c>
      <c r="O44" s="25">
        <f>IF('Indicator Date hidden'!P45="x","x",$O$2-'Indicator Date hidden'!P45)</f>
        <v>0</v>
      </c>
      <c r="P44" s="25">
        <f>IF('Indicator Date hidden'!Q45="x","x",$P$2-'Indicator Date hidden'!Q45)</f>
        <v>0</v>
      </c>
      <c r="Q44" s="25" t="str">
        <f>IF('Indicator Date hidden'!R45="x","x",$Q$2-'Indicator Date hidden'!R45)</f>
        <v>x</v>
      </c>
      <c r="R44" s="25">
        <f>IF('Indicator Date hidden'!S45="x","x",$R$2-'Indicator Date hidden'!S45)</f>
        <v>0</v>
      </c>
      <c r="S44" s="25">
        <f>IF('Indicator Date hidden'!T45="x","x",$S$2-'Indicator Date hidden'!T45)</f>
        <v>0</v>
      </c>
      <c r="T44" s="25">
        <f>IF('Indicator Date hidden'!U45="x","x",$T$2-'Indicator Date hidden'!U45)</f>
        <v>0</v>
      </c>
      <c r="U44" s="25" t="str">
        <f>IF('Indicator Date hidden'!V45="x","x",$U$2-'Indicator Date hidden'!V45)</f>
        <v>x</v>
      </c>
      <c r="V44" s="25">
        <f>IF('Indicator Date hidden'!W45="x","x",$V$2-'Indicator Date hidden'!W45)</f>
        <v>0</v>
      </c>
      <c r="W44" s="25" t="str">
        <f>IF('Indicator Date hidden'!X45="x","x",$W$2-'Indicator Date hidden'!X45)</f>
        <v>x</v>
      </c>
      <c r="X44" s="25">
        <f>IF('Indicator Date hidden'!Y45="x","x",$X$2-'Indicator Date hidden'!Y45)</f>
        <v>2</v>
      </c>
      <c r="Y44" s="25">
        <f>IF('Indicator Date hidden'!Z45="x","x",$Y$2-'Indicator Date hidden'!Z45)</f>
        <v>0</v>
      </c>
      <c r="Z44" s="25">
        <f>IF('Indicator Date hidden'!AA45="x","x",$Z$2-'Indicator Date hidden'!AA45)</f>
        <v>0</v>
      </c>
      <c r="AA44" s="25" t="str">
        <f>IF('Indicator Date hidden'!AB45="x","x",$AA$2-'Indicator Date hidden'!AB45)</f>
        <v>x</v>
      </c>
      <c r="AB44" s="25">
        <f>IF('Indicator Date hidden'!AC45="x","x",$AB$2-'Indicator Date hidden'!AC45)</f>
        <v>0</v>
      </c>
      <c r="AC44" s="25">
        <f>IF('Indicator Date hidden'!AD45="x","x",$AC$2-'Indicator Date hidden'!AD45)</f>
        <v>0</v>
      </c>
      <c r="AD44" s="25" t="str">
        <f>IF('Indicator Date hidden'!AE45="x","x",$AD$2-'Indicator Date hidden'!AE45)</f>
        <v>x</v>
      </c>
      <c r="AE44" s="25">
        <f>IF('Indicator Date hidden'!AF45="x","x",$AE$2-'Indicator Date hidden'!AF45)</f>
        <v>0</v>
      </c>
      <c r="AF44" s="25">
        <f>IF('Indicator Date hidden'!AG45="x","x",$AF$2-'Indicator Date hidden'!AG45)</f>
        <v>2</v>
      </c>
      <c r="AG44" s="25">
        <f>IF('Indicator Date hidden'!AH45="x","x",$AG$2-'Indicator Date hidden'!AH45)</f>
        <v>0</v>
      </c>
      <c r="AH44" s="25">
        <f>IF('Indicator Date hidden'!AI45="x","x",$AH$2-'Indicator Date hidden'!AI45)</f>
        <v>0</v>
      </c>
      <c r="AI44" s="25">
        <f>IF('Indicator Date hidden'!AJ45="x","x",$AI$2-'Indicator Date hidden'!AJ45)</f>
        <v>0</v>
      </c>
      <c r="AJ44" s="25" t="str">
        <f>IF('Indicator Date hidden'!AK45="x","x",$AJ$2-'Indicator Date hidden'!AK45)</f>
        <v>x</v>
      </c>
      <c r="AK44" s="25">
        <f>IF('Indicator Date hidden'!AL45="x","x",$AK$2-'Indicator Date hidden'!AL45)</f>
        <v>1</v>
      </c>
      <c r="AL44" s="25">
        <f>IF('Indicator Date hidden'!AM45="x","x",$AL$2-'Indicator Date hidden'!AM45)</f>
        <v>0</v>
      </c>
      <c r="AM44" s="25">
        <f>IF('Indicator Date hidden'!AN45="x","x",$AM$2-'Indicator Date hidden'!AN45)</f>
        <v>0</v>
      </c>
      <c r="AN44" s="25">
        <f>IF('Indicator Date hidden'!AO45="x","x",$AN$2-'Indicator Date hidden'!AO45)</f>
        <v>0</v>
      </c>
      <c r="AO44" s="25">
        <f>IF('Indicator Date hidden'!AP45="x","x",$AO$2-'Indicator Date hidden'!AP45)</f>
        <v>0</v>
      </c>
      <c r="AP44" s="25">
        <f>IF('Indicator Date hidden'!AQ45="x","x",$AP$2-'Indicator Date hidden'!AQ45)</f>
        <v>0</v>
      </c>
      <c r="AQ44" s="25">
        <f>IF('Indicator Date hidden'!AR45="x","x",$AQ$2-'Indicator Date hidden'!AR45)</f>
        <v>0</v>
      </c>
      <c r="AR44" s="25">
        <f>IF('Indicator Date hidden'!AS45="x","x",$AR$2-'Indicator Date hidden'!AS45)</f>
        <v>0</v>
      </c>
      <c r="AS44" s="25">
        <f>IF('Indicator Date hidden'!AT45="x","x",$AS$2-'Indicator Date hidden'!AT45)</f>
        <v>0</v>
      </c>
      <c r="AT44" s="25">
        <f>IF('Indicator Date hidden'!AU45="x","x",$AT$2-'Indicator Date hidden'!AU45)</f>
        <v>0</v>
      </c>
      <c r="AU44" s="25">
        <f>IF('Indicator Date hidden'!AV45="x","x",$AU$2-'Indicator Date hidden'!AV45)</f>
        <v>3</v>
      </c>
      <c r="AV44" s="25">
        <f>IF('Indicator Date hidden'!AW45="x","x",$AV$2-'Indicator Date hidden'!AW45)</f>
        <v>0</v>
      </c>
      <c r="AW44" s="25">
        <f>IF('Indicator Date hidden'!AX45="x","x",$AW$2-'Indicator Date hidden'!AX45)</f>
        <v>0</v>
      </c>
      <c r="AX44" s="25">
        <f>IF('Indicator Date hidden'!AY45="x","x",$AX$2-'Indicator Date hidden'!AY45)</f>
        <v>0</v>
      </c>
      <c r="AY44" s="25">
        <f>IF('Indicator Date hidden'!AZ45="x","x",$AY$2-'Indicator Date hidden'!AZ45)</f>
        <v>0</v>
      </c>
      <c r="AZ44" s="25">
        <f>IF('Indicator Date hidden'!BA45="x","x",$AZ$2-'Indicator Date hidden'!BA45)</f>
        <v>0</v>
      </c>
      <c r="BA44">
        <f t="shared" si="0"/>
        <v>8</v>
      </c>
      <c r="BB44" s="26">
        <f t="shared" si="1"/>
        <v>0.17777777777777778</v>
      </c>
      <c r="BC44">
        <f t="shared" si="2"/>
        <v>4</v>
      </c>
      <c r="BD44" s="26">
        <f t="shared" si="3"/>
        <v>0.60695556816656282</v>
      </c>
      <c r="BE44" s="28">
        <f t="shared" si="4"/>
        <v>0</v>
      </c>
    </row>
    <row r="45" spans="1:57" x14ac:dyDescent="0.3">
      <c r="A45" t="s">
        <v>77</v>
      </c>
      <c r="B45" s="25">
        <f>IF('Indicator Date hidden'!C46="x","x",$B$2-'Indicator Date hidden'!C46)</f>
        <v>0</v>
      </c>
      <c r="C45" s="25">
        <f>IF('Indicator Date hidden'!D46="x","x",$C$2-'Indicator Date hidden'!D46)</f>
        <v>0</v>
      </c>
      <c r="D45" s="25">
        <f>IF('Indicator Date hidden'!E46="x","x",$D$2-'Indicator Date hidden'!E46)</f>
        <v>0</v>
      </c>
      <c r="E45" s="25">
        <f>IF('Indicator Date hidden'!F46="x","x",$E$2-'Indicator Date hidden'!F46)</f>
        <v>0</v>
      </c>
      <c r="F45" s="25">
        <f>IF('Indicator Date hidden'!G46="x","x",$F$2-'Indicator Date hidden'!G46)</f>
        <v>0</v>
      </c>
      <c r="G45" s="25">
        <f>IF('Indicator Date hidden'!H46="x","x",$G$2-'Indicator Date hidden'!H46)</f>
        <v>0</v>
      </c>
      <c r="H45" s="25">
        <f>IF('Indicator Date hidden'!I46="x","x",$H$2-'Indicator Date hidden'!I46)</f>
        <v>0</v>
      </c>
      <c r="I45" s="25">
        <f>IF('Indicator Date hidden'!J46="x","x",$I$2-'Indicator Date hidden'!J46)</f>
        <v>0</v>
      </c>
      <c r="J45" s="25">
        <f>IF('Indicator Date hidden'!K46="x","x",$J$2-'Indicator Date hidden'!K46)</f>
        <v>0</v>
      </c>
      <c r="K45" s="25">
        <f>IF('Indicator Date hidden'!L46="x","x",$K$2-'Indicator Date hidden'!L46)</f>
        <v>0</v>
      </c>
      <c r="L45" s="25">
        <f>IF('Indicator Date hidden'!M46="x","x",$L$2-'Indicator Date hidden'!M46)</f>
        <v>0</v>
      </c>
      <c r="M45" s="25">
        <f>IF('Indicator Date hidden'!N46="x","x",$M$2-'Indicator Date hidden'!N46)</f>
        <v>0</v>
      </c>
      <c r="N45" s="25">
        <f>IF('Indicator Date hidden'!O46="x","x",$N$2-'Indicator Date hidden'!O46)</f>
        <v>0</v>
      </c>
      <c r="O45" s="25">
        <f>IF('Indicator Date hidden'!P46="x","x",$O$2-'Indicator Date hidden'!P46)</f>
        <v>0</v>
      </c>
      <c r="P45" s="25">
        <f>IF('Indicator Date hidden'!Q46="x","x",$P$2-'Indicator Date hidden'!Q46)</f>
        <v>0</v>
      </c>
      <c r="Q45" s="25" t="str">
        <f>IF('Indicator Date hidden'!R46="x","x",$Q$2-'Indicator Date hidden'!R46)</f>
        <v>x</v>
      </c>
      <c r="R45" s="25">
        <f>IF('Indicator Date hidden'!S46="x","x",$R$2-'Indicator Date hidden'!S46)</f>
        <v>0</v>
      </c>
      <c r="S45" s="25">
        <f>IF('Indicator Date hidden'!T46="x","x",$S$2-'Indicator Date hidden'!T46)</f>
        <v>0</v>
      </c>
      <c r="T45" s="25">
        <f>IF('Indicator Date hidden'!U46="x","x",$T$2-'Indicator Date hidden'!U46)</f>
        <v>0</v>
      </c>
      <c r="U45" s="25" t="str">
        <f>IF('Indicator Date hidden'!V46="x","x",$U$2-'Indicator Date hidden'!V46)</f>
        <v>x</v>
      </c>
      <c r="V45" s="25">
        <f>IF('Indicator Date hidden'!W46="x","x",$V$2-'Indicator Date hidden'!W46)</f>
        <v>0</v>
      </c>
      <c r="W45" s="25" t="str">
        <f>IF('Indicator Date hidden'!X46="x","x",$W$2-'Indicator Date hidden'!X46)</f>
        <v>x</v>
      </c>
      <c r="X45" s="25">
        <f>IF('Indicator Date hidden'!Y46="x","x",$X$2-'Indicator Date hidden'!Y46)</f>
        <v>4</v>
      </c>
      <c r="Y45" s="25">
        <f>IF('Indicator Date hidden'!Z46="x","x",$Y$2-'Indicator Date hidden'!Z46)</f>
        <v>0</v>
      </c>
      <c r="Z45" s="25">
        <f>IF('Indicator Date hidden'!AA46="x","x",$Z$2-'Indicator Date hidden'!AA46)</f>
        <v>0</v>
      </c>
      <c r="AA45" s="25">
        <f>IF('Indicator Date hidden'!AB46="x","x",$AA$2-'Indicator Date hidden'!AB46)</f>
        <v>0</v>
      </c>
      <c r="AB45" s="25">
        <f>IF('Indicator Date hidden'!AC46="x","x",$AB$2-'Indicator Date hidden'!AC46)</f>
        <v>0</v>
      </c>
      <c r="AC45" s="25">
        <f>IF('Indicator Date hidden'!AD46="x","x",$AC$2-'Indicator Date hidden'!AD46)</f>
        <v>0</v>
      </c>
      <c r="AD45" s="25" t="str">
        <f>IF('Indicator Date hidden'!AE46="x","x",$AD$2-'Indicator Date hidden'!AE46)</f>
        <v>x</v>
      </c>
      <c r="AE45" s="25">
        <f>IF('Indicator Date hidden'!AF46="x","x",$AE$2-'Indicator Date hidden'!AF46)</f>
        <v>0</v>
      </c>
      <c r="AF45" s="25" t="str">
        <f>IF('Indicator Date hidden'!AG46="x","x",$AF$2-'Indicator Date hidden'!AG46)</f>
        <v>x</v>
      </c>
      <c r="AG45" s="25">
        <f>IF('Indicator Date hidden'!AH46="x","x",$AG$2-'Indicator Date hidden'!AH46)</f>
        <v>0</v>
      </c>
      <c r="AH45" s="25">
        <f>IF('Indicator Date hidden'!AI46="x","x",$AH$2-'Indicator Date hidden'!AI46)</f>
        <v>0</v>
      </c>
      <c r="AI45" s="25">
        <f>IF('Indicator Date hidden'!AJ46="x","x",$AI$2-'Indicator Date hidden'!AJ46)</f>
        <v>0</v>
      </c>
      <c r="AJ45" s="25" t="str">
        <f>IF('Indicator Date hidden'!AK46="x","x",$AJ$2-'Indicator Date hidden'!AK46)</f>
        <v>x</v>
      </c>
      <c r="AK45" s="25">
        <f>IF('Indicator Date hidden'!AL46="x","x",$AK$2-'Indicator Date hidden'!AL46)</f>
        <v>1</v>
      </c>
      <c r="AL45" s="25">
        <f>IF('Indicator Date hidden'!AM46="x","x",$AL$2-'Indicator Date hidden'!AM46)</f>
        <v>0</v>
      </c>
      <c r="AM45" s="25">
        <f>IF('Indicator Date hidden'!AN46="x","x",$AM$2-'Indicator Date hidden'!AN46)</f>
        <v>0</v>
      </c>
      <c r="AN45" s="25">
        <f>IF('Indicator Date hidden'!AO46="x","x",$AN$2-'Indicator Date hidden'!AO46)</f>
        <v>0</v>
      </c>
      <c r="AO45" s="25" t="str">
        <f>IF('Indicator Date hidden'!AP46="x","x",$AO$2-'Indicator Date hidden'!AP46)</f>
        <v>x</v>
      </c>
      <c r="AP45" s="25" t="str">
        <f>IF('Indicator Date hidden'!AQ46="x","x",$AP$2-'Indicator Date hidden'!AQ46)</f>
        <v>x</v>
      </c>
      <c r="AQ45" s="25">
        <f>IF('Indicator Date hidden'!AR46="x","x",$AQ$2-'Indicator Date hidden'!AR46)</f>
        <v>4</v>
      </c>
      <c r="AR45" s="25">
        <f>IF('Indicator Date hidden'!AS46="x","x",$AR$2-'Indicator Date hidden'!AS46)</f>
        <v>0</v>
      </c>
      <c r="AS45" s="25">
        <f>IF('Indicator Date hidden'!AT46="x","x",$AS$2-'Indicator Date hidden'!AT46)</f>
        <v>0</v>
      </c>
      <c r="AT45" s="25">
        <f>IF('Indicator Date hidden'!AU46="x","x",$AT$2-'Indicator Date hidden'!AU46)</f>
        <v>0</v>
      </c>
      <c r="AU45" s="25">
        <f>IF('Indicator Date hidden'!AV46="x","x",$AU$2-'Indicator Date hidden'!AV46)</f>
        <v>2</v>
      </c>
      <c r="AV45" s="25">
        <f>IF('Indicator Date hidden'!AW46="x","x",$AV$2-'Indicator Date hidden'!AW46)</f>
        <v>0</v>
      </c>
      <c r="AW45" s="25">
        <f>IF('Indicator Date hidden'!AX46="x","x",$AW$2-'Indicator Date hidden'!AX46)</f>
        <v>0</v>
      </c>
      <c r="AX45" s="25">
        <f>IF('Indicator Date hidden'!AY46="x","x",$AX$2-'Indicator Date hidden'!AY46)</f>
        <v>0</v>
      </c>
      <c r="AY45" s="25">
        <f>IF('Indicator Date hidden'!AZ46="x","x",$AY$2-'Indicator Date hidden'!AZ46)</f>
        <v>0</v>
      </c>
      <c r="AZ45" s="25">
        <f>IF('Indicator Date hidden'!BA46="x","x",$AZ$2-'Indicator Date hidden'!BA46)</f>
        <v>0</v>
      </c>
      <c r="BA45">
        <f t="shared" si="0"/>
        <v>11</v>
      </c>
      <c r="BB45" s="26">
        <f t="shared" si="1"/>
        <v>0.2558139534883721</v>
      </c>
      <c r="BC45">
        <f t="shared" si="2"/>
        <v>4</v>
      </c>
      <c r="BD45" s="26">
        <f t="shared" si="3"/>
        <v>0.89164137268282861</v>
      </c>
      <c r="BE45" s="28">
        <f t="shared" si="4"/>
        <v>0</v>
      </c>
    </row>
    <row r="46" spans="1:57" x14ac:dyDescent="0.3">
      <c r="A46" t="s">
        <v>79</v>
      </c>
      <c r="B46" s="25">
        <f>IF('Indicator Date hidden'!C47="x","x",$B$2-'Indicator Date hidden'!C47)</f>
        <v>0</v>
      </c>
      <c r="C46" s="25">
        <f>IF('Indicator Date hidden'!D47="x","x",$C$2-'Indicator Date hidden'!D47)</f>
        <v>0</v>
      </c>
      <c r="D46" s="25">
        <f>IF('Indicator Date hidden'!E47="x","x",$D$2-'Indicator Date hidden'!E47)</f>
        <v>0</v>
      </c>
      <c r="E46" s="25">
        <f>IF('Indicator Date hidden'!F47="x","x",$E$2-'Indicator Date hidden'!F47)</f>
        <v>0</v>
      </c>
      <c r="F46" s="25">
        <f>IF('Indicator Date hidden'!G47="x","x",$F$2-'Indicator Date hidden'!G47)</f>
        <v>0</v>
      </c>
      <c r="G46" s="25">
        <f>IF('Indicator Date hidden'!H47="x","x",$G$2-'Indicator Date hidden'!H47)</f>
        <v>0</v>
      </c>
      <c r="H46" s="25">
        <f>IF('Indicator Date hidden'!I47="x","x",$H$2-'Indicator Date hidden'!I47)</f>
        <v>0</v>
      </c>
      <c r="I46" s="25">
        <f>IF('Indicator Date hidden'!J47="x","x",$I$2-'Indicator Date hidden'!J47)</f>
        <v>0</v>
      </c>
      <c r="J46" s="25">
        <f>IF('Indicator Date hidden'!K47="x","x",$J$2-'Indicator Date hidden'!K47)</f>
        <v>0</v>
      </c>
      <c r="K46" s="25">
        <f>IF('Indicator Date hidden'!L47="x","x",$K$2-'Indicator Date hidden'!L47)</f>
        <v>0</v>
      </c>
      <c r="L46" s="25">
        <f>IF('Indicator Date hidden'!M47="x","x",$L$2-'Indicator Date hidden'!M47)</f>
        <v>0</v>
      </c>
      <c r="M46" s="25">
        <f>IF('Indicator Date hidden'!N47="x","x",$M$2-'Indicator Date hidden'!N47)</f>
        <v>0</v>
      </c>
      <c r="N46" s="25">
        <f>IF('Indicator Date hidden'!O47="x","x",$N$2-'Indicator Date hidden'!O47)</f>
        <v>0</v>
      </c>
      <c r="O46" s="25">
        <f>IF('Indicator Date hidden'!P47="x","x",$O$2-'Indicator Date hidden'!P47)</f>
        <v>0</v>
      </c>
      <c r="P46" s="25">
        <f>IF('Indicator Date hidden'!Q47="x","x",$P$2-'Indicator Date hidden'!Q47)</f>
        <v>0</v>
      </c>
      <c r="Q46" s="25" t="str">
        <f>IF('Indicator Date hidden'!R47="x","x",$Q$2-'Indicator Date hidden'!R47)</f>
        <v>x</v>
      </c>
      <c r="R46" s="25">
        <f>IF('Indicator Date hidden'!S47="x","x",$R$2-'Indicator Date hidden'!S47)</f>
        <v>0</v>
      </c>
      <c r="S46" s="25">
        <f>IF('Indicator Date hidden'!T47="x","x",$S$2-'Indicator Date hidden'!T47)</f>
        <v>0</v>
      </c>
      <c r="T46" s="25">
        <f>IF('Indicator Date hidden'!U47="x","x",$T$2-'Indicator Date hidden'!U47)</f>
        <v>0</v>
      </c>
      <c r="U46" s="25" t="str">
        <f>IF('Indicator Date hidden'!V47="x","x",$U$2-'Indicator Date hidden'!V47)</f>
        <v>x</v>
      </c>
      <c r="V46" s="25">
        <f>IF('Indicator Date hidden'!W47="x","x",$V$2-'Indicator Date hidden'!W47)</f>
        <v>0</v>
      </c>
      <c r="W46" s="25" t="str">
        <f>IF('Indicator Date hidden'!X47="x","x",$W$2-'Indicator Date hidden'!X47)</f>
        <v>x</v>
      </c>
      <c r="X46" s="25">
        <f>IF('Indicator Date hidden'!Y47="x","x",$X$2-'Indicator Date hidden'!Y47)</f>
        <v>2</v>
      </c>
      <c r="Y46" s="25">
        <f>IF('Indicator Date hidden'!Z47="x","x",$Y$2-'Indicator Date hidden'!Z47)</f>
        <v>0</v>
      </c>
      <c r="Z46" s="25">
        <f>IF('Indicator Date hidden'!AA47="x","x",$Z$2-'Indicator Date hidden'!AA47)</f>
        <v>0</v>
      </c>
      <c r="AA46" s="25">
        <f>IF('Indicator Date hidden'!AB47="x","x",$AA$2-'Indicator Date hidden'!AB47)</f>
        <v>1</v>
      </c>
      <c r="AB46" s="25">
        <f>IF('Indicator Date hidden'!AC47="x","x",$AB$2-'Indicator Date hidden'!AC47)</f>
        <v>0</v>
      </c>
      <c r="AC46" s="25">
        <f>IF('Indicator Date hidden'!AD47="x","x",$AC$2-'Indicator Date hidden'!AD47)</f>
        <v>0</v>
      </c>
      <c r="AD46" s="25" t="str">
        <f>IF('Indicator Date hidden'!AE47="x","x",$AD$2-'Indicator Date hidden'!AE47)</f>
        <v>x</v>
      </c>
      <c r="AE46" s="25">
        <f>IF('Indicator Date hidden'!AF47="x","x",$AE$2-'Indicator Date hidden'!AF47)</f>
        <v>0</v>
      </c>
      <c r="AF46" s="25">
        <f>IF('Indicator Date hidden'!AG47="x","x",$AF$2-'Indicator Date hidden'!AG47)</f>
        <v>1</v>
      </c>
      <c r="AG46" s="25">
        <f>IF('Indicator Date hidden'!AH47="x","x",$AG$2-'Indicator Date hidden'!AH47)</f>
        <v>0</v>
      </c>
      <c r="AH46" s="25">
        <f>IF('Indicator Date hidden'!AI47="x","x",$AH$2-'Indicator Date hidden'!AI47)</f>
        <v>0</v>
      </c>
      <c r="AI46" s="25">
        <f>IF('Indicator Date hidden'!AJ47="x","x",$AI$2-'Indicator Date hidden'!AJ47)</f>
        <v>0</v>
      </c>
      <c r="AJ46" s="25">
        <f>IF('Indicator Date hidden'!AK47="x","x",$AJ$2-'Indicator Date hidden'!AK47)</f>
        <v>1</v>
      </c>
      <c r="AK46" s="25">
        <f>IF('Indicator Date hidden'!AL47="x","x",$AK$2-'Indicator Date hidden'!AL47)</f>
        <v>1</v>
      </c>
      <c r="AL46" s="25">
        <f>IF('Indicator Date hidden'!AM47="x","x",$AL$2-'Indicator Date hidden'!AM47)</f>
        <v>0</v>
      </c>
      <c r="AM46" s="25">
        <f>IF('Indicator Date hidden'!AN47="x","x",$AM$2-'Indicator Date hidden'!AN47)</f>
        <v>0</v>
      </c>
      <c r="AN46" s="25">
        <f>IF('Indicator Date hidden'!AO47="x","x",$AN$2-'Indicator Date hidden'!AO47)</f>
        <v>0</v>
      </c>
      <c r="AO46" s="25">
        <f>IF('Indicator Date hidden'!AP47="x","x",$AO$2-'Indicator Date hidden'!AP47)</f>
        <v>0</v>
      </c>
      <c r="AP46" s="25">
        <f>IF('Indicator Date hidden'!AQ47="x","x",$AP$2-'Indicator Date hidden'!AQ47)</f>
        <v>0</v>
      </c>
      <c r="AQ46" s="25" t="str">
        <f>IF('Indicator Date hidden'!AR47="x","x",$AQ$2-'Indicator Date hidden'!AR47)</f>
        <v>x</v>
      </c>
      <c r="AR46" s="25">
        <f>IF('Indicator Date hidden'!AS47="x","x",$AR$2-'Indicator Date hidden'!AS47)</f>
        <v>0</v>
      </c>
      <c r="AS46" s="25">
        <f>IF('Indicator Date hidden'!AT47="x","x",$AS$2-'Indicator Date hidden'!AT47)</f>
        <v>0</v>
      </c>
      <c r="AT46" s="25">
        <f>IF('Indicator Date hidden'!AU47="x","x",$AT$2-'Indicator Date hidden'!AU47)</f>
        <v>0</v>
      </c>
      <c r="AU46" s="25">
        <f>IF('Indicator Date hidden'!AV47="x","x",$AU$2-'Indicator Date hidden'!AV47)</f>
        <v>3</v>
      </c>
      <c r="AV46" s="25">
        <f>IF('Indicator Date hidden'!AW47="x","x",$AV$2-'Indicator Date hidden'!AW47)</f>
        <v>0</v>
      </c>
      <c r="AW46" s="25">
        <f>IF('Indicator Date hidden'!AX47="x","x",$AW$2-'Indicator Date hidden'!AX47)</f>
        <v>0</v>
      </c>
      <c r="AX46" s="25">
        <f>IF('Indicator Date hidden'!AY47="x","x",$AX$2-'Indicator Date hidden'!AY47)</f>
        <v>0</v>
      </c>
      <c r="AY46" s="25">
        <f>IF('Indicator Date hidden'!AZ47="x","x",$AY$2-'Indicator Date hidden'!AZ47)</f>
        <v>0</v>
      </c>
      <c r="AZ46" s="25">
        <f>IF('Indicator Date hidden'!BA47="x","x",$AZ$2-'Indicator Date hidden'!BA47)</f>
        <v>0</v>
      </c>
      <c r="BA46">
        <f t="shared" si="0"/>
        <v>9</v>
      </c>
      <c r="BB46" s="26">
        <f t="shared" si="1"/>
        <v>0.19565217391304349</v>
      </c>
      <c r="BC46">
        <f t="shared" si="2"/>
        <v>6</v>
      </c>
      <c r="BD46" s="26">
        <f t="shared" si="3"/>
        <v>0.57557401282059684</v>
      </c>
      <c r="BE46" s="28">
        <f t="shared" si="4"/>
        <v>0</v>
      </c>
    </row>
    <row r="47" spans="1:57" x14ac:dyDescent="0.3">
      <c r="A47" t="s">
        <v>81</v>
      </c>
      <c r="B47" s="25">
        <f>IF('Indicator Date hidden'!C48="x","x",$B$2-'Indicator Date hidden'!C48)</f>
        <v>0</v>
      </c>
      <c r="C47" s="25">
        <f>IF('Indicator Date hidden'!D48="x","x",$C$2-'Indicator Date hidden'!D48)</f>
        <v>0</v>
      </c>
      <c r="D47" s="25">
        <f>IF('Indicator Date hidden'!E48="x","x",$D$2-'Indicator Date hidden'!E48)</f>
        <v>0</v>
      </c>
      <c r="E47" s="25">
        <f>IF('Indicator Date hidden'!F48="x","x",$E$2-'Indicator Date hidden'!F48)</f>
        <v>0</v>
      </c>
      <c r="F47" s="25">
        <f>IF('Indicator Date hidden'!G48="x","x",$F$2-'Indicator Date hidden'!G48)</f>
        <v>0</v>
      </c>
      <c r="G47" s="25">
        <f>IF('Indicator Date hidden'!H48="x","x",$G$2-'Indicator Date hidden'!H48)</f>
        <v>0</v>
      </c>
      <c r="H47" s="25">
        <f>IF('Indicator Date hidden'!I48="x","x",$H$2-'Indicator Date hidden'!I48)</f>
        <v>0</v>
      </c>
      <c r="I47" s="25">
        <f>IF('Indicator Date hidden'!J48="x","x",$I$2-'Indicator Date hidden'!J48)</f>
        <v>0</v>
      </c>
      <c r="J47" s="25">
        <f>IF('Indicator Date hidden'!K48="x","x",$J$2-'Indicator Date hidden'!K48)</f>
        <v>0</v>
      </c>
      <c r="K47" s="25">
        <f>IF('Indicator Date hidden'!L48="x","x",$K$2-'Indicator Date hidden'!L48)</f>
        <v>0</v>
      </c>
      <c r="L47" s="25">
        <f>IF('Indicator Date hidden'!M48="x","x",$L$2-'Indicator Date hidden'!M48)</f>
        <v>0</v>
      </c>
      <c r="M47" s="25">
        <f>IF('Indicator Date hidden'!N48="x","x",$M$2-'Indicator Date hidden'!N48)</f>
        <v>0</v>
      </c>
      <c r="N47" s="25">
        <f>IF('Indicator Date hidden'!O48="x","x",$N$2-'Indicator Date hidden'!O48)</f>
        <v>0</v>
      </c>
      <c r="O47" s="25">
        <f>IF('Indicator Date hidden'!P48="x","x",$O$2-'Indicator Date hidden'!P48)</f>
        <v>0</v>
      </c>
      <c r="P47" s="25">
        <f>IF('Indicator Date hidden'!Q48="x","x",$P$2-'Indicator Date hidden'!Q48)</f>
        <v>0</v>
      </c>
      <c r="Q47" s="25" t="str">
        <f>IF('Indicator Date hidden'!R48="x","x",$Q$2-'Indicator Date hidden'!R48)</f>
        <v>x</v>
      </c>
      <c r="R47" s="25">
        <f>IF('Indicator Date hidden'!S48="x","x",$R$2-'Indicator Date hidden'!S48)</f>
        <v>0</v>
      </c>
      <c r="S47" s="25">
        <f>IF('Indicator Date hidden'!T48="x","x",$S$2-'Indicator Date hidden'!T48)</f>
        <v>0</v>
      </c>
      <c r="T47" s="25">
        <f>IF('Indicator Date hidden'!U48="x","x",$T$2-'Indicator Date hidden'!U48)</f>
        <v>0</v>
      </c>
      <c r="U47" s="25" t="str">
        <f>IF('Indicator Date hidden'!V48="x","x",$U$2-'Indicator Date hidden'!V48)</f>
        <v>x</v>
      </c>
      <c r="V47" s="25">
        <f>IF('Indicator Date hidden'!W48="x","x",$V$2-'Indicator Date hidden'!W48)</f>
        <v>0</v>
      </c>
      <c r="W47" s="25" t="str">
        <f>IF('Indicator Date hidden'!X48="x","x",$W$2-'Indicator Date hidden'!X48)</f>
        <v>x</v>
      </c>
      <c r="X47" s="25">
        <f>IF('Indicator Date hidden'!Y48="x","x",$X$2-'Indicator Date hidden'!Y48)</f>
        <v>3</v>
      </c>
      <c r="Y47" s="25">
        <f>IF('Indicator Date hidden'!Z48="x","x",$Y$2-'Indicator Date hidden'!Z48)</f>
        <v>0</v>
      </c>
      <c r="Z47" s="25">
        <f>IF('Indicator Date hidden'!AA48="x","x",$Z$2-'Indicator Date hidden'!AA48)</f>
        <v>0</v>
      </c>
      <c r="AA47" s="25">
        <f>IF('Indicator Date hidden'!AB48="x","x",$AA$2-'Indicator Date hidden'!AB48)</f>
        <v>1</v>
      </c>
      <c r="AB47" s="25">
        <f>IF('Indicator Date hidden'!AC48="x","x",$AB$2-'Indicator Date hidden'!AC48)</f>
        <v>0</v>
      </c>
      <c r="AC47" s="25">
        <f>IF('Indicator Date hidden'!AD48="x","x",$AC$2-'Indicator Date hidden'!AD48)</f>
        <v>0</v>
      </c>
      <c r="AD47" s="25" t="str">
        <f>IF('Indicator Date hidden'!AE48="x","x",$AD$2-'Indicator Date hidden'!AE48)</f>
        <v>x</v>
      </c>
      <c r="AE47" s="25">
        <f>IF('Indicator Date hidden'!AF48="x","x",$AE$2-'Indicator Date hidden'!AF48)</f>
        <v>0</v>
      </c>
      <c r="AF47" s="25">
        <f>IF('Indicator Date hidden'!AG48="x","x",$AF$2-'Indicator Date hidden'!AG48)</f>
        <v>1</v>
      </c>
      <c r="AG47" s="25">
        <f>IF('Indicator Date hidden'!AH48="x","x",$AG$2-'Indicator Date hidden'!AH48)</f>
        <v>0</v>
      </c>
      <c r="AH47" s="25">
        <f>IF('Indicator Date hidden'!AI48="x","x",$AH$2-'Indicator Date hidden'!AI48)</f>
        <v>0</v>
      </c>
      <c r="AI47" s="25">
        <f>IF('Indicator Date hidden'!AJ48="x","x",$AI$2-'Indicator Date hidden'!AJ48)</f>
        <v>0</v>
      </c>
      <c r="AJ47" s="25" t="str">
        <f>IF('Indicator Date hidden'!AK48="x","x",$AJ$2-'Indicator Date hidden'!AK48)</f>
        <v>x</v>
      </c>
      <c r="AK47" s="25">
        <f>IF('Indicator Date hidden'!AL48="x","x",$AK$2-'Indicator Date hidden'!AL48)</f>
        <v>1</v>
      </c>
      <c r="AL47" s="25">
        <f>IF('Indicator Date hidden'!AM48="x","x",$AL$2-'Indicator Date hidden'!AM48)</f>
        <v>0</v>
      </c>
      <c r="AM47" s="25">
        <f>IF('Indicator Date hidden'!AN48="x","x",$AM$2-'Indicator Date hidden'!AN48)</f>
        <v>0</v>
      </c>
      <c r="AN47" s="25">
        <f>IF('Indicator Date hidden'!AO48="x","x",$AN$2-'Indicator Date hidden'!AO48)</f>
        <v>0</v>
      </c>
      <c r="AO47" s="25">
        <f>IF('Indicator Date hidden'!AP48="x","x",$AO$2-'Indicator Date hidden'!AP48)</f>
        <v>0</v>
      </c>
      <c r="AP47" s="25">
        <f>IF('Indicator Date hidden'!AQ48="x","x",$AP$2-'Indicator Date hidden'!AQ48)</f>
        <v>0</v>
      </c>
      <c r="AQ47" s="25">
        <f>IF('Indicator Date hidden'!AR48="x","x",$AQ$2-'Indicator Date hidden'!AR48)</f>
        <v>0</v>
      </c>
      <c r="AR47" s="25">
        <f>IF('Indicator Date hidden'!AS48="x","x",$AR$2-'Indicator Date hidden'!AS48)</f>
        <v>0</v>
      </c>
      <c r="AS47" s="25">
        <f>IF('Indicator Date hidden'!AT48="x","x",$AS$2-'Indicator Date hidden'!AT48)</f>
        <v>0</v>
      </c>
      <c r="AT47" s="25">
        <f>IF('Indicator Date hidden'!AU48="x","x",$AT$2-'Indicator Date hidden'!AU48)</f>
        <v>0</v>
      </c>
      <c r="AU47" s="25" t="str">
        <f>IF('Indicator Date hidden'!AV48="x","x",$AU$2-'Indicator Date hidden'!AV48)</f>
        <v>x</v>
      </c>
      <c r="AV47" s="25">
        <f>IF('Indicator Date hidden'!AW48="x","x",$AV$2-'Indicator Date hidden'!AW48)</f>
        <v>0</v>
      </c>
      <c r="AW47" s="25">
        <f>IF('Indicator Date hidden'!AX48="x","x",$AW$2-'Indicator Date hidden'!AX48)</f>
        <v>0</v>
      </c>
      <c r="AX47" s="25">
        <f>IF('Indicator Date hidden'!AY48="x","x",$AX$2-'Indicator Date hidden'!AY48)</f>
        <v>0</v>
      </c>
      <c r="AY47" s="25">
        <f>IF('Indicator Date hidden'!AZ48="x","x",$AY$2-'Indicator Date hidden'!AZ48)</f>
        <v>0</v>
      </c>
      <c r="AZ47" s="25">
        <f>IF('Indicator Date hidden'!BA48="x","x",$AZ$2-'Indicator Date hidden'!BA48)</f>
        <v>0</v>
      </c>
      <c r="BA47">
        <f t="shared" si="0"/>
        <v>6</v>
      </c>
      <c r="BB47" s="26">
        <f t="shared" si="1"/>
        <v>0.13333333333333333</v>
      </c>
      <c r="BC47">
        <f t="shared" si="2"/>
        <v>4</v>
      </c>
      <c r="BD47" s="26">
        <f t="shared" si="3"/>
        <v>0.49888765156985887</v>
      </c>
      <c r="BE47" s="28">
        <f t="shared" si="4"/>
        <v>0</v>
      </c>
    </row>
    <row r="48" spans="1:57" x14ac:dyDescent="0.3">
      <c r="A48" t="s">
        <v>83</v>
      </c>
      <c r="B48" s="25">
        <f>IF('Indicator Date hidden'!C49="x","x",$B$2-'Indicator Date hidden'!C49)</f>
        <v>0</v>
      </c>
      <c r="C48" s="25">
        <f>IF('Indicator Date hidden'!D49="x","x",$C$2-'Indicator Date hidden'!D49)</f>
        <v>0</v>
      </c>
      <c r="D48" s="25">
        <f>IF('Indicator Date hidden'!E49="x","x",$D$2-'Indicator Date hidden'!E49)</f>
        <v>0</v>
      </c>
      <c r="E48" s="25">
        <f>IF('Indicator Date hidden'!F49="x","x",$E$2-'Indicator Date hidden'!F49)</f>
        <v>0</v>
      </c>
      <c r="F48" s="25">
        <f>IF('Indicator Date hidden'!G49="x","x",$F$2-'Indicator Date hidden'!G49)</f>
        <v>0</v>
      </c>
      <c r="G48" s="25">
        <f>IF('Indicator Date hidden'!H49="x","x",$G$2-'Indicator Date hidden'!H49)</f>
        <v>0</v>
      </c>
      <c r="H48" s="25">
        <f>IF('Indicator Date hidden'!I49="x","x",$H$2-'Indicator Date hidden'!I49)</f>
        <v>0</v>
      </c>
      <c r="I48" s="25">
        <f>IF('Indicator Date hidden'!J49="x","x",$I$2-'Indicator Date hidden'!J49)</f>
        <v>0</v>
      </c>
      <c r="J48" s="25">
        <f>IF('Indicator Date hidden'!K49="x","x",$J$2-'Indicator Date hidden'!K49)</f>
        <v>0</v>
      </c>
      <c r="K48" s="25">
        <f>IF('Indicator Date hidden'!L49="x","x",$K$2-'Indicator Date hidden'!L49)</f>
        <v>0</v>
      </c>
      <c r="L48" s="25">
        <f>IF('Indicator Date hidden'!M49="x","x",$L$2-'Indicator Date hidden'!M49)</f>
        <v>0</v>
      </c>
      <c r="M48" s="25">
        <f>IF('Indicator Date hidden'!N49="x","x",$M$2-'Indicator Date hidden'!N49)</f>
        <v>0</v>
      </c>
      <c r="N48" s="25">
        <f>IF('Indicator Date hidden'!O49="x","x",$N$2-'Indicator Date hidden'!O49)</f>
        <v>0</v>
      </c>
      <c r="O48" s="25">
        <f>IF('Indicator Date hidden'!P49="x","x",$O$2-'Indicator Date hidden'!P49)</f>
        <v>0</v>
      </c>
      <c r="P48" s="25">
        <f>IF('Indicator Date hidden'!Q49="x","x",$P$2-'Indicator Date hidden'!Q49)</f>
        <v>0</v>
      </c>
      <c r="Q48" s="25" t="str">
        <f>IF('Indicator Date hidden'!R49="x","x",$Q$2-'Indicator Date hidden'!R49)</f>
        <v>x</v>
      </c>
      <c r="R48" s="25">
        <f>IF('Indicator Date hidden'!S49="x","x",$R$2-'Indicator Date hidden'!S49)</f>
        <v>0</v>
      </c>
      <c r="S48" s="25">
        <f>IF('Indicator Date hidden'!T49="x","x",$S$2-'Indicator Date hidden'!T49)</f>
        <v>0</v>
      </c>
      <c r="T48" s="25">
        <f>IF('Indicator Date hidden'!U49="x","x",$T$2-'Indicator Date hidden'!U49)</f>
        <v>0</v>
      </c>
      <c r="U48" s="25" t="str">
        <f>IF('Indicator Date hidden'!V49="x","x",$U$2-'Indicator Date hidden'!V49)</f>
        <v>x</v>
      </c>
      <c r="V48" s="25">
        <f>IF('Indicator Date hidden'!W49="x","x",$V$2-'Indicator Date hidden'!W49)</f>
        <v>0</v>
      </c>
      <c r="W48" s="25" t="str">
        <f>IF('Indicator Date hidden'!X49="x","x",$W$2-'Indicator Date hidden'!X49)</f>
        <v>x</v>
      </c>
      <c r="X48" s="25">
        <f>IF('Indicator Date hidden'!Y49="x","x",$X$2-'Indicator Date hidden'!Y49)</f>
        <v>4</v>
      </c>
      <c r="Y48" s="25">
        <f>IF('Indicator Date hidden'!Z49="x","x",$Y$2-'Indicator Date hidden'!Z49)</f>
        <v>0</v>
      </c>
      <c r="Z48" s="25">
        <f>IF('Indicator Date hidden'!AA49="x","x",$Z$2-'Indicator Date hidden'!AA49)</f>
        <v>0</v>
      </c>
      <c r="AA48" s="25">
        <f>IF('Indicator Date hidden'!AB49="x","x",$AA$2-'Indicator Date hidden'!AB49)</f>
        <v>0</v>
      </c>
      <c r="AB48" s="25">
        <f>IF('Indicator Date hidden'!AC49="x","x",$AB$2-'Indicator Date hidden'!AC49)</f>
        <v>0</v>
      </c>
      <c r="AC48" s="25">
        <f>IF('Indicator Date hidden'!AD49="x","x",$AC$2-'Indicator Date hidden'!AD49)</f>
        <v>0</v>
      </c>
      <c r="AD48" s="25" t="str">
        <f>IF('Indicator Date hidden'!AE49="x","x",$AD$2-'Indicator Date hidden'!AE49)</f>
        <v>x</v>
      </c>
      <c r="AE48" s="25">
        <f>IF('Indicator Date hidden'!AF49="x","x",$AE$2-'Indicator Date hidden'!AF49)</f>
        <v>0</v>
      </c>
      <c r="AF48" s="25">
        <f>IF('Indicator Date hidden'!AG49="x","x",$AF$2-'Indicator Date hidden'!AG49)</f>
        <v>1</v>
      </c>
      <c r="AG48" s="25">
        <f>IF('Indicator Date hidden'!AH49="x","x",$AG$2-'Indicator Date hidden'!AH49)</f>
        <v>0</v>
      </c>
      <c r="AH48" s="25">
        <f>IF('Indicator Date hidden'!AI49="x","x",$AH$2-'Indicator Date hidden'!AI49)</f>
        <v>0</v>
      </c>
      <c r="AI48" s="25">
        <f>IF('Indicator Date hidden'!AJ49="x","x",$AI$2-'Indicator Date hidden'!AJ49)</f>
        <v>0</v>
      </c>
      <c r="AJ48" s="25" t="str">
        <f>IF('Indicator Date hidden'!AK49="x","x",$AJ$2-'Indicator Date hidden'!AK49)</f>
        <v>x</v>
      </c>
      <c r="AK48" s="25">
        <f>IF('Indicator Date hidden'!AL49="x","x",$AK$2-'Indicator Date hidden'!AL49)</f>
        <v>1</v>
      </c>
      <c r="AL48" s="25">
        <f>IF('Indicator Date hidden'!AM49="x","x",$AL$2-'Indicator Date hidden'!AM49)</f>
        <v>0</v>
      </c>
      <c r="AM48" s="25">
        <f>IF('Indicator Date hidden'!AN49="x","x",$AM$2-'Indicator Date hidden'!AN49)</f>
        <v>0</v>
      </c>
      <c r="AN48" s="25">
        <f>IF('Indicator Date hidden'!AO49="x","x",$AN$2-'Indicator Date hidden'!AO49)</f>
        <v>0</v>
      </c>
      <c r="AO48" s="25">
        <f>IF('Indicator Date hidden'!AP49="x","x",$AO$2-'Indicator Date hidden'!AP49)</f>
        <v>0</v>
      </c>
      <c r="AP48" s="25">
        <f>IF('Indicator Date hidden'!AQ49="x","x",$AP$2-'Indicator Date hidden'!AQ49)</f>
        <v>0</v>
      </c>
      <c r="AQ48" s="25">
        <f>IF('Indicator Date hidden'!AR49="x","x",$AQ$2-'Indicator Date hidden'!AR49)</f>
        <v>0</v>
      </c>
      <c r="AR48" s="25">
        <f>IF('Indicator Date hidden'!AS49="x","x",$AR$2-'Indicator Date hidden'!AS49)</f>
        <v>0</v>
      </c>
      <c r="AS48" s="25">
        <f>IF('Indicator Date hidden'!AT49="x","x",$AS$2-'Indicator Date hidden'!AT49)</f>
        <v>0</v>
      </c>
      <c r="AT48" s="25">
        <f>IF('Indicator Date hidden'!AU49="x","x",$AT$2-'Indicator Date hidden'!AU49)</f>
        <v>0</v>
      </c>
      <c r="AU48" s="25" t="str">
        <f>IF('Indicator Date hidden'!AV49="x","x",$AU$2-'Indicator Date hidden'!AV49)</f>
        <v>x</v>
      </c>
      <c r="AV48" s="25">
        <f>IF('Indicator Date hidden'!AW49="x","x",$AV$2-'Indicator Date hidden'!AW49)</f>
        <v>0</v>
      </c>
      <c r="AW48" s="25">
        <f>IF('Indicator Date hidden'!AX49="x","x",$AW$2-'Indicator Date hidden'!AX49)</f>
        <v>0</v>
      </c>
      <c r="AX48" s="25">
        <f>IF('Indicator Date hidden'!AY49="x","x",$AX$2-'Indicator Date hidden'!AY49)</f>
        <v>0</v>
      </c>
      <c r="AY48" s="25">
        <f>IF('Indicator Date hidden'!AZ49="x","x",$AY$2-'Indicator Date hidden'!AZ49)</f>
        <v>0</v>
      </c>
      <c r="AZ48" s="25">
        <f>IF('Indicator Date hidden'!BA49="x","x",$AZ$2-'Indicator Date hidden'!BA49)</f>
        <v>0</v>
      </c>
      <c r="BA48">
        <f t="shared" si="0"/>
        <v>6</v>
      </c>
      <c r="BB48" s="26">
        <f t="shared" si="1"/>
        <v>0.13333333333333333</v>
      </c>
      <c r="BC48">
        <f t="shared" si="2"/>
        <v>3</v>
      </c>
      <c r="BD48" s="26">
        <f t="shared" si="3"/>
        <v>0.6182412330330469</v>
      </c>
      <c r="BE48" s="28">
        <f t="shared" si="4"/>
        <v>0</v>
      </c>
    </row>
    <row r="49" spans="1:57" x14ac:dyDescent="0.3">
      <c r="A49" t="s">
        <v>85</v>
      </c>
      <c r="B49" s="25">
        <f>IF('Indicator Date hidden'!C50="x","x",$B$2-'Indicator Date hidden'!C50)</f>
        <v>0</v>
      </c>
      <c r="C49" s="25">
        <f>IF('Indicator Date hidden'!D50="x","x",$C$2-'Indicator Date hidden'!D50)</f>
        <v>0</v>
      </c>
      <c r="D49" s="25">
        <f>IF('Indicator Date hidden'!E50="x","x",$D$2-'Indicator Date hidden'!E50)</f>
        <v>0</v>
      </c>
      <c r="E49" s="25">
        <f>IF('Indicator Date hidden'!F50="x","x",$E$2-'Indicator Date hidden'!F50)</f>
        <v>0</v>
      </c>
      <c r="F49" s="25">
        <f>IF('Indicator Date hidden'!G50="x","x",$F$2-'Indicator Date hidden'!G50)</f>
        <v>0</v>
      </c>
      <c r="G49" s="25">
        <f>IF('Indicator Date hidden'!H50="x","x",$G$2-'Indicator Date hidden'!H50)</f>
        <v>0</v>
      </c>
      <c r="H49" s="25">
        <f>IF('Indicator Date hidden'!I50="x","x",$H$2-'Indicator Date hidden'!I50)</f>
        <v>0</v>
      </c>
      <c r="I49" s="25">
        <f>IF('Indicator Date hidden'!J50="x","x",$I$2-'Indicator Date hidden'!J50)</f>
        <v>0</v>
      </c>
      <c r="J49" s="25">
        <f>IF('Indicator Date hidden'!K50="x","x",$J$2-'Indicator Date hidden'!K50)</f>
        <v>0</v>
      </c>
      <c r="K49" s="25">
        <f>IF('Indicator Date hidden'!L50="x","x",$K$2-'Indicator Date hidden'!L50)</f>
        <v>0</v>
      </c>
      <c r="L49" s="25">
        <f>IF('Indicator Date hidden'!M50="x","x",$L$2-'Indicator Date hidden'!M50)</f>
        <v>0</v>
      </c>
      <c r="M49" s="25">
        <f>IF('Indicator Date hidden'!N50="x","x",$M$2-'Indicator Date hidden'!N50)</f>
        <v>0</v>
      </c>
      <c r="N49" s="25">
        <f>IF('Indicator Date hidden'!O50="x","x",$N$2-'Indicator Date hidden'!O50)</f>
        <v>0</v>
      </c>
      <c r="O49" s="25">
        <f>IF('Indicator Date hidden'!P50="x","x",$O$2-'Indicator Date hidden'!P50)</f>
        <v>0</v>
      </c>
      <c r="P49" s="25">
        <f>IF('Indicator Date hidden'!Q50="x","x",$P$2-'Indicator Date hidden'!Q50)</f>
        <v>0</v>
      </c>
      <c r="Q49" s="25">
        <f>IF('Indicator Date hidden'!R50="x","x",$Q$2-'Indicator Date hidden'!R50)</f>
        <v>8</v>
      </c>
      <c r="R49" s="25">
        <f>IF('Indicator Date hidden'!S50="x","x",$R$2-'Indicator Date hidden'!S50)</f>
        <v>0</v>
      </c>
      <c r="S49" s="25">
        <f>IF('Indicator Date hidden'!T50="x","x",$S$2-'Indicator Date hidden'!T50)</f>
        <v>0</v>
      </c>
      <c r="T49" s="25">
        <f>IF('Indicator Date hidden'!U50="x","x",$T$2-'Indicator Date hidden'!U50)</f>
        <v>0</v>
      </c>
      <c r="U49" s="25" t="str">
        <f>IF('Indicator Date hidden'!V50="x","x",$U$2-'Indicator Date hidden'!V50)</f>
        <v>x</v>
      </c>
      <c r="V49" s="25">
        <f>IF('Indicator Date hidden'!W50="x","x",$V$2-'Indicator Date hidden'!W50)</f>
        <v>0</v>
      </c>
      <c r="W49" s="25">
        <f>IF('Indicator Date hidden'!X50="x","x",$W$2-'Indicator Date hidden'!X50)</f>
        <v>2</v>
      </c>
      <c r="X49" s="25">
        <f>IF('Indicator Date hidden'!Y50="x","x",$X$2-'Indicator Date hidden'!Y50)</f>
        <v>4</v>
      </c>
      <c r="Y49" s="25">
        <f>IF('Indicator Date hidden'!Z50="x","x",$Y$2-'Indicator Date hidden'!Z50)</f>
        <v>0</v>
      </c>
      <c r="Z49" s="25">
        <f>IF('Indicator Date hidden'!AA50="x","x",$Z$2-'Indicator Date hidden'!AA50)</f>
        <v>0</v>
      </c>
      <c r="AA49" s="25">
        <f>IF('Indicator Date hidden'!AB50="x","x",$AA$2-'Indicator Date hidden'!AB50)</f>
        <v>0</v>
      </c>
      <c r="AB49" s="25">
        <f>IF('Indicator Date hidden'!AC50="x","x",$AB$2-'Indicator Date hidden'!AC50)</f>
        <v>0</v>
      </c>
      <c r="AC49" s="25">
        <f>IF('Indicator Date hidden'!AD50="x","x",$AC$2-'Indicator Date hidden'!AD50)</f>
        <v>0</v>
      </c>
      <c r="AD49" s="25">
        <f>IF('Indicator Date hidden'!AE50="x","x",$AD$2-'Indicator Date hidden'!AE50)</f>
        <v>0</v>
      </c>
      <c r="AE49" s="25" t="str">
        <f>IF('Indicator Date hidden'!AF50="x","x",$AE$2-'Indicator Date hidden'!AF50)</f>
        <v>x</v>
      </c>
      <c r="AF49" s="25">
        <f>IF('Indicator Date hidden'!AG50="x","x",$AF$2-'Indicator Date hidden'!AG50)</f>
        <v>1</v>
      </c>
      <c r="AG49" s="25">
        <f>IF('Indicator Date hidden'!AH50="x","x",$AG$2-'Indicator Date hidden'!AH50)</f>
        <v>0</v>
      </c>
      <c r="AH49" s="25">
        <f>IF('Indicator Date hidden'!AI50="x","x",$AH$2-'Indicator Date hidden'!AI50)</f>
        <v>0</v>
      </c>
      <c r="AI49" s="25">
        <f>IF('Indicator Date hidden'!AJ50="x","x",$AI$2-'Indicator Date hidden'!AJ50)</f>
        <v>0</v>
      </c>
      <c r="AJ49" s="25" t="str">
        <f>IF('Indicator Date hidden'!AK50="x","x",$AJ$2-'Indicator Date hidden'!AK50)</f>
        <v>x</v>
      </c>
      <c r="AK49" s="25">
        <f>IF('Indicator Date hidden'!AL50="x","x",$AK$2-'Indicator Date hidden'!AL50)</f>
        <v>0</v>
      </c>
      <c r="AL49" s="25">
        <f>IF('Indicator Date hidden'!AM50="x","x",$AL$2-'Indicator Date hidden'!AM50)</f>
        <v>0</v>
      </c>
      <c r="AM49" s="25">
        <f>IF('Indicator Date hidden'!AN50="x","x",$AM$2-'Indicator Date hidden'!AN50)</f>
        <v>0</v>
      </c>
      <c r="AN49" s="25">
        <f>IF('Indicator Date hidden'!AO50="x","x",$AN$2-'Indicator Date hidden'!AO50)</f>
        <v>0</v>
      </c>
      <c r="AO49" s="25" t="str">
        <f>IF('Indicator Date hidden'!AP50="x","x",$AO$2-'Indicator Date hidden'!AP50)</f>
        <v>x</v>
      </c>
      <c r="AP49" s="25" t="str">
        <f>IF('Indicator Date hidden'!AQ50="x","x",$AP$2-'Indicator Date hidden'!AQ50)</f>
        <v>x</v>
      </c>
      <c r="AQ49" s="25">
        <f>IF('Indicator Date hidden'!AR50="x","x",$AQ$2-'Indicator Date hidden'!AR50)</f>
        <v>4</v>
      </c>
      <c r="AR49" s="25">
        <f>IF('Indicator Date hidden'!AS50="x","x",$AR$2-'Indicator Date hidden'!AS50)</f>
        <v>0</v>
      </c>
      <c r="AS49" s="25">
        <f>IF('Indicator Date hidden'!AT50="x","x",$AS$2-'Indicator Date hidden'!AT50)</f>
        <v>0</v>
      </c>
      <c r="AT49" s="25">
        <f>IF('Indicator Date hidden'!AU50="x","x",$AT$2-'Indicator Date hidden'!AU50)</f>
        <v>0</v>
      </c>
      <c r="AU49" s="25" t="str">
        <f>IF('Indicator Date hidden'!AV50="x","x",$AU$2-'Indicator Date hidden'!AV50)</f>
        <v>x</v>
      </c>
      <c r="AV49" s="25">
        <f>IF('Indicator Date hidden'!AW50="x","x",$AV$2-'Indicator Date hidden'!AW50)</f>
        <v>0</v>
      </c>
      <c r="AW49" s="25">
        <f>IF('Indicator Date hidden'!AX50="x","x",$AW$2-'Indicator Date hidden'!AX50)</f>
        <v>0</v>
      </c>
      <c r="AX49" s="25">
        <f>IF('Indicator Date hidden'!AY50="x","x",$AX$2-'Indicator Date hidden'!AY50)</f>
        <v>0</v>
      </c>
      <c r="AY49" s="25">
        <f>IF('Indicator Date hidden'!AZ50="x","x",$AY$2-'Indicator Date hidden'!AZ50)</f>
        <v>0</v>
      </c>
      <c r="AZ49" s="25">
        <f>IF('Indicator Date hidden'!BA50="x","x",$AZ$2-'Indicator Date hidden'!BA50)</f>
        <v>0</v>
      </c>
      <c r="BA49">
        <f t="shared" si="0"/>
        <v>19</v>
      </c>
      <c r="BB49" s="26">
        <f t="shared" si="1"/>
        <v>0.42222222222222222</v>
      </c>
      <c r="BC49">
        <f t="shared" si="2"/>
        <v>5</v>
      </c>
      <c r="BD49" s="26">
        <f t="shared" si="3"/>
        <v>1.4374188114485538</v>
      </c>
      <c r="BE49" s="28">
        <f t="shared" si="4"/>
        <v>0</v>
      </c>
    </row>
    <row r="50" spans="1:57" x14ac:dyDescent="0.3">
      <c r="A50" t="s">
        <v>87</v>
      </c>
      <c r="B50" s="25">
        <f>IF('Indicator Date hidden'!C51="x","x",$B$2-'Indicator Date hidden'!C51)</f>
        <v>0</v>
      </c>
      <c r="C50" s="25">
        <f>IF('Indicator Date hidden'!D51="x","x",$C$2-'Indicator Date hidden'!D51)</f>
        <v>0</v>
      </c>
      <c r="D50" s="25">
        <f>IF('Indicator Date hidden'!E51="x","x",$D$2-'Indicator Date hidden'!E51)</f>
        <v>0</v>
      </c>
      <c r="E50" s="25">
        <f>IF('Indicator Date hidden'!F51="x","x",$E$2-'Indicator Date hidden'!F51)</f>
        <v>0</v>
      </c>
      <c r="F50" s="25">
        <f>IF('Indicator Date hidden'!G51="x","x",$F$2-'Indicator Date hidden'!G51)</f>
        <v>0</v>
      </c>
      <c r="G50" s="25">
        <f>IF('Indicator Date hidden'!H51="x","x",$G$2-'Indicator Date hidden'!H51)</f>
        <v>0</v>
      </c>
      <c r="H50" s="25">
        <f>IF('Indicator Date hidden'!I51="x","x",$H$2-'Indicator Date hidden'!I51)</f>
        <v>0</v>
      </c>
      <c r="I50" s="25">
        <f>IF('Indicator Date hidden'!J51="x","x",$I$2-'Indicator Date hidden'!J51)</f>
        <v>0</v>
      </c>
      <c r="J50" s="25">
        <f>IF('Indicator Date hidden'!K51="x","x",$J$2-'Indicator Date hidden'!K51)</f>
        <v>0</v>
      </c>
      <c r="K50" s="25">
        <f>IF('Indicator Date hidden'!L51="x","x",$K$2-'Indicator Date hidden'!L51)</f>
        <v>0</v>
      </c>
      <c r="L50" s="25">
        <f>IF('Indicator Date hidden'!M51="x","x",$L$2-'Indicator Date hidden'!M51)</f>
        <v>0</v>
      </c>
      <c r="M50" s="25">
        <f>IF('Indicator Date hidden'!N51="x","x",$M$2-'Indicator Date hidden'!N51)</f>
        <v>0</v>
      </c>
      <c r="N50" s="25">
        <f>IF('Indicator Date hidden'!O51="x","x",$N$2-'Indicator Date hidden'!O51)</f>
        <v>0</v>
      </c>
      <c r="O50" s="25">
        <f>IF('Indicator Date hidden'!P51="x","x",$O$2-'Indicator Date hidden'!P51)</f>
        <v>0</v>
      </c>
      <c r="P50" s="25">
        <f>IF('Indicator Date hidden'!Q51="x","x",$P$2-'Indicator Date hidden'!Q51)</f>
        <v>0</v>
      </c>
      <c r="Q50" s="25" t="str">
        <f>IF('Indicator Date hidden'!R51="x","x",$Q$2-'Indicator Date hidden'!R51)</f>
        <v>x</v>
      </c>
      <c r="R50" s="25">
        <f>IF('Indicator Date hidden'!S51="x","x",$R$2-'Indicator Date hidden'!S51)</f>
        <v>0</v>
      </c>
      <c r="S50" s="25">
        <f>IF('Indicator Date hidden'!T51="x","x",$S$2-'Indicator Date hidden'!T51)</f>
        <v>0</v>
      </c>
      <c r="T50" s="25">
        <f>IF('Indicator Date hidden'!U51="x","x",$T$2-'Indicator Date hidden'!U51)</f>
        <v>0</v>
      </c>
      <c r="U50" s="25">
        <f>IF('Indicator Date hidden'!V51="x","x",$U$2-'Indicator Date hidden'!V51)</f>
        <v>0</v>
      </c>
      <c r="V50" s="25">
        <f>IF('Indicator Date hidden'!W51="x","x",$V$2-'Indicator Date hidden'!W51)</f>
        <v>0</v>
      </c>
      <c r="W50" s="25" t="str">
        <f>IF('Indicator Date hidden'!X51="x","x",$W$2-'Indicator Date hidden'!X51)</f>
        <v>x</v>
      </c>
      <c r="X50" s="25">
        <f>IF('Indicator Date hidden'!Y51="x","x",$X$2-'Indicator Date hidden'!Y51)</f>
        <v>3</v>
      </c>
      <c r="Y50" s="25">
        <f>IF('Indicator Date hidden'!Z51="x","x",$Y$2-'Indicator Date hidden'!Z51)</f>
        <v>0</v>
      </c>
      <c r="Z50" s="25">
        <f>IF('Indicator Date hidden'!AA51="x","x",$Z$2-'Indicator Date hidden'!AA51)</f>
        <v>0</v>
      </c>
      <c r="AA50" s="25" t="str">
        <f>IF('Indicator Date hidden'!AB51="x","x",$AA$2-'Indicator Date hidden'!AB51)</f>
        <v>x</v>
      </c>
      <c r="AB50" s="25">
        <f>IF('Indicator Date hidden'!AC51="x","x",$AB$2-'Indicator Date hidden'!AC51)</f>
        <v>0</v>
      </c>
      <c r="AC50" s="25">
        <f>IF('Indicator Date hidden'!AD51="x","x",$AC$2-'Indicator Date hidden'!AD51)</f>
        <v>0</v>
      </c>
      <c r="AD50" s="25" t="str">
        <f>IF('Indicator Date hidden'!AE51="x","x",$AD$2-'Indicator Date hidden'!AE51)</f>
        <v>x</v>
      </c>
      <c r="AE50" s="25" t="str">
        <f>IF('Indicator Date hidden'!AF51="x","x",$AE$2-'Indicator Date hidden'!AF51)</f>
        <v>x</v>
      </c>
      <c r="AF50" s="25" t="str">
        <f>IF('Indicator Date hidden'!AG51="x","x",$AF$2-'Indicator Date hidden'!AG51)</f>
        <v>x</v>
      </c>
      <c r="AG50" s="25">
        <f>IF('Indicator Date hidden'!AH51="x","x",$AG$2-'Indicator Date hidden'!AH51)</f>
        <v>0</v>
      </c>
      <c r="AH50" s="25">
        <f>IF('Indicator Date hidden'!AI51="x","x",$AH$2-'Indicator Date hidden'!AI51)</f>
        <v>0</v>
      </c>
      <c r="AI50" s="25">
        <f>IF('Indicator Date hidden'!AJ51="x","x",$AI$2-'Indicator Date hidden'!AJ51)</f>
        <v>0</v>
      </c>
      <c r="AJ50" s="25" t="str">
        <f>IF('Indicator Date hidden'!AK51="x","x",$AJ$2-'Indicator Date hidden'!AK51)</f>
        <v>x</v>
      </c>
      <c r="AK50" s="25">
        <f>IF('Indicator Date hidden'!AL51="x","x",$AK$2-'Indicator Date hidden'!AL51)</f>
        <v>1</v>
      </c>
      <c r="AL50" s="25">
        <f>IF('Indicator Date hidden'!AM51="x","x",$AL$2-'Indicator Date hidden'!AM51)</f>
        <v>0</v>
      </c>
      <c r="AM50" s="25">
        <f>IF('Indicator Date hidden'!AN51="x","x",$AM$2-'Indicator Date hidden'!AN51)</f>
        <v>0</v>
      </c>
      <c r="AN50" s="25">
        <f>IF('Indicator Date hidden'!AO51="x","x",$AN$2-'Indicator Date hidden'!AO51)</f>
        <v>0</v>
      </c>
      <c r="AO50" s="25" t="str">
        <f>IF('Indicator Date hidden'!AP51="x","x",$AO$2-'Indicator Date hidden'!AP51)</f>
        <v>x</v>
      </c>
      <c r="AP50" s="25" t="str">
        <f>IF('Indicator Date hidden'!AQ51="x","x",$AP$2-'Indicator Date hidden'!AQ51)</f>
        <v>x</v>
      </c>
      <c r="AQ50" s="25" t="str">
        <f>IF('Indicator Date hidden'!AR51="x","x",$AQ$2-'Indicator Date hidden'!AR51)</f>
        <v>x</v>
      </c>
      <c r="AR50" s="25">
        <f>IF('Indicator Date hidden'!AS51="x","x",$AR$2-'Indicator Date hidden'!AS51)</f>
        <v>0</v>
      </c>
      <c r="AS50" s="25">
        <f>IF('Indicator Date hidden'!AT51="x","x",$AS$2-'Indicator Date hidden'!AT51)</f>
        <v>0</v>
      </c>
      <c r="AT50" s="25">
        <f>IF('Indicator Date hidden'!AU51="x","x",$AT$2-'Indicator Date hidden'!AU51)</f>
        <v>0</v>
      </c>
      <c r="AU50" s="25" t="str">
        <f>IF('Indicator Date hidden'!AV51="x","x",$AU$2-'Indicator Date hidden'!AV51)</f>
        <v>x</v>
      </c>
      <c r="AV50" s="25">
        <f>IF('Indicator Date hidden'!AW51="x","x",$AV$2-'Indicator Date hidden'!AW51)</f>
        <v>0</v>
      </c>
      <c r="AW50" s="25">
        <f>IF('Indicator Date hidden'!AX51="x","x",$AW$2-'Indicator Date hidden'!AX51)</f>
        <v>0</v>
      </c>
      <c r="AX50" s="25">
        <f>IF('Indicator Date hidden'!AY51="x","x",$AX$2-'Indicator Date hidden'!AY51)</f>
        <v>0</v>
      </c>
      <c r="AY50" s="25">
        <f>IF('Indicator Date hidden'!AZ51="x","x",$AY$2-'Indicator Date hidden'!AZ51)</f>
        <v>8</v>
      </c>
      <c r="AZ50" s="25">
        <f>IF('Indicator Date hidden'!BA51="x","x",$AZ$2-'Indicator Date hidden'!BA51)</f>
        <v>8</v>
      </c>
      <c r="BA50">
        <f t="shared" si="0"/>
        <v>20</v>
      </c>
      <c r="BB50" s="26">
        <f t="shared" si="1"/>
        <v>0.5</v>
      </c>
      <c r="BC50">
        <f t="shared" si="2"/>
        <v>4</v>
      </c>
      <c r="BD50" s="26">
        <f t="shared" si="3"/>
        <v>1.7888543819998317</v>
      </c>
      <c r="BE50" s="28">
        <f t="shared" si="4"/>
        <v>0</v>
      </c>
    </row>
    <row r="51" spans="1:57" x14ac:dyDescent="0.3">
      <c r="A51" t="s">
        <v>89</v>
      </c>
      <c r="B51" s="25">
        <f>IF('Indicator Date hidden'!C52="x","x",$B$2-'Indicator Date hidden'!C52)</f>
        <v>0</v>
      </c>
      <c r="C51" s="25">
        <f>IF('Indicator Date hidden'!D52="x","x",$C$2-'Indicator Date hidden'!D52)</f>
        <v>0</v>
      </c>
      <c r="D51" s="25">
        <f>IF('Indicator Date hidden'!E52="x","x",$D$2-'Indicator Date hidden'!E52)</f>
        <v>0</v>
      </c>
      <c r="E51" s="25">
        <f>IF('Indicator Date hidden'!F52="x","x",$E$2-'Indicator Date hidden'!F52)</f>
        <v>0</v>
      </c>
      <c r="F51" s="25">
        <f>IF('Indicator Date hidden'!G52="x","x",$F$2-'Indicator Date hidden'!G52)</f>
        <v>0</v>
      </c>
      <c r="G51" s="25">
        <f>IF('Indicator Date hidden'!H52="x","x",$G$2-'Indicator Date hidden'!H52)</f>
        <v>0</v>
      </c>
      <c r="H51" s="25">
        <f>IF('Indicator Date hidden'!I52="x","x",$H$2-'Indicator Date hidden'!I52)</f>
        <v>0</v>
      </c>
      <c r="I51" s="25">
        <f>IF('Indicator Date hidden'!J52="x","x",$I$2-'Indicator Date hidden'!J52)</f>
        <v>0</v>
      </c>
      <c r="J51" s="25">
        <f>IF('Indicator Date hidden'!K52="x","x",$J$2-'Indicator Date hidden'!K52)</f>
        <v>0</v>
      </c>
      <c r="K51" s="25">
        <f>IF('Indicator Date hidden'!L52="x","x",$K$2-'Indicator Date hidden'!L52)</f>
        <v>0</v>
      </c>
      <c r="L51" s="25">
        <f>IF('Indicator Date hidden'!M52="x","x",$L$2-'Indicator Date hidden'!M52)</f>
        <v>0</v>
      </c>
      <c r="M51" s="25">
        <f>IF('Indicator Date hidden'!N52="x","x",$M$2-'Indicator Date hidden'!N52)</f>
        <v>0</v>
      </c>
      <c r="N51" s="25">
        <f>IF('Indicator Date hidden'!O52="x","x",$N$2-'Indicator Date hidden'!O52)</f>
        <v>0</v>
      </c>
      <c r="O51" s="25">
        <f>IF('Indicator Date hidden'!P52="x","x",$O$2-'Indicator Date hidden'!P52)</f>
        <v>0</v>
      </c>
      <c r="P51" s="25">
        <f>IF('Indicator Date hidden'!Q52="x","x",$P$2-'Indicator Date hidden'!Q52)</f>
        <v>0</v>
      </c>
      <c r="Q51" s="25">
        <f>IF('Indicator Date hidden'!R52="x","x",$Q$2-'Indicator Date hidden'!R52)</f>
        <v>1</v>
      </c>
      <c r="R51" s="25">
        <f>IF('Indicator Date hidden'!S52="x","x",$R$2-'Indicator Date hidden'!S52)</f>
        <v>0</v>
      </c>
      <c r="S51" s="25">
        <f>IF('Indicator Date hidden'!T52="x","x",$S$2-'Indicator Date hidden'!T52)</f>
        <v>0</v>
      </c>
      <c r="T51" s="25">
        <f>IF('Indicator Date hidden'!U52="x","x",$T$2-'Indicator Date hidden'!U52)</f>
        <v>0</v>
      </c>
      <c r="U51" s="25">
        <f>IF('Indicator Date hidden'!V52="x","x",$U$2-'Indicator Date hidden'!V52)</f>
        <v>0</v>
      </c>
      <c r="V51" s="25">
        <f>IF('Indicator Date hidden'!W52="x","x",$V$2-'Indicator Date hidden'!W52)</f>
        <v>0</v>
      </c>
      <c r="W51" s="25">
        <f>IF('Indicator Date hidden'!X52="x","x",$W$2-'Indicator Date hidden'!X52)</f>
        <v>1</v>
      </c>
      <c r="X51" s="25">
        <f>IF('Indicator Date hidden'!Y52="x","x",$X$2-'Indicator Date hidden'!Y52)</f>
        <v>2</v>
      </c>
      <c r="Y51" s="25">
        <f>IF('Indicator Date hidden'!Z52="x","x",$Y$2-'Indicator Date hidden'!Z52)</f>
        <v>0</v>
      </c>
      <c r="Z51" s="25">
        <f>IF('Indicator Date hidden'!AA52="x","x",$Z$2-'Indicator Date hidden'!AA52)</f>
        <v>0</v>
      </c>
      <c r="AA51" s="25">
        <f>IF('Indicator Date hidden'!AB52="x","x",$AA$2-'Indicator Date hidden'!AB52)</f>
        <v>0</v>
      </c>
      <c r="AB51" s="25">
        <f>IF('Indicator Date hidden'!AC52="x","x",$AB$2-'Indicator Date hidden'!AC52)</f>
        <v>0</v>
      </c>
      <c r="AC51" s="25">
        <f>IF('Indicator Date hidden'!AD52="x","x",$AC$2-'Indicator Date hidden'!AD52)</f>
        <v>0</v>
      </c>
      <c r="AD51" s="25">
        <f>IF('Indicator Date hidden'!AE52="x","x",$AD$2-'Indicator Date hidden'!AE52)</f>
        <v>0</v>
      </c>
      <c r="AE51" s="25">
        <f>IF('Indicator Date hidden'!AF52="x","x",$AE$2-'Indicator Date hidden'!AF52)</f>
        <v>0</v>
      </c>
      <c r="AF51" s="25">
        <f>IF('Indicator Date hidden'!AG52="x","x",$AF$2-'Indicator Date hidden'!AG52)</f>
        <v>0</v>
      </c>
      <c r="AG51" s="25">
        <f>IF('Indicator Date hidden'!AH52="x","x",$AG$2-'Indicator Date hidden'!AH52)</f>
        <v>0</v>
      </c>
      <c r="AH51" s="25">
        <f>IF('Indicator Date hidden'!AI52="x","x",$AH$2-'Indicator Date hidden'!AI52)</f>
        <v>0</v>
      </c>
      <c r="AI51" s="25">
        <f>IF('Indicator Date hidden'!AJ52="x","x",$AI$2-'Indicator Date hidden'!AJ52)</f>
        <v>0</v>
      </c>
      <c r="AJ51" s="25" t="str">
        <f>IF('Indicator Date hidden'!AK52="x","x",$AJ$2-'Indicator Date hidden'!AK52)</f>
        <v>x</v>
      </c>
      <c r="AK51" s="25">
        <f>IF('Indicator Date hidden'!AL52="x","x",$AK$2-'Indicator Date hidden'!AL52)</f>
        <v>1</v>
      </c>
      <c r="AL51" s="25">
        <f>IF('Indicator Date hidden'!AM52="x","x",$AL$2-'Indicator Date hidden'!AM52)</f>
        <v>0</v>
      </c>
      <c r="AM51" s="25">
        <f>IF('Indicator Date hidden'!AN52="x","x",$AM$2-'Indicator Date hidden'!AN52)</f>
        <v>0</v>
      </c>
      <c r="AN51" s="25">
        <f>IF('Indicator Date hidden'!AO52="x","x",$AN$2-'Indicator Date hidden'!AO52)</f>
        <v>0</v>
      </c>
      <c r="AO51" s="25">
        <f>IF('Indicator Date hidden'!AP52="x","x",$AO$2-'Indicator Date hidden'!AP52)</f>
        <v>0</v>
      </c>
      <c r="AP51" s="25">
        <f>IF('Indicator Date hidden'!AQ52="x","x",$AP$2-'Indicator Date hidden'!AQ52)</f>
        <v>0</v>
      </c>
      <c r="AQ51" s="25">
        <f>IF('Indicator Date hidden'!AR52="x","x",$AQ$2-'Indicator Date hidden'!AR52)</f>
        <v>0</v>
      </c>
      <c r="AR51" s="25">
        <f>IF('Indicator Date hidden'!AS52="x","x",$AR$2-'Indicator Date hidden'!AS52)</f>
        <v>0</v>
      </c>
      <c r="AS51" s="25">
        <f>IF('Indicator Date hidden'!AT52="x","x",$AS$2-'Indicator Date hidden'!AT52)</f>
        <v>0</v>
      </c>
      <c r="AT51" s="25">
        <f>IF('Indicator Date hidden'!AU52="x","x",$AT$2-'Indicator Date hidden'!AU52)</f>
        <v>0</v>
      </c>
      <c r="AU51" s="25">
        <f>IF('Indicator Date hidden'!AV52="x","x",$AU$2-'Indicator Date hidden'!AV52)</f>
        <v>1</v>
      </c>
      <c r="AV51" s="25">
        <f>IF('Indicator Date hidden'!AW52="x","x",$AV$2-'Indicator Date hidden'!AW52)</f>
        <v>0</v>
      </c>
      <c r="AW51" s="25">
        <f>IF('Indicator Date hidden'!AX52="x","x",$AW$2-'Indicator Date hidden'!AX52)</f>
        <v>0</v>
      </c>
      <c r="AX51" s="25">
        <f>IF('Indicator Date hidden'!AY52="x","x",$AX$2-'Indicator Date hidden'!AY52)</f>
        <v>0</v>
      </c>
      <c r="AY51" s="25">
        <f>IF('Indicator Date hidden'!AZ52="x","x",$AY$2-'Indicator Date hidden'!AZ52)</f>
        <v>0</v>
      </c>
      <c r="AZ51" s="25">
        <f>IF('Indicator Date hidden'!BA52="x","x",$AZ$2-'Indicator Date hidden'!BA52)</f>
        <v>0</v>
      </c>
      <c r="BA51">
        <f t="shared" si="0"/>
        <v>6</v>
      </c>
      <c r="BB51" s="26">
        <f t="shared" si="1"/>
        <v>0.12</v>
      </c>
      <c r="BC51">
        <f t="shared" si="2"/>
        <v>5</v>
      </c>
      <c r="BD51" s="26">
        <f t="shared" si="3"/>
        <v>0.38157568056677826</v>
      </c>
      <c r="BE51" s="28">
        <f t="shared" si="4"/>
        <v>0</v>
      </c>
    </row>
    <row r="52" spans="1:57" x14ac:dyDescent="0.3">
      <c r="A52" t="s">
        <v>92</v>
      </c>
      <c r="B52" s="25">
        <f>IF('Indicator Date hidden'!C53="x","x",$B$2-'Indicator Date hidden'!C53)</f>
        <v>0</v>
      </c>
      <c r="C52" s="25">
        <f>IF('Indicator Date hidden'!D53="x","x",$C$2-'Indicator Date hidden'!D53)</f>
        <v>0</v>
      </c>
      <c r="D52" s="25">
        <f>IF('Indicator Date hidden'!E53="x","x",$D$2-'Indicator Date hidden'!E53)</f>
        <v>0</v>
      </c>
      <c r="E52" s="25">
        <f>IF('Indicator Date hidden'!F53="x","x",$E$2-'Indicator Date hidden'!F53)</f>
        <v>0</v>
      </c>
      <c r="F52" s="25">
        <f>IF('Indicator Date hidden'!G53="x","x",$F$2-'Indicator Date hidden'!G53)</f>
        <v>0</v>
      </c>
      <c r="G52" s="25">
        <f>IF('Indicator Date hidden'!H53="x","x",$G$2-'Indicator Date hidden'!H53)</f>
        <v>0</v>
      </c>
      <c r="H52" s="25">
        <f>IF('Indicator Date hidden'!I53="x","x",$H$2-'Indicator Date hidden'!I53)</f>
        <v>0</v>
      </c>
      <c r="I52" s="25">
        <f>IF('Indicator Date hidden'!J53="x","x",$I$2-'Indicator Date hidden'!J53)</f>
        <v>0</v>
      </c>
      <c r="J52" s="25">
        <f>IF('Indicator Date hidden'!K53="x","x",$J$2-'Indicator Date hidden'!K53)</f>
        <v>0</v>
      </c>
      <c r="K52" s="25">
        <f>IF('Indicator Date hidden'!L53="x","x",$K$2-'Indicator Date hidden'!L53)</f>
        <v>0</v>
      </c>
      <c r="L52" s="25">
        <f>IF('Indicator Date hidden'!M53="x","x",$L$2-'Indicator Date hidden'!M53)</f>
        <v>0</v>
      </c>
      <c r="M52" s="25">
        <f>IF('Indicator Date hidden'!N53="x","x",$M$2-'Indicator Date hidden'!N53)</f>
        <v>0</v>
      </c>
      <c r="N52" s="25">
        <f>IF('Indicator Date hidden'!O53="x","x",$N$2-'Indicator Date hidden'!O53)</f>
        <v>0</v>
      </c>
      <c r="O52" s="25">
        <f>IF('Indicator Date hidden'!P53="x","x",$O$2-'Indicator Date hidden'!P53)</f>
        <v>0</v>
      </c>
      <c r="P52" s="25">
        <f>IF('Indicator Date hidden'!Q53="x","x",$P$2-'Indicator Date hidden'!Q53)</f>
        <v>0</v>
      </c>
      <c r="Q52" s="25">
        <f>IF('Indicator Date hidden'!R53="x","x",$Q$2-'Indicator Date hidden'!R53)</f>
        <v>0</v>
      </c>
      <c r="R52" s="25">
        <f>IF('Indicator Date hidden'!S53="x","x",$R$2-'Indicator Date hidden'!S53)</f>
        <v>0</v>
      </c>
      <c r="S52" s="25">
        <f>IF('Indicator Date hidden'!T53="x","x",$S$2-'Indicator Date hidden'!T53)</f>
        <v>0</v>
      </c>
      <c r="T52" s="25">
        <f>IF('Indicator Date hidden'!U53="x","x",$T$2-'Indicator Date hidden'!U53)</f>
        <v>0</v>
      </c>
      <c r="U52" s="25">
        <f>IF('Indicator Date hidden'!V53="x","x",$U$2-'Indicator Date hidden'!V53)</f>
        <v>0</v>
      </c>
      <c r="V52" s="25">
        <f>IF('Indicator Date hidden'!W53="x","x",$V$2-'Indicator Date hidden'!W53)</f>
        <v>0</v>
      </c>
      <c r="W52" s="25">
        <f>IF('Indicator Date hidden'!X53="x","x",$W$2-'Indicator Date hidden'!X53)</f>
        <v>2</v>
      </c>
      <c r="X52" s="25">
        <f>IF('Indicator Date hidden'!Y53="x","x",$X$2-'Indicator Date hidden'!Y53)</f>
        <v>3</v>
      </c>
      <c r="Y52" s="25">
        <f>IF('Indicator Date hidden'!Z53="x","x",$Y$2-'Indicator Date hidden'!Z53)</f>
        <v>0</v>
      </c>
      <c r="Z52" s="25">
        <f>IF('Indicator Date hidden'!AA53="x","x",$Z$2-'Indicator Date hidden'!AA53)</f>
        <v>0</v>
      </c>
      <c r="AA52" s="25">
        <f>IF('Indicator Date hidden'!AB53="x","x",$AA$2-'Indicator Date hidden'!AB53)</f>
        <v>0</v>
      </c>
      <c r="AB52" s="25">
        <f>IF('Indicator Date hidden'!AC53="x","x",$AB$2-'Indicator Date hidden'!AC53)</f>
        <v>0</v>
      </c>
      <c r="AC52" s="25">
        <f>IF('Indicator Date hidden'!AD53="x","x",$AC$2-'Indicator Date hidden'!AD53)</f>
        <v>0</v>
      </c>
      <c r="AD52" s="25">
        <f>IF('Indicator Date hidden'!AE53="x","x",$AD$2-'Indicator Date hidden'!AE53)</f>
        <v>0</v>
      </c>
      <c r="AE52" s="25">
        <f>IF('Indicator Date hidden'!AF53="x","x",$AE$2-'Indicator Date hidden'!AF53)</f>
        <v>0</v>
      </c>
      <c r="AF52" s="25">
        <f>IF('Indicator Date hidden'!AG53="x","x",$AF$2-'Indicator Date hidden'!AG53)</f>
        <v>0</v>
      </c>
      <c r="AG52" s="25">
        <f>IF('Indicator Date hidden'!AH53="x","x",$AG$2-'Indicator Date hidden'!AH53)</f>
        <v>0</v>
      </c>
      <c r="AH52" s="25">
        <f>IF('Indicator Date hidden'!AI53="x","x",$AH$2-'Indicator Date hidden'!AI53)</f>
        <v>0</v>
      </c>
      <c r="AI52" s="25">
        <f>IF('Indicator Date hidden'!AJ53="x","x",$AI$2-'Indicator Date hidden'!AJ53)</f>
        <v>0</v>
      </c>
      <c r="AJ52" s="25" t="str">
        <f>IF('Indicator Date hidden'!AK53="x","x",$AJ$2-'Indicator Date hidden'!AK53)</f>
        <v>x</v>
      </c>
      <c r="AK52" s="25">
        <f>IF('Indicator Date hidden'!AL53="x","x",$AK$2-'Indicator Date hidden'!AL53)</f>
        <v>1</v>
      </c>
      <c r="AL52" s="25">
        <f>IF('Indicator Date hidden'!AM53="x","x",$AL$2-'Indicator Date hidden'!AM53)</f>
        <v>0</v>
      </c>
      <c r="AM52" s="25">
        <f>IF('Indicator Date hidden'!AN53="x","x",$AM$2-'Indicator Date hidden'!AN53)</f>
        <v>0</v>
      </c>
      <c r="AN52" s="25">
        <f>IF('Indicator Date hidden'!AO53="x","x",$AN$2-'Indicator Date hidden'!AO53)</f>
        <v>0</v>
      </c>
      <c r="AO52" s="25">
        <f>IF('Indicator Date hidden'!AP53="x","x",$AO$2-'Indicator Date hidden'!AP53)</f>
        <v>0</v>
      </c>
      <c r="AP52" s="25">
        <f>IF('Indicator Date hidden'!AQ53="x","x",$AP$2-'Indicator Date hidden'!AQ53)</f>
        <v>0</v>
      </c>
      <c r="AQ52" s="25">
        <f>IF('Indicator Date hidden'!AR53="x","x",$AQ$2-'Indicator Date hidden'!AR53)</f>
        <v>0</v>
      </c>
      <c r="AR52" s="25">
        <f>IF('Indicator Date hidden'!AS53="x","x",$AR$2-'Indicator Date hidden'!AS53)</f>
        <v>0</v>
      </c>
      <c r="AS52" s="25">
        <f>IF('Indicator Date hidden'!AT53="x","x",$AS$2-'Indicator Date hidden'!AT53)</f>
        <v>0</v>
      </c>
      <c r="AT52" s="25">
        <f>IF('Indicator Date hidden'!AU53="x","x",$AT$2-'Indicator Date hidden'!AU53)</f>
        <v>0</v>
      </c>
      <c r="AU52" s="25">
        <f>IF('Indicator Date hidden'!AV53="x","x",$AU$2-'Indicator Date hidden'!AV53)</f>
        <v>1</v>
      </c>
      <c r="AV52" s="25">
        <f>IF('Indicator Date hidden'!AW53="x","x",$AV$2-'Indicator Date hidden'!AW53)</f>
        <v>0</v>
      </c>
      <c r="AW52" s="25">
        <f>IF('Indicator Date hidden'!AX53="x","x",$AW$2-'Indicator Date hidden'!AX53)</f>
        <v>0</v>
      </c>
      <c r="AX52" s="25">
        <f>IF('Indicator Date hidden'!AY53="x","x",$AX$2-'Indicator Date hidden'!AY53)</f>
        <v>0</v>
      </c>
      <c r="AY52" s="25">
        <f>IF('Indicator Date hidden'!AZ53="x","x",$AY$2-'Indicator Date hidden'!AZ53)</f>
        <v>0</v>
      </c>
      <c r="AZ52" s="25">
        <f>IF('Indicator Date hidden'!BA53="x","x",$AZ$2-'Indicator Date hidden'!BA53)</f>
        <v>0</v>
      </c>
      <c r="BA52">
        <f t="shared" si="0"/>
        <v>7</v>
      </c>
      <c r="BB52" s="26">
        <f t="shared" si="1"/>
        <v>0.14000000000000001</v>
      </c>
      <c r="BC52">
        <f t="shared" si="2"/>
        <v>4</v>
      </c>
      <c r="BD52" s="26">
        <f t="shared" si="3"/>
        <v>0.52952809179494909</v>
      </c>
      <c r="BE52" s="28">
        <f t="shared" si="4"/>
        <v>0</v>
      </c>
    </row>
    <row r="53" spans="1:57" x14ac:dyDescent="0.3">
      <c r="A53" t="s">
        <v>94</v>
      </c>
      <c r="B53" s="25">
        <f>IF('Indicator Date hidden'!C54="x","x",$B$2-'Indicator Date hidden'!C54)</f>
        <v>0</v>
      </c>
      <c r="C53" s="25">
        <f>IF('Indicator Date hidden'!D54="x","x",$C$2-'Indicator Date hidden'!D54)</f>
        <v>0</v>
      </c>
      <c r="D53" s="25">
        <f>IF('Indicator Date hidden'!E54="x","x",$D$2-'Indicator Date hidden'!E54)</f>
        <v>0</v>
      </c>
      <c r="E53" s="25">
        <f>IF('Indicator Date hidden'!F54="x","x",$E$2-'Indicator Date hidden'!F54)</f>
        <v>0</v>
      </c>
      <c r="F53" s="25">
        <f>IF('Indicator Date hidden'!G54="x","x",$F$2-'Indicator Date hidden'!G54)</f>
        <v>0</v>
      </c>
      <c r="G53" s="25">
        <f>IF('Indicator Date hidden'!H54="x","x",$G$2-'Indicator Date hidden'!H54)</f>
        <v>0</v>
      </c>
      <c r="H53" s="25">
        <f>IF('Indicator Date hidden'!I54="x","x",$H$2-'Indicator Date hidden'!I54)</f>
        <v>0</v>
      </c>
      <c r="I53" s="25">
        <f>IF('Indicator Date hidden'!J54="x","x",$I$2-'Indicator Date hidden'!J54)</f>
        <v>0</v>
      </c>
      <c r="J53" s="25">
        <f>IF('Indicator Date hidden'!K54="x","x",$J$2-'Indicator Date hidden'!K54)</f>
        <v>0</v>
      </c>
      <c r="K53" s="25">
        <f>IF('Indicator Date hidden'!L54="x","x",$K$2-'Indicator Date hidden'!L54)</f>
        <v>0</v>
      </c>
      <c r="L53" s="25">
        <f>IF('Indicator Date hidden'!M54="x","x",$L$2-'Indicator Date hidden'!M54)</f>
        <v>0</v>
      </c>
      <c r="M53" s="25">
        <f>IF('Indicator Date hidden'!N54="x","x",$M$2-'Indicator Date hidden'!N54)</f>
        <v>0</v>
      </c>
      <c r="N53" s="25">
        <f>IF('Indicator Date hidden'!O54="x","x",$N$2-'Indicator Date hidden'!O54)</f>
        <v>0</v>
      </c>
      <c r="O53" s="25">
        <f>IF('Indicator Date hidden'!P54="x","x",$O$2-'Indicator Date hidden'!P54)</f>
        <v>0</v>
      </c>
      <c r="P53" s="25">
        <f>IF('Indicator Date hidden'!Q54="x","x",$P$2-'Indicator Date hidden'!Q54)</f>
        <v>0</v>
      </c>
      <c r="Q53" s="25">
        <f>IF('Indicator Date hidden'!R54="x","x",$Q$2-'Indicator Date hidden'!R54)</f>
        <v>0</v>
      </c>
      <c r="R53" s="25">
        <f>IF('Indicator Date hidden'!S54="x","x",$R$2-'Indicator Date hidden'!S54)</f>
        <v>0</v>
      </c>
      <c r="S53" s="25">
        <f>IF('Indicator Date hidden'!T54="x","x",$S$2-'Indicator Date hidden'!T54)</f>
        <v>0</v>
      </c>
      <c r="T53" s="25">
        <f>IF('Indicator Date hidden'!U54="x","x",$T$2-'Indicator Date hidden'!U54)</f>
        <v>0</v>
      </c>
      <c r="U53" s="25">
        <f>IF('Indicator Date hidden'!V54="x","x",$U$2-'Indicator Date hidden'!V54)</f>
        <v>0</v>
      </c>
      <c r="V53" s="25">
        <f>IF('Indicator Date hidden'!W54="x","x",$V$2-'Indicator Date hidden'!W54)</f>
        <v>0</v>
      </c>
      <c r="W53" s="25">
        <f>IF('Indicator Date hidden'!X54="x","x",$W$2-'Indicator Date hidden'!X54)</f>
        <v>0</v>
      </c>
      <c r="X53" s="25">
        <f>IF('Indicator Date hidden'!Y54="x","x",$X$2-'Indicator Date hidden'!Y54)</f>
        <v>4</v>
      </c>
      <c r="Y53" s="25">
        <f>IF('Indicator Date hidden'!Z54="x","x",$Y$2-'Indicator Date hidden'!Z54)</f>
        <v>0</v>
      </c>
      <c r="Z53" s="25">
        <f>IF('Indicator Date hidden'!AA54="x","x",$Z$2-'Indicator Date hidden'!AA54)</f>
        <v>0</v>
      </c>
      <c r="AA53" s="25">
        <f>IF('Indicator Date hidden'!AB54="x","x",$AA$2-'Indicator Date hidden'!AB54)</f>
        <v>0</v>
      </c>
      <c r="AB53" s="25">
        <f>IF('Indicator Date hidden'!AC54="x","x",$AB$2-'Indicator Date hidden'!AC54)</f>
        <v>0</v>
      </c>
      <c r="AC53" s="25">
        <f>IF('Indicator Date hidden'!AD54="x","x",$AC$2-'Indicator Date hidden'!AD54)</f>
        <v>0</v>
      </c>
      <c r="AD53" s="25" t="str">
        <f>IF('Indicator Date hidden'!AE54="x","x",$AD$2-'Indicator Date hidden'!AE54)</f>
        <v>x</v>
      </c>
      <c r="AE53" s="25">
        <f>IF('Indicator Date hidden'!AF54="x","x",$AE$2-'Indicator Date hidden'!AF54)</f>
        <v>0</v>
      </c>
      <c r="AF53" s="25">
        <f>IF('Indicator Date hidden'!AG54="x","x",$AF$2-'Indicator Date hidden'!AG54)</f>
        <v>5</v>
      </c>
      <c r="AG53" s="25">
        <f>IF('Indicator Date hidden'!AH54="x","x",$AG$2-'Indicator Date hidden'!AH54)</f>
        <v>0</v>
      </c>
      <c r="AH53" s="25">
        <f>IF('Indicator Date hidden'!AI54="x","x",$AH$2-'Indicator Date hidden'!AI54)</f>
        <v>0</v>
      </c>
      <c r="AI53" s="25">
        <f>IF('Indicator Date hidden'!AJ54="x","x",$AI$2-'Indicator Date hidden'!AJ54)</f>
        <v>0</v>
      </c>
      <c r="AJ53" s="25">
        <f>IF('Indicator Date hidden'!AK54="x","x",$AJ$2-'Indicator Date hidden'!AK54)</f>
        <v>1</v>
      </c>
      <c r="AK53" s="25">
        <f>IF('Indicator Date hidden'!AL54="x","x",$AK$2-'Indicator Date hidden'!AL54)</f>
        <v>0</v>
      </c>
      <c r="AL53" s="25">
        <f>IF('Indicator Date hidden'!AM54="x","x",$AL$2-'Indicator Date hidden'!AM54)</f>
        <v>0</v>
      </c>
      <c r="AM53" s="25">
        <f>IF('Indicator Date hidden'!AN54="x","x",$AM$2-'Indicator Date hidden'!AN54)</f>
        <v>0</v>
      </c>
      <c r="AN53" s="25">
        <f>IF('Indicator Date hidden'!AO54="x","x",$AN$2-'Indicator Date hidden'!AO54)</f>
        <v>0</v>
      </c>
      <c r="AO53" s="25">
        <f>IF('Indicator Date hidden'!AP54="x","x",$AO$2-'Indicator Date hidden'!AP54)</f>
        <v>0</v>
      </c>
      <c r="AP53" s="25">
        <f>IF('Indicator Date hidden'!AQ54="x","x",$AP$2-'Indicator Date hidden'!AQ54)</f>
        <v>0</v>
      </c>
      <c r="AQ53" s="25">
        <f>IF('Indicator Date hidden'!AR54="x","x",$AQ$2-'Indicator Date hidden'!AR54)</f>
        <v>0</v>
      </c>
      <c r="AR53" s="25">
        <f>IF('Indicator Date hidden'!AS54="x","x",$AR$2-'Indicator Date hidden'!AS54)</f>
        <v>0</v>
      </c>
      <c r="AS53" s="25">
        <f>IF('Indicator Date hidden'!AT54="x","x",$AS$2-'Indicator Date hidden'!AT54)</f>
        <v>0</v>
      </c>
      <c r="AT53" s="25">
        <f>IF('Indicator Date hidden'!AU54="x","x",$AT$2-'Indicator Date hidden'!AU54)</f>
        <v>0</v>
      </c>
      <c r="AU53" s="25">
        <f>IF('Indicator Date hidden'!AV54="x","x",$AU$2-'Indicator Date hidden'!AV54)</f>
        <v>1</v>
      </c>
      <c r="AV53" s="25">
        <f>IF('Indicator Date hidden'!AW54="x","x",$AV$2-'Indicator Date hidden'!AW54)</f>
        <v>0</v>
      </c>
      <c r="AW53" s="25">
        <f>IF('Indicator Date hidden'!AX54="x","x",$AW$2-'Indicator Date hidden'!AX54)</f>
        <v>0</v>
      </c>
      <c r="AX53" s="25">
        <f>IF('Indicator Date hidden'!AY54="x","x",$AX$2-'Indicator Date hidden'!AY54)</f>
        <v>0</v>
      </c>
      <c r="AY53" s="25">
        <f>IF('Indicator Date hidden'!AZ54="x","x",$AY$2-'Indicator Date hidden'!AZ54)</f>
        <v>0</v>
      </c>
      <c r="AZ53" s="25">
        <f>IF('Indicator Date hidden'!BA54="x","x",$AZ$2-'Indicator Date hidden'!BA54)</f>
        <v>0</v>
      </c>
      <c r="BA53">
        <f t="shared" si="0"/>
        <v>11</v>
      </c>
      <c r="BB53" s="26">
        <f t="shared" si="1"/>
        <v>0.22</v>
      </c>
      <c r="BC53">
        <f t="shared" si="2"/>
        <v>4</v>
      </c>
      <c r="BD53" s="26">
        <f t="shared" si="3"/>
        <v>0.90088845036441667</v>
      </c>
      <c r="BE53" s="28">
        <f t="shared" si="4"/>
        <v>0</v>
      </c>
    </row>
    <row r="54" spans="1:57" x14ac:dyDescent="0.3">
      <c r="A54" t="s">
        <v>96</v>
      </c>
      <c r="B54" s="25">
        <f>IF('Indicator Date hidden'!C55="x","x",$B$2-'Indicator Date hidden'!C55)</f>
        <v>0</v>
      </c>
      <c r="C54" s="25">
        <f>IF('Indicator Date hidden'!D55="x","x",$C$2-'Indicator Date hidden'!D55)</f>
        <v>0</v>
      </c>
      <c r="D54" s="25">
        <f>IF('Indicator Date hidden'!E55="x","x",$D$2-'Indicator Date hidden'!E55)</f>
        <v>0</v>
      </c>
      <c r="E54" s="25">
        <f>IF('Indicator Date hidden'!F55="x","x",$E$2-'Indicator Date hidden'!F55)</f>
        <v>0</v>
      </c>
      <c r="F54" s="25">
        <f>IF('Indicator Date hidden'!G55="x","x",$F$2-'Indicator Date hidden'!G55)</f>
        <v>0</v>
      </c>
      <c r="G54" s="25">
        <f>IF('Indicator Date hidden'!H55="x","x",$G$2-'Indicator Date hidden'!H55)</f>
        <v>0</v>
      </c>
      <c r="H54" s="25">
        <f>IF('Indicator Date hidden'!I55="x","x",$H$2-'Indicator Date hidden'!I55)</f>
        <v>0</v>
      </c>
      <c r="I54" s="25">
        <f>IF('Indicator Date hidden'!J55="x","x",$I$2-'Indicator Date hidden'!J55)</f>
        <v>0</v>
      </c>
      <c r="J54" s="25">
        <f>IF('Indicator Date hidden'!K55="x","x",$J$2-'Indicator Date hidden'!K55)</f>
        <v>0</v>
      </c>
      <c r="K54" s="25">
        <f>IF('Indicator Date hidden'!L55="x","x",$K$2-'Indicator Date hidden'!L55)</f>
        <v>0</v>
      </c>
      <c r="L54" s="25">
        <f>IF('Indicator Date hidden'!M55="x","x",$L$2-'Indicator Date hidden'!M55)</f>
        <v>0</v>
      </c>
      <c r="M54" s="25">
        <f>IF('Indicator Date hidden'!N55="x","x",$M$2-'Indicator Date hidden'!N55)</f>
        <v>0</v>
      </c>
      <c r="N54" s="25">
        <f>IF('Indicator Date hidden'!O55="x","x",$N$2-'Indicator Date hidden'!O55)</f>
        <v>0</v>
      </c>
      <c r="O54" s="25">
        <f>IF('Indicator Date hidden'!P55="x","x",$O$2-'Indicator Date hidden'!P55)</f>
        <v>0</v>
      </c>
      <c r="P54" s="25">
        <f>IF('Indicator Date hidden'!Q55="x","x",$P$2-'Indicator Date hidden'!Q55)</f>
        <v>0</v>
      </c>
      <c r="Q54" s="25" t="str">
        <f>IF('Indicator Date hidden'!R55="x","x",$Q$2-'Indicator Date hidden'!R55)</f>
        <v>x</v>
      </c>
      <c r="R54" s="25">
        <f>IF('Indicator Date hidden'!S55="x","x",$R$2-'Indicator Date hidden'!S55)</f>
        <v>0</v>
      </c>
      <c r="S54" s="25">
        <f>IF('Indicator Date hidden'!T55="x","x",$S$2-'Indicator Date hidden'!T55)</f>
        <v>0</v>
      </c>
      <c r="T54" s="25">
        <f>IF('Indicator Date hidden'!U55="x","x",$T$2-'Indicator Date hidden'!U55)</f>
        <v>0</v>
      </c>
      <c r="U54" s="25">
        <f>IF('Indicator Date hidden'!V55="x","x",$U$2-'Indicator Date hidden'!V55)</f>
        <v>0</v>
      </c>
      <c r="V54" s="25">
        <f>IF('Indicator Date hidden'!W55="x","x",$V$2-'Indicator Date hidden'!W55)</f>
        <v>0</v>
      </c>
      <c r="W54" s="25">
        <f>IF('Indicator Date hidden'!X55="x","x",$W$2-'Indicator Date hidden'!X55)</f>
        <v>6</v>
      </c>
      <c r="X54" s="25">
        <f>IF('Indicator Date hidden'!Y55="x","x",$X$2-'Indicator Date hidden'!Y55)</f>
        <v>4</v>
      </c>
      <c r="Y54" s="25">
        <f>IF('Indicator Date hidden'!Z55="x","x",$Y$2-'Indicator Date hidden'!Z55)</f>
        <v>0</v>
      </c>
      <c r="Z54" s="25">
        <f>IF('Indicator Date hidden'!AA55="x","x",$Z$2-'Indicator Date hidden'!AA55)</f>
        <v>0</v>
      </c>
      <c r="AA54" s="25">
        <f>IF('Indicator Date hidden'!AB55="x","x",$AA$2-'Indicator Date hidden'!AB55)</f>
        <v>0</v>
      </c>
      <c r="AB54" s="25">
        <f>IF('Indicator Date hidden'!AC55="x","x",$AB$2-'Indicator Date hidden'!AC55)</f>
        <v>0</v>
      </c>
      <c r="AC54" s="25">
        <f>IF('Indicator Date hidden'!AD55="x","x",$AC$2-'Indicator Date hidden'!AD55)</f>
        <v>0</v>
      </c>
      <c r="AD54" s="25">
        <f>IF('Indicator Date hidden'!AE55="x","x",$AD$2-'Indicator Date hidden'!AE55)</f>
        <v>0</v>
      </c>
      <c r="AE54" s="25">
        <f>IF('Indicator Date hidden'!AF55="x","x",$AE$2-'Indicator Date hidden'!AF55)</f>
        <v>0</v>
      </c>
      <c r="AF54" s="25">
        <f>IF('Indicator Date hidden'!AG55="x","x",$AF$2-'Indicator Date hidden'!AG55)</f>
        <v>0</v>
      </c>
      <c r="AG54" s="25">
        <f>IF('Indicator Date hidden'!AH55="x","x",$AG$2-'Indicator Date hidden'!AH55)</f>
        <v>0</v>
      </c>
      <c r="AH54" s="25">
        <f>IF('Indicator Date hidden'!AI55="x","x",$AH$2-'Indicator Date hidden'!AI55)</f>
        <v>0</v>
      </c>
      <c r="AI54" s="25">
        <f>IF('Indicator Date hidden'!AJ55="x","x",$AI$2-'Indicator Date hidden'!AJ55)</f>
        <v>0</v>
      </c>
      <c r="AJ54" s="25">
        <f>IF('Indicator Date hidden'!AK55="x","x",$AJ$2-'Indicator Date hidden'!AK55)</f>
        <v>1</v>
      </c>
      <c r="AK54" s="25">
        <f>IF('Indicator Date hidden'!AL55="x","x",$AK$2-'Indicator Date hidden'!AL55)</f>
        <v>1</v>
      </c>
      <c r="AL54" s="25">
        <f>IF('Indicator Date hidden'!AM55="x","x",$AL$2-'Indicator Date hidden'!AM55)</f>
        <v>0</v>
      </c>
      <c r="AM54" s="25">
        <f>IF('Indicator Date hidden'!AN55="x","x",$AM$2-'Indicator Date hidden'!AN55)</f>
        <v>0</v>
      </c>
      <c r="AN54" s="25">
        <f>IF('Indicator Date hidden'!AO55="x","x",$AN$2-'Indicator Date hidden'!AO55)</f>
        <v>0</v>
      </c>
      <c r="AO54" s="25">
        <f>IF('Indicator Date hidden'!AP55="x","x",$AO$2-'Indicator Date hidden'!AP55)</f>
        <v>0</v>
      </c>
      <c r="AP54" s="25">
        <f>IF('Indicator Date hidden'!AQ55="x","x",$AP$2-'Indicator Date hidden'!AQ55)</f>
        <v>0</v>
      </c>
      <c r="AQ54" s="25">
        <f>IF('Indicator Date hidden'!AR55="x","x",$AQ$2-'Indicator Date hidden'!AR55)</f>
        <v>6</v>
      </c>
      <c r="AR54" s="25">
        <f>IF('Indicator Date hidden'!AS55="x","x",$AR$2-'Indicator Date hidden'!AS55)</f>
        <v>0</v>
      </c>
      <c r="AS54" s="25">
        <f>IF('Indicator Date hidden'!AT55="x","x",$AS$2-'Indicator Date hidden'!AT55)</f>
        <v>0</v>
      </c>
      <c r="AT54" s="25">
        <f>IF('Indicator Date hidden'!AU55="x","x",$AT$2-'Indicator Date hidden'!AU55)</f>
        <v>0</v>
      </c>
      <c r="AU54" s="25">
        <f>IF('Indicator Date hidden'!AV55="x","x",$AU$2-'Indicator Date hidden'!AV55)</f>
        <v>1</v>
      </c>
      <c r="AV54" s="25">
        <f>IF('Indicator Date hidden'!AW55="x","x",$AV$2-'Indicator Date hidden'!AW55)</f>
        <v>0</v>
      </c>
      <c r="AW54" s="25">
        <f>IF('Indicator Date hidden'!AX55="x","x",$AW$2-'Indicator Date hidden'!AX55)</f>
        <v>0</v>
      </c>
      <c r="AX54" s="25">
        <f>IF('Indicator Date hidden'!AY55="x","x",$AX$2-'Indicator Date hidden'!AY55)</f>
        <v>0</v>
      </c>
      <c r="AY54" s="25">
        <f>IF('Indicator Date hidden'!AZ55="x","x",$AY$2-'Indicator Date hidden'!AZ55)</f>
        <v>0</v>
      </c>
      <c r="AZ54" s="25">
        <f>IF('Indicator Date hidden'!BA55="x","x",$AZ$2-'Indicator Date hidden'!BA55)</f>
        <v>0</v>
      </c>
      <c r="BA54">
        <f t="shared" si="0"/>
        <v>19</v>
      </c>
      <c r="BB54" s="26">
        <f t="shared" si="1"/>
        <v>0.38</v>
      </c>
      <c r="BC54">
        <f t="shared" si="2"/>
        <v>6</v>
      </c>
      <c r="BD54" s="26">
        <f t="shared" si="3"/>
        <v>1.2944496900227525</v>
      </c>
      <c r="BE54" s="28">
        <f t="shared" si="4"/>
        <v>0</v>
      </c>
    </row>
    <row r="55" spans="1:57" x14ac:dyDescent="0.3">
      <c r="A55" t="s">
        <v>98</v>
      </c>
      <c r="B55" s="25">
        <f>IF('Indicator Date hidden'!C56="x","x",$B$2-'Indicator Date hidden'!C56)</f>
        <v>0</v>
      </c>
      <c r="C55" s="25">
        <f>IF('Indicator Date hidden'!D56="x","x",$C$2-'Indicator Date hidden'!D56)</f>
        <v>0</v>
      </c>
      <c r="D55" s="25">
        <f>IF('Indicator Date hidden'!E56="x","x",$D$2-'Indicator Date hidden'!E56)</f>
        <v>0</v>
      </c>
      <c r="E55" s="25">
        <f>IF('Indicator Date hidden'!F56="x","x",$E$2-'Indicator Date hidden'!F56)</f>
        <v>0</v>
      </c>
      <c r="F55" s="25">
        <f>IF('Indicator Date hidden'!G56="x","x",$F$2-'Indicator Date hidden'!G56)</f>
        <v>0</v>
      </c>
      <c r="G55" s="25">
        <f>IF('Indicator Date hidden'!H56="x","x",$G$2-'Indicator Date hidden'!H56)</f>
        <v>0</v>
      </c>
      <c r="H55" s="25">
        <f>IF('Indicator Date hidden'!I56="x","x",$H$2-'Indicator Date hidden'!I56)</f>
        <v>0</v>
      </c>
      <c r="I55" s="25">
        <f>IF('Indicator Date hidden'!J56="x","x",$I$2-'Indicator Date hidden'!J56)</f>
        <v>0</v>
      </c>
      <c r="J55" s="25">
        <f>IF('Indicator Date hidden'!K56="x","x",$J$2-'Indicator Date hidden'!K56)</f>
        <v>0</v>
      </c>
      <c r="K55" s="25">
        <f>IF('Indicator Date hidden'!L56="x","x",$K$2-'Indicator Date hidden'!L56)</f>
        <v>0</v>
      </c>
      <c r="L55" s="25">
        <f>IF('Indicator Date hidden'!M56="x","x",$L$2-'Indicator Date hidden'!M56)</f>
        <v>0</v>
      </c>
      <c r="M55" s="25">
        <f>IF('Indicator Date hidden'!N56="x","x",$M$2-'Indicator Date hidden'!N56)</f>
        <v>0</v>
      </c>
      <c r="N55" s="25">
        <f>IF('Indicator Date hidden'!O56="x","x",$N$2-'Indicator Date hidden'!O56)</f>
        <v>0</v>
      </c>
      <c r="O55" s="25">
        <f>IF('Indicator Date hidden'!P56="x","x",$O$2-'Indicator Date hidden'!P56)</f>
        <v>0</v>
      </c>
      <c r="P55" s="25">
        <f>IF('Indicator Date hidden'!Q56="x","x",$P$2-'Indicator Date hidden'!Q56)</f>
        <v>0</v>
      </c>
      <c r="Q55" s="25" t="str">
        <f>IF('Indicator Date hidden'!R56="x","x",$Q$2-'Indicator Date hidden'!R56)</f>
        <v>x</v>
      </c>
      <c r="R55" s="25">
        <f>IF('Indicator Date hidden'!S56="x","x",$R$2-'Indicator Date hidden'!S56)</f>
        <v>0</v>
      </c>
      <c r="S55" s="25">
        <f>IF('Indicator Date hidden'!T56="x","x",$S$2-'Indicator Date hidden'!T56)</f>
        <v>0</v>
      </c>
      <c r="T55" s="25">
        <f>IF('Indicator Date hidden'!U56="x","x",$T$2-'Indicator Date hidden'!U56)</f>
        <v>0</v>
      </c>
      <c r="U55" s="25">
        <f>IF('Indicator Date hidden'!V56="x","x",$U$2-'Indicator Date hidden'!V56)</f>
        <v>0</v>
      </c>
      <c r="V55" s="25">
        <f>IF('Indicator Date hidden'!W56="x","x",$V$2-'Indicator Date hidden'!W56)</f>
        <v>0</v>
      </c>
      <c r="W55" s="25">
        <f>IF('Indicator Date hidden'!X56="x","x",$W$2-'Indicator Date hidden'!X56)</f>
        <v>4</v>
      </c>
      <c r="X55" s="25" t="str">
        <f>IF('Indicator Date hidden'!Y56="x","x",$X$2-'Indicator Date hidden'!Y56)</f>
        <v>x</v>
      </c>
      <c r="Y55" s="25">
        <f>IF('Indicator Date hidden'!Z56="x","x",$Y$2-'Indicator Date hidden'!Z56)</f>
        <v>0</v>
      </c>
      <c r="Z55" s="25">
        <f>IF('Indicator Date hidden'!AA56="x","x",$Z$2-'Indicator Date hidden'!AA56)</f>
        <v>0</v>
      </c>
      <c r="AA55" s="25">
        <f>IF('Indicator Date hidden'!AB56="x","x",$AA$2-'Indicator Date hidden'!AB56)</f>
        <v>0</v>
      </c>
      <c r="AB55" s="25">
        <f>IF('Indicator Date hidden'!AC56="x","x",$AB$2-'Indicator Date hidden'!AC56)</f>
        <v>0</v>
      </c>
      <c r="AC55" s="25">
        <f>IF('Indicator Date hidden'!AD56="x","x",$AC$2-'Indicator Date hidden'!AD56)</f>
        <v>0</v>
      </c>
      <c r="AD55" s="25">
        <f>IF('Indicator Date hidden'!AE56="x","x",$AD$2-'Indicator Date hidden'!AE56)</f>
        <v>0</v>
      </c>
      <c r="AE55" s="25" t="str">
        <f>IF('Indicator Date hidden'!AF56="x","x",$AE$2-'Indicator Date hidden'!AF56)</f>
        <v>x</v>
      </c>
      <c r="AF55" s="25" t="str">
        <f>IF('Indicator Date hidden'!AG56="x","x",$AF$2-'Indicator Date hidden'!AG56)</f>
        <v>x</v>
      </c>
      <c r="AG55" s="25">
        <f>IF('Indicator Date hidden'!AH56="x","x",$AG$2-'Indicator Date hidden'!AH56)</f>
        <v>0</v>
      </c>
      <c r="AH55" s="25">
        <f>IF('Indicator Date hidden'!AI56="x","x",$AH$2-'Indicator Date hidden'!AI56)</f>
        <v>0</v>
      </c>
      <c r="AI55" s="25">
        <f>IF('Indicator Date hidden'!AJ56="x","x",$AI$2-'Indicator Date hidden'!AJ56)</f>
        <v>0</v>
      </c>
      <c r="AJ55" s="25" t="str">
        <f>IF('Indicator Date hidden'!AK56="x","x",$AJ$2-'Indicator Date hidden'!AK56)</f>
        <v>x</v>
      </c>
      <c r="AK55" s="25">
        <f>IF('Indicator Date hidden'!AL56="x","x",$AK$2-'Indicator Date hidden'!AL56)</f>
        <v>1</v>
      </c>
      <c r="AL55" s="25">
        <f>IF('Indicator Date hidden'!AM56="x","x",$AL$2-'Indicator Date hidden'!AM56)</f>
        <v>0</v>
      </c>
      <c r="AM55" s="25">
        <f>IF('Indicator Date hidden'!AN56="x","x",$AM$2-'Indicator Date hidden'!AN56)</f>
        <v>0</v>
      </c>
      <c r="AN55" s="25">
        <f>IF('Indicator Date hidden'!AO56="x","x",$AN$2-'Indicator Date hidden'!AO56)</f>
        <v>0</v>
      </c>
      <c r="AO55" s="25" t="str">
        <f>IF('Indicator Date hidden'!AP56="x","x",$AO$2-'Indicator Date hidden'!AP56)</f>
        <v>x</v>
      </c>
      <c r="AP55" s="25" t="str">
        <f>IF('Indicator Date hidden'!AQ56="x","x",$AP$2-'Indicator Date hidden'!AQ56)</f>
        <v>x</v>
      </c>
      <c r="AQ55" s="25" t="str">
        <f>IF('Indicator Date hidden'!AR56="x","x",$AQ$2-'Indicator Date hidden'!AR56)</f>
        <v>x</v>
      </c>
      <c r="AR55" s="25">
        <f>IF('Indicator Date hidden'!AS56="x","x",$AR$2-'Indicator Date hidden'!AS56)</f>
        <v>0</v>
      </c>
      <c r="AS55" s="25">
        <f>IF('Indicator Date hidden'!AT56="x","x",$AS$2-'Indicator Date hidden'!AT56)</f>
        <v>2</v>
      </c>
      <c r="AT55" s="25">
        <f>IF('Indicator Date hidden'!AU56="x","x",$AT$2-'Indicator Date hidden'!AU56)</f>
        <v>0</v>
      </c>
      <c r="AU55" s="25">
        <f>IF('Indicator Date hidden'!AV56="x","x",$AU$2-'Indicator Date hidden'!AV56)</f>
        <v>1</v>
      </c>
      <c r="AV55" s="25">
        <f>IF('Indicator Date hidden'!AW56="x","x",$AV$2-'Indicator Date hidden'!AW56)</f>
        <v>0</v>
      </c>
      <c r="AW55" s="25">
        <f>IF('Indicator Date hidden'!AX56="x","x",$AW$2-'Indicator Date hidden'!AX56)</f>
        <v>0</v>
      </c>
      <c r="AX55" s="25">
        <f>IF('Indicator Date hidden'!AY56="x","x",$AX$2-'Indicator Date hidden'!AY56)</f>
        <v>0</v>
      </c>
      <c r="AY55" s="25">
        <f>IF('Indicator Date hidden'!AZ56="x","x",$AY$2-'Indicator Date hidden'!AZ56)</f>
        <v>0</v>
      </c>
      <c r="AZ55" s="25">
        <f>IF('Indicator Date hidden'!BA56="x","x",$AZ$2-'Indicator Date hidden'!BA56)</f>
        <v>0</v>
      </c>
      <c r="BA55">
        <f t="shared" si="0"/>
        <v>8</v>
      </c>
      <c r="BB55" s="26">
        <f t="shared" si="1"/>
        <v>0.18604651162790697</v>
      </c>
      <c r="BC55">
        <f t="shared" si="2"/>
        <v>4</v>
      </c>
      <c r="BD55" s="26">
        <f t="shared" si="3"/>
        <v>0.69066243743802314</v>
      </c>
      <c r="BE55" s="28">
        <f t="shared" si="4"/>
        <v>0</v>
      </c>
    </row>
    <row r="56" spans="1:57" x14ac:dyDescent="0.3">
      <c r="A56" t="s">
        <v>100</v>
      </c>
      <c r="B56" s="25">
        <f>IF('Indicator Date hidden'!C57="x","x",$B$2-'Indicator Date hidden'!C57)</f>
        <v>0</v>
      </c>
      <c r="C56" s="25">
        <f>IF('Indicator Date hidden'!D57="x","x",$C$2-'Indicator Date hidden'!D57)</f>
        <v>0</v>
      </c>
      <c r="D56" s="25">
        <f>IF('Indicator Date hidden'!E57="x","x",$D$2-'Indicator Date hidden'!E57)</f>
        <v>0</v>
      </c>
      <c r="E56" s="25">
        <f>IF('Indicator Date hidden'!F57="x","x",$E$2-'Indicator Date hidden'!F57)</f>
        <v>0</v>
      </c>
      <c r="F56" s="25">
        <f>IF('Indicator Date hidden'!G57="x","x",$F$2-'Indicator Date hidden'!G57)</f>
        <v>0</v>
      </c>
      <c r="G56" s="25">
        <f>IF('Indicator Date hidden'!H57="x","x",$G$2-'Indicator Date hidden'!H57)</f>
        <v>0</v>
      </c>
      <c r="H56" s="25">
        <f>IF('Indicator Date hidden'!I57="x","x",$H$2-'Indicator Date hidden'!I57)</f>
        <v>0</v>
      </c>
      <c r="I56" s="25">
        <f>IF('Indicator Date hidden'!J57="x","x",$I$2-'Indicator Date hidden'!J57)</f>
        <v>0</v>
      </c>
      <c r="J56" s="25">
        <f>IF('Indicator Date hidden'!K57="x","x",$J$2-'Indicator Date hidden'!K57)</f>
        <v>0</v>
      </c>
      <c r="K56" s="25">
        <f>IF('Indicator Date hidden'!L57="x","x",$K$2-'Indicator Date hidden'!L57)</f>
        <v>0</v>
      </c>
      <c r="L56" s="25">
        <f>IF('Indicator Date hidden'!M57="x","x",$L$2-'Indicator Date hidden'!M57)</f>
        <v>0</v>
      </c>
      <c r="M56" s="25">
        <f>IF('Indicator Date hidden'!N57="x","x",$M$2-'Indicator Date hidden'!N57)</f>
        <v>0</v>
      </c>
      <c r="N56" s="25">
        <f>IF('Indicator Date hidden'!O57="x","x",$N$2-'Indicator Date hidden'!O57)</f>
        <v>0</v>
      </c>
      <c r="O56" s="25">
        <f>IF('Indicator Date hidden'!P57="x","x",$O$2-'Indicator Date hidden'!P57)</f>
        <v>0</v>
      </c>
      <c r="P56" s="25">
        <f>IF('Indicator Date hidden'!Q57="x","x",$P$2-'Indicator Date hidden'!Q57)</f>
        <v>0</v>
      </c>
      <c r="Q56" s="25" t="str">
        <f>IF('Indicator Date hidden'!R57="x","x",$Q$2-'Indicator Date hidden'!R57)</f>
        <v>x</v>
      </c>
      <c r="R56" s="25">
        <f>IF('Indicator Date hidden'!S57="x","x",$R$2-'Indicator Date hidden'!S57)</f>
        <v>0</v>
      </c>
      <c r="S56" s="25">
        <f>IF('Indicator Date hidden'!T57="x","x",$S$2-'Indicator Date hidden'!T57)</f>
        <v>0</v>
      </c>
      <c r="T56" s="25">
        <f>IF('Indicator Date hidden'!U57="x","x",$T$2-'Indicator Date hidden'!U57)</f>
        <v>0</v>
      </c>
      <c r="U56" s="25" t="str">
        <f>IF('Indicator Date hidden'!V57="x","x",$U$2-'Indicator Date hidden'!V57)</f>
        <v>x</v>
      </c>
      <c r="V56" s="25">
        <f>IF('Indicator Date hidden'!W57="x","x",$V$2-'Indicator Date hidden'!W57)</f>
        <v>0</v>
      </c>
      <c r="W56" s="25">
        <f>IF('Indicator Date hidden'!X57="x","x",$W$2-'Indicator Date hidden'!X57)</f>
        <v>4</v>
      </c>
      <c r="X56" s="25" t="str">
        <f>IF('Indicator Date hidden'!Y57="x","x",$X$2-'Indicator Date hidden'!Y57)</f>
        <v>x</v>
      </c>
      <c r="Y56" s="25">
        <f>IF('Indicator Date hidden'!Z57="x","x",$Y$2-'Indicator Date hidden'!Z57)</f>
        <v>0</v>
      </c>
      <c r="Z56" s="25">
        <f>IF('Indicator Date hidden'!AA57="x","x",$Z$2-'Indicator Date hidden'!AA57)</f>
        <v>0</v>
      </c>
      <c r="AA56" s="25">
        <f>IF('Indicator Date hidden'!AB57="x","x",$AA$2-'Indicator Date hidden'!AB57)</f>
        <v>0</v>
      </c>
      <c r="AB56" s="25">
        <f>IF('Indicator Date hidden'!AC57="x","x",$AB$2-'Indicator Date hidden'!AC57)</f>
        <v>0</v>
      </c>
      <c r="AC56" s="25">
        <f>IF('Indicator Date hidden'!AD57="x","x",$AC$2-'Indicator Date hidden'!AD57)</f>
        <v>0</v>
      </c>
      <c r="AD56" s="25">
        <f>IF('Indicator Date hidden'!AE57="x","x",$AD$2-'Indicator Date hidden'!AE57)</f>
        <v>0</v>
      </c>
      <c r="AE56" s="25" t="str">
        <f>IF('Indicator Date hidden'!AF57="x","x",$AE$2-'Indicator Date hidden'!AF57)</f>
        <v>x</v>
      </c>
      <c r="AF56" s="25" t="str">
        <f>IF('Indicator Date hidden'!AG57="x","x",$AF$2-'Indicator Date hidden'!AG57)</f>
        <v>x</v>
      </c>
      <c r="AG56" s="25">
        <f>IF('Indicator Date hidden'!AH57="x","x",$AG$2-'Indicator Date hidden'!AH57)</f>
        <v>0</v>
      </c>
      <c r="AH56" s="25">
        <f>IF('Indicator Date hidden'!AI57="x","x",$AH$2-'Indicator Date hidden'!AI57)</f>
        <v>0</v>
      </c>
      <c r="AI56" s="25">
        <f>IF('Indicator Date hidden'!AJ57="x","x",$AI$2-'Indicator Date hidden'!AJ57)</f>
        <v>0</v>
      </c>
      <c r="AJ56" s="25" t="str">
        <f>IF('Indicator Date hidden'!AK57="x","x",$AJ$2-'Indicator Date hidden'!AK57)</f>
        <v>x</v>
      </c>
      <c r="AK56" s="25">
        <f>IF('Indicator Date hidden'!AL57="x","x",$AK$2-'Indicator Date hidden'!AL57)</f>
        <v>1</v>
      </c>
      <c r="AL56" s="25">
        <f>IF('Indicator Date hidden'!AM57="x","x",$AL$2-'Indicator Date hidden'!AM57)</f>
        <v>0</v>
      </c>
      <c r="AM56" s="25">
        <f>IF('Indicator Date hidden'!AN57="x","x",$AM$2-'Indicator Date hidden'!AN57)</f>
        <v>0</v>
      </c>
      <c r="AN56" s="25">
        <f>IF('Indicator Date hidden'!AO57="x","x",$AN$2-'Indicator Date hidden'!AO57)</f>
        <v>0</v>
      </c>
      <c r="AO56" s="25" t="str">
        <f>IF('Indicator Date hidden'!AP57="x","x",$AO$2-'Indicator Date hidden'!AP57)</f>
        <v>x</v>
      </c>
      <c r="AP56" s="25" t="str">
        <f>IF('Indicator Date hidden'!AQ57="x","x",$AP$2-'Indicator Date hidden'!AQ57)</f>
        <v>x</v>
      </c>
      <c r="AQ56" s="25" t="str">
        <f>IF('Indicator Date hidden'!AR57="x","x",$AQ$2-'Indicator Date hidden'!AR57)</f>
        <v>x</v>
      </c>
      <c r="AR56" s="25">
        <f>IF('Indicator Date hidden'!AS57="x","x",$AR$2-'Indicator Date hidden'!AS57)</f>
        <v>0</v>
      </c>
      <c r="AS56" s="25">
        <f>IF('Indicator Date hidden'!AT57="x","x",$AS$2-'Indicator Date hidden'!AT57)</f>
        <v>0</v>
      </c>
      <c r="AT56" s="25">
        <f>IF('Indicator Date hidden'!AU57="x","x",$AT$2-'Indicator Date hidden'!AU57)</f>
        <v>0</v>
      </c>
      <c r="AU56" s="25">
        <f>IF('Indicator Date hidden'!AV57="x","x",$AU$2-'Indicator Date hidden'!AV57)</f>
        <v>1</v>
      </c>
      <c r="AV56" s="25">
        <f>IF('Indicator Date hidden'!AW57="x","x",$AV$2-'Indicator Date hidden'!AW57)</f>
        <v>0</v>
      </c>
      <c r="AW56" s="25">
        <f>IF('Indicator Date hidden'!AX57="x","x",$AW$2-'Indicator Date hidden'!AX57)</f>
        <v>0</v>
      </c>
      <c r="AX56" s="25">
        <f>IF('Indicator Date hidden'!AY57="x","x",$AX$2-'Indicator Date hidden'!AY57)</f>
        <v>0</v>
      </c>
      <c r="AY56" s="25">
        <f>IF('Indicator Date hidden'!AZ57="x","x",$AY$2-'Indicator Date hidden'!AZ57)</f>
        <v>0</v>
      </c>
      <c r="AZ56" s="25">
        <f>IF('Indicator Date hidden'!BA57="x","x",$AZ$2-'Indicator Date hidden'!BA57)</f>
        <v>0</v>
      </c>
      <c r="BA56">
        <f t="shared" si="0"/>
        <v>6</v>
      </c>
      <c r="BB56" s="26">
        <f t="shared" si="1"/>
        <v>0.14285714285714285</v>
      </c>
      <c r="BC56">
        <f t="shared" si="2"/>
        <v>3</v>
      </c>
      <c r="BD56" s="26">
        <f t="shared" si="3"/>
        <v>0.63887656499993994</v>
      </c>
      <c r="BE56" s="28">
        <f t="shared" si="4"/>
        <v>0</v>
      </c>
    </row>
    <row r="57" spans="1:57" x14ac:dyDescent="0.3">
      <c r="A57" t="s">
        <v>102</v>
      </c>
      <c r="B57" s="25">
        <f>IF('Indicator Date hidden'!C58="x","x",$B$2-'Indicator Date hidden'!C58)</f>
        <v>0</v>
      </c>
      <c r="C57" s="25">
        <f>IF('Indicator Date hidden'!D58="x","x",$C$2-'Indicator Date hidden'!D58)</f>
        <v>0</v>
      </c>
      <c r="D57" s="25">
        <f>IF('Indicator Date hidden'!E58="x","x",$D$2-'Indicator Date hidden'!E58)</f>
        <v>0</v>
      </c>
      <c r="E57" s="25">
        <f>IF('Indicator Date hidden'!F58="x","x",$E$2-'Indicator Date hidden'!F58)</f>
        <v>0</v>
      </c>
      <c r="F57" s="25">
        <f>IF('Indicator Date hidden'!G58="x","x",$F$2-'Indicator Date hidden'!G58)</f>
        <v>0</v>
      </c>
      <c r="G57" s="25">
        <f>IF('Indicator Date hidden'!H58="x","x",$G$2-'Indicator Date hidden'!H58)</f>
        <v>0</v>
      </c>
      <c r="H57" s="25">
        <f>IF('Indicator Date hidden'!I58="x","x",$H$2-'Indicator Date hidden'!I58)</f>
        <v>0</v>
      </c>
      <c r="I57" s="25">
        <f>IF('Indicator Date hidden'!J58="x","x",$I$2-'Indicator Date hidden'!J58)</f>
        <v>0</v>
      </c>
      <c r="J57" s="25">
        <f>IF('Indicator Date hidden'!K58="x","x",$J$2-'Indicator Date hidden'!K58)</f>
        <v>0</v>
      </c>
      <c r="K57" s="25">
        <f>IF('Indicator Date hidden'!L58="x","x",$K$2-'Indicator Date hidden'!L58)</f>
        <v>0</v>
      </c>
      <c r="L57" s="25">
        <f>IF('Indicator Date hidden'!M58="x","x",$L$2-'Indicator Date hidden'!M58)</f>
        <v>0</v>
      </c>
      <c r="M57" s="25">
        <f>IF('Indicator Date hidden'!N58="x","x",$M$2-'Indicator Date hidden'!N58)</f>
        <v>0</v>
      </c>
      <c r="N57" s="25">
        <f>IF('Indicator Date hidden'!O58="x","x",$N$2-'Indicator Date hidden'!O58)</f>
        <v>0</v>
      </c>
      <c r="O57" s="25">
        <f>IF('Indicator Date hidden'!P58="x","x",$O$2-'Indicator Date hidden'!P58)</f>
        <v>0</v>
      </c>
      <c r="P57" s="25">
        <f>IF('Indicator Date hidden'!Q58="x","x",$P$2-'Indicator Date hidden'!Q58)</f>
        <v>0</v>
      </c>
      <c r="Q57" s="25" t="str">
        <f>IF('Indicator Date hidden'!R58="x","x",$Q$2-'Indicator Date hidden'!R58)</f>
        <v>x</v>
      </c>
      <c r="R57" s="25">
        <f>IF('Indicator Date hidden'!S58="x","x",$R$2-'Indicator Date hidden'!S58)</f>
        <v>0</v>
      </c>
      <c r="S57" s="25">
        <f>IF('Indicator Date hidden'!T58="x","x",$S$2-'Indicator Date hidden'!T58)</f>
        <v>0</v>
      </c>
      <c r="T57" s="25">
        <f>IF('Indicator Date hidden'!U58="x","x",$T$2-'Indicator Date hidden'!U58)</f>
        <v>0</v>
      </c>
      <c r="U57" s="25" t="str">
        <f>IF('Indicator Date hidden'!V58="x","x",$U$2-'Indicator Date hidden'!V58)</f>
        <v>x</v>
      </c>
      <c r="V57" s="25">
        <f>IF('Indicator Date hidden'!W58="x","x",$V$2-'Indicator Date hidden'!W58)</f>
        <v>0</v>
      </c>
      <c r="W57" s="25" t="str">
        <f>IF('Indicator Date hidden'!X58="x","x",$W$2-'Indicator Date hidden'!X58)</f>
        <v>x</v>
      </c>
      <c r="X57" s="25">
        <f>IF('Indicator Date hidden'!Y58="x","x",$X$2-'Indicator Date hidden'!Y58)</f>
        <v>2</v>
      </c>
      <c r="Y57" s="25">
        <f>IF('Indicator Date hidden'!Z58="x","x",$Y$2-'Indicator Date hidden'!Z58)</f>
        <v>0</v>
      </c>
      <c r="Z57" s="25">
        <f>IF('Indicator Date hidden'!AA58="x","x",$Z$2-'Indicator Date hidden'!AA58)</f>
        <v>0</v>
      </c>
      <c r="AA57" s="25">
        <f>IF('Indicator Date hidden'!AB58="x","x",$AA$2-'Indicator Date hidden'!AB58)</f>
        <v>1</v>
      </c>
      <c r="AB57" s="25">
        <f>IF('Indicator Date hidden'!AC58="x","x",$AB$2-'Indicator Date hidden'!AC58)</f>
        <v>0</v>
      </c>
      <c r="AC57" s="25">
        <f>IF('Indicator Date hidden'!AD58="x","x",$AC$2-'Indicator Date hidden'!AD58)</f>
        <v>0</v>
      </c>
      <c r="AD57" s="25" t="str">
        <f>IF('Indicator Date hidden'!AE58="x","x",$AD$2-'Indicator Date hidden'!AE58)</f>
        <v>x</v>
      </c>
      <c r="AE57" s="25">
        <f>IF('Indicator Date hidden'!AF58="x","x",$AE$2-'Indicator Date hidden'!AF58)</f>
        <v>0</v>
      </c>
      <c r="AF57" s="25">
        <f>IF('Indicator Date hidden'!AG58="x","x",$AF$2-'Indicator Date hidden'!AG58)</f>
        <v>1</v>
      </c>
      <c r="AG57" s="25">
        <f>IF('Indicator Date hidden'!AH58="x","x",$AG$2-'Indicator Date hidden'!AH58)</f>
        <v>0</v>
      </c>
      <c r="AH57" s="25">
        <f>IF('Indicator Date hidden'!AI58="x","x",$AH$2-'Indicator Date hidden'!AI58)</f>
        <v>0</v>
      </c>
      <c r="AI57" s="25">
        <f>IF('Indicator Date hidden'!AJ58="x","x",$AI$2-'Indicator Date hidden'!AJ58)</f>
        <v>0</v>
      </c>
      <c r="AJ57" s="25" t="str">
        <f>IF('Indicator Date hidden'!AK58="x","x",$AJ$2-'Indicator Date hidden'!AK58)</f>
        <v>x</v>
      </c>
      <c r="AK57" s="25">
        <f>IF('Indicator Date hidden'!AL58="x","x",$AK$2-'Indicator Date hidden'!AL58)</f>
        <v>1</v>
      </c>
      <c r="AL57" s="25">
        <f>IF('Indicator Date hidden'!AM58="x","x",$AL$2-'Indicator Date hidden'!AM58)</f>
        <v>0</v>
      </c>
      <c r="AM57" s="25">
        <f>IF('Indicator Date hidden'!AN58="x","x",$AM$2-'Indicator Date hidden'!AN58)</f>
        <v>0</v>
      </c>
      <c r="AN57" s="25">
        <f>IF('Indicator Date hidden'!AO58="x","x",$AN$2-'Indicator Date hidden'!AO58)</f>
        <v>0</v>
      </c>
      <c r="AO57" s="25">
        <f>IF('Indicator Date hidden'!AP58="x","x",$AO$2-'Indicator Date hidden'!AP58)</f>
        <v>0</v>
      </c>
      <c r="AP57" s="25">
        <f>IF('Indicator Date hidden'!AQ58="x","x",$AP$2-'Indicator Date hidden'!AQ58)</f>
        <v>0</v>
      </c>
      <c r="AQ57" s="25" t="str">
        <f>IF('Indicator Date hidden'!AR58="x","x",$AQ$2-'Indicator Date hidden'!AR58)</f>
        <v>x</v>
      </c>
      <c r="AR57" s="25">
        <f>IF('Indicator Date hidden'!AS58="x","x",$AR$2-'Indicator Date hidden'!AS58)</f>
        <v>0</v>
      </c>
      <c r="AS57" s="25">
        <f>IF('Indicator Date hidden'!AT58="x","x",$AS$2-'Indicator Date hidden'!AT58)</f>
        <v>0</v>
      </c>
      <c r="AT57" s="25">
        <f>IF('Indicator Date hidden'!AU58="x","x",$AT$2-'Indicator Date hidden'!AU58)</f>
        <v>0</v>
      </c>
      <c r="AU57" s="25">
        <f>IF('Indicator Date hidden'!AV58="x","x",$AU$2-'Indicator Date hidden'!AV58)</f>
        <v>3</v>
      </c>
      <c r="AV57" s="25">
        <f>IF('Indicator Date hidden'!AW58="x","x",$AV$2-'Indicator Date hidden'!AW58)</f>
        <v>0</v>
      </c>
      <c r="AW57" s="25">
        <f>IF('Indicator Date hidden'!AX58="x","x",$AW$2-'Indicator Date hidden'!AX58)</f>
        <v>0</v>
      </c>
      <c r="AX57" s="25">
        <f>IF('Indicator Date hidden'!AY58="x","x",$AX$2-'Indicator Date hidden'!AY58)</f>
        <v>0</v>
      </c>
      <c r="AY57" s="25">
        <f>IF('Indicator Date hidden'!AZ58="x","x",$AY$2-'Indicator Date hidden'!AZ58)</f>
        <v>0</v>
      </c>
      <c r="AZ57" s="25">
        <f>IF('Indicator Date hidden'!BA58="x","x",$AZ$2-'Indicator Date hidden'!BA58)</f>
        <v>0</v>
      </c>
      <c r="BA57">
        <f t="shared" si="0"/>
        <v>8</v>
      </c>
      <c r="BB57" s="26">
        <f t="shared" si="1"/>
        <v>0.17777777777777778</v>
      </c>
      <c r="BC57">
        <f t="shared" si="2"/>
        <v>5</v>
      </c>
      <c r="BD57" s="26">
        <f t="shared" si="3"/>
        <v>0.56916659888291987</v>
      </c>
      <c r="BE57" s="28">
        <f t="shared" si="4"/>
        <v>0</v>
      </c>
    </row>
    <row r="58" spans="1:57" x14ac:dyDescent="0.3">
      <c r="A58" t="s">
        <v>104</v>
      </c>
      <c r="B58" s="25">
        <f>IF('Indicator Date hidden'!C59="x","x",$B$2-'Indicator Date hidden'!C59)</f>
        <v>0</v>
      </c>
      <c r="C58" s="25">
        <f>IF('Indicator Date hidden'!D59="x","x",$C$2-'Indicator Date hidden'!D59)</f>
        <v>0</v>
      </c>
      <c r="D58" s="25">
        <f>IF('Indicator Date hidden'!E59="x","x",$D$2-'Indicator Date hidden'!E59)</f>
        <v>0</v>
      </c>
      <c r="E58" s="25">
        <f>IF('Indicator Date hidden'!F59="x","x",$E$2-'Indicator Date hidden'!F59)</f>
        <v>0</v>
      </c>
      <c r="F58" s="25">
        <f>IF('Indicator Date hidden'!G59="x","x",$F$2-'Indicator Date hidden'!G59)</f>
        <v>0</v>
      </c>
      <c r="G58" s="25">
        <f>IF('Indicator Date hidden'!H59="x","x",$G$2-'Indicator Date hidden'!H59)</f>
        <v>0</v>
      </c>
      <c r="H58" s="25">
        <f>IF('Indicator Date hidden'!I59="x","x",$H$2-'Indicator Date hidden'!I59)</f>
        <v>0</v>
      </c>
      <c r="I58" s="25">
        <f>IF('Indicator Date hidden'!J59="x","x",$I$2-'Indicator Date hidden'!J59)</f>
        <v>0</v>
      </c>
      <c r="J58" s="25">
        <f>IF('Indicator Date hidden'!K59="x","x",$J$2-'Indicator Date hidden'!K59)</f>
        <v>0</v>
      </c>
      <c r="K58" s="25">
        <f>IF('Indicator Date hidden'!L59="x","x",$K$2-'Indicator Date hidden'!L59)</f>
        <v>0</v>
      </c>
      <c r="L58" s="25">
        <f>IF('Indicator Date hidden'!M59="x","x",$L$2-'Indicator Date hidden'!M59)</f>
        <v>0</v>
      </c>
      <c r="M58" s="25">
        <f>IF('Indicator Date hidden'!N59="x","x",$M$2-'Indicator Date hidden'!N59)</f>
        <v>0</v>
      </c>
      <c r="N58" s="25">
        <f>IF('Indicator Date hidden'!O59="x","x",$N$2-'Indicator Date hidden'!O59)</f>
        <v>0</v>
      </c>
      <c r="O58" s="25">
        <f>IF('Indicator Date hidden'!P59="x","x",$O$2-'Indicator Date hidden'!P59)</f>
        <v>0</v>
      </c>
      <c r="P58" s="25">
        <f>IF('Indicator Date hidden'!Q59="x","x",$P$2-'Indicator Date hidden'!Q59)</f>
        <v>0</v>
      </c>
      <c r="Q58" s="25">
        <f>IF('Indicator Date hidden'!R59="x","x",$Q$2-'Indicator Date hidden'!R59)</f>
        <v>3</v>
      </c>
      <c r="R58" s="25">
        <f>IF('Indicator Date hidden'!S59="x","x",$R$2-'Indicator Date hidden'!S59)</f>
        <v>0</v>
      </c>
      <c r="S58" s="25">
        <f>IF('Indicator Date hidden'!T59="x","x",$S$2-'Indicator Date hidden'!T59)</f>
        <v>0</v>
      </c>
      <c r="T58" s="25">
        <f>IF('Indicator Date hidden'!U59="x","x",$T$2-'Indicator Date hidden'!U59)</f>
        <v>0</v>
      </c>
      <c r="U58" s="25">
        <f>IF('Indicator Date hidden'!V59="x","x",$U$2-'Indicator Date hidden'!V59)</f>
        <v>0</v>
      </c>
      <c r="V58" s="25">
        <f>IF('Indicator Date hidden'!W59="x","x",$V$2-'Indicator Date hidden'!W59)</f>
        <v>0</v>
      </c>
      <c r="W58" s="25">
        <f>IF('Indicator Date hidden'!X59="x","x",$W$2-'Indicator Date hidden'!X59)</f>
        <v>0</v>
      </c>
      <c r="X58" s="25">
        <f>IF('Indicator Date hidden'!Y59="x","x",$X$2-'Indicator Date hidden'!Y59)</f>
        <v>4</v>
      </c>
      <c r="Y58" s="25">
        <f>IF('Indicator Date hidden'!Z59="x","x",$Y$2-'Indicator Date hidden'!Z59)</f>
        <v>0</v>
      </c>
      <c r="Z58" s="25">
        <f>IF('Indicator Date hidden'!AA59="x","x",$Z$2-'Indicator Date hidden'!AA59)</f>
        <v>0</v>
      </c>
      <c r="AA58" s="25">
        <f>IF('Indicator Date hidden'!AB59="x","x",$AA$2-'Indicator Date hidden'!AB59)</f>
        <v>0</v>
      </c>
      <c r="AB58" s="25">
        <f>IF('Indicator Date hidden'!AC59="x","x",$AB$2-'Indicator Date hidden'!AC59)</f>
        <v>0</v>
      </c>
      <c r="AC58" s="25">
        <f>IF('Indicator Date hidden'!AD59="x","x",$AC$2-'Indicator Date hidden'!AD59)</f>
        <v>0</v>
      </c>
      <c r="AD58" s="25">
        <f>IF('Indicator Date hidden'!AE59="x","x",$AD$2-'Indicator Date hidden'!AE59)</f>
        <v>0</v>
      </c>
      <c r="AE58" s="25">
        <f>IF('Indicator Date hidden'!AF59="x","x",$AE$2-'Indicator Date hidden'!AF59)</f>
        <v>0</v>
      </c>
      <c r="AF58" s="25">
        <f>IF('Indicator Date hidden'!AG59="x","x",$AF$2-'Indicator Date hidden'!AG59)</f>
        <v>3</v>
      </c>
      <c r="AG58" s="25">
        <f>IF('Indicator Date hidden'!AH59="x","x",$AG$2-'Indicator Date hidden'!AH59)</f>
        <v>0</v>
      </c>
      <c r="AH58" s="25">
        <f>IF('Indicator Date hidden'!AI59="x","x",$AH$2-'Indicator Date hidden'!AI59)</f>
        <v>0</v>
      </c>
      <c r="AI58" s="25">
        <f>IF('Indicator Date hidden'!AJ59="x","x",$AI$2-'Indicator Date hidden'!AJ59)</f>
        <v>0</v>
      </c>
      <c r="AJ58" s="25">
        <f>IF('Indicator Date hidden'!AK59="x","x",$AJ$2-'Indicator Date hidden'!AK59)</f>
        <v>1</v>
      </c>
      <c r="AK58" s="25">
        <f>IF('Indicator Date hidden'!AL59="x","x",$AK$2-'Indicator Date hidden'!AL59)</f>
        <v>0</v>
      </c>
      <c r="AL58" s="25">
        <f>IF('Indicator Date hidden'!AM59="x","x",$AL$2-'Indicator Date hidden'!AM59)</f>
        <v>0</v>
      </c>
      <c r="AM58" s="25">
        <f>IF('Indicator Date hidden'!AN59="x","x",$AM$2-'Indicator Date hidden'!AN59)</f>
        <v>0</v>
      </c>
      <c r="AN58" s="25">
        <f>IF('Indicator Date hidden'!AO59="x","x",$AN$2-'Indicator Date hidden'!AO59)</f>
        <v>0</v>
      </c>
      <c r="AO58" s="25">
        <f>IF('Indicator Date hidden'!AP59="x","x",$AO$2-'Indicator Date hidden'!AP59)</f>
        <v>0</v>
      </c>
      <c r="AP58" s="25">
        <f>IF('Indicator Date hidden'!AQ59="x","x",$AP$2-'Indicator Date hidden'!AQ59)</f>
        <v>0</v>
      </c>
      <c r="AQ58" s="25">
        <f>IF('Indicator Date hidden'!AR59="x","x",$AQ$2-'Indicator Date hidden'!AR59)</f>
        <v>0</v>
      </c>
      <c r="AR58" s="25">
        <f>IF('Indicator Date hidden'!AS59="x","x",$AR$2-'Indicator Date hidden'!AS59)</f>
        <v>0</v>
      </c>
      <c r="AS58" s="25">
        <f>IF('Indicator Date hidden'!AT59="x","x",$AS$2-'Indicator Date hidden'!AT59)</f>
        <v>0</v>
      </c>
      <c r="AT58" s="25">
        <f>IF('Indicator Date hidden'!AU59="x","x",$AT$2-'Indicator Date hidden'!AU59)</f>
        <v>0</v>
      </c>
      <c r="AU58" s="25">
        <f>IF('Indicator Date hidden'!AV59="x","x",$AU$2-'Indicator Date hidden'!AV59)</f>
        <v>7</v>
      </c>
      <c r="AV58" s="25">
        <f>IF('Indicator Date hidden'!AW59="x","x",$AV$2-'Indicator Date hidden'!AW59)</f>
        <v>0</v>
      </c>
      <c r="AW58" s="25">
        <f>IF('Indicator Date hidden'!AX59="x","x",$AW$2-'Indicator Date hidden'!AX59)</f>
        <v>0</v>
      </c>
      <c r="AX58" s="25">
        <f>IF('Indicator Date hidden'!AY59="x","x",$AX$2-'Indicator Date hidden'!AY59)</f>
        <v>0</v>
      </c>
      <c r="AY58" s="25">
        <f>IF('Indicator Date hidden'!AZ59="x","x",$AY$2-'Indicator Date hidden'!AZ59)</f>
        <v>0</v>
      </c>
      <c r="AZ58" s="25">
        <f>IF('Indicator Date hidden'!BA59="x","x",$AZ$2-'Indicator Date hidden'!BA59)</f>
        <v>0</v>
      </c>
      <c r="BA58">
        <f t="shared" si="0"/>
        <v>18</v>
      </c>
      <c r="BB58" s="26">
        <f t="shared" si="1"/>
        <v>0.35294117647058826</v>
      </c>
      <c r="BC58">
        <f t="shared" si="2"/>
        <v>5</v>
      </c>
      <c r="BD58" s="26">
        <f t="shared" si="3"/>
        <v>1.2338927625531195</v>
      </c>
      <c r="BE58" s="28">
        <f t="shared" si="4"/>
        <v>0</v>
      </c>
    </row>
    <row r="59" spans="1:57" x14ac:dyDescent="0.3">
      <c r="A59" t="s">
        <v>106</v>
      </c>
      <c r="B59" s="25">
        <f>IF('Indicator Date hidden'!C60="x","x",$B$2-'Indicator Date hidden'!C60)</f>
        <v>0</v>
      </c>
      <c r="C59" s="25">
        <f>IF('Indicator Date hidden'!D60="x","x",$C$2-'Indicator Date hidden'!D60)</f>
        <v>0</v>
      </c>
      <c r="D59" s="25">
        <f>IF('Indicator Date hidden'!E60="x","x",$D$2-'Indicator Date hidden'!E60)</f>
        <v>0</v>
      </c>
      <c r="E59" s="25">
        <f>IF('Indicator Date hidden'!F60="x","x",$E$2-'Indicator Date hidden'!F60)</f>
        <v>0</v>
      </c>
      <c r="F59" s="25">
        <f>IF('Indicator Date hidden'!G60="x","x",$F$2-'Indicator Date hidden'!G60)</f>
        <v>0</v>
      </c>
      <c r="G59" s="25">
        <f>IF('Indicator Date hidden'!H60="x","x",$G$2-'Indicator Date hidden'!H60)</f>
        <v>0</v>
      </c>
      <c r="H59" s="25">
        <f>IF('Indicator Date hidden'!I60="x","x",$H$2-'Indicator Date hidden'!I60)</f>
        <v>0</v>
      </c>
      <c r="I59" s="25">
        <f>IF('Indicator Date hidden'!J60="x","x",$I$2-'Indicator Date hidden'!J60)</f>
        <v>0</v>
      </c>
      <c r="J59" s="25">
        <f>IF('Indicator Date hidden'!K60="x","x",$J$2-'Indicator Date hidden'!K60)</f>
        <v>0</v>
      </c>
      <c r="K59" s="25">
        <f>IF('Indicator Date hidden'!L60="x","x",$K$2-'Indicator Date hidden'!L60)</f>
        <v>0</v>
      </c>
      <c r="L59" s="25">
        <f>IF('Indicator Date hidden'!M60="x","x",$L$2-'Indicator Date hidden'!M60)</f>
        <v>0</v>
      </c>
      <c r="M59" s="25">
        <f>IF('Indicator Date hidden'!N60="x","x",$M$2-'Indicator Date hidden'!N60)</f>
        <v>0</v>
      </c>
      <c r="N59" s="25">
        <f>IF('Indicator Date hidden'!O60="x","x",$N$2-'Indicator Date hidden'!O60)</f>
        <v>0</v>
      </c>
      <c r="O59" s="25">
        <f>IF('Indicator Date hidden'!P60="x","x",$O$2-'Indicator Date hidden'!P60)</f>
        <v>0</v>
      </c>
      <c r="P59" s="25">
        <f>IF('Indicator Date hidden'!Q60="x","x",$P$2-'Indicator Date hidden'!Q60)</f>
        <v>0</v>
      </c>
      <c r="Q59" s="25" t="str">
        <f>IF('Indicator Date hidden'!R60="x","x",$Q$2-'Indicator Date hidden'!R60)</f>
        <v>x</v>
      </c>
      <c r="R59" s="25">
        <f>IF('Indicator Date hidden'!S60="x","x",$R$2-'Indicator Date hidden'!S60)</f>
        <v>0</v>
      </c>
      <c r="S59" s="25">
        <f>IF('Indicator Date hidden'!T60="x","x",$S$2-'Indicator Date hidden'!T60)</f>
        <v>0</v>
      </c>
      <c r="T59" s="25">
        <f>IF('Indicator Date hidden'!U60="x","x",$T$2-'Indicator Date hidden'!U60)</f>
        <v>0</v>
      </c>
      <c r="U59" s="25">
        <f>IF('Indicator Date hidden'!V60="x","x",$U$2-'Indicator Date hidden'!V60)</f>
        <v>0</v>
      </c>
      <c r="V59" s="25">
        <f>IF('Indicator Date hidden'!W60="x","x",$V$2-'Indicator Date hidden'!W60)</f>
        <v>0</v>
      </c>
      <c r="W59" s="25">
        <f>IF('Indicator Date hidden'!X60="x","x",$W$2-'Indicator Date hidden'!X60)</f>
        <v>10</v>
      </c>
      <c r="X59" s="25">
        <f>IF('Indicator Date hidden'!Y60="x","x",$X$2-'Indicator Date hidden'!Y60)</f>
        <v>4</v>
      </c>
      <c r="Y59" s="25">
        <f>IF('Indicator Date hidden'!Z60="x","x",$Y$2-'Indicator Date hidden'!Z60)</f>
        <v>0</v>
      </c>
      <c r="Z59" s="25">
        <f>IF('Indicator Date hidden'!AA60="x","x",$Z$2-'Indicator Date hidden'!AA60)</f>
        <v>0</v>
      </c>
      <c r="AA59" s="25">
        <f>IF('Indicator Date hidden'!AB60="x","x",$AA$2-'Indicator Date hidden'!AB60)</f>
        <v>0</v>
      </c>
      <c r="AB59" s="25">
        <f>IF('Indicator Date hidden'!AC60="x","x",$AB$2-'Indicator Date hidden'!AC60)</f>
        <v>0</v>
      </c>
      <c r="AC59" s="25">
        <f>IF('Indicator Date hidden'!AD60="x","x",$AC$2-'Indicator Date hidden'!AD60)</f>
        <v>0</v>
      </c>
      <c r="AD59" s="25" t="str">
        <f>IF('Indicator Date hidden'!AE60="x","x",$AD$2-'Indicator Date hidden'!AE60)</f>
        <v>x</v>
      </c>
      <c r="AE59" s="25">
        <f>IF('Indicator Date hidden'!AF60="x","x",$AE$2-'Indicator Date hidden'!AF60)</f>
        <v>0</v>
      </c>
      <c r="AF59" s="25">
        <f>IF('Indicator Date hidden'!AG60="x","x",$AF$2-'Indicator Date hidden'!AG60)</f>
        <v>5</v>
      </c>
      <c r="AG59" s="25">
        <f>IF('Indicator Date hidden'!AH60="x","x",$AG$2-'Indicator Date hidden'!AH60)</f>
        <v>0</v>
      </c>
      <c r="AH59" s="25">
        <f>IF('Indicator Date hidden'!AI60="x","x",$AH$2-'Indicator Date hidden'!AI60)</f>
        <v>0</v>
      </c>
      <c r="AI59" s="25">
        <f>IF('Indicator Date hidden'!AJ60="x","x",$AI$2-'Indicator Date hidden'!AJ60)</f>
        <v>0</v>
      </c>
      <c r="AJ59" s="25" t="str">
        <f>IF('Indicator Date hidden'!AK60="x","x",$AJ$2-'Indicator Date hidden'!AK60)</f>
        <v>x</v>
      </c>
      <c r="AK59" s="25">
        <f>IF('Indicator Date hidden'!AL60="x","x",$AK$2-'Indicator Date hidden'!AL60)</f>
        <v>1</v>
      </c>
      <c r="AL59" s="25">
        <f>IF('Indicator Date hidden'!AM60="x","x",$AL$2-'Indicator Date hidden'!AM60)</f>
        <v>0</v>
      </c>
      <c r="AM59" s="25">
        <f>IF('Indicator Date hidden'!AN60="x","x",$AM$2-'Indicator Date hidden'!AN60)</f>
        <v>0</v>
      </c>
      <c r="AN59" s="25">
        <f>IF('Indicator Date hidden'!AO60="x","x",$AN$2-'Indicator Date hidden'!AO60)</f>
        <v>0</v>
      </c>
      <c r="AO59" s="25">
        <f>IF('Indicator Date hidden'!AP60="x","x",$AO$2-'Indicator Date hidden'!AP60)</f>
        <v>0</v>
      </c>
      <c r="AP59" s="25">
        <f>IF('Indicator Date hidden'!AQ60="x","x",$AP$2-'Indicator Date hidden'!AQ60)</f>
        <v>0</v>
      </c>
      <c r="AQ59" s="25">
        <f>IF('Indicator Date hidden'!AR60="x","x",$AQ$2-'Indicator Date hidden'!AR60)</f>
        <v>0</v>
      </c>
      <c r="AR59" s="25">
        <f>IF('Indicator Date hidden'!AS60="x","x",$AR$2-'Indicator Date hidden'!AS60)</f>
        <v>0</v>
      </c>
      <c r="AS59" s="25" t="str">
        <f>IF('Indicator Date hidden'!AT60="x","x",$AS$2-'Indicator Date hidden'!AT60)</f>
        <v>x</v>
      </c>
      <c r="AT59" s="25">
        <f>IF('Indicator Date hidden'!AU60="x","x",$AT$2-'Indicator Date hidden'!AU60)</f>
        <v>0</v>
      </c>
      <c r="AU59" s="25" t="str">
        <f>IF('Indicator Date hidden'!AV60="x","x",$AU$2-'Indicator Date hidden'!AV60)</f>
        <v>x</v>
      </c>
      <c r="AV59" s="25">
        <f>IF('Indicator Date hidden'!AW60="x","x",$AV$2-'Indicator Date hidden'!AW60)</f>
        <v>0</v>
      </c>
      <c r="AW59" s="25">
        <f>IF('Indicator Date hidden'!AX60="x","x",$AW$2-'Indicator Date hidden'!AX60)</f>
        <v>0</v>
      </c>
      <c r="AX59" s="25">
        <f>IF('Indicator Date hidden'!AY60="x","x",$AX$2-'Indicator Date hidden'!AY60)</f>
        <v>0</v>
      </c>
      <c r="AY59" s="25">
        <f>IF('Indicator Date hidden'!AZ60="x","x",$AY$2-'Indicator Date hidden'!AZ60)</f>
        <v>0</v>
      </c>
      <c r="AZ59" s="25">
        <f>IF('Indicator Date hidden'!BA60="x","x",$AZ$2-'Indicator Date hidden'!BA60)</f>
        <v>0</v>
      </c>
      <c r="BA59">
        <f t="shared" si="0"/>
        <v>20</v>
      </c>
      <c r="BB59" s="26">
        <f t="shared" si="1"/>
        <v>0.43478260869565216</v>
      </c>
      <c r="BC59">
        <f t="shared" si="2"/>
        <v>4</v>
      </c>
      <c r="BD59" s="26">
        <f t="shared" si="3"/>
        <v>1.702327995691469</v>
      </c>
      <c r="BE59" s="28">
        <f t="shared" si="4"/>
        <v>0</v>
      </c>
    </row>
    <row r="60" spans="1:57" x14ac:dyDescent="0.3">
      <c r="A60" t="s">
        <v>108</v>
      </c>
      <c r="B60" s="25">
        <f>IF('Indicator Date hidden'!C61="x","x",$B$2-'Indicator Date hidden'!C61)</f>
        <v>0</v>
      </c>
      <c r="C60" s="25">
        <f>IF('Indicator Date hidden'!D61="x","x",$C$2-'Indicator Date hidden'!D61)</f>
        <v>0</v>
      </c>
      <c r="D60" s="25">
        <f>IF('Indicator Date hidden'!E61="x","x",$D$2-'Indicator Date hidden'!E61)</f>
        <v>0</v>
      </c>
      <c r="E60" s="25">
        <f>IF('Indicator Date hidden'!F61="x","x",$E$2-'Indicator Date hidden'!F61)</f>
        <v>0</v>
      </c>
      <c r="F60" s="25">
        <f>IF('Indicator Date hidden'!G61="x","x",$F$2-'Indicator Date hidden'!G61)</f>
        <v>0</v>
      </c>
      <c r="G60" s="25">
        <f>IF('Indicator Date hidden'!H61="x","x",$G$2-'Indicator Date hidden'!H61)</f>
        <v>0</v>
      </c>
      <c r="H60" s="25">
        <f>IF('Indicator Date hidden'!I61="x","x",$H$2-'Indicator Date hidden'!I61)</f>
        <v>0</v>
      </c>
      <c r="I60" s="25">
        <f>IF('Indicator Date hidden'!J61="x","x",$I$2-'Indicator Date hidden'!J61)</f>
        <v>0</v>
      </c>
      <c r="J60" s="25">
        <f>IF('Indicator Date hidden'!K61="x","x",$J$2-'Indicator Date hidden'!K61)</f>
        <v>0</v>
      </c>
      <c r="K60" s="25">
        <f>IF('Indicator Date hidden'!L61="x","x",$K$2-'Indicator Date hidden'!L61)</f>
        <v>0</v>
      </c>
      <c r="L60" s="25">
        <f>IF('Indicator Date hidden'!M61="x","x",$L$2-'Indicator Date hidden'!M61)</f>
        <v>0</v>
      </c>
      <c r="M60" s="25">
        <f>IF('Indicator Date hidden'!N61="x","x",$M$2-'Indicator Date hidden'!N61)</f>
        <v>0</v>
      </c>
      <c r="N60" s="25">
        <f>IF('Indicator Date hidden'!O61="x","x",$N$2-'Indicator Date hidden'!O61)</f>
        <v>0</v>
      </c>
      <c r="O60" s="25">
        <f>IF('Indicator Date hidden'!P61="x","x",$O$2-'Indicator Date hidden'!P61)</f>
        <v>0</v>
      </c>
      <c r="P60" s="25">
        <f>IF('Indicator Date hidden'!Q61="x","x",$P$2-'Indicator Date hidden'!Q61)</f>
        <v>0</v>
      </c>
      <c r="Q60" s="25" t="str">
        <f>IF('Indicator Date hidden'!R61="x","x",$Q$2-'Indicator Date hidden'!R61)</f>
        <v>x</v>
      </c>
      <c r="R60" s="25">
        <f>IF('Indicator Date hidden'!S61="x","x",$R$2-'Indicator Date hidden'!S61)</f>
        <v>0</v>
      </c>
      <c r="S60" s="25">
        <f>IF('Indicator Date hidden'!T61="x","x",$S$2-'Indicator Date hidden'!T61)</f>
        <v>0</v>
      </c>
      <c r="T60" s="25">
        <f>IF('Indicator Date hidden'!U61="x","x",$T$2-'Indicator Date hidden'!U61)</f>
        <v>0</v>
      </c>
      <c r="U60" s="25" t="str">
        <f>IF('Indicator Date hidden'!V61="x","x",$U$2-'Indicator Date hidden'!V61)</f>
        <v>x</v>
      </c>
      <c r="V60" s="25">
        <f>IF('Indicator Date hidden'!W61="x","x",$V$2-'Indicator Date hidden'!W61)</f>
        <v>0</v>
      </c>
      <c r="W60" s="25" t="str">
        <f>IF('Indicator Date hidden'!X61="x","x",$W$2-'Indicator Date hidden'!X61)</f>
        <v>x</v>
      </c>
      <c r="X60" s="25">
        <f>IF('Indicator Date hidden'!Y61="x","x",$X$2-'Indicator Date hidden'!Y61)</f>
        <v>4</v>
      </c>
      <c r="Y60" s="25">
        <f>IF('Indicator Date hidden'!Z61="x","x",$Y$2-'Indicator Date hidden'!Z61)</f>
        <v>0</v>
      </c>
      <c r="Z60" s="25">
        <f>IF('Indicator Date hidden'!AA61="x","x",$Z$2-'Indicator Date hidden'!AA61)</f>
        <v>0</v>
      </c>
      <c r="AA60" s="25" t="str">
        <f>IF('Indicator Date hidden'!AB61="x","x",$AA$2-'Indicator Date hidden'!AB61)</f>
        <v>x</v>
      </c>
      <c r="AB60" s="25">
        <f>IF('Indicator Date hidden'!AC61="x","x",$AB$2-'Indicator Date hidden'!AC61)</f>
        <v>0</v>
      </c>
      <c r="AC60" s="25">
        <f>IF('Indicator Date hidden'!AD61="x","x",$AC$2-'Indicator Date hidden'!AD61)</f>
        <v>0</v>
      </c>
      <c r="AD60" s="25" t="str">
        <f>IF('Indicator Date hidden'!AE61="x","x",$AD$2-'Indicator Date hidden'!AE61)</f>
        <v>x</v>
      </c>
      <c r="AE60" s="25">
        <f>IF('Indicator Date hidden'!AF61="x","x",$AE$2-'Indicator Date hidden'!AF61)</f>
        <v>0</v>
      </c>
      <c r="AF60" s="25">
        <f>IF('Indicator Date hidden'!AG61="x","x",$AF$2-'Indicator Date hidden'!AG61)</f>
        <v>1</v>
      </c>
      <c r="AG60" s="25">
        <f>IF('Indicator Date hidden'!AH61="x","x",$AG$2-'Indicator Date hidden'!AH61)</f>
        <v>0</v>
      </c>
      <c r="AH60" s="25">
        <f>IF('Indicator Date hidden'!AI61="x","x",$AH$2-'Indicator Date hidden'!AI61)</f>
        <v>0</v>
      </c>
      <c r="AI60" s="25">
        <f>IF('Indicator Date hidden'!AJ61="x","x",$AI$2-'Indicator Date hidden'!AJ61)</f>
        <v>0</v>
      </c>
      <c r="AJ60" s="25" t="str">
        <f>IF('Indicator Date hidden'!AK61="x","x",$AJ$2-'Indicator Date hidden'!AK61)</f>
        <v>x</v>
      </c>
      <c r="AK60" s="25">
        <f>IF('Indicator Date hidden'!AL61="x","x",$AK$2-'Indicator Date hidden'!AL61)</f>
        <v>1</v>
      </c>
      <c r="AL60" s="25">
        <f>IF('Indicator Date hidden'!AM61="x","x",$AL$2-'Indicator Date hidden'!AM61)</f>
        <v>0</v>
      </c>
      <c r="AM60" s="25">
        <f>IF('Indicator Date hidden'!AN61="x","x",$AM$2-'Indicator Date hidden'!AN61)</f>
        <v>0</v>
      </c>
      <c r="AN60" s="25">
        <f>IF('Indicator Date hidden'!AO61="x","x",$AN$2-'Indicator Date hidden'!AO61)</f>
        <v>0</v>
      </c>
      <c r="AO60" s="25">
        <f>IF('Indicator Date hidden'!AP61="x","x",$AO$2-'Indicator Date hidden'!AP61)</f>
        <v>0</v>
      </c>
      <c r="AP60" s="25">
        <f>IF('Indicator Date hidden'!AQ61="x","x",$AP$2-'Indicator Date hidden'!AQ61)</f>
        <v>0</v>
      </c>
      <c r="AQ60" s="25">
        <f>IF('Indicator Date hidden'!AR61="x","x",$AQ$2-'Indicator Date hidden'!AR61)</f>
        <v>0</v>
      </c>
      <c r="AR60" s="25">
        <f>IF('Indicator Date hidden'!AS61="x","x",$AR$2-'Indicator Date hidden'!AS61)</f>
        <v>0</v>
      </c>
      <c r="AS60" s="25">
        <f>IF('Indicator Date hidden'!AT61="x","x",$AS$2-'Indicator Date hidden'!AT61)</f>
        <v>0</v>
      </c>
      <c r="AT60" s="25">
        <f>IF('Indicator Date hidden'!AU61="x","x",$AT$2-'Indicator Date hidden'!AU61)</f>
        <v>0</v>
      </c>
      <c r="AU60" s="25" t="str">
        <f>IF('Indicator Date hidden'!AV61="x","x",$AU$2-'Indicator Date hidden'!AV61)</f>
        <v>x</v>
      </c>
      <c r="AV60" s="25">
        <f>IF('Indicator Date hidden'!AW61="x","x",$AV$2-'Indicator Date hidden'!AW61)</f>
        <v>0</v>
      </c>
      <c r="AW60" s="25">
        <f>IF('Indicator Date hidden'!AX61="x","x",$AW$2-'Indicator Date hidden'!AX61)</f>
        <v>0</v>
      </c>
      <c r="AX60" s="25">
        <f>IF('Indicator Date hidden'!AY61="x","x",$AX$2-'Indicator Date hidden'!AY61)</f>
        <v>0</v>
      </c>
      <c r="AY60" s="25">
        <f>IF('Indicator Date hidden'!AZ61="x","x",$AY$2-'Indicator Date hidden'!AZ61)</f>
        <v>0</v>
      </c>
      <c r="AZ60" s="25">
        <f>IF('Indicator Date hidden'!BA61="x","x",$AZ$2-'Indicator Date hidden'!BA61)</f>
        <v>0</v>
      </c>
      <c r="BA60">
        <f t="shared" si="0"/>
        <v>6</v>
      </c>
      <c r="BB60" s="26">
        <f t="shared" si="1"/>
        <v>0.13636363636363635</v>
      </c>
      <c r="BC60">
        <f t="shared" si="2"/>
        <v>3</v>
      </c>
      <c r="BD60" s="26">
        <f t="shared" si="3"/>
        <v>0.62489668567579637</v>
      </c>
      <c r="BE60" s="28">
        <f t="shared" si="4"/>
        <v>0</v>
      </c>
    </row>
    <row r="61" spans="1:57" x14ac:dyDescent="0.3">
      <c r="A61" t="s">
        <v>110</v>
      </c>
      <c r="B61" s="25">
        <f>IF('Indicator Date hidden'!C62="x","x",$B$2-'Indicator Date hidden'!C62)</f>
        <v>0</v>
      </c>
      <c r="C61" s="25">
        <f>IF('Indicator Date hidden'!D62="x","x",$C$2-'Indicator Date hidden'!D62)</f>
        <v>0</v>
      </c>
      <c r="D61" s="25">
        <f>IF('Indicator Date hidden'!E62="x","x",$D$2-'Indicator Date hidden'!E62)</f>
        <v>0</v>
      </c>
      <c r="E61" s="25">
        <f>IF('Indicator Date hidden'!F62="x","x",$E$2-'Indicator Date hidden'!F62)</f>
        <v>0</v>
      </c>
      <c r="F61" s="25">
        <f>IF('Indicator Date hidden'!G62="x","x",$F$2-'Indicator Date hidden'!G62)</f>
        <v>0</v>
      </c>
      <c r="G61" s="25">
        <f>IF('Indicator Date hidden'!H62="x","x",$G$2-'Indicator Date hidden'!H62)</f>
        <v>0</v>
      </c>
      <c r="H61" s="25">
        <f>IF('Indicator Date hidden'!I62="x","x",$H$2-'Indicator Date hidden'!I62)</f>
        <v>0</v>
      </c>
      <c r="I61" s="25">
        <f>IF('Indicator Date hidden'!J62="x","x",$I$2-'Indicator Date hidden'!J62)</f>
        <v>0</v>
      </c>
      <c r="J61" s="25">
        <f>IF('Indicator Date hidden'!K62="x","x",$J$2-'Indicator Date hidden'!K62)</f>
        <v>0</v>
      </c>
      <c r="K61" s="25">
        <f>IF('Indicator Date hidden'!L62="x","x",$K$2-'Indicator Date hidden'!L62)</f>
        <v>0</v>
      </c>
      <c r="L61" s="25">
        <f>IF('Indicator Date hidden'!M62="x","x",$L$2-'Indicator Date hidden'!M62)</f>
        <v>0</v>
      </c>
      <c r="M61" s="25">
        <f>IF('Indicator Date hidden'!N62="x","x",$M$2-'Indicator Date hidden'!N62)</f>
        <v>0</v>
      </c>
      <c r="N61" s="25">
        <f>IF('Indicator Date hidden'!O62="x","x",$N$2-'Indicator Date hidden'!O62)</f>
        <v>0</v>
      </c>
      <c r="O61" s="25">
        <f>IF('Indicator Date hidden'!P62="x","x",$O$2-'Indicator Date hidden'!P62)</f>
        <v>0</v>
      </c>
      <c r="P61" s="25">
        <f>IF('Indicator Date hidden'!Q62="x","x",$P$2-'Indicator Date hidden'!Q62)</f>
        <v>0</v>
      </c>
      <c r="Q61" s="25" t="str">
        <f>IF('Indicator Date hidden'!R62="x","x",$Q$2-'Indicator Date hidden'!R62)</f>
        <v>x</v>
      </c>
      <c r="R61" s="25">
        <f>IF('Indicator Date hidden'!S62="x","x",$R$2-'Indicator Date hidden'!S62)</f>
        <v>0</v>
      </c>
      <c r="S61" s="25">
        <f>IF('Indicator Date hidden'!T62="x","x",$S$2-'Indicator Date hidden'!T62)</f>
        <v>0</v>
      </c>
      <c r="T61" s="25">
        <f>IF('Indicator Date hidden'!U62="x","x",$T$2-'Indicator Date hidden'!U62)</f>
        <v>0</v>
      </c>
      <c r="U61" s="25" t="str">
        <f>IF('Indicator Date hidden'!V62="x","x",$U$2-'Indicator Date hidden'!V62)</f>
        <v>x</v>
      </c>
      <c r="V61" s="25">
        <f>IF('Indicator Date hidden'!W62="x","x",$V$2-'Indicator Date hidden'!W62)</f>
        <v>0</v>
      </c>
      <c r="W61" s="25" t="str">
        <f>IF('Indicator Date hidden'!X62="x","x",$W$2-'Indicator Date hidden'!X62)</f>
        <v>x</v>
      </c>
      <c r="X61" s="25">
        <f>IF('Indicator Date hidden'!Y62="x","x",$X$2-'Indicator Date hidden'!Y62)</f>
        <v>1</v>
      </c>
      <c r="Y61" s="25">
        <f>IF('Indicator Date hidden'!Z62="x","x",$Y$2-'Indicator Date hidden'!Z62)</f>
        <v>0</v>
      </c>
      <c r="Z61" s="25">
        <f>IF('Indicator Date hidden'!AA62="x","x",$Z$2-'Indicator Date hidden'!AA62)</f>
        <v>0</v>
      </c>
      <c r="AA61" s="25" t="str">
        <f>IF('Indicator Date hidden'!AB62="x","x",$AA$2-'Indicator Date hidden'!AB62)</f>
        <v>x</v>
      </c>
      <c r="AB61" s="25">
        <f>IF('Indicator Date hidden'!AC62="x","x",$AB$2-'Indicator Date hidden'!AC62)</f>
        <v>0</v>
      </c>
      <c r="AC61" s="25">
        <f>IF('Indicator Date hidden'!AD62="x","x",$AC$2-'Indicator Date hidden'!AD62)</f>
        <v>0</v>
      </c>
      <c r="AD61" s="25" t="str">
        <f>IF('Indicator Date hidden'!AE62="x","x",$AD$2-'Indicator Date hidden'!AE62)</f>
        <v>x</v>
      </c>
      <c r="AE61" s="25">
        <f>IF('Indicator Date hidden'!AF62="x","x",$AE$2-'Indicator Date hidden'!AF62)</f>
        <v>0</v>
      </c>
      <c r="AF61" s="25">
        <f>IF('Indicator Date hidden'!AG62="x","x",$AF$2-'Indicator Date hidden'!AG62)</f>
        <v>1</v>
      </c>
      <c r="AG61" s="25">
        <f>IF('Indicator Date hidden'!AH62="x","x",$AG$2-'Indicator Date hidden'!AH62)</f>
        <v>0</v>
      </c>
      <c r="AH61" s="25">
        <f>IF('Indicator Date hidden'!AI62="x","x",$AH$2-'Indicator Date hidden'!AI62)</f>
        <v>0</v>
      </c>
      <c r="AI61" s="25">
        <f>IF('Indicator Date hidden'!AJ62="x","x",$AI$2-'Indicator Date hidden'!AJ62)</f>
        <v>0</v>
      </c>
      <c r="AJ61" s="25" t="str">
        <f>IF('Indicator Date hidden'!AK62="x","x",$AJ$2-'Indicator Date hidden'!AK62)</f>
        <v>x</v>
      </c>
      <c r="AK61" s="25">
        <f>IF('Indicator Date hidden'!AL62="x","x",$AK$2-'Indicator Date hidden'!AL62)</f>
        <v>1</v>
      </c>
      <c r="AL61" s="25">
        <f>IF('Indicator Date hidden'!AM62="x","x",$AL$2-'Indicator Date hidden'!AM62)</f>
        <v>0</v>
      </c>
      <c r="AM61" s="25">
        <f>IF('Indicator Date hidden'!AN62="x","x",$AM$2-'Indicator Date hidden'!AN62)</f>
        <v>0</v>
      </c>
      <c r="AN61" s="25">
        <f>IF('Indicator Date hidden'!AO62="x","x",$AN$2-'Indicator Date hidden'!AO62)</f>
        <v>0</v>
      </c>
      <c r="AO61" s="25">
        <f>IF('Indicator Date hidden'!AP62="x","x",$AO$2-'Indicator Date hidden'!AP62)</f>
        <v>0</v>
      </c>
      <c r="AP61" s="25">
        <f>IF('Indicator Date hidden'!AQ62="x","x",$AP$2-'Indicator Date hidden'!AQ62)</f>
        <v>0</v>
      </c>
      <c r="AQ61" s="25">
        <f>IF('Indicator Date hidden'!AR62="x","x",$AQ$2-'Indicator Date hidden'!AR62)</f>
        <v>0</v>
      </c>
      <c r="AR61" s="25">
        <f>IF('Indicator Date hidden'!AS62="x","x",$AR$2-'Indicator Date hidden'!AS62)</f>
        <v>0</v>
      </c>
      <c r="AS61" s="25">
        <f>IF('Indicator Date hidden'!AT62="x","x",$AS$2-'Indicator Date hidden'!AT62)</f>
        <v>0</v>
      </c>
      <c r="AT61" s="25">
        <f>IF('Indicator Date hidden'!AU62="x","x",$AT$2-'Indicator Date hidden'!AU62)</f>
        <v>0</v>
      </c>
      <c r="AU61" s="25" t="str">
        <f>IF('Indicator Date hidden'!AV62="x","x",$AU$2-'Indicator Date hidden'!AV62)</f>
        <v>x</v>
      </c>
      <c r="AV61" s="25">
        <f>IF('Indicator Date hidden'!AW62="x","x",$AV$2-'Indicator Date hidden'!AW62)</f>
        <v>0</v>
      </c>
      <c r="AW61" s="25">
        <f>IF('Indicator Date hidden'!AX62="x","x",$AW$2-'Indicator Date hidden'!AX62)</f>
        <v>0</v>
      </c>
      <c r="AX61" s="25">
        <f>IF('Indicator Date hidden'!AY62="x","x",$AX$2-'Indicator Date hidden'!AY62)</f>
        <v>0</v>
      </c>
      <c r="AY61" s="25">
        <f>IF('Indicator Date hidden'!AZ62="x","x",$AY$2-'Indicator Date hidden'!AZ62)</f>
        <v>0</v>
      </c>
      <c r="AZ61" s="25">
        <f>IF('Indicator Date hidden'!BA62="x","x",$AZ$2-'Indicator Date hidden'!BA62)</f>
        <v>0</v>
      </c>
      <c r="BA61">
        <f t="shared" si="0"/>
        <v>3</v>
      </c>
      <c r="BB61" s="26">
        <f t="shared" si="1"/>
        <v>6.8181818181818177E-2</v>
      </c>
      <c r="BC61">
        <f t="shared" si="2"/>
        <v>3</v>
      </c>
      <c r="BD61" s="26">
        <f t="shared" si="3"/>
        <v>0.25205764787294127</v>
      </c>
      <c r="BE61" s="28">
        <f t="shared" si="4"/>
        <v>0</v>
      </c>
    </row>
    <row r="62" spans="1:57" x14ac:dyDescent="0.3">
      <c r="A62" t="s">
        <v>112</v>
      </c>
      <c r="B62" s="25">
        <f>IF('Indicator Date hidden'!C63="x","x",$B$2-'Indicator Date hidden'!C63)</f>
        <v>0</v>
      </c>
      <c r="C62" s="25">
        <f>IF('Indicator Date hidden'!D63="x","x",$C$2-'Indicator Date hidden'!D63)</f>
        <v>0</v>
      </c>
      <c r="D62" s="25">
        <f>IF('Indicator Date hidden'!E63="x","x",$D$2-'Indicator Date hidden'!E63)</f>
        <v>0</v>
      </c>
      <c r="E62" s="25">
        <f>IF('Indicator Date hidden'!F63="x","x",$E$2-'Indicator Date hidden'!F63)</f>
        <v>0</v>
      </c>
      <c r="F62" s="25">
        <f>IF('Indicator Date hidden'!G63="x","x",$F$2-'Indicator Date hidden'!G63)</f>
        <v>0</v>
      </c>
      <c r="G62" s="25">
        <f>IF('Indicator Date hidden'!H63="x","x",$G$2-'Indicator Date hidden'!H63)</f>
        <v>0</v>
      </c>
      <c r="H62" s="25">
        <f>IF('Indicator Date hidden'!I63="x","x",$H$2-'Indicator Date hidden'!I63)</f>
        <v>0</v>
      </c>
      <c r="I62" s="25">
        <f>IF('Indicator Date hidden'!J63="x","x",$I$2-'Indicator Date hidden'!J63)</f>
        <v>0</v>
      </c>
      <c r="J62" s="25">
        <f>IF('Indicator Date hidden'!K63="x","x",$J$2-'Indicator Date hidden'!K63)</f>
        <v>0</v>
      </c>
      <c r="K62" s="25">
        <f>IF('Indicator Date hidden'!L63="x","x",$K$2-'Indicator Date hidden'!L63)</f>
        <v>0</v>
      </c>
      <c r="L62" s="25">
        <f>IF('Indicator Date hidden'!M63="x","x",$L$2-'Indicator Date hidden'!M63)</f>
        <v>0</v>
      </c>
      <c r="M62" s="25">
        <f>IF('Indicator Date hidden'!N63="x","x",$M$2-'Indicator Date hidden'!N63)</f>
        <v>0</v>
      </c>
      <c r="N62" s="25">
        <f>IF('Indicator Date hidden'!O63="x","x",$N$2-'Indicator Date hidden'!O63)</f>
        <v>0</v>
      </c>
      <c r="O62" s="25">
        <f>IF('Indicator Date hidden'!P63="x","x",$O$2-'Indicator Date hidden'!P63)</f>
        <v>0</v>
      </c>
      <c r="P62" s="25">
        <f>IF('Indicator Date hidden'!Q63="x","x",$P$2-'Indicator Date hidden'!Q63)</f>
        <v>0</v>
      </c>
      <c r="Q62" s="25">
        <f>IF('Indicator Date hidden'!R63="x","x",$Q$2-'Indicator Date hidden'!R63)</f>
        <v>2</v>
      </c>
      <c r="R62" s="25">
        <f>IF('Indicator Date hidden'!S63="x","x",$R$2-'Indicator Date hidden'!S63)</f>
        <v>0</v>
      </c>
      <c r="S62" s="25">
        <f>IF('Indicator Date hidden'!T63="x","x",$S$2-'Indicator Date hidden'!T63)</f>
        <v>0</v>
      </c>
      <c r="T62" s="25">
        <f>IF('Indicator Date hidden'!U63="x","x",$T$2-'Indicator Date hidden'!U63)</f>
        <v>0</v>
      </c>
      <c r="U62" s="25">
        <f>IF('Indicator Date hidden'!V63="x","x",$U$2-'Indicator Date hidden'!V63)</f>
        <v>0</v>
      </c>
      <c r="V62" s="25">
        <f>IF('Indicator Date hidden'!W63="x","x",$V$2-'Indicator Date hidden'!W63)</f>
        <v>0</v>
      </c>
      <c r="W62" s="25">
        <f>IF('Indicator Date hidden'!X63="x","x",$W$2-'Indicator Date hidden'!X63)</f>
        <v>2</v>
      </c>
      <c r="X62" s="25" t="str">
        <f>IF('Indicator Date hidden'!Y63="x","x",$X$2-'Indicator Date hidden'!Y63)</f>
        <v>x</v>
      </c>
      <c r="Y62" s="25">
        <f>IF('Indicator Date hidden'!Z63="x","x",$Y$2-'Indicator Date hidden'!Z63)</f>
        <v>0</v>
      </c>
      <c r="Z62" s="25">
        <f>IF('Indicator Date hidden'!AA63="x","x",$Z$2-'Indicator Date hidden'!AA63)</f>
        <v>0</v>
      </c>
      <c r="AA62" s="25">
        <f>IF('Indicator Date hidden'!AB63="x","x",$AA$2-'Indicator Date hidden'!AB63)</f>
        <v>0</v>
      </c>
      <c r="AB62" s="25">
        <f>IF('Indicator Date hidden'!AC63="x","x",$AB$2-'Indicator Date hidden'!AC63)</f>
        <v>0</v>
      </c>
      <c r="AC62" s="25">
        <f>IF('Indicator Date hidden'!AD63="x","x",$AC$2-'Indicator Date hidden'!AD63)</f>
        <v>0</v>
      </c>
      <c r="AD62" s="25">
        <f>IF('Indicator Date hidden'!AE63="x","x",$AD$2-'Indicator Date hidden'!AE63)</f>
        <v>0</v>
      </c>
      <c r="AE62" s="25">
        <f>IF('Indicator Date hidden'!AF63="x","x",$AE$2-'Indicator Date hidden'!AF63)</f>
        <v>0</v>
      </c>
      <c r="AF62" s="25">
        <f>IF('Indicator Date hidden'!AG63="x","x",$AF$2-'Indicator Date hidden'!AG63)</f>
        <v>8</v>
      </c>
      <c r="AG62" s="25">
        <f>IF('Indicator Date hidden'!AH63="x","x",$AG$2-'Indicator Date hidden'!AH63)</f>
        <v>0</v>
      </c>
      <c r="AH62" s="25">
        <f>IF('Indicator Date hidden'!AI63="x","x",$AH$2-'Indicator Date hidden'!AI63)</f>
        <v>0</v>
      </c>
      <c r="AI62" s="25">
        <f>IF('Indicator Date hidden'!AJ63="x","x",$AI$2-'Indicator Date hidden'!AJ63)</f>
        <v>0</v>
      </c>
      <c r="AJ62" s="25" t="str">
        <f>IF('Indicator Date hidden'!AK63="x","x",$AJ$2-'Indicator Date hidden'!AK63)</f>
        <v>x</v>
      </c>
      <c r="AK62" s="25">
        <f>IF('Indicator Date hidden'!AL63="x","x",$AK$2-'Indicator Date hidden'!AL63)</f>
        <v>1</v>
      </c>
      <c r="AL62" s="25">
        <f>IF('Indicator Date hidden'!AM63="x","x",$AL$2-'Indicator Date hidden'!AM63)</f>
        <v>0</v>
      </c>
      <c r="AM62" s="25">
        <f>IF('Indicator Date hidden'!AN63="x","x",$AM$2-'Indicator Date hidden'!AN63)</f>
        <v>0</v>
      </c>
      <c r="AN62" s="25">
        <f>IF('Indicator Date hidden'!AO63="x","x",$AN$2-'Indicator Date hidden'!AO63)</f>
        <v>0</v>
      </c>
      <c r="AO62" s="25">
        <f>IF('Indicator Date hidden'!AP63="x","x",$AO$2-'Indicator Date hidden'!AP63)</f>
        <v>0</v>
      </c>
      <c r="AP62" s="25">
        <f>IF('Indicator Date hidden'!AQ63="x","x",$AP$2-'Indicator Date hidden'!AQ63)</f>
        <v>0</v>
      </c>
      <c r="AQ62" s="25">
        <f>IF('Indicator Date hidden'!AR63="x","x",$AQ$2-'Indicator Date hidden'!AR63)</f>
        <v>0</v>
      </c>
      <c r="AR62" s="25">
        <f>IF('Indicator Date hidden'!AS63="x","x",$AR$2-'Indicator Date hidden'!AS63)</f>
        <v>0</v>
      </c>
      <c r="AS62" s="25">
        <f>IF('Indicator Date hidden'!AT63="x","x",$AS$2-'Indicator Date hidden'!AT63)</f>
        <v>0</v>
      </c>
      <c r="AT62" s="25">
        <f>IF('Indicator Date hidden'!AU63="x","x",$AT$2-'Indicator Date hidden'!AU63)</f>
        <v>0</v>
      </c>
      <c r="AU62" s="25">
        <f>IF('Indicator Date hidden'!AV63="x","x",$AU$2-'Indicator Date hidden'!AV63)</f>
        <v>2</v>
      </c>
      <c r="AV62" s="25">
        <f>IF('Indicator Date hidden'!AW63="x","x",$AV$2-'Indicator Date hidden'!AW63)</f>
        <v>0</v>
      </c>
      <c r="AW62" s="25">
        <f>IF('Indicator Date hidden'!AX63="x","x",$AW$2-'Indicator Date hidden'!AX63)</f>
        <v>0</v>
      </c>
      <c r="AX62" s="25">
        <f>IF('Indicator Date hidden'!AY63="x","x",$AX$2-'Indicator Date hidden'!AY63)</f>
        <v>0</v>
      </c>
      <c r="AY62" s="25">
        <f>IF('Indicator Date hidden'!AZ63="x","x",$AY$2-'Indicator Date hidden'!AZ63)</f>
        <v>0</v>
      </c>
      <c r="AZ62" s="25">
        <f>IF('Indicator Date hidden'!BA63="x","x",$AZ$2-'Indicator Date hidden'!BA63)</f>
        <v>0</v>
      </c>
      <c r="BA62">
        <f t="shared" si="0"/>
        <v>15</v>
      </c>
      <c r="BB62" s="26">
        <f t="shared" si="1"/>
        <v>0.30612244897959184</v>
      </c>
      <c r="BC62">
        <f t="shared" si="2"/>
        <v>5</v>
      </c>
      <c r="BD62" s="26">
        <f t="shared" si="3"/>
        <v>1.2156140907620758</v>
      </c>
      <c r="BE62" s="28">
        <f t="shared" si="4"/>
        <v>0</v>
      </c>
    </row>
    <row r="63" spans="1:57" x14ac:dyDescent="0.3">
      <c r="A63" t="s">
        <v>114</v>
      </c>
      <c r="B63" s="25">
        <f>IF('Indicator Date hidden'!C64="x","x",$B$2-'Indicator Date hidden'!C64)</f>
        <v>0</v>
      </c>
      <c r="C63" s="25">
        <f>IF('Indicator Date hidden'!D64="x","x",$C$2-'Indicator Date hidden'!D64)</f>
        <v>0</v>
      </c>
      <c r="D63" s="25">
        <f>IF('Indicator Date hidden'!E64="x","x",$D$2-'Indicator Date hidden'!E64)</f>
        <v>0</v>
      </c>
      <c r="E63" s="25">
        <f>IF('Indicator Date hidden'!F64="x","x",$E$2-'Indicator Date hidden'!F64)</f>
        <v>0</v>
      </c>
      <c r="F63" s="25">
        <f>IF('Indicator Date hidden'!G64="x","x",$F$2-'Indicator Date hidden'!G64)</f>
        <v>0</v>
      </c>
      <c r="G63" s="25">
        <f>IF('Indicator Date hidden'!H64="x","x",$G$2-'Indicator Date hidden'!H64)</f>
        <v>0</v>
      </c>
      <c r="H63" s="25">
        <f>IF('Indicator Date hidden'!I64="x","x",$H$2-'Indicator Date hidden'!I64)</f>
        <v>0</v>
      </c>
      <c r="I63" s="25">
        <f>IF('Indicator Date hidden'!J64="x","x",$I$2-'Indicator Date hidden'!J64)</f>
        <v>0</v>
      </c>
      <c r="J63" s="25">
        <f>IF('Indicator Date hidden'!K64="x","x",$J$2-'Indicator Date hidden'!K64)</f>
        <v>0</v>
      </c>
      <c r="K63" s="25">
        <f>IF('Indicator Date hidden'!L64="x","x",$K$2-'Indicator Date hidden'!L64)</f>
        <v>0</v>
      </c>
      <c r="L63" s="25">
        <f>IF('Indicator Date hidden'!M64="x","x",$L$2-'Indicator Date hidden'!M64)</f>
        <v>0</v>
      </c>
      <c r="M63" s="25">
        <f>IF('Indicator Date hidden'!N64="x","x",$M$2-'Indicator Date hidden'!N64)</f>
        <v>0</v>
      </c>
      <c r="N63" s="25">
        <f>IF('Indicator Date hidden'!O64="x","x",$N$2-'Indicator Date hidden'!O64)</f>
        <v>0</v>
      </c>
      <c r="O63" s="25">
        <f>IF('Indicator Date hidden'!P64="x","x",$O$2-'Indicator Date hidden'!P64)</f>
        <v>0</v>
      </c>
      <c r="P63" s="25">
        <f>IF('Indicator Date hidden'!Q64="x","x",$P$2-'Indicator Date hidden'!Q64)</f>
        <v>0</v>
      </c>
      <c r="Q63" s="25">
        <f>IF('Indicator Date hidden'!R64="x","x",$Q$2-'Indicator Date hidden'!R64)</f>
        <v>1</v>
      </c>
      <c r="R63" s="25">
        <f>IF('Indicator Date hidden'!S64="x","x",$R$2-'Indicator Date hidden'!S64)</f>
        <v>0</v>
      </c>
      <c r="S63" s="25">
        <f>IF('Indicator Date hidden'!T64="x","x",$S$2-'Indicator Date hidden'!T64)</f>
        <v>0</v>
      </c>
      <c r="T63" s="25">
        <f>IF('Indicator Date hidden'!U64="x","x",$T$2-'Indicator Date hidden'!U64)</f>
        <v>0</v>
      </c>
      <c r="U63" s="25">
        <f>IF('Indicator Date hidden'!V64="x","x",$U$2-'Indicator Date hidden'!V64)</f>
        <v>0</v>
      </c>
      <c r="V63" s="25">
        <f>IF('Indicator Date hidden'!W64="x","x",$V$2-'Indicator Date hidden'!W64)</f>
        <v>0</v>
      </c>
      <c r="W63" s="25">
        <f>IF('Indicator Date hidden'!X64="x","x",$W$2-'Indicator Date hidden'!X64)</f>
        <v>1</v>
      </c>
      <c r="X63" s="25">
        <f>IF('Indicator Date hidden'!Y64="x","x",$X$2-'Indicator Date hidden'!Y64)</f>
        <v>4</v>
      </c>
      <c r="Y63" s="25">
        <f>IF('Indicator Date hidden'!Z64="x","x",$Y$2-'Indicator Date hidden'!Z64)</f>
        <v>0</v>
      </c>
      <c r="Z63" s="25">
        <f>IF('Indicator Date hidden'!AA64="x","x",$Z$2-'Indicator Date hidden'!AA64)</f>
        <v>0</v>
      </c>
      <c r="AA63" s="25">
        <f>IF('Indicator Date hidden'!AB64="x","x",$AA$2-'Indicator Date hidden'!AB64)</f>
        <v>0</v>
      </c>
      <c r="AB63" s="25">
        <f>IF('Indicator Date hidden'!AC64="x","x",$AB$2-'Indicator Date hidden'!AC64)</f>
        <v>0</v>
      </c>
      <c r="AC63" s="25">
        <f>IF('Indicator Date hidden'!AD64="x","x",$AC$2-'Indicator Date hidden'!AD64)</f>
        <v>0</v>
      </c>
      <c r="AD63" s="25">
        <f>IF('Indicator Date hidden'!AE64="x","x",$AD$2-'Indicator Date hidden'!AE64)</f>
        <v>0</v>
      </c>
      <c r="AE63" s="25">
        <f>IF('Indicator Date hidden'!AF64="x","x",$AE$2-'Indicator Date hidden'!AF64)</f>
        <v>0</v>
      </c>
      <c r="AF63" s="25">
        <f>IF('Indicator Date hidden'!AG64="x","x",$AF$2-'Indicator Date hidden'!AG64)</f>
        <v>10</v>
      </c>
      <c r="AG63" s="25">
        <f>IF('Indicator Date hidden'!AH64="x","x",$AG$2-'Indicator Date hidden'!AH64)</f>
        <v>0</v>
      </c>
      <c r="AH63" s="25">
        <f>IF('Indicator Date hidden'!AI64="x","x",$AH$2-'Indicator Date hidden'!AI64)</f>
        <v>0</v>
      </c>
      <c r="AI63" s="25">
        <f>IF('Indicator Date hidden'!AJ64="x","x",$AI$2-'Indicator Date hidden'!AJ64)</f>
        <v>0</v>
      </c>
      <c r="AJ63" s="25" t="str">
        <f>IF('Indicator Date hidden'!AK64="x","x",$AJ$2-'Indicator Date hidden'!AK64)</f>
        <v>x</v>
      </c>
      <c r="AK63" s="25">
        <f>IF('Indicator Date hidden'!AL64="x","x",$AK$2-'Indicator Date hidden'!AL64)</f>
        <v>1</v>
      </c>
      <c r="AL63" s="25">
        <f>IF('Indicator Date hidden'!AM64="x","x",$AL$2-'Indicator Date hidden'!AM64)</f>
        <v>0</v>
      </c>
      <c r="AM63" s="25">
        <f>IF('Indicator Date hidden'!AN64="x","x",$AM$2-'Indicator Date hidden'!AN64)</f>
        <v>0</v>
      </c>
      <c r="AN63" s="25">
        <f>IF('Indicator Date hidden'!AO64="x","x",$AN$2-'Indicator Date hidden'!AO64)</f>
        <v>0</v>
      </c>
      <c r="AO63" s="25">
        <f>IF('Indicator Date hidden'!AP64="x","x",$AO$2-'Indicator Date hidden'!AP64)</f>
        <v>0</v>
      </c>
      <c r="AP63" s="25">
        <f>IF('Indicator Date hidden'!AQ64="x","x",$AP$2-'Indicator Date hidden'!AQ64)</f>
        <v>0</v>
      </c>
      <c r="AQ63" s="25">
        <f>IF('Indicator Date hidden'!AR64="x","x",$AQ$2-'Indicator Date hidden'!AR64)</f>
        <v>0</v>
      </c>
      <c r="AR63" s="25">
        <f>IF('Indicator Date hidden'!AS64="x","x",$AR$2-'Indicator Date hidden'!AS64)</f>
        <v>0</v>
      </c>
      <c r="AS63" s="25">
        <f>IF('Indicator Date hidden'!AT64="x","x",$AS$2-'Indicator Date hidden'!AT64)</f>
        <v>0</v>
      </c>
      <c r="AT63" s="25">
        <f>IF('Indicator Date hidden'!AU64="x","x",$AT$2-'Indicator Date hidden'!AU64)</f>
        <v>0</v>
      </c>
      <c r="AU63" s="25">
        <f>IF('Indicator Date hidden'!AV64="x","x",$AU$2-'Indicator Date hidden'!AV64)</f>
        <v>1</v>
      </c>
      <c r="AV63" s="25">
        <f>IF('Indicator Date hidden'!AW64="x","x",$AV$2-'Indicator Date hidden'!AW64)</f>
        <v>0</v>
      </c>
      <c r="AW63" s="25">
        <f>IF('Indicator Date hidden'!AX64="x","x",$AW$2-'Indicator Date hidden'!AX64)</f>
        <v>0</v>
      </c>
      <c r="AX63" s="25">
        <f>IF('Indicator Date hidden'!AY64="x","x",$AX$2-'Indicator Date hidden'!AY64)</f>
        <v>0</v>
      </c>
      <c r="AY63" s="25">
        <f>IF('Indicator Date hidden'!AZ64="x","x",$AY$2-'Indicator Date hidden'!AZ64)</f>
        <v>0</v>
      </c>
      <c r="AZ63" s="25">
        <f>IF('Indicator Date hidden'!BA64="x","x",$AZ$2-'Indicator Date hidden'!BA64)</f>
        <v>0</v>
      </c>
      <c r="BA63">
        <f t="shared" si="0"/>
        <v>18</v>
      </c>
      <c r="BB63" s="26">
        <f t="shared" si="1"/>
        <v>0.36</v>
      </c>
      <c r="BC63">
        <f t="shared" si="2"/>
        <v>6</v>
      </c>
      <c r="BD63" s="26">
        <f t="shared" si="3"/>
        <v>1.5067846561469891</v>
      </c>
      <c r="BE63" s="28">
        <f t="shared" si="4"/>
        <v>0</v>
      </c>
    </row>
    <row r="64" spans="1:57" x14ac:dyDescent="0.3">
      <c r="A64" t="s">
        <v>116</v>
      </c>
      <c r="B64" s="25">
        <f>IF('Indicator Date hidden'!C65="x","x",$B$2-'Indicator Date hidden'!C65)</f>
        <v>0</v>
      </c>
      <c r="C64" s="25">
        <f>IF('Indicator Date hidden'!D65="x","x",$C$2-'Indicator Date hidden'!D65)</f>
        <v>0</v>
      </c>
      <c r="D64" s="25">
        <f>IF('Indicator Date hidden'!E65="x","x",$D$2-'Indicator Date hidden'!E65)</f>
        <v>0</v>
      </c>
      <c r="E64" s="25">
        <f>IF('Indicator Date hidden'!F65="x","x",$E$2-'Indicator Date hidden'!F65)</f>
        <v>0</v>
      </c>
      <c r="F64" s="25">
        <f>IF('Indicator Date hidden'!G65="x","x",$F$2-'Indicator Date hidden'!G65)</f>
        <v>0</v>
      </c>
      <c r="G64" s="25">
        <f>IF('Indicator Date hidden'!H65="x","x",$G$2-'Indicator Date hidden'!H65)</f>
        <v>0</v>
      </c>
      <c r="H64" s="25">
        <f>IF('Indicator Date hidden'!I65="x","x",$H$2-'Indicator Date hidden'!I65)</f>
        <v>0</v>
      </c>
      <c r="I64" s="25">
        <f>IF('Indicator Date hidden'!J65="x","x",$I$2-'Indicator Date hidden'!J65)</f>
        <v>0</v>
      </c>
      <c r="J64" s="25">
        <f>IF('Indicator Date hidden'!K65="x","x",$J$2-'Indicator Date hidden'!K65)</f>
        <v>0</v>
      </c>
      <c r="K64" s="25">
        <f>IF('Indicator Date hidden'!L65="x","x",$K$2-'Indicator Date hidden'!L65)</f>
        <v>0</v>
      </c>
      <c r="L64" s="25">
        <f>IF('Indicator Date hidden'!M65="x","x",$L$2-'Indicator Date hidden'!M65)</f>
        <v>0</v>
      </c>
      <c r="M64" s="25">
        <f>IF('Indicator Date hidden'!N65="x","x",$M$2-'Indicator Date hidden'!N65)</f>
        <v>0</v>
      </c>
      <c r="N64" s="25">
        <f>IF('Indicator Date hidden'!O65="x","x",$N$2-'Indicator Date hidden'!O65)</f>
        <v>0</v>
      </c>
      <c r="O64" s="25">
        <f>IF('Indicator Date hidden'!P65="x","x",$O$2-'Indicator Date hidden'!P65)</f>
        <v>0</v>
      </c>
      <c r="P64" s="25">
        <f>IF('Indicator Date hidden'!Q65="x","x",$P$2-'Indicator Date hidden'!Q65)</f>
        <v>0</v>
      </c>
      <c r="Q64" s="25">
        <f>IF('Indicator Date hidden'!R65="x","x",$Q$2-'Indicator Date hidden'!R65)</f>
        <v>9</v>
      </c>
      <c r="R64" s="25">
        <f>IF('Indicator Date hidden'!S65="x","x",$R$2-'Indicator Date hidden'!S65)</f>
        <v>0</v>
      </c>
      <c r="S64" s="25">
        <f>IF('Indicator Date hidden'!T65="x","x",$S$2-'Indicator Date hidden'!T65)</f>
        <v>0</v>
      </c>
      <c r="T64" s="25">
        <f>IF('Indicator Date hidden'!U65="x","x",$T$2-'Indicator Date hidden'!U65)</f>
        <v>0</v>
      </c>
      <c r="U64" s="25">
        <f>IF('Indicator Date hidden'!V65="x","x",$U$2-'Indicator Date hidden'!V65)</f>
        <v>0</v>
      </c>
      <c r="V64" s="25">
        <f>IF('Indicator Date hidden'!W65="x","x",$V$2-'Indicator Date hidden'!W65)</f>
        <v>0</v>
      </c>
      <c r="W64" s="25">
        <f>IF('Indicator Date hidden'!X65="x","x",$W$2-'Indicator Date hidden'!X65)</f>
        <v>5</v>
      </c>
      <c r="X64" s="25">
        <f>IF('Indicator Date hidden'!Y65="x","x",$X$2-'Indicator Date hidden'!Y65)</f>
        <v>1</v>
      </c>
      <c r="Y64" s="25">
        <f>IF('Indicator Date hidden'!Z65="x","x",$Y$2-'Indicator Date hidden'!Z65)</f>
        <v>0</v>
      </c>
      <c r="Z64" s="25">
        <f>IF('Indicator Date hidden'!AA65="x","x",$Z$2-'Indicator Date hidden'!AA65)</f>
        <v>0</v>
      </c>
      <c r="AA64" s="25">
        <f>IF('Indicator Date hidden'!AB65="x","x",$AA$2-'Indicator Date hidden'!AB65)</f>
        <v>0</v>
      </c>
      <c r="AB64" s="25">
        <f>IF('Indicator Date hidden'!AC65="x","x",$AB$2-'Indicator Date hidden'!AC65)</f>
        <v>0</v>
      </c>
      <c r="AC64" s="25">
        <f>IF('Indicator Date hidden'!AD65="x","x",$AC$2-'Indicator Date hidden'!AD65)</f>
        <v>0</v>
      </c>
      <c r="AD64" s="25">
        <f>IF('Indicator Date hidden'!AE65="x","x",$AD$2-'Indicator Date hidden'!AE65)</f>
        <v>0</v>
      </c>
      <c r="AE64" s="25">
        <f>IF('Indicator Date hidden'!AF65="x","x",$AE$2-'Indicator Date hidden'!AF65)</f>
        <v>0</v>
      </c>
      <c r="AF64" s="25">
        <f>IF('Indicator Date hidden'!AG65="x","x",$AF$2-'Indicator Date hidden'!AG65)</f>
        <v>0</v>
      </c>
      <c r="AG64" s="25">
        <f>IF('Indicator Date hidden'!AH65="x","x",$AG$2-'Indicator Date hidden'!AH65)</f>
        <v>0</v>
      </c>
      <c r="AH64" s="25">
        <f>IF('Indicator Date hidden'!AI65="x","x",$AH$2-'Indicator Date hidden'!AI65)</f>
        <v>0</v>
      </c>
      <c r="AI64" s="25">
        <f>IF('Indicator Date hidden'!AJ65="x","x",$AI$2-'Indicator Date hidden'!AJ65)</f>
        <v>0</v>
      </c>
      <c r="AJ64" s="25">
        <f>IF('Indicator Date hidden'!AK65="x","x",$AJ$2-'Indicator Date hidden'!AK65)</f>
        <v>1</v>
      </c>
      <c r="AK64" s="25">
        <f>IF('Indicator Date hidden'!AL65="x","x",$AK$2-'Indicator Date hidden'!AL65)</f>
        <v>1</v>
      </c>
      <c r="AL64" s="25">
        <f>IF('Indicator Date hidden'!AM65="x","x",$AL$2-'Indicator Date hidden'!AM65)</f>
        <v>0</v>
      </c>
      <c r="AM64" s="25">
        <f>IF('Indicator Date hidden'!AN65="x","x",$AM$2-'Indicator Date hidden'!AN65)</f>
        <v>0</v>
      </c>
      <c r="AN64" s="25">
        <f>IF('Indicator Date hidden'!AO65="x","x",$AN$2-'Indicator Date hidden'!AO65)</f>
        <v>0</v>
      </c>
      <c r="AO64" s="25" t="str">
        <f>IF('Indicator Date hidden'!AP65="x","x",$AO$2-'Indicator Date hidden'!AP65)</f>
        <v>x</v>
      </c>
      <c r="AP64" s="25" t="str">
        <f>IF('Indicator Date hidden'!AQ65="x","x",$AP$2-'Indicator Date hidden'!AQ65)</f>
        <v>x</v>
      </c>
      <c r="AQ64" s="25">
        <f>IF('Indicator Date hidden'!AR65="x","x",$AQ$2-'Indicator Date hidden'!AR65)</f>
        <v>0</v>
      </c>
      <c r="AR64" s="25">
        <f>IF('Indicator Date hidden'!AS65="x","x",$AR$2-'Indicator Date hidden'!AS65)</f>
        <v>0</v>
      </c>
      <c r="AS64" s="25">
        <f>IF('Indicator Date hidden'!AT65="x","x",$AS$2-'Indicator Date hidden'!AT65)</f>
        <v>0</v>
      </c>
      <c r="AT64" s="25">
        <f>IF('Indicator Date hidden'!AU65="x","x",$AT$2-'Indicator Date hidden'!AU65)</f>
        <v>0</v>
      </c>
      <c r="AU64" s="25">
        <f>IF('Indicator Date hidden'!AV65="x","x",$AU$2-'Indicator Date hidden'!AV65)</f>
        <v>1</v>
      </c>
      <c r="AV64" s="25">
        <f>IF('Indicator Date hidden'!AW65="x","x",$AV$2-'Indicator Date hidden'!AW65)</f>
        <v>0</v>
      </c>
      <c r="AW64" s="25">
        <f>IF('Indicator Date hidden'!AX65="x","x",$AW$2-'Indicator Date hidden'!AX65)</f>
        <v>0</v>
      </c>
      <c r="AX64" s="25">
        <f>IF('Indicator Date hidden'!AY65="x","x",$AX$2-'Indicator Date hidden'!AY65)</f>
        <v>0</v>
      </c>
      <c r="AY64" s="25">
        <f>IF('Indicator Date hidden'!AZ65="x","x",$AY$2-'Indicator Date hidden'!AZ65)</f>
        <v>0</v>
      </c>
      <c r="AZ64" s="25">
        <f>IF('Indicator Date hidden'!BA65="x","x",$AZ$2-'Indicator Date hidden'!BA65)</f>
        <v>0</v>
      </c>
      <c r="BA64">
        <f t="shared" si="0"/>
        <v>18</v>
      </c>
      <c r="BB64" s="26">
        <f t="shared" si="1"/>
        <v>0.36734693877551022</v>
      </c>
      <c r="BC64">
        <f t="shared" si="2"/>
        <v>6</v>
      </c>
      <c r="BD64" s="26">
        <f t="shared" si="3"/>
        <v>1.4525681346346322</v>
      </c>
      <c r="BE64" s="28">
        <f t="shared" si="4"/>
        <v>0</v>
      </c>
    </row>
    <row r="65" spans="1:57" x14ac:dyDescent="0.3">
      <c r="A65" t="s">
        <v>118</v>
      </c>
      <c r="B65" s="25">
        <f>IF('Indicator Date hidden'!C66="x","x",$B$2-'Indicator Date hidden'!C66)</f>
        <v>0</v>
      </c>
      <c r="C65" s="25">
        <f>IF('Indicator Date hidden'!D66="x","x",$C$2-'Indicator Date hidden'!D66)</f>
        <v>0</v>
      </c>
      <c r="D65" s="25">
        <f>IF('Indicator Date hidden'!E66="x","x",$D$2-'Indicator Date hidden'!E66)</f>
        <v>0</v>
      </c>
      <c r="E65" s="25">
        <f>IF('Indicator Date hidden'!F66="x","x",$E$2-'Indicator Date hidden'!F66)</f>
        <v>0</v>
      </c>
      <c r="F65" s="25">
        <f>IF('Indicator Date hidden'!G66="x","x",$F$2-'Indicator Date hidden'!G66)</f>
        <v>0</v>
      </c>
      <c r="G65" s="25">
        <f>IF('Indicator Date hidden'!H66="x","x",$G$2-'Indicator Date hidden'!H66)</f>
        <v>0</v>
      </c>
      <c r="H65" s="25">
        <f>IF('Indicator Date hidden'!I66="x","x",$H$2-'Indicator Date hidden'!I66)</f>
        <v>0</v>
      </c>
      <c r="I65" s="25">
        <f>IF('Indicator Date hidden'!J66="x","x",$I$2-'Indicator Date hidden'!J66)</f>
        <v>0</v>
      </c>
      <c r="J65" s="25">
        <f>IF('Indicator Date hidden'!K66="x","x",$J$2-'Indicator Date hidden'!K66)</f>
        <v>0</v>
      </c>
      <c r="K65" s="25">
        <f>IF('Indicator Date hidden'!L66="x","x",$K$2-'Indicator Date hidden'!L66)</f>
        <v>0</v>
      </c>
      <c r="L65" s="25">
        <f>IF('Indicator Date hidden'!M66="x","x",$L$2-'Indicator Date hidden'!M66)</f>
        <v>0</v>
      </c>
      <c r="M65" s="25">
        <f>IF('Indicator Date hidden'!N66="x","x",$M$2-'Indicator Date hidden'!N66)</f>
        <v>0</v>
      </c>
      <c r="N65" s="25">
        <f>IF('Indicator Date hidden'!O66="x","x",$N$2-'Indicator Date hidden'!O66)</f>
        <v>0</v>
      </c>
      <c r="O65" s="25">
        <f>IF('Indicator Date hidden'!P66="x","x",$O$2-'Indicator Date hidden'!P66)</f>
        <v>0</v>
      </c>
      <c r="P65" s="25">
        <f>IF('Indicator Date hidden'!Q66="x","x",$P$2-'Indicator Date hidden'!Q66)</f>
        <v>0</v>
      </c>
      <c r="Q65" s="25" t="str">
        <f>IF('Indicator Date hidden'!R66="x","x",$Q$2-'Indicator Date hidden'!R66)</f>
        <v>x</v>
      </c>
      <c r="R65" s="25">
        <f>IF('Indicator Date hidden'!S66="x","x",$R$2-'Indicator Date hidden'!S66)</f>
        <v>0</v>
      </c>
      <c r="S65" s="25">
        <f>IF('Indicator Date hidden'!T66="x","x",$S$2-'Indicator Date hidden'!T66)</f>
        <v>0</v>
      </c>
      <c r="T65" s="25">
        <f>IF('Indicator Date hidden'!U66="x","x",$T$2-'Indicator Date hidden'!U66)</f>
        <v>0</v>
      </c>
      <c r="U65" s="25" t="str">
        <f>IF('Indicator Date hidden'!V66="x","x",$U$2-'Indicator Date hidden'!V66)</f>
        <v>x</v>
      </c>
      <c r="V65" s="25">
        <f>IF('Indicator Date hidden'!W66="x","x",$V$2-'Indicator Date hidden'!W66)</f>
        <v>0</v>
      </c>
      <c r="W65" s="25">
        <f>IF('Indicator Date hidden'!X66="x","x",$W$2-'Indicator Date hidden'!X66)</f>
        <v>9</v>
      </c>
      <c r="X65" s="25">
        <f>IF('Indicator Date hidden'!Y66="x","x",$X$2-'Indicator Date hidden'!Y66)</f>
        <v>2</v>
      </c>
      <c r="Y65" s="25">
        <f>IF('Indicator Date hidden'!Z66="x","x",$Y$2-'Indicator Date hidden'!Z66)</f>
        <v>0</v>
      </c>
      <c r="Z65" s="25">
        <f>IF('Indicator Date hidden'!AA66="x","x",$Z$2-'Indicator Date hidden'!AA66)</f>
        <v>0</v>
      </c>
      <c r="AA65" s="25" t="str">
        <f>IF('Indicator Date hidden'!AB66="x","x",$AA$2-'Indicator Date hidden'!AB66)</f>
        <v>x</v>
      </c>
      <c r="AB65" s="25">
        <f>IF('Indicator Date hidden'!AC66="x","x",$AB$2-'Indicator Date hidden'!AC66)</f>
        <v>0</v>
      </c>
      <c r="AC65" s="25">
        <f>IF('Indicator Date hidden'!AD66="x","x",$AC$2-'Indicator Date hidden'!AD66)</f>
        <v>0</v>
      </c>
      <c r="AD65" s="25" t="str">
        <f>IF('Indicator Date hidden'!AE66="x","x",$AD$2-'Indicator Date hidden'!AE66)</f>
        <v>x</v>
      </c>
      <c r="AE65" s="25">
        <f>IF('Indicator Date hidden'!AF66="x","x",$AE$2-'Indicator Date hidden'!AF66)</f>
        <v>0</v>
      </c>
      <c r="AF65" s="25">
        <f>IF('Indicator Date hidden'!AG66="x","x",$AF$2-'Indicator Date hidden'!AG66)</f>
        <v>2</v>
      </c>
      <c r="AG65" s="25">
        <f>IF('Indicator Date hidden'!AH66="x","x",$AG$2-'Indicator Date hidden'!AH66)</f>
        <v>0</v>
      </c>
      <c r="AH65" s="25">
        <f>IF('Indicator Date hidden'!AI66="x","x",$AH$2-'Indicator Date hidden'!AI66)</f>
        <v>0</v>
      </c>
      <c r="AI65" s="25">
        <f>IF('Indicator Date hidden'!AJ66="x","x",$AI$2-'Indicator Date hidden'!AJ66)</f>
        <v>0</v>
      </c>
      <c r="AJ65" s="25" t="str">
        <f>IF('Indicator Date hidden'!AK66="x","x",$AJ$2-'Indicator Date hidden'!AK66)</f>
        <v>x</v>
      </c>
      <c r="AK65" s="25">
        <f>IF('Indicator Date hidden'!AL66="x","x",$AK$2-'Indicator Date hidden'!AL66)</f>
        <v>1</v>
      </c>
      <c r="AL65" s="25">
        <f>IF('Indicator Date hidden'!AM66="x","x",$AL$2-'Indicator Date hidden'!AM66)</f>
        <v>0</v>
      </c>
      <c r="AM65" s="25">
        <f>IF('Indicator Date hidden'!AN66="x","x",$AM$2-'Indicator Date hidden'!AN66)</f>
        <v>0</v>
      </c>
      <c r="AN65" s="25">
        <f>IF('Indicator Date hidden'!AO66="x","x",$AN$2-'Indicator Date hidden'!AO66)</f>
        <v>0</v>
      </c>
      <c r="AO65" s="25">
        <f>IF('Indicator Date hidden'!AP66="x","x",$AO$2-'Indicator Date hidden'!AP66)</f>
        <v>0</v>
      </c>
      <c r="AP65" s="25">
        <f>IF('Indicator Date hidden'!AQ66="x","x",$AP$2-'Indicator Date hidden'!AQ66)</f>
        <v>0</v>
      </c>
      <c r="AQ65" s="25">
        <f>IF('Indicator Date hidden'!AR66="x","x",$AQ$2-'Indicator Date hidden'!AR66)</f>
        <v>0</v>
      </c>
      <c r="AR65" s="25">
        <f>IF('Indicator Date hidden'!AS66="x","x",$AR$2-'Indicator Date hidden'!AS66)</f>
        <v>0</v>
      </c>
      <c r="AS65" s="25">
        <f>IF('Indicator Date hidden'!AT66="x","x",$AS$2-'Indicator Date hidden'!AT66)</f>
        <v>0</v>
      </c>
      <c r="AT65" s="25">
        <f>IF('Indicator Date hidden'!AU66="x","x",$AT$2-'Indicator Date hidden'!AU66)</f>
        <v>0</v>
      </c>
      <c r="AU65" s="25" t="str">
        <f>IF('Indicator Date hidden'!AV66="x","x",$AU$2-'Indicator Date hidden'!AV66)</f>
        <v>x</v>
      </c>
      <c r="AV65" s="25">
        <f>IF('Indicator Date hidden'!AW66="x","x",$AV$2-'Indicator Date hidden'!AW66)</f>
        <v>0</v>
      </c>
      <c r="AW65" s="25">
        <f>IF('Indicator Date hidden'!AX66="x","x",$AW$2-'Indicator Date hidden'!AX66)</f>
        <v>0</v>
      </c>
      <c r="AX65" s="25">
        <f>IF('Indicator Date hidden'!AY66="x","x",$AX$2-'Indicator Date hidden'!AY66)</f>
        <v>0</v>
      </c>
      <c r="AY65" s="25">
        <f>IF('Indicator Date hidden'!AZ66="x","x",$AY$2-'Indicator Date hidden'!AZ66)</f>
        <v>0</v>
      </c>
      <c r="AZ65" s="25">
        <f>IF('Indicator Date hidden'!BA66="x","x",$AZ$2-'Indicator Date hidden'!BA66)</f>
        <v>0</v>
      </c>
      <c r="BA65">
        <f t="shared" si="0"/>
        <v>14</v>
      </c>
      <c r="BB65" s="26">
        <f t="shared" si="1"/>
        <v>0.31111111111111112</v>
      </c>
      <c r="BC65">
        <f t="shared" si="2"/>
        <v>4</v>
      </c>
      <c r="BD65" s="26">
        <f t="shared" si="3"/>
        <v>1.3795687284594451</v>
      </c>
      <c r="BE65" s="28">
        <f t="shared" si="4"/>
        <v>0</v>
      </c>
    </row>
    <row r="66" spans="1:57" x14ac:dyDescent="0.3">
      <c r="A66" t="s">
        <v>120</v>
      </c>
      <c r="B66" s="25">
        <f>IF('Indicator Date hidden'!C67="x","x",$B$2-'Indicator Date hidden'!C67)</f>
        <v>0</v>
      </c>
      <c r="C66" s="25">
        <f>IF('Indicator Date hidden'!D67="x","x",$C$2-'Indicator Date hidden'!D67)</f>
        <v>0</v>
      </c>
      <c r="D66" s="25">
        <f>IF('Indicator Date hidden'!E67="x","x",$D$2-'Indicator Date hidden'!E67)</f>
        <v>0</v>
      </c>
      <c r="E66" s="25">
        <f>IF('Indicator Date hidden'!F67="x","x",$E$2-'Indicator Date hidden'!F67)</f>
        <v>0</v>
      </c>
      <c r="F66" s="25">
        <f>IF('Indicator Date hidden'!G67="x","x",$F$2-'Indicator Date hidden'!G67)</f>
        <v>0</v>
      </c>
      <c r="G66" s="25">
        <f>IF('Indicator Date hidden'!H67="x","x",$G$2-'Indicator Date hidden'!H67)</f>
        <v>0</v>
      </c>
      <c r="H66" s="25">
        <f>IF('Indicator Date hidden'!I67="x","x",$H$2-'Indicator Date hidden'!I67)</f>
        <v>0</v>
      </c>
      <c r="I66" s="25">
        <f>IF('Indicator Date hidden'!J67="x","x",$I$2-'Indicator Date hidden'!J67)</f>
        <v>0</v>
      </c>
      <c r="J66" s="25">
        <f>IF('Indicator Date hidden'!K67="x","x",$J$2-'Indicator Date hidden'!K67)</f>
        <v>0</v>
      </c>
      <c r="K66" s="25">
        <f>IF('Indicator Date hidden'!L67="x","x",$K$2-'Indicator Date hidden'!L67)</f>
        <v>0</v>
      </c>
      <c r="L66" s="25">
        <f>IF('Indicator Date hidden'!M67="x","x",$L$2-'Indicator Date hidden'!M67)</f>
        <v>0</v>
      </c>
      <c r="M66" s="25">
        <f>IF('Indicator Date hidden'!N67="x","x",$M$2-'Indicator Date hidden'!N67)</f>
        <v>0</v>
      </c>
      <c r="N66" s="25">
        <f>IF('Indicator Date hidden'!O67="x","x",$N$2-'Indicator Date hidden'!O67)</f>
        <v>0</v>
      </c>
      <c r="O66" s="25">
        <f>IF('Indicator Date hidden'!P67="x","x",$O$2-'Indicator Date hidden'!P67)</f>
        <v>0</v>
      </c>
      <c r="P66" s="25">
        <f>IF('Indicator Date hidden'!Q67="x","x",$P$2-'Indicator Date hidden'!Q67)</f>
        <v>0</v>
      </c>
      <c r="Q66" s="25">
        <f>IF('Indicator Date hidden'!R67="x","x",$Q$2-'Indicator Date hidden'!R67)</f>
        <v>3</v>
      </c>
      <c r="R66" s="25">
        <f>IF('Indicator Date hidden'!S67="x","x",$R$2-'Indicator Date hidden'!S67)</f>
        <v>0</v>
      </c>
      <c r="S66" s="25">
        <f>IF('Indicator Date hidden'!T67="x","x",$S$2-'Indicator Date hidden'!T67)</f>
        <v>0</v>
      </c>
      <c r="T66" s="25">
        <f>IF('Indicator Date hidden'!U67="x","x",$T$2-'Indicator Date hidden'!U67)</f>
        <v>0</v>
      </c>
      <c r="U66" s="25">
        <f>IF('Indicator Date hidden'!V67="x","x",$U$2-'Indicator Date hidden'!V67)</f>
        <v>0</v>
      </c>
      <c r="V66" s="25">
        <f>IF('Indicator Date hidden'!W67="x","x",$V$2-'Indicator Date hidden'!W67)</f>
        <v>0</v>
      </c>
      <c r="W66" s="25">
        <f>IF('Indicator Date hidden'!X67="x","x",$W$2-'Indicator Date hidden'!X67)</f>
        <v>0</v>
      </c>
      <c r="X66" s="25">
        <f>IF('Indicator Date hidden'!Y67="x","x",$X$2-'Indicator Date hidden'!Y67)</f>
        <v>4</v>
      </c>
      <c r="Y66" s="25">
        <f>IF('Indicator Date hidden'!Z67="x","x",$Y$2-'Indicator Date hidden'!Z67)</f>
        <v>0</v>
      </c>
      <c r="Z66" s="25">
        <f>IF('Indicator Date hidden'!AA67="x","x",$Z$2-'Indicator Date hidden'!AA67)</f>
        <v>0</v>
      </c>
      <c r="AA66" s="25">
        <f>IF('Indicator Date hidden'!AB67="x","x",$AA$2-'Indicator Date hidden'!AB67)</f>
        <v>0</v>
      </c>
      <c r="AB66" s="25">
        <f>IF('Indicator Date hidden'!AC67="x","x",$AB$2-'Indicator Date hidden'!AC67)</f>
        <v>0</v>
      </c>
      <c r="AC66" s="25">
        <f>IF('Indicator Date hidden'!AD67="x","x",$AC$2-'Indicator Date hidden'!AD67)</f>
        <v>0</v>
      </c>
      <c r="AD66" s="25">
        <f>IF('Indicator Date hidden'!AE67="x","x",$AD$2-'Indicator Date hidden'!AE67)</f>
        <v>0</v>
      </c>
      <c r="AE66" s="25">
        <f>IF('Indicator Date hidden'!AF67="x","x",$AE$2-'Indicator Date hidden'!AF67)</f>
        <v>0</v>
      </c>
      <c r="AF66" s="25">
        <f>IF('Indicator Date hidden'!AG67="x","x",$AF$2-'Indicator Date hidden'!AG67)</f>
        <v>8</v>
      </c>
      <c r="AG66" s="25">
        <f>IF('Indicator Date hidden'!AH67="x","x",$AG$2-'Indicator Date hidden'!AH67)</f>
        <v>0</v>
      </c>
      <c r="AH66" s="25">
        <f>IF('Indicator Date hidden'!AI67="x","x",$AH$2-'Indicator Date hidden'!AI67)</f>
        <v>0</v>
      </c>
      <c r="AI66" s="25">
        <f>IF('Indicator Date hidden'!AJ67="x","x",$AI$2-'Indicator Date hidden'!AJ67)</f>
        <v>0</v>
      </c>
      <c r="AJ66" s="25" t="str">
        <f>IF('Indicator Date hidden'!AK67="x","x",$AJ$2-'Indicator Date hidden'!AK67)</f>
        <v>x</v>
      </c>
      <c r="AK66" s="25">
        <f>IF('Indicator Date hidden'!AL67="x","x",$AK$2-'Indicator Date hidden'!AL67)</f>
        <v>1</v>
      </c>
      <c r="AL66" s="25">
        <f>IF('Indicator Date hidden'!AM67="x","x",$AL$2-'Indicator Date hidden'!AM67)</f>
        <v>0</v>
      </c>
      <c r="AM66" s="25">
        <f>IF('Indicator Date hidden'!AN67="x","x",$AM$2-'Indicator Date hidden'!AN67)</f>
        <v>0</v>
      </c>
      <c r="AN66" s="25">
        <f>IF('Indicator Date hidden'!AO67="x","x",$AN$2-'Indicator Date hidden'!AO67)</f>
        <v>0</v>
      </c>
      <c r="AO66" s="25">
        <f>IF('Indicator Date hidden'!AP67="x","x",$AO$2-'Indicator Date hidden'!AP67)</f>
        <v>0</v>
      </c>
      <c r="AP66" s="25">
        <f>IF('Indicator Date hidden'!AQ67="x","x",$AP$2-'Indicator Date hidden'!AQ67)</f>
        <v>0</v>
      </c>
      <c r="AQ66" s="25">
        <f>IF('Indicator Date hidden'!AR67="x","x",$AQ$2-'Indicator Date hidden'!AR67)</f>
        <v>0</v>
      </c>
      <c r="AR66" s="25">
        <f>IF('Indicator Date hidden'!AS67="x","x",$AR$2-'Indicator Date hidden'!AS67)</f>
        <v>0</v>
      </c>
      <c r="AS66" s="25">
        <f>IF('Indicator Date hidden'!AT67="x","x",$AS$2-'Indicator Date hidden'!AT67)</f>
        <v>0</v>
      </c>
      <c r="AT66" s="25">
        <f>IF('Indicator Date hidden'!AU67="x","x",$AT$2-'Indicator Date hidden'!AU67)</f>
        <v>0</v>
      </c>
      <c r="AU66" s="25">
        <f>IF('Indicator Date hidden'!AV67="x","x",$AU$2-'Indicator Date hidden'!AV67)</f>
        <v>4</v>
      </c>
      <c r="AV66" s="25">
        <f>IF('Indicator Date hidden'!AW67="x","x",$AV$2-'Indicator Date hidden'!AW67)</f>
        <v>0</v>
      </c>
      <c r="AW66" s="25">
        <f>IF('Indicator Date hidden'!AX67="x","x",$AW$2-'Indicator Date hidden'!AX67)</f>
        <v>0</v>
      </c>
      <c r="AX66" s="25">
        <f>IF('Indicator Date hidden'!AY67="x","x",$AX$2-'Indicator Date hidden'!AY67)</f>
        <v>0</v>
      </c>
      <c r="AY66" s="25">
        <f>IF('Indicator Date hidden'!AZ67="x","x",$AY$2-'Indicator Date hidden'!AZ67)</f>
        <v>0</v>
      </c>
      <c r="AZ66" s="25">
        <f>IF('Indicator Date hidden'!BA67="x","x",$AZ$2-'Indicator Date hidden'!BA67)</f>
        <v>0</v>
      </c>
      <c r="BA66">
        <f t="shared" si="0"/>
        <v>20</v>
      </c>
      <c r="BB66" s="26">
        <f t="shared" si="1"/>
        <v>0.4</v>
      </c>
      <c r="BC66">
        <f t="shared" si="2"/>
        <v>5</v>
      </c>
      <c r="BD66" s="26">
        <f t="shared" si="3"/>
        <v>1.4</v>
      </c>
      <c r="BE66" s="28">
        <f t="shared" si="4"/>
        <v>0</v>
      </c>
    </row>
    <row r="67" spans="1:57" x14ac:dyDescent="0.3">
      <c r="A67" t="s">
        <v>122</v>
      </c>
      <c r="B67" s="25">
        <f>IF('Indicator Date hidden'!C68="x","x",$B$2-'Indicator Date hidden'!C68)</f>
        <v>0</v>
      </c>
      <c r="C67" s="25">
        <f>IF('Indicator Date hidden'!D68="x","x",$C$2-'Indicator Date hidden'!D68)</f>
        <v>0</v>
      </c>
      <c r="D67" s="25">
        <f>IF('Indicator Date hidden'!E68="x","x",$D$2-'Indicator Date hidden'!E68)</f>
        <v>0</v>
      </c>
      <c r="E67" s="25">
        <f>IF('Indicator Date hidden'!F68="x","x",$E$2-'Indicator Date hidden'!F68)</f>
        <v>0</v>
      </c>
      <c r="F67" s="25">
        <f>IF('Indicator Date hidden'!G68="x","x",$F$2-'Indicator Date hidden'!G68)</f>
        <v>0</v>
      </c>
      <c r="G67" s="25">
        <f>IF('Indicator Date hidden'!H68="x","x",$G$2-'Indicator Date hidden'!H68)</f>
        <v>0</v>
      </c>
      <c r="H67" s="25">
        <f>IF('Indicator Date hidden'!I68="x","x",$H$2-'Indicator Date hidden'!I68)</f>
        <v>0</v>
      </c>
      <c r="I67" s="25">
        <f>IF('Indicator Date hidden'!J68="x","x",$I$2-'Indicator Date hidden'!J68)</f>
        <v>0</v>
      </c>
      <c r="J67" s="25">
        <f>IF('Indicator Date hidden'!K68="x","x",$J$2-'Indicator Date hidden'!K68)</f>
        <v>0</v>
      </c>
      <c r="K67" s="25">
        <f>IF('Indicator Date hidden'!L68="x","x",$K$2-'Indicator Date hidden'!L68)</f>
        <v>0</v>
      </c>
      <c r="L67" s="25">
        <f>IF('Indicator Date hidden'!M68="x","x",$L$2-'Indicator Date hidden'!M68)</f>
        <v>0</v>
      </c>
      <c r="M67" s="25">
        <f>IF('Indicator Date hidden'!N68="x","x",$M$2-'Indicator Date hidden'!N68)</f>
        <v>0</v>
      </c>
      <c r="N67" s="25">
        <f>IF('Indicator Date hidden'!O68="x","x",$N$2-'Indicator Date hidden'!O68)</f>
        <v>0</v>
      </c>
      <c r="O67" s="25">
        <f>IF('Indicator Date hidden'!P68="x","x",$O$2-'Indicator Date hidden'!P68)</f>
        <v>0</v>
      </c>
      <c r="P67" s="25">
        <f>IF('Indicator Date hidden'!Q68="x","x",$P$2-'Indicator Date hidden'!Q68)</f>
        <v>0</v>
      </c>
      <c r="Q67" s="25" t="str">
        <f>IF('Indicator Date hidden'!R68="x","x",$Q$2-'Indicator Date hidden'!R68)</f>
        <v>x</v>
      </c>
      <c r="R67" s="25">
        <f>IF('Indicator Date hidden'!S68="x","x",$R$2-'Indicator Date hidden'!S68)</f>
        <v>0</v>
      </c>
      <c r="S67" s="25">
        <f>IF('Indicator Date hidden'!T68="x","x",$S$2-'Indicator Date hidden'!T68)</f>
        <v>0</v>
      </c>
      <c r="T67" s="25">
        <f>IF('Indicator Date hidden'!U68="x","x",$T$2-'Indicator Date hidden'!U68)</f>
        <v>0</v>
      </c>
      <c r="U67" s="25" t="str">
        <f>IF('Indicator Date hidden'!V68="x","x",$U$2-'Indicator Date hidden'!V68)</f>
        <v>x</v>
      </c>
      <c r="V67" s="25">
        <f>IF('Indicator Date hidden'!W68="x","x",$V$2-'Indicator Date hidden'!W68)</f>
        <v>0</v>
      </c>
      <c r="W67" s="25" t="str">
        <f>IF('Indicator Date hidden'!X68="x","x",$W$2-'Indicator Date hidden'!X68)</f>
        <v>x</v>
      </c>
      <c r="X67" s="25">
        <f>IF('Indicator Date hidden'!Y68="x","x",$X$2-'Indicator Date hidden'!Y68)</f>
        <v>4</v>
      </c>
      <c r="Y67" s="25">
        <f>IF('Indicator Date hidden'!Z68="x","x",$Y$2-'Indicator Date hidden'!Z68)</f>
        <v>0</v>
      </c>
      <c r="Z67" s="25">
        <f>IF('Indicator Date hidden'!AA68="x","x",$Z$2-'Indicator Date hidden'!AA68)</f>
        <v>0</v>
      </c>
      <c r="AA67" s="25" t="str">
        <f>IF('Indicator Date hidden'!AB68="x","x",$AA$2-'Indicator Date hidden'!AB68)</f>
        <v>x</v>
      </c>
      <c r="AB67" s="25">
        <f>IF('Indicator Date hidden'!AC68="x","x",$AB$2-'Indicator Date hidden'!AC68)</f>
        <v>0</v>
      </c>
      <c r="AC67" s="25">
        <f>IF('Indicator Date hidden'!AD68="x","x",$AC$2-'Indicator Date hidden'!AD68)</f>
        <v>0</v>
      </c>
      <c r="AD67" s="25" t="str">
        <f>IF('Indicator Date hidden'!AE68="x","x",$AD$2-'Indicator Date hidden'!AE68)</f>
        <v>x</v>
      </c>
      <c r="AE67" s="25">
        <f>IF('Indicator Date hidden'!AF68="x","x",$AE$2-'Indicator Date hidden'!AF68)</f>
        <v>0</v>
      </c>
      <c r="AF67" s="25">
        <f>IF('Indicator Date hidden'!AG68="x","x",$AF$2-'Indicator Date hidden'!AG68)</f>
        <v>1</v>
      </c>
      <c r="AG67" s="25">
        <f>IF('Indicator Date hidden'!AH68="x","x",$AG$2-'Indicator Date hidden'!AH68)</f>
        <v>0</v>
      </c>
      <c r="AH67" s="25">
        <f>IF('Indicator Date hidden'!AI68="x","x",$AH$2-'Indicator Date hidden'!AI68)</f>
        <v>0</v>
      </c>
      <c r="AI67" s="25">
        <f>IF('Indicator Date hidden'!AJ68="x","x",$AI$2-'Indicator Date hidden'!AJ68)</f>
        <v>0</v>
      </c>
      <c r="AJ67" s="25" t="str">
        <f>IF('Indicator Date hidden'!AK68="x","x",$AJ$2-'Indicator Date hidden'!AK68)</f>
        <v>x</v>
      </c>
      <c r="AK67" s="25">
        <f>IF('Indicator Date hidden'!AL68="x","x",$AK$2-'Indicator Date hidden'!AL68)</f>
        <v>1</v>
      </c>
      <c r="AL67" s="25">
        <f>IF('Indicator Date hidden'!AM68="x","x",$AL$2-'Indicator Date hidden'!AM68)</f>
        <v>0</v>
      </c>
      <c r="AM67" s="25">
        <f>IF('Indicator Date hidden'!AN68="x","x",$AM$2-'Indicator Date hidden'!AN68)</f>
        <v>0</v>
      </c>
      <c r="AN67" s="25">
        <f>IF('Indicator Date hidden'!AO68="x","x",$AN$2-'Indicator Date hidden'!AO68)</f>
        <v>0</v>
      </c>
      <c r="AO67" s="25">
        <f>IF('Indicator Date hidden'!AP68="x","x",$AO$2-'Indicator Date hidden'!AP68)</f>
        <v>0</v>
      </c>
      <c r="AP67" s="25">
        <f>IF('Indicator Date hidden'!AQ68="x","x",$AP$2-'Indicator Date hidden'!AQ68)</f>
        <v>0</v>
      </c>
      <c r="AQ67" s="25">
        <f>IF('Indicator Date hidden'!AR68="x","x",$AQ$2-'Indicator Date hidden'!AR68)</f>
        <v>0</v>
      </c>
      <c r="AR67" s="25">
        <f>IF('Indicator Date hidden'!AS68="x","x",$AR$2-'Indicator Date hidden'!AS68)</f>
        <v>0</v>
      </c>
      <c r="AS67" s="25">
        <f>IF('Indicator Date hidden'!AT68="x","x",$AS$2-'Indicator Date hidden'!AT68)</f>
        <v>0</v>
      </c>
      <c r="AT67" s="25">
        <f>IF('Indicator Date hidden'!AU68="x","x",$AT$2-'Indicator Date hidden'!AU68)</f>
        <v>0</v>
      </c>
      <c r="AU67" s="25">
        <f>IF('Indicator Date hidden'!AV68="x","x",$AU$2-'Indicator Date hidden'!AV68)</f>
        <v>1</v>
      </c>
      <c r="AV67" s="25">
        <f>IF('Indicator Date hidden'!AW68="x","x",$AV$2-'Indicator Date hidden'!AW68)</f>
        <v>0</v>
      </c>
      <c r="AW67" s="25">
        <f>IF('Indicator Date hidden'!AX68="x","x",$AW$2-'Indicator Date hidden'!AX68)</f>
        <v>0</v>
      </c>
      <c r="AX67" s="25">
        <f>IF('Indicator Date hidden'!AY68="x","x",$AX$2-'Indicator Date hidden'!AY68)</f>
        <v>0</v>
      </c>
      <c r="AY67" s="25">
        <f>IF('Indicator Date hidden'!AZ68="x","x",$AY$2-'Indicator Date hidden'!AZ68)</f>
        <v>0</v>
      </c>
      <c r="AZ67" s="25">
        <f>IF('Indicator Date hidden'!BA68="x","x",$AZ$2-'Indicator Date hidden'!BA68)</f>
        <v>0</v>
      </c>
      <c r="BA67">
        <f t="shared" si="0"/>
        <v>7</v>
      </c>
      <c r="BB67" s="26">
        <f t="shared" si="1"/>
        <v>0.15555555555555556</v>
      </c>
      <c r="BC67">
        <f t="shared" si="2"/>
        <v>4</v>
      </c>
      <c r="BD67" s="26">
        <f t="shared" si="3"/>
        <v>0.63089198073681729</v>
      </c>
      <c r="BE67" s="28">
        <f t="shared" si="4"/>
        <v>0</v>
      </c>
    </row>
    <row r="68" spans="1:57" x14ac:dyDescent="0.3">
      <c r="A68" t="s">
        <v>124</v>
      </c>
      <c r="B68" s="25">
        <f>IF('Indicator Date hidden'!C69="x","x",$B$2-'Indicator Date hidden'!C69)</f>
        <v>0</v>
      </c>
      <c r="C68" s="25">
        <f>IF('Indicator Date hidden'!D69="x","x",$C$2-'Indicator Date hidden'!D69)</f>
        <v>0</v>
      </c>
      <c r="D68" s="25">
        <f>IF('Indicator Date hidden'!E69="x","x",$D$2-'Indicator Date hidden'!E69)</f>
        <v>0</v>
      </c>
      <c r="E68" s="25">
        <f>IF('Indicator Date hidden'!F69="x","x",$E$2-'Indicator Date hidden'!F69)</f>
        <v>0</v>
      </c>
      <c r="F68" s="25">
        <f>IF('Indicator Date hidden'!G69="x","x",$F$2-'Indicator Date hidden'!G69)</f>
        <v>0</v>
      </c>
      <c r="G68" s="25">
        <f>IF('Indicator Date hidden'!H69="x","x",$G$2-'Indicator Date hidden'!H69)</f>
        <v>0</v>
      </c>
      <c r="H68" s="25">
        <f>IF('Indicator Date hidden'!I69="x","x",$H$2-'Indicator Date hidden'!I69)</f>
        <v>0</v>
      </c>
      <c r="I68" s="25">
        <f>IF('Indicator Date hidden'!J69="x","x",$I$2-'Indicator Date hidden'!J69)</f>
        <v>0</v>
      </c>
      <c r="J68" s="25">
        <f>IF('Indicator Date hidden'!K69="x","x",$J$2-'Indicator Date hidden'!K69)</f>
        <v>0</v>
      </c>
      <c r="K68" s="25">
        <f>IF('Indicator Date hidden'!L69="x","x",$K$2-'Indicator Date hidden'!L69)</f>
        <v>0</v>
      </c>
      <c r="L68" s="25">
        <f>IF('Indicator Date hidden'!M69="x","x",$L$2-'Indicator Date hidden'!M69)</f>
        <v>0</v>
      </c>
      <c r="M68" s="25">
        <f>IF('Indicator Date hidden'!N69="x","x",$M$2-'Indicator Date hidden'!N69)</f>
        <v>0</v>
      </c>
      <c r="N68" s="25">
        <f>IF('Indicator Date hidden'!O69="x","x",$N$2-'Indicator Date hidden'!O69)</f>
        <v>0</v>
      </c>
      <c r="O68" s="25">
        <f>IF('Indicator Date hidden'!P69="x","x",$O$2-'Indicator Date hidden'!P69)</f>
        <v>0</v>
      </c>
      <c r="P68" s="25">
        <f>IF('Indicator Date hidden'!Q69="x","x",$P$2-'Indicator Date hidden'!Q69)</f>
        <v>0</v>
      </c>
      <c r="Q68" s="25" t="str">
        <f>IF('Indicator Date hidden'!R69="x","x",$Q$2-'Indicator Date hidden'!R69)</f>
        <v>x</v>
      </c>
      <c r="R68" s="25">
        <f>IF('Indicator Date hidden'!S69="x","x",$R$2-'Indicator Date hidden'!S69)</f>
        <v>0</v>
      </c>
      <c r="S68" s="25">
        <f>IF('Indicator Date hidden'!T69="x","x",$S$2-'Indicator Date hidden'!T69)</f>
        <v>0</v>
      </c>
      <c r="T68" s="25">
        <f>IF('Indicator Date hidden'!U69="x","x",$T$2-'Indicator Date hidden'!U69)</f>
        <v>0</v>
      </c>
      <c r="U68" s="25">
        <f>IF('Indicator Date hidden'!V69="x","x",$U$2-'Indicator Date hidden'!V69)</f>
        <v>0</v>
      </c>
      <c r="V68" s="25">
        <f>IF('Indicator Date hidden'!W69="x","x",$V$2-'Indicator Date hidden'!W69)</f>
        <v>0</v>
      </c>
      <c r="W68" s="25" t="str">
        <f>IF('Indicator Date hidden'!X69="x","x",$W$2-'Indicator Date hidden'!X69)</f>
        <v>x</v>
      </c>
      <c r="X68" s="25" t="str">
        <f>IF('Indicator Date hidden'!Y69="x","x",$X$2-'Indicator Date hidden'!Y69)</f>
        <v>x</v>
      </c>
      <c r="Y68" s="25">
        <f>IF('Indicator Date hidden'!Z69="x","x",$Y$2-'Indicator Date hidden'!Z69)</f>
        <v>0</v>
      </c>
      <c r="Z68" s="25">
        <f>IF('Indicator Date hidden'!AA69="x","x",$Z$2-'Indicator Date hidden'!AA69)</f>
        <v>0</v>
      </c>
      <c r="AA68" s="25" t="str">
        <f>IF('Indicator Date hidden'!AB69="x","x",$AA$2-'Indicator Date hidden'!AB69)</f>
        <v>x</v>
      </c>
      <c r="AB68" s="25">
        <f>IF('Indicator Date hidden'!AC69="x","x",$AB$2-'Indicator Date hidden'!AC69)</f>
        <v>0</v>
      </c>
      <c r="AC68" s="25">
        <f>IF('Indicator Date hidden'!AD69="x","x",$AC$2-'Indicator Date hidden'!AD69)</f>
        <v>0</v>
      </c>
      <c r="AD68" s="25" t="str">
        <f>IF('Indicator Date hidden'!AE69="x","x",$AD$2-'Indicator Date hidden'!AE69)</f>
        <v>x</v>
      </c>
      <c r="AE68" s="25" t="str">
        <f>IF('Indicator Date hidden'!AF69="x","x",$AE$2-'Indicator Date hidden'!AF69)</f>
        <v>x</v>
      </c>
      <c r="AF68" s="25" t="str">
        <f>IF('Indicator Date hidden'!AG69="x","x",$AF$2-'Indicator Date hidden'!AG69)</f>
        <v>x</v>
      </c>
      <c r="AG68" s="25">
        <f>IF('Indicator Date hidden'!AH69="x","x",$AG$2-'Indicator Date hidden'!AH69)</f>
        <v>0</v>
      </c>
      <c r="AH68" s="25">
        <f>IF('Indicator Date hidden'!AI69="x","x",$AH$2-'Indicator Date hidden'!AI69)</f>
        <v>0</v>
      </c>
      <c r="AI68" s="25">
        <f>IF('Indicator Date hidden'!AJ69="x","x",$AI$2-'Indicator Date hidden'!AJ69)</f>
        <v>0</v>
      </c>
      <c r="AJ68" s="25" t="str">
        <f>IF('Indicator Date hidden'!AK69="x","x",$AJ$2-'Indicator Date hidden'!AK69)</f>
        <v>x</v>
      </c>
      <c r="AK68" s="25">
        <f>IF('Indicator Date hidden'!AL69="x","x",$AK$2-'Indicator Date hidden'!AL69)</f>
        <v>1</v>
      </c>
      <c r="AL68" s="25">
        <f>IF('Indicator Date hidden'!AM69="x","x",$AL$2-'Indicator Date hidden'!AM69)</f>
        <v>0</v>
      </c>
      <c r="AM68" s="25">
        <f>IF('Indicator Date hidden'!AN69="x","x",$AM$2-'Indicator Date hidden'!AN69)</f>
        <v>0</v>
      </c>
      <c r="AN68" s="25">
        <f>IF('Indicator Date hidden'!AO69="x","x",$AN$2-'Indicator Date hidden'!AO69)</f>
        <v>0</v>
      </c>
      <c r="AO68" s="25">
        <f>IF('Indicator Date hidden'!AP69="x","x",$AO$2-'Indicator Date hidden'!AP69)</f>
        <v>0</v>
      </c>
      <c r="AP68" s="25" t="str">
        <f>IF('Indicator Date hidden'!AQ69="x","x",$AP$2-'Indicator Date hidden'!AQ69)</f>
        <v>x</v>
      </c>
      <c r="AQ68" s="25">
        <f>IF('Indicator Date hidden'!AR69="x","x",$AQ$2-'Indicator Date hidden'!AR69)</f>
        <v>4</v>
      </c>
      <c r="AR68" s="25">
        <f>IF('Indicator Date hidden'!AS69="x","x",$AR$2-'Indicator Date hidden'!AS69)</f>
        <v>0</v>
      </c>
      <c r="AS68" s="25" t="str">
        <f>IF('Indicator Date hidden'!AT69="x","x",$AS$2-'Indicator Date hidden'!AT69)</f>
        <v>x</v>
      </c>
      <c r="AT68" s="25">
        <f>IF('Indicator Date hidden'!AU69="x","x",$AT$2-'Indicator Date hidden'!AU69)</f>
        <v>0</v>
      </c>
      <c r="AU68" s="25" t="str">
        <f>IF('Indicator Date hidden'!AV69="x","x",$AU$2-'Indicator Date hidden'!AV69)</f>
        <v>x</v>
      </c>
      <c r="AV68" s="25">
        <f>IF('Indicator Date hidden'!AW69="x","x",$AV$2-'Indicator Date hidden'!AW69)</f>
        <v>0</v>
      </c>
      <c r="AW68" s="25">
        <f>IF('Indicator Date hidden'!AX69="x","x",$AW$2-'Indicator Date hidden'!AX69)</f>
        <v>0</v>
      </c>
      <c r="AX68" s="25">
        <f>IF('Indicator Date hidden'!AY69="x","x",$AX$2-'Indicator Date hidden'!AY69)</f>
        <v>0</v>
      </c>
      <c r="AY68" s="25">
        <f>IF('Indicator Date hidden'!AZ69="x","x",$AY$2-'Indicator Date hidden'!AZ69)</f>
        <v>0</v>
      </c>
      <c r="AZ68" s="25">
        <f>IF('Indicator Date hidden'!BA69="x","x",$AZ$2-'Indicator Date hidden'!BA69)</f>
        <v>0</v>
      </c>
      <c r="BA68">
        <f t="shared" ref="BA68:BA131" si="5">SUM(B68:AZ68)</f>
        <v>5</v>
      </c>
      <c r="BB68" s="26">
        <f t="shared" ref="BB68:BB131" si="6">BA68/COUNT(B68:AZ68)</f>
        <v>0.125</v>
      </c>
      <c r="BC68">
        <f t="shared" ref="BC68:BC131" si="7">COUNTIF(B68:AZ68,"&gt;0")</f>
        <v>2</v>
      </c>
      <c r="BD68" s="26">
        <f t="shared" ref="BD68:BD131" si="8">_xlfn.STDEV.P(B68:AZ68)</f>
        <v>0.63982419460348638</v>
      </c>
      <c r="BE68" s="28">
        <f t="shared" ref="BE68:BE131" si="9">MEDIAN(B68:AZ68)</f>
        <v>0</v>
      </c>
    </row>
    <row r="69" spans="1:57" x14ac:dyDescent="0.3">
      <c r="A69" t="s">
        <v>126</v>
      </c>
      <c r="B69" s="25">
        <f>IF('Indicator Date hidden'!C70="x","x",$B$2-'Indicator Date hidden'!C70)</f>
        <v>0</v>
      </c>
      <c r="C69" s="25">
        <f>IF('Indicator Date hidden'!D70="x","x",$C$2-'Indicator Date hidden'!D70)</f>
        <v>0</v>
      </c>
      <c r="D69" s="25">
        <f>IF('Indicator Date hidden'!E70="x","x",$D$2-'Indicator Date hidden'!E70)</f>
        <v>0</v>
      </c>
      <c r="E69" s="25">
        <f>IF('Indicator Date hidden'!F70="x","x",$E$2-'Indicator Date hidden'!F70)</f>
        <v>0</v>
      </c>
      <c r="F69" s="25">
        <f>IF('Indicator Date hidden'!G70="x","x",$F$2-'Indicator Date hidden'!G70)</f>
        <v>0</v>
      </c>
      <c r="G69" s="25">
        <f>IF('Indicator Date hidden'!H70="x","x",$G$2-'Indicator Date hidden'!H70)</f>
        <v>0</v>
      </c>
      <c r="H69" s="25">
        <f>IF('Indicator Date hidden'!I70="x","x",$H$2-'Indicator Date hidden'!I70)</f>
        <v>0</v>
      </c>
      <c r="I69" s="25">
        <f>IF('Indicator Date hidden'!J70="x","x",$I$2-'Indicator Date hidden'!J70)</f>
        <v>0</v>
      </c>
      <c r="J69" s="25">
        <f>IF('Indicator Date hidden'!K70="x","x",$J$2-'Indicator Date hidden'!K70)</f>
        <v>0</v>
      </c>
      <c r="K69" s="25">
        <f>IF('Indicator Date hidden'!L70="x","x",$K$2-'Indicator Date hidden'!L70)</f>
        <v>0</v>
      </c>
      <c r="L69" s="25">
        <f>IF('Indicator Date hidden'!M70="x","x",$L$2-'Indicator Date hidden'!M70)</f>
        <v>0</v>
      </c>
      <c r="M69" s="25">
        <f>IF('Indicator Date hidden'!N70="x","x",$M$2-'Indicator Date hidden'!N70)</f>
        <v>0</v>
      </c>
      <c r="N69" s="25">
        <f>IF('Indicator Date hidden'!O70="x","x",$N$2-'Indicator Date hidden'!O70)</f>
        <v>0</v>
      </c>
      <c r="O69" s="25">
        <f>IF('Indicator Date hidden'!P70="x","x",$O$2-'Indicator Date hidden'!P70)</f>
        <v>0</v>
      </c>
      <c r="P69" s="25">
        <f>IF('Indicator Date hidden'!Q70="x","x",$P$2-'Indicator Date hidden'!Q70)</f>
        <v>0</v>
      </c>
      <c r="Q69" s="25" t="str">
        <f>IF('Indicator Date hidden'!R70="x","x",$Q$2-'Indicator Date hidden'!R70)</f>
        <v>x</v>
      </c>
      <c r="R69" s="25">
        <f>IF('Indicator Date hidden'!S70="x","x",$R$2-'Indicator Date hidden'!S70)</f>
        <v>0</v>
      </c>
      <c r="S69" s="25">
        <f>IF('Indicator Date hidden'!T70="x","x",$S$2-'Indicator Date hidden'!T70)</f>
        <v>0</v>
      </c>
      <c r="T69" s="25">
        <f>IF('Indicator Date hidden'!U70="x","x",$T$2-'Indicator Date hidden'!U70)</f>
        <v>0</v>
      </c>
      <c r="U69" s="25">
        <f>IF('Indicator Date hidden'!V70="x","x",$U$2-'Indicator Date hidden'!V70)</f>
        <v>0</v>
      </c>
      <c r="V69" s="25">
        <f>IF('Indicator Date hidden'!W70="x","x",$V$2-'Indicator Date hidden'!W70)</f>
        <v>0</v>
      </c>
      <c r="W69" s="25">
        <f>IF('Indicator Date hidden'!X70="x","x",$W$2-'Indicator Date hidden'!X70)</f>
        <v>5</v>
      </c>
      <c r="X69" s="25">
        <f>IF('Indicator Date hidden'!Y70="x","x",$X$2-'Indicator Date hidden'!Y70)</f>
        <v>5</v>
      </c>
      <c r="Y69" s="25">
        <f>IF('Indicator Date hidden'!Z70="x","x",$Y$2-'Indicator Date hidden'!Z70)</f>
        <v>0</v>
      </c>
      <c r="Z69" s="25">
        <f>IF('Indicator Date hidden'!AA70="x","x",$Z$2-'Indicator Date hidden'!AA70)</f>
        <v>0</v>
      </c>
      <c r="AA69" s="25">
        <f>IF('Indicator Date hidden'!AB70="x","x",$AA$2-'Indicator Date hidden'!AB70)</f>
        <v>0</v>
      </c>
      <c r="AB69" s="25">
        <f>IF('Indicator Date hidden'!AC70="x","x",$AB$2-'Indicator Date hidden'!AC70)</f>
        <v>0</v>
      </c>
      <c r="AC69" s="25">
        <f>IF('Indicator Date hidden'!AD70="x","x",$AC$2-'Indicator Date hidden'!AD70)</f>
        <v>0</v>
      </c>
      <c r="AD69" s="25">
        <f>IF('Indicator Date hidden'!AE70="x","x",$AD$2-'Indicator Date hidden'!AE70)</f>
        <v>0</v>
      </c>
      <c r="AE69" s="25">
        <f>IF('Indicator Date hidden'!AF70="x","x",$AE$2-'Indicator Date hidden'!AF70)</f>
        <v>0</v>
      </c>
      <c r="AF69" s="25">
        <f>IF('Indicator Date hidden'!AG70="x","x",$AF$2-'Indicator Date hidden'!AG70)</f>
        <v>2</v>
      </c>
      <c r="AG69" s="25">
        <f>IF('Indicator Date hidden'!AH70="x","x",$AG$2-'Indicator Date hidden'!AH70)</f>
        <v>0</v>
      </c>
      <c r="AH69" s="25">
        <f>IF('Indicator Date hidden'!AI70="x","x",$AH$2-'Indicator Date hidden'!AI70)</f>
        <v>0</v>
      </c>
      <c r="AI69" s="25">
        <f>IF('Indicator Date hidden'!AJ70="x","x",$AI$2-'Indicator Date hidden'!AJ70)</f>
        <v>0</v>
      </c>
      <c r="AJ69" s="25">
        <f>IF('Indicator Date hidden'!AK70="x","x",$AJ$2-'Indicator Date hidden'!AK70)</f>
        <v>1</v>
      </c>
      <c r="AK69" s="25">
        <f>IF('Indicator Date hidden'!AL70="x","x",$AK$2-'Indicator Date hidden'!AL70)</f>
        <v>1</v>
      </c>
      <c r="AL69" s="25">
        <f>IF('Indicator Date hidden'!AM70="x","x",$AL$2-'Indicator Date hidden'!AM70)</f>
        <v>0</v>
      </c>
      <c r="AM69" s="25">
        <f>IF('Indicator Date hidden'!AN70="x","x",$AM$2-'Indicator Date hidden'!AN70)</f>
        <v>0</v>
      </c>
      <c r="AN69" s="25">
        <f>IF('Indicator Date hidden'!AO70="x","x",$AN$2-'Indicator Date hidden'!AO70)</f>
        <v>0</v>
      </c>
      <c r="AO69" s="25">
        <f>IF('Indicator Date hidden'!AP70="x","x",$AO$2-'Indicator Date hidden'!AP70)</f>
        <v>0</v>
      </c>
      <c r="AP69" s="25">
        <f>IF('Indicator Date hidden'!AQ70="x","x",$AP$2-'Indicator Date hidden'!AQ70)</f>
        <v>0</v>
      </c>
      <c r="AQ69" s="25">
        <f>IF('Indicator Date hidden'!AR70="x","x",$AQ$2-'Indicator Date hidden'!AR70)</f>
        <v>0</v>
      </c>
      <c r="AR69" s="25">
        <f>IF('Indicator Date hidden'!AS70="x","x",$AR$2-'Indicator Date hidden'!AS70)</f>
        <v>0</v>
      </c>
      <c r="AS69" s="25">
        <f>IF('Indicator Date hidden'!AT70="x","x",$AS$2-'Indicator Date hidden'!AT70)</f>
        <v>0</v>
      </c>
      <c r="AT69" s="25">
        <f>IF('Indicator Date hidden'!AU70="x","x",$AT$2-'Indicator Date hidden'!AU70)</f>
        <v>0</v>
      </c>
      <c r="AU69" s="25">
        <f>IF('Indicator Date hidden'!AV70="x","x",$AU$2-'Indicator Date hidden'!AV70)</f>
        <v>1</v>
      </c>
      <c r="AV69" s="25">
        <f>IF('Indicator Date hidden'!AW70="x","x",$AV$2-'Indicator Date hidden'!AW70)</f>
        <v>0</v>
      </c>
      <c r="AW69" s="25">
        <f>IF('Indicator Date hidden'!AX70="x","x",$AW$2-'Indicator Date hidden'!AX70)</f>
        <v>0</v>
      </c>
      <c r="AX69" s="25">
        <f>IF('Indicator Date hidden'!AY70="x","x",$AX$2-'Indicator Date hidden'!AY70)</f>
        <v>0</v>
      </c>
      <c r="AY69" s="25">
        <f>IF('Indicator Date hidden'!AZ70="x","x",$AY$2-'Indicator Date hidden'!AZ70)</f>
        <v>0</v>
      </c>
      <c r="AZ69" s="25">
        <f>IF('Indicator Date hidden'!BA70="x","x",$AZ$2-'Indicator Date hidden'!BA70)</f>
        <v>0</v>
      </c>
      <c r="BA69">
        <f t="shared" si="5"/>
        <v>15</v>
      </c>
      <c r="BB69" s="26">
        <f t="shared" si="6"/>
        <v>0.3</v>
      </c>
      <c r="BC69">
        <f t="shared" si="7"/>
        <v>6</v>
      </c>
      <c r="BD69" s="26">
        <f t="shared" si="8"/>
        <v>1.0246950765959599</v>
      </c>
      <c r="BE69" s="28">
        <f t="shared" si="9"/>
        <v>0</v>
      </c>
    </row>
    <row r="70" spans="1:57" x14ac:dyDescent="0.3">
      <c r="A70" t="s">
        <v>128</v>
      </c>
      <c r="B70" s="25">
        <f>IF('Indicator Date hidden'!C71="x","x",$B$2-'Indicator Date hidden'!C71)</f>
        <v>0</v>
      </c>
      <c r="C70" s="25">
        <f>IF('Indicator Date hidden'!D71="x","x",$C$2-'Indicator Date hidden'!D71)</f>
        <v>0</v>
      </c>
      <c r="D70" s="25">
        <f>IF('Indicator Date hidden'!E71="x","x",$D$2-'Indicator Date hidden'!E71)</f>
        <v>0</v>
      </c>
      <c r="E70" s="25">
        <f>IF('Indicator Date hidden'!F71="x","x",$E$2-'Indicator Date hidden'!F71)</f>
        <v>0</v>
      </c>
      <c r="F70" s="25">
        <f>IF('Indicator Date hidden'!G71="x","x",$F$2-'Indicator Date hidden'!G71)</f>
        <v>0</v>
      </c>
      <c r="G70" s="25">
        <f>IF('Indicator Date hidden'!H71="x","x",$G$2-'Indicator Date hidden'!H71)</f>
        <v>0</v>
      </c>
      <c r="H70" s="25">
        <f>IF('Indicator Date hidden'!I71="x","x",$H$2-'Indicator Date hidden'!I71)</f>
        <v>0</v>
      </c>
      <c r="I70" s="25">
        <f>IF('Indicator Date hidden'!J71="x","x",$I$2-'Indicator Date hidden'!J71)</f>
        <v>0</v>
      </c>
      <c r="J70" s="25">
        <f>IF('Indicator Date hidden'!K71="x","x",$J$2-'Indicator Date hidden'!K71)</f>
        <v>0</v>
      </c>
      <c r="K70" s="25">
        <f>IF('Indicator Date hidden'!L71="x","x",$K$2-'Indicator Date hidden'!L71)</f>
        <v>0</v>
      </c>
      <c r="L70" s="25">
        <f>IF('Indicator Date hidden'!M71="x","x",$L$2-'Indicator Date hidden'!M71)</f>
        <v>0</v>
      </c>
      <c r="M70" s="25">
        <f>IF('Indicator Date hidden'!N71="x","x",$M$2-'Indicator Date hidden'!N71)</f>
        <v>0</v>
      </c>
      <c r="N70" s="25">
        <f>IF('Indicator Date hidden'!O71="x","x",$N$2-'Indicator Date hidden'!O71)</f>
        <v>0</v>
      </c>
      <c r="O70" s="25">
        <f>IF('Indicator Date hidden'!P71="x","x",$O$2-'Indicator Date hidden'!P71)</f>
        <v>0</v>
      </c>
      <c r="P70" s="25">
        <f>IF('Indicator Date hidden'!Q71="x","x",$P$2-'Indicator Date hidden'!Q71)</f>
        <v>0</v>
      </c>
      <c r="Q70" s="25">
        <f>IF('Indicator Date hidden'!R71="x","x",$Q$2-'Indicator Date hidden'!R71)</f>
        <v>2</v>
      </c>
      <c r="R70" s="25">
        <f>IF('Indicator Date hidden'!S71="x","x",$R$2-'Indicator Date hidden'!S71)</f>
        <v>0</v>
      </c>
      <c r="S70" s="25">
        <f>IF('Indicator Date hidden'!T71="x","x",$S$2-'Indicator Date hidden'!T71)</f>
        <v>0</v>
      </c>
      <c r="T70" s="25">
        <f>IF('Indicator Date hidden'!U71="x","x",$T$2-'Indicator Date hidden'!U71)</f>
        <v>0</v>
      </c>
      <c r="U70" s="25">
        <f>IF('Indicator Date hidden'!V71="x","x",$U$2-'Indicator Date hidden'!V71)</f>
        <v>0</v>
      </c>
      <c r="V70" s="25">
        <f>IF('Indicator Date hidden'!W71="x","x",$V$2-'Indicator Date hidden'!W71)</f>
        <v>0</v>
      </c>
      <c r="W70" s="25">
        <f>IF('Indicator Date hidden'!X71="x","x",$W$2-'Indicator Date hidden'!X71)</f>
        <v>2</v>
      </c>
      <c r="X70" s="25">
        <f>IF('Indicator Date hidden'!Y71="x","x",$X$2-'Indicator Date hidden'!Y71)</f>
        <v>4</v>
      </c>
      <c r="Y70" s="25">
        <f>IF('Indicator Date hidden'!Z71="x","x",$Y$2-'Indicator Date hidden'!Z71)</f>
        <v>0</v>
      </c>
      <c r="Z70" s="25">
        <f>IF('Indicator Date hidden'!AA71="x","x",$Z$2-'Indicator Date hidden'!AA71)</f>
        <v>0</v>
      </c>
      <c r="AA70" s="25">
        <f>IF('Indicator Date hidden'!AB71="x","x",$AA$2-'Indicator Date hidden'!AB71)</f>
        <v>0</v>
      </c>
      <c r="AB70" s="25">
        <f>IF('Indicator Date hidden'!AC71="x","x",$AB$2-'Indicator Date hidden'!AC71)</f>
        <v>0</v>
      </c>
      <c r="AC70" s="25">
        <f>IF('Indicator Date hidden'!AD71="x","x",$AC$2-'Indicator Date hidden'!AD71)</f>
        <v>0</v>
      </c>
      <c r="AD70" s="25">
        <f>IF('Indicator Date hidden'!AE71="x","x",$AD$2-'Indicator Date hidden'!AE71)</f>
        <v>0</v>
      </c>
      <c r="AE70" s="25" t="str">
        <f>IF('Indicator Date hidden'!AF71="x","x",$AE$2-'Indicator Date hidden'!AF71)</f>
        <v>x</v>
      </c>
      <c r="AF70" s="25">
        <f>IF('Indicator Date hidden'!AG71="x","x",$AF$2-'Indicator Date hidden'!AG71)</f>
        <v>1</v>
      </c>
      <c r="AG70" s="25">
        <f>IF('Indicator Date hidden'!AH71="x","x",$AG$2-'Indicator Date hidden'!AH71)</f>
        <v>0</v>
      </c>
      <c r="AH70" s="25">
        <f>IF('Indicator Date hidden'!AI71="x","x",$AH$2-'Indicator Date hidden'!AI71)</f>
        <v>0</v>
      </c>
      <c r="AI70" s="25">
        <f>IF('Indicator Date hidden'!AJ71="x","x",$AI$2-'Indicator Date hidden'!AJ71)</f>
        <v>0</v>
      </c>
      <c r="AJ70" s="25" t="str">
        <f>IF('Indicator Date hidden'!AK71="x","x",$AJ$2-'Indicator Date hidden'!AK71)</f>
        <v>x</v>
      </c>
      <c r="AK70" s="25">
        <f>IF('Indicator Date hidden'!AL71="x","x",$AK$2-'Indicator Date hidden'!AL71)</f>
        <v>1</v>
      </c>
      <c r="AL70" s="25">
        <f>IF('Indicator Date hidden'!AM71="x","x",$AL$2-'Indicator Date hidden'!AM71)</f>
        <v>0</v>
      </c>
      <c r="AM70" s="25">
        <f>IF('Indicator Date hidden'!AN71="x","x",$AM$2-'Indicator Date hidden'!AN71)</f>
        <v>0</v>
      </c>
      <c r="AN70" s="25">
        <f>IF('Indicator Date hidden'!AO71="x","x",$AN$2-'Indicator Date hidden'!AO71)</f>
        <v>0</v>
      </c>
      <c r="AO70" s="25">
        <f>IF('Indicator Date hidden'!AP71="x","x",$AO$2-'Indicator Date hidden'!AP71)</f>
        <v>1</v>
      </c>
      <c r="AP70" s="25">
        <f>IF('Indicator Date hidden'!AQ71="x","x",$AP$2-'Indicator Date hidden'!AQ71)</f>
        <v>1</v>
      </c>
      <c r="AQ70" s="25">
        <f>IF('Indicator Date hidden'!AR71="x","x",$AQ$2-'Indicator Date hidden'!AR71)</f>
        <v>0</v>
      </c>
      <c r="AR70" s="25">
        <f>IF('Indicator Date hidden'!AS71="x","x",$AR$2-'Indicator Date hidden'!AS71)</f>
        <v>0</v>
      </c>
      <c r="AS70" s="25">
        <f>IF('Indicator Date hidden'!AT71="x","x",$AS$2-'Indicator Date hidden'!AT71)</f>
        <v>0</v>
      </c>
      <c r="AT70" s="25">
        <f>IF('Indicator Date hidden'!AU71="x","x",$AT$2-'Indicator Date hidden'!AU71)</f>
        <v>0</v>
      </c>
      <c r="AU70" s="25">
        <f>IF('Indicator Date hidden'!AV71="x","x",$AU$2-'Indicator Date hidden'!AV71)</f>
        <v>4</v>
      </c>
      <c r="AV70" s="25">
        <f>IF('Indicator Date hidden'!AW71="x","x",$AV$2-'Indicator Date hidden'!AW71)</f>
        <v>0</v>
      </c>
      <c r="AW70" s="25">
        <f>IF('Indicator Date hidden'!AX71="x","x",$AW$2-'Indicator Date hidden'!AX71)</f>
        <v>0</v>
      </c>
      <c r="AX70" s="25">
        <f>IF('Indicator Date hidden'!AY71="x","x",$AX$2-'Indicator Date hidden'!AY71)</f>
        <v>0</v>
      </c>
      <c r="AY70" s="25">
        <f>IF('Indicator Date hidden'!AZ71="x","x",$AY$2-'Indicator Date hidden'!AZ71)</f>
        <v>0</v>
      </c>
      <c r="AZ70" s="25">
        <f>IF('Indicator Date hidden'!BA71="x","x",$AZ$2-'Indicator Date hidden'!BA71)</f>
        <v>0</v>
      </c>
      <c r="BA70">
        <f t="shared" si="5"/>
        <v>16</v>
      </c>
      <c r="BB70" s="26">
        <f t="shared" si="6"/>
        <v>0.32653061224489793</v>
      </c>
      <c r="BC70">
        <f t="shared" si="7"/>
        <v>8</v>
      </c>
      <c r="BD70" s="26">
        <f t="shared" si="8"/>
        <v>0.88957121296748443</v>
      </c>
      <c r="BE70" s="28">
        <f t="shared" si="9"/>
        <v>0</v>
      </c>
    </row>
    <row r="71" spans="1:57" x14ac:dyDescent="0.3">
      <c r="A71" t="s">
        <v>130</v>
      </c>
      <c r="B71" s="25">
        <f>IF('Indicator Date hidden'!C72="x","x",$B$2-'Indicator Date hidden'!C72)</f>
        <v>0</v>
      </c>
      <c r="C71" s="25">
        <f>IF('Indicator Date hidden'!D72="x","x",$C$2-'Indicator Date hidden'!D72)</f>
        <v>0</v>
      </c>
      <c r="D71" s="25">
        <f>IF('Indicator Date hidden'!E72="x","x",$D$2-'Indicator Date hidden'!E72)</f>
        <v>0</v>
      </c>
      <c r="E71" s="25">
        <f>IF('Indicator Date hidden'!F72="x","x",$E$2-'Indicator Date hidden'!F72)</f>
        <v>0</v>
      </c>
      <c r="F71" s="25">
        <f>IF('Indicator Date hidden'!G72="x","x",$F$2-'Indicator Date hidden'!G72)</f>
        <v>0</v>
      </c>
      <c r="G71" s="25">
        <f>IF('Indicator Date hidden'!H72="x","x",$G$2-'Indicator Date hidden'!H72)</f>
        <v>0</v>
      </c>
      <c r="H71" s="25">
        <f>IF('Indicator Date hidden'!I72="x","x",$H$2-'Indicator Date hidden'!I72)</f>
        <v>0</v>
      </c>
      <c r="I71" s="25">
        <f>IF('Indicator Date hidden'!J72="x","x",$I$2-'Indicator Date hidden'!J72)</f>
        <v>0</v>
      </c>
      <c r="J71" s="25">
        <f>IF('Indicator Date hidden'!K72="x","x",$J$2-'Indicator Date hidden'!K72)</f>
        <v>0</v>
      </c>
      <c r="K71" s="25">
        <f>IF('Indicator Date hidden'!L72="x","x",$K$2-'Indicator Date hidden'!L72)</f>
        <v>0</v>
      </c>
      <c r="L71" s="25">
        <f>IF('Indicator Date hidden'!M72="x","x",$L$2-'Indicator Date hidden'!M72)</f>
        <v>0</v>
      </c>
      <c r="M71" s="25">
        <f>IF('Indicator Date hidden'!N72="x","x",$M$2-'Indicator Date hidden'!N72)</f>
        <v>0</v>
      </c>
      <c r="N71" s="25">
        <f>IF('Indicator Date hidden'!O72="x","x",$N$2-'Indicator Date hidden'!O72)</f>
        <v>0</v>
      </c>
      <c r="O71" s="25">
        <f>IF('Indicator Date hidden'!P72="x","x",$O$2-'Indicator Date hidden'!P72)</f>
        <v>0</v>
      </c>
      <c r="P71" s="25">
        <f>IF('Indicator Date hidden'!Q72="x","x",$P$2-'Indicator Date hidden'!Q72)</f>
        <v>0</v>
      </c>
      <c r="Q71" s="25">
        <f>IF('Indicator Date hidden'!R72="x","x",$Q$2-'Indicator Date hidden'!R72)</f>
        <v>8</v>
      </c>
      <c r="R71" s="25">
        <f>IF('Indicator Date hidden'!S72="x","x",$R$2-'Indicator Date hidden'!S72)</f>
        <v>0</v>
      </c>
      <c r="S71" s="25">
        <f>IF('Indicator Date hidden'!T72="x","x",$S$2-'Indicator Date hidden'!T72)</f>
        <v>0</v>
      </c>
      <c r="T71" s="25">
        <f>IF('Indicator Date hidden'!U72="x","x",$T$2-'Indicator Date hidden'!U72)</f>
        <v>0</v>
      </c>
      <c r="U71" s="25">
        <f>IF('Indicator Date hidden'!V72="x","x",$U$2-'Indicator Date hidden'!V72)</f>
        <v>0</v>
      </c>
      <c r="V71" s="25">
        <f>IF('Indicator Date hidden'!W72="x","x",$V$2-'Indicator Date hidden'!W72)</f>
        <v>0</v>
      </c>
      <c r="W71" s="25">
        <f>IF('Indicator Date hidden'!X72="x","x",$W$2-'Indicator Date hidden'!X72)</f>
        <v>0</v>
      </c>
      <c r="X71" s="25">
        <f>IF('Indicator Date hidden'!Y72="x","x",$X$2-'Indicator Date hidden'!Y72)</f>
        <v>4</v>
      </c>
      <c r="Y71" s="25">
        <f>IF('Indicator Date hidden'!Z72="x","x",$Y$2-'Indicator Date hidden'!Z72)</f>
        <v>0</v>
      </c>
      <c r="Z71" s="25">
        <f>IF('Indicator Date hidden'!AA72="x","x",$Z$2-'Indicator Date hidden'!AA72)</f>
        <v>0</v>
      </c>
      <c r="AA71" s="25">
        <f>IF('Indicator Date hidden'!AB72="x","x",$AA$2-'Indicator Date hidden'!AB72)</f>
        <v>0</v>
      </c>
      <c r="AB71" s="25">
        <f>IF('Indicator Date hidden'!AC72="x","x",$AB$2-'Indicator Date hidden'!AC72)</f>
        <v>0</v>
      </c>
      <c r="AC71" s="25">
        <f>IF('Indicator Date hidden'!AD72="x","x",$AC$2-'Indicator Date hidden'!AD72)</f>
        <v>0</v>
      </c>
      <c r="AD71" s="25">
        <f>IF('Indicator Date hidden'!AE72="x","x",$AD$2-'Indicator Date hidden'!AE72)</f>
        <v>0</v>
      </c>
      <c r="AE71" s="25" t="str">
        <f>IF('Indicator Date hidden'!AF72="x","x",$AE$2-'Indicator Date hidden'!AF72)</f>
        <v>x</v>
      </c>
      <c r="AF71" s="25">
        <f>IF('Indicator Date hidden'!AG72="x","x",$AF$2-'Indicator Date hidden'!AG72)</f>
        <v>3</v>
      </c>
      <c r="AG71" s="25">
        <f>IF('Indicator Date hidden'!AH72="x","x",$AG$2-'Indicator Date hidden'!AH72)</f>
        <v>0</v>
      </c>
      <c r="AH71" s="25">
        <f>IF('Indicator Date hidden'!AI72="x","x",$AH$2-'Indicator Date hidden'!AI72)</f>
        <v>0</v>
      </c>
      <c r="AI71" s="25">
        <f>IF('Indicator Date hidden'!AJ72="x","x",$AI$2-'Indicator Date hidden'!AJ72)</f>
        <v>0</v>
      </c>
      <c r="AJ71" s="25" t="str">
        <f>IF('Indicator Date hidden'!AK72="x","x",$AJ$2-'Indicator Date hidden'!AK72)</f>
        <v>x</v>
      </c>
      <c r="AK71" s="25">
        <f>IF('Indicator Date hidden'!AL72="x","x",$AK$2-'Indicator Date hidden'!AL72)</f>
        <v>1</v>
      </c>
      <c r="AL71" s="25">
        <f>IF('Indicator Date hidden'!AM72="x","x",$AL$2-'Indicator Date hidden'!AM72)</f>
        <v>0</v>
      </c>
      <c r="AM71" s="25">
        <f>IF('Indicator Date hidden'!AN72="x","x",$AM$2-'Indicator Date hidden'!AN72)</f>
        <v>0</v>
      </c>
      <c r="AN71" s="25">
        <f>IF('Indicator Date hidden'!AO72="x","x",$AN$2-'Indicator Date hidden'!AO72)</f>
        <v>0</v>
      </c>
      <c r="AO71" s="25" t="str">
        <f>IF('Indicator Date hidden'!AP72="x","x",$AO$2-'Indicator Date hidden'!AP72)</f>
        <v>x</v>
      </c>
      <c r="AP71" s="25" t="str">
        <f>IF('Indicator Date hidden'!AQ72="x","x",$AP$2-'Indicator Date hidden'!AQ72)</f>
        <v>x</v>
      </c>
      <c r="AQ71" s="25">
        <f>IF('Indicator Date hidden'!AR72="x","x",$AQ$2-'Indicator Date hidden'!AR72)</f>
        <v>0</v>
      </c>
      <c r="AR71" s="25">
        <f>IF('Indicator Date hidden'!AS72="x","x",$AR$2-'Indicator Date hidden'!AS72)</f>
        <v>0</v>
      </c>
      <c r="AS71" s="25">
        <f>IF('Indicator Date hidden'!AT72="x","x",$AS$2-'Indicator Date hidden'!AT72)</f>
        <v>0</v>
      </c>
      <c r="AT71" s="25">
        <f>IF('Indicator Date hidden'!AU72="x","x",$AT$2-'Indicator Date hidden'!AU72)</f>
        <v>0</v>
      </c>
      <c r="AU71" s="25">
        <f>IF('Indicator Date hidden'!AV72="x","x",$AU$2-'Indicator Date hidden'!AV72)</f>
        <v>1</v>
      </c>
      <c r="AV71" s="25">
        <f>IF('Indicator Date hidden'!AW72="x","x",$AV$2-'Indicator Date hidden'!AW72)</f>
        <v>0</v>
      </c>
      <c r="AW71" s="25">
        <f>IF('Indicator Date hidden'!AX72="x","x",$AW$2-'Indicator Date hidden'!AX72)</f>
        <v>0</v>
      </c>
      <c r="AX71" s="25">
        <f>IF('Indicator Date hidden'!AY72="x","x",$AX$2-'Indicator Date hidden'!AY72)</f>
        <v>0</v>
      </c>
      <c r="AY71" s="25">
        <f>IF('Indicator Date hidden'!AZ72="x","x",$AY$2-'Indicator Date hidden'!AZ72)</f>
        <v>0</v>
      </c>
      <c r="AZ71" s="25">
        <f>IF('Indicator Date hidden'!BA72="x","x",$AZ$2-'Indicator Date hidden'!BA72)</f>
        <v>0</v>
      </c>
      <c r="BA71">
        <f t="shared" si="5"/>
        <v>17</v>
      </c>
      <c r="BB71" s="26">
        <f t="shared" si="6"/>
        <v>0.36170212765957449</v>
      </c>
      <c r="BC71">
        <f t="shared" si="7"/>
        <v>5</v>
      </c>
      <c r="BD71" s="26">
        <f t="shared" si="8"/>
        <v>1.3436300769231442</v>
      </c>
      <c r="BE71" s="28">
        <f t="shared" si="9"/>
        <v>0</v>
      </c>
    </row>
    <row r="72" spans="1:57" x14ac:dyDescent="0.3">
      <c r="A72" t="s">
        <v>131</v>
      </c>
      <c r="B72" s="25">
        <f>IF('Indicator Date hidden'!C73="x","x",$B$2-'Indicator Date hidden'!C73)</f>
        <v>0</v>
      </c>
      <c r="C72" s="25">
        <f>IF('Indicator Date hidden'!D73="x","x",$C$2-'Indicator Date hidden'!D73)</f>
        <v>0</v>
      </c>
      <c r="D72" s="25">
        <f>IF('Indicator Date hidden'!E73="x","x",$D$2-'Indicator Date hidden'!E73)</f>
        <v>0</v>
      </c>
      <c r="E72" s="25">
        <f>IF('Indicator Date hidden'!F73="x","x",$E$2-'Indicator Date hidden'!F73)</f>
        <v>0</v>
      </c>
      <c r="F72" s="25">
        <f>IF('Indicator Date hidden'!G73="x","x",$F$2-'Indicator Date hidden'!G73)</f>
        <v>0</v>
      </c>
      <c r="G72" s="25">
        <f>IF('Indicator Date hidden'!H73="x","x",$G$2-'Indicator Date hidden'!H73)</f>
        <v>0</v>
      </c>
      <c r="H72" s="25">
        <f>IF('Indicator Date hidden'!I73="x","x",$H$2-'Indicator Date hidden'!I73)</f>
        <v>0</v>
      </c>
      <c r="I72" s="25">
        <f>IF('Indicator Date hidden'!J73="x","x",$I$2-'Indicator Date hidden'!J73)</f>
        <v>0</v>
      </c>
      <c r="J72" s="25">
        <f>IF('Indicator Date hidden'!K73="x","x",$J$2-'Indicator Date hidden'!K73)</f>
        <v>0</v>
      </c>
      <c r="K72" s="25">
        <f>IF('Indicator Date hidden'!L73="x","x",$K$2-'Indicator Date hidden'!L73)</f>
        <v>0</v>
      </c>
      <c r="L72" s="25">
        <f>IF('Indicator Date hidden'!M73="x","x",$L$2-'Indicator Date hidden'!M73)</f>
        <v>0</v>
      </c>
      <c r="M72" s="25">
        <f>IF('Indicator Date hidden'!N73="x","x",$M$2-'Indicator Date hidden'!N73)</f>
        <v>0</v>
      </c>
      <c r="N72" s="25">
        <f>IF('Indicator Date hidden'!O73="x","x",$N$2-'Indicator Date hidden'!O73)</f>
        <v>0</v>
      </c>
      <c r="O72" s="25">
        <f>IF('Indicator Date hidden'!P73="x","x",$O$2-'Indicator Date hidden'!P73)</f>
        <v>0</v>
      </c>
      <c r="P72" s="25">
        <f>IF('Indicator Date hidden'!Q73="x","x",$P$2-'Indicator Date hidden'!Q73)</f>
        <v>0</v>
      </c>
      <c r="Q72" s="25">
        <f>IF('Indicator Date hidden'!R73="x","x",$Q$2-'Indicator Date hidden'!R73)</f>
        <v>5</v>
      </c>
      <c r="R72" s="25">
        <f>IF('Indicator Date hidden'!S73="x","x",$R$2-'Indicator Date hidden'!S73)</f>
        <v>0</v>
      </c>
      <c r="S72" s="25">
        <f>IF('Indicator Date hidden'!T73="x","x",$S$2-'Indicator Date hidden'!T73)</f>
        <v>0</v>
      </c>
      <c r="T72" s="25">
        <f>IF('Indicator Date hidden'!U73="x","x",$T$2-'Indicator Date hidden'!U73)</f>
        <v>0</v>
      </c>
      <c r="U72" s="25">
        <f>IF('Indicator Date hidden'!V73="x","x",$U$2-'Indicator Date hidden'!V73)</f>
        <v>0</v>
      </c>
      <c r="V72" s="25">
        <f>IF('Indicator Date hidden'!W73="x","x",$V$2-'Indicator Date hidden'!W73)</f>
        <v>0</v>
      </c>
      <c r="W72" s="25">
        <f>IF('Indicator Date hidden'!X73="x","x",$W$2-'Indicator Date hidden'!X73)</f>
        <v>0</v>
      </c>
      <c r="X72" s="25">
        <f>IF('Indicator Date hidden'!Y73="x","x",$X$2-'Indicator Date hidden'!Y73)</f>
        <v>4</v>
      </c>
      <c r="Y72" s="25">
        <f>IF('Indicator Date hidden'!Z73="x","x",$Y$2-'Indicator Date hidden'!Z73)</f>
        <v>0</v>
      </c>
      <c r="Z72" s="25">
        <f>IF('Indicator Date hidden'!AA73="x","x",$Z$2-'Indicator Date hidden'!AA73)</f>
        <v>0</v>
      </c>
      <c r="AA72" s="25">
        <f>IF('Indicator Date hidden'!AB73="x","x",$AA$2-'Indicator Date hidden'!AB73)</f>
        <v>0</v>
      </c>
      <c r="AB72" s="25">
        <f>IF('Indicator Date hidden'!AC73="x","x",$AB$2-'Indicator Date hidden'!AC73)</f>
        <v>0</v>
      </c>
      <c r="AC72" s="25">
        <f>IF('Indicator Date hidden'!AD73="x","x",$AC$2-'Indicator Date hidden'!AD73)</f>
        <v>0</v>
      </c>
      <c r="AD72" s="25">
        <f>IF('Indicator Date hidden'!AE73="x","x",$AD$2-'Indicator Date hidden'!AE73)</f>
        <v>0</v>
      </c>
      <c r="AE72" s="25">
        <f>IF('Indicator Date hidden'!AF73="x","x",$AE$2-'Indicator Date hidden'!AF73)</f>
        <v>0</v>
      </c>
      <c r="AF72" s="25" t="str">
        <f>IF('Indicator Date hidden'!AG73="x","x",$AF$2-'Indicator Date hidden'!AG73)</f>
        <v>x</v>
      </c>
      <c r="AG72" s="25">
        <f>IF('Indicator Date hidden'!AH73="x","x",$AG$2-'Indicator Date hidden'!AH73)</f>
        <v>0</v>
      </c>
      <c r="AH72" s="25">
        <f>IF('Indicator Date hidden'!AI73="x","x",$AH$2-'Indicator Date hidden'!AI73)</f>
        <v>0</v>
      </c>
      <c r="AI72" s="25">
        <f>IF('Indicator Date hidden'!AJ73="x","x",$AI$2-'Indicator Date hidden'!AJ73)</f>
        <v>0</v>
      </c>
      <c r="AJ72" s="25" t="str">
        <f>IF('Indicator Date hidden'!AK73="x","x",$AJ$2-'Indicator Date hidden'!AK73)</f>
        <v>x</v>
      </c>
      <c r="AK72" s="25">
        <f>IF('Indicator Date hidden'!AL73="x","x",$AK$2-'Indicator Date hidden'!AL73)</f>
        <v>1</v>
      </c>
      <c r="AL72" s="25">
        <f>IF('Indicator Date hidden'!AM73="x","x",$AL$2-'Indicator Date hidden'!AM73)</f>
        <v>0</v>
      </c>
      <c r="AM72" s="25">
        <f>IF('Indicator Date hidden'!AN73="x","x",$AM$2-'Indicator Date hidden'!AN73)</f>
        <v>0</v>
      </c>
      <c r="AN72" s="25">
        <f>IF('Indicator Date hidden'!AO73="x","x",$AN$2-'Indicator Date hidden'!AO73)</f>
        <v>0</v>
      </c>
      <c r="AO72" s="25" t="str">
        <f>IF('Indicator Date hidden'!AP73="x","x",$AO$2-'Indicator Date hidden'!AP73)</f>
        <v>x</v>
      </c>
      <c r="AP72" s="25" t="str">
        <f>IF('Indicator Date hidden'!AQ73="x","x",$AP$2-'Indicator Date hidden'!AQ73)</f>
        <v>x</v>
      </c>
      <c r="AQ72" s="25" t="str">
        <f>IF('Indicator Date hidden'!AR73="x","x",$AQ$2-'Indicator Date hidden'!AR73)</f>
        <v>x</v>
      </c>
      <c r="AR72" s="25">
        <f>IF('Indicator Date hidden'!AS73="x","x",$AR$2-'Indicator Date hidden'!AS73)</f>
        <v>0</v>
      </c>
      <c r="AS72" s="25">
        <f>IF('Indicator Date hidden'!AT73="x","x",$AS$2-'Indicator Date hidden'!AT73)</f>
        <v>0</v>
      </c>
      <c r="AT72" s="25">
        <f>IF('Indicator Date hidden'!AU73="x","x",$AT$2-'Indicator Date hidden'!AU73)</f>
        <v>0</v>
      </c>
      <c r="AU72" s="25">
        <f>IF('Indicator Date hidden'!AV73="x","x",$AU$2-'Indicator Date hidden'!AV73)</f>
        <v>5</v>
      </c>
      <c r="AV72" s="25">
        <f>IF('Indicator Date hidden'!AW73="x","x",$AV$2-'Indicator Date hidden'!AW73)</f>
        <v>0</v>
      </c>
      <c r="AW72" s="25">
        <f>IF('Indicator Date hidden'!AX73="x","x",$AW$2-'Indicator Date hidden'!AX73)</f>
        <v>0</v>
      </c>
      <c r="AX72" s="25">
        <f>IF('Indicator Date hidden'!AY73="x","x",$AX$2-'Indicator Date hidden'!AY73)</f>
        <v>0</v>
      </c>
      <c r="AY72" s="25">
        <f>IF('Indicator Date hidden'!AZ73="x","x",$AY$2-'Indicator Date hidden'!AZ73)</f>
        <v>0</v>
      </c>
      <c r="AZ72" s="25">
        <f>IF('Indicator Date hidden'!BA73="x","x",$AZ$2-'Indicator Date hidden'!BA73)</f>
        <v>0</v>
      </c>
      <c r="BA72">
        <f t="shared" si="5"/>
        <v>15</v>
      </c>
      <c r="BB72" s="26">
        <f t="shared" si="6"/>
        <v>0.32608695652173914</v>
      </c>
      <c r="BC72">
        <f t="shared" si="7"/>
        <v>4</v>
      </c>
      <c r="BD72" s="26">
        <f t="shared" si="8"/>
        <v>1.1619763491211101</v>
      </c>
      <c r="BE72" s="28">
        <f t="shared" si="9"/>
        <v>0</v>
      </c>
    </row>
    <row r="73" spans="1:57" x14ac:dyDescent="0.3">
      <c r="A73" t="s">
        <v>133</v>
      </c>
      <c r="B73" s="25">
        <f>IF('Indicator Date hidden'!C74="x","x",$B$2-'Indicator Date hidden'!C74)</f>
        <v>0</v>
      </c>
      <c r="C73" s="25">
        <f>IF('Indicator Date hidden'!D74="x","x",$C$2-'Indicator Date hidden'!D74)</f>
        <v>0</v>
      </c>
      <c r="D73" s="25">
        <f>IF('Indicator Date hidden'!E74="x","x",$D$2-'Indicator Date hidden'!E74)</f>
        <v>0</v>
      </c>
      <c r="E73" s="25">
        <f>IF('Indicator Date hidden'!F74="x","x",$E$2-'Indicator Date hidden'!F74)</f>
        <v>0</v>
      </c>
      <c r="F73" s="25">
        <f>IF('Indicator Date hidden'!G74="x","x",$F$2-'Indicator Date hidden'!G74)</f>
        <v>0</v>
      </c>
      <c r="G73" s="25">
        <f>IF('Indicator Date hidden'!H74="x","x",$G$2-'Indicator Date hidden'!H74)</f>
        <v>0</v>
      </c>
      <c r="H73" s="25">
        <f>IF('Indicator Date hidden'!I74="x","x",$H$2-'Indicator Date hidden'!I74)</f>
        <v>0</v>
      </c>
      <c r="I73" s="25">
        <f>IF('Indicator Date hidden'!J74="x","x",$I$2-'Indicator Date hidden'!J74)</f>
        <v>0</v>
      </c>
      <c r="J73" s="25">
        <f>IF('Indicator Date hidden'!K74="x","x",$J$2-'Indicator Date hidden'!K74)</f>
        <v>0</v>
      </c>
      <c r="K73" s="25">
        <f>IF('Indicator Date hidden'!L74="x","x",$K$2-'Indicator Date hidden'!L74)</f>
        <v>0</v>
      </c>
      <c r="L73" s="25">
        <f>IF('Indicator Date hidden'!M74="x","x",$L$2-'Indicator Date hidden'!M74)</f>
        <v>0</v>
      </c>
      <c r="M73" s="25">
        <f>IF('Indicator Date hidden'!N74="x","x",$M$2-'Indicator Date hidden'!N74)</f>
        <v>0</v>
      </c>
      <c r="N73" s="25">
        <f>IF('Indicator Date hidden'!O74="x","x",$N$2-'Indicator Date hidden'!O74)</f>
        <v>0</v>
      </c>
      <c r="O73" s="25">
        <f>IF('Indicator Date hidden'!P74="x","x",$O$2-'Indicator Date hidden'!P74)</f>
        <v>0</v>
      </c>
      <c r="P73" s="25">
        <f>IF('Indicator Date hidden'!Q74="x","x",$P$2-'Indicator Date hidden'!Q74)</f>
        <v>0</v>
      </c>
      <c r="Q73" s="25">
        <f>IF('Indicator Date hidden'!R74="x","x",$Q$2-'Indicator Date hidden'!R74)</f>
        <v>2</v>
      </c>
      <c r="R73" s="25">
        <f>IF('Indicator Date hidden'!S74="x","x",$R$2-'Indicator Date hidden'!S74)</f>
        <v>0</v>
      </c>
      <c r="S73" s="25">
        <f>IF('Indicator Date hidden'!T74="x","x",$S$2-'Indicator Date hidden'!T74)</f>
        <v>0</v>
      </c>
      <c r="T73" s="25">
        <f>IF('Indicator Date hidden'!U74="x","x",$T$2-'Indicator Date hidden'!U74)</f>
        <v>0</v>
      </c>
      <c r="U73" s="25">
        <f>IF('Indicator Date hidden'!V74="x","x",$U$2-'Indicator Date hidden'!V74)</f>
        <v>0</v>
      </c>
      <c r="V73" s="25">
        <f>IF('Indicator Date hidden'!W74="x","x",$V$2-'Indicator Date hidden'!W74)</f>
        <v>0</v>
      </c>
      <c r="W73" s="25">
        <f>IF('Indicator Date hidden'!X74="x","x",$W$2-'Indicator Date hidden'!X74)</f>
        <v>2</v>
      </c>
      <c r="X73" s="25">
        <f>IF('Indicator Date hidden'!Y74="x","x",$X$2-'Indicator Date hidden'!Y74)</f>
        <v>0</v>
      </c>
      <c r="Y73" s="25">
        <f>IF('Indicator Date hidden'!Z74="x","x",$Y$2-'Indicator Date hidden'!Z74)</f>
        <v>0</v>
      </c>
      <c r="Z73" s="25">
        <f>IF('Indicator Date hidden'!AA74="x","x",$Z$2-'Indicator Date hidden'!AA74)</f>
        <v>0</v>
      </c>
      <c r="AA73" s="25">
        <f>IF('Indicator Date hidden'!AB74="x","x",$AA$2-'Indicator Date hidden'!AB74)</f>
        <v>0</v>
      </c>
      <c r="AB73" s="25">
        <f>IF('Indicator Date hidden'!AC74="x","x",$AB$2-'Indicator Date hidden'!AC74)</f>
        <v>0</v>
      </c>
      <c r="AC73" s="25">
        <f>IF('Indicator Date hidden'!AD74="x","x",$AC$2-'Indicator Date hidden'!AD74)</f>
        <v>0</v>
      </c>
      <c r="AD73" s="25">
        <f>IF('Indicator Date hidden'!AE74="x","x",$AD$2-'Indicator Date hidden'!AE74)</f>
        <v>0</v>
      </c>
      <c r="AE73" s="25">
        <f>IF('Indicator Date hidden'!AF74="x","x",$AE$2-'Indicator Date hidden'!AF74)</f>
        <v>0</v>
      </c>
      <c r="AF73" s="25">
        <f>IF('Indicator Date hidden'!AG74="x","x",$AF$2-'Indicator Date hidden'!AG74)</f>
        <v>1</v>
      </c>
      <c r="AG73" s="25">
        <f>IF('Indicator Date hidden'!AH74="x","x",$AG$2-'Indicator Date hidden'!AH74)</f>
        <v>0</v>
      </c>
      <c r="AH73" s="25">
        <f>IF('Indicator Date hidden'!AI74="x","x",$AH$2-'Indicator Date hidden'!AI74)</f>
        <v>0</v>
      </c>
      <c r="AI73" s="25">
        <f>IF('Indicator Date hidden'!AJ74="x","x",$AI$2-'Indicator Date hidden'!AJ74)</f>
        <v>0</v>
      </c>
      <c r="AJ73" s="25">
        <f>IF('Indicator Date hidden'!AK74="x","x",$AJ$2-'Indicator Date hidden'!AK74)</f>
        <v>0</v>
      </c>
      <c r="AK73" s="25">
        <f>IF('Indicator Date hidden'!AL74="x","x",$AK$2-'Indicator Date hidden'!AL74)</f>
        <v>1</v>
      </c>
      <c r="AL73" s="25">
        <f>IF('Indicator Date hidden'!AM74="x","x",$AL$2-'Indicator Date hidden'!AM74)</f>
        <v>0</v>
      </c>
      <c r="AM73" s="25">
        <f>IF('Indicator Date hidden'!AN74="x","x",$AM$2-'Indicator Date hidden'!AN74)</f>
        <v>0</v>
      </c>
      <c r="AN73" s="25">
        <f>IF('Indicator Date hidden'!AO74="x","x",$AN$2-'Indicator Date hidden'!AO74)</f>
        <v>0</v>
      </c>
      <c r="AO73" s="25">
        <f>IF('Indicator Date hidden'!AP74="x","x",$AO$2-'Indicator Date hidden'!AP74)</f>
        <v>0</v>
      </c>
      <c r="AP73" s="25">
        <f>IF('Indicator Date hidden'!AQ74="x","x",$AP$2-'Indicator Date hidden'!AQ74)</f>
        <v>0</v>
      </c>
      <c r="AQ73" s="25">
        <f>IF('Indicator Date hidden'!AR74="x","x",$AQ$2-'Indicator Date hidden'!AR74)</f>
        <v>4</v>
      </c>
      <c r="AR73" s="25">
        <f>IF('Indicator Date hidden'!AS74="x","x",$AR$2-'Indicator Date hidden'!AS74)</f>
        <v>0</v>
      </c>
      <c r="AS73" s="25">
        <f>IF('Indicator Date hidden'!AT74="x","x",$AS$2-'Indicator Date hidden'!AT74)</f>
        <v>0</v>
      </c>
      <c r="AT73" s="25">
        <f>IF('Indicator Date hidden'!AU74="x","x",$AT$2-'Indicator Date hidden'!AU74)</f>
        <v>0</v>
      </c>
      <c r="AU73" s="25">
        <f>IF('Indicator Date hidden'!AV74="x","x",$AU$2-'Indicator Date hidden'!AV74)</f>
        <v>8</v>
      </c>
      <c r="AV73" s="25">
        <f>IF('Indicator Date hidden'!AW74="x","x",$AV$2-'Indicator Date hidden'!AW74)</f>
        <v>0</v>
      </c>
      <c r="AW73" s="25">
        <f>IF('Indicator Date hidden'!AX74="x","x",$AW$2-'Indicator Date hidden'!AX74)</f>
        <v>0</v>
      </c>
      <c r="AX73" s="25">
        <f>IF('Indicator Date hidden'!AY74="x","x",$AX$2-'Indicator Date hidden'!AY74)</f>
        <v>0</v>
      </c>
      <c r="AY73" s="25">
        <f>IF('Indicator Date hidden'!AZ74="x","x",$AY$2-'Indicator Date hidden'!AZ74)</f>
        <v>0</v>
      </c>
      <c r="AZ73" s="25">
        <f>IF('Indicator Date hidden'!BA74="x","x",$AZ$2-'Indicator Date hidden'!BA74)</f>
        <v>0</v>
      </c>
      <c r="BA73">
        <f t="shared" si="5"/>
        <v>18</v>
      </c>
      <c r="BB73" s="26">
        <f t="shared" si="6"/>
        <v>0.35294117647058826</v>
      </c>
      <c r="BC73">
        <f t="shared" si="7"/>
        <v>6</v>
      </c>
      <c r="BD73" s="26">
        <f t="shared" si="8"/>
        <v>1.2806788857104259</v>
      </c>
      <c r="BE73" s="28">
        <f t="shared" si="9"/>
        <v>0</v>
      </c>
    </row>
    <row r="74" spans="1:57" x14ac:dyDescent="0.3">
      <c r="A74" t="s">
        <v>135</v>
      </c>
      <c r="B74" s="25">
        <f>IF('Indicator Date hidden'!C75="x","x",$B$2-'Indicator Date hidden'!C75)</f>
        <v>0</v>
      </c>
      <c r="C74" s="25">
        <f>IF('Indicator Date hidden'!D75="x","x",$C$2-'Indicator Date hidden'!D75)</f>
        <v>0</v>
      </c>
      <c r="D74" s="25">
        <f>IF('Indicator Date hidden'!E75="x","x",$D$2-'Indicator Date hidden'!E75)</f>
        <v>0</v>
      </c>
      <c r="E74" s="25">
        <f>IF('Indicator Date hidden'!F75="x","x",$E$2-'Indicator Date hidden'!F75)</f>
        <v>0</v>
      </c>
      <c r="F74" s="25">
        <f>IF('Indicator Date hidden'!G75="x","x",$F$2-'Indicator Date hidden'!G75)</f>
        <v>0</v>
      </c>
      <c r="G74" s="25">
        <f>IF('Indicator Date hidden'!H75="x","x",$G$2-'Indicator Date hidden'!H75)</f>
        <v>0</v>
      </c>
      <c r="H74" s="25">
        <f>IF('Indicator Date hidden'!I75="x","x",$H$2-'Indicator Date hidden'!I75)</f>
        <v>0</v>
      </c>
      <c r="I74" s="25">
        <f>IF('Indicator Date hidden'!J75="x","x",$I$2-'Indicator Date hidden'!J75)</f>
        <v>0</v>
      </c>
      <c r="J74" s="25">
        <f>IF('Indicator Date hidden'!K75="x","x",$J$2-'Indicator Date hidden'!K75)</f>
        <v>0</v>
      </c>
      <c r="K74" s="25">
        <f>IF('Indicator Date hidden'!L75="x","x",$K$2-'Indicator Date hidden'!L75)</f>
        <v>0</v>
      </c>
      <c r="L74" s="25">
        <f>IF('Indicator Date hidden'!M75="x","x",$L$2-'Indicator Date hidden'!M75)</f>
        <v>0</v>
      </c>
      <c r="M74" s="25">
        <f>IF('Indicator Date hidden'!N75="x","x",$M$2-'Indicator Date hidden'!N75)</f>
        <v>0</v>
      </c>
      <c r="N74" s="25">
        <f>IF('Indicator Date hidden'!O75="x","x",$N$2-'Indicator Date hidden'!O75)</f>
        <v>0</v>
      </c>
      <c r="O74" s="25">
        <f>IF('Indicator Date hidden'!P75="x","x",$O$2-'Indicator Date hidden'!P75)</f>
        <v>0</v>
      </c>
      <c r="P74" s="25">
        <f>IF('Indicator Date hidden'!Q75="x","x",$P$2-'Indicator Date hidden'!Q75)</f>
        <v>0</v>
      </c>
      <c r="Q74" s="25">
        <f>IF('Indicator Date hidden'!R75="x","x",$Q$2-'Indicator Date hidden'!R75)</f>
        <v>2</v>
      </c>
      <c r="R74" s="25">
        <f>IF('Indicator Date hidden'!S75="x","x",$R$2-'Indicator Date hidden'!S75)</f>
        <v>0</v>
      </c>
      <c r="S74" s="25">
        <f>IF('Indicator Date hidden'!T75="x","x",$S$2-'Indicator Date hidden'!T75)</f>
        <v>0</v>
      </c>
      <c r="T74" s="25">
        <f>IF('Indicator Date hidden'!U75="x","x",$T$2-'Indicator Date hidden'!U75)</f>
        <v>0</v>
      </c>
      <c r="U74" s="25">
        <f>IF('Indicator Date hidden'!V75="x","x",$U$2-'Indicator Date hidden'!V75)</f>
        <v>0</v>
      </c>
      <c r="V74" s="25">
        <f>IF('Indicator Date hidden'!W75="x","x",$V$2-'Indicator Date hidden'!W75)</f>
        <v>0</v>
      </c>
      <c r="W74" s="25">
        <f>IF('Indicator Date hidden'!X75="x","x",$W$2-'Indicator Date hidden'!X75)</f>
        <v>2</v>
      </c>
      <c r="X74" s="25" t="str">
        <f>IF('Indicator Date hidden'!Y75="x","x",$X$2-'Indicator Date hidden'!Y75)</f>
        <v>x</v>
      </c>
      <c r="Y74" s="25">
        <f>IF('Indicator Date hidden'!Z75="x","x",$Y$2-'Indicator Date hidden'!Z75)</f>
        <v>0</v>
      </c>
      <c r="Z74" s="25">
        <f>IF('Indicator Date hidden'!AA75="x","x",$Z$2-'Indicator Date hidden'!AA75)</f>
        <v>0</v>
      </c>
      <c r="AA74" s="25">
        <f>IF('Indicator Date hidden'!AB75="x","x",$AA$2-'Indicator Date hidden'!AB75)</f>
        <v>0</v>
      </c>
      <c r="AB74" s="25">
        <f>IF('Indicator Date hidden'!AC75="x","x",$AB$2-'Indicator Date hidden'!AC75)</f>
        <v>0</v>
      </c>
      <c r="AC74" s="25">
        <f>IF('Indicator Date hidden'!AD75="x","x",$AC$2-'Indicator Date hidden'!AD75)</f>
        <v>0</v>
      </c>
      <c r="AD74" s="25">
        <f>IF('Indicator Date hidden'!AE75="x","x",$AD$2-'Indicator Date hidden'!AE75)</f>
        <v>0</v>
      </c>
      <c r="AE74" s="25">
        <f>IF('Indicator Date hidden'!AF75="x","x",$AE$2-'Indicator Date hidden'!AF75)</f>
        <v>0</v>
      </c>
      <c r="AF74" s="25">
        <f>IF('Indicator Date hidden'!AG75="x","x",$AF$2-'Indicator Date hidden'!AG75)</f>
        <v>0</v>
      </c>
      <c r="AG74" s="25">
        <f>IF('Indicator Date hidden'!AH75="x","x",$AG$2-'Indicator Date hidden'!AH75)</f>
        <v>0</v>
      </c>
      <c r="AH74" s="25">
        <f>IF('Indicator Date hidden'!AI75="x","x",$AH$2-'Indicator Date hidden'!AI75)</f>
        <v>0</v>
      </c>
      <c r="AI74" s="25">
        <f>IF('Indicator Date hidden'!AJ75="x","x",$AI$2-'Indicator Date hidden'!AJ75)</f>
        <v>0</v>
      </c>
      <c r="AJ74" s="25">
        <f>IF('Indicator Date hidden'!AK75="x","x",$AJ$2-'Indicator Date hidden'!AK75)</f>
        <v>1</v>
      </c>
      <c r="AK74" s="25">
        <f>IF('Indicator Date hidden'!AL75="x","x",$AK$2-'Indicator Date hidden'!AL75)</f>
        <v>1</v>
      </c>
      <c r="AL74" s="25">
        <f>IF('Indicator Date hidden'!AM75="x","x",$AL$2-'Indicator Date hidden'!AM75)</f>
        <v>0</v>
      </c>
      <c r="AM74" s="25">
        <f>IF('Indicator Date hidden'!AN75="x","x",$AM$2-'Indicator Date hidden'!AN75)</f>
        <v>0</v>
      </c>
      <c r="AN74" s="25">
        <f>IF('Indicator Date hidden'!AO75="x","x",$AN$2-'Indicator Date hidden'!AO75)</f>
        <v>0</v>
      </c>
      <c r="AO74" s="25">
        <f>IF('Indicator Date hidden'!AP75="x","x",$AO$2-'Indicator Date hidden'!AP75)</f>
        <v>0</v>
      </c>
      <c r="AP74" s="25">
        <f>IF('Indicator Date hidden'!AQ75="x","x",$AP$2-'Indicator Date hidden'!AQ75)</f>
        <v>0</v>
      </c>
      <c r="AQ74" s="25">
        <f>IF('Indicator Date hidden'!AR75="x","x",$AQ$2-'Indicator Date hidden'!AR75)</f>
        <v>4</v>
      </c>
      <c r="AR74" s="25">
        <f>IF('Indicator Date hidden'!AS75="x","x",$AR$2-'Indicator Date hidden'!AS75)</f>
        <v>0</v>
      </c>
      <c r="AS74" s="25">
        <f>IF('Indicator Date hidden'!AT75="x","x",$AS$2-'Indicator Date hidden'!AT75)</f>
        <v>0</v>
      </c>
      <c r="AT74" s="25">
        <f>IF('Indicator Date hidden'!AU75="x","x",$AT$2-'Indicator Date hidden'!AU75)</f>
        <v>0</v>
      </c>
      <c r="AU74" s="25">
        <f>IF('Indicator Date hidden'!AV75="x","x",$AU$2-'Indicator Date hidden'!AV75)</f>
        <v>0</v>
      </c>
      <c r="AV74" s="25">
        <f>IF('Indicator Date hidden'!AW75="x","x",$AV$2-'Indicator Date hidden'!AW75)</f>
        <v>0</v>
      </c>
      <c r="AW74" s="25">
        <f>IF('Indicator Date hidden'!AX75="x","x",$AW$2-'Indicator Date hidden'!AX75)</f>
        <v>0</v>
      </c>
      <c r="AX74" s="25">
        <f>IF('Indicator Date hidden'!AY75="x","x",$AX$2-'Indicator Date hidden'!AY75)</f>
        <v>0</v>
      </c>
      <c r="AY74" s="25">
        <f>IF('Indicator Date hidden'!AZ75="x","x",$AY$2-'Indicator Date hidden'!AZ75)</f>
        <v>0</v>
      </c>
      <c r="AZ74" s="25">
        <f>IF('Indicator Date hidden'!BA75="x","x",$AZ$2-'Indicator Date hidden'!BA75)</f>
        <v>0</v>
      </c>
      <c r="BA74">
        <f t="shared" si="5"/>
        <v>10</v>
      </c>
      <c r="BB74" s="26">
        <f t="shared" si="6"/>
        <v>0.2</v>
      </c>
      <c r="BC74">
        <f t="shared" si="7"/>
        <v>5</v>
      </c>
      <c r="BD74" s="26">
        <f t="shared" si="8"/>
        <v>0.69282032302755092</v>
      </c>
      <c r="BE74" s="28">
        <f t="shared" si="9"/>
        <v>0</v>
      </c>
    </row>
    <row r="75" spans="1:57" x14ac:dyDescent="0.3">
      <c r="A75" t="s">
        <v>137</v>
      </c>
      <c r="B75" s="25">
        <f>IF('Indicator Date hidden'!C76="x","x",$B$2-'Indicator Date hidden'!C76)</f>
        <v>0</v>
      </c>
      <c r="C75" s="25">
        <f>IF('Indicator Date hidden'!D76="x","x",$C$2-'Indicator Date hidden'!D76)</f>
        <v>0</v>
      </c>
      <c r="D75" s="25">
        <f>IF('Indicator Date hidden'!E76="x","x",$D$2-'Indicator Date hidden'!E76)</f>
        <v>0</v>
      </c>
      <c r="E75" s="25">
        <f>IF('Indicator Date hidden'!F76="x","x",$E$2-'Indicator Date hidden'!F76)</f>
        <v>0</v>
      </c>
      <c r="F75" s="25">
        <f>IF('Indicator Date hidden'!G76="x","x",$F$2-'Indicator Date hidden'!G76)</f>
        <v>0</v>
      </c>
      <c r="G75" s="25">
        <f>IF('Indicator Date hidden'!H76="x","x",$G$2-'Indicator Date hidden'!H76)</f>
        <v>0</v>
      </c>
      <c r="H75" s="25">
        <f>IF('Indicator Date hidden'!I76="x","x",$H$2-'Indicator Date hidden'!I76)</f>
        <v>0</v>
      </c>
      <c r="I75" s="25">
        <f>IF('Indicator Date hidden'!J76="x","x",$I$2-'Indicator Date hidden'!J76)</f>
        <v>0</v>
      </c>
      <c r="J75" s="25">
        <f>IF('Indicator Date hidden'!K76="x","x",$J$2-'Indicator Date hidden'!K76)</f>
        <v>0</v>
      </c>
      <c r="K75" s="25">
        <f>IF('Indicator Date hidden'!L76="x","x",$K$2-'Indicator Date hidden'!L76)</f>
        <v>0</v>
      </c>
      <c r="L75" s="25">
        <f>IF('Indicator Date hidden'!M76="x","x",$L$2-'Indicator Date hidden'!M76)</f>
        <v>0</v>
      </c>
      <c r="M75" s="25">
        <f>IF('Indicator Date hidden'!N76="x","x",$M$2-'Indicator Date hidden'!N76)</f>
        <v>0</v>
      </c>
      <c r="N75" s="25">
        <f>IF('Indicator Date hidden'!O76="x","x",$N$2-'Indicator Date hidden'!O76)</f>
        <v>0</v>
      </c>
      <c r="O75" s="25">
        <f>IF('Indicator Date hidden'!P76="x","x",$O$2-'Indicator Date hidden'!P76)</f>
        <v>0</v>
      </c>
      <c r="P75" s="25">
        <f>IF('Indicator Date hidden'!Q76="x","x",$P$2-'Indicator Date hidden'!Q76)</f>
        <v>0</v>
      </c>
      <c r="Q75" s="25" t="str">
        <f>IF('Indicator Date hidden'!R76="x","x",$Q$2-'Indicator Date hidden'!R76)</f>
        <v>x</v>
      </c>
      <c r="R75" s="25">
        <f>IF('Indicator Date hidden'!S76="x","x",$R$2-'Indicator Date hidden'!S76)</f>
        <v>0</v>
      </c>
      <c r="S75" s="25">
        <f>IF('Indicator Date hidden'!T76="x","x",$S$2-'Indicator Date hidden'!T76)</f>
        <v>0</v>
      </c>
      <c r="T75" s="25">
        <f>IF('Indicator Date hidden'!U76="x","x",$T$2-'Indicator Date hidden'!U76)</f>
        <v>0</v>
      </c>
      <c r="U75" s="25" t="str">
        <f>IF('Indicator Date hidden'!V76="x","x",$U$2-'Indicator Date hidden'!V76)</f>
        <v>x</v>
      </c>
      <c r="V75" s="25">
        <f>IF('Indicator Date hidden'!W76="x","x",$V$2-'Indicator Date hidden'!W76)</f>
        <v>0</v>
      </c>
      <c r="W75" s="25" t="str">
        <f>IF('Indicator Date hidden'!X76="x","x",$W$2-'Indicator Date hidden'!X76)</f>
        <v>x</v>
      </c>
      <c r="X75" s="25">
        <f>IF('Indicator Date hidden'!Y76="x","x",$X$2-'Indicator Date hidden'!Y76)</f>
        <v>2</v>
      </c>
      <c r="Y75" s="25">
        <f>IF('Indicator Date hidden'!Z76="x","x",$Y$2-'Indicator Date hidden'!Z76)</f>
        <v>0</v>
      </c>
      <c r="Z75" s="25">
        <f>IF('Indicator Date hidden'!AA76="x","x",$Z$2-'Indicator Date hidden'!AA76)</f>
        <v>0</v>
      </c>
      <c r="AA75" s="25" t="str">
        <f>IF('Indicator Date hidden'!AB76="x","x",$AA$2-'Indicator Date hidden'!AB76)</f>
        <v>x</v>
      </c>
      <c r="AB75" s="25">
        <f>IF('Indicator Date hidden'!AC76="x","x",$AB$2-'Indicator Date hidden'!AC76)</f>
        <v>0</v>
      </c>
      <c r="AC75" s="25">
        <f>IF('Indicator Date hidden'!AD76="x","x",$AC$2-'Indicator Date hidden'!AD76)</f>
        <v>0</v>
      </c>
      <c r="AD75" s="25" t="str">
        <f>IF('Indicator Date hidden'!AE76="x","x",$AD$2-'Indicator Date hidden'!AE76)</f>
        <v>x</v>
      </c>
      <c r="AE75" s="25">
        <f>IF('Indicator Date hidden'!AF76="x","x",$AE$2-'Indicator Date hidden'!AF76)</f>
        <v>0</v>
      </c>
      <c r="AF75" s="25">
        <f>IF('Indicator Date hidden'!AG76="x","x",$AF$2-'Indicator Date hidden'!AG76)</f>
        <v>1</v>
      </c>
      <c r="AG75" s="25">
        <f>IF('Indicator Date hidden'!AH76="x","x",$AG$2-'Indicator Date hidden'!AH76)</f>
        <v>0</v>
      </c>
      <c r="AH75" s="25">
        <f>IF('Indicator Date hidden'!AI76="x","x",$AH$2-'Indicator Date hidden'!AI76)</f>
        <v>0</v>
      </c>
      <c r="AI75" s="25">
        <f>IF('Indicator Date hidden'!AJ76="x","x",$AI$2-'Indicator Date hidden'!AJ76)</f>
        <v>0</v>
      </c>
      <c r="AJ75" s="25" t="str">
        <f>IF('Indicator Date hidden'!AK76="x","x",$AJ$2-'Indicator Date hidden'!AK76)</f>
        <v>x</v>
      </c>
      <c r="AK75" s="25">
        <f>IF('Indicator Date hidden'!AL76="x","x",$AK$2-'Indicator Date hidden'!AL76)</f>
        <v>1</v>
      </c>
      <c r="AL75" s="25">
        <f>IF('Indicator Date hidden'!AM76="x","x",$AL$2-'Indicator Date hidden'!AM76)</f>
        <v>0</v>
      </c>
      <c r="AM75" s="25">
        <f>IF('Indicator Date hidden'!AN76="x","x",$AM$2-'Indicator Date hidden'!AN76)</f>
        <v>0</v>
      </c>
      <c r="AN75" s="25">
        <f>IF('Indicator Date hidden'!AO76="x","x",$AN$2-'Indicator Date hidden'!AO76)</f>
        <v>0</v>
      </c>
      <c r="AO75" s="25">
        <f>IF('Indicator Date hidden'!AP76="x","x",$AO$2-'Indicator Date hidden'!AP76)</f>
        <v>0</v>
      </c>
      <c r="AP75" s="25">
        <f>IF('Indicator Date hidden'!AQ76="x","x",$AP$2-'Indicator Date hidden'!AQ76)</f>
        <v>0</v>
      </c>
      <c r="AQ75" s="25">
        <f>IF('Indicator Date hidden'!AR76="x","x",$AQ$2-'Indicator Date hidden'!AR76)</f>
        <v>0</v>
      </c>
      <c r="AR75" s="25">
        <f>IF('Indicator Date hidden'!AS76="x","x",$AR$2-'Indicator Date hidden'!AS76)</f>
        <v>0</v>
      </c>
      <c r="AS75" s="25">
        <f>IF('Indicator Date hidden'!AT76="x","x",$AS$2-'Indicator Date hidden'!AT76)</f>
        <v>0</v>
      </c>
      <c r="AT75" s="25">
        <f>IF('Indicator Date hidden'!AU76="x","x",$AT$2-'Indicator Date hidden'!AU76)</f>
        <v>0</v>
      </c>
      <c r="AU75" s="25">
        <f>IF('Indicator Date hidden'!AV76="x","x",$AU$2-'Indicator Date hidden'!AV76)</f>
        <v>1</v>
      </c>
      <c r="AV75" s="25">
        <f>IF('Indicator Date hidden'!AW76="x","x",$AV$2-'Indicator Date hidden'!AW76)</f>
        <v>0</v>
      </c>
      <c r="AW75" s="25">
        <f>IF('Indicator Date hidden'!AX76="x","x",$AW$2-'Indicator Date hidden'!AX76)</f>
        <v>0</v>
      </c>
      <c r="AX75" s="25">
        <f>IF('Indicator Date hidden'!AY76="x","x",$AX$2-'Indicator Date hidden'!AY76)</f>
        <v>0</v>
      </c>
      <c r="AY75" s="25">
        <f>IF('Indicator Date hidden'!AZ76="x","x",$AY$2-'Indicator Date hidden'!AZ76)</f>
        <v>0</v>
      </c>
      <c r="AZ75" s="25">
        <f>IF('Indicator Date hidden'!BA76="x","x",$AZ$2-'Indicator Date hidden'!BA76)</f>
        <v>0</v>
      </c>
      <c r="BA75">
        <f t="shared" si="5"/>
        <v>5</v>
      </c>
      <c r="BB75" s="26">
        <f t="shared" si="6"/>
        <v>0.1111111111111111</v>
      </c>
      <c r="BC75">
        <f t="shared" si="7"/>
        <v>4</v>
      </c>
      <c r="BD75" s="26">
        <f t="shared" si="8"/>
        <v>0.37843080813169783</v>
      </c>
      <c r="BE75" s="28">
        <f t="shared" si="9"/>
        <v>0</v>
      </c>
    </row>
    <row r="76" spans="1:57" x14ac:dyDescent="0.3">
      <c r="A76" t="s">
        <v>139</v>
      </c>
      <c r="B76" s="25">
        <f>IF('Indicator Date hidden'!C77="x","x",$B$2-'Indicator Date hidden'!C77)</f>
        <v>0</v>
      </c>
      <c r="C76" s="25">
        <f>IF('Indicator Date hidden'!D77="x","x",$C$2-'Indicator Date hidden'!D77)</f>
        <v>0</v>
      </c>
      <c r="D76" s="25">
        <f>IF('Indicator Date hidden'!E77="x","x",$D$2-'Indicator Date hidden'!E77)</f>
        <v>0</v>
      </c>
      <c r="E76" s="25">
        <f>IF('Indicator Date hidden'!F77="x","x",$E$2-'Indicator Date hidden'!F77)</f>
        <v>0</v>
      </c>
      <c r="F76" s="25">
        <f>IF('Indicator Date hidden'!G77="x","x",$F$2-'Indicator Date hidden'!G77)</f>
        <v>0</v>
      </c>
      <c r="G76" s="25">
        <f>IF('Indicator Date hidden'!H77="x","x",$G$2-'Indicator Date hidden'!H77)</f>
        <v>0</v>
      </c>
      <c r="H76" s="25">
        <f>IF('Indicator Date hidden'!I77="x","x",$H$2-'Indicator Date hidden'!I77)</f>
        <v>0</v>
      </c>
      <c r="I76" s="25">
        <f>IF('Indicator Date hidden'!J77="x","x",$I$2-'Indicator Date hidden'!J77)</f>
        <v>0</v>
      </c>
      <c r="J76" s="25">
        <f>IF('Indicator Date hidden'!K77="x","x",$J$2-'Indicator Date hidden'!K77)</f>
        <v>0</v>
      </c>
      <c r="K76" s="25">
        <f>IF('Indicator Date hidden'!L77="x","x",$K$2-'Indicator Date hidden'!L77)</f>
        <v>0</v>
      </c>
      <c r="L76" s="25">
        <f>IF('Indicator Date hidden'!M77="x","x",$L$2-'Indicator Date hidden'!M77)</f>
        <v>0</v>
      </c>
      <c r="M76" s="25">
        <f>IF('Indicator Date hidden'!N77="x","x",$M$2-'Indicator Date hidden'!N77)</f>
        <v>0</v>
      </c>
      <c r="N76" s="25">
        <f>IF('Indicator Date hidden'!O77="x","x",$N$2-'Indicator Date hidden'!O77)</f>
        <v>0</v>
      </c>
      <c r="O76" s="25">
        <f>IF('Indicator Date hidden'!P77="x","x",$O$2-'Indicator Date hidden'!P77)</f>
        <v>0</v>
      </c>
      <c r="P76" s="25">
        <f>IF('Indicator Date hidden'!Q77="x","x",$P$2-'Indicator Date hidden'!Q77)</f>
        <v>0</v>
      </c>
      <c r="Q76" s="25" t="str">
        <f>IF('Indicator Date hidden'!R77="x","x",$Q$2-'Indicator Date hidden'!R77)</f>
        <v>x</v>
      </c>
      <c r="R76" s="25">
        <f>IF('Indicator Date hidden'!S77="x","x",$R$2-'Indicator Date hidden'!S77)</f>
        <v>0</v>
      </c>
      <c r="S76" s="25">
        <f>IF('Indicator Date hidden'!T77="x","x",$S$2-'Indicator Date hidden'!T77)</f>
        <v>0</v>
      </c>
      <c r="T76" s="25">
        <f>IF('Indicator Date hidden'!U77="x","x",$T$2-'Indicator Date hidden'!U77)</f>
        <v>0</v>
      </c>
      <c r="U76" s="25" t="str">
        <f>IF('Indicator Date hidden'!V77="x","x",$U$2-'Indicator Date hidden'!V77)</f>
        <v>x</v>
      </c>
      <c r="V76" s="25">
        <f>IF('Indicator Date hidden'!W77="x","x",$V$2-'Indicator Date hidden'!W77)</f>
        <v>0</v>
      </c>
      <c r="W76" s="25" t="str">
        <f>IF('Indicator Date hidden'!X77="x","x",$W$2-'Indicator Date hidden'!X77)</f>
        <v>x</v>
      </c>
      <c r="X76" s="25">
        <f>IF('Indicator Date hidden'!Y77="x","x",$X$2-'Indicator Date hidden'!Y77)</f>
        <v>2</v>
      </c>
      <c r="Y76" s="25">
        <f>IF('Indicator Date hidden'!Z77="x","x",$Y$2-'Indicator Date hidden'!Z77)</f>
        <v>0</v>
      </c>
      <c r="Z76" s="25">
        <f>IF('Indicator Date hidden'!AA77="x","x",$Z$2-'Indicator Date hidden'!AA77)</f>
        <v>0</v>
      </c>
      <c r="AA76" s="25" t="str">
        <f>IF('Indicator Date hidden'!AB77="x","x",$AA$2-'Indicator Date hidden'!AB77)</f>
        <v>x</v>
      </c>
      <c r="AB76" s="25">
        <f>IF('Indicator Date hidden'!AC77="x","x",$AB$2-'Indicator Date hidden'!AC77)</f>
        <v>0</v>
      </c>
      <c r="AC76" s="25">
        <f>IF('Indicator Date hidden'!AD77="x","x",$AC$2-'Indicator Date hidden'!AD77)</f>
        <v>0</v>
      </c>
      <c r="AD76" s="25" t="str">
        <f>IF('Indicator Date hidden'!AE77="x","x",$AD$2-'Indicator Date hidden'!AE77)</f>
        <v>x</v>
      </c>
      <c r="AE76" s="25">
        <f>IF('Indicator Date hidden'!AF77="x","x",$AE$2-'Indicator Date hidden'!AF77)</f>
        <v>0</v>
      </c>
      <c r="AF76" s="25">
        <f>IF('Indicator Date hidden'!AG77="x","x",$AF$2-'Indicator Date hidden'!AG77)</f>
        <v>1</v>
      </c>
      <c r="AG76" s="25">
        <f>IF('Indicator Date hidden'!AH77="x","x",$AG$2-'Indicator Date hidden'!AH77)</f>
        <v>0</v>
      </c>
      <c r="AH76" s="25">
        <f>IF('Indicator Date hidden'!AI77="x","x",$AH$2-'Indicator Date hidden'!AI77)</f>
        <v>0</v>
      </c>
      <c r="AI76" s="25">
        <f>IF('Indicator Date hidden'!AJ77="x","x",$AI$2-'Indicator Date hidden'!AJ77)</f>
        <v>0</v>
      </c>
      <c r="AJ76" s="25" t="str">
        <f>IF('Indicator Date hidden'!AK77="x","x",$AJ$2-'Indicator Date hidden'!AK77)</f>
        <v>x</v>
      </c>
      <c r="AK76" s="25">
        <f>IF('Indicator Date hidden'!AL77="x","x",$AK$2-'Indicator Date hidden'!AL77)</f>
        <v>1</v>
      </c>
      <c r="AL76" s="25">
        <f>IF('Indicator Date hidden'!AM77="x","x",$AL$2-'Indicator Date hidden'!AM77)</f>
        <v>0</v>
      </c>
      <c r="AM76" s="25">
        <f>IF('Indicator Date hidden'!AN77="x","x",$AM$2-'Indicator Date hidden'!AN77)</f>
        <v>0</v>
      </c>
      <c r="AN76" s="25">
        <f>IF('Indicator Date hidden'!AO77="x","x",$AN$2-'Indicator Date hidden'!AO77)</f>
        <v>0</v>
      </c>
      <c r="AO76" s="25">
        <f>IF('Indicator Date hidden'!AP77="x","x",$AO$2-'Indicator Date hidden'!AP77)</f>
        <v>0</v>
      </c>
      <c r="AP76" s="25">
        <f>IF('Indicator Date hidden'!AQ77="x","x",$AP$2-'Indicator Date hidden'!AQ77)</f>
        <v>0</v>
      </c>
      <c r="AQ76" s="25" t="str">
        <f>IF('Indicator Date hidden'!AR77="x","x",$AQ$2-'Indicator Date hidden'!AR77)</f>
        <v>x</v>
      </c>
      <c r="AR76" s="25">
        <f>IF('Indicator Date hidden'!AS77="x","x",$AR$2-'Indicator Date hidden'!AS77)</f>
        <v>0</v>
      </c>
      <c r="AS76" s="25">
        <f>IF('Indicator Date hidden'!AT77="x","x",$AS$2-'Indicator Date hidden'!AT77)</f>
        <v>0</v>
      </c>
      <c r="AT76" s="25">
        <f>IF('Indicator Date hidden'!AU77="x","x",$AT$2-'Indicator Date hidden'!AU77)</f>
        <v>0</v>
      </c>
      <c r="AU76" s="25" t="str">
        <f>IF('Indicator Date hidden'!AV77="x","x",$AU$2-'Indicator Date hidden'!AV77)</f>
        <v>x</v>
      </c>
      <c r="AV76" s="25">
        <f>IF('Indicator Date hidden'!AW77="x","x",$AV$2-'Indicator Date hidden'!AW77)</f>
        <v>0</v>
      </c>
      <c r="AW76" s="25">
        <f>IF('Indicator Date hidden'!AX77="x","x",$AW$2-'Indicator Date hidden'!AX77)</f>
        <v>0</v>
      </c>
      <c r="AX76" s="25">
        <f>IF('Indicator Date hidden'!AY77="x","x",$AX$2-'Indicator Date hidden'!AY77)</f>
        <v>0</v>
      </c>
      <c r="AY76" s="25">
        <f>IF('Indicator Date hidden'!AZ77="x","x",$AY$2-'Indicator Date hidden'!AZ77)</f>
        <v>0</v>
      </c>
      <c r="AZ76" s="25">
        <f>IF('Indicator Date hidden'!BA77="x","x",$AZ$2-'Indicator Date hidden'!BA77)</f>
        <v>0</v>
      </c>
      <c r="BA76">
        <f t="shared" si="5"/>
        <v>4</v>
      </c>
      <c r="BB76" s="26">
        <f t="shared" si="6"/>
        <v>9.3023255813953487E-2</v>
      </c>
      <c r="BC76">
        <f t="shared" si="7"/>
        <v>3</v>
      </c>
      <c r="BD76" s="26">
        <f t="shared" si="8"/>
        <v>0.36177556246753595</v>
      </c>
      <c r="BE76" s="28">
        <f t="shared" si="9"/>
        <v>0</v>
      </c>
    </row>
    <row r="77" spans="1:57" x14ac:dyDescent="0.3">
      <c r="A77" t="s">
        <v>141</v>
      </c>
      <c r="B77" s="25">
        <f>IF('Indicator Date hidden'!C78="x","x",$B$2-'Indicator Date hidden'!C78)</f>
        <v>0</v>
      </c>
      <c r="C77" s="25">
        <f>IF('Indicator Date hidden'!D78="x","x",$C$2-'Indicator Date hidden'!D78)</f>
        <v>0</v>
      </c>
      <c r="D77" s="25">
        <f>IF('Indicator Date hidden'!E78="x","x",$D$2-'Indicator Date hidden'!E78)</f>
        <v>0</v>
      </c>
      <c r="E77" s="25">
        <f>IF('Indicator Date hidden'!F78="x","x",$E$2-'Indicator Date hidden'!F78)</f>
        <v>0</v>
      </c>
      <c r="F77" s="25">
        <f>IF('Indicator Date hidden'!G78="x","x",$F$2-'Indicator Date hidden'!G78)</f>
        <v>0</v>
      </c>
      <c r="G77" s="25">
        <f>IF('Indicator Date hidden'!H78="x","x",$G$2-'Indicator Date hidden'!H78)</f>
        <v>0</v>
      </c>
      <c r="H77" s="25">
        <f>IF('Indicator Date hidden'!I78="x","x",$H$2-'Indicator Date hidden'!I78)</f>
        <v>0</v>
      </c>
      <c r="I77" s="25">
        <f>IF('Indicator Date hidden'!J78="x","x",$I$2-'Indicator Date hidden'!J78)</f>
        <v>0</v>
      </c>
      <c r="J77" s="25">
        <f>IF('Indicator Date hidden'!K78="x","x",$J$2-'Indicator Date hidden'!K78)</f>
        <v>0</v>
      </c>
      <c r="K77" s="25">
        <f>IF('Indicator Date hidden'!L78="x","x",$K$2-'Indicator Date hidden'!L78)</f>
        <v>0</v>
      </c>
      <c r="L77" s="25">
        <f>IF('Indicator Date hidden'!M78="x","x",$L$2-'Indicator Date hidden'!M78)</f>
        <v>0</v>
      </c>
      <c r="M77" s="25">
        <f>IF('Indicator Date hidden'!N78="x","x",$M$2-'Indicator Date hidden'!N78)</f>
        <v>0</v>
      </c>
      <c r="N77" s="25">
        <f>IF('Indicator Date hidden'!O78="x","x",$N$2-'Indicator Date hidden'!O78)</f>
        <v>0</v>
      </c>
      <c r="O77" s="25">
        <f>IF('Indicator Date hidden'!P78="x","x",$O$2-'Indicator Date hidden'!P78)</f>
        <v>0</v>
      </c>
      <c r="P77" s="25">
        <f>IF('Indicator Date hidden'!Q78="x","x",$P$2-'Indicator Date hidden'!Q78)</f>
        <v>0</v>
      </c>
      <c r="Q77" s="25">
        <f>IF('Indicator Date hidden'!R78="x","x",$Q$2-'Indicator Date hidden'!R78)</f>
        <v>8</v>
      </c>
      <c r="R77" s="25">
        <f>IF('Indicator Date hidden'!S78="x","x",$R$2-'Indicator Date hidden'!S78)</f>
        <v>0</v>
      </c>
      <c r="S77" s="25">
        <f>IF('Indicator Date hidden'!T78="x","x",$S$2-'Indicator Date hidden'!T78)</f>
        <v>0</v>
      </c>
      <c r="T77" s="25">
        <f>IF('Indicator Date hidden'!U78="x","x",$T$2-'Indicator Date hidden'!U78)</f>
        <v>0</v>
      </c>
      <c r="U77" s="25">
        <f>IF('Indicator Date hidden'!V78="x","x",$U$2-'Indicator Date hidden'!V78)</f>
        <v>0</v>
      </c>
      <c r="V77" s="25">
        <f>IF('Indicator Date hidden'!W78="x","x",$V$2-'Indicator Date hidden'!W78)</f>
        <v>0</v>
      </c>
      <c r="W77" s="25">
        <f>IF('Indicator Date hidden'!X78="x","x",$W$2-'Indicator Date hidden'!X78)</f>
        <v>8</v>
      </c>
      <c r="X77" s="25">
        <f>IF('Indicator Date hidden'!Y78="x","x",$X$2-'Indicator Date hidden'!Y78)</f>
        <v>2</v>
      </c>
      <c r="Y77" s="25">
        <f>IF('Indicator Date hidden'!Z78="x","x",$Y$2-'Indicator Date hidden'!Z78)</f>
        <v>0</v>
      </c>
      <c r="Z77" s="25">
        <f>IF('Indicator Date hidden'!AA78="x","x",$Z$2-'Indicator Date hidden'!AA78)</f>
        <v>0</v>
      </c>
      <c r="AA77" s="25">
        <f>IF('Indicator Date hidden'!AB78="x","x",$AA$2-'Indicator Date hidden'!AB78)</f>
        <v>1</v>
      </c>
      <c r="AB77" s="25">
        <f>IF('Indicator Date hidden'!AC78="x","x",$AB$2-'Indicator Date hidden'!AC78)</f>
        <v>0</v>
      </c>
      <c r="AC77" s="25">
        <f>IF('Indicator Date hidden'!AD78="x","x",$AC$2-'Indicator Date hidden'!AD78)</f>
        <v>0</v>
      </c>
      <c r="AD77" s="25">
        <f>IF('Indicator Date hidden'!AE78="x","x",$AD$2-'Indicator Date hidden'!AE78)</f>
        <v>0</v>
      </c>
      <c r="AE77" s="25">
        <f>IF('Indicator Date hidden'!AF78="x","x",$AE$2-'Indicator Date hidden'!AF78)</f>
        <v>0</v>
      </c>
      <c r="AF77" s="25">
        <f>IF('Indicator Date hidden'!AG78="x","x",$AF$2-'Indicator Date hidden'!AG78)</f>
        <v>2</v>
      </c>
      <c r="AG77" s="25">
        <f>IF('Indicator Date hidden'!AH78="x","x",$AG$2-'Indicator Date hidden'!AH78)</f>
        <v>0</v>
      </c>
      <c r="AH77" s="25">
        <f>IF('Indicator Date hidden'!AI78="x","x",$AH$2-'Indicator Date hidden'!AI78)</f>
        <v>0</v>
      </c>
      <c r="AI77" s="25">
        <f>IF('Indicator Date hidden'!AJ78="x","x",$AI$2-'Indicator Date hidden'!AJ78)</f>
        <v>0</v>
      </c>
      <c r="AJ77" s="25">
        <f>IF('Indicator Date hidden'!AK78="x","x",$AJ$2-'Indicator Date hidden'!AK78)</f>
        <v>1</v>
      </c>
      <c r="AK77" s="25">
        <f>IF('Indicator Date hidden'!AL78="x","x",$AK$2-'Indicator Date hidden'!AL78)</f>
        <v>1</v>
      </c>
      <c r="AL77" s="25">
        <f>IF('Indicator Date hidden'!AM78="x","x",$AL$2-'Indicator Date hidden'!AM78)</f>
        <v>0</v>
      </c>
      <c r="AM77" s="25">
        <f>IF('Indicator Date hidden'!AN78="x","x",$AM$2-'Indicator Date hidden'!AN78)</f>
        <v>0</v>
      </c>
      <c r="AN77" s="25">
        <f>IF('Indicator Date hidden'!AO78="x","x",$AN$2-'Indicator Date hidden'!AO78)</f>
        <v>0</v>
      </c>
      <c r="AO77" s="25">
        <f>IF('Indicator Date hidden'!AP78="x","x",$AO$2-'Indicator Date hidden'!AP78)</f>
        <v>0</v>
      </c>
      <c r="AP77" s="25">
        <f>IF('Indicator Date hidden'!AQ78="x","x",$AP$2-'Indicator Date hidden'!AQ78)</f>
        <v>0</v>
      </c>
      <c r="AQ77" s="25">
        <f>IF('Indicator Date hidden'!AR78="x","x",$AQ$2-'Indicator Date hidden'!AR78)</f>
        <v>0</v>
      </c>
      <c r="AR77" s="25">
        <f>IF('Indicator Date hidden'!AS78="x","x",$AR$2-'Indicator Date hidden'!AS78)</f>
        <v>0</v>
      </c>
      <c r="AS77" s="25">
        <f>IF('Indicator Date hidden'!AT78="x","x",$AS$2-'Indicator Date hidden'!AT78)</f>
        <v>0</v>
      </c>
      <c r="AT77" s="25">
        <f>IF('Indicator Date hidden'!AU78="x","x",$AT$2-'Indicator Date hidden'!AU78)</f>
        <v>0</v>
      </c>
      <c r="AU77" s="25">
        <f>IF('Indicator Date hidden'!AV78="x","x",$AU$2-'Indicator Date hidden'!AV78)</f>
        <v>3</v>
      </c>
      <c r="AV77" s="25">
        <f>IF('Indicator Date hidden'!AW78="x","x",$AV$2-'Indicator Date hidden'!AW78)</f>
        <v>0</v>
      </c>
      <c r="AW77" s="25">
        <f>IF('Indicator Date hidden'!AX78="x","x",$AW$2-'Indicator Date hidden'!AX78)</f>
        <v>0</v>
      </c>
      <c r="AX77" s="25">
        <f>IF('Indicator Date hidden'!AY78="x","x",$AX$2-'Indicator Date hidden'!AY78)</f>
        <v>0</v>
      </c>
      <c r="AY77" s="25">
        <f>IF('Indicator Date hidden'!AZ78="x","x",$AY$2-'Indicator Date hidden'!AZ78)</f>
        <v>0</v>
      </c>
      <c r="AZ77" s="25">
        <f>IF('Indicator Date hidden'!BA78="x","x",$AZ$2-'Indicator Date hidden'!BA78)</f>
        <v>0</v>
      </c>
      <c r="BA77">
        <f t="shared" si="5"/>
        <v>26</v>
      </c>
      <c r="BB77" s="26">
        <f t="shared" si="6"/>
        <v>0.50980392156862742</v>
      </c>
      <c r="BC77">
        <f t="shared" si="7"/>
        <v>8</v>
      </c>
      <c r="BD77" s="26">
        <f t="shared" si="8"/>
        <v>1.6254417079264867</v>
      </c>
      <c r="BE77" s="28">
        <f t="shared" si="9"/>
        <v>0</v>
      </c>
    </row>
    <row r="78" spans="1:57" x14ac:dyDescent="0.3">
      <c r="A78" t="s">
        <v>143</v>
      </c>
      <c r="B78" s="25">
        <f>IF('Indicator Date hidden'!C79="x","x",$B$2-'Indicator Date hidden'!C79)</f>
        <v>0</v>
      </c>
      <c r="C78" s="25">
        <f>IF('Indicator Date hidden'!D79="x","x",$C$2-'Indicator Date hidden'!D79)</f>
        <v>0</v>
      </c>
      <c r="D78" s="25">
        <f>IF('Indicator Date hidden'!E79="x","x",$D$2-'Indicator Date hidden'!E79)</f>
        <v>0</v>
      </c>
      <c r="E78" s="25">
        <f>IF('Indicator Date hidden'!F79="x","x",$E$2-'Indicator Date hidden'!F79)</f>
        <v>0</v>
      </c>
      <c r="F78" s="25">
        <f>IF('Indicator Date hidden'!G79="x","x",$F$2-'Indicator Date hidden'!G79)</f>
        <v>0</v>
      </c>
      <c r="G78" s="25">
        <f>IF('Indicator Date hidden'!H79="x","x",$G$2-'Indicator Date hidden'!H79)</f>
        <v>0</v>
      </c>
      <c r="H78" s="25">
        <f>IF('Indicator Date hidden'!I79="x","x",$H$2-'Indicator Date hidden'!I79)</f>
        <v>0</v>
      </c>
      <c r="I78" s="25">
        <f>IF('Indicator Date hidden'!J79="x","x",$I$2-'Indicator Date hidden'!J79)</f>
        <v>0</v>
      </c>
      <c r="J78" s="25">
        <f>IF('Indicator Date hidden'!K79="x","x",$J$2-'Indicator Date hidden'!K79)</f>
        <v>0</v>
      </c>
      <c r="K78" s="25">
        <f>IF('Indicator Date hidden'!L79="x","x",$K$2-'Indicator Date hidden'!L79)</f>
        <v>0</v>
      </c>
      <c r="L78" s="25">
        <f>IF('Indicator Date hidden'!M79="x","x",$L$2-'Indicator Date hidden'!M79)</f>
        <v>0</v>
      </c>
      <c r="M78" s="25">
        <f>IF('Indicator Date hidden'!N79="x","x",$M$2-'Indicator Date hidden'!N79)</f>
        <v>0</v>
      </c>
      <c r="N78" s="25">
        <f>IF('Indicator Date hidden'!O79="x","x",$N$2-'Indicator Date hidden'!O79)</f>
        <v>0</v>
      </c>
      <c r="O78" s="25">
        <f>IF('Indicator Date hidden'!P79="x","x",$O$2-'Indicator Date hidden'!P79)</f>
        <v>0</v>
      </c>
      <c r="P78" s="25">
        <f>IF('Indicator Date hidden'!Q79="x","x",$P$2-'Indicator Date hidden'!Q79)</f>
        <v>0</v>
      </c>
      <c r="Q78" s="25">
        <f>IF('Indicator Date hidden'!R79="x","x",$Q$2-'Indicator Date hidden'!R79)</f>
        <v>2</v>
      </c>
      <c r="R78" s="25">
        <f>IF('Indicator Date hidden'!S79="x","x",$R$2-'Indicator Date hidden'!S79)</f>
        <v>0</v>
      </c>
      <c r="S78" s="25">
        <f>IF('Indicator Date hidden'!T79="x","x",$S$2-'Indicator Date hidden'!T79)</f>
        <v>0</v>
      </c>
      <c r="T78" s="25">
        <f>IF('Indicator Date hidden'!U79="x","x",$T$2-'Indicator Date hidden'!U79)</f>
        <v>0</v>
      </c>
      <c r="U78" s="25">
        <f>IF('Indicator Date hidden'!V79="x","x",$U$2-'Indicator Date hidden'!V79)</f>
        <v>0</v>
      </c>
      <c r="V78" s="25">
        <f>IF('Indicator Date hidden'!W79="x","x",$V$2-'Indicator Date hidden'!W79)</f>
        <v>0</v>
      </c>
      <c r="W78" s="25">
        <f>IF('Indicator Date hidden'!X79="x","x",$W$2-'Indicator Date hidden'!X79)</f>
        <v>1</v>
      </c>
      <c r="X78" s="25">
        <f>IF('Indicator Date hidden'!Y79="x","x",$X$2-'Indicator Date hidden'!Y79)</f>
        <v>2</v>
      </c>
      <c r="Y78" s="25">
        <f>IF('Indicator Date hidden'!Z79="x","x",$Y$2-'Indicator Date hidden'!Z79)</f>
        <v>0</v>
      </c>
      <c r="Z78" s="25">
        <f>IF('Indicator Date hidden'!AA79="x","x",$Z$2-'Indicator Date hidden'!AA79)</f>
        <v>0</v>
      </c>
      <c r="AA78" s="25">
        <f>IF('Indicator Date hidden'!AB79="x","x",$AA$2-'Indicator Date hidden'!AB79)</f>
        <v>0</v>
      </c>
      <c r="AB78" s="25">
        <f>IF('Indicator Date hidden'!AC79="x","x",$AB$2-'Indicator Date hidden'!AC79)</f>
        <v>0</v>
      </c>
      <c r="AC78" s="25">
        <f>IF('Indicator Date hidden'!AD79="x","x",$AC$2-'Indicator Date hidden'!AD79)</f>
        <v>0</v>
      </c>
      <c r="AD78" s="25">
        <f>IF('Indicator Date hidden'!AE79="x","x",$AD$2-'Indicator Date hidden'!AE79)</f>
        <v>0</v>
      </c>
      <c r="AE78" s="25">
        <f>IF('Indicator Date hidden'!AF79="x","x",$AE$2-'Indicator Date hidden'!AF79)</f>
        <v>0</v>
      </c>
      <c r="AF78" s="25">
        <f>IF('Indicator Date hidden'!AG79="x","x",$AF$2-'Indicator Date hidden'!AG79)</f>
        <v>2</v>
      </c>
      <c r="AG78" s="25">
        <f>IF('Indicator Date hidden'!AH79="x","x",$AG$2-'Indicator Date hidden'!AH79)</f>
        <v>0</v>
      </c>
      <c r="AH78" s="25">
        <f>IF('Indicator Date hidden'!AI79="x","x",$AH$2-'Indicator Date hidden'!AI79)</f>
        <v>0</v>
      </c>
      <c r="AI78" s="25">
        <f>IF('Indicator Date hidden'!AJ79="x","x",$AI$2-'Indicator Date hidden'!AJ79)</f>
        <v>0</v>
      </c>
      <c r="AJ78" s="25">
        <f>IF('Indicator Date hidden'!AK79="x","x",$AJ$2-'Indicator Date hidden'!AK79)</f>
        <v>1</v>
      </c>
      <c r="AK78" s="25">
        <f>IF('Indicator Date hidden'!AL79="x","x",$AK$2-'Indicator Date hidden'!AL79)</f>
        <v>1</v>
      </c>
      <c r="AL78" s="25">
        <f>IF('Indicator Date hidden'!AM79="x","x",$AL$2-'Indicator Date hidden'!AM79)</f>
        <v>0</v>
      </c>
      <c r="AM78" s="25">
        <f>IF('Indicator Date hidden'!AN79="x","x",$AM$2-'Indicator Date hidden'!AN79)</f>
        <v>0</v>
      </c>
      <c r="AN78" s="25">
        <f>IF('Indicator Date hidden'!AO79="x","x",$AN$2-'Indicator Date hidden'!AO79)</f>
        <v>0</v>
      </c>
      <c r="AO78" s="25">
        <f>IF('Indicator Date hidden'!AP79="x","x",$AO$2-'Indicator Date hidden'!AP79)</f>
        <v>0</v>
      </c>
      <c r="AP78" s="25">
        <f>IF('Indicator Date hidden'!AQ79="x","x",$AP$2-'Indicator Date hidden'!AQ79)</f>
        <v>0</v>
      </c>
      <c r="AQ78" s="25">
        <f>IF('Indicator Date hidden'!AR79="x","x",$AQ$2-'Indicator Date hidden'!AR79)</f>
        <v>0</v>
      </c>
      <c r="AR78" s="25">
        <f>IF('Indicator Date hidden'!AS79="x","x",$AR$2-'Indicator Date hidden'!AS79)</f>
        <v>0</v>
      </c>
      <c r="AS78" s="25">
        <f>IF('Indicator Date hidden'!AT79="x","x",$AS$2-'Indicator Date hidden'!AT79)</f>
        <v>0</v>
      </c>
      <c r="AT78" s="25">
        <f>IF('Indicator Date hidden'!AU79="x","x",$AT$2-'Indicator Date hidden'!AU79)</f>
        <v>0</v>
      </c>
      <c r="AU78" s="25">
        <f>IF('Indicator Date hidden'!AV79="x","x",$AU$2-'Indicator Date hidden'!AV79)</f>
        <v>3</v>
      </c>
      <c r="AV78" s="25">
        <f>IF('Indicator Date hidden'!AW79="x","x",$AV$2-'Indicator Date hidden'!AW79)</f>
        <v>0</v>
      </c>
      <c r="AW78" s="25">
        <f>IF('Indicator Date hidden'!AX79="x","x",$AW$2-'Indicator Date hidden'!AX79)</f>
        <v>0</v>
      </c>
      <c r="AX78" s="25">
        <f>IF('Indicator Date hidden'!AY79="x","x",$AX$2-'Indicator Date hidden'!AY79)</f>
        <v>0</v>
      </c>
      <c r="AY78" s="25">
        <f>IF('Indicator Date hidden'!AZ79="x","x",$AY$2-'Indicator Date hidden'!AZ79)</f>
        <v>0</v>
      </c>
      <c r="AZ78" s="25">
        <f>IF('Indicator Date hidden'!BA79="x","x",$AZ$2-'Indicator Date hidden'!BA79)</f>
        <v>0</v>
      </c>
      <c r="BA78">
        <f t="shared" si="5"/>
        <v>12</v>
      </c>
      <c r="BB78" s="26">
        <f t="shared" si="6"/>
        <v>0.23529411764705882</v>
      </c>
      <c r="BC78">
        <f t="shared" si="7"/>
        <v>7</v>
      </c>
      <c r="BD78" s="26">
        <f t="shared" si="8"/>
        <v>0.64437947941784246</v>
      </c>
      <c r="BE78" s="28">
        <f t="shared" si="9"/>
        <v>0</v>
      </c>
    </row>
    <row r="79" spans="1:57" x14ac:dyDescent="0.3">
      <c r="A79" t="s">
        <v>145</v>
      </c>
      <c r="B79" s="25">
        <f>IF('Indicator Date hidden'!C80="x","x",$B$2-'Indicator Date hidden'!C80)</f>
        <v>0</v>
      </c>
      <c r="C79" s="25">
        <f>IF('Indicator Date hidden'!D80="x","x",$C$2-'Indicator Date hidden'!D80)</f>
        <v>0</v>
      </c>
      <c r="D79" s="25">
        <f>IF('Indicator Date hidden'!E80="x","x",$D$2-'Indicator Date hidden'!E80)</f>
        <v>0</v>
      </c>
      <c r="E79" s="25">
        <f>IF('Indicator Date hidden'!F80="x","x",$E$2-'Indicator Date hidden'!F80)</f>
        <v>0</v>
      </c>
      <c r="F79" s="25">
        <f>IF('Indicator Date hidden'!G80="x","x",$F$2-'Indicator Date hidden'!G80)</f>
        <v>0</v>
      </c>
      <c r="G79" s="25">
        <f>IF('Indicator Date hidden'!H80="x","x",$G$2-'Indicator Date hidden'!H80)</f>
        <v>0</v>
      </c>
      <c r="H79" s="25">
        <f>IF('Indicator Date hidden'!I80="x","x",$H$2-'Indicator Date hidden'!I80)</f>
        <v>0</v>
      </c>
      <c r="I79" s="25">
        <f>IF('Indicator Date hidden'!J80="x","x",$I$2-'Indicator Date hidden'!J80)</f>
        <v>0</v>
      </c>
      <c r="J79" s="25">
        <f>IF('Indicator Date hidden'!K80="x","x",$J$2-'Indicator Date hidden'!K80)</f>
        <v>0</v>
      </c>
      <c r="K79" s="25">
        <f>IF('Indicator Date hidden'!L80="x","x",$K$2-'Indicator Date hidden'!L80)</f>
        <v>0</v>
      </c>
      <c r="L79" s="25">
        <f>IF('Indicator Date hidden'!M80="x","x",$L$2-'Indicator Date hidden'!M80)</f>
        <v>0</v>
      </c>
      <c r="M79" s="25">
        <f>IF('Indicator Date hidden'!N80="x","x",$M$2-'Indicator Date hidden'!N80)</f>
        <v>0</v>
      </c>
      <c r="N79" s="25">
        <f>IF('Indicator Date hidden'!O80="x","x",$N$2-'Indicator Date hidden'!O80)</f>
        <v>0</v>
      </c>
      <c r="O79" s="25">
        <f>IF('Indicator Date hidden'!P80="x","x",$O$2-'Indicator Date hidden'!P80)</f>
        <v>0</v>
      </c>
      <c r="P79" s="25">
        <f>IF('Indicator Date hidden'!Q80="x","x",$P$2-'Indicator Date hidden'!Q80)</f>
        <v>0</v>
      </c>
      <c r="Q79" s="25" t="str">
        <f>IF('Indicator Date hidden'!R80="x","x",$Q$2-'Indicator Date hidden'!R80)</f>
        <v>x</v>
      </c>
      <c r="R79" s="25">
        <f>IF('Indicator Date hidden'!S80="x","x",$R$2-'Indicator Date hidden'!S80)</f>
        <v>0</v>
      </c>
      <c r="S79" s="25">
        <f>IF('Indicator Date hidden'!T80="x","x",$S$2-'Indicator Date hidden'!T80)</f>
        <v>0</v>
      </c>
      <c r="T79" s="25">
        <f>IF('Indicator Date hidden'!U80="x","x",$T$2-'Indicator Date hidden'!U80)</f>
        <v>0</v>
      </c>
      <c r="U79" s="25">
        <f>IF('Indicator Date hidden'!V80="x","x",$U$2-'Indicator Date hidden'!V80)</f>
        <v>0</v>
      </c>
      <c r="V79" s="25">
        <f>IF('Indicator Date hidden'!W80="x","x",$V$2-'Indicator Date hidden'!W80)</f>
        <v>0</v>
      </c>
      <c r="W79" s="25">
        <f>IF('Indicator Date hidden'!X80="x","x",$W$2-'Indicator Date hidden'!X80)</f>
        <v>10</v>
      </c>
      <c r="X79" s="25">
        <f>IF('Indicator Date hidden'!Y80="x","x",$X$2-'Indicator Date hidden'!Y80)</f>
        <v>4</v>
      </c>
      <c r="Y79" s="25">
        <f>IF('Indicator Date hidden'!Z80="x","x",$Y$2-'Indicator Date hidden'!Z80)</f>
        <v>0</v>
      </c>
      <c r="Z79" s="25">
        <f>IF('Indicator Date hidden'!AA80="x","x",$Z$2-'Indicator Date hidden'!AA80)</f>
        <v>0</v>
      </c>
      <c r="AA79" s="25">
        <f>IF('Indicator Date hidden'!AB80="x","x",$AA$2-'Indicator Date hidden'!AB80)</f>
        <v>0</v>
      </c>
      <c r="AB79" s="25">
        <f>IF('Indicator Date hidden'!AC80="x","x",$AB$2-'Indicator Date hidden'!AC80)</f>
        <v>0</v>
      </c>
      <c r="AC79" s="25">
        <f>IF('Indicator Date hidden'!AD80="x","x",$AC$2-'Indicator Date hidden'!AD80)</f>
        <v>0</v>
      </c>
      <c r="AD79" s="25">
        <f>IF('Indicator Date hidden'!AE80="x","x",$AD$2-'Indicator Date hidden'!AE80)</f>
        <v>0</v>
      </c>
      <c r="AE79" s="25">
        <f>IF('Indicator Date hidden'!AF80="x","x",$AE$2-'Indicator Date hidden'!AF80)</f>
        <v>0</v>
      </c>
      <c r="AF79" s="25">
        <f>IF('Indicator Date hidden'!AG80="x","x",$AF$2-'Indicator Date hidden'!AG80)</f>
        <v>0</v>
      </c>
      <c r="AG79" s="25">
        <f>IF('Indicator Date hidden'!AH80="x","x",$AG$2-'Indicator Date hidden'!AH80)</f>
        <v>0</v>
      </c>
      <c r="AH79" s="25">
        <f>IF('Indicator Date hidden'!AI80="x","x",$AH$2-'Indicator Date hidden'!AI80)</f>
        <v>0</v>
      </c>
      <c r="AI79" s="25">
        <f>IF('Indicator Date hidden'!AJ80="x","x",$AI$2-'Indicator Date hidden'!AJ80)</f>
        <v>0</v>
      </c>
      <c r="AJ79" s="25" t="str">
        <f>IF('Indicator Date hidden'!AK80="x","x",$AJ$2-'Indicator Date hidden'!AK80)</f>
        <v>x</v>
      </c>
      <c r="AK79" s="25">
        <f>IF('Indicator Date hidden'!AL80="x","x",$AK$2-'Indicator Date hidden'!AL80)</f>
        <v>1</v>
      </c>
      <c r="AL79" s="25">
        <f>IF('Indicator Date hidden'!AM80="x","x",$AL$2-'Indicator Date hidden'!AM80)</f>
        <v>0</v>
      </c>
      <c r="AM79" s="25">
        <f>IF('Indicator Date hidden'!AN80="x","x",$AM$2-'Indicator Date hidden'!AN80)</f>
        <v>0</v>
      </c>
      <c r="AN79" s="25">
        <f>IF('Indicator Date hidden'!AO80="x","x",$AN$2-'Indicator Date hidden'!AO80)</f>
        <v>0</v>
      </c>
      <c r="AO79" s="25">
        <f>IF('Indicator Date hidden'!AP80="x","x",$AO$2-'Indicator Date hidden'!AP80)</f>
        <v>0</v>
      </c>
      <c r="AP79" s="25">
        <f>IF('Indicator Date hidden'!AQ80="x","x",$AP$2-'Indicator Date hidden'!AQ80)</f>
        <v>0</v>
      </c>
      <c r="AQ79" s="25">
        <f>IF('Indicator Date hidden'!AR80="x","x",$AQ$2-'Indicator Date hidden'!AR80)</f>
        <v>4</v>
      </c>
      <c r="AR79" s="25">
        <f>IF('Indicator Date hidden'!AS80="x","x",$AR$2-'Indicator Date hidden'!AS80)</f>
        <v>0</v>
      </c>
      <c r="AS79" s="25">
        <f>IF('Indicator Date hidden'!AT80="x","x",$AS$2-'Indicator Date hidden'!AT80)</f>
        <v>0</v>
      </c>
      <c r="AT79" s="25">
        <f>IF('Indicator Date hidden'!AU80="x","x",$AT$2-'Indicator Date hidden'!AU80)</f>
        <v>0</v>
      </c>
      <c r="AU79" s="25">
        <f>IF('Indicator Date hidden'!AV80="x","x",$AU$2-'Indicator Date hidden'!AV80)</f>
        <v>2</v>
      </c>
      <c r="AV79" s="25">
        <f>IF('Indicator Date hidden'!AW80="x","x",$AV$2-'Indicator Date hidden'!AW80)</f>
        <v>0</v>
      </c>
      <c r="AW79" s="25">
        <f>IF('Indicator Date hidden'!AX80="x","x",$AW$2-'Indicator Date hidden'!AX80)</f>
        <v>0</v>
      </c>
      <c r="AX79" s="25">
        <f>IF('Indicator Date hidden'!AY80="x","x",$AX$2-'Indicator Date hidden'!AY80)</f>
        <v>0</v>
      </c>
      <c r="AY79" s="25">
        <f>IF('Indicator Date hidden'!AZ80="x","x",$AY$2-'Indicator Date hidden'!AZ80)</f>
        <v>0</v>
      </c>
      <c r="AZ79" s="25">
        <f>IF('Indicator Date hidden'!BA80="x","x",$AZ$2-'Indicator Date hidden'!BA80)</f>
        <v>0</v>
      </c>
      <c r="BA79">
        <f t="shared" si="5"/>
        <v>21</v>
      </c>
      <c r="BB79" s="26">
        <f t="shared" si="6"/>
        <v>0.42857142857142855</v>
      </c>
      <c r="BC79">
        <f t="shared" si="7"/>
        <v>5</v>
      </c>
      <c r="BD79" s="26">
        <f t="shared" si="8"/>
        <v>1.6162440712835371</v>
      </c>
      <c r="BE79" s="28">
        <f t="shared" si="9"/>
        <v>0</v>
      </c>
    </row>
    <row r="80" spans="1:57" x14ac:dyDescent="0.3">
      <c r="A80" t="s">
        <v>146</v>
      </c>
      <c r="B80" s="25">
        <f>IF('Indicator Date hidden'!C81="x","x",$B$2-'Indicator Date hidden'!C81)</f>
        <v>0</v>
      </c>
      <c r="C80" s="25">
        <f>IF('Indicator Date hidden'!D81="x","x",$C$2-'Indicator Date hidden'!D81)</f>
        <v>0</v>
      </c>
      <c r="D80" s="25">
        <f>IF('Indicator Date hidden'!E81="x","x",$D$2-'Indicator Date hidden'!E81)</f>
        <v>0</v>
      </c>
      <c r="E80" s="25">
        <f>IF('Indicator Date hidden'!F81="x","x",$E$2-'Indicator Date hidden'!F81)</f>
        <v>0</v>
      </c>
      <c r="F80" s="25">
        <f>IF('Indicator Date hidden'!G81="x","x",$F$2-'Indicator Date hidden'!G81)</f>
        <v>0</v>
      </c>
      <c r="G80" s="25">
        <f>IF('Indicator Date hidden'!H81="x","x",$G$2-'Indicator Date hidden'!H81)</f>
        <v>0</v>
      </c>
      <c r="H80" s="25">
        <f>IF('Indicator Date hidden'!I81="x","x",$H$2-'Indicator Date hidden'!I81)</f>
        <v>0</v>
      </c>
      <c r="I80" s="25">
        <f>IF('Indicator Date hidden'!J81="x","x",$I$2-'Indicator Date hidden'!J81)</f>
        <v>0</v>
      </c>
      <c r="J80" s="25">
        <f>IF('Indicator Date hidden'!K81="x","x",$J$2-'Indicator Date hidden'!K81)</f>
        <v>0</v>
      </c>
      <c r="K80" s="25">
        <f>IF('Indicator Date hidden'!L81="x","x",$K$2-'Indicator Date hidden'!L81)</f>
        <v>0</v>
      </c>
      <c r="L80" s="25">
        <f>IF('Indicator Date hidden'!M81="x","x",$L$2-'Indicator Date hidden'!M81)</f>
        <v>0</v>
      </c>
      <c r="M80" s="25">
        <f>IF('Indicator Date hidden'!N81="x","x",$M$2-'Indicator Date hidden'!N81)</f>
        <v>0</v>
      </c>
      <c r="N80" s="25">
        <f>IF('Indicator Date hidden'!O81="x","x",$N$2-'Indicator Date hidden'!O81)</f>
        <v>0</v>
      </c>
      <c r="O80" s="25">
        <f>IF('Indicator Date hidden'!P81="x","x",$O$2-'Indicator Date hidden'!P81)</f>
        <v>0</v>
      </c>
      <c r="P80" s="25">
        <f>IF('Indicator Date hidden'!Q81="x","x",$P$2-'Indicator Date hidden'!Q81)</f>
        <v>0</v>
      </c>
      <c r="Q80" s="25">
        <f>IF('Indicator Date hidden'!R81="x","x",$Q$2-'Indicator Date hidden'!R81)</f>
        <v>3</v>
      </c>
      <c r="R80" s="25">
        <f>IF('Indicator Date hidden'!S81="x","x",$R$2-'Indicator Date hidden'!S81)</f>
        <v>0</v>
      </c>
      <c r="S80" s="25">
        <f>IF('Indicator Date hidden'!T81="x","x",$S$2-'Indicator Date hidden'!T81)</f>
        <v>0</v>
      </c>
      <c r="T80" s="25">
        <f>IF('Indicator Date hidden'!U81="x","x",$T$2-'Indicator Date hidden'!U81)</f>
        <v>0</v>
      </c>
      <c r="U80" s="25">
        <f>IF('Indicator Date hidden'!V81="x","x",$U$2-'Indicator Date hidden'!V81)</f>
        <v>0</v>
      </c>
      <c r="V80" s="25">
        <f>IF('Indicator Date hidden'!W81="x","x",$V$2-'Indicator Date hidden'!W81)</f>
        <v>0</v>
      </c>
      <c r="W80" s="25">
        <f>IF('Indicator Date hidden'!X81="x","x",$W$2-'Indicator Date hidden'!X81)</f>
        <v>3</v>
      </c>
      <c r="X80" s="25">
        <f>IF('Indicator Date hidden'!Y81="x","x",$X$2-'Indicator Date hidden'!Y81)</f>
        <v>4</v>
      </c>
      <c r="Y80" s="25">
        <f>IF('Indicator Date hidden'!Z81="x","x",$Y$2-'Indicator Date hidden'!Z81)</f>
        <v>0</v>
      </c>
      <c r="Z80" s="25">
        <f>IF('Indicator Date hidden'!AA81="x","x",$Z$2-'Indicator Date hidden'!AA81)</f>
        <v>0</v>
      </c>
      <c r="AA80" s="25" t="str">
        <f>IF('Indicator Date hidden'!AB81="x","x",$AA$2-'Indicator Date hidden'!AB81)</f>
        <v>x</v>
      </c>
      <c r="AB80" s="25">
        <f>IF('Indicator Date hidden'!AC81="x","x",$AB$2-'Indicator Date hidden'!AC81)</f>
        <v>0</v>
      </c>
      <c r="AC80" s="25">
        <f>IF('Indicator Date hidden'!AD81="x","x",$AC$2-'Indicator Date hidden'!AD81)</f>
        <v>0</v>
      </c>
      <c r="AD80" s="25" t="str">
        <f>IF('Indicator Date hidden'!AE81="x","x",$AD$2-'Indicator Date hidden'!AE81)</f>
        <v>x</v>
      </c>
      <c r="AE80" s="25">
        <f>IF('Indicator Date hidden'!AF81="x","x",$AE$2-'Indicator Date hidden'!AF81)</f>
        <v>0</v>
      </c>
      <c r="AF80" s="25">
        <f>IF('Indicator Date hidden'!AG81="x","x",$AF$2-'Indicator Date hidden'!AG81)</f>
        <v>1</v>
      </c>
      <c r="AG80" s="25">
        <f>IF('Indicator Date hidden'!AH81="x","x",$AG$2-'Indicator Date hidden'!AH81)</f>
        <v>0</v>
      </c>
      <c r="AH80" s="25">
        <f>IF('Indicator Date hidden'!AI81="x","x",$AH$2-'Indicator Date hidden'!AI81)</f>
        <v>0</v>
      </c>
      <c r="AI80" s="25">
        <f>IF('Indicator Date hidden'!AJ81="x","x",$AI$2-'Indicator Date hidden'!AJ81)</f>
        <v>0</v>
      </c>
      <c r="AJ80" s="25">
        <f>IF('Indicator Date hidden'!AK81="x","x",$AJ$2-'Indicator Date hidden'!AK81)</f>
        <v>0</v>
      </c>
      <c r="AK80" s="25">
        <f>IF('Indicator Date hidden'!AL81="x","x",$AK$2-'Indicator Date hidden'!AL81)</f>
        <v>0</v>
      </c>
      <c r="AL80" s="25">
        <f>IF('Indicator Date hidden'!AM81="x","x",$AL$2-'Indicator Date hidden'!AM81)</f>
        <v>0</v>
      </c>
      <c r="AM80" s="25">
        <f>IF('Indicator Date hidden'!AN81="x","x",$AM$2-'Indicator Date hidden'!AN81)</f>
        <v>0</v>
      </c>
      <c r="AN80" s="25">
        <f>IF('Indicator Date hidden'!AO81="x","x",$AN$2-'Indicator Date hidden'!AO81)</f>
        <v>0</v>
      </c>
      <c r="AO80" s="25">
        <f>IF('Indicator Date hidden'!AP81="x","x",$AO$2-'Indicator Date hidden'!AP81)</f>
        <v>0</v>
      </c>
      <c r="AP80" s="25">
        <f>IF('Indicator Date hidden'!AQ81="x","x",$AP$2-'Indicator Date hidden'!AQ81)</f>
        <v>0</v>
      </c>
      <c r="AQ80" s="25">
        <f>IF('Indicator Date hidden'!AR81="x","x",$AQ$2-'Indicator Date hidden'!AR81)</f>
        <v>0</v>
      </c>
      <c r="AR80" s="25">
        <f>IF('Indicator Date hidden'!AS81="x","x",$AR$2-'Indicator Date hidden'!AS81)</f>
        <v>0</v>
      </c>
      <c r="AS80" s="25">
        <f>IF('Indicator Date hidden'!AT81="x","x",$AS$2-'Indicator Date hidden'!AT81)</f>
        <v>0</v>
      </c>
      <c r="AT80" s="25">
        <f>IF('Indicator Date hidden'!AU81="x","x",$AT$2-'Indicator Date hidden'!AU81)</f>
        <v>0</v>
      </c>
      <c r="AU80" s="25">
        <f>IF('Indicator Date hidden'!AV81="x","x",$AU$2-'Indicator Date hidden'!AV81)</f>
        <v>1</v>
      </c>
      <c r="AV80" s="25">
        <f>IF('Indicator Date hidden'!AW81="x","x",$AV$2-'Indicator Date hidden'!AW81)</f>
        <v>0</v>
      </c>
      <c r="AW80" s="25">
        <f>IF('Indicator Date hidden'!AX81="x","x",$AW$2-'Indicator Date hidden'!AX81)</f>
        <v>0</v>
      </c>
      <c r="AX80" s="25">
        <f>IF('Indicator Date hidden'!AY81="x","x",$AX$2-'Indicator Date hidden'!AY81)</f>
        <v>0</v>
      </c>
      <c r="AY80" s="25">
        <f>IF('Indicator Date hidden'!AZ81="x","x",$AY$2-'Indicator Date hidden'!AZ81)</f>
        <v>0</v>
      </c>
      <c r="AZ80" s="25">
        <f>IF('Indicator Date hidden'!BA81="x","x",$AZ$2-'Indicator Date hidden'!BA81)</f>
        <v>0</v>
      </c>
      <c r="BA80">
        <f t="shared" si="5"/>
        <v>12</v>
      </c>
      <c r="BB80" s="26">
        <f t="shared" si="6"/>
        <v>0.24489795918367346</v>
      </c>
      <c r="BC80">
        <f t="shared" si="7"/>
        <v>5</v>
      </c>
      <c r="BD80" s="26">
        <f t="shared" si="8"/>
        <v>0.82141272642849417</v>
      </c>
      <c r="BE80" s="28">
        <f t="shared" si="9"/>
        <v>0</v>
      </c>
    </row>
    <row r="81" spans="1:57" x14ac:dyDescent="0.3">
      <c r="A81" t="s">
        <v>148</v>
      </c>
      <c r="B81" s="25">
        <f>IF('Indicator Date hidden'!C82="x","x",$B$2-'Indicator Date hidden'!C82)</f>
        <v>0</v>
      </c>
      <c r="C81" s="25">
        <f>IF('Indicator Date hidden'!D82="x","x",$C$2-'Indicator Date hidden'!D82)</f>
        <v>0</v>
      </c>
      <c r="D81" s="25">
        <f>IF('Indicator Date hidden'!E82="x","x",$D$2-'Indicator Date hidden'!E82)</f>
        <v>0</v>
      </c>
      <c r="E81" s="25">
        <f>IF('Indicator Date hidden'!F82="x","x",$E$2-'Indicator Date hidden'!F82)</f>
        <v>0</v>
      </c>
      <c r="F81" s="25">
        <f>IF('Indicator Date hidden'!G82="x","x",$F$2-'Indicator Date hidden'!G82)</f>
        <v>0</v>
      </c>
      <c r="G81" s="25">
        <f>IF('Indicator Date hidden'!H82="x","x",$G$2-'Indicator Date hidden'!H82)</f>
        <v>0</v>
      </c>
      <c r="H81" s="25">
        <f>IF('Indicator Date hidden'!I82="x","x",$H$2-'Indicator Date hidden'!I82)</f>
        <v>0</v>
      </c>
      <c r="I81" s="25">
        <f>IF('Indicator Date hidden'!J82="x","x",$I$2-'Indicator Date hidden'!J82)</f>
        <v>0</v>
      </c>
      <c r="J81" s="25">
        <f>IF('Indicator Date hidden'!K82="x","x",$J$2-'Indicator Date hidden'!K82)</f>
        <v>0</v>
      </c>
      <c r="K81" s="25">
        <f>IF('Indicator Date hidden'!L82="x","x",$K$2-'Indicator Date hidden'!L82)</f>
        <v>0</v>
      </c>
      <c r="L81" s="25">
        <f>IF('Indicator Date hidden'!M82="x","x",$L$2-'Indicator Date hidden'!M82)</f>
        <v>0</v>
      </c>
      <c r="M81" s="25">
        <f>IF('Indicator Date hidden'!N82="x","x",$M$2-'Indicator Date hidden'!N82)</f>
        <v>0</v>
      </c>
      <c r="N81" s="25">
        <f>IF('Indicator Date hidden'!O82="x","x",$N$2-'Indicator Date hidden'!O82)</f>
        <v>0</v>
      </c>
      <c r="O81" s="25">
        <f>IF('Indicator Date hidden'!P82="x","x",$O$2-'Indicator Date hidden'!P82)</f>
        <v>0</v>
      </c>
      <c r="P81" s="25">
        <f>IF('Indicator Date hidden'!Q82="x","x",$P$2-'Indicator Date hidden'!Q82)</f>
        <v>0</v>
      </c>
      <c r="Q81" s="25" t="str">
        <f>IF('Indicator Date hidden'!R82="x","x",$Q$2-'Indicator Date hidden'!R82)</f>
        <v>x</v>
      </c>
      <c r="R81" s="25">
        <f>IF('Indicator Date hidden'!S82="x","x",$R$2-'Indicator Date hidden'!S82)</f>
        <v>0</v>
      </c>
      <c r="S81" s="25">
        <f>IF('Indicator Date hidden'!T82="x","x",$S$2-'Indicator Date hidden'!T82)</f>
        <v>0</v>
      </c>
      <c r="T81" s="25">
        <f>IF('Indicator Date hidden'!U82="x","x",$T$2-'Indicator Date hidden'!U82)</f>
        <v>0</v>
      </c>
      <c r="U81" s="25" t="str">
        <f>IF('Indicator Date hidden'!V82="x","x",$U$2-'Indicator Date hidden'!V82)</f>
        <v>x</v>
      </c>
      <c r="V81" s="25">
        <f>IF('Indicator Date hidden'!W82="x","x",$V$2-'Indicator Date hidden'!W82)</f>
        <v>0</v>
      </c>
      <c r="W81" s="25" t="str">
        <f>IF('Indicator Date hidden'!X82="x","x",$W$2-'Indicator Date hidden'!X82)</f>
        <v>x</v>
      </c>
      <c r="X81" s="25">
        <f>IF('Indicator Date hidden'!Y82="x","x",$X$2-'Indicator Date hidden'!Y82)</f>
        <v>1</v>
      </c>
      <c r="Y81" s="25">
        <f>IF('Indicator Date hidden'!Z82="x","x",$Y$2-'Indicator Date hidden'!Z82)</f>
        <v>0</v>
      </c>
      <c r="Z81" s="25">
        <f>IF('Indicator Date hidden'!AA82="x","x",$Z$2-'Indicator Date hidden'!AA82)</f>
        <v>0</v>
      </c>
      <c r="AA81" s="25">
        <f>IF('Indicator Date hidden'!AB82="x","x",$AA$2-'Indicator Date hidden'!AB82)</f>
        <v>0</v>
      </c>
      <c r="AB81" s="25">
        <f>IF('Indicator Date hidden'!AC82="x","x",$AB$2-'Indicator Date hidden'!AC82)</f>
        <v>0</v>
      </c>
      <c r="AC81" s="25">
        <f>IF('Indicator Date hidden'!AD82="x","x",$AC$2-'Indicator Date hidden'!AD82)</f>
        <v>0</v>
      </c>
      <c r="AD81" s="25" t="str">
        <f>IF('Indicator Date hidden'!AE82="x","x",$AD$2-'Indicator Date hidden'!AE82)</f>
        <v>x</v>
      </c>
      <c r="AE81" s="25">
        <f>IF('Indicator Date hidden'!AF82="x","x",$AE$2-'Indicator Date hidden'!AF82)</f>
        <v>0</v>
      </c>
      <c r="AF81" s="25">
        <f>IF('Indicator Date hidden'!AG82="x","x",$AF$2-'Indicator Date hidden'!AG82)</f>
        <v>1</v>
      </c>
      <c r="AG81" s="25">
        <f>IF('Indicator Date hidden'!AH82="x","x",$AG$2-'Indicator Date hidden'!AH82)</f>
        <v>0</v>
      </c>
      <c r="AH81" s="25">
        <f>IF('Indicator Date hidden'!AI82="x","x",$AH$2-'Indicator Date hidden'!AI82)</f>
        <v>0</v>
      </c>
      <c r="AI81" s="25">
        <f>IF('Indicator Date hidden'!AJ82="x","x",$AI$2-'Indicator Date hidden'!AJ82)</f>
        <v>0</v>
      </c>
      <c r="AJ81" s="25" t="str">
        <f>IF('Indicator Date hidden'!AK82="x","x",$AJ$2-'Indicator Date hidden'!AK82)</f>
        <v>x</v>
      </c>
      <c r="AK81" s="25">
        <f>IF('Indicator Date hidden'!AL82="x","x",$AK$2-'Indicator Date hidden'!AL82)</f>
        <v>1</v>
      </c>
      <c r="AL81" s="25">
        <f>IF('Indicator Date hidden'!AM82="x","x",$AL$2-'Indicator Date hidden'!AM82)</f>
        <v>0</v>
      </c>
      <c r="AM81" s="25">
        <f>IF('Indicator Date hidden'!AN82="x","x",$AM$2-'Indicator Date hidden'!AN82)</f>
        <v>0</v>
      </c>
      <c r="AN81" s="25">
        <f>IF('Indicator Date hidden'!AO82="x","x",$AN$2-'Indicator Date hidden'!AO82)</f>
        <v>0</v>
      </c>
      <c r="AO81" s="25">
        <f>IF('Indicator Date hidden'!AP82="x","x",$AO$2-'Indicator Date hidden'!AP82)</f>
        <v>0</v>
      </c>
      <c r="AP81" s="25">
        <f>IF('Indicator Date hidden'!AQ82="x","x",$AP$2-'Indicator Date hidden'!AQ82)</f>
        <v>0</v>
      </c>
      <c r="AQ81" s="25" t="str">
        <f>IF('Indicator Date hidden'!AR82="x","x",$AQ$2-'Indicator Date hidden'!AR82)</f>
        <v>x</v>
      </c>
      <c r="AR81" s="25">
        <f>IF('Indicator Date hidden'!AS82="x","x",$AR$2-'Indicator Date hidden'!AS82)</f>
        <v>0</v>
      </c>
      <c r="AS81" s="25">
        <f>IF('Indicator Date hidden'!AT82="x","x",$AS$2-'Indicator Date hidden'!AT82)</f>
        <v>0</v>
      </c>
      <c r="AT81" s="25">
        <f>IF('Indicator Date hidden'!AU82="x","x",$AT$2-'Indicator Date hidden'!AU82)</f>
        <v>0</v>
      </c>
      <c r="AU81" s="25" t="str">
        <f>IF('Indicator Date hidden'!AV82="x","x",$AU$2-'Indicator Date hidden'!AV82)</f>
        <v>x</v>
      </c>
      <c r="AV81" s="25">
        <f>IF('Indicator Date hidden'!AW82="x","x",$AV$2-'Indicator Date hidden'!AW82)</f>
        <v>0</v>
      </c>
      <c r="AW81" s="25">
        <f>IF('Indicator Date hidden'!AX82="x","x",$AW$2-'Indicator Date hidden'!AX82)</f>
        <v>0</v>
      </c>
      <c r="AX81" s="25">
        <f>IF('Indicator Date hidden'!AY82="x","x",$AX$2-'Indicator Date hidden'!AY82)</f>
        <v>0</v>
      </c>
      <c r="AY81" s="25">
        <f>IF('Indicator Date hidden'!AZ82="x","x",$AY$2-'Indicator Date hidden'!AZ82)</f>
        <v>0</v>
      </c>
      <c r="AZ81" s="25">
        <f>IF('Indicator Date hidden'!BA82="x","x",$AZ$2-'Indicator Date hidden'!BA82)</f>
        <v>0</v>
      </c>
      <c r="BA81">
        <f t="shared" si="5"/>
        <v>3</v>
      </c>
      <c r="BB81" s="26">
        <f t="shared" si="6"/>
        <v>6.8181818181818177E-2</v>
      </c>
      <c r="BC81">
        <f t="shared" si="7"/>
        <v>3</v>
      </c>
      <c r="BD81" s="26">
        <f t="shared" si="8"/>
        <v>0.25205764787294127</v>
      </c>
      <c r="BE81" s="28">
        <f t="shared" si="9"/>
        <v>0</v>
      </c>
    </row>
    <row r="82" spans="1:57" x14ac:dyDescent="0.3">
      <c r="A82" t="s">
        <v>150</v>
      </c>
      <c r="B82" s="25">
        <f>IF('Indicator Date hidden'!C83="x","x",$B$2-'Indicator Date hidden'!C83)</f>
        <v>0</v>
      </c>
      <c r="C82" s="25">
        <f>IF('Indicator Date hidden'!D83="x","x",$C$2-'Indicator Date hidden'!D83)</f>
        <v>0</v>
      </c>
      <c r="D82" s="25">
        <f>IF('Indicator Date hidden'!E83="x","x",$D$2-'Indicator Date hidden'!E83)</f>
        <v>0</v>
      </c>
      <c r="E82" s="25">
        <f>IF('Indicator Date hidden'!F83="x","x",$E$2-'Indicator Date hidden'!F83)</f>
        <v>0</v>
      </c>
      <c r="F82" s="25">
        <f>IF('Indicator Date hidden'!G83="x","x",$F$2-'Indicator Date hidden'!G83)</f>
        <v>0</v>
      </c>
      <c r="G82" s="25">
        <f>IF('Indicator Date hidden'!H83="x","x",$G$2-'Indicator Date hidden'!H83)</f>
        <v>0</v>
      </c>
      <c r="H82" s="25">
        <f>IF('Indicator Date hidden'!I83="x","x",$H$2-'Indicator Date hidden'!I83)</f>
        <v>0</v>
      </c>
      <c r="I82" s="25">
        <f>IF('Indicator Date hidden'!J83="x","x",$I$2-'Indicator Date hidden'!J83)</f>
        <v>0</v>
      </c>
      <c r="J82" s="25">
        <f>IF('Indicator Date hidden'!K83="x","x",$J$2-'Indicator Date hidden'!K83)</f>
        <v>0</v>
      </c>
      <c r="K82" s="25">
        <f>IF('Indicator Date hidden'!L83="x","x",$K$2-'Indicator Date hidden'!L83)</f>
        <v>0</v>
      </c>
      <c r="L82" s="25">
        <f>IF('Indicator Date hidden'!M83="x","x",$L$2-'Indicator Date hidden'!M83)</f>
        <v>0</v>
      </c>
      <c r="M82" s="25">
        <f>IF('Indicator Date hidden'!N83="x","x",$M$2-'Indicator Date hidden'!N83)</f>
        <v>0</v>
      </c>
      <c r="N82" s="25">
        <f>IF('Indicator Date hidden'!O83="x","x",$N$2-'Indicator Date hidden'!O83)</f>
        <v>0</v>
      </c>
      <c r="O82" s="25">
        <f>IF('Indicator Date hidden'!P83="x","x",$O$2-'Indicator Date hidden'!P83)</f>
        <v>0</v>
      </c>
      <c r="P82" s="25">
        <f>IF('Indicator Date hidden'!Q83="x","x",$P$2-'Indicator Date hidden'!Q83)</f>
        <v>0</v>
      </c>
      <c r="Q82" s="25" t="str">
        <f>IF('Indicator Date hidden'!R83="x","x",$Q$2-'Indicator Date hidden'!R83)</f>
        <v>x</v>
      </c>
      <c r="R82" s="25">
        <f>IF('Indicator Date hidden'!S83="x","x",$R$2-'Indicator Date hidden'!S83)</f>
        <v>0</v>
      </c>
      <c r="S82" s="25">
        <f>IF('Indicator Date hidden'!T83="x","x",$S$2-'Indicator Date hidden'!T83)</f>
        <v>0</v>
      </c>
      <c r="T82" s="25">
        <f>IF('Indicator Date hidden'!U83="x","x",$T$2-'Indicator Date hidden'!U83)</f>
        <v>0</v>
      </c>
      <c r="U82" s="25" t="str">
        <f>IF('Indicator Date hidden'!V83="x","x",$U$2-'Indicator Date hidden'!V83)</f>
        <v>x</v>
      </c>
      <c r="V82" s="25">
        <f>IF('Indicator Date hidden'!W83="x","x",$V$2-'Indicator Date hidden'!W83)</f>
        <v>0</v>
      </c>
      <c r="W82" s="25" t="str">
        <f>IF('Indicator Date hidden'!X83="x","x",$W$2-'Indicator Date hidden'!X83)</f>
        <v>x</v>
      </c>
      <c r="X82" s="25">
        <f>IF('Indicator Date hidden'!Y83="x","x",$X$2-'Indicator Date hidden'!Y83)</f>
        <v>2</v>
      </c>
      <c r="Y82" s="25">
        <f>IF('Indicator Date hidden'!Z83="x","x",$Y$2-'Indicator Date hidden'!Z83)</f>
        <v>0</v>
      </c>
      <c r="Z82" s="25">
        <f>IF('Indicator Date hidden'!AA83="x","x",$Z$2-'Indicator Date hidden'!AA83)</f>
        <v>0</v>
      </c>
      <c r="AA82" s="25" t="str">
        <f>IF('Indicator Date hidden'!AB83="x","x",$AA$2-'Indicator Date hidden'!AB83)</f>
        <v>x</v>
      </c>
      <c r="AB82" s="25">
        <f>IF('Indicator Date hidden'!AC83="x","x",$AB$2-'Indicator Date hidden'!AC83)</f>
        <v>0</v>
      </c>
      <c r="AC82" s="25">
        <f>IF('Indicator Date hidden'!AD83="x","x",$AC$2-'Indicator Date hidden'!AD83)</f>
        <v>0</v>
      </c>
      <c r="AD82" s="25" t="str">
        <f>IF('Indicator Date hidden'!AE83="x","x",$AD$2-'Indicator Date hidden'!AE83)</f>
        <v>x</v>
      </c>
      <c r="AE82" s="25">
        <f>IF('Indicator Date hidden'!AF83="x","x",$AE$2-'Indicator Date hidden'!AF83)</f>
        <v>0</v>
      </c>
      <c r="AF82" s="25">
        <f>IF('Indicator Date hidden'!AG83="x","x",$AF$2-'Indicator Date hidden'!AG83)</f>
        <v>3</v>
      </c>
      <c r="AG82" s="25">
        <f>IF('Indicator Date hidden'!AH83="x","x",$AG$2-'Indicator Date hidden'!AH83)</f>
        <v>0</v>
      </c>
      <c r="AH82" s="25">
        <f>IF('Indicator Date hidden'!AI83="x","x",$AH$2-'Indicator Date hidden'!AI83)</f>
        <v>0</v>
      </c>
      <c r="AI82" s="25">
        <f>IF('Indicator Date hidden'!AJ83="x","x",$AI$2-'Indicator Date hidden'!AJ83)</f>
        <v>0</v>
      </c>
      <c r="AJ82" s="25" t="str">
        <f>IF('Indicator Date hidden'!AK83="x","x",$AJ$2-'Indicator Date hidden'!AK83)</f>
        <v>x</v>
      </c>
      <c r="AK82" s="25">
        <f>IF('Indicator Date hidden'!AL83="x","x",$AK$2-'Indicator Date hidden'!AL83)</f>
        <v>1</v>
      </c>
      <c r="AL82" s="25">
        <f>IF('Indicator Date hidden'!AM83="x","x",$AL$2-'Indicator Date hidden'!AM83)</f>
        <v>0</v>
      </c>
      <c r="AM82" s="25">
        <f>IF('Indicator Date hidden'!AN83="x","x",$AM$2-'Indicator Date hidden'!AN83)</f>
        <v>0</v>
      </c>
      <c r="AN82" s="25">
        <f>IF('Indicator Date hidden'!AO83="x","x",$AN$2-'Indicator Date hidden'!AO83)</f>
        <v>0</v>
      </c>
      <c r="AO82" s="25">
        <f>IF('Indicator Date hidden'!AP83="x","x",$AO$2-'Indicator Date hidden'!AP83)</f>
        <v>0</v>
      </c>
      <c r="AP82" s="25">
        <f>IF('Indicator Date hidden'!AQ83="x","x",$AP$2-'Indicator Date hidden'!AQ83)</f>
        <v>0</v>
      </c>
      <c r="AQ82" s="25" t="str">
        <f>IF('Indicator Date hidden'!AR83="x","x",$AQ$2-'Indicator Date hidden'!AR83)</f>
        <v>x</v>
      </c>
      <c r="AR82" s="25">
        <f>IF('Indicator Date hidden'!AS83="x","x",$AR$2-'Indicator Date hidden'!AS83)</f>
        <v>0</v>
      </c>
      <c r="AS82" s="25">
        <f>IF('Indicator Date hidden'!AT83="x","x",$AS$2-'Indicator Date hidden'!AT83)</f>
        <v>0</v>
      </c>
      <c r="AT82" s="25">
        <f>IF('Indicator Date hidden'!AU83="x","x",$AT$2-'Indicator Date hidden'!AU83)</f>
        <v>0</v>
      </c>
      <c r="AU82" s="25" t="str">
        <f>IF('Indicator Date hidden'!AV83="x","x",$AU$2-'Indicator Date hidden'!AV83)</f>
        <v>x</v>
      </c>
      <c r="AV82" s="25">
        <f>IF('Indicator Date hidden'!AW83="x","x",$AV$2-'Indicator Date hidden'!AW83)</f>
        <v>0</v>
      </c>
      <c r="AW82" s="25">
        <f>IF('Indicator Date hidden'!AX83="x","x",$AW$2-'Indicator Date hidden'!AX83)</f>
        <v>0</v>
      </c>
      <c r="AX82" s="25">
        <f>IF('Indicator Date hidden'!AY83="x","x",$AX$2-'Indicator Date hidden'!AY83)</f>
        <v>0</v>
      </c>
      <c r="AY82" s="25">
        <f>IF('Indicator Date hidden'!AZ83="x","x",$AY$2-'Indicator Date hidden'!AZ83)</f>
        <v>0</v>
      </c>
      <c r="AZ82" s="25">
        <f>IF('Indicator Date hidden'!BA83="x","x",$AZ$2-'Indicator Date hidden'!BA83)</f>
        <v>0</v>
      </c>
      <c r="BA82">
        <f t="shared" si="5"/>
        <v>6</v>
      </c>
      <c r="BB82" s="26">
        <f t="shared" si="6"/>
        <v>0.13953488372093023</v>
      </c>
      <c r="BC82">
        <f t="shared" si="7"/>
        <v>3</v>
      </c>
      <c r="BD82" s="26">
        <f t="shared" si="8"/>
        <v>0.55327336062187538</v>
      </c>
      <c r="BE82" s="28">
        <f t="shared" si="9"/>
        <v>0</v>
      </c>
    </row>
    <row r="83" spans="1:57" x14ac:dyDescent="0.3">
      <c r="A83" t="s">
        <v>152</v>
      </c>
      <c r="B83" s="25">
        <f>IF('Indicator Date hidden'!C84="x","x",$B$2-'Indicator Date hidden'!C84)</f>
        <v>0</v>
      </c>
      <c r="C83" s="25">
        <f>IF('Indicator Date hidden'!D84="x","x",$C$2-'Indicator Date hidden'!D84)</f>
        <v>0</v>
      </c>
      <c r="D83" s="25">
        <f>IF('Indicator Date hidden'!E84="x","x",$D$2-'Indicator Date hidden'!E84)</f>
        <v>0</v>
      </c>
      <c r="E83" s="25">
        <f>IF('Indicator Date hidden'!F84="x","x",$E$2-'Indicator Date hidden'!F84)</f>
        <v>0</v>
      </c>
      <c r="F83" s="25">
        <f>IF('Indicator Date hidden'!G84="x","x",$F$2-'Indicator Date hidden'!G84)</f>
        <v>0</v>
      </c>
      <c r="G83" s="25">
        <f>IF('Indicator Date hidden'!H84="x","x",$G$2-'Indicator Date hidden'!H84)</f>
        <v>0</v>
      </c>
      <c r="H83" s="25">
        <f>IF('Indicator Date hidden'!I84="x","x",$H$2-'Indicator Date hidden'!I84)</f>
        <v>0</v>
      </c>
      <c r="I83" s="25">
        <f>IF('Indicator Date hidden'!J84="x","x",$I$2-'Indicator Date hidden'!J84)</f>
        <v>0</v>
      </c>
      <c r="J83" s="25">
        <f>IF('Indicator Date hidden'!K84="x","x",$J$2-'Indicator Date hidden'!K84)</f>
        <v>0</v>
      </c>
      <c r="K83" s="25">
        <f>IF('Indicator Date hidden'!L84="x","x",$K$2-'Indicator Date hidden'!L84)</f>
        <v>0</v>
      </c>
      <c r="L83" s="25">
        <f>IF('Indicator Date hidden'!M84="x","x",$L$2-'Indicator Date hidden'!M84)</f>
        <v>0</v>
      </c>
      <c r="M83" s="25">
        <f>IF('Indicator Date hidden'!N84="x","x",$M$2-'Indicator Date hidden'!N84)</f>
        <v>0</v>
      </c>
      <c r="N83" s="25">
        <f>IF('Indicator Date hidden'!O84="x","x",$N$2-'Indicator Date hidden'!O84)</f>
        <v>0</v>
      </c>
      <c r="O83" s="25">
        <f>IF('Indicator Date hidden'!P84="x","x",$O$2-'Indicator Date hidden'!P84)</f>
        <v>0</v>
      </c>
      <c r="P83" s="25">
        <f>IF('Indicator Date hidden'!Q84="x","x",$P$2-'Indicator Date hidden'!Q84)</f>
        <v>0</v>
      </c>
      <c r="Q83" s="25" t="str">
        <f>IF('Indicator Date hidden'!R84="x","x",$Q$2-'Indicator Date hidden'!R84)</f>
        <v>x</v>
      </c>
      <c r="R83" s="25">
        <f>IF('Indicator Date hidden'!S84="x","x",$R$2-'Indicator Date hidden'!S84)</f>
        <v>0</v>
      </c>
      <c r="S83" s="25">
        <f>IF('Indicator Date hidden'!T84="x","x",$S$2-'Indicator Date hidden'!T84)</f>
        <v>0</v>
      </c>
      <c r="T83" s="25">
        <f>IF('Indicator Date hidden'!U84="x","x",$T$2-'Indicator Date hidden'!U84)</f>
        <v>0</v>
      </c>
      <c r="U83" s="25" t="str">
        <f>IF('Indicator Date hidden'!V84="x","x",$U$2-'Indicator Date hidden'!V84)</f>
        <v>x</v>
      </c>
      <c r="V83" s="25">
        <f>IF('Indicator Date hidden'!W84="x","x",$V$2-'Indicator Date hidden'!W84)</f>
        <v>0</v>
      </c>
      <c r="W83" s="25" t="str">
        <f>IF('Indicator Date hidden'!X84="x","x",$W$2-'Indicator Date hidden'!X84)</f>
        <v>x</v>
      </c>
      <c r="X83" s="25">
        <f>IF('Indicator Date hidden'!Y84="x","x",$X$2-'Indicator Date hidden'!Y84)</f>
        <v>2</v>
      </c>
      <c r="Y83" s="25">
        <f>IF('Indicator Date hidden'!Z84="x","x",$Y$2-'Indicator Date hidden'!Z84)</f>
        <v>0</v>
      </c>
      <c r="Z83" s="25">
        <f>IF('Indicator Date hidden'!AA84="x","x",$Z$2-'Indicator Date hidden'!AA84)</f>
        <v>0</v>
      </c>
      <c r="AA83" s="25">
        <f>IF('Indicator Date hidden'!AB84="x","x",$AA$2-'Indicator Date hidden'!AB84)</f>
        <v>1</v>
      </c>
      <c r="AB83" s="25">
        <f>IF('Indicator Date hidden'!AC84="x","x",$AB$2-'Indicator Date hidden'!AC84)</f>
        <v>0</v>
      </c>
      <c r="AC83" s="25">
        <f>IF('Indicator Date hidden'!AD84="x","x",$AC$2-'Indicator Date hidden'!AD84)</f>
        <v>0</v>
      </c>
      <c r="AD83" s="25" t="str">
        <f>IF('Indicator Date hidden'!AE84="x","x",$AD$2-'Indicator Date hidden'!AE84)</f>
        <v>x</v>
      </c>
      <c r="AE83" s="25">
        <f>IF('Indicator Date hidden'!AF84="x","x",$AE$2-'Indicator Date hidden'!AF84)</f>
        <v>0</v>
      </c>
      <c r="AF83" s="25">
        <f>IF('Indicator Date hidden'!AG84="x","x",$AF$2-'Indicator Date hidden'!AG84)</f>
        <v>1</v>
      </c>
      <c r="AG83" s="25">
        <f>IF('Indicator Date hidden'!AH84="x","x",$AG$2-'Indicator Date hidden'!AH84)</f>
        <v>0</v>
      </c>
      <c r="AH83" s="25">
        <f>IF('Indicator Date hidden'!AI84="x","x",$AH$2-'Indicator Date hidden'!AI84)</f>
        <v>0</v>
      </c>
      <c r="AI83" s="25">
        <f>IF('Indicator Date hidden'!AJ84="x","x",$AI$2-'Indicator Date hidden'!AJ84)</f>
        <v>0</v>
      </c>
      <c r="AJ83" s="25" t="str">
        <f>IF('Indicator Date hidden'!AK84="x","x",$AJ$2-'Indicator Date hidden'!AK84)</f>
        <v>x</v>
      </c>
      <c r="AK83" s="25">
        <f>IF('Indicator Date hidden'!AL84="x","x",$AK$2-'Indicator Date hidden'!AL84)</f>
        <v>1</v>
      </c>
      <c r="AL83" s="25">
        <f>IF('Indicator Date hidden'!AM84="x","x",$AL$2-'Indicator Date hidden'!AM84)</f>
        <v>0</v>
      </c>
      <c r="AM83" s="25">
        <f>IF('Indicator Date hidden'!AN84="x","x",$AM$2-'Indicator Date hidden'!AN84)</f>
        <v>0</v>
      </c>
      <c r="AN83" s="25">
        <f>IF('Indicator Date hidden'!AO84="x","x",$AN$2-'Indicator Date hidden'!AO84)</f>
        <v>0</v>
      </c>
      <c r="AO83" s="25">
        <f>IF('Indicator Date hidden'!AP84="x","x",$AO$2-'Indicator Date hidden'!AP84)</f>
        <v>0</v>
      </c>
      <c r="AP83" s="25">
        <f>IF('Indicator Date hidden'!AQ84="x","x",$AP$2-'Indicator Date hidden'!AQ84)</f>
        <v>0</v>
      </c>
      <c r="AQ83" s="25">
        <f>IF('Indicator Date hidden'!AR84="x","x",$AQ$2-'Indicator Date hidden'!AR84)</f>
        <v>0</v>
      </c>
      <c r="AR83" s="25">
        <f>IF('Indicator Date hidden'!AS84="x","x",$AR$2-'Indicator Date hidden'!AS84)</f>
        <v>0</v>
      </c>
      <c r="AS83" s="25">
        <f>IF('Indicator Date hidden'!AT84="x","x",$AS$2-'Indicator Date hidden'!AT84)</f>
        <v>0</v>
      </c>
      <c r="AT83" s="25">
        <f>IF('Indicator Date hidden'!AU84="x","x",$AT$2-'Indicator Date hidden'!AU84)</f>
        <v>0</v>
      </c>
      <c r="AU83" s="25">
        <f>IF('Indicator Date hidden'!AV84="x","x",$AU$2-'Indicator Date hidden'!AV84)</f>
        <v>1</v>
      </c>
      <c r="AV83" s="25">
        <f>IF('Indicator Date hidden'!AW84="x","x",$AV$2-'Indicator Date hidden'!AW84)</f>
        <v>0</v>
      </c>
      <c r="AW83" s="25">
        <f>IF('Indicator Date hidden'!AX84="x","x",$AW$2-'Indicator Date hidden'!AX84)</f>
        <v>0</v>
      </c>
      <c r="AX83" s="25">
        <f>IF('Indicator Date hidden'!AY84="x","x",$AX$2-'Indicator Date hidden'!AY84)</f>
        <v>0</v>
      </c>
      <c r="AY83" s="25">
        <f>IF('Indicator Date hidden'!AZ84="x","x",$AY$2-'Indicator Date hidden'!AZ84)</f>
        <v>0</v>
      </c>
      <c r="AZ83" s="25">
        <f>IF('Indicator Date hidden'!BA84="x","x",$AZ$2-'Indicator Date hidden'!BA84)</f>
        <v>0</v>
      </c>
      <c r="BA83">
        <f t="shared" si="5"/>
        <v>6</v>
      </c>
      <c r="BB83" s="26">
        <f t="shared" si="6"/>
        <v>0.13043478260869565</v>
      </c>
      <c r="BC83">
        <f t="shared" si="7"/>
        <v>5</v>
      </c>
      <c r="BD83" s="26">
        <f t="shared" si="8"/>
        <v>0.39610580778888255</v>
      </c>
      <c r="BE83" s="28">
        <f t="shared" si="9"/>
        <v>0</v>
      </c>
    </row>
    <row r="84" spans="1:57" x14ac:dyDescent="0.3">
      <c r="A84" t="s">
        <v>154</v>
      </c>
      <c r="B84" s="25">
        <f>IF('Indicator Date hidden'!C85="x","x",$B$2-'Indicator Date hidden'!C85)</f>
        <v>0</v>
      </c>
      <c r="C84" s="25">
        <f>IF('Indicator Date hidden'!D85="x","x",$C$2-'Indicator Date hidden'!D85)</f>
        <v>0</v>
      </c>
      <c r="D84" s="25">
        <f>IF('Indicator Date hidden'!E85="x","x",$D$2-'Indicator Date hidden'!E85)</f>
        <v>0</v>
      </c>
      <c r="E84" s="25">
        <f>IF('Indicator Date hidden'!F85="x","x",$E$2-'Indicator Date hidden'!F85)</f>
        <v>0</v>
      </c>
      <c r="F84" s="25">
        <f>IF('Indicator Date hidden'!G85="x","x",$F$2-'Indicator Date hidden'!G85)</f>
        <v>0</v>
      </c>
      <c r="G84" s="25">
        <f>IF('Indicator Date hidden'!H85="x","x",$G$2-'Indicator Date hidden'!H85)</f>
        <v>0</v>
      </c>
      <c r="H84" s="25">
        <f>IF('Indicator Date hidden'!I85="x","x",$H$2-'Indicator Date hidden'!I85)</f>
        <v>0</v>
      </c>
      <c r="I84" s="25">
        <f>IF('Indicator Date hidden'!J85="x","x",$I$2-'Indicator Date hidden'!J85)</f>
        <v>0</v>
      </c>
      <c r="J84" s="25">
        <f>IF('Indicator Date hidden'!K85="x","x",$J$2-'Indicator Date hidden'!K85)</f>
        <v>0</v>
      </c>
      <c r="K84" s="25">
        <f>IF('Indicator Date hidden'!L85="x","x",$K$2-'Indicator Date hidden'!L85)</f>
        <v>0</v>
      </c>
      <c r="L84" s="25">
        <f>IF('Indicator Date hidden'!M85="x","x",$L$2-'Indicator Date hidden'!M85)</f>
        <v>0</v>
      </c>
      <c r="M84" s="25">
        <f>IF('Indicator Date hidden'!N85="x","x",$M$2-'Indicator Date hidden'!N85)</f>
        <v>0</v>
      </c>
      <c r="N84" s="25">
        <f>IF('Indicator Date hidden'!O85="x","x",$N$2-'Indicator Date hidden'!O85)</f>
        <v>0</v>
      </c>
      <c r="O84" s="25">
        <f>IF('Indicator Date hidden'!P85="x","x",$O$2-'Indicator Date hidden'!P85)</f>
        <v>0</v>
      </c>
      <c r="P84" s="25">
        <f>IF('Indicator Date hidden'!Q85="x","x",$P$2-'Indicator Date hidden'!Q85)</f>
        <v>0</v>
      </c>
      <c r="Q84" s="25">
        <f>IF('Indicator Date hidden'!R85="x","x",$Q$2-'Indicator Date hidden'!R85)</f>
        <v>4</v>
      </c>
      <c r="R84" s="25">
        <f>IF('Indicator Date hidden'!S85="x","x",$R$2-'Indicator Date hidden'!S85)</f>
        <v>0</v>
      </c>
      <c r="S84" s="25">
        <f>IF('Indicator Date hidden'!T85="x","x",$S$2-'Indicator Date hidden'!T85)</f>
        <v>0</v>
      </c>
      <c r="T84" s="25">
        <f>IF('Indicator Date hidden'!U85="x","x",$T$2-'Indicator Date hidden'!U85)</f>
        <v>0</v>
      </c>
      <c r="U84" s="25">
        <f>IF('Indicator Date hidden'!V85="x","x",$U$2-'Indicator Date hidden'!V85)</f>
        <v>0</v>
      </c>
      <c r="V84" s="25">
        <f>IF('Indicator Date hidden'!W85="x","x",$V$2-'Indicator Date hidden'!W85)</f>
        <v>0</v>
      </c>
      <c r="W84" s="25">
        <f>IF('Indicator Date hidden'!X85="x","x",$W$2-'Indicator Date hidden'!X85)</f>
        <v>2</v>
      </c>
      <c r="X84" s="25">
        <f>IF('Indicator Date hidden'!Y85="x","x",$X$2-'Indicator Date hidden'!Y85)</f>
        <v>6</v>
      </c>
      <c r="Y84" s="25">
        <f>IF('Indicator Date hidden'!Z85="x","x",$Y$2-'Indicator Date hidden'!Z85)</f>
        <v>0</v>
      </c>
      <c r="Z84" s="25">
        <f>IF('Indicator Date hidden'!AA85="x","x",$Z$2-'Indicator Date hidden'!AA85)</f>
        <v>0</v>
      </c>
      <c r="AA84" s="25">
        <f>IF('Indicator Date hidden'!AB85="x","x",$AA$2-'Indicator Date hidden'!AB85)</f>
        <v>0</v>
      </c>
      <c r="AB84" s="25">
        <f>IF('Indicator Date hidden'!AC85="x","x",$AB$2-'Indicator Date hidden'!AC85)</f>
        <v>0</v>
      </c>
      <c r="AC84" s="25">
        <f>IF('Indicator Date hidden'!AD85="x","x",$AC$2-'Indicator Date hidden'!AD85)</f>
        <v>0</v>
      </c>
      <c r="AD84" s="25" t="str">
        <f>IF('Indicator Date hidden'!AE85="x","x",$AD$2-'Indicator Date hidden'!AE85)</f>
        <v>x</v>
      </c>
      <c r="AE84" s="25">
        <f>IF('Indicator Date hidden'!AF85="x","x",$AE$2-'Indicator Date hidden'!AF85)</f>
        <v>0</v>
      </c>
      <c r="AF84" s="25">
        <f>IF('Indicator Date hidden'!AG85="x","x",$AF$2-'Indicator Date hidden'!AG85)</f>
        <v>9</v>
      </c>
      <c r="AG84" s="25">
        <f>IF('Indicator Date hidden'!AH85="x","x",$AG$2-'Indicator Date hidden'!AH85)</f>
        <v>0</v>
      </c>
      <c r="AH84" s="25">
        <f>IF('Indicator Date hidden'!AI85="x","x",$AH$2-'Indicator Date hidden'!AI85)</f>
        <v>0</v>
      </c>
      <c r="AI84" s="25">
        <f>IF('Indicator Date hidden'!AJ85="x","x",$AI$2-'Indicator Date hidden'!AJ85)</f>
        <v>0</v>
      </c>
      <c r="AJ84" s="25" t="str">
        <f>IF('Indicator Date hidden'!AK85="x","x",$AJ$2-'Indicator Date hidden'!AK85)</f>
        <v>x</v>
      </c>
      <c r="AK84" s="25">
        <f>IF('Indicator Date hidden'!AL85="x","x",$AK$2-'Indicator Date hidden'!AL85)</f>
        <v>1</v>
      </c>
      <c r="AL84" s="25">
        <f>IF('Indicator Date hidden'!AM85="x","x",$AL$2-'Indicator Date hidden'!AM85)</f>
        <v>0</v>
      </c>
      <c r="AM84" s="25">
        <f>IF('Indicator Date hidden'!AN85="x","x",$AM$2-'Indicator Date hidden'!AN85)</f>
        <v>0</v>
      </c>
      <c r="AN84" s="25">
        <f>IF('Indicator Date hidden'!AO85="x","x",$AN$2-'Indicator Date hidden'!AO85)</f>
        <v>0</v>
      </c>
      <c r="AO84" s="25">
        <f>IF('Indicator Date hidden'!AP85="x","x",$AO$2-'Indicator Date hidden'!AP85)</f>
        <v>0</v>
      </c>
      <c r="AP84" s="25">
        <f>IF('Indicator Date hidden'!AQ85="x","x",$AP$2-'Indicator Date hidden'!AQ85)</f>
        <v>0</v>
      </c>
      <c r="AQ84" s="25">
        <f>IF('Indicator Date hidden'!AR85="x","x",$AQ$2-'Indicator Date hidden'!AR85)</f>
        <v>4</v>
      </c>
      <c r="AR84" s="25">
        <f>IF('Indicator Date hidden'!AS85="x","x",$AR$2-'Indicator Date hidden'!AS85)</f>
        <v>0</v>
      </c>
      <c r="AS84" s="25">
        <f>IF('Indicator Date hidden'!AT85="x","x",$AS$2-'Indicator Date hidden'!AT85)</f>
        <v>0</v>
      </c>
      <c r="AT84" s="25">
        <f>IF('Indicator Date hidden'!AU85="x","x",$AT$2-'Indicator Date hidden'!AU85)</f>
        <v>0</v>
      </c>
      <c r="AU84" s="25">
        <f>IF('Indicator Date hidden'!AV85="x","x",$AU$2-'Indicator Date hidden'!AV85)</f>
        <v>1</v>
      </c>
      <c r="AV84" s="25">
        <f>IF('Indicator Date hidden'!AW85="x","x",$AV$2-'Indicator Date hidden'!AW85)</f>
        <v>0</v>
      </c>
      <c r="AW84" s="25">
        <f>IF('Indicator Date hidden'!AX85="x","x",$AW$2-'Indicator Date hidden'!AX85)</f>
        <v>0</v>
      </c>
      <c r="AX84" s="25">
        <f>IF('Indicator Date hidden'!AY85="x","x",$AX$2-'Indicator Date hidden'!AY85)</f>
        <v>0</v>
      </c>
      <c r="AY84" s="25">
        <f>IF('Indicator Date hidden'!AZ85="x","x",$AY$2-'Indicator Date hidden'!AZ85)</f>
        <v>0</v>
      </c>
      <c r="AZ84" s="25">
        <f>IF('Indicator Date hidden'!BA85="x","x",$AZ$2-'Indicator Date hidden'!BA85)</f>
        <v>0</v>
      </c>
      <c r="BA84">
        <f t="shared" si="5"/>
        <v>27</v>
      </c>
      <c r="BB84" s="26">
        <f t="shared" si="6"/>
        <v>0.55102040816326525</v>
      </c>
      <c r="BC84">
        <f t="shared" si="7"/>
        <v>7</v>
      </c>
      <c r="BD84" s="26">
        <f t="shared" si="8"/>
        <v>1.6910475498666611</v>
      </c>
      <c r="BE84" s="28">
        <f t="shared" si="9"/>
        <v>0</v>
      </c>
    </row>
    <row r="85" spans="1:57" x14ac:dyDescent="0.3">
      <c r="A85" t="s">
        <v>156</v>
      </c>
      <c r="B85" s="25">
        <f>IF('Indicator Date hidden'!C86="x","x",$B$2-'Indicator Date hidden'!C86)</f>
        <v>0</v>
      </c>
      <c r="C85" s="25">
        <f>IF('Indicator Date hidden'!D86="x","x",$C$2-'Indicator Date hidden'!D86)</f>
        <v>0</v>
      </c>
      <c r="D85" s="25">
        <f>IF('Indicator Date hidden'!E86="x","x",$D$2-'Indicator Date hidden'!E86)</f>
        <v>0</v>
      </c>
      <c r="E85" s="25">
        <f>IF('Indicator Date hidden'!F86="x","x",$E$2-'Indicator Date hidden'!F86)</f>
        <v>0</v>
      </c>
      <c r="F85" s="25">
        <f>IF('Indicator Date hidden'!G86="x","x",$F$2-'Indicator Date hidden'!G86)</f>
        <v>0</v>
      </c>
      <c r="G85" s="25">
        <f>IF('Indicator Date hidden'!H86="x","x",$G$2-'Indicator Date hidden'!H86)</f>
        <v>0</v>
      </c>
      <c r="H85" s="25">
        <f>IF('Indicator Date hidden'!I86="x","x",$H$2-'Indicator Date hidden'!I86)</f>
        <v>0</v>
      </c>
      <c r="I85" s="25">
        <f>IF('Indicator Date hidden'!J86="x","x",$I$2-'Indicator Date hidden'!J86)</f>
        <v>0</v>
      </c>
      <c r="J85" s="25">
        <f>IF('Indicator Date hidden'!K86="x","x",$J$2-'Indicator Date hidden'!K86)</f>
        <v>0</v>
      </c>
      <c r="K85" s="25">
        <f>IF('Indicator Date hidden'!L86="x","x",$K$2-'Indicator Date hidden'!L86)</f>
        <v>0</v>
      </c>
      <c r="L85" s="25">
        <f>IF('Indicator Date hidden'!M86="x","x",$L$2-'Indicator Date hidden'!M86)</f>
        <v>0</v>
      </c>
      <c r="M85" s="25">
        <f>IF('Indicator Date hidden'!N86="x","x",$M$2-'Indicator Date hidden'!N86)</f>
        <v>0</v>
      </c>
      <c r="N85" s="25">
        <f>IF('Indicator Date hidden'!O86="x","x",$N$2-'Indicator Date hidden'!O86)</f>
        <v>0</v>
      </c>
      <c r="O85" s="25">
        <f>IF('Indicator Date hidden'!P86="x","x",$O$2-'Indicator Date hidden'!P86)</f>
        <v>0</v>
      </c>
      <c r="P85" s="25">
        <f>IF('Indicator Date hidden'!Q86="x","x",$P$2-'Indicator Date hidden'!Q86)</f>
        <v>0</v>
      </c>
      <c r="Q85" s="25" t="str">
        <f>IF('Indicator Date hidden'!R86="x","x",$Q$2-'Indicator Date hidden'!R86)</f>
        <v>x</v>
      </c>
      <c r="R85" s="25">
        <f>IF('Indicator Date hidden'!S86="x","x",$R$2-'Indicator Date hidden'!S86)</f>
        <v>0</v>
      </c>
      <c r="S85" s="25">
        <f>IF('Indicator Date hidden'!T86="x","x",$S$2-'Indicator Date hidden'!T86)</f>
        <v>0</v>
      </c>
      <c r="T85" s="25">
        <f>IF('Indicator Date hidden'!U86="x","x",$T$2-'Indicator Date hidden'!U86)</f>
        <v>0</v>
      </c>
      <c r="U85" s="25" t="str">
        <f>IF('Indicator Date hidden'!V86="x","x",$U$2-'Indicator Date hidden'!V86)</f>
        <v>x</v>
      </c>
      <c r="V85" s="25">
        <f>IF('Indicator Date hidden'!W86="x","x",$V$2-'Indicator Date hidden'!W86)</f>
        <v>0</v>
      </c>
      <c r="W85" s="25">
        <f>IF('Indicator Date hidden'!X86="x","x",$W$2-'Indicator Date hidden'!X86)</f>
        <v>4</v>
      </c>
      <c r="X85" s="25">
        <f>IF('Indicator Date hidden'!Y86="x","x",$X$2-'Indicator Date hidden'!Y86)</f>
        <v>4</v>
      </c>
      <c r="Y85" s="25">
        <f>IF('Indicator Date hidden'!Z86="x","x",$Y$2-'Indicator Date hidden'!Z86)</f>
        <v>0</v>
      </c>
      <c r="Z85" s="25">
        <f>IF('Indicator Date hidden'!AA86="x","x",$Z$2-'Indicator Date hidden'!AA86)</f>
        <v>0</v>
      </c>
      <c r="AA85" s="25">
        <f>IF('Indicator Date hidden'!AB86="x","x",$AA$2-'Indicator Date hidden'!AB86)</f>
        <v>3</v>
      </c>
      <c r="AB85" s="25">
        <f>IF('Indicator Date hidden'!AC86="x","x",$AB$2-'Indicator Date hidden'!AC86)</f>
        <v>0</v>
      </c>
      <c r="AC85" s="25">
        <f>IF('Indicator Date hidden'!AD86="x","x",$AC$2-'Indicator Date hidden'!AD86)</f>
        <v>0</v>
      </c>
      <c r="AD85" s="25" t="str">
        <f>IF('Indicator Date hidden'!AE86="x","x",$AD$2-'Indicator Date hidden'!AE86)</f>
        <v>x</v>
      </c>
      <c r="AE85" s="25">
        <f>IF('Indicator Date hidden'!AF86="x","x",$AE$2-'Indicator Date hidden'!AF86)</f>
        <v>0</v>
      </c>
      <c r="AF85" s="25">
        <f>IF('Indicator Date hidden'!AG86="x","x",$AF$2-'Indicator Date hidden'!AG86)</f>
        <v>5</v>
      </c>
      <c r="AG85" s="25">
        <f>IF('Indicator Date hidden'!AH86="x","x",$AG$2-'Indicator Date hidden'!AH86)</f>
        <v>0</v>
      </c>
      <c r="AH85" s="25">
        <f>IF('Indicator Date hidden'!AI86="x","x",$AH$2-'Indicator Date hidden'!AI86)</f>
        <v>0</v>
      </c>
      <c r="AI85" s="25">
        <f>IF('Indicator Date hidden'!AJ86="x","x",$AI$2-'Indicator Date hidden'!AJ86)</f>
        <v>0</v>
      </c>
      <c r="AJ85" s="25" t="str">
        <f>IF('Indicator Date hidden'!AK86="x","x",$AJ$2-'Indicator Date hidden'!AK86)</f>
        <v>x</v>
      </c>
      <c r="AK85" s="25">
        <f>IF('Indicator Date hidden'!AL86="x","x",$AK$2-'Indicator Date hidden'!AL86)</f>
        <v>1</v>
      </c>
      <c r="AL85" s="25">
        <f>IF('Indicator Date hidden'!AM86="x","x",$AL$2-'Indicator Date hidden'!AM86)</f>
        <v>0</v>
      </c>
      <c r="AM85" s="25">
        <f>IF('Indicator Date hidden'!AN86="x","x",$AM$2-'Indicator Date hidden'!AN86)</f>
        <v>0</v>
      </c>
      <c r="AN85" s="25">
        <f>IF('Indicator Date hidden'!AO86="x","x",$AN$2-'Indicator Date hidden'!AO86)</f>
        <v>0</v>
      </c>
      <c r="AO85" s="25">
        <f>IF('Indicator Date hidden'!AP86="x","x",$AO$2-'Indicator Date hidden'!AP86)</f>
        <v>0</v>
      </c>
      <c r="AP85" s="25">
        <f>IF('Indicator Date hidden'!AQ86="x","x",$AP$2-'Indicator Date hidden'!AQ86)</f>
        <v>0</v>
      </c>
      <c r="AQ85" s="25">
        <f>IF('Indicator Date hidden'!AR86="x","x",$AQ$2-'Indicator Date hidden'!AR86)</f>
        <v>4</v>
      </c>
      <c r="AR85" s="25">
        <f>IF('Indicator Date hidden'!AS86="x","x",$AR$2-'Indicator Date hidden'!AS86)</f>
        <v>0</v>
      </c>
      <c r="AS85" s="25">
        <f>IF('Indicator Date hidden'!AT86="x","x",$AS$2-'Indicator Date hidden'!AT86)</f>
        <v>0</v>
      </c>
      <c r="AT85" s="25">
        <f>IF('Indicator Date hidden'!AU86="x","x",$AT$2-'Indicator Date hidden'!AU86)</f>
        <v>0</v>
      </c>
      <c r="AU85" s="25" t="str">
        <f>IF('Indicator Date hidden'!AV86="x","x",$AU$2-'Indicator Date hidden'!AV86)</f>
        <v>x</v>
      </c>
      <c r="AV85" s="25">
        <f>IF('Indicator Date hidden'!AW86="x","x",$AV$2-'Indicator Date hidden'!AW86)</f>
        <v>0</v>
      </c>
      <c r="AW85" s="25">
        <f>IF('Indicator Date hidden'!AX86="x","x",$AW$2-'Indicator Date hidden'!AX86)</f>
        <v>0</v>
      </c>
      <c r="AX85" s="25">
        <f>IF('Indicator Date hidden'!AY86="x","x",$AX$2-'Indicator Date hidden'!AY86)</f>
        <v>0</v>
      </c>
      <c r="AY85" s="25">
        <f>IF('Indicator Date hidden'!AZ86="x","x",$AY$2-'Indicator Date hidden'!AZ86)</f>
        <v>0</v>
      </c>
      <c r="AZ85" s="25">
        <f>IF('Indicator Date hidden'!BA86="x","x",$AZ$2-'Indicator Date hidden'!BA86)</f>
        <v>0</v>
      </c>
      <c r="BA85">
        <f t="shared" si="5"/>
        <v>21</v>
      </c>
      <c r="BB85" s="26">
        <f t="shared" si="6"/>
        <v>0.45652173913043476</v>
      </c>
      <c r="BC85">
        <f t="shared" si="7"/>
        <v>6</v>
      </c>
      <c r="BD85" s="26">
        <f t="shared" si="8"/>
        <v>1.2633034978928379</v>
      </c>
      <c r="BE85" s="28">
        <f t="shared" si="9"/>
        <v>0</v>
      </c>
    </row>
    <row r="86" spans="1:57" x14ac:dyDescent="0.3">
      <c r="A86" t="s">
        <v>158</v>
      </c>
      <c r="B86" s="25">
        <f>IF('Indicator Date hidden'!C87="x","x",$B$2-'Indicator Date hidden'!C87)</f>
        <v>0</v>
      </c>
      <c r="C86" s="25">
        <f>IF('Indicator Date hidden'!D87="x","x",$C$2-'Indicator Date hidden'!D87)</f>
        <v>0</v>
      </c>
      <c r="D86" s="25">
        <f>IF('Indicator Date hidden'!E87="x","x",$D$2-'Indicator Date hidden'!E87)</f>
        <v>0</v>
      </c>
      <c r="E86" s="25">
        <f>IF('Indicator Date hidden'!F87="x","x",$E$2-'Indicator Date hidden'!F87)</f>
        <v>0</v>
      </c>
      <c r="F86" s="25">
        <f>IF('Indicator Date hidden'!G87="x","x",$F$2-'Indicator Date hidden'!G87)</f>
        <v>0</v>
      </c>
      <c r="G86" s="25">
        <f>IF('Indicator Date hidden'!H87="x","x",$G$2-'Indicator Date hidden'!H87)</f>
        <v>0</v>
      </c>
      <c r="H86" s="25">
        <f>IF('Indicator Date hidden'!I87="x","x",$H$2-'Indicator Date hidden'!I87)</f>
        <v>0</v>
      </c>
      <c r="I86" s="25">
        <f>IF('Indicator Date hidden'!J87="x","x",$I$2-'Indicator Date hidden'!J87)</f>
        <v>0</v>
      </c>
      <c r="J86" s="25">
        <f>IF('Indicator Date hidden'!K87="x","x",$J$2-'Indicator Date hidden'!K87)</f>
        <v>0</v>
      </c>
      <c r="K86" s="25">
        <f>IF('Indicator Date hidden'!L87="x","x",$K$2-'Indicator Date hidden'!L87)</f>
        <v>0</v>
      </c>
      <c r="L86" s="25">
        <f>IF('Indicator Date hidden'!M87="x","x",$L$2-'Indicator Date hidden'!M87)</f>
        <v>0</v>
      </c>
      <c r="M86" s="25">
        <f>IF('Indicator Date hidden'!N87="x","x",$M$2-'Indicator Date hidden'!N87)</f>
        <v>0</v>
      </c>
      <c r="N86" s="25">
        <f>IF('Indicator Date hidden'!O87="x","x",$N$2-'Indicator Date hidden'!O87)</f>
        <v>0</v>
      </c>
      <c r="O86" s="25">
        <f>IF('Indicator Date hidden'!P87="x","x",$O$2-'Indicator Date hidden'!P87)</f>
        <v>0</v>
      </c>
      <c r="P86" s="25">
        <f>IF('Indicator Date hidden'!Q87="x","x",$P$2-'Indicator Date hidden'!Q87)</f>
        <v>0</v>
      </c>
      <c r="Q86" s="25">
        <f>IF('Indicator Date hidden'!R87="x","x",$Q$2-'Indicator Date hidden'!R87)</f>
        <v>2</v>
      </c>
      <c r="R86" s="25">
        <f>IF('Indicator Date hidden'!S87="x","x",$R$2-'Indicator Date hidden'!S87)</f>
        <v>0</v>
      </c>
      <c r="S86" s="25">
        <f>IF('Indicator Date hidden'!T87="x","x",$S$2-'Indicator Date hidden'!T87)</f>
        <v>0</v>
      </c>
      <c r="T86" s="25">
        <f>IF('Indicator Date hidden'!U87="x","x",$T$2-'Indicator Date hidden'!U87)</f>
        <v>0</v>
      </c>
      <c r="U86" s="25">
        <f>IF('Indicator Date hidden'!V87="x","x",$U$2-'Indicator Date hidden'!V87)</f>
        <v>0</v>
      </c>
      <c r="V86" s="25">
        <f>IF('Indicator Date hidden'!W87="x","x",$V$2-'Indicator Date hidden'!W87)</f>
        <v>0</v>
      </c>
      <c r="W86" s="25">
        <f>IF('Indicator Date hidden'!X87="x","x",$W$2-'Indicator Date hidden'!X87)</f>
        <v>2</v>
      </c>
      <c r="X86" s="25">
        <f>IF('Indicator Date hidden'!Y87="x","x",$X$2-'Indicator Date hidden'!Y87)</f>
        <v>4</v>
      </c>
      <c r="Y86" s="25">
        <f>IF('Indicator Date hidden'!Z87="x","x",$Y$2-'Indicator Date hidden'!Z87)</f>
        <v>0</v>
      </c>
      <c r="Z86" s="25">
        <f>IF('Indicator Date hidden'!AA87="x","x",$Z$2-'Indicator Date hidden'!AA87)</f>
        <v>0</v>
      </c>
      <c r="AA86" s="25" t="str">
        <f>IF('Indicator Date hidden'!AB87="x","x",$AA$2-'Indicator Date hidden'!AB87)</f>
        <v>x</v>
      </c>
      <c r="AB86" s="25">
        <f>IF('Indicator Date hidden'!AC87="x","x",$AB$2-'Indicator Date hidden'!AC87)</f>
        <v>0</v>
      </c>
      <c r="AC86" s="25">
        <f>IF('Indicator Date hidden'!AD87="x","x",$AC$2-'Indicator Date hidden'!AD87)</f>
        <v>0</v>
      </c>
      <c r="AD86" s="25" t="str">
        <f>IF('Indicator Date hidden'!AE87="x","x",$AD$2-'Indicator Date hidden'!AE87)</f>
        <v>x</v>
      </c>
      <c r="AE86" s="25">
        <f>IF('Indicator Date hidden'!AF87="x","x",$AE$2-'Indicator Date hidden'!AF87)</f>
        <v>0</v>
      </c>
      <c r="AF86" s="25">
        <f>IF('Indicator Date hidden'!AG87="x","x",$AF$2-'Indicator Date hidden'!AG87)</f>
        <v>3</v>
      </c>
      <c r="AG86" s="25">
        <f>IF('Indicator Date hidden'!AH87="x","x",$AG$2-'Indicator Date hidden'!AH87)</f>
        <v>0</v>
      </c>
      <c r="AH86" s="25">
        <f>IF('Indicator Date hidden'!AI87="x","x",$AH$2-'Indicator Date hidden'!AI87)</f>
        <v>0</v>
      </c>
      <c r="AI86" s="25">
        <f>IF('Indicator Date hidden'!AJ87="x","x",$AI$2-'Indicator Date hidden'!AJ87)</f>
        <v>0</v>
      </c>
      <c r="AJ86" s="25" t="str">
        <f>IF('Indicator Date hidden'!AK87="x","x",$AJ$2-'Indicator Date hidden'!AK87)</f>
        <v>x</v>
      </c>
      <c r="AK86" s="25">
        <f>IF('Indicator Date hidden'!AL87="x","x",$AK$2-'Indicator Date hidden'!AL87)</f>
        <v>0</v>
      </c>
      <c r="AL86" s="25">
        <f>IF('Indicator Date hidden'!AM87="x","x",$AL$2-'Indicator Date hidden'!AM87)</f>
        <v>0</v>
      </c>
      <c r="AM86" s="25">
        <f>IF('Indicator Date hidden'!AN87="x","x",$AM$2-'Indicator Date hidden'!AN87)</f>
        <v>0</v>
      </c>
      <c r="AN86" s="25">
        <f>IF('Indicator Date hidden'!AO87="x","x",$AN$2-'Indicator Date hidden'!AO87)</f>
        <v>0</v>
      </c>
      <c r="AO86" s="25">
        <f>IF('Indicator Date hidden'!AP87="x","x",$AO$2-'Indicator Date hidden'!AP87)</f>
        <v>0</v>
      </c>
      <c r="AP86" s="25">
        <f>IF('Indicator Date hidden'!AQ87="x","x",$AP$2-'Indicator Date hidden'!AQ87)</f>
        <v>0</v>
      </c>
      <c r="AQ86" s="25">
        <f>IF('Indicator Date hidden'!AR87="x","x",$AQ$2-'Indicator Date hidden'!AR87)</f>
        <v>4</v>
      </c>
      <c r="AR86" s="25">
        <f>IF('Indicator Date hidden'!AS87="x","x",$AR$2-'Indicator Date hidden'!AS87)</f>
        <v>0</v>
      </c>
      <c r="AS86" s="25">
        <f>IF('Indicator Date hidden'!AT87="x","x",$AS$2-'Indicator Date hidden'!AT87)</f>
        <v>0</v>
      </c>
      <c r="AT86" s="25">
        <f>IF('Indicator Date hidden'!AU87="x","x",$AT$2-'Indicator Date hidden'!AU87)</f>
        <v>0</v>
      </c>
      <c r="AU86" s="25">
        <f>IF('Indicator Date hidden'!AV87="x","x",$AU$2-'Indicator Date hidden'!AV87)</f>
        <v>2</v>
      </c>
      <c r="AV86" s="25">
        <f>IF('Indicator Date hidden'!AW87="x","x",$AV$2-'Indicator Date hidden'!AW87)</f>
        <v>0</v>
      </c>
      <c r="AW86" s="25">
        <f>IF('Indicator Date hidden'!AX87="x","x",$AW$2-'Indicator Date hidden'!AX87)</f>
        <v>0</v>
      </c>
      <c r="AX86" s="25">
        <f>IF('Indicator Date hidden'!AY87="x","x",$AX$2-'Indicator Date hidden'!AY87)</f>
        <v>0</v>
      </c>
      <c r="AY86" s="25">
        <f>IF('Indicator Date hidden'!AZ87="x","x",$AY$2-'Indicator Date hidden'!AZ87)</f>
        <v>0</v>
      </c>
      <c r="AZ86" s="25">
        <f>IF('Indicator Date hidden'!BA87="x","x",$AZ$2-'Indicator Date hidden'!BA87)</f>
        <v>0</v>
      </c>
      <c r="BA86">
        <f t="shared" si="5"/>
        <v>17</v>
      </c>
      <c r="BB86" s="26">
        <f t="shared" si="6"/>
        <v>0.35416666666666669</v>
      </c>
      <c r="BC86">
        <f t="shared" si="7"/>
        <v>6</v>
      </c>
      <c r="BD86" s="26">
        <f t="shared" si="8"/>
        <v>0.98930917254864714</v>
      </c>
      <c r="BE86" s="28">
        <f t="shared" si="9"/>
        <v>0</v>
      </c>
    </row>
    <row r="87" spans="1:57" x14ac:dyDescent="0.3">
      <c r="A87" t="s">
        <v>160</v>
      </c>
      <c r="B87" s="25">
        <f>IF('Indicator Date hidden'!C88="x","x",$B$2-'Indicator Date hidden'!C88)</f>
        <v>0</v>
      </c>
      <c r="C87" s="25">
        <f>IF('Indicator Date hidden'!D88="x","x",$C$2-'Indicator Date hidden'!D88)</f>
        <v>0</v>
      </c>
      <c r="D87" s="25">
        <f>IF('Indicator Date hidden'!E88="x","x",$D$2-'Indicator Date hidden'!E88)</f>
        <v>0</v>
      </c>
      <c r="E87" s="25">
        <f>IF('Indicator Date hidden'!F88="x","x",$E$2-'Indicator Date hidden'!F88)</f>
        <v>0</v>
      </c>
      <c r="F87" s="25">
        <f>IF('Indicator Date hidden'!G88="x","x",$F$2-'Indicator Date hidden'!G88)</f>
        <v>0</v>
      </c>
      <c r="G87" s="25">
        <f>IF('Indicator Date hidden'!H88="x","x",$G$2-'Indicator Date hidden'!H88)</f>
        <v>0</v>
      </c>
      <c r="H87" s="25">
        <f>IF('Indicator Date hidden'!I88="x","x",$H$2-'Indicator Date hidden'!I88)</f>
        <v>0</v>
      </c>
      <c r="I87" s="25">
        <f>IF('Indicator Date hidden'!J88="x","x",$I$2-'Indicator Date hidden'!J88)</f>
        <v>0</v>
      </c>
      <c r="J87" s="25">
        <f>IF('Indicator Date hidden'!K88="x","x",$J$2-'Indicator Date hidden'!K88)</f>
        <v>0</v>
      </c>
      <c r="K87" s="25">
        <f>IF('Indicator Date hidden'!L88="x","x",$K$2-'Indicator Date hidden'!L88)</f>
        <v>0</v>
      </c>
      <c r="L87" s="25">
        <f>IF('Indicator Date hidden'!M88="x","x",$L$2-'Indicator Date hidden'!M88)</f>
        <v>0</v>
      </c>
      <c r="M87" s="25">
        <f>IF('Indicator Date hidden'!N88="x","x",$M$2-'Indicator Date hidden'!N88)</f>
        <v>0</v>
      </c>
      <c r="N87" s="25">
        <f>IF('Indicator Date hidden'!O88="x","x",$N$2-'Indicator Date hidden'!O88)</f>
        <v>0</v>
      </c>
      <c r="O87" s="25">
        <f>IF('Indicator Date hidden'!P88="x","x",$O$2-'Indicator Date hidden'!P88)</f>
        <v>0</v>
      </c>
      <c r="P87" s="25">
        <f>IF('Indicator Date hidden'!Q88="x","x",$P$2-'Indicator Date hidden'!Q88)</f>
        <v>0</v>
      </c>
      <c r="Q87" s="25">
        <f>IF('Indicator Date hidden'!R88="x","x",$Q$2-'Indicator Date hidden'!R88)</f>
        <v>3</v>
      </c>
      <c r="R87" s="25">
        <f>IF('Indicator Date hidden'!S88="x","x",$R$2-'Indicator Date hidden'!S88)</f>
        <v>0</v>
      </c>
      <c r="S87" s="25">
        <f>IF('Indicator Date hidden'!T88="x","x",$S$2-'Indicator Date hidden'!T88)</f>
        <v>0</v>
      </c>
      <c r="T87" s="25">
        <f>IF('Indicator Date hidden'!U88="x","x",$T$2-'Indicator Date hidden'!U88)</f>
        <v>0</v>
      </c>
      <c r="U87" s="25">
        <f>IF('Indicator Date hidden'!V88="x","x",$U$2-'Indicator Date hidden'!V88)</f>
        <v>0</v>
      </c>
      <c r="V87" s="25">
        <f>IF('Indicator Date hidden'!W88="x","x",$V$2-'Indicator Date hidden'!W88)</f>
        <v>0</v>
      </c>
      <c r="W87" s="25">
        <f>IF('Indicator Date hidden'!X88="x","x",$W$2-'Indicator Date hidden'!X88)</f>
        <v>4</v>
      </c>
      <c r="X87" s="25">
        <f>IF('Indicator Date hidden'!Y88="x","x",$X$2-'Indicator Date hidden'!Y88)</f>
        <v>1</v>
      </c>
      <c r="Y87" s="25">
        <f>IF('Indicator Date hidden'!Z88="x","x",$Y$2-'Indicator Date hidden'!Z88)</f>
        <v>0</v>
      </c>
      <c r="Z87" s="25">
        <f>IF('Indicator Date hidden'!AA88="x","x",$Z$2-'Indicator Date hidden'!AA88)</f>
        <v>0</v>
      </c>
      <c r="AA87" s="25">
        <f>IF('Indicator Date hidden'!AB88="x","x",$AA$2-'Indicator Date hidden'!AB88)</f>
        <v>0</v>
      </c>
      <c r="AB87" s="25">
        <f>IF('Indicator Date hidden'!AC88="x","x",$AB$2-'Indicator Date hidden'!AC88)</f>
        <v>0</v>
      </c>
      <c r="AC87" s="25">
        <f>IF('Indicator Date hidden'!AD88="x","x",$AC$2-'Indicator Date hidden'!AD88)</f>
        <v>0</v>
      </c>
      <c r="AD87" s="25" t="str">
        <f>IF('Indicator Date hidden'!AE88="x","x",$AD$2-'Indicator Date hidden'!AE88)</f>
        <v>x</v>
      </c>
      <c r="AE87" s="25">
        <f>IF('Indicator Date hidden'!AF88="x","x",$AE$2-'Indicator Date hidden'!AF88)</f>
        <v>0</v>
      </c>
      <c r="AF87" s="25">
        <f>IF('Indicator Date hidden'!AG88="x","x",$AF$2-'Indicator Date hidden'!AG88)</f>
        <v>0</v>
      </c>
      <c r="AG87" s="25">
        <f>IF('Indicator Date hidden'!AH88="x","x",$AG$2-'Indicator Date hidden'!AH88)</f>
        <v>0</v>
      </c>
      <c r="AH87" s="25">
        <f>IF('Indicator Date hidden'!AI88="x","x",$AH$2-'Indicator Date hidden'!AI88)</f>
        <v>0</v>
      </c>
      <c r="AI87" s="25">
        <f>IF('Indicator Date hidden'!AJ88="x","x",$AI$2-'Indicator Date hidden'!AJ88)</f>
        <v>0</v>
      </c>
      <c r="AJ87" s="25" t="str">
        <f>IF('Indicator Date hidden'!AK88="x","x",$AJ$2-'Indicator Date hidden'!AK88)</f>
        <v>x</v>
      </c>
      <c r="AK87" s="25">
        <f>IF('Indicator Date hidden'!AL88="x","x",$AK$2-'Indicator Date hidden'!AL88)</f>
        <v>1</v>
      </c>
      <c r="AL87" s="25">
        <f>IF('Indicator Date hidden'!AM88="x","x",$AL$2-'Indicator Date hidden'!AM88)</f>
        <v>0</v>
      </c>
      <c r="AM87" s="25">
        <f>IF('Indicator Date hidden'!AN88="x","x",$AM$2-'Indicator Date hidden'!AN88)</f>
        <v>0</v>
      </c>
      <c r="AN87" s="25">
        <f>IF('Indicator Date hidden'!AO88="x","x",$AN$2-'Indicator Date hidden'!AO88)</f>
        <v>0</v>
      </c>
      <c r="AO87" s="25" t="str">
        <f>IF('Indicator Date hidden'!AP88="x","x",$AO$2-'Indicator Date hidden'!AP88)</f>
        <v>x</v>
      </c>
      <c r="AP87" s="25" t="str">
        <f>IF('Indicator Date hidden'!AQ88="x","x",$AP$2-'Indicator Date hidden'!AQ88)</f>
        <v>x</v>
      </c>
      <c r="AQ87" s="25">
        <f>IF('Indicator Date hidden'!AR88="x","x",$AQ$2-'Indicator Date hidden'!AR88)</f>
        <v>4</v>
      </c>
      <c r="AR87" s="25">
        <f>IF('Indicator Date hidden'!AS88="x","x",$AR$2-'Indicator Date hidden'!AS88)</f>
        <v>0</v>
      </c>
      <c r="AS87" s="25">
        <f>IF('Indicator Date hidden'!AT88="x","x",$AS$2-'Indicator Date hidden'!AT88)</f>
        <v>0</v>
      </c>
      <c r="AT87" s="25">
        <f>IF('Indicator Date hidden'!AU88="x","x",$AT$2-'Indicator Date hidden'!AU88)</f>
        <v>0</v>
      </c>
      <c r="AU87" s="25">
        <f>IF('Indicator Date hidden'!AV88="x","x",$AU$2-'Indicator Date hidden'!AV88)</f>
        <v>5</v>
      </c>
      <c r="AV87" s="25">
        <f>IF('Indicator Date hidden'!AW88="x","x",$AV$2-'Indicator Date hidden'!AW88)</f>
        <v>0</v>
      </c>
      <c r="AW87" s="25">
        <f>IF('Indicator Date hidden'!AX88="x","x",$AW$2-'Indicator Date hidden'!AX88)</f>
        <v>0</v>
      </c>
      <c r="AX87" s="25">
        <f>IF('Indicator Date hidden'!AY88="x","x",$AX$2-'Indicator Date hidden'!AY88)</f>
        <v>0</v>
      </c>
      <c r="AY87" s="25">
        <f>IF('Indicator Date hidden'!AZ88="x","x",$AY$2-'Indicator Date hidden'!AZ88)</f>
        <v>0</v>
      </c>
      <c r="AZ87" s="25">
        <f>IF('Indicator Date hidden'!BA88="x","x",$AZ$2-'Indicator Date hidden'!BA88)</f>
        <v>0</v>
      </c>
      <c r="BA87">
        <f t="shared" si="5"/>
        <v>18</v>
      </c>
      <c r="BB87" s="26">
        <f t="shared" si="6"/>
        <v>0.38297872340425532</v>
      </c>
      <c r="BC87">
        <f t="shared" si="7"/>
        <v>6</v>
      </c>
      <c r="BD87" s="26">
        <f t="shared" si="8"/>
        <v>1.1402349793169586</v>
      </c>
      <c r="BE87" s="28">
        <f t="shared" si="9"/>
        <v>0</v>
      </c>
    </row>
    <row r="88" spans="1:57" x14ac:dyDescent="0.3">
      <c r="A88" t="s">
        <v>162</v>
      </c>
      <c r="B88" s="25">
        <f>IF('Indicator Date hidden'!C89="x","x",$B$2-'Indicator Date hidden'!C89)</f>
        <v>0</v>
      </c>
      <c r="C88" s="25">
        <f>IF('Indicator Date hidden'!D89="x","x",$C$2-'Indicator Date hidden'!D89)</f>
        <v>0</v>
      </c>
      <c r="D88" s="25">
        <f>IF('Indicator Date hidden'!E89="x","x",$D$2-'Indicator Date hidden'!E89)</f>
        <v>0</v>
      </c>
      <c r="E88" s="25">
        <f>IF('Indicator Date hidden'!F89="x","x",$E$2-'Indicator Date hidden'!F89)</f>
        <v>0</v>
      </c>
      <c r="F88" s="25">
        <f>IF('Indicator Date hidden'!G89="x","x",$F$2-'Indicator Date hidden'!G89)</f>
        <v>0</v>
      </c>
      <c r="G88" s="25">
        <f>IF('Indicator Date hidden'!H89="x","x",$G$2-'Indicator Date hidden'!H89)</f>
        <v>0</v>
      </c>
      <c r="H88" s="25">
        <f>IF('Indicator Date hidden'!I89="x","x",$H$2-'Indicator Date hidden'!I89)</f>
        <v>0</v>
      </c>
      <c r="I88" s="25">
        <f>IF('Indicator Date hidden'!J89="x","x",$I$2-'Indicator Date hidden'!J89)</f>
        <v>0</v>
      </c>
      <c r="J88" s="25">
        <f>IF('Indicator Date hidden'!K89="x","x",$J$2-'Indicator Date hidden'!K89)</f>
        <v>0</v>
      </c>
      <c r="K88" s="25">
        <f>IF('Indicator Date hidden'!L89="x","x",$K$2-'Indicator Date hidden'!L89)</f>
        <v>0</v>
      </c>
      <c r="L88" s="25">
        <f>IF('Indicator Date hidden'!M89="x","x",$L$2-'Indicator Date hidden'!M89)</f>
        <v>0</v>
      </c>
      <c r="M88" s="25">
        <f>IF('Indicator Date hidden'!N89="x","x",$M$2-'Indicator Date hidden'!N89)</f>
        <v>0</v>
      </c>
      <c r="N88" s="25">
        <f>IF('Indicator Date hidden'!O89="x","x",$N$2-'Indicator Date hidden'!O89)</f>
        <v>0</v>
      </c>
      <c r="O88" s="25">
        <f>IF('Indicator Date hidden'!P89="x","x",$O$2-'Indicator Date hidden'!P89)</f>
        <v>0</v>
      </c>
      <c r="P88" s="25">
        <f>IF('Indicator Date hidden'!Q89="x","x",$P$2-'Indicator Date hidden'!Q89)</f>
        <v>0</v>
      </c>
      <c r="Q88" s="25">
        <f>IF('Indicator Date hidden'!R89="x","x",$Q$2-'Indicator Date hidden'!R89)</f>
        <v>5</v>
      </c>
      <c r="R88" s="25">
        <f>IF('Indicator Date hidden'!S89="x","x",$R$2-'Indicator Date hidden'!S89)</f>
        <v>0</v>
      </c>
      <c r="S88" s="25">
        <f>IF('Indicator Date hidden'!T89="x","x",$S$2-'Indicator Date hidden'!T89)</f>
        <v>0</v>
      </c>
      <c r="T88" s="25">
        <f>IF('Indicator Date hidden'!U89="x","x",$T$2-'Indicator Date hidden'!U89)</f>
        <v>0</v>
      </c>
      <c r="U88" s="25">
        <f>IF('Indicator Date hidden'!V89="x","x",$U$2-'Indicator Date hidden'!V89)</f>
        <v>0</v>
      </c>
      <c r="V88" s="25">
        <f>IF('Indicator Date hidden'!W89="x","x",$V$2-'Indicator Date hidden'!W89)</f>
        <v>0</v>
      </c>
      <c r="W88" s="25">
        <f>IF('Indicator Date hidden'!X89="x","x",$W$2-'Indicator Date hidden'!X89)</f>
        <v>0</v>
      </c>
      <c r="X88" s="25">
        <f>IF('Indicator Date hidden'!Y89="x","x",$X$2-'Indicator Date hidden'!Y89)</f>
        <v>1</v>
      </c>
      <c r="Y88" s="25">
        <f>IF('Indicator Date hidden'!Z89="x","x",$Y$2-'Indicator Date hidden'!Z89)</f>
        <v>0</v>
      </c>
      <c r="Z88" s="25">
        <f>IF('Indicator Date hidden'!AA89="x","x",$Z$2-'Indicator Date hidden'!AA89)</f>
        <v>0</v>
      </c>
      <c r="AA88" s="25">
        <f>IF('Indicator Date hidden'!AB89="x","x",$AA$2-'Indicator Date hidden'!AB89)</f>
        <v>0</v>
      </c>
      <c r="AB88" s="25">
        <f>IF('Indicator Date hidden'!AC89="x","x",$AB$2-'Indicator Date hidden'!AC89)</f>
        <v>0</v>
      </c>
      <c r="AC88" s="25">
        <f>IF('Indicator Date hidden'!AD89="x","x",$AC$2-'Indicator Date hidden'!AD89)</f>
        <v>0</v>
      </c>
      <c r="AD88" s="25">
        <f>IF('Indicator Date hidden'!AE89="x","x",$AD$2-'Indicator Date hidden'!AE89)</f>
        <v>0</v>
      </c>
      <c r="AE88" s="25">
        <f>IF('Indicator Date hidden'!AF89="x","x",$AE$2-'Indicator Date hidden'!AF89)</f>
        <v>0</v>
      </c>
      <c r="AF88" s="25">
        <f>IF('Indicator Date hidden'!AG89="x","x",$AF$2-'Indicator Date hidden'!AG89)</f>
        <v>8</v>
      </c>
      <c r="AG88" s="25">
        <f>IF('Indicator Date hidden'!AH89="x","x",$AG$2-'Indicator Date hidden'!AH89)</f>
        <v>0</v>
      </c>
      <c r="AH88" s="25">
        <f>IF('Indicator Date hidden'!AI89="x","x",$AH$2-'Indicator Date hidden'!AI89)</f>
        <v>0</v>
      </c>
      <c r="AI88" s="25">
        <f>IF('Indicator Date hidden'!AJ89="x","x",$AI$2-'Indicator Date hidden'!AJ89)</f>
        <v>0</v>
      </c>
      <c r="AJ88" s="25">
        <f>IF('Indicator Date hidden'!AK89="x","x",$AJ$2-'Indicator Date hidden'!AK89)</f>
        <v>1</v>
      </c>
      <c r="AK88" s="25">
        <f>IF('Indicator Date hidden'!AL89="x","x",$AK$2-'Indicator Date hidden'!AL89)</f>
        <v>0</v>
      </c>
      <c r="AL88" s="25">
        <f>IF('Indicator Date hidden'!AM89="x","x",$AL$2-'Indicator Date hidden'!AM89)</f>
        <v>0</v>
      </c>
      <c r="AM88" s="25">
        <f>IF('Indicator Date hidden'!AN89="x","x",$AM$2-'Indicator Date hidden'!AN89)</f>
        <v>0</v>
      </c>
      <c r="AN88" s="25">
        <f>IF('Indicator Date hidden'!AO89="x","x",$AN$2-'Indicator Date hidden'!AO89)</f>
        <v>0</v>
      </c>
      <c r="AO88" s="25">
        <f>IF('Indicator Date hidden'!AP89="x","x",$AO$2-'Indicator Date hidden'!AP89)</f>
        <v>1</v>
      </c>
      <c r="AP88" s="25">
        <f>IF('Indicator Date hidden'!AQ89="x","x",$AP$2-'Indicator Date hidden'!AQ89)</f>
        <v>0</v>
      </c>
      <c r="AQ88" s="25">
        <f>IF('Indicator Date hidden'!AR89="x","x",$AQ$2-'Indicator Date hidden'!AR89)</f>
        <v>0</v>
      </c>
      <c r="AR88" s="25">
        <f>IF('Indicator Date hidden'!AS89="x","x",$AR$2-'Indicator Date hidden'!AS89)</f>
        <v>0</v>
      </c>
      <c r="AS88" s="25">
        <f>IF('Indicator Date hidden'!AT89="x","x",$AS$2-'Indicator Date hidden'!AT89)</f>
        <v>0</v>
      </c>
      <c r="AT88" s="25">
        <f>IF('Indicator Date hidden'!AU89="x","x",$AT$2-'Indicator Date hidden'!AU89)</f>
        <v>0</v>
      </c>
      <c r="AU88" s="25">
        <f>IF('Indicator Date hidden'!AV89="x","x",$AU$2-'Indicator Date hidden'!AV89)</f>
        <v>7</v>
      </c>
      <c r="AV88" s="25">
        <f>IF('Indicator Date hidden'!AW89="x","x",$AV$2-'Indicator Date hidden'!AW89)</f>
        <v>0</v>
      </c>
      <c r="AW88" s="25">
        <f>IF('Indicator Date hidden'!AX89="x","x",$AW$2-'Indicator Date hidden'!AX89)</f>
        <v>0</v>
      </c>
      <c r="AX88" s="25">
        <f>IF('Indicator Date hidden'!AY89="x","x",$AX$2-'Indicator Date hidden'!AY89)</f>
        <v>0</v>
      </c>
      <c r="AY88" s="25">
        <f>IF('Indicator Date hidden'!AZ89="x","x",$AY$2-'Indicator Date hidden'!AZ89)</f>
        <v>0</v>
      </c>
      <c r="AZ88" s="25">
        <f>IF('Indicator Date hidden'!BA89="x","x",$AZ$2-'Indicator Date hidden'!BA89)</f>
        <v>0</v>
      </c>
      <c r="BA88">
        <f t="shared" si="5"/>
        <v>23</v>
      </c>
      <c r="BB88" s="26">
        <f t="shared" si="6"/>
        <v>0.45098039215686275</v>
      </c>
      <c r="BC88">
        <f t="shared" si="7"/>
        <v>6</v>
      </c>
      <c r="BD88" s="26">
        <f t="shared" si="8"/>
        <v>1.6004132492087735</v>
      </c>
      <c r="BE88" s="28">
        <f t="shared" si="9"/>
        <v>0</v>
      </c>
    </row>
    <row r="89" spans="1:57" x14ac:dyDescent="0.3">
      <c r="A89" t="s">
        <v>164</v>
      </c>
      <c r="B89" s="25">
        <f>IF('Indicator Date hidden'!C90="x","x",$B$2-'Indicator Date hidden'!C90)</f>
        <v>0</v>
      </c>
      <c r="C89" s="25">
        <f>IF('Indicator Date hidden'!D90="x","x",$C$2-'Indicator Date hidden'!D90)</f>
        <v>0</v>
      </c>
      <c r="D89" s="25">
        <f>IF('Indicator Date hidden'!E90="x","x",$D$2-'Indicator Date hidden'!E90)</f>
        <v>0</v>
      </c>
      <c r="E89" s="25">
        <f>IF('Indicator Date hidden'!F90="x","x",$E$2-'Indicator Date hidden'!F90)</f>
        <v>0</v>
      </c>
      <c r="F89" s="25">
        <f>IF('Indicator Date hidden'!G90="x","x",$F$2-'Indicator Date hidden'!G90)</f>
        <v>0</v>
      </c>
      <c r="G89" s="25">
        <f>IF('Indicator Date hidden'!H90="x","x",$G$2-'Indicator Date hidden'!H90)</f>
        <v>0</v>
      </c>
      <c r="H89" s="25">
        <f>IF('Indicator Date hidden'!I90="x","x",$H$2-'Indicator Date hidden'!I90)</f>
        <v>0</v>
      </c>
      <c r="I89" s="25">
        <f>IF('Indicator Date hidden'!J90="x","x",$I$2-'Indicator Date hidden'!J90)</f>
        <v>0</v>
      </c>
      <c r="J89" s="25">
        <f>IF('Indicator Date hidden'!K90="x","x",$J$2-'Indicator Date hidden'!K90)</f>
        <v>0</v>
      </c>
      <c r="K89" s="25">
        <f>IF('Indicator Date hidden'!L90="x","x",$K$2-'Indicator Date hidden'!L90)</f>
        <v>0</v>
      </c>
      <c r="L89" s="25">
        <f>IF('Indicator Date hidden'!M90="x","x",$L$2-'Indicator Date hidden'!M90)</f>
        <v>0</v>
      </c>
      <c r="M89" s="25">
        <f>IF('Indicator Date hidden'!N90="x","x",$M$2-'Indicator Date hidden'!N90)</f>
        <v>0</v>
      </c>
      <c r="N89" s="25">
        <f>IF('Indicator Date hidden'!O90="x","x",$N$2-'Indicator Date hidden'!O90)</f>
        <v>0</v>
      </c>
      <c r="O89" s="25">
        <f>IF('Indicator Date hidden'!P90="x","x",$O$2-'Indicator Date hidden'!P90)</f>
        <v>0</v>
      </c>
      <c r="P89" s="25">
        <f>IF('Indicator Date hidden'!Q90="x","x",$P$2-'Indicator Date hidden'!Q90)</f>
        <v>0</v>
      </c>
      <c r="Q89" s="25" t="str">
        <f>IF('Indicator Date hidden'!R90="x","x",$Q$2-'Indicator Date hidden'!R90)</f>
        <v>x</v>
      </c>
      <c r="R89" s="25">
        <f>IF('Indicator Date hidden'!S90="x","x",$R$2-'Indicator Date hidden'!S90)</f>
        <v>0</v>
      </c>
      <c r="S89" s="25">
        <f>IF('Indicator Date hidden'!T90="x","x",$S$2-'Indicator Date hidden'!T90)</f>
        <v>0</v>
      </c>
      <c r="T89" s="25">
        <f>IF('Indicator Date hidden'!U90="x","x",$T$2-'Indicator Date hidden'!U90)</f>
        <v>0</v>
      </c>
      <c r="U89" s="25">
        <f>IF('Indicator Date hidden'!V90="x","x",$U$2-'Indicator Date hidden'!V90)</f>
        <v>0</v>
      </c>
      <c r="V89" s="25">
        <f>IF('Indicator Date hidden'!W90="x","x",$V$2-'Indicator Date hidden'!W90)</f>
        <v>0</v>
      </c>
      <c r="W89" s="25">
        <f>IF('Indicator Date hidden'!X90="x","x",$W$2-'Indicator Date hidden'!X90)</f>
        <v>5</v>
      </c>
      <c r="X89" s="25">
        <f>IF('Indicator Date hidden'!Y90="x","x",$X$2-'Indicator Date hidden'!Y90)</f>
        <v>4</v>
      </c>
      <c r="Y89" s="25">
        <f>IF('Indicator Date hidden'!Z90="x","x",$Y$2-'Indicator Date hidden'!Z90)</f>
        <v>0</v>
      </c>
      <c r="Z89" s="25">
        <f>IF('Indicator Date hidden'!AA90="x","x",$Z$2-'Indicator Date hidden'!AA90)</f>
        <v>0</v>
      </c>
      <c r="AA89" s="25" t="str">
        <f>IF('Indicator Date hidden'!AB90="x","x",$AA$2-'Indicator Date hidden'!AB90)</f>
        <v>x</v>
      </c>
      <c r="AB89" s="25">
        <f>IF('Indicator Date hidden'!AC90="x","x",$AB$2-'Indicator Date hidden'!AC90)</f>
        <v>0</v>
      </c>
      <c r="AC89" s="25">
        <f>IF('Indicator Date hidden'!AD90="x","x",$AC$2-'Indicator Date hidden'!AD90)</f>
        <v>0</v>
      </c>
      <c r="AD89" s="25" t="str">
        <f>IF('Indicator Date hidden'!AE90="x","x",$AD$2-'Indicator Date hidden'!AE90)</f>
        <v>x</v>
      </c>
      <c r="AE89" s="25" t="str">
        <f>IF('Indicator Date hidden'!AF90="x","x",$AE$2-'Indicator Date hidden'!AF90)</f>
        <v>x</v>
      </c>
      <c r="AF89" s="25">
        <f>IF('Indicator Date hidden'!AG90="x","x",$AF$2-'Indicator Date hidden'!AG90)</f>
        <v>7</v>
      </c>
      <c r="AG89" s="25">
        <f>IF('Indicator Date hidden'!AH90="x","x",$AG$2-'Indicator Date hidden'!AH90)</f>
        <v>0</v>
      </c>
      <c r="AH89" s="25">
        <f>IF('Indicator Date hidden'!AI90="x","x",$AH$2-'Indicator Date hidden'!AI90)</f>
        <v>0</v>
      </c>
      <c r="AI89" s="25">
        <f>IF('Indicator Date hidden'!AJ90="x","x",$AI$2-'Indicator Date hidden'!AJ90)</f>
        <v>0</v>
      </c>
      <c r="AJ89" s="25" t="str">
        <f>IF('Indicator Date hidden'!AK90="x","x",$AJ$2-'Indicator Date hidden'!AK90)</f>
        <v>x</v>
      </c>
      <c r="AK89" s="25" t="str">
        <f>IF('Indicator Date hidden'!AL90="x","x",$AK$2-'Indicator Date hidden'!AL90)</f>
        <v>x</v>
      </c>
      <c r="AL89" s="25">
        <f>IF('Indicator Date hidden'!AM90="x","x",$AL$2-'Indicator Date hidden'!AM90)</f>
        <v>0</v>
      </c>
      <c r="AM89" s="25">
        <f>IF('Indicator Date hidden'!AN90="x","x",$AM$2-'Indicator Date hidden'!AN90)</f>
        <v>0</v>
      </c>
      <c r="AN89" s="25">
        <f>IF('Indicator Date hidden'!AO90="x","x",$AN$2-'Indicator Date hidden'!AO90)</f>
        <v>0</v>
      </c>
      <c r="AO89" s="25" t="str">
        <f>IF('Indicator Date hidden'!AP90="x","x",$AO$2-'Indicator Date hidden'!AP90)</f>
        <v>x</v>
      </c>
      <c r="AP89" s="25" t="str">
        <f>IF('Indicator Date hidden'!AQ90="x","x",$AP$2-'Indicator Date hidden'!AQ90)</f>
        <v>x</v>
      </c>
      <c r="AQ89" s="25" t="str">
        <f>IF('Indicator Date hidden'!AR90="x","x",$AQ$2-'Indicator Date hidden'!AR90)</f>
        <v>x</v>
      </c>
      <c r="AR89" s="25">
        <f>IF('Indicator Date hidden'!AS90="x","x",$AR$2-'Indicator Date hidden'!AS90)</f>
        <v>0</v>
      </c>
      <c r="AS89" s="25" t="str">
        <f>IF('Indicator Date hidden'!AT90="x","x",$AS$2-'Indicator Date hidden'!AT90)</f>
        <v>x</v>
      </c>
      <c r="AT89" s="25">
        <f>IF('Indicator Date hidden'!AU90="x","x",$AT$2-'Indicator Date hidden'!AU90)</f>
        <v>0</v>
      </c>
      <c r="AU89" s="25" t="str">
        <f>IF('Indicator Date hidden'!AV90="x","x",$AU$2-'Indicator Date hidden'!AV90)</f>
        <v>x</v>
      </c>
      <c r="AV89" s="25">
        <f>IF('Indicator Date hidden'!AW90="x","x",$AV$2-'Indicator Date hidden'!AW90)</f>
        <v>0</v>
      </c>
      <c r="AW89" s="25">
        <f>IF('Indicator Date hidden'!AX90="x","x",$AW$2-'Indicator Date hidden'!AX90)</f>
        <v>0</v>
      </c>
      <c r="AX89" s="25">
        <f>IF('Indicator Date hidden'!AY90="x","x",$AX$2-'Indicator Date hidden'!AY90)</f>
        <v>0</v>
      </c>
      <c r="AY89" s="25">
        <f>IF('Indicator Date hidden'!AZ90="x","x",$AY$2-'Indicator Date hidden'!AZ90)</f>
        <v>0</v>
      </c>
      <c r="AZ89" s="25">
        <f>IF('Indicator Date hidden'!BA90="x","x",$AZ$2-'Indicator Date hidden'!BA90)</f>
        <v>0</v>
      </c>
      <c r="BA89">
        <f t="shared" si="5"/>
        <v>16</v>
      </c>
      <c r="BB89" s="26">
        <f t="shared" si="6"/>
        <v>0.4</v>
      </c>
      <c r="BC89">
        <f t="shared" si="7"/>
        <v>3</v>
      </c>
      <c r="BD89" s="26">
        <f t="shared" si="8"/>
        <v>1.4456832294800961</v>
      </c>
      <c r="BE89" s="28">
        <f t="shared" si="9"/>
        <v>0</v>
      </c>
    </row>
    <row r="90" spans="1:57" x14ac:dyDescent="0.3">
      <c r="A90" t="s">
        <v>166</v>
      </c>
      <c r="B90" s="25">
        <f>IF('Indicator Date hidden'!C91="x","x",$B$2-'Indicator Date hidden'!C91)</f>
        <v>0</v>
      </c>
      <c r="C90" s="25">
        <f>IF('Indicator Date hidden'!D91="x","x",$C$2-'Indicator Date hidden'!D91)</f>
        <v>0</v>
      </c>
      <c r="D90" s="25">
        <f>IF('Indicator Date hidden'!E91="x","x",$D$2-'Indicator Date hidden'!E91)</f>
        <v>0</v>
      </c>
      <c r="E90" s="25">
        <f>IF('Indicator Date hidden'!F91="x","x",$E$2-'Indicator Date hidden'!F91)</f>
        <v>0</v>
      </c>
      <c r="F90" s="25">
        <f>IF('Indicator Date hidden'!G91="x","x",$F$2-'Indicator Date hidden'!G91)</f>
        <v>0</v>
      </c>
      <c r="G90" s="25">
        <f>IF('Indicator Date hidden'!H91="x","x",$G$2-'Indicator Date hidden'!H91)</f>
        <v>0</v>
      </c>
      <c r="H90" s="25">
        <f>IF('Indicator Date hidden'!I91="x","x",$H$2-'Indicator Date hidden'!I91)</f>
        <v>0</v>
      </c>
      <c r="I90" s="25">
        <f>IF('Indicator Date hidden'!J91="x","x",$I$2-'Indicator Date hidden'!J91)</f>
        <v>0</v>
      </c>
      <c r="J90" s="25">
        <f>IF('Indicator Date hidden'!K91="x","x",$J$2-'Indicator Date hidden'!K91)</f>
        <v>0</v>
      </c>
      <c r="K90" s="25">
        <f>IF('Indicator Date hidden'!L91="x","x",$K$2-'Indicator Date hidden'!L91)</f>
        <v>0</v>
      </c>
      <c r="L90" s="25">
        <f>IF('Indicator Date hidden'!M91="x","x",$L$2-'Indicator Date hidden'!M91)</f>
        <v>0</v>
      </c>
      <c r="M90" s="25">
        <f>IF('Indicator Date hidden'!N91="x","x",$M$2-'Indicator Date hidden'!N91)</f>
        <v>0</v>
      </c>
      <c r="N90" s="25">
        <f>IF('Indicator Date hidden'!O91="x","x",$N$2-'Indicator Date hidden'!O91)</f>
        <v>0</v>
      </c>
      <c r="O90" s="25">
        <f>IF('Indicator Date hidden'!P91="x","x",$O$2-'Indicator Date hidden'!P91)</f>
        <v>0</v>
      </c>
      <c r="P90" s="25" t="str">
        <f>IF('Indicator Date hidden'!Q91="x","x",$P$2-'Indicator Date hidden'!Q91)</f>
        <v>x</v>
      </c>
      <c r="Q90" s="25" t="str">
        <f>IF('Indicator Date hidden'!R91="x","x",$Q$2-'Indicator Date hidden'!R91)</f>
        <v>x</v>
      </c>
      <c r="R90" s="25">
        <f>IF('Indicator Date hidden'!S91="x","x",$R$2-'Indicator Date hidden'!S91)</f>
        <v>0</v>
      </c>
      <c r="S90" s="25">
        <f>IF('Indicator Date hidden'!T91="x","x",$S$2-'Indicator Date hidden'!T91)</f>
        <v>0</v>
      </c>
      <c r="T90" s="25">
        <f>IF('Indicator Date hidden'!U91="x","x",$T$2-'Indicator Date hidden'!U91)</f>
        <v>0</v>
      </c>
      <c r="U90" s="25" t="str">
        <f>IF('Indicator Date hidden'!V91="x","x",$U$2-'Indicator Date hidden'!V91)</f>
        <v>x</v>
      </c>
      <c r="V90" s="25">
        <f>IF('Indicator Date hidden'!W91="x","x",$V$2-'Indicator Date hidden'!W91)</f>
        <v>0</v>
      </c>
      <c r="W90" s="25">
        <f>IF('Indicator Date hidden'!X91="x","x",$W$2-'Indicator Date hidden'!X91)</f>
        <v>2</v>
      </c>
      <c r="X90" s="25" t="str">
        <f>IF('Indicator Date hidden'!Y91="x","x",$X$2-'Indicator Date hidden'!Y91)</f>
        <v>x</v>
      </c>
      <c r="Y90" s="25">
        <f>IF('Indicator Date hidden'!Z91="x","x",$Y$2-'Indicator Date hidden'!Z91)</f>
        <v>0</v>
      </c>
      <c r="Z90" s="25">
        <f>IF('Indicator Date hidden'!AA91="x","x",$Z$2-'Indicator Date hidden'!AA91)</f>
        <v>0</v>
      </c>
      <c r="AA90" s="25" t="str">
        <f>IF('Indicator Date hidden'!AB91="x","x",$AA$2-'Indicator Date hidden'!AB91)</f>
        <v>x</v>
      </c>
      <c r="AB90" s="25" t="str">
        <f>IF('Indicator Date hidden'!AC91="x","x",$AB$2-'Indicator Date hidden'!AC91)</f>
        <v>x</v>
      </c>
      <c r="AC90" s="25">
        <f>IF('Indicator Date hidden'!AD91="x","x",$AC$2-'Indicator Date hidden'!AD91)</f>
        <v>0</v>
      </c>
      <c r="AD90" s="25">
        <f>IF('Indicator Date hidden'!AE91="x","x",$AD$2-'Indicator Date hidden'!AE91)</f>
        <v>0</v>
      </c>
      <c r="AE90" s="25" t="str">
        <f>IF('Indicator Date hidden'!AF91="x","x",$AE$2-'Indicator Date hidden'!AF91)</f>
        <v>x</v>
      </c>
      <c r="AF90" s="25" t="str">
        <f>IF('Indicator Date hidden'!AG91="x","x",$AF$2-'Indicator Date hidden'!AG91)</f>
        <v>x</v>
      </c>
      <c r="AG90" s="25">
        <f>IF('Indicator Date hidden'!AH91="x","x",$AG$2-'Indicator Date hidden'!AH91)</f>
        <v>0</v>
      </c>
      <c r="AH90" s="25">
        <f>IF('Indicator Date hidden'!AI91="x","x",$AH$2-'Indicator Date hidden'!AI91)</f>
        <v>0</v>
      </c>
      <c r="AI90" s="25">
        <f>IF('Indicator Date hidden'!AJ91="x","x",$AI$2-'Indicator Date hidden'!AJ91)</f>
        <v>0</v>
      </c>
      <c r="AJ90" s="25" t="str">
        <f>IF('Indicator Date hidden'!AK91="x","x",$AJ$2-'Indicator Date hidden'!AK91)</f>
        <v>x</v>
      </c>
      <c r="AK90" s="25" t="str">
        <f>IF('Indicator Date hidden'!AL91="x","x",$AK$2-'Indicator Date hidden'!AL91)</f>
        <v>x</v>
      </c>
      <c r="AL90" s="25">
        <f>IF('Indicator Date hidden'!AM91="x","x",$AL$2-'Indicator Date hidden'!AM91)</f>
        <v>0</v>
      </c>
      <c r="AM90" s="25">
        <f>IF('Indicator Date hidden'!AN91="x","x",$AM$2-'Indicator Date hidden'!AN91)</f>
        <v>0</v>
      </c>
      <c r="AN90" s="25">
        <f>IF('Indicator Date hidden'!AO91="x","x",$AN$2-'Indicator Date hidden'!AO91)</f>
        <v>0</v>
      </c>
      <c r="AO90" s="25" t="str">
        <f>IF('Indicator Date hidden'!AP91="x","x",$AO$2-'Indicator Date hidden'!AP91)</f>
        <v>x</v>
      </c>
      <c r="AP90" s="25" t="str">
        <f>IF('Indicator Date hidden'!AQ91="x","x",$AP$2-'Indicator Date hidden'!AQ91)</f>
        <v>x</v>
      </c>
      <c r="AQ90" s="25" t="str">
        <f>IF('Indicator Date hidden'!AR91="x","x",$AQ$2-'Indicator Date hidden'!AR91)</f>
        <v>x</v>
      </c>
      <c r="AR90" s="25">
        <f>IF('Indicator Date hidden'!AS91="x","x",$AR$2-'Indicator Date hidden'!AS91)</f>
        <v>0</v>
      </c>
      <c r="AS90" s="25">
        <f>IF('Indicator Date hidden'!AT91="x","x",$AS$2-'Indicator Date hidden'!AT91)</f>
        <v>0</v>
      </c>
      <c r="AT90" s="25">
        <f>IF('Indicator Date hidden'!AU91="x","x",$AT$2-'Indicator Date hidden'!AU91)</f>
        <v>0</v>
      </c>
      <c r="AU90" s="25">
        <f>IF('Indicator Date hidden'!AV91="x","x",$AU$2-'Indicator Date hidden'!AV91)</f>
        <v>6</v>
      </c>
      <c r="AV90" s="25">
        <f>IF('Indicator Date hidden'!AW91="x","x",$AV$2-'Indicator Date hidden'!AW91)</f>
        <v>0</v>
      </c>
      <c r="AW90" s="25">
        <f>IF('Indicator Date hidden'!AX91="x","x",$AW$2-'Indicator Date hidden'!AX91)</f>
        <v>0</v>
      </c>
      <c r="AX90" s="25">
        <f>IF('Indicator Date hidden'!AY91="x","x",$AX$2-'Indicator Date hidden'!AY91)</f>
        <v>0</v>
      </c>
      <c r="AY90" s="25">
        <f>IF('Indicator Date hidden'!AZ91="x","x",$AY$2-'Indicator Date hidden'!AZ91)</f>
        <v>0</v>
      </c>
      <c r="AZ90" s="25">
        <f>IF('Indicator Date hidden'!BA91="x","x",$AZ$2-'Indicator Date hidden'!BA91)</f>
        <v>0</v>
      </c>
      <c r="BA90">
        <f t="shared" si="5"/>
        <v>8</v>
      </c>
      <c r="BB90" s="26">
        <f t="shared" si="6"/>
        <v>0.21052631578947367</v>
      </c>
      <c r="BC90">
        <f t="shared" si="7"/>
        <v>2</v>
      </c>
      <c r="BD90" s="26">
        <f t="shared" si="8"/>
        <v>1.0041465278073112</v>
      </c>
      <c r="BE90" s="28">
        <f t="shared" si="9"/>
        <v>0</v>
      </c>
    </row>
    <row r="91" spans="1:57" x14ac:dyDescent="0.3">
      <c r="A91" t="s">
        <v>297</v>
      </c>
      <c r="B91" s="25">
        <f>IF('Indicator Date hidden'!C92="x","x",$B$2-'Indicator Date hidden'!C92)</f>
        <v>0</v>
      </c>
      <c r="C91" s="25">
        <f>IF('Indicator Date hidden'!D92="x","x",$C$2-'Indicator Date hidden'!D92)</f>
        <v>0</v>
      </c>
      <c r="D91" s="25">
        <f>IF('Indicator Date hidden'!E92="x","x",$D$2-'Indicator Date hidden'!E92)</f>
        <v>0</v>
      </c>
      <c r="E91" s="25">
        <f>IF('Indicator Date hidden'!F92="x","x",$E$2-'Indicator Date hidden'!F92)</f>
        <v>0</v>
      </c>
      <c r="F91" s="25">
        <f>IF('Indicator Date hidden'!G92="x","x",$F$2-'Indicator Date hidden'!G92)</f>
        <v>0</v>
      </c>
      <c r="G91" s="25">
        <f>IF('Indicator Date hidden'!H92="x","x",$G$2-'Indicator Date hidden'!H92)</f>
        <v>0</v>
      </c>
      <c r="H91" s="25">
        <f>IF('Indicator Date hidden'!I92="x","x",$H$2-'Indicator Date hidden'!I92)</f>
        <v>0</v>
      </c>
      <c r="I91" s="25">
        <f>IF('Indicator Date hidden'!J92="x","x",$I$2-'Indicator Date hidden'!J92)</f>
        <v>0</v>
      </c>
      <c r="J91" s="25">
        <f>IF('Indicator Date hidden'!K92="x","x",$J$2-'Indicator Date hidden'!K92)</f>
        <v>0</v>
      </c>
      <c r="K91" s="25">
        <f>IF('Indicator Date hidden'!L92="x","x",$K$2-'Indicator Date hidden'!L92)</f>
        <v>0</v>
      </c>
      <c r="L91" s="25">
        <f>IF('Indicator Date hidden'!M92="x","x",$L$2-'Indicator Date hidden'!M92)</f>
        <v>0</v>
      </c>
      <c r="M91" s="25">
        <f>IF('Indicator Date hidden'!N92="x","x",$M$2-'Indicator Date hidden'!N92)</f>
        <v>0</v>
      </c>
      <c r="N91" s="25">
        <f>IF('Indicator Date hidden'!O92="x","x",$N$2-'Indicator Date hidden'!O92)</f>
        <v>0</v>
      </c>
      <c r="O91" s="25">
        <f>IF('Indicator Date hidden'!P92="x","x",$O$2-'Indicator Date hidden'!P92)</f>
        <v>0</v>
      </c>
      <c r="P91" s="25">
        <f>IF('Indicator Date hidden'!Q92="x","x",$P$2-'Indicator Date hidden'!Q92)</f>
        <v>0</v>
      </c>
      <c r="Q91" s="25" t="str">
        <f>IF('Indicator Date hidden'!R92="x","x",$Q$2-'Indicator Date hidden'!R92)</f>
        <v>x</v>
      </c>
      <c r="R91" s="25">
        <f>IF('Indicator Date hidden'!S92="x","x",$R$2-'Indicator Date hidden'!S92)</f>
        <v>0</v>
      </c>
      <c r="S91" s="25">
        <f>IF('Indicator Date hidden'!T92="x","x",$S$2-'Indicator Date hidden'!T92)</f>
        <v>0</v>
      </c>
      <c r="T91" s="25">
        <f>IF('Indicator Date hidden'!U92="x","x",$T$2-'Indicator Date hidden'!U92)</f>
        <v>0</v>
      </c>
      <c r="U91" s="25" t="str">
        <f>IF('Indicator Date hidden'!V92="x","x",$U$2-'Indicator Date hidden'!V92)</f>
        <v>x</v>
      </c>
      <c r="V91" s="25">
        <f>IF('Indicator Date hidden'!W92="x","x",$V$2-'Indicator Date hidden'!W92)</f>
        <v>0</v>
      </c>
      <c r="W91" s="25">
        <f>IF('Indicator Date hidden'!X92="x","x",$W$2-'Indicator Date hidden'!X92)</f>
        <v>4</v>
      </c>
      <c r="X91" s="25">
        <f>IF('Indicator Date hidden'!Y92="x","x",$X$2-'Indicator Date hidden'!Y92)</f>
        <v>2</v>
      </c>
      <c r="Y91" s="25">
        <f>IF('Indicator Date hidden'!Z92="x","x",$Y$2-'Indicator Date hidden'!Z92)</f>
        <v>0</v>
      </c>
      <c r="Z91" s="25">
        <f>IF('Indicator Date hidden'!AA92="x","x",$Z$2-'Indicator Date hidden'!AA92)</f>
        <v>0</v>
      </c>
      <c r="AA91" s="25" t="str">
        <f>IF('Indicator Date hidden'!AB92="x","x",$AA$2-'Indicator Date hidden'!AB92)</f>
        <v>x</v>
      </c>
      <c r="AB91" s="25">
        <f>IF('Indicator Date hidden'!AC92="x","x",$AB$2-'Indicator Date hidden'!AC92)</f>
        <v>0</v>
      </c>
      <c r="AC91" s="25">
        <f>IF('Indicator Date hidden'!AD92="x","x",$AC$2-'Indicator Date hidden'!AD92)</f>
        <v>0</v>
      </c>
      <c r="AD91" s="25">
        <f>IF('Indicator Date hidden'!AE92="x","x",$AD$2-'Indicator Date hidden'!AE92)</f>
        <v>0</v>
      </c>
      <c r="AE91" s="25">
        <f>IF('Indicator Date hidden'!AF92="x","x",$AE$2-'Indicator Date hidden'!AF92)</f>
        <v>0</v>
      </c>
      <c r="AF91" s="25" t="str">
        <f>IF('Indicator Date hidden'!AG92="x","x",$AF$2-'Indicator Date hidden'!AG92)</f>
        <v>x</v>
      </c>
      <c r="AG91" s="25">
        <f>IF('Indicator Date hidden'!AH92="x","x",$AG$2-'Indicator Date hidden'!AH92)</f>
        <v>0</v>
      </c>
      <c r="AH91" s="25">
        <f>IF('Indicator Date hidden'!AI92="x","x",$AH$2-'Indicator Date hidden'!AI92)</f>
        <v>0</v>
      </c>
      <c r="AI91" s="25">
        <f>IF('Indicator Date hidden'!AJ92="x","x",$AI$2-'Indicator Date hidden'!AJ92)</f>
        <v>0</v>
      </c>
      <c r="AJ91" s="25" t="str">
        <f>IF('Indicator Date hidden'!AK92="x","x",$AJ$2-'Indicator Date hidden'!AK92)</f>
        <v>x</v>
      </c>
      <c r="AK91" s="25">
        <f>IF('Indicator Date hidden'!AL92="x","x",$AK$2-'Indicator Date hidden'!AL92)</f>
        <v>1</v>
      </c>
      <c r="AL91" s="25">
        <f>IF('Indicator Date hidden'!AM92="x","x",$AL$2-'Indicator Date hidden'!AM92)</f>
        <v>0</v>
      </c>
      <c r="AM91" s="25">
        <f>IF('Indicator Date hidden'!AN92="x","x",$AM$2-'Indicator Date hidden'!AN92)</f>
        <v>0</v>
      </c>
      <c r="AN91" s="25">
        <f>IF('Indicator Date hidden'!AO92="x","x",$AN$2-'Indicator Date hidden'!AO92)</f>
        <v>0</v>
      </c>
      <c r="AO91" s="25">
        <f>IF('Indicator Date hidden'!AP92="x","x",$AO$2-'Indicator Date hidden'!AP92)</f>
        <v>0</v>
      </c>
      <c r="AP91" s="25">
        <f>IF('Indicator Date hidden'!AQ92="x","x",$AP$2-'Indicator Date hidden'!AQ92)</f>
        <v>0</v>
      </c>
      <c r="AQ91" s="25">
        <f>IF('Indicator Date hidden'!AR92="x","x",$AQ$2-'Indicator Date hidden'!AR92)</f>
        <v>4</v>
      </c>
      <c r="AR91" s="25">
        <f>IF('Indicator Date hidden'!AS92="x","x",$AR$2-'Indicator Date hidden'!AS92)</f>
        <v>0</v>
      </c>
      <c r="AS91" s="25">
        <f>IF('Indicator Date hidden'!AT92="x","x",$AS$2-'Indicator Date hidden'!AT92)</f>
        <v>0</v>
      </c>
      <c r="AT91" s="25">
        <f>IF('Indicator Date hidden'!AU92="x","x",$AT$2-'Indicator Date hidden'!AU92)</f>
        <v>0</v>
      </c>
      <c r="AU91" s="25" t="str">
        <f>IF('Indicator Date hidden'!AV92="x","x",$AU$2-'Indicator Date hidden'!AV92)</f>
        <v>x</v>
      </c>
      <c r="AV91" s="25">
        <f>IF('Indicator Date hidden'!AW92="x","x",$AV$2-'Indicator Date hidden'!AW92)</f>
        <v>0</v>
      </c>
      <c r="AW91" s="25">
        <f>IF('Indicator Date hidden'!AX92="x","x",$AW$2-'Indicator Date hidden'!AX92)</f>
        <v>0</v>
      </c>
      <c r="AX91" s="25">
        <f>IF('Indicator Date hidden'!AY92="x","x",$AX$2-'Indicator Date hidden'!AY92)</f>
        <v>0</v>
      </c>
      <c r="AY91" s="25">
        <f>IF('Indicator Date hidden'!AZ92="x","x",$AY$2-'Indicator Date hidden'!AZ92)</f>
        <v>0</v>
      </c>
      <c r="AZ91" s="25">
        <f>IF('Indicator Date hidden'!BA92="x","x",$AZ$2-'Indicator Date hidden'!BA92)</f>
        <v>3</v>
      </c>
      <c r="BA91">
        <f t="shared" si="5"/>
        <v>14</v>
      </c>
      <c r="BB91" s="26">
        <f t="shared" si="6"/>
        <v>0.31111111111111112</v>
      </c>
      <c r="BC91">
        <f t="shared" si="7"/>
        <v>5</v>
      </c>
      <c r="BD91" s="26">
        <f t="shared" si="8"/>
        <v>0.9619938143072605</v>
      </c>
      <c r="BE91" s="28">
        <f t="shared" si="9"/>
        <v>0</v>
      </c>
    </row>
    <row r="92" spans="1:57" x14ac:dyDescent="0.3">
      <c r="A92" t="s">
        <v>167</v>
      </c>
      <c r="B92" s="25">
        <f>IF('Indicator Date hidden'!C93="x","x",$B$2-'Indicator Date hidden'!C93)</f>
        <v>0</v>
      </c>
      <c r="C92" s="25">
        <f>IF('Indicator Date hidden'!D93="x","x",$C$2-'Indicator Date hidden'!D93)</f>
        <v>0</v>
      </c>
      <c r="D92" s="25">
        <f>IF('Indicator Date hidden'!E93="x","x",$D$2-'Indicator Date hidden'!E93)</f>
        <v>0</v>
      </c>
      <c r="E92" s="25">
        <f>IF('Indicator Date hidden'!F93="x","x",$E$2-'Indicator Date hidden'!F93)</f>
        <v>0</v>
      </c>
      <c r="F92" s="25">
        <f>IF('Indicator Date hidden'!G93="x","x",$F$2-'Indicator Date hidden'!G93)</f>
        <v>0</v>
      </c>
      <c r="G92" s="25">
        <f>IF('Indicator Date hidden'!H93="x","x",$G$2-'Indicator Date hidden'!H93)</f>
        <v>0</v>
      </c>
      <c r="H92" s="25">
        <f>IF('Indicator Date hidden'!I93="x","x",$H$2-'Indicator Date hidden'!I93)</f>
        <v>0</v>
      </c>
      <c r="I92" s="25">
        <f>IF('Indicator Date hidden'!J93="x","x",$I$2-'Indicator Date hidden'!J93)</f>
        <v>0</v>
      </c>
      <c r="J92" s="25">
        <f>IF('Indicator Date hidden'!K93="x","x",$J$2-'Indicator Date hidden'!K93)</f>
        <v>0</v>
      </c>
      <c r="K92" s="25">
        <f>IF('Indicator Date hidden'!L93="x","x",$K$2-'Indicator Date hidden'!L93)</f>
        <v>0</v>
      </c>
      <c r="L92" s="25">
        <f>IF('Indicator Date hidden'!M93="x","x",$L$2-'Indicator Date hidden'!M93)</f>
        <v>0</v>
      </c>
      <c r="M92" s="25">
        <f>IF('Indicator Date hidden'!N93="x","x",$M$2-'Indicator Date hidden'!N93)</f>
        <v>0</v>
      </c>
      <c r="N92" s="25">
        <f>IF('Indicator Date hidden'!O93="x","x",$N$2-'Indicator Date hidden'!O93)</f>
        <v>0</v>
      </c>
      <c r="O92" s="25">
        <f>IF('Indicator Date hidden'!P93="x","x",$O$2-'Indicator Date hidden'!P93)</f>
        <v>0</v>
      </c>
      <c r="P92" s="25">
        <f>IF('Indicator Date hidden'!Q93="x","x",$P$2-'Indicator Date hidden'!Q93)</f>
        <v>0</v>
      </c>
      <c r="Q92" s="25" t="str">
        <f>IF('Indicator Date hidden'!R93="x","x",$Q$2-'Indicator Date hidden'!R93)</f>
        <v>x</v>
      </c>
      <c r="R92" s="25">
        <f>IF('Indicator Date hidden'!S93="x","x",$R$2-'Indicator Date hidden'!S93)</f>
        <v>0</v>
      </c>
      <c r="S92" s="25">
        <f>IF('Indicator Date hidden'!T93="x","x",$S$2-'Indicator Date hidden'!T93)</f>
        <v>0</v>
      </c>
      <c r="T92" s="25">
        <f>IF('Indicator Date hidden'!U93="x","x",$T$2-'Indicator Date hidden'!U93)</f>
        <v>0</v>
      </c>
      <c r="U92" s="25" t="str">
        <f>IF('Indicator Date hidden'!V93="x","x",$U$2-'Indicator Date hidden'!V93)</f>
        <v>x</v>
      </c>
      <c r="V92" s="25">
        <f>IF('Indicator Date hidden'!W93="x","x",$V$2-'Indicator Date hidden'!W93)</f>
        <v>0</v>
      </c>
      <c r="W92" s="25">
        <f>IF('Indicator Date hidden'!X93="x","x",$W$2-'Indicator Date hidden'!X93)</f>
        <v>0</v>
      </c>
      <c r="X92" s="25">
        <f>IF('Indicator Date hidden'!Y93="x","x",$X$2-'Indicator Date hidden'!Y93)</f>
        <v>2</v>
      </c>
      <c r="Y92" s="25">
        <f>IF('Indicator Date hidden'!Z93="x","x",$Y$2-'Indicator Date hidden'!Z93)</f>
        <v>0</v>
      </c>
      <c r="Z92" s="25">
        <f>IF('Indicator Date hidden'!AA93="x","x",$Z$2-'Indicator Date hidden'!AA93)</f>
        <v>0</v>
      </c>
      <c r="AA92" s="25" t="str">
        <f>IF('Indicator Date hidden'!AB93="x","x",$AA$2-'Indicator Date hidden'!AB93)</f>
        <v>x</v>
      </c>
      <c r="AB92" s="25">
        <f>IF('Indicator Date hidden'!AC93="x","x",$AB$2-'Indicator Date hidden'!AC93)</f>
        <v>0</v>
      </c>
      <c r="AC92" s="25">
        <f>IF('Indicator Date hidden'!AD93="x","x",$AC$2-'Indicator Date hidden'!AD93)</f>
        <v>0</v>
      </c>
      <c r="AD92" s="25" t="str">
        <f>IF('Indicator Date hidden'!AE93="x","x",$AD$2-'Indicator Date hidden'!AE93)</f>
        <v>x</v>
      </c>
      <c r="AE92" s="25">
        <f>IF('Indicator Date hidden'!AF93="x","x",$AE$2-'Indicator Date hidden'!AF93)</f>
        <v>0</v>
      </c>
      <c r="AF92" s="25" t="str">
        <f>IF('Indicator Date hidden'!AG93="x","x",$AF$2-'Indicator Date hidden'!AG93)</f>
        <v>x</v>
      </c>
      <c r="AG92" s="25">
        <f>IF('Indicator Date hidden'!AH93="x","x",$AG$2-'Indicator Date hidden'!AH93)</f>
        <v>0</v>
      </c>
      <c r="AH92" s="25">
        <f>IF('Indicator Date hidden'!AI93="x","x",$AH$2-'Indicator Date hidden'!AI93)</f>
        <v>0</v>
      </c>
      <c r="AI92" s="25">
        <f>IF('Indicator Date hidden'!AJ93="x","x",$AI$2-'Indicator Date hidden'!AJ93)</f>
        <v>0</v>
      </c>
      <c r="AJ92" s="25" t="str">
        <f>IF('Indicator Date hidden'!AK93="x","x",$AJ$2-'Indicator Date hidden'!AK93)</f>
        <v>x</v>
      </c>
      <c r="AK92" s="25">
        <f>IF('Indicator Date hidden'!AL93="x","x",$AK$2-'Indicator Date hidden'!AL93)</f>
        <v>1</v>
      </c>
      <c r="AL92" s="25">
        <f>IF('Indicator Date hidden'!AM93="x","x",$AL$2-'Indicator Date hidden'!AM93)</f>
        <v>0</v>
      </c>
      <c r="AM92" s="25">
        <f>IF('Indicator Date hidden'!AN93="x","x",$AM$2-'Indicator Date hidden'!AN93)</f>
        <v>0</v>
      </c>
      <c r="AN92" s="25">
        <f>IF('Indicator Date hidden'!AO93="x","x",$AN$2-'Indicator Date hidden'!AO93)</f>
        <v>0</v>
      </c>
      <c r="AO92" s="25">
        <f>IF('Indicator Date hidden'!AP93="x","x",$AO$2-'Indicator Date hidden'!AP93)</f>
        <v>0</v>
      </c>
      <c r="AP92" s="25">
        <f>IF('Indicator Date hidden'!AQ93="x","x",$AP$2-'Indicator Date hidden'!AQ93)</f>
        <v>0</v>
      </c>
      <c r="AQ92" s="25" t="str">
        <f>IF('Indicator Date hidden'!AR93="x","x",$AQ$2-'Indicator Date hidden'!AR93)</f>
        <v>x</v>
      </c>
      <c r="AR92" s="25">
        <f>IF('Indicator Date hidden'!AS93="x","x",$AR$2-'Indicator Date hidden'!AS93)</f>
        <v>0</v>
      </c>
      <c r="AS92" s="25">
        <f>IF('Indicator Date hidden'!AT93="x","x",$AS$2-'Indicator Date hidden'!AT93)</f>
        <v>0</v>
      </c>
      <c r="AT92" s="25">
        <f>IF('Indicator Date hidden'!AU93="x","x",$AT$2-'Indicator Date hidden'!AU93)</f>
        <v>0</v>
      </c>
      <c r="AU92" s="25">
        <f>IF('Indicator Date hidden'!AV93="x","x",$AU$2-'Indicator Date hidden'!AV93)</f>
        <v>1</v>
      </c>
      <c r="AV92" s="25">
        <f>IF('Indicator Date hidden'!AW93="x","x",$AV$2-'Indicator Date hidden'!AW93)</f>
        <v>0</v>
      </c>
      <c r="AW92" s="25">
        <f>IF('Indicator Date hidden'!AX93="x","x",$AW$2-'Indicator Date hidden'!AX93)</f>
        <v>0</v>
      </c>
      <c r="AX92" s="25">
        <f>IF('Indicator Date hidden'!AY93="x","x",$AX$2-'Indicator Date hidden'!AY93)</f>
        <v>0</v>
      </c>
      <c r="AY92" s="25">
        <f>IF('Indicator Date hidden'!AZ93="x","x",$AY$2-'Indicator Date hidden'!AZ93)</f>
        <v>0</v>
      </c>
      <c r="AZ92" s="25">
        <f>IF('Indicator Date hidden'!BA93="x","x",$AZ$2-'Indicator Date hidden'!BA93)</f>
        <v>0</v>
      </c>
      <c r="BA92">
        <f t="shared" si="5"/>
        <v>4</v>
      </c>
      <c r="BB92" s="26">
        <f t="shared" si="6"/>
        <v>9.0909090909090912E-2</v>
      </c>
      <c r="BC92">
        <f t="shared" si="7"/>
        <v>3</v>
      </c>
      <c r="BD92" s="26">
        <f t="shared" si="8"/>
        <v>0.35790944881871867</v>
      </c>
      <c r="BE92" s="28">
        <f t="shared" si="9"/>
        <v>0</v>
      </c>
    </row>
    <row r="93" spans="1:57" x14ac:dyDescent="0.3">
      <c r="A93" t="s">
        <v>169</v>
      </c>
      <c r="B93" s="25">
        <f>IF('Indicator Date hidden'!C94="x","x",$B$2-'Indicator Date hidden'!C94)</f>
        <v>0</v>
      </c>
      <c r="C93" s="25">
        <f>IF('Indicator Date hidden'!D94="x","x",$C$2-'Indicator Date hidden'!D94)</f>
        <v>0</v>
      </c>
      <c r="D93" s="25">
        <f>IF('Indicator Date hidden'!E94="x","x",$D$2-'Indicator Date hidden'!E94)</f>
        <v>0</v>
      </c>
      <c r="E93" s="25">
        <f>IF('Indicator Date hidden'!F94="x","x",$E$2-'Indicator Date hidden'!F94)</f>
        <v>0</v>
      </c>
      <c r="F93" s="25">
        <f>IF('Indicator Date hidden'!G94="x","x",$F$2-'Indicator Date hidden'!G94)</f>
        <v>0</v>
      </c>
      <c r="G93" s="25">
        <f>IF('Indicator Date hidden'!H94="x","x",$G$2-'Indicator Date hidden'!H94)</f>
        <v>0</v>
      </c>
      <c r="H93" s="25">
        <f>IF('Indicator Date hidden'!I94="x","x",$H$2-'Indicator Date hidden'!I94)</f>
        <v>0</v>
      </c>
      <c r="I93" s="25">
        <f>IF('Indicator Date hidden'!J94="x","x",$I$2-'Indicator Date hidden'!J94)</f>
        <v>0</v>
      </c>
      <c r="J93" s="25">
        <f>IF('Indicator Date hidden'!K94="x","x",$J$2-'Indicator Date hidden'!K94)</f>
        <v>0</v>
      </c>
      <c r="K93" s="25">
        <f>IF('Indicator Date hidden'!L94="x","x",$K$2-'Indicator Date hidden'!L94)</f>
        <v>0</v>
      </c>
      <c r="L93" s="25">
        <f>IF('Indicator Date hidden'!M94="x","x",$L$2-'Indicator Date hidden'!M94)</f>
        <v>0</v>
      </c>
      <c r="M93" s="25">
        <f>IF('Indicator Date hidden'!N94="x","x",$M$2-'Indicator Date hidden'!N94)</f>
        <v>0</v>
      </c>
      <c r="N93" s="25">
        <f>IF('Indicator Date hidden'!O94="x","x",$N$2-'Indicator Date hidden'!O94)</f>
        <v>0</v>
      </c>
      <c r="O93" s="25">
        <f>IF('Indicator Date hidden'!P94="x","x",$O$2-'Indicator Date hidden'!P94)</f>
        <v>0</v>
      </c>
      <c r="P93" s="25">
        <f>IF('Indicator Date hidden'!Q94="x","x",$P$2-'Indicator Date hidden'!Q94)</f>
        <v>0</v>
      </c>
      <c r="Q93" s="25">
        <f>IF('Indicator Date hidden'!R94="x","x",$Q$2-'Indicator Date hidden'!R94)</f>
        <v>2</v>
      </c>
      <c r="R93" s="25">
        <f>IF('Indicator Date hidden'!S94="x","x",$R$2-'Indicator Date hidden'!S94)</f>
        <v>0</v>
      </c>
      <c r="S93" s="25">
        <f>IF('Indicator Date hidden'!T94="x","x",$S$2-'Indicator Date hidden'!T94)</f>
        <v>0</v>
      </c>
      <c r="T93" s="25">
        <f>IF('Indicator Date hidden'!U94="x","x",$T$2-'Indicator Date hidden'!U94)</f>
        <v>0</v>
      </c>
      <c r="U93" s="25">
        <f>IF('Indicator Date hidden'!V94="x","x",$U$2-'Indicator Date hidden'!V94)</f>
        <v>0</v>
      </c>
      <c r="V93" s="25">
        <f>IF('Indicator Date hidden'!W94="x","x",$V$2-'Indicator Date hidden'!W94)</f>
        <v>0</v>
      </c>
      <c r="W93" s="25">
        <f>IF('Indicator Date hidden'!X94="x","x",$W$2-'Indicator Date hidden'!X94)</f>
        <v>0</v>
      </c>
      <c r="X93" s="25">
        <f>IF('Indicator Date hidden'!Y94="x","x",$X$2-'Indicator Date hidden'!Y94)</f>
        <v>1</v>
      </c>
      <c r="Y93" s="25">
        <f>IF('Indicator Date hidden'!Z94="x","x",$Y$2-'Indicator Date hidden'!Z94)</f>
        <v>0</v>
      </c>
      <c r="Z93" s="25">
        <f>IF('Indicator Date hidden'!AA94="x","x",$Z$2-'Indicator Date hidden'!AA94)</f>
        <v>0</v>
      </c>
      <c r="AA93" s="25">
        <f>IF('Indicator Date hidden'!AB94="x","x",$AA$2-'Indicator Date hidden'!AB94)</f>
        <v>0</v>
      </c>
      <c r="AB93" s="25">
        <f>IF('Indicator Date hidden'!AC94="x","x",$AB$2-'Indicator Date hidden'!AC94)</f>
        <v>0</v>
      </c>
      <c r="AC93" s="25">
        <f>IF('Indicator Date hidden'!AD94="x","x",$AC$2-'Indicator Date hidden'!AD94)</f>
        <v>0</v>
      </c>
      <c r="AD93" s="25">
        <f>IF('Indicator Date hidden'!AE94="x","x",$AD$2-'Indicator Date hidden'!AE94)</f>
        <v>0</v>
      </c>
      <c r="AE93" s="25">
        <f>IF('Indicator Date hidden'!AF94="x","x",$AE$2-'Indicator Date hidden'!AF94)</f>
        <v>0</v>
      </c>
      <c r="AF93" s="25">
        <f>IF('Indicator Date hidden'!AG94="x","x",$AF$2-'Indicator Date hidden'!AG94)</f>
        <v>1</v>
      </c>
      <c r="AG93" s="25">
        <f>IF('Indicator Date hidden'!AH94="x","x",$AG$2-'Indicator Date hidden'!AH94)</f>
        <v>0</v>
      </c>
      <c r="AH93" s="25">
        <f>IF('Indicator Date hidden'!AI94="x","x",$AH$2-'Indicator Date hidden'!AI94)</f>
        <v>0</v>
      </c>
      <c r="AI93" s="25">
        <f>IF('Indicator Date hidden'!AJ94="x","x",$AI$2-'Indicator Date hidden'!AJ94)</f>
        <v>0</v>
      </c>
      <c r="AJ93" s="25" t="str">
        <f>IF('Indicator Date hidden'!AK94="x","x",$AJ$2-'Indicator Date hidden'!AK94)</f>
        <v>x</v>
      </c>
      <c r="AK93" s="25">
        <f>IF('Indicator Date hidden'!AL94="x","x",$AK$2-'Indicator Date hidden'!AL94)</f>
        <v>1</v>
      </c>
      <c r="AL93" s="25">
        <f>IF('Indicator Date hidden'!AM94="x","x",$AL$2-'Indicator Date hidden'!AM94)</f>
        <v>0</v>
      </c>
      <c r="AM93" s="25">
        <f>IF('Indicator Date hidden'!AN94="x","x",$AM$2-'Indicator Date hidden'!AN94)</f>
        <v>0</v>
      </c>
      <c r="AN93" s="25">
        <f>IF('Indicator Date hidden'!AO94="x","x",$AN$2-'Indicator Date hidden'!AO94)</f>
        <v>0</v>
      </c>
      <c r="AO93" s="25" t="str">
        <f>IF('Indicator Date hidden'!AP94="x","x",$AO$2-'Indicator Date hidden'!AP94)</f>
        <v>x</v>
      </c>
      <c r="AP93" s="25" t="str">
        <f>IF('Indicator Date hidden'!AQ94="x","x",$AP$2-'Indicator Date hidden'!AQ94)</f>
        <v>x</v>
      </c>
      <c r="AQ93" s="25">
        <f>IF('Indicator Date hidden'!AR94="x","x",$AQ$2-'Indicator Date hidden'!AR94)</f>
        <v>0</v>
      </c>
      <c r="AR93" s="25">
        <f>IF('Indicator Date hidden'!AS94="x","x",$AR$2-'Indicator Date hidden'!AS94)</f>
        <v>0</v>
      </c>
      <c r="AS93" s="25">
        <f>IF('Indicator Date hidden'!AT94="x","x",$AS$2-'Indicator Date hidden'!AT94)</f>
        <v>0</v>
      </c>
      <c r="AT93" s="25">
        <f>IF('Indicator Date hidden'!AU94="x","x",$AT$2-'Indicator Date hidden'!AU94)</f>
        <v>0</v>
      </c>
      <c r="AU93" s="25">
        <f>IF('Indicator Date hidden'!AV94="x","x",$AU$2-'Indicator Date hidden'!AV94)</f>
        <v>5</v>
      </c>
      <c r="AV93" s="25">
        <f>IF('Indicator Date hidden'!AW94="x","x",$AV$2-'Indicator Date hidden'!AW94)</f>
        <v>0</v>
      </c>
      <c r="AW93" s="25">
        <f>IF('Indicator Date hidden'!AX94="x","x",$AW$2-'Indicator Date hidden'!AX94)</f>
        <v>0</v>
      </c>
      <c r="AX93" s="25">
        <f>IF('Indicator Date hidden'!AY94="x","x",$AX$2-'Indicator Date hidden'!AY94)</f>
        <v>0</v>
      </c>
      <c r="AY93" s="25">
        <f>IF('Indicator Date hidden'!AZ94="x","x",$AY$2-'Indicator Date hidden'!AZ94)</f>
        <v>0</v>
      </c>
      <c r="AZ93" s="25">
        <f>IF('Indicator Date hidden'!BA94="x","x",$AZ$2-'Indicator Date hidden'!BA94)</f>
        <v>0</v>
      </c>
      <c r="BA93">
        <f t="shared" si="5"/>
        <v>10</v>
      </c>
      <c r="BB93" s="26">
        <f t="shared" si="6"/>
        <v>0.20833333333333334</v>
      </c>
      <c r="BC93">
        <f t="shared" si="7"/>
        <v>5</v>
      </c>
      <c r="BD93" s="26">
        <f t="shared" si="8"/>
        <v>0.78947063839568399</v>
      </c>
      <c r="BE93" s="28">
        <f t="shared" si="9"/>
        <v>0</v>
      </c>
    </row>
    <row r="94" spans="1:57" x14ac:dyDescent="0.3">
      <c r="A94" t="s">
        <v>171</v>
      </c>
      <c r="B94" s="25">
        <f>IF('Indicator Date hidden'!C95="x","x",$B$2-'Indicator Date hidden'!C95)</f>
        <v>0</v>
      </c>
      <c r="C94" s="25">
        <f>IF('Indicator Date hidden'!D95="x","x",$C$2-'Indicator Date hidden'!D95)</f>
        <v>0</v>
      </c>
      <c r="D94" s="25">
        <f>IF('Indicator Date hidden'!E95="x","x",$D$2-'Indicator Date hidden'!E95)</f>
        <v>0</v>
      </c>
      <c r="E94" s="25">
        <f>IF('Indicator Date hidden'!F95="x","x",$E$2-'Indicator Date hidden'!F95)</f>
        <v>0</v>
      </c>
      <c r="F94" s="25">
        <f>IF('Indicator Date hidden'!G95="x","x",$F$2-'Indicator Date hidden'!G95)</f>
        <v>0</v>
      </c>
      <c r="G94" s="25">
        <f>IF('Indicator Date hidden'!H95="x","x",$G$2-'Indicator Date hidden'!H95)</f>
        <v>0</v>
      </c>
      <c r="H94" s="25">
        <f>IF('Indicator Date hidden'!I95="x","x",$H$2-'Indicator Date hidden'!I95)</f>
        <v>0</v>
      </c>
      <c r="I94" s="25">
        <f>IF('Indicator Date hidden'!J95="x","x",$I$2-'Indicator Date hidden'!J95)</f>
        <v>0</v>
      </c>
      <c r="J94" s="25">
        <f>IF('Indicator Date hidden'!K95="x","x",$J$2-'Indicator Date hidden'!K95)</f>
        <v>0</v>
      </c>
      <c r="K94" s="25">
        <f>IF('Indicator Date hidden'!L95="x","x",$K$2-'Indicator Date hidden'!L95)</f>
        <v>0</v>
      </c>
      <c r="L94" s="25">
        <f>IF('Indicator Date hidden'!M95="x","x",$L$2-'Indicator Date hidden'!M95)</f>
        <v>0</v>
      </c>
      <c r="M94" s="25">
        <f>IF('Indicator Date hidden'!N95="x","x",$M$2-'Indicator Date hidden'!N95)</f>
        <v>0</v>
      </c>
      <c r="N94" s="25">
        <f>IF('Indicator Date hidden'!O95="x","x",$N$2-'Indicator Date hidden'!O95)</f>
        <v>0</v>
      </c>
      <c r="O94" s="25">
        <f>IF('Indicator Date hidden'!P95="x","x",$O$2-'Indicator Date hidden'!P95)</f>
        <v>0</v>
      </c>
      <c r="P94" s="25">
        <f>IF('Indicator Date hidden'!Q95="x","x",$P$2-'Indicator Date hidden'!Q95)</f>
        <v>0</v>
      </c>
      <c r="Q94" s="25">
        <f>IF('Indicator Date hidden'!R95="x","x",$Q$2-'Indicator Date hidden'!R95)</f>
        <v>2</v>
      </c>
      <c r="R94" s="25">
        <f>IF('Indicator Date hidden'!S95="x","x",$R$2-'Indicator Date hidden'!S95)</f>
        <v>0</v>
      </c>
      <c r="S94" s="25">
        <f>IF('Indicator Date hidden'!T95="x","x",$S$2-'Indicator Date hidden'!T95)</f>
        <v>0</v>
      </c>
      <c r="T94" s="25">
        <f>IF('Indicator Date hidden'!U95="x","x",$T$2-'Indicator Date hidden'!U95)</f>
        <v>0</v>
      </c>
      <c r="U94" s="25">
        <f>IF('Indicator Date hidden'!V95="x","x",$U$2-'Indicator Date hidden'!V95)</f>
        <v>0</v>
      </c>
      <c r="V94" s="25">
        <f>IF('Indicator Date hidden'!W95="x","x",$V$2-'Indicator Date hidden'!W95)</f>
        <v>0</v>
      </c>
      <c r="W94" s="25">
        <f>IF('Indicator Date hidden'!X95="x","x",$W$2-'Indicator Date hidden'!X95)</f>
        <v>3</v>
      </c>
      <c r="X94" s="25">
        <f>IF('Indicator Date hidden'!Y95="x","x",$X$2-'Indicator Date hidden'!Y95)</f>
        <v>2</v>
      </c>
      <c r="Y94" s="25">
        <f>IF('Indicator Date hidden'!Z95="x","x",$Y$2-'Indicator Date hidden'!Z95)</f>
        <v>0</v>
      </c>
      <c r="Z94" s="25">
        <f>IF('Indicator Date hidden'!AA95="x","x",$Z$2-'Indicator Date hidden'!AA95)</f>
        <v>0</v>
      </c>
      <c r="AA94" s="25">
        <f>IF('Indicator Date hidden'!AB95="x","x",$AA$2-'Indicator Date hidden'!AB95)</f>
        <v>0</v>
      </c>
      <c r="AB94" s="25">
        <f>IF('Indicator Date hidden'!AC95="x","x",$AB$2-'Indicator Date hidden'!AC95)</f>
        <v>0</v>
      </c>
      <c r="AC94" s="25">
        <f>IF('Indicator Date hidden'!AD95="x","x",$AC$2-'Indicator Date hidden'!AD95)</f>
        <v>0</v>
      </c>
      <c r="AD94" s="25">
        <f>IF('Indicator Date hidden'!AE95="x","x",$AD$2-'Indicator Date hidden'!AE95)</f>
        <v>0</v>
      </c>
      <c r="AE94" s="25">
        <f>IF('Indicator Date hidden'!AF95="x","x",$AE$2-'Indicator Date hidden'!AF95)</f>
        <v>1</v>
      </c>
      <c r="AF94" s="25">
        <f>IF('Indicator Date hidden'!AG95="x","x",$AF$2-'Indicator Date hidden'!AG95)</f>
        <v>1</v>
      </c>
      <c r="AG94" s="25">
        <f>IF('Indicator Date hidden'!AH95="x","x",$AG$2-'Indicator Date hidden'!AH95)</f>
        <v>0</v>
      </c>
      <c r="AH94" s="25">
        <f>IF('Indicator Date hidden'!AI95="x","x",$AH$2-'Indicator Date hidden'!AI95)</f>
        <v>0</v>
      </c>
      <c r="AI94" s="25">
        <f>IF('Indicator Date hidden'!AJ95="x","x",$AI$2-'Indicator Date hidden'!AJ95)</f>
        <v>0</v>
      </c>
      <c r="AJ94" s="25">
        <f>IF('Indicator Date hidden'!AK95="x","x",$AJ$2-'Indicator Date hidden'!AK95)</f>
        <v>1</v>
      </c>
      <c r="AK94" s="25">
        <f>IF('Indicator Date hidden'!AL95="x","x",$AK$2-'Indicator Date hidden'!AL95)</f>
        <v>1</v>
      </c>
      <c r="AL94" s="25">
        <f>IF('Indicator Date hidden'!AM95="x","x",$AL$2-'Indicator Date hidden'!AM95)</f>
        <v>0</v>
      </c>
      <c r="AM94" s="25">
        <f>IF('Indicator Date hidden'!AN95="x","x",$AM$2-'Indicator Date hidden'!AN95)</f>
        <v>0</v>
      </c>
      <c r="AN94" s="25">
        <f>IF('Indicator Date hidden'!AO95="x","x",$AN$2-'Indicator Date hidden'!AO95)</f>
        <v>0</v>
      </c>
      <c r="AO94" s="25">
        <f>IF('Indicator Date hidden'!AP95="x","x",$AO$2-'Indicator Date hidden'!AP95)</f>
        <v>2</v>
      </c>
      <c r="AP94" s="25">
        <f>IF('Indicator Date hidden'!AQ95="x","x",$AP$2-'Indicator Date hidden'!AQ95)</f>
        <v>1</v>
      </c>
      <c r="AQ94" s="25">
        <f>IF('Indicator Date hidden'!AR95="x","x",$AQ$2-'Indicator Date hidden'!AR95)</f>
        <v>0</v>
      </c>
      <c r="AR94" s="25">
        <f>IF('Indicator Date hidden'!AS95="x","x",$AR$2-'Indicator Date hidden'!AS95)</f>
        <v>0</v>
      </c>
      <c r="AS94" s="25">
        <f>IF('Indicator Date hidden'!AT95="x","x",$AS$2-'Indicator Date hidden'!AT95)</f>
        <v>0</v>
      </c>
      <c r="AT94" s="25">
        <f>IF('Indicator Date hidden'!AU95="x","x",$AT$2-'Indicator Date hidden'!AU95)</f>
        <v>0</v>
      </c>
      <c r="AU94" s="25" t="str">
        <f>IF('Indicator Date hidden'!AV95="x","x",$AU$2-'Indicator Date hidden'!AV95)</f>
        <v>x</v>
      </c>
      <c r="AV94" s="25">
        <f>IF('Indicator Date hidden'!AW95="x","x",$AV$2-'Indicator Date hidden'!AW95)</f>
        <v>0</v>
      </c>
      <c r="AW94" s="25">
        <f>IF('Indicator Date hidden'!AX95="x","x",$AW$2-'Indicator Date hidden'!AX95)</f>
        <v>0</v>
      </c>
      <c r="AX94" s="25">
        <f>IF('Indicator Date hidden'!AY95="x","x",$AX$2-'Indicator Date hidden'!AY95)</f>
        <v>0</v>
      </c>
      <c r="AY94" s="25">
        <f>IF('Indicator Date hidden'!AZ95="x","x",$AY$2-'Indicator Date hidden'!AZ95)</f>
        <v>0</v>
      </c>
      <c r="AZ94" s="25">
        <f>IF('Indicator Date hidden'!BA95="x","x",$AZ$2-'Indicator Date hidden'!BA95)</f>
        <v>0</v>
      </c>
      <c r="BA94">
        <f t="shared" si="5"/>
        <v>14</v>
      </c>
      <c r="BB94" s="26">
        <f t="shared" si="6"/>
        <v>0.28000000000000003</v>
      </c>
      <c r="BC94">
        <f t="shared" si="7"/>
        <v>9</v>
      </c>
      <c r="BD94" s="26">
        <f t="shared" si="8"/>
        <v>0.664529909033446</v>
      </c>
      <c r="BE94" s="28">
        <f t="shared" si="9"/>
        <v>0</v>
      </c>
    </row>
    <row r="95" spans="1:57" x14ac:dyDescent="0.3">
      <c r="A95" t="s">
        <v>172</v>
      </c>
      <c r="B95" s="25">
        <f>IF('Indicator Date hidden'!C96="x","x",$B$2-'Indicator Date hidden'!C96)</f>
        <v>0</v>
      </c>
      <c r="C95" s="25">
        <f>IF('Indicator Date hidden'!D96="x","x",$C$2-'Indicator Date hidden'!D96)</f>
        <v>0</v>
      </c>
      <c r="D95" s="25">
        <f>IF('Indicator Date hidden'!E96="x","x",$D$2-'Indicator Date hidden'!E96)</f>
        <v>0</v>
      </c>
      <c r="E95" s="25">
        <f>IF('Indicator Date hidden'!F96="x","x",$E$2-'Indicator Date hidden'!F96)</f>
        <v>0</v>
      </c>
      <c r="F95" s="25">
        <f>IF('Indicator Date hidden'!G96="x","x",$F$2-'Indicator Date hidden'!G96)</f>
        <v>0</v>
      </c>
      <c r="G95" s="25">
        <f>IF('Indicator Date hidden'!H96="x","x",$G$2-'Indicator Date hidden'!H96)</f>
        <v>0</v>
      </c>
      <c r="H95" s="25">
        <f>IF('Indicator Date hidden'!I96="x","x",$H$2-'Indicator Date hidden'!I96)</f>
        <v>0</v>
      </c>
      <c r="I95" s="25">
        <f>IF('Indicator Date hidden'!J96="x","x",$I$2-'Indicator Date hidden'!J96)</f>
        <v>0</v>
      </c>
      <c r="J95" s="25">
        <f>IF('Indicator Date hidden'!K96="x","x",$J$2-'Indicator Date hidden'!K96)</f>
        <v>0</v>
      </c>
      <c r="K95" s="25">
        <f>IF('Indicator Date hidden'!L96="x","x",$K$2-'Indicator Date hidden'!L96)</f>
        <v>0</v>
      </c>
      <c r="L95" s="25">
        <f>IF('Indicator Date hidden'!M96="x","x",$L$2-'Indicator Date hidden'!M96)</f>
        <v>0</v>
      </c>
      <c r="M95" s="25">
        <f>IF('Indicator Date hidden'!N96="x","x",$M$2-'Indicator Date hidden'!N96)</f>
        <v>0</v>
      </c>
      <c r="N95" s="25">
        <f>IF('Indicator Date hidden'!O96="x","x",$N$2-'Indicator Date hidden'!O96)</f>
        <v>0</v>
      </c>
      <c r="O95" s="25">
        <f>IF('Indicator Date hidden'!P96="x","x",$O$2-'Indicator Date hidden'!P96)</f>
        <v>0</v>
      </c>
      <c r="P95" s="25">
        <f>IF('Indicator Date hidden'!Q96="x","x",$P$2-'Indicator Date hidden'!Q96)</f>
        <v>0</v>
      </c>
      <c r="Q95" s="25" t="str">
        <f>IF('Indicator Date hidden'!R96="x","x",$Q$2-'Indicator Date hidden'!R96)</f>
        <v>x</v>
      </c>
      <c r="R95" s="25">
        <f>IF('Indicator Date hidden'!S96="x","x",$R$2-'Indicator Date hidden'!S96)</f>
        <v>0</v>
      </c>
      <c r="S95" s="25">
        <f>IF('Indicator Date hidden'!T96="x","x",$S$2-'Indicator Date hidden'!T96)</f>
        <v>0</v>
      </c>
      <c r="T95" s="25">
        <f>IF('Indicator Date hidden'!U96="x","x",$T$2-'Indicator Date hidden'!U96)</f>
        <v>0</v>
      </c>
      <c r="U95" s="25" t="str">
        <f>IF('Indicator Date hidden'!V96="x","x",$U$2-'Indicator Date hidden'!V96)</f>
        <v>x</v>
      </c>
      <c r="V95" s="25">
        <f>IF('Indicator Date hidden'!W96="x","x",$V$2-'Indicator Date hidden'!W96)</f>
        <v>0</v>
      </c>
      <c r="W95" s="25" t="str">
        <f>IF('Indicator Date hidden'!X96="x","x",$W$2-'Indicator Date hidden'!X96)</f>
        <v>x</v>
      </c>
      <c r="X95" s="25">
        <f>IF('Indicator Date hidden'!Y96="x","x",$X$2-'Indicator Date hidden'!Y96)</f>
        <v>2</v>
      </c>
      <c r="Y95" s="25">
        <f>IF('Indicator Date hidden'!Z96="x","x",$Y$2-'Indicator Date hidden'!Z96)</f>
        <v>0</v>
      </c>
      <c r="Z95" s="25">
        <f>IF('Indicator Date hidden'!AA96="x","x",$Z$2-'Indicator Date hidden'!AA96)</f>
        <v>0</v>
      </c>
      <c r="AA95" s="25" t="str">
        <f>IF('Indicator Date hidden'!AB96="x","x",$AA$2-'Indicator Date hidden'!AB96)</f>
        <v>x</v>
      </c>
      <c r="AB95" s="25">
        <f>IF('Indicator Date hidden'!AC96="x","x",$AB$2-'Indicator Date hidden'!AC96)</f>
        <v>0</v>
      </c>
      <c r="AC95" s="25">
        <f>IF('Indicator Date hidden'!AD96="x","x",$AC$2-'Indicator Date hidden'!AD96)</f>
        <v>0</v>
      </c>
      <c r="AD95" s="25" t="str">
        <f>IF('Indicator Date hidden'!AE96="x","x",$AD$2-'Indicator Date hidden'!AE96)</f>
        <v>x</v>
      </c>
      <c r="AE95" s="25">
        <f>IF('Indicator Date hidden'!AF96="x","x",$AE$2-'Indicator Date hidden'!AF96)</f>
        <v>0</v>
      </c>
      <c r="AF95" s="25">
        <f>IF('Indicator Date hidden'!AG96="x","x",$AF$2-'Indicator Date hidden'!AG96)</f>
        <v>1</v>
      </c>
      <c r="AG95" s="25">
        <f>IF('Indicator Date hidden'!AH96="x","x",$AG$2-'Indicator Date hidden'!AH96)</f>
        <v>0</v>
      </c>
      <c r="AH95" s="25">
        <f>IF('Indicator Date hidden'!AI96="x","x",$AH$2-'Indicator Date hidden'!AI96)</f>
        <v>0</v>
      </c>
      <c r="AI95" s="25">
        <f>IF('Indicator Date hidden'!AJ96="x","x",$AI$2-'Indicator Date hidden'!AJ96)</f>
        <v>0</v>
      </c>
      <c r="AJ95" s="25" t="str">
        <f>IF('Indicator Date hidden'!AK96="x","x",$AJ$2-'Indicator Date hidden'!AK96)</f>
        <v>x</v>
      </c>
      <c r="AK95" s="25">
        <f>IF('Indicator Date hidden'!AL96="x","x",$AK$2-'Indicator Date hidden'!AL96)</f>
        <v>1</v>
      </c>
      <c r="AL95" s="25">
        <f>IF('Indicator Date hidden'!AM96="x","x",$AL$2-'Indicator Date hidden'!AM96)</f>
        <v>0</v>
      </c>
      <c r="AM95" s="25">
        <f>IF('Indicator Date hidden'!AN96="x","x",$AM$2-'Indicator Date hidden'!AN96)</f>
        <v>0</v>
      </c>
      <c r="AN95" s="25">
        <f>IF('Indicator Date hidden'!AO96="x","x",$AN$2-'Indicator Date hidden'!AO96)</f>
        <v>0</v>
      </c>
      <c r="AO95" s="25">
        <f>IF('Indicator Date hidden'!AP96="x","x",$AO$2-'Indicator Date hidden'!AP96)</f>
        <v>0</v>
      </c>
      <c r="AP95" s="25">
        <f>IF('Indicator Date hidden'!AQ96="x","x",$AP$2-'Indicator Date hidden'!AQ96)</f>
        <v>0</v>
      </c>
      <c r="AQ95" s="25" t="str">
        <f>IF('Indicator Date hidden'!AR96="x","x",$AQ$2-'Indicator Date hidden'!AR96)</f>
        <v>x</v>
      </c>
      <c r="AR95" s="25">
        <f>IF('Indicator Date hidden'!AS96="x","x",$AR$2-'Indicator Date hidden'!AS96)</f>
        <v>0</v>
      </c>
      <c r="AS95" s="25">
        <f>IF('Indicator Date hidden'!AT96="x","x",$AS$2-'Indicator Date hidden'!AT96)</f>
        <v>0</v>
      </c>
      <c r="AT95" s="25">
        <f>IF('Indicator Date hidden'!AU96="x","x",$AT$2-'Indicator Date hidden'!AU96)</f>
        <v>0</v>
      </c>
      <c r="AU95" s="25">
        <f>IF('Indicator Date hidden'!AV96="x","x",$AU$2-'Indicator Date hidden'!AV96)</f>
        <v>3</v>
      </c>
      <c r="AV95" s="25">
        <f>IF('Indicator Date hidden'!AW96="x","x",$AV$2-'Indicator Date hidden'!AW96)</f>
        <v>0</v>
      </c>
      <c r="AW95" s="25">
        <f>IF('Indicator Date hidden'!AX96="x","x",$AW$2-'Indicator Date hidden'!AX96)</f>
        <v>0</v>
      </c>
      <c r="AX95" s="25">
        <f>IF('Indicator Date hidden'!AY96="x","x",$AX$2-'Indicator Date hidden'!AY96)</f>
        <v>0</v>
      </c>
      <c r="AY95" s="25">
        <f>IF('Indicator Date hidden'!AZ96="x","x",$AY$2-'Indicator Date hidden'!AZ96)</f>
        <v>0</v>
      </c>
      <c r="AZ95" s="25">
        <f>IF('Indicator Date hidden'!BA96="x","x",$AZ$2-'Indicator Date hidden'!BA96)</f>
        <v>0</v>
      </c>
      <c r="BA95">
        <f t="shared" si="5"/>
        <v>7</v>
      </c>
      <c r="BB95" s="26">
        <f t="shared" si="6"/>
        <v>0.15909090909090909</v>
      </c>
      <c r="BC95">
        <f t="shared" si="7"/>
        <v>4</v>
      </c>
      <c r="BD95" s="26">
        <f t="shared" si="8"/>
        <v>0.56178214065037613</v>
      </c>
      <c r="BE95" s="28">
        <f t="shared" si="9"/>
        <v>0</v>
      </c>
    </row>
    <row r="96" spans="1:57" x14ac:dyDescent="0.3">
      <c r="A96" t="s">
        <v>173</v>
      </c>
      <c r="B96" s="25">
        <f>IF('Indicator Date hidden'!C97="x","x",$B$2-'Indicator Date hidden'!C97)</f>
        <v>0</v>
      </c>
      <c r="C96" s="25">
        <f>IF('Indicator Date hidden'!D97="x","x",$C$2-'Indicator Date hidden'!D97)</f>
        <v>0</v>
      </c>
      <c r="D96" s="25">
        <f>IF('Indicator Date hidden'!E97="x","x",$D$2-'Indicator Date hidden'!E97)</f>
        <v>0</v>
      </c>
      <c r="E96" s="25">
        <f>IF('Indicator Date hidden'!F97="x","x",$E$2-'Indicator Date hidden'!F97)</f>
        <v>0</v>
      </c>
      <c r="F96" s="25">
        <f>IF('Indicator Date hidden'!G97="x","x",$F$2-'Indicator Date hidden'!G97)</f>
        <v>0</v>
      </c>
      <c r="G96" s="25">
        <f>IF('Indicator Date hidden'!H97="x","x",$G$2-'Indicator Date hidden'!H97)</f>
        <v>0</v>
      </c>
      <c r="H96" s="25">
        <f>IF('Indicator Date hidden'!I97="x","x",$H$2-'Indicator Date hidden'!I97)</f>
        <v>0</v>
      </c>
      <c r="I96" s="25">
        <f>IF('Indicator Date hidden'!J97="x","x",$I$2-'Indicator Date hidden'!J97)</f>
        <v>0</v>
      </c>
      <c r="J96" s="25">
        <f>IF('Indicator Date hidden'!K97="x","x",$J$2-'Indicator Date hidden'!K97)</f>
        <v>0</v>
      </c>
      <c r="K96" s="25">
        <f>IF('Indicator Date hidden'!L97="x","x",$K$2-'Indicator Date hidden'!L97)</f>
        <v>0</v>
      </c>
      <c r="L96" s="25">
        <f>IF('Indicator Date hidden'!M97="x","x",$L$2-'Indicator Date hidden'!M97)</f>
        <v>0</v>
      </c>
      <c r="M96" s="25">
        <f>IF('Indicator Date hidden'!N97="x","x",$M$2-'Indicator Date hidden'!N97)</f>
        <v>0</v>
      </c>
      <c r="N96" s="25">
        <f>IF('Indicator Date hidden'!O97="x","x",$N$2-'Indicator Date hidden'!O97)</f>
        <v>0</v>
      </c>
      <c r="O96" s="25">
        <f>IF('Indicator Date hidden'!P97="x","x",$O$2-'Indicator Date hidden'!P97)</f>
        <v>0</v>
      </c>
      <c r="P96" s="25">
        <f>IF('Indicator Date hidden'!Q97="x","x",$P$2-'Indicator Date hidden'!Q97)</f>
        <v>0</v>
      </c>
      <c r="Q96" s="25" t="str">
        <f>IF('Indicator Date hidden'!R97="x","x",$Q$2-'Indicator Date hidden'!R97)</f>
        <v>x</v>
      </c>
      <c r="R96" s="25">
        <f>IF('Indicator Date hidden'!S97="x","x",$R$2-'Indicator Date hidden'!S97)</f>
        <v>0</v>
      </c>
      <c r="S96" s="25">
        <f>IF('Indicator Date hidden'!T97="x","x",$S$2-'Indicator Date hidden'!T97)</f>
        <v>0</v>
      </c>
      <c r="T96" s="25">
        <f>IF('Indicator Date hidden'!U97="x","x",$T$2-'Indicator Date hidden'!U97)</f>
        <v>0</v>
      </c>
      <c r="U96" s="25">
        <f>IF('Indicator Date hidden'!V97="x","x",$U$2-'Indicator Date hidden'!V97)</f>
        <v>0</v>
      </c>
      <c r="V96" s="25">
        <f>IF('Indicator Date hidden'!W97="x","x",$V$2-'Indicator Date hidden'!W97)</f>
        <v>0</v>
      </c>
      <c r="W96" s="25">
        <f>IF('Indicator Date hidden'!X97="x","x",$W$2-'Indicator Date hidden'!X97)</f>
        <v>10</v>
      </c>
      <c r="X96" s="25">
        <f>IF('Indicator Date hidden'!Y97="x","x",$X$2-'Indicator Date hidden'!Y97)</f>
        <v>3</v>
      </c>
      <c r="Y96" s="25">
        <f>IF('Indicator Date hidden'!Z97="x","x",$Y$2-'Indicator Date hidden'!Z97)</f>
        <v>0</v>
      </c>
      <c r="Z96" s="25">
        <f>IF('Indicator Date hidden'!AA97="x","x",$Z$2-'Indicator Date hidden'!AA97)</f>
        <v>0</v>
      </c>
      <c r="AA96" s="25">
        <f>IF('Indicator Date hidden'!AB97="x","x",$AA$2-'Indicator Date hidden'!AB97)</f>
        <v>0</v>
      </c>
      <c r="AB96" s="25">
        <f>IF('Indicator Date hidden'!AC97="x","x",$AB$2-'Indicator Date hidden'!AC97)</f>
        <v>0</v>
      </c>
      <c r="AC96" s="25">
        <f>IF('Indicator Date hidden'!AD97="x","x",$AC$2-'Indicator Date hidden'!AD97)</f>
        <v>0</v>
      </c>
      <c r="AD96" s="25" t="str">
        <f>IF('Indicator Date hidden'!AE97="x","x",$AD$2-'Indicator Date hidden'!AE97)</f>
        <v>x</v>
      </c>
      <c r="AE96" s="25">
        <f>IF('Indicator Date hidden'!AF97="x","x",$AE$2-'Indicator Date hidden'!AF97)</f>
        <v>0</v>
      </c>
      <c r="AF96" s="25" t="str">
        <f>IF('Indicator Date hidden'!AG97="x","x",$AF$2-'Indicator Date hidden'!AG97)</f>
        <v>x</v>
      </c>
      <c r="AG96" s="25">
        <f>IF('Indicator Date hidden'!AH97="x","x",$AG$2-'Indicator Date hidden'!AH97)</f>
        <v>0</v>
      </c>
      <c r="AH96" s="25">
        <f>IF('Indicator Date hidden'!AI97="x","x",$AH$2-'Indicator Date hidden'!AI97)</f>
        <v>0</v>
      </c>
      <c r="AI96" s="25">
        <f>IF('Indicator Date hidden'!AJ97="x","x",$AI$2-'Indicator Date hidden'!AJ97)</f>
        <v>0</v>
      </c>
      <c r="AJ96" s="25">
        <f>IF('Indicator Date hidden'!AK97="x","x",$AJ$2-'Indicator Date hidden'!AK97)</f>
        <v>1</v>
      </c>
      <c r="AK96" s="25">
        <f>IF('Indicator Date hidden'!AL97="x","x",$AK$2-'Indicator Date hidden'!AL97)</f>
        <v>0</v>
      </c>
      <c r="AL96" s="25">
        <f>IF('Indicator Date hidden'!AM97="x","x",$AL$2-'Indicator Date hidden'!AM97)</f>
        <v>0</v>
      </c>
      <c r="AM96" s="25">
        <f>IF('Indicator Date hidden'!AN97="x","x",$AM$2-'Indicator Date hidden'!AN97)</f>
        <v>0</v>
      </c>
      <c r="AN96" s="25">
        <f>IF('Indicator Date hidden'!AO97="x","x",$AN$2-'Indicator Date hidden'!AO97)</f>
        <v>0</v>
      </c>
      <c r="AO96" s="25" t="str">
        <f>IF('Indicator Date hidden'!AP97="x","x",$AO$2-'Indicator Date hidden'!AP97)</f>
        <v>x</v>
      </c>
      <c r="AP96" s="25" t="str">
        <f>IF('Indicator Date hidden'!AQ97="x","x",$AP$2-'Indicator Date hidden'!AQ97)</f>
        <v>x</v>
      </c>
      <c r="AQ96" s="25">
        <f>IF('Indicator Date hidden'!AR97="x","x",$AQ$2-'Indicator Date hidden'!AR97)</f>
        <v>0</v>
      </c>
      <c r="AR96" s="25">
        <f>IF('Indicator Date hidden'!AS97="x","x",$AR$2-'Indicator Date hidden'!AS97)</f>
        <v>0</v>
      </c>
      <c r="AS96" s="25">
        <f>IF('Indicator Date hidden'!AT97="x","x",$AS$2-'Indicator Date hidden'!AT97)</f>
        <v>0</v>
      </c>
      <c r="AT96" s="25">
        <f>IF('Indicator Date hidden'!AU97="x","x",$AT$2-'Indicator Date hidden'!AU97)</f>
        <v>0</v>
      </c>
      <c r="AU96" s="25">
        <f>IF('Indicator Date hidden'!AV97="x","x",$AU$2-'Indicator Date hidden'!AV97)</f>
        <v>7</v>
      </c>
      <c r="AV96" s="25">
        <f>IF('Indicator Date hidden'!AW97="x","x",$AV$2-'Indicator Date hidden'!AW97)</f>
        <v>0</v>
      </c>
      <c r="AW96" s="25">
        <f>IF('Indicator Date hidden'!AX97="x","x",$AW$2-'Indicator Date hidden'!AX97)</f>
        <v>0</v>
      </c>
      <c r="AX96" s="25">
        <f>IF('Indicator Date hidden'!AY97="x","x",$AX$2-'Indicator Date hidden'!AY97)</f>
        <v>0</v>
      </c>
      <c r="AY96" s="25">
        <f>IF('Indicator Date hidden'!AZ97="x","x",$AY$2-'Indicator Date hidden'!AZ97)</f>
        <v>0</v>
      </c>
      <c r="AZ96" s="25">
        <f>IF('Indicator Date hidden'!BA97="x","x",$AZ$2-'Indicator Date hidden'!BA97)</f>
        <v>0</v>
      </c>
      <c r="BA96">
        <f t="shared" si="5"/>
        <v>21</v>
      </c>
      <c r="BB96" s="26">
        <f t="shared" si="6"/>
        <v>0.45652173913043476</v>
      </c>
      <c r="BC96">
        <f t="shared" si="7"/>
        <v>4</v>
      </c>
      <c r="BD96" s="26">
        <f t="shared" si="8"/>
        <v>1.8022512701706603</v>
      </c>
      <c r="BE96" s="28">
        <f t="shared" si="9"/>
        <v>0</v>
      </c>
    </row>
    <row r="97" spans="1:57" x14ac:dyDescent="0.3">
      <c r="A97" t="s">
        <v>175</v>
      </c>
      <c r="B97" s="25">
        <f>IF('Indicator Date hidden'!C98="x","x",$B$2-'Indicator Date hidden'!C98)</f>
        <v>0</v>
      </c>
      <c r="C97" s="25">
        <f>IF('Indicator Date hidden'!D98="x","x",$C$2-'Indicator Date hidden'!D98)</f>
        <v>0</v>
      </c>
      <c r="D97" s="25">
        <f>IF('Indicator Date hidden'!E98="x","x",$D$2-'Indicator Date hidden'!E98)</f>
        <v>0</v>
      </c>
      <c r="E97" s="25">
        <f>IF('Indicator Date hidden'!F98="x","x",$E$2-'Indicator Date hidden'!F98)</f>
        <v>0</v>
      </c>
      <c r="F97" s="25">
        <f>IF('Indicator Date hidden'!G98="x","x",$F$2-'Indicator Date hidden'!G98)</f>
        <v>0</v>
      </c>
      <c r="G97" s="25">
        <f>IF('Indicator Date hidden'!H98="x","x",$G$2-'Indicator Date hidden'!H98)</f>
        <v>0</v>
      </c>
      <c r="H97" s="25">
        <f>IF('Indicator Date hidden'!I98="x","x",$H$2-'Indicator Date hidden'!I98)</f>
        <v>0</v>
      </c>
      <c r="I97" s="25">
        <f>IF('Indicator Date hidden'!J98="x","x",$I$2-'Indicator Date hidden'!J98)</f>
        <v>0</v>
      </c>
      <c r="J97" s="25">
        <f>IF('Indicator Date hidden'!K98="x","x",$J$2-'Indicator Date hidden'!K98)</f>
        <v>0</v>
      </c>
      <c r="K97" s="25">
        <f>IF('Indicator Date hidden'!L98="x","x",$K$2-'Indicator Date hidden'!L98)</f>
        <v>0</v>
      </c>
      <c r="L97" s="25">
        <f>IF('Indicator Date hidden'!M98="x","x",$L$2-'Indicator Date hidden'!M98)</f>
        <v>0</v>
      </c>
      <c r="M97" s="25">
        <f>IF('Indicator Date hidden'!N98="x","x",$M$2-'Indicator Date hidden'!N98)</f>
        <v>0</v>
      </c>
      <c r="N97" s="25">
        <f>IF('Indicator Date hidden'!O98="x","x",$N$2-'Indicator Date hidden'!O98)</f>
        <v>0</v>
      </c>
      <c r="O97" s="25">
        <f>IF('Indicator Date hidden'!P98="x","x",$O$2-'Indicator Date hidden'!P98)</f>
        <v>0</v>
      </c>
      <c r="P97" s="25">
        <f>IF('Indicator Date hidden'!Q98="x","x",$P$2-'Indicator Date hidden'!Q98)</f>
        <v>0</v>
      </c>
      <c r="Q97" s="25">
        <f>IF('Indicator Date hidden'!R98="x","x",$Q$2-'Indicator Date hidden'!R98)</f>
        <v>5</v>
      </c>
      <c r="R97" s="25">
        <f>IF('Indicator Date hidden'!S98="x","x",$R$2-'Indicator Date hidden'!S98)</f>
        <v>0</v>
      </c>
      <c r="S97" s="25">
        <f>IF('Indicator Date hidden'!T98="x","x",$S$2-'Indicator Date hidden'!T98)</f>
        <v>0</v>
      </c>
      <c r="T97" s="25">
        <f>IF('Indicator Date hidden'!U98="x","x",$T$2-'Indicator Date hidden'!U98)</f>
        <v>0</v>
      </c>
      <c r="U97" s="25">
        <f>IF('Indicator Date hidden'!V98="x","x",$U$2-'Indicator Date hidden'!V98)</f>
        <v>0</v>
      </c>
      <c r="V97" s="25">
        <f>IF('Indicator Date hidden'!W98="x","x",$V$2-'Indicator Date hidden'!W98)</f>
        <v>0</v>
      </c>
      <c r="W97" s="25">
        <f>IF('Indicator Date hidden'!X98="x","x",$W$2-'Indicator Date hidden'!X98)</f>
        <v>0</v>
      </c>
      <c r="X97" s="25" t="str">
        <f>IF('Indicator Date hidden'!Y98="x","x",$X$2-'Indicator Date hidden'!Y98)</f>
        <v>x</v>
      </c>
      <c r="Y97" s="25">
        <f>IF('Indicator Date hidden'!Z98="x","x",$Y$2-'Indicator Date hidden'!Z98)</f>
        <v>0</v>
      </c>
      <c r="Z97" s="25">
        <f>IF('Indicator Date hidden'!AA98="x","x",$Z$2-'Indicator Date hidden'!AA98)</f>
        <v>0</v>
      </c>
      <c r="AA97" s="25">
        <f>IF('Indicator Date hidden'!AB98="x","x",$AA$2-'Indicator Date hidden'!AB98)</f>
        <v>0</v>
      </c>
      <c r="AB97" s="25">
        <f>IF('Indicator Date hidden'!AC98="x","x",$AB$2-'Indicator Date hidden'!AC98)</f>
        <v>0</v>
      </c>
      <c r="AC97" s="25">
        <f>IF('Indicator Date hidden'!AD98="x","x",$AC$2-'Indicator Date hidden'!AD98)</f>
        <v>0</v>
      </c>
      <c r="AD97" s="25" t="str">
        <f>IF('Indicator Date hidden'!AE98="x","x",$AD$2-'Indicator Date hidden'!AE98)</f>
        <v>x</v>
      </c>
      <c r="AE97" s="25">
        <f>IF('Indicator Date hidden'!AF98="x","x",$AE$2-'Indicator Date hidden'!AF98)</f>
        <v>0</v>
      </c>
      <c r="AF97" s="25">
        <f>IF('Indicator Date hidden'!AG98="x","x",$AF$2-'Indicator Date hidden'!AG98)</f>
        <v>3</v>
      </c>
      <c r="AG97" s="25">
        <f>IF('Indicator Date hidden'!AH98="x","x",$AG$2-'Indicator Date hidden'!AH98)</f>
        <v>0</v>
      </c>
      <c r="AH97" s="25">
        <f>IF('Indicator Date hidden'!AI98="x","x",$AH$2-'Indicator Date hidden'!AI98)</f>
        <v>0</v>
      </c>
      <c r="AI97" s="25">
        <f>IF('Indicator Date hidden'!AJ98="x","x",$AI$2-'Indicator Date hidden'!AJ98)</f>
        <v>0</v>
      </c>
      <c r="AJ97" s="25" t="str">
        <f>IF('Indicator Date hidden'!AK98="x","x",$AJ$2-'Indicator Date hidden'!AK98)</f>
        <v>x</v>
      </c>
      <c r="AK97" s="25">
        <f>IF('Indicator Date hidden'!AL98="x","x",$AK$2-'Indicator Date hidden'!AL98)</f>
        <v>1</v>
      </c>
      <c r="AL97" s="25">
        <f>IF('Indicator Date hidden'!AM98="x","x",$AL$2-'Indicator Date hidden'!AM98)</f>
        <v>0</v>
      </c>
      <c r="AM97" s="25">
        <f>IF('Indicator Date hidden'!AN98="x","x",$AM$2-'Indicator Date hidden'!AN98)</f>
        <v>0</v>
      </c>
      <c r="AN97" s="25">
        <f>IF('Indicator Date hidden'!AO98="x","x",$AN$2-'Indicator Date hidden'!AO98)</f>
        <v>0</v>
      </c>
      <c r="AO97" s="25">
        <f>IF('Indicator Date hidden'!AP98="x","x",$AO$2-'Indicator Date hidden'!AP98)</f>
        <v>0</v>
      </c>
      <c r="AP97" s="25">
        <f>IF('Indicator Date hidden'!AQ98="x","x",$AP$2-'Indicator Date hidden'!AQ98)</f>
        <v>0</v>
      </c>
      <c r="AQ97" s="25">
        <f>IF('Indicator Date hidden'!AR98="x","x",$AQ$2-'Indicator Date hidden'!AR98)</f>
        <v>0</v>
      </c>
      <c r="AR97" s="25">
        <f>IF('Indicator Date hidden'!AS98="x","x",$AR$2-'Indicator Date hidden'!AS98)</f>
        <v>0</v>
      </c>
      <c r="AS97" s="25">
        <f>IF('Indicator Date hidden'!AT98="x","x",$AS$2-'Indicator Date hidden'!AT98)</f>
        <v>0</v>
      </c>
      <c r="AT97" s="25">
        <f>IF('Indicator Date hidden'!AU98="x","x",$AT$2-'Indicator Date hidden'!AU98)</f>
        <v>0</v>
      </c>
      <c r="AU97" s="25">
        <f>IF('Indicator Date hidden'!AV98="x","x",$AU$2-'Indicator Date hidden'!AV98)</f>
        <v>5</v>
      </c>
      <c r="AV97" s="25">
        <f>IF('Indicator Date hidden'!AW98="x","x",$AV$2-'Indicator Date hidden'!AW98)</f>
        <v>0</v>
      </c>
      <c r="AW97" s="25">
        <f>IF('Indicator Date hidden'!AX98="x","x",$AW$2-'Indicator Date hidden'!AX98)</f>
        <v>0</v>
      </c>
      <c r="AX97" s="25">
        <f>IF('Indicator Date hidden'!AY98="x","x",$AX$2-'Indicator Date hidden'!AY98)</f>
        <v>0</v>
      </c>
      <c r="AY97" s="25">
        <f>IF('Indicator Date hidden'!AZ98="x","x",$AY$2-'Indicator Date hidden'!AZ98)</f>
        <v>0</v>
      </c>
      <c r="AZ97" s="25">
        <f>IF('Indicator Date hidden'!BA98="x","x",$AZ$2-'Indicator Date hidden'!BA98)</f>
        <v>0</v>
      </c>
      <c r="BA97">
        <f t="shared" si="5"/>
        <v>14</v>
      </c>
      <c r="BB97" s="26">
        <f t="shared" si="6"/>
        <v>0.29166666666666669</v>
      </c>
      <c r="BC97">
        <f t="shared" si="7"/>
        <v>4</v>
      </c>
      <c r="BD97" s="26">
        <f t="shared" si="8"/>
        <v>1.0793194872490515</v>
      </c>
      <c r="BE97" s="28">
        <f t="shared" si="9"/>
        <v>0</v>
      </c>
    </row>
    <row r="98" spans="1:57" x14ac:dyDescent="0.3">
      <c r="A98" t="s">
        <v>177</v>
      </c>
      <c r="B98" s="25">
        <f>IF('Indicator Date hidden'!C99="x","x",$B$2-'Indicator Date hidden'!C99)</f>
        <v>0</v>
      </c>
      <c r="C98" s="25">
        <f>IF('Indicator Date hidden'!D99="x","x",$C$2-'Indicator Date hidden'!D99)</f>
        <v>0</v>
      </c>
      <c r="D98" s="25">
        <f>IF('Indicator Date hidden'!E99="x","x",$D$2-'Indicator Date hidden'!E99)</f>
        <v>0</v>
      </c>
      <c r="E98" s="25">
        <f>IF('Indicator Date hidden'!F99="x","x",$E$2-'Indicator Date hidden'!F99)</f>
        <v>0</v>
      </c>
      <c r="F98" s="25">
        <f>IF('Indicator Date hidden'!G99="x","x",$F$2-'Indicator Date hidden'!G99)</f>
        <v>0</v>
      </c>
      <c r="G98" s="25">
        <f>IF('Indicator Date hidden'!H99="x","x",$G$2-'Indicator Date hidden'!H99)</f>
        <v>0</v>
      </c>
      <c r="H98" s="25">
        <f>IF('Indicator Date hidden'!I99="x","x",$H$2-'Indicator Date hidden'!I99)</f>
        <v>0</v>
      </c>
      <c r="I98" s="25">
        <f>IF('Indicator Date hidden'!J99="x","x",$I$2-'Indicator Date hidden'!J99)</f>
        <v>0</v>
      </c>
      <c r="J98" s="25">
        <f>IF('Indicator Date hidden'!K99="x","x",$J$2-'Indicator Date hidden'!K99)</f>
        <v>0</v>
      </c>
      <c r="K98" s="25">
        <f>IF('Indicator Date hidden'!L99="x","x",$K$2-'Indicator Date hidden'!L99)</f>
        <v>0</v>
      </c>
      <c r="L98" s="25">
        <f>IF('Indicator Date hidden'!M99="x","x",$L$2-'Indicator Date hidden'!M99)</f>
        <v>0</v>
      </c>
      <c r="M98" s="25">
        <f>IF('Indicator Date hidden'!N99="x","x",$M$2-'Indicator Date hidden'!N99)</f>
        <v>0</v>
      </c>
      <c r="N98" s="25">
        <f>IF('Indicator Date hidden'!O99="x","x",$N$2-'Indicator Date hidden'!O99)</f>
        <v>0</v>
      </c>
      <c r="O98" s="25">
        <f>IF('Indicator Date hidden'!P99="x","x",$O$2-'Indicator Date hidden'!P99)</f>
        <v>0</v>
      </c>
      <c r="P98" s="25">
        <f>IF('Indicator Date hidden'!Q99="x","x",$P$2-'Indicator Date hidden'!Q99)</f>
        <v>0</v>
      </c>
      <c r="Q98" s="25">
        <f>IF('Indicator Date hidden'!R99="x","x",$Q$2-'Indicator Date hidden'!R99)</f>
        <v>1</v>
      </c>
      <c r="R98" s="25">
        <f>IF('Indicator Date hidden'!S99="x","x",$R$2-'Indicator Date hidden'!S99)</f>
        <v>0</v>
      </c>
      <c r="S98" s="25">
        <f>IF('Indicator Date hidden'!T99="x","x",$S$2-'Indicator Date hidden'!T99)</f>
        <v>0</v>
      </c>
      <c r="T98" s="25">
        <f>IF('Indicator Date hidden'!U99="x","x",$T$2-'Indicator Date hidden'!U99)</f>
        <v>0</v>
      </c>
      <c r="U98" s="25">
        <f>IF('Indicator Date hidden'!V99="x","x",$U$2-'Indicator Date hidden'!V99)</f>
        <v>0</v>
      </c>
      <c r="V98" s="25">
        <f>IF('Indicator Date hidden'!W99="x","x",$V$2-'Indicator Date hidden'!W99)</f>
        <v>0</v>
      </c>
      <c r="W98" s="25">
        <f>IF('Indicator Date hidden'!X99="x","x",$W$2-'Indicator Date hidden'!X99)</f>
        <v>1</v>
      </c>
      <c r="X98" s="25">
        <f>IF('Indicator Date hidden'!Y99="x","x",$X$2-'Indicator Date hidden'!Y99)</f>
        <v>4</v>
      </c>
      <c r="Y98" s="25">
        <f>IF('Indicator Date hidden'!Z99="x","x",$Y$2-'Indicator Date hidden'!Z99)</f>
        <v>0</v>
      </c>
      <c r="Z98" s="25">
        <f>IF('Indicator Date hidden'!AA99="x","x",$Z$2-'Indicator Date hidden'!AA99)</f>
        <v>0</v>
      </c>
      <c r="AA98" s="25">
        <f>IF('Indicator Date hidden'!AB99="x","x",$AA$2-'Indicator Date hidden'!AB99)</f>
        <v>0</v>
      </c>
      <c r="AB98" s="25">
        <f>IF('Indicator Date hidden'!AC99="x","x",$AB$2-'Indicator Date hidden'!AC99)</f>
        <v>0</v>
      </c>
      <c r="AC98" s="25">
        <f>IF('Indicator Date hidden'!AD99="x","x",$AC$2-'Indicator Date hidden'!AD99)</f>
        <v>0</v>
      </c>
      <c r="AD98" s="25">
        <f>IF('Indicator Date hidden'!AE99="x","x",$AD$2-'Indicator Date hidden'!AE99)</f>
        <v>0</v>
      </c>
      <c r="AE98" s="25">
        <f>IF('Indicator Date hidden'!AF99="x","x",$AE$2-'Indicator Date hidden'!AF99)</f>
        <v>0</v>
      </c>
      <c r="AF98" s="25">
        <f>IF('Indicator Date hidden'!AG99="x","x",$AF$2-'Indicator Date hidden'!AG99)</f>
        <v>6</v>
      </c>
      <c r="AG98" s="25">
        <f>IF('Indicator Date hidden'!AH99="x","x",$AG$2-'Indicator Date hidden'!AH99)</f>
        <v>0</v>
      </c>
      <c r="AH98" s="25">
        <f>IF('Indicator Date hidden'!AI99="x","x",$AH$2-'Indicator Date hidden'!AI99)</f>
        <v>0</v>
      </c>
      <c r="AI98" s="25">
        <f>IF('Indicator Date hidden'!AJ99="x","x",$AI$2-'Indicator Date hidden'!AJ99)</f>
        <v>0</v>
      </c>
      <c r="AJ98" s="25" t="str">
        <f>IF('Indicator Date hidden'!AK99="x","x",$AJ$2-'Indicator Date hidden'!AK99)</f>
        <v>x</v>
      </c>
      <c r="AK98" s="25">
        <f>IF('Indicator Date hidden'!AL99="x","x",$AK$2-'Indicator Date hidden'!AL99)</f>
        <v>0</v>
      </c>
      <c r="AL98" s="25">
        <f>IF('Indicator Date hidden'!AM99="x","x",$AL$2-'Indicator Date hidden'!AM99)</f>
        <v>0</v>
      </c>
      <c r="AM98" s="25">
        <f>IF('Indicator Date hidden'!AN99="x","x",$AM$2-'Indicator Date hidden'!AN99)</f>
        <v>0</v>
      </c>
      <c r="AN98" s="25">
        <f>IF('Indicator Date hidden'!AO99="x","x",$AN$2-'Indicator Date hidden'!AO99)</f>
        <v>0</v>
      </c>
      <c r="AO98" s="25" t="str">
        <f>IF('Indicator Date hidden'!AP99="x","x",$AO$2-'Indicator Date hidden'!AP99)</f>
        <v>x</v>
      </c>
      <c r="AP98" s="25" t="str">
        <f>IF('Indicator Date hidden'!AQ99="x","x",$AP$2-'Indicator Date hidden'!AQ99)</f>
        <v>x</v>
      </c>
      <c r="AQ98" s="25" t="str">
        <f>IF('Indicator Date hidden'!AR99="x","x",$AQ$2-'Indicator Date hidden'!AR99)</f>
        <v>x</v>
      </c>
      <c r="AR98" s="25">
        <f>IF('Indicator Date hidden'!AS99="x","x",$AR$2-'Indicator Date hidden'!AS99)</f>
        <v>0</v>
      </c>
      <c r="AS98" s="25">
        <f>IF('Indicator Date hidden'!AT99="x","x",$AS$2-'Indicator Date hidden'!AT99)</f>
        <v>0</v>
      </c>
      <c r="AT98" s="25">
        <f>IF('Indicator Date hidden'!AU99="x","x",$AT$2-'Indicator Date hidden'!AU99)</f>
        <v>0</v>
      </c>
      <c r="AU98" s="25">
        <f>IF('Indicator Date hidden'!AV99="x","x",$AU$2-'Indicator Date hidden'!AV99)</f>
        <v>7</v>
      </c>
      <c r="AV98" s="25">
        <f>IF('Indicator Date hidden'!AW99="x","x",$AV$2-'Indicator Date hidden'!AW99)</f>
        <v>0</v>
      </c>
      <c r="AW98" s="25">
        <f>IF('Indicator Date hidden'!AX99="x","x",$AW$2-'Indicator Date hidden'!AX99)</f>
        <v>0</v>
      </c>
      <c r="AX98" s="25">
        <f>IF('Indicator Date hidden'!AY99="x","x",$AX$2-'Indicator Date hidden'!AY99)</f>
        <v>0</v>
      </c>
      <c r="AY98" s="25">
        <f>IF('Indicator Date hidden'!AZ99="x","x",$AY$2-'Indicator Date hidden'!AZ99)</f>
        <v>0</v>
      </c>
      <c r="AZ98" s="25">
        <f>IF('Indicator Date hidden'!BA99="x","x",$AZ$2-'Indicator Date hidden'!BA99)</f>
        <v>0</v>
      </c>
      <c r="BA98">
        <f t="shared" si="5"/>
        <v>19</v>
      </c>
      <c r="BB98" s="26">
        <f t="shared" si="6"/>
        <v>0.40425531914893614</v>
      </c>
      <c r="BC98">
        <f t="shared" si="7"/>
        <v>5</v>
      </c>
      <c r="BD98" s="26">
        <f t="shared" si="8"/>
        <v>1.4241021728239582</v>
      </c>
      <c r="BE98" s="28">
        <f t="shared" si="9"/>
        <v>0</v>
      </c>
    </row>
    <row r="99" spans="1:57" x14ac:dyDescent="0.3">
      <c r="A99" t="s">
        <v>179</v>
      </c>
      <c r="B99" s="25">
        <f>IF('Indicator Date hidden'!C100="x","x",$B$2-'Indicator Date hidden'!C100)</f>
        <v>0</v>
      </c>
      <c r="C99" s="25">
        <f>IF('Indicator Date hidden'!D100="x","x",$C$2-'Indicator Date hidden'!D100)</f>
        <v>0</v>
      </c>
      <c r="D99" s="25">
        <f>IF('Indicator Date hidden'!E100="x","x",$D$2-'Indicator Date hidden'!E100)</f>
        <v>0</v>
      </c>
      <c r="E99" s="25">
        <f>IF('Indicator Date hidden'!F100="x","x",$E$2-'Indicator Date hidden'!F100)</f>
        <v>0</v>
      </c>
      <c r="F99" s="25">
        <f>IF('Indicator Date hidden'!G100="x","x",$F$2-'Indicator Date hidden'!G100)</f>
        <v>0</v>
      </c>
      <c r="G99" s="25">
        <f>IF('Indicator Date hidden'!H100="x","x",$G$2-'Indicator Date hidden'!H100)</f>
        <v>0</v>
      </c>
      <c r="H99" s="25">
        <f>IF('Indicator Date hidden'!I100="x","x",$H$2-'Indicator Date hidden'!I100)</f>
        <v>0</v>
      </c>
      <c r="I99" s="25">
        <f>IF('Indicator Date hidden'!J100="x","x",$I$2-'Indicator Date hidden'!J100)</f>
        <v>0</v>
      </c>
      <c r="J99" s="25">
        <f>IF('Indicator Date hidden'!K100="x","x",$J$2-'Indicator Date hidden'!K100)</f>
        <v>0</v>
      </c>
      <c r="K99" s="25">
        <f>IF('Indicator Date hidden'!L100="x","x",$K$2-'Indicator Date hidden'!L100)</f>
        <v>0</v>
      </c>
      <c r="L99" s="25">
        <f>IF('Indicator Date hidden'!M100="x","x",$L$2-'Indicator Date hidden'!M100)</f>
        <v>0</v>
      </c>
      <c r="M99" s="25">
        <f>IF('Indicator Date hidden'!N100="x","x",$M$2-'Indicator Date hidden'!N100)</f>
        <v>0</v>
      </c>
      <c r="N99" s="25">
        <f>IF('Indicator Date hidden'!O100="x","x",$N$2-'Indicator Date hidden'!O100)</f>
        <v>0</v>
      </c>
      <c r="O99" s="25">
        <f>IF('Indicator Date hidden'!P100="x","x",$O$2-'Indicator Date hidden'!P100)</f>
        <v>0</v>
      </c>
      <c r="P99" s="25">
        <f>IF('Indicator Date hidden'!Q100="x","x",$P$2-'Indicator Date hidden'!Q100)</f>
        <v>0</v>
      </c>
      <c r="Q99" s="25">
        <f>IF('Indicator Date hidden'!R100="x","x",$Q$2-'Indicator Date hidden'!R100)</f>
        <v>7</v>
      </c>
      <c r="R99" s="25">
        <f>IF('Indicator Date hidden'!S100="x","x",$R$2-'Indicator Date hidden'!S100)</f>
        <v>0</v>
      </c>
      <c r="S99" s="25">
        <f>IF('Indicator Date hidden'!T100="x","x",$S$2-'Indicator Date hidden'!T100)</f>
        <v>0</v>
      </c>
      <c r="T99" s="25">
        <f>IF('Indicator Date hidden'!U100="x","x",$T$2-'Indicator Date hidden'!U100)</f>
        <v>0</v>
      </c>
      <c r="U99" s="25">
        <f>IF('Indicator Date hidden'!V100="x","x",$U$2-'Indicator Date hidden'!V100)</f>
        <v>0</v>
      </c>
      <c r="V99" s="25">
        <f>IF('Indicator Date hidden'!W100="x","x",$V$2-'Indicator Date hidden'!W100)</f>
        <v>0</v>
      </c>
      <c r="W99" s="25">
        <f>IF('Indicator Date hidden'!X100="x","x",$W$2-'Indicator Date hidden'!X100)</f>
        <v>7</v>
      </c>
      <c r="X99" s="25">
        <f>IF('Indicator Date hidden'!Y100="x","x",$X$2-'Indicator Date hidden'!Y100)</f>
        <v>4</v>
      </c>
      <c r="Y99" s="25">
        <f>IF('Indicator Date hidden'!Z100="x","x",$Y$2-'Indicator Date hidden'!Z100)</f>
        <v>0</v>
      </c>
      <c r="Z99" s="25">
        <f>IF('Indicator Date hidden'!AA100="x","x",$Z$2-'Indicator Date hidden'!AA100)</f>
        <v>0</v>
      </c>
      <c r="AA99" s="25" t="str">
        <f>IF('Indicator Date hidden'!AB100="x","x",$AA$2-'Indicator Date hidden'!AB100)</f>
        <v>x</v>
      </c>
      <c r="AB99" s="25">
        <f>IF('Indicator Date hidden'!AC100="x","x",$AB$2-'Indicator Date hidden'!AC100)</f>
        <v>0</v>
      </c>
      <c r="AC99" s="25">
        <f>IF('Indicator Date hidden'!AD100="x","x",$AC$2-'Indicator Date hidden'!AD100)</f>
        <v>0</v>
      </c>
      <c r="AD99" s="25" t="str">
        <f>IF('Indicator Date hidden'!AE100="x","x",$AD$2-'Indicator Date hidden'!AE100)</f>
        <v>x</v>
      </c>
      <c r="AE99" s="25">
        <f>IF('Indicator Date hidden'!AF100="x","x",$AE$2-'Indicator Date hidden'!AF100)</f>
        <v>0</v>
      </c>
      <c r="AF99" s="25" t="str">
        <f>IF('Indicator Date hidden'!AG100="x","x",$AF$2-'Indicator Date hidden'!AG100)</f>
        <v>x</v>
      </c>
      <c r="AG99" s="25">
        <f>IF('Indicator Date hidden'!AH100="x","x",$AG$2-'Indicator Date hidden'!AH100)</f>
        <v>0</v>
      </c>
      <c r="AH99" s="25">
        <f>IF('Indicator Date hidden'!AI100="x","x",$AH$2-'Indicator Date hidden'!AI100)</f>
        <v>0</v>
      </c>
      <c r="AI99" s="25">
        <f>IF('Indicator Date hidden'!AJ100="x","x",$AI$2-'Indicator Date hidden'!AJ100)</f>
        <v>0</v>
      </c>
      <c r="AJ99" s="25">
        <f>IF('Indicator Date hidden'!AK100="x","x",$AJ$2-'Indicator Date hidden'!AK100)</f>
        <v>0</v>
      </c>
      <c r="AK99" s="25">
        <f>IF('Indicator Date hidden'!AL100="x","x",$AK$2-'Indicator Date hidden'!AL100)</f>
        <v>1</v>
      </c>
      <c r="AL99" s="25">
        <f>IF('Indicator Date hidden'!AM100="x","x",$AL$2-'Indicator Date hidden'!AM100)</f>
        <v>0</v>
      </c>
      <c r="AM99" s="25">
        <f>IF('Indicator Date hidden'!AN100="x","x",$AM$2-'Indicator Date hidden'!AN100)</f>
        <v>0</v>
      </c>
      <c r="AN99" s="25">
        <f>IF('Indicator Date hidden'!AO100="x","x",$AN$2-'Indicator Date hidden'!AO100)</f>
        <v>0</v>
      </c>
      <c r="AO99" s="25" t="str">
        <f>IF('Indicator Date hidden'!AP100="x","x",$AO$2-'Indicator Date hidden'!AP100)</f>
        <v>x</v>
      </c>
      <c r="AP99" s="25" t="str">
        <f>IF('Indicator Date hidden'!AQ100="x","x",$AP$2-'Indicator Date hidden'!AQ100)</f>
        <v>x</v>
      </c>
      <c r="AQ99" s="25" t="str">
        <f>IF('Indicator Date hidden'!AR100="x","x",$AQ$2-'Indicator Date hidden'!AR100)</f>
        <v>x</v>
      </c>
      <c r="AR99" s="25">
        <f>IF('Indicator Date hidden'!AS100="x","x",$AR$2-'Indicator Date hidden'!AS100)</f>
        <v>0</v>
      </c>
      <c r="AS99" s="25">
        <f>IF('Indicator Date hidden'!AT100="x","x",$AS$2-'Indicator Date hidden'!AT100)</f>
        <v>0</v>
      </c>
      <c r="AT99" s="25">
        <f>IF('Indicator Date hidden'!AU100="x","x",$AT$2-'Indicator Date hidden'!AU100)</f>
        <v>0</v>
      </c>
      <c r="AU99" s="25">
        <f>IF('Indicator Date hidden'!AV100="x","x",$AU$2-'Indicator Date hidden'!AV100)</f>
        <v>1</v>
      </c>
      <c r="AV99" s="25">
        <f>IF('Indicator Date hidden'!AW100="x","x",$AV$2-'Indicator Date hidden'!AW100)</f>
        <v>0</v>
      </c>
      <c r="AW99" s="25">
        <f>IF('Indicator Date hidden'!AX100="x","x",$AW$2-'Indicator Date hidden'!AX100)</f>
        <v>0</v>
      </c>
      <c r="AX99" s="25">
        <f>IF('Indicator Date hidden'!AY100="x","x",$AX$2-'Indicator Date hidden'!AY100)</f>
        <v>0</v>
      </c>
      <c r="AY99" s="25">
        <f>IF('Indicator Date hidden'!AZ100="x","x",$AY$2-'Indicator Date hidden'!AZ100)</f>
        <v>0</v>
      </c>
      <c r="AZ99" s="25" t="str">
        <f>IF('Indicator Date hidden'!BA100="x","x",$AZ$2-'Indicator Date hidden'!BA100)</f>
        <v>x</v>
      </c>
      <c r="BA99">
        <f t="shared" si="5"/>
        <v>20</v>
      </c>
      <c r="BB99" s="26">
        <f t="shared" si="6"/>
        <v>0.45454545454545453</v>
      </c>
      <c r="BC99">
        <f t="shared" si="7"/>
        <v>5</v>
      </c>
      <c r="BD99" s="26">
        <f t="shared" si="8"/>
        <v>1.5587661999529314</v>
      </c>
      <c r="BE99" s="28">
        <f t="shared" si="9"/>
        <v>0</v>
      </c>
    </row>
    <row r="100" spans="1:57" x14ac:dyDescent="0.3">
      <c r="A100" t="s">
        <v>181</v>
      </c>
      <c r="B100" s="25">
        <f>IF('Indicator Date hidden'!C101="x","x",$B$2-'Indicator Date hidden'!C101)</f>
        <v>0</v>
      </c>
      <c r="C100" s="25">
        <f>IF('Indicator Date hidden'!D101="x","x",$C$2-'Indicator Date hidden'!D101)</f>
        <v>0</v>
      </c>
      <c r="D100" s="25">
        <f>IF('Indicator Date hidden'!E101="x","x",$D$2-'Indicator Date hidden'!E101)</f>
        <v>0</v>
      </c>
      <c r="E100" s="25">
        <f>IF('Indicator Date hidden'!F101="x","x",$E$2-'Indicator Date hidden'!F101)</f>
        <v>0</v>
      </c>
      <c r="F100" s="25">
        <f>IF('Indicator Date hidden'!G101="x","x",$F$2-'Indicator Date hidden'!G101)</f>
        <v>0</v>
      </c>
      <c r="G100" s="25">
        <f>IF('Indicator Date hidden'!H101="x","x",$G$2-'Indicator Date hidden'!H101)</f>
        <v>0</v>
      </c>
      <c r="H100" s="25">
        <f>IF('Indicator Date hidden'!I101="x","x",$H$2-'Indicator Date hidden'!I101)</f>
        <v>0</v>
      </c>
      <c r="I100" s="25">
        <f>IF('Indicator Date hidden'!J101="x","x",$I$2-'Indicator Date hidden'!J101)</f>
        <v>0</v>
      </c>
      <c r="J100" s="25">
        <f>IF('Indicator Date hidden'!K101="x","x",$J$2-'Indicator Date hidden'!K101)</f>
        <v>0</v>
      </c>
      <c r="K100" s="25">
        <f>IF('Indicator Date hidden'!L101="x","x",$K$2-'Indicator Date hidden'!L101)</f>
        <v>0</v>
      </c>
      <c r="L100" s="25">
        <f>IF('Indicator Date hidden'!M101="x","x",$L$2-'Indicator Date hidden'!M101)</f>
        <v>0</v>
      </c>
      <c r="M100" s="25">
        <f>IF('Indicator Date hidden'!N101="x","x",$M$2-'Indicator Date hidden'!N101)</f>
        <v>0</v>
      </c>
      <c r="N100" s="25">
        <f>IF('Indicator Date hidden'!O101="x","x",$N$2-'Indicator Date hidden'!O101)</f>
        <v>0</v>
      </c>
      <c r="O100" s="25">
        <f>IF('Indicator Date hidden'!P101="x","x",$O$2-'Indicator Date hidden'!P101)</f>
        <v>0</v>
      </c>
      <c r="P100" s="25">
        <f>IF('Indicator Date hidden'!Q101="x","x",$P$2-'Indicator Date hidden'!Q101)</f>
        <v>0</v>
      </c>
      <c r="Q100" s="25" t="str">
        <f>IF('Indicator Date hidden'!R101="x","x",$Q$2-'Indicator Date hidden'!R101)</f>
        <v>x</v>
      </c>
      <c r="R100" s="25">
        <f>IF('Indicator Date hidden'!S101="x","x",$R$2-'Indicator Date hidden'!S101)</f>
        <v>0</v>
      </c>
      <c r="S100" s="25">
        <f>IF('Indicator Date hidden'!T101="x","x",$S$2-'Indicator Date hidden'!T101)</f>
        <v>0</v>
      </c>
      <c r="T100" s="25">
        <f>IF('Indicator Date hidden'!U101="x","x",$T$2-'Indicator Date hidden'!U101)</f>
        <v>0</v>
      </c>
      <c r="U100" s="25" t="str">
        <f>IF('Indicator Date hidden'!V101="x","x",$U$2-'Indicator Date hidden'!V101)</f>
        <v>x</v>
      </c>
      <c r="V100" s="25" t="str">
        <f>IF('Indicator Date hidden'!W101="x","x",$V$2-'Indicator Date hidden'!W101)</f>
        <v>x</v>
      </c>
      <c r="W100" s="25" t="str">
        <f>IF('Indicator Date hidden'!X101="x","x",$W$2-'Indicator Date hidden'!X101)</f>
        <v>x</v>
      </c>
      <c r="X100" s="25" t="str">
        <f>IF('Indicator Date hidden'!Y101="x","x",$X$2-'Indicator Date hidden'!Y101)</f>
        <v>x</v>
      </c>
      <c r="Y100" s="25" t="str">
        <f>IF('Indicator Date hidden'!Z101="x","x",$Y$2-'Indicator Date hidden'!Z101)</f>
        <v>x</v>
      </c>
      <c r="Z100" s="25" t="str">
        <f>IF('Indicator Date hidden'!AA101="x","x",$Z$2-'Indicator Date hidden'!AA101)</f>
        <v>x</v>
      </c>
      <c r="AA100" s="25" t="str">
        <f>IF('Indicator Date hidden'!AB101="x","x",$AA$2-'Indicator Date hidden'!AB101)</f>
        <v>x</v>
      </c>
      <c r="AB100" s="25" t="str">
        <f>IF('Indicator Date hidden'!AC101="x","x",$AB$2-'Indicator Date hidden'!AC101)</f>
        <v>x</v>
      </c>
      <c r="AC100" s="25">
        <f>IF('Indicator Date hidden'!AD101="x","x",$AC$2-'Indicator Date hidden'!AD101)</f>
        <v>0</v>
      </c>
      <c r="AD100" s="25" t="str">
        <f>IF('Indicator Date hidden'!AE101="x","x",$AD$2-'Indicator Date hidden'!AE101)</f>
        <v>x</v>
      </c>
      <c r="AE100" s="25" t="str">
        <f>IF('Indicator Date hidden'!AF101="x","x",$AE$2-'Indicator Date hidden'!AF101)</f>
        <v>x</v>
      </c>
      <c r="AF100" s="25" t="str">
        <f>IF('Indicator Date hidden'!AG101="x","x",$AF$2-'Indicator Date hidden'!AG101)</f>
        <v>x</v>
      </c>
      <c r="AG100" s="25">
        <f>IF('Indicator Date hidden'!AH101="x","x",$AG$2-'Indicator Date hidden'!AH101)</f>
        <v>0</v>
      </c>
      <c r="AH100" s="25">
        <f>IF('Indicator Date hidden'!AI101="x","x",$AH$2-'Indicator Date hidden'!AI101)</f>
        <v>0</v>
      </c>
      <c r="AI100" s="25">
        <f>IF('Indicator Date hidden'!AJ101="x","x",$AI$2-'Indicator Date hidden'!AJ101)</f>
        <v>0</v>
      </c>
      <c r="AJ100" s="25" t="str">
        <f>IF('Indicator Date hidden'!AK101="x","x",$AJ$2-'Indicator Date hidden'!AK101)</f>
        <v>x</v>
      </c>
      <c r="AK100" s="25">
        <f>IF('Indicator Date hidden'!AL101="x","x",$AK$2-'Indicator Date hidden'!AL101)</f>
        <v>1</v>
      </c>
      <c r="AL100" s="25">
        <f>IF('Indicator Date hidden'!AM101="x","x",$AL$2-'Indicator Date hidden'!AM101)</f>
        <v>0</v>
      </c>
      <c r="AM100" s="25">
        <f>IF('Indicator Date hidden'!AN101="x","x",$AM$2-'Indicator Date hidden'!AN101)</f>
        <v>0</v>
      </c>
      <c r="AN100" s="25">
        <f>IF('Indicator Date hidden'!AO101="x","x",$AN$2-'Indicator Date hidden'!AO101)</f>
        <v>0</v>
      </c>
      <c r="AO100" s="25" t="str">
        <f>IF('Indicator Date hidden'!AP101="x","x",$AO$2-'Indicator Date hidden'!AP101)</f>
        <v>x</v>
      </c>
      <c r="AP100" s="25" t="str">
        <f>IF('Indicator Date hidden'!AQ101="x","x",$AP$2-'Indicator Date hidden'!AQ101)</f>
        <v>x</v>
      </c>
      <c r="AQ100" s="25" t="str">
        <f>IF('Indicator Date hidden'!AR101="x","x",$AQ$2-'Indicator Date hidden'!AR101)</f>
        <v>x</v>
      </c>
      <c r="AR100" s="25">
        <f>IF('Indicator Date hidden'!AS101="x","x",$AR$2-'Indicator Date hidden'!AS101)</f>
        <v>0</v>
      </c>
      <c r="AS100" s="25" t="str">
        <f>IF('Indicator Date hidden'!AT101="x","x",$AS$2-'Indicator Date hidden'!AT101)</f>
        <v>x</v>
      </c>
      <c r="AT100" s="25">
        <f>IF('Indicator Date hidden'!AU101="x","x",$AT$2-'Indicator Date hidden'!AU101)</f>
        <v>0</v>
      </c>
      <c r="AU100" s="25" t="str">
        <f>IF('Indicator Date hidden'!AV101="x","x",$AU$2-'Indicator Date hidden'!AV101)</f>
        <v>x</v>
      </c>
      <c r="AV100" s="25">
        <f>IF('Indicator Date hidden'!AW101="x","x",$AV$2-'Indicator Date hidden'!AW101)</f>
        <v>0</v>
      </c>
      <c r="AW100" s="25">
        <f>IF('Indicator Date hidden'!AX101="x","x",$AW$2-'Indicator Date hidden'!AX101)</f>
        <v>0</v>
      </c>
      <c r="AX100" s="25">
        <f>IF('Indicator Date hidden'!AY101="x","x",$AX$2-'Indicator Date hidden'!AY101)</f>
        <v>0</v>
      </c>
      <c r="AY100" s="25" t="str">
        <f>IF('Indicator Date hidden'!AZ101="x","x",$AY$2-'Indicator Date hidden'!AZ101)</f>
        <v>x</v>
      </c>
      <c r="AZ100" s="25" t="str">
        <f>IF('Indicator Date hidden'!BA101="x","x",$AZ$2-'Indicator Date hidden'!BA101)</f>
        <v>x</v>
      </c>
      <c r="BA100">
        <f t="shared" si="5"/>
        <v>1</v>
      </c>
      <c r="BB100" s="26">
        <f t="shared" si="6"/>
        <v>3.2258064516129031E-2</v>
      </c>
      <c r="BC100">
        <f t="shared" si="7"/>
        <v>1</v>
      </c>
      <c r="BD100" s="26">
        <f t="shared" si="8"/>
        <v>0.17668469596940842</v>
      </c>
      <c r="BE100" s="28">
        <f t="shared" si="9"/>
        <v>0</v>
      </c>
    </row>
    <row r="101" spans="1:57" x14ac:dyDescent="0.3">
      <c r="A101" t="s">
        <v>183</v>
      </c>
      <c r="B101" s="25">
        <f>IF('Indicator Date hidden'!C102="x","x",$B$2-'Indicator Date hidden'!C102)</f>
        <v>0</v>
      </c>
      <c r="C101" s="25">
        <f>IF('Indicator Date hidden'!D102="x","x",$C$2-'Indicator Date hidden'!D102)</f>
        <v>0</v>
      </c>
      <c r="D101" s="25">
        <f>IF('Indicator Date hidden'!E102="x","x",$D$2-'Indicator Date hidden'!E102)</f>
        <v>0</v>
      </c>
      <c r="E101" s="25">
        <f>IF('Indicator Date hidden'!F102="x","x",$E$2-'Indicator Date hidden'!F102)</f>
        <v>0</v>
      </c>
      <c r="F101" s="25">
        <f>IF('Indicator Date hidden'!G102="x","x",$F$2-'Indicator Date hidden'!G102)</f>
        <v>0</v>
      </c>
      <c r="G101" s="25">
        <f>IF('Indicator Date hidden'!H102="x","x",$G$2-'Indicator Date hidden'!H102)</f>
        <v>0</v>
      </c>
      <c r="H101" s="25">
        <f>IF('Indicator Date hidden'!I102="x","x",$H$2-'Indicator Date hidden'!I102)</f>
        <v>0</v>
      </c>
      <c r="I101" s="25">
        <f>IF('Indicator Date hidden'!J102="x","x",$I$2-'Indicator Date hidden'!J102)</f>
        <v>0</v>
      </c>
      <c r="J101" s="25">
        <f>IF('Indicator Date hidden'!K102="x","x",$J$2-'Indicator Date hidden'!K102)</f>
        <v>0</v>
      </c>
      <c r="K101" s="25">
        <f>IF('Indicator Date hidden'!L102="x","x",$K$2-'Indicator Date hidden'!L102)</f>
        <v>0</v>
      </c>
      <c r="L101" s="25">
        <f>IF('Indicator Date hidden'!M102="x","x",$L$2-'Indicator Date hidden'!M102)</f>
        <v>0</v>
      </c>
      <c r="M101" s="25">
        <f>IF('Indicator Date hidden'!N102="x","x",$M$2-'Indicator Date hidden'!N102)</f>
        <v>0</v>
      </c>
      <c r="N101" s="25">
        <f>IF('Indicator Date hidden'!O102="x","x",$N$2-'Indicator Date hidden'!O102)</f>
        <v>0</v>
      </c>
      <c r="O101" s="25">
        <f>IF('Indicator Date hidden'!P102="x","x",$O$2-'Indicator Date hidden'!P102)</f>
        <v>0</v>
      </c>
      <c r="P101" s="25">
        <f>IF('Indicator Date hidden'!Q102="x","x",$P$2-'Indicator Date hidden'!Q102)</f>
        <v>0</v>
      </c>
      <c r="Q101" s="25" t="str">
        <f>IF('Indicator Date hidden'!R102="x","x",$Q$2-'Indicator Date hidden'!R102)</f>
        <v>x</v>
      </c>
      <c r="R101" s="25">
        <f>IF('Indicator Date hidden'!S102="x","x",$R$2-'Indicator Date hidden'!S102)</f>
        <v>0</v>
      </c>
      <c r="S101" s="25">
        <f>IF('Indicator Date hidden'!T102="x","x",$S$2-'Indicator Date hidden'!T102)</f>
        <v>0</v>
      </c>
      <c r="T101" s="25">
        <f>IF('Indicator Date hidden'!U102="x","x",$T$2-'Indicator Date hidden'!U102)</f>
        <v>0</v>
      </c>
      <c r="U101" s="25" t="str">
        <f>IF('Indicator Date hidden'!V102="x","x",$U$2-'Indicator Date hidden'!V102)</f>
        <v>x</v>
      </c>
      <c r="V101" s="25">
        <f>IF('Indicator Date hidden'!W102="x","x",$V$2-'Indicator Date hidden'!W102)</f>
        <v>0</v>
      </c>
      <c r="W101" s="25" t="str">
        <f>IF('Indicator Date hidden'!X102="x","x",$W$2-'Indicator Date hidden'!X102)</f>
        <v>x</v>
      </c>
      <c r="X101" s="25">
        <f>IF('Indicator Date hidden'!Y102="x","x",$X$2-'Indicator Date hidden'!Y102)</f>
        <v>2</v>
      </c>
      <c r="Y101" s="25">
        <f>IF('Indicator Date hidden'!Z102="x","x",$Y$2-'Indicator Date hidden'!Z102)</f>
        <v>0</v>
      </c>
      <c r="Z101" s="25">
        <f>IF('Indicator Date hidden'!AA102="x","x",$Z$2-'Indicator Date hidden'!AA102)</f>
        <v>0</v>
      </c>
      <c r="AA101" s="25" t="str">
        <f>IF('Indicator Date hidden'!AB102="x","x",$AA$2-'Indicator Date hidden'!AB102)</f>
        <v>x</v>
      </c>
      <c r="AB101" s="25">
        <f>IF('Indicator Date hidden'!AC102="x","x",$AB$2-'Indicator Date hidden'!AC102)</f>
        <v>0</v>
      </c>
      <c r="AC101" s="25">
        <f>IF('Indicator Date hidden'!AD102="x","x",$AC$2-'Indicator Date hidden'!AD102)</f>
        <v>0</v>
      </c>
      <c r="AD101" s="25" t="str">
        <f>IF('Indicator Date hidden'!AE102="x","x",$AD$2-'Indicator Date hidden'!AE102)</f>
        <v>x</v>
      </c>
      <c r="AE101" s="25">
        <f>IF('Indicator Date hidden'!AF102="x","x",$AE$2-'Indicator Date hidden'!AF102)</f>
        <v>0</v>
      </c>
      <c r="AF101" s="25">
        <f>IF('Indicator Date hidden'!AG102="x","x",$AF$2-'Indicator Date hidden'!AG102)</f>
        <v>1</v>
      </c>
      <c r="AG101" s="25">
        <f>IF('Indicator Date hidden'!AH102="x","x",$AG$2-'Indicator Date hidden'!AH102)</f>
        <v>0</v>
      </c>
      <c r="AH101" s="25">
        <f>IF('Indicator Date hidden'!AI102="x","x",$AH$2-'Indicator Date hidden'!AI102)</f>
        <v>0</v>
      </c>
      <c r="AI101" s="25">
        <f>IF('Indicator Date hidden'!AJ102="x","x",$AI$2-'Indicator Date hidden'!AJ102)</f>
        <v>0</v>
      </c>
      <c r="AJ101" s="25" t="str">
        <f>IF('Indicator Date hidden'!AK102="x","x",$AJ$2-'Indicator Date hidden'!AK102)</f>
        <v>x</v>
      </c>
      <c r="AK101" s="25">
        <f>IF('Indicator Date hidden'!AL102="x","x",$AK$2-'Indicator Date hidden'!AL102)</f>
        <v>1</v>
      </c>
      <c r="AL101" s="25">
        <f>IF('Indicator Date hidden'!AM102="x","x",$AL$2-'Indicator Date hidden'!AM102)</f>
        <v>0</v>
      </c>
      <c r="AM101" s="25">
        <f>IF('Indicator Date hidden'!AN102="x","x",$AM$2-'Indicator Date hidden'!AN102)</f>
        <v>0</v>
      </c>
      <c r="AN101" s="25">
        <f>IF('Indicator Date hidden'!AO102="x","x",$AN$2-'Indicator Date hidden'!AO102)</f>
        <v>0</v>
      </c>
      <c r="AO101" s="25">
        <f>IF('Indicator Date hidden'!AP102="x","x",$AO$2-'Indicator Date hidden'!AP102)</f>
        <v>0</v>
      </c>
      <c r="AP101" s="25">
        <f>IF('Indicator Date hidden'!AQ102="x","x",$AP$2-'Indicator Date hidden'!AQ102)</f>
        <v>0</v>
      </c>
      <c r="AQ101" s="25" t="str">
        <f>IF('Indicator Date hidden'!AR102="x","x",$AQ$2-'Indicator Date hidden'!AR102)</f>
        <v>x</v>
      </c>
      <c r="AR101" s="25">
        <f>IF('Indicator Date hidden'!AS102="x","x",$AR$2-'Indicator Date hidden'!AS102)</f>
        <v>0</v>
      </c>
      <c r="AS101" s="25">
        <f>IF('Indicator Date hidden'!AT102="x","x",$AS$2-'Indicator Date hidden'!AT102)</f>
        <v>0</v>
      </c>
      <c r="AT101" s="25">
        <f>IF('Indicator Date hidden'!AU102="x","x",$AT$2-'Indicator Date hidden'!AU102)</f>
        <v>0</v>
      </c>
      <c r="AU101" s="25">
        <f>IF('Indicator Date hidden'!AV102="x","x",$AU$2-'Indicator Date hidden'!AV102)</f>
        <v>3</v>
      </c>
      <c r="AV101" s="25">
        <f>IF('Indicator Date hidden'!AW102="x","x",$AV$2-'Indicator Date hidden'!AW102)</f>
        <v>0</v>
      </c>
      <c r="AW101" s="25">
        <f>IF('Indicator Date hidden'!AX102="x","x",$AW$2-'Indicator Date hidden'!AX102)</f>
        <v>0</v>
      </c>
      <c r="AX101" s="25">
        <f>IF('Indicator Date hidden'!AY102="x","x",$AX$2-'Indicator Date hidden'!AY102)</f>
        <v>0</v>
      </c>
      <c r="AY101" s="25">
        <f>IF('Indicator Date hidden'!AZ102="x","x",$AY$2-'Indicator Date hidden'!AZ102)</f>
        <v>0</v>
      </c>
      <c r="AZ101" s="25">
        <f>IF('Indicator Date hidden'!BA102="x","x",$AZ$2-'Indicator Date hidden'!BA102)</f>
        <v>0</v>
      </c>
      <c r="BA101">
        <f t="shared" si="5"/>
        <v>7</v>
      </c>
      <c r="BB101" s="26">
        <f t="shared" si="6"/>
        <v>0.15909090909090909</v>
      </c>
      <c r="BC101">
        <f t="shared" si="7"/>
        <v>4</v>
      </c>
      <c r="BD101" s="26">
        <f t="shared" si="8"/>
        <v>0.56178214065037613</v>
      </c>
      <c r="BE101" s="28">
        <f t="shared" si="9"/>
        <v>0</v>
      </c>
    </row>
    <row r="102" spans="1:57" x14ac:dyDescent="0.3">
      <c r="A102" t="s">
        <v>185</v>
      </c>
      <c r="B102" s="25">
        <f>IF('Indicator Date hidden'!C103="x","x",$B$2-'Indicator Date hidden'!C103)</f>
        <v>0</v>
      </c>
      <c r="C102" s="25">
        <f>IF('Indicator Date hidden'!D103="x","x",$C$2-'Indicator Date hidden'!D103)</f>
        <v>0</v>
      </c>
      <c r="D102" s="25">
        <f>IF('Indicator Date hidden'!E103="x","x",$D$2-'Indicator Date hidden'!E103)</f>
        <v>0</v>
      </c>
      <c r="E102" s="25">
        <f>IF('Indicator Date hidden'!F103="x","x",$E$2-'Indicator Date hidden'!F103)</f>
        <v>0</v>
      </c>
      <c r="F102" s="25">
        <f>IF('Indicator Date hidden'!G103="x","x",$F$2-'Indicator Date hidden'!G103)</f>
        <v>0</v>
      </c>
      <c r="G102" s="25">
        <f>IF('Indicator Date hidden'!H103="x","x",$G$2-'Indicator Date hidden'!H103)</f>
        <v>0</v>
      </c>
      <c r="H102" s="25">
        <f>IF('Indicator Date hidden'!I103="x","x",$H$2-'Indicator Date hidden'!I103)</f>
        <v>0</v>
      </c>
      <c r="I102" s="25">
        <f>IF('Indicator Date hidden'!J103="x","x",$I$2-'Indicator Date hidden'!J103)</f>
        <v>0</v>
      </c>
      <c r="J102" s="25">
        <f>IF('Indicator Date hidden'!K103="x","x",$J$2-'Indicator Date hidden'!K103)</f>
        <v>0</v>
      </c>
      <c r="K102" s="25">
        <f>IF('Indicator Date hidden'!L103="x","x",$K$2-'Indicator Date hidden'!L103)</f>
        <v>0</v>
      </c>
      <c r="L102" s="25">
        <f>IF('Indicator Date hidden'!M103="x","x",$L$2-'Indicator Date hidden'!M103)</f>
        <v>0</v>
      </c>
      <c r="M102" s="25">
        <f>IF('Indicator Date hidden'!N103="x","x",$M$2-'Indicator Date hidden'!N103)</f>
        <v>0</v>
      </c>
      <c r="N102" s="25">
        <f>IF('Indicator Date hidden'!O103="x","x",$N$2-'Indicator Date hidden'!O103)</f>
        <v>0</v>
      </c>
      <c r="O102" s="25">
        <f>IF('Indicator Date hidden'!P103="x","x",$O$2-'Indicator Date hidden'!P103)</f>
        <v>0</v>
      </c>
      <c r="P102" s="25">
        <f>IF('Indicator Date hidden'!Q103="x","x",$P$2-'Indicator Date hidden'!Q103)</f>
        <v>0</v>
      </c>
      <c r="Q102" s="25" t="str">
        <f>IF('Indicator Date hidden'!R103="x","x",$Q$2-'Indicator Date hidden'!R103)</f>
        <v>x</v>
      </c>
      <c r="R102" s="25">
        <f>IF('Indicator Date hidden'!S103="x","x",$R$2-'Indicator Date hidden'!S103)</f>
        <v>0</v>
      </c>
      <c r="S102" s="25">
        <f>IF('Indicator Date hidden'!T103="x","x",$S$2-'Indicator Date hidden'!T103)</f>
        <v>0</v>
      </c>
      <c r="T102" s="25">
        <f>IF('Indicator Date hidden'!U103="x","x",$T$2-'Indicator Date hidden'!U103)</f>
        <v>0</v>
      </c>
      <c r="U102" s="25" t="str">
        <f>IF('Indicator Date hidden'!V103="x","x",$U$2-'Indicator Date hidden'!V103)</f>
        <v>x</v>
      </c>
      <c r="V102" s="25">
        <f>IF('Indicator Date hidden'!W103="x","x",$V$2-'Indicator Date hidden'!W103)</f>
        <v>0</v>
      </c>
      <c r="W102" s="25" t="str">
        <f>IF('Indicator Date hidden'!X103="x","x",$W$2-'Indicator Date hidden'!X103)</f>
        <v>x</v>
      </c>
      <c r="X102" s="25">
        <f>IF('Indicator Date hidden'!Y103="x","x",$X$2-'Indicator Date hidden'!Y103)</f>
        <v>1</v>
      </c>
      <c r="Y102" s="25">
        <f>IF('Indicator Date hidden'!Z103="x","x",$Y$2-'Indicator Date hidden'!Z103)</f>
        <v>0</v>
      </c>
      <c r="Z102" s="25">
        <f>IF('Indicator Date hidden'!AA103="x","x",$Z$2-'Indicator Date hidden'!AA103)</f>
        <v>0</v>
      </c>
      <c r="AA102" s="25" t="str">
        <f>IF('Indicator Date hidden'!AB103="x","x",$AA$2-'Indicator Date hidden'!AB103)</f>
        <v>x</v>
      </c>
      <c r="AB102" s="25">
        <f>IF('Indicator Date hidden'!AC103="x","x",$AB$2-'Indicator Date hidden'!AC103)</f>
        <v>0</v>
      </c>
      <c r="AC102" s="25">
        <f>IF('Indicator Date hidden'!AD103="x","x",$AC$2-'Indicator Date hidden'!AD103)</f>
        <v>0</v>
      </c>
      <c r="AD102" s="25" t="str">
        <f>IF('Indicator Date hidden'!AE103="x","x",$AD$2-'Indicator Date hidden'!AE103)</f>
        <v>x</v>
      </c>
      <c r="AE102" s="25">
        <f>IF('Indicator Date hidden'!AF103="x","x",$AE$2-'Indicator Date hidden'!AF103)</f>
        <v>0</v>
      </c>
      <c r="AF102" s="25">
        <f>IF('Indicator Date hidden'!AG103="x","x",$AF$2-'Indicator Date hidden'!AG103)</f>
        <v>1</v>
      </c>
      <c r="AG102" s="25">
        <f>IF('Indicator Date hidden'!AH103="x","x",$AG$2-'Indicator Date hidden'!AH103)</f>
        <v>0</v>
      </c>
      <c r="AH102" s="25">
        <f>IF('Indicator Date hidden'!AI103="x","x",$AH$2-'Indicator Date hidden'!AI103)</f>
        <v>0</v>
      </c>
      <c r="AI102" s="25">
        <f>IF('Indicator Date hidden'!AJ103="x","x",$AI$2-'Indicator Date hidden'!AJ103)</f>
        <v>0</v>
      </c>
      <c r="AJ102" s="25" t="str">
        <f>IF('Indicator Date hidden'!AK103="x","x",$AJ$2-'Indicator Date hidden'!AK103)</f>
        <v>x</v>
      </c>
      <c r="AK102" s="25">
        <f>IF('Indicator Date hidden'!AL103="x","x",$AK$2-'Indicator Date hidden'!AL103)</f>
        <v>1</v>
      </c>
      <c r="AL102" s="25">
        <f>IF('Indicator Date hidden'!AM103="x","x",$AL$2-'Indicator Date hidden'!AM103)</f>
        <v>0</v>
      </c>
      <c r="AM102" s="25">
        <f>IF('Indicator Date hidden'!AN103="x","x",$AM$2-'Indicator Date hidden'!AN103)</f>
        <v>0</v>
      </c>
      <c r="AN102" s="25">
        <f>IF('Indicator Date hidden'!AO103="x","x",$AN$2-'Indicator Date hidden'!AO103)</f>
        <v>0</v>
      </c>
      <c r="AO102" s="25">
        <f>IF('Indicator Date hidden'!AP103="x","x",$AO$2-'Indicator Date hidden'!AP103)</f>
        <v>0</v>
      </c>
      <c r="AP102" s="25">
        <f>IF('Indicator Date hidden'!AQ103="x","x",$AP$2-'Indicator Date hidden'!AQ103)</f>
        <v>0</v>
      </c>
      <c r="AQ102" s="25" t="str">
        <f>IF('Indicator Date hidden'!AR103="x","x",$AQ$2-'Indicator Date hidden'!AR103)</f>
        <v>x</v>
      </c>
      <c r="AR102" s="25">
        <f>IF('Indicator Date hidden'!AS103="x","x",$AR$2-'Indicator Date hidden'!AS103)</f>
        <v>0</v>
      </c>
      <c r="AS102" s="25">
        <f>IF('Indicator Date hidden'!AT103="x","x",$AS$2-'Indicator Date hidden'!AT103)</f>
        <v>0</v>
      </c>
      <c r="AT102" s="25">
        <f>IF('Indicator Date hidden'!AU103="x","x",$AT$2-'Indicator Date hidden'!AU103)</f>
        <v>0</v>
      </c>
      <c r="AU102" s="25" t="str">
        <f>IF('Indicator Date hidden'!AV103="x","x",$AU$2-'Indicator Date hidden'!AV103)</f>
        <v>x</v>
      </c>
      <c r="AV102" s="25">
        <f>IF('Indicator Date hidden'!AW103="x","x",$AV$2-'Indicator Date hidden'!AW103)</f>
        <v>0</v>
      </c>
      <c r="AW102" s="25">
        <f>IF('Indicator Date hidden'!AX103="x","x",$AW$2-'Indicator Date hidden'!AX103)</f>
        <v>0</v>
      </c>
      <c r="AX102" s="25">
        <f>IF('Indicator Date hidden'!AY103="x","x",$AX$2-'Indicator Date hidden'!AY103)</f>
        <v>0</v>
      </c>
      <c r="AY102" s="25">
        <f>IF('Indicator Date hidden'!AZ103="x","x",$AY$2-'Indicator Date hidden'!AZ103)</f>
        <v>0</v>
      </c>
      <c r="AZ102" s="25">
        <f>IF('Indicator Date hidden'!BA103="x","x",$AZ$2-'Indicator Date hidden'!BA103)</f>
        <v>0</v>
      </c>
      <c r="BA102">
        <f t="shared" si="5"/>
        <v>3</v>
      </c>
      <c r="BB102" s="26">
        <f t="shared" si="6"/>
        <v>6.9767441860465115E-2</v>
      </c>
      <c r="BC102">
        <f t="shared" si="7"/>
        <v>3</v>
      </c>
      <c r="BD102" s="26">
        <f t="shared" si="8"/>
        <v>0.25475467790937961</v>
      </c>
      <c r="BE102" s="28">
        <f t="shared" si="9"/>
        <v>0</v>
      </c>
    </row>
    <row r="103" spans="1:57" x14ac:dyDescent="0.3">
      <c r="A103" t="s">
        <v>188</v>
      </c>
      <c r="B103" s="25">
        <f>IF('Indicator Date hidden'!C104="x","x",$B$2-'Indicator Date hidden'!C104)</f>
        <v>0</v>
      </c>
      <c r="C103" s="25">
        <f>IF('Indicator Date hidden'!D104="x","x",$C$2-'Indicator Date hidden'!D104)</f>
        <v>0</v>
      </c>
      <c r="D103" s="25">
        <f>IF('Indicator Date hidden'!E104="x","x",$D$2-'Indicator Date hidden'!E104)</f>
        <v>0</v>
      </c>
      <c r="E103" s="25">
        <f>IF('Indicator Date hidden'!F104="x","x",$E$2-'Indicator Date hidden'!F104)</f>
        <v>0</v>
      </c>
      <c r="F103" s="25">
        <f>IF('Indicator Date hidden'!G104="x","x",$F$2-'Indicator Date hidden'!G104)</f>
        <v>0</v>
      </c>
      <c r="G103" s="25">
        <f>IF('Indicator Date hidden'!H104="x","x",$G$2-'Indicator Date hidden'!H104)</f>
        <v>0</v>
      </c>
      <c r="H103" s="25">
        <f>IF('Indicator Date hidden'!I104="x","x",$H$2-'Indicator Date hidden'!I104)</f>
        <v>0</v>
      </c>
      <c r="I103" s="25">
        <f>IF('Indicator Date hidden'!J104="x","x",$I$2-'Indicator Date hidden'!J104)</f>
        <v>0</v>
      </c>
      <c r="J103" s="25">
        <f>IF('Indicator Date hidden'!K104="x","x",$J$2-'Indicator Date hidden'!K104)</f>
        <v>0</v>
      </c>
      <c r="K103" s="25">
        <f>IF('Indicator Date hidden'!L104="x","x",$K$2-'Indicator Date hidden'!L104)</f>
        <v>0</v>
      </c>
      <c r="L103" s="25">
        <f>IF('Indicator Date hidden'!M104="x","x",$L$2-'Indicator Date hidden'!M104)</f>
        <v>0</v>
      </c>
      <c r="M103" s="25">
        <f>IF('Indicator Date hidden'!N104="x","x",$M$2-'Indicator Date hidden'!N104)</f>
        <v>0</v>
      </c>
      <c r="N103" s="25">
        <f>IF('Indicator Date hidden'!O104="x","x",$N$2-'Indicator Date hidden'!O104)</f>
        <v>0</v>
      </c>
      <c r="O103" s="25">
        <f>IF('Indicator Date hidden'!P104="x","x",$O$2-'Indicator Date hidden'!P104)</f>
        <v>0</v>
      </c>
      <c r="P103" s="25">
        <f>IF('Indicator Date hidden'!Q104="x","x",$P$2-'Indicator Date hidden'!Q104)</f>
        <v>0</v>
      </c>
      <c r="Q103" s="25">
        <f>IF('Indicator Date hidden'!R104="x","x",$Q$2-'Indicator Date hidden'!R104)</f>
        <v>5</v>
      </c>
      <c r="R103" s="25">
        <f>IF('Indicator Date hidden'!S104="x","x",$R$2-'Indicator Date hidden'!S104)</f>
        <v>0</v>
      </c>
      <c r="S103" s="25">
        <f>IF('Indicator Date hidden'!T104="x","x",$S$2-'Indicator Date hidden'!T104)</f>
        <v>0</v>
      </c>
      <c r="T103" s="25">
        <f>IF('Indicator Date hidden'!U104="x","x",$T$2-'Indicator Date hidden'!U104)</f>
        <v>0</v>
      </c>
      <c r="U103" s="25">
        <f>IF('Indicator Date hidden'!V104="x","x",$U$2-'Indicator Date hidden'!V104)</f>
        <v>0</v>
      </c>
      <c r="V103" s="25">
        <f>IF('Indicator Date hidden'!W104="x","x",$V$2-'Indicator Date hidden'!W104)</f>
        <v>0</v>
      </c>
      <c r="W103" s="25">
        <f>IF('Indicator Date hidden'!X104="x","x",$W$2-'Indicator Date hidden'!X104)</f>
        <v>10</v>
      </c>
      <c r="X103" s="25">
        <f>IF('Indicator Date hidden'!Y104="x","x",$X$2-'Indicator Date hidden'!Y104)</f>
        <v>4</v>
      </c>
      <c r="Y103" s="25">
        <f>IF('Indicator Date hidden'!Z104="x","x",$Y$2-'Indicator Date hidden'!Z104)</f>
        <v>0</v>
      </c>
      <c r="Z103" s="25">
        <f>IF('Indicator Date hidden'!AA104="x","x",$Z$2-'Indicator Date hidden'!AA104)</f>
        <v>0</v>
      </c>
      <c r="AA103" s="25">
        <f>IF('Indicator Date hidden'!AB104="x","x",$AA$2-'Indicator Date hidden'!AB104)</f>
        <v>0</v>
      </c>
      <c r="AB103" s="25">
        <f>IF('Indicator Date hidden'!AC104="x","x",$AB$2-'Indicator Date hidden'!AC104)</f>
        <v>0</v>
      </c>
      <c r="AC103" s="25">
        <f>IF('Indicator Date hidden'!AD104="x","x",$AC$2-'Indicator Date hidden'!AD104)</f>
        <v>0</v>
      </c>
      <c r="AD103" s="25">
        <f>IF('Indicator Date hidden'!AE104="x","x",$AD$2-'Indicator Date hidden'!AE104)</f>
        <v>0</v>
      </c>
      <c r="AE103" s="25" t="str">
        <f>IF('Indicator Date hidden'!AF104="x","x",$AE$2-'Indicator Date hidden'!AF104)</f>
        <v>x</v>
      </c>
      <c r="AF103" s="25">
        <f>IF('Indicator Date hidden'!AG104="x","x",$AF$2-'Indicator Date hidden'!AG104)</f>
        <v>3</v>
      </c>
      <c r="AG103" s="25">
        <f>IF('Indicator Date hidden'!AH104="x","x",$AG$2-'Indicator Date hidden'!AH104)</f>
        <v>0</v>
      </c>
      <c r="AH103" s="25">
        <f>IF('Indicator Date hidden'!AI104="x","x",$AH$2-'Indicator Date hidden'!AI104)</f>
        <v>0</v>
      </c>
      <c r="AI103" s="25">
        <f>IF('Indicator Date hidden'!AJ104="x","x",$AI$2-'Indicator Date hidden'!AJ104)</f>
        <v>0</v>
      </c>
      <c r="AJ103" s="25" t="str">
        <f>IF('Indicator Date hidden'!AK104="x","x",$AJ$2-'Indicator Date hidden'!AK104)</f>
        <v>x</v>
      </c>
      <c r="AK103" s="25">
        <f>IF('Indicator Date hidden'!AL104="x","x",$AK$2-'Indicator Date hidden'!AL104)</f>
        <v>1</v>
      </c>
      <c r="AL103" s="25">
        <f>IF('Indicator Date hidden'!AM104="x","x",$AL$2-'Indicator Date hidden'!AM104)</f>
        <v>0</v>
      </c>
      <c r="AM103" s="25">
        <f>IF('Indicator Date hidden'!AN104="x","x",$AM$2-'Indicator Date hidden'!AN104)</f>
        <v>0</v>
      </c>
      <c r="AN103" s="25">
        <f>IF('Indicator Date hidden'!AO104="x","x",$AN$2-'Indicator Date hidden'!AO104)</f>
        <v>0</v>
      </c>
      <c r="AO103" s="25">
        <f>IF('Indicator Date hidden'!AP104="x","x",$AO$2-'Indicator Date hidden'!AP104)</f>
        <v>0</v>
      </c>
      <c r="AP103" s="25">
        <f>IF('Indicator Date hidden'!AQ104="x","x",$AP$2-'Indicator Date hidden'!AQ104)</f>
        <v>0</v>
      </c>
      <c r="AQ103" s="25">
        <f>IF('Indicator Date hidden'!AR104="x","x",$AQ$2-'Indicator Date hidden'!AR104)</f>
        <v>0</v>
      </c>
      <c r="AR103" s="25">
        <f>IF('Indicator Date hidden'!AS104="x","x",$AR$2-'Indicator Date hidden'!AS104)</f>
        <v>0</v>
      </c>
      <c r="AS103" s="25">
        <f>IF('Indicator Date hidden'!AT104="x","x",$AS$2-'Indicator Date hidden'!AT104)</f>
        <v>0</v>
      </c>
      <c r="AT103" s="25">
        <f>IF('Indicator Date hidden'!AU104="x","x",$AT$2-'Indicator Date hidden'!AU104)</f>
        <v>0</v>
      </c>
      <c r="AU103" s="25">
        <f>IF('Indicator Date hidden'!AV104="x","x",$AU$2-'Indicator Date hidden'!AV104)</f>
        <v>5</v>
      </c>
      <c r="AV103" s="25">
        <f>IF('Indicator Date hidden'!AW104="x","x",$AV$2-'Indicator Date hidden'!AW104)</f>
        <v>0</v>
      </c>
      <c r="AW103" s="25">
        <f>IF('Indicator Date hidden'!AX104="x","x",$AW$2-'Indicator Date hidden'!AX104)</f>
        <v>0</v>
      </c>
      <c r="AX103" s="25">
        <f>IF('Indicator Date hidden'!AY104="x","x",$AX$2-'Indicator Date hidden'!AY104)</f>
        <v>0</v>
      </c>
      <c r="AY103" s="25">
        <f>IF('Indicator Date hidden'!AZ104="x","x",$AY$2-'Indicator Date hidden'!AZ104)</f>
        <v>0</v>
      </c>
      <c r="AZ103" s="25">
        <f>IF('Indicator Date hidden'!BA104="x","x",$AZ$2-'Indicator Date hidden'!BA104)</f>
        <v>0</v>
      </c>
      <c r="BA103">
        <f t="shared" si="5"/>
        <v>28</v>
      </c>
      <c r="BB103" s="26">
        <f t="shared" si="6"/>
        <v>0.5714285714285714</v>
      </c>
      <c r="BC103">
        <f t="shared" si="7"/>
        <v>6</v>
      </c>
      <c r="BD103" s="26">
        <f t="shared" si="8"/>
        <v>1.8070158058105026</v>
      </c>
      <c r="BE103" s="28">
        <f t="shared" si="9"/>
        <v>0</v>
      </c>
    </row>
    <row r="104" spans="1:57" x14ac:dyDescent="0.3">
      <c r="A104" t="s">
        <v>190</v>
      </c>
      <c r="B104" s="25">
        <f>IF('Indicator Date hidden'!C105="x","x",$B$2-'Indicator Date hidden'!C105)</f>
        <v>0</v>
      </c>
      <c r="C104" s="25">
        <f>IF('Indicator Date hidden'!D105="x","x",$C$2-'Indicator Date hidden'!D105)</f>
        <v>0</v>
      </c>
      <c r="D104" s="25">
        <f>IF('Indicator Date hidden'!E105="x","x",$D$2-'Indicator Date hidden'!E105)</f>
        <v>0</v>
      </c>
      <c r="E104" s="25">
        <f>IF('Indicator Date hidden'!F105="x","x",$E$2-'Indicator Date hidden'!F105)</f>
        <v>0</v>
      </c>
      <c r="F104" s="25">
        <f>IF('Indicator Date hidden'!G105="x","x",$F$2-'Indicator Date hidden'!G105)</f>
        <v>0</v>
      </c>
      <c r="G104" s="25">
        <f>IF('Indicator Date hidden'!H105="x","x",$G$2-'Indicator Date hidden'!H105)</f>
        <v>0</v>
      </c>
      <c r="H104" s="25">
        <f>IF('Indicator Date hidden'!I105="x","x",$H$2-'Indicator Date hidden'!I105)</f>
        <v>0</v>
      </c>
      <c r="I104" s="25">
        <f>IF('Indicator Date hidden'!J105="x","x",$I$2-'Indicator Date hidden'!J105)</f>
        <v>0</v>
      </c>
      <c r="J104" s="25">
        <f>IF('Indicator Date hidden'!K105="x","x",$J$2-'Indicator Date hidden'!K105)</f>
        <v>0</v>
      </c>
      <c r="K104" s="25">
        <f>IF('Indicator Date hidden'!L105="x","x",$K$2-'Indicator Date hidden'!L105)</f>
        <v>0</v>
      </c>
      <c r="L104" s="25">
        <f>IF('Indicator Date hidden'!M105="x","x",$L$2-'Indicator Date hidden'!M105)</f>
        <v>0</v>
      </c>
      <c r="M104" s="25">
        <f>IF('Indicator Date hidden'!N105="x","x",$M$2-'Indicator Date hidden'!N105)</f>
        <v>0</v>
      </c>
      <c r="N104" s="25">
        <f>IF('Indicator Date hidden'!O105="x","x",$N$2-'Indicator Date hidden'!O105)</f>
        <v>0</v>
      </c>
      <c r="O104" s="25">
        <f>IF('Indicator Date hidden'!P105="x","x",$O$2-'Indicator Date hidden'!P105)</f>
        <v>0</v>
      </c>
      <c r="P104" s="25">
        <f>IF('Indicator Date hidden'!Q105="x","x",$P$2-'Indicator Date hidden'!Q105)</f>
        <v>0</v>
      </c>
      <c r="Q104" s="25">
        <f>IF('Indicator Date hidden'!R105="x","x",$Q$2-'Indicator Date hidden'!R105)</f>
        <v>4</v>
      </c>
      <c r="R104" s="25">
        <f>IF('Indicator Date hidden'!S105="x","x",$R$2-'Indicator Date hidden'!S105)</f>
        <v>0</v>
      </c>
      <c r="S104" s="25">
        <f>IF('Indicator Date hidden'!T105="x","x",$S$2-'Indicator Date hidden'!T105)</f>
        <v>0</v>
      </c>
      <c r="T104" s="25">
        <f>IF('Indicator Date hidden'!U105="x","x",$T$2-'Indicator Date hidden'!U105)</f>
        <v>0</v>
      </c>
      <c r="U104" s="25">
        <f>IF('Indicator Date hidden'!V105="x","x",$U$2-'Indicator Date hidden'!V105)</f>
        <v>0</v>
      </c>
      <c r="V104" s="25">
        <f>IF('Indicator Date hidden'!W105="x","x",$V$2-'Indicator Date hidden'!W105)</f>
        <v>0</v>
      </c>
      <c r="W104" s="25">
        <f>IF('Indicator Date hidden'!X105="x","x",$W$2-'Indicator Date hidden'!X105)</f>
        <v>0</v>
      </c>
      <c r="X104" s="25">
        <f>IF('Indicator Date hidden'!Y105="x","x",$X$2-'Indicator Date hidden'!Y105)</f>
        <v>4</v>
      </c>
      <c r="Y104" s="25">
        <f>IF('Indicator Date hidden'!Z105="x","x",$Y$2-'Indicator Date hidden'!Z105)</f>
        <v>0</v>
      </c>
      <c r="Z104" s="25">
        <f>IF('Indicator Date hidden'!AA105="x","x",$Z$2-'Indicator Date hidden'!AA105)</f>
        <v>0</v>
      </c>
      <c r="AA104" s="25">
        <f>IF('Indicator Date hidden'!AB105="x","x",$AA$2-'Indicator Date hidden'!AB105)</f>
        <v>0</v>
      </c>
      <c r="AB104" s="25">
        <f>IF('Indicator Date hidden'!AC105="x","x",$AB$2-'Indicator Date hidden'!AC105)</f>
        <v>0</v>
      </c>
      <c r="AC104" s="25">
        <f>IF('Indicator Date hidden'!AD105="x","x",$AC$2-'Indicator Date hidden'!AD105)</f>
        <v>0</v>
      </c>
      <c r="AD104" s="25">
        <f>IF('Indicator Date hidden'!AE105="x","x",$AD$2-'Indicator Date hidden'!AE105)</f>
        <v>0</v>
      </c>
      <c r="AE104" s="25">
        <f>IF('Indicator Date hidden'!AF105="x","x",$AE$2-'Indicator Date hidden'!AF105)</f>
        <v>0</v>
      </c>
      <c r="AF104" s="25">
        <f>IF('Indicator Date hidden'!AG105="x","x",$AF$2-'Indicator Date hidden'!AG105)</f>
        <v>3</v>
      </c>
      <c r="AG104" s="25">
        <f>IF('Indicator Date hidden'!AH105="x","x",$AG$2-'Indicator Date hidden'!AH105)</f>
        <v>0</v>
      </c>
      <c r="AH104" s="25">
        <f>IF('Indicator Date hidden'!AI105="x","x",$AH$2-'Indicator Date hidden'!AI105)</f>
        <v>0</v>
      </c>
      <c r="AI104" s="25">
        <f>IF('Indicator Date hidden'!AJ105="x","x",$AI$2-'Indicator Date hidden'!AJ105)</f>
        <v>0</v>
      </c>
      <c r="AJ104" s="25" t="str">
        <f>IF('Indicator Date hidden'!AK105="x","x",$AJ$2-'Indicator Date hidden'!AK105)</f>
        <v>x</v>
      </c>
      <c r="AK104" s="25">
        <f>IF('Indicator Date hidden'!AL105="x","x",$AK$2-'Indicator Date hidden'!AL105)</f>
        <v>1</v>
      </c>
      <c r="AL104" s="25">
        <f>IF('Indicator Date hidden'!AM105="x","x",$AL$2-'Indicator Date hidden'!AM105)</f>
        <v>0</v>
      </c>
      <c r="AM104" s="25">
        <f>IF('Indicator Date hidden'!AN105="x","x",$AM$2-'Indicator Date hidden'!AN105)</f>
        <v>0</v>
      </c>
      <c r="AN104" s="25">
        <f>IF('Indicator Date hidden'!AO105="x","x",$AN$2-'Indicator Date hidden'!AO105)</f>
        <v>0</v>
      </c>
      <c r="AO104" s="25">
        <f>IF('Indicator Date hidden'!AP105="x","x",$AO$2-'Indicator Date hidden'!AP105)</f>
        <v>1</v>
      </c>
      <c r="AP104" s="25">
        <f>IF('Indicator Date hidden'!AQ105="x","x",$AP$2-'Indicator Date hidden'!AQ105)</f>
        <v>1</v>
      </c>
      <c r="AQ104" s="25">
        <f>IF('Indicator Date hidden'!AR105="x","x",$AQ$2-'Indicator Date hidden'!AR105)</f>
        <v>0</v>
      </c>
      <c r="AR104" s="25">
        <f>IF('Indicator Date hidden'!AS105="x","x",$AR$2-'Indicator Date hidden'!AS105)</f>
        <v>0</v>
      </c>
      <c r="AS104" s="25">
        <f>IF('Indicator Date hidden'!AT105="x","x",$AS$2-'Indicator Date hidden'!AT105)</f>
        <v>0</v>
      </c>
      <c r="AT104" s="25">
        <f>IF('Indicator Date hidden'!AU105="x","x",$AT$2-'Indicator Date hidden'!AU105)</f>
        <v>0</v>
      </c>
      <c r="AU104" s="25">
        <f>IF('Indicator Date hidden'!AV105="x","x",$AU$2-'Indicator Date hidden'!AV105)</f>
        <v>4</v>
      </c>
      <c r="AV104" s="25">
        <f>IF('Indicator Date hidden'!AW105="x","x",$AV$2-'Indicator Date hidden'!AW105)</f>
        <v>0</v>
      </c>
      <c r="AW104" s="25">
        <f>IF('Indicator Date hidden'!AX105="x","x",$AW$2-'Indicator Date hidden'!AX105)</f>
        <v>0</v>
      </c>
      <c r="AX104" s="25">
        <f>IF('Indicator Date hidden'!AY105="x","x",$AX$2-'Indicator Date hidden'!AY105)</f>
        <v>0</v>
      </c>
      <c r="AY104" s="25">
        <f>IF('Indicator Date hidden'!AZ105="x","x",$AY$2-'Indicator Date hidden'!AZ105)</f>
        <v>0</v>
      </c>
      <c r="AZ104" s="25">
        <f>IF('Indicator Date hidden'!BA105="x","x",$AZ$2-'Indicator Date hidden'!BA105)</f>
        <v>0</v>
      </c>
      <c r="BA104">
        <f t="shared" si="5"/>
        <v>18</v>
      </c>
      <c r="BB104" s="26">
        <f t="shared" si="6"/>
        <v>0.36</v>
      </c>
      <c r="BC104">
        <f t="shared" si="7"/>
        <v>7</v>
      </c>
      <c r="BD104" s="26">
        <f t="shared" si="8"/>
        <v>1.034601372510205</v>
      </c>
      <c r="BE104" s="28">
        <f t="shared" si="9"/>
        <v>0</v>
      </c>
    </row>
    <row r="105" spans="1:57" x14ac:dyDescent="0.3">
      <c r="A105" t="s">
        <v>192</v>
      </c>
      <c r="B105" s="25">
        <f>IF('Indicator Date hidden'!C106="x","x",$B$2-'Indicator Date hidden'!C106)</f>
        <v>0</v>
      </c>
      <c r="C105" s="25">
        <f>IF('Indicator Date hidden'!D106="x","x",$C$2-'Indicator Date hidden'!D106)</f>
        <v>0</v>
      </c>
      <c r="D105" s="25">
        <f>IF('Indicator Date hidden'!E106="x","x",$D$2-'Indicator Date hidden'!E106)</f>
        <v>0</v>
      </c>
      <c r="E105" s="25">
        <f>IF('Indicator Date hidden'!F106="x","x",$E$2-'Indicator Date hidden'!F106)</f>
        <v>0</v>
      </c>
      <c r="F105" s="25">
        <f>IF('Indicator Date hidden'!G106="x","x",$F$2-'Indicator Date hidden'!G106)</f>
        <v>0</v>
      </c>
      <c r="G105" s="25">
        <f>IF('Indicator Date hidden'!H106="x","x",$G$2-'Indicator Date hidden'!H106)</f>
        <v>0</v>
      </c>
      <c r="H105" s="25">
        <f>IF('Indicator Date hidden'!I106="x","x",$H$2-'Indicator Date hidden'!I106)</f>
        <v>0</v>
      </c>
      <c r="I105" s="25">
        <f>IF('Indicator Date hidden'!J106="x","x",$I$2-'Indicator Date hidden'!J106)</f>
        <v>0</v>
      </c>
      <c r="J105" s="25">
        <f>IF('Indicator Date hidden'!K106="x","x",$J$2-'Indicator Date hidden'!K106)</f>
        <v>0</v>
      </c>
      <c r="K105" s="25">
        <f>IF('Indicator Date hidden'!L106="x","x",$K$2-'Indicator Date hidden'!L106)</f>
        <v>0</v>
      </c>
      <c r="L105" s="25">
        <f>IF('Indicator Date hidden'!M106="x","x",$L$2-'Indicator Date hidden'!M106)</f>
        <v>0</v>
      </c>
      <c r="M105" s="25">
        <f>IF('Indicator Date hidden'!N106="x","x",$M$2-'Indicator Date hidden'!N106)</f>
        <v>0</v>
      </c>
      <c r="N105" s="25">
        <f>IF('Indicator Date hidden'!O106="x","x",$N$2-'Indicator Date hidden'!O106)</f>
        <v>0</v>
      </c>
      <c r="O105" s="25">
        <f>IF('Indicator Date hidden'!P106="x","x",$O$2-'Indicator Date hidden'!P106)</f>
        <v>0</v>
      </c>
      <c r="P105" s="25">
        <f>IF('Indicator Date hidden'!Q106="x","x",$P$2-'Indicator Date hidden'!Q106)</f>
        <v>0</v>
      </c>
      <c r="Q105" s="25" t="str">
        <f>IF('Indicator Date hidden'!R106="x","x",$Q$2-'Indicator Date hidden'!R106)</f>
        <v>x</v>
      </c>
      <c r="R105" s="25">
        <f>IF('Indicator Date hidden'!S106="x","x",$R$2-'Indicator Date hidden'!S106)</f>
        <v>0</v>
      </c>
      <c r="S105" s="25">
        <f>IF('Indicator Date hidden'!T106="x","x",$S$2-'Indicator Date hidden'!T106)</f>
        <v>0</v>
      </c>
      <c r="T105" s="25">
        <f>IF('Indicator Date hidden'!U106="x","x",$T$2-'Indicator Date hidden'!U106)</f>
        <v>0</v>
      </c>
      <c r="U105" s="25" t="str">
        <f>IF('Indicator Date hidden'!V106="x","x",$U$2-'Indicator Date hidden'!V106)</f>
        <v>x</v>
      </c>
      <c r="V105" s="25">
        <f>IF('Indicator Date hidden'!W106="x","x",$V$2-'Indicator Date hidden'!W106)</f>
        <v>0</v>
      </c>
      <c r="W105" s="25">
        <f>IF('Indicator Date hidden'!X106="x","x",$W$2-'Indicator Date hidden'!X106)</f>
        <v>8</v>
      </c>
      <c r="X105" s="25">
        <f>IF('Indicator Date hidden'!Y106="x","x",$X$2-'Indicator Date hidden'!Y106)</f>
        <v>4</v>
      </c>
      <c r="Y105" s="25">
        <f>IF('Indicator Date hidden'!Z106="x","x",$Y$2-'Indicator Date hidden'!Z106)</f>
        <v>0</v>
      </c>
      <c r="Z105" s="25">
        <f>IF('Indicator Date hidden'!AA106="x","x",$Z$2-'Indicator Date hidden'!AA106)</f>
        <v>0</v>
      </c>
      <c r="AA105" s="25">
        <f>IF('Indicator Date hidden'!AB106="x","x",$AA$2-'Indicator Date hidden'!AB106)</f>
        <v>0</v>
      </c>
      <c r="AB105" s="25">
        <f>IF('Indicator Date hidden'!AC106="x","x",$AB$2-'Indicator Date hidden'!AC106)</f>
        <v>0</v>
      </c>
      <c r="AC105" s="25">
        <f>IF('Indicator Date hidden'!AD106="x","x",$AC$2-'Indicator Date hidden'!AD106)</f>
        <v>0</v>
      </c>
      <c r="AD105" s="25">
        <f>IF('Indicator Date hidden'!AE106="x","x",$AD$2-'Indicator Date hidden'!AE106)</f>
        <v>0</v>
      </c>
      <c r="AE105" s="25">
        <f>IF('Indicator Date hidden'!AF106="x","x",$AE$2-'Indicator Date hidden'!AF106)</f>
        <v>0</v>
      </c>
      <c r="AF105" s="25">
        <f>IF('Indicator Date hidden'!AG106="x","x",$AF$2-'Indicator Date hidden'!AG106)</f>
        <v>4</v>
      </c>
      <c r="AG105" s="25">
        <f>IF('Indicator Date hidden'!AH106="x","x",$AG$2-'Indicator Date hidden'!AH106)</f>
        <v>0</v>
      </c>
      <c r="AH105" s="25">
        <f>IF('Indicator Date hidden'!AI106="x","x",$AH$2-'Indicator Date hidden'!AI106)</f>
        <v>0</v>
      </c>
      <c r="AI105" s="25">
        <f>IF('Indicator Date hidden'!AJ106="x","x",$AI$2-'Indicator Date hidden'!AJ106)</f>
        <v>0</v>
      </c>
      <c r="AJ105" s="25" t="str">
        <f>IF('Indicator Date hidden'!AK106="x","x",$AJ$2-'Indicator Date hidden'!AK106)</f>
        <v>x</v>
      </c>
      <c r="AK105" s="25">
        <f>IF('Indicator Date hidden'!AL106="x","x",$AK$2-'Indicator Date hidden'!AL106)</f>
        <v>1</v>
      </c>
      <c r="AL105" s="25">
        <f>IF('Indicator Date hidden'!AM106="x","x",$AL$2-'Indicator Date hidden'!AM106)</f>
        <v>0</v>
      </c>
      <c r="AM105" s="25">
        <f>IF('Indicator Date hidden'!AN106="x","x",$AM$2-'Indicator Date hidden'!AN106)</f>
        <v>0</v>
      </c>
      <c r="AN105" s="25">
        <f>IF('Indicator Date hidden'!AO106="x","x",$AN$2-'Indicator Date hidden'!AO106)</f>
        <v>0</v>
      </c>
      <c r="AO105" s="25">
        <f>IF('Indicator Date hidden'!AP106="x","x",$AO$2-'Indicator Date hidden'!AP106)</f>
        <v>0</v>
      </c>
      <c r="AP105" s="25">
        <f>IF('Indicator Date hidden'!AQ106="x","x",$AP$2-'Indicator Date hidden'!AQ106)</f>
        <v>0</v>
      </c>
      <c r="AQ105" s="25">
        <f>IF('Indicator Date hidden'!AR106="x","x",$AQ$2-'Indicator Date hidden'!AR106)</f>
        <v>4</v>
      </c>
      <c r="AR105" s="25">
        <f>IF('Indicator Date hidden'!AS106="x","x",$AR$2-'Indicator Date hidden'!AS106)</f>
        <v>0</v>
      </c>
      <c r="AS105" s="25">
        <f>IF('Indicator Date hidden'!AT106="x","x",$AS$2-'Indicator Date hidden'!AT106)</f>
        <v>0</v>
      </c>
      <c r="AT105" s="25">
        <f>IF('Indicator Date hidden'!AU106="x","x",$AT$2-'Indicator Date hidden'!AU106)</f>
        <v>0</v>
      </c>
      <c r="AU105" s="25">
        <f>IF('Indicator Date hidden'!AV106="x","x",$AU$2-'Indicator Date hidden'!AV106)</f>
        <v>4</v>
      </c>
      <c r="AV105" s="25">
        <f>IF('Indicator Date hidden'!AW106="x","x",$AV$2-'Indicator Date hidden'!AW106)</f>
        <v>0</v>
      </c>
      <c r="AW105" s="25">
        <f>IF('Indicator Date hidden'!AX106="x","x",$AW$2-'Indicator Date hidden'!AX106)</f>
        <v>0</v>
      </c>
      <c r="AX105" s="25">
        <f>IF('Indicator Date hidden'!AY106="x","x",$AX$2-'Indicator Date hidden'!AY106)</f>
        <v>0</v>
      </c>
      <c r="AY105" s="25">
        <f>IF('Indicator Date hidden'!AZ106="x","x",$AY$2-'Indicator Date hidden'!AZ106)</f>
        <v>0</v>
      </c>
      <c r="AZ105" s="25">
        <f>IF('Indicator Date hidden'!BA106="x","x",$AZ$2-'Indicator Date hidden'!BA106)</f>
        <v>0</v>
      </c>
      <c r="BA105">
        <f t="shared" si="5"/>
        <v>25</v>
      </c>
      <c r="BB105" s="26">
        <f t="shared" si="6"/>
        <v>0.52083333333333337</v>
      </c>
      <c r="BC105">
        <f t="shared" si="7"/>
        <v>6</v>
      </c>
      <c r="BD105" s="26">
        <f t="shared" si="8"/>
        <v>1.5544235712600631</v>
      </c>
      <c r="BE105" s="28">
        <f t="shared" si="9"/>
        <v>0</v>
      </c>
    </row>
    <row r="106" spans="1:57" x14ac:dyDescent="0.3">
      <c r="A106" t="s">
        <v>194</v>
      </c>
      <c r="B106" s="25">
        <f>IF('Indicator Date hidden'!C107="x","x",$B$2-'Indicator Date hidden'!C107)</f>
        <v>0</v>
      </c>
      <c r="C106" s="25">
        <f>IF('Indicator Date hidden'!D107="x","x",$C$2-'Indicator Date hidden'!D107)</f>
        <v>0</v>
      </c>
      <c r="D106" s="25">
        <f>IF('Indicator Date hidden'!E107="x","x",$D$2-'Indicator Date hidden'!E107)</f>
        <v>0</v>
      </c>
      <c r="E106" s="25">
        <f>IF('Indicator Date hidden'!F107="x","x",$E$2-'Indicator Date hidden'!F107)</f>
        <v>0</v>
      </c>
      <c r="F106" s="25">
        <f>IF('Indicator Date hidden'!G107="x","x",$F$2-'Indicator Date hidden'!G107)</f>
        <v>0</v>
      </c>
      <c r="G106" s="25">
        <f>IF('Indicator Date hidden'!H107="x","x",$G$2-'Indicator Date hidden'!H107)</f>
        <v>0</v>
      </c>
      <c r="H106" s="25">
        <f>IF('Indicator Date hidden'!I107="x","x",$H$2-'Indicator Date hidden'!I107)</f>
        <v>0</v>
      </c>
      <c r="I106" s="25">
        <f>IF('Indicator Date hidden'!J107="x","x",$I$2-'Indicator Date hidden'!J107)</f>
        <v>0</v>
      </c>
      <c r="J106" s="25">
        <f>IF('Indicator Date hidden'!K107="x","x",$J$2-'Indicator Date hidden'!K107)</f>
        <v>0</v>
      </c>
      <c r="K106" s="25">
        <f>IF('Indicator Date hidden'!L107="x","x",$K$2-'Indicator Date hidden'!L107)</f>
        <v>0</v>
      </c>
      <c r="L106" s="25">
        <f>IF('Indicator Date hidden'!M107="x","x",$L$2-'Indicator Date hidden'!M107)</f>
        <v>0</v>
      </c>
      <c r="M106" s="25">
        <f>IF('Indicator Date hidden'!N107="x","x",$M$2-'Indicator Date hidden'!N107)</f>
        <v>0</v>
      </c>
      <c r="N106" s="25">
        <f>IF('Indicator Date hidden'!O107="x","x",$N$2-'Indicator Date hidden'!O107)</f>
        <v>0</v>
      </c>
      <c r="O106" s="25">
        <f>IF('Indicator Date hidden'!P107="x","x",$O$2-'Indicator Date hidden'!P107)</f>
        <v>0</v>
      </c>
      <c r="P106" s="25">
        <f>IF('Indicator Date hidden'!Q107="x","x",$P$2-'Indicator Date hidden'!Q107)</f>
        <v>0</v>
      </c>
      <c r="Q106" s="25">
        <f>IF('Indicator Date hidden'!R107="x","x",$Q$2-'Indicator Date hidden'!R107)</f>
        <v>5</v>
      </c>
      <c r="R106" s="25">
        <f>IF('Indicator Date hidden'!S107="x","x",$R$2-'Indicator Date hidden'!S107)</f>
        <v>0</v>
      </c>
      <c r="S106" s="25">
        <f>IF('Indicator Date hidden'!T107="x","x",$S$2-'Indicator Date hidden'!T107)</f>
        <v>0</v>
      </c>
      <c r="T106" s="25">
        <f>IF('Indicator Date hidden'!U107="x","x",$T$2-'Indicator Date hidden'!U107)</f>
        <v>0</v>
      </c>
      <c r="U106" s="25">
        <f>IF('Indicator Date hidden'!V107="x","x",$U$2-'Indicator Date hidden'!V107)</f>
        <v>0</v>
      </c>
      <c r="V106" s="25">
        <f>IF('Indicator Date hidden'!W107="x","x",$V$2-'Indicator Date hidden'!W107)</f>
        <v>0</v>
      </c>
      <c r="W106" s="25">
        <f>IF('Indicator Date hidden'!X107="x","x",$W$2-'Indicator Date hidden'!X107)</f>
        <v>5</v>
      </c>
      <c r="X106" s="25">
        <f>IF('Indicator Date hidden'!Y107="x","x",$X$2-'Indicator Date hidden'!Y107)</f>
        <v>4</v>
      </c>
      <c r="Y106" s="25">
        <f>IF('Indicator Date hidden'!Z107="x","x",$Y$2-'Indicator Date hidden'!Z107)</f>
        <v>0</v>
      </c>
      <c r="Z106" s="25">
        <f>IF('Indicator Date hidden'!AA107="x","x",$Z$2-'Indicator Date hidden'!AA107)</f>
        <v>0</v>
      </c>
      <c r="AA106" s="25">
        <f>IF('Indicator Date hidden'!AB107="x","x",$AA$2-'Indicator Date hidden'!AB107)</f>
        <v>1</v>
      </c>
      <c r="AB106" s="25">
        <f>IF('Indicator Date hidden'!AC107="x","x",$AB$2-'Indicator Date hidden'!AC107)</f>
        <v>0</v>
      </c>
      <c r="AC106" s="25">
        <f>IF('Indicator Date hidden'!AD107="x","x",$AC$2-'Indicator Date hidden'!AD107)</f>
        <v>0</v>
      </c>
      <c r="AD106" s="25" t="str">
        <f>IF('Indicator Date hidden'!AE107="x","x",$AD$2-'Indicator Date hidden'!AE107)</f>
        <v>x</v>
      </c>
      <c r="AE106" s="25">
        <f>IF('Indicator Date hidden'!AF107="x","x",$AE$2-'Indicator Date hidden'!AF107)</f>
        <v>0</v>
      </c>
      <c r="AF106" s="25">
        <f>IF('Indicator Date hidden'!AG107="x","x",$AF$2-'Indicator Date hidden'!AG107)</f>
        <v>4</v>
      </c>
      <c r="AG106" s="25">
        <f>IF('Indicator Date hidden'!AH107="x","x",$AG$2-'Indicator Date hidden'!AH107)</f>
        <v>0</v>
      </c>
      <c r="AH106" s="25">
        <f>IF('Indicator Date hidden'!AI107="x","x",$AH$2-'Indicator Date hidden'!AI107)</f>
        <v>0</v>
      </c>
      <c r="AI106" s="25">
        <f>IF('Indicator Date hidden'!AJ107="x","x",$AI$2-'Indicator Date hidden'!AJ107)</f>
        <v>0</v>
      </c>
      <c r="AJ106" s="25" t="str">
        <f>IF('Indicator Date hidden'!AK107="x","x",$AJ$2-'Indicator Date hidden'!AK107)</f>
        <v>x</v>
      </c>
      <c r="AK106" s="25" t="str">
        <f>IF('Indicator Date hidden'!AL107="x","x",$AK$2-'Indicator Date hidden'!AL107)</f>
        <v>x</v>
      </c>
      <c r="AL106" s="25">
        <f>IF('Indicator Date hidden'!AM107="x","x",$AL$2-'Indicator Date hidden'!AM107)</f>
        <v>0</v>
      </c>
      <c r="AM106" s="25">
        <f>IF('Indicator Date hidden'!AN107="x","x",$AM$2-'Indicator Date hidden'!AN107)</f>
        <v>0</v>
      </c>
      <c r="AN106" s="25">
        <f>IF('Indicator Date hidden'!AO107="x","x",$AN$2-'Indicator Date hidden'!AO107)</f>
        <v>0</v>
      </c>
      <c r="AO106" s="25">
        <f>IF('Indicator Date hidden'!AP107="x","x",$AO$2-'Indicator Date hidden'!AP107)</f>
        <v>1</v>
      </c>
      <c r="AP106" s="25">
        <f>IF('Indicator Date hidden'!AQ107="x","x",$AP$2-'Indicator Date hidden'!AQ107)</f>
        <v>1</v>
      </c>
      <c r="AQ106" s="25">
        <f>IF('Indicator Date hidden'!AR107="x","x",$AQ$2-'Indicator Date hidden'!AR107)</f>
        <v>4</v>
      </c>
      <c r="AR106" s="25">
        <f>IF('Indicator Date hidden'!AS107="x","x",$AR$2-'Indicator Date hidden'!AS107)</f>
        <v>0</v>
      </c>
      <c r="AS106" s="25" t="str">
        <f>IF('Indicator Date hidden'!AT107="x","x",$AS$2-'Indicator Date hidden'!AT107)</f>
        <v>x</v>
      </c>
      <c r="AT106" s="25">
        <f>IF('Indicator Date hidden'!AU107="x","x",$AT$2-'Indicator Date hidden'!AU107)</f>
        <v>0</v>
      </c>
      <c r="AU106" s="25">
        <f>IF('Indicator Date hidden'!AV107="x","x",$AU$2-'Indicator Date hidden'!AV107)</f>
        <v>8</v>
      </c>
      <c r="AV106" s="25">
        <f>IF('Indicator Date hidden'!AW107="x","x",$AV$2-'Indicator Date hidden'!AW107)</f>
        <v>0</v>
      </c>
      <c r="AW106" s="25">
        <f>IF('Indicator Date hidden'!AX107="x","x",$AW$2-'Indicator Date hidden'!AX107)</f>
        <v>0</v>
      </c>
      <c r="AX106" s="25">
        <f>IF('Indicator Date hidden'!AY107="x","x",$AX$2-'Indicator Date hidden'!AY107)</f>
        <v>0</v>
      </c>
      <c r="AY106" s="25">
        <f>IF('Indicator Date hidden'!AZ107="x","x",$AY$2-'Indicator Date hidden'!AZ107)</f>
        <v>0</v>
      </c>
      <c r="AZ106" s="25">
        <f>IF('Indicator Date hidden'!BA107="x","x",$AZ$2-'Indicator Date hidden'!BA107)</f>
        <v>0</v>
      </c>
      <c r="BA106">
        <f t="shared" si="5"/>
        <v>33</v>
      </c>
      <c r="BB106" s="26">
        <f t="shared" si="6"/>
        <v>0.7021276595744681</v>
      </c>
      <c r="BC106">
        <f t="shared" si="7"/>
        <v>9</v>
      </c>
      <c r="BD106" s="26">
        <f t="shared" si="8"/>
        <v>1.7371399044212934</v>
      </c>
      <c r="BE106" s="28">
        <f t="shared" si="9"/>
        <v>0</v>
      </c>
    </row>
    <row r="107" spans="1:57" x14ac:dyDescent="0.3">
      <c r="A107" t="s">
        <v>196</v>
      </c>
      <c r="B107" s="25">
        <f>IF('Indicator Date hidden'!C108="x","x",$B$2-'Indicator Date hidden'!C108)</f>
        <v>0</v>
      </c>
      <c r="C107" s="25">
        <f>IF('Indicator Date hidden'!D108="x","x",$C$2-'Indicator Date hidden'!D108)</f>
        <v>0</v>
      </c>
      <c r="D107" s="25">
        <f>IF('Indicator Date hidden'!E108="x","x",$D$2-'Indicator Date hidden'!E108)</f>
        <v>0</v>
      </c>
      <c r="E107" s="25">
        <f>IF('Indicator Date hidden'!F108="x","x",$E$2-'Indicator Date hidden'!F108)</f>
        <v>0</v>
      </c>
      <c r="F107" s="25">
        <f>IF('Indicator Date hidden'!G108="x","x",$F$2-'Indicator Date hidden'!G108)</f>
        <v>0</v>
      </c>
      <c r="G107" s="25">
        <f>IF('Indicator Date hidden'!H108="x","x",$G$2-'Indicator Date hidden'!H108)</f>
        <v>0</v>
      </c>
      <c r="H107" s="25">
        <f>IF('Indicator Date hidden'!I108="x","x",$H$2-'Indicator Date hidden'!I108)</f>
        <v>0</v>
      </c>
      <c r="I107" s="25">
        <f>IF('Indicator Date hidden'!J108="x","x",$I$2-'Indicator Date hidden'!J108)</f>
        <v>0</v>
      </c>
      <c r="J107" s="25">
        <f>IF('Indicator Date hidden'!K108="x","x",$J$2-'Indicator Date hidden'!K108)</f>
        <v>0</v>
      </c>
      <c r="K107" s="25">
        <f>IF('Indicator Date hidden'!L108="x","x",$K$2-'Indicator Date hidden'!L108)</f>
        <v>0</v>
      </c>
      <c r="L107" s="25">
        <f>IF('Indicator Date hidden'!M108="x","x",$L$2-'Indicator Date hidden'!M108)</f>
        <v>0</v>
      </c>
      <c r="M107" s="25">
        <f>IF('Indicator Date hidden'!N108="x","x",$M$2-'Indicator Date hidden'!N108)</f>
        <v>0</v>
      </c>
      <c r="N107" s="25">
        <f>IF('Indicator Date hidden'!O108="x","x",$N$2-'Indicator Date hidden'!O108)</f>
        <v>0</v>
      </c>
      <c r="O107" s="25">
        <f>IF('Indicator Date hidden'!P108="x","x",$O$2-'Indicator Date hidden'!P108)</f>
        <v>0</v>
      </c>
      <c r="P107" s="25">
        <f>IF('Indicator Date hidden'!Q108="x","x",$P$2-'Indicator Date hidden'!Q108)</f>
        <v>0</v>
      </c>
      <c r="Q107" s="25">
        <f>IF('Indicator Date hidden'!R108="x","x",$Q$2-'Indicator Date hidden'!R108)</f>
        <v>1</v>
      </c>
      <c r="R107" s="25">
        <f>IF('Indicator Date hidden'!S108="x","x",$R$2-'Indicator Date hidden'!S108)</f>
        <v>0</v>
      </c>
      <c r="S107" s="25">
        <f>IF('Indicator Date hidden'!T108="x","x",$S$2-'Indicator Date hidden'!T108)</f>
        <v>0</v>
      </c>
      <c r="T107" s="25">
        <f>IF('Indicator Date hidden'!U108="x","x",$T$2-'Indicator Date hidden'!U108)</f>
        <v>0</v>
      </c>
      <c r="U107" s="25">
        <f>IF('Indicator Date hidden'!V108="x","x",$U$2-'Indicator Date hidden'!V108)</f>
        <v>0</v>
      </c>
      <c r="V107" s="25">
        <f>IF('Indicator Date hidden'!W108="x","x",$V$2-'Indicator Date hidden'!W108)</f>
        <v>0</v>
      </c>
      <c r="W107" s="25">
        <f>IF('Indicator Date hidden'!X108="x","x",$W$2-'Indicator Date hidden'!X108)</f>
        <v>8</v>
      </c>
      <c r="X107" s="25">
        <f>IF('Indicator Date hidden'!Y108="x","x",$X$2-'Indicator Date hidden'!Y108)</f>
        <v>4</v>
      </c>
      <c r="Y107" s="25">
        <f>IF('Indicator Date hidden'!Z108="x","x",$Y$2-'Indicator Date hidden'!Z108)</f>
        <v>0</v>
      </c>
      <c r="Z107" s="25">
        <f>IF('Indicator Date hidden'!AA108="x","x",$Z$2-'Indicator Date hidden'!AA108)</f>
        <v>0</v>
      </c>
      <c r="AA107" s="25">
        <f>IF('Indicator Date hidden'!AB108="x","x",$AA$2-'Indicator Date hidden'!AB108)</f>
        <v>0</v>
      </c>
      <c r="AB107" s="25">
        <f>IF('Indicator Date hidden'!AC108="x","x",$AB$2-'Indicator Date hidden'!AC108)</f>
        <v>0</v>
      </c>
      <c r="AC107" s="25">
        <f>IF('Indicator Date hidden'!AD108="x","x",$AC$2-'Indicator Date hidden'!AD108)</f>
        <v>0</v>
      </c>
      <c r="AD107" s="25">
        <f>IF('Indicator Date hidden'!AE108="x","x",$AD$2-'Indicator Date hidden'!AE108)</f>
        <v>0</v>
      </c>
      <c r="AE107" s="25">
        <f>IF('Indicator Date hidden'!AF108="x","x",$AE$2-'Indicator Date hidden'!AF108)</f>
        <v>0</v>
      </c>
      <c r="AF107" s="25">
        <f>IF('Indicator Date hidden'!AG108="x","x",$AF$2-'Indicator Date hidden'!AG108)</f>
        <v>3</v>
      </c>
      <c r="AG107" s="25">
        <f>IF('Indicator Date hidden'!AH108="x","x",$AG$2-'Indicator Date hidden'!AH108)</f>
        <v>0</v>
      </c>
      <c r="AH107" s="25">
        <f>IF('Indicator Date hidden'!AI108="x","x",$AH$2-'Indicator Date hidden'!AI108)</f>
        <v>0</v>
      </c>
      <c r="AI107" s="25">
        <f>IF('Indicator Date hidden'!AJ108="x","x",$AI$2-'Indicator Date hidden'!AJ108)</f>
        <v>0</v>
      </c>
      <c r="AJ107" s="25">
        <f>IF('Indicator Date hidden'!AK108="x","x",$AJ$2-'Indicator Date hidden'!AK108)</f>
        <v>0</v>
      </c>
      <c r="AK107" s="25">
        <f>IF('Indicator Date hidden'!AL108="x","x",$AK$2-'Indicator Date hidden'!AL108)</f>
        <v>1</v>
      </c>
      <c r="AL107" s="25">
        <f>IF('Indicator Date hidden'!AM108="x","x",$AL$2-'Indicator Date hidden'!AM108)</f>
        <v>0</v>
      </c>
      <c r="AM107" s="25">
        <f>IF('Indicator Date hidden'!AN108="x","x",$AM$2-'Indicator Date hidden'!AN108)</f>
        <v>0</v>
      </c>
      <c r="AN107" s="25">
        <f>IF('Indicator Date hidden'!AO108="x","x",$AN$2-'Indicator Date hidden'!AO108)</f>
        <v>0</v>
      </c>
      <c r="AO107" s="25">
        <f>IF('Indicator Date hidden'!AP108="x","x",$AO$2-'Indicator Date hidden'!AP108)</f>
        <v>0</v>
      </c>
      <c r="AP107" s="25">
        <f>IF('Indicator Date hidden'!AQ108="x","x",$AP$2-'Indicator Date hidden'!AQ108)</f>
        <v>0</v>
      </c>
      <c r="AQ107" s="25">
        <f>IF('Indicator Date hidden'!AR108="x","x",$AQ$2-'Indicator Date hidden'!AR108)</f>
        <v>0</v>
      </c>
      <c r="AR107" s="25">
        <f>IF('Indicator Date hidden'!AS108="x","x",$AR$2-'Indicator Date hidden'!AS108)</f>
        <v>0</v>
      </c>
      <c r="AS107" s="25">
        <f>IF('Indicator Date hidden'!AT108="x","x",$AS$2-'Indicator Date hidden'!AT108)</f>
        <v>0</v>
      </c>
      <c r="AT107" s="25">
        <f>IF('Indicator Date hidden'!AU108="x","x",$AT$2-'Indicator Date hidden'!AU108)</f>
        <v>0</v>
      </c>
      <c r="AU107" s="25">
        <f>IF('Indicator Date hidden'!AV108="x","x",$AU$2-'Indicator Date hidden'!AV108)</f>
        <v>3</v>
      </c>
      <c r="AV107" s="25">
        <f>IF('Indicator Date hidden'!AW108="x","x",$AV$2-'Indicator Date hidden'!AW108)</f>
        <v>0</v>
      </c>
      <c r="AW107" s="25">
        <f>IF('Indicator Date hidden'!AX108="x","x",$AW$2-'Indicator Date hidden'!AX108)</f>
        <v>0</v>
      </c>
      <c r="AX107" s="25">
        <f>IF('Indicator Date hidden'!AY108="x","x",$AX$2-'Indicator Date hidden'!AY108)</f>
        <v>0</v>
      </c>
      <c r="AY107" s="25">
        <f>IF('Indicator Date hidden'!AZ108="x","x",$AY$2-'Indicator Date hidden'!AZ108)</f>
        <v>0</v>
      </c>
      <c r="AZ107" s="25">
        <f>IF('Indicator Date hidden'!BA108="x","x",$AZ$2-'Indicator Date hidden'!BA108)</f>
        <v>0</v>
      </c>
      <c r="BA107">
        <f t="shared" si="5"/>
        <v>20</v>
      </c>
      <c r="BB107" s="26">
        <f t="shared" si="6"/>
        <v>0.39215686274509803</v>
      </c>
      <c r="BC107">
        <f t="shared" si="7"/>
        <v>6</v>
      </c>
      <c r="BD107" s="26">
        <f t="shared" si="8"/>
        <v>1.344246000078636</v>
      </c>
      <c r="BE107" s="28">
        <f t="shared" si="9"/>
        <v>0</v>
      </c>
    </row>
    <row r="108" spans="1:57" x14ac:dyDescent="0.3">
      <c r="A108" t="s">
        <v>198</v>
      </c>
      <c r="B108" s="25">
        <f>IF('Indicator Date hidden'!C109="x","x",$B$2-'Indicator Date hidden'!C109)</f>
        <v>0</v>
      </c>
      <c r="C108" s="25">
        <f>IF('Indicator Date hidden'!D109="x","x",$C$2-'Indicator Date hidden'!D109)</f>
        <v>0</v>
      </c>
      <c r="D108" s="25">
        <f>IF('Indicator Date hidden'!E109="x","x",$D$2-'Indicator Date hidden'!E109)</f>
        <v>0</v>
      </c>
      <c r="E108" s="25">
        <f>IF('Indicator Date hidden'!F109="x","x",$E$2-'Indicator Date hidden'!F109)</f>
        <v>0</v>
      </c>
      <c r="F108" s="25">
        <f>IF('Indicator Date hidden'!G109="x","x",$F$2-'Indicator Date hidden'!G109)</f>
        <v>0</v>
      </c>
      <c r="G108" s="25">
        <f>IF('Indicator Date hidden'!H109="x","x",$G$2-'Indicator Date hidden'!H109)</f>
        <v>0</v>
      </c>
      <c r="H108" s="25">
        <f>IF('Indicator Date hidden'!I109="x","x",$H$2-'Indicator Date hidden'!I109)</f>
        <v>0</v>
      </c>
      <c r="I108" s="25">
        <f>IF('Indicator Date hidden'!J109="x","x",$I$2-'Indicator Date hidden'!J109)</f>
        <v>0</v>
      </c>
      <c r="J108" s="25">
        <f>IF('Indicator Date hidden'!K109="x","x",$J$2-'Indicator Date hidden'!K109)</f>
        <v>0</v>
      </c>
      <c r="K108" s="25">
        <f>IF('Indicator Date hidden'!L109="x","x",$K$2-'Indicator Date hidden'!L109)</f>
        <v>0</v>
      </c>
      <c r="L108" s="25">
        <f>IF('Indicator Date hidden'!M109="x","x",$L$2-'Indicator Date hidden'!M109)</f>
        <v>0</v>
      </c>
      <c r="M108" s="25">
        <f>IF('Indicator Date hidden'!N109="x","x",$M$2-'Indicator Date hidden'!N109)</f>
        <v>0</v>
      </c>
      <c r="N108" s="25">
        <f>IF('Indicator Date hidden'!O109="x","x",$N$2-'Indicator Date hidden'!O109)</f>
        <v>0</v>
      </c>
      <c r="O108" s="25">
        <f>IF('Indicator Date hidden'!P109="x","x",$O$2-'Indicator Date hidden'!P109)</f>
        <v>0</v>
      </c>
      <c r="P108" s="25">
        <f>IF('Indicator Date hidden'!Q109="x","x",$P$2-'Indicator Date hidden'!Q109)</f>
        <v>0</v>
      </c>
      <c r="Q108" s="25" t="str">
        <f>IF('Indicator Date hidden'!R109="x","x",$Q$2-'Indicator Date hidden'!R109)</f>
        <v>x</v>
      </c>
      <c r="R108" s="25">
        <f>IF('Indicator Date hidden'!S109="x","x",$R$2-'Indicator Date hidden'!S109)</f>
        <v>0</v>
      </c>
      <c r="S108" s="25">
        <f>IF('Indicator Date hidden'!T109="x","x",$S$2-'Indicator Date hidden'!T109)</f>
        <v>0</v>
      </c>
      <c r="T108" s="25">
        <f>IF('Indicator Date hidden'!U109="x","x",$T$2-'Indicator Date hidden'!U109)</f>
        <v>0</v>
      </c>
      <c r="U108" s="25" t="str">
        <f>IF('Indicator Date hidden'!V109="x","x",$U$2-'Indicator Date hidden'!V109)</f>
        <v>x</v>
      </c>
      <c r="V108" s="25">
        <f>IF('Indicator Date hidden'!W109="x","x",$V$2-'Indicator Date hidden'!W109)</f>
        <v>0</v>
      </c>
      <c r="W108" s="25" t="str">
        <f>IF('Indicator Date hidden'!X109="x","x",$W$2-'Indicator Date hidden'!X109)</f>
        <v>x</v>
      </c>
      <c r="X108" s="25">
        <f>IF('Indicator Date hidden'!Y109="x","x",$X$2-'Indicator Date hidden'!Y109)</f>
        <v>1</v>
      </c>
      <c r="Y108" s="25">
        <f>IF('Indicator Date hidden'!Z109="x","x",$Y$2-'Indicator Date hidden'!Z109)</f>
        <v>0</v>
      </c>
      <c r="Z108" s="25">
        <f>IF('Indicator Date hidden'!AA109="x","x",$Z$2-'Indicator Date hidden'!AA109)</f>
        <v>0</v>
      </c>
      <c r="AA108" s="25" t="str">
        <f>IF('Indicator Date hidden'!AB109="x","x",$AA$2-'Indicator Date hidden'!AB109)</f>
        <v>x</v>
      </c>
      <c r="AB108" s="25">
        <f>IF('Indicator Date hidden'!AC109="x","x",$AB$2-'Indicator Date hidden'!AC109)</f>
        <v>0</v>
      </c>
      <c r="AC108" s="25">
        <f>IF('Indicator Date hidden'!AD109="x","x",$AC$2-'Indicator Date hidden'!AD109)</f>
        <v>0</v>
      </c>
      <c r="AD108" s="25" t="str">
        <f>IF('Indicator Date hidden'!AE109="x","x",$AD$2-'Indicator Date hidden'!AE109)</f>
        <v>x</v>
      </c>
      <c r="AE108" s="25">
        <f>IF('Indicator Date hidden'!AF109="x","x",$AE$2-'Indicator Date hidden'!AF109)</f>
        <v>0</v>
      </c>
      <c r="AF108" s="25" t="str">
        <f>IF('Indicator Date hidden'!AG109="x","x",$AF$2-'Indicator Date hidden'!AG109)</f>
        <v>x</v>
      </c>
      <c r="AG108" s="25">
        <f>IF('Indicator Date hidden'!AH109="x","x",$AG$2-'Indicator Date hidden'!AH109)</f>
        <v>0</v>
      </c>
      <c r="AH108" s="25">
        <f>IF('Indicator Date hidden'!AI109="x","x",$AH$2-'Indicator Date hidden'!AI109)</f>
        <v>0</v>
      </c>
      <c r="AI108" s="25">
        <f>IF('Indicator Date hidden'!AJ109="x","x",$AI$2-'Indicator Date hidden'!AJ109)</f>
        <v>0</v>
      </c>
      <c r="AJ108" s="25" t="str">
        <f>IF('Indicator Date hidden'!AK109="x","x",$AJ$2-'Indicator Date hidden'!AK109)</f>
        <v>x</v>
      </c>
      <c r="AK108" s="25">
        <f>IF('Indicator Date hidden'!AL109="x","x",$AK$2-'Indicator Date hidden'!AL109)</f>
        <v>1</v>
      </c>
      <c r="AL108" s="25">
        <f>IF('Indicator Date hidden'!AM109="x","x",$AL$2-'Indicator Date hidden'!AM109)</f>
        <v>0</v>
      </c>
      <c r="AM108" s="25">
        <f>IF('Indicator Date hidden'!AN109="x","x",$AM$2-'Indicator Date hidden'!AN109)</f>
        <v>0</v>
      </c>
      <c r="AN108" s="25">
        <f>IF('Indicator Date hidden'!AO109="x","x",$AN$2-'Indicator Date hidden'!AO109)</f>
        <v>0</v>
      </c>
      <c r="AO108" s="25">
        <f>IF('Indicator Date hidden'!AP109="x","x",$AO$2-'Indicator Date hidden'!AP109)</f>
        <v>0</v>
      </c>
      <c r="AP108" s="25">
        <f>IF('Indicator Date hidden'!AQ109="x","x",$AP$2-'Indicator Date hidden'!AQ109)</f>
        <v>0</v>
      </c>
      <c r="AQ108" s="25" t="str">
        <f>IF('Indicator Date hidden'!AR109="x","x",$AQ$2-'Indicator Date hidden'!AR109)</f>
        <v>x</v>
      </c>
      <c r="AR108" s="25">
        <f>IF('Indicator Date hidden'!AS109="x","x",$AR$2-'Indicator Date hidden'!AS109)</f>
        <v>0</v>
      </c>
      <c r="AS108" s="25">
        <f>IF('Indicator Date hidden'!AT109="x","x",$AS$2-'Indicator Date hidden'!AT109)</f>
        <v>0</v>
      </c>
      <c r="AT108" s="25">
        <f>IF('Indicator Date hidden'!AU109="x","x",$AT$2-'Indicator Date hidden'!AU109)</f>
        <v>0</v>
      </c>
      <c r="AU108" s="25">
        <f>IF('Indicator Date hidden'!AV109="x","x",$AU$2-'Indicator Date hidden'!AV109)</f>
        <v>3</v>
      </c>
      <c r="AV108" s="25">
        <f>IF('Indicator Date hidden'!AW109="x","x",$AV$2-'Indicator Date hidden'!AW109)</f>
        <v>0</v>
      </c>
      <c r="AW108" s="25">
        <f>IF('Indicator Date hidden'!AX109="x","x",$AW$2-'Indicator Date hidden'!AX109)</f>
        <v>0</v>
      </c>
      <c r="AX108" s="25">
        <f>IF('Indicator Date hidden'!AY109="x","x",$AX$2-'Indicator Date hidden'!AY109)</f>
        <v>0</v>
      </c>
      <c r="AY108" s="25">
        <f>IF('Indicator Date hidden'!AZ109="x","x",$AY$2-'Indicator Date hidden'!AZ109)</f>
        <v>0</v>
      </c>
      <c r="AZ108" s="25">
        <f>IF('Indicator Date hidden'!BA109="x","x",$AZ$2-'Indicator Date hidden'!BA109)</f>
        <v>0</v>
      </c>
      <c r="BA108">
        <f t="shared" si="5"/>
        <v>5</v>
      </c>
      <c r="BB108" s="26">
        <f t="shared" si="6"/>
        <v>0.11627906976744186</v>
      </c>
      <c r="BC108">
        <f t="shared" si="7"/>
        <v>3</v>
      </c>
      <c r="BD108" s="26">
        <f t="shared" si="8"/>
        <v>0.49223280205852848</v>
      </c>
      <c r="BE108" s="28">
        <f t="shared" si="9"/>
        <v>0</v>
      </c>
    </row>
    <row r="109" spans="1:57" x14ac:dyDescent="0.3">
      <c r="A109" t="s">
        <v>200</v>
      </c>
      <c r="B109" s="25">
        <f>IF('Indicator Date hidden'!C110="x","x",$B$2-'Indicator Date hidden'!C110)</f>
        <v>0</v>
      </c>
      <c r="C109" s="25">
        <f>IF('Indicator Date hidden'!D110="x","x",$C$2-'Indicator Date hidden'!D110)</f>
        <v>0</v>
      </c>
      <c r="D109" s="25">
        <f>IF('Indicator Date hidden'!E110="x","x",$D$2-'Indicator Date hidden'!E110)</f>
        <v>0</v>
      </c>
      <c r="E109" s="25">
        <f>IF('Indicator Date hidden'!F110="x","x",$E$2-'Indicator Date hidden'!F110)</f>
        <v>0</v>
      </c>
      <c r="F109" s="25">
        <f>IF('Indicator Date hidden'!G110="x","x",$F$2-'Indicator Date hidden'!G110)</f>
        <v>0</v>
      </c>
      <c r="G109" s="25">
        <f>IF('Indicator Date hidden'!H110="x","x",$G$2-'Indicator Date hidden'!H110)</f>
        <v>0</v>
      </c>
      <c r="H109" s="25">
        <f>IF('Indicator Date hidden'!I110="x","x",$H$2-'Indicator Date hidden'!I110)</f>
        <v>0</v>
      </c>
      <c r="I109" s="25">
        <f>IF('Indicator Date hidden'!J110="x","x",$I$2-'Indicator Date hidden'!J110)</f>
        <v>0</v>
      </c>
      <c r="J109" s="25">
        <f>IF('Indicator Date hidden'!K110="x","x",$J$2-'Indicator Date hidden'!K110)</f>
        <v>0</v>
      </c>
      <c r="K109" s="25">
        <f>IF('Indicator Date hidden'!L110="x","x",$K$2-'Indicator Date hidden'!L110)</f>
        <v>0</v>
      </c>
      <c r="L109" s="25">
        <f>IF('Indicator Date hidden'!M110="x","x",$L$2-'Indicator Date hidden'!M110)</f>
        <v>0</v>
      </c>
      <c r="M109" s="25">
        <f>IF('Indicator Date hidden'!N110="x","x",$M$2-'Indicator Date hidden'!N110)</f>
        <v>0</v>
      </c>
      <c r="N109" s="25">
        <f>IF('Indicator Date hidden'!O110="x","x",$N$2-'Indicator Date hidden'!O110)</f>
        <v>0</v>
      </c>
      <c r="O109" s="25">
        <f>IF('Indicator Date hidden'!P110="x","x",$O$2-'Indicator Date hidden'!P110)</f>
        <v>0</v>
      </c>
      <c r="P109" s="25" t="str">
        <f>IF('Indicator Date hidden'!Q110="x","x",$P$2-'Indicator Date hidden'!Q110)</f>
        <v>x</v>
      </c>
      <c r="Q109" s="25" t="str">
        <f>IF('Indicator Date hidden'!R110="x","x",$Q$2-'Indicator Date hidden'!R110)</f>
        <v>x</v>
      </c>
      <c r="R109" s="25">
        <f>IF('Indicator Date hidden'!S110="x","x",$R$2-'Indicator Date hidden'!S110)</f>
        <v>0</v>
      </c>
      <c r="S109" s="25">
        <f>IF('Indicator Date hidden'!T110="x","x",$S$2-'Indicator Date hidden'!T110)</f>
        <v>0</v>
      </c>
      <c r="T109" s="25">
        <f>IF('Indicator Date hidden'!U110="x","x",$T$2-'Indicator Date hidden'!U110)</f>
        <v>0</v>
      </c>
      <c r="U109" s="25">
        <f>IF('Indicator Date hidden'!V110="x","x",$U$2-'Indicator Date hidden'!V110)</f>
        <v>0</v>
      </c>
      <c r="V109" s="25">
        <f>IF('Indicator Date hidden'!W110="x","x",$V$2-'Indicator Date hidden'!W110)</f>
        <v>0</v>
      </c>
      <c r="W109" s="25">
        <f>IF('Indicator Date hidden'!X110="x","x",$W$2-'Indicator Date hidden'!X110)</f>
        <v>7</v>
      </c>
      <c r="X109" s="25">
        <f>IF('Indicator Date hidden'!Y110="x","x",$X$2-'Indicator Date hidden'!Y110)</f>
        <v>4</v>
      </c>
      <c r="Y109" s="25">
        <f>IF('Indicator Date hidden'!Z110="x","x",$Y$2-'Indicator Date hidden'!Z110)</f>
        <v>0</v>
      </c>
      <c r="Z109" s="25">
        <f>IF('Indicator Date hidden'!AA110="x","x",$Z$2-'Indicator Date hidden'!AA110)</f>
        <v>0</v>
      </c>
      <c r="AA109" s="25" t="str">
        <f>IF('Indicator Date hidden'!AB110="x","x",$AA$2-'Indicator Date hidden'!AB110)</f>
        <v>x</v>
      </c>
      <c r="AB109" s="25">
        <f>IF('Indicator Date hidden'!AC110="x","x",$AB$2-'Indicator Date hidden'!AC110)</f>
        <v>0</v>
      </c>
      <c r="AC109" s="25">
        <f>IF('Indicator Date hidden'!AD110="x","x",$AC$2-'Indicator Date hidden'!AD110)</f>
        <v>0</v>
      </c>
      <c r="AD109" s="25" t="str">
        <f>IF('Indicator Date hidden'!AE110="x","x",$AD$2-'Indicator Date hidden'!AE110)</f>
        <v>x</v>
      </c>
      <c r="AE109" s="25" t="str">
        <f>IF('Indicator Date hidden'!AF110="x","x",$AE$2-'Indicator Date hidden'!AF110)</f>
        <v>x</v>
      </c>
      <c r="AF109" s="25" t="str">
        <f>IF('Indicator Date hidden'!AG110="x","x",$AF$2-'Indicator Date hidden'!AG110)</f>
        <v>x</v>
      </c>
      <c r="AG109" s="25">
        <f>IF('Indicator Date hidden'!AH110="x","x",$AG$2-'Indicator Date hidden'!AH110)</f>
        <v>0</v>
      </c>
      <c r="AH109" s="25">
        <f>IF('Indicator Date hidden'!AI110="x","x",$AH$2-'Indicator Date hidden'!AI110)</f>
        <v>0</v>
      </c>
      <c r="AI109" s="25">
        <f>IF('Indicator Date hidden'!AJ110="x","x",$AI$2-'Indicator Date hidden'!AJ110)</f>
        <v>0</v>
      </c>
      <c r="AJ109" s="25" t="str">
        <f>IF('Indicator Date hidden'!AK110="x","x",$AJ$2-'Indicator Date hidden'!AK110)</f>
        <v>x</v>
      </c>
      <c r="AK109" s="25" t="str">
        <f>IF('Indicator Date hidden'!AL110="x","x",$AK$2-'Indicator Date hidden'!AL110)</f>
        <v>x</v>
      </c>
      <c r="AL109" s="25">
        <f>IF('Indicator Date hidden'!AM110="x","x",$AL$2-'Indicator Date hidden'!AM110)</f>
        <v>0</v>
      </c>
      <c r="AM109" s="25">
        <f>IF('Indicator Date hidden'!AN110="x","x",$AM$2-'Indicator Date hidden'!AN110)</f>
        <v>0</v>
      </c>
      <c r="AN109" s="25">
        <f>IF('Indicator Date hidden'!AO110="x","x",$AN$2-'Indicator Date hidden'!AO110)</f>
        <v>0</v>
      </c>
      <c r="AO109" s="25" t="str">
        <f>IF('Indicator Date hidden'!AP110="x","x",$AO$2-'Indicator Date hidden'!AP110)</f>
        <v>x</v>
      </c>
      <c r="AP109" s="25" t="str">
        <f>IF('Indicator Date hidden'!AQ110="x","x",$AP$2-'Indicator Date hidden'!AQ110)</f>
        <v>x</v>
      </c>
      <c r="AQ109" s="25">
        <f>IF('Indicator Date hidden'!AR110="x","x",$AQ$2-'Indicator Date hidden'!AR110)</f>
        <v>4</v>
      </c>
      <c r="AR109" s="25">
        <f>IF('Indicator Date hidden'!AS110="x","x",$AR$2-'Indicator Date hidden'!AS110)</f>
        <v>0</v>
      </c>
      <c r="AS109" s="25" t="str">
        <f>IF('Indicator Date hidden'!AT110="x","x",$AS$2-'Indicator Date hidden'!AT110)</f>
        <v>x</v>
      </c>
      <c r="AT109" s="25">
        <f>IF('Indicator Date hidden'!AU110="x","x",$AT$2-'Indicator Date hidden'!AU110)</f>
        <v>0</v>
      </c>
      <c r="AU109" s="25" t="str">
        <f>IF('Indicator Date hidden'!AV110="x","x",$AU$2-'Indicator Date hidden'!AV110)</f>
        <v>x</v>
      </c>
      <c r="AV109" s="25">
        <f>IF('Indicator Date hidden'!AW110="x","x",$AV$2-'Indicator Date hidden'!AW110)</f>
        <v>0</v>
      </c>
      <c r="AW109" s="25">
        <f>IF('Indicator Date hidden'!AX110="x","x",$AW$2-'Indicator Date hidden'!AX110)</f>
        <v>0</v>
      </c>
      <c r="AX109" s="25">
        <f>IF('Indicator Date hidden'!AY110="x","x",$AX$2-'Indicator Date hidden'!AY110)</f>
        <v>0</v>
      </c>
      <c r="AY109" s="25">
        <f>IF('Indicator Date hidden'!AZ110="x","x",$AY$2-'Indicator Date hidden'!AZ110)</f>
        <v>0</v>
      </c>
      <c r="AZ109" s="25">
        <f>IF('Indicator Date hidden'!BA110="x","x",$AZ$2-'Indicator Date hidden'!BA110)</f>
        <v>0</v>
      </c>
      <c r="BA109">
        <f t="shared" si="5"/>
        <v>15</v>
      </c>
      <c r="BB109" s="26">
        <f t="shared" si="6"/>
        <v>0.38461538461538464</v>
      </c>
      <c r="BC109">
        <f t="shared" si="7"/>
        <v>3</v>
      </c>
      <c r="BD109" s="26">
        <f t="shared" si="8"/>
        <v>1.3888823142513684</v>
      </c>
      <c r="BE109" s="28">
        <f t="shared" si="9"/>
        <v>0</v>
      </c>
    </row>
    <row r="110" spans="1:57" x14ac:dyDescent="0.3">
      <c r="A110" t="s">
        <v>202</v>
      </c>
      <c r="B110" s="25">
        <f>IF('Indicator Date hidden'!C111="x","x",$B$2-'Indicator Date hidden'!C111)</f>
        <v>0</v>
      </c>
      <c r="C110" s="25">
        <f>IF('Indicator Date hidden'!D111="x","x",$C$2-'Indicator Date hidden'!D111)</f>
        <v>0</v>
      </c>
      <c r="D110" s="25">
        <f>IF('Indicator Date hidden'!E111="x","x",$D$2-'Indicator Date hidden'!E111)</f>
        <v>0</v>
      </c>
      <c r="E110" s="25">
        <f>IF('Indicator Date hidden'!F111="x","x",$E$2-'Indicator Date hidden'!F111)</f>
        <v>0</v>
      </c>
      <c r="F110" s="25">
        <f>IF('Indicator Date hidden'!G111="x","x",$F$2-'Indicator Date hidden'!G111)</f>
        <v>0</v>
      </c>
      <c r="G110" s="25">
        <f>IF('Indicator Date hidden'!H111="x","x",$G$2-'Indicator Date hidden'!H111)</f>
        <v>0</v>
      </c>
      <c r="H110" s="25">
        <f>IF('Indicator Date hidden'!I111="x","x",$H$2-'Indicator Date hidden'!I111)</f>
        <v>0</v>
      </c>
      <c r="I110" s="25">
        <f>IF('Indicator Date hidden'!J111="x","x",$I$2-'Indicator Date hidden'!J111)</f>
        <v>0</v>
      </c>
      <c r="J110" s="25">
        <f>IF('Indicator Date hidden'!K111="x","x",$J$2-'Indicator Date hidden'!K111)</f>
        <v>0</v>
      </c>
      <c r="K110" s="25">
        <f>IF('Indicator Date hidden'!L111="x","x",$K$2-'Indicator Date hidden'!L111)</f>
        <v>0</v>
      </c>
      <c r="L110" s="25">
        <f>IF('Indicator Date hidden'!M111="x","x",$L$2-'Indicator Date hidden'!M111)</f>
        <v>0</v>
      </c>
      <c r="M110" s="25">
        <f>IF('Indicator Date hidden'!N111="x","x",$M$2-'Indicator Date hidden'!N111)</f>
        <v>0</v>
      </c>
      <c r="N110" s="25">
        <f>IF('Indicator Date hidden'!O111="x","x",$N$2-'Indicator Date hidden'!O111)</f>
        <v>0</v>
      </c>
      <c r="O110" s="25">
        <f>IF('Indicator Date hidden'!P111="x","x",$O$2-'Indicator Date hidden'!P111)</f>
        <v>0</v>
      </c>
      <c r="P110" s="25">
        <f>IF('Indicator Date hidden'!Q111="x","x",$P$2-'Indicator Date hidden'!Q111)</f>
        <v>0</v>
      </c>
      <c r="Q110" s="25">
        <f>IF('Indicator Date hidden'!R111="x","x",$Q$2-'Indicator Date hidden'!R111)</f>
        <v>3</v>
      </c>
      <c r="R110" s="25">
        <f>IF('Indicator Date hidden'!S111="x","x",$R$2-'Indicator Date hidden'!S111)</f>
        <v>0</v>
      </c>
      <c r="S110" s="25">
        <f>IF('Indicator Date hidden'!T111="x","x",$S$2-'Indicator Date hidden'!T111)</f>
        <v>0</v>
      </c>
      <c r="T110" s="25">
        <f>IF('Indicator Date hidden'!U111="x","x",$T$2-'Indicator Date hidden'!U111)</f>
        <v>0</v>
      </c>
      <c r="U110" s="25">
        <f>IF('Indicator Date hidden'!V111="x","x",$U$2-'Indicator Date hidden'!V111)</f>
        <v>0</v>
      </c>
      <c r="V110" s="25">
        <f>IF('Indicator Date hidden'!W111="x","x",$V$2-'Indicator Date hidden'!W111)</f>
        <v>0</v>
      </c>
      <c r="W110" s="25">
        <f>IF('Indicator Date hidden'!X111="x","x",$W$2-'Indicator Date hidden'!X111)</f>
        <v>2</v>
      </c>
      <c r="X110" s="25">
        <f>IF('Indicator Date hidden'!Y111="x","x",$X$2-'Indicator Date hidden'!Y111)</f>
        <v>4</v>
      </c>
      <c r="Y110" s="25">
        <f>IF('Indicator Date hidden'!Z111="x","x",$Y$2-'Indicator Date hidden'!Z111)</f>
        <v>0</v>
      </c>
      <c r="Z110" s="25">
        <f>IF('Indicator Date hidden'!AA111="x","x",$Z$2-'Indicator Date hidden'!AA111)</f>
        <v>0</v>
      </c>
      <c r="AA110" s="25">
        <f>IF('Indicator Date hidden'!AB111="x","x",$AA$2-'Indicator Date hidden'!AB111)</f>
        <v>0</v>
      </c>
      <c r="AB110" s="25">
        <f>IF('Indicator Date hidden'!AC111="x","x",$AB$2-'Indicator Date hidden'!AC111)</f>
        <v>0</v>
      </c>
      <c r="AC110" s="25">
        <f>IF('Indicator Date hidden'!AD111="x","x",$AC$2-'Indicator Date hidden'!AD111)</f>
        <v>0</v>
      </c>
      <c r="AD110" s="25">
        <f>IF('Indicator Date hidden'!AE111="x","x",$AD$2-'Indicator Date hidden'!AE111)</f>
        <v>0</v>
      </c>
      <c r="AE110" s="25">
        <f>IF('Indicator Date hidden'!AF111="x","x",$AE$2-'Indicator Date hidden'!AF111)</f>
        <v>0</v>
      </c>
      <c r="AF110" s="25">
        <f>IF('Indicator Date hidden'!AG111="x","x",$AF$2-'Indicator Date hidden'!AG111)</f>
        <v>5</v>
      </c>
      <c r="AG110" s="25">
        <f>IF('Indicator Date hidden'!AH111="x","x",$AG$2-'Indicator Date hidden'!AH111)</f>
        <v>0</v>
      </c>
      <c r="AH110" s="25">
        <f>IF('Indicator Date hidden'!AI111="x","x",$AH$2-'Indicator Date hidden'!AI111)</f>
        <v>0</v>
      </c>
      <c r="AI110" s="25">
        <f>IF('Indicator Date hidden'!AJ111="x","x",$AI$2-'Indicator Date hidden'!AJ111)</f>
        <v>0</v>
      </c>
      <c r="AJ110" s="25" t="str">
        <f>IF('Indicator Date hidden'!AK111="x","x",$AJ$2-'Indicator Date hidden'!AK111)</f>
        <v>x</v>
      </c>
      <c r="AK110" s="25">
        <f>IF('Indicator Date hidden'!AL111="x","x",$AK$2-'Indicator Date hidden'!AL111)</f>
        <v>0</v>
      </c>
      <c r="AL110" s="25">
        <f>IF('Indicator Date hidden'!AM111="x","x",$AL$2-'Indicator Date hidden'!AM111)</f>
        <v>0</v>
      </c>
      <c r="AM110" s="25">
        <f>IF('Indicator Date hidden'!AN111="x","x",$AM$2-'Indicator Date hidden'!AN111)</f>
        <v>0</v>
      </c>
      <c r="AN110" s="25">
        <f>IF('Indicator Date hidden'!AO111="x","x",$AN$2-'Indicator Date hidden'!AO111)</f>
        <v>0</v>
      </c>
      <c r="AO110" s="25">
        <f>IF('Indicator Date hidden'!AP111="x","x",$AO$2-'Indicator Date hidden'!AP111)</f>
        <v>0</v>
      </c>
      <c r="AP110" s="25">
        <f>IF('Indicator Date hidden'!AQ111="x","x",$AP$2-'Indicator Date hidden'!AQ111)</f>
        <v>0</v>
      </c>
      <c r="AQ110" s="25">
        <f>IF('Indicator Date hidden'!AR111="x","x",$AQ$2-'Indicator Date hidden'!AR111)</f>
        <v>4</v>
      </c>
      <c r="AR110" s="25">
        <f>IF('Indicator Date hidden'!AS111="x","x",$AR$2-'Indicator Date hidden'!AS111)</f>
        <v>0</v>
      </c>
      <c r="AS110" s="25">
        <f>IF('Indicator Date hidden'!AT111="x","x",$AS$2-'Indicator Date hidden'!AT111)</f>
        <v>0</v>
      </c>
      <c r="AT110" s="25">
        <f>IF('Indicator Date hidden'!AU111="x","x",$AT$2-'Indicator Date hidden'!AU111)</f>
        <v>0</v>
      </c>
      <c r="AU110" s="25">
        <f>IF('Indicator Date hidden'!AV111="x","x",$AU$2-'Indicator Date hidden'!AV111)</f>
        <v>7</v>
      </c>
      <c r="AV110" s="25">
        <f>IF('Indicator Date hidden'!AW111="x","x",$AV$2-'Indicator Date hidden'!AW111)</f>
        <v>0</v>
      </c>
      <c r="AW110" s="25">
        <f>IF('Indicator Date hidden'!AX111="x","x",$AW$2-'Indicator Date hidden'!AX111)</f>
        <v>0</v>
      </c>
      <c r="AX110" s="25">
        <f>IF('Indicator Date hidden'!AY111="x","x",$AX$2-'Indicator Date hidden'!AY111)</f>
        <v>0</v>
      </c>
      <c r="AY110" s="25">
        <f>IF('Indicator Date hidden'!AZ111="x","x",$AY$2-'Indicator Date hidden'!AZ111)</f>
        <v>0</v>
      </c>
      <c r="AZ110" s="25">
        <f>IF('Indicator Date hidden'!BA111="x","x",$AZ$2-'Indicator Date hidden'!BA111)</f>
        <v>0</v>
      </c>
      <c r="BA110">
        <f t="shared" si="5"/>
        <v>25</v>
      </c>
      <c r="BB110" s="26">
        <f t="shared" si="6"/>
        <v>0.5</v>
      </c>
      <c r="BC110">
        <f t="shared" si="7"/>
        <v>6</v>
      </c>
      <c r="BD110" s="26">
        <f t="shared" si="8"/>
        <v>1.4594519519326423</v>
      </c>
      <c r="BE110" s="28">
        <f t="shared" si="9"/>
        <v>0</v>
      </c>
    </row>
    <row r="111" spans="1:57" x14ac:dyDescent="0.3">
      <c r="A111" t="s">
        <v>204</v>
      </c>
      <c r="B111" s="25">
        <f>IF('Indicator Date hidden'!C112="x","x",$B$2-'Indicator Date hidden'!C112)</f>
        <v>0</v>
      </c>
      <c r="C111" s="25">
        <f>IF('Indicator Date hidden'!D112="x","x",$C$2-'Indicator Date hidden'!D112)</f>
        <v>0</v>
      </c>
      <c r="D111" s="25">
        <f>IF('Indicator Date hidden'!E112="x","x",$D$2-'Indicator Date hidden'!E112)</f>
        <v>0</v>
      </c>
      <c r="E111" s="25">
        <f>IF('Indicator Date hidden'!F112="x","x",$E$2-'Indicator Date hidden'!F112)</f>
        <v>0</v>
      </c>
      <c r="F111" s="25">
        <f>IF('Indicator Date hidden'!G112="x","x",$F$2-'Indicator Date hidden'!G112)</f>
        <v>0</v>
      </c>
      <c r="G111" s="25">
        <f>IF('Indicator Date hidden'!H112="x","x",$G$2-'Indicator Date hidden'!H112)</f>
        <v>0</v>
      </c>
      <c r="H111" s="25">
        <f>IF('Indicator Date hidden'!I112="x","x",$H$2-'Indicator Date hidden'!I112)</f>
        <v>0</v>
      </c>
      <c r="I111" s="25">
        <f>IF('Indicator Date hidden'!J112="x","x",$I$2-'Indicator Date hidden'!J112)</f>
        <v>0</v>
      </c>
      <c r="J111" s="25">
        <f>IF('Indicator Date hidden'!K112="x","x",$J$2-'Indicator Date hidden'!K112)</f>
        <v>0</v>
      </c>
      <c r="K111" s="25">
        <f>IF('Indicator Date hidden'!L112="x","x",$K$2-'Indicator Date hidden'!L112)</f>
        <v>0</v>
      </c>
      <c r="L111" s="25">
        <f>IF('Indicator Date hidden'!M112="x","x",$L$2-'Indicator Date hidden'!M112)</f>
        <v>0</v>
      </c>
      <c r="M111" s="25">
        <f>IF('Indicator Date hidden'!N112="x","x",$M$2-'Indicator Date hidden'!N112)</f>
        <v>0</v>
      </c>
      <c r="N111" s="25">
        <f>IF('Indicator Date hidden'!O112="x","x",$N$2-'Indicator Date hidden'!O112)</f>
        <v>0</v>
      </c>
      <c r="O111" s="25">
        <f>IF('Indicator Date hidden'!P112="x","x",$O$2-'Indicator Date hidden'!P112)</f>
        <v>0</v>
      </c>
      <c r="P111" s="25">
        <f>IF('Indicator Date hidden'!Q112="x","x",$P$2-'Indicator Date hidden'!Q112)</f>
        <v>0</v>
      </c>
      <c r="Q111" s="25" t="str">
        <f>IF('Indicator Date hidden'!R112="x","x",$Q$2-'Indicator Date hidden'!R112)</f>
        <v>x</v>
      </c>
      <c r="R111" s="25">
        <f>IF('Indicator Date hidden'!S112="x","x",$R$2-'Indicator Date hidden'!S112)</f>
        <v>0</v>
      </c>
      <c r="S111" s="25">
        <f>IF('Indicator Date hidden'!T112="x","x",$S$2-'Indicator Date hidden'!T112)</f>
        <v>0</v>
      </c>
      <c r="T111" s="25">
        <f>IF('Indicator Date hidden'!U112="x","x",$T$2-'Indicator Date hidden'!U112)</f>
        <v>0</v>
      </c>
      <c r="U111" s="25">
        <f>IF('Indicator Date hidden'!V112="x","x",$U$2-'Indicator Date hidden'!V112)</f>
        <v>0</v>
      </c>
      <c r="V111" s="25">
        <f>IF('Indicator Date hidden'!W112="x","x",$V$2-'Indicator Date hidden'!W112)</f>
        <v>0</v>
      </c>
      <c r="W111" s="25" t="str">
        <f>IF('Indicator Date hidden'!X112="x","x",$W$2-'Indicator Date hidden'!X112)</f>
        <v>x</v>
      </c>
      <c r="X111" s="25" t="str">
        <f>IF('Indicator Date hidden'!Y112="x","x",$X$2-'Indicator Date hidden'!Y112)</f>
        <v>x</v>
      </c>
      <c r="Y111" s="25">
        <f>IF('Indicator Date hidden'!Z112="x","x",$Y$2-'Indicator Date hidden'!Z112)</f>
        <v>0</v>
      </c>
      <c r="Z111" s="25">
        <f>IF('Indicator Date hidden'!AA112="x","x",$Z$2-'Indicator Date hidden'!AA112)</f>
        <v>0</v>
      </c>
      <c r="AA111" s="25">
        <f>IF('Indicator Date hidden'!AB112="x","x",$AA$2-'Indicator Date hidden'!AB112)</f>
        <v>0</v>
      </c>
      <c r="AB111" s="25">
        <f>IF('Indicator Date hidden'!AC112="x","x",$AB$2-'Indicator Date hidden'!AC112)</f>
        <v>0</v>
      </c>
      <c r="AC111" s="25">
        <f>IF('Indicator Date hidden'!AD112="x","x",$AC$2-'Indicator Date hidden'!AD112)</f>
        <v>0</v>
      </c>
      <c r="AD111" s="25" t="str">
        <f>IF('Indicator Date hidden'!AE112="x","x",$AD$2-'Indicator Date hidden'!AE112)</f>
        <v>x</v>
      </c>
      <c r="AE111" s="25">
        <f>IF('Indicator Date hidden'!AF112="x","x",$AE$2-'Indicator Date hidden'!AF112)</f>
        <v>0</v>
      </c>
      <c r="AF111" s="25">
        <f>IF('Indicator Date hidden'!AG112="x","x",$AF$2-'Indicator Date hidden'!AG112)</f>
        <v>1</v>
      </c>
      <c r="AG111" s="25">
        <f>IF('Indicator Date hidden'!AH112="x","x",$AG$2-'Indicator Date hidden'!AH112)</f>
        <v>0</v>
      </c>
      <c r="AH111" s="25">
        <f>IF('Indicator Date hidden'!AI112="x","x",$AH$2-'Indicator Date hidden'!AI112)</f>
        <v>0</v>
      </c>
      <c r="AI111" s="25">
        <f>IF('Indicator Date hidden'!AJ112="x","x",$AI$2-'Indicator Date hidden'!AJ112)</f>
        <v>0</v>
      </c>
      <c r="AJ111" s="25" t="str">
        <f>IF('Indicator Date hidden'!AK112="x","x",$AJ$2-'Indicator Date hidden'!AK112)</f>
        <v>x</v>
      </c>
      <c r="AK111" s="25">
        <f>IF('Indicator Date hidden'!AL112="x","x",$AK$2-'Indicator Date hidden'!AL112)</f>
        <v>1</v>
      </c>
      <c r="AL111" s="25">
        <f>IF('Indicator Date hidden'!AM112="x","x",$AL$2-'Indicator Date hidden'!AM112)</f>
        <v>0</v>
      </c>
      <c r="AM111" s="25">
        <f>IF('Indicator Date hidden'!AN112="x","x",$AM$2-'Indicator Date hidden'!AN112)</f>
        <v>0</v>
      </c>
      <c r="AN111" s="25">
        <f>IF('Indicator Date hidden'!AO112="x","x",$AN$2-'Indicator Date hidden'!AO112)</f>
        <v>0</v>
      </c>
      <c r="AO111" s="25">
        <f>IF('Indicator Date hidden'!AP112="x","x",$AO$2-'Indicator Date hidden'!AP112)</f>
        <v>0</v>
      </c>
      <c r="AP111" s="25">
        <f>IF('Indicator Date hidden'!AQ112="x","x",$AP$2-'Indicator Date hidden'!AQ112)</f>
        <v>0</v>
      </c>
      <c r="AQ111" s="25">
        <f>IF('Indicator Date hidden'!AR112="x","x",$AQ$2-'Indicator Date hidden'!AR112)</f>
        <v>0</v>
      </c>
      <c r="AR111" s="25">
        <f>IF('Indicator Date hidden'!AS112="x","x",$AR$2-'Indicator Date hidden'!AS112)</f>
        <v>0</v>
      </c>
      <c r="AS111" s="25">
        <f>IF('Indicator Date hidden'!AT112="x","x",$AS$2-'Indicator Date hidden'!AT112)</f>
        <v>0</v>
      </c>
      <c r="AT111" s="25">
        <f>IF('Indicator Date hidden'!AU112="x","x",$AT$2-'Indicator Date hidden'!AU112)</f>
        <v>0</v>
      </c>
      <c r="AU111" s="25">
        <f>IF('Indicator Date hidden'!AV112="x","x",$AU$2-'Indicator Date hidden'!AV112)</f>
        <v>3</v>
      </c>
      <c r="AV111" s="25">
        <f>IF('Indicator Date hidden'!AW112="x","x",$AV$2-'Indicator Date hidden'!AW112)</f>
        <v>0</v>
      </c>
      <c r="AW111" s="25">
        <f>IF('Indicator Date hidden'!AX112="x","x",$AW$2-'Indicator Date hidden'!AX112)</f>
        <v>0</v>
      </c>
      <c r="AX111" s="25">
        <f>IF('Indicator Date hidden'!AY112="x","x",$AX$2-'Indicator Date hidden'!AY112)</f>
        <v>0</v>
      </c>
      <c r="AY111" s="25">
        <f>IF('Indicator Date hidden'!AZ112="x","x",$AY$2-'Indicator Date hidden'!AZ112)</f>
        <v>0</v>
      </c>
      <c r="AZ111" s="25">
        <f>IF('Indicator Date hidden'!BA112="x","x",$AZ$2-'Indicator Date hidden'!BA112)</f>
        <v>0</v>
      </c>
      <c r="BA111">
        <f t="shared" si="5"/>
        <v>5</v>
      </c>
      <c r="BB111" s="26">
        <f t="shared" si="6"/>
        <v>0.10869565217391304</v>
      </c>
      <c r="BC111">
        <f t="shared" si="7"/>
        <v>3</v>
      </c>
      <c r="BD111" s="26">
        <f t="shared" si="8"/>
        <v>0.47677635216220238</v>
      </c>
      <c r="BE111" s="28">
        <f t="shared" si="9"/>
        <v>0</v>
      </c>
    </row>
    <row r="112" spans="1:57" x14ac:dyDescent="0.3">
      <c r="A112" t="s">
        <v>206</v>
      </c>
      <c r="B112" s="25">
        <f>IF('Indicator Date hidden'!C113="x","x",$B$2-'Indicator Date hidden'!C113)</f>
        <v>0</v>
      </c>
      <c r="C112" s="25">
        <f>IF('Indicator Date hidden'!D113="x","x",$C$2-'Indicator Date hidden'!D113)</f>
        <v>0</v>
      </c>
      <c r="D112" s="25">
        <f>IF('Indicator Date hidden'!E113="x","x",$D$2-'Indicator Date hidden'!E113)</f>
        <v>0</v>
      </c>
      <c r="E112" s="25">
        <f>IF('Indicator Date hidden'!F113="x","x",$E$2-'Indicator Date hidden'!F113)</f>
        <v>0</v>
      </c>
      <c r="F112" s="25">
        <f>IF('Indicator Date hidden'!G113="x","x",$F$2-'Indicator Date hidden'!G113)</f>
        <v>0</v>
      </c>
      <c r="G112" s="25">
        <f>IF('Indicator Date hidden'!H113="x","x",$G$2-'Indicator Date hidden'!H113)</f>
        <v>0</v>
      </c>
      <c r="H112" s="25">
        <f>IF('Indicator Date hidden'!I113="x","x",$H$2-'Indicator Date hidden'!I113)</f>
        <v>0</v>
      </c>
      <c r="I112" s="25">
        <f>IF('Indicator Date hidden'!J113="x","x",$I$2-'Indicator Date hidden'!J113)</f>
        <v>0</v>
      </c>
      <c r="J112" s="25">
        <f>IF('Indicator Date hidden'!K113="x","x",$J$2-'Indicator Date hidden'!K113)</f>
        <v>0</v>
      </c>
      <c r="K112" s="25">
        <f>IF('Indicator Date hidden'!L113="x","x",$K$2-'Indicator Date hidden'!L113)</f>
        <v>0</v>
      </c>
      <c r="L112" s="25">
        <f>IF('Indicator Date hidden'!M113="x","x",$L$2-'Indicator Date hidden'!M113)</f>
        <v>0</v>
      </c>
      <c r="M112" s="25">
        <f>IF('Indicator Date hidden'!N113="x","x",$M$2-'Indicator Date hidden'!N113)</f>
        <v>0</v>
      </c>
      <c r="N112" s="25">
        <f>IF('Indicator Date hidden'!O113="x","x",$N$2-'Indicator Date hidden'!O113)</f>
        <v>0</v>
      </c>
      <c r="O112" s="25">
        <f>IF('Indicator Date hidden'!P113="x","x",$O$2-'Indicator Date hidden'!P113)</f>
        <v>0</v>
      </c>
      <c r="P112" s="25">
        <f>IF('Indicator Date hidden'!Q113="x","x",$P$2-'Indicator Date hidden'!Q113)</f>
        <v>0</v>
      </c>
      <c r="Q112" s="25">
        <f>IF('Indicator Date hidden'!R113="x","x",$Q$2-'Indicator Date hidden'!R113)</f>
        <v>2</v>
      </c>
      <c r="R112" s="25">
        <f>IF('Indicator Date hidden'!S113="x","x",$R$2-'Indicator Date hidden'!S113)</f>
        <v>0</v>
      </c>
      <c r="S112" s="25">
        <f>IF('Indicator Date hidden'!T113="x","x",$S$2-'Indicator Date hidden'!T113)</f>
        <v>0</v>
      </c>
      <c r="T112" s="25">
        <f>IF('Indicator Date hidden'!U113="x","x",$T$2-'Indicator Date hidden'!U113)</f>
        <v>0</v>
      </c>
      <c r="U112" s="25">
        <f>IF('Indicator Date hidden'!V113="x","x",$U$2-'Indicator Date hidden'!V113)</f>
        <v>0</v>
      </c>
      <c r="V112" s="25">
        <f>IF('Indicator Date hidden'!W113="x","x",$V$2-'Indicator Date hidden'!W113)</f>
        <v>0</v>
      </c>
      <c r="W112" s="25">
        <f>IF('Indicator Date hidden'!X113="x","x",$W$2-'Indicator Date hidden'!X113)</f>
        <v>2</v>
      </c>
      <c r="X112" s="25">
        <f>IF('Indicator Date hidden'!Y113="x","x",$X$2-'Indicator Date hidden'!Y113)</f>
        <v>3</v>
      </c>
      <c r="Y112" s="25">
        <f>IF('Indicator Date hidden'!Z113="x","x",$Y$2-'Indicator Date hidden'!Z113)</f>
        <v>0</v>
      </c>
      <c r="Z112" s="25">
        <f>IF('Indicator Date hidden'!AA113="x","x",$Z$2-'Indicator Date hidden'!AA113)</f>
        <v>0</v>
      </c>
      <c r="AA112" s="25">
        <f>IF('Indicator Date hidden'!AB113="x","x",$AA$2-'Indicator Date hidden'!AB113)</f>
        <v>0</v>
      </c>
      <c r="AB112" s="25">
        <f>IF('Indicator Date hidden'!AC113="x","x",$AB$2-'Indicator Date hidden'!AC113)</f>
        <v>0</v>
      </c>
      <c r="AC112" s="25">
        <f>IF('Indicator Date hidden'!AD113="x","x",$AC$2-'Indicator Date hidden'!AD113)</f>
        <v>0</v>
      </c>
      <c r="AD112" s="25">
        <f>IF('Indicator Date hidden'!AE113="x","x",$AD$2-'Indicator Date hidden'!AE113)</f>
        <v>0</v>
      </c>
      <c r="AE112" s="25">
        <f>IF('Indicator Date hidden'!AF113="x","x",$AE$2-'Indicator Date hidden'!AF113)</f>
        <v>0</v>
      </c>
      <c r="AF112" s="25">
        <f>IF('Indicator Date hidden'!AG113="x","x",$AF$2-'Indicator Date hidden'!AG113)</f>
        <v>1</v>
      </c>
      <c r="AG112" s="25">
        <f>IF('Indicator Date hidden'!AH113="x","x",$AG$2-'Indicator Date hidden'!AH113)</f>
        <v>0</v>
      </c>
      <c r="AH112" s="25">
        <f>IF('Indicator Date hidden'!AI113="x","x",$AH$2-'Indicator Date hidden'!AI113)</f>
        <v>0</v>
      </c>
      <c r="AI112" s="25">
        <f>IF('Indicator Date hidden'!AJ113="x","x",$AI$2-'Indicator Date hidden'!AJ113)</f>
        <v>0</v>
      </c>
      <c r="AJ112" s="25">
        <f>IF('Indicator Date hidden'!AK113="x","x",$AJ$2-'Indicator Date hidden'!AK113)</f>
        <v>1</v>
      </c>
      <c r="AK112" s="25">
        <f>IF('Indicator Date hidden'!AL113="x","x",$AK$2-'Indicator Date hidden'!AL113)</f>
        <v>1</v>
      </c>
      <c r="AL112" s="25">
        <f>IF('Indicator Date hidden'!AM113="x","x",$AL$2-'Indicator Date hidden'!AM113)</f>
        <v>0</v>
      </c>
      <c r="AM112" s="25">
        <f>IF('Indicator Date hidden'!AN113="x","x",$AM$2-'Indicator Date hidden'!AN113)</f>
        <v>0</v>
      </c>
      <c r="AN112" s="25">
        <f>IF('Indicator Date hidden'!AO113="x","x",$AN$2-'Indicator Date hidden'!AO113)</f>
        <v>0</v>
      </c>
      <c r="AO112" s="25">
        <f>IF('Indicator Date hidden'!AP113="x","x",$AO$2-'Indicator Date hidden'!AP113)</f>
        <v>0</v>
      </c>
      <c r="AP112" s="25">
        <f>IF('Indicator Date hidden'!AQ113="x","x",$AP$2-'Indicator Date hidden'!AQ113)</f>
        <v>0</v>
      </c>
      <c r="AQ112" s="25">
        <f>IF('Indicator Date hidden'!AR113="x","x",$AQ$2-'Indicator Date hidden'!AR113)</f>
        <v>0</v>
      </c>
      <c r="AR112" s="25">
        <f>IF('Indicator Date hidden'!AS113="x","x",$AR$2-'Indicator Date hidden'!AS113)</f>
        <v>0</v>
      </c>
      <c r="AS112" s="25">
        <f>IF('Indicator Date hidden'!AT113="x","x",$AS$2-'Indicator Date hidden'!AT113)</f>
        <v>0</v>
      </c>
      <c r="AT112" s="25">
        <f>IF('Indicator Date hidden'!AU113="x","x",$AT$2-'Indicator Date hidden'!AU113)</f>
        <v>0</v>
      </c>
      <c r="AU112" s="25">
        <f>IF('Indicator Date hidden'!AV113="x","x",$AU$2-'Indicator Date hidden'!AV113)</f>
        <v>1</v>
      </c>
      <c r="AV112" s="25">
        <f>IF('Indicator Date hidden'!AW113="x","x",$AV$2-'Indicator Date hidden'!AW113)</f>
        <v>0</v>
      </c>
      <c r="AW112" s="25">
        <f>IF('Indicator Date hidden'!AX113="x","x",$AW$2-'Indicator Date hidden'!AX113)</f>
        <v>0</v>
      </c>
      <c r="AX112" s="25">
        <f>IF('Indicator Date hidden'!AY113="x","x",$AX$2-'Indicator Date hidden'!AY113)</f>
        <v>0</v>
      </c>
      <c r="AY112" s="25">
        <f>IF('Indicator Date hidden'!AZ113="x","x",$AY$2-'Indicator Date hidden'!AZ113)</f>
        <v>0</v>
      </c>
      <c r="AZ112" s="25">
        <f>IF('Indicator Date hidden'!BA113="x","x",$AZ$2-'Indicator Date hidden'!BA113)</f>
        <v>0</v>
      </c>
      <c r="BA112">
        <f t="shared" si="5"/>
        <v>11</v>
      </c>
      <c r="BB112" s="26">
        <f t="shared" si="6"/>
        <v>0.21568627450980393</v>
      </c>
      <c r="BC112">
        <f t="shared" si="7"/>
        <v>7</v>
      </c>
      <c r="BD112" s="26">
        <f t="shared" si="8"/>
        <v>0.60435431401656636</v>
      </c>
      <c r="BE112" s="28">
        <f t="shared" si="9"/>
        <v>0</v>
      </c>
    </row>
    <row r="113" spans="1:57" x14ac:dyDescent="0.3">
      <c r="A113" t="s">
        <v>208</v>
      </c>
      <c r="B113" s="25">
        <f>IF('Indicator Date hidden'!C114="x","x",$B$2-'Indicator Date hidden'!C114)</f>
        <v>0</v>
      </c>
      <c r="C113" s="25">
        <f>IF('Indicator Date hidden'!D114="x","x",$C$2-'Indicator Date hidden'!D114)</f>
        <v>0</v>
      </c>
      <c r="D113" s="25">
        <f>IF('Indicator Date hidden'!E114="x","x",$D$2-'Indicator Date hidden'!E114)</f>
        <v>0</v>
      </c>
      <c r="E113" s="25">
        <f>IF('Indicator Date hidden'!F114="x","x",$E$2-'Indicator Date hidden'!F114)</f>
        <v>0</v>
      </c>
      <c r="F113" s="25">
        <f>IF('Indicator Date hidden'!G114="x","x",$F$2-'Indicator Date hidden'!G114)</f>
        <v>0</v>
      </c>
      <c r="G113" s="25">
        <f>IF('Indicator Date hidden'!H114="x","x",$G$2-'Indicator Date hidden'!H114)</f>
        <v>0</v>
      </c>
      <c r="H113" s="25">
        <f>IF('Indicator Date hidden'!I114="x","x",$H$2-'Indicator Date hidden'!I114)</f>
        <v>0</v>
      </c>
      <c r="I113" s="25">
        <f>IF('Indicator Date hidden'!J114="x","x",$I$2-'Indicator Date hidden'!J114)</f>
        <v>0</v>
      </c>
      <c r="J113" s="25">
        <f>IF('Indicator Date hidden'!K114="x","x",$J$2-'Indicator Date hidden'!K114)</f>
        <v>0</v>
      </c>
      <c r="K113" s="25">
        <f>IF('Indicator Date hidden'!L114="x","x",$K$2-'Indicator Date hidden'!L114)</f>
        <v>0</v>
      </c>
      <c r="L113" s="25">
        <f>IF('Indicator Date hidden'!M114="x","x",$L$2-'Indicator Date hidden'!M114)</f>
        <v>0</v>
      </c>
      <c r="M113" s="25">
        <f>IF('Indicator Date hidden'!N114="x","x",$M$2-'Indicator Date hidden'!N114)</f>
        <v>0</v>
      </c>
      <c r="N113" s="25">
        <f>IF('Indicator Date hidden'!O114="x","x",$N$2-'Indicator Date hidden'!O114)</f>
        <v>0</v>
      </c>
      <c r="O113" s="25">
        <f>IF('Indicator Date hidden'!P114="x","x",$O$2-'Indicator Date hidden'!P114)</f>
        <v>0</v>
      </c>
      <c r="P113" s="25">
        <f>IF('Indicator Date hidden'!Q114="x","x",$P$2-'Indicator Date hidden'!Q114)</f>
        <v>0</v>
      </c>
      <c r="Q113" s="25" t="str">
        <f>IF('Indicator Date hidden'!R114="x","x",$Q$2-'Indicator Date hidden'!R114)</f>
        <v>x</v>
      </c>
      <c r="R113" s="25">
        <f>IF('Indicator Date hidden'!S114="x","x",$R$2-'Indicator Date hidden'!S114)</f>
        <v>0</v>
      </c>
      <c r="S113" s="25">
        <f>IF('Indicator Date hidden'!T114="x","x",$S$2-'Indicator Date hidden'!T114)</f>
        <v>0</v>
      </c>
      <c r="T113" s="25">
        <f>IF('Indicator Date hidden'!U114="x","x",$T$2-'Indicator Date hidden'!U114)</f>
        <v>0</v>
      </c>
      <c r="U113" s="25">
        <f>IF('Indicator Date hidden'!V114="x","x",$U$2-'Indicator Date hidden'!V114)</f>
        <v>0</v>
      </c>
      <c r="V113" s="25">
        <f>IF('Indicator Date hidden'!W114="x","x",$V$2-'Indicator Date hidden'!W114)</f>
        <v>0</v>
      </c>
      <c r="W113" s="25">
        <f>IF('Indicator Date hidden'!X114="x","x",$W$2-'Indicator Date hidden'!X114)</f>
        <v>9</v>
      </c>
      <c r="X113" s="25">
        <f>IF('Indicator Date hidden'!Y114="x","x",$X$2-'Indicator Date hidden'!Y114)</f>
        <v>4</v>
      </c>
      <c r="Y113" s="25">
        <f>IF('Indicator Date hidden'!Z114="x","x",$Y$2-'Indicator Date hidden'!Z114)</f>
        <v>0</v>
      </c>
      <c r="Z113" s="25">
        <f>IF('Indicator Date hidden'!AA114="x","x",$Z$2-'Indicator Date hidden'!AA114)</f>
        <v>0</v>
      </c>
      <c r="AA113" s="25" t="str">
        <f>IF('Indicator Date hidden'!AB114="x","x",$AA$2-'Indicator Date hidden'!AB114)</f>
        <v>x</v>
      </c>
      <c r="AB113" s="25">
        <f>IF('Indicator Date hidden'!AC114="x","x",$AB$2-'Indicator Date hidden'!AC114)</f>
        <v>0</v>
      </c>
      <c r="AC113" s="25">
        <f>IF('Indicator Date hidden'!AD114="x","x",$AC$2-'Indicator Date hidden'!AD114)</f>
        <v>0</v>
      </c>
      <c r="AD113" s="25" t="str">
        <f>IF('Indicator Date hidden'!AE114="x","x",$AD$2-'Indicator Date hidden'!AE114)</f>
        <v>x</v>
      </c>
      <c r="AE113" s="25" t="str">
        <f>IF('Indicator Date hidden'!AF114="x","x",$AE$2-'Indicator Date hidden'!AF114)</f>
        <v>x</v>
      </c>
      <c r="AF113" s="25" t="str">
        <f>IF('Indicator Date hidden'!AG114="x","x",$AF$2-'Indicator Date hidden'!AG114)</f>
        <v>x</v>
      </c>
      <c r="AG113" s="25">
        <f>IF('Indicator Date hidden'!AH114="x","x",$AG$2-'Indicator Date hidden'!AH114)</f>
        <v>0</v>
      </c>
      <c r="AH113" s="25">
        <f>IF('Indicator Date hidden'!AI114="x","x",$AH$2-'Indicator Date hidden'!AI114)</f>
        <v>0</v>
      </c>
      <c r="AI113" s="25">
        <f>IF('Indicator Date hidden'!AJ114="x","x",$AI$2-'Indicator Date hidden'!AJ114)</f>
        <v>0</v>
      </c>
      <c r="AJ113" s="25" t="str">
        <f>IF('Indicator Date hidden'!AK114="x","x",$AJ$2-'Indicator Date hidden'!AK114)</f>
        <v>x</v>
      </c>
      <c r="AK113" s="25">
        <f>IF('Indicator Date hidden'!AL114="x","x",$AK$2-'Indicator Date hidden'!AL114)</f>
        <v>1</v>
      </c>
      <c r="AL113" s="25">
        <f>IF('Indicator Date hidden'!AM114="x","x",$AL$2-'Indicator Date hidden'!AM114)</f>
        <v>0</v>
      </c>
      <c r="AM113" s="25">
        <f>IF('Indicator Date hidden'!AN114="x","x",$AM$2-'Indicator Date hidden'!AN114)</f>
        <v>0</v>
      </c>
      <c r="AN113" s="25">
        <f>IF('Indicator Date hidden'!AO114="x","x",$AN$2-'Indicator Date hidden'!AO114)</f>
        <v>0</v>
      </c>
      <c r="AO113" s="25" t="str">
        <f>IF('Indicator Date hidden'!AP114="x","x",$AO$2-'Indicator Date hidden'!AP114)</f>
        <v>x</v>
      </c>
      <c r="AP113" s="25" t="str">
        <f>IF('Indicator Date hidden'!AQ114="x","x",$AP$2-'Indicator Date hidden'!AQ114)</f>
        <v>x</v>
      </c>
      <c r="AQ113" s="25">
        <f>IF('Indicator Date hidden'!AR114="x","x",$AQ$2-'Indicator Date hidden'!AR114)</f>
        <v>4</v>
      </c>
      <c r="AR113" s="25">
        <f>IF('Indicator Date hidden'!AS114="x","x",$AR$2-'Indicator Date hidden'!AS114)</f>
        <v>0</v>
      </c>
      <c r="AS113" s="25" t="str">
        <f>IF('Indicator Date hidden'!AT114="x","x",$AS$2-'Indicator Date hidden'!AT114)</f>
        <v>x</v>
      </c>
      <c r="AT113" s="25">
        <f>IF('Indicator Date hidden'!AU114="x","x",$AT$2-'Indicator Date hidden'!AU114)</f>
        <v>0</v>
      </c>
      <c r="AU113" s="25" t="str">
        <f>IF('Indicator Date hidden'!AV114="x","x",$AU$2-'Indicator Date hidden'!AV114)</f>
        <v>x</v>
      </c>
      <c r="AV113" s="25">
        <f>IF('Indicator Date hidden'!AW114="x","x",$AV$2-'Indicator Date hidden'!AW114)</f>
        <v>0</v>
      </c>
      <c r="AW113" s="25">
        <f>IF('Indicator Date hidden'!AX114="x","x",$AW$2-'Indicator Date hidden'!AX114)</f>
        <v>0</v>
      </c>
      <c r="AX113" s="25">
        <f>IF('Indicator Date hidden'!AY114="x","x",$AX$2-'Indicator Date hidden'!AY114)</f>
        <v>0</v>
      </c>
      <c r="AY113" s="25">
        <f>IF('Indicator Date hidden'!AZ114="x","x",$AY$2-'Indicator Date hidden'!AZ114)</f>
        <v>0</v>
      </c>
      <c r="AZ113" s="25">
        <f>IF('Indicator Date hidden'!BA114="x","x",$AZ$2-'Indicator Date hidden'!BA114)</f>
        <v>0</v>
      </c>
      <c r="BA113">
        <f t="shared" si="5"/>
        <v>18</v>
      </c>
      <c r="BB113" s="26">
        <f t="shared" si="6"/>
        <v>0.43902439024390244</v>
      </c>
      <c r="BC113">
        <f t="shared" si="7"/>
        <v>4</v>
      </c>
      <c r="BD113" s="26">
        <f t="shared" si="8"/>
        <v>1.6086470680820633</v>
      </c>
      <c r="BE113" s="28">
        <f t="shared" si="9"/>
        <v>0</v>
      </c>
    </row>
    <row r="114" spans="1:57" x14ac:dyDescent="0.3">
      <c r="A114" t="s">
        <v>209</v>
      </c>
      <c r="B114" s="25">
        <f>IF('Indicator Date hidden'!C115="x","x",$B$2-'Indicator Date hidden'!C115)</f>
        <v>0</v>
      </c>
      <c r="C114" s="25">
        <f>IF('Indicator Date hidden'!D115="x","x",$C$2-'Indicator Date hidden'!D115)</f>
        <v>0</v>
      </c>
      <c r="D114" s="25">
        <f>IF('Indicator Date hidden'!E115="x","x",$D$2-'Indicator Date hidden'!E115)</f>
        <v>0</v>
      </c>
      <c r="E114" s="25">
        <f>IF('Indicator Date hidden'!F115="x","x",$E$2-'Indicator Date hidden'!F115)</f>
        <v>0</v>
      </c>
      <c r="F114" s="25">
        <f>IF('Indicator Date hidden'!G115="x","x",$F$2-'Indicator Date hidden'!G115)</f>
        <v>0</v>
      </c>
      <c r="G114" s="25">
        <f>IF('Indicator Date hidden'!H115="x","x",$G$2-'Indicator Date hidden'!H115)</f>
        <v>0</v>
      </c>
      <c r="H114" s="25">
        <f>IF('Indicator Date hidden'!I115="x","x",$H$2-'Indicator Date hidden'!I115)</f>
        <v>0</v>
      </c>
      <c r="I114" s="25">
        <f>IF('Indicator Date hidden'!J115="x","x",$I$2-'Indicator Date hidden'!J115)</f>
        <v>0</v>
      </c>
      <c r="J114" s="25">
        <f>IF('Indicator Date hidden'!K115="x","x",$J$2-'Indicator Date hidden'!K115)</f>
        <v>0</v>
      </c>
      <c r="K114" s="25">
        <f>IF('Indicator Date hidden'!L115="x","x",$K$2-'Indicator Date hidden'!L115)</f>
        <v>0</v>
      </c>
      <c r="L114" s="25">
        <f>IF('Indicator Date hidden'!M115="x","x",$L$2-'Indicator Date hidden'!M115)</f>
        <v>0</v>
      </c>
      <c r="M114" s="25">
        <f>IF('Indicator Date hidden'!N115="x","x",$M$2-'Indicator Date hidden'!N115)</f>
        <v>0</v>
      </c>
      <c r="N114" s="25">
        <f>IF('Indicator Date hidden'!O115="x","x",$N$2-'Indicator Date hidden'!O115)</f>
        <v>0</v>
      </c>
      <c r="O114" s="25">
        <f>IF('Indicator Date hidden'!P115="x","x",$O$2-'Indicator Date hidden'!P115)</f>
        <v>0</v>
      </c>
      <c r="P114" s="25">
        <f>IF('Indicator Date hidden'!Q115="x","x",$P$2-'Indicator Date hidden'!Q115)</f>
        <v>0</v>
      </c>
      <c r="Q114" s="25">
        <f>IF('Indicator Date hidden'!R115="x","x",$Q$2-'Indicator Date hidden'!R115)</f>
        <v>2</v>
      </c>
      <c r="R114" s="25">
        <f>IF('Indicator Date hidden'!S115="x","x",$R$2-'Indicator Date hidden'!S115)</f>
        <v>0</v>
      </c>
      <c r="S114" s="25">
        <f>IF('Indicator Date hidden'!T115="x","x",$S$2-'Indicator Date hidden'!T115)</f>
        <v>0</v>
      </c>
      <c r="T114" s="25">
        <f>IF('Indicator Date hidden'!U115="x","x",$T$2-'Indicator Date hidden'!U115)</f>
        <v>0</v>
      </c>
      <c r="U114" s="25">
        <f>IF('Indicator Date hidden'!V115="x","x",$U$2-'Indicator Date hidden'!V115)</f>
        <v>0</v>
      </c>
      <c r="V114" s="25">
        <f>IF('Indicator Date hidden'!W115="x","x",$V$2-'Indicator Date hidden'!W115)</f>
        <v>0</v>
      </c>
      <c r="W114" s="25">
        <f>IF('Indicator Date hidden'!X115="x","x",$W$2-'Indicator Date hidden'!X115)</f>
        <v>2</v>
      </c>
      <c r="X114" s="25">
        <f>IF('Indicator Date hidden'!Y115="x","x",$X$2-'Indicator Date hidden'!Y115)</f>
        <v>1</v>
      </c>
      <c r="Y114" s="25">
        <f>IF('Indicator Date hidden'!Z115="x","x",$Y$2-'Indicator Date hidden'!Z115)</f>
        <v>0</v>
      </c>
      <c r="Z114" s="25">
        <f>IF('Indicator Date hidden'!AA115="x","x",$Z$2-'Indicator Date hidden'!AA115)</f>
        <v>0</v>
      </c>
      <c r="AA114" s="25">
        <f>IF('Indicator Date hidden'!AB115="x","x",$AA$2-'Indicator Date hidden'!AB115)</f>
        <v>0</v>
      </c>
      <c r="AB114" s="25">
        <f>IF('Indicator Date hidden'!AC115="x","x",$AB$2-'Indicator Date hidden'!AC115)</f>
        <v>0</v>
      </c>
      <c r="AC114" s="25">
        <f>IF('Indicator Date hidden'!AD115="x","x",$AC$2-'Indicator Date hidden'!AD115)</f>
        <v>0</v>
      </c>
      <c r="AD114" s="25" t="str">
        <f>IF('Indicator Date hidden'!AE115="x","x",$AD$2-'Indicator Date hidden'!AE115)</f>
        <v>x</v>
      </c>
      <c r="AE114" s="25">
        <f>IF('Indicator Date hidden'!AF115="x","x",$AE$2-'Indicator Date hidden'!AF115)</f>
        <v>0</v>
      </c>
      <c r="AF114" s="25">
        <f>IF('Indicator Date hidden'!AG115="x","x",$AF$2-'Indicator Date hidden'!AG115)</f>
        <v>0</v>
      </c>
      <c r="AG114" s="25">
        <f>IF('Indicator Date hidden'!AH115="x","x",$AG$2-'Indicator Date hidden'!AH115)</f>
        <v>0</v>
      </c>
      <c r="AH114" s="25">
        <f>IF('Indicator Date hidden'!AI115="x","x",$AH$2-'Indicator Date hidden'!AI115)</f>
        <v>0</v>
      </c>
      <c r="AI114" s="25">
        <f>IF('Indicator Date hidden'!AJ115="x","x",$AI$2-'Indicator Date hidden'!AJ115)</f>
        <v>0</v>
      </c>
      <c r="AJ114" s="25" t="str">
        <f>IF('Indicator Date hidden'!AK115="x","x",$AJ$2-'Indicator Date hidden'!AK115)</f>
        <v>x</v>
      </c>
      <c r="AK114" s="25">
        <f>IF('Indicator Date hidden'!AL115="x","x",$AK$2-'Indicator Date hidden'!AL115)</f>
        <v>1</v>
      </c>
      <c r="AL114" s="25">
        <f>IF('Indicator Date hidden'!AM115="x","x",$AL$2-'Indicator Date hidden'!AM115)</f>
        <v>0</v>
      </c>
      <c r="AM114" s="25">
        <f>IF('Indicator Date hidden'!AN115="x","x",$AM$2-'Indicator Date hidden'!AN115)</f>
        <v>0</v>
      </c>
      <c r="AN114" s="25">
        <f>IF('Indicator Date hidden'!AO115="x","x",$AN$2-'Indicator Date hidden'!AO115)</f>
        <v>0</v>
      </c>
      <c r="AO114" s="25">
        <f>IF('Indicator Date hidden'!AP115="x","x",$AO$2-'Indicator Date hidden'!AP115)</f>
        <v>1</v>
      </c>
      <c r="AP114" s="25">
        <f>IF('Indicator Date hidden'!AQ115="x","x",$AP$2-'Indicator Date hidden'!AQ115)</f>
        <v>1</v>
      </c>
      <c r="AQ114" s="25">
        <f>IF('Indicator Date hidden'!AR115="x","x",$AQ$2-'Indicator Date hidden'!AR115)</f>
        <v>6</v>
      </c>
      <c r="AR114" s="25">
        <f>IF('Indicator Date hidden'!AS115="x","x",$AR$2-'Indicator Date hidden'!AS115)</f>
        <v>0</v>
      </c>
      <c r="AS114" s="25">
        <f>IF('Indicator Date hidden'!AT115="x","x",$AS$2-'Indicator Date hidden'!AT115)</f>
        <v>0</v>
      </c>
      <c r="AT114" s="25">
        <f>IF('Indicator Date hidden'!AU115="x","x",$AT$2-'Indicator Date hidden'!AU115)</f>
        <v>0</v>
      </c>
      <c r="AU114" s="25">
        <f>IF('Indicator Date hidden'!AV115="x","x",$AU$2-'Indicator Date hidden'!AV115)</f>
        <v>1</v>
      </c>
      <c r="AV114" s="25">
        <f>IF('Indicator Date hidden'!AW115="x","x",$AV$2-'Indicator Date hidden'!AW115)</f>
        <v>0</v>
      </c>
      <c r="AW114" s="25">
        <f>IF('Indicator Date hidden'!AX115="x","x",$AW$2-'Indicator Date hidden'!AX115)</f>
        <v>0</v>
      </c>
      <c r="AX114" s="25">
        <f>IF('Indicator Date hidden'!AY115="x","x",$AX$2-'Indicator Date hidden'!AY115)</f>
        <v>0</v>
      </c>
      <c r="AY114" s="25">
        <f>IF('Indicator Date hidden'!AZ115="x","x",$AY$2-'Indicator Date hidden'!AZ115)</f>
        <v>0</v>
      </c>
      <c r="AZ114" s="25">
        <f>IF('Indicator Date hidden'!BA115="x","x",$AZ$2-'Indicator Date hidden'!BA115)</f>
        <v>0</v>
      </c>
      <c r="BA114">
        <f t="shared" si="5"/>
        <v>15</v>
      </c>
      <c r="BB114" s="26">
        <f t="shared" si="6"/>
        <v>0.30612244897959184</v>
      </c>
      <c r="BC114">
        <f t="shared" si="7"/>
        <v>8</v>
      </c>
      <c r="BD114" s="26">
        <f t="shared" si="8"/>
        <v>0.95199214609719185</v>
      </c>
      <c r="BE114" s="28">
        <f t="shared" si="9"/>
        <v>0</v>
      </c>
    </row>
    <row r="115" spans="1:57" x14ac:dyDescent="0.3">
      <c r="A115" t="s">
        <v>210</v>
      </c>
      <c r="B115" s="25">
        <f>IF('Indicator Date hidden'!C116="x","x",$B$2-'Indicator Date hidden'!C116)</f>
        <v>0</v>
      </c>
      <c r="C115" s="25">
        <f>IF('Indicator Date hidden'!D116="x","x",$C$2-'Indicator Date hidden'!D116)</f>
        <v>0</v>
      </c>
      <c r="D115" s="25">
        <f>IF('Indicator Date hidden'!E116="x","x",$D$2-'Indicator Date hidden'!E116)</f>
        <v>0</v>
      </c>
      <c r="E115" s="25">
        <f>IF('Indicator Date hidden'!F116="x","x",$E$2-'Indicator Date hidden'!F116)</f>
        <v>0</v>
      </c>
      <c r="F115" s="25">
        <f>IF('Indicator Date hidden'!G116="x","x",$F$2-'Indicator Date hidden'!G116)</f>
        <v>0</v>
      </c>
      <c r="G115" s="25">
        <f>IF('Indicator Date hidden'!H116="x","x",$G$2-'Indicator Date hidden'!H116)</f>
        <v>0</v>
      </c>
      <c r="H115" s="25">
        <f>IF('Indicator Date hidden'!I116="x","x",$H$2-'Indicator Date hidden'!I116)</f>
        <v>0</v>
      </c>
      <c r="I115" s="25">
        <f>IF('Indicator Date hidden'!J116="x","x",$I$2-'Indicator Date hidden'!J116)</f>
        <v>0</v>
      </c>
      <c r="J115" s="25">
        <f>IF('Indicator Date hidden'!K116="x","x",$J$2-'Indicator Date hidden'!K116)</f>
        <v>0</v>
      </c>
      <c r="K115" s="25">
        <f>IF('Indicator Date hidden'!L116="x","x",$K$2-'Indicator Date hidden'!L116)</f>
        <v>0</v>
      </c>
      <c r="L115" s="25">
        <f>IF('Indicator Date hidden'!M116="x","x",$L$2-'Indicator Date hidden'!M116)</f>
        <v>0</v>
      </c>
      <c r="M115" s="25">
        <f>IF('Indicator Date hidden'!N116="x","x",$M$2-'Indicator Date hidden'!N116)</f>
        <v>0</v>
      </c>
      <c r="N115" s="25">
        <f>IF('Indicator Date hidden'!O116="x","x",$N$2-'Indicator Date hidden'!O116)</f>
        <v>0</v>
      </c>
      <c r="O115" s="25">
        <f>IF('Indicator Date hidden'!P116="x","x",$O$2-'Indicator Date hidden'!P116)</f>
        <v>0</v>
      </c>
      <c r="P115" s="25">
        <f>IF('Indicator Date hidden'!Q116="x","x",$P$2-'Indicator Date hidden'!Q116)</f>
        <v>0</v>
      </c>
      <c r="Q115" s="25">
        <f>IF('Indicator Date hidden'!R116="x","x",$Q$2-'Indicator Date hidden'!R116)</f>
        <v>4</v>
      </c>
      <c r="R115" s="25">
        <f>IF('Indicator Date hidden'!S116="x","x",$R$2-'Indicator Date hidden'!S116)</f>
        <v>0</v>
      </c>
      <c r="S115" s="25">
        <f>IF('Indicator Date hidden'!T116="x","x",$S$2-'Indicator Date hidden'!T116)</f>
        <v>0</v>
      </c>
      <c r="T115" s="25">
        <f>IF('Indicator Date hidden'!U116="x","x",$T$2-'Indicator Date hidden'!U116)</f>
        <v>0</v>
      </c>
      <c r="U115" s="25">
        <f>IF('Indicator Date hidden'!V116="x","x",$U$2-'Indicator Date hidden'!V116)</f>
        <v>0</v>
      </c>
      <c r="V115" s="25">
        <f>IF('Indicator Date hidden'!W116="x","x",$V$2-'Indicator Date hidden'!W116)</f>
        <v>0</v>
      </c>
      <c r="W115" s="25">
        <f>IF('Indicator Date hidden'!X116="x","x",$W$2-'Indicator Date hidden'!X116)</f>
        <v>1</v>
      </c>
      <c r="X115" s="25">
        <f>IF('Indicator Date hidden'!Y116="x","x",$X$2-'Indicator Date hidden'!Y116)</f>
        <v>3</v>
      </c>
      <c r="Y115" s="25">
        <f>IF('Indicator Date hidden'!Z116="x","x",$Y$2-'Indicator Date hidden'!Z116)</f>
        <v>0</v>
      </c>
      <c r="Z115" s="25">
        <f>IF('Indicator Date hidden'!AA116="x","x",$Z$2-'Indicator Date hidden'!AA116)</f>
        <v>0</v>
      </c>
      <c r="AA115" s="25">
        <f>IF('Indicator Date hidden'!AB116="x","x",$AA$2-'Indicator Date hidden'!AB116)</f>
        <v>1</v>
      </c>
      <c r="AB115" s="25">
        <f>IF('Indicator Date hidden'!AC116="x","x",$AB$2-'Indicator Date hidden'!AC116)</f>
        <v>0</v>
      </c>
      <c r="AC115" s="25">
        <f>IF('Indicator Date hidden'!AD116="x","x",$AC$2-'Indicator Date hidden'!AD116)</f>
        <v>0</v>
      </c>
      <c r="AD115" s="25" t="str">
        <f>IF('Indicator Date hidden'!AE116="x","x",$AD$2-'Indicator Date hidden'!AE116)</f>
        <v>x</v>
      </c>
      <c r="AE115" s="25">
        <f>IF('Indicator Date hidden'!AF116="x","x",$AE$2-'Indicator Date hidden'!AF116)</f>
        <v>0</v>
      </c>
      <c r="AF115" s="25">
        <f>IF('Indicator Date hidden'!AG116="x","x",$AF$2-'Indicator Date hidden'!AG116)</f>
        <v>1</v>
      </c>
      <c r="AG115" s="25">
        <f>IF('Indicator Date hidden'!AH116="x","x",$AG$2-'Indicator Date hidden'!AH116)</f>
        <v>0</v>
      </c>
      <c r="AH115" s="25">
        <f>IF('Indicator Date hidden'!AI116="x","x",$AH$2-'Indicator Date hidden'!AI116)</f>
        <v>0</v>
      </c>
      <c r="AI115" s="25">
        <f>IF('Indicator Date hidden'!AJ116="x","x",$AI$2-'Indicator Date hidden'!AJ116)</f>
        <v>0</v>
      </c>
      <c r="AJ115" s="25" t="str">
        <f>IF('Indicator Date hidden'!AK116="x","x",$AJ$2-'Indicator Date hidden'!AK116)</f>
        <v>x</v>
      </c>
      <c r="AK115" s="25">
        <f>IF('Indicator Date hidden'!AL116="x","x",$AK$2-'Indicator Date hidden'!AL116)</f>
        <v>1</v>
      </c>
      <c r="AL115" s="25">
        <f>IF('Indicator Date hidden'!AM116="x","x",$AL$2-'Indicator Date hidden'!AM116)</f>
        <v>0</v>
      </c>
      <c r="AM115" s="25">
        <f>IF('Indicator Date hidden'!AN116="x","x",$AM$2-'Indicator Date hidden'!AN116)</f>
        <v>0</v>
      </c>
      <c r="AN115" s="25">
        <f>IF('Indicator Date hidden'!AO116="x","x",$AN$2-'Indicator Date hidden'!AO116)</f>
        <v>0</v>
      </c>
      <c r="AO115" s="25" t="str">
        <f>IF('Indicator Date hidden'!AP116="x","x",$AO$2-'Indicator Date hidden'!AP116)</f>
        <v>x</v>
      </c>
      <c r="AP115" s="25">
        <f>IF('Indicator Date hidden'!AQ116="x","x",$AP$2-'Indicator Date hidden'!AQ116)</f>
        <v>2</v>
      </c>
      <c r="AQ115" s="25">
        <f>IF('Indicator Date hidden'!AR116="x","x",$AQ$2-'Indicator Date hidden'!AR116)</f>
        <v>0</v>
      </c>
      <c r="AR115" s="25">
        <f>IF('Indicator Date hidden'!AS116="x","x",$AR$2-'Indicator Date hidden'!AS116)</f>
        <v>0</v>
      </c>
      <c r="AS115" s="25">
        <f>IF('Indicator Date hidden'!AT116="x","x",$AS$2-'Indicator Date hidden'!AT116)</f>
        <v>0</v>
      </c>
      <c r="AT115" s="25">
        <f>IF('Indicator Date hidden'!AU116="x","x",$AT$2-'Indicator Date hidden'!AU116)</f>
        <v>0</v>
      </c>
      <c r="AU115" s="25">
        <f>IF('Indicator Date hidden'!AV116="x","x",$AU$2-'Indicator Date hidden'!AV116)</f>
        <v>4</v>
      </c>
      <c r="AV115" s="25">
        <f>IF('Indicator Date hidden'!AW116="x","x",$AV$2-'Indicator Date hidden'!AW116)</f>
        <v>0</v>
      </c>
      <c r="AW115" s="25">
        <f>IF('Indicator Date hidden'!AX116="x","x",$AW$2-'Indicator Date hidden'!AX116)</f>
        <v>0</v>
      </c>
      <c r="AX115" s="25">
        <f>IF('Indicator Date hidden'!AY116="x","x",$AX$2-'Indicator Date hidden'!AY116)</f>
        <v>0</v>
      </c>
      <c r="AY115" s="25">
        <f>IF('Indicator Date hidden'!AZ116="x","x",$AY$2-'Indicator Date hidden'!AZ116)</f>
        <v>0</v>
      </c>
      <c r="AZ115" s="25">
        <f>IF('Indicator Date hidden'!BA116="x","x",$AZ$2-'Indicator Date hidden'!BA116)</f>
        <v>0</v>
      </c>
      <c r="BA115">
        <f t="shared" si="5"/>
        <v>17</v>
      </c>
      <c r="BB115" s="26">
        <f t="shared" si="6"/>
        <v>0.35416666666666669</v>
      </c>
      <c r="BC115">
        <f t="shared" si="7"/>
        <v>8</v>
      </c>
      <c r="BD115" s="26">
        <f t="shared" si="8"/>
        <v>0.94625541243131372</v>
      </c>
      <c r="BE115" s="28">
        <f t="shared" si="9"/>
        <v>0</v>
      </c>
    </row>
    <row r="116" spans="1:57" x14ac:dyDescent="0.3">
      <c r="A116" t="s">
        <v>212</v>
      </c>
      <c r="B116" s="25">
        <f>IF('Indicator Date hidden'!C117="x","x",$B$2-'Indicator Date hidden'!C117)</f>
        <v>0</v>
      </c>
      <c r="C116" s="25">
        <f>IF('Indicator Date hidden'!D117="x","x",$C$2-'Indicator Date hidden'!D117)</f>
        <v>0</v>
      </c>
      <c r="D116" s="25">
        <f>IF('Indicator Date hidden'!E117="x","x",$D$2-'Indicator Date hidden'!E117)</f>
        <v>0</v>
      </c>
      <c r="E116" s="25">
        <f>IF('Indicator Date hidden'!F117="x","x",$E$2-'Indicator Date hidden'!F117)</f>
        <v>0</v>
      </c>
      <c r="F116" s="25">
        <f>IF('Indicator Date hidden'!G117="x","x",$F$2-'Indicator Date hidden'!G117)</f>
        <v>0</v>
      </c>
      <c r="G116" s="25">
        <f>IF('Indicator Date hidden'!H117="x","x",$G$2-'Indicator Date hidden'!H117)</f>
        <v>0</v>
      </c>
      <c r="H116" s="25">
        <f>IF('Indicator Date hidden'!I117="x","x",$H$2-'Indicator Date hidden'!I117)</f>
        <v>0</v>
      </c>
      <c r="I116" s="25">
        <f>IF('Indicator Date hidden'!J117="x","x",$I$2-'Indicator Date hidden'!J117)</f>
        <v>0</v>
      </c>
      <c r="J116" s="25">
        <f>IF('Indicator Date hidden'!K117="x","x",$J$2-'Indicator Date hidden'!K117)</f>
        <v>0</v>
      </c>
      <c r="K116" s="25">
        <f>IF('Indicator Date hidden'!L117="x","x",$K$2-'Indicator Date hidden'!L117)</f>
        <v>0</v>
      </c>
      <c r="L116" s="25">
        <f>IF('Indicator Date hidden'!M117="x","x",$L$2-'Indicator Date hidden'!M117)</f>
        <v>0</v>
      </c>
      <c r="M116" s="25">
        <f>IF('Indicator Date hidden'!N117="x","x",$M$2-'Indicator Date hidden'!N117)</f>
        <v>0</v>
      </c>
      <c r="N116" s="25">
        <f>IF('Indicator Date hidden'!O117="x","x",$N$2-'Indicator Date hidden'!O117)</f>
        <v>0</v>
      </c>
      <c r="O116" s="25">
        <f>IF('Indicator Date hidden'!P117="x","x",$O$2-'Indicator Date hidden'!P117)</f>
        <v>0</v>
      </c>
      <c r="P116" s="25">
        <f>IF('Indicator Date hidden'!Q117="x","x",$P$2-'Indicator Date hidden'!Q117)</f>
        <v>0</v>
      </c>
      <c r="Q116" s="25">
        <f>IF('Indicator Date hidden'!R117="x","x",$Q$2-'Indicator Date hidden'!R117)</f>
        <v>1</v>
      </c>
      <c r="R116" s="25">
        <f>IF('Indicator Date hidden'!S117="x","x",$R$2-'Indicator Date hidden'!S117)</f>
        <v>0</v>
      </c>
      <c r="S116" s="25">
        <f>IF('Indicator Date hidden'!T117="x","x",$S$2-'Indicator Date hidden'!T117)</f>
        <v>0</v>
      </c>
      <c r="T116" s="25">
        <f>IF('Indicator Date hidden'!U117="x","x",$T$2-'Indicator Date hidden'!U117)</f>
        <v>0</v>
      </c>
      <c r="U116" s="25">
        <f>IF('Indicator Date hidden'!V117="x","x",$U$2-'Indicator Date hidden'!V117)</f>
        <v>0</v>
      </c>
      <c r="V116" s="25">
        <f>IF('Indicator Date hidden'!W117="x","x",$V$2-'Indicator Date hidden'!W117)</f>
        <v>0</v>
      </c>
      <c r="W116" s="25">
        <f>IF('Indicator Date hidden'!X117="x","x",$W$2-'Indicator Date hidden'!X117)</f>
        <v>1</v>
      </c>
      <c r="X116" s="25">
        <f>IF('Indicator Date hidden'!Y117="x","x",$X$2-'Indicator Date hidden'!Y117)</f>
        <v>1</v>
      </c>
      <c r="Y116" s="25">
        <f>IF('Indicator Date hidden'!Z117="x","x",$Y$2-'Indicator Date hidden'!Z117)</f>
        <v>0</v>
      </c>
      <c r="Z116" s="25">
        <f>IF('Indicator Date hidden'!AA117="x","x",$Z$2-'Indicator Date hidden'!AA117)</f>
        <v>0</v>
      </c>
      <c r="AA116" s="25" t="str">
        <f>IF('Indicator Date hidden'!AB117="x","x",$AA$2-'Indicator Date hidden'!AB117)</f>
        <v>x</v>
      </c>
      <c r="AB116" s="25">
        <f>IF('Indicator Date hidden'!AC117="x","x",$AB$2-'Indicator Date hidden'!AC117)</f>
        <v>0</v>
      </c>
      <c r="AC116" s="25">
        <f>IF('Indicator Date hidden'!AD117="x","x",$AC$2-'Indicator Date hidden'!AD117)</f>
        <v>0</v>
      </c>
      <c r="AD116" s="25" t="str">
        <f>IF('Indicator Date hidden'!AE117="x","x",$AD$2-'Indicator Date hidden'!AE117)</f>
        <v>x</v>
      </c>
      <c r="AE116" s="25">
        <f>IF('Indicator Date hidden'!AF117="x","x",$AE$2-'Indicator Date hidden'!AF117)</f>
        <v>0</v>
      </c>
      <c r="AF116" s="25">
        <f>IF('Indicator Date hidden'!AG117="x","x",$AF$2-'Indicator Date hidden'!AG117)</f>
        <v>0</v>
      </c>
      <c r="AG116" s="25">
        <f>IF('Indicator Date hidden'!AH117="x","x",$AG$2-'Indicator Date hidden'!AH117)</f>
        <v>0</v>
      </c>
      <c r="AH116" s="25">
        <f>IF('Indicator Date hidden'!AI117="x","x",$AH$2-'Indicator Date hidden'!AI117)</f>
        <v>0</v>
      </c>
      <c r="AI116" s="25">
        <f>IF('Indicator Date hidden'!AJ117="x","x",$AI$2-'Indicator Date hidden'!AJ117)</f>
        <v>0</v>
      </c>
      <c r="AJ116" s="25" t="str">
        <f>IF('Indicator Date hidden'!AK117="x","x",$AJ$2-'Indicator Date hidden'!AK117)</f>
        <v>x</v>
      </c>
      <c r="AK116" s="25">
        <f>IF('Indicator Date hidden'!AL117="x","x",$AK$2-'Indicator Date hidden'!AL117)</f>
        <v>1</v>
      </c>
      <c r="AL116" s="25">
        <f>IF('Indicator Date hidden'!AM117="x","x",$AL$2-'Indicator Date hidden'!AM117)</f>
        <v>0</v>
      </c>
      <c r="AM116" s="25">
        <f>IF('Indicator Date hidden'!AN117="x","x",$AM$2-'Indicator Date hidden'!AN117)</f>
        <v>0</v>
      </c>
      <c r="AN116" s="25">
        <f>IF('Indicator Date hidden'!AO117="x","x",$AN$2-'Indicator Date hidden'!AO117)</f>
        <v>0</v>
      </c>
      <c r="AO116" s="25" t="str">
        <f>IF('Indicator Date hidden'!AP117="x","x",$AO$2-'Indicator Date hidden'!AP117)</f>
        <v>x</v>
      </c>
      <c r="AP116" s="25" t="str">
        <f>IF('Indicator Date hidden'!AQ117="x","x",$AP$2-'Indicator Date hidden'!AQ117)</f>
        <v>x</v>
      </c>
      <c r="AQ116" s="25">
        <f>IF('Indicator Date hidden'!AR117="x","x",$AQ$2-'Indicator Date hidden'!AR117)</f>
        <v>8</v>
      </c>
      <c r="AR116" s="25">
        <f>IF('Indicator Date hidden'!AS117="x","x",$AR$2-'Indicator Date hidden'!AS117)</f>
        <v>0</v>
      </c>
      <c r="AS116" s="25">
        <f>IF('Indicator Date hidden'!AT117="x","x",$AS$2-'Indicator Date hidden'!AT117)</f>
        <v>0</v>
      </c>
      <c r="AT116" s="25">
        <f>IF('Indicator Date hidden'!AU117="x","x",$AT$2-'Indicator Date hidden'!AU117)</f>
        <v>0</v>
      </c>
      <c r="AU116" s="25">
        <f>IF('Indicator Date hidden'!AV117="x","x",$AU$2-'Indicator Date hidden'!AV117)</f>
        <v>3</v>
      </c>
      <c r="AV116" s="25">
        <f>IF('Indicator Date hidden'!AW117="x","x",$AV$2-'Indicator Date hidden'!AW117)</f>
        <v>0</v>
      </c>
      <c r="AW116" s="25">
        <f>IF('Indicator Date hidden'!AX117="x","x",$AW$2-'Indicator Date hidden'!AX117)</f>
        <v>0</v>
      </c>
      <c r="AX116" s="25">
        <f>IF('Indicator Date hidden'!AY117="x","x",$AX$2-'Indicator Date hidden'!AY117)</f>
        <v>0</v>
      </c>
      <c r="AY116" s="25">
        <f>IF('Indicator Date hidden'!AZ117="x","x",$AY$2-'Indicator Date hidden'!AZ117)</f>
        <v>0</v>
      </c>
      <c r="AZ116" s="25">
        <f>IF('Indicator Date hidden'!BA117="x","x",$AZ$2-'Indicator Date hidden'!BA117)</f>
        <v>0</v>
      </c>
      <c r="BA116">
        <f t="shared" si="5"/>
        <v>15</v>
      </c>
      <c r="BB116" s="26">
        <f t="shared" si="6"/>
        <v>0.32608695652173914</v>
      </c>
      <c r="BC116">
        <f t="shared" si="7"/>
        <v>6</v>
      </c>
      <c r="BD116" s="26">
        <f t="shared" si="8"/>
        <v>1.2520304869549503</v>
      </c>
      <c r="BE116" s="28">
        <f t="shared" si="9"/>
        <v>0</v>
      </c>
    </row>
    <row r="117" spans="1:57" x14ac:dyDescent="0.3">
      <c r="A117" t="s">
        <v>214</v>
      </c>
      <c r="B117" s="25">
        <f>IF('Indicator Date hidden'!C118="x","x",$B$2-'Indicator Date hidden'!C118)</f>
        <v>0</v>
      </c>
      <c r="C117" s="25">
        <f>IF('Indicator Date hidden'!D118="x","x",$C$2-'Indicator Date hidden'!D118)</f>
        <v>0</v>
      </c>
      <c r="D117" s="25">
        <f>IF('Indicator Date hidden'!E118="x","x",$D$2-'Indicator Date hidden'!E118)</f>
        <v>0</v>
      </c>
      <c r="E117" s="25">
        <f>IF('Indicator Date hidden'!F118="x","x",$E$2-'Indicator Date hidden'!F118)</f>
        <v>0</v>
      </c>
      <c r="F117" s="25">
        <f>IF('Indicator Date hidden'!G118="x","x",$F$2-'Indicator Date hidden'!G118)</f>
        <v>0</v>
      </c>
      <c r="G117" s="25">
        <f>IF('Indicator Date hidden'!H118="x","x",$G$2-'Indicator Date hidden'!H118)</f>
        <v>0</v>
      </c>
      <c r="H117" s="25">
        <f>IF('Indicator Date hidden'!I118="x","x",$H$2-'Indicator Date hidden'!I118)</f>
        <v>0</v>
      </c>
      <c r="I117" s="25">
        <f>IF('Indicator Date hidden'!J118="x","x",$I$2-'Indicator Date hidden'!J118)</f>
        <v>0</v>
      </c>
      <c r="J117" s="25">
        <f>IF('Indicator Date hidden'!K118="x","x",$J$2-'Indicator Date hidden'!K118)</f>
        <v>0</v>
      </c>
      <c r="K117" s="25">
        <f>IF('Indicator Date hidden'!L118="x","x",$K$2-'Indicator Date hidden'!L118)</f>
        <v>0</v>
      </c>
      <c r="L117" s="25">
        <f>IF('Indicator Date hidden'!M118="x","x",$L$2-'Indicator Date hidden'!M118)</f>
        <v>0</v>
      </c>
      <c r="M117" s="25">
        <f>IF('Indicator Date hidden'!N118="x","x",$M$2-'Indicator Date hidden'!N118)</f>
        <v>0</v>
      </c>
      <c r="N117" s="25">
        <f>IF('Indicator Date hidden'!O118="x","x",$N$2-'Indicator Date hidden'!O118)</f>
        <v>0</v>
      </c>
      <c r="O117" s="25">
        <f>IF('Indicator Date hidden'!P118="x","x",$O$2-'Indicator Date hidden'!P118)</f>
        <v>0</v>
      </c>
      <c r="P117" s="25">
        <f>IF('Indicator Date hidden'!Q118="x","x",$P$2-'Indicator Date hidden'!Q118)</f>
        <v>0</v>
      </c>
      <c r="Q117" s="25">
        <f>IF('Indicator Date hidden'!R118="x","x",$Q$2-'Indicator Date hidden'!R118)</f>
        <v>3</v>
      </c>
      <c r="R117" s="25">
        <f>IF('Indicator Date hidden'!S118="x","x",$R$2-'Indicator Date hidden'!S118)</f>
        <v>0</v>
      </c>
      <c r="S117" s="25">
        <f>IF('Indicator Date hidden'!T118="x","x",$S$2-'Indicator Date hidden'!T118)</f>
        <v>0</v>
      </c>
      <c r="T117" s="25">
        <f>IF('Indicator Date hidden'!U118="x","x",$T$2-'Indicator Date hidden'!U118)</f>
        <v>0</v>
      </c>
      <c r="U117" s="25">
        <f>IF('Indicator Date hidden'!V118="x","x",$U$2-'Indicator Date hidden'!V118)</f>
        <v>0</v>
      </c>
      <c r="V117" s="25">
        <f>IF('Indicator Date hidden'!W118="x","x",$V$2-'Indicator Date hidden'!W118)</f>
        <v>0</v>
      </c>
      <c r="W117" s="25">
        <f>IF('Indicator Date hidden'!X118="x","x",$W$2-'Indicator Date hidden'!X118)</f>
        <v>3</v>
      </c>
      <c r="X117" s="25">
        <f>IF('Indicator Date hidden'!Y118="x","x",$X$2-'Indicator Date hidden'!Y118)</f>
        <v>4</v>
      </c>
      <c r="Y117" s="25">
        <f>IF('Indicator Date hidden'!Z118="x","x",$Y$2-'Indicator Date hidden'!Z118)</f>
        <v>0</v>
      </c>
      <c r="Z117" s="25">
        <f>IF('Indicator Date hidden'!AA118="x","x",$Z$2-'Indicator Date hidden'!AA118)</f>
        <v>0</v>
      </c>
      <c r="AA117" s="25">
        <f>IF('Indicator Date hidden'!AB118="x","x",$AA$2-'Indicator Date hidden'!AB118)</f>
        <v>0</v>
      </c>
      <c r="AB117" s="25">
        <f>IF('Indicator Date hidden'!AC118="x","x",$AB$2-'Indicator Date hidden'!AC118)</f>
        <v>0</v>
      </c>
      <c r="AC117" s="25">
        <f>IF('Indicator Date hidden'!AD118="x","x",$AC$2-'Indicator Date hidden'!AD118)</f>
        <v>0</v>
      </c>
      <c r="AD117" s="25" t="str">
        <f>IF('Indicator Date hidden'!AE118="x","x",$AD$2-'Indicator Date hidden'!AE118)</f>
        <v>x</v>
      </c>
      <c r="AE117" s="25">
        <f>IF('Indicator Date hidden'!AF118="x","x",$AE$2-'Indicator Date hidden'!AF118)</f>
        <v>0</v>
      </c>
      <c r="AF117" s="25">
        <f>IF('Indicator Date hidden'!AG118="x","x",$AF$2-'Indicator Date hidden'!AG118)</f>
        <v>6</v>
      </c>
      <c r="AG117" s="25">
        <f>IF('Indicator Date hidden'!AH118="x","x",$AG$2-'Indicator Date hidden'!AH118)</f>
        <v>0</v>
      </c>
      <c r="AH117" s="25">
        <f>IF('Indicator Date hidden'!AI118="x","x",$AH$2-'Indicator Date hidden'!AI118)</f>
        <v>0</v>
      </c>
      <c r="AI117" s="25">
        <f>IF('Indicator Date hidden'!AJ118="x","x",$AI$2-'Indicator Date hidden'!AJ118)</f>
        <v>0</v>
      </c>
      <c r="AJ117" s="25" t="str">
        <f>IF('Indicator Date hidden'!AK118="x","x",$AJ$2-'Indicator Date hidden'!AK118)</f>
        <v>x</v>
      </c>
      <c r="AK117" s="25">
        <f>IF('Indicator Date hidden'!AL118="x","x",$AK$2-'Indicator Date hidden'!AL118)</f>
        <v>1</v>
      </c>
      <c r="AL117" s="25">
        <f>IF('Indicator Date hidden'!AM118="x","x",$AL$2-'Indicator Date hidden'!AM118)</f>
        <v>0</v>
      </c>
      <c r="AM117" s="25">
        <f>IF('Indicator Date hidden'!AN118="x","x",$AM$2-'Indicator Date hidden'!AN118)</f>
        <v>0</v>
      </c>
      <c r="AN117" s="25">
        <f>IF('Indicator Date hidden'!AO118="x","x",$AN$2-'Indicator Date hidden'!AO118)</f>
        <v>0</v>
      </c>
      <c r="AO117" s="25">
        <f>IF('Indicator Date hidden'!AP118="x","x",$AO$2-'Indicator Date hidden'!AP118)</f>
        <v>0</v>
      </c>
      <c r="AP117" s="25">
        <f>IF('Indicator Date hidden'!AQ118="x","x",$AP$2-'Indicator Date hidden'!AQ118)</f>
        <v>0</v>
      </c>
      <c r="AQ117" s="25">
        <f>IF('Indicator Date hidden'!AR118="x","x",$AQ$2-'Indicator Date hidden'!AR118)</f>
        <v>4</v>
      </c>
      <c r="AR117" s="25">
        <f>IF('Indicator Date hidden'!AS118="x","x",$AR$2-'Indicator Date hidden'!AS118)</f>
        <v>0</v>
      </c>
      <c r="AS117" s="25">
        <f>IF('Indicator Date hidden'!AT118="x","x",$AS$2-'Indicator Date hidden'!AT118)</f>
        <v>0</v>
      </c>
      <c r="AT117" s="25">
        <f>IF('Indicator Date hidden'!AU118="x","x",$AT$2-'Indicator Date hidden'!AU118)</f>
        <v>0</v>
      </c>
      <c r="AU117" s="25">
        <f>IF('Indicator Date hidden'!AV118="x","x",$AU$2-'Indicator Date hidden'!AV118)</f>
        <v>3</v>
      </c>
      <c r="AV117" s="25">
        <f>IF('Indicator Date hidden'!AW118="x","x",$AV$2-'Indicator Date hidden'!AW118)</f>
        <v>0</v>
      </c>
      <c r="AW117" s="25">
        <f>IF('Indicator Date hidden'!AX118="x","x",$AW$2-'Indicator Date hidden'!AX118)</f>
        <v>0</v>
      </c>
      <c r="AX117" s="25">
        <f>IF('Indicator Date hidden'!AY118="x","x",$AX$2-'Indicator Date hidden'!AY118)</f>
        <v>0</v>
      </c>
      <c r="AY117" s="25">
        <f>IF('Indicator Date hidden'!AZ118="x","x",$AY$2-'Indicator Date hidden'!AZ118)</f>
        <v>0</v>
      </c>
      <c r="AZ117" s="25">
        <f>IF('Indicator Date hidden'!BA118="x","x",$AZ$2-'Indicator Date hidden'!BA118)</f>
        <v>0</v>
      </c>
      <c r="BA117">
        <f t="shared" si="5"/>
        <v>24</v>
      </c>
      <c r="BB117" s="26">
        <f t="shared" si="6"/>
        <v>0.48979591836734693</v>
      </c>
      <c r="BC117">
        <f t="shared" si="7"/>
        <v>7</v>
      </c>
      <c r="BD117" s="26">
        <f t="shared" si="8"/>
        <v>1.3112145636088988</v>
      </c>
      <c r="BE117" s="28">
        <f t="shared" si="9"/>
        <v>0</v>
      </c>
    </row>
    <row r="118" spans="1:57" x14ac:dyDescent="0.3">
      <c r="A118" t="s">
        <v>216</v>
      </c>
      <c r="B118" s="25">
        <f>IF('Indicator Date hidden'!C119="x","x",$B$2-'Indicator Date hidden'!C119)</f>
        <v>0</v>
      </c>
      <c r="C118" s="25">
        <f>IF('Indicator Date hidden'!D119="x","x",$C$2-'Indicator Date hidden'!D119)</f>
        <v>0</v>
      </c>
      <c r="D118" s="25">
        <f>IF('Indicator Date hidden'!E119="x","x",$D$2-'Indicator Date hidden'!E119)</f>
        <v>0</v>
      </c>
      <c r="E118" s="25">
        <f>IF('Indicator Date hidden'!F119="x","x",$E$2-'Indicator Date hidden'!F119)</f>
        <v>0</v>
      </c>
      <c r="F118" s="25">
        <f>IF('Indicator Date hidden'!G119="x","x",$F$2-'Indicator Date hidden'!G119)</f>
        <v>0</v>
      </c>
      <c r="G118" s="25">
        <f>IF('Indicator Date hidden'!H119="x","x",$G$2-'Indicator Date hidden'!H119)</f>
        <v>0</v>
      </c>
      <c r="H118" s="25">
        <f>IF('Indicator Date hidden'!I119="x","x",$H$2-'Indicator Date hidden'!I119)</f>
        <v>0</v>
      </c>
      <c r="I118" s="25">
        <f>IF('Indicator Date hidden'!J119="x","x",$I$2-'Indicator Date hidden'!J119)</f>
        <v>0</v>
      </c>
      <c r="J118" s="25">
        <f>IF('Indicator Date hidden'!K119="x","x",$J$2-'Indicator Date hidden'!K119)</f>
        <v>0</v>
      </c>
      <c r="K118" s="25">
        <f>IF('Indicator Date hidden'!L119="x","x",$K$2-'Indicator Date hidden'!L119)</f>
        <v>0</v>
      </c>
      <c r="L118" s="25">
        <f>IF('Indicator Date hidden'!M119="x","x",$L$2-'Indicator Date hidden'!M119)</f>
        <v>0</v>
      </c>
      <c r="M118" s="25">
        <f>IF('Indicator Date hidden'!N119="x","x",$M$2-'Indicator Date hidden'!N119)</f>
        <v>0</v>
      </c>
      <c r="N118" s="25">
        <f>IF('Indicator Date hidden'!O119="x","x",$N$2-'Indicator Date hidden'!O119)</f>
        <v>0</v>
      </c>
      <c r="O118" s="25">
        <f>IF('Indicator Date hidden'!P119="x","x",$O$2-'Indicator Date hidden'!P119)</f>
        <v>0</v>
      </c>
      <c r="P118" s="25">
        <f>IF('Indicator Date hidden'!Q119="x","x",$P$2-'Indicator Date hidden'!Q119)</f>
        <v>0</v>
      </c>
      <c r="Q118" s="25">
        <f>IF('Indicator Date hidden'!R119="x","x",$Q$2-'Indicator Date hidden'!R119)</f>
        <v>3</v>
      </c>
      <c r="R118" s="25">
        <f>IF('Indicator Date hidden'!S119="x","x",$R$2-'Indicator Date hidden'!S119)</f>
        <v>0</v>
      </c>
      <c r="S118" s="25">
        <f>IF('Indicator Date hidden'!T119="x","x",$S$2-'Indicator Date hidden'!T119)</f>
        <v>0</v>
      </c>
      <c r="T118" s="25">
        <f>IF('Indicator Date hidden'!U119="x","x",$T$2-'Indicator Date hidden'!U119)</f>
        <v>0</v>
      </c>
      <c r="U118" s="25">
        <f>IF('Indicator Date hidden'!V119="x","x",$U$2-'Indicator Date hidden'!V119)</f>
        <v>0</v>
      </c>
      <c r="V118" s="25">
        <f>IF('Indicator Date hidden'!W119="x","x",$V$2-'Indicator Date hidden'!W119)</f>
        <v>0</v>
      </c>
      <c r="W118" s="25">
        <f>IF('Indicator Date hidden'!X119="x","x",$W$2-'Indicator Date hidden'!X119)</f>
        <v>3</v>
      </c>
      <c r="X118" s="25">
        <f>IF('Indicator Date hidden'!Y119="x","x",$X$2-'Indicator Date hidden'!Y119)</f>
        <v>2</v>
      </c>
      <c r="Y118" s="25">
        <f>IF('Indicator Date hidden'!Z119="x","x",$Y$2-'Indicator Date hidden'!Z119)</f>
        <v>0</v>
      </c>
      <c r="Z118" s="25">
        <f>IF('Indicator Date hidden'!AA119="x","x",$Z$2-'Indicator Date hidden'!AA119)</f>
        <v>0</v>
      </c>
      <c r="AA118" s="25">
        <f>IF('Indicator Date hidden'!AB119="x","x",$AA$2-'Indicator Date hidden'!AB119)</f>
        <v>0</v>
      </c>
      <c r="AB118" s="25">
        <f>IF('Indicator Date hidden'!AC119="x","x",$AB$2-'Indicator Date hidden'!AC119)</f>
        <v>0</v>
      </c>
      <c r="AC118" s="25">
        <f>IF('Indicator Date hidden'!AD119="x","x",$AC$2-'Indicator Date hidden'!AD119)</f>
        <v>0</v>
      </c>
      <c r="AD118" s="25">
        <f>IF('Indicator Date hidden'!AE119="x","x",$AD$2-'Indicator Date hidden'!AE119)</f>
        <v>0</v>
      </c>
      <c r="AE118" s="25">
        <f>IF('Indicator Date hidden'!AF119="x","x",$AE$2-'Indicator Date hidden'!AF119)</f>
        <v>0</v>
      </c>
      <c r="AF118" s="25">
        <f>IF('Indicator Date hidden'!AG119="x","x",$AF$2-'Indicator Date hidden'!AG119)</f>
        <v>4</v>
      </c>
      <c r="AG118" s="25">
        <f>IF('Indicator Date hidden'!AH119="x","x",$AG$2-'Indicator Date hidden'!AH119)</f>
        <v>0</v>
      </c>
      <c r="AH118" s="25">
        <f>IF('Indicator Date hidden'!AI119="x","x",$AH$2-'Indicator Date hidden'!AI119)</f>
        <v>0</v>
      </c>
      <c r="AI118" s="25">
        <f>IF('Indicator Date hidden'!AJ119="x","x",$AI$2-'Indicator Date hidden'!AJ119)</f>
        <v>0</v>
      </c>
      <c r="AJ118" s="25" t="str">
        <f>IF('Indicator Date hidden'!AK119="x","x",$AJ$2-'Indicator Date hidden'!AK119)</f>
        <v>x</v>
      </c>
      <c r="AK118" s="25">
        <f>IF('Indicator Date hidden'!AL119="x","x",$AK$2-'Indicator Date hidden'!AL119)</f>
        <v>1</v>
      </c>
      <c r="AL118" s="25">
        <f>IF('Indicator Date hidden'!AM119="x","x",$AL$2-'Indicator Date hidden'!AM119)</f>
        <v>0</v>
      </c>
      <c r="AM118" s="25">
        <f>IF('Indicator Date hidden'!AN119="x","x",$AM$2-'Indicator Date hidden'!AN119)</f>
        <v>0</v>
      </c>
      <c r="AN118" s="25">
        <f>IF('Indicator Date hidden'!AO119="x","x",$AN$2-'Indicator Date hidden'!AO119)</f>
        <v>0</v>
      </c>
      <c r="AO118" s="25">
        <f>IF('Indicator Date hidden'!AP119="x","x",$AO$2-'Indicator Date hidden'!AP119)</f>
        <v>2</v>
      </c>
      <c r="AP118" s="25">
        <f>IF('Indicator Date hidden'!AQ119="x","x",$AP$2-'Indicator Date hidden'!AQ119)</f>
        <v>2</v>
      </c>
      <c r="AQ118" s="25">
        <f>IF('Indicator Date hidden'!AR119="x","x",$AQ$2-'Indicator Date hidden'!AR119)</f>
        <v>0</v>
      </c>
      <c r="AR118" s="25">
        <f>IF('Indicator Date hidden'!AS119="x","x",$AR$2-'Indicator Date hidden'!AS119)</f>
        <v>0</v>
      </c>
      <c r="AS118" s="25">
        <f>IF('Indicator Date hidden'!AT119="x","x",$AS$2-'Indicator Date hidden'!AT119)</f>
        <v>0</v>
      </c>
      <c r="AT118" s="25">
        <f>IF('Indicator Date hidden'!AU119="x","x",$AT$2-'Indicator Date hidden'!AU119)</f>
        <v>0</v>
      </c>
      <c r="AU118" s="25">
        <f>IF('Indicator Date hidden'!AV119="x","x",$AU$2-'Indicator Date hidden'!AV119)</f>
        <v>5</v>
      </c>
      <c r="AV118" s="25">
        <f>IF('Indicator Date hidden'!AW119="x","x",$AV$2-'Indicator Date hidden'!AW119)</f>
        <v>0</v>
      </c>
      <c r="AW118" s="25">
        <f>IF('Indicator Date hidden'!AX119="x","x",$AW$2-'Indicator Date hidden'!AX119)</f>
        <v>0</v>
      </c>
      <c r="AX118" s="25">
        <f>IF('Indicator Date hidden'!AY119="x","x",$AX$2-'Indicator Date hidden'!AY119)</f>
        <v>0</v>
      </c>
      <c r="AY118" s="25">
        <f>IF('Indicator Date hidden'!AZ119="x","x",$AY$2-'Indicator Date hidden'!AZ119)</f>
        <v>0</v>
      </c>
      <c r="AZ118" s="25">
        <f>IF('Indicator Date hidden'!BA119="x","x",$AZ$2-'Indicator Date hidden'!BA119)</f>
        <v>0</v>
      </c>
      <c r="BA118">
        <f t="shared" si="5"/>
        <v>22</v>
      </c>
      <c r="BB118" s="26">
        <f t="shared" si="6"/>
        <v>0.44</v>
      </c>
      <c r="BC118">
        <f t="shared" si="7"/>
        <v>8</v>
      </c>
      <c r="BD118" s="26">
        <f t="shared" si="8"/>
        <v>1.1164228589562291</v>
      </c>
      <c r="BE118" s="28">
        <f t="shared" si="9"/>
        <v>0</v>
      </c>
    </row>
    <row r="119" spans="1:57" x14ac:dyDescent="0.3">
      <c r="A119" t="s">
        <v>218</v>
      </c>
      <c r="B119" s="25">
        <f>IF('Indicator Date hidden'!C120="x","x",$B$2-'Indicator Date hidden'!C120)</f>
        <v>0</v>
      </c>
      <c r="C119" s="25">
        <f>IF('Indicator Date hidden'!D120="x","x",$C$2-'Indicator Date hidden'!D120)</f>
        <v>0</v>
      </c>
      <c r="D119" s="25">
        <f>IF('Indicator Date hidden'!E120="x","x",$D$2-'Indicator Date hidden'!E120)</f>
        <v>0</v>
      </c>
      <c r="E119" s="25">
        <f>IF('Indicator Date hidden'!F120="x","x",$E$2-'Indicator Date hidden'!F120)</f>
        <v>0</v>
      </c>
      <c r="F119" s="25">
        <f>IF('Indicator Date hidden'!G120="x","x",$F$2-'Indicator Date hidden'!G120)</f>
        <v>0</v>
      </c>
      <c r="G119" s="25">
        <f>IF('Indicator Date hidden'!H120="x","x",$G$2-'Indicator Date hidden'!H120)</f>
        <v>0</v>
      </c>
      <c r="H119" s="25">
        <f>IF('Indicator Date hidden'!I120="x","x",$H$2-'Indicator Date hidden'!I120)</f>
        <v>0</v>
      </c>
      <c r="I119" s="25">
        <f>IF('Indicator Date hidden'!J120="x","x",$I$2-'Indicator Date hidden'!J120)</f>
        <v>0</v>
      </c>
      <c r="J119" s="25">
        <f>IF('Indicator Date hidden'!K120="x","x",$J$2-'Indicator Date hidden'!K120)</f>
        <v>0</v>
      </c>
      <c r="K119" s="25">
        <f>IF('Indicator Date hidden'!L120="x","x",$K$2-'Indicator Date hidden'!L120)</f>
        <v>0</v>
      </c>
      <c r="L119" s="25">
        <f>IF('Indicator Date hidden'!M120="x","x",$L$2-'Indicator Date hidden'!M120)</f>
        <v>0</v>
      </c>
      <c r="M119" s="25">
        <f>IF('Indicator Date hidden'!N120="x","x",$M$2-'Indicator Date hidden'!N120)</f>
        <v>0</v>
      </c>
      <c r="N119" s="25">
        <f>IF('Indicator Date hidden'!O120="x","x",$N$2-'Indicator Date hidden'!O120)</f>
        <v>0</v>
      </c>
      <c r="O119" s="25">
        <f>IF('Indicator Date hidden'!P120="x","x",$O$2-'Indicator Date hidden'!P120)</f>
        <v>0</v>
      </c>
      <c r="P119" s="25">
        <f>IF('Indicator Date hidden'!Q120="x","x",$P$2-'Indicator Date hidden'!Q120)</f>
        <v>0</v>
      </c>
      <c r="Q119" s="25" t="str">
        <f>IF('Indicator Date hidden'!R120="x","x",$Q$2-'Indicator Date hidden'!R120)</f>
        <v>x</v>
      </c>
      <c r="R119" s="25">
        <f>IF('Indicator Date hidden'!S120="x","x",$R$2-'Indicator Date hidden'!S120)</f>
        <v>0</v>
      </c>
      <c r="S119" s="25">
        <f>IF('Indicator Date hidden'!T120="x","x",$S$2-'Indicator Date hidden'!T120)</f>
        <v>0</v>
      </c>
      <c r="T119" s="25">
        <f>IF('Indicator Date hidden'!U120="x","x",$T$2-'Indicator Date hidden'!U120)</f>
        <v>0</v>
      </c>
      <c r="U119" s="25">
        <f>IF('Indicator Date hidden'!V120="x","x",$U$2-'Indicator Date hidden'!V120)</f>
        <v>0</v>
      </c>
      <c r="V119" s="25">
        <f>IF('Indicator Date hidden'!W120="x","x",$V$2-'Indicator Date hidden'!W120)</f>
        <v>0</v>
      </c>
      <c r="W119" s="25">
        <f>IF('Indicator Date hidden'!X120="x","x",$W$2-'Indicator Date hidden'!X120)</f>
        <v>5</v>
      </c>
      <c r="X119" s="25">
        <f>IF('Indicator Date hidden'!Y120="x","x",$X$2-'Indicator Date hidden'!Y120)</f>
        <v>2</v>
      </c>
      <c r="Y119" s="25">
        <f>IF('Indicator Date hidden'!Z120="x","x",$Y$2-'Indicator Date hidden'!Z120)</f>
        <v>0</v>
      </c>
      <c r="Z119" s="25">
        <f>IF('Indicator Date hidden'!AA120="x","x",$Z$2-'Indicator Date hidden'!AA120)</f>
        <v>0</v>
      </c>
      <c r="AA119" s="25">
        <f>IF('Indicator Date hidden'!AB120="x","x",$AA$2-'Indicator Date hidden'!AB120)</f>
        <v>0</v>
      </c>
      <c r="AB119" s="25">
        <f>IF('Indicator Date hidden'!AC120="x","x",$AB$2-'Indicator Date hidden'!AC120)</f>
        <v>0</v>
      </c>
      <c r="AC119" s="25">
        <f>IF('Indicator Date hidden'!AD120="x","x",$AC$2-'Indicator Date hidden'!AD120)</f>
        <v>0</v>
      </c>
      <c r="AD119" s="25">
        <f>IF('Indicator Date hidden'!AE120="x","x",$AD$2-'Indicator Date hidden'!AE120)</f>
        <v>0</v>
      </c>
      <c r="AE119" s="25">
        <f>IF('Indicator Date hidden'!AF120="x","x",$AE$2-'Indicator Date hidden'!AF120)</f>
        <v>0</v>
      </c>
      <c r="AF119" s="25" t="str">
        <f>IF('Indicator Date hidden'!AG120="x","x",$AF$2-'Indicator Date hidden'!AG120)</f>
        <v>x</v>
      </c>
      <c r="AG119" s="25">
        <f>IF('Indicator Date hidden'!AH120="x","x",$AG$2-'Indicator Date hidden'!AH120)</f>
        <v>0</v>
      </c>
      <c r="AH119" s="25">
        <f>IF('Indicator Date hidden'!AI120="x","x",$AH$2-'Indicator Date hidden'!AI120)</f>
        <v>0</v>
      </c>
      <c r="AI119" s="25">
        <f>IF('Indicator Date hidden'!AJ120="x","x",$AI$2-'Indicator Date hidden'!AJ120)</f>
        <v>0</v>
      </c>
      <c r="AJ119" s="25">
        <f>IF('Indicator Date hidden'!AK120="x","x",$AJ$2-'Indicator Date hidden'!AK120)</f>
        <v>1</v>
      </c>
      <c r="AK119" s="25">
        <f>IF('Indicator Date hidden'!AL120="x","x",$AK$2-'Indicator Date hidden'!AL120)</f>
        <v>1</v>
      </c>
      <c r="AL119" s="25">
        <f>IF('Indicator Date hidden'!AM120="x","x",$AL$2-'Indicator Date hidden'!AM120)</f>
        <v>0</v>
      </c>
      <c r="AM119" s="25">
        <f>IF('Indicator Date hidden'!AN120="x","x",$AM$2-'Indicator Date hidden'!AN120)</f>
        <v>0</v>
      </c>
      <c r="AN119" s="25">
        <f>IF('Indicator Date hidden'!AO120="x","x",$AN$2-'Indicator Date hidden'!AO120)</f>
        <v>0</v>
      </c>
      <c r="AO119" s="25">
        <f>IF('Indicator Date hidden'!AP120="x","x",$AO$2-'Indicator Date hidden'!AP120)</f>
        <v>1</v>
      </c>
      <c r="AP119" s="25">
        <f>IF('Indicator Date hidden'!AQ120="x","x",$AP$2-'Indicator Date hidden'!AQ120)</f>
        <v>1</v>
      </c>
      <c r="AQ119" s="25">
        <f>IF('Indicator Date hidden'!AR120="x","x",$AQ$2-'Indicator Date hidden'!AR120)</f>
        <v>6</v>
      </c>
      <c r="AR119" s="25">
        <f>IF('Indicator Date hidden'!AS120="x","x",$AR$2-'Indicator Date hidden'!AS120)</f>
        <v>0</v>
      </c>
      <c r="AS119" s="25">
        <f>IF('Indicator Date hidden'!AT120="x","x",$AS$2-'Indicator Date hidden'!AT120)</f>
        <v>0</v>
      </c>
      <c r="AT119" s="25">
        <f>IF('Indicator Date hidden'!AU120="x","x",$AT$2-'Indicator Date hidden'!AU120)</f>
        <v>0</v>
      </c>
      <c r="AU119" s="25">
        <f>IF('Indicator Date hidden'!AV120="x","x",$AU$2-'Indicator Date hidden'!AV120)</f>
        <v>1</v>
      </c>
      <c r="AV119" s="25">
        <f>IF('Indicator Date hidden'!AW120="x","x",$AV$2-'Indicator Date hidden'!AW120)</f>
        <v>0</v>
      </c>
      <c r="AW119" s="25">
        <f>IF('Indicator Date hidden'!AX120="x","x",$AW$2-'Indicator Date hidden'!AX120)</f>
        <v>0</v>
      </c>
      <c r="AX119" s="25">
        <f>IF('Indicator Date hidden'!AY120="x","x",$AX$2-'Indicator Date hidden'!AY120)</f>
        <v>0</v>
      </c>
      <c r="AY119" s="25">
        <f>IF('Indicator Date hidden'!AZ120="x","x",$AY$2-'Indicator Date hidden'!AZ120)</f>
        <v>0</v>
      </c>
      <c r="AZ119" s="25">
        <f>IF('Indicator Date hidden'!BA120="x","x",$AZ$2-'Indicator Date hidden'!BA120)</f>
        <v>0</v>
      </c>
      <c r="BA119">
        <f t="shared" si="5"/>
        <v>18</v>
      </c>
      <c r="BB119" s="26">
        <f t="shared" si="6"/>
        <v>0.36734693877551022</v>
      </c>
      <c r="BC119">
        <f t="shared" si="7"/>
        <v>8</v>
      </c>
      <c r="BD119" s="26">
        <f t="shared" si="8"/>
        <v>1.1373775341300223</v>
      </c>
      <c r="BE119" s="28">
        <f t="shared" si="9"/>
        <v>0</v>
      </c>
    </row>
    <row r="120" spans="1:57" x14ac:dyDescent="0.3">
      <c r="A120" t="s">
        <v>219</v>
      </c>
      <c r="B120" s="25">
        <f>IF('Indicator Date hidden'!C121="x","x",$B$2-'Indicator Date hidden'!C121)</f>
        <v>0</v>
      </c>
      <c r="C120" s="25">
        <f>IF('Indicator Date hidden'!D121="x","x",$C$2-'Indicator Date hidden'!D121)</f>
        <v>0</v>
      </c>
      <c r="D120" s="25">
        <f>IF('Indicator Date hidden'!E121="x","x",$D$2-'Indicator Date hidden'!E121)</f>
        <v>0</v>
      </c>
      <c r="E120" s="25">
        <f>IF('Indicator Date hidden'!F121="x","x",$E$2-'Indicator Date hidden'!F121)</f>
        <v>0</v>
      </c>
      <c r="F120" s="25">
        <f>IF('Indicator Date hidden'!G121="x","x",$F$2-'Indicator Date hidden'!G121)</f>
        <v>0</v>
      </c>
      <c r="G120" s="25">
        <f>IF('Indicator Date hidden'!H121="x","x",$G$2-'Indicator Date hidden'!H121)</f>
        <v>0</v>
      </c>
      <c r="H120" s="25">
        <f>IF('Indicator Date hidden'!I121="x","x",$H$2-'Indicator Date hidden'!I121)</f>
        <v>0</v>
      </c>
      <c r="I120" s="25">
        <f>IF('Indicator Date hidden'!J121="x","x",$I$2-'Indicator Date hidden'!J121)</f>
        <v>0</v>
      </c>
      <c r="J120" s="25">
        <f>IF('Indicator Date hidden'!K121="x","x",$J$2-'Indicator Date hidden'!K121)</f>
        <v>0</v>
      </c>
      <c r="K120" s="25">
        <f>IF('Indicator Date hidden'!L121="x","x",$K$2-'Indicator Date hidden'!L121)</f>
        <v>0</v>
      </c>
      <c r="L120" s="25">
        <f>IF('Indicator Date hidden'!M121="x","x",$L$2-'Indicator Date hidden'!M121)</f>
        <v>0</v>
      </c>
      <c r="M120" s="25">
        <f>IF('Indicator Date hidden'!N121="x","x",$M$2-'Indicator Date hidden'!N121)</f>
        <v>0</v>
      </c>
      <c r="N120" s="25">
        <f>IF('Indicator Date hidden'!O121="x","x",$N$2-'Indicator Date hidden'!O121)</f>
        <v>0</v>
      </c>
      <c r="O120" s="25">
        <f>IF('Indicator Date hidden'!P121="x","x",$O$2-'Indicator Date hidden'!P121)</f>
        <v>0</v>
      </c>
      <c r="P120" s="25">
        <f>IF('Indicator Date hidden'!Q121="x","x",$P$2-'Indicator Date hidden'!Q121)</f>
        <v>0</v>
      </c>
      <c r="Q120" s="25">
        <f>IF('Indicator Date hidden'!R121="x","x",$Q$2-'Indicator Date hidden'!R121)</f>
        <v>1</v>
      </c>
      <c r="R120" s="25">
        <f>IF('Indicator Date hidden'!S121="x","x",$R$2-'Indicator Date hidden'!S121)</f>
        <v>0</v>
      </c>
      <c r="S120" s="25">
        <f>IF('Indicator Date hidden'!T121="x","x",$S$2-'Indicator Date hidden'!T121)</f>
        <v>0</v>
      </c>
      <c r="T120" s="25">
        <f>IF('Indicator Date hidden'!U121="x","x",$T$2-'Indicator Date hidden'!U121)</f>
        <v>0</v>
      </c>
      <c r="U120" s="25">
        <f>IF('Indicator Date hidden'!V121="x","x",$U$2-'Indicator Date hidden'!V121)</f>
        <v>0</v>
      </c>
      <c r="V120" s="25">
        <f>IF('Indicator Date hidden'!W121="x","x",$V$2-'Indicator Date hidden'!W121)</f>
        <v>0</v>
      </c>
      <c r="W120" s="25">
        <f>IF('Indicator Date hidden'!X121="x","x",$W$2-'Indicator Date hidden'!X121)</f>
        <v>1</v>
      </c>
      <c r="X120" s="25">
        <f>IF('Indicator Date hidden'!Y121="x","x",$X$2-'Indicator Date hidden'!Y121)</f>
        <v>4</v>
      </c>
      <c r="Y120" s="25">
        <f>IF('Indicator Date hidden'!Z121="x","x",$Y$2-'Indicator Date hidden'!Z121)</f>
        <v>0</v>
      </c>
      <c r="Z120" s="25">
        <f>IF('Indicator Date hidden'!AA121="x","x",$Z$2-'Indicator Date hidden'!AA121)</f>
        <v>0</v>
      </c>
      <c r="AA120" s="25">
        <f>IF('Indicator Date hidden'!AB121="x","x",$AA$2-'Indicator Date hidden'!AB121)</f>
        <v>0</v>
      </c>
      <c r="AB120" s="25">
        <f>IF('Indicator Date hidden'!AC121="x","x",$AB$2-'Indicator Date hidden'!AC121)</f>
        <v>0</v>
      </c>
      <c r="AC120" s="25">
        <f>IF('Indicator Date hidden'!AD121="x","x",$AC$2-'Indicator Date hidden'!AD121)</f>
        <v>0</v>
      </c>
      <c r="AD120" s="25">
        <f>IF('Indicator Date hidden'!AE121="x","x",$AD$2-'Indicator Date hidden'!AE121)</f>
        <v>0</v>
      </c>
      <c r="AE120" s="25">
        <f>IF('Indicator Date hidden'!AF121="x","x",$AE$2-'Indicator Date hidden'!AF121)</f>
        <v>0</v>
      </c>
      <c r="AF120" s="25">
        <f>IF('Indicator Date hidden'!AG121="x","x",$AF$2-'Indicator Date hidden'!AG121)</f>
        <v>4</v>
      </c>
      <c r="AG120" s="25">
        <f>IF('Indicator Date hidden'!AH121="x","x",$AG$2-'Indicator Date hidden'!AH121)</f>
        <v>0</v>
      </c>
      <c r="AH120" s="25">
        <f>IF('Indicator Date hidden'!AI121="x","x",$AH$2-'Indicator Date hidden'!AI121)</f>
        <v>0</v>
      </c>
      <c r="AI120" s="25">
        <f>IF('Indicator Date hidden'!AJ121="x","x",$AI$2-'Indicator Date hidden'!AJ121)</f>
        <v>0</v>
      </c>
      <c r="AJ120" s="25" t="str">
        <f>IF('Indicator Date hidden'!AK121="x","x",$AJ$2-'Indicator Date hidden'!AK121)</f>
        <v>x</v>
      </c>
      <c r="AK120" s="25">
        <f>IF('Indicator Date hidden'!AL121="x","x",$AK$2-'Indicator Date hidden'!AL121)</f>
        <v>1</v>
      </c>
      <c r="AL120" s="25">
        <f>IF('Indicator Date hidden'!AM121="x","x",$AL$2-'Indicator Date hidden'!AM121)</f>
        <v>0</v>
      </c>
      <c r="AM120" s="25">
        <f>IF('Indicator Date hidden'!AN121="x","x",$AM$2-'Indicator Date hidden'!AN121)</f>
        <v>0</v>
      </c>
      <c r="AN120" s="25">
        <f>IF('Indicator Date hidden'!AO121="x","x",$AN$2-'Indicator Date hidden'!AO121)</f>
        <v>0</v>
      </c>
      <c r="AO120" s="25">
        <f>IF('Indicator Date hidden'!AP121="x","x",$AO$2-'Indicator Date hidden'!AP121)</f>
        <v>1</v>
      </c>
      <c r="AP120" s="25">
        <f>IF('Indicator Date hidden'!AQ121="x","x",$AP$2-'Indicator Date hidden'!AQ121)</f>
        <v>1</v>
      </c>
      <c r="AQ120" s="25">
        <f>IF('Indicator Date hidden'!AR121="x","x",$AQ$2-'Indicator Date hidden'!AR121)</f>
        <v>6</v>
      </c>
      <c r="AR120" s="25">
        <f>IF('Indicator Date hidden'!AS121="x","x",$AR$2-'Indicator Date hidden'!AS121)</f>
        <v>0</v>
      </c>
      <c r="AS120" s="25">
        <f>IF('Indicator Date hidden'!AT121="x","x",$AS$2-'Indicator Date hidden'!AT121)</f>
        <v>0</v>
      </c>
      <c r="AT120" s="25">
        <f>IF('Indicator Date hidden'!AU121="x","x",$AT$2-'Indicator Date hidden'!AU121)</f>
        <v>0</v>
      </c>
      <c r="AU120" s="25">
        <f>IF('Indicator Date hidden'!AV121="x","x",$AU$2-'Indicator Date hidden'!AV121)</f>
        <v>7</v>
      </c>
      <c r="AV120" s="25">
        <f>IF('Indicator Date hidden'!AW121="x","x",$AV$2-'Indicator Date hidden'!AW121)</f>
        <v>0</v>
      </c>
      <c r="AW120" s="25">
        <f>IF('Indicator Date hidden'!AX121="x","x",$AW$2-'Indicator Date hidden'!AX121)</f>
        <v>0</v>
      </c>
      <c r="AX120" s="25">
        <f>IF('Indicator Date hidden'!AY121="x","x",$AX$2-'Indicator Date hidden'!AY121)</f>
        <v>0</v>
      </c>
      <c r="AY120" s="25">
        <f>IF('Indicator Date hidden'!AZ121="x","x",$AY$2-'Indicator Date hidden'!AZ121)</f>
        <v>0</v>
      </c>
      <c r="AZ120" s="25">
        <f>IF('Indicator Date hidden'!BA121="x","x",$AZ$2-'Indicator Date hidden'!BA121)</f>
        <v>0</v>
      </c>
      <c r="BA120">
        <f t="shared" si="5"/>
        <v>26</v>
      </c>
      <c r="BB120" s="26">
        <f t="shared" si="6"/>
        <v>0.52</v>
      </c>
      <c r="BC120">
        <f t="shared" si="7"/>
        <v>9</v>
      </c>
      <c r="BD120" s="26">
        <f t="shared" si="8"/>
        <v>1.4729562111617576</v>
      </c>
      <c r="BE120" s="28">
        <f t="shared" si="9"/>
        <v>0</v>
      </c>
    </row>
    <row r="121" spans="1:57" x14ac:dyDescent="0.3">
      <c r="A121" t="s">
        <v>221</v>
      </c>
      <c r="B121" s="25">
        <f>IF('Indicator Date hidden'!C122="x","x",$B$2-'Indicator Date hidden'!C122)</f>
        <v>0</v>
      </c>
      <c r="C121" s="25">
        <f>IF('Indicator Date hidden'!D122="x","x",$C$2-'Indicator Date hidden'!D122)</f>
        <v>0</v>
      </c>
      <c r="D121" s="25">
        <f>IF('Indicator Date hidden'!E122="x","x",$D$2-'Indicator Date hidden'!E122)</f>
        <v>0</v>
      </c>
      <c r="E121" s="25">
        <f>IF('Indicator Date hidden'!F122="x","x",$E$2-'Indicator Date hidden'!F122)</f>
        <v>0</v>
      </c>
      <c r="F121" s="25">
        <f>IF('Indicator Date hidden'!G122="x","x",$F$2-'Indicator Date hidden'!G122)</f>
        <v>0</v>
      </c>
      <c r="G121" s="25">
        <f>IF('Indicator Date hidden'!H122="x","x",$G$2-'Indicator Date hidden'!H122)</f>
        <v>0</v>
      </c>
      <c r="H121" s="25">
        <f>IF('Indicator Date hidden'!I122="x","x",$H$2-'Indicator Date hidden'!I122)</f>
        <v>0</v>
      </c>
      <c r="I121" s="25">
        <f>IF('Indicator Date hidden'!J122="x","x",$I$2-'Indicator Date hidden'!J122)</f>
        <v>0</v>
      </c>
      <c r="J121" s="25">
        <f>IF('Indicator Date hidden'!K122="x","x",$J$2-'Indicator Date hidden'!K122)</f>
        <v>0</v>
      </c>
      <c r="K121" s="25">
        <f>IF('Indicator Date hidden'!L122="x","x",$K$2-'Indicator Date hidden'!L122)</f>
        <v>0</v>
      </c>
      <c r="L121" s="25">
        <f>IF('Indicator Date hidden'!M122="x","x",$L$2-'Indicator Date hidden'!M122)</f>
        <v>0</v>
      </c>
      <c r="M121" s="25">
        <f>IF('Indicator Date hidden'!N122="x","x",$M$2-'Indicator Date hidden'!N122)</f>
        <v>0</v>
      </c>
      <c r="N121" s="25">
        <f>IF('Indicator Date hidden'!O122="x","x",$N$2-'Indicator Date hidden'!O122)</f>
        <v>0</v>
      </c>
      <c r="O121" s="25">
        <f>IF('Indicator Date hidden'!P122="x","x",$O$2-'Indicator Date hidden'!P122)</f>
        <v>0</v>
      </c>
      <c r="P121" s="25" t="str">
        <f>IF('Indicator Date hidden'!Q122="x","x",$P$2-'Indicator Date hidden'!Q122)</f>
        <v>x</v>
      </c>
      <c r="Q121" s="25" t="str">
        <f>IF('Indicator Date hidden'!R122="x","x",$Q$2-'Indicator Date hidden'!R122)</f>
        <v>x</v>
      </c>
      <c r="R121" s="25">
        <f>IF('Indicator Date hidden'!S122="x","x",$R$2-'Indicator Date hidden'!S122)</f>
        <v>0</v>
      </c>
      <c r="S121" s="25">
        <f>IF('Indicator Date hidden'!T122="x","x",$S$2-'Indicator Date hidden'!T122)</f>
        <v>0</v>
      </c>
      <c r="T121" s="25">
        <f>IF('Indicator Date hidden'!U122="x","x",$T$2-'Indicator Date hidden'!U122)</f>
        <v>0</v>
      </c>
      <c r="U121" s="25" t="str">
        <f>IF('Indicator Date hidden'!V122="x","x",$U$2-'Indicator Date hidden'!V122)</f>
        <v>x</v>
      </c>
      <c r="V121" s="25">
        <f>IF('Indicator Date hidden'!W122="x","x",$V$2-'Indicator Date hidden'!W122)</f>
        <v>0</v>
      </c>
      <c r="W121" s="25">
        <f>IF('Indicator Date hidden'!X122="x","x",$W$2-'Indicator Date hidden'!X122)</f>
        <v>7</v>
      </c>
      <c r="X121" s="25">
        <f>IF('Indicator Date hidden'!Y122="x","x",$X$2-'Indicator Date hidden'!Y122)</f>
        <v>4</v>
      </c>
      <c r="Y121" s="25">
        <f>IF('Indicator Date hidden'!Z122="x","x",$Y$2-'Indicator Date hidden'!Z122)</f>
        <v>0</v>
      </c>
      <c r="Z121" s="25">
        <f>IF('Indicator Date hidden'!AA122="x","x",$Z$2-'Indicator Date hidden'!AA122)</f>
        <v>0</v>
      </c>
      <c r="AA121" s="25" t="str">
        <f>IF('Indicator Date hidden'!AB122="x","x",$AA$2-'Indicator Date hidden'!AB122)</f>
        <v>x</v>
      </c>
      <c r="AB121" s="25">
        <f>IF('Indicator Date hidden'!AC122="x","x",$AB$2-'Indicator Date hidden'!AC122)</f>
        <v>0</v>
      </c>
      <c r="AC121" s="25">
        <f>IF('Indicator Date hidden'!AD122="x","x",$AC$2-'Indicator Date hidden'!AD122)</f>
        <v>0</v>
      </c>
      <c r="AD121" s="25" t="str">
        <f>IF('Indicator Date hidden'!AE122="x","x",$AD$2-'Indicator Date hidden'!AE122)</f>
        <v>x</v>
      </c>
      <c r="AE121" s="25" t="str">
        <f>IF('Indicator Date hidden'!AF122="x","x",$AE$2-'Indicator Date hidden'!AF122)</f>
        <v>x</v>
      </c>
      <c r="AF121" s="25" t="str">
        <f>IF('Indicator Date hidden'!AG122="x","x",$AF$2-'Indicator Date hidden'!AG122)</f>
        <v>x</v>
      </c>
      <c r="AG121" s="25">
        <f>IF('Indicator Date hidden'!AH122="x","x",$AG$2-'Indicator Date hidden'!AH122)</f>
        <v>0</v>
      </c>
      <c r="AH121" s="25">
        <f>IF('Indicator Date hidden'!AI122="x","x",$AH$2-'Indicator Date hidden'!AI122)</f>
        <v>0</v>
      </c>
      <c r="AI121" s="25">
        <f>IF('Indicator Date hidden'!AJ122="x","x",$AI$2-'Indicator Date hidden'!AJ122)</f>
        <v>0</v>
      </c>
      <c r="AJ121" s="25" t="str">
        <f>IF('Indicator Date hidden'!AK122="x","x",$AJ$2-'Indicator Date hidden'!AK122)</f>
        <v>x</v>
      </c>
      <c r="AK121" s="25">
        <f>IF('Indicator Date hidden'!AL122="x","x",$AK$2-'Indicator Date hidden'!AL122)</f>
        <v>1</v>
      </c>
      <c r="AL121" s="25">
        <f>IF('Indicator Date hidden'!AM122="x","x",$AL$2-'Indicator Date hidden'!AM122)</f>
        <v>0</v>
      </c>
      <c r="AM121" s="25">
        <f>IF('Indicator Date hidden'!AN122="x","x",$AM$2-'Indicator Date hidden'!AN122)</f>
        <v>0</v>
      </c>
      <c r="AN121" s="25">
        <f>IF('Indicator Date hidden'!AO122="x","x",$AN$2-'Indicator Date hidden'!AO122)</f>
        <v>0</v>
      </c>
      <c r="AO121" s="25" t="str">
        <f>IF('Indicator Date hidden'!AP122="x","x",$AO$2-'Indicator Date hidden'!AP122)</f>
        <v>x</v>
      </c>
      <c r="AP121" s="25" t="str">
        <f>IF('Indicator Date hidden'!AQ122="x","x",$AP$2-'Indicator Date hidden'!AQ122)</f>
        <v>x</v>
      </c>
      <c r="AQ121" s="25">
        <f>IF('Indicator Date hidden'!AR122="x","x",$AQ$2-'Indicator Date hidden'!AR122)</f>
        <v>4</v>
      </c>
      <c r="AR121" s="25">
        <f>IF('Indicator Date hidden'!AS122="x","x",$AR$2-'Indicator Date hidden'!AS122)</f>
        <v>1</v>
      </c>
      <c r="AS121" s="25" t="str">
        <f>IF('Indicator Date hidden'!AT122="x","x",$AS$2-'Indicator Date hidden'!AT122)</f>
        <v>x</v>
      </c>
      <c r="AT121" s="25" t="str">
        <f>IF('Indicator Date hidden'!AU122="x","x",$AT$2-'Indicator Date hidden'!AU122)</f>
        <v>x</v>
      </c>
      <c r="AU121" s="25" t="str">
        <f>IF('Indicator Date hidden'!AV122="x","x",$AU$2-'Indicator Date hidden'!AV122)</f>
        <v>x</v>
      </c>
      <c r="AV121" s="25">
        <f>IF('Indicator Date hidden'!AW122="x","x",$AV$2-'Indicator Date hidden'!AW122)</f>
        <v>3</v>
      </c>
      <c r="AW121" s="25">
        <f>IF('Indicator Date hidden'!AX122="x","x",$AW$2-'Indicator Date hidden'!AX122)</f>
        <v>3</v>
      </c>
      <c r="AX121" s="25">
        <f>IF('Indicator Date hidden'!AY122="x","x",$AX$2-'Indicator Date hidden'!AY122)</f>
        <v>0</v>
      </c>
      <c r="AY121" s="25">
        <f>IF('Indicator Date hidden'!AZ122="x","x",$AY$2-'Indicator Date hidden'!AZ122)</f>
        <v>0</v>
      </c>
      <c r="AZ121" s="25">
        <f>IF('Indicator Date hidden'!BA122="x","x",$AZ$2-'Indicator Date hidden'!BA122)</f>
        <v>0</v>
      </c>
      <c r="BA121">
        <f t="shared" si="5"/>
        <v>23</v>
      </c>
      <c r="BB121" s="26">
        <f t="shared" si="6"/>
        <v>0.60526315789473684</v>
      </c>
      <c r="BC121">
        <f t="shared" si="7"/>
        <v>7</v>
      </c>
      <c r="BD121" s="26">
        <f t="shared" si="8"/>
        <v>1.5137870545547005</v>
      </c>
      <c r="BE121" s="28">
        <f t="shared" si="9"/>
        <v>0</v>
      </c>
    </row>
    <row r="122" spans="1:57" x14ac:dyDescent="0.3">
      <c r="A122" t="s">
        <v>223</v>
      </c>
      <c r="B122" s="25">
        <f>IF('Indicator Date hidden'!C123="x","x",$B$2-'Indicator Date hidden'!C123)</f>
        <v>0</v>
      </c>
      <c r="C122" s="25">
        <f>IF('Indicator Date hidden'!D123="x","x",$C$2-'Indicator Date hidden'!D123)</f>
        <v>0</v>
      </c>
      <c r="D122" s="25">
        <f>IF('Indicator Date hidden'!E123="x","x",$D$2-'Indicator Date hidden'!E123)</f>
        <v>0</v>
      </c>
      <c r="E122" s="25">
        <f>IF('Indicator Date hidden'!F123="x","x",$E$2-'Indicator Date hidden'!F123)</f>
        <v>0</v>
      </c>
      <c r="F122" s="25">
        <f>IF('Indicator Date hidden'!G123="x","x",$F$2-'Indicator Date hidden'!G123)</f>
        <v>0</v>
      </c>
      <c r="G122" s="25">
        <f>IF('Indicator Date hidden'!H123="x","x",$G$2-'Indicator Date hidden'!H123)</f>
        <v>0</v>
      </c>
      <c r="H122" s="25">
        <f>IF('Indicator Date hidden'!I123="x","x",$H$2-'Indicator Date hidden'!I123)</f>
        <v>0</v>
      </c>
      <c r="I122" s="25">
        <f>IF('Indicator Date hidden'!J123="x","x",$I$2-'Indicator Date hidden'!J123)</f>
        <v>0</v>
      </c>
      <c r="J122" s="25">
        <f>IF('Indicator Date hidden'!K123="x","x",$J$2-'Indicator Date hidden'!K123)</f>
        <v>0</v>
      </c>
      <c r="K122" s="25">
        <f>IF('Indicator Date hidden'!L123="x","x",$K$2-'Indicator Date hidden'!L123)</f>
        <v>0</v>
      </c>
      <c r="L122" s="25">
        <f>IF('Indicator Date hidden'!M123="x","x",$L$2-'Indicator Date hidden'!M123)</f>
        <v>0</v>
      </c>
      <c r="M122" s="25">
        <f>IF('Indicator Date hidden'!N123="x","x",$M$2-'Indicator Date hidden'!N123)</f>
        <v>0</v>
      </c>
      <c r="N122" s="25">
        <f>IF('Indicator Date hidden'!O123="x","x",$N$2-'Indicator Date hidden'!O123)</f>
        <v>0</v>
      </c>
      <c r="O122" s="25">
        <f>IF('Indicator Date hidden'!P123="x","x",$O$2-'Indicator Date hidden'!P123)</f>
        <v>0</v>
      </c>
      <c r="P122" s="25">
        <f>IF('Indicator Date hidden'!Q123="x","x",$P$2-'Indicator Date hidden'!Q123)</f>
        <v>0</v>
      </c>
      <c r="Q122" s="25">
        <f>IF('Indicator Date hidden'!R123="x","x",$Q$2-'Indicator Date hidden'!R123)</f>
        <v>3</v>
      </c>
      <c r="R122" s="25">
        <f>IF('Indicator Date hidden'!S123="x","x",$R$2-'Indicator Date hidden'!S123)</f>
        <v>0</v>
      </c>
      <c r="S122" s="25">
        <f>IF('Indicator Date hidden'!T123="x","x",$S$2-'Indicator Date hidden'!T123)</f>
        <v>0</v>
      </c>
      <c r="T122" s="25">
        <f>IF('Indicator Date hidden'!U123="x","x",$T$2-'Indicator Date hidden'!U123)</f>
        <v>0</v>
      </c>
      <c r="U122" s="25">
        <f>IF('Indicator Date hidden'!V123="x","x",$U$2-'Indicator Date hidden'!V123)</f>
        <v>0</v>
      </c>
      <c r="V122" s="25">
        <f>IF('Indicator Date hidden'!W123="x","x",$V$2-'Indicator Date hidden'!W123)</f>
        <v>0</v>
      </c>
      <c r="W122" s="25">
        <f>IF('Indicator Date hidden'!X123="x","x",$W$2-'Indicator Date hidden'!X123)</f>
        <v>3</v>
      </c>
      <c r="X122" s="25" t="str">
        <f>IF('Indicator Date hidden'!Y123="x","x",$X$2-'Indicator Date hidden'!Y123)</f>
        <v>x</v>
      </c>
      <c r="Y122" s="25">
        <f>IF('Indicator Date hidden'!Z123="x","x",$Y$2-'Indicator Date hidden'!Z123)</f>
        <v>0</v>
      </c>
      <c r="Z122" s="25">
        <f>IF('Indicator Date hidden'!AA123="x","x",$Z$2-'Indicator Date hidden'!AA123)</f>
        <v>0</v>
      </c>
      <c r="AA122" s="25">
        <f>IF('Indicator Date hidden'!AB123="x","x",$AA$2-'Indicator Date hidden'!AB123)</f>
        <v>0</v>
      </c>
      <c r="AB122" s="25">
        <f>IF('Indicator Date hidden'!AC123="x","x",$AB$2-'Indicator Date hidden'!AC123)</f>
        <v>0</v>
      </c>
      <c r="AC122" s="25">
        <f>IF('Indicator Date hidden'!AD123="x","x",$AC$2-'Indicator Date hidden'!AD123)</f>
        <v>0</v>
      </c>
      <c r="AD122" s="25">
        <f>IF('Indicator Date hidden'!AE123="x","x",$AD$2-'Indicator Date hidden'!AE123)</f>
        <v>0</v>
      </c>
      <c r="AE122" s="25">
        <f>IF('Indicator Date hidden'!AF123="x","x",$AE$2-'Indicator Date hidden'!AF123)</f>
        <v>0</v>
      </c>
      <c r="AF122" s="25">
        <f>IF('Indicator Date hidden'!AG123="x","x",$AF$2-'Indicator Date hidden'!AG123)</f>
        <v>3</v>
      </c>
      <c r="AG122" s="25">
        <f>IF('Indicator Date hidden'!AH123="x","x",$AG$2-'Indicator Date hidden'!AH123)</f>
        <v>0</v>
      </c>
      <c r="AH122" s="25">
        <f>IF('Indicator Date hidden'!AI123="x","x",$AH$2-'Indicator Date hidden'!AI123)</f>
        <v>0</v>
      </c>
      <c r="AI122" s="25">
        <f>IF('Indicator Date hidden'!AJ123="x","x",$AI$2-'Indicator Date hidden'!AJ123)</f>
        <v>0</v>
      </c>
      <c r="AJ122" s="25">
        <f>IF('Indicator Date hidden'!AK123="x","x",$AJ$2-'Indicator Date hidden'!AK123)</f>
        <v>1</v>
      </c>
      <c r="AK122" s="25">
        <f>IF('Indicator Date hidden'!AL123="x","x",$AK$2-'Indicator Date hidden'!AL123)</f>
        <v>1</v>
      </c>
      <c r="AL122" s="25">
        <f>IF('Indicator Date hidden'!AM123="x","x",$AL$2-'Indicator Date hidden'!AM123)</f>
        <v>0</v>
      </c>
      <c r="AM122" s="25">
        <f>IF('Indicator Date hidden'!AN123="x","x",$AM$2-'Indicator Date hidden'!AN123)</f>
        <v>0</v>
      </c>
      <c r="AN122" s="25">
        <f>IF('Indicator Date hidden'!AO123="x","x",$AN$2-'Indicator Date hidden'!AO123)</f>
        <v>0</v>
      </c>
      <c r="AO122" s="25">
        <f>IF('Indicator Date hidden'!AP123="x","x",$AO$2-'Indicator Date hidden'!AP123)</f>
        <v>0</v>
      </c>
      <c r="AP122" s="25">
        <f>IF('Indicator Date hidden'!AQ123="x","x",$AP$2-'Indicator Date hidden'!AQ123)</f>
        <v>0</v>
      </c>
      <c r="AQ122" s="25">
        <f>IF('Indicator Date hidden'!AR123="x","x",$AQ$2-'Indicator Date hidden'!AR123)</f>
        <v>0</v>
      </c>
      <c r="AR122" s="25">
        <f>IF('Indicator Date hidden'!AS123="x","x",$AR$2-'Indicator Date hidden'!AS123)</f>
        <v>0</v>
      </c>
      <c r="AS122" s="25">
        <f>IF('Indicator Date hidden'!AT123="x","x",$AS$2-'Indicator Date hidden'!AT123)</f>
        <v>0</v>
      </c>
      <c r="AT122" s="25">
        <f>IF('Indicator Date hidden'!AU123="x","x",$AT$2-'Indicator Date hidden'!AU123)</f>
        <v>0</v>
      </c>
      <c r="AU122" s="25">
        <f>IF('Indicator Date hidden'!AV123="x","x",$AU$2-'Indicator Date hidden'!AV123)</f>
        <v>3</v>
      </c>
      <c r="AV122" s="25">
        <f>IF('Indicator Date hidden'!AW123="x","x",$AV$2-'Indicator Date hidden'!AW123)</f>
        <v>0</v>
      </c>
      <c r="AW122" s="25">
        <f>IF('Indicator Date hidden'!AX123="x","x",$AW$2-'Indicator Date hidden'!AX123)</f>
        <v>0</v>
      </c>
      <c r="AX122" s="25">
        <f>IF('Indicator Date hidden'!AY123="x","x",$AX$2-'Indicator Date hidden'!AY123)</f>
        <v>0</v>
      </c>
      <c r="AY122" s="25">
        <f>IF('Indicator Date hidden'!AZ123="x","x",$AY$2-'Indicator Date hidden'!AZ123)</f>
        <v>0</v>
      </c>
      <c r="AZ122" s="25">
        <f>IF('Indicator Date hidden'!BA123="x","x",$AZ$2-'Indicator Date hidden'!BA123)</f>
        <v>0</v>
      </c>
      <c r="BA122">
        <f t="shared" si="5"/>
        <v>14</v>
      </c>
      <c r="BB122" s="26">
        <f t="shared" si="6"/>
        <v>0.28000000000000003</v>
      </c>
      <c r="BC122">
        <f t="shared" si="7"/>
        <v>6</v>
      </c>
      <c r="BD122" s="26">
        <f t="shared" si="8"/>
        <v>0.82559069762201176</v>
      </c>
      <c r="BE122" s="28">
        <f t="shared" si="9"/>
        <v>0</v>
      </c>
    </row>
    <row r="123" spans="1:57" x14ac:dyDescent="0.3">
      <c r="A123" t="s">
        <v>225</v>
      </c>
      <c r="B123" s="25">
        <f>IF('Indicator Date hidden'!C124="x","x",$B$2-'Indicator Date hidden'!C124)</f>
        <v>0</v>
      </c>
      <c r="C123" s="25">
        <f>IF('Indicator Date hidden'!D124="x","x",$C$2-'Indicator Date hidden'!D124)</f>
        <v>0</v>
      </c>
      <c r="D123" s="25">
        <f>IF('Indicator Date hidden'!E124="x","x",$D$2-'Indicator Date hidden'!E124)</f>
        <v>0</v>
      </c>
      <c r="E123" s="25">
        <f>IF('Indicator Date hidden'!F124="x","x",$E$2-'Indicator Date hidden'!F124)</f>
        <v>0</v>
      </c>
      <c r="F123" s="25">
        <f>IF('Indicator Date hidden'!G124="x","x",$F$2-'Indicator Date hidden'!G124)</f>
        <v>0</v>
      </c>
      <c r="G123" s="25">
        <f>IF('Indicator Date hidden'!H124="x","x",$G$2-'Indicator Date hidden'!H124)</f>
        <v>0</v>
      </c>
      <c r="H123" s="25">
        <f>IF('Indicator Date hidden'!I124="x","x",$H$2-'Indicator Date hidden'!I124)</f>
        <v>0</v>
      </c>
      <c r="I123" s="25">
        <f>IF('Indicator Date hidden'!J124="x","x",$I$2-'Indicator Date hidden'!J124)</f>
        <v>0</v>
      </c>
      <c r="J123" s="25">
        <f>IF('Indicator Date hidden'!K124="x","x",$J$2-'Indicator Date hidden'!K124)</f>
        <v>0</v>
      </c>
      <c r="K123" s="25">
        <f>IF('Indicator Date hidden'!L124="x","x",$K$2-'Indicator Date hidden'!L124)</f>
        <v>0</v>
      </c>
      <c r="L123" s="25">
        <f>IF('Indicator Date hidden'!M124="x","x",$L$2-'Indicator Date hidden'!M124)</f>
        <v>0</v>
      </c>
      <c r="M123" s="25">
        <f>IF('Indicator Date hidden'!N124="x","x",$M$2-'Indicator Date hidden'!N124)</f>
        <v>0</v>
      </c>
      <c r="N123" s="25">
        <f>IF('Indicator Date hidden'!O124="x","x",$N$2-'Indicator Date hidden'!O124)</f>
        <v>0</v>
      </c>
      <c r="O123" s="25">
        <f>IF('Indicator Date hidden'!P124="x","x",$O$2-'Indicator Date hidden'!P124)</f>
        <v>0</v>
      </c>
      <c r="P123" s="25">
        <f>IF('Indicator Date hidden'!Q124="x","x",$P$2-'Indicator Date hidden'!Q124)</f>
        <v>0</v>
      </c>
      <c r="Q123" s="25" t="str">
        <f>IF('Indicator Date hidden'!R124="x","x",$Q$2-'Indicator Date hidden'!R124)</f>
        <v>x</v>
      </c>
      <c r="R123" s="25">
        <f>IF('Indicator Date hidden'!S124="x","x",$R$2-'Indicator Date hidden'!S124)</f>
        <v>0</v>
      </c>
      <c r="S123" s="25">
        <f>IF('Indicator Date hidden'!T124="x","x",$S$2-'Indicator Date hidden'!T124)</f>
        <v>0</v>
      </c>
      <c r="T123" s="25">
        <f>IF('Indicator Date hidden'!U124="x","x",$T$2-'Indicator Date hidden'!U124)</f>
        <v>0</v>
      </c>
      <c r="U123" s="25" t="str">
        <f>IF('Indicator Date hidden'!V124="x","x",$U$2-'Indicator Date hidden'!V124)</f>
        <v>x</v>
      </c>
      <c r="V123" s="25">
        <f>IF('Indicator Date hidden'!W124="x","x",$V$2-'Indicator Date hidden'!W124)</f>
        <v>0</v>
      </c>
      <c r="W123" s="25" t="str">
        <f>IF('Indicator Date hidden'!X124="x","x",$W$2-'Indicator Date hidden'!X124)</f>
        <v>x</v>
      </c>
      <c r="X123" s="25">
        <f>IF('Indicator Date hidden'!Y124="x","x",$X$2-'Indicator Date hidden'!Y124)</f>
        <v>4</v>
      </c>
      <c r="Y123" s="25">
        <f>IF('Indicator Date hidden'!Z124="x","x",$Y$2-'Indicator Date hidden'!Z124)</f>
        <v>0</v>
      </c>
      <c r="Z123" s="25">
        <f>IF('Indicator Date hidden'!AA124="x","x",$Z$2-'Indicator Date hidden'!AA124)</f>
        <v>0</v>
      </c>
      <c r="AA123" s="25" t="str">
        <f>IF('Indicator Date hidden'!AB124="x","x",$AA$2-'Indicator Date hidden'!AB124)</f>
        <v>x</v>
      </c>
      <c r="AB123" s="25">
        <f>IF('Indicator Date hidden'!AC124="x","x",$AB$2-'Indicator Date hidden'!AC124)</f>
        <v>0</v>
      </c>
      <c r="AC123" s="25">
        <f>IF('Indicator Date hidden'!AD124="x","x",$AC$2-'Indicator Date hidden'!AD124)</f>
        <v>0</v>
      </c>
      <c r="AD123" s="25" t="str">
        <f>IF('Indicator Date hidden'!AE124="x","x",$AD$2-'Indicator Date hidden'!AE124)</f>
        <v>x</v>
      </c>
      <c r="AE123" s="25">
        <f>IF('Indicator Date hidden'!AF124="x","x",$AE$2-'Indicator Date hidden'!AF124)</f>
        <v>0</v>
      </c>
      <c r="AF123" s="25">
        <f>IF('Indicator Date hidden'!AG124="x","x",$AF$2-'Indicator Date hidden'!AG124)</f>
        <v>1</v>
      </c>
      <c r="AG123" s="25">
        <f>IF('Indicator Date hidden'!AH124="x","x",$AG$2-'Indicator Date hidden'!AH124)</f>
        <v>0</v>
      </c>
      <c r="AH123" s="25">
        <f>IF('Indicator Date hidden'!AI124="x","x",$AH$2-'Indicator Date hidden'!AI124)</f>
        <v>0</v>
      </c>
      <c r="AI123" s="25">
        <f>IF('Indicator Date hidden'!AJ124="x","x",$AI$2-'Indicator Date hidden'!AJ124)</f>
        <v>0</v>
      </c>
      <c r="AJ123" s="25" t="str">
        <f>IF('Indicator Date hidden'!AK124="x","x",$AJ$2-'Indicator Date hidden'!AK124)</f>
        <v>x</v>
      </c>
      <c r="AK123" s="25">
        <f>IF('Indicator Date hidden'!AL124="x","x",$AK$2-'Indicator Date hidden'!AL124)</f>
        <v>1</v>
      </c>
      <c r="AL123" s="25">
        <f>IF('Indicator Date hidden'!AM124="x","x",$AL$2-'Indicator Date hidden'!AM124)</f>
        <v>0</v>
      </c>
      <c r="AM123" s="25">
        <f>IF('Indicator Date hidden'!AN124="x","x",$AM$2-'Indicator Date hidden'!AN124)</f>
        <v>0</v>
      </c>
      <c r="AN123" s="25">
        <f>IF('Indicator Date hidden'!AO124="x","x",$AN$2-'Indicator Date hidden'!AO124)</f>
        <v>0</v>
      </c>
      <c r="AO123" s="25">
        <f>IF('Indicator Date hidden'!AP124="x","x",$AO$2-'Indicator Date hidden'!AP124)</f>
        <v>0</v>
      </c>
      <c r="AP123" s="25">
        <f>IF('Indicator Date hidden'!AQ124="x","x",$AP$2-'Indicator Date hidden'!AQ124)</f>
        <v>0</v>
      </c>
      <c r="AQ123" s="25">
        <f>IF('Indicator Date hidden'!AR124="x","x",$AQ$2-'Indicator Date hidden'!AR124)</f>
        <v>0</v>
      </c>
      <c r="AR123" s="25">
        <f>IF('Indicator Date hidden'!AS124="x","x",$AR$2-'Indicator Date hidden'!AS124)</f>
        <v>0</v>
      </c>
      <c r="AS123" s="25">
        <f>IF('Indicator Date hidden'!AT124="x","x",$AS$2-'Indicator Date hidden'!AT124)</f>
        <v>0</v>
      </c>
      <c r="AT123" s="25">
        <f>IF('Indicator Date hidden'!AU124="x","x",$AT$2-'Indicator Date hidden'!AU124)</f>
        <v>0</v>
      </c>
      <c r="AU123" s="25" t="str">
        <f>IF('Indicator Date hidden'!AV124="x","x",$AU$2-'Indicator Date hidden'!AV124)</f>
        <v>x</v>
      </c>
      <c r="AV123" s="25">
        <f>IF('Indicator Date hidden'!AW124="x","x",$AV$2-'Indicator Date hidden'!AW124)</f>
        <v>0</v>
      </c>
      <c r="AW123" s="25">
        <f>IF('Indicator Date hidden'!AX124="x","x",$AW$2-'Indicator Date hidden'!AX124)</f>
        <v>0</v>
      </c>
      <c r="AX123" s="25">
        <f>IF('Indicator Date hidden'!AY124="x","x",$AX$2-'Indicator Date hidden'!AY124)</f>
        <v>0</v>
      </c>
      <c r="AY123" s="25">
        <f>IF('Indicator Date hidden'!AZ124="x","x",$AY$2-'Indicator Date hidden'!AZ124)</f>
        <v>0</v>
      </c>
      <c r="AZ123" s="25">
        <f>IF('Indicator Date hidden'!BA124="x","x",$AZ$2-'Indicator Date hidden'!BA124)</f>
        <v>0</v>
      </c>
      <c r="BA123">
        <f t="shared" si="5"/>
        <v>6</v>
      </c>
      <c r="BB123" s="26">
        <f t="shared" si="6"/>
        <v>0.13636363636363635</v>
      </c>
      <c r="BC123">
        <f t="shared" si="7"/>
        <v>3</v>
      </c>
      <c r="BD123" s="26">
        <f t="shared" si="8"/>
        <v>0.62489668567579637</v>
      </c>
      <c r="BE123" s="28">
        <f t="shared" si="9"/>
        <v>0</v>
      </c>
    </row>
    <row r="124" spans="1:57" x14ac:dyDescent="0.3">
      <c r="A124" t="s">
        <v>227</v>
      </c>
      <c r="B124" s="25">
        <f>IF('Indicator Date hidden'!C125="x","x",$B$2-'Indicator Date hidden'!C125)</f>
        <v>0</v>
      </c>
      <c r="C124" s="25">
        <f>IF('Indicator Date hidden'!D125="x","x",$C$2-'Indicator Date hidden'!D125)</f>
        <v>0</v>
      </c>
      <c r="D124" s="25">
        <f>IF('Indicator Date hidden'!E125="x","x",$D$2-'Indicator Date hidden'!E125)</f>
        <v>0</v>
      </c>
      <c r="E124" s="25">
        <f>IF('Indicator Date hidden'!F125="x","x",$E$2-'Indicator Date hidden'!F125)</f>
        <v>0</v>
      </c>
      <c r="F124" s="25">
        <f>IF('Indicator Date hidden'!G125="x","x",$F$2-'Indicator Date hidden'!G125)</f>
        <v>0</v>
      </c>
      <c r="G124" s="25">
        <f>IF('Indicator Date hidden'!H125="x","x",$G$2-'Indicator Date hidden'!H125)</f>
        <v>0</v>
      </c>
      <c r="H124" s="25">
        <f>IF('Indicator Date hidden'!I125="x","x",$H$2-'Indicator Date hidden'!I125)</f>
        <v>0</v>
      </c>
      <c r="I124" s="25">
        <f>IF('Indicator Date hidden'!J125="x","x",$I$2-'Indicator Date hidden'!J125)</f>
        <v>0</v>
      </c>
      <c r="J124" s="25">
        <f>IF('Indicator Date hidden'!K125="x","x",$J$2-'Indicator Date hidden'!K125)</f>
        <v>0</v>
      </c>
      <c r="K124" s="25">
        <f>IF('Indicator Date hidden'!L125="x","x",$K$2-'Indicator Date hidden'!L125)</f>
        <v>0</v>
      </c>
      <c r="L124" s="25">
        <f>IF('Indicator Date hidden'!M125="x","x",$L$2-'Indicator Date hidden'!M125)</f>
        <v>0</v>
      </c>
      <c r="M124" s="25">
        <f>IF('Indicator Date hidden'!N125="x","x",$M$2-'Indicator Date hidden'!N125)</f>
        <v>0</v>
      </c>
      <c r="N124" s="25">
        <f>IF('Indicator Date hidden'!O125="x","x",$N$2-'Indicator Date hidden'!O125)</f>
        <v>0</v>
      </c>
      <c r="O124" s="25">
        <f>IF('Indicator Date hidden'!P125="x","x",$O$2-'Indicator Date hidden'!P125)</f>
        <v>0</v>
      </c>
      <c r="P124" s="25">
        <f>IF('Indicator Date hidden'!Q125="x","x",$P$2-'Indicator Date hidden'!Q125)</f>
        <v>0</v>
      </c>
      <c r="Q124" s="25" t="str">
        <f>IF('Indicator Date hidden'!R125="x","x",$Q$2-'Indicator Date hidden'!R125)</f>
        <v>x</v>
      </c>
      <c r="R124" s="25">
        <f>IF('Indicator Date hidden'!S125="x","x",$R$2-'Indicator Date hidden'!S125)</f>
        <v>0</v>
      </c>
      <c r="S124" s="25">
        <f>IF('Indicator Date hidden'!T125="x","x",$S$2-'Indicator Date hidden'!T125)</f>
        <v>0</v>
      </c>
      <c r="T124" s="25">
        <f>IF('Indicator Date hidden'!U125="x","x",$T$2-'Indicator Date hidden'!U125)</f>
        <v>0</v>
      </c>
      <c r="U124" s="25" t="str">
        <f>IF('Indicator Date hidden'!V125="x","x",$U$2-'Indicator Date hidden'!V125)</f>
        <v>x</v>
      </c>
      <c r="V124" s="25">
        <f>IF('Indicator Date hidden'!W125="x","x",$V$2-'Indicator Date hidden'!W125)</f>
        <v>0</v>
      </c>
      <c r="W124" s="25" t="str">
        <f>IF('Indicator Date hidden'!X125="x","x",$W$2-'Indicator Date hidden'!X125)</f>
        <v>x</v>
      </c>
      <c r="X124" s="25">
        <f>IF('Indicator Date hidden'!Y125="x","x",$X$2-'Indicator Date hidden'!Y125)</f>
        <v>4</v>
      </c>
      <c r="Y124" s="25">
        <f>IF('Indicator Date hidden'!Z125="x","x",$Y$2-'Indicator Date hidden'!Z125)</f>
        <v>0</v>
      </c>
      <c r="Z124" s="25">
        <f>IF('Indicator Date hidden'!AA125="x","x",$Z$2-'Indicator Date hidden'!AA125)</f>
        <v>0</v>
      </c>
      <c r="AA124" s="25" t="str">
        <f>IF('Indicator Date hidden'!AB125="x","x",$AA$2-'Indicator Date hidden'!AB125)</f>
        <v>x</v>
      </c>
      <c r="AB124" s="25">
        <f>IF('Indicator Date hidden'!AC125="x","x",$AB$2-'Indicator Date hidden'!AC125)</f>
        <v>0</v>
      </c>
      <c r="AC124" s="25">
        <f>IF('Indicator Date hidden'!AD125="x","x",$AC$2-'Indicator Date hidden'!AD125)</f>
        <v>0</v>
      </c>
      <c r="AD124" s="25" t="str">
        <f>IF('Indicator Date hidden'!AE125="x","x",$AD$2-'Indicator Date hidden'!AE125)</f>
        <v>x</v>
      </c>
      <c r="AE124" s="25">
        <f>IF('Indicator Date hidden'!AF125="x","x",$AE$2-'Indicator Date hidden'!AF125)</f>
        <v>0</v>
      </c>
      <c r="AF124" s="25" t="str">
        <f>IF('Indicator Date hidden'!AG125="x","x",$AF$2-'Indicator Date hidden'!AG125)</f>
        <v>x</v>
      </c>
      <c r="AG124" s="25">
        <f>IF('Indicator Date hidden'!AH125="x","x",$AG$2-'Indicator Date hidden'!AH125)</f>
        <v>0</v>
      </c>
      <c r="AH124" s="25">
        <f>IF('Indicator Date hidden'!AI125="x","x",$AH$2-'Indicator Date hidden'!AI125)</f>
        <v>0</v>
      </c>
      <c r="AI124" s="25">
        <f>IF('Indicator Date hidden'!AJ125="x","x",$AI$2-'Indicator Date hidden'!AJ125)</f>
        <v>0</v>
      </c>
      <c r="AJ124" s="25" t="str">
        <f>IF('Indicator Date hidden'!AK125="x","x",$AJ$2-'Indicator Date hidden'!AK125)</f>
        <v>x</v>
      </c>
      <c r="AK124" s="25">
        <f>IF('Indicator Date hidden'!AL125="x","x",$AK$2-'Indicator Date hidden'!AL125)</f>
        <v>1</v>
      </c>
      <c r="AL124" s="25">
        <f>IF('Indicator Date hidden'!AM125="x","x",$AL$2-'Indicator Date hidden'!AM125)</f>
        <v>0</v>
      </c>
      <c r="AM124" s="25">
        <f>IF('Indicator Date hidden'!AN125="x","x",$AM$2-'Indicator Date hidden'!AN125)</f>
        <v>0</v>
      </c>
      <c r="AN124" s="25">
        <f>IF('Indicator Date hidden'!AO125="x","x",$AN$2-'Indicator Date hidden'!AO125)</f>
        <v>0</v>
      </c>
      <c r="AO124" s="25">
        <f>IF('Indicator Date hidden'!AP125="x","x",$AO$2-'Indicator Date hidden'!AP125)</f>
        <v>2</v>
      </c>
      <c r="AP124" s="25" t="str">
        <f>IF('Indicator Date hidden'!AQ125="x","x",$AP$2-'Indicator Date hidden'!AQ125)</f>
        <v>x</v>
      </c>
      <c r="AQ124" s="25">
        <f>IF('Indicator Date hidden'!AR125="x","x",$AQ$2-'Indicator Date hidden'!AR125)</f>
        <v>0</v>
      </c>
      <c r="AR124" s="25">
        <f>IF('Indicator Date hidden'!AS125="x","x",$AR$2-'Indicator Date hidden'!AS125)</f>
        <v>0</v>
      </c>
      <c r="AS124" s="25">
        <f>IF('Indicator Date hidden'!AT125="x","x",$AS$2-'Indicator Date hidden'!AT125)</f>
        <v>0</v>
      </c>
      <c r="AT124" s="25">
        <f>IF('Indicator Date hidden'!AU125="x","x",$AT$2-'Indicator Date hidden'!AU125)</f>
        <v>0</v>
      </c>
      <c r="AU124" s="25" t="str">
        <f>IF('Indicator Date hidden'!AV125="x","x",$AU$2-'Indicator Date hidden'!AV125)</f>
        <v>x</v>
      </c>
      <c r="AV124" s="25">
        <f>IF('Indicator Date hidden'!AW125="x","x",$AV$2-'Indicator Date hidden'!AW125)</f>
        <v>0</v>
      </c>
      <c r="AW124" s="25">
        <f>IF('Indicator Date hidden'!AX125="x","x",$AW$2-'Indicator Date hidden'!AX125)</f>
        <v>0</v>
      </c>
      <c r="AX124" s="25">
        <f>IF('Indicator Date hidden'!AY125="x","x",$AX$2-'Indicator Date hidden'!AY125)</f>
        <v>0</v>
      </c>
      <c r="AY124" s="25" t="str">
        <f>IF('Indicator Date hidden'!AZ125="x","x",$AY$2-'Indicator Date hidden'!AZ125)</f>
        <v>x</v>
      </c>
      <c r="AZ124" s="25">
        <f>IF('Indicator Date hidden'!BA125="x","x",$AZ$2-'Indicator Date hidden'!BA125)</f>
        <v>0</v>
      </c>
      <c r="BA124">
        <f t="shared" si="5"/>
        <v>7</v>
      </c>
      <c r="BB124" s="26">
        <f t="shared" si="6"/>
        <v>0.17073170731707318</v>
      </c>
      <c r="BC124">
        <f t="shared" si="7"/>
        <v>3</v>
      </c>
      <c r="BD124" s="26">
        <f t="shared" si="8"/>
        <v>0.69501496823292719</v>
      </c>
      <c r="BE124" s="28">
        <f t="shared" si="9"/>
        <v>0</v>
      </c>
    </row>
    <row r="125" spans="1:57" x14ac:dyDescent="0.3">
      <c r="A125" t="s">
        <v>229</v>
      </c>
      <c r="B125" s="25">
        <f>IF('Indicator Date hidden'!C126="x","x",$B$2-'Indicator Date hidden'!C126)</f>
        <v>0</v>
      </c>
      <c r="C125" s="25">
        <f>IF('Indicator Date hidden'!D126="x","x",$C$2-'Indicator Date hidden'!D126)</f>
        <v>0</v>
      </c>
      <c r="D125" s="25">
        <f>IF('Indicator Date hidden'!E126="x","x",$D$2-'Indicator Date hidden'!E126)</f>
        <v>0</v>
      </c>
      <c r="E125" s="25">
        <f>IF('Indicator Date hidden'!F126="x","x",$E$2-'Indicator Date hidden'!F126)</f>
        <v>0</v>
      </c>
      <c r="F125" s="25">
        <f>IF('Indicator Date hidden'!G126="x","x",$F$2-'Indicator Date hidden'!G126)</f>
        <v>0</v>
      </c>
      <c r="G125" s="25">
        <f>IF('Indicator Date hidden'!H126="x","x",$G$2-'Indicator Date hidden'!H126)</f>
        <v>0</v>
      </c>
      <c r="H125" s="25">
        <f>IF('Indicator Date hidden'!I126="x","x",$H$2-'Indicator Date hidden'!I126)</f>
        <v>0</v>
      </c>
      <c r="I125" s="25">
        <f>IF('Indicator Date hidden'!J126="x","x",$I$2-'Indicator Date hidden'!J126)</f>
        <v>0</v>
      </c>
      <c r="J125" s="25">
        <f>IF('Indicator Date hidden'!K126="x","x",$J$2-'Indicator Date hidden'!K126)</f>
        <v>0</v>
      </c>
      <c r="K125" s="25">
        <f>IF('Indicator Date hidden'!L126="x","x",$K$2-'Indicator Date hidden'!L126)</f>
        <v>0</v>
      </c>
      <c r="L125" s="25">
        <f>IF('Indicator Date hidden'!M126="x","x",$L$2-'Indicator Date hidden'!M126)</f>
        <v>0</v>
      </c>
      <c r="M125" s="25">
        <f>IF('Indicator Date hidden'!N126="x","x",$M$2-'Indicator Date hidden'!N126)</f>
        <v>0</v>
      </c>
      <c r="N125" s="25">
        <f>IF('Indicator Date hidden'!O126="x","x",$N$2-'Indicator Date hidden'!O126)</f>
        <v>0</v>
      </c>
      <c r="O125" s="25">
        <f>IF('Indicator Date hidden'!P126="x","x",$O$2-'Indicator Date hidden'!P126)</f>
        <v>0</v>
      </c>
      <c r="P125" s="25">
        <f>IF('Indicator Date hidden'!Q126="x","x",$P$2-'Indicator Date hidden'!Q126)</f>
        <v>0</v>
      </c>
      <c r="Q125" s="25">
        <f>IF('Indicator Date hidden'!R126="x","x",$Q$2-'Indicator Date hidden'!R126)</f>
        <v>2</v>
      </c>
      <c r="R125" s="25">
        <f>IF('Indicator Date hidden'!S126="x","x",$R$2-'Indicator Date hidden'!S126)</f>
        <v>0</v>
      </c>
      <c r="S125" s="25">
        <f>IF('Indicator Date hidden'!T126="x","x",$S$2-'Indicator Date hidden'!T126)</f>
        <v>0</v>
      </c>
      <c r="T125" s="25">
        <f>IF('Indicator Date hidden'!U126="x","x",$T$2-'Indicator Date hidden'!U126)</f>
        <v>0</v>
      </c>
      <c r="U125" s="25">
        <f>IF('Indicator Date hidden'!V126="x","x",$U$2-'Indicator Date hidden'!V126)</f>
        <v>0</v>
      </c>
      <c r="V125" s="25">
        <f>IF('Indicator Date hidden'!W126="x","x",$V$2-'Indicator Date hidden'!W126)</f>
        <v>0</v>
      </c>
      <c r="W125" s="25">
        <f>IF('Indicator Date hidden'!X126="x","x",$W$2-'Indicator Date hidden'!X126)</f>
        <v>8</v>
      </c>
      <c r="X125" s="25">
        <f>IF('Indicator Date hidden'!Y126="x","x",$X$2-'Indicator Date hidden'!Y126)</f>
        <v>0</v>
      </c>
      <c r="Y125" s="25">
        <f>IF('Indicator Date hidden'!Z126="x","x",$Y$2-'Indicator Date hidden'!Z126)</f>
        <v>0</v>
      </c>
      <c r="Z125" s="25">
        <f>IF('Indicator Date hidden'!AA126="x","x",$Z$2-'Indicator Date hidden'!AA126)</f>
        <v>0</v>
      </c>
      <c r="AA125" s="25">
        <f>IF('Indicator Date hidden'!AB126="x","x",$AA$2-'Indicator Date hidden'!AB126)</f>
        <v>0</v>
      </c>
      <c r="AB125" s="25">
        <f>IF('Indicator Date hidden'!AC126="x","x",$AB$2-'Indicator Date hidden'!AC126)</f>
        <v>0</v>
      </c>
      <c r="AC125" s="25">
        <f>IF('Indicator Date hidden'!AD126="x","x",$AC$2-'Indicator Date hidden'!AD126)</f>
        <v>0</v>
      </c>
      <c r="AD125" s="25">
        <f>IF('Indicator Date hidden'!AE126="x","x",$AD$2-'Indicator Date hidden'!AE126)</f>
        <v>0</v>
      </c>
      <c r="AE125" s="25">
        <f>IF('Indicator Date hidden'!AF126="x","x",$AE$2-'Indicator Date hidden'!AF126)</f>
        <v>0</v>
      </c>
      <c r="AF125" s="25">
        <f>IF('Indicator Date hidden'!AG126="x","x",$AF$2-'Indicator Date hidden'!AG126)</f>
        <v>4</v>
      </c>
      <c r="AG125" s="25">
        <f>IF('Indicator Date hidden'!AH126="x","x",$AG$2-'Indicator Date hidden'!AH126)</f>
        <v>0</v>
      </c>
      <c r="AH125" s="25">
        <f>IF('Indicator Date hidden'!AI126="x","x",$AH$2-'Indicator Date hidden'!AI126)</f>
        <v>0</v>
      </c>
      <c r="AI125" s="25">
        <f>IF('Indicator Date hidden'!AJ126="x","x",$AI$2-'Indicator Date hidden'!AJ126)</f>
        <v>0</v>
      </c>
      <c r="AJ125" s="25" t="str">
        <f>IF('Indicator Date hidden'!AK126="x","x",$AJ$2-'Indicator Date hidden'!AK126)</f>
        <v>x</v>
      </c>
      <c r="AK125" s="25">
        <f>IF('Indicator Date hidden'!AL126="x","x",$AK$2-'Indicator Date hidden'!AL126)</f>
        <v>1</v>
      </c>
      <c r="AL125" s="25">
        <f>IF('Indicator Date hidden'!AM126="x","x",$AL$2-'Indicator Date hidden'!AM126)</f>
        <v>0</v>
      </c>
      <c r="AM125" s="25">
        <f>IF('Indicator Date hidden'!AN126="x","x",$AM$2-'Indicator Date hidden'!AN126)</f>
        <v>0</v>
      </c>
      <c r="AN125" s="25">
        <f>IF('Indicator Date hidden'!AO126="x","x",$AN$2-'Indicator Date hidden'!AO126)</f>
        <v>0</v>
      </c>
      <c r="AO125" s="25">
        <f>IF('Indicator Date hidden'!AP126="x","x",$AO$2-'Indicator Date hidden'!AP126)</f>
        <v>0</v>
      </c>
      <c r="AP125" s="25">
        <f>IF('Indicator Date hidden'!AQ126="x","x",$AP$2-'Indicator Date hidden'!AQ126)</f>
        <v>0</v>
      </c>
      <c r="AQ125" s="25">
        <f>IF('Indicator Date hidden'!AR126="x","x",$AQ$2-'Indicator Date hidden'!AR126)</f>
        <v>6</v>
      </c>
      <c r="AR125" s="25">
        <f>IF('Indicator Date hidden'!AS126="x","x",$AR$2-'Indicator Date hidden'!AS126)</f>
        <v>0</v>
      </c>
      <c r="AS125" s="25">
        <f>IF('Indicator Date hidden'!AT126="x","x",$AS$2-'Indicator Date hidden'!AT126)</f>
        <v>0</v>
      </c>
      <c r="AT125" s="25">
        <f>IF('Indicator Date hidden'!AU126="x","x",$AT$2-'Indicator Date hidden'!AU126)</f>
        <v>0</v>
      </c>
      <c r="AU125" s="25" t="str">
        <f>IF('Indicator Date hidden'!AV126="x","x",$AU$2-'Indicator Date hidden'!AV126)</f>
        <v>x</v>
      </c>
      <c r="AV125" s="25">
        <f>IF('Indicator Date hidden'!AW126="x","x",$AV$2-'Indicator Date hidden'!AW126)</f>
        <v>0</v>
      </c>
      <c r="AW125" s="25">
        <f>IF('Indicator Date hidden'!AX126="x","x",$AW$2-'Indicator Date hidden'!AX126)</f>
        <v>0</v>
      </c>
      <c r="AX125" s="25">
        <f>IF('Indicator Date hidden'!AY126="x","x",$AX$2-'Indicator Date hidden'!AY126)</f>
        <v>0</v>
      </c>
      <c r="AY125" s="25">
        <f>IF('Indicator Date hidden'!AZ126="x","x",$AY$2-'Indicator Date hidden'!AZ126)</f>
        <v>0</v>
      </c>
      <c r="AZ125" s="25">
        <f>IF('Indicator Date hidden'!BA126="x","x",$AZ$2-'Indicator Date hidden'!BA126)</f>
        <v>0</v>
      </c>
      <c r="BA125">
        <f t="shared" si="5"/>
        <v>21</v>
      </c>
      <c r="BB125" s="26">
        <f t="shared" si="6"/>
        <v>0.42857142857142855</v>
      </c>
      <c r="BC125">
        <f t="shared" si="7"/>
        <v>5</v>
      </c>
      <c r="BD125" s="26">
        <f t="shared" si="8"/>
        <v>1.5118578920369088</v>
      </c>
      <c r="BE125" s="28">
        <f t="shared" si="9"/>
        <v>0</v>
      </c>
    </row>
    <row r="126" spans="1:57" x14ac:dyDescent="0.3">
      <c r="A126" t="s">
        <v>231</v>
      </c>
      <c r="B126" s="25">
        <f>IF('Indicator Date hidden'!C127="x","x",$B$2-'Indicator Date hidden'!C127)</f>
        <v>0</v>
      </c>
      <c r="C126" s="25">
        <f>IF('Indicator Date hidden'!D127="x","x",$C$2-'Indicator Date hidden'!D127)</f>
        <v>0</v>
      </c>
      <c r="D126" s="25">
        <f>IF('Indicator Date hidden'!E127="x","x",$D$2-'Indicator Date hidden'!E127)</f>
        <v>0</v>
      </c>
      <c r="E126" s="25">
        <f>IF('Indicator Date hidden'!F127="x","x",$E$2-'Indicator Date hidden'!F127)</f>
        <v>0</v>
      </c>
      <c r="F126" s="25">
        <f>IF('Indicator Date hidden'!G127="x","x",$F$2-'Indicator Date hidden'!G127)</f>
        <v>0</v>
      </c>
      <c r="G126" s="25">
        <f>IF('Indicator Date hidden'!H127="x","x",$G$2-'Indicator Date hidden'!H127)</f>
        <v>0</v>
      </c>
      <c r="H126" s="25">
        <f>IF('Indicator Date hidden'!I127="x","x",$H$2-'Indicator Date hidden'!I127)</f>
        <v>0</v>
      </c>
      <c r="I126" s="25">
        <f>IF('Indicator Date hidden'!J127="x","x",$I$2-'Indicator Date hidden'!J127)</f>
        <v>0</v>
      </c>
      <c r="J126" s="25">
        <f>IF('Indicator Date hidden'!K127="x","x",$J$2-'Indicator Date hidden'!K127)</f>
        <v>0</v>
      </c>
      <c r="K126" s="25">
        <f>IF('Indicator Date hidden'!L127="x","x",$K$2-'Indicator Date hidden'!L127)</f>
        <v>0</v>
      </c>
      <c r="L126" s="25">
        <f>IF('Indicator Date hidden'!M127="x","x",$L$2-'Indicator Date hidden'!M127)</f>
        <v>0</v>
      </c>
      <c r="M126" s="25">
        <f>IF('Indicator Date hidden'!N127="x","x",$M$2-'Indicator Date hidden'!N127)</f>
        <v>0</v>
      </c>
      <c r="N126" s="25">
        <f>IF('Indicator Date hidden'!O127="x","x",$N$2-'Indicator Date hidden'!O127)</f>
        <v>0</v>
      </c>
      <c r="O126" s="25">
        <f>IF('Indicator Date hidden'!P127="x","x",$O$2-'Indicator Date hidden'!P127)</f>
        <v>0</v>
      </c>
      <c r="P126" s="25">
        <f>IF('Indicator Date hidden'!Q127="x","x",$P$2-'Indicator Date hidden'!Q127)</f>
        <v>0</v>
      </c>
      <c r="Q126" s="25">
        <f>IF('Indicator Date hidden'!R127="x","x",$Q$2-'Indicator Date hidden'!R127)</f>
        <v>2</v>
      </c>
      <c r="R126" s="25">
        <f>IF('Indicator Date hidden'!S127="x","x",$R$2-'Indicator Date hidden'!S127)</f>
        <v>0</v>
      </c>
      <c r="S126" s="25">
        <f>IF('Indicator Date hidden'!T127="x","x",$S$2-'Indicator Date hidden'!T127)</f>
        <v>0</v>
      </c>
      <c r="T126" s="25">
        <f>IF('Indicator Date hidden'!U127="x","x",$T$2-'Indicator Date hidden'!U127)</f>
        <v>0</v>
      </c>
      <c r="U126" s="25">
        <f>IF('Indicator Date hidden'!V127="x","x",$U$2-'Indicator Date hidden'!V127)</f>
        <v>0</v>
      </c>
      <c r="V126" s="25">
        <f>IF('Indicator Date hidden'!W127="x","x",$V$2-'Indicator Date hidden'!W127)</f>
        <v>0</v>
      </c>
      <c r="W126" s="25">
        <f>IF('Indicator Date hidden'!X127="x","x",$W$2-'Indicator Date hidden'!X127)</f>
        <v>2</v>
      </c>
      <c r="X126" s="25">
        <f>IF('Indicator Date hidden'!Y127="x","x",$X$2-'Indicator Date hidden'!Y127)</f>
        <v>4</v>
      </c>
      <c r="Y126" s="25">
        <f>IF('Indicator Date hidden'!Z127="x","x",$Y$2-'Indicator Date hidden'!Z127)</f>
        <v>0</v>
      </c>
      <c r="Z126" s="25">
        <f>IF('Indicator Date hidden'!AA127="x","x",$Z$2-'Indicator Date hidden'!AA127)</f>
        <v>0</v>
      </c>
      <c r="AA126" s="25">
        <f>IF('Indicator Date hidden'!AB127="x","x",$AA$2-'Indicator Date hidden'!AB127)</f>
        <v>0</v>
      </c>
      <c r="AB126" s="25">
        <f>IF('Indicator Date hidden'!AC127="x","x",$AB$2-'Indicator Date hidden'!AC127)</f>
        <v>0</v>
      </c>
      <c r="AC126" s="25">
        <f>IF('Indicator Date hidden'!AD127="x","x",$AC$2-'Indicator Date hidden'!AD127)</f>
        <v>0</v>
      </c>
      <c r="AD126" s="25">
        <f>IF('Indicator Date hidden'!AE127="x","x",$AD$2-'Indicator Date hidden'!AE127)</f>
        <v>0</v>
      </c>
      <c r="AE126" s="25">
        <f>IF('Indicator Date hidden'!AF127="x","x",$AE$2-'Indicator Date hidden'!AF127)</f>
        <v>0</v>
      </c>
      <c r="AF126" s="25">
        <f>IF('Indicator Date hidden'!AG127="x","x",$AF$2-'Indicator Date hidden'!AG127)</f>
        <v>2</v>
      </c>
      <c r="AG126" s="25">
        <f>IF('Indicator Date hidden'!AH127="x","x",$AG$2-'Indicator Date hidden'!AH127)</f>
        <v>0</v>
      </c>
      <c r="AH126" s="25">
        <f>IF('Indicator Date hidden'!AI127="x","x",$AH$2-'Indicator Date hidden'!AI127)</f>
        <v>0</v>
      </c>
      <c r="AI126" s="25">
        <f>IF('Indicator Date hidden'!AJ127="x","x",$AI$2-'Indicator Date hidden'!AJ127)</f>
        <v>0</v>
      </c>
      <c r="AJ126" s="25">
        <f>IF('Indicator Date hidden'!AK127="x","x",$AJ$2-'Indicator Date hidden'!AK127)</f>
        <v>1</v>
      </c>
      <c r="AK126" s="25">
        <f>IF('Indicator Date hidden'!AL127="x","x",$AK$2-'Indicator Date hidden'!AL127)</f>
        <v>0</v>
      </c>
      <c r="AL126" s="25">
        <f>IF('Indicator Date hidden'!AM127="x","x",$AL$2-'Indicator Date hidden'!AM127)</f>
        <v>0</v>
      </c>
      <c r="AM126" s="25">
        <f>IF('Indicator Date hidden'!AN127="x","x",$AM$2-'Indicator Date hidden'!AN127)</f>
        <v>0</v>
      </c>
      <c r="AN126" s="25">
        <f>IF('Indicator Date hidden'!AO127="x","x",$AN$2-'Indicator Date hidden'!AO127)</f>
        <v>0</v>
      </c>
      <c r="AO126" s="25">
        <f>IF('Indicator Date hidden'!AP127="x","x",$AO$2-'Indicator Date hidden'!AP127)</f>
        <v>0</v>
      </c>
      <c r="AP126" s="25">
        <f>IF('Indicator Date hidden'!AQ127="x","x",$AP$2-'Indicator Date hidden'!AQ127)</f>
        <v>0</v>
      </c>
      <c r="AQ126" s="25">
        <f>IF('Indicator Date hidden'!AR127="x","x",$AQ$2-'Indicator Date hidden'!AR127)</f>
        <v>0</v>
      </c>
      <c r="AR126" s="25">
        <f>IF('Indicator Date hidden'!AS127="x","x",$AR$2-'Indicator Date hidden'!AS127)</f>
        <v>0</v>
      </c>
      <c r="AS126" s="25">
        <f>IF('Indicator Date hidden'!AT127="x","x",$AS$2-'Indicator Date hidden'!AT127)</f>
        <v>0</v>
      </c>
      <c r="AT126" s="25">
        <f>IF('Indicator Date hidden'!AU127="x","x",$AT$2-'Indicator Date hidden'!AU127)</f>
        <v>0</v>
      </c>
      <c r="AU126" s="25">
        <f>IF('Indicator Date hidden'!AV127="x","x",$AU$2-'Indicator Date hidden'!AV127)</f>
        <v>2</v>
      </c>
      <c r="AV126" s="25">
        <f>IF('Indicator Date hidden'!AW127="x","x",$AV$2-'Indicator Date hidden'!AW127)</f>
        <v>0</v>
      </c>
      <c r="AW126" s="25">
        <f>IF('Indicator Date hidden'!AX127="x","x",$AW$2-'Indicator Date hidden'!AX127)</f>
        <v>0</v>
      </c>
      <c r="AX126" s="25">
        <f>IF('Indicator Date hidden'!AY127="x","x",$AX$2-'Indicator Date hidden'!AY127)</f>
        <v>0</v>
      </c>
      <c r="AY126" s="25">
        <f>IF('Indicator Date hidden'!AZ127="x","x",$AY$2-'Indicator Date hidden'!AZ127)</f>
        <v>0</v>
      </c>
      <c r="AZ126" s="25">
        <f>IF('Indicator Date hidden'!BA127="x","x",$AZ$2-'Indicator Date hidden'!BA127)</f>
        <v>0</v>
      </c>
      <c r="BA126">
        <f t="shared" si="5"/>
        <v>13</v>
      </c>
      <c r="BB126" s="26">
        <f t="shared" si="6"/>
        <v>0.25490196078431371</v>
      </c>
      <c r="BC126">
        <f t="shared" si="7"/>
        <v>6</v>
      </c>
      <c r="BD126" s="26">
        <f t="shared" si="8"/>
        <v>0.7629441748370086</v>
      </c>
      <c r="BE126" s="28">
        <f t="shared" si="9"/>
        <v>0</v>
      </c>
    </row>
    <row r="127" spans="1:57" x14ac:dyDescent="0.3">
      <c r="A127" t="s">
        <v>233</v>
      </c>
      <c r="B127" s="25">
        <f>IF('Indicator Date hidden'!C128="x","x",$B$2-'Indicator Date hidden'!C128)</f>
        <v>0</v>
      </c>
      <c r="C127" s="25">
        <f>IF('Indicator Date hidden'!D128="x","x",$C$2-'Indicator Date hidden'!D128)</f>
        <v>0</v>
      </c>
      <c r="D127" s="25">
        <f>IF('Indicator Date hidden'!E128="x","x",$D$2-'Indicator Date hidden'!E128)</f>
        <v>0</v>
      </c>
      <c r="E127" s="25">
        <f>IF('Indicator Date hidden'!F128="x","x",$E$2-'Indicator Date hidden'!F128)</f>
        <v>0</v>
      </c>
      <c r="F127" s="25">
        <f>IF('Indicator Date hidden'!G128="x","x",$F$2-'Indicator Date hidden'!G128)</f>
        <v>0</v>
      </c>
      <c r="G127" s="25">
        <f>IF('Indicator Date hidden'!H128="x","x",$G$2-'Indicator Date hidden'!H128)</f>
        <v>0</v>
      </c>
      <c r="H127" s="25">
        <f>IF('Indicator Date hidden'!I128="x","x",$H$2-'Indicator Date hidden'!I128)</f>
        <v>0</v>
      </c>
      <c r="I127" s="25">
        <f>IF('Indicator Date hidden'!J128="x","x",$I$2-'Indicator Date hidden'!J128)</f>
        <v>0</v>
      </c>
      <c r="J127" s="25">
        <f>IF('Indicator Date hidden'!K128="x","x",$J$2-'Indicator Date hidden'!K128)</f>
        <v>0</v>
      </c>
      <c r="K127" s="25">
        <f>IF('Indicator Date hidden'!L128="x","x",$K$2-'Indicator Date hidden'!L128)</f>
        <v>0</v>
      </c>
      <c r="L127" s="25">
        <f>IF('Indicator Date hidden'!M128="x","x",$L$2-'Indicator Date hidden'!M128)</f>
        <v>0</v>
      </c>
      <c r="M127" s="25">
        <f>IF('Indicator Date hidden'!N128="x","x",$M$2-'Indicator Date hidden'!N128)</f>
        <v>0</v>
      </c>
      <c r="N127" s="25">
        <f>IF('Indicator Date hidden'!O128="x","x",$N$2-'Indicator Date hidden'!O128)</f>
        <v>0</v>
      </c>
      <c r="O127" s="25">
        <f>IF('Indicator Date hidden'!P128="x","x",$O$2-'Indicator Date hidden'!P128)</f>
        <v>0</v>
      </c>
      <c r="P127" s="25">
        <f>IF('Indicator Date hidden'!Q128="x","x",$P$2-'Indicator Date hidden'!Q128)</f>
        <v>0</v>
      </c>
      <c r="Q127" s="25">
        <f>IF('Indicator Date hidden'!R128="x","x",$Q$2-'Indicator Date hidden'!R128)</f>
        <v>1</v>
      </c>
      <c r="R127" s="25">
        <f>IF('Indicator Date hidden'!S128="x","x",$R$2-'Indicator Date hidden'!S128)</f>
        <v>0</v>
      </c>
      <c r="S127" s="25">
        <f>IF('Indicator Date hidden'!T128="x","x",$S$2-'Indicator Date hidden'!T128)</f>
        <v>0</v>
      </c>
      <c r="T127" s="25">
        <f>IF('Indicator Date hidden'!U128="x","x",$T$2-'Indicator Date hidden'!U128)</f>
        <v>0</v>
      </c>
      <c r="U127" s="25">
        <f>IF('Indicator Date hidden'!V128="x","x",$U$2-'Indicator Date hidden'!V128)</f>
        <v>0</v>
      </c>
      <c r="V127" s="25">
        <f>IF('Indicator Date hidden'!W128="x","x",$V$2-'Indicator Date hidden'!W128)</f>
        <v>0</v>
      </c>
      <c r="W127" s="25">
        <f>IF('Indicator Date hidden'!X128="x","x",$W$2-'Indicator Date hidden'!X128)</f>
        <v>0</v>
      </c>
      <c r="X127" s="25">
        <f>IF('Indicator Date hidden'!Y128="x","x",$X$2-'Indicator Date hidden'!Y128)</f>
        <v>4</v>
      </c>
      <c r="Y127" s="25">
        <f>IF('Indicator Date hidden'!Z128="x","x",$Y$2-'Indicator Date hidden'!Z128)</f>
        <v>0</v>
      </c>
      <c r="Z127" s="25">
        <f>IF('Indicator Date hidden'!AA128="x","x",$Z$2-'Indicator Date hidden'!AA128)</f>
        <v>0</v>
      </c>
      <c r="AA127" s="25">
        <f>IF('Indicator Date hidden'!AB128="x","x",$AA$2-'Indicator Date hidden'!AB128)</f>
        <v>0</v>
      </c>
      <c r="AB127" s="25">
        <f>IF('Indicator Date hidden'!AC128="x","x",$AB$2-'Indicator Date hidden'!AC128)</f>
        <v>0</v>
      </c>
      <c r="AC127" s="25">
        <f>IF('Indicator Date hidden'!AD128="x","x",$AC$2-'Indicator Date hidden'!AD128)</f>
        <v>0</v>
      </c>
      <c r="AD127" s="25">
        <f>IF('Indicator Date hidden'!AE128="x","x",$AD$2-'Indicator Date hidden'!AE128)</f>
        <v>0</v>
      </c>
      <c r="AE127" s="25" t="str">
        <f>IF('Indicator Date hidden'!AF128="x","x",$AE$2-'Indicator Date hidden'!AF128)</f>
        <v>x</v>
      </c>
      <c r="AF127" s="25">
        <f>IF('Indicator Date hidden'!AG128="x","x",$AF$2-'Indicator Date hidden'!AG128)</f>
        <v>3</v>
      </c>
      <c r="AG127" s="25">
        <f>IF('Indicator Date hidden'!AH128="x","x",$AG$2-'Indicator Date hidden'!AH128)</f>
        <v>0</v>
      </c>
      <c r="AH127" s="25">
        <f>IF('Indicator Date hidden'!AI128="x","x",$AH$2-'Indicator Date hidden'!AI128)</f>
        <v>0</v>
      </c>
      <c r="AI127" s="25">
        <f>IF('Indicator Date hidden'!AJ128="x","x",$AI$2-'Indicator Date hidden'!AJ128)</f>
        <v>0</v>
      </c>
      <c r="AJ127" s="25">
        <f>IF('Indicator Date hidden'!AK128="x","x",$AJ$2-'Indicator Date hidden'!AK128)</f>
        <v>0</v>
      </c>
      <c r="AK127" s="25">
        <f>IF('Indicator Date hidden'!AL128="x","x",$AK$2-'Indicator Date hidden'!AL128)</f>
        <v>1</v>
      </c>
      <c r="AL127" s="25">
        <f>IF('Indicator Date hidden'!AM128="x","x",$AL$2-'Indicator Date hidden'!AM128)</f>
        <v>0</v>
      </c>
      <c r="AM127" s="25">
        <f>IF('Indicator Date hidden'!AN128="x","x",$AM$2-'Indicator Date hidden'!AN128)</f>
        <v>0</v>
      </c>
      <c r="AN127" s="25">
        <f>IF('Indicator Date hidden'!AO128="x","x",$AN$2-'Indicator Date hidden'!AO128)</f>
        <v>0</v>
      </c>
      <c r="AO127" s="25">
        <f>IF('Indicator Date hidden'!AP128="x","x",$AO$2-'Indicator Date hidden'!AP128)</f>
        <v>1</v>
      </c>
      <c r="AP127" s="25">
        <f>IF('Indicator Date hidden'!AQ128="x","x",$AP$2-'Indicator Date hidden'!AQ128)</f>
        <v>1</v>
      </c>
      <c r="AQ127" s="25">
        <f>IF('Indicator Date hidden'!AR128="x","x",$AQ$2-'Indicator Date hidden'!AR128)</f>
        <v>0</v>
      </c>
      <c r="AR127" s="25">
        <f>IF('Indicator Date hidden'!AS128="x","x",$AR$2-'Indicator Date hidden'!AS128)</f>
        <v>0</v>
      </c>
      <c r="AS127" s="25">
        <f>IF('Indicator Date hidden'!AT128="x","x",$AS$2-'Indicator Date hidden'!AT128)</f>
        <v>0</v>
      </c>
      <c r="AT127" s="25">
        <f>IF('Indicator Date hidden'!AU128="x","x",$AT$2-'Indicator Date hidden'!AU128)</f>
        <v>0</v>
      </c>
      <c r="AU127" s="25">
        <f>IF('Indicator Date hidden'!AV128="x","x",$AU$2-'Indicator Date hidden'!AV128)</f>
        <v>6</v>
      </c>
      <c r="AV127" s="25">
        <f>IF('Indicator Date hidden'!AW128="x","x",$AV$2-'Indicator Date hidden'!AW128)</f>
        <v>0</v>
      </c>
      <c r="AW127" s="25">
        <f>IF('Indicator Date hidden'!AX128="x","x",$AW$2-'Indicator Date hidden'!AX128)</f>
        <v>0</v>
      </c>
      <c r="AX127" s="25">
        <f>IF('Indicator Date hidden'!AY128="x","x",$AX$2-'Indicator Date hidden'!AY128)</f>
        <v>0</v>
      </c>
      <c r="AY127" s="25">
        <f>IF('Indicator Date hidden'!AZ128="x","x",$AY$2-'Indicator Date hidden'!AZ128)</f>
        <v>0</v>
      </c>
      <c r="AZ127" s="25">
        <f>IF('Indicator Date hidden'!BA128="x","x",$AZ$2-'Indicator Date hidden'!BA128)</f>
        <v>0</v>
      </c>
      <c r="BA127">
        <f t="shared" si="5"/>
        <v>17</v>
      </c>
      <c r="BB127" s="26">
        <f t="shared" si="6"/>
        <v>0.34</v>
      </c>
      <c r="BC127">
        <f t="shared" si="7"/>
        <v>7</v>
      </c>
      <c r="BD127" s="26">
        <f t="shared" si="8"/>
        <v>1.0883014288330233</v>
      </c>
      <c r="BE127" s="28">
        <f t="shared" si="9"/>
        <v>0</v>
      </c>
    </row>
    <row r="128" spans="1:57" x14ac:dyDescent="0.3">
      <c r="A128" t="s">
        <v>235</v>
      </c>
      <c r="B128" s="25">
        <f>IF('Indicator Date hidden'!C129="x","x",$B$2-'Indicator Date hidden'!C129)</f>
        <v>0</v>
      </c>
      <c r="C128" s="25">
        <f>IF('Indicator Date hidden'!D129="x","x",$C$2-'Indicator Date hidden'!D129)</f>
        <v>0</v>
      </c>
      <c r="D128" s="25">
        <f>IF('Indicator Date hidden'!E129="x","x",$D$2-'Indicator Date hidden'!E129)</f>
        <v>0</v>
      </c>
      <c r="E128" s="25">
        <f>IF('Indicator Date hidden'!F129="x","x",$E$2-'Indicator Date hidden'!F129)</f>
        <v>0</v>
      </c>
      <c r="F128" s="25">
        <f>IF('Indicator Date hidden'!G129="x","x",$F$2-'Indicator Date hidden'!G129)</f>
        <v>0</v>
      </c>
      <c r="G128" s="25">
        <f>IF('Indicator Date hidden'!H129="x","x",$G$2-'Indicator Date hidden'!H129)</f>
        <v>0</v>
      </c>
      <c r="H128" s="25">
        <f>IF('Indicator Date hidden'!I129="x","x",$H$2-'Indicator Date hidden'!I129)</f>
        <v>0</v>
      </c>
      <c r="I128" s="25">
        <f>IF('Indicator Date hidden'!J129="x","x",$I$2-'Indicator Date hidden'!J129)</f>
        <v>0</v>
      </c>
      <c r="J128" s="25">
        <f>IF('Indicator Date hidden'!K129="x","x",$J$2-'Indicator Date hidden'!K129)</f>
        <v>0</v>
      </c>
      <c r="K128" s="25">
        <f>IF('Indicator Date hidden'!L129="x","x",$K$2-'Indicator Date hidden'!L129)</f>
        <v>0</v>
      </c>
      <c r="L128" s="25">
        <f>IF('Indicator Date hidden'!M129="x","x",$L$2-'Indicator Date hidden'!M129)</f>
        <v>0</v>
      </c>
      <c r="M128" s="25">
        <f>IF('Indicator Date hidden'!N129="x","x",$M$2-'Indicator Date hidden'!N129)</f>
        <v>0</v>
      </c>
      <c r="N128" s="25">
        <f>IF('Indicator Date hidden'!O129="x","x",$N$2-'Indicator Date hidden'!O129)</f>
        <v>0</v>
      </c>
      <c r="O128" s="25">
        <f>IF('Indicator Date hidden'!P129="x","x",$O$2-'Indicator Date hidden'!P129)</f>
        <v>0</v>
      </c>
      <c r="P128" s="25">
        <f>IF('Indicator Date hidden'!Q129="x","x",$P$2-'Indicator Date hidden'!Q129)</f>
        <v>0</v>
      </c>
      <c r="Q128" s="25" t="str">
        <f>IF('Indicator Date hidden'!R129="x","x",$Q$2-'Indicator Date hidden'!R129)</f>
        <v>x</v>
      </c>
      <c r="R128" s="25">
        <f>IF('Indicator Date hidden'!S129="x","x",$R$2-'Indicator Date hidden'!S129)</f>
        <v>0</v>
      </c>
      <c r="S128" s="25">
        <f>IF('Indicator Date hidden'!T129="x","x",$S$2-'Indicator Date hidden'!T129)</f>
        <v>0</v>
      </c>
      <c r="T128" s="25">
        <f>IF('Indicator Date hidden'!U129="x","x",$T$2-'Indicator Date hidden'!U129)</f>
        <v>0</v>
      </c>
      <c r="U128" s="25" t="str">
        <f>IF('Indicator Date hidden'!V129="x","x",$U$2-'Indicator Date hidden'!V129)</f>
        <v>x</v>
      </c>
      <c r="V128" s="25">
        <f>IF('Indicator Date hidden'!W129="x","x",$V$2-'Indicator Date hidden'!W129)</f>
        <v>0</v>
      </c>
      <c r="W128" s="25" t="str">
        <f>IF('Indicator Date hidden'!X129="x","x",$W$2-'Indicator Date hidden'!X129)</f>
        <v>x</v>
      </c>
      <c r="X128" s="25">
        <f>IF('Indicator Date hidden'!Y129="x","x",$X$2-'Indicator Date hidden'!Y129)</f>
        <v>2</v>
      </c>
      <c r="Y128" s="25">
        <f>IF('Indicator Date hidden'!Z129="x","x",$Y$2-'Indicator Date hidden'!Z129)</f>
        <v>0</v>
      </c>
      <c r="Z128" s="25">
        <f>IF('Indicator Date hidden'!AA129="x","x",$Z$2-'Indicator Date hidden'!AA129)</f>
        <v>0</v>
      </c>
      <c r="AA128" s="25">
        <f>IF('Indicator Date hidden'!AB129="x","x",$AA$2-'Indicator Date hidden'!AB129)</f>
        <v>0</v>
      </c>
      <c r="AB128" s="25">
        <f>IF('Indicator Date hidden'!AC129="x","x",$AB$2-'Indicator Date hidden'!AC129)</f>
        <v>0</v>
      </c>
      <c r="AC128" s="25">
        <f>IF('Indicator Date hidden'!AD129="x","x",$AC$2-'Indicator Date hidden'!AD129)</f>
        <v>0</v>
      </c>
      <c r="AD128" s="25" t="str">
        <f>IF('Indicator Date hidden'!AE129="x","x",$AD$2-'Indicator Date hidden'!AE129)</f>
        <v>x</v>
      </c>
      <c r="AE128" s="25">
        <f>IF('Indicator Date hidden'!AF129="x","x",$AE$2-'Indicator Date hidden'!AF129)</f>
        <v>0</v>
      </c>
      <c r="AF128" s="25">
        <f>IF('Indicator Date hidden'!AG129="x","x",$AF$2-'Indicator Date hidden'!AG129)</f>
        <v>1</v>
      </c>
      <c r="AG128" s="25">
        <f>IF('Indicator Date hidden'!AH129="x","x",$AG$2-'Indicator Date hidden'!AH129)</f>
        <v>0</v>
      </c>
      <c r="AH128" s="25">
        <f>IF('Indicator Date hidden'!AI129="x","x",$AH$2-'Indicator Date hidden'!AI129)</f>
        <v>0</v>
      </c>
      <c r="AI128" s="25">
        <f>IF('Indicator Date hidden'!AJ129="x","x",$AI$2-'Indicator Date hidden'!AJ129)</f>
        <v>0</v>
      </c>
      <c r="AJ128" s="25" t="str">
        <f>IF('Indicator Date hidden'!AK129="x","x",$AJ$2-'Indicator Date hidden'!AK129)</f>
        <v>x</v>
      </c>
      <c r="AK128" s="25">
        <f>IF('Indicator Date hidden'!AL129="x","x",$AK$2-'Indicator Date hidden'!AL129)</f>
        <v>1</v>
      </c>
      <c r="AL128" s="25">
        <f>IF('Indicator Date hidden'!AM129="x","x",$AL$2-'Indicator Date hidden'!AM129)</f>
        <v>0</v>
      </c>
      <c r="AM128" s="25">
        <f>IF('Indicator Date hidden'!AN129="x","x",$AM$2-'Indicator Date hidden'!AN129)</f>
        <v>0</v>
      </c>
      <c r="AN128" s="25">
        <f>IF('Indicator Date hidden'!AO129="x","x",$AN$2-'Indicator Date hidden'!AO129)</f>
        <v>0</v>
      </c>
      <c r="AO128" s="25">
        <f>IF('Indicator Date hidden'!AP129="x","x",$AO$2-'Indicator Date hidden'!AP129)</f>
        <v>0</v>
      </c>
      <c r="AP128" s="25">
        <f>IF('Indicator Date hidden'!AQ129="x","x",$AP$2-'Indicator Date hidden'!AQ129)</f>
        <v>0</v>
      </c>
      <c r="AQ128" s="25">
        <f>IF('Indicator Date hidden'!AR129="x","x",$AQ$2-'Indicator Date hidden'!AR129)</f>
        <v>0</v>
      </c>
      <c r="AR128" s="25">
        <f>IF('Indicator Date hidden'!AS129="x","x",$AR$2-'Indicator Date hidden'!AS129)</f>
        <v>0</v>
      </c>
      <c r="AS128" s="25">
        <f>IF('Indicator Date hidden'!AT129="x","x",$AS$2-'Indicator Date hidden'!AT129)</f>
        <v>0</v>
      </c>
      <c r="AT128" s="25">
        <f>IF('Indicator Date hidden'!AU129="x","x",$AT$2-'Indicator Date hidden'!AU129)</f>
        <v>0</v>
      </c>
      <c r="AU128" s="25" t="str">
        <f>IF('Indicator Date hidden'!AV129="x","x",$AU$2-'Indicator Date hidden'!AV129)</f>
        <v>x</v>
      </c>
      <c r="AV128" s="25">
        <f>IF('Indicator Date hidden'!AW129="x","x",$AV$2-'Indicator Date hidden'!AW129)</f>
        <v>0</v>
      </c>
      <c r="AW128" s="25">
        <f>IF('Indicator Date hidden'!AX129="x","x",$AW$2-'Indicator Date hidden'!AX129)</f>
        <v>0</v>
      </c>
      <c r="AX128" s="25">
        <f>IF('Indicator Date hidden'!AY129="x","x",$AX$2-'Indicator Date hidden'!AY129)</f>
        <v>0</v>
      </c>
      <c r="AY128" s="25">
        <f>IF('Indicator Date hidden'!AZ129="x","x",$AY$2-'Indicator Date hidden'!AZ129)</f>
        <v>0</v>
      </c>
      <c r="AZ128" s="25">
        <f>IF('Indicator Date hidden'!BA129="x","x",$AZ$2-'Indicator Date hidden'!BA129)</f>
        <v>0</v>
      </c>
      <c r="BA128">
        <f t="shared" si="5"/>
        <v>4</v>
      </c>
      <c r="BB128" s="26">
        <f t="shared" si="6"/>
        <v>8.8888888888888892E-2</v>
      </c>
      <c r="BC128">
        <f t="shared" si="7"/>
        <v>3</v>
      </c>
      <c r="BD128" s="26">
        <f t="shared" si="8"/>
        <v>0.35416394334464951</v>
      </c>
      <c r="BE128" s="28">
        <f t="shared" si="9"/>
        <v>0</v>
      </c>
    </row>
    <row r="129" spans="1:57" x14ac:dyDescent="0.3">
      <c r="A129" t="s">
        <v>238</v>
      </c>
      <c r="B129" s="25">
        <f>IF('Indicator Date hidden'!C130="x","x",$B$2-'Indicator Date hidden'!C130)</f>
        <v>0</v>
      </c>
      <c r="C129" s="25">
        <f>IF('Indicator Date hidden'!D130="x","x",$C$2-'Indicator Date hidden'!D130)</f>
        <v>0</v>
      </c>
      <c r="D129" s="25">
        <f>IF('Indicator Date hidden'!E130="x","x",$D$2-'Indicator Date hidden'!E130)</f>
        <v>0</v>
      </c>
      <c r="E129" s="25">
        <f>IF('Indicator Date hidden'!F130="x","x",$E$2-'Indicator Date hidden'!F130)</f>
        <v>0</v>
      </c>
      <c r="F129" s="25">
        <f>IF('Indicator Date hidden'!G130="x","x",$F$2-'Indicator Date hidden'!G130)</f>
        <v>0</v>
      </c>
      <c r="G129" s="25">
        <f>IF('Indicator Date hidden'!H130="x","x",$G$2-'Indicator Date hidden'!H130)</f>
        <v>0</v>
      </c>
      <c r="H129" s="25">
        <f>IF('Indicator Date hidden'!I130="x","x",$H$2-'Indicator Date hidden'!I130)</f>
        <v>0</v>
      </c>
      <c r="I129" s="25">
        <f>IF('Indicator Date hidden'!J130="x","x",$I$2-'Indicator Date hidden'!J130)</f>
        <v>0</v>
      </c>
      <c r="J129" s="25">
        <f>IF('Indicator Date hidden'!K130="x","x",$J$2-'Indicator Date hidden'!K130)</f>
        <v>0</v>
      </c>
      <c r="K129" s="25">
        <f>IF('Indicator Date hidden'!L130="x","x",$K$2-'Indicator Date hidden'!L130)</f>
        <v>0</v>
      </c>
      <c r="L129" s="25">
        <f>IF('Indicator Date hidden'!M130="x","x",$L$2-'Indicator Date hidden'!M130)</f>
        <v>0</v>
      </c>
      <c r="M129" s="25">
        <f>IF('Indicator Date hidden'!N130="x","x",$M$2-'Indicator Date hidden'!N130)</f>
        <v>0</v>
      </c>
      <c r="N129" s="25">
        <f>IF('Indicator Date hidden'!O130="x","x",$N$2-'Indicator Date hidden'!O130)</f>
        <v>0</v>
      </c>
      <c r="O129" s="25">
        <f>IF('Indicator Date hidden'!P130="x","x",$O$2-'Indicator Date hidden'!P130)</f>
        <v>0</v>
      </c>
      <c r="P129" s="25">
        <f>IF('Indicator Date hidden'!Q130="x","x",$P$2-'Indicator Date hidden'!Q130)</f>
        <v>0</v>
      </c>
      <c r="Q129" s="25" t="str">
        <f>IF('Indicator Date hidden'!R130="x","x",$Q$2-'Indicator Date hidden'!R130)</f>
        <v>x</v>
      </c>
      <c r="R129" s="25">
        <f>IF('Indicator Date hidden'!S130="x","x",$R$2-'Indicator Date hidden'!S130)</f>
        <v>0</v>
      </c>
      <c r="S129" s="25">
        <f>IF('Indicator Date hidden'!T130="x","x",$S$2-'Indicator Date hidden'!T130)</f>
        <v>0</v>
      </c>
      <c r="T129" s="25">
        <f>IF('Indicator Date hidden'!U130="x","x",$T$2-'Indicator Date hidden'!U130)</f>
        <v>0</v>
      </c>
      <c r="U129" s="25" t="str">
        <f>IF('Indicator Date hidden'!V130="x","x",$U$2-'Indicator Date hidden'!V130)</f>
        <v>x</v>
      </c>
      <c r="V129" s="25">
        <f>IF('Indicator Date hidden'!W130="x","x",$V$2-'Indicator Date hidden'!W130)</f>
        <v>0</v>
      </c>
      <c r="W129" s="25">
        <f>IF('Indicator Date hidden'!X130="x","x",$W$2-'Indicator Date hidden'!X130)</f>
        <v>5</v>
      </c>
      <c r="X129" s="25">
        <f>IF('Indicator Date hidden'!Y130="x","x",$X$2-'Indicator Date hidden'!Y130)</f>
        <v>2</v>
      </c>
      <c r="Y129" s="25">
        <f>IF('Indicator Date hidden'!Z130="x","x",$Y$2-'Indicator Date hidden'!Z130)</f>
        <v>0</v>
      </c>
      <c r="Z129" s="25">
        <f>IF('Indicator Date hidden'!AA130="x","x",$Z$2-'Indicator Date hidden'!AA130)</f>
        <v>0</v>
      </c>
      <c r="AA129" s="25">
        <f>IF('Indicator Date hidden'!AB130="x","x",$AA$2-'Indicator Date hidden'!AB130)</f>
        <v>0</v>
      </c>
      <c r="AB129" s="25">
        <f>IF('Indicator Date hidden'!AC130="x","x",$AB$2-'Indicator Date hidden'!AC130)</f>
        <v>0</v>
      </c>
      <c r="AC129" s="25">
        <f>IF('Indicator Date hidden'!AD130="x","x",$AC$2-'Indicator Date hidden'!AD130)</f>
        <v>0</v>
      </c>
      <c r="AD129" s="25" t="str">
        <f>IF('Indicator Date hidden'!AE130="x","x",$AD$2-'Indicator Date hidden'!AE130)</f>
        <v>x</v>
      </c>
      <c r="AE129" s="25">
        <f>IF('Indicator Date hidden'!AF130="x","x",$AE$2-'Indicator Date hidden'!AF130)</f>
        <v>0</v>
      </c>
      <c r="AF129" s="25" t="str">
        <f>IF('Indicator Date hidden'!AG130="x","x",$AF$2-'Indicator Date hidden'!AG130)</f>
        <v>x</v>
      </c>
      <c r="AG129" s="25">
        <f>IF('Indicator Date hidden'!AH130="x","x",$AG$2-'Indicator Date hidden'!AH130)</f>
        <v>0</v>
      </c>
      <c r="AH129" s="25">
        <f>IF('Indicator Date hidden'!AI130="x","x",$AH$2-'Indicator Date hidden'!AI130)</f>
        <v>0</v>
      </c>
      <c r="AI129" s="25">
        <f>IF('Indicator Date hidden'!AJ130="x","x",$AI$2-'Indicator Date hidden'!AJ130)</f>
        <v>0</v>
      </c>
      <c r="AJ129" s="25" t="str">
        <f>IF('Indicator Date hidden'!AK130="x","x",$AJ$2-'Indicator Date hidden'!AK130)</f>
        <v>x</v>
      </c>
      <c r="AK129" s="25">
        <f>IF('Indicator Date hidden'!AL130="x","x",$AK$2-'Indicator Date hidden'!AL130)</f>
        <v>1</v>
      </c>
      <c r="AL129" s="25">
        <f>IF('Indicator Date hidden'!AM130="x","x",$AL$2-'Indicator Date hidden'!AM130)</f>
        <v>0</v>
      </c>
      <c r="AM129" s="25">
        <f>IF('Indicator Date hidden'!AN130="x","x",$AM$2-'Indicator Date hidden'!AN130)</f>
        <v>0</v>
      </c>
      <c r="AN129" s="25">
        <f>IF('Indicator Date hidden'!AO130="x","x",$AN$2-'Indicator Date hidden'!AO130)</f>
        <v>0</v>
      </c>
      <c r="AO129" s="25">
        <f>IF('Indicator Date hidden'!AP130="x","x",$AO$2-'Indicator Date hidden'!AP130)</f>
        <v>0</v>
      </c>
      <c r="AP129" s="25">
        <f>IF('Indicator Date hidden'!AQ130="x","x",$AP$2-'Indicator Date hidden'!AQ130)</f>
        <v>0</v>
      </c>
      <c r="AQ129" s="25" t="str">
        <f>IF('Indicator Date hidden'!AR130="x","x",$AQ$2-'Indicator Date hidden'!AR130)</f>
        <v>x</v>
      </c>
      <c r="AR129" s="25">
        <f>IF('Indicator Date hidden'!AS130="x","x",$AR$2-'Indicator Date hidden'!AS130)</f>
        <v>0</v>
      </c>
      <c r="AS129" s="25">
        <f>IF('Indicator Date hidden'!AT130="x","x",$AS$2-'Indicator Date hidden'!AT130)</f>
        <v>0</v>
      </c>
      <c r="AT129" s="25">
        <f>IF('Indicator Date hidden'!AU130="x","x",$AT$2-'Indicator Date hidden'!AU130)</f>
        <v>0</v>
      </c>
      <c r="AU129" s="25">
        <f>IF('Indicator Date hidden'!AV130="x","x",$AU$2-'Indicator Date hidden'!AV130)</f>
        <v>0</v>
      </c>
      <c r="AV129" s="25">
        <f>IF('Indicator Date hidden'!AW130="x","x",$AV$2-'Indicator Date hidden'!AW130)</f>
        <v>0</v>
      </c>
      <c r="AW129" s="25">
        <f>IF('Indicator Date hidden'!AX130="x","x",$AW$2-'Indicator Date hidden'!AX130)</f>
        <v>0</v>
      </c>
      <c r="AX129" s="25">
        <f>IF('Indicator Date hidden'!AY130="x","x",$AX$2-'Indicator Date hidden'!AY130)</f>
        <v>0</v>
      </c>
      <c r="AY129" s="25">
        <f>IF('Indicator Date hidden'!AZ130="x","x",$AY$2-'Indicator Date hidden'!AZ130)</f>
        <v>0</v>
      </c>
      <c r="AZ129" s="25">
        <f>IF('Indicator Date hidden'!BA130="x","x",$AZ$2-'Indicator Date hidden'!BA130)</f>
        <v>0</v>
      </c>
      <c r="BA129">
        <f t="shared" si="5"/>
        <v>8</v>
      </c>
      <c r="BB129" s="26">
        <f t="shared" si="6"/>
        <v>0.17777777777777778</v>
      </c>
      <c r="BC129">
        <f t="shared" si="7"/>
        <v>3</v>
      </c>
      <c r="BD129" s="26">
        <f t="shared" si="8"/>
        <v>0.7969076034240492</v>
      </c>
      <c r="BE129" s="28">
        <f t="shared" si="9"/>
        <v>0</v>
      </c>
    </row>
    <row r="130" spans="1:57" x14ac:dyDescent="0.3">
      <c r="A130" t="s">
        <v>240</v>
      </c>
      <c r="B130" s="25">
        <f>IF('Indicator Date hidden'!C131="x","x",$B$2-'Indicator Date hidden'!C131)</f>
        <v>0</v>
      </c>
      <c r="C130" s="25">
        <f>IF('Indicator Date hidden'!D131="x","x",$C$2-'Indicator Date hidden'!D131)</f>
        <v>0</v>
      </c>
      <c r="D130" s="25">
        <f>IF('Indicator Date hidden'!E131="x","x",$D$2-'Indicator Date hidden'!E131)</f>
        <v>0</v>
      </c>
      <c r="E130" s="25">
        <f>IF('Indicator Date hidden'!F131="x","x",$E$2-'Indicator Date hidden'!F131)</f>
        <v>0</v>
      </c>
      <c r="F130" s="25">
        <f>IF('Indicator Date hidden'!G131="x","x",$F$2-'Indicator Date hidden'!G131)</f>
        <v>0</v>
      </c>
      <c r="G130" s="25">
        <f>IF('Indicator Date hidden'!H131="x","x",$G$2-'Indicator Date hidden'!H131)</f>
        <v>0</v>
      </c>
      <c r="H130" s="25">
        <f>IF('Indicator Date hidden'!I131="x","x",$H$2-'Indicator Date hidden'!I131)</f>
        <v>0</v>
      </c>
      <c r="I130" s="25">
        <f>IF('Indicator Date hidden'!J131="x","x",$I$2-'Indicator Date hidden'!J131)</f>
        <v>0</v>
      </c>
      <c r="J130" s="25">
        <f>IF('Indicator Date hidden'!K131="x","x",$J$2-'Indicator Date hidden'!K131)</f>
        <v>0</v>
      </c>
      <c r="K130" s="25">
        <f>IF('Indicator Date hidden'!L131="x","x",$K$2-'Indicator Date hidden'!L131)</f>
        <v>0</v>
      </c>
      <c r="L130" s="25">
        <f>IF('Indicator Date hidden'!M131="x","x",$L$2-'Indicator Date hidden'!M131)</f>
        <v>0</v>
      </c>
      <c r="M130" s="25">
        <f>IF('Indicator Date hidden'!N131="x","x",$M$2-'Indicator Date hidden'!N131)</f>
        <v>0</v>
      </c>
      <c r="N130" s="25">
        <f>IF('Indicator Date hidden'!O131="x","x",$N$2-'Indicator Date hidden'!O131)</f>
        <v>0</v>
      </c>
      <c r="O130" s="25">
        <f>IF('Indicator Date hidden'!P131="x","x",$O$2-'Indicator Date hidden'!P131)</f>
        <v>0</v>
      </c>
      <c r="P130" s="25">
        <f>IF('Indicator Date hidden'!Q131="x","x",$P$2-'Indicator Date hidden'!Q131)</f>
        <v>0</v>
      </c>
      <c r="Q130" s="25">
        <f>IF('Indicator Date hidden'!R131="x","x",$Q$2-'Indicator Date hidden'!R131)</f>
        <v>1</v>
      </c>
      <c r="R130" s="25">
        <f>IF('Indicator Date hidden'!S131="x","x",$R$2-'Indicator Date hidden'!S131)</f>
        <v>0</v>
      </c>
      <c r="S130" s="25">
        <f>IF('Indicator Date hidden'!T131="x","x",$S$2-'Indicator Date hidden'!T131)</f>
        <v>0</v>
      </c>
      <c r="T130" s="25">
        <f>IF('Indicator Date hidden'!U131="x","x",$T$2-'Indicator Date hidden'!U131)</f>
        <v>0</v>
      </c>
      <c r="U130" s="25">
        <f>IF('Indicator Date hidden'!V131="x","x",$U$2-'Indicator Date hidden'!V131)</f>
        <v>0</v>
      </c>
      <c r="V130" s="25">
        <f>IF('Indicator Date hidden'!W131="x","x",$V$2-'Indicator Date hidden'!W131)</f>
        <v>0</v>
      </c>
      <c r="W130" s="25">
        <f>IF('Indicator Date hidden'!X131="x","x",$W$2-'Indicator Date hidden'!X131)</f>
        <v>2</v>
      </c>
      <c r="X130" s="25">
        <f>IF('Indicator Date hidden'!Y131="x","x",$X$2-'Indicator Date hidden'!Y131)</f>
        <v>4</v>
      </c>
      <c r="Y130" s="25">
        <f>IF('Indicator Date hidden'!Z131="x","x",$Y$2-'Indicator Date hidden'!Z131)</f>
        <v>0</v>
      </c>
      <c r="Z130" s="25">
        <f>IF('Indicator Date hidden'!AA131="x","x",$Z$2-'Indicator Date hidden'!AA131)</f>
        <v>0</v>
      </c>
      <c r="AA130" s="25">
        <f>IF('Indicator Date hidden'!AB131="x","x",$AA$2-'Indicator Date hidden'!AB131)</f>
        <v>0</v>
      </c>
      <c r="AB130" s="25">
        <f>IF('Indicator Date hidden'!AC131="x","x",$AB$2-'Indicator Date hidden'!AC131)</f>
        <v>0</v>
      </c>
      <c r="AC130" s="25">
        <f>IF('Indicator Date hidden'!AD131="x","x",$AC$2-'Indicator Date hidden'!AD131)</f>
        <v>0</v>
      </c>
      <c r="AD130" s="25">
        <f>IF('Indicator Date hidden'!AE131="x","x",$AD$2-'Indicator Date hidden'!AE131)</f>
        <v>0</v>
      </c>
      <c r="AE130" s="25">
        <f>IF('Indicator Date hidden'!AF131="x","x",$AE$2-'Indicator Date hidden'!AF131)</f>
        <v>0</v>
      </c>
      <c r="AF130" s="25">
        <f>IF('Indicator Date hidden'!AG131="x","x",$AF$2-'Indicator Date hidden'!AG131)</f>
        <v>3</v>
      </c>
      <c r="AG130" s="25">
        <f>IF('Indicator Date hidden'!AH131="x","x",$AG$2-'Indicator Date hidden'!AH131)</f>
        <v>0</v>
      </c>
      <c r="AH130" s="25">
        <f>IF('Indicator Date hidden'!AI131="x","x",$AH$2-'Indicator Date hidden'!AI131)</f>
        <v>0</v>
      </c>
      <c r="AI130" s="25">
        <f>IF('Indicator Date hidden'!AJ131="x","x",$AI$2-'Indicator Date hidden'!AJ131)</f>
        <v>0</v>
      </c>
      <c r="AJ130" s="25">
        <f>IF('Indicator Date hidden'!AK131="x","x",$AJ$2-'Indicator Date hidden'!AK131)</f>
        <v>1</v>
      </c>
      <c r="AK130" s="25">
        <f>IF('Indicator Date hidden'!AL131="x","x",$AK$2-'Indicator Date hidden'!AL131)</f>
        <v>1</v>
      </c>
      <c r="AL130" s="25">
        <f>IF('Indicator Date hidden'!AM131="x","x",$AL$2-'Indicator Date hidden'!AM131)</f>
        <v>0</v>
      </c>
      <c r="AM130" s="25">
        <f>IF('Indicator Date hidden'!AN131="x","x",$AM$2-'Indicator Date hidden'!AN131)</f>
        <v>0</v>
      </c>
      <c r="AN130" s="25">
        <f>IF('Indicator Date hidden'!AO131="x","x",$AN$2-'Indicator Date hidden'!AO131)</f>
        <v>0</v>
      </c>
      <c r="AO130" s="25">
        <f>IF('Indicator Date hidden'!AP131="x","x",$AO$2-'Indicator Date hidden'!AP131)</f>
        <v>0</v>
      </c>
      <c r="AP130" s="25">
        <f>IF('Indicator Date hidden'!AQ131="x","x",$AP$2-'Indicator Date hidden'!AQ131)</f>
        <v>0</v>
      </c>
      <c r="AQ130" s="25">
        <f>IF('Indicator Date hidden'!AR131="x","x",$AQ$2-'Indicator Date hidden'!AR131)</f>
        <v>0</v>
      </c>
      <c r="AR130" s="25">
        <f>IF('Indicator Date hidden'!AS131="x","x",$AR$2-'Indicator Date hidden'!AS131)</f>
        <v>0</v>
      </c>
      <c r="AS130" s="25">
        <f>IF('Indicator Date hidden'!AT131="x","x",$AS$2-'Indicator Date hidden'!AT131)</f>
        <v>0</v>
      </c>
      <c r="AT130" s="25">
        <f>IF('Indicator Date hidden'!AU131="x","x",$AT$2-'Indicator Date hidden'!AU131)</f>
        <v>0</v>
      </c>
      <c r="AU130" s="25">
        <f>IF('Indicator Date hidden'!AV131="x","x",$AU$2-'Indicator Date hidden'!AV131)</f>
        <v>2</v>
      </c>
      <c r="AV130" s="25">
        <f>IF('Indicator Date hidden'!AW131="x","x",$AV$2-'Indicator Date hidden'!AW131)</f>
        <v>0</v>
      </c>
      <c r="AW130" s="25">
        <f>IF('Indicator Date hidden'!AX131="x","x",$AW$2-'Indicator Date hidden'!AX131)</f>
        <v>0</v>
      </c>
      <c r="AX130" s="25">
        <f>IF('Indicator Date hidden'!AY131="x","x",$AX$2-'Indicator Date hidden'!AY131)</f>
        <v>0</v>
      </c>
      <c r="AY130" s="25">
        <f>IF('Indicator Date hidden'!AZ131="x","x",$AY$2-'Indicator Date hidden'!AZ131)</f>
        <v>0</v>
      </c>
      <c r="AZ130" s="25">
        <f>IF('Indicator Date hidden'!BA131="x","x",$AZ$2-'Indicator Date hidden'!BA131)</f>
        <v>0</v>
      </c>
      <c r="BA130">
        <f t="shared" si="5"/>
        <v>14</v>
      </c>
      <c r="BB130" s="26">
        <f t="shared" si="6"/>
        <v>0.27450980392156865</v>
      </c>
      <c r="BC130">
        <f t="shared" si="7"/>
        <v>7</v>
      </c>
      <c r="BD130" s="26">
        <f t="shared" si="8"/>
        <v>0.79405712671829753</v>
      </c>
      <c r="BE130" s="28">
        <f t="shared" si="9"/>
        <v>0</v>
      </c>
    </row>
    <row r="131" spans="1:57" x14ac:dyDescent="0.3">
      <c r="A131" t="s">
        <v>242</v>
      </c>
      <c r="B131" s="25">
        <f>IF('Indicator Date hidden'!C132="x","x",$B$2-'Indicator Date hidden'!C132)</f>
        <v>0</v>
      </c>
      <c r="C131" s="25">
        <f>IF('Indicator Date hidden'!D132="x","x",$C$2-'Indicator Date hidden'!D132)</f>
        <v>0</v>
      </c>
      <c r="D131" s="25">
        <f>IF('Indicator Date hidden'!E132="x","x",$D$2-'Indicator Date hidden'!E132)</f>
        <v>0</v>
      </c>
      <c r="E131" s="25">
        <f>IF('Indicator Date hidden'!F132="x","x",$E$2-'Indicator Date hidden'!F132)</f>
        <v>0</v>
      </c>
      <c r="F131" s="25">
        <f>IF('Indicator Date hidden'!G132="x","x",$F$2-'Indicator Date hidden'!G132)</f>
        <v>0</v>
      </c>
      <c r="G131" s="25">
        <f>IF('Indicator Date hidden'!H132="x","x",$G$2-'Indicator Date hidden'!H132)</f>
        <v>0</v>
      </c>
      <c r="H131" s="25">
        <f>IF('Indicator Date hidden'!I132="x","x",$H$2-'Indicator Date hidden'!I132)</f>
        <v>0</v>
      </c>
      <c r="I131" s="25">
        <f>IF('Indicator Date hidden'!J132="x","x",$I$2-'Indicator Date hidden'!J132)</f>
        <v>0</v>
      </c>
      <c r="J131" s="25">
        <f>IF('Indicator Date hidden'!K132="x","x",$J$2-'Indicator Date hidden'!K132)</f>
        <v>0</v>
      </c>
      <c r="K131" s="25">
        <f>IF('Indicator Date hidden'!L132="x","x",$K$2-'Indicator Date hidden'!L132)</f>
        <v>0</v>
      </c>
      <c r="L131" s="25">
        <f>IF('Indicator Date hidden'!M132="x","x",$L$2-'Indicator Date hidden'!M132)</f>
        <v>0</v>
      </c>
      <c r="M131" s="25">
        <f>IF('Indicator Date hidden'!N132="x","x",$M$2-'Indicator Date hidden'!N132)</f>
        <v>0</v>
      </c>
      <c r="N131" s="25">
        <f>IF('Indicator Date hidden'!O132="x","x",$N$2-'Indicator Date hidden'!O132)</f>
        <v>0</v>
      </c>
      <c r="O131" s="25">
        <f>IF('Indicator Date hidden'!P132="x","x",$O$2-'Indicator Date hidden'!P132)</f>
        <v>0</v>
      </c>
      <c r="P131" s="25">
        <f>IF('Indicator Date hidden'!Q132="x","x",$P$2-'Indicator Date hidden'!Q132)</f>
        <v>0</v>
      </c>
      <c r="Q131" s="25" t="str">
        <f>IF('Indicator Date hidden'!R132="x","x",$Q$2-'Indicator Date hidden'!R132)</f>
        <v>x</v>
      </c>
      <c r="R131" s="25">
        <f>IF('Indicator Date hidden'!S132="x","x",$R$2-'Indicator Date hidden'!S132)</f>
        <v>0</v>
      </c>
      <c r="S131" s="25">
        <f>IF('Indicator Date hidden'!T132="x","x",$S$2-'Indicator Date hidden'!T132)</f>
        <v>0</v>
      </c>
      <c r="T131" s="25">
        <f>IF('Indicator Date hidden'!U132="x","x",$T$2-'Indicator Date hidden'!U132)</f>
        <v>0</v>
      </c>
      <c r="U131" s="25">
        <f>IF('Indicator Date hidden'!V132="x","x",$U$2-'Indicator Date hidden'!V132)</f>
        <v>0</v>
      </c>
      <c r="V131" s="25">
        <f>IF('Indicator Date hidden'!W132="x","x",$V$2-'Indicator Date hidden'!W132)</f>
        <v>0</v>
      </c>
      <c r="W131" s="25">
        <f>IF('Indicator Date hidden'!X132="x","x",$W$2-'Indicator Date hidden'!X132)</f>
        <v>4</v>
      </c>
      <c r="X131" s="25">
        <f>IF('Indicator Date hidden'!Y132="x","x",$X$2-'Indicator Date hidden'!Y132)</f>
        <v>4</v>
      </c>
      <c r="Y131" s="25">
        <f>IF('Indicator Date hidden'!Z132="x","x",$Y$2-'Indicator Date hidden'!Z132)</f>
        <v>0</v>
      </c>
      <c r="Z131" s="25">
        <f>IF('Indicator Date hidden'!AA132="x","x",$Z$2-'Indicator Date hidden'!AA132)</f>
        <v>0</v>
      </c>
      <c r="AA131" s="25">
        <f>IF('Indicator Date hidden'!AB132="x","x",$AA$2-'Indicator Date hidden'!AB132)</f>
        <v>4</v>
      </c>
      <c r="AB131" s="25">
        <f>IF('Indicator Date hidden'!AC132="x","x",$AB$2-'Indicator Date hidden'!AC132)</f>
        <v>0</v>
      </c>
      <c r="AC131" s="25">
        <f>IF('Indicator Date hidden'!AD132="x","x",$AC$2-'Indicator Date hidden'!AD132)</f>
        <v>0</v>
      </c>
      <c r="AD131" s="25" t="str">
        <f>IF('Indicator Date hidden'!AE132="x","x",$AD$2-'Indicator Date hidden'!AE132)</f>
        <v>x</v>
      </c>
      <c r="AE131" s="25" t="str">
        <f>IF('Indicator Date hidden'!AF132="x","x",$AE$2-'Indicator Date hidden'!AF132)</f>
        <v>x</v>
      </c>
      <c r="AF131" s="25" t="str">
        <f>IF('Indicator Date hidden'!AG132="x","x",$AF$2-'Indicator Date hidden'!AG132)</f>
        <v>x</v>
      </c>
      <c r="AG131" s="25">
        <f>IF('Indicator Date hidden'!AH132="x","x",$AG$2-'Indicator Date hidden'!AH132)</f>
        <v>0</v>
      </c>
      <c r="AH131" s="25">
        <f>IF('Indicator Date hidden'!AI132="x","x",$AH$2-'Indicator Date hidden'!AI132)</f>
        <v>0</v>
      </c>
      <c r="AI131" s="25">
        <f>IF('Indicator Date hidden'!AJ132="x","x",$AI$2-'Indicator Date hidden'!AJ132)</f>
        <v>0</v>
      </c>
      <c r="AJ131" s="25" t="str">
        <f>IF('Indicator Date hidden'!AK132="x","x",$AJ$2-'Indicator Date hidden'!AK132)</f>
        <v>x</v>
      </c>
      <c r="AK131" s="25">
        <f>IF('Indicator Date hidden'!AL132="x","x",$AK$2-'Indicator Date hidden'!AL132)</f>
        <v>1</v>
      </c>
      <c r="AL131" s="25">
        <f>IF('Indicator Date hidden'!AM132="x","x",$AL$2-'Indicator Date hidden'!AM132)</f>
        <v>0</v>
      </c>
      <c r="AM131" s="25">
        <f>IF('Indicator Date hidden'!AN132="x","x",$AM$2-'Indicator Date hidden'!AN132)</f>
        <v>0</v>
      </c>
      <c r="AN131" s="25">
        <f>IF('Indicator Date hidden'!AO132="x","x",$AN$2-'Indicator Date hidden'!AO132)</f>
        <v>0</v>
      </c>
      <c r="AO131" s="25" t="str">
        <f>IF('Indicator Date hidden'!AP132="x","x",$AO$2-'Indicator Date hidden'!AP132)</f>
        <v>x</v>
      </c>
      <c r="AP131" s="25" t="str">
        <f>IF('Indicator Date hidden'!AQ132="x","x",$AP$2-'Indicator Date hidden'!AQ132)</f>
        <v>x</v>
      </c>
      <c r="AQ131" s="25">
        <f>IF('Indicator Date hidden'!AR132="x","x",$AQ$2-'Indicator Date hidden'!AR132)</f>
        <v>4</v>
      </c>
      <c r="AR131" s="25">
        <f>IF('Indicator Date hidden'!AS132="x","x",$AR$2-'Indicator Date hidden'!AS132)</f>
        <v>0</v>
      </c>
      <c r="AS131" s="25" t="str">
        <f>IF('Indicator Date hidden'!AT132="x","x",$AS$2-'Indicator Date hidden'!AT132)</f>
        <v>x</v>
      </c>
      <c r="AT131" s="25">
        <f>IF('Indicator Date hidden'!AU132="x","x",$AT$2-'Indicator Date hidden'!AU132)</f>
        <v>0</v>
      </c>
      <c r="AU131" s="25">
        <f>IF('Indicator Date hidden'!AV132="x","x",$AU$2-'Indicator Date hidden'!AV132)</f>
        <v>1</v>
      </c>
      <c r="AV131" s="25" t="str">
        <f>IF('Indicator Date hidden'!AW132="x","x",$AV$2-'Indicator Date hidden'!AW132)</f>
        <v>x</v>
      </c>
      <c r="AW131" s="25">
        <f>IF('Indicator Date hidden'!AX132="x","x",$AW$2-'Indicator Date hidden'!AX132)</f>
        <v>0</v>
      </c>
      <c r="AX131" s="25">
        <f>IF('Indicator Date hidden'!AY132="x","x",$AX$2-'Indicator Date hidden'!AY132)</f>
        <v>0</v>
      </c>
      <c r="AY131" s="25">
        <f>IF('Indicator Date hidden'!AZ132="x","x",$AY$2-'Indicator Date hidden'!AZ132)</f>
        <v>0</v>
      </c>
      <c r="AZ131" s="25">
        <f>IF('Indicator Date hidden'!BA132="x","x",$AZ$2-'Indicator Date hidden'!BA132)</f>
        <v>4</v>
      </c>
      <c r="BA131">
        <f t="shared" si="5"/>
        <v>22</v>
      </c>
      <c r="BB131" s="26">
        <f t="shared" si="6"/>
        <v>0.52380952380952384</v>
      </c>
      <c r="BC131">
        <f t="shared" si="7"/>
        <v>7</v>
      </c>
      <c r="BD131" s="26">
        <f t="shared" si="8"/>
        <v>1.2953781436890899</v>
      </c>
      <c r="BE131" s="28">
        <f t="shared" si="9"/>
        <v>0</v>
      </c>
    </row>
    <row r="132" spans="1:57" x14ac:dyDescent="0.3">
      <c r="A132" t="s">
        <v>237</v>
      </c>
      <c r="B132" s="25">
        <f>IF('Indicator Date hidden'!C133="x","x",$B$2-'Indicator Date hidden'!C133)</f>
        <v>0</v>
      </c>
      <c r="C132" s="25">
        <f>IF('Indicator Date hidden'!D133="x","x",$C$2-'Indicator Date hidden'!D133)</f>
        <v>0</v>
      </c>
      <c r="D132" s="25">
        <f>IF('Indicator Date hidden'!E133="x","x",$D$2-'Indicator Date hidden'!E133)</f>
        <v>0</v>
      </c>
      <c r="E132" s="25">
        <f>IF('Indicator Date hidden'!F133="x","x",$E$2-'Indicator Date hidden'!F133)</f>
        <v>0</v>
      </c>
      <c r="F132" s="25">
        <f>IF('Indicator Date hidden'!G133="x","x",$F$2-'Indicator Date hidden'!G133)</f>
        <v>0</v>
      </c>
      <c r="G132" s="25">
        <f>IF('Indicator Date hidden'!H133="x","x",$G$2-'Indicator Date hidden'!H133)</f>
        <v>0</v>
      </c>
      <c r="H132" s="25">
        <f>IF('Indicator Date hidden'!I133="x","x",$H$2-'Indicator Date hidden'!I133)</f>
        <v>0</v>
      </c>
      <c r="I132" s="25">
        <f>IF('Indicator Date hidden'!J133="x","x",$I$2-'Indicator Date hidden'!J133)</f>
        <v>0</v>
      </c>
      <c r="J132" s="25">
        <f>IF('Indicator Date hidden'!K133="x","x",$J$2-'Indicator Date hidden'!K133)</f>
        <v>0</v>
      </c>
      <c r="K132" s="25">
        <f>IF('Indicator Date hidden'!L133="x","x",$K$2-'Indicator Date hidden'!L133)</f>
        <v>2</v>
      </c>
      <c r="L132" s="25">
        <f>IF('Indicator Date hidden'!M133="x","x",$L$2-'Indicator Date hidden'!M133)</f>
        <v>0</v>
      </c>
      <c r="M132" s="25">
        <f>IF('Indicator Date hidden'!N133="x","x",$M$2-'Indicator Date hidden'!N133)</f>
        <v>0</v>
      </c>
      <c r="N132" s="25">
        <f>IF('Indicator Date hidden'!O133="x","x",$N$2-'Indicator Date hidden'!O133)</f>
        <v>0</v>
      </c>
      <c r="O132" s="25">
        <f>IF('Indicator Date hidden'!P133="x","x",$O$2-'Indicator Date hidden'!P133)</f>
        <v>0</v>
      </c>
      <c r="P132" s="25">
        <f>IF('Indicator Date hidden'!Q133="x","x",$P$2-'Indicator Date hidden'!Q133)</f>
        <v>0</v>
      </c>
      <c r="Q132" s="25">
        <f>IF('Indicator Date hidden'!R133="x","x",$Q$2-'Indicator Date hidden'!R133)</f>
        <v>4</v>
      </c>
      <c r="R132" s="25">
        <f>IF('Indicator Date hidden'!S133="x","x",$R$2-'Indicator Date hidden'!S133)</f>
        <v>0</v>
      </c>
      <c r="S132" s="25">
        <f>IF('Indicator Date hidden'!T133="x","x",$S$2-'Indicator Date hidden'!T133)</f>
        <v>0</v>
      </c>
      <c r="T132" s="25">
        <f>IF('Indicator Date hidden'!U133="x","x",$T$2-'Indicator Date hidden'!U133)</f>
        <v>0</v>
      </c>
      <c r="U132" s="25">
        <f>IF('Indicator Date hidden'!V133="x","x",$U$2-'Indicator Date hidden'!V133)</f>
        <v>0</v>
      </c>
      <c r="V132" s="25">
        <f>IF('Indicator Date hidden'!W133="x","x",$V$2-'Indicator Date hidden'!W133)</f>
        <v>0</v>
      </c>
      <c r="W132" s="25">
        <f>IF('Indicator Date hidden'!X133="x","x",$W$2-'Indicator Date hidden'!X133)</f>
        <v>0</v>
      </c>
      <c r="X132" s="25">
        <f>IF('Indicator Date hidden'!Y133="x","x",$X$2-'Indicator Date hidden'!Y133)</f>
        <v>2</v>
      </c>
      <c r="Y132" s="25">
        <f>IF('Indicator Date hidden'!Z133="x","x",$Y$2-'Indicator Date hidden'!Z133)</f>
        <v>2</v>
      </c>
      <c r="Z132" s="25">
        <f>IF('Indicator Date hidden'!AA133="x","x",$Z$2-'Indicator Date hidden'!AA133)</f>
        <v>0</v>
      </c>
      <c r="AA132" s="25" t="str">
        <f>IF('Indicator Date hidden'!AB133="x","x",$AA$2-'Indicator Date hidden'!AB133)</f>
        <v>x</v>
      </c>
      <c r="AB132" s="25" t="str">
        <f>IF('Indicator Date hidden'!AC133="x","x",$AB$2-'Indicator Date hidden'!AC133)</f>
        <v>x</v>
      </c>
      <c r="AC132" s="25">
        <f>IF('Indicator Date hidden'!AD133="x","x",$AC$2-'Indicator Date hidden'!AD133)</f>
        <v>0</v>
      </c>
      <c r="AD132" s="25" t="str">
        <f>IF('Indicator Date hidden'!AE133="x","x",$AD$2-'Indicator Date hidden'!AE133)</f>
        <v>x</v>
      </c>
      <c r="AE132" s="25" t="str">
        <f>IF('Indicator Date hidden'!AF133="x","x",$AE$2-'Indicator Date hidden'!AF133)</f>
        <v>x</v>
      </c>
      <c r="AF132" s="25">
        <f>IF('Indicator Date hidden'!AG133="x","x",$AF$2-'Indicator Date hidden'!AG133)</f>
        <v>4</v>
      </c>
      <c r="AG132" s="25">
        <f>IF('Indicator Date hidden'!AH133="x","x",$AG$2-'Indicator Date hidden'!AH133)</f>
        <v>0</v>
      </c>
      <c r="AH132" s="25">
        <f>IF('Indicator Date hidden'!AI133="x","x",$AH$2-'Indicator Date hidden'!AI133)</f>
        <v>0</v>
      </c>
      <c r="AI132" s="25">
        <f>IF('Indicator Date hidden'!AJ133="x","x",$AI$2-'Indicator Date hidden'!AJ133)</f>
        <v>0</v>
      </c>
      <c r="AJ132" s="25">
        <f>IF('Indicator Date hidden'!AK133="x","x",$AJ$2-'Indicator Date hidden'!AK133)</f>
        <v>1</v>
      </c>
      <c r="AK132" s="25">
        <f>IF('Indicator Date hidden'!AL133="x","x",$AK$2-'Indicator Date hidden'!AL133)</f>
        <v>1</v>
      </c>
      <c r="AL132" s="25">
        <f>IF('Indicator Date hidden'!AM133="x","x",$AL$2-'Indicator Date hidden'!AM133)</f>
        <v>0</v>
      </c>
      <c r="AM132" s="25">
        <f>IF('Indicator Date hidden'!AN133="x","x",$AM$2-'Indicator Date hidden'!AN133)</f>
        <v>0</v>
      </c>
      <c r="AN132" s="25">
        <f>IF('Indicator Date hidden'!AO133="x","x",$AN$2-'Indicator Date hidden'!AO133)</f>
        <v>0</v>
      </c>
      <c r="AO132" s="25" t="str">
        <f>IF('Indicator Date hidden'!AP133="x","x",$AO$2-'Indicator Date hidden'!AP133)</f>
        <v>x</v>
      </c>
      <c r="AP132" s="25" t="str">
        <f>IF('Indicator Date hidden'!AQ133="x","x",$AP$2-'Indicator Date hidden'!AQ133)</f>
        <v>x</v>
      </c>
      <c r="AQ132" s="25">
        <f>IF('Indicator Date hidden'!AR133="x","x",$AQ$2-'Indicator Date hidden'!AR133)</f>
        <v>0</v>
      </c>
      <c r="AR132" s="25">
        <f>IF('Indicator Date hidden'!AS133="x","x",$AR$2-'Indicator Date hidden'!AS133)</f>
        <v>0</v>
      </c>
      <c r="AS132" s="25" t="str">
        <f>IF('Indicator Date hidden'!AT133="x","x",$AS$2-'Indicator Date hidden'!AT133)</f>
        <v>x</v>
      </c>
      <c r="AT132" s="25">
        <f>IF('Indicator Date hidden'!AU133="x","x",$AT$2-'Indicator Date hidden'!AU133)</f>
        <v>0</v>
      </c>
      <c r="AU132" s="25">
        <f>IF('Indicator Date hidden'!AV133="x","x",$AU$2-'Indicator Date hidden'!AV133)</f>
        <v>0</v>
      </c>
      <c r="AV132" s="25">
        <f>IF('Indicator Date hidden'!AW133="x","x",$AV$2-'Indicator Date hidden'!AW133)</f>
        <v>0</v>
      </c>
      <c r="AW132" s="25">
        <f>IF('Indicator Date hidden'!AX133="x","x",$AW$2-'Indicator Date hidden'!AX133)</f>
        <v>0</v>
      </c>
      <c r="AX132" s="25">
        <f>IF('Indicator Date hidden'!AY133="x","x",$AX$2-'Indicator Date hidden'!AY133)</f>
        <v>0</v>
      </c>
      <c r="AY132" s="25">
        <f>IF('Indicator Date hidden'!AZ133="x","x",$AY$2-'Indicator Date hidden'!AZ133)</f>
        <v>0</v>
      </c>
      <c r="AZ132" s="25">
        <f>IF('Indicator Date hidden'!BA133="x","x",$AZ$2-'Indicator Date hidden'!BA133)</f>
        <v>0</v>
      </c>
      <c r="BA132">
        <f t="shared" ref="BA132:BA193" si="10">SUM(B132:AZ132)</f>
        <v>16</v>
      </c>
      <c r="BB132" s="26">
        <f t="shared" ref="BB132:BB193" si="11">BA132/COUNT(B132:AZ132)</f>
        <v>0.36363636363636365</v>
      </c>
      <c r="BC132">
        <f t="shared" ref="BC132:BC193" si="12">COUNTIF(B132:AZ132,"&gt;0")</f>
        <v>7</v>
      </c>
      <c r="BD132" s="26">
        <f t="shared" ref="BD132:BD193" si="13">_xlfn.STDEV.P(B132:AZ132)</f>
        <v>0.95562709280130176</v>
      </c>
      <c r="BE132" s="28">
        <f t="shared" ref="BE132:BE193" si="14">MEDIAN(B132:AZ132)</f>
        <v>0</v>
      </c>
    </row>
    <row r="133" spans="1:57" x14ac:dyDescent="0.3">
      <c r="A133" t="s">
        <v>244</v>
      </c>
      <c r="B133" s="25">
        <f>IF('Indicator Date hidden'!C134="x","x",$B$2-'Indicator Date hidden'!C134)</f>
        <v>0</v>
      </c>
      <c r="C133" s="25">
        <f>IF('Indicator Date hidden'!D134="x","x",$C$2-'Indicator Date hidden'!D134)</f>
        <v>0</v>
      </c>
      <c r="D133" s="25">
        <f>IF('Indicator Date hidden'!E134="x","x",$D$2-'Indicator Date hidden'!E134)</f>
        <v>0</v>
      </c>
      <c r="E133" s="25">
        <f>IF('Indicator Date hidden'!F134="x","x",$E$2-'Indicator Date hidden'!F134)</f>
        <v>0</v>
      </c>
      <c r="F133" s="25">
        <f>IF('Indicator Date hidden'!G134="x","x",$F$2-'Indicator Date hidden'!G134)</f>
        <v>0</v>
      </c>
      <c r="G133" s="25">
        <f>IF('Indicator Date hidden'!H134="x","x",$G$2-'Indicator Date hidden'!H134)</f>
        <v>0</v>
      </c>
      <c r="H133" s="25">
        <f>IF('Indicator Date hidden'!I134="x","x",$H$2-'Indicator Date hidden'!I134)</f>
        <v>0</v>
      </c>
      <c r="I133" s="25">
        <f>IF('Indicator Date hidden'!J134="x","x",$I$2-'Indicator Date hidden'!J134)</f>
        <v>0</v>
      </c>
      <c r="J133" s="25">
        <f>IF('Indicator Date hidden'!K134="x","x",$J$2-'Indicator Date hidden'!K134)</f>
        <v>0</v>
      </c>
      <c r="K133" s="25">
        <f>IF('Indicator Date hidden'!L134="x","x",$K$2-'Indicator Date hidden'!L134)</f>
        <v>0</v>
      </c>
      <c r="L133" s="25">
        <f>IF('Indicator Date hidden'!M134="x","x",$L$2-'Indicator Date hidden'!M134)</f>
        <v>0</v>
      </c>
      <c r="M133" s="25">
        <f>IF('Indicator Date hidden'!N134="x","x",$M$2-'Indicator Date hidden'!N134)</f>
        <v>0</v>
      </c>
      <c r="N133" s="25">
        <f>IF('Indicator Date hidden'!O134="x","x",$N$2-'Indicator Date hidden'!O134)</f>
        <v>0</v>
      </c>
      <c r="O133" s="25">
        <f>IF('Indicator Date hidden'!P134="x","x",$O$2-'Indicator Date hidden'!P134)</f>
        <v>0</v>
      </c>
      <c r="P133" s="25">
        <f>IF('Indicator Date hidden'!Q134="x","x",$P$2-'Indicator Date hidden'!Q134)</f>
        <v>0</v>
      </c>
      <c r="Q133" s="25" t="str">
        <f>IF('Indicator Date hidden'!R134="x","x",$Q$2-'Indicator Date hidden'!R134)</f>
        <v>x</v>
      </c>
      <c r="R133" s="25">
        <f>IF('Indicator Date hidden'!S134="x","x",$R$2-'Indicator Date hidden'!S134)</f>
        <v>0</v>
      </c>
      <c r="S133" s="25">
        <f>IF('Indicator Date hidden'!T134="x","x",$S$2-'Indicator Date hidden'!T134)</f>
        <v>0</v>
      </c>
      <c r="T133" s="25">
        <f>IF('Indicator Date hidden'!U134="x","x",$T$2-'Indicator Date hidden'!U134)</f>
        <v>0</v>
      </c>
      <c r="U133" s="25">
        <f>IF('Indicator Date hidden'!V134="x","x",$U$2-'Indicator Date hidden'!V134)</f>
        <v>0</v>
      </c>
      <c r="V133" s="25">
        <f>IF('Indicator Date hidden'!W134="x","x",$V$2-'Indicator Date hidden'!W134)</f>
        <v>0</v>
      </c>
      <c r="W133" s="25">
        <f>IF('Indicator Date hidden'!X134="x","x",$W$2-'Indicator Date hidden'!X134)</f>
        <v>6</v>
      </c>
      <c r="X133" s="25">
        <f>IF('Indicator Date hidden'!Y134="x","x",$X$2-'Indicator Date hidden'!Y134)</f>
        <v>1</v>
      </c>
      <c r="Y133" s="25">
        <f>IF('Indicator Date hidden'!Z134="x","x",$Y$2-'Indicator Date hidden'!Z134)</f>
        <v>0</v>
      </c>
      <c r="Z133" s="25">
        <f>IF('Indicator Date hidden'!AA134="x","x",$Z$2-'Indicator Date hidden'!AA134)</f>
        <v>0</v>
      </c>
      <c r="AA133" s="25">
        <f>IF('Indicator Date hidden'!AB134="x","x",$AA$2-'Indicator Date hidden'!AB134)</f>
        <v>0</v>
      </c>
      <c r="AB133" s="25">
        <f>IF('Indicator Date hidden'!AC134="x","x",$AB$2-'Indicator Date hidden'!AC134)</f>
        <v>0</v>
      </c>
      <c r="AC133" s="25">
        <f>IF('Indicator Date hidden'!AD134="x","x",$AC$2-'Indicator Date hidden'!AD134)</f>
        <v>0</v>
      </c>
      <c r="AD133" s="25">
        <f>IF('Indicator Date hidden'!AE134="x","x",$AD$2-'Indicator Date hidden'!AE134)</f>
        <v>0</v>
      </c>
      <c r="AE133" s="25">
        <f>IF('Indicator Date hidden'!AF134="x","x",$AE$2-'Indicator Date hidden'!AF134)</f>
        <v>0</v>
      </c>
      <c r="AF133" s="25">
        <f>IF('Indicator Date hidden'!AG134="x","x",$AF$2-'Indicator Date hidden'!AG134)</f>
        <v>0</v>
      </c>
      <c r="AG133" s="25">
        <f>IF('Indicator Date hidden'!AH134="x","x",$AG$2-'Indicator Date hidden'!AH134)</f>
        <v>0</v>
      </c>
      <c r="AH133" s="25">
        <f>IF('Indicator Date hidden'!AI134="x","x",$AH$2-'Indicator Date hidden'!AI134)</f>
        <v>0</v>
      </c>
      <c r="AI133" s="25">
        <f>IF('Indicator Date hidden'!AJ134="x","x",$AI$2-'Indicator Date hidden'!AJ134)</f>
        <v>0</v>
      </c>
      <c r="AJ133" s="25" t="str">
        <f>IF('Indicator Date hidden'!AK134="x","x",$AJ$2-'Indicator Date hidden'!AK134)</f>
        <v>x</v>
      </c>
      <c r="AK133" s="25">
        <f>IF('Indicator Date hidden'!AL134="x","x",$AK$2-'Indicator Date hidden'!AL134)</f>
        <v>1</v>
      </c>
      <c r="AL133" s="25">
        <f>IF('Indicator Date hidden'!AM134="x","x",$AL$2-'Indicator Date hidden'!AM134)</f>
        <v>0</v>
      </c>
      <c r="AM133" s="25">
        <f>IF('Indicator Date hidden'!AN134="x","x",$AM$2-'Indicator Date hidden'!AN134)</f>
        <v>0</v>
      </c>
      <c r="AN133" s="25">
        <f>IF('Indicator Date hidden'!AO134="x","x",$AN$2-'Indicator Date hidden'!AO134)</f>
        <v>0</v>
      </c>
      <c r="AO133" s="25">
        <f>IF('Indicator Date hidden'!AP134="x","x",$AO$2-'Indicator Date hidden'!AP134)</f>
        <v>0</v>
      </c>
      <c r="AP133" s="25">
        <f>IF('Indicator Date hidden'!AQ134="x","x",$AP$2-'Indicator Date hidden'!AQ134)</f>
        <v>0</v>
      </c>
      <c r="AQ133" s="25">
        <f>IF('Indicator Date hidden'!AR134="x","x",$AQ$2-'Indicator Date hidden'!AR134)</f>
        <v>4</v>
      </c>
      <c r="AR133" s="25">
        <f>IF('Indicator Date hidden'!AS134="x","x",$AR$2-'Indicator Date hidden'!AS134)</f>
        <v>0</v>
      </c>
      <c r="AS133" s="25">
        <f>IF('Indicator Date hidden'!AT134="x","x",$AS$2-'Indicator Date hidden'!AT134)</f>
        <v>0</v>
      </c>
      <c r="AT133" s="25">
        <f>IF('Indicator Date hidden'!AU134="x","x",$AT$2-'Indicator Date hidden'!AU134)</f>
        <v>0</v>
      </c>
      <c r="AU133" s="25">
        <f>IF('Indicator Date hidden'!AV134="x","x",$AU$2-'Indicator Date hidden'!AV134)</f>
        <v>4</v>
      </c>
      <c r="AV133" s="25">
        <f>IF('Indicator Date hidden'!AW134="x","x",$AV$2-'Indicator Date hidden'!AW134)</f>
        <v>0</v>
      </c>
      <c r="AW133" s="25">
        <f>IF('Indicator Date hidden'!AX134="x","x",$AW$2-'Indicator Date hidden'!AX134)</f>
        <v>0</v>
      </c>
      <c r="AX133" s="25">
        <f>IF('Indicator Date hidden'!AY134="x","x",$AX$2-'Indicator Date hidden'!AY134)</f>
        <v>0</v>
      </c>
      <c r="AY133" s="25">
        <f>IF('Indicator Date hidden'!AZ134="x","x",$AY$2-'Indicator Date hidden'!AZ134)</f>
        <v>0</v>
      </c>
      <c r="AZ133" s="25">
        <f>IF('Indicator Date hidden'!BA134="x","x",$AZ$2-'Indicator Date hidden'!BA134)</f>
        <v>0</v>
      </c>
      <c r="BA133">
        <f t="shared" si="10"/>
        <v>16</v>
      </c>
      <c r="BB133" s="26">
        <f t="shared" si="11"/>
        <v>0.32653061224489793</v>
      </c>
      <c r="BC133">
        <f t="shared" si="12"/>
        <v>5</v>
      </c>
      <c r="BD133" s="26">
        <f t="shared" si="13"/>
        <v>1.1497604915104713</v>
      </c>
      <c r="BE133" s="28">
        <f t="shared" si="14"/>
        <v>0</v>
      </c>
    </row>
    <row r="134" spans="1:57" x14ac:dyDescent="0.3">
      <c r="A134" t="s">
        <v>246</v>
      </c>
      <c r="B134" s="25">
        <f>IF('Indicator Date hidden'!C135="x","x",$B$2-'Indicator Date hidden'!C135)</f>
        <v>0</v>
      </c>
      <c r="C134" s="25">
        <f>IF('Indicator Date hidden'!D135="x","x",$C$2-'Indicator Date hidden'!D135)</f>
        <v>0</v>
      </c>
      <c r="D134" s="25">
        <f>IF('Indicator Date hidden'!E135="x","x",$D$2-'Indicator Date hidden'!E135)</f>
        <v>0</v>
      </c>
      <c r="E134" s="25">
        <f>IF('Indicator Date hidden'!F135="x","x",$E$2-'Indicator Date hidden'!F135)</f>
        <v>0</v>
      </c>
      <c r="F134" s="25">
        <f>IF('Indicator Date hidden'!G135="x","x",$F$2-'Indicator Date hidden'!G135)</f>
        <v>0</v>
      </c>
      <c r="G134" s="25">
        <f>IF('Indicator Date hidden'!H135="x","x",$G$2-'Indicator Date hidden'!H135)</f>
        <v>0</v>
      </c>
      <c r="H134" s="25">
        <f>IF('Indicator Date hidden'!I135="x","x",$H$2-'Indicator Date hidden'!I135)</f>
        <v>0</v>
      </c>
      <c r="I134" s="25">
        <f>IF('Indicator Date hidden'!J135="x","x",$I$2-'Indicator Date hidden'!J135)</f>
        <v>0</v>
      </c>
      <c r="J134" s="25">
        <f>IF('Indicator Date hidden'!K135="x","x",$J$2-'Indicator Date hidden'!K135)</f>
        <v>0</v>
      </c>
      <c r="K134" s="25">
        <f>IF('Indicator Date hidden'!L135="x","x",$K$2-'Indicator Date hidden'!L135)</f>
        <v>0</v>
      </c>
      <c r="L134" s="25">
        <f>IF('Indicator Date hidden'!M135="x","x",$L$2-'Indicator Date hidden'!M135)</f>
        <v>0</v>
      </c>
      <c r="M134" s="25">
        <f>IF('Indicator Date hidden'!N135="x","x",$M$2-'Indicator Date hidden'!N135)</f>
        <v>0</v>
      </c>
      <c r="N134" s="25">
        <f>IF('Indicator Date hidden'!O135="x","x",$N$2-'Indicator Date hidden'!O135)</f>
        <v>0</v>
      </c>
      <c r="O134" s="25">
        <f>IF('Indicator Date hidden'!P135="x","x",$O$2-'Indicator Date hidden'!P135)</f>
        <v>0</v>
      </c>
      <c r="P134" s="25">
        <f>IF('Indicator Date hidden'!Q135="x","x",$P$2-'Indicator Date hidden'!Q135)</f>
        <v>0</v>
      </c>
      <c r="Q134" s="25" t="str">
        <f>IF('Indicator Date hidden'!R135="x","x",$Q$2-'Indicator Date hidden'!R135)</f>
        <v>x</v>
      </c>
      <c r="R134" s="25">
        <f>IF('Indicator Date hidden'!S135="x","x",$R$2-'Indicator Date hidden'!S135)</f>
        <v>0</v>
      </c>
      <c r="S134" s="25">
        <f>IF('Indicator Date hidden'!T135="x","x",$S$2-'Indicator Date hidden'!T135)</f>
        <v>0</v>
      </c>
      <c r="T134" s="25">
        <f>IF('Indicator Date hidden'!U135="x","x",$T$2-'Indicator Date hidden'!U135)</f>
        <v>0</v>
      </c>
      <c r="U134" s="25">
        <f>IF('Indicator Date hidden'!V135="x","x",$U$2-'Indicator Date hidden'!V135)</f>
        <v>0</v>
      </c>
      <c r="V134" s="25">
        <f>IF('Indicator Date hidden'!W135="x","x",$V$2-'Indicator Date hidden'!W135)</f>
        <v>0</v>
      </c>
      <c r="W134" s="25">
        <f>IF('Indicator Date hidden'!X135="x","x",$W$2-'Indicator Date hidden'!X135)</f>
        <v>3</v>
      </c>
      <c r="X134" s="25">
        <f>IF('Indicator Date hidden'!Y135="x","x",$X$2-'Indicator Date hidden'!Y135)</f>
        <v>4</v>
      </c>
      <c r="Y134" s="25">
        <f>IF('Indicator Date hidden'!Z135="x","x",$Y$2-'Indicator Date hidden'!Z135)</f>
        <v>0</v>
      </c>
      <c r="Z134" s="25">
        <f>IF('Indicator Date hidden'!AA135="x","x",$Z$2-'Indicator Date hidden'!AA135)</f>
        <v>0</v>
      </c>
      <c r="AA134" s="25">
        <f>IF('Indicator Date hidden'!AB135="x","x",$AA$2-'Indicator Date hidden'!AB135)</f>
        <v>0</v>
      </c>
      <c r="AB134" s="25">
        <f>IF('Indicator Date hidden'!AC135="x","x",$AB$2-'Indicator Date hidden'!AC135)</f>
        <v>0</v>
      </c>
      <c r="AC134" s="25">
        <f>IF('Indicator Date hidden'!AD135="x","x",$AC$2-'Indicator Date hidden'!AD135)</f>
        <v>0</v>
      </c>
      <c r="AD134" s="25">
        <f>IF('Indicator Date hidden'!AE135="x","x",$AD$2-'Indicator Date hidden'!AE135)</f>
        <v>0</v>
      </c>
      <c r="AE134" s="25">
        <f>IF('Indicator Date hidden'!AF135="x","x",$AE$2-'Indicator Date hidden'!AF135)</f>
        <v>0</v>
      </c>
      <c r="AF134" s="25">
        <f>IF('Indicator Date hidden'!AG135="x","x",$AF$2-'Indicator Date hidden'!AG135)</f>
        <v>4</v>
      </c>
      <c r="AG134" s="25">
        <f>IF('Indicator Date hidden'!AH135="x","x",$AG$2-'Indicator Date hidden'!AH135)</f>
        <v>0</v>
      </c>
      <c r="AH134" s="25">
        <f>IF('Indicator Date hidden'!AI135="x","x",$AH$2-'Indicator Date hidden'!AI135)</f>
        <v>0</v>
      </c>
      <c r="AI134" s="25">
        <f>IF('Indicator Date hidden'!AJ135="x","x",$AI$2-'Indicator Date hidden'!AJ135)</f>
        <v>0</v>
      </c>
      <c r="AJ134" s="25">
        <f>IF('Indicator Date hidden'!AK135="x","x",$AJ$2-'Indicator Date hidden'!AK135)</f>
        <v>1</v>
      </c>
      <c r="AK134" s="25">
        <f>IF('Indicator Date hidden'!AL135="x","x",$AK$2-'Indicator Date hidden'!AL135)</f>
        <v>1</v>
      </c>
      <c r="AL134" s="25">
        <f>IF('Indicator Date hidden'!AM135="x","x",$AL$2-'Indicator Date hidden'!AM135)</f>
        <v>0</v>
      </c>
      <c r="AM134" s="25">
        <f>IF('Indicator Date hidden'!AN135="x","x",$AM$2-'Indicator Date hidden'!AN135)</f>
        <v>0</v>
      </c>
      <c r="AN134" s="25">
        <f>IF('Indicator Date hidden'!AO135="x","x",$AN$2-'Indicator Date hidden'!AO135)</f>
        <v>0</v>
      </c>
      <c r="AO134" s="25" t="str">
        <f>IF('Indicator Date hidden'!AP135="x","x",$AO$2-'Indicator Date hidden'!AP135)</f>
        <v>x</v>
      </c>
      <c r="AP134" s="25" t="str">
        <f>IF('Indicator Date hidden'!AQ135="x","x",$AP$2-'Indicator Date hidden'!AQ135)</f>
        <v>x</v>
      </c>
      <c r="AQ134" s="25">
        <f>IF('Indicator Date hidden'!AR135="x","x",$AQ$2-'Indicator Date hidden'!AR135)</f>
        <v>4</v>
      </c>
      <c r="AR134" s="25">
        <f>IF('Indicator Date hidden'!AS135="x","x",$AR$2-'Indicator Date hidden'!AS135)</f>
        <v>0</v>
      </c>
      <c r="AS134" s="25">
        <f>IF('Indicator Date hidden'!AT135="x","x",$AS$2-'Indicator Date hidden'!AT135)</f>
        <v>0</v>
      </c>
      <c r="AT134" s="25">
        <f>IF('Indicator Date hidden'!AU135="x","x",$AT$2-'Indicator Date hidden'!AU135)</f>
        <v>0</v>
      </c>
      <c r="AU134" s="25">
        <f>IF('Indicator Date hidden'!AV135="x","x",$AU$2-'Indicator Date hidden'!AV135)</f>
        <v>1</v>
      </c>
      <c r="AV134" s="25">
        <f>IF('Indicator Date hidden'!AW135="x","x",$AV$2-'Indicator Date hidden'!AW135)</f>
        <v>0</v>
      </c>
      <c r="AW134" s="25">
        <f>IF('Indicator Date hidden'!AX135="x","x",$AW$2-'Indicator Date hidden'!AX135)</f>
        <v>0</v>
      </c>
      <c r="AX134" s="25">
        <f>IF('Indicator Date hidden'!AY135="x","x",$AX$2-'Indicator Date hidden'!AY135)</f>
        <v>0</v>
      </c>
      <c r="AY134" s="25">
        <f>IF('Indicator Date hidden'!AZ135="x","x",$AY$2-'Indicator Date hidden'!AZ135)</f>
        <v>0</v>
      </c>
      <c r="AZ134" s="25">
        <f>IF('Indicator Date hidden'!BA135="x","x",$AZ$2-'Indicator Date hidden'!BA135)</f>
        <v>0</v>
      </c>
      <c r="BA134">
        <f t="shared" si="10"/>
        <v>18</v>
      </c>
      <c r="BB134" s="26">
        <f t="shared" si="11"/>
        <v>0.375</v>
      </c>
      <c r="BC134">
        <f t="shared" si="12"/>
        <v>7</v>
      </c>
      <c r="BD134" s="26">
        <f t="shared" si="13"/>
        <v>1.0532687216470449</v>
      </c>
      <c r="BE134" s="28">
        <f t="shared" si="14"/>
        <v>0</v>
      </c>
    </row>
    <row r="135" spans="1:57" x14ac:dyDescent="0.3">
      <c r="A135" t="s">
        <v>248</v>
      </c>
      <c r="B135" s="25">
        <f>IF('Indicator Date hidden'!C136="x","x",$B$2-'Indicator Date hidden'!C136)</f>
        <v>0</v>
      </c>
      <c r="C135" s="25">
        <f>IF('Indicator Date hidden'!D136="x","x",$C$2-'Indicator Date hidden'!D136)</f>
        <v>0</v>
      </c>
      <c r="D135" s="25">
        <f>IF('Indicator Date hidden'!E136="x","x",$D$2-'Indicator Date hidden'!E136)</f>
        <v>0</v>
      </c>
      <c r="E135" s="25">
        <f>IF('Indicator Date hidden'!F136="x","x",$E$2-'Indicator Date hidden'!F136)</f>
        <v>0</v>
      </c>
      <c r="F135" s="25">
        <f>IF('Indicator Date hidden'!G136="x","x",$F$2-'Indicator Date hidden'!G136)</f>
        <v>0</v>
      </c>
      <c r="G135" s="25">
        <f>IF('Indicator Date hidden'!H136="x","x",$G$2-'Indicator Date hidden'!H136)</f>
        <v>0</v>
      </c>
      <c r="H135" s="25">
        <f>IF('Indicator Date hidden'!I136="x","x",$H$2-'Indicator Date hidden'!I136)</f>
        <v>0</v>
      </c>
      <c r="I135" s="25">
        <f>IF('Indicator Date hidden'!J136="x","x",$I$2-'Indicator Date hidden'!J136)</f>
        <v>0</v>
      </c>
      <c r="J135" s="25">
        <f>IF('Indicator Date hidden'!K136="x","x",$J$2-'Indicator Date hidden'!K136)</f>
        <v>0</v>
      </c>
      <c r="K135" s="25">
        <f>IF('Indicator Date hidden'!L136="x","x",$K$2-'Indicator Date hidden'!L136)</f>
        <v>0</v>
      </c>
      <c r="L135" s="25">
        <f>IF('Indicator Date hidden'!M136="x","x",$L$2-'Indicator Date hidden'!M136)</f>
        <v>0</v>
      </c>
      <c r="M135" s="25">
        <f>IF('Indicator Date hidden'!N136="x","x",$M$2-'Indicator Date hidden'!N136)</f>
        <v>0</v>
      </c>
      <c r="N135" s="25">
        <f>IF('Indicator Date hidden'!O136="x","x",$N$2-'Indicator Date hidden'!O136)</f>
        <v>0</v>
      </c>
      <c r="O135" s="25">
        <f>IF('Indicator Date hidden'!P136="x","x",$O$2-'Indicator Date hidden'!P136)</f>
        <v>0</v>
      </c>
      <c r="P135" s="25">
        <f>IF('Indicator Date hidden'!Q136="x","x",$P$2-'Indicator Date hidden'!Q136)</f>
        <v>0</v>
      </c>
      <c r="Q135" s="25" t="str">
        <f>IF('Indicator Date hidden'!R136="x","x",$Q$2-'Indicator Date hidden'!R136)</f>
        <v>x</v>
      </c>
      <c r="R135" s="25">
        <f>IF('Indicator Date hidden'!S136="x","x",$R$2-'Indicator Date hidden'!S136)</f>
        <v>0</v>
      </c>
      <c r="S135" s="25">
        <f>IF('Indicator Date hidden'!T136="x","x",$S$2-'Indicator Date hidden'!T136)</f>
        <v>0</v>
      </c>
      <c r="T135" s="25">
        <f>IF('Indicator Date hidden'!U136="x","x",$T$2-'Indicator Date hidden'!U136)</f>
        <v>0</v>
      </c>
      <c r="U135" s="25">
        <f>IF('Indicator Date hidden'!V136="x","x",$U$2-'Indicator Date hidden'!V136)</f>
        <v>0</v>
      </c>
      <c r="V135" s="25">
        <f>IF('Indicator Date hidden'!W136="x","x",$V$2-'Indicator Date hidden'!W136)</f>
        <v>0</v>
      </c>
      <c r="W135" s="25">
        <f>IF('Indicator Date hidden'!X136="x","x",$W$2-'Indicator Date hidden'!X136)</f>
        <v>2</v>
      </c>
      <c r="X135" s="25">
        <f>IF('Indicator Date hidden'!Y136="x","x",$X$2-'Indicator Date hidden'!Y136)</f>
        <v>2</v>
      </c>
      <c r="Y135" s="25">
        <f>IF('Indicator Date hidden'!Z136="x","x",$Y$2-'Indicator Date hidden'!Z136)</f>
        <v>0</v>
      </c>
      <c r="Z135" s="25">
        <f>IF('Indicator Date hidden'!AA136="x","x",$Z$2-'Indicator Date hidden'!AA136)</f>
        <v>0</v>
      </c>
      <c r="AA135" s="25">
        <f>IF('Indicator Date hidden'!AB136="x","x",$AA$2-'Indicator Date hidden'!AB136)</f>
        <v>0</v>
      </c>
      <c r="AB135" s="25">
        <f>IF('Indicator Date hidden'!AC136="x","x",$AB$2-'Indicator Date hidden'!AC136)</f>
        <v>0</v>
      </c>
      <c r="AC135" s="25">
        <f>IF('Indicator Date hidden'!AD136="x","x",$AC$2-'Indicator Date hidden'!AD136)</f>
        <v>0</v>
      </c>
      <c r="AD135" s="25">
        <f>IF('Indicator Date hidden'!AE136="x","x",$AD$2-'Indicator Date hidden'!AE136)</f>
        <v>0</v>
      </c>
      <c r="AE135" s="25">
        <f>IF('Indicator Date hidden'!AF136="x","x",$AE$2-'Indicator Date hidden'!AF136)</f>
        <v>0</v>
      </c>
      <c r="AF135" s="25">
        <f>IF('Indicator Date hidden'!AG136="x","x",$AF$2-'Indicator Date hidden'!AG136)</f>
        <v>0</v>
      </c>
      <c r="AG135" s="25">
        <f>IF('Indicator Date hidden'!AH136="x","x",$AG$2-'Indicator Date hidden'!AH136)</f>
        <v>0</v>
      </c>
      <c r="AH135" s="25">
        <f>IF('Indicator Date hidden'!AI136="x","x",$AH$2-'Indicator Date hidden'!AI136)</f>
        <v>0</v>
      </c>
      <c r="AI135" s="25">
        <f>IF('Indicator Date hidden'!AJ136="x","x",$AI$2-'Indicator Date hidden'!AJ136)</f>
        <v>0</v>
      </c>
      <c r="AJ135" s="25" t="str">
        <f>IF('Indicator Date hidden'!AK136="x","x",$AJ$2-'Indicator Date hidden'!AK136)</f>
        <v>x</v>
      </c>
      <c r="AK135" s="25">
        <f>IF('Indicator Date hidden'!AL136="x","x",$AK$2-'Indicator Date hidden'!AL136)</f>
        <v>1</v>
      </c>
      <c r="AL135" s="25">
        <f>IF('Indicator Date hidden'!AM136="x","x",$AL$2-'Indicator Date hidden'!AM136)</f>
        <v>0</v>
      </c>
      <c r="AM135" s="25">
        <f>IF('Indicator Date hidden'!AN136="x","x",$AM$2-'Indicator Date hidden'!AN136)</f>
        <v>0</v>
      </c>
      <c r="AN135" s="25">
        <f>IF('Indicator Date hidden'!AO136="x","x",$AN$2-'Indicator Date hidden'!AO136)</f>
        <v>0</v>
      </c>
      <c r="AO135" s="25">
        <f>IF('Indicator Date hidden'!AP136="x","x",$AO$2-'Indicator Date hidden'!AP136)</f>
        <v>1</v>
      </c>
      <c r="AP135" s="25">
        <f>IF('Indicator Date hidden'!AQ136="x","x",$AP$2-'Indicator Date hidden'!AQ136)</f>
        <v>1</v>
      </c>
      <c r="AQ135" s="25">
        <f>IF('Indicator Date hidden'!AR136="x","x",$AQ$2-'Indicator Date hidden'!AR136)</f>
        <v>6</v>
      </c>
      <c r="AR135" s="25">
        <f>IF('Indicator Date hidden'!AS136="x","x",$AR$2-'Indicator Date hidden'!AS136)</f>
        <v>0</v>
      </c>
      <c r="AS135" s="25">
        <f>IF('Indicator Date hidden'!AT136="x","x",$AS$2-'Indicator Date hidden'!AT136)</f>
        <v>0</v>
      </c>
      <c r="AT135" s="25">
        <f>IF('Indicator Date hidden'!AU136="x","x",$AT$2-'Indicator Date hidden'!AU136)</f>
        <v>0</v>
      </c>
      <c r="AU135" s="25">
        <f>IF('Indicator Date hidden'!AV136="x","x",$AU$2-'Indicator Date hidden'!AV136)</f>
        <v>0</v>
      </c>
      <c r="AV135" s="25">
        <f>IF('Indicator Date hidden'!AW136="x","x",$AV$2-'Indicator Date hidden'!AW136)</f>
        <v>0</v>
      </c>
      <c r="AW135" s="25">
        <f>IF('Indicator Date hidden'!AX136="x","x",$AW$2-'Indicator Date hidden'!AX136)</f>
        <v>0</v>
      </c>
      <c r="AX135" s="25">
        <f>IF('Indicator Date hidden'!AY136="x","x",$AX$2-'Indicator Date hidden'!AY136)</f>
        <v>0</v>
      </c>
      <c r="AY135" s="25">
        <f>IF('Indicator Date hidden'!AZ136="x","x",$AY$2-'Indicator Date hidden'!AZ136)</f>
        <v>0</v>
      </c>
      <c r="AZ135" s="25">
        <f>IF('Indicator Date hidden'!BA136="x","x",$AZ$2-'Indicator Date hidden'!BA136)</f>
        <v>0</v>
      </c>
      <c r="BA135">
        <f t="shared" si="10"/>
        <v>13</v>
      </c>
      <c r="BB135" s="26">
        <f t="shared" si="11"/>
        <v>0.26530612244897961</v>
      </c>
      <c r="BC135">
        <f t="shared" si="12"/>
        <v>6</v>
      </c>
      <c r="BD135" s="26">
        <f t="shared" si="13"/>
        <v>0.94275995611845698</v>
      </c>
      <c r="BE135" s="28">
        <f t="shared" si="14"/>
        <v>0</v>
      </c>
    </row>
    <row r="136" spans="1:57" x14ac:dyDescent="0.3">
      <c r="A136" t="s">
        <v>250</v>
      </c>
      <c r="B136" s="25">
        <f>IF('Indicator Date hidden'!C137="x","x",$B$2-'Indicator Date hidden'!C137)</f>
        <v>0</v>
      </c>
      <c r="C136" s="25">
        <f>IF('Indicator Date hidden'!D137="x","x",$C$2-'Indicator Date hidden'!D137)</f>
        <v>0</v>
      </c>
      <c r="D136" s="25">
        <f>IF('Indicator Date hidden'!E137="x","x",$D$2-'Indicator Date hidden'!E137)</f>
        <v>0</v>
      </c>
      <c r="E136" s="25">
        <f>IF('Indicator Date hidden'!F137="x","x",$E$2-'Indicator Date hidden'!F137)</f>
        <v>0</v>
      </c>
      <c r="F136" s="25">
        <f>IF('Indicator Date hidden'!G137="x","x",$F$2-'Indicator Date hidden'!G137)</f>
        <v>0</v>
      </c>
      <c r="G136" s="25">
        <f>IF('Indicator Date hidden'!H137="x","x",$G$2-'Indicator Date hidden'!H137)</f>
        <v>0</v>
      </c>
      <c r="H136" s="25">
        <f>IF('Indicator Date hidden'!I137="x","x",$H$2-'Indicator Date hidden'!I137)</f>
        <v>0</v>
      </c>
      <c r="I136" s="25">
        <f>IF('Indicator Date hidden'!J137="x","x",$I$2-'Indicator Date hidden'!J137)</f>
        <v>0</v>
      </c>
      <c r="J136" s="25">
        <f>IF('Indicator Date hidden'!K137="x","x",$J$2-'Indicator Date hidden'!K137)</f>
        <v>0</v>
      </c>
      <c r="K136" s="25">
        <f>IF('Indicator Date hidden'!L137="x","x",$K$2-'Indicator Date hidden'!L137)</f>
        <v>0</v>
      </c>
      <c r="L136" s="25">
        <f>IF('Indicator Date hidden'!M137="x","x",$L$2-'Indicator Date hidden'!M137)</f>
        <v>0</v>
      </c>
      <c r="M136" s="25">
        <f>IF('Indicator Date hidden'!N137="x","x",$M$2-'Indicator Date hidden'!N137)</f>
        <v>0</v>
      </c>
      <c r="N136" s="25">
        <f>IF('Indicator Date hidden'!O137="x","x",$N$2-'Indicator Date hidden'!O137)</f>
        <v>0</v>
      </c>
      <c r="O136" s="25">
        <f>IF('Indicator Date hidden'!P137="x","x",$O$2-'Indicator Date hidden'!P137)</f>
        <v>0</v>
      </c>
      <c r="P136" s="25">
        <f>IF('Indicator Date hidden'!Q137="x","x",$P$2-'Indicator Date hidden'!Q137)</f>
        <v>0</v>
      </c>
      <c r="Q136" s="25">
        <f>IF('Indicator Date hidden'!R137="x","x",$Q$2-'Indicator Date hidden'!R137)</f>
        <v>2</v>
      </c>
      <c r="R136" s="25">
        <f>IF('Indicator Date hidden'!S137="x","x",$R$2-'Indicator Date hidden'!S137)</f>
        <v>0</v>
      </c>
      <c r="S136" s="25">
        <f>IF('Indicator Date hidden'!T137="x","x",$S$2-'Indicator Date hidden'!T137)</f>
        <v>0</v>
      </c>
      <c r="T136" s="25">
        <f>IF('Indicator Date hidden'!U137="x","x",$T$2-'Indicator Date hidden'!U137)</f>
        <v>0</v>
      </c>
      <c r="U136" s="25">
        <f>IF('Indicator Date hidden'!V137="x","x",$U$2-'Indicator Date hidden'!V137)</f>
        <v>0</v>
      </c>
      <c r="V136" s="25">
        <f>IF('Indicator Date hidden'!W137="x","x",$V$2-'Indicator Date hidden'!W137)</f>
        <v>0</v>
      </c>
      <c r="W136" s="25">
        <f>IF('Indicator Date hidden'!X137="x","x",$W$2-'Indicator Date hidden'!X137)</f>
        <v>2</v>
      </c>
      <c r="X136" s="25">
        <f>IF('Indicator Date hidden'!Y137="x","x",$X$2-'Indicator Date hidden'!Y137)</f>
        <v>2</v>
      </c>
      <c r="Y136" s="25">
        <f>IF('Indicator Date hidden'!Z137="x","x",$Y$2-'Indicator Date hidden'!Z137)</f>
        <v>0</v>
      </c>
      <c r="Z136" s="25">
        <f>IF('Indicator Date hidden'!AA137="x","x",$Z$2-'Indicator Date hidden'!AA137)</f>
        <v>0</v>
      </c>
      <c r="AA136" s="25">
        <f>IF('Indicator Date hidden'!AB137="x","x",$AA$2-'Indicator Date hidden'!AB137)</f>
        <v>0</v>
      </c>
      <c r="AB136" s="25">
        <f>IF('Indicator Date hidden'!AC137="x","x",$AB$2-'Indicator Date hidden'!AC137)</f>
        <v>0</v>
      </c>
      <c r="AC136" s="25">
        <f>IF('Indicator Date hidden'!AD137="x","x",$AC$2-'Indicator Date hidden'!AD137)</f>
        <v>0</v>
      </c>
      <c r="AD136" s="25">
        <f>IF('Indicator Date hidden'!AE137="x","x",$AD$2-'Indicator Date hidden'!AE137)</f>
        <v>0</v>
      </c>
      <c r="AE136" s="25">
        <f>IF('Indicator Date hidden'!AF137="x","x",$AE$2-'Indicator Date hidden'!AF137)</f>
        <v>0</v>
      </c>
      <c r="AF136" s="25">
        <f>IF('Indicator Date hidden'!AG137="x","x",$AF$2-'Indicator Date hidden'!AG137)</f>
        <v>0</v>
      </c>
      <c r="AG136" s="25">
        <f>IF('Indicator Date hidden'!AH137="x","x",$AG$2-'Indicator Date hidden'!AH137)</f>
        <v>0</v>
      </c>
      <c r="AH136" s="25">
        <f>IF('Indicator Date hidden'!AI137="x","x",$AH$2-'Indicator Date hidden'!AI137)</f>
        <v>0</v>
      </c>
      <c r="AI136" s="25">
        <f>IF('Indicator Date hidden'!AJ137="x","x",$AI$2-'Indicator Date hidden'!AJ137)</f>
        <v>0</v>
      </c>
      <c r="AJ136" s="25">
        <f>IF('Indicator Date hidden'!AK137="x","x",$AJ$2-'Indicator Date hidden'!AK137)</f>
        <v>1</v>
      </c>
      <c r="AK136" s="25">
        <f>IF('Indicator Date hidden'!AL137="x","x",$AK$2-'Indicator Date hidden'!AL137)</f>
        <v>1</v>
      </c>
      <c r="AL136" s="25">
        <f>IF('Indicator Date hidden'!AM137="x","x",$AL$2-'Indicator Date hidden'!AM137)</f>
        <v>0</v>
      </c>
      <c r="AM136" s="25">
        <f>IF('Indicator Date hidden'!AN137="x","x",$AM$2-'Indicator Date hidden'!AN137)</f>
        <v>0</v>
      </c>
      <c r="AN136" s="25">
        <f>IF('Indicator Date hidden'!AO137="x","x",$AN$2-'Indicator Date hidden'!AO137)</f>
        <v>0</v>
      </c>
      <c r="AO136" s="25">
        <f>IF('Indicator Date hidden'!AP137="x","x",$AO$2-'Indicator Date hidden'!AP137)</f>
        <v>0</v>
      </c>
      <c r="AP136" s="25">
        <f>IF('Indicator Date hidden'!AQ137="x","x",$AP$2-'Indicator Date hidden'!AQ137)</f>
        <v>0</v>
      </c>
      <c r="AQ136" s="25">
        <f>IF('Indicator Date hidden'!AR137="x","x",$AQ$2-'Indicator Date hidden'!AR137)</f>
        <v>0</v>
      </c>
      <c r="AR136" s="25">
        <f>IF('Indicator Date hidden'!AS137="x","x",$AR$2-'Indicator Date hidden'!AS137)</f>
        <v>0</v>
      </c>
      <c r="AS136" s="25">
        <f>IF('Indicator Date hidden'!AT137="x","x",$AS$2-'Indicator Date hidden'!AT137)</f>
        <v>0</v>
      </c>
      <c r="AT136" s="25">
        <f>IF('Indicator Date hidden'!AU137="x","x",$AT$2-'Indicator Date hidden'!AU137)</f>
        <v>0</v>
      </c>
      <c r="AU136" s="25">
        <f>IF('Indicator Date hidden'!AV137="x","x",$AU$2-'Indicator Date hidden'!AV137)</f>
        <v>2</v>
      </c>
      <c r="AV136" s="25">
        <f>IF('Indicator Date hidden'!AW137="x","x",$AV$2-'Indicator Date hidden'!AW137)</f>
        <v>0</v>
      </c>
      <c r="AW136" s="25">
        <f>IF('Indicator Date hidden'!AX137="x","x",$AW$2-'Indicator Date hidden'!AX137)</f>
        <v>0</v>
      </c>
      <c r="AX136" s="25">
        <f>IF('Indicator Date hidden'!AY137="x","x",$AX$2-'Indicator Date hidden'!AY137)</f>
        <v>0</v>
      </c>
      <c r="AY136" s="25">
        <f>IF('Indicator Date hidden'!AZ137="x","x",$AY$2-'Indicator Date hidden'!AZ137)</f>
        <v>0</v>
      </c>
      <c r="AZ136" s="25">
        <f>IF('Indicator Date hidden'!BA137="x","x",$AZ$2-'Indicator Date hidden'!BA137)</f>
        <v>0</v>
      </c>
      <c r="BA136">
        <f t="shared" si="10"/>
        <v>10</v>
      </c>
      <c r="BB136" s="26">
        <f t="shared" si="11"/>
        <v>0.19607843137254902</v>
      </c>
      <c r="BC136">
        <f t="shared" si="12"/>
        <v>6</v>
      </c>
      <c r="BD136" s="26">
        <f t="shared" si="13"/>
        <v>0.56079802533627809</v>
      </c>
      <c r="BE136" s="28">
        <f t="shared" si="14"/>
        <v>0</v>
      </c>
    </row>
    <row r="137" spans="1:57" x14ac:dyDescent="0.3">
      <c r="A137" t="s">
        <v>252</v>
      </c>
      <c r="B137" s="25">
        <f>IF('Indicator Date hidden'!C138="x","x",$B$2-'Indicator Date hidden'!C138)</f>
        <v>0</v>
      </c>
      <c r="C137" s="25">
        <f>IF('Indicator Date hidden'!D138="x","x",$C$2-'Indicator Date hidden'!D138)</f>
        <v>0</v>
      </c>
      <c r="D137" s="25">
        <f>IF('Indicator Date hidden'!E138="x","x",$D$2-'Indicator Date hidden'!E138)</f>
        <v>0</v>
      </c>
      <c r="E137" s="25">
        <f>IF('Indicator Date hidden'!F138="x","x",$E$2-'Indicator Date hidden'!F138)</f>
        <v>0</v>
      </c>
      <c r="F137" s="25">
        <f>IF('Indicator Date hidden'!G138="x","x",$F$2-'Indicator Date hidden'!G138)</f>
        <v>0</v>
      </c>
      <c r="G137" s="25">
        <f>IF('Indicator Date hidden'!H138="x","x",$G$2-'Indicator Date hidden'!H138)</f>
        <v>0</v>
      </c>
      <c r="H137" s="25">
        <f>IF('Indicator Date hidden'!I138="x","x",$H$2-'Indicator Date hidden'!I138)</f>
        <v>0</v>
      </c>
      <c r="I137" s="25">
        <f>IF('Indicator Date hidden'!J138="x","x",$I$2-'Indicator Date hidden'!J138)</f>
        <v>0</v>
      </c>
      <c r="J137" s="25">
        <f>IF('Indicator Date hidden'!K138="x","x",$J$2-'Indicator Date hidden'!K138)</f>
        <v>0</v>
      </c>
      <c r="K137" s="25">
        <f>IF('Indicator Date hidden'!L138="x","x",$K$2-'Indicator Date hidden'!L138)</f>
        <v>0</v>
      </c>
      <c r="L137" s="25">
        <f>IF('Indicator Date hidden'!M138="x","x",$L$2-'Indicator Date hidden'!M138)</f>
        <v>0</v>
      </c>
      <c r="M137" s="25">
        <f>IF('Indicator Date hidden'!N138="x","x",$M$2-'Indicator Date hidden'!N138)</f>
        <v>0</v>
      </c>
      <c r="N137" s="25">
        <f>IF('Indicator Date hidden'!O138="x","x",$N$2-'Indicator Date hidden'!O138)</f>
        <v>0</v>
      </c>
      <c r="O137" s="25">
        <f>IF('Indicator Date hidden'!P138="x","x",$O$2-'Indicator Date hidden'!P138)</f>
        <v>0</v>
      </c>
      <c r="P137" s="25">
        <f>IF('Indicator Date hidden'!Q138="x","x",$P$2-'Indicator Date hidden'!Q138)</f>
        <v>0</v>
      </c>
      <c r="Q137" s="25">
        <f>IF('Indicator Date hidden'!R138="x","x",$Q$2-'Indicator Date hidden'!R138)</f>
        <v>1</v>
      </c>
      <c r="R137" s="25">
        <f>IF('Indicator Date hidden'!S138="x","x",$R$2-'Indicator Date hidden'!S138)</f>
        <v>0</v>
      </c>
      <c r="S137" s="25">
        <f>IF('Indicator Date hidden'!T138="x","x",$S$2-'Indicator Date hidden'!T138)</f>
        <v>0</v>
      </c>
      <c r="T137" s="25">
        <f>IF('Indicator Date hidden'!U138="x","x",$T$2-'Indicator Date hidden'!U138)</f>
        <v>0</v>
      </c>
      <c r="U137" s="25">
        <f>IF('Indicator Date hidden'!V138="x","x",$U$2-'Indicator Date hidden'!V138)</f>
        <v>0</v>
      </c>
      <c r="V137" s="25">
        <f>IF('Indicator Date hidden'!W138="x","x",$V$2-'Indicator Date hidden'!W138)</f>
        <v>0</v>
      </c>
      <c r="W137" s="25">
        <f>IF('Indicator Date hidden'!X138="x","x",$W$2-'Indicator Date hidden'!X138)</f>
        <v>3</v>
      </c>
      <c r="X137" s="25" t="str">
        <f>IF('Indicator Date hidden'!Y138="x","x",$X$2-'Indicator Date hidden'!Y138)</f>
        <v>x</v>
      </c>
      <c r="Y137" s="25">
        <f>IF('Indicator Date hidden'!Z138="x","x",$Y$2-'Indicator Date hidden'!Z138)</f>
        <v>0</v>
      </c>
      <c r="Z137" s="25">
        <f>IF('Indicator Date hidden'!AA138="x","x",$Z$2-'Indicator Date hidden'!AA138)</f>
        <v>0</v>
      </c>
      <c r="AA137" s="25">
        <f>IF('Indicator Date hidden'!AB138="x","x",$AA$2-'Indicator Date hidden'!AB138)</f>
        <v>0</v>
      </c>
      <c r="AB137" s="25">
        <f>IF('Indicator Date hidden'!AC138="x","x",$AB$2-'Indicator Date hidden'!AC138)</f>
        <v>0</v>
      </c>
      <c r="AC137" s="25">
        <f>IF('Indicator Date hidden'!AD138="x","x",$AC$2-'Indicator Date hidden'!AD138)</f>
        <v>0</v>
      </c>
      <c r="AD137" s="25">
        <f>IF('Indicator Date hidden'!AE138="x","x",$AD$2-'Indicator Date hidden'!AE138)</f>
        <v>0</v>
      </c>
      <c r="AE137" s="25">
        <f>IF('Indicator Date hidden'!AF138="x","x",$AE$2-'Indicator Date hidden'!AF138)</f>
        <v>0</v>
      </c>
      <c r="AF137" s="25">
        <f>IF('Indicator Date hidden'!AG138="x","x",$AF$2-'Indicator Date hidden'!AG138)</f>
        <v>1</v>
      </c>
      <c r="AG137" s="25">
        <f>IF('Indicator Date hidden'!AH138="x","x",$AG$2-'Indicator Date hidden'!AH138)</f>
        <v>0</v>
      </c>
      <c r="AH137" s="25">
        <f>IF('Indicator Date hidden'!AI138="x","x",$AH$2-'Indicator Date hidden'!AI138)</f>
        <v>0</v>
      </c>
      <c r="AI137" s="25">
        <f>IF('Indicator Date hidden'!AJ138="x","x",$AI$2-'Indicator Date hidden'!AJ138)</f>
        <v>0</v>
      </c>
      <c r="AJ137" s="25">
        <f>IF('Indicator Date hidden'!AK138="x","x",$AJ$2-'Indicator Date hidden'!AK138)</f>
        <v>1</v>
      </c>
      <c r="AK137" s="25">
        <f>IF('Indicator Date hidden'!AL138="x","x",$AK$2-'Indicator Date hidden'!AL138)</f>
        <v>1</v>
      </c>
      <c r="AL137" s="25">
        <f>IF('Indicator Date hidden'!AM138="x","x",$AL$2-'Indicator Date hidden'!AM138)</f>
        <v>0</v>
      </c>
      <c r="AM137" s="25">
        <f>IF('Indicator Date hidden'!AN138="x","x",$AM$2-'Indicator Date hidden'!AN138)</f>
        <v>0</v>
      </c>
      <c r="AN137" s="25">
        <f>IF('Indicator Date hidden'!AO138="x","x",$AN$2-'Indicator Date hidden'!AO138)</f>
        <v>0</v>
      </c>
      <c r="AO137" s="25">
        <f>IF('Indicator Date hidden'!AP138="x","x",$AO$2-'Indicator Date hidden'!AP138)</f>
        <v>0</v>
      </c>
      <c r="AP137" s="25">
        <f>IF('Indicator Date hidden'!AQ138="x","x",$AP$2-'Indicator Date hidden'!AQ138)</f>
        <v>0</v>
      </c>
      <c r="AQ137" s="25">
        <f>IF('Indicator Date hidden'!AR138="x","x",$AQ$2-'Indicator Date hidden'!AR138)</f>
        <v>0</v>
      </c>
      <c r="AR137" s="25">
        <f>IF('Indicator Date hidden'!AS138="x","x",$AR$2-'Indicator Date hidden'!AS138)</f>
        <v>0</v>
      </c>
      <c r="AS137" s="25">
        <f>IF('Indicator Date hidden'!AT138="x","x",$AS$2-'Indicator Date hidden'!AT138)</f>
        <v>0</v>
      </c>
      <c r="AT137" s="25">
        <f>IF('Indicator Date hidden'!AU138="x","x",$AT$2-'Indicator Date hidden'!AU138)</f>
        <v>0</v>
      </c>
      <c r="AU137" s="25">
        <f>IF('Indicator Date hidden'!AV138="x","x",$AU$2-'Indicator Date hidden'!AV138)</f>
        <v>6</v>
      </c>
      <c r="AV137" s="25">
        <f>IF('Indicator Date hidden'!AW138="x","x",$AV$2-'Indicator Date hidden'!AW138)</f>
        <v>0</v>
      </c>
      <c r="AW137" s="25">
        <f>IF('Indicator Date hidden'!AX138="x","x",$AW$2-'Indicator Date hidden'!AX138)</f>
        <v>0</v>
      </c>
      <c r="AX137" s="25">
        <f>IF('Indicator Date hidden'!AY138="x","x",$AX$2-'Indicator Date hidden'!AY138)</f>
        <v>0</v>
      </c>
      <c r="AY137" s="25">
        <f>IF('Indicator Date hidden'!AZ138="x","x",$AY$2-'Indicator Date hidden'!AZ138)</f>
        <v>0</v>
      </c>
      <c r="AZ137" s="25">
        <f>IF('Indicator Date hidden'!BA138="x","x",$AZ$2-'Indicator Date hidden'!BA138)</f>
        <v>0</v>
      </c>
      <c r="BA137">
        <f t="shared" si="10"/>
        <v>13</v>
      </c>
      <c r="BB137" s="26">
        <f t="shared" si="11"/>
        <v>0.26</v>
      </c>
      <c r="BC137">
        <f t="shared" si="12"/>
        <v>6</v>
      </c>
      <c r="BD137" s="26">
        <f t="shared" si="13"/>
        <v>0.95519631490076429</v>
      </c>
      <c r="BE137" s="28">
        <f t="shared" si="14"/>
        <v>0</v>
      </c>
    </row>
    <row r="138" spans="1:57" x14ac:dyDescent="0.3">
      <c r="A138" t="s">
        <v>254</v>
      </c>
      <c r="B138" s="25">
        <f>IF('Indicator Date hidden'!C139="x","x",$B$2-'Indicator Date hidden'!C139)</f>
        <v>0</v>
      </c>
      <c r="C138" s="25">
        <f>IF('Indicator Date hidden'!D139="x","x",$C$2-'Indicator Date hidden'!D139)</f>
        <v>0</v>
      </c>
      <c r="D138" s="25">
        <f>IF('Indicator Date hidden'!E139="x","x",$D$2-'Indicator Date hidden'!E139)</f>
        <v>0</v>
      </c>
      <c r="E138" s="25">
        <f>IF('Indicator Date hidden'!F139="x","x",$E$2-'Indicator Date hidden'!F139)</f>
        <v>0</v>
      </c>
      <c r="F138" s="25">
        <f>IF('Indicator Date hidden'!G139="x","x",$F$2-'Indicator Date hidden'!G139)</f>
        <v>0</v>
      </c>
      <c r="G138" s="25">
        <f>IF('Indicator Date hidden'!H139="x","x",$G$2-'Indicator Date hidden'!H139)</f>
        <v>0</v>
      </c>
      <c r="H138" s="25">
        <f>IF('Indicator Date hidden'!I139="x","x",$H$2-'Indicator Date hidden'!I139)</f>
        <v>0</v>
      </c>
      <c r="I138" s="25">
        <f>IF('Indicator Date hidden'!J139="x","x",$I$2-'Indicator Date hidden'!J139)</f>
        <v>0</v>
      </c>
      <c r="J138" s="25">
        <f>IF('Indicator Date hidden'!K139="x","x",$J$2-'Indicator Date hidden'!K139)</f>
        <v>0</v>
      </c>
      <c r="K138" s="25">
        <f>IF('Indicator Date hidden'!L139="x","x",$K$2-'Indicator Date hidden'!L139)</f>
        <v>0</v>
      </c>
      <c r="L138" s="25">
        <f>IF('Indicator Date hidden'!M139="x","x",$L$2-'Indicator Date hidden'!M139)</f>
        <v>0</v>
      </c>
      <c r="M138" s="25">
        <f>IF('Indicator Date hidden'!N139="x","x",$M$2-'Indicator Date hidden'!N139)</f>
        <v>0</v>
      </c>
      <c r="N138" s="25">
        <f>IF('Indicator Date hidden'!O139="x","x",$N$2-'Indicator Date hidden'!O139)</f>
        <v>0</v>
      </c>
      <c r="O138" s="25">
        <f>IF('Indicator Date hidden'!P139="x","x",$O$2-'Indicator Date hidden'!P139)</f>
        <v>0</v>
      </c>
      <c r="P138" s="25">
        <f>IF('Indicator Date hidden'!Q139="x","x",$P$2-'Indicator Date hidden'!Q139)</f>
        <v>0</v>
      </c>
      <c r="Q138" s="25" t="str">
        <f>IF('Indicator Date hidden'!R139="x","x",$Q$2-'Indicator Date hidden'!R139)</f>
        <v>x</v>
      </c>
      <c r="R138" s="25">
        <f>IF('Indicator Date hidden'!S139="x","x",$R$2-'Indicator Date hidden'!S139)</f>
        <v>0</v>
      </c>
      <c r="S138" s="25">
        <f>IF('Indicator Date hidden'!T139="x","x",$S$2-'Indicator Date hidden'!T139)</f>
        <v>0</v>
      </c>
      <c r="T138" s="25">
        <f>IF('Indicator Date hidden'!U139="x","x",$T$2-'Indicator Date hidden'!U139)</f>
        <v>0</v>
      </c>
      <c r="U138" s="25" t="str">
        <f>IF('Indicator Date hidden'!V139="x","x",$U$2-'Indicator Date hidden'!V139)</f>
        <v>x</v>
      </c>
      <c r="V138" s="25">
        <f>IF('Indicator Date hidden'!W139="x","x",$V$2-'Indicator Date hidden'!W139)</f>
        <v>0</v>
      </c>
      <c r="W138" s="25" t="str">
        <f>IF('Indicator Date hidden'!X139="x","x",$W$2-'Indicator Date hidden'!X139)</f>
        <v>x</v>
      </c>
      <c r="X138" s="25">
        <f>IF('Indicator Date hidden'!Y139="x","x",$X$2-'Indicator Date hidden'!Y139)</f>
        <v>2</v>
      </c>
      <c r="Y138" s="25">
        <f>IF('Indicator Date hidden'!Z139="x","x",$Y$2-'Indicator Date hidden'!Z139)</f>
        <v>0</v>
      </c>
      <c r="Z138" s="25">
        <f>IF('Indicator Date hidden'!AA139="x","x",$Z$2-'Indicator Date hidden'!AA139)</f>
        <v>0</v>
      </c>
      <c r="AA138" s="25">
        <f>IF('Indicator Date hidden'!AB139="x","x",$AA$2-'Indicator Date hidden'!AB139)</f>
        <v>0</v>
      </c>
      <c r="AB138" s="25">
        <f>IF('Indicator Date hidden'!AC139="x","x",$AB$2-'Indicator Date hidden'!AC139)</f>
        <v>0</v>
      </c>
      <c r="AC138" s="25">
        <f>IF('Indicator Date hidden'!AD139="x","x",$AC$2-'Indicator Date hidden'!AD139)</f>
        <v>0</v>
      </c>
      <c r="AD138" s="25" t="str">
        <f>IF('Indicator Date hidden'!AE139="x","x",$AD$2-'Indicator Date hidden'!AE139)</f>
        <v>x</v>
      </c>
      <c r="AE138" s="25">
        <f>IF('Indicator Date hidden'!AF139="x","x",$AE$2-'Indicator Date hidden'!AF139)</f>
        <v>0</v>
      </c>
      <c r="AF138" s="25">
        <f>IF('Indicator Date hidden'!AG139="x","x",$AF$2-'Indicator Date hidden'!AG139)</f>
        <v>1</v>
      </c>
      <c r="AG138" s="25">
        <f>IF('Indicator Date hidden'!AH139="x","x",$AG$2-'Indicator Date hidden'!AH139)</f>
        <v>0</v>
      </c>
      <c r="AH138" s="25">
        <f>IF('Indicator Date hidden'!AI139="x","x",$AH$2-'Indicator Date hidden'!AI139)</f>
        <v>0</v>
      </c>
      <c r="AI138" s="25">
        <f>IF('Indicator Date hidden'!AJ139="x","x",$AI$2-'Indicator Date hidden'!AJ139)</f>
        <v>0</v>
      </c>
      <c r="AJ138" s="25" t="str">
        <f>IF('Indicator Date hidden'!AK139="x","x",$AJ$2-'Indicator Date hidden'!AK139)</f>
        <v>x</v>
      </c>
      <c r="AK138" s="25">
        <f>IF('Indicator Date hidden'!AL139="x","x",$AK$2-'Indicator Date hidden'!AL139)</f>
        <v>1</v>
      </c>
      <c r="AL138" s="25">
        <f>IF('Indicator Date hidden'!AM139="x","x",$AL$2-'Indicator Date hidden'!AM139)</f>
        <v>0</v>
      </c>
      <c r="AM138" s="25">
        <f>IF('Indicator Date hidden'!AN139="x","x",$AM$2-'Indicator Date hidden'!AN139)</f>
        <v>0</v>
      </c>
      <c r="AN138" s="25">
        <f>IF('Indicator Date hidden'!AO139="x","x",$AN$2-'Indicator Date hidden'!AO139)</f>
        <v>0</v>
      </c>
      <c r="AO138" s="25">
        <f>IF('Indicator Date hidden'!AP139="x","x",$AO$2-'Indicator Date hidden'!AP139)</f>
        <v>0</v>
      </c>
      <c r="AP138" s="25">
        <f>IF('Indicator Date hidden'!AQ139="x","x",$AP$2-'Indicator Date hidden'!AQ139)</f>
        <v>0</v>
      </c>
      <c r="AQ138" s="25">
        <f>IF('Indicator Date hidden'!AR139="x","x",$AQ$2-'Indicator Date hidden'!AR139)</f>
        <v>0</v>
      </c>
      <c r="AR138" s="25">
        <f>IF('Indicator Date hidden'!AS139="x","x",$AR$2-'Indicator Date hidden'!AS139)</f>
        <v>0</v>
      </c>
      <c r="AS138" s="25">
        <f>IF('Indicator Date hidden'!AT139="x","x",$AS$2-'Indicator Date hidden'!AT139)</f>
        <v>0</v>
      </c>
      <c r="AT138" s="25">
        <f>IF('Indicator Date hidden'!AU139="x","x",$AT$2-'Indicator Date hidden'!AU139)</f>
        <v>0</v>
      </c>
      <c r="AU138" s="25">
        <f>IF('Indicator Date hidden'!AV139="x","x",$AU$2-'Indicator Date hidden'!AV139)</f>
        <v>1</v>
      </c>
      <c r="AV138" s="25">
        <f>IF('Indicator Date hidden'!AW139="x","x",$AV$2-'Indicator Date hidden'!AW139)</f>
        <v>0</v>
      </c>
      <c r="AW138" s="25">
        <f>IF('Indicator Date hidden'!AX139="x","x",$AW$2-'Indicator Date hidden'!AX139)</f>
        <v>0</v>
      </c>
      <c r="AX138" s="25">
        <f>IF('Indicator Date hidden'!AY139="x","x",$AX$2-'Indicator Date hidden'!AY139)</f>
        <v>0</v>
      </c>
      <c r="AY138" s="25">
        <f>IF('Indicator Date hidden'!AZ139="x","x",$AY$2-'Indicator Date hidden'!AZ139)</f>
        <v>0</v>
      </c>
      <c r="AZ138" s="25">
        <f>IF('Indicator Date hidden'!BA139="x","x",$AZ$2-'Indicator Date hidden'!BA139)</f>
        <v>0</v>
      </c>
      <c r="BA138">
        <f t="shared" si="10"/>
        <v>5</v>
      </c>
      <c r="BB138" s="26">
        <f t="shared" si="11"/>
        <v>0.10869565217391304</v>
      </c>
      <c r="BC138">
        <f t="shared" si="12"/>
        <v>4</v>
      </c>
      <c r="BD138" s="26">
        <f t="shared" si="13"/>
        <v>0.37464538999161057</v>
      </c>
      <c r="BE138" s="28">
        <f t="shared" si="14"/>
        <v>0</v>
      </c>
    </row>
    <row r="139" spans="1:57" x14ac:dyDescent="0.3">
      <c r="A139" t="s">
        <v>256</v>
      </c>
      <c r="B139" s="25">
        <f>IF('Indicator Date hidden'!C140="x","x",$B$2-'Indicator Date hidden'!C140)</f>
        <v>0</v>
      </c>
      <c r="C139" s="25">
        <f>IF('Indicator Date hidden'!D140="x","x",$C$2-'Indicator Date hidden'!D140)</f>
        <v>0</v>
      </c>
      <c r="D139" s="25">
        <f>IF('Indicator Date hidden'!E140="x","x",$D$2-'Indicator Date hidden'!E140)</f>
        <v>0</v>
      </c>
      <c r="E139" s="25">
        <f>IF('Indicator Date hidden'!F140="x","x",$E$2-'Indicator Date hidden'!F140)</f>
        <v>0</v>
      </c>
      <c r="F139" s="25">
        <f>IF('Indicator Date hidden'!G140="x","x",$F$2-'Indicator Date hidden'!G140)</f>
        <v>0</v>
      </c>
      <c r="G139" s="25">
        <f>IF('Indicator Date hidden'!H140="x","x",$G$2-'Indicator Date hidden'!H140)</f>
        <v>0</v>
      </c>
      <c r="H139" s="25">
        <f>IF('Indicator Date hidden'!I140="x","x",$H$2-'Indicator Date hidden'!I140)</f>
        <v>0</v>
      </c>
      <c r="I139" s="25">
        <f>IF('Indicator Date hidden'!J140="x","x",$I$2-'Indicator Date hidden'!J140)</f>
        <v>0</v>
      </c>
      <c r="J139" s="25">
        <f>IF('Indicator Date hidden'!K140="x","x",$J$2-'Indicator Date hidden'!K140)</f>
        <v>0</v>
      </c>
      <c r="K139" s="25">
        <f>IF('Indicator Date hidden'!L140="x","x",$K$2-'Indicator Date hidden'!L140)</f>
        <v>0</v>
      </c>
      <c r="L139" s="25">
        <f>IF('Indicator Date hidden'!M140="x","x",$L$2-'Indicator Date hidden'!M140)</f>
        <v>0</v>
      </c>
      <c r="M139" s="25">
        <f>IF('Indicator Date hidden'!N140="x","x",$M$2-'Indicator Date hidden'!N140)</f>
        <v>0</v>
      </c>
      <c r="N139" s="25">
        <f>IF('Indicator Date hidden'!O140="x","x",$N$2-'Indicator Date hidden'!O140)</f>
        <v>0</v>
      </c>
      <c r="O139" s="25">
        <f>IF('Indicator Date hidden'!P140="x","x",$O$2-'Indicator Date hidden'!P140)</f>
        <v>0</v>
      </c>
      <c r="P139" s="25">
        <f>IF('Indicator Date hidden'!Q140="x","x",$P$2-'Indicator Date hidden'!Q140)</f>
        <v>0</v>
      </c>
      <c r="Q139" s="25" t="str">
        <f>IF('Indicator Date hidden'!R140="x","x",$Q$2-'Indicator Date hidden'!R140)</f>
        <v>x</v>
      </c>
      <c r="R139" s="25">
        <f>IF('Indicator Date hidden'!S140="x","x",$R$2-'Indicator Date hidden'!S140)</f>
        <v>0</v>
      </c>
      <c r="S139" s="25">
        <f>IF('Indicator Date hidden'!T140="x","x",$S$2-'Indicator Date hidden'!T140)</f>
        <v>0</v>
      </c>
      <c r="T139" s="25">
        <f>IF('Indicator Date hidden'!U140="x","x",$T$2-'Indicator Date hidden'!U140)</f>
        <v>0</v>
      </c>
      <c r="U139" s="25" t="str">
        <f>IF('Indicator Date hidden'!V140="x","x",$U$2-'Indicator Date hidden'!V140)</f>
        <v>x</v>
      </c>
      <c r="V139" s="25">
        <f>IF('Indicator Date hidden'!W140="x","x",$V$2-'Indicator Date hidden'!W140)</f>
        <v>0</v>
      </c>
      <c r="W139" s="25" t="str">
        <f>IF('Indicator Date hidden'!X140="x","x",$W$2-'Indicator Date hidden'!X140)</f>
        <v>x</v>
      </c>
      <c r="X139" s="25">
        <f>IF('Indicator Date hidden'!Y140="x","x",$X$2-'Indicator Date hidden'!Y140)</f>
        <v>2</v>
      </c>
      <c r="Y139" s="25">
        <f>IF('Indicator Date hidden'!Z140="x","x",$Y$2-'Indicator Date hidden'!Z140)</f>
        <v>0</v>
      </c>
      <c r="Z139" s="25">
        <f>IF('Indicator Date hidden'!AA140="x","x",$Z$2-'Indicator Date hidden'!AA140)</f>
        <v>0</v>
      </c>
      <c r="AA139" s="25" t="str">
        <f>IF('Indicator Date hidden'!AB140="x","x",$AA$2-'Indicator Date hidden'!AB140)</f>
        <v>x</v>
      </c>
      <c r="AB139" s="25">
        <f>IF('Indicator Date hidden'!AC140="x","x",$AB$2-'Indicator Date hidden'!AC140)</f>
        <v>0</v>
      </c>
      <c r="AC139" s="25">
        <f>IF('Indicator Date hidden'!AD140="x","x",$AC$2-'Indicator Date hidden'!AD140)</f>
        <v>0</v>
      </c>
      <c r="AD139" s="25" t="str">
        <f>IF('Indicator Date hidden'!AE140="x","x",$AD$2-'Indicator Date hidden'!AE140)</f>
        <v>x</v>
      </c>
      <c r="AE139" s="25">
        <f>IF('Indicator Date hidden'!AF140="x","x",$AE$2-'Indicator Date hidden'!AF140)</f>
        <v>0</v>
      </c>
      <c r="AF139" s="25">
        <f>IF('Indicator Date hidden'!AG140="x","x",$AF$2-'Indicator Date hidden'!AG140)</f>
        <v>1</v>
      </c>
      <c r="AG139" s="25">
        <f>IF('Indicator Date hidden'!AH140="x","x",$AG$2-'Indicator Date hidden'!AH140)</f>
        <v>0</v>
      </c>
      <c r="AH139" s="25">
        <f>IF('Indicator Date hidden'!AI140="x","x",$AH$2-'Indicator Date hidden'!AI140)</f>
        <v>0</v>
      </c>
      <c r="AI139" s="25">
        <f>IF('Indicator Date hidden'!AJ140="x","x",$AI$2-'Indicator Date hidden'!AJ140)</f>
        <v>0</v>
      </c>
      <c r="AJ139" s="25" t="str">
        <f>IF('Indicator Date hidden'!AK140="x","x",$AJ$2-'Indicator Date hidden'!AK140)</f>
        <v>x</v>
      </c>
      <c r="AK139" s="25">
        <f>IF('Indicator Date hidden'!AL140="x","x",$AK$2-'Indicator Date hidden'!AL140)</f>
        <v>1</v>
      </c>
      <c r="AL139" s="25">
        <f>IF('Indicator Date hidden'!AM140="x","x",$AL$2-'Indicator Date hidden'!AM140)</f>
        <v>0</v>
      </c>
      <c r="AM139" s="25">
        <f>IF('Indicator Date hidden'!AN140="x","x",$AM$2-'Indicator Date hidden'!AN140)</f>
        <v>0</v>
      </c>
      <c r="AN139" s="25">
        <f>IF('Indicator Date hidden'!AO140="x","x",$AN$2-'Indicator Date hidden'!AO140)</f>
        <v>0</v>
      </c>
      <c r="AO139" s="25">
        <f>IF('Indicator Date hidden'!AP140="x","x",$AO$2-'Indicator Date hidden'!AP140)</f>
        <v>0</v>
      </c>
      <c r="AP139" s="25">
        <f>IF('Indicator Date hidden'!AQ140="x","x",$AP$2-'Indicator Date hidden'!AQ140)</f>
        <v>0</v>
      </c>
      <c r="AQ139" s="25">
        <f>IF('Indicator Date hidden'!AR140="x","x",$AQ$2-'Indicator Date hidden'!AR140)</f>
        <v>0</v>
      </c>
      <c r="AR139" s="25">
        <f>IF('Indicator Date hidden'!AS140="x","x",$AR$2-'Indicator Date hidden'!AS140)</f>
        <v>0</v>
      </c>
      <c r="AS139" s="25">
        <f>IF('Indicator Date hidden'!AT140="x","x",$AS$2-'Indicator Date hidden'!AT140)</f>
        <v>0</v>
      </c>
      <c r="AT139" s="25">
        <f>IF('Indicator Date hidden'!AU140="x","x",$AT$2-'Indicator Date hidden'!AU140)</f>
        <v>0</v>
      </c>
      <c r="AU139" s="25">
        <f>IF('Indicator Date hidden'!AV140="x","x",$AU$2-'Indicator Date hidden'!AV140)</f>
        <v>3</v>
      </c>
      <c r="AV139" s="25">
        <f>IF('Indicator Date hidden'!AW140="x","x",$AV$2-'Indicator Date hidden'!AW140)</f>
        <v>0</v>
      </c>
      <c r="AW139" s="25">
        <f>IF('Indicator Date hidden'!AX140="x","x",$AW$2-'Indicator Date hidden'!AX140)</f>
        <v>0</v>
      </c>
      <c r="AX139" s="25">
        <f>IF('Indicator Date hidden'!AY140="x","x",$AX$2-'Indicator Date hidden'!AY140)</f>
        <v>0</v>
      </c>
      <c r="AY139" s="25">
        <f>IF('Indicator Date hidden'!AZ140="x","x",$AY$2-'Indicator Date hidden'!AZ140)</f>
        <v>0</v>
      </c>
      <c r="AZ139" s="25">
        <f>IF('Indicator Date hidden'!BA140="x","x",$AZ$2-'Indicator Date hidden'!BA140)</f>
        <v>0</v>
      </c>
      <c r="BA139">
        <f t="shared" si="10"/>
        <v>7</v>
      </c>
      <c r="BB139" s="26">
        <f t="shared" si="11"/>
        <v>0.15555555555555556</v>
      </c>
      <c r="BC139">
        <f t="shared" si="12"/>
        <v>4</v>
      </c>
      <c r="BD139" s="26">
        <f t="shared" si="13"/>
        <v>0.55599982236430234</v>
      </c>
      <c r="BE139" s="28">
        <f t="shared" si="14"/>
        <v>0</v>
      </c>
    </row>
    <row r="140" spans="1:57" x14ac:dyDescent="0.3">
      <c r="A140" t="s">
        <v>258</v>
      </c>
      <c r="B140" s="25">
        <f>IF('Indicator Date hidden'!C141="x","x",$B$2-'Indicator Date hidden'!C141)</f>
        <v>0</v>
      </c>
      <c r="C140" s="25">
        <f>IF('Indicator Date hidden'!D141="x","x",$C$2-'Indicator Date hidden'!D141)</f>
        <v>0</v>
      </c>
      <c r="D140" s="25">
        <f>IF('Indicator Date hidden'!E141="x","x",$D$2-'Indicator Date hidden'!E141)</f>
        <v>0</v>
      </c>
      <c r="E140" s="25">
        <f>IF('Indicator Date hidden'!F141="x","x",$E$2-'Indicator Date hidden'!F141)</f>
        <v>0</v>
      </c>
      <c r="F140" s="25">
        <f>IF('Indicator Date hidden'!G141="x","x",$F$2-'Indicator Date hidden'!G141)</f>
        <v>0</v>
      </c>
      <c r="G140" s="25">
        <f>IF('Indicator Date hidden'!H141="x","x",$G$2-'Indicator Date hidden'!H141)</f>
        <v>0</v>
      </c>
      <c r="H140" s="25">
        <f>IF('Indicator Date hidden'!I141="x","x",$H$2-'Indicator Date hidden'!I141)</f>
        <v>0</v>
      </c>
      <c r="I140" s="25">
        <f>IF('Indicator Date hidden'!J141="x","x",$I$2-'Indicator Date hidden'!J141)</f>
        <v>0</v>
      </c>
      <c r="J140" s="25">
        <f>IF('Indicator Date hidden'!K141="x","x",$J$2-'Indicator Date hidden'!K141)</f>
        <v>0</v>
      </c>
      <c r="K140" s="25">
        <f>IF('Indicator Date hidden'!L141="x","x",$K$2-'Indicator Date hidden'!L141)</f>
        <v>0</v>
      </c>
      <c r="L140" s="25">
        <f>IF('Indicator Date hidden'!M141="x","x",$L$2-'Indicator Date hidden'!M141)</f>
        <v>0</v>
      </c>
      <c r="M140" s="25">
        <f>IF('Indicator Date hidden'!N141="x","x",$M$2-'Indicator Date hidden'!N141)</f>
        <v>0</v>
      </c>
      <c r="N140" s="25">
        <f>IF('Indicator Date hidden'!O141="x","x",$N$2-'Indicator Date hidden'!O141)</f>
        <v>0</v>
      </c>
      <c r="O140" s="25">
        <f>IF('Indicator Date hidden'!P141="x","x",$O$2-'Indicator Date hidden'!P141)</f>
        <v>0</v>
      </c>
      <c r="P140" s="25">
        <f>IF('Indicator Date hidden'!Q141="x","x",$P$2-'Indicator Date hidden'!Q141)</f>
        <v>0</v>
      </c>
      <c r="Q140" s="25" t="str">
        <f>IF('Indicator Date hidden'!R141="x","x",$Q$2-'Indicator Date hidden'!R141)</f>
        <v>x</v>
      </c>
      <c r="R140" s="25">
        <f>IF('Indicator Date hidden'!S141="x","x",$R$2-'Indicator Date hidden'!S141)</f>
        <v>0</v>
      </c>
      <c r="S140" s="25">
        <f>IF('Indicator Date hidden'!T141="x","x",$S$2-'Indicator Date hidden'!T141)</f>
        <v>0</v>
      </c>
      <c r="T140" s="25">
        <f>IF('Indicator Date hidden'!U141="x","x",$T$2-'Indicator Date hidden'!U141)</f>
        <v>0</v>
      </c>
      <c r="U140" s="25" t="str">
        <f>IF('Indicator Date hidden'!V141="x","x",$U$2-'Indicator Date hidden'!V141)</f>
        <v>x</v>
      </c>
      <c r="V140" s="25">
        <f>IF('Indicator Date hidden'!W141="x","x",$V$2-'Indicator Date hidden'!W141)</f>
        <v>0</v>
      </c>
      <c r="W140" s="25" t="str">
        <f>IF('Indicator Date hidden'!X141="x","x",$W$2-'Indicator Date hidden'!X141)</f>
        <v>x</v>
      </c>
      <c r="X140" s="25">
        <f>IF('Indicator Date hidden'!Y141="x","x",$X$2-'Indicator Date hidden'!Y141)</f>
        <v>4</v>
      </c>
      <c r="Y140" s="25">
        <f>IF('Indicator Date hidden'!Z141="x","x",$Y$2-'Indicator Date hidden'!Z141)</f>
        <v>0</v>
      </c>
      <c r="Z140" s="25">
        <f>IF('Indicator Date hidden'!AA141="x","x",$Z$2-'Indicator Date hidden'!AA141)</f>
        <v>0</v>
      </c>
      <c r="AA140" s="25" t="str">
        <f>IF('Indicator Date hidden'!AB141="x","x",$AA$2-'Indicator Date hidden'!AB141)</f>
        <v>x</v>
      </c>
      <c r="AB140" s="25">
        <f>IF('Indicator Date hidden'!AC141="x","x",$AB$2-'Indicator Date hidden'!AC141)</f>
        <v>0</v>
      </c>
      <c r="AC140" s="25">
        <f>IF('Indicator Date hidden'!AD141="x","x",$AC$2-'Indicator Date hidden'!AD141)</f>
        <v>0</v>
      </c>
      <c r="AD140" s="25" t="str">
        <f>IF('Indicator Date hidden'!AE141="x","x",$AD$2-'Indicator Date hidden'!AE141)</f>
        <v>x</v>
      </c>
      <c r="AE140" s="25">
        <f>IF('Indicator Date hidden'!AF141="x","x",$AE$2-'Indicator Date hidden'!AF141)</f>
        <v>0</v>
      </c>
      <c r="AF140" s="25" t="str">
        <f>IF('Indicator Date hidden'!AG141="x","x",$AF$2-'Indicator Date hidden'!AG141)</f>
        <v>x</v>
      </c>
      <c r="AG140" s="25">
        <f>IF('Indicator Date hidden'!AH141="x","x",$AG$2-'Indicator Date hidden'!AH141)</f>
        <v>0</v>
      </c>
      <c r="AH140" s="25">
        <f>IF('Indicator Date hidden'!AI141="x","x",$AH$2-'Indicator Date hidden'!AI141)</f>
        <v>0</v>
      </c>
      <c r="AI140" s="25">
        <f>IF('Indicator Date hidden'!AJ141="x","x",$AI$2-'Indicator Date hidden'!AJ141)</f>
        <v>0</v>
      </c>
      <c r="AJ140" s="25" t="str">
        <f>IF('Indicator Date hidden'!AK141="x","x",$AJ$2-'Indicator Date hidden'!AK141)</f>
        <v>x</v>
      </c>
      <c r="AK140" s="25">
        <f>IF('Indicator Date hidden'!AL141="x","x",$AK$2-'Indicator Date hidden'!AL141)</f>
        <v>1</v>
      </c>
      <c r="AL140" s="25">
        <f>IF('Indicator Date hidden'!AM141="x","x",$AL$2-'Indicator Date hidden'!AM141)</f>
        <v>0</v>
      </c>
      <c r="AM140" s="25">
        <f>IF('Indicator Date hidden'!AN141="x","x",$AM$2-'Indicator Date hidden'!AN141)</f>
        <v>0</v>
      </c>
      <c r="AN140" s="25">
        <f>IF('Indicator Date hidden'!AO141="x","x",$AN$2-'Indicator Date hidden'!AO141)</f>
        <v>0</v>
      </c>
      <c r="AO140" s="25">
        <f>IF('Indicator Date hidden'!AP141="x","x",$AO$2-'Indicator Date hidden'!AP141)</f>
        <v>0</v>
      </c>
      <c r="AP140" s="25">
        <f>IF('Indicator Date hidden'!AQ141="x","x",$AP$2-'Indicator Date hidden'!AQ141)</f>
        <v>0</v>
      </c>
      <c r="AQ140" s="25">
        <f>IF('Indicator Date hidden'!AR141="x","x",$AQ$2-'Indicator Date hidden'!AR141)</f>
        <v>0</v>
      </c>
      <c r="AR140" s="25">
        <f>IF('Indicator Date hidden'!AS141="x","x",$AR$2-'Indicator Date hidden'!AS141)</f>
        <v>0</v>
      </c>
      <c r="AS140" s="25">
        <f>IF('Indicator Date hidden'!AT141="x","x",$AS$2-'Indicator Date hidden'!AT141)</f>
        <v>0</v>
      </c>
      <c r="AT140" s="25">
        <f>IF('Indicator Date hidden'!AU141="x","x",$AT$2-'Indicator Date hidden'!AU141)</f>
        <v>0</v>
      </c>
      <c r="AU140" s="25">
        <f>IF('Indicator Date hidden'!AV141="x","x",$AU$2-'Indicator Date hidden'!AV141)</f>
        <v>0</v>
      </c>
      <c r="AV140" s="25">
        <f>IF('Indicator Date hidden'!AW141="x","x",$AV$2-'Indicator Date hidden'!AW141)</f>
        <v>0</v>
      </c>
      <c r="AW140" s="25">
        <f>IF('Indicator Date hidden'!AX141="x","x",$AW$2-'Indicator Date hidden'!AX141)</f>
        <v>0</v>
      </c>
      <c r="AX140" s="25">
        <f>IF('Indicator Date hidden'!AY141="x","x",$AX$2-'Indicator Date hidden'!AY141)</f>
        <v>0</v>
      </c>
      <c r="AY140" s="25">
        <f>IF('Indicator Date hidden'!AZ141="x","x",$AY$2-'Indicator Date hidden'!AZ141)</f>
        <v>0</v>
      </c>
      <c r="AZ140" s="25">
        <f>IF('Indicator Date hidden'!BA141="x","x",$AZ$2-'Indicator Date hidden'!BA141)</f>
        <v>0</v>
      </c>
      <c r="BA140">
        <f t="shared" si="10"/>
        <v>5</v>
      </c>
      <c r="BB140" s="26">
        <f t="shared" si="11"/>
        <v>0.11363636363636363</v>
      </c>
      <c r="BC140">
        <f t="shared" si="12"/>
        <v>2</v>
      </c>
      <c r="BD140" s="26">
        <f t="shared" si="13"/>
        <v>0.61110589362494327</v>
      </c>
      <c r="BE140" s="28">
        <f t="shared" si="14"/>
        <v>0</v>
      </c>
    </row>
    <row r="141" spans="1:57" x14ac:dyDescent="0.3">
      <c r="A141" t="s">
        <v>260</v>
      </c>
      <c r="B141" s="25">
        <f>IF('Indicator Date hidden'!C142="x","x",$B$2-'Indicator Date hidden'!C142)</f>
        <v>0</v>
      </c>
      <c r="C141" s="25">
        <f>IF('Indicator Date hidden'!D142="x","x",$C$2-'Indicator Date hidden'!D142)</f>
        <v>0</v>
      </c>
      <c r="D141" s="25">
        <f>IF('Indicator Date hidden'!E142="x","x",$D$2-'Indicator Date hidden'!E142)</f>
        <v>0</v>
      </c>
      <c r="E141" s="25">
        <f>IF('Indicator Date hidden'!F142="x","x",$E$2-'Indicator Date hidden'!F142)</f>
        <v>0</v>
      </c>
      <c r="F141" s="25">
        <f>IF('Indicator Date hidden'!G142="x","x",$F$2-'Indicator Date hidden'!G142)</f>
        <v>0</v>
      </c>
      <c r="G141" s="25">
        <f>IF('Indicator Date hidden'!H142="x","x",$G$2-'Indicator Date hidden'!H142)</f>
        <v>0</v>
      </c>
      <c r="H141" s="25">
        <f>IF('Indicator Date hidden'!I142="x","x",$H$2-'Indicator Date hidden'!I142)</f>
        <v>0</v>
      </c>
      <c r="I141" s="25">
        <f>IF('Indicator Date hidden'!J142="x","x",$I$2-'Indicator Date hidden'!J142)</f>
        <v>0</v>
      </c>
      <c r="J141" s="25">
        <f>IF('Indicator Date hidden'!K142="x","x",$J$2-'Indicator Date hidden'!K142)</f>
        <v>0</v>
      </c>
      <c r="K141" s="25">
        <f>IF('Indicator Date hidden'!L142="x","x",$K$2-'Indicator Date hidden'!L142)</f>
        <v>0</v>
      </c>
      <c r="L141" s="25">
        <f>IF('Indicator Date hidden'!M142="x","x",$L$2-'Indicator Date hidden'!M142)</f>
        <v>0</v>
      </c>
      <c r="M141" s="25">
        <f>IF('Indicator Date hidden'!N142="x","x",$M$2-'Indicator Date hidden'!N142)</f>
        <v>0</v>
      </c>
      <c r="N141" s="25">
        <f>IF('Indicator Date hidden'!O142="x","x",$N$2-'Indicator Date hidden'!O142)</f>
        <v>0</v>
      </c>
      <c r="O141" s="25">
        <f>IF('Indicator Date hidden'!P142="x","x",$O$2-'Indicator Date hidden'!P142)</f>
        <v>0</v>
      </c>
      <c r="P141" s="25">
        <f>IF('Indicator Date hidden'!Q142="x","x",$P$2-'Indicator Date hidden'!Q142)</f>
        <v>0</v>
      </c>
      <c r="Q141" s="25" t="str">
        <f>IF('Indicator Date hidden'!R142="x","x",$Q$2-'Indicator Date hidden'!R142)</f>
        <v>x</v>
      </c>
      <c r="R141" s="25">
        <f>IF('Indicator Date hidden'!S142="x","x",$R$2-'Indicator Date hidden'!S142)</f>
        <v>0</v>
      </c>
      <c r="S141" s="25">
        <f>IF('Indicator Date hidden'!T142="x","x",$S$2-'Indicator Date hidden'!T142)</f>
        <v>0</v>
      </c>
      <c r="T141" s="25">
        <f>IF('Indicator Date hidden'!U142="x","x",$T$2-'Indicator Date hidden'!U142)</f>
        <v>0</v>
      </c>
      <c r="U141" s="25" t="str">
        <f>IF('Indicator Date hidden'!V142="x","x",$U$2-'Indicator Date hidden'!V142)</f>
        <v>x</v>
      </c>
      <c r="V141" s="25">
        <f>IF('Indicator Date hidden'!W142="x","x",$V$2-'Indicator Date hidden'!W142)</f>
        <v>0</v>
      </c>
      <c r="W141" s="25" t="str">
        <f>IF('Indicator Date hidden'!X142="x","x",$W$2-'Indicator Date hidden'!X142)</f>
        <v>x</v>
      </c>
      <c r="X141" s="25">
        <f>IF('Indicator Date hidden'!Y142="x","x",$X$2-'Indicator Date hidden'!Y142)</f>
        <v>2</v>
      </c>
      <c r="Y141" s="25">
        <f>IF('Indicator Date hidden'!Z142="x","x",$Y$2-'Indicator Date hidden'!Z142)</f>
        <v>0</v>
      </c>
      <c r="Z141" s="25">
        <f>IF('Indicator Date hidden'!AA142="x","x",$Z$2-'Indicator Date hidden'!AA142)</f>
        <v>0</v>
      </c>
      <c r="AA141" s="25">
        <f>IF('Indicator Date hidden'!AB142="x","x",$AA$2-'Indicator Date hidden'!AB142)</f>
        <v>1</v>
      </c>
      <c r="AB141" s="25">
        <f>IF('Indicator Date hidden'!AC142="x","x",$AB$2-'Indicator Date hidden'!AC142)</f>
        <v>0</v>
      </c>
      <c r="AC141" s="25">
        <f>IF('Indicator Date hidden'!AD142="x","x",$AC$2-'Indicator Date hidden'!AD142)</f>
        <v>0</v>
      </c>
      <c r="AD141" s="25" t="str">
        <f>IF('Indicator Date hidden'!AE142="x","x",$AD$2-'Indicator Date hidden'!AE142)</f>
        <v>x</v>
      </c>
      <c r="AE141" s="25">
        <f>IF('Indicator Date hidden'!AF142="x","x",$AE$2-'Indicator Date hidden'!AF142)</f>
        <v>0</v>
      </c>
      <c r="AF141" s="25">
        <f>IF('Indicator Date hidden'!AG142="x","x",$AF$2-'Indicator Date hidden'!AG142)</f>
        <v>1</v>
      </c>
      <c r="AG141" s="25">
        <f>IF('Indicator Date hidden'!AH142="x","x",$AG$2-'Indicator Date hidden'!AH142)</f>
        <v>0</v>
      </c>
      <c r="AH141" s="25">
        <f>IF('Indicator Date hidden'!AI142="x","x",$AH$2-'Indicator Date hidden'!AI142)</f>
        <v>0</v>
      </c>
      <c r="AI141" s="25">
        <f>IF('Indicator Date hidden'!AJ142="x","x",$AI$2-'Indicator Date hidden'!AJ142)</f>
        <v>0</v>
      </c>
      <c r="AJ141" s="25" t="str">
        <f>IF('Indicator Date hidden'!AK142="x","x",$AJ$2-'Indicator Date hidden'!AK142)</f>
        <v>x</v>
      </c>
      <c r="AK141" s="25">
        <f>IF('Indicator Date hidden'!AL142="x","x",$AK$2-'Indicator Date hidden'!AL142)</f>
        <v>1</v>
      </c>
      <c r="AL141" s="25">
        <f>IF('Indicator Date hidden'!AM142="x","x",$AL$2-'Indicator Date hidden'!AM142)</f>
        <v>0</v>
      </c>
      <c r="AM141" s="25">
        <f>IF('Indicator Date hidden'!AN142="x","x",$AM$2-'Indicator Date hidden'!AN142)</f>
        <v>0</v>
      </c>
      <c r="AN141" s="25">
        <f>IF('Indicator Date hidden'!AO142="x","x",$AN$2-'Indicator Date hidden'!AO142)</f>
        <v>0</v>
      </c>
      <c r="AO141" s="25">
        <f>IF('Indicator Date hidden'!AP142="x","x",$AO$2-'Indicator Date hidden'!AP142)</f>
        <v>0</v>
      </c>
      <c r="AP141" s="25">
        <f>IF('Indicator Date hidden'!AQ142="x","x",$AP$2-'Indicator Date hidden'!AQ142)</f>
        <v>0</v>
      </c>
      <c r="AQ141" s="25">
        <f>IF('Indicator Date hidden'!AR142="x","x",$AQ$2-'Indicator Date hidden'!AR142)</f>
        <v>0</v>
      </c>
      <c r="AR141" s="25">
        <f>IF('Indicator Date hidden'!AS142="x","x",$AR$2-'Indicator Date hidden'!AS142)</f>
        <v>0</v>
      </c>
      <c r="AS141" s="25">
        <f>IF('Indicator Date hidden'!AT142="x","x",$AS$2-'Indicator Date hidden'!AT142)</f>
        <v>0</v>
      </c>
      <c r="AT141" s="25">
        <f>IF('Indicator Date hidden'!AU142="x","x",$AT$2-'Indicator Date hidden'!AU142)</f>
        <v>0</v>
      </c>
      <c r="AU141" s="25">
        <f>IF('Indicator Date hidden'!AV142="x","x",$AU$2-'Indicator Date hidden'!AV142)</f>
        <v>3</v>
      </c>
      <c r="AV141" s="25">
        <f>IF('Indicator Date hidden'!AW142="x","x",$AV$2-'Indicator Date hidden'!AW142)</f>
        <v>0</v>
      </c>
      <c r="AW141" s="25">
        <f>IF('Indicator Date hidden'!AX142="x","x",$AW$2-'Indicator Date hidden'!AX142)</f>
        <v>0</v>
      </c>
      <c r="AX141" s="25">
        <f>IF('Indicator Date hidden'!AY142="x","x",$AX$2-'Indicator Date hidden'!AY142)</f>
        <v>0</v>
      </c>
      <c r="AY141" s="25">
        <f>IF('Indicator Date hidden'!AZ142="x","x",$AY$2-'Indicator Date hidden'!AZ142)</f>
        <v>0</v>
      </c>
      <c r="AZ141" s="25">
        <f>IF('Indicator Date hidden'!BA142="x","x",$AZ$2-'Indicator Date hidden'!BA142)</f>
        <v>0</v>
      </c>
      <c r="BA141">
        <f t="shared" si="10"/>
        <v>8</v>
      </c>
      <c r="BB141" s="26">
        <f t="shared" si="11"/>
        <v>0.17391304347826086</v>
      </c>
      <c r="BC141">
        <f t="shared" si="12"/>
        <v>5</v>
      </c>
      <c r="BD141" s="26">
        <f t="shared" si="13"/>
        <v>0.56354266942677045</v>
      </c>
      <c r="BE141" s="28">
        <f t="shared" si="14"/>
        <v>0</v>
      </c>
    </row>
    <row r="142" spans="1:57" x14ac:dyDescent="0.3">
      <c r="A142" t="s">
        <v>262</v>
      </c>
      <c r="B142" s="25">
        <f>IF('Indicator Date hidden'!C143="x","x",$B$2-'Indicator Date hidden'!C143)</f>
        <v>0</v>
      </c>
      <c r="C142" s="25">
        <f>IF('Indicator Date hidden'!D143="x","x",$C$2-'Indicator Date hidden'!D143)</f>
        <v>0</v>
      </c>
      <c r="D142" s="25">
        <f>IF('Indicator Date hidden'!E143="x","x",$D$2-'Indicator Date hidden'!E143)</f>
        <v>0</v>
      </c>
      <c r="E142" s="25">
        <f>IF('Indicator Date hidden'!F143="x","x",$E$2-'Indicator Date hidden'!F143)</f>
        <v>0</v>
      </c>
      <c r="F142" s="25">
        <f>IF('Indicator Date hidden'!G143="x","x",$F$2-'Indicator Date hidden'!G143)</f>
        <v>0</v>
      </c>
      <c r="G142" s="25">
        <f>IF('Indicator Date hidden'!H143="x","x",$G$2-'Indicator Date hidden'!H143)</f>
        <v>0</v>
      </c>
      <c r="H142" s="25">
        <f>IF('Indicator Date hidden'!I143="x","x",$H$2-'Indicator Date hidden'!I143)</f>
        <v>0</v>
      </c>
      <c r="I142" s="25">
        <f>IF('Indicator Date hidden'!J143="x","x",$I$2-'Indicator Date hidden'!J143)</f>
        <v>0</v>
      </c>
      <c r="J142" s="25">
        <f>IF('Indicator Date hidden'!K143="x","x",$J$2-'Indicator Date hidden'!K143)</f>
        <v>0</v>
      </c>
      <c r="K142" s="25">
        <f>IF('Indicator Date hidden'!L143="x","x",$K$2-'Indicator Date hidden'!L143)</f>
        <v>0</v>
      </c>
      <c r="L142" s="25">
        <f>IF('Indicator Date hidden'!M143="x","x",$L$2-'Indicator Date hidden'!M143)</f>
        <v>0</v>
      </c>
      <c r="M142" s="25">
        <f>IF('Indicator Date hidden'!N143="x","x",$M$2-'Indicator Date hidden'!N143)</f>
        <v>0</v>
      </c>
      <c r="N142" s="25">
        <f>IF('Indicator Date hidden'!O143="x","x",$N$2-'Indicator Date hidden'!O143)</f>
        <v>0</v>
      </c>
      <c r="O142" s="25">
        <f>IF('Indicator Date hidden'!P143="x","x",$O$2-'Indicator Date hidden'!P143)</f>
        <v>0</v>
      </c>
      <c r="P142" s="25">
        <f>IF('Indicator Date hidden'!Q143="x","x",$P$2-'Indicator Date hidden'!Q143)</f>
        <v>0</v>
      </c>
      <c r="Q142" s="25" t="str">
        <f>IF('Indicator Date hidden'!R143="x","x",$Q$2-'Indicator Date hidden'!R143)</f>
        <v>x</v>
      </c>
      <c r="R142" s="25">
        <f>IF('Indicator Date hidden'!S143="x","x",$R$2-'Indicator Date hidden'!S143)</f>
        <v>0</v>
      </c>
      <c r="S142" s="25">
        <f>IF('Indicator Date hidden'!T143="x","x",$S$2-'Indicator Date hidden'!T143)</f>
        <v>0</v>
      </c>
      <c r="T142" s="25">
        <f>IF('Indicator Date hidden'!U143="x","x",$T$2-'Indicator Date hidden'!U143)</f>
        <v>0</v>
      </c>
      <c r="U142" s="25" t="str">
        <f>IF('Indicator Date hidden'!V143="x","x",$U$2-'Indicator Date hidden'!V143)</f>
        <v>x</v>
      </c>
      <c r="V142" s="25">
        <f>IF('Indicator Date hidden'!W143="x","x",$V$2-'Indicator Date hidden'!W143)</f>
        <v>0</v>
      </c>
      <c r="W142" s="25" t="str">
        <f>IF('Indicator Date hidden'!X143="x","x",$W$2-'Indicator Date hidden'!X143)</f>
        <v>x</v>
      </c>
      <c r="X142" s="25">
        <f>IF('Indicator Date hidden'!Y143="x","x",$X$2-'Indicator Date hidden'!Y143)</f>
        <v>4</v>
      </c>
      <c r="Y142" s="25">
        <f>IF('Indicator Date hidden'!Z143="x","x",$Y$2-'Indicator Date hidden'!Z143)</f>
        <v>0</v>
      </c>
      <c r="Z142" s="25">
        <f>IF('Indicator Date hidden'!AA143="x","x",$Z$2-'Indicator Date hidden'!AA143)</f>
        <v>0</v>
      </c>
      <c r="AA142" s="25" t="str">
        <f>IF('Indicator Date hidden'!AB143="x","x",$AA$2-'Indicator Date hidden'!AB143)</f>
        <v>x</v>
      </c>
      <c r="AB142" s="25">
        <f>IF('Indicator Date hidden'!AC143="x","x",$AB$2-'Indicator Date hidden'!AC143)</f>
        <v>0</v>
      </c>
      <c r="AC142" s="25">
        <f>IF('Indicator Date hidden'!AD143="x","x",$AC$2-'Indicator Date hidden'!AD143)</f>
        <v>0</v>
      </c>
      <c r="AD142" s="25" t="str">
        <f>IF('Indicator Date hidden'!AE143="x","x",$AD$2-'Indicator Date hidden'!AE143)</f>
        <v>x</v>
      </c>
      <c r="AE142" s="25">
        <f>IF('Indicator Date hidden'!AF143="x","x",$AE$2-'Indicator Date hidden'!AF143)</f>
        <v>0</v>
      </c>
      <c r="AF142" s="25">
        <f>IF('Indicator Date hidden'!AG143="x","x",$AF$2-'Indicator Date hidden'!AG143)</f>
        <v>1</v>
      </c>
      <c r="AG142" s="25">
        <f>IF('Indicator Date hidden'!AH143="x","x",$AG$2-'Indicator Date hidden'!AH143)</f>
        <v>0</v>
      </c>
      <c r="AH142" s="25">
        <f>IF('Indicator Date hidden'!AI143="x","x",$AH$2-'Indicator Date hidden'!AI143)</f>
        <v>0</v>
      </c>
      <c r="AI142" s="25">
        <f>IF('Indicator Date hidden'!AJ143="x","x",$AI$2-'Indicator Date hidden'!AJ143)</f>
        <v>0</v>
      </c>
      <c r="AJ142" s="25">
        <f>IF('Indicator Date hidden'!AK143="x","x",$AJ$2-'Indicator Date hidden'!AK143)</f>
        <v>1</v>
      </c>
      <c r="AK142" s="25">
        <f>IF('Indicator Date hidden'!AL143="x","x",$AK$2-'Indicator Date hidden'!AL143)</f>
        <v>1</v>
      </c>
      <c r="AL142" s="25">
        <f>IF('Indicator Date hidden'!AM143="x","x",$AL$2-'Indicator Date hidden'!AM143)</f>
        <v>0</v>
      </c>
      <c r="AM142" s="25">
        <f>IF('Indicator Date hidden'!AN143="x","x",$AM$2-'Indicator Date hidden'!AN143)</f>
        <v>0</v>
      </c>
      <c r="AN142" s="25">
        <f>IF('Indicator Date hidden'!AO143="x","x",$AN$2-'Indicator Date hidden'!AO143)</f>
        <v>0</v>
      </c>
      <c r="AO142" s="25">
        <f>IF('Indicator Date hidden'!AP143="x","x",$AO$2-'Indicator Date hidden'!AP143)</f>
        <v>0</v>
      </c>
      <c r="AP142" s="25">
        <f>IF('Indicator Date hidden'!AQ143="x","x",$AP$2-'Indicator Date hidden'!AQ143)</f>
        <v>0</v>
      </c>
      <c r="AQ142" s="25" t="str">
        <f>IF('Indicator Date hidden'!AR143="x","x",$AQ$2-'Indicator Date hidden'!AR143)</f>
        <v>x</v>
      </c>
      <c r="AR142" s="25">
        <f>IF('Indicator Date hidden'!AS143="x","x",$AR$2-'Indicator Date hidden'!AS143)</f>
        <v>0</v>
      </c>
      <c r="AS142" s="25">
        <f>IF('Indicator Date hidden'!AT143="x","x",$AS$2-'Indicator Date hidden'!AT143)</f>
        <v>0</v>
      </c>
      <c r="AT142" s="25">
        <f>IF('Indicator Date hidden'!AU143="x","x",$AT$2-'Indicator Date hidden'!AU143)</f>
        <v>0</v>
      </c>
      <c r="AU142" s="25">
        <f>IF('Indicator Date hidden'!AV143="x","x",$AU$2-'Indicator Date hidden'!AV143)</f>
        <v>4</v>
      </c>
      <c r="AV142" s="25">
        <f>IF('Indicator Date hidden'!AW143="x","x",$AV$2-'Indicator Date hidden'!AW143)</f>
        <v>0</v>
      </c>
      <c r="AW142" s="25">
        <f>IF('Indicator Date hidden'!AX143="x","x",$AW$2-'Indicator Date hidden'!AX143)</f>
        <v>0</v>
      </c>
      <c r="AX142" s="25">
        <f>IF('Indicator Date hidden'!AY143="x","x",$AX$2-'Indicator Date hidden'!AY143)</f>
        <v>0</v>
      </c>
      <c r="AY142" s="25">
        <f>IF('Indicator Date hidden'!AZ143="x","x",$AY$2-'Indicator Date hidden'!AZ143)</f>
        <v>0</v>
      </c>
      <c r="AZ142" s="25">
        <f>IF('Indicator Date hidden'!BA143="x","x",$AZ$2-'Indicator Date hidden'!BA143)</f>
        <v>0</v>
      </c>
      <c r="BA142">
        <f t="shared" si="10"/>
        <v>11</v>
      </c>
      <c r="BB142" s="26">
        <f t="shared" si="11"/>
        <v>0.24444444444444444</v>
      </c>
      <c r="BC142">
        <f t="shared" si="12"/>
        <v>5</v>
      </c>
      <c r="BD142" s="26">
        <f t="shared" si="13"/>
        <v>0.84736337621944968</v>
      </c>
      <c r="BE142" s="28">
        <f t="shared" si="14"/>
        <v>0</v>
      </c>
    </row>
    <row r="143" spans="1:57" x14ac:dyDescent="0.3">
      <c r="A143" t="s">
        <v>263</v>
      </c>
      <c r="B143" s="25">
        <f>IF('Indicator Date hidden'!C144="x","x",$B$2-'Indicator Date hidden'!C144)</f>
        <v>0</v>
      </c>
      <c r="C143" s="25">
        <f>IF('Indicator Date hidden'!D144="x","x",$C$2-'Indicator Date hidden'!D144)</f>
        <v>0</v>
      </c>
      <c r="D143" s="25">
        <f>IF('Indicator Date hidden'!E144="x","x",$D$2-'Indicator Date hidden'!E144)</f>
        <v>0</v>
      </c>
      <c r="E143" s="25">
        <f>IF('Indicator Date hidden'!F144="x","x",$E$2-'Indicator Date hidden'!F144)</f>
        <v>0</v>
      </c>
      <c r="F143" s="25">
        <f>IF('Indicator Date hidden'!G144="x","x",$F$2-'Indicator Date hidden'!G144)</f>
        <v>0</v>
      </c>
      <c r="G143" s="25">
        <f>IF('Indicator Date hidden'!H144="x","x",$G$2-'Indicator Date hidden'!H144)</f>
        <v>0</v>
      </c>
      <c r="H143" s="25">
        <f>IF('Indicator Date hidden'!I144="x","x",$H$2-'Indicator Date hidden'!I144)</f>
        <v>0</v>
      </c>
      <c r="I143" s="25">
        <f>IF('Indicator Date hidden'!J144="x","x",$I$2-'Indicator Date hidden'!J144)</f>
        <v>0</v>
      </c>
      <c r="J143" s="25">
        <f>IF('Indicator Date hidden'!K144="x","x",$J$2-'Indicator Date hidden'!K144)</f>
        <v>0</v>
      </c>
      <c r="K143" s="25">
        <f>IF('Indicator Date hidden'!L144="x","x",$K$2-'Indicator Date hidden'!L144)</f>
        <v>0</v>
      </c>
      <c r="L143" s="25">
        <f>IF('Indicator Date hidden'!M144="x","x",$L$2-'Indicator Date hidden'!M144)</f>
        <v>0</v>
      </c>
      <c r="M143" s="25">
        <f>IF('Indicator Date hidden'!N144="x","x",$M$2-'Indicator Date hidden'!N144)</f>
        <v>0</v>
      </c>
      <c r="N143" s="25">
        <f>IF('Indicator Date hidden'!O144="x","x",$N$2-'Indicator Date hidden'!O144)</f>
        <v>0</v>
      </c>
      <c r="O143" s="25">
        <f>IF('Indicator Date hidden'!P144="x","x",$O$2-'Indicator Date hidden'!P144)</f>
        <v>0</v>
      </c>
      <c r="P143" s="25">
        <f>IF('Indicator Date hidden'!Q144="x","x",$P$2-'Indicator Date hidden'!Q144)</f>
        <v>0</v>
      </c>
      <c r="Q143" s="25">
        <f>IF('Indicator Date hidden'!R144="x","x",$Q$2-'Indicator Date hidden'!R144)</f>
        <v>4</v>
      </c>
      <c r="R143" s="25">
        <f>IF('Indicator Date hidden'!S144="x","x",$R$2-'Indicator Date hidden'!S144)</f>
        <v>0</v>
      </c>
      <c r="S143" s="25">
        <f>IF('Indicator Date hidden'!T144="x","x",$S$2-'Indicator Date hidden'!T144)</f>
        <v>0</v>
      </c>
      <c r="T143" s="25">
        <f>IF('Indicator Date hidden'!U144="x","x",$T$2-'Indicator Date hidden'!U144)</f>
        <v>0</v>
      </c>
      <c r="U143" s="25">
        <f>IF('Indicator Date hidden'!V144="x","x",$U$2-'Indicator Date hidden'!V144)</f>
        <v>0</v>
      </c>
      <c r="V143" s="25">
        <f>IF('Indicator Date hidden'!W144="x","x",$V$2-'Indicator Date hidden'!W144)</f>
        <v>0</v>
      </c>
      <c r="W143" s="25">
        <f>IF('Indicator Date hidden'!X144="x","x",$W$2-'Indicator Date hidden'!X144)</f>
        <v>4</v>
      </c>
      <c r="X143" s="25">
        <f>IF('Indicator Date hidden'!Y144="x","x",$X$2-'Indicator Date hidden'!Y144)</f>
        <v>4</v>
      </c>
      <c r="Y143" s="25">
        <f>IF('Indicator Date hidden'!Z144="x","x",$Y$2-'Indicator Date hidden'!Z144)</f>
        <v>0</v>
      </c>
      <c r="Z143" s="25">
        <f>IF('Indicator Date hidden'!AA144="x","x",$Z$2-'Indicator Date hidden'!AA144)</f>
        <v>0</v>
      </c>
      <c r="AA143" s="25">
        <f>IF('Indicator Date hidden'!AB144="x","x",$AA$2-'Indicator Date hidden'!AB144)</f>
        <v>0</v>
      </c>
      <c r="AB143" s="25">
        <f>IF('Indicator Date hidden'!AC144="x","x",$AB$2-'Indicator Date hidden'!AC144)</f>
        <v>0</v>
      </c>
      <c r="AC143" s="25">
        <f>IF('Indicator Date hidden'!AD144="x","x",$AC$2-'Indicator Date hidden'!AD144)</f>
        <v>0</v>
      </c>
      <c r="AD143" s="25">
        <f>IF('Indicator Date hidden'!AE144="x","x",$AD$2-'Indicator Date hidden'!AE144)</f>
        <v>0</v>
      </c>
      <c r="AE143" s="25">
        <f>IF('Indicator Date hidden'!AF144="x","x",$AE$2-'Indicator Date hidden'!AF144)</f>
        <v>0</v>
      </c>
      <c r="AF143" s="25">
        <f>IF('Indicator Date hidden'!AG144="x","x",$AF$2-'Indicator Date hidden'!AG144)</f>
        <v>2</v>
      </c>
      <c r="AG143" s="25">
        <f>IF('Indicator Date hidden'!AH144="x","x",$AG$2-'Indicator Date hidden'!AH144)</f>
        <v>0</v>
      </c>
      <c r="AH143" s="25">
        <f>IF('Indicator Date hidden'!AI144="x","x",$AH$2-'Indicator Date hidden'!AI144)</f>
        <v>0</v>
      </c>
      <c r="AI143" s="25">
        <f>IF('Indicator Date hidden'!AJ144="x","x",$AI$2-'Indicator Date hidden'!AJ144)</f>
        <v>0</v>
      </c>
      <c r="AJ143" s="25" t="str">
        <f>IF('Indicator Date hidden'!AK144="x","x",$AJ$2-'Indicator Date hidden'!AK144)</f>
        <v>x</v>
      </c>
      <c r="AK143" s="25">
        <f>IF('Indicator Date hidden'!AL144="x","x",$AK$2-'Indicator Date hidden'!AL144)</f>
        <v>0</v>
      </c>
      <c r="AL143" s="25">
        <f>IF('Indicator Date hidden'!AM144="x","x",$AL$2-'Indicator Date hidden'!AM144)</f>
        <v>0</v>
      </c>
      <c r="AM143" s="25">
        <f>IF('Indicator Date hidden'!AN144="x","x",$AM$2-'Indicator Date hidden'!AN144)</f>
        <v>0</v>
      </c>
      <c r="AN143" s="25">
        <f>IF('Indicator Date hidden'!AO144="x","x",$AN$2-'Indicator Date hidden'!AO144)</f>
        <v>0</v>
      </c>
      <c r="AO143" s="25">
        <f>IF('Indicator Date hidden'!AP144="x","x",$AO$2-'Indicator Date hidden'!AP144)</f>
        <v>1</v>
      </c>
      <c r="AP143" s="25">
        <f>IF('Indicator Date hidden'!AQ144="x","x",$AP$2-'Indicator Date hidden'!AQ144)</f>
        <v>1</v>
      </c>
      <c r="AQ143" s="25">
        <f>IF('Indicator Date hidden'!AR144="x","x",$AQ$2-'Indicator Date hidden'!AR144)</f>
        <v>0</v>
      </c>
      <c r="AR143" s="25">
        <f>IF('Indicator Date hidden'!AS144="x","x",$AR$2-'Indicator Date hidden'!AS144)</f>
        <v>0</v>
      </c>
      <c r="AS143" s="25">
        <f>IF('Indicator Date hidden'!AT144="x","x",$AS$2-'Indicator Date hidden'!AT144)</f>
        <v>0</v>
      </c>
      <c r="AT143" s="25">
        <f>IF('Indicator Date hidden'!AU144="x","x",$AT$2-'Indicator Date hidden'!AU144)</f>
        <v>0</v>
      </c>
      <c r="AU143" s="25">
        <f>IF('Indicator Date hidden'!AV144="x","x",$AU$2-'Indicator Date hidden'!AV144)</f>
        <v>2</v>
      </c>
      <c r="AV143" s="25">
        <f>IF('Indicator Date hidden'!AW144="x","x",$AV$2-'Indicator Date hidden'!AW144)</f>
        <v>0</v>
      </c>
      <c r="AW143" s="25">
        <f>IF('Indicator Date hidden'!AX144="x","x",$AW$2-'Indicator Date hidden'!AX144)</f>
        <v>0</v>
      </c>
      <c r="AX143" s="25">
        <f>IF('Indicator Date hidden'!AY144="x","x",$AX$2-'Indicator Date hidden'!AY144)</f>
        <v>0</v>
      </c>
      <c r="AY143" s="25">
        <f>IF('Indicator Date hidden'!AZ144="x","x",$AY$2-'Indicator Date hidden'!AZ144)</f>
        <v>0</v>
      </c>
      <c r="AZ143" s="25">
        <f>IF('Indicator Date hidden'!BA144="x","x",$AZ$2-'Indicator Date hidden'!BA144)</f>
        <v>0</v>
      </c>
      <c r="BA143">
        <f t="shared" si="10"/>
        <v>18</v>
      </c>
      <c r="BB143" s="26">
        <f t="shared" si="11"/>
        <v>0.36</v>
      </c>
      <c r="BC143">
        <f t="shared" si="12"/>
        <v>7</v>
      </c>
      <c r="BD143" s="26">
        <f t="shared" si="13"/>
        <v>1.0150862032359615</v>
      </c>
      <c r="BE143" s="28">
        <f t="shared" si="14"/>
        <v>0</v>
      </c>
    </row>
    <row r="144" spans="1:57" x14ac:dyDescent="0.3">
      <c r="A144" t="s">
        <v>265</v>
      </c>
      <c r="B144" s="25">
        <f>IF('Indicator Date hidden'!C145="x","x",$B$2-'Indicator Date hidden'!C145)</f>
        <v>0</v>
      </c>
      <c r="C144" s="25">
        <f>IF('Indicator Date hidden'!D145="x","x",$C$2-'Indicator Date hidden'!D145)</f>
        <v>0</v>
      </c>
      <c r="D144" s="25">
        <f>IF('Indicator Date hidden'!E145="x","x",$D$2-'Indicator Date hidden'!E145)</f>
        <v>0</v>
      </c>
      <c r="E144" s="25">
        <f>IF('Indicator Date hidden'!F145="x","x",$E$2-'Indicator Date hidden'!F145)</f>
        <v>0</v>
      </c>
      <c r="F144" s="25">
        <f>IF('Indicator Date hidden'!G145="x","x",$F$2-'Indicator Date hidden'!G145)</f>
        <v>0</v>
      </c>
      <c r="G144" s="25">
        <f>IF('Indicator Date hidden'!H145="x","x",$G$2-'Indicator Date hidden'!H145)</f>
        <v>0</v>
      </c>
      <c r="H144" s="25">
        <f>IF('Indicator Date hidden'!I145="x","x",$H$2-'Indicator Date hidden'!I145)</f>
        <v>0</v>
      </c>
      <c r="I144" s="25">
        <f>IF('Indicator Date hidden'!J145="x","x",$I$2-'Indicator Date hidden'!J145)</f>
        <v>0</v>
      </c>
      <c r="J144" s="25">
        <f>IF('Indicator Date hidden'!K145="x","x",$J$2-'Indicator Date hidden'!K145)</f>
        <v>0</v>
      </c>
      <c r="K144" s="25">
        <f>IF('Indicator Date hidden'!L145="x","x",$K$2-'Indicator Date hidden'!L145)</f>
        <v>0</v>
      </c>
      <c r="L144" s="25">
        <f>IF('Indicator Date hidden'!M145="x","x",$L$2-'Indicator Date hidden'!M145)</f>
        <v>0</v>
      </c>
      <c r="M144" s="25">
        <f>IF('Indicator Date hidden'!N145="x","x",$M$2-'Indicator Date hidden'!N145)</f>
        <v>0</v>
      </c>
      <c r="N144" s="25">
        <f>IF('Indicator Date hidden'!O145="x","x",$N$2-'Indicator Date hidden'!O145)</f>
        <v>0</v>
      </c>
      <c r="O144" s="25">
        <f>IF('Indicator Date hidden'!P145="x","x",$O$2-'Indicator Date hidden'!P145)</f>
        <v>0</v>
      </c>
      <c r="P144" s="25">
        <f>IF('Indicator Date hidden'!Q145="x","x",$P$2-'Indicator Date hidden'!Q145)</f>
        <v>0</v>
      </c>
      <c r="Q144" s="25" t="str">
        <f>IF('Indicator Date hidden'!R145="x","x",$Q$2-'Indicator Date hidden'!R145)</f>
        <v>x</v>
      </c>
      <c r="R144" s="25">
        <f>IF('Indicator Date hidden'!S145="x","x",$R$2-'Indicator Date hidden'!S145)</f>
        <v>0</v>
      </c>
      <c r="S144" s="25">
        <f>IF('Indicator Date hidden'!T145="x","x",$S$2-'Indicator Date hidden'!T145)</f>
        <v>0</v>
      </c>
      <c r="T144" s="25">
        <f>IF('Indicator Date hidden'!U145="x","x",$T$2-'Indicator Date hidden'!U145)</f>
        <v>0</v>
      </c>
      <c r="U144" s="25" t="str">
        <f>IF('Indicator Date hidden'!V145="x","x",$U$2-'Indicator Date hidden'!V145)</f>
        <v>x</v>
      </c>
      <c r="V144" s="25">
        <f>IF('Indicator Date hidden'!W145="x","x",$V$2-'Indicator Date hidden'!W145)</f>
        <v>0</v>
      </c>
      <c r="W144" s="25" t="str">
        <f>IF('Indicator Date hidden'!X145="x","x",$W$2-'Indicator Date hidden'!X145)</f>
        <v>x</v>
      </c>
      <c r="X144" s="25" t="str">
        <f>IF('Indicator Date hidden'!Y145="x","x",$X$2-'Indicator Date hidden'!Y145)</f>
        <v>x</v>
      </c>
      <c r="Y144" s="25">
        <f>IF('Indicator Date hidden'!Z145="x","x",$Y$2-'Indicator Date hidden'!Z145)</f>
        <v>0</v>
      </c>
      <c r="Z144" s="25">
        <f>IF('Indicator Date hidden'!AA145="x","x",$Z$2-'Indicator Date hidden'!AA145)</f>
        <v>0</v>
      </c>
      <c r="AA144" s="25" t="str">
        <f>IF('Indicator Date hidden'!AB145="x","x",$AA$2-'Indicator Date hidden'!AB145)</f>
        <v>x</v>
      </c>
      <c r="AB144" s="25">
        <f>IF('Indicator Date hidden'!AC145="x","x",$AB$2-'Indicator Date hidden'!AC145)</f>
        <v>0</v>
      </c>
      <c r="AC144" s="25">
        <f>IF('Indicator Date hidden'!AD145="x","x",$AC$2-'Indicator Date hidden'!AD145)</f>
        <v>0</v>
      </c>
      <c r="AD144" s="25" t="str">
        <f>IF('Indicator Date hidden'!AE145="x","x",$AD$2-'Indicator Date hidden'!AE145)</f>
        <v>x</v>
      </c>
      <c r="AE144" s="25" t="str">
        <f>IF('Indicator Date hidden'!AF145="x","x",$AE$2-'Indicator Date hidden'!AF145)</f>
        <v>x</v>
      </c>
      <c r="AF144" s="25" t="str">
        <f>IF('Indicator Date hidden'!AG145="x","x",$AF$2-'Indicator Date hidden'!AG145)</f>
        <v>x</v>
      </c>
      <c r="AG144" s="25">
        <f>IF('Indicator Date hidden'!AH145="x","x",$AG$2-'Indicator Date hidden'!AH145)</f>
        <v>0</v>
      </c>
      <c r="AH144" s="25">
        <f>IF('Indicator Date hidden'!AI145="x","x",$AH$2-'Indicator Date hidden'!AI145)</f>
        <v>0</v>
      </c>
      <c r="AI144" s="25">
        <f>IF('Indicator Date hidden'!AJ145="x","x",$AI$2-'Indicator Date hidden'!AJ145)</f>
        <v>0</v>
      </c>
      <c r="AJ144" s="25" t="str">
        <f>IF('Indicator Date hidden'!AK145="x","x",$AJ$2-'Indicator Date hidden'!AK145)</f>
        <v>x</v>
      </c>
      <c r="AK144" s="25">
        <f>IF('Indicator Date hidden'!AL145="x","x",$AK$2-'Indicator Date hidden'!AL145)</f>
        <v>1</v>
      </c>
      <c r="AL144" s="25">
        <f>IF('Indicator Date hidden'!AM145="x","x",$AL$2-'Indicator Date hidden'!AM145)</f>
        <v>0</v>
      </c>
      <c r="AM144" s="25">
        <f>IF('Indicator Date hidden'!AN145="x","x",$AM$2-'Indicator Date hidden'!AN145)</f>
        <v>0</v>
      </c>
      <c r="AN144" s="25">
        <f>IF('Indicator Date hidden'!AO145="x","x",$AN$2-'Indicator Date hidden'!AO145)</f>
        <v>0</v>
      </c>
      <c r="AO144" s="25">
        <f>IF('Indicator Date hidden'!AP145="x","x",$AO$2-'Indicator Date hidden'!AP145)</f>
        <v>0</v>
      </c>
      <c r="AP144" s="25" t="str">
        <f>IF('Indicator Date hidden'!AQ145="x","x",$AP$2-'Indicator Date hidden'!AQ145)</f>
        <v>x</v>
      </c>
      <c r="AQ144" s="25">
        <f>IF('Indicator Date hidden'!AR145="x","x",$AQ$2-'Indicator Date hidden'!AR145)</f>
        <v>0</v>
      </c>
      <c r="AR144" s="25">
        <f>IF('Indicator Date hidden'!AS145="x","x",$AR$2-'Indicator Date hidden'!AS145)</f>
        <v>0</v>
      </c>
      <c r="AS144" s="25" t="str">
        <f>IF('Indicator Date hidden'!AT145="x","x",$AS$2-'Indicator Date hidden'!AT145)</f>
        <v>x</v>
      </c>
      <c r="AT144" s="25">
        <f>IF('Indicator Date hidden'!AU145="x","x",$AT$2-'Indicator Date hidden'!AU145)</f>
        <v>0</v>
      </c>
      <c r="AU144" s="25" t="str">
        <f>IF('Indicator Date hidden'!AV145="x","x",$AU$2-'Indicator Date hidden'!AV145)</f>
        <v>x</v>
      </c>
      <c r="AV144" s="25">
        <f>IF('Indicator Date hidden'!AW145="x","x",$AV$2-'Indicator Date hidden'!AW145)</f>
        <v>0</v>
      </c>
      <c r="AW144" s="25">
        <f>IF('Indicator Date hidden'!AX145="x","x",$AW$2-'Indicator Date hidden'!AX145)</f>
        <v>0</v>
      </c>
      <c r="AX144" s="25">
        <f>IF('Indicator Date hidden'!AY145="x","x",$AX$2-'Indicator Date hidden'!AY145)</f>
        <v>0</v>
      </c>
      <c r="AY144" s="25">
        <f>IF('Indicator Date hidden'!AZ145="x","x",$AY$2-'Indicator Date hidden'!AZ145)</f>
        <v>8</v>
      </c>
      <c r="AZ144" s="25">
        <f>IF('Indicator Date hidden'!BA145="x","x",$AZ$2-'Indicator Date hidden'!BA145)</f>
        <v>0</v>
      </c>
      <c r="BA144">
        <f t="shared" si="10"/>
        <v>9</v>
      </c>
      <c r="BB144" s="26">
        <f t="shared" si="11"/>
        <v>0.23076923076923078</v>
      </c>
      <c r="BC144">
        <f t="shared" si="12"/>
        <v>2</v>
      </c>
      <c r="BD144" s="26">
        <f t="shared" si="13"/>
        <v>1.2702016488718806</v>
      </c>
      <c r="BE144" s="28">
        <f t="shared" si="14"/>
        <v>0</v>
      </c>
    </row>
    <row r="145" spans="1:57" x14ac:dyDescent="0.3">
      <c r="A145" t="s">
        <v>267</v>
      </c>
      <c r="B145" s="25">
        <f>IF('Indicator Date hidden'!C146="x","x",$B$2-'Indicator Date hidden'!C146)</f>
        <v>0</v>
      </c>
      <c r="C145" s="25">
        <f>IF('Indicator Date hidden'!D146="x","x",$C$2-'Indicator Date hidden'!D146)</f>
        <v>0</v>
      </c>
      <c r="D145" s="25">
        <f>IF('Indicator Date hidden'!E146="x","x",$D$2-'Indicator Date hidden'!E146)</f>
        <v>0</v>
      </c>
      <c r="E145" s="25">
        <f>IF('Indicator Date hidden'!F146="x","x",$E$2-'Indicator Date hidden'!F146)</f>
        <v>0</v>
      </c>
      <c r="F145" s="25">
        <f>IF('Indicator Date hidden'!G146="x","x",$F$2-'Indicator Date hidden'!G146)</f>
        <v>0</v>
      </c>
      <c r="G145" s="25">
        <f>IF('Indicator Date hidden'!H146="x","x",$G$2-'Indicator Date hidden'!H146)</f>
        <v>0</v>
      </c>
      <c r="H145" s="25">
        <f>IF('Indicator Date hidden'!I146="x","x",$H$2-'Indicator Date hidden'!I146)</f>
        <v>0</v>
      </c>
      <c r="I145" s="25">
        <f>IF('Indicator Date hidden'!J146="x","x",$I$2-'Indicator Date hidden'!J146)</f>
        <v>0</v>
      </c>
      <c r="J145" s="25">
        <f>IF('Indicator Date hidden'!K146="x","x",$J$2-'Indicator Date hidden'!K146)</f>
        <v>0</v>
      </c>
      <c r="K145" s="25">
        <f>IF('Indicator Date hidden'!L146="x","x",$K$2-'Indicator Date hidden'!L146)</f>
        <v>0</v>
      </c>
      <c r="L145" s="25">
        <f>IF('Indicator Date hidden'!M146="x","x",$L$2-'Indicator Date hidden'!M146)</f>
        <v>0</v>
      </c>
      <c r="M145" s="25">
        <f>IF('Indicator Date hidden'!N146="x","x",$M$2-'Indicator Date hidden'!N146)</f>
        <v>0</v>
      </c>
      <c r="N145" s="25">
        <f>IF('Indicator Date hidden'!O146="x","x",$N$2-'Indicator Date hidden'!O146)</f>
        <v>0</v>
      </c>
      <c r="O145" s="25">
        <f>IF('Indicator Date hidden'!P146="x","x",$O$2-'Indicator Date hidden'!P146)</f>
        <v>0</v>
      </c>
      <c r="P145" s="25">
        <f>IF('Indicator Date hidden'!Q146="x","x",$P$2-'Indicator Date hidden'!Q146)</f>
        <v>0</v>
      </c>
      <c r="Q145" s="25">
        <f>IF('Indicator Date hidden'!R146="x","x",$Q$2-'Indicator Date hidden'!R146)</f>
        <v>2</v>
      </c>
      <c r="R145" s="25">
        <f>IF('Indicator Date hidden'!S146="x","x",$R$2-'Indicator Date hidden'!S146)</f>
        <v>0</v>
      </c>
      <c r="S145" s="25">
        <f>IF('Indicator Date hidden'!T146="x","x",$S$2-'Indicator Date hidden'!T146)</f>
        <v>0</v>
      </c>
      <c r="T145" s="25">
        <f>IF('Indicator Date hidden'!U146="x","x",$T$2-'Indicator Date hidden'!U146)</f>
        <v>0</v>
      </c>
      <c r="U145" s="25">
        <f>IF('Indicator Date hidden'!V146="x","x",$U$2-'Indicator Date hidden'!V146)</f>
        <v>0</v>
      </c>
      <c r="V145" s="25">
        <f>IF('Indicator Date hidden'!W146="x","x",$V$2-'Indicator Date hidden'!W146)</f>
        <v>0</v>
      </c>
      <c r="W145" s="25">
        <f>IF('Indicator Date hidden'!X146="x","x",$W$2-'Indicator Date hidden'!X146)</f>
        <v>2</v>
      </c>
      <c r="X145" s="25">
        <f>IF('Indicator Date hidden'!Y146="x","x",$X$2-'Indicator Date hidden'!Y146)</f>
        <v>2</v>
      </c>
      <c r="Y145" s="25">
        <f>IF('Indicator Date hidden'!Z146="x","x",$Y$2-'Indicator Date hidden'!Z146)</f>
        <v>0</v>
      </c>
      <c r="Z145" s="25">
        <f>IF('Indicator Date hidden'!AA146="x","x",$Z$2-'Indicator Date hidden'!AA146)</f>
        <v>0</v>
      </c>
      <c r="AA145" s="25" t="str">
        <f>IF('Indicator Date hidden'!AB146="x","x",$AA$2-'Indicator Date hidden'!AB146)</f>
        <v>x</v>
      </c>
      <c r="AB145" s="25">
        <f>IF('Indicator Date hidden'!AC146="x","x",$AB$2-'Indicator Date hidden'!AC146)</f>
        <v>0</v>
      </c>
      <c r="AC145" s="25">
        <f>IF('Indicator Date hidden'!AD146="x","x",$AC$2-'Indicator Date hidden'!AD146)</f>
        <v>0</v>
      </c>
      <c r="AD145" s="25" t="str">
        <f>IF('Indicator Date hidden'!AE146="x","x",$AD$2-'Indicator Date hidden'!AE146)</f>
        <v>x</v>
      </c>
      <c r="AE145" s="25" t="str">
        <f>IF('Indicator Date hidden'!AF146="x","x",$AE$2-'Indicator Date hidden'!AF146)</f>
        <v>x</v>
      </c>
      <c r="AF145" s="25" t="str">
        <f>IF('Indicator Date hidden'!AG146="x","x",$AF$2-'Indicator Date hidden'!AG146)</f>
        <v>x</v>
      </c>
      <c r="AG145" s="25">
        <f>IF('Indicator Date hidden'!AH146="x","x",$AG$2-'Indicator Date hidden'!AH146)</f>
        <v>0</v>
      </c>
      <c r="AH145" s="25">
        <f>IF('Indicator Date hidden'!AI146="x","x",$AH$2-'Indicator Date hidden'!AI146)</f>
        <v>0</v>
      </c>
      <c r="AI145" s="25">
        <f>IF('Indicator Date hidden'!AJ146="x","x",$AI$2-'Indicator Date hidden'!AJ146)</f>
        <v>0</v>
      </c>
      <c r="AJ145" s="25" t="str">
        <f>IF('Indicator Date hidden'!AK146="x","x",$AJ$2-'Indicator Date hidden'!AK146)</f>
        <v>x</v>
      </c>
      <c r="AK145" s="25">
        <f>IF('Indicator Date hidden'!AL146="x","x",$AK$2-'Indicator Date hidden'!AL146)</f>
        <v>1</v>
      </c>
      <c r="AL145" s="25">
        <f>IF('Indicator Date hidden'!AM146="x","x",$AL$2-'Indicator Date hidden'!AM146)</f>
        <v>0</v>
      </c>
      <c r="AM145" s="25">
        <f>IF('Indicator Date hidden'!AN146="x","x",$AM$2-'Indicator Date hidden'!AN146)</f>
        <v>0</v>
      </c>
      <c r="AN145" s="25">
        <f>IF('Indicator Date hidden'!AO146="x","x",$AN$2-'Indicator Date hidden'!AO146)</f>
        <v>0</v>
      </c>
      <c r="AO145" s="25">
        <f>IF('Indicator Date hidden'!AP146="x","x",$AO$2-'Indicator Date hidden'!AP146)</f>
        <v>0</v>
      </c>
      <c r="AP145" s="25">
        <f>IF('Indicator Date hidden'!AQ146="x","x",$AP$2-'Indicator Date hidden'!AQ146)</f>
        <v>0</v>
      </c>
      <c r="AQ145" s="25">
        <f>IF('Indicator Date hidden'!AR146="x","x",$AQ$2-'Indicator Date hidden'!AR146)</f>
        <v>6</v>
      </c>
      <c r="AR145" s="25">
        <f>IF('Indicator Date hidden'!AS146="x","x",$AR$2-'Indicator Date hidden'!AS146)</f>
        <v>0</v>
      </c>
      <c r="AS145" s="25">
        <f>IF('Indicator Date hidden'!AT146="x","x",$AS$2-'Indicator Date hidden'!AT146)</f>
        <v>2</v>
      </c>
      <c r="AT145" s="25">
        <f>IF('Indicator Date hidden'!AU146="x","x",$AT$2-'Indicator Date hidden'!AU146)</f>
        <v>0</v>
      </c>
      <c r="AU145" s="25" t="str">
        <f>IF('Indicator Date hidden'!AV146="x","x",$AU$2-'Indicator Date hidden'!AV146)</f>
        <v>x</v>
      </c>
      <c r="AV145" s="25">
        <f>IF('Indicator Date hidden'!AW146="x","x",$AV$2-'Indicator Date hidden'!AW146)</f>
        <v>0</v>
      </c>
      <c r="AW145" s="25">
        <f>IF('Indicator Date hidden'!AX146="x","x",$AW$2-'Indicator Date hidden'!AX146)</f>
        <v>0</v>
      </c>
      <c r="AX145" s="25">
        <f>IF('Indicator Date hidden'!AY146="x","x",$AX$2-'Indicator Date hidden'!AY146)</f>
        <v>0</v>
      </c>
      <c r="AY145" s="25">
        <f>IF('Indicator Date hidden'!AZ146="x","x",$AY$2-'Indicator Date hidden'!AZ146)</f>
        <v>0</v>
      </c>
      <c r="AZ145" s="25">
        <f>IF('Indicator Date hidden'!BA146="x","x",$AZ$2-'Indicator Date hidden'!BA146)</f>
        <v>0</v>
      </c>
      <c r="BA145">
        <f t="shared" si="10"/>
        <v>15</v>
      </c>
      <c r="BB145" s="26">
        <f t="shared" si="11"/>
        <v>0.33333333333333331</v>
      </c>
      <c r="BC145">
        <f t="shared" si="12"/>
        <v>6</v>
      </c>
      <c r="BD145" s="26">
        <f t="shared" si="13"/>
        <v>1.0327955589886444</v>
      </c>
      <c r="BE145" s="28">
        <f t="shared" si="14"/>
        <v>0</v>
      </c>
    </row>
    <row r="146" spans="1:57" x14ac:dyDescent="0.3">
      <c r="A146" t="s">
        <v>269</v>
      </c>
      <c r="B146" s="25">
        <f>IF('Indicator Date hidden'!C147="x","x",$B$2-'Indicator Date hidden'!C147)</f>
        <v>0</v>
      </c>
      <c r="C146" s="25">
        <f>IF('Indicator Date hidden'!D147="x","x",$C$2-'Indicator Date hidden'!D147)</f>
        <v>0</v>
      </c>
      <c r="D146" s="25">
        <f>IF('Indicator Date hidden'!E147="x","x",$D$2-'Indicator Date hidden'!E147)</f>
        <v>0</v>
      </c>
      <c r="E146" s="25">
        <f>IF('Indicator Date hidden'!F147="x","x",$E$2-'Indicator Date hidden'!F147)</f>
        <v>0</v>
      </c>
      <c r="F146" s="25">
        <f>IF('Indicator Date hidden'!G147="x","x",$F$2-'Indicator Date hidden'!G147)</f>
        <v>0</v>
      </c>
      <c r="G146" s="25">
        <f>IF('Indicator Date hidden'!H147="x","x",$G$2-'Indicator Date hidden'!H147)</f>
        <v>0</v>
      </c>
      <c r="H146" s="25">
        <f>IF('Indicator Date hidden'!I147="x","x",$H$2-'Indicator Date hidden'!I147)</f>
        <v>0</v>
      </c>
      <c r="I146" s="25">
        <f>IF('Indicator Date hidden'!J147="x","x",$I$2-'Indicator Date hidden'!J147)</f>
        <v>0</v>
      </c>
      <c r="J146" s="25">
        <f>IF('Indicator Date hidden'!K147="x","x",$J$2-'Indicator Date hidden'!K147)</f>
        <v>0</v>
      </c>
      <c r="K146" s="25">
        <f>IF('Indicator Date hidden'!L147="x","x",$K$2-'Indicator Date hidden'!L147)</f>
        <v>0</v>
      </c>
      <c r="L146" s="25">
        <f>IF('Indicator Date hidden'!M147="x","x",$L$2-'Indicator Date hidden'!M147)</f>
        <v>0</v>
      </c>
      <c r="M146" s="25">
        <f>IF('Indicator Date hidden'!N147="x","x",$M$2-'Indicator Date hidden'!N147)</f>
        <v>0</v>
      </c>
      <c r="N146" s="25">
        <f>IF('Indicator Date hidden'!O147="x","x",$N$2-'Indicator Date hidden'!O147)</f>
        <v>0</v>
      </c>
      <c r="O146" s="25">
        <f>IF('Indicator Date hidden'!P147="x","x",$O$2-'Indicator Date hidden'!P147)</f>
        <v>0</v>
      </c>
      <c r="P146" s="25">
        <f>IF('Indicator Date hidden'!Q147="x","x",$P$2-'Indicator Date hidden'!Q147)</f>
        <v>0</v>
      </c>
      <c r="Q146" s="25" t="str">
        <f>IF('Indicator Date hidden'!R147="x","x",$Q$2-'Indicator Date hidden'!R147)</f>
        <v>x</v>
      </c>
      <c r="R146" s="25">
        <f>IF('Indicator Date hidden'!S147="x","x",$R$2-'Indicator Date hidden'!S147)</f>
        <v>0</v>
      </c>
      <c r="S146" s="25">
        <f>IF('Indicator Date hidden'!T147="x","x",$S$2-'Indicator Date hidden'!T147)</f>
        <v>0</v>
      </c>
      <c r="T146" s="25">
        <f>IF('Indicator Date hidden'!U147="x","x",$T$2-'Indicator Date hidden'!U147)</f>
        <v>0</v>
      </c>
      <c r="U146" s="25">
        <f>IF('Indicator Date hidden'!V147="x","x",$U$2-'Indicator Date hidden'!V147)</f>
        <v>0</v>
      </c>
      <c r="V146" s="25">
        <f>IF('Indicator Date hidden'!W147="x","x",$V$2-'Indicator Date hidden'!W147)</f>
        <v>0</v>
      </c>
      <c r="W146" s="25" t="str">
        <f>IF('Indicator Date hidden'!X147="x","x",$W$2-'Indicator Date hidden'!X147)</f>
        <v>x</v>
      </c>
      <c r="X146" s="25">
        <f>IF('Indicator Date hidden'!Y147="x","x",$X$2-'Indicator Date hidden'!Y147)</f>
        <v>2</v>
      </c>
      <c r="Y146" s="25">
        <f>IF('Indicator Date hidden'!Z147="x","x",$Y$2-'Indicator Date hidden'!Z147)</f>
        <v>0</v>
      </c>
      <c r="Z146" s="25">
        <f>IF('Indicator Date hidden'!AA147="x","x",$Z$2-'Indicator Date hidden'!AA147)</f>
        <v>0</v>
      </c>
      <c r="AA146" s="25" t="str">
        <f>IF('Indicator Date hidden'!AB147="x","x",$AA$2-'Indicator Date hidden'!AB147)</f>
        <v>x</v>
      </c>
      <c r="AB146" s="25">
        <f>IF('Indicator Date hidden'!AC147="x","x",$AB$2-'Indicator Date hidden'!AC147)</f>
        <v>0</v>
      </c>
      <c r="AC146" s="25">
        <f>IF('Indicator Date hidden'!AD147="x","x",$AC$2-'Indicator Date hidden'!AD147)</f>
        <v>0</v>
      </c>
      <c r="AD146" s="25" t="str">
        <f>IF('Indicator Date hidden'!AE147="x","x",$AD$2-'Indicator Date hidden'!AE147)</f>
        <v>x</v>
      </c>
      <c r="AE146" s="25" t="str">
        <f>IF('Indicator Date hidden'!AF147="x","x",$AE$2-'Indicator Date hidden'!AF147)</f>
        <v>x</v>
      </c>
      <c r="AF146" s="25" t="str">
        <f>IF('Indicator Date hidden'!AG147="x","x",$AF$2-'Indicator Date hidden'!AG147)</f>
        <v>x</v>
      </c>
      <c r="AG146" s="25">
        <f>IF('Indicator Date hidden'!AH147="x","x",$AG$2-'Indicator Date hidden'!AH147)</f>
        <v>0</v>
      </c>
      <c r="AH146" s="25">
        <f>IF('Indicator Date hidden'!AI147="x","x",$AH$2-'Indicator Date hidden'!AI147)</f>
        <v>0</v>
      </c>
      <c r="AI146" s="25">
        <f>IF('Indicator Date hidden'!AJ147="x","x",$AI$2-'Indicator Date hidden'!AJ147)</f>
        <v>0</v>
      </c>
      <c r="AJ146" s="25" t="str">
        <f>IF('Indicator Date hidden'!AK147="x","x",$AJ$2-'Indicator Date hidden'!AK147)</f>
        <v>x</v>
      </c>
      <c r="AK146" s="25">
        <f>IF('Indicator Date hidden'!AL147="x","x",$AK$2-'Indicator Date hidden'!AL147)</f>
        <v>1</v>
      </c>
      <c r="AL146" s="25">
        <f>IF('Indicator Date hidden'!AM147="x","x",$AL$2-'Indicator Date hidden'!AM147)</f>
        <v>0</v>
      </c>
      <c r="AM146" s="25">
        <f>IF('Indicator Date hidden'!AN147="x","x",$AM$2-'Indicator Date hidden'!AN147)</f>
        <v>0</v>
      </c>
      <c r="AN146" s="25">
        <f>IF('Indicator Date hidden'!AO147="x","x",$AN$2-'Indicator Date hidden'!AO147)</f>
        <v>0</v>
      </c>
      <c r="AO146" s="25">
        <f>IF('Indicator Date hidden'!AP147="x","x",$AO$2-'Indicator Date hidden'!AP147)</f>
        <v>0</v>
      </c>
      <c r="AP146" s="25">
        <f>IF('Indicator Date hidden'!AQ147="x","x",$AP$2-'Indicator Date hidden'!AQ147)</f>
        <v>0</v>
      </c>
      <c r="AQ146" s="25" t="str">
        <f>IF('Indicator Date hidden'!AR147="x","x",$AQ$2-'Indicator Date hidden'!AR147)</f>
        <v>x</v>
      </c>
      <c r="AR146" s="25">
        <f>IF('Indicator Date hidden'!AS147="x","x",$AR$2-'Indicator Date hidden'!AS147)</f>
        <v>0</v>
      </c>
      <c r="AS146" s="25">
        <f>IF('Indicator Date hidden'!AT147="x","x",$AS$2-'Indicator Date hidden'!AT147)</f>
        <v>0</v>
      </c>
      <c r="AT146" s="25">
        <f>IF('Indicator Date hidden'!AU147="x","x",$AT$2-'Indicator Date hidden'!AU147)</f>
        <v>0</v>
      </c>
      <c r="AU146" s="25" t="str">
        <f>IF('Indicator Date hidden'!AV147="x","x",$AU$2-'Indicator Date hidden'!AV147)</f>
        <v>x</v>
      </c>
      <c r="AV146" s="25">
        <f>IF('Indicator Date hidden'!AW147="x","x",$AV$2-'Indicator Date hidden'!AW147)</f>
        <v>0</v>
      </c>
      <c r="AW146" s="25">
        <f>IF('Indicator Date hidden'!AX147="x","x",$AW$2-'Indicator Date hidden'!AX147)</f>
        <v>0</v>
      </c>
      <c r="AX146" s="25">
        <f>IF('Indicator Date hidden'!AY147="x","x",$AX$2-'Indicator Date hidden'!AY147)</f>
        <v>0</v>
      </c>
      <c r="AY146" s="25">
        <f>IF('Indicator Date hidden'!AZ147="x","x",$AY$2-'Indicator Date hidden'!AZ147)</f>
        <v>8</v>
      </c>
      <c r="AZ146" s="25">
        <f>IF('Indicator Date hidden'!BA147="x","x",$AZ$2-'Indicator Date hidden'!BA147)</f>
        <v>0</v>
      </c>
      <c r="BA146">
        <f t="shared" si="10"/>
        <v>11</v>
      </c>
      <c r="BB146" s="26">
        <f t="shared" si="11"/>
        <v>0.26190476190476192</v>
      </c>
      <c r="BC146">
        <f t="shared" si="12"/>
        <v>3</v>
      </c>
      <c r="BD146" s="26">
        <f t="shared" si="13"/>
        <v>1.2546963929767045</v>
      </c>
      <c r="BE146" s="28">
        <f t="shared" si="14"/>
        <v>0</v>
      </c>
    </row>
    <row r="147" spans="1:57" x14ac:dyDescent="0.3">
      <c r="A147" t="s">
        <v>271</v>
      </c>
      <c r="B147" s="25">
        <f>IF('Indicator Date hidden'!C148="x","x",$B$2-'Indicator Date hidden'!C148)</f>
        <v>0</v>
      </c>
      <c r="C147" s="25">
        <f>IF('Indicator Date hidden'!D148="x","x",$C$2-'Indicator Date hidden'!D148)</f>
        <v>0</v>
      </c>
      <c r="D147" s="25">
        <f>IF('Indicator Date hidden'!E148="x","x",$D$2-'Indicator Date hidden'!E148)</f>
        <v>0</v>
      </c>
      <c r="E147" s="25">
        <f>IF('Indicator Date hidden'!F148="x","x",$E$2-'Indicator Date hidden'!F148)</f>
        <v>0</v>
      </c>
      <c r="F147" s="25">
        <f>IF('Indicator Date hidden'!G148="x","x",$F$2-'Indicator Date hidden'!G148)</f>
        <v>0</v>
      </c>
      <c r="G147" s="25">
        <f>IF('Indicator Date hidden'!H148="x","x",$G$2-'Indicator Date hidden'!H148)</f>
        <v>0</v>
      </c>
      <c r="H147" s="25">
        <f>IF('Indicator Date hidden'!I148="x","x",$H$2-'Indicator Date hidden'!I148)</f>
        <v>0</v>
      </c>
      <c r="I147" s="25">
        <f>IF('Indicator Date hidden'!J148="x","x",$I$2-'Indicator Date hidden'!J148)</f>
        <v>0</v>
      </c>
      <c r="J147" s="25">
        <f>IF('Indicator Date hidden'!K148="x","x",$J$2-'Indicator Date hidden'!K148)</f>
        <v>0</v>
      </c>
      <c r="K147" s="25">
        <f>IF('Indicator Date hidden'!L148="x","x",$K$2-'Indicator Date hidden'!L148)</f>
        <v>0</v>
      </c>
      <c r="L147" s="25">
        <f>IF('Indicator Date hidden'!M148="x","x",$L$2-'Indicator Date hidden'!M148)</f>
        <v>0</v>
      </c>
      <c r="M147" s="25">
        <f>IF('Indicator Date hidden'!N148="x","x",$M$2-'Indicator Date hidden'!N148)</f>
        <v>0</v>
      </c>
      <c r="N147" s="25">
        <f>IF('Indicator Date hidden'!O148="x","x",$N$2-'Indicator Date hidden'!O148)</f>
        <v>0</v>
      </c>
      <c r="O147" s="25">
        <f>IF('Indicator Date hidden'!P148="x","x",$O$2-'Indicator Date hidden'!P148)</f>
        <v>0</v>
      </c>
      <c r="P147" s="25">
        <f>IF('Indicator Date hidden'!Q148="x","x",$P$2-'Indicator Date hidden'!Q148)</f>
        <v>0</v>
      </c>
      <c r="Q147" s="25" t="str">
        <f>IF('Indicator Date hidden'!R148="x","x",$Q$2-'Indicator Date hidden'!R148)</f>
        <v>x</v>
      </c>
      <c r="R147" s="25">
        <f>IF('Indicator Date hidden'!S148="x","x",$R$2-'Indicator Date hidden'!S148)</f>
        <v>0</v>
      </c>
      <c r="S147" s="25">
        <f>IF('Indicator Date hidden'!T148="x","x",$S$2-'Indicator Date hidden'!T148)</f>
        <v>0</v>
      </c>
      <c r="T147" s="25">
        <f>IF('Indicator Date hidden'!U148="x","x",$T$2-'Indicator Date hidden'!U148)</f>
        <v>0</v>
      </c>
      <c r="U147" s="25">
        <f>IF('Indicator Date hidden'!V148="x","x",$U$2-'Indicator Date hidden'!V148)</f>
        <v>0</v>
      </c>
      <c r="V147" s="25">
        <f>IF('Indicator Date hidden'!W148="x","x",$V$2-'Indicator Date hidden'!W148)</f>
        <v>0</v>
      </c>
      <c r="W147" s="25">
        <f>IF('Indicator Date hidden'!X148="x","x",$W$2-'Indicator Date hidden'!X148)</f>
        <v>0</v>
      </c>
      <c r="X147" s="25">
        <f>IF('Indicator Date hidden'!Y148="x","x",$X$2-'Indicator Date hidden'!Y148)</f>
        <v>4</v>
      </c>
      <c r="Y147" s="25">
        <f>IF('Indicator Date hidden'!Z148="x","x",$Y$2-'Indicator Date hidden'!Z148)</f>
        <v>0</v>
      </c>
      <c r="Z147" s="25">
        <f>IF('Indicator Date hidden'!AA148="x","x",$Z$2-'Indicator Date hidden'!AA148)</f>
        <v>0</v>
      </c>
      <c r="AA147" s="25" t="str">
        <f>IF('Indicator Date hidden'!AB148="x","x",$AA$2-'Indicator Date hidden'!AB148)</f>
        <v>x</v>
      </c>
      <c r="AB147" s="25">
        <f>IF('Indicator Date hidden'!AC148="x","x",$AB$2-'Indicator Date hidden'!AC148)</f>
        <v>0</v>
      </c>
      <c r="AC147" s="25">
        <f>IF('Indicator Date hidden'!AD148="x","x",$AC$2-'Indicator Date hidden'!AD148)</f>
        <v>0</v>
      </c>
      <c r="AD147" s="25" t="str">
        <f>IF('Indicator Date hidden'!AE148="x","x",$AD$2-'Indicator Date hidden'!AE148)</f>
        <v>x</v>
      </c>
      <c r="AE147" s="25">
        <f>IF('Indicator Date hidden'!AF148="x","x",$AE$2-'Indicator Date hidden'!AF148)</f>
        <v>0</v>
      </c>
      <c r="AF147" s="25">
        <f>IF('Indicator Date hidden'!AG148="x","x",$AF$2-'Indicator Date hidden'!AG148)</f>
        <v>5</v>
      </c>
      <c r="AG147" s="25">
        <f>IF('Indicator Date hidden'!AH148="x","x",$AG$2-'Indicator Date hidden'!AH148)</f>
        <v>0</v>
      </c>
      <c r="AH147" s="25">
        <f>IF('Indicator Date hidden'!AI148="x","x",$AH$2-'Indicator Date hidden'!AI148)</f>
        <v>0</v>
      </c>
      <c r="AI147" s="25">
        <f>IF('Indicator Date hidden'!AJ148="x","x",$AI$2-'Indicator Date hidden'!AJ148)</f>
        <v>0</v>
      </c>
      <c r="AJ147" s="25" t="str">
        <f>IF('Indicator Date hidden'!AK148="x","x",$AJ$2-'Indicator Date hidden'!AK148)</f>
        <v>x</v>
      </c>
      <c r="AK147" s="25" t="str">
        <f>IF('Indicator Date hidden'!AL148="x","x",$AK$2-'Indicator Date hidden'!AL148)</f>
        <v>x</v>
      </c>
      <c r="AL147" s="25">
        <f>IF('Indicator Date hidden'!AM148="x","x",$AL$2-'Indicator Date hidden'!AM148)</f>
        <v>0</v>
      </c>
      <c r="AM147" s="25">
        <f>IF('Indicator Date hidden'!AN148="x","x",$AM$2-'Indicator Date hidden'!AN148)</f>
        <v>0</v>
      </c>
      <c r="AN147" s="25">
        <f>IF('Indicator Date hidden'!AO148="x","x",$AN$2-'Indicator Date hidden'!AO148)</f>
        <v>0</v>
      </c>
      <c r="AO147" s="25" t="str">
        <f>IF('Indicator Date hidden'!AP148="x","x",$AO$2-'Indicator Date hidden'!AP148)</f>
        <v>x</v>
      </c>
      <c r="AP147" s="25" t="str">
        <f>IF('Indicator Date hidden'!AQ148="x","x",$AP$2-'Indicator Date hidden'!AQ148)</f>
        <v>x</v>
      </c>
      <c r="AQ147" s="25">
        <f>IF('Indicator Date hidden'!AR148="x","x",$AQ$2-'Indicator Date hidden'!AR148)</f>
        <v>4</v>
      </c>
      <c r="AR147" s="25">
        <f>IF('Indicator Date hidden'!AS148="x","x",$AR$2-'Indicator Date hidden'!AS148)</f>
        <v>0</v>
      </c>
      <c r="AS147" s="25">
        <f>IF('Indicator Date hidden'!AT148="x","x",$AS$2-'Indicator Date hidden'!AT148)</f>
        <v>0</v>
      </c>
      <c r="AT147" s="25">
        <f>IF('Indicator Date hidden'!AU148="x","x",$AT$2-'Indicator Date hidden'!AU148)</f>
        <v>0</v>
      </c>
      <c r="AU147" s="25">
        <f>IF('Indicator Date hidden'!AV148="x","x",$AU$2-'Indicator Date hidden'!AV148)</f>
        <v>3</v>
      </c>
      <c r="AV147" s="25">
        <f>IF('Indicator Date hidden'!AW148="x","x",$AV$2-'Indicator Date hidden'!AW148)</f>
        <v>0</v>
      </c>
      <c r="AW147" s="25">
        <f>IF('Indicator Date hidden'!AX148="x","x",$AW$2-'Indicator Date hidden'!AX148)</f>
        <v>0</v>
      </c>
      <c r="AX147" s="25">
        <f>IF('Indicator Date hidden'!AY148="x","x",$AX$2-'Indicator Date hidden'!AY148)</f>
        <v>0</v>
      </c>
      <c r="AY147" s="25">
        <f>IF('Indicator Date hidden'!AZ148="x","x",$AY$2-'Indicator Date hidden'!AZ148)</f>
        <v>0</v>
      </c>
      <c r="AZ147" s="25">
        <f>IF('Indicator Date hidden'!BA148="x","x",$AZ$2-'Indicator Date hidden'!BA148)</f>
        <v>0</v>
      </c>
      <c r="BA147">
        <f t="shared" si="10"/>
        <v>16</v>
      </c>
      <c r="BB147" s="26">
        <f t="shared" si="11"/>
        <v>0.36363636363636365</v>
      </c>
      <c r="BC147">
        <f t="shared" si="12"/>
        <v>4</v>
      </c>
      <c r="BD147" s="26">
        <f t="shared" si="13"/>
        <v>1.1695163936607824</v>
      </c>
      <c r="BE147" s="28">
        <f t="shared" si="14"/>
        <v>0</v>
      </c>
    </row>
    <row r="148" spans="1:57" x14ac:dyDescent="0.3">
      <c r="A148" t="s">
        <v>273</v>
      </c>
      <c r="B148" s="25">
        <f>IF('Indicator Date hidden'!C149="x","x",$B$2-'Indicator Date hidden'!C149)</f>
        <v>0</v>
      </c>
      <c r="C148" s="25">
        <f>IF('Indicator Date hidden'!D149="x","x",$C$2-'Indicator Date hidden'!D149)</f>
        <v>0</v>
      </c>
      <c r="D148" s="25">
        <f>IF('Indicator Date hidden'!E149="x","x",$D$2-'Indicator Date hidden'!E149)</f>
        <v>0</v>
      </c>
      <c r="E148" s="25">
        <f>IF('Indicator Date hidden'!F149="x","x",$E$2-'Indicator Date hidden'!F149)</f>
        <v>0</v>
      </c>
      <c r="F148" s="25">
        <f>IF('Indicator Date hidden'!G149="x","x",$F$2-'Indicator Date hidden'!G149)</f>
        <v>0</v>
      </c>
      <c r="G148" s="25">
        <f>IF('Indicator Date hidden'!H149="x","x",$G$2-'Indicator Date hidden'!H149)</f>
        <v>0</v>
      </c>
      <c r="H148" s="25">
        <f>IF('Indicator Date hidden'!I149="x","x",$H$2-'Indicator Date hidden'!I149)</f>
        <v>0</v>
      </c>
      <c r="I148" s="25">
        <f>IF('Indicator Date hidden'!J149="x","x",$I$2-'Indicator Date hidden'!J149)</f>
        <v>0</v>
      </c>
      <c r="J148" s="25">
        <f>IF('Indicator Date hidden'!K149="x","x",$J$2-'Indicator Date hidden'!K149)</f>
        <v>0</v>
      </c>
      <c r="K148" s="25">
        <f>IF('Indicator Date hidden'!L149="x","x",$K$2-'Indicator Date hidden'!L149)</f>
        <v>0</v>
      </c>
      <c r="L148" s="25">
        <f>IF('Indicator Date hidden'!M149="x","x",$L$2-'Indicator Date hidden'!M149)</f>
        <v>0</v>
      </c>
      <c r="M148" s="25">
        <f>IF('Indicator Date hidden'!N149="x","x",$M$2-'Indicator Date hidden'!N149)</f>
        <v>0</v>
      </c>
      <c r="N148" s="25">
        <f>IF('Indicator Date hidden'!O149="x","x",$N$2-'Indicator Date hidden'!O149)</f>
        <v>0</v>
      </c>
      <c r="O148" s="25">
        <f>IF('Indicator Date hidden'!P149="x","x",$O$2-'Indicator Date hidden'!P149)</f>
        <v>0</v>
      </c>
      <c r="P148" s="25">
        <f>IF('Indicator Date hidden'!Q149="x","x",$P$2-'Indicator Date hidden'!Q149)</f>
        <v>0</v>
      </c>
      <c r="Q148" s="25">
        <f>IF('Indicator Date hidden'!R149="x","x",$Q$2-'Indicator Date hidden'!R149)</f>
        <v>5</v>
      </c>
      <c r="R148" s="25">
        <f>IF('Indicator Date hidden'!S149="x","x",$R$2-'Indicator Date hidden'!S149)</f>
        <v>0</v>
      </c>
      <c r="S148" s="25">
        <f>IF('Indicator Date hidden'!T149="x","x",$S$2-'Indicator Date hidden'!T149)</f>
        <v>0</v>
      </c>
      <c r="T148" s="25">
        <f>IF('Indicator Date hidden'!U149="x","x",$T$2-'Indicator Date hidden'!U149)</f>
        <v>0</v>
      </c>
      <c r="U148" s="25">
        <f>IF('Indicator Date hidden'!V149="x","x",$U$2-'Indicator Date hidden'!V149)</f>
        <v>0</v>
      </c>
      <c r="V148" s="25">
        <f>IF('Indicator Date hidden'!W149="x","x",$V$2-'Indicator Date hidden'!W149)</f>
        <v>0</v>
      </c>
      <c r="W148" s="25">
        <f>IF('Indicator Date hidden'!X149="x","x",$W$2-'Indicator Date hidden'!X149)</f>
        <v>6</v>
      </c>
      <c r="X148" s="25" t="str">
        <f>IF('Indicator Date hidden'!Y149="x","x",$X$2-'Indicator Date hidden'!Y149)</f>
        <v>x</v>
      </c>
      <c r="Y148" s="25">
        <f>IF('Indicator Date hidden'!Z149="x","x",$Y$2-'Indicator Date hidden'!Z149)</f>
        <v>0</v>
      </c>
      <c r="Z148" s="25">
        <f>IF('Indicator Date hidden'!AA149="x","x",$Z$2-'Indicator Date hidden'!AA149)</f>
        <v>0</v>
      </c>
      <c r="AA148" s="25">
        <f>IF('Indicator Date hidden'!AB149="x","x",$AA$2-'Indicator Date hidden'!AB149)</f>
        <v>0</v>
      </c>
      <c r="AB148" s="25">
        <f>IF('Indicator Date hidden'!AC149="x","x",$AB$2-'Indicator Date hidden'!AC149)</f>
        <v>0</v>
      </c>
      <c r="AC148" s="25">
        <f>IF('Indicator Date hidden'!AD149="x","x",$AC$2-'Indicator Date hidden'!AD149)</f>
        <v>0</v>
      </c>
      <c r="AD148" s="25">
        <f>IF('Indicator Date hidden'!AE149="x","x",$AD$2-'Indicator Date hidden'!AE149)</f>
        <v>0</v>
      </c>
      <c r="AE148" s="25" t="str">
        <f>IF('Indicator Date hidden'!AF149="x","x",$AE$2-'Indicator Date hidden'!AF149)</f>
        <v>x</v>
      </c>
      <c r="AF148" s="25">
        <f>IF('Indicator Date hidden'!AG149="x","x",$AF$2-'Indicator Date hidden'!AG149)</f>
        <v>3</v>
      </c>
      <c r="AG148" s="25">
        <f>IF('Indicator Date hidden'!AH149="x","x",$AG$2-'Indicator Date hidden'!AH149)</f>
        <v>0</v>
      </c>
      <c r="AH148" s="25">
        <f>IF('Indicator Date hidden'!AI149="x","x",$AH$2-'Indicator Date hidden'!AI149)</f>
        <v>0</v>
      </c>
      <c r="AI148" s="25">
        <f>IF('Indicator Date hidden'!AJ149="x","x",$AI$2-'Indicator Date hidden'!AJ149)</f>
        <v>0</v>
      </c>
      <c r="AJ148" s="25" t="str">
        <f>IF('Indicator Date hidden'!AK149="x","x",$AJ$2-'Indicator Date hidden'!AK149)</f>
        <v>x</v>
      </c>
      <c r="AK148" s="25">
        <f>IF('Indicator Date hidden'!AL149="x","x",$AK$2-'Indicator Date hidden'!AL149)</f>
        <v>1</v>
      </c>
      <c r="AL148" s="25">
        <f>IF('Indicator Date hidden'!AM149="x","x",$AL$2-'Indicator Date hidden'!AM149)</f>
        <v>0</v>
      </c>
      <c r="AM148" s="25">
        <f>IF('Indicator Date hidden'!AN149="x","x",$AM$2-'Indicator Date hidden'!AN149)</f>
        <v>0</v>
      </c>
      <c r="AN148" s="25">
        <f>IF('Indicator Date hidden'!AO149="x","x",$AN$2-'Indicator Date hidden'!AO149)</f>
        <v>0</v>
      </c>
      <c r="AO148" s="25" t="str">
        <f>IF('Indicator Date hidden'!AP149="x","x",$AO$2-'Indicator Date hidden'!AP149)</f>
        <v>x</v>
      </c>
      <c r="AP148" s="25" t="str">
        <f>IF('Indicator Date hidden'!AQ149="x","x",$AP$2-'Indicator Date hidden'!AQ149)</f>
        <v>x</v>
      </c>
      <c r="AQ148" s="25" t="str">
        <f>IF('Indicator Date hidden'!AR149="x","x",$AQ$2-'Indicator Date hidden'!AR149)</f>
        <v>x</v>
      </c>
      <c r="AR148" s="25">
        <f>IF('Indicator Date hidden'!AS149="x","x",$AR$2-'Indicator Date hidden'!AS149)</f>
        <v>0</v>
      </c>
      <c r="AS148" s="25">
        <f>IF('Indicator Date hidden'!AT149="x","x",$AS$2-'Indicator Date hidden'!AT149)</f>
        <v>0</v>
      </c>
      <c r="AT148" s="25">
        <f>IF('Indicator Date hidden'!AU149="x","x",$AT$2-'Indicator Date hidden'!AU149)</f>
        <v>0</v>
      </c>
      <c r="AU148" s="25">
        <f>IF('Indicator Date hidden'!AV149="x","x",$AU$2-'Indicator Date hidden'!AV149)</f>
        <v>6</v>
      </c>
      <c r="AV148" s="25">
        <f>IF('Indicator Date hidden'!AW149="x","x",$AV$2-'Indicator Date hidden'!AW149)</f>
        <v>0</v>
      </c>
      <c r="AW148" s="25">
        <f>IF('Indicator Date hidden'!AX149="x","x",$AW$2-'Indicator Date hidden'!AX149)</f>
        <v>0</v>
      </c>
      <c r="AX148" s="25">
        <f>IF('Indicator Date hidden'!AY149="x","x",$AX$2-'Indicator Date hidden'!AY149)</f>
        <v>0</v>
      </c>
      <c r="AY148" s="25">
        <f>IF('Indicator Date hidden'!AZ149="x","x",$AY$2-'Indicator Date hidden'!AZ149)</f>
        <v>0</v>
      </c>
      <c r="AZ148" s="25">
        <f>IF('Indicator Date hidden'!BA149="x","x",$AZ$2-'Indicator Date hidden'!BA149)</f>
        <v>0</v>
      </c>
      <c r="BA148">
        <f t="shared" si="10"/>
        <v>21</v>
      </c>
      <c r="BB148" s="26">
        <f t="shared" si="11"/>
        <v>0.46666666666666667</v>
      </c>
      <c r="BC148">
        <f t="shared" si="12"/>
        <v>5</v>
      </c>
      <c r="BD148" s="26">
        <f t="shared" si="13"/>
        <v>1.4696938456699069</v>
      </c>
      <c r="BE148" s="28">
        <f t="shared" si="14"/>
        <v>0</v>
      </c>
    </row>
    <row r="149" spans="1:57" x14ac:dyDescent="0.3">
      <c r="A149" t="s">
        <v>275</v>
      </c>
      <c r="B149" s="25">
        <f>IF('Indicator Date hidden'!C150="x","x",$B$2-'Indicator Date hidden'!C150)</f>
        <v>0</v>
      </c>
      <c r="C149" s="25">
        <f>IF('Indicator Date hidden'!D150="x","x",$C$2-'Indicator Date hidden'!D150)</f>
        <v>0</v>
      </c>
      <c r="D149" s="25">
        <f>IF('Indicator Date hidden'!E150="x","x",$D$2-'Indicator Date hidden'!E150)</f>
        <v>0</v>
      </c>
      <c r="E149" s="25">
        <f>IF('Indicator Date hidden'!F150="x","x",$E$2-'Indicator Date hidden'!F150)</f>
        <v>0</v>
      </c>
      <c r="F149" s="25">
        <f>IF('Indicator Date hidden'!G150="x","x",$F$2-'Indicator Date hidden'!G150)</f>
        <v>0</v>
      </c>
      <c r="G149" s="25">
        <f>IF('Indicator Date hidden'!H150="x","x",$G$2-'Indicator Date hidden'!H150)</f>
        <v>0</v>
      </c>
      <c r="H149" s="25">
        <f>IF('Indicator Date hidden'!I150="x","x",$H$2-'Indicator Date hidden'!I150)</f>
        <v>0</v>
      </c>
      <c r="I149" s="25">
        <f>IF('Indicator Date hidden'!J150="x","x",$I$2-'Indicator Date hidden'!J150)</f>
        <v>0</v>
      </c>
      <c r="J149" s="25">
        <f>IF('Indicator Date hidden'!K150="x","x",$J$2-'Indicator Date hidden'!K150)</f>
        <v>0</v>
      </c>
      <c r="K149" s="25">
        <f>IF('Indicator Date hidden'!L150="x","x",$K$2-'Indicator Date hidden'!L150)</f>
        <v>0</v>
      </c>
      <c r="L149" s="25">
        <f>IF('Indicator Date hidden'!M150="x","x",$L$2-'Indicator Date hidden'!M150)</f>
        <v>0</v>
      </c>
      <c r="M149" s="25">
        <f>IF('Indicator Date hidden'!N150="x","x",$M$2-'Indicator Date hidden'!N150)</f>
        <v>0</v>
      </c>
      <c r="N149" s="25">
        <f>IF('Indicator Date hidden'!O150="x","x",$N$2-'Indicator Date hidden'!O150)</f>
        <v>0</v>
      </c>
      <c r="O149" s="25">
        <f>IF('Indicator Date hidden'!P150="x","x",$O$2-'Indicator Date hidden'!P150)</f>
        <v>0</v>
      </c>
      <c r="P149" s="25">
        <f>IF('Indicator Date hidden'!Q150="x","x",$P$2-'Indicator Date hidden'!Q150)</f>
        <v>0</v>
      </c>
      <c r="Q149" s="25" t="str">
        <f>IF('Indicator Date hidden'!R150="x","x",$Q$2-'Indicator Date hidden'!R150)</f>
        <v>x</v>
      </c>
      <c r="R149" s="25">
        <f>IF('Indicator Date hidden'!S150="x","x",$R$2-'Indicator Date hidden'!S150)</f>
        <v>0</v>
      </c>
      <c r="S149" s="25">
        <f>IF('Indicator Date hidden'!T150="x","x",$S$2-'Indicator Date hidden'!T150)</f>
        <v>0</v>
      </c>
      <c r="T149" s="25">
        <f>IF('Indicator Date hidden'!U150="x","x",$T$2-'Indicator Date hidden'!U150)</f>
        <v>0</v>
      </c>
      <c r="U149" s="25" t="str">
        <f>IF('Indicator Date hidden'!V150="x","x",$U$2-'Indicator Date hidden'!V150)</f>
        <v>x</v>
      </c>
      <c r="V149" s="25">
        <f>IF('Indicator Date hidden'!W150="x","x",$V$2-'Indicator Date hidden'!W150)</f>
        <v>0</v>
      </c>
      <c r="W149" s="25">
        <f>IF('Indicator Date hidden'!X150="x","x",$W$2-'Indicator Date hidden'!X150)</f>
        <v>9</v>
      </c>
      <c r="X149" s="25">
        <f>IF('Indicator Date hidden'!Y150="x","x",$X$2-'Indicator Date hidden'!Y150)</f>
        <v>2</v>
      </c>
      <c r="Y149" s="25">
        <f>IF('Indicator Date hidden'!Z150="x","x",$Y$2-'Indicator Date hidden'!Z150)</f>
        <v>0</v>
      </c>
      <c r="Z149" s="25">
        <f>IF('Indicator Date hidden'!AA150="x","x",$Z$2-'Indicator Date hidden'!AA150)</f>
        <v>0</v>
      </c>
      <c r="AA149" s="25" t="str">
        <f>IF('Indicator Date hidden'!AB150="x","x",$AA$2-'Indicator Date hidden'!AB150)</f>
        <v>x</v>
      </c>
      <c r="AB149" s="25">
        <f>IF('Indicator Date hidden'!AC150="x","x",$AB$2-'Indicator Date hidden'!AC150)</f>
        <v>0</v>
      </c>
      <c r="AC149" s="25">
        <f>IF('Indicator Date hidden'!AD150="x","x",$AC$2-'Indicator Date hidden'!AD150)</f>
        <v>0</v>
      </c>
      <c r="AD149" s="25">
        <f>IF('Indicator Date hidden'!AE150="x","x",$AD$2-'Indicator Date hidden'!AE150)</f>
        <v>0</v>
      </c>
      <c r="AE149" s="25">
        <f>IF('Indicator Date hidden'!AF150="x","x",$AE$2-'Indicator Date hidden'!AF150)</f>
        <v>0</v>
      </c>
      <c r="AF149" s="25" t="str">
        <f>IF('Indicator Date hidden'!AG150="x","x",$AF$2-'Indicator Date hidden'!AG150)</f>
        <v>x</v>
      </c>
      <c r="AG149" s="25">
        <f>IF('Indicator Date hidden'!AH150="x","x",$AG$2-'Indicator Date hidden'!AH150)</f>
        <v>0</v>
      </c>
      <c r="AH149" s="25">
        <f>IF('Indicator Date hidden'!AI150="x","x",$AH$2-'Indicator Date hidden'!AI150)</f>
        <v>0</v>
      </c>
      <c r="AI149" s="25">
        <f>IF('Indicator Date hidden'!AJ150="x","x",$AI$2-'Indicator Date hidden'!AJ150)</f>
        <v>0</v>
      </c>
      <c r="AJ149" s="25" t="str">
        <f>IF('Indicator Date hidden'!AK150="x","x",$AJ$2-'Indicator Date hidden'!AK150)</f>
        <v>x</v>
      </c>
      <c r="AK149" s="25">
        <f>IF('Indicator Date hidden'!AL150="x","x",$AK$2-'Indicator Date hidden'!AL150)</f>
        <v>1</v>
      </c>
      <c r="AL149" s="25">
        <f>IF('Indicator Date hidden'!AM150="x","x",$AL$2-'Indicator Date hidden'!AM150)</f>
        <v>0</v>
      </c>
      <c r="AM149" s="25">
        <f>IF('Indicator Date hidden'!AN150="x","x",$AM$2-'Indicator Date hidden'!AN150)</f>
        <v>0</v>
      </c>
      <c r="AN149" s="25">
        <f>IF('Indicator Date hidden'!AO150="x","x",$AN$2-'Indicator Date hidden'!AO150)</f>
        <v>0</v>
      </c>
      <c r="AO149" s="25">
        <f>IF('Indicator Date hidden'!AP150="x","x",$AO$2-'Indicator Date hidden'!AP150)</f>
        <v>1</v>
      </c>
      <c r="AP149" s="25">
        <f>IF('Indicator Date hidden'!AQ150="x","x",$AP$2-'Indicator Date hidden'!AQ150)</f>
        <v>0</v>
      </c>
      <c r="AQ149" s="25" t="str">
        <f>IF('Indicator Date hidden'!AR150="x","x",$AQ$2-'Indicator Date hidden'!AR150)</f>
        <v>x</v>
      </c>
      <c r="AR149" s="25">
        <f>IF('Indicator Date hidden'!AS150="x","x",$AR$2-'Indicator Date hidden'!AS150)</f>
        <v>0</v>
      </c>
      <c r="AS149" s="25">
        <f>IF('Indicator Date hidden'!AT150="x","x",$AS$2-'Indicator Date hidden'!AT150)</f>
        <v>0</v>
      </c>
      <c r="AT149" s="25">
        <f>IF('Indicator Date hidden'!AU150="x","x",$AT$2-'Indicator Date hidden'!AU150)</f>
        <v>0</v>
      </c>
      <c r="AU149" s="25">
        <f>IF('Indicator Date hidden'!AV150="x","x",$AU$2-'Indicator Date hidden'!AV150)</f>
        <v>1</v>
      </c>
      <c r="AV149" s="25">
        <f>IF('Indicator Date hidden'!AW150="x","x",$AV$2-'Indicator Date hidden'!AW150)</f>
        <v>0</v>
      </c>
      <c r="AW149" s="25">
        <f>IF('Indicator Date hidden'!AX150="x","x",$AW$2-'Indicator Date hidden'!AX150)</f>
        <v>0</v>
      </c>
      <c r="AX149" s="25">
        <f>IF('Indicator Date hidden'!AY150="x","x",$AX$2-'Indicator Date hidden'!AY150)</f>
        <v>0</v>
      </c>
      <c r="AY149" s="25">
        <f>IF('Indicator Date hidden'!AZ150="x","x",$AY$2-'Indicator Date hidden'!AZ150)</f>
        <v>0</v>
      </c>
      <c r="AZ149" s="25">
        <f>IF('Indicator Date hidden'!BA150="x","x",$AZ$2-'Indicator Date hidden'!BA150)</f>
        <v>0</v>
      </c>
      <c r="BA149">
        <f t="shared" si="10"/>
        <v>14</v>
      </c>
      <c r="BB149" s="26">
        <f t="shared" si="11"/>
        <v>0.31111111111111112</v>
      </c>
      <c r="BC149">
        <f t="shared" si="12"/>
        <v>5</v>
      </c>
      <c r="BD149" s="26">
        <f t="shared" si="13"/>
        <v>1.3633654800158193</v>
      </c>
      <c r="BE149" s="28">
        <f t="shared" si="14"/>
        <v>0</v>
      </c>
    </row>
    <row r="150" spans="1:57" x14ac:dyDescent="0.3">
      <c r="A150" t="s">
        <v>277</v>
      </c>
      <c r="B150" s="25">
        <f>IF('Indicator Date hidden'!C151="x","x",$B$2-'Indicator Date hidden'!C151)</f>
        <v>0</v>
      </c>
      <c r="C150" s="25">
        <f>IF('Indicator Date hidden'!D151="x","x",$C$2-'Indicator Date hidden'!D151)</f>
        <v>0</v>
      </c>
      <c r="D150" s="25">
        <f>IF('Indicator Date hidden'!E151="x","x",$D$2-'Indicator Date hidden'!E151)</f>
        <v>0</v>
      </c>
      <c r="E150" s="25">
        <f>IF('Indicator Date hidden'!F151="x","x",$E$2-'Indicator Date hidden'!F151)</f>
        <v>0</v>
      </c>
      <c r="F150" s="25">
        <f>IF('Indicator Date hidden'!G151="x","x",$F$2-'Indicator Date hidden'!G151)</f>
        <v>0</v>
      </c>
      <c r="G150" s="25">
        <f>IF('Indicator Date hidden'!H151="x","x",$G$2-'Indicator Date hidden'!H151)</f>
        <v>0</v>
      </c>
      <c r="H150" s="25">
        <f>IF('Indicator Date hidden'!I151="x","x",$H$2-'Indicator Date hidden'!I151)</f>
        <v>0</v>
      </c>
      <c r="I150" s="25">
        <f>IF('Indicator Date hidden'!J151="x","x",$I$2-'Indicator Date hidden'!J151)</f>
        <v>0</v>
      </c>
      <c r="J150" s="25">
        <f>IF('Indicator Date hidden'!K151="x","x",$J$2-'Indicator Date hidden'!K151)</f>
        <v>0</v>
      </c>
      <c r="K150" s="25">
        <f>IF('Indicator Date hidden'!L151="x","x",$K$2-'Indicator Date hidden'!L151)</f>
        <v>0</v>
      </c>
      <c r="L150" s="25">
        <f>IF('Indicator Date hidden'!M151="x","x",$L$2-'Indicator Date hidden'!M151)</f>
        <v>0</v>
      </c>
      <c r="M150" s="25">
        <f>IF('Indicator Date hidden'!N151="x","x",$M$2-'Indicator Date hidden'!N151)</f>
        <v>0</v>
      </c>
      <c r="N150" s="25">
        <f>IF('Indicator Date hidden'!O151="x","x",$N$2-'Indicator Date hidden'!O151)</f>
        <v>0</v>
      </c>
      <c r="O150" s="25">
        <f>IF('Indicator Date hidden'!P151="x","x",$O$2-'Indicator Date hidden'!P151)</f>
        <v>0</v>
      </c>
      <c r="P150" s="25">
        <f>IF('Indicator Date hidden'!Q151="x","x",$P$2-'Indicator Date hidden'!Q151)</f>
        <v>0</v>
      </c>
      <c r="Q150" s="25">
        <f>IF('Indicator Date hidden'!R151="x","x",$Q$2-'Indicator Date hidden'!R151)</f>
        <v>0</v>
      </c>
      <c r="R150" s="25">
        <f>IF('Indicator Date hidden'!S151="x","x",$R$2-'Indicator Date hidden'!S151)</f>
        <v>0</v>
      </c>
      <c r="S150" s="25">
        <f>IF('Indicator Date hidden'!T151="x","x",$S$2-'Indicator Date hidden'!T151)</f>
        <v>0</v>
      </c>
      <c r="T150" s="25">
        <f>IF('Indicator Date hidden'!U151="x","x",$T$2-'Indicator Date hidden'!U151)</f>
        <v>0</v>
      </c>
      <c r="U150" s="25">
        <f>IF('Indicator Date hidden'!V151="x","x",$U$2-'Indicator Date hidden'!V151)</f>
        <v>0</v>
      </c>
      <c r="V150" s="25">
        <f>IF('Indicator Date hidden'!W151="x","x",$V$2-'Indicator Date hidden'!W151)</f>
        <v>0</v>
      </c>
      <c r="W150" s="25">
        <f>IF('Indicator Date hidden'!X151="x","x",$W$2-'Indicator Date hidden'!X151)</f>
        <v>0</v>
      </c>
      <c r="X150" s="25">
        <f>IF('Indicator Date hidden'!Y151="x","x",$X$2-'Indicator Date hidden'!Y151)</f>
        <v>4</v>
      </c>
      <c r="Y150" s="25">
        <f>IF('Indicator Date hidden'!Z151="x","x",$Y$2-'Indicator Date hidden'!Z151)</f>
        <v>0</v>
      </c>
      <c r="Z150" s="25">
        <f>IF('Indicator Date hidden'!AA151="x","x",$Z$2-'Indicator Date hidden'!AA151)</f>
        <v>0</v>
      </c>
      <c r="AA150" s="25">
        <f>IF('Indicator Date hidden'!AB151="x","x",$AA$2-'Indicator Date hidden'!AB151)</f>
        <v>0</v>
      </c>
      <c r="AB150" s="25">
        <f>IF('Indicator Date hidden'!AC151="x","x",$AB$2-'Indicator Date hidden'!AC151)</f>
        <v>0</v>
      </c>
      <c r="AC150" s="25">
        <f>IF('Indicator Date hidden'!AD151="x","x",$AC$2-'Indicator Date hidden'!AD151)</f>
        <v>0</v>
      </c>
      <c r="AD150" s="25">
        <f>IF('Indicator Date hidden'!AE151="x","x",$AD$2-'Indicator Date hidden'!AE151)</f>
        <v>0</v>
      </c>
      <c r="AE150" s="25">
        <f>IF('Indicator Date hidden'!AF151="x","x",$AE$2-'Indicator Date hidden'!AF151)</f>
        <v>0</v>
      </c>
      <c r="AF150" s="25">
        <f>IF('Indicator Date hidden'!AG151="x","x",$AF$2-'Indicator Date hidden'!AG151)</f>
        <v>2</v>
      </c>
      <c r="AG150" s="25">
        <f>IF('Indicator Date hidden'!AH151="x","x",$AG$2-'Indicator Date hidden'!AH151)</f>
        <v>0</v>
      </c>
      <c r="AH150" s="25">
        <f>IF('Indicator Date hidden'!AI151="x","x",$AH$2-'Indicator Date hidden'!AI151)</f>
        <v>0</v>
      </c>
      <c r="AI150" s="25">
        <f>IF('Indicator Date hidden'!AJ151="x","x",$AI$2-'Indicator Date hidden'!AJ151)</f>
        <v>0</v>
      </c>
      <c r="AJ150" s="25">
        <f>IF('Indicator Date hidden'!AK151="x","x",$AJ$2-'Indicator Date hidden'!AK151)</f>
        <v>1</v>
      </c>
      <c r="AK150" s="25">
        <f>IF('Indicator Date hidden'!AL151="x","x",$AK$2-'Indicator Date hidden'!AL151)</f>
        <v>1</v>
      </c>
      <c r="AL150" s="25">
        <f>IF('Indicator Date hidden'!AM151="x","x",$AL$2-'Indicator Date hidden'!AM151)</f>
        <v>0</v>
      </c>
      <c r="AM150" s="25">
        <f>IF('Indicator Date hidden'!AN151="x","x",$AM$2-'Indicator Date hidden'!AN151)</f>
        <v>0</v>
      </c>
      <c r="AN150" s="25">
        <f>IF('Indicator Date hidden'!AO151="x","x",$AN$2-'Indicator Date hidden'!AO151)</f>
        <v>0</v>
      </c>
      <c r="AO150" s="25">
        <f>IF('Indicator Date hidden'!AP151="x","x",$AO$2-'Indicator Date hidden'!AP151)</f>
        <v>0</v>
      </c>
      <c r="AP150" s="25">
        <f>IF('Indicator Date hidden'!AQ151="x","x",$AP$2-'Indicator Date hidden'!AQ151)</f>
        <v>0</v>
      </c>
      <c r="AQ150" s="25">
        <f>IF('Indicator Date hidden'!AR151="x","x",$AQ$2-'Indicator Date hidden'!AR151)</f>
        <v>0</v>
      </c>
      <c r="AR150" s="25">
        <f>IF('Indicator Date hidden'!AS151="x","x",$AR$2-'Indicator Date hidden'!AS151)</f>
        <v>0</v>
      </c>
      <c r="AS150" s="25">
        <f>IF('Indicator Date hidden'!AT151="x","x",$AS$2-'Indicator Date hidden'!AT151)</f>
        <v>0</v>
      </c>
      <c r="AT150" s="25">
        <f>IF('Indicator Date hidden'!AU151="x","x",$AT$2-'Indicator Date hidden'!AU151)</f>
        <v>0</v>
      </c>
      <c r="AU150" s="25">
        <f>IF('Indicator Date hidden'!AV151="x","x",$AU$2-'Indicator Date hidden'!AV151)</f>
        <v>1</v>
      </c>
      <c r="AV150" s="25">
        <f>IF('Indicator Date hidden'!AW151="x","x",$AV$2-'Indicator Date hidden'!AW151)</f>
        <v>0</v>
      </c>
      <c r="AW150" s="25">
        <f>IF('Indicator Date hidden'!AX151="x","x",$AW$2-'Indicator Date hidden'!AX151)</f>
        <v>0</v>
      </c>
      <c r="AX150" s="25">
        <f>IF('Indicator Date hidden'!AY151="x","x",$AX$2-'Indicator Date hidden'!AY151)</f>
        <v>0</v>
      </c>
      <c r="AY150" s="25">
        <f>IF('Indicator Date hidden'!AZ151="x","x",$AY$2-'Indicator Date hidden'!AZ151)</f>
        <v>0</v>
      </c>
      <c r="AZ150" s="25">
        <f>IF('Indicator Date hidden'!BA151="x","x",$AZ$2-'Indicator Date hidden'!BA151)</f>
        <v>0</v>
      </c>
      <c r="BA150">
        <f t="shared" si="10"/>
        <v>9</v>
      </c>
      <c r="BB150" s="26">
        <f t="shared" si="11"/>
        <v>0.17647058823529413</v>
      </c>
      <c r="BC150">
        <f t="shared" si="12"/>
        <v>5</v>
      </c>
      <c r="BD150" s="26">
        <f t="shared" si="13"/>
        <v>0.64794947615130605</v>
      </c>
      <c r="BE150" s="28">
        <f t="shared" si="14"/>
        <v>0</v>
      </c>
    </row>
    <row r="151" spans="1:57" x14ac:dyDescent="0.3">
      <c r="A151" t="s">
        <v>279</v>
      </c>
      <c r="B151" s="25">
        <f>IF('Indicator Date hidden'!C152="x","x",$B$2-'Indicator Date hidden'!C152)</f>
        <v>0</v>
      </c>
      <c r="C151" s="25">
        <f>IF('Indicator Date hidden'!D152="x","x",$C$2-'Indicator Date hidden'!D152)</f>
        <v>0</v>
      </c>
      <c r="D151" s="25">
        <f>IF('Indicator Date hidden'!E152="x","x",$D$2-'Indicator Date hidden'!E152)</f>
        <v>0</v>
      </c>
      <c r="E151" s="25">
        <f>IF('Indicator Date hidden'!F152="x","x",$E$2-'Indicator Date hidden'!F152)</f>
        <v>0</v>
      </c>
      <c r="F151" s="25">
        <f>IF('Indicator Date hidden'!G152="x","x",$F$2-'Indicator Date hidden'!G152)</f>
        <v>0</v>
      </c>
      <c r="G151" s="25">
        <f>IF('Indicator Date hidden'!H152="x","x",$G$2-'Indicator Date hidden'!H152)</f>
        <v>0</v>
      </c>
      <c r="H151" s="25">
        <f>IF('Indicator Date hidden'!I152="x","x",$H$2-'Indicator Date hidden'!I152)</f>
        <v>0</v>
      </c>
      <c r="I151" s="25">
        <f>IF('Indicator Date hidden'!J152="x","x",$I$2-'Indicator Date hidden'!J152)</f>
        <v>0</v>
      </c>
      <c r="J151" s="25">
        <f>IF('Indicator Date hidden'!K152="x","x",$J$2-'Indicator Date hidden'!K152)</f>
        <v>0</v>
      </c>
      <c r="K151" s="25">
        <f>IF('Indicator Date hidden'!L152="x","x",$K$2-'Indicator Date hidden'!L152)</f>
        <v>0</v>
      </c>
      <c r="L151" s="25">
        <f>IF('Indicator Date hidden'!M152="x","x",$L$2-'Indicator Date hidden'!M152)</f>
        <v>0</v>
      </c>
      <c r="M151" s="25">
        <f>IF('Indicator Date hidden'!N152="x","x",$M$2-'Indicator Date hidden'!N152)</f>
        <v>0</v>
      </c>
      <c r="N151" s="25">
        <f>IF('Indicator Date hidden'!O152="x","x",$N$2-'Indicator Date hidden'!O152)</f>
        <v>0</v>
      </c>
      <c r="O151" s="25">
        <f>IF('Indicator Date hidden'!P152="x","x",$O$2-'Indicator Date hidden'!P152)</f>
        <v>0</v>
      </c>
      <c r="P151" s="25">
        <f>IF('Indicator Date hidden'!Q152="x","x",$P$2-'Indicator Date hidden'!Q152)</f>
        <v>0</v>
      </c>
      <c r="Q151" s="25">
        <f>IF('Indicator Date hidden'!R152="x","x",$Q$2-'Indicator Date hidden'!R152)</f>
        <v>0</v>
      </c>
      <c r="R151" s="25">
        <f>IF('Indicator Date hidden'!S152="x","x",$R$2-'Indicator Date hidden'!S152)</f>
        <v>0</v>
      </c>
      <c r="S151" s="25">
        <f>IF('Indicator Date hidden'!T152="x","x",$S$2-'Indicator Date hidden'!T152)</f>
        <v>0</v>
      </c>
      <c r="T151" s="25">
        <f>IF('Indicator Date hidden'!U152="x","x",$T$2-'Indicator Date hidden'!U152)</f>
        <v>0</v>
      </c>
      <c r="U151" s="25">
        <f>IF('Indicator Date hidden'!V152="x","x",$U$2-'Indicator Date hidden'!V152)</f>
        <v>0</v>
      </c>
      <c r="V151" s="25">
        <f>IF('Indicator Date hidden'!W152="x","x",$V$2-'Indicator Date hidden'!W152)</f>
        <v>0</v>
      </c>
      <c r="W151" s="25">
        <f>IF('Indicator Date hidden'!X152="x","x",$W$2-'Indicator Date hidden'!X152)</f>
        <v>0</v>
      </c>
      <c r="X151" s="25">
        <f>IF('Indicator Date hidden'!Y152="x","x",$X$2-'Indicator Date hidden'!Y152)</f>
        <v>4</v>
      </c>
      <c r="Y151" s="25">
        <f>IF('Indicator Date hidden'!Z152="x","x",$Y$2-'Indicator Date hidden'!Z152)</f>
        <v>0</v>
      </c>
      <c r="Z151" s="25">
        <f>IF('Indicator Date hidden'!AA152="x","x",$Z$2-'Indicator Date hidden'!AA152)</f>
        <v>0</v>
      </c>
      <c r="AA151" s="25">
        <f>IF('Indicator Date hidden'!AB152="x","x",$AA$2-'Indicator Date hidden'!AB152)</f>
        <v>1</v>
      </c>
      <c r="AB151" s="25">
        <f>IF('Indicator Date hidden'!AC152="x","x",$AB$2-'Indicator Date hidden'!AC152)</f>
        <v>0</v>
      </c>
      <c r="AC151" s="25">
        <f>IF('Indicator Date hidden'!AD152="x","x",$AC$2-'Indicator Date hidden'!AD152)</f>
        <v>0</v>
      </c>
      <c r="AD151" s="25" t="str">
        <f>IF('Indicator Date hidden'!AE152="x","x",$AD$2-'Indicator Date hidden'!AE152)</f>
        <v>x</v>
      </c>
      <c r="AE151" s="25">
        <f>IF('Indicator Date hidden'!AF152="x","x",$AE$2-'Indicator Date hidden'!AF152)</f>
        <v>0</v>
      </c>
      <c r="AF151" s="25">
        <f>IF('Indicator Date hidden'!AG152="x","x",$AF$2-'Indicator Date hidden'!AG152)</f>
        <v>3</v>
      </c>
      <c r="AG151" s="25">
        <f>IF('Indicator Date hidden'!AH152="x","x",$AG$2-'Indicator Date hidden'!AH152)</f>
        <v>0</v>
      </c>
      <c r="AH151" s="25">
        <f>IF('Indicator Date hidden'!AI152="x","x",$AH$2-'Indicator Date hidden'!AI152)</f>
        <v>0</v>
      </c>
      <c r="AI151" s="25">
        <f>IF('Indicator Date hidden'!AJ152="x","x",$AI$2-'Indicator Date hidden'!AJ152)</f>
        <v>0</v>
      </c>
      <c r="AJ151" s="25" t="str">
        <f>IF('Indicator Date hidden'!AK152="x","x",$AJ$2-'Indicator Date hidden'!AK152)</f>
        <v>x</v>
      </c>
      <c r="AK151" s="25">
        <f>IF('Indicator Date hidden'!AL152="x","x",$AK$2-'Indicator Date hidden'!AL152)</f>
        <v>1</v>
      </c>
      <c r="AL151" s="25">
        <f>IF('Indicator Date hidden'!AM152="x","x",$AL$2-'Indicator Date hidden'!AM152)</f>
        <v>0</v>
      </c>
      <c r="AM151" s="25">
        <f>IF('Indicator Date hidden'!AN152="x","x",$AM$2-'Indicator Date hidden'!AN152)</f>
        <v>0</v>
      </c>
      <c r="AN151" s="25">
        <f>IF('Indicator Date hidden'!AO152="x","x",$AN$2-'Indicator Date hidden'!AO152)</f>
        <v>0</v>
      </c>
      <c r="AO151" s="25" t="str">
        <f>IF('Indicator Date hidden'!AP152="x","x",$AO$2-'Indicator Date hidden'!AP152)</f>
        <v>x</v>
      </c>
      <c r="AP151" s="25">
        <f>IF('Indicator Date hidden'!AQ152="x","x",$AP$2-'Indicator Date hidden'!AQ152)</f>
        <v>2</v>
      </c>
      <c r="AQ151" s="25">
        <f>IF('Indicator Date hidden'!AR152="x","x",$AQ$2-'Indicator Date hidden'!AR152)</f>
        <v>0</v>
      </c>
      <c r="AR151" s="25">
        <f>IF('Indicator Date hidden'!AS152="x","x",$AR$2-'Indicator Date hidden'!AS152)</f>
        <v>0</v>
      </c>
      <c r="AS151" s="25">
        <f>IF('Indicator Date hidden'!AT152="x","x",$AS$2-'Indicator Date hidden'!AT152)</f>
        <v>0</v>
      </c>
      <c r="AT151" s="25">
        <f>IF('Indicator Date hidden'!AU152="x","x",$AT$2-'Indicator Date hidden'!AU152)</f>
        <v>0</v>
      </c>
      <c r="AU151" s="25">
        <f>IF('Indicator Date hidden'!AV152="x","x",$AU$2-'Indicator Date hidden'!AV152)</f>
        <v>3</v>
      </c>
      <c r="AV151" s="25">
        <f>IF('Indicator Date hidden'!AW152="x","x",$AV$2-'Indicator Date hidden'!AW152)</f>
        <v>0</v>
      </c>
      <c r="AW151" s="25">
        <f>IF('Indicator Date hidden'!AX152="x","x",$AW$2-'Indicator Date hidden'!AX152)</f>
        <v>0</v>
      </c>
      <c r="AX151" s="25">
        <f>IF('Indicator Date hidden'!AY152="x","x",$AX$2-'Indicator Date hidden'!AY152)</f>
        <v>0</v>
      </c>
      <c r="AY151" s="25">
        <f>IF('Indicator Date hidden'!AZ152="x","x",$AY$2-'Indicator Date hidden'!AZ152)</f>
        <v>0</v>
      </c>
      <c r="AZ151" s="25">
        <f>IF('Indicator Date hidden'!BA152="x","x",$AZ$2-'Indicator Date hidden'!BA152)</f>
        <v>0</v>
      </c>
      <c r="BA151">
        <f t="shared" si="10"/>
        <v>14</v>
      </c>
      <c r="BB151" s="26">
        <f t="shared" si="11"/>
        <v>0.29166666666666669</v>
      </c>
      <c r="BC151">
        <f t="shared" si="12"/>
        <v>6</v>
      </c>
      <c r="BD151" s="26">
        <f t="shared" si="13"/>
        <v>0.86502247883444561</v>
      </c>
      <c r="BE151" s="28">
        <f t="shared" si="14"/>
        <v>0</v>
      </c>
    </row>
    <row r="152" spans="1:57" x14ac:dyDescent="0.3">
      <c r="A152" t="s">
        <v>281</v>
      </c>
      <c r="B152" s="25">
        <f>IF('Indicator Date hidden'!C153="x","x",$B$2-'Indicator Date hidden'!C153)</f>
        <v>0</v>
      </c>
      <c r="C152" s="25">
        <f>IF('Indicator Date hidden'!D153="x","x",$C$2-'Indicator Date hidden'!D153)</f>
        <v>0</v>
      </c>
      <c r="D152" s="25">
        <f>IF('Indicator Date hidden'!E153="x","x",$D$2-'Indicator Date hidden'!E153)</f>
        <v>0</v>
      </c>
      <c r="E152" s="25">
        <f>IF('Indicator Date hidden'!F153="x","x",$E$2-'Indicator Date hidden'!F153)</f>
        <v>0</v>
      </c>
      <c r="F152" s="25">
        <f>IF('Indicator Date hidden'!G153="x","x",$F$2-'Indicator Date hidden'!G153)</f>
        <v>0</v>
      </c>
      <c r="G152" s="25">
        <f>IF('Indicator Date hidden'!H153="x","x",$G$2-'Indicator Date hidden'!H153)</f>
        <v>0</v>
      </c>
      <c r="H152" s="25">
        <f>IF('Indicator Date hidden'!I153="x","x",$H$2-'Indicator Date hidden'!I153)</f>
        <v>0</v>
      </c>
      <c r="I152" s="25">
        <f>IF('Indicator Date hidden'!J153="x","x",$I$2-'Indicator Date hidden'!J153)</f>
        <v>0</v>
      </c>
      <c r="J152" s="25">
        <f>IF('Indicator Date hidden'!K153="x","x",$J$2-'Indicator Date hidden'!K153)</f>
        <v>0</v>
      </c>
      <c r="K152" s="25">
        <f>IF('Indicator Date hidden'!L153="x","x",$K$2-'Indicator Date hidden'!L153)</f>
        <v>0</v>
      </c>
      <c r="L152" s="25">
        <f>IF('Indicator Date hidden'!M153="x","x",$L$2-'Indicator Date hidden'!M153)</f>
        <v>0</v>
      </c>
      <c r="M152" s="25">
        <f>IF('Indicator Date hidden'!N153="x","x",$M$2-'Indicator Date hidden'!N153)</f>
        <v>0</v>
      </c>
      <c r="N152" s="25">
        <f>IF('Indicator Date hidden'!O153="x","x",$N$2-'Indicator Date hidden'!O153)</f>
        <v>0</v>
      </c>
      <c r="O152" s="25">
        <f>IF('Indicator Date hidden'!P153="x","x",$O$2-'Indicator Date hidden'!P153)</f>
        <v>0</v>
      </c>
      <c r="P152" s="25">
        <f>IF('Indicator Date hidden'!Q153="x","x",$P$2-'Indicator Date hidden'!Q153)</f>
        <v>0</v>
      </c>
      <c r="Q152" s="25" t="str">
        <f>IF('Indicator Date hidden'!R153="x","x",$Q$2-'Indicator Date hidden'!R153)</f>
        <v>x</v>
      </c>
      <c r="R152" s="25">
        <f>IF('Indicator Date hidden'!S153="x","x",$R$2-'Indicator Date hidden'!S153)</f>
        <v>0</v>
      </c>
      <c r="S152" s="25">
        <f>IF('Indicator Date hidden'!T153="x","x",$S$2-'Indicator Date hidden'!T153)</f>
        <v>0</v>
      </c>
      <c r="T152" s="25">
        <f>IF('Indicator Date hidden'!U153="x","x",$T$2-'Indicator Date hidden'!U153)</f>
        <v>0</v>
      </c>
      <c r="U152" s="25">
        <f>IF('Indicator Date hidden'!V153="x","x",$U$2-'Indicator Date hidden'!V153)</f>
        <v>0</v>
      </c>
      <c r="V152" s="25">
        <f>IF('Indicator Date hidden'!W153="x","x",$V$2-'Indicator Date hidden'!W153)</f>
        <v>0</v>
      </c>
      <c r="W152" s="25">
        <f>IF('Indicator Date hidden'!X153="x","x",$W$2-'Indicator Date hidden'!X153)</f>
        <v>2</v>
      </c>
      <c r="X152" s="25">
        <f>IF('Indicator Date hidden'!Y153="x","x",$X$2-'Indicator Date hidden'!Y153)</f>
        <v>2</v>
      </c>
      <c r="Y152" s="25">
        <f>IF('Indicator Date hidden'!Z153="x","x",$Y$2-'Indicator Date hidden'!Z153)</f>
        <v>0</v>
      </c>
      <c r="Z152" s="25">
        <f>IF('Indicator Date hidden'!AA153="x","x",$Z$2-'Indicator Date hidden'!AA153)</f>
        <v>0</v>
      </c>
      <c r="AA152" s="25" t="str">
        <f>IF('Indicator Date hidden'!AB153="x","x",$AA$2-'Indicator Date hidden'!AB153)</f>
        <v>x</v>
      </c>
      <c r="AB152" s="25">
        <f>IF('Indicator Date hidden'!AC153="x","x",$AB$2-'Indicator Date hidden'!AC153)</f>
        <v>0</v>
      </c>
      <c r="AC152" s="25">
        <f>IF('Indicator Date hidden'!AD153="x","x",$AC$2-'Indicator Date hidden'!AD153)</f>
        <v>0</v>
      </c>
      <c r="AD152" s="25" t="str">
        <f>IF('Indicator Date hidden'!AE153="x","x",$AD$2-'Indicator Date hidden'!AE153)</f>
        <v>x</v>
      </c>
      <c r="AE152" s="25" t="str">
        <f>IF('Indicator Date hidden'!AF153="x","x",$AE$2-'Indicator Date hidden'!AF153)</f>
        <v>x</v>
      </c>
      <c r="AF152" s="25">
        <f>IF('Indicator Date hidden'!AG153="x","x",$AF$2-'Indicator Date hidden'!AG153)</f>
        <v>7</v>
      </c>
      <c r="AG152" s="25">
        <f>IF('Indicator Date hidden'!AH153="x","x",$AG$2-'Indicator Date hidden'!AH153)</f>
        <v>0</v>
      </c>
      <c r="AH152" s="25">
        <f>IF('Indicator Date hidden'!AI153="x","x",$AH$2-'Indicator Date hidden'!AI153)</f>
        <v>0</v>
      </c>
      <c r="AI152" s="25">
        <f>IF('Indicator Date hidden'!AJ153="x","x",$AI$2-'Indicator Date hidden'!AJ153)</f>
        <v>0</v>
      </c>
      <c r="AJ152" s="25" t="str">
        <f>IF('Indicator Date hidden'!AK153="x","x",$AJ$2-'Indicator Date hidden'!AK153)</f>
        <v>x</v>
      </c>
      <c r="AK152" s="25" t="str">
        <f>IF('Indicator Date hidden'!AL153="x","x",$AK$2-'Indicator Date hidden'!AL153)</f>
        <v>x</v>
      </c>
      <c r="AL152" s="25">
        <f>IF('Indicator Date hidden'!AM153="x","x",$AL$2-'Indicator Date hidden'!AM153)</f>
        <v>0</v>
      </c>
      <c r="AM152" s="25">
        <f>IF('Indicator Date hidden'!AN153="x","x",$AM$2-'Indicator Date hidden'!AN153)</f>
        <v>0</v>
      </c>
      <c r="AN152" s="25">
        <f>IF('Indicator Date hidden'!AO153="x","x",$AN$2-'Indicator Date hidden'!AO153)</f>
        <v>0</v>
      </c>
      <c r="AO152" s="25">
        <f>IF('Indicator Date hidden'!AP153="x","x",$AO$2-'Indicator Date hidden'!AP153)</f>
        <v>1</v>
      </c>
      <c r="AP152" s="25">
        <f>IF('Indicator Date hidden'!AQ153="x","x",$AP$2-'Indicator Date hidden'!AQ153)</f>
        <v>1</v>
      </c>
      <c r="AQ152" s="25">
        <f>IF('Indicator Date hidden'!AR153="x","x",$AQ$2-'Indicator Date hidden'!AR153)</f>
        <v>0</v>
      </c>
      <c r="AR152" s="25">
        <f>IF('Indicator Date hidden'!AS153="x","x",$AR$2-'Indicator Date hidden'!AS153)</f>
        <v>0</v>
      </c>
      <c r="AS152" s="25">
        <f>IF('Indicator Date hidden'!AT153="x","x",$AS$2-'Indicator Date hidden'!AT153)</f>
        <v>0</v>
      </c>
      <c r="AT152" s="25">
        <f>IF('Indicator Date hidden'!AU153="x","x",$AT$2-'Indicator Date hidden'!AU153)</f>
        <v>0</v>
      </c>
      <c r="AU152" s="25">
        <f>IF('Indicator Date hidden'!AV153="x","x",$AU$2-'Indicator Date hidden'!AV153)</f>
        <v>4</v>
      </c>
      <c r="AV152" s="25">
        <f>IF('Indicator Date hidden'!AW153="x","x",$AV$2-'Indicator Date hidden'!AW153)</f>
        <v>0</v>
      </c>
      <c r="AW152" s="25">
        <f>IF('Indicator Date hidden'!AX153="x","x",$AW$2-'Indicator Date hidden'!AX153)</f>
        <v>0</v>
      </c>
      <c r="AX152" s="25">
        <f>IF('Indicator Date hidden'!AY153="x","x",$AX$2-'Indicator Date hidden'!AY153)</f>
        <v>0</v>
      </c>
      <c r="AY152" s="25">
        <f>IF('Indicator Date hidden'!AZ153="x","x",$AY$2-'Indicator Date hidden'!AZ153)</f>
        <v>0</v>
      </c>
      <c r="AZ152" s="25">
        <f>IF('Indicator Date hidden'!BA153="x","x",$AZ$2-'Indicator Date hidden'!BA153)</f>
        <v>0</v>
      </c>
      <c r="BA152">
        <f t="shared" si="10"/>
        <v>17</v>
      </c>
      <c r="BB152" s="26">
        <f t="shared" si="11"/>
        <v>0.37777777777777777</v>
      </c>
      <c r="BC152">
        <f t="shared" si="12"/>
        <v>6</v>
      </c>
      <c r="BD152" s="26">
        <f t="shared" si="13"/>
        <v>1.2344839477627689</v>
      </c>
      <c r="BE152" s="28">
        <f t="shared" si="14"/>
        <v>0</v>
      </c>
    </row>
    <row r="153" spans="1:57" x14ac:dyDescent="0.3">
      <c r="A153" t="s">
        <v>283</v>
      </c>
      <c r="B153" s="25">
        <f>IF('Indicator Date hidden'!C154="x","x",$B$2-'Indicator Date hidden'!C154)</f>
        <v>0</v>
      </c>
      <c r="C153" s="25">
        <f>IF('Indicator Date hidden'!D154="x","x",$C$2-'Indicator Date hidden'!D154)</f>
        <v>0</v>
      </c>
      <c r="D153" s="25">
        <f>IF('Indicator Date hidden'!E154="x","x",$D$2-'Indicator Date hidden'!E154)</f>
        <v>0</v>
      </c>
      <c r="E153" s="25">
        <f>IF('Indicator Date hidden'!F154="x","x",$E$2-'Indicator Date hidden'!F154)</f>
        <v>0</v>
      </c>
      <c r="F153" s="25">
        <f>IF('Indicator Date hidden'!G154="x","x",$F$2-'Indicator Date hidden'!G154)</f>
        <v>0</v>
      </c>
      <c r="G153" s="25">
        <f>IF('Indicator Date hidden'!H154="x","x",$G$2-'Indicator Date hidden'!H154)</f>
        <v>0</v>
      </c>
      <c r="H153" s="25">
        <f>IF('Indicator Date hidden'!I154="x","x",$H$2-'Indicator Date hidden'!I154)</f>
        <v>0</v>
      </c>
      <c r="I153" s="25">
        <f>IF('Indicator Date hidden'!J154="x","x",$I$2-'Indicator Date hidden'!J154)</f>
        <v>0</v>
      </c>
      <c r="J153" s="25">
        <f>IF('Indicator Date hidden'!K154="x","x",$J$2-'Indicator Date hidden'!K154)</f>
        <v>0</v>
      </c>
      <c r="K153" s="25">
        <f>IF('Indicator Date hidden'!L154="x","x",$K$2-'Indicator Date hidden'!L154)</f>
        <v>0</v>
      </c>
      <c r="L153" s="25">
        <f>IF('Indicator Date hidden'!M154="x","x",$L$2-'Indicator Date hidden'!M154)</f>
        <v>0</v>
      </c>
      <c r="M153" s="25">
        <f>IF('Indicator Date hidden'!N154="x","x",$M$2-'Indicator Date hidden'!N154)</f>
        <v>0</v>
      </c>
      <c r="N153" s="25">
        <f>IF('Indicator Date hidden'!O154="x","x",$N$2-'Indicator Date hidden'!O154)</f>
        <v>0</v>
      </c>
      <c r="O153" s="25">
        <f>IF('Indicator Date hidden'!P154="x","x",$O$2-'Indicator Date hidden'!P154)</f>
        <v>0</v>
      </c>
      <c r="P153" s="25">
        <f>IF('Indicator Date hidden'!Q154="x","x",$P$2-'Indicator Date hidden'!Q154)</f>
        <v>0</v>
      </c>
      <c r="Q153" s="25">
        <f>IF('Indicator Date hidden'!R154="x","x",$Q$2-'Indicator Date hidden'!R154)</f>
        <v>1</v>
      </c>
      <c r="R153" s="25">
        <f>IF('Indicator Date hidden'!S154="x","x",$R$2-'Indicator Date hidden'!S154)</f>
        <v>0</v>
      </c>
      <c r="S153" s="25">
        <f>IF('Indicator Date hidden'!T154="x","x",$S$2-'Indicator Date hidden'!T154)</f>
        <v>0</v>
      </c>
      <c r="T153" s="25">
        <f>IF('Indicator Date hidden'!U154="x","x",$T$2-'Indicator Date hidden'!U154)</f>
        <v>0</v>
      </c>
      <c r="U153" s="25">
        <f>IF('Indicator Date hidden'!V154="x","x",$U$2-'Indicator Date hidden'!V154)</f>
        <v>0</v>
      </c>
      <c r="V153" s="25">
        <f>IF('Indicator Date hidden'!W154="x","x",$V$2-'Indicator Date hidden'!W154)</f>
        <v>0</v>
      </c>
      <c r="W153" s="25">
        <f>IF('Indicator Date hidden'!X154="x","x",$W$2-'Indicator Date hidden'!X154)</f>
        <v>1</v>
      </c>
      <c r="X153" s="25">
        <f>IF('Indicator Date hidden'!Y154="x","x",$X$2-'Indicator Date hidden'!Y154)</f>
        <v>4</v>
      </c>
      <c r="Y153" s="25">
        <f>IF('Indicator Date hidden'!Z154="x","x",$Y$2-'Indicator Date hidden'!Z154)</f>
        <v>0</v>
      </c>
      <c r="Z153" s="25">
        <f>IF('Indicator Date hidden'!AA154="x","x",$Z$2-'Indicator Date hidden'!AA154)</f>
        <v>0</v>
      </c>
      <c r="AA153" s="25">
        <f>IF('Indicator Date hidden'!AB154="x","x",$AA$2-'Indicator Date hidden'!AB154)</f>
        <v>0</v>
      </c>
      <c r="AB153" s="25">
        <f>IF('Indicator Date hidden'!AC154="x","x",$AB$2-'Indicator Date hidden'!AC154)</f>
        <v>0</v>
      </c>
      <c r="AC153" s="25">
        <f>IF('Indicator Date hidden'!AD154="x","x",$AC$2-'Indicator Date hidden'!AD154)</f>
        <v>0</v>
      </c>
      <c r="AD153" s="25">
        <f>IF('Indicator Date hidden'!AE154="x","x",$AD$2-'Indicator Date hidden'!AE154)</f>
        <v>0</v>
      </c>
      <c r="AE153" s="25">
        <f>IF('Indicator Date hidden'!AF154="x","x",$AE$2-'Indicator Date hidden'!AF154)</f>
        <v>0</v>
      </c>
      <c r="AF153" s="25">
        <f>IF('Indicator Date hidden'!AG154="x","x",$AF$2-'Indicator Date hidden'!AG154)</f>
        <v>2</v>
      </c>
      <c r="AG153" s="25">
        <f>IF('Indicator Date hidden'!AH154="x","x",$AG$2-'Indicator Date hidden'!AH154)</f>
        <v>0</v>
      </c>
      <c r="AH153" s="25">
        <f>IF('Indicator Date hidden'!AI154="x","x",$AH$2-'Indicator Date hidden'!AI154)</f>
        <v>0</v>
      </c>
      <c r="AI153" s="25">
        <f>IF('Indicator Date hidden'!AJ154="x","x",$AI$2-'Indicator Date hidden'!AJ154)</f>
        <v>0</v>
      </c>
      <c r="AJ153" s="25" t="str">
        <f>IF('Indicator Date hidden'!AK154="x","x",$AJ$2-'Indicator Date hidden'!AK154)</f>
        <v>x</v>
      </c>
      <c r="AK153" s="25">
        <f>IF('Indicator Date hidden'!AL154="x","x",$AK$2-'Indicator Date hidden'!AL154)</f>
        <v>1</v>
      </c>
      <c r="AL153" s="25">
        <f>IF('Indicator Date hidden'!AM154="x","x",$AL$2-'Indicator Date hidden'!AM154)</f>
        <v>0</v>
      </c>
      <c r="AM153" s="25">
        <f>IF('Indicator Date hidden'!AN154="x","x",$AM$2-'Indicator Date hidden'!AN154)</f>
        <v>0</v>
      </c>
      <c r="AN153" s="25">
        <f>IF('Indicator Date hidden'!AO154="x","x",$AN$2-'Indicator Date hidden'!AO154)</f>
        <v>0</v>
      </c>
      <c r="AO153" s="25">
        <f>IF('Indicator Date hidden'!AP154="x","x",$AO$2-'Indicator Date hidden'!AP154)</f>
        <v>0</v>
      </c>
      <c r="AP153" s="25">
        <f>IF('Indicator Date hidden'!AQ154="x","x",$AP$2-'Indicator Date hidden'!AQ154)</f>
        <v>0</v>
      </c>
      <c r="AQ153" s="25">
        <f>IF('Indicator Date hidden'!AR154="x","x",$AQ$2-'Indicator Date hidden'!AR154)</f>
        <v>6</v>
      </c>
      <c r="AR153" s="25">
        <f>IF('Indicator Date hidden'!AS154="x","x",$AR$2-'Indicator Date hidden'!AS154)</f>
        <v>0</v>
      </c>
      <c r="AS153" s="25">
        <f>IF('Indicator Date hidden'!AT154="x","x",$AS$2-'Indicator Date hidden'!AT154)</f>
        <v>0</v>
      </c>
      <c r="AT153" s="25">
        <f>IF('Indicator Date hidden'!AU154="x","x",$AT$2-'Indicator Date hidden'!AU154)</f>
        <v>0</v>
      </c>
      <c r="AU153" s="25">
        <f>IF('Indicator Date hidden'!AV154="x","x",$AU$2-'Indicator Date hidden'!AV154)</f>
        <v>1</v>
      </c>
      <c r="AV153" s="25">
        <f>IF('Indicator Date hidden'!AW154="x","x",$AV$2-'Indicator Date hidden'!AW154)</f>
        <v>0</v>
      </c>
      <c r="AW153" s="25">
        <f>IF('Indicator Date hidden'!AX154="x","x",$AW$2-'Indicator Date hidden'!AX154)</f>
        <v>0</v>
      </c>
      <c r="AX153" s="25">
        <f>IF('Indicator Date hidden'!AY154="x","x",$AX$2-'Indicator Date hidden'!AY154)</f>
        <v>0</v>
      </c>
      <c r="AY153" s="25">
        <f>IF('Indicator Date hidden'!AZ154="x","x",$AY$2-'Indicator Date hidden'!AZ154)</f>
        <v>0</v>
      </c>
      <c r="AZ153" s="25">
        <f>IF('Indicator Date hidden'!BA154="x","x",$AZ$2-'Indicator Date hidden'!BA154)</f>
        <v>0</v>
      </c>
      <c r="BA153">
        <f t="shared" si="10"/>
        <v>16</v>
      </c>
      <c r="BB153" s="26">
        <f t="shared" si="11"/>
        <v>0.32</v>
      </c>
      <c r="BC153">
        <f t="shared" si="12"/>
        <v>7</v>
      </c>
      <c r="BD153" s="26">
        <f t="shared" si="13"/>
        <v>1.0476640682967036</v>
      </c>
      <c r="BE153" s="28">
        <f t="shared" si="14"/>
        <v>0</v>
      </c>
    </row>
    <row r="154" spans="1:57" x14ac:dyDescent="0.3">
      <c r="A154" t="s">
        <v>285</v>
      </c>
      <c r="B154" s="25">
        <f>IF('Indicator Date hidden'!C155="x","x",$B$2-'Indicator Date hidden'!C155)</f>
        <v>0</v>
      </c>
      <c r="C154" s="25">
        <f>IF('Indicator Date hidden'!D155="x","x",$C$2-'Indicator Date hidden'!D155)</f>
        <v>0</v>
      </c>
      <c r="D154" s="25">
        <f>IF('Indicator Date hidden'!E155="x","x",$D$2-'Indicator Date hidden'!E155)</f>
        <v>0</v>
      </c>
      <c r="E154" s="25">
        <f>IF('Indicator Date hidden'!F155="x","x",$E$2-'Indicator Date hidden'!F155)</f>
        <v>0</v>
      </c>
      <c r="F154" s="25">
        <f>IF('Indicator Date hidden'!G155="x","x",$F$2-'Indicator Date hidden'!G155)</f>
        <v>0</v>
      </c>
      <c r="G154" s="25">
        <f>IF('Indicator Date hidden'!H155="x","x",$G$2-'Indicator Date hidden'!H155)</f>
        <v>0</v>
      </c>
      <c r="H154" s="25">
        <f>IF('Indicator Date hidden'!I155="x","x",$H$2-'Indicator Date hidden'!I155)</f>
        <v>0</v>
      </c>
      <c r="I154" s="25">
        <f>IF('Indicator Date hidden'!J155="x","x",$I$2-'Indicator Date hidden'!J155)</f>
        <v>0</v>
      </c>
      <c r="J154" s="25">
        <f>IF('Indicator Date hidden'!K155="x","x",$J$2-'Indicator Date hidden'!K155)</f>
        <v>0</v>
      </c>
      <c r="K154" s="25">
        <f>IF('Indicator Date hidden'!L155="x","x",$K$2-'Indicator Date hidden'!L155)</f>
        <v>0</v>
      </c>
      <c r="L154" s="25">
        <f>IF('Indicator Date hidden'!M155="x","x",$L$2-'Indicator Date hidden'!M155)</f>
        <v>0</v>
      </c>
      <c r="M154" s="25">
        <f>IF('Indicator Date hidden'!N155="x","x",$M$2-'Indicator Date hidden'!N155)</f>
        <v>0</v>
      </c>
      <c r="N154" s="25">
        <f>IF('Indicator Date hidden'!O155="x","x",$N$2-'Indicator Date hidden'!O155)</f>
        <v>0</v>
      </c>
      <c r="O154" s="25">
        <f>IF('Indicator Date hidden'!P155="x","x",$O$2-'Indicator Date hidden'!P155)</f>
        <v>0</v>
      </c>
      <c r="P154" s="25">
        <f>IF('Indicator Date hidden'!Q155="x","x",$P$2-'Indicator Date hidden'!Q155)</f>
        <v>0</v>
      </c>
      <c r="Q154" s="25" t="str">
        <f>IF('Indicator Date hidden'!R155="x","x",$Q$2-'Indicator Date hidden'!R155)</f>
        <v>x</v>
      </c>
      <c r="R154" s="25">
        <f>IF('Indicator Date hidden'!S155="x","x",$R$2-'Indicator Date hidden'!S155)</f>
        <v>0</v>
      </c>
      <c r="S154" s="25">
        <f>IF('Indicator Date hidden'!T155="x","x",$S$2-'Indicator Date hidden'!T155)</f>
        <v>0</v>
      </c>
      <c r="T154" s="25">
        <f>IF('Indicator Date hidden'!U155="x","x",$T$2-'Indicator Date hidden'!U155)</f>
        <v>0</v>
      </c>
      <c r="U154" s="25" t="str">
        <f>IF('Indicator Date hidden'!V155="x","x",$U$2-'Indicator Date hidden'!V155)</f>
        <v>x</v>
      </c>
      <c r="V154" s="25">
        <f>IF('Indicator Date hidden'!W155="x","x",$V$2-'Indicator Date hidden'!W155)</f>
        <v>0</v>
      </c>
      <c r="W154" s="25" t="str">
        <f>IF('Indicator Date hidden'!X155="x","x",$W$2-'Indicator Date hidden'!X155)</f>
        <v>x</v>
      </c>
      <c r="X154" s="25">
        <f>IF('Indicator Date hidden'!Y155="x","x",$X$2-'Indicator Date hidden'!Y155)</f>
        <v>1</v>
      </c>
      <c r="Y154" s="25">
        <f>IF('Indicator Date hidden'!Z155="x","x",$Y$2-'Indicator Date hidden'!Z155)</f>
        <v>0</v>
      </c>
      <c r="Z154" s="25">
        <f>IF('Indicator Date hidden'!AA155="x","x",$Z$2-'Indicator Date hidden'!AA155)</f>
        <v>0</v>
      </c>
      <c r="AA154" s="25" t="str">
        <f>IF('Indicator Date hidden'!AB155="x","x",$AA$2-'Indicator Date hidden'!AB155)</f>
        <v>x</v>
      </c>
      <c r="AB154" s="25">
        <f>IF('Indicator Date hidden'!AC155="x","x",$AB$2-'Indicator Date hidden'!AC155)</f>
        <v>0</v>
      </c>
      <c r="AC154" s="25">
        <f>IF('Indicator Date hidden'!AD155="x","x",$AC$2-'Indicator Date hidden'!AD155)</f>
        <v>0</v>
      </c>
      <c r="AD154" s="25" t="str">
        <f>IF('Indicator Date hidden'!AE155="x","x",$AD$2-'Indicator Date hidden'!AE155)</f>
        <v>x</v>
      </c>
      <c r="AE154" s="25">
        <f>IF('Indicator Date hidden'!AF155="x","x",$AE$2-'Indicator Date hidden'!AF155)</f>
        <v>0</v>
      </c>
      <c r="AF154" s="25" t="str">
        <f>IF('Indicator Date hidden'!AG155="x","x",$AF$2-'Indicator Date hidden'!AG155)</f>
        <v>x</v>
      </c>
      <c r="AG154" s="25">
        <f>IF('Indicator Date hidden'!AH155="x","x",$AG$2-'Indicator Date hidden'!AH155)</f>
        <v>0</v>
      </c>
      <c r="AH154" s="25">
        <f>IF('Indicator Date hidden'!AI155="x","x",$AH$2-'Indicator Date hidden'!AI155)</f>
        <v>0</v>
      </c>
      <c r="AI154" s="25">
        <f>IF('Indicator Date hidden'!AJ155="x","x",$AI$2-'Indicator Date hidden'!AJ155)</f>
        <v>0</v>
      </c>
      <c r="AJ154" s="25" t="str">
        <f>IF('Indicator Date hidden'!AK155="x","x",$AJ$2-'Indicator Date hidden'!AK155)</f>
        <v>x</v>
      </c>
      <c r="AK154" s="25">
        <f>IF('Indicator Date hidden'!AL155="x","x",$AK$2-'Indicator Date hidden'!AL155)</f>
        <v>1</v>
      </c>
      <c r="AL154" s="25">
        <f>IF('Indicator Date hidden'!AM155="x","x",$AL$2-'Indicator Date hidden'!AM155)</f>
        <v>0</v>
      </c>
      <c r="AM154" s="25">
        <f>IF('Indicator Date hidden'!AN155="x","x",$AM$2-'Indicator Date hidden'!AN155)</f>
        <v>0</v>
      </c>
      <c r="AN154" s="25">
        <f>IF('Indicator Date hidden'!AO155="x","x",$AN$2-'Indicator Date hidden'!AO155)</f>
        <v>0</v>
      </c>
      <c r="AO154" s="25">
        <f>IF('Indicator Date hidden'!AP155="x","x",$AO$2-'Indicator Date hidden'!AP155)</f>
        <v>0</v>
      </c>
      <c r="AP154" s="25">
        <f>IF('Indicator Date hidden'!AQ155="x","x",$AP$2-'Indicator Date hidden'!AQ155)</f>
        <v>0</v>
      </c>
      <c r="AQ154" s="25">
        <f>IF('Indicator Date hidden'!AR155="x","x",$AQ$2-'Indicator Date hidden'!AR155)</f>
        <v>8</v>
      </c>
      <c r="AR154" s="25">
        <f>IF('Indicator Date hidden'!AS155="x","x",$AR$2-'Indicator Date hidden'!AS155)</f>
        <v>0</v>
      </c>
      <c r="AS154" s="25">
        <f>IF('Indicator Date hidden'!AT155="x","x",$AS$2-'Indicator Date hidden'!AT155)</f>
        <v>0</v>
      </c>
      <c r="AT154" s="25">
        <f>IF('Indicator Date hidden'!AU155="x","x",$AT$2-'Indicator Date hidden'!AU155)</f>
        <v>0</v>
      </c>
      <c r="AU154" s="25">
        <f>IF('Indicator Date hidden'!AV155="x","x",$AU$2-'Indicator Date hidden'!AV155)</f>
        <v>1</v>
      </c>
      <c r="AV154" s="25">
        <f>IF('Indicator Date hidden'!AW155="x","x",$AV$2-'Indicator Date hidden'!AW155)</f>
        <v>0</v>
      </c>
      <c r="AW154" s="25">
        <f>IF('Indicator Date hidden'!AX155="x","x",$AW$2-'Indicator Date hidden'!AX155)</f>
        <v>0</v>
      </c>
      <c r="AX154" s="25">
        <f>IF('Indicator Date hidden'!AY155="x","x",$AX$2-'Indicator Date hidden'!AY155)</f>
        <v>0</v>
      </c>
      <c r="AY154" s="25">
        <f>IF('Indicator Date hidden'!AZ155="x","x",$AY$2-'Indicator Date hidden'!AZ155)</f>
        <v>0</v>
      </c>
      <c r="AZ154" s="25">
        <f>IF('Indicator Date hidden'!BA155="x","x",$AZ$2-'Indicator Date hidden'!BA155)</f>
        <v>0</v>
      </c>
      <c r="BA154">
        <f t="shared" si="10"/>
        <v>11</v>
      </c>
      <c r="BB154" s="26">
        <f t="shared" si="11"/>
        <v>0.25</v>
      </c>
      <c r="BC154">
        <f t="shared" si="12"/>
        <v>4</v>
      </c>
      <c r="BD154" s="26">
        <f t="shared" si="13"/>
        <v>1.2083986398234949</v>
      </c>
      <c r="BE154" s="28">
        <f t="shared" si="14"/>
        <v>0</v>
      </c>
    </row>
    <row r="155" spans="1:57" x14ac:dyDescent="0.3">
      <c r="A155" t="s">
        <v>287</v>
      </c>
      <c r="B155" s="25">
        <f>IF('Indicator Date hidden'!C156="x","x",$B$2-'Indicator Date hidden'!C156)</f>
        <v>0</v>
      </c>
      <c r="C155" s="25">
        <f>IF('Indicator Date hidden'!D156="x","x",$C$2-'Indicator Date hidden'!D156)</f>
        <v>0</v>
      </c>
      <c r="D155" s="25">
        <f>IF('Indicator Date hidden'!E156="x","x",$D$2-'Indicator Date hidden'!E156)</f>
        <v>0</v>
      </c>
      <c r="E155" s="25">
        <f>IF('Indicator Date hidden'!F156="x","x",$E$2-'Indicator Date hidden'!F156)</f>
        <v>0</v>
      </c>
      <c r="F155" s="25">
        <f>IF('Indicator Date hidden'!G156="x","x",$F$2-'Indicator Date hidden'!G156)</f>
        <v>0</v>
      </c>
      <c r="G155" s="25">
        <f>IF('Indicator Date hidden'!H156="x","x",$G$2-'Indicator Date hidden'!H156)</f>
        <v>0</v>
      </c>
      <c r="H155" s="25">
        <f>IF('Indicator Date hidden'!I156="x","x",$H$2-'Indicator Date hidden'!I156)</f>
        <v>0</v>
      </c>
      <c r="I155" s="25">
        <f>IF('Indicator Date hidden'!J156="x","x",$I$2-'Indicator Date hidden'!J156)</f>
        <v>0</v>
      </c>
      <c r="J155" s="25">
        <f>IF('Indicator Date hidden'!K156="x","x",$J$2-'Indicator Date hidden'!K156)</f>
        <v>0</v>
      </c>
      <c r="K155" s="25">
        <f>IF('Indicator Date hidden'!L156="x","x",$K$2-'Indicator Date hidden'!L156)</f>
        <v>0</v>
      </c>
      <c r="L155" s="25">
        <f>IF('Indicator Date hidden'!M156="x","x",$L$2-'Indicator Date hidden'!M156)</f>
        <v>0</v>
      </c>
      <c r="M155" s="25">
        <f>IF('Indicator Date hidden'!N156="x","x",$M$2-'Indicator Date hidden'!N156)</f>
        <v>0</v>
      </c>
      <c r="N155" s="25">
        <f>IF('Indicator Date hidden'!O156="x","x",$N$2-'Indicator Date hidden'!O156)</f>
        <v>0</v>
      </c>
      <c r="O155" s="25">
        <f>IF('Indicator Date hidden'!P156="x","x",$O$2-'Indicator Date hidden'!P156)</f>
        <v>0</v>
      </c>
      <c r="P155" s="25">
        <f>IF('Indicator Date hidden'!Q156="x","x",$P$2-'Indicator Date hidden'!Q156)</f>
        <v>0</v>
      </c>
      <c r="Q155" s="25" t="str">
        <f>IF('Indicator Date hidden'!R156="x","x",$Q$2-'Indicator Date hidden'!R156)</f>
        <v>x</v>
      </c>
      <c r="R155" s="25">
        <f>IF('Indicator Date hidden'!S156="x","x",$R$2-'Indicator Date hidden'!S156)</f>
        <v>0</v>
      </c>
      <c r="S155" s="25">
        <f>IF('Indicator Date hidden'!T156="x","x",$S$2-'Indicator Date hidden'!T156)</f>
        <v>0</v>
      </c>
      <c r="T155" s="25">
        <f>IF('Indicator Date hidden'!U156="x","x",$T$2-'Indicator Date hidden'!U156)</f>
        <v>0</v>
      </c>
      <c r="U155" s="25" t="str">
        <f>IF('Indicator Date hidden'!V156="x","x",$U$2-'Indicator Date hidden'!V156)</f>
        <v>x</v>
      </c>
      <c r="V155" s="25">
        <f>IF('Indicator Date hidden'!W156="x","x",$V$2-'Indicator Date hidden'!W156)</f>
        <v>0</v>
      </c>
      <c r="W155" s="25" t="str">
        <f>IF('Indicator Date hidden'!X156="x","x",$W$2-'Indicator Date hidden'!X156)</f>
        <v>x</v>
      </c>
      <c r="X155" s="25">
        <f>IF('Indicator Date hidden'!Y156="x","x",$X$2-'Indicator Date hidden'!Y156)</f>
        <v>2</v>
      </c>
      <c r="Y155" s="25">
        <f>IF('Indicator Date hidden'!Z156="x","x",$Y$2-'Indicator Date hidden'!Z156)</f>
        <v>0</v>
      </c>
      <c r="Z155" s="25">
        <f>IF('Indicator Date hidden'!AA156="x","x",$Z$2-'Indicator Date hidden'!AA156)</f>
        <v>0</v>
      </c>
      <c r="AA155" s="25">
        <f>IF('Indicator Date hidden'!AB156="x","x",$AA$2-'Indicator Date hidden'!AB156)</f>
        <v>0</v>
      </c>
      <c r="AB155" s="25">
        <f>IF('Indicator Date hidden'!AC156="x","x",$AB$2-'Indicator Date hidden'!AC156)</f>
        <v>0</v>
      </c>
      <c r="AC155" s="25">
        <f>IF('Indicator Date hidden'!AD156="x","x",$AC$2-'Indicator Date hidden'!AD156)</f>
        <v>0</v>
      </c>
      <c r="AD155" s="25" t="str">
        <f>IF('Indicator Date hidden'!AE156="x","x",$AD$2-'Indicator Date hidden'!AE156)</f>
        <v>x</v>
      </c>
      <c r="AE155" s="25">
        <f>IF('Indicator Date hidden'!AF156="x","x",$AE$2-'Indicator Date hidden'!AF156)</f>
        <v>0</v>
      </c>
      <c r="AF155" s="25">
        <f>IF('Indicator Date hidden'!AG156="x","x",$AF$2-'Indicator Date hidden'!AG156)</f>
        <v>1</v>
      </c>
      <c r="AG155" s="25">
        <f>IF('Indicator Date hidden'!AH156="x","x",$AG$2-'Indicator Date hidden'!AH156)</f>
        <v>0</v>
      </c>
      <c r="AH155" s="25">
        <f>IF('Indicator Date hidden'!AI156="x","x",$AH$2-'Indicator Date hidden'!AI156)</f>
        <v>0</v>
      </c>
      <c r="AI155" s="25">
        <f>IF('Indicator Date hidden'!AJ156="x","x",$AI$2-'Indicator Date hidden'!AJ156)</f>
        <v>0</v>
      </c>
      <c r="AJ155" s="25" t="str">
        <f>IF('Indicator Date hidden'!AK156="x","x",$AJ$2-'Indicator Date hidden'!AK156)</f>
        <v>x</v>
      </c>
      <c r="AK155" s="25">
        <f>IF('Indicator Date hidden'!AL156="x","x",$AK$2-'Indicator Date hidden'!AL156)</f>
        <v>1</v>
      </c>
      <c r="AL155" s="25">
        <f>IF('Indicator Date hidden'!AM156="x","x",$AL$2-'Indicator Date hidden'!AM156)</f>
        <v>0</v>
      </c>
      <c r="AM155" s="25">
        <f>IF('Indicator Date hidden'!AN156="x","x",$AM$2-'Indicator Date hidden'!AN156)</f>
        <v>0</v>
      </c>
      <c r="AN155" s="25">
        <f>IF('Indicator Date hidden'!AO156="x","x",$AN$2-'Indicator Date hidden'!AO156)</f>
        <v>0</v>
      </c>
      <c r="AO155" s="25">
        <f>IF('Indicator Date hidden'!AP156="x","x",$AO$2-'Indicator Date hidden'!AP156)</f>
        <v>0</v>
      </c>
      <c r="AP155" s="25">
        <f>IF('Indicator Date hidden'!AQ156="x","x",$AP$2-'Indicator Date hidden'!AQ156)</f>
        <v>0</v>
      </c>
      <c r="AQ155" s="25">
        <f>IF('Indicator Date hidden'!AR156="x","x",$AQ$2-'Indicator Date hidden'!AR156)</f>
        <v>0</v>
      </c>
      <c r="AR155" s="25">
        <f>IF('Indicator Date hidden'!AS156="x","x",$AR$2-'Indicator Date hidden'!AS156)</f>
        <v>0</v>
      </c>
      <c r="AS155" s="25">
        <f>IF('Indicator Date hidden'!AT156="x","x",$AS$2-'Indicator Date hidden'!AT156)</f>
        <v>0</v>
      </c>
      <c r="AT155" s="25">
        <f>IF('Indicator Date hidden'!AU156="x","x",$AT$2-'Indicator Date hidden'!AU156)</f>
        <v>0</v>
      </c>
      <c r="AU155" s="25" t="str">
        <f>IF('Indicator Date hidden'!AV156="x","x",$AU$2-'Indicator Date hidden'!AV156)</f>
        <v>x</v>
      </c>
      <c r="AV155" s="25">
        <f>IF('Indicator Date hidden'!AW156="x","x",$AV$2-'Indicator Date hidden'!AW156)</f>
        <v>0</v>
      </c>
      <c r="AW155" s="25">
        <f>IF('Indicator Date hidden'!AX156="x","x",$AW$2-'Indicator Date hidden'!AX156)</f>
        <v>0</v>
      </c>
      <c r="AX155" s="25">
        <f>IF('Indicator Date hidden'!AY156="x","x",$AX$2-'Indicator Date hidden'!AY156)</f>
        <v>0</v>
      </c>
      <c r="AY155" s="25">
        <f>IF('Indicator Date hidden'!AZ156="x","x",$AY$2-'Indicator Date hidden'!AZ156)</f>
        <v>0</v>
      </c>
      <c r="AZ155" s="25">
        <f>IF('Indicator Date hidden'!BA156="x","x",$AZ$2-'Indicator Date hidden'!BA156)</f>
        <v>0</v>
      </c>
      <c r="BA155">
        <f t="shared" si="10"/>
        <v>4</v>
      </c>
      <c r="BB155" s="26">
        <f t="shared" si="11"/>
        <v>8.8888888888888892E-2</v>
      </c>
      <c r="BC155">
        <f t="shared" si="12"/>
        <v>3</v>
      </c>
      <c r="BD155" s="26">
        <f t="shared" si="13"/>
        <v>0.35416394334464951</v>
      </c>
      <c r="BE155" s="28">
        <f t="shared" si="14"/>
        <v>0</v>
      </c>
    </row>
    <row r="156" spans="1:57" x14ac:dyDescent="0.3">
      <c r="A156" t="s">
        <v>289</v>
      </c>
      <c r="B156" s="25">
        <f>IF('Indicator Date hidden'!C157="x","x",$B$2-'Indicator Date hidden'!C157)</f>
        <v>0</v>
      </c>
      <c r="C156" s="25">
        <f>IF('Indicator Date hidden'!D157="x","x",$C$2-'Indicator Date hidden'!D157)</f>
        <v>0</v>
      </c>
      <c r="D156" s="25">
        <f>IF('Indicator Date hidden'!E157="x","x",$D$2-'Indicator Date hidden'!E157)</f>
        <v>0</v>
      </c>
      <c r="E156" s="25">
        <f>IF('Indicator Date hidden'!F157="x","x",$E$2-'Indicator Date hidden'!F157)</f>
        <v>0</v>
      </c>
      <c r="F156" s="25">
        <f>IF('Indicator Date hidden'!G157="x","x",$F$2-'Indicator Date hidden'!G157)</f>
        <v>0</v>
      </c>
      <c r="G156" s="25">
        <f>IF('Indicator Date hidden'!H157="x","x",$G$2-'Indicator Date hidden'!H157)</f>
        <v>0</v>
      </c>
      <c r="H156" s="25">
        <f>IF('Indicator Date hidden'!I157="x","x",$H$2-'Indicator Date hidden'!I157)</f>
        <v>0</v>
      </c>
      <c r="I156" s="25">
        <f>IF('Indicator Date hidden'!J157="x","x",$I$2-'Indicator Date hidden'!J157)</f>
        <v>0</v>
      </c>
      <c r="J156" s="25">
        <f>IF('Indicator Date hidden'!K157="x","x",$J$2-'Indicator Date hidden'!K157)</f>
        <v>0</v>
      </c>
      <c r="K156" s="25">
        <f>IF('Indicator Date hidden'!L157="x","x",$K$2-'Indicator Date hidden'!L157)</f>
        <v>0</v>
      </c>
      <c r="L156" s="25">
        <f>IF('Indicator Date hidden'!M157="x","x",$L$2-'Indicator Date hidden'!M157)</f>
        <v>0</v>
      </c>
      <c r="M156" s="25">
        <f>IF('Indicator Date hidden'!N157="x","x",$M$2-'Indicator Date hidden'!N157)</f>
        <v>0</v>
      </c>
      <c r="N156" s="25">
        <f>IF('Indicator Date hidden'!O157="x","x",$N$2-'Indicator Date hidden'!O157)</f>
        <v>0</v>
      </c>
      <c r="O156" s="25">
        <f>IF('Indicator Date hidden'!P157="x","x",$O$2-'Indicator Date hidden'!P157)</f>
        <v>0</v>
      </c>
      <c r="P156" s="25">
        <f>IF('Indicator Date hidden'!Q157="x","x",$P$2-'Indicator Date hidden'!Q157)</f>
        <v>0</v>
      </c>
      <c r="Q156" s="25" t="str">
        <f>IF('Indicator Date hidden'!R157="x","x",$Q$2-'Indicator Date hidden'!R157)</f>
        <v>x</v>
      </c>
      <c r="R156" s="25">
        <f>IF('Indicator Date hidden'!S157="x","x",$R$2-'Indicator Date hidden'!S157)</f>
        <v>0</v>
      </c>
      <c r="S156" s="25">
        <f>IF('Indicator Date hidden'!T157="x","x",$S$2-'Indicator Date hidden'!T157)</f>
        <v>0</v>
      </c>
      <c r="T156" s="25">
        <f>IF('Indicator Date hidden'!U157="x","x",$T$2-'Indicator Date hidden'!U157)</f>
        <v>0</v>
      </c>
      <c r="U156" s="25" t="str">
        <f>IF('Indicator Date hidden'!V157="x","x",$U$2-'Indicator Date hidden'!V157)</f>
        <v>x</v>
      </c>
      <c r="V156" s="25">
        <f>IF('Indicator Date hidden'!W157="x","x",$V$2-'Indicator Date hidden'!W157)</f>
        <v>0</v>
      </c>
      <c r="W156" s="25" t="str">
        <f>IF('Indicator Date hidden'!X157="x","x",$W$2-'Indicator Date hidden'!X157)</f>
        <v>x</v>
      </c>
      <c r="X156" s="25">
        <f>IF('Indicator Date hidden'!Y157="x","x",$X$2-'Indicator Date hidden'!Y157)</f>
        <v>3</v>
      </c>
      <c r="Y156" s="25">
        <f>IF('Indicator Date hidden'!Z157="x","x",$Y$2-'Indicator Date hidden'!Z157)</f>
        <v>0</v>
      </c>
      <c r="Z156" s="25">
        <f>IF('Indicator Date hidden'!AA157="x","x",$Z$2-'Indicator Date hidden'!AA157)</f>
        <v>0</v>
      </c>
      <c r="AA156" s="25">
        <f>IF('Indicator Date hidden'!AB157="x","x",$AA$2-'Indicator Date hidden'!AB157)</f>
        <v>0</v>
      </c>
      <c r="AB156" s="25">
        <f>IF('Indicator Date hidden'!AC157="x","x",$AB$2-'Indicator Date hidden'!AC157)</f>
        <v>0</v>
      </c>
      <c r="AC156" s="25">
        <f>IF('Indicator Date hidden'!AD157="x","x",$AC$2-'Indicator Date hidden'!AD157)</f>
        <v>0</v>
      </c>
      <c r="AD156" s="25" t="str">
        <f>IF('Indicator Date hidden'!AE157="x","x",$AD$2-'Indicator Date hidden'!AE157)</f>
        <v>x</v>
      </c>
      <c r="AE156" s="25">
        <f>IF('Indicator Date hidden'!AF157="x","x",$AE$2-'Indicator Date hidden'!AF157)</f>
        <v>0</v>
      </c>
      <c r="AF156" s="25">
        <f>IF('Indicator Date hidden'!AG157="x","x",$AF$2-'Indicator Date hidden'!AG157)</f>
        <v>1</v>
      </c>
      <c r="AG156" s="25">
        <f>IF('Indicator Date hidden'!AH157="x","x",$AG$2-'Indicator Date hidden'!AH157)</f>
        <v>0</v>
      </c>
      <c r="AH156" s="25">
        <f>IF('Indicator Date hidden'!AI157="x","x",$AH$2-'Indicator Date hidden'!AI157)</f>
        <v>0</v>
      </c>
      <c r="AI156" s="25">
        <f>IF('Indicator Date hidden'!AJ157="x","x",$AI$2-'Indicator Date hidden'!AJ157)</f>
        <v>0</v>
      </c>
      <c r="AJ156" s="25" t="str">
        <f>IF('Indicator Date hidden'!AK157="x","x",$AJ$2-'Indicator Date hidden'!AK157)</f>
        <v>x</v>
      </c>
      <c r="AK156" s="25">
        <f>IF('Indicator Date hidden'!AL157="x","x",$AK$2-'Indicator Date hidden'!AL157)</f>
        <v>1</v>
      </c>
      <c r="AL156" s="25">
        <f>IF('Indicator Date hidden'!AM157="x","x",$AL$2-'Indicator Date hidden'!AM157)</f>
        <v>0</v>
      </c>
      <c r="AM156" s="25">
        <f>IF('Indicator Date hidden'!AN157="x","x",$AM$2-'Indicator Date hidden'!AN157)</f>
        <v>0</v>
      </c>
      <c r="AN156" s="25">
        <f>IF('Indicator Date hidden'!AO157="x","x",$AN$2-'Indicator Date hidden'!AO157)</f>
        <v>0</v>
      </c>
      <c r="AO156" s="25">
        <f>IF('Indicator Date hidden'!AP157="x","x",$AO$2-'Indicator Date hidden'!AP157)</f>
        <v>0</v>
      </c>
      <c r="AP156" s="25">
        <f>IF('Indicator Date hidden'!AQ157="x","x",$AP$2-'Indicator Date hidden'!AQ157)</f>
        <v>0</v>
      </c>
      <c r="AQ156" s="25">
        <f>IF('Indicator Date hidden'!AR157="x","x",$AQ$2-'Indicator Date hidden'!AR157)</f>
        <v>0</v>
      </c>
      <c r="AR156" s="25">
        <f>IF('Indicator Date hidden'!AS157="x","x",$AR$2-'Indicator Date hidden'!AS157)</f>
        <v>0</v>
      </c>
      <c r="AS156" s="25">
        <f>IF('Indicator Date hidden'!AT157="x","x",$AS$2-'Indicator Date hidden'!AT157)</f>
        <v>0</v>
      </c>
      <c r="AT156" s="25">
        <f>IF('Indicator Date hidden'!AU157="x","x",$AT$2-'Indicator Date hidden'!AU157)</f>
        <v>0</v>
      </c>
      <c r="AU156" s="25">
        <f>IF('Indicator Date hidden'!AV157="x","x",$AU$2-'Indicator Date hidden'!AV157)</f>
        <v>1</v>
      </c>
      <c r="AV156" s="25">
        <f>IF('Indicator Date hidden'!AW157="x","x",$AV$2-'Indicator Date hidden'!AW157)</f>
        <v>0</v>
      </c>
      <c r="AW156" s="25">
        <f>IF('Indicator Date hidden'!AX157="x","x",$AW$2-'Indicator Date hidden'!AX157)</f>
        <v>0</v>
      </c>
      <c r="AX156" s="25">
        <f>IF('Indicator Date hidden'!AY157="x","x",$AX$2-'Indicator Date hidden'!AY157)</f>
        <v>0</v>
      </c>
      <c r="AY156" s="25">
        <f>IF('Indicator Date hidden'!AZ157="x","x",$AY$2-'Indicator Date hidden'!AZ157)</f>
        <v>0</v>
      </c>
      <c r="AZ156" s="25">
        <f>IF('Indicator Date hidden'!BA157="x","x",$AZ$2-'Indicator Date hidden'!BA157)</f>
        <v>0</v>
      </c>
      <c r="BA156">
        <f t="shared" si="10"/>
        <v>6</v>
      </c>
      <c r="BB156" s="26">
        <f t="shared" si="11"/>
        <v>0.13043478260869565</v>
      </c>
      <c r="BC156">
        <f t="shared" si="12"/>
        <v>4</v>
      </c>
      <c r="BD156" s="26">
        <f t="shared" si="13"/>
        <v>0.49381811702611073</v>
      </c>
      <c r="BE156" s="28">
        <f t="shared" si="14"/>
        <v>0</v>
      </c>
    </row>
    <row r="157" spans="1:57" x14ac:dyDescent="0.3">
      <c r="A157" t="s">
        <v>291</v>
      </c>
      <c r="B157" s="25">
        <f>IF('Indicator Date hidden'!C158="x","x",$B$2-'Indicator Date hidden'!C158)</f>
        <v>0</v>
      </c>
      <c r="C157" s="25">
        <f>IF('Indicator Date hidden'!D158="x","x",$C$2-'Indicator Date hidden'!D158)</f>
        <v>0</v>
      </c>
      <c r="D157" s="25">
        <f>IF('Indicator Date hidden'!E158="x","x",$D$2-'Indicator Date hidden'!E158)</f>
        <v>0</v>
      </c>
      <c r="E157" s="25">
        <f>IF('Indicator Date hidden'!F158="x","x",$E$2-'Indicator Date hidden'!F158)</f>
        <v>0</v>
      </c>
      <c r="F157" s="25">
        <f>IF('Indicator Date hidden'!G158="x","x",$F$2-'Indicator Date hidden'!G158)</f>
        <v>0</v>
      </c>
      <c r="G157" s="25">
        <f>IF('Indicator Date hidden'!H158="x","x",$G$2-'Indicator Date hidden'!H158)</f>
        <v>0</v>
      </c>
      <c r="H157" s="25">
        <f>IF('Indicator Date hidden'!I158="x","x",$H$2-'Indicator Date hidden'!I158)</f>
        <v>0</v>
      </c>
      <c r="I157" s="25">
        <f>IF('Indicator Date hidden'!J158="x","x",$I$2-'Indicator Date hidden'!J158)</f>
        <v>0</v>
      </c>
      <c r="J157" s="25">
        <f>IF('Indicator Date hidden'!K158="x","x",$J$2-'Indicator Date hidden'!K158)</f>
        <v>0</v>
      </c>
      <c r="K157" s="25">
        <f>IF('Indicator Date hidden'!L158="x","x",$K$2-'Indicator Date hidden'!L158)</f>
        <v>0</v>
      </c>
      <c r="L157" s="25">
        <f>IF('Indicator Date hidden'!M158="x","x",$L$2-'Indicator Date hidden'!M158)</f>
        <v>0</v>
      </c>
      <c r="M157" s="25">
        <f>IF('Indicator Date hidden'!N158="x","x",$M$2-'Indicator Date hidden'!N158)</f>
        <v>0</v>
      </c>
      <c r="N157" s="25">
        <f>IF('Indicator Date hidden'!O158="x","x",$N$2-'Indicator Date hidden'!O158)</f>
        <v>0</v>
      </c>
      <c r="O157" s="25">
        <f>IF('Indicator Date hidden'!P158="x","x",$O$2-'Indicator Date hidden'!P158)</f>
        <v>0</v>
      </c>
      <c r="P157" s="25">
        <f>IF('Indicator Date hidden'!Q158="x","x",$P$2-'Indicator Date hidden'!Q158)</f>
        <v>0</v>
      </c>
      <c r="Q157" s="25" t="str">
        <f>IF('Indicator Date hidden'!R158="x","x",$Q$2-'Indicator Date hidden'!R158)</f>
        <v>x</v>
      </c>
      <c r="R157" s="25">
        <f>IF('Indicator Date hidden'!S158="x","x",$R$2-'Indicator Date hidden'!S158)</f>
        <v>0</v>
      </c>
      <c r="S157" s="25">
        <f>IF('Indicator Date hidden'!T158="x","x",$S$2-'Indicator Date hidden'!T158)</f>
        <v>0</v>
      </c>
      <c r="T157" s="25">
        <f>IF('Indicator Date hidden'!U158="x","x",$T$2-'Indicator Date hidden'!U158)</f>
        <v>0</v>
      </c>
      <c r="U157" s="25">
        <f>IF('Indicator Date hidden'!V158="x","x",$U$2-'Indicator Date hidden'!V158)</f>
        <v>0</v>
      </c>
      <c r="V157" s="25">
        <f>IF('Indicator Date hidden'!W158="x","x",$V$2-'Indicator Date hidden'!W158)</f>
        <v>0</v>
      </c>
      <c r="W157" s="25">
        <f>IF('Indicator Date hidden'!X158="x","x",$W$2-'Indicator Date hidden'!X158)</f>
        <v>7</v>
      </c>
      <c r="X157" s="25">
        <f>IF('Indicator Date hidden'!Y158="x","x",$X$2-'Indicator Date hidden'!Y158)</f>
        <v>4</v>
      </c>
      <c r="Y157" s="25">
        <f>IF('Indicator Date hidden'!Z158="x","x",$Y$2-'Indicator Date hidden'!Z158)</f>
        <v>0</v>
      </c>
      <c r="Z157" s="25">
        <f>IF('Indicator Date hidden'!AA158="x","x",$Z$2-'Indicator Date hidden'!AA158)</f>
        <v>0</v>
      </c>
      <c r="AA157" s="25" t="str">
        <f>IF('Indicator Date hidden'!AB158="x","x",$AA$2-'Indicator Date hidden'!AB158)</f>
        <v>x</v>
      </c>
      <c r="AB157" s="25">
        <f>IF('Indicator Date hidden'!AC158="x","x",$AB$2-'Indicator Date hidden'!AC158)</f>
        <v>0</v>
      </c>
      <c r="AC157" s="25">
        <f>IF('Indicator Date hidden'!AD158="x","x",$AC$2-'Indicator Date hidden'!AD158)</f>
        <v>0</v>
      </c>
      <c r="AD157" s="25">
        <f>IF('Indicator Date hidden'!AE158="x","x",$AD$2-'Indicator Date hidden'!AE158)</f>
        <v>0</v>
      </c>
      <c r="AE157" s="25" t="str">
        <f>IF('Indicator Date hidden'!AF158="x","x",$AE$2-'Indicator Date hidden'!AF158)</f>
        <v>x</v>
      </c>
      <c r="AF157" s="25">
        <f>IF('Indicator Date hidden'!AG158="x","x",$AF$2-'Indicator Date hidden'!AG158)</f>
        <v>8</v>
      </c>
      <c r="AG157" s="25">
        <f>IF('Indicator Date hidden'!AH158="x","x",$AG$2-'Indicator Date hidden'!AH158)</f>
        <v>0</v>
      </c>
      <c r="AH157" s="25">
        <f>IF('Indicator Date hidden'!AI158="x","x",$AH$2-'Indicator Date hidden'!AI158)</f>
        <v>0</v>
      </c>
      <c r="AI157" s="25">
        <f>IF('Indicator Date hidden'!AJ158="x","x",$AI$2-'Indicator Date hidden'!AJ158)</f>
        <v>0</v>
      </c>
      <c r="AJ157" s="25" t="str">
        <f>IF('Indicator Date hidden'!AK158="x","x",$AJ$2-'Indicator Date hidden'!AK158)</f>
        <v>x</v>
      </c>
      <c r="AK157" s="25">
        <f>IF('Indicator Date hidden'!AL158="x","x",$AK$2-'Indicator Date hidden'!AL158)</f>
        <v>1</v>
      </c>
      <c r="AL157" s="25">
        <f>IF('Indicator Date hidden'!AM158="x","x",$AL$2-'Indicator Date hidden'!AM158)</f>
        <v>0</v>
      </c>
      <c r="AM157" s="25">
        <f>IF('Indicator Date hidden'!AN158="x","x",$AM$2-'Indicator Date hidden'!AN158)</f>
        <v>0</v>
      </c>
      <c r="AN157" s="25">
        <f>IF('Indicator Date hidden'!AO158="x","x",$AN$2-'Indicator Date hidden'!AO158)</f>
        <v>0</v>
      </c>
      <c r="AO157" s="25" t="str">
        <f>IF('Indicator Date hidden'!AP158="x","x",$AO$2-'Indicator Date hidden'!AP158)</f>
        <v>x</v>
      </c>
      <c r="AP157" s="25" t="str">
        <f>IF('Indicator Date hidden'!AQ158="x","x",$AP$2-'Indicator Date hidden'!AQ158)</f>
        <v>x</v>
      </c>
      <c r="AQ157" s="25">
        <f>IF('Indicator Date hidden'!AR158="x","x",$AQ$2-'Indicator Date hidden'!AR158)</f>
        <v>6</v>
      </c>
      <c r="AR157" s="25">
        <f>IF('Indicator Date hidden'!AS158="x","x",$AR$2-'Indicator Date hidden'!AS158)</f>
        <v>0</v>
      </c>
      <c r="AS157" s="25" t="str">
        <f>IF('Indicator Date hidden'!AT158="x","x",$AS$2-'Indicator Date hidden'!AT158)</f>
        <v>x</v>
      </c>
      <c r="AT157" s="25">
        <f>IF('Indicator Date hidden'!AU158="x","x",$AT$2-'Indicator Date hidden'!AU158)</f>
        <v>0</v>
      </c>
      <c r="AU157" s="25" t="str">
        <f>IF('Indicator Date hidden'!AV158="x","x",$AU$2-'Indicator Date hidden'!AV158)</f>
        <v>x</v>
      </c>
      <c r="AV157" s="25">
        <f>IF('Indicator Date hidden'!AW158="x","x",$AV$2-'Indicator Date hidden'!AW158)</f>
        <v>0</v>
      </c>
      <c r="AW157" s="25">
        <f>IF('Indicator Date hidden'!AX158="x","x",$AW$2-'Indicator Date hidden'!AX158)</f>
        <v>0</v>
      </c>
      <c r="AX157" s="25">
        <f>IF('Indicator Date hidden'!AY158="x","x",$AX$2-'Indicator Date hidden'!AY158)</f>
        <v>0</v>
      </c>
      <c r="AY157" s="25">
        <f>IF('Indicator Date hidden'!AZ158="x","x",$AY$2-'Indicator Date hidden'!AZ158)</f>
        <v>0</v>
      </c>
      <c r="AZ157" s="25">
        <f>IF('Indicator Date hidden'!BA158="x","x",$AZ$2-'Indicator Date hidden'!BA158)</f>
        <v>0</v>
      </c>
      <c r="BA157">
        <f t="shared" si="10"/>
        <v>26</v>
      </c>
      <c r="BB157" s="26">
        <f t="shared" si="11"/>
        <v>0.60465116279069764</v>
      </c>
      <c r="BC157">
        <f t="shared" si="12"/>
        <v>5</v>
      </c>
      <c r="BD157" s="26">
        <f t="shared" si="13"/>
        <v>1.8694550242289667</v>
      </c>
      <c r="BE157" s="28">
        <f t="shared" si="14"/>
        <v>0</v>
      </c>
    </row>
    <row r="158" spans="1:57" x14ac:dyDescent="0.3">
      <c r="A158" t="s">
        <v>293</v>
      </c>
      <c r="B158" s="25">
        <f>IF('Indicator Date hidden'!C159="x","x",$B$2-'Indicator Date hidden'!C159)</f>
        <v>0</v>
      </c>
      <c r="C158" s="25">
        <f>IF('Indicator Date hidden'!D159="x","x",$C$2-'Indicator Date hidden'!D159)</f>
        <v>0</v>
      </c>
      <c r="D158" s="25">
        <f>IF('Indicator Date hidden'!E159="x","x",$D$2-'Indicator Date hidden'!E159)</f>
        <v>0</v>
      </c>
      <c r="E158" s="25">
        <f>IF('Indicator Date hidden'!F159="x","x",$E$2-'Indicator Date hidden'!F159)</f>
        <v>0</v>
      </c>
      <c r="F158" s="25">
        <f>IF('Indicator Date hidden'!G159="x","x",$F$2-'Indicator Date hidden'!G159)</f>
        <v>0</v>
      </c>
      <c r="G158" s="25">
        <f>IF('Indicator Date hidden'!H159="x","x",$G$2-'Indicator Date hidden'!H159)</f>
        <v>0</v>
      </c>
      <c r="H158" s="25">
        <f>IF('Indicator Date hidden'!I159="x","x",$H$2-'Indicator Date hidden'!I159)</f>
        <v>0</v>
      </c>
      <c r="I158" s="25">
        <f>IF('Indicator Date hidden'!J159="x","x",$I$2-'Indicator Date hidden'!J159)</f>
        <v>0</v>
      </c>
      <c r="J158" s="25">
        <f>IF('Indicator Date hidden'!K159="x","x",$J$2-'Indicator Date hidden'!K159)</f>
        <v>0</v>
      </c>
      <c r="K158" s="25">
        <f>IF('Indicator Date hidden'!L159="x","x",$K$2-'Indicator Date hidden'!L159)</f>
        <v>0</v>
      </c>
      <c r="L158" s="25">
        <f>IF('Indicator Date hidden'!M159="x","x",$L$2-'Indicator Date hidden'!M159)</f>
        <v>0</v>
      </c>
      <c r="M158" s="25">
        <f>IF('Indicator Date hidden'!N159="x","x",$M$2-'Indicator Date hidden'!N159)</f>
        <v>0</v>
      </c>
      <c r="N158" s="25">
        <f>IF('Indicator Date hidden'!O159="x","x",$N$2-'Indicator Date hidden'!O159)</f>
        <v>0</v>
      </c>
      <c r="O158" s="25">
        <f>IF('Indicator Date hidden'!P159="x","x",$O$2-'Indicator Date hidden'!P159)</f>
        <v>0</v>
      </c>
      <c r="P158" s="25" t="str">
        <f>IF('Indicator Date hidden'!Q159="x","x",$P$2-'Indicator Date hidden'!Q159)</f>
        <v>x</v>
      </c>
      <c r="Q158" s="25">
        <f>IF('Indicator Date hidden'!R159="x","x",$Q$2-'Indicator Date hidden'!R159)</f>
        <v>8</v>
      </c>
      <c r="R158" s="25">
        <f>IF('Indicator Date hidden'!S159="x","x",$R$2-'Indicator Date hidden'!S159)</f>
        <v>0</v>
      </c>
      <c r="S158" s="25">
        <f>IF('Indicator Date hidden'!T159="x","x",$S$2-'Indicator Date hidden'!T159)</f>
        <v>0</v>
      </c>
      <c r="T158" s="25">
        <f>IF('Indicator Date hidden'!U159="x","x",$T$2-'Indicator Date hidden'!U159)</f>
        <v>0</v>
      </c>
      <c r="U158" s="25">
        <f>IF('Indicator Date hidden'!V159="x","x",$U$2-'Indicator Date hidden'!V159)</f>
        <v>0</v>
      </c>
      <c r="V158" s="25">
        <f>IF('Indicator Date hidden'!W159="x","x",$V$2-'Indicator Date hidden'!W159)</f>
        <v>0</v>
      </c>
      <c r="W158" s="25">
        <f>IF('Indicator Date hidden'!X159="x","x",$W$2-'Indicator Date hidden'!X159)</f>
        <v>5</v>
      </c>
      <c r="X158" s="25">
        <f>IF('Indicator Date hidden'!Y159="x","x",$X$2-'Indicator Date hidden'!Y159)</f>
        <v>4</v>
      </c>
      <c r="Y158" s="25">
        <f>IF('Indicator Date hidden'!Z159="x","x",$Y$2-'Indicator Date hidden'!Z159)</f>
        <v>0</v>
      </c>
      <c r="Z158" s="25">
        <f>IF('Indicator Date hidden'!AA159="x","x",$Z$2-'Indicator Date hidden'!AA159)</f>
        <v>0</v>
      </c>
      <c r="AA158" s="25">
        <f>IF('Indicator Date hidden'!AB159="x","x",$AA$2-'Indicator Date hidden'!AB159)</f>
        <v>0</v>
      </c>
      <c r="AB158" s="25" t="str">
        <f>IF('Indicator Date hidden'!AC159="x","x",$AB$2-'Indicator Date hidden'!AC159)</f>
        <v>x</v>
      </c>
      <c r="AC158" s="25">
        <f>IF('Indicator Date hidden'!AD159="x","x",$AC$2-'Indicator Date hidden'!AD159)</f>
        <v>0</v>
      </c>
      <c r="AD158" s="25">
        <f>IF('Indicator Date hidden'!AE159="x","x",$AD$2-'Indicator Date hidden'!AE159)</f>
        <v>0</v>
      </c>
      <c r="AE158" s="25">
        <f>IF('Indicator Date hidden'!AF159="x","x",$AE$2-'Indicator Date hidden'!AF159)</f>
        <v>2</v>
      </c>
      <c r="AF158" s="25" t="str">
        <f>IF('Indicator Date hidden'!AG159="x","x",$AF$2-'Indicator Date hidden'!AG159)</f>
        <v>x</v>
      </c>
      <c r="AG158" s="25">
        <f>IF('Indicator Date hidden'!AH159="x","x",$AG$2-'Indicator Date hidden'!AH159)</f>
        <v>0</v>
      </c>
      <c r="AH158" s="25">
        <f>IF('Indicator Date hidden'!AI159="x","x",$AH$2-'Indicator Date hidden'!AI159)</f>
        <v>0</v>
      </c>
      <c r="AI158" s="25">
        <f>IF('Indicator Date hidden'!AJ159="x","x",$AI$2-'Indicator Date hidden'!AJ159)</f>
        <v>0</v>
      </c>
      <c r="AJ158" s="25">
        <f>IF('Indicator Date hidden'!AK159="x","x",$AJ$2-'Indicator Date hidden'!AK159)</f>
        <v>1</v>
      </c>
      <c r="AK158" s="25">
        <f>IF('Indicator Date hidden'!AL159="x","x",$AK$2-'Indicator Date hidden'!AL159)</f>
        <v>1</v>
      </c>
      <c r="AL158" s="25">
        <f>IF('Indicator Date hidden'!AM159="x","x",$AL$2-'Indicator Date hidden'!AM159)</f>
        <v>0</v>
      </c>
      <c r="AM158" s="25">
        <f>IF('Indicator Date hidden'!AN159="x","x",$AM$2-'Indicator Date hidden'!AN159)</f>
        <v>0</v>
      </c>
      <c r="AN158" s="25">
        <f>IF('Indicator Date hidden'!AO159="x","x",$AN$2-'Indicator Date hidden'!AO159)</f>
        <v>0</v>
      </c>
      <c r="AO158" s="25" t="str">
        <f>IF('Indicator Date hidden'!AP159="x","x",$AO$2-'Indicator Date hidden'!AP159)</f>
        <v>x</v>
      </c>
      <c r="AP158" s="25" t="str">
        <f>IF('Indicator Date hidden'!AQ159="x","x",$AP$2-'Indicator Date hidden'!AQ159)</f>
        <v>x</v>
      </c>
      <c r="AQ158" s="25" t="str">
        <f>IF('Indicator Date hidden'!AR159="x","x",$AQ$2-'Indicator Date hidden'!AR159)</f>
        <v>x</v>
      </c>
      <c r="AR158" s="25">
        <f>IF('Indicator Date hidden'!AS159="x","x",$AR$2-'Indicator Date hidden'!AS159)</f>
        <v>0</v>
      </c>
      <c r="AS158" s="25">
        <f>IF('Indicator Date hidden'!AT159="x","x",$AS$2-'Indicator Date hidden'!AT159)</f>
        <v>0</v>
      </c>
      <c r="AT158" s="25">
        <f>IF('Indicator Date hidden'!AU159="x","x",$AT$2-'Indicator Date hidden'!AU159)</f>
        <v>0</v>
      </c>
      <c r="AU158" s="25" t="str">
        <f>IF('Indicator Date hidden'!AV159="x","x",$AU$2-'Indicator Date hidden'!AV159)</f>
        <v>x</v>
      </c>
      <c r="AV158" s="25">
        <f>IF('Indicator Date hidden'!AW159="x","x",$AV$2-'Indicator Date hidden'!AW159)</f>
        <v>0</v>
      </c>
      <c r="AW158" s="25">
        <f>IF('Indicator Date hidden'!AX159="x","x",$AW$2-'Indicator Date hidden'!AX159)</f>
        <v>0</v>
      </c>
      <c r="AX158" s="25">
        <f>IF('Indicator Date hidden'!AY159="x","x",$AX$2-'Indicator Date hidden'!AY159)</f>
        <v>0</v>
      </c>
      <c r="AY158" s="25">
        <f>IF('Indicator Date hidden'!AZ159="x","x",$AY$2-'Indicator Date hidden'!AZ159)</f>
        <v>4</v>
      </c>
      <c r="AZ158" s="25">
        <f>IF('Indicator Date hidden'!BA159="x","x",$AZ$2-'Indicator Date hidden'!BA159)</f>
        <v>4</v>
      </c>
      <c r="BA158">
        <f t="shared" si="10"/>
        <v>29</v>
      </c>
      <c r="BB158" s="26">
        <f t="shared" si="11"/>
        <v>0.65909090909090906</v>
      </c>
      <c r="BC158">
        <f t="shared" si="12"/>
        <v>8</v>
      </c>
      <c r="BD158" s="26">
        <f t="shared" si="13"/>
        <v>1.6779747237529292</v>
      </c>
      <c r="BE158" s="28">
        <f t="shared" si="14"/>
        <v>0</v>
      </c>
    </row>
    <row r="159" spans="1:57" x14ac:dyDescent="0.3">
      <c r="A159" t="s">
        <v>295</v>
      </c>
      <c r="B159" s="25">
        <f>IF('Indicator Date hidden'!C160="x","x",$B$2-'Indicator Date hidden'!C160)</f>
        <v>0</v>
      </c>
      <c r="C159" s="25">
        <f>IF('Indicator Date hidden'!D160="x","x",$C$2-'Indicator Date hidden'!D160)</f>
        <v>0</v>
      </c>
      <c r="D159" s="25">
        <f>IF('Indicator Date hidden'!E160="x","x",$D$2-'Indicator Date hidden'!E160)</f>
        <v>0</v>
      </c>
      <c r="E159" s="25">
        <f>IF('Indicator Date hidden'!F160="x","x",$E$2-'Indicator Date hidden'!F160)</f>
        <v>0</v>
      </c>
      <c r="F159" s="25">
        <f>IF('Indicator Date hidden'!G160="x","x",$F$2-'Indicator Date hidden'!G160)</f>
        <v>0</v>
      </c>
      <c r="G159" s="25">
        <f>IF('Indicator Date hidden'!H160="x","x",$G$2-'Indicator Date hidden'!H160)</f>
        <v>0</v>
      </c>
      <c r="H159" s="25">
        <f>IF('Indicator Date hidden'!I160="x","x",$H$2-'Indicator Date hidden'!I160)</f>
        <v>0</v>
      </c>
      <c r="I159" s="25">
        <f>IF('Indicator Date hidden'!J160="x","x",$I$2-'Indicator Date hidden'!J160)</f>
        <v>0</v>
      </c>
      <c r="J159" s="25">
        <f>IF('Indicator Date hidden'!K160="x","x",$J$2-'Indicator Date hidden'!K160)</f>
        <v>0</v>
      </c>
      <c r="K159" s="25">
        <f>IF('Indicator Date hidden'!L160="x","x",$K$2-'Indicator Date hidden'!L160)</f>
        <v>0</v>
      </c>
      <c r="L159" s="25">
        <f>IF('Indicator Date hidden'!M160="x","x",$L$2-'Indicator Date hidden'!M160)</f>
        <v>0</v>
      </c>
      <c r="M159" s="25">
        <f>IF('Indicator Date hidden'!N160="x","x",$M$2-'Indicator Date hidden'!N160)</f>
        <v>0</v>
      </c>
      <c r="N159" s="25">
        <f>IF('Indicator Date hidden'!O160="x","x",$N$2-'Indicator Date hidden'!O160)</f>
        <v>0</v>
      </c>
      <c r="O159" s="25">
        <f>IF('Indicator Date hidden'!P160="x","x",$O$2-'Indicator Date hidden'!P160)</f>
        <v>0</v>
      </c>
      <c r="P159" s="25">
        <f>IF('Indicator Date hidden'!Q160="x","x",$P$2-'Indicator Date hidden'!Q160)</f>
        <v>0</v>
      </c>
      <c r="Q159" s="25">
        <f>IF('Indicator Date hidden'!R160="x","x",$Q$2-'Indicator Date hidden'!R160)</f>
        <v>2</v>
      </c>
      <c r="R159" s="25">
        <f>IF('Indicator Date hidden'!S160="x","x",$R$2-'Indicator Date hidden'!S160)</f>
        <v>0</v>
      </c>
      <c r="S159" s="25">
        <f>IF('Indicator Date hidden'!T160="x","x",$S$2-'Indicator Date hidden'!T160)</f>
        <v>0</v>
      </c>
      <c r="T159" s="25">
        <f>IF('Indicator Date hidden'!U160="x","x",$T$2-'Indicator Date hidden'!U160)</f>
        <v>0</v>
      </c>
      <c r="U159" s="25">
        <f>IF('Indicator Date hidden'!V160="x","x",$U$2-'Indicator Date hidden'!V160)</f>
        <v>0</v>
      </c>
      <c r="V159" s="25">
        <f>IF('Indicator Date hidden'!W160="x","x",$V$2-'Indicator Date hidden'!W160)</f>
        <v>0</v>
      </c>
      <c r="W159" s="25">
        <f>IF('Indicator Date hidden'!X160="x","x",$W$2-'Indicator Date hidden'!X160)</f>
        <v>6</v>
      </c>
      <c r="X159" s="25">
        <f>IF('Indicator Date hidden'!Y160="x","x",$X$2-'Indicator Date hidden'!Y160)</f>
        <v>1</v>
      </c>
      <c r="Y159" s="25">
        <f>IF('Indicator Date hidden'!Z160="x","x",$Y$2-'Indicator Date hidden'!Z160)</f>
        <v>0</v>
      </c>
      <c r="Z159" s="25">
        <f>IF('Indicator Date hidden'!AA160="x","x",$Z$2-'Indicator Date hidden'!AA160)</f>
        <v>0</v>
      </c>
      <c r="AA159" s="25">
        <f>IF('Indicator Date hidden'!AB160="x","x",$AA$2-'Indicator Date hidden'!AB160)</f>
        <v>0</v>
      </c>
      <c r="AB159" s="25">
        <f>IF('Indicator Date hidden'!AC160="x","x",$AB$2-'Indicator Date hidden'!AC160)</f>
        <v>0</v>
      </c>
      <c r="AC159" s="25">
        <f>IF('Indicator Date hidden'!AD160="x","x",$AC$2-'Indicator Date hidden'!AD160)</f>
        <v>0</v>
      </c>
      <c r="AD159" s="25">
        <f>IF('Indicator Date hidden'!AE160="x","x",$AD$2-'Indicator Date hidden'!AE160)</f>
        <v>0</v>
      </c>
      <c r="AE159" s="25">
        <f>IF('Indicator Date hidden'!AF160="x","x",$AE$2-'Indicator Date hidden'!AF160)</f>
        <v>0</v>
      </c>
      <c r="AF159" s="25">
        <f>IF('Indicator Date hidden'!AG160="x","x",$AF$2-'Indicator Date hidden'!AG160)</f>
        <v>2</v>
      </c>
      <c r="AG159" s="25">
        <f>IF('Indicator Date hidden'!AH160="x","x",$AG$2-'Indicator Date hidden'!AH160)</f>
        <v>0</v>
      </c>
      <c r="AH159" s="25">
        <f>IF('Indicator Date hidden'!AI160="x","x",$AH$2-'Indicator Date hidden'!AI160)</f>
        <v>0</v>
      </c>
      <c r="AI159" s="25">
        <f>IF('Indicator Date hidden'!AJ160="x","x",$AI$2-'Indicator Date hidden'!AJ160)</f>
        <v>0</v>
      </c>
      <c r="AJ159" s="25" t="str">
        <f>IF('Indicator Date hidden'!AK160="x","x",$AJ$2-'Indicator Date hidden'!AK160)</f>
        <v>x</v>
      </c>
      <c r="AK159" s="25">
        <f>IF('Indicator Date hidden'!AL160="x","x",$AK$2-'Indicator Date hidden'!AL160)</f>
        <v>1</v>
      </c>
      <c r="AL159" s="25">
        <f>IF('Indicator Date hidden'!AM160="x","x",$AL$2-'Indicator Date hidden'!AM160)</f>
        <v>0</v>
      </c>
      <c r="AM159" s="25">
        <f>IF('Indicator Date hidden'!AN160="x","x",$AM$2-'Indicator Date hidden'!AN160)</f>
        <v>0</v>
      </c>
      <c r="AN159" s="25">
        <f>IF('Indicator Date hidden'!AO160="x","x",$AN$2-'Indicator Date hidden'!AO160)</f>
        <v>0</v>
      </c>
      <c r="AO159" s="25">
        <f>IF('Indicator Date hidden'!AP160="x","x",$AO$2-'Indicator Date hidden'!AP160)</f>
        <v>0</v>
      </c>
      <c r="AP159" s="25">
        <f>IF('Indicator Date hidden'!AQ160="x","x",$AP$2-'Indicator Date hidden'!AQ160)</f>
        <v>0</v>
      </c>
      <c r="AQ159" s="25">
        <f>IF('Indicator Date hidden'!AR160="x","x",$AQ$2-'Indicator Date hidden'!AR160)</f>
        <v>0</v>
      </c>
      <c r="AR159" s="25">
        <f>IF('Indicator Date hidden'!AS160="x","x",$AR$2-'Indicator Date hidden'!AS160)</f>
        <v>0</v>
      </c>
      <c r="AS159" s="25">
        <f>IF('Indicator Date hidden'!AT160="x","x",$AS$2-'Indicator Date hidden'!AT160)</f>
        <v>0</v>
      </c>
      <c r="AT159" s="25">
        <f>IF('Indicator Date hidden'!AU160="x","x",$AT$2-'Indicator Date hidden'!AU160)</f>
        <v>0</v>
      </c>
      <c r="AU159" s="25">
        <f>IF('Indicator Date hidden'!AV160="x","x",$AU$2-'Indicator Date hidden'!AV160)</f>
        <v>2</v>
      </c>
      <c r="AV159" s="25">
        <f>IF('Indicator Date hidden'!AW160="x","x",$AV$2-'Indicator Date hidden'!AW160)</f>
        <v>0</v>
      </c>
      <c r="AW159" s="25">
        <f>IF('Indicator Date hidden'!AX160="x","x",$AW$2-'Indicator Date hidden'!AX160)</f>
        <v>0</v>
      </c>
      <c r="AX159" s="25">
        <f>IF('Indicator Date hidden'!AY160="x","x",$AX$2-'Indicator Date hidden'!AY160)</f>
        <v>0</v>
      </c>
      <c r="AY159" s="25">
        <f>IF('Indicator Date hidden'!AZ160="x","x",$AY$2-'Indicator Date hidden'!AZ160)</f>
        <v>0</v>
      </c>
      <c r="AZ159" s="25">
        <f>IF('Indicator Date hidden'!BA160="x","x",$AZ$2-'Indicator Date hidden'!BA160)</f>
        <v>0</v>
      </c>
      <c r="BA159">
        <f t="shared" si="10"/>
        <v>14</v>
      </c>
      <c r="BB159" s="26">
        <f t="shared" si="11"/>
        <v>0.28000000000000003</v>
      </c>
      <c r="BC159">
        <f t="shared" si="12"/>
        <v>6</v>
      </c>
      <c r="BD159" s="26">
        <f t="shared" si="13"/>
        <v>0.96</v>
      </c>
      <c r="BE159" s="28">
        <f t="shared" si="14"/>
        <v>0</v>
      </c>
    </row>
    <row r="160" spans="1:57" x14ac:dyDescent="0.3">
      <c r="A160" t="s">
        <v>298</v>
      </c>
      <c r="B160" s="25">
        <f>IF('Indicator Date hidden'!C161="x","x",$B$2-'Indicator Date hidden'!C161)</f>
        <v>0</v>
      </c>
      <c r="C160" s="25">
        <f>IF('Indicator Date hidden'!D161="x","x",$C$2-'Indicator Date hidden'!D161)</f>
        <v>0</v>
      </c>
      <c r="D160" s="25">
        <f>IF('Indicator Date hidden'!E161="x","x",$D$2-'Indicator Date hidden'!E161)</f>
        <v>0</v>
      </c>
      <c r="E160" s="25">
        <f>IF('Indicator Date hidden'!F161="x","x",$E$2-'Indicator Date hidden'!F161)</f>
        <v>0</v>
      </c>
      <c r="F160" s="25">
        <f>IF('Indicator Date hidden'!G161="x","x",$F$2-'Indicator Date hidden'!G161)</f>
        <v>0</v>
      </c>
      <c r="G160" s="25">
        <f>IF('Indicator Date hidden'!H161="x","x",$G$2-'Indicator Date hidden'!H161)</f>
        <v>0</v>
      </c>
      <c r="H160" s="25">
        <f>IF('Indicator Date hidden'!I161="x","x",$H$2-'Indicator Date hidden'!I161)</f>
        <v>0</v>
      </c>
      <c r="I160" s="25">
        <f>IF('Indicator Date hidden'!J161="x","x",$I$2-'Indicator Date hidden'!J161)</f>
        <v>0</v>
      </c>
      <c r="J160" s="25">
        <f>IF('Indicator Date hidden'!K161="x","x",$J$2-'Indicator Date hidden'!K161)</f>
        <v>0</v>
      </c>
      <c r="K160" s="25">
        <f>IF('Indicator Date hidden'!L161="x","x",$K$2-'Indicator Date hidden'!L161)</f>
        <v>0</v>
      </c>
      <c r="L160" s="25">
        <f>IF('Indicator Date hidden'!M161="x","x",$L$2-'Indicator Date hidden'!M161)</f>
        <v>0</v>
      </c>
      <c r="M160" s="25">
        <f>IF('Indicator Date hidden'!N161="x","x",$M$2-'Indicator Date hidden'!N161)</f>
        <v>0</v>
      </c>
      <c r="N160" s="25">
        <f>IF('Indicator Date hidden'!O161="x","x",$N$2-'Indicator Date hidden'!O161)</f>
        <v>0</v>
      </c>
      <c r="O160" s="25">
        <f>IF('Indicator Date hidden'!P161="x","x",$O$2-'Indicator Date hidden'!P161)</f>
        <v>0</v>
      </c>
      <c r="P160" s="25">
        <f>IF('Indicator Date hidden'!Q161="x","x",$P$2-'Indicator Date hidden'!Q161)</f>
        <v>0</v>
      </c>
      <c r="Q160" s="25">
        <f>IF('Indicator Date hidden'!R161="x","x",$Q$2-'Indicator Date hidden'!R161)</f>
        <v>4</v>
      </c>
      <c r="R160" s="25">
        <f>IF('Indicator Date hidden'!S161="x","x",$R$2-'Indicator Date hidden'!S161)</f>
        <v>0</v>
      </c>
      <c r="S160" s="25">
        <f>IF('Indicator Date hidden'!T161="x","x",$S$2-'Indicator Date hidden'!T161)</f>
        <v>0</v>
      </c>
      <c r="T160" s="25">
        <f>IF('Indicator Date hidden'!U161="x","x",$T$2-'Indicator Date hidden'!U161)</f>
        <v>0</v>
      </c>
      <c r="U160" s="25">
        <f>IF('Indicator Date hidden'!V161="x","x",$U$2-'Indicator Date hidden'!V161)</f>
        <v>0</v>
      </c>
      <c r="V160" s="25">
        <f>IF('Indicator Date hidden'!W161="x","x",$V$2-'Indicator Date hidden'!W161)</f>
        <v>0</v>
      </c>
      <c r="W160" s="25">
        <f>IF('Indicator Date hidden'!X161="x","x",$W$2-'Indicator Date hidden'!X161)</f>
        <v>4</v>
      </c>
      <c r="X160" s="25" t="str">
        <f>IF('Indicator Date hidden'!Y161="x","x",$X$2-'Indicator Date hidden'!Y161)</f>
        <v>x</v>
      </c>
      <c r="Y160" s="25">
        <f>IF('Indicator Date hidden'!Z161="x","x",$Y$2-'Indicator Date hidden'!Z161)</f>
        <v>0</v>
      </c>
      <c r="Z160" s="25">
        <f>IF('Indicator Date hidden'!AA161="x","x",$Z$2-'Indicator Date hidden'!AA161)</f>
        <v>0</v>
      </c>
      <c r="AA160" s="25">
        <f>IF('Indicator Date hidden'!AB161="x","x",$AA$2-'Indicator Date hidden'!AB161)</f>
        <v>0</v>
      </c>
      <c r="AB160" s="25">
        <f>IF('Indicator Date hidden'!AC161="x","x",$AB$2-'Indicator Date hidden'!AC161)</f>
        <v>0</v>
      </c>
      <c r="AC160" s="25">
        <f>IF('Indicator Date hidden'!AD161="x","x",$AC$2-'Indicator Date hidden'!AD161)</f>
        <v>0</v>
      </c>
      <c r="AD160" s="25">
        <f>IF('Indicator Date hidden'!AE161="x","x",$AD$2-'Indicator Date hidden'!AE161)</f>
        <v>0</v>
      </c>
      <c r="AE160" s="25" t="str">
        <f>IF('Indicator Date hidden'!AF161="x","x",$AE$2-'Indicator Date hidden'!AF161)</f>
        <v>x</v>
      </c>
      <c r="AF160" s="25" t="str">
        <f>IF('Indicator Date hidden'!AG161="x","x",$AF$2-'Indicator Date hidden'!AG161)</f>
        <v>x</v>
      </c>
      <c r="AG160" s="25">
        <f>IF('Indicator Date hidden'!AH161="x","x",$AG$2-'Indicator Date hidden'!AH161)</f>
        <v>0</v>
      </c>
      <c r="AH160" s="25">
        <f>IF('Indicator Date hidden'!AI161="x","x",$AH$2-'Indicator Date hidden'!AI161)</f>
        <v>0</v>
      </c>
      <c r="AI160" s="25">
        <f>IF('Indicator Date hidden'!AJ161="x","x",$AI$2-'Indicator Date hidden'!AJ161)</f>
        <v>0</v>
      </c>
      <c r="AJ160" s="25">
        <f>IF('Indicator Date hidden'!AK161="x","x",$AJ$2-'Indicator Date hidden'!AK161)</f>
        <v>1</v>
      </c>
      <c r="AK160" s="25">
        <f>IF('Indicator Date hidden'!AL161="x","x",$AK$2-'Indicator Date hidden'!AL161)</f>
        <v>0</v>
      </c>
      <c r="AL160" s="25">
        <f>IF('Indicator Date hidden'!AM161="x","x",$AL$2-'Indicator Date hidden'!AM161)</f>
        <v>0</v>
      </c>
      <c r="AM160" s="25">
        <f>IF('Indicator Date hidden'!AN161="x","x",$AM$2-'Indicator Date hidden'!AN161)</f>
        <v>0</v>
      </c>
      <c r="AN160" s="25">
        <f>IF('Indicator Date hidden'!AO161="x","x",$AN$2-'Indicator Date hidden'!AO161)</f>
        <v>0</v>
      </c>
      <c r="AO160" s="25" t="str">
        <f>IF('Indicator Date hidden'!AP161="x","x",$AO$2-'Indicator Date hidden'!AP161)</f>
        <v>x</v>
      </c>
      <c r="AP160" s="25" t="str">
        <f>IF('Indicator Date hidden'!AQ161="x","x",$AP$2-'Indicator Date hidden'!AQ161)</f>
        <v>x</v>
      </c>
      <c r="AQ160" s="25" t="str">
        <f>IF('Indicator Date hidden'!AR161="x","x",$AQ$2-'Indicator Date hidden'!AR161)</f>
        <v>x</v>
      </c>
      <c r="AR160" s="25">
        <f>IF('Indicator Date hidden'!AS161="x","x",$AR$2-'Indicator Date hidden'!AS161)</f>
        <v>0</v>
      </c>
      <c r="AS160" s="25">
        <f>IF('Indicator Date hidden'!AT161="x","x",$AS$2-'Indicator Date hidden'!AT161)</f>
        <v>0</v>
      </c>
      <c r="AT160" s="25">
        <f>IF('Indicator Date hidden'!AU161="x","x",$AT$2-'Indicator Date hidden'!AU161)</f>
        <v>0</v>
      </c>
      <c r="AU160" s="25">
        <f>IF('Indicator Date hidden'!AV161="x","x",$AU$2-'Indicator Date hidden'!AV161)</f>
        <v>6</v>
      </c>
      <c r="AV160" s="25">
        <f>IF('Indicator Date hidden'!AW161="x","x",$AV$2-'Indicator Date hidden'!AW161)</f>
        <v>0</v>
      </c>
      <c r="AW160" s="25">
        <f>IF('Indicator Date hidden'!AX161="x","x",$AW$2-'Indicator Date hidden'!AX161)</f>
        <v>0</v>
      </c>
      <c r="AX160" s="25">
        <f>IF('Indicator Date hidden'!AY161="x","x",$AX$2-'Indicator Date hidden'!AY161)</f>
        <v>0</v>
      </c>
      <c r="AY160" s="25">
        <f>IF('Indicator Date hidden'!AZ161="x","x",$AY$2-'Indicator Date hidden'!AZ161)</f>
        <v>0</v>
      </c>
      <c r="AZ160" s="25">
        <f>IF('Indicator Date hidden'!BA161="x","x",$AZ$2-'Indicator Date hidden'!BA161)</f>
        <v>0</v>
      </c>
      <c r="BA160">
        <f t="shared" si="10"/>
        <v>15</v>
      </c>
      <c r="BB160" s="26">
        <f t="shared" si="11"/>
        <v>0.33333333333333331</v>
      </c>
      <c r="BC160">
        <f t="shared" si="12"/>
        <v>4</v>
      </c>
      <c r="BD160" s="26">
        <f t="shared" si="13"/>
        <v>1.1925695879998879</v>
      </c>
      <c r="BE160" s="28">
        <f t="shared" si="14"/>
        <v>0</v>
      </c>
    </row>
    <row r="161" spans="1:57" x14ac:dyDescent="0.3">
      <c r="A161" t="s">
        <v>300</v>
      </c>
      <c r="B161" s="25">
        <f>IF('Indicator Date hidden'!C162="x","x",$B$2-'Indicator Date hidden'!C162)</f>
        <v>0</v>
      </c>
      <c r="C161" s="25">
        <f>IF('Indicator Date hidden'!D162="x","x",$C$2-'Indicator Date hidden'!D162)</f>
        <v>0</v>
      </c>
      <c r="D161" s="25">
        <f>IF('Indicator Date hidden'!E162="x","x",$D$2-'Indicator Date hidden'!E162)</f>
        <v>0</v>
      </c>
      <c r="E161" s="25">
        <f>IF('Indicator Date hidden'!F162="x","x",$E$2-'Indicator Date hidden'!F162)</f>
        <v>0</v>
      </c>
      <c r="F161" s="25">
        <f>IF('Indicator Date hidden'!G162="x","x",$F$2-'Indicator Date hidden'!G162)</f>
        <v>0</v>
      </c>
      <c r="G161" s="25">
        <f>IF('Indicator Date hidden'!H162="x","x",$G$2-'Indicator Date hidden'!H162)</f>
        <v>0</v>
      </c>
      <c r="H161" s="25">
        <f>IF('Indicator Date hidden'!I162="x","x",$H$2-'Indicator Date hidden'!I162)</f>
        <v>0</v>
      </c>
      <c r="I161" s="25">
        <f>IF('Indicator Date hidden'!J162="x","x",$I$2-'Indicator Date hidden'!J162)</f>
        <v>0</v>
      </c>
      <c r="J161" s="25">
        <f>IF('Indicator Date hidden'!K162="x","x",$J$2-'Indicator Date hidden'!K162)</f>
        <v>0</v>
      </c>
      <c r="K161" s="25">
        <f>IF('Indicator Date hidden'!L162="x","x",$K$2-'Indicator Date hidden'!L162)</f>
        <v>0</v>
      </c>
      <c r="L161" s="25">
        <f>IF('Indicator Date hidden'!M162="x","x",$L$2-'Indicator Date hidden'!M162)</f>
        <v>0</v>
      </c>
      <c r="M161" s="25">
        <f>IF('Indicator Date hidden'!N162="x","x",$M$2-'Indicator Date hidden'!N162)</f>
        <v>0</v>
      </c>
      <c r="N161" s="25">
        <f>IF('Indicator Date hidden'!O162="x","x",$N$2-'Indicator Date hidden'!O162)</f>
        <v>0</v>
      </c>
      <c r="O161" s="25">
        <f>IF('Indicator Date hidden'!P162="x","x",$O$2-'Indicator Date hidden'!P162)</f>
        <v>0</v>
      </c>
      <c r="P161" s="25">
        <f>IF('Indicator Date hidden'!Q162="x","x",$P$2-'Indicator Date hidden'!Q162)</f>
        <v>0</v>
      </c>
      <c r="Q161" s="25" t="str">
        <f>IF('Indicator Date hidden'!R162="x","x",$Q$2-'Indicator Date hidden'!R162)</f>
        <v>x</v>
      </c>
      <c r="R161" s="25">
        <f>IF('Indicator Date hidden'!S162="x","x",$R$2-'Indicator Date hidden'!S162)</f>
        <v>0</v>
      </c>
      <c r="S161" s="25">
        <f>IF('Indicator Date hidden'!T162="x","x",$S$2-'Indicator Date hidden'!T162)</f>
        <v>0</v>
      </c>
      <c r="T161" s="25">
        <f>IF('Indicator Date hidden'!U162="x","x",$T$2-'Indicator Date hidden'!U162)</f>
        <v>0</v>
      </c>
      <c r="U161" s="25" t="str">
        <f>IF('Indicator Date hidden'!V162="x","x",$U$2-'Indicator Date hidden'!V162)</f>
        <v>x</v>
      </c>
      <c r="V161" s="25">
        <f>IF('Indicator Date hidden'!W162="x","x",$V$2-'Indicator Date hidden'!W162)</f>
        <v>0</v>
      </c>
      <c r="W161" s="25" t="str">
        <f>IF('Indicator Date hidden'!X162="x","x",$W$2-'Indicator Date hidden'!X162)</f>
        <v>x</v>
      </c>
      <c r="X161" s="25">
        <f>IF('Indicator Date hidden'!Y162="x","x",$X$2-'Indicator Date hidden'!Y162)</f>
        <v>1</v>
      </c>
      <c r="Y161" s="25">
        <f>IF('Indicator Date hidden'!Z162="x","x",$Y$2-'Indicator Date hidden'!Z162)</f>
        <v>0</v>
      </c>
      <c r="Z161" s="25">
        <f>IF('Indicator Date hidden'!AA162="x","x",$Z$2-'Indicator Date hidden'!AA162)</f>
        <v>0</v>
      </c>
      <c r="AA161" s="25">
        <f>IF('Indicator Date hidden'!AB162="x","x",$AA$2-'Indicator Date hidden'!AB162)</f>
        <v>1</v>
      </c>
      <c r="AB161" s="25">
        <f>IF('Indicator Date hidden'!AC162="x","x",$AB$2-'Indicator Date hidden'!AC162)</f>
        <v>0</v>
      </c>
      <c r="AC161" s="25">
        <f>IF('Indicator Date hidden'!AD162="x","x",$AC$2-'Indicator Date hidden'!AD162)</f>
        <v>0</v>
      </c>
      <c r="AD161" s="25" t="str">
        <f>IF('Indicator Date hidden'!AE162="x","x",$AD$2-'Indicator Date hidden'!AE162)</f>
        <v>x</v>
      </c>
      <c r="AE161" s="25">
        <f>IF('Indicator Date hidden'!AF162="x","x",$AE$2-'Indicator Date hidden'!AF162)</f>
        <v>0</v>
      </c>
      <c r="AF161" s="25">
        <f>IF('Indicator Date hidden'!AG162="x","x",$AF$2-'Indicator Date hidden'!AG162)</f>
        <v>1</v>
      </c>
      <c r="AG161" s="25">
        <f>IF('Indicator Date hidden'!AH162="x","x",$AG$2-'Indicator Date hidden'!AH162)</f>
        <v>0</v>
      </c>
      <c r="AH161" s="25">
        <f>IF('Indicator Date hidden'!AI162="x","x",$AH$2-'Indicator Date hidden'!AI162)</f>
        <v>0</v>
      </c>
      <c r="AI161" s="25">
        <f>IF('Indicator Date hidden'!AJ162="x","x",$AI$2-'Indicator Date hidden'!AJ162)</f>
        <v>0</v>
      </c>
      <c r="AJ161" s="25" t="str">
        <f>IF('Indicator Date hidden'!AK162="x","x",$AJ$2-'Indicator Date hidden'!AK162)</f>
        <v>x</v>
      </c>
      <c r="AK161" s="25">
        <f>IF('Indicator Date hidden'!AL162="x","x",$AK$2-'Indicator Date hidden'!AL162)</f>
        <v>1</v>
      </c>
      <c r="AL161" s="25">
        <f>IF('Indicator Date hidden'!AM162="x","x",$AL$2-'Indicator Date hidden'!AM162)</f>
        <v>0</v>
      </c>
      <c r="AM161" s="25">
        <f>IF('Indicator Date hidden'!AN162="x","x",$AM$2-'Indicator Date hidden'!AN162)</f>
        <v>0</v>
      </c>
      <c r="AN161" s="25">
        <f>IF('Indicator Date hidden'!AO162="x","x",$AN$2-'Indicator Date hidden'!AO162)</f>
        <v>0</v>
      </c>
      <c r="AO161" s="25">
        <f>IF('Indicator Date hidden'!AP162="x","x",$AO$2-'Indicator Date hidden'!AP162)</f>
        <v>0</v>
      </c>
      <c r="AP161" s="25">
        <f>IF('Indicator Date hidden'!AQ162="x","x",$AP$2-'Indicator Date hidden'!AQ162)</f>
        <v>0</v>
      </c>
      <c r="AQ161" s="25">
        <f>IF('Indicator Date hidden'!AR162="x","x",$AQ$2-'Indicator Date hidden'!AR162)</f>
        <v>0</v>
      </c>
      <c r="AR161" s="25">
        <f>IF('Indicator Date hidden'!AS162="x","x",$AR$2-'Indicator Date hidden'!AS162)</f>
        <v>0</v>
      </c>
      <c r="AS161" s="25">
        <f>IF('Indicator Date hidden'!AT162="x","x",$AS$2-'Indicator Date hidden'!AT162)</f>
        <v>0</v>
      </c>
      <c r="AT161" s="25">
        <f>IF('Indicator Date hidden'!AU162="x","x",$AT$2-'Indicator Date hidden'!AU162)</f>
        <v>0</v>
      </c>
      <c r="AU161" s="25">
        <f>IF('Indicator Date hidden'!AV162="x","x",$AU$2-'Indicator Date hidden'!AV162)</f>
        <v>1</v>
      </c>
      <c r="AV161" s="25">
        <f>IF('Indicator Date hidden'!AW162="x","x",$AV$2-'Indicator Date hidden'!AW162)</f>
        <v>0</v>
      </c>
      <c r="AW161" s="25">
        <f>IF('Indicator Date hidden'!AX162="x","x",$AW$2-'Indicator Date hidden'!AX162)</f>
        <v>0</v>
      </c>
      <c r="AX161" s="25">
        <f>IF('Indicator Date hidden'!AY162="x","x",$AX$2-'Indicator Date hidden'!AY162)</f>
        <v>0</v>
      </c>
      <c r="AY161" s="25">
        <f>IF('Indicator Date hidden'!AZ162="x","x",$AY$2-'Indicator Date hidden'!AZ162)</f>
        <v>0</v>
      </c>
      <c r="AZ161" s="25">
        <f>IF('Indicator Date hidden'!BA162="x","x",$AZ$2-'Indicator Date hidden'!BA162)</f>
        <v>0</v>
      </c>
      <c r="BA161">
        <f t="shared" si="10"/>
        <v>5</v>
      </c>
      <c r="BB161" s="26">
        <f t="shared" si="11"/>
        <v>0.10869565217391304</v>
      </c>
      <c r="BC161">
        <f t="shared" si="12"/>
        <v>5</v>
      </c>
      <c r="BD161" s="26">
        <f t="shared" si="13"/>
        <v>0.31125697963644244</v>
      </c>
      <c r="BE161" s="28">
        <f t="shared" si="14"/>
        <v>0</v>
      </c>
    </row>
    <row r="162" spans="1:57" x14ac:dyDescent="0.3">
      <c r="A162" t="s">
        <v>302</v>
      </c>
      <c r="B162" s="25">
        <f>IF('Indicator Date hidden'!C163="x","x",$B$2-'Indicator Date hidden'!C163)</f>
        <v>0</v>
      </c>
      <c r="C162" s="25">
        <f>IF('Indicator Date hidden'!D163="x","x",$C$2-'Indicator Date hidden'!D163)</f>
        <v>0</v>
      </c>
      <c r="D162" s="25">
        <f>IF('Indicator Date hidden'!E163="x","x",$D$2-'Indicator Date hidden'!E163)</f>
        <v>0</v>
      </c>
      <c r="E162" s="25">
        <f>IF('Indicator Date hidden'!F163="x","x",$E$2-'Indicator Date hidden'!F163)</f>
        <v>0</v>
      </c>
      <c r="F162" s="25">
        <f>IF('Indicator Date hidden'!G163="x","x",$F$2-'Indicator Date hidden'!G163)</f>
        <v>0</v>
      </c>
      <c r="G162" s="25">
        <f>IF('Indicator Date hidden'!H163="x","x",$G$2-'Indicator Date hidden'!H163)</f>
        <v>0</v>
      </c>
      <c r="H162" s="25">
        <f>IF('Indicator Date hidden'!I163="x","x",$H$2-'Indicator Date hidden'!I163)</f>
        <v>0</v>
      </c>
      <c r="I162" s="25">
        <f>IF('Indicator Date hidden'!J163="x","x",$I$2-'Indicator Date hidden'!J163)</f>
        <v>0</v>
      </c>
      <c r="J162" s="25">
        <f>IF('Indicator Date hidden'!K163="x","x",$J$2-'Indicator Date hidden'!K163)</f>
        <v>0</v>
      </c>
      <c r="K162" s="25">
        <f>IF('Indicator Date hidden'!L163="x","x",$K$2-'Indicator Date hidden'!L163)</f>
        <v>0</v>
      </c>
      <c r="L162" s="25">
        <f>IF('Indicator Date hidden'!M163="x","x",$L$2-'Indicator Date hidden'!M163)</f>
        <v>0</v>
      </c>
      <c r="M162" s="25">
        <f>IF('Indicator Date hidden'!N163="x","x",$M$2-'Indicator Date hidden'!N163)</f>
        <v>0</v>
      </c>
      <c r="N162" s="25">
        <f>IF('Indicator Date hidden'!O163="x","x",$N$2-'Indicator Date hidden'!O163)</f>
        <v>0</v>
      </c>
      <c r="O162" s="25">
        <f>IF('Indicator Date hidden'!P163="x","x",$O$2-'Indicator Date hidden'!P163)</f>
        <v>0</v>
      </c>
      <c r="P162" s="25">
        <f>IF('Indicator Date hidden'!Q163="x","x",$P$2-'Indicator Date hidden'!Q163)</f>
        <v>0</v>
      </c>
      <c r="Q162" s="25" t="str">
        <f>IF('Indicator Date hidden'!R163="x","x",$Q$2-'Indicator Date hidden'!R163)</f>
        <v>x</v>
      </c>
      <c r="R162" s="25">
        <f>IF('Indicator Date hidden'!S163="x","x",$R$2-'Indicator Date hidden'!S163)</f>
        <v>0</v>
      </c>
      <c r="S162" s="25">
        <f>IF('Indicator Date hidden'!T163="x","x",$S$2-'Indicator Date hidden'!T163)</f>
        <v>0</v>
      </c>
      <c r="T162" s="25">
        <f>IF('Indicator Date hidden'!U163="x","x",$T$2-'Indicator Date hidden'!U163)</f>
        <v>0</v>
      </c>
      <c r="U162" s="25">
        <f>IF('Indicator Date hidden'!V163="x","x",$U$2-'Indicator Date hidden'!V163)</f>
        <v>0</v>
      </c>
      <c r="V162" s="25">
        <f>IF('Indicator Date hidden'!W163="x","x",$V$2-'Indicator Date hidden'!W163)</f>
        <v>0</v>
      </c>
      <c r="W162" s="25">
        <f>IF('Indicator Date hidden'!X163="x","x",$W$2-'Indicator Date hidden'!X163)</f>
        <v>2</v>
      </c>
      <c r="X162" s="25">
        <f>IF('Indicator Date hidden'!Y163="x","x",$X$2-'Indicator Date hidden'!Y163)</f>
        <v>4</v>
      </c>
      <c r="Y162" s="25">
        <f>IF('Indicator Date hidden'!Z163="x","x",$Y$2-'Indicator Date hidden'!Z163)</f>
        <v>0</v>
      </c>
      <c r="Z162" s="25">
        <f>IF('Indicator Date hidden'!AA163="x","x",$Z$2-'Indicator Date hidden'!AA163)</f>
        <v>0</v>
      </c>
      <c r="AA162" s="25">
        <f>IF('Indicator Date hidden'!AB163="x","x",$AA$2-'Indicator Date hidden'!AB163)</f>
        <v>0</v>
      </c>
      <c r="AB162" s="25">
        <f>IF('Indicator Date hidden'!AC163="x","x",$AB$2-'Indicator Date hidden'!AC163)</f>
        <v>0</v>
      </c>
      <c r="AC162" s="25">
        <f>IF('Indicator Date hidden'!AD163="x","x",$AC$2-'Indicator Date hidden'!AD163)</f>
        <v>0</v>
      </c>
      <c r="AD162" s="25">
        <f>IF('Indicator Date hidden'!AE163="x","x",$AD$2-'Indicator Date hidden'!AE163)</f>
        <v>0</v>
      </c>
      <c r="AE162" s="25">
        <f>IF('Indicator Date hidden'!AF163="x","x",$AE$2-'Indicator Date hidden'!AF163)</f>
        <v>0</v>
      </c>
      <c r="AF162" s="25">
        <f>IF('Indicator Date hidden'!AG163="x","x",$AF$2-'Indicator Date hidden'!AG163)</f>
        <v>1</v>
      </c>
      <c r="AG162" s="25">
        <f>IF('Indicator Date hidden'!AH163="x","x",$AG$2-'Indicator Date hidden'!AH163)</f>
        <v>0</v>
      </c>
      <c r="AH162" s="25">
        <f>IF('Indicator Date hidden'!AI163="x","x",$AH$2-'Indicator Date hidden'!AI163)</f>
        <v>0</v>
      </c>
      <c r="AI162" s="25">
        <f>IF('Indicator Date hidden'!AJ163="x","x",$AI$2-'Indicator Date hidden'!AJ163)</f>
        <v>0</v>
      </c>
      <c r="AJ162" s="25">
        <f>IF('Indicator Date hidden'!AK163="x","x",$AJ$2-'Indicator Date hidden'!AK163)</f>
        <v>1</v>
      </c>
      <c r="AK162" s="25">
        <f>IF('Indicator Date hidden'!AL163="x","x",$AK$2-'Indicator Date hidden'!AL163)</f>
        <v>1</v>
      </c>
      <c r="AL162" s="25">
        <f>IF('Indicator Date hidden'!AM163="x","x",$AL$2-'Indicator Date hidden'!AM163)</f>
        <v>0</v>
      </c>
      <c r="AM162" s="25">
        <f>IF('Indicator Date hidden'!AN163="x","x",$AM$2-'Indicator Date hidden'!AN163)</f>
        <v>0</v>
      </c>
      <c r="AN162" s="25">
        <f>IF('Indicator Date hidden'!AO163="x","x",$AN$2-'Indicator Date hidden'!AO163)</f>
        <v>0</v>
      </c>
      <c r="AO162" s="25">
        <f>IF('Indicator Date hidden'!AP163="x","x",$AO$2-'Indicator Date hidden'!AP163)</f>
        <v>0</v>
      </c>
      <c r="AP162" s="25">
        <f>IF('Indicator Date hidden'!AQ163="x","x",$AP$2-'Indicator Date hidden'!AQ163)</f>
        <v>0</v>
      </c>
      <c r="AQ162" s="25">
        <f>IF('Indicator Date hidden'!AR163="x","x",$AQ$2-'Indicator Date hidden'!AR163)</f>
        <v>0</v>
      </c>
      <c r="AR162" s="25">
        <f>IF('Indicator Date hidden'!AS163="x","x",$AR$2-'Indicator Date hidden'!AS163)</f>
        <v>0</v>
      </c>
      <c r="AS162" s="25">
        <f>IF('Indicator Date hidden'!AT163="x","x",$AS$2-'Indicator Date hidden'!AT163)</f>
        <v>0</v>
      </c>
      <c r="AT162" s="25">
        <f>IF('Indicator Date hidden'!AU163="x","x",$AT$2-'Indicator Date hidden'!AU163)</f>
        <v>0</v>
      </c>
      <c r="AU162" s="25">
        <f>IF('Indicator Date hidden'!AV163="x","x",$AU$2-'Indicator Date hidden'!AV163)</f>
        <v>4</v>
      </c>
      <c r="AV162" s="25">
        <f>IF('Indicator Date hidden'!AW163="x","x",$AV$2-'Indicator Date hidden'!AW163)</f>
        <v>0</v>
      </c>
      <c r="AW162" s="25">
        <f>IF('Indicator Date hidden'!AX163="x","x",$AW$2-'Indicator Date hidden'!AX163)</f>
        <v>0</v>
      </c>
      <c r="AX162" s="25">
        <f>IF('Indicator Date hidden'!AY163="x","x",$AX$2-'Indicator Date hidden'!AY163)</f>
        <v>0</v>
      </c>
      <c r="AY162" s="25">
        <f>IF('Indicator Date hidden'!AZ163="x","x",$AY$2-'Indicator Date hidden'!AZ163)</f>
        <v>0</v>
      </c>
      <c r="AZ162" s="25">
        <f>IF('Indicator Date hidden'!BA163="x","x",$AZ$2-'Indicator Date hidden'!BA163)</f>
        <v>0</v>
      </c>
      <c r="BA162">
        <f t="shared" si="10"/>
        <v>13</v>
      </c>
      <c r="BB162" s="26">
        <f t="shared" si="11"/>
        <v>0.26</v>
      </c>
      <c r="BC162">
        <f t="shared" si="12"/>
        <v>6</v>
      </c>
      <c r="BD162" s="26">
        <f t="shared" si="13"/>
        <v>0.84403791384036775</v>
      </c>
      <c r="BE162" s="28">
        <f t="shared" si="14"/>
        <v>0</v>
      </c>
    </row>
    <row r="163" spans="1:57" x14ac:dyDescent="0.3">
      <c r="A163" t="s">
        <v>304</v>
      </c>
      <c r="B163" s="25">
        <f>IF('Indicator Date hidden'!C164="x","x",$B$2-'Indicator Date hidden'!C164)</f>
        <v>0</v>
      </c>
      <c r="C163" s="25">
        <f>IF('Indicator Date hidden'!D164="x","x",$C$2-'Indicator Date hidden'!D164)</f>
        <v>0</v>
      </c>
      <c r="D163" s="25">
        <f>IF('Indicator Date hidden'!E164="x","x",$D$2-'Indicator Date hidden'!E164)</f>
        <v>0</v>
      </c>
      <c r="E163" s="25">
        <f>IF('Indicator Date hidden'!F164="x","x",$E$2-'Indicator Date hidden'!F164)</f>
        <v>0</v>
      </c>
      <c r="F163" s="25">
        <f>IF('Indicator Date hidden'!G164="x","x",$F$2-'Indicator Date hidden'!G164)</f>
        <v>0</v>
      </c>
      <c r="G163" s="25">
        <f>IF('Indicator Date hidden'!H164="x","x",$G$2-'Indicator Date hidden'!H164)</f>
        <v>0</v>
      </c>
      <c r="H163" s="25">
        <f>IF('Indicator Date hidden'!I164="x","x",$H$2-'Indicator Date hidden'!I164)</f>
        <v>0</v>
      </c>
      <c r="I163" s="25">
        <f>IF('Indicator Date hidden'!J164="x","x",$I$2-'Indicator Date hidden'!J164)</f>
        <v>0</v>
      </c>
      <c r="J163" s="25">
        <f>IF('Indicator Date hidden'!K164="x","x",$J$2-'Indicator Date hidden'!K164)</f>
        <v>0</v>
      </c>
      <c r="K163" s="25">
        <f>IF('Indicator Date hidden'!L164="x","x",$K$2-'Indicator Date hidden'!L164)</f>
        <v>0</v>
      </c>
      <c r="L163" s="25">
        <f>IF('Indicator Date hidden'!M164="x","x",$L$2-'Indicator Date hidden'!M164)</f>
        <v>0</v>
      </c>
      <c r="M163" s="25">
        <f>IF('Indicator Date hidden'!N164="x","x",$M$2-'Indicator Date hidden'!N164)</f>
        <v>0</v>
      </c>
      <c r="N163" s="25">
        <f>IF('Indicator Date hidden'!O164="x","x",$N$2-'Indicator Date hidden'!O164)</f>
        <v>0</v>
      </c>
      <c r="O163" s="25">
        <f>IF('Indicator Date hidden'!P164="x","x",$O$2-'Indicator Date hidden'!P164)</f>
        <v>0</v>
      </c>
      <c r="P163" s="25">
        <f>IF('Indicator Date hidden'!Q164="x","x",$P$2-'Indicator Date hidden'!Q164)</f>
        <v>0</v>
      </c>
      <c r="Q163" s="25">
        <f>IF('Indicator Date hidden'!R164="x","x",$Q$2-'Indicator Date hidden'!R164)</f>
        <v>4</v>
      </c>
      <c r="R163" s="25">
        <f>IF('Indicator Date hidden'!S164="x","x",$R$2-'Indicator Date hidden'!S164)</f>
        <v>0</v>
      </c>
      <c r="S163" s="25">
        <f>IF('Indicator Date hidden'!T164="x","x",$S$2-'Indicator Date hidden'!T164)</f>
        <v>0</v>
      </c>
      <c r="T163" s="25">
        <f>IF('Indicator Date hidden'!U164="x","x",$T$2-'Indicator Date hidden'!U164)</f>
        <v>0</v>
      </c>
      <c r="U163" s="25">
        <f>IF('Indicator Date hidden'!V164="x","x",$U$2-'Indicator Date hidden'!V164)</f>
        <v>0</v>
      </c>
      <c r="V163" s="25">
        <f>IF('Indicator Date hidden'!W164="x","x",$V$2-'Indicator Date hidden'!W164)</f>
        <v>0</v>
      </c>
      <c r="W163" s="25">
        <f>IF('Indicator Date hidden'!X164="x","x",$W$2-'Indicator Date hidden'!X164)</f>
        <v>0</v>
      </c>
      <c r="X163" s="25">
        <f>IF('Indicator Date hidden'!Y164="x","x",$X$2-'Indicator Date hidden'!Y164)</f>
        <v>4</v>
      </c>
      <c r="Y163" s="25">
        <f>IF('Indicator Date hidden'!Z164="x","x",$Y$2-'Indicator Date hidden'!Z164)</f>
        <v>0</v>
      </c>
      <c r="Z163" s="25">
        <f>IF('Indicator Date hidden'!AA164="x","x",$Z$2-'Indicator Date hidden'!AA164)</f>
        <v>0</v>
      </c>
      <c r="AA163" s="25">
        <f>IF('Indicator Date hidden'!AB164="x","x",$AA$2-'Indicator Date hidden'!AB164)</f>
        <v>0</v>
      </c>
      <c r="AB163" s="25">
        <f>IF('Indicator Date hidden'!AC164="x","x",$AB$2-'Indicator Date hidden'!AC164)</f>
        <v>0</v>
      </c>
      <c r="AC163" s="25">
        <f>IF('Indicator Date hidden'!AD164="x","x",$AC$2-'Indicator Date hidden'!AD164)</f>
        <v>0</v>
      </c>
      <c r="AD163" s="25">
        <f>IF('Indicator Date hidden'!AE164="x","x",$AD$2-'Indicator Date hidden'!AE164)</f>
        <v>0</v>
      </c>
      <c r="AE163" s="25">
        <f>IF('Indicator Date hidden'!AF164="x","x",$AE$2-'Indicator Date hidden'!AF164)</f>
        <v>0</v>
      </c>
      <c r="AF163" s="25">
        <f>IF('Indicator Date hidden'!AG164="x","x",$AF$2-'Indicator Date hidden'!AG164)</f>
        <v>4</v>
      </c>
      <c r="AG163" s="25">
        <f>IF('Indicator Date hidden'!AH164="x","x",$AG$2-'Indicator Date hidden'!AH164)</f>
        <v>0</v>
      </c>
      <c r="AH163" s="25">
        <f>IF('Indicator Date hidden'!AI164="x","x",$AH$2-'Indicator Date hidden'!AI164)</f>
        <v>0</v>
      </c>
      <c r="AI163" s="25">
        <f>IF('Indicator Date hidden'!AJ164="x","x",$AI$2-'Indicator Date hidden'!AJ164)</f>
        <v>0</v>
      </c>
      <c r="AJ163" s="25">
        <f>IF('Indicator Date hidden'!AK164="x","x",$AJ$2-'Indicator Date hidden'!AK164)</f>
        <v>1</v>
      </c>
      <c r="AK163" s="25">
        <f>IF('Indicator Date hidden'!AL164="x","x",$AK$2-'Indicator Date hidden'!AL164)</f>
        <v>0</v>
      </c>
      <c r="AL163" s="25">
        <f>IF('Indicator Date hidden'!AM164="x","x",$AL$2-'Indicator Date hidden'!AM164)</f>
        <v>0</v>
      </c>
      <c r="AM163" s="25">
        <f>IF('Indicator Date hidden'!AN164="x","x",$AM$2-'Indicator Date hidden'!AN164)</f>
        <v>0</v>
      </c>
      <c r="AN163" s="25">
        <f>IF('Indicator Date hidden'!AO164="x","x",$AN$2-'Indicator Date hidden'!AO164)</f>
        <v>0</v>
      </c>
      <c r="AO163" s="25" t="str">
        <f>IF('Indicator Date hidden'!AP164="x","x",$AO$2-'Indicator Date hidden'!AP164)</f>
        <v>x</v>
      </c>
      <c r="AP163" s="25" t="str">
        <f>IF('Indicator Date hidden'!AQ164="x","x",$AP$2-'Indicator Date hidden'!AQ164)</f>
        <v>x</v>
      </c>
      <c r="AQ163" s="25">
        <f>IF('Indicator Date hidden'!AR164="x","x",$AQ$2-'Indicator Date hidden'!AR164)</f>
        <v>4</v>
      </c>
      <c r="AR163" s="25">
        <f>IF('Indicator Date hidden'!AS164="x","x",$AR$2-'Indicator Date hidden'!AS164)</f>
        <v>0</v>
      </c>
      <c r="AS163" s="25">
        <f>IF('Indicator Date hidden'!AT164="x","x",$AS$2-'Indicator Date hidden'!AT164)</f>
        <v>0</v>
      </c>
      <c r="AT163" s="25">
        <f>IF('Indicator Date hidden'!AU164="x","x",$AT$2-'Indicator Date hidden'!AU164)</f>
        <v>0</v>
      </c>
      <c r="AU163" s="25">
        <f>IF('Indicator Date hidden'!AV164="x","x",$AU$2-'Indicator Date hidden'!AV164)</f>
        <v>1</v>
      </c>
      <c r="AV163" s="25">
        <f>IF('Indicator Date hidden'!AW164="x","x",$AV$2-'Indicator Date hidden'!AW164)</f>
        <v>0</v>
      </c>
      <c r="AW163" s="25">
        <f>IF('Indicator Date hidden'!AX164="x","x",$AW$2-'Indicator Date hidden'!AX164)</f>
        <v>0</v>
      </c>
      <c r="AX163" s="25">
        <f>IF('Indicator Date hidden'!AY164="x","x",$AX$2-'Indicator Date hidden'!AY164)</f>
        <v>0</v>
      </c>
      <c r="AY163" s="25">
        <f>IF('Indicator Date hidden'!AZ164="x","x",$AY$2-'Indicator Date hidden'!AZ164)</f>
        <v>1</v>
      </c>
      <c r="AZ163" s="25">
        <f>IF('Indicator Date hidden'!BA164="x","x",$AZ$2-'Indicator Date hidden'!BA164)</f>
        <v>1</v>
      </c>
      <c r="BA163">
        <f t="shared" si="10"/>
        <v>20</v>
      </c>
      <c r="BB163" s="26">
        <f t="shared" si="11"/>
        <v>0.40816326530612246</v>
      </c>
      <c r="BC163">
        <f t="shared" si="12"/>
        <v>8</v>
      </c>
      <c r="BD163" s="26">
        <f t="shared" si="13"/>
        <v>1.1050601118923169</v>
      </c>
      <c r="BE163" s="28">
        <f t="shared" si="14"/>
        <v>0</v>
      </c>
    </row>
    <row r="164" spans="1:57" x14ac:dyDescent="0.3">
      <c r="A164" t="s">
        <v>306</v>
      </c>
      <c r="B164" s="25">
        <f>IF('Indicator Date hidden'!C165="x","x",$B$2-'Indicator Date hidden'!C165)</f>
        <v>0</v>
      </c>
      <c r="C164" s="25">
        <f>IF('Indicator Date hidden'!D165="x","x",$C$2-'Indicator Date hidden'!D165)</f>
        <v>0</v>
      </c>
      <c r="D164" s="25">
        <f>IF('Indicator Date hidden'!E165="x","x",$D$2-'Indicator Date hidden'!E165)</f>
        <v>0</v>
      </c>
      <c r="E164" s="25">
        <f>IF('Indicator Date hidden'!F165="x","x",$E$2-'Indicator Date hidden'!F165)</f>
        <v>0</v>
      </c>
      <c r="F164" s="25">
        <f>IF('Indicator Date hidden'!G165="x","x",$F$2-'Indicator Date hidden'!G165)</f>
        <v>0</v>
      </c>
      <c r="G164" s="25">
        <f>IF('Indicator Date hidden'!H165="x","x",$G$2-'Indicator Date hidden'!H165)</f>
        <v>0</v>
      </c>
      <c r="H164" s="25">
        <f>IF('Indicator Date hidden'!I165="x","x",$H$2-'Indicator Date hidden'!I165)</f>
        <v>0</v>
      </c>
      <c r="I164" s="25">
        <f>IF('Indicator Date hidden'!J165="x","x",$I$2-'Indicator Date hidden'!J165)</f>
        <v>0</v>
      </c>
      <c r="J164" s="25">
        <f>IF('Indicator Date hidden'!K165="x","x",$J$2-'Indicator Date hidden'!K165)</f>
        <v>0</v>
      </c>
      <c r="K164" s="25">
        <f>IF('Indicator Date hidden'!L165="x","x",$K$2-'Indicator Date hidden'!L165)</f>
        <v>0</v>
      </c>
      <c r="L164" s="25">
        <f>IF('Indicator Date hidden'!M165="x","x",$L$2-'Indicator Date hidden'!M165)</f>
        <v>0</v>
      </c>
      <c r="M164" s="25">
        <f>IF('Indicator Date hidden'!N165="x","x",$M$2-'Indicator Date hidden'!N165)</f>
        <v>0</v>
      </c>
      <c r="N164" s="25">
        <f>IF('Indicator Date hidden'!O165="x","x",$N$2-'Indicator Date hidden'!O165)</f>
        <v>0</v>
      </c>
      <c r="O164" s="25">
        <f>IF('Indicator Date hidden'!P165="x","x",$O$2-'Indicator Date hidden'!P165)</f>
        <v>0</v>
      </c>
      <c r="P164" s="25">
        <f>IF('Indicator Date hidden'!Q165="x","x",$P$2-'Indicator Date hidden'!Q165)</f>
        <v>0</v>
      </c>
      <c r="Q164" s="25">
        <f>IF('Indicator Date hidden'!R165="x","x",$Q$2-'Indicator Date hidden'!R165)</f>
        <v>4</v>
      </c>
      <c r="R164" s="25">
        <f>IF('Indicator Date hidden'!S165="x","x",$R$2-'Indicator Date hidden'!S165)</f>
        <v>0</v>
      </c>
      <c r="S164" s="25">
        <f>IF('Indicator Date hidden'!T165="x","x",$S$2-'Indicator Date hidden'!T165)</f>
        <v>0</v>
      </c>
      <c r="T164" s="25">
        <f>IF('Indicator Date hidden'!U165="x","x",$T$2-'Indicator Date hidden'!U165)</f>
        <v>0</v>
      </c>
      <c r="U164" s="25">
        <f>IF('Indicator Date hidden'!V165="x","x",$U$2-'Indicator Date hidden'!V165)</f>
        <v>0</v>
      </c>
      <c r="V164" s="25">
        <f>IF('Indicator Date hidden'!W165="x","x",$V$2-'Indicator Date hidden'!W165)</f>
        <v>0</v>
      </c>
      <c r="W164" s="25">
        <f>IF('Indicator Date hidden'!X165="x","x",$W$2-'Indicator Date hidden'!X165)</f>
        <v>4</v>
      </c>
      <c r="X164" s="25">
        <f>IF('Indicator Date hidden'!Y165="x","x",$X$2-'Indicator Date hidden'!Y165)</f>
        <v>2</v>
      </c>
      <c r="Y164" s="25">
        <f>IF('Indicator Date hidden'!Z165="x","x",$Y$2-'Indicator Date hidden'!Z165)</f>
        <v>0</v>
      </c>
      <c r="Z164" s="25">
        <f>IF('Indicator Date hidden'!AA165="x","x",$Z$2-'Indicator Date hidden'!AA165)</f>
        <v>0</v>
      </c>
      <c r="AA164" s="25">
        <f>IF('Indicator Date hidden'!AB165="x","x",$AA$2-'Indicator Date hidden'!AB165)</f>
        <v>0</v>
      </c>
      <c r="AB164" s="25">
        <f>IF('Indicator Date hidden'!AC165="x","x",$AB$2-'Indicator Date hidden'!AC165)</f>
        <v>0</v>
      </c>
      <c r="AC164" s="25">
        <f>IF('Indicator Date hidden'!AD165="x","x",$AC$2-'Indicator Date hidden'!AD165)</f>
        <v>0</v>
      </c>
      <c r="AD164" s="25">
        <f>IF('Indicator Date hidden'!AE165="x","x",$AD$2-'Indicator Date hidden'!AE165)</f>
        <v>0</v>
      </c>
      <c r="AE164" s="25">
        <f>IF('Indicator Date hidden'!AF165="x","x",$AE$2-'Indicator Date hidden'!AF165)</f>
        <v>0</v>
      </c>
      <c r="AF164" s="25" t="str">
        <f>IF('Indicator Date hidden'!AG165="x","x",$AF$2-'Indicator Date hidden'!AG165)</f>
        <v>x</v>
      </c>
      <c r="AG164" s="25">
        <f>IF('Indicator Date hidden'!AH165="x","x",$AG$2-'Indicator Date hidden'!AH165)</f>
        <v>0</v>
      </c>
      <c r="AH164" s="25">
        <f>IF('Indicator Date hidden'!AI165="x","x",$AH$2-'Indicator Date hidden'!AI165)</f>
        <v>0</v>
      </c>
      <c r="AI164" s="25">
        <f>IF('Indicator Date hidden'!AJ165="x","x",$AI$2-'Indicator Date hidden'!AJ165)</f>
        <v>0</v>
      </c>
      <c r="AJ164" s="25" t="str">
        <f>IF('Indicator Date hidden'!AK165="x","x",$AJ$2-'Indicator Date hidden'!AK165)</f>
        <v>x</v>
      </c>
      <c r="AK164" s="25">
        <f>IF('Indicator Date hidden'!AL165="x","x",$AK$2-'Indicator Date hidden'!AL165)</f>
        <v>1</v>
      </c>
      <c r="AL164" s="25">
        <f>IF('Indicator Date hidden'!AM165="x","x",$AL$2-'Indicator Date hidden'!AM165)</f>
        <v>0</v>
      </c>
      <c r="AM164" s="25">
        <f>IF('Indicator Date hidden'!AN165="x","x",$AM$2-'Indicator Date hidden'!AN165)</f>
        <v>0</v>
      </c>
      <c r="AN164" s="25">
        <f>IF('Indicator Date hidden'!AO165="x","x",$AN$2-'Indicator Date hidden'!AO165)</f>
        <v>0</v>
      </c>
      <c r="AO164" s="25">
        <f>IF('Indicator Date hidden'!AP165="x","x",$AO$2-'Indicator Date hidden'!AP165)</f>
        <v>1</v>
      </c>
      <c r="AP164" s="25">
        <f>IF('Indicator Date hidden'!AQ165="x","x",$AP$2-'Indicator Date hidden'!AQ165)</f>
        <v>1</v>
      </c>
      <c r="AQ164" s="25" t="str">
        <f>IF('Indicator Date hidden'!AR165="x","x",$AQ$2-'Indicator Date hidden'!AR165)</f>
        <v>x</v>
      </c>
      <c r="AR164" s="25">
        <f>IF('Indicator Date hidden'!AS165="x","x",$AR$2-'Indicator Date hidden'!AS165)</f>
        <v>0</v>
      </c>
      <c r="AS164" s="25">
        <f>IF('Indicator Date hidden'!AT165="x","x",$AS$2-'Indicator Date hidden'!AT165)</f>
        <v>0</v>
      </c>
      <c r="AT164" s="25">
        <f>IF('Indicator Date hidden'!AU165="x","x",$AT$2-'Indicator Date hidden'!AU165)</f>
        <v>0</v>
      </c>
      <c r="AU164" s="25">
        <f>IF('Indicator Date hidden'!AV165="x","x",$AU$2-'Indicator Date hidden'!AV165)</f>
        <v>4</v>
      </c>
      <c r="AV164" s="25">
        <f>IF('Indicator Date hidden'!AW165="x","x",$AV$2-'Indicator Date hidden'!AW165)</f>
        <v>0</v>
      </c>
      <c r="AW164" s="25">
        <f>IF('Indicator Date hidden'!AX165="x","x",$AW$2-'Indicator Date hidden'!AX165)</f>
        <v>0</v>
      </c>
      <c r="AX164" s="25">
        <f>IF('Indicator Date hidden'!AY165="x","x",$AX$2-'Indicator Date hidden'!AY165)</f>
        <v>0</v>
      </c>
      <c r="AY164" s="25">
        <f>IF('Indicator Date hidden'!AZ165="x","x",$AY$2-'Indicator Date hidden'!AZ165)</f>
        <v>0</v>
      </c>
      <c r="AZ164" s="25">
        <f>IF('Indicator Date hidden'!BA165="x","x",$AZ$2-'Indicator Date hidden'!BA165)</f>
        <v>0</v>
      </c>
      <c r="BA164">
        <f t="shared" si="10"/>
        <v>17</v>
      </c>
      <c r="BB164" s="26">
        <f t="shared" si="11"/>
        <v>0.35416666666666669</v>
      </c>
      <c r="BC164">
        <f t="shared" si="12"/>
        <v>7</v>
      </c>
      <c r="BD164" s="26">
        <f t="shared" si="13"/>
        <v>1.0101481602000548</v>
      </c>
      <c r="BE164" s="28">
        <f t="shared" si="14"/>
        <v>0</v>
      </c>
    </row>
    <row r="165" spans="1:57" x14ac:dyDescent="0.3">
      <c r="A165" t="s">
        <v>308</v>
      </c>
      <c r="B165" s="25">
        <f>IF('Indicator Date hidden'!C166="x","x",$B$2-'Indicator Date hidden'!C166)</f>
        <v>0</v>
      </c>
      <c r="C165" s="25">
        <f>IF('Indicator Date hidden'!D166="x","x",$C$2-'Indicator Date hidden'!D166)</f>
        <v>0</v>
      </c>
      <c r="D165" s="25">
        <f>IF('Indicator Date hidden'!E166="x","x",$D$2-'Indicator Date hidden'!E166)</f>
        <v>0</v>
      </c>
      <c r="E165" s="25">
        <f>IF('Indicator Date hidden'!F166="x","x",$E$2-'Indicator Date hidden'!F166)</f>
        <v>0</v>
      </c>
      <c r="F165" s="25">
        <f>IF('Indicator Date hidden'!G166="x","x",$F$2-'Indicator Date hidden'!G166)</f>
        <v>0</v>
      </c>
      <c r="G165" s="25">
        <f>IF('Indicator Date hidden'!H166="x","x",$G$2-'Indicator Date hidden'!H166)</f>
        <v>0</v>
      </c>
      <c r="H165" s="25">
        <f>IF('Indicator Date hidden'!I166="x","x",$H$2-'Indicator Date hidden'!I166)</f>
        <v>0</v>
      </c>
      <c r="I165" s="25">
        <f>IF('Indicator Date hidden'!J166="x","x",$I$2-'Indicator Date hidden'!J166)</f>
        <v>0</v>
      </c>
      <c r="J165" s="25">
        <f>IF('Indicator Date hidden'!K166="x","x",$J$2-'Indicator Date hidden'!K166)</f>
        <v>0</v>
      </c>
      <c r="K165" s="25">
        <f>IF('Indicator Date hidden'!L166="x","x",$K$2-'Indicator Date hidden'!L166)</f>
        <v>0</v>
      </c>
      <c r="L165" s="25">
        <f>IF('Indicator Date hidden'!M166="x","x",$L$2-'Indicator Date hidden'!M166)</f>
        <v>0</v>
      </c>
      <c r="M165" s="25">
        <f>IF('Indicator Date hidden'!N166="x","x",$M$2-'Indicator Date hidden'!N166)</f>
        <v>0</v>
      </c>
      <c r="N165" s="25">
        <f>IF('Indicator Date hidden'!O166="x","x",$N$2-'Indicator Date hidden'!O166)</f>
        <v>0</v>
      </c>
      <c r="O165" s="25">
        <f>IF('Indicator Date hidden'!P166="x","x",$O$2-'Indicator Date hidden'!P166)</f>
        <v>0</v>
      </c>
      <c r="P165" s="25">
        <f>IF('Indicator Date hidden'!Q166="x","x",$P$2-'Indicator Date hidden'!Q166)</f>
        <v>0</v>
      </c>
      <c r="Q165" s="25">
        <f>IF('Indicator Date hidden'!R166="x","x",$Q$2-'Indicator Date hidden'!R166)</f>
        <v>4</v>
      </c>
      <c r="R165" s="25">
        <f>IF('Indicator Date hidden'!S166="x","x",$R$2-'Indicator Date hidden'!S166)</f>
        <v>0</v>
      </c>
      <c r="S165" s="25">
        <f>IF('Indicator Date hidden'!T166="x","x",$S$2-'Indicator Date hidden'!T166)</f>
        <v>0</v>
      </c>
      <c r="T165" s="25">
        <f>IF('Indicator Date hidden'!U166="x","x",$T$2-'Indicator Date hidden'!U166)</f>
        <v>0</v>
      </c>
      <c r="U165" s="25">
        <f>IF('Indicator Date hidden'!V166="x","x",$U$2-'Indicator Date hidden'!V166)</f>
        <v>0</v>
      </c>
      <c r="V165" s="25">
        <f>IF('Indicator Date hidden'!W166="x","x",$V$2-'Indicator Date hidden'!W166)</f>
        <v>0</v>
      </c>
      <c r="W165" s="25">
        <f>IF('Indicator Date hidden'!X166="x","x",$W$2-'Indicator Date hidden'!X166)</f>
        <v>4</v>
      </c>
      <c r="X165" s="25">
        <f>IF('Indicator Date hidden'!Y166="x","x",$X$2-'Indicator Date hidden'!Y166)</f>
        <v>5</v>
      </c>
      <c r="Y165" s="25">
        <f>IF('Indicator Date hidden'!Z166="x","x",$Y$2-'Indicator Date hidden'!Z166)</f>
        <v>0</v>
      </c>
      <c r="Z165" s="25">
        <f>IF('Indicator Date hidden'!AA166="x","x",$Z$2-'Indicator Date hidden'!AA166)</f>
        <v>0</v>
      </c>
      <c r="AA165" s="25">
        <f>IF('Indicator Date hidden'!AB166="x","x",$AA$2-'Indicator Date hidden'!AB166)</f>
        <v>0</v>
      </c>
      <c r="AB165" s="25">
        <f>IF('Indicator Date hidden'!AC166="x","x",$AB$2-'Indicator Date hidden'!AC166)</f>
        <v>0</v>
      </c>
      <c r="AC165" s="25">
        <f>IF('Indicator Date hidden'!AD166="x","x",$AC$2-'Indicator Date hidden'!AD166)</f>
        <v>0</v>
      </c>
      <c r="AD165" s="25">
        <f>IF('Indicator Date hidden'!AE166="x","x",$AD$2-'Indicator Date hidden'!AE166)</f>
        <v>0</v>
      </c>
      <c r="AE165" s="25">
        <f>IF('Indicator Date hidden'!AF166="x","x",$AE$2-'Indicator Date hidden'!AF166)</f>
        <v>0</v>
      </c>
      <c r="AF165" s="25">
        <f>IF('Indicator Date hidden'!AG166="x","x",$AF$2-'Indicator Date hidden'!AG166)</f>
        <v>4</v>
      </c>
      <c r="AG165" s="25">
        <f>IF('Indicator Date hidden'!AH166="x","x",$AG$2-'Indicator Date hidden'!AH166)</f>
        <v>0</v>
      </c>
      <c r="AH165" s="25">
        <f>IF('Indicator Date hidden'!AI166="x","x",$AH$2-'Indicator Date hidden'!AI166)</f>
        <v>0</v>
      </c>
      <c r="AI165" s="25">
        <f>IF('Indicator Date hidden'!AJ166="x","x",$AI$2-'Indicator Date hidden'!AJ166)</f>
        <v>0</v>
      </c>
      <c r="AJ165" s="25" t="str">
        <f>IF('Indicator Date hidden'!AK166="x","x",$AJ$2-'Indicator Date hidden'!AK166)</f>
        <v>x</v>
      </c>
      <c r="AK165" s="25">
        <f>IF('Indicator Date hidden'!AL166="x","x",$AK$2-'Indicator Date hidden'!AL166)</f>
        <v>1</v>
      </c>
      <c r="AL165" s="25">
        <f>IF('Indicator Date hidden'!AM166="x","x",$AL$2-'Indicator Date hidden'!AM166)</f>
        <v>0</v>
      </c>
      <c r="AM165" s="25">
        <f>IF('Indicator Date hidden'!AN166="x","x",$AM$2-'Indicator Date hidden'!AN166)</f>
        <v>0</v>
      </c>
      <c r="AN165" s="25">
        <f>IF('Indicator Date hidden'!AO166="x","x",$AN$2-'Indicator Date hidden'!AO166)</f>
        <v>0</v>
      </c>
      <c r="AO165" s="25" t="str">
        <f>IF('Indicator Date hidden'!AP166="x","x",$AO$2-'Indicator Date hidden'!AP166)</f>
        <v>x</v>
      </c>
      <c r="AP165" s="25" t="str">
        <f>IF('Indicator Date hidden'!AQ166="x","x",$AP$2-'Indicator Date hidden'!AQ166)</f>
        <v>x</v>
      </c>
      <c r="AQ165" s="25">
        <f>IF('Indicator Date hidden'!AR166="x","x",$AQ$2-'Indicator Date hidden'!AR166)</f>
        <v>0</v>
      </c>
      <c r="AR165" s="25">
        <f>IF('Indicator Date hidden'!AS166="x","x",$AR$2-'Indicator Date hidden'!AS166)</f>
        <v>0</v>
      </c>
      <c r="AS165" s="25">
        <f>IF('Indicator Date hidden'!AT166="x","x",$AS$2-'Indicator Date hidden'!AT166)</f>
        <v>0</v>
      </c>
      <c r="AT165" s="25">
        <f>IF('Indicator Date hidden'!AU166="x","x",$AT$2-'Indicator Date hidden'!AU166)</f>
        <v>0</v>
      </c>
      <c r="AU165" s="25">
        <f>IF('Indicator Date hidden'!AV166="x","x",$AU$2-'Indicator Date hidden'!AV166)</f>
        <v>4</v>
      </c>
      <c r="AV165" s="25">
        <f>IF('Indicator Date hidden'!AW166="x","x",$AV$2-'Indicator Date hidden'!AW166)</f>
        <v>0</v>
      </c>
      <c r="AW165" s="25">
        <f>IF('Indicator Date hidden'!AX166="x","x",$AW$2-'Indicator Date hidden'!AX166)</f>
        <v>0</v>
      </c>
      <c r="AX165" s="25">
        <f>IF('Indicator Date hidden'!AY166="x","x",$AX$2-'Indicator Date hidden'!AY166)</f>
        <v>0</v>
      </c>
      <c r="AY165" s="25">
        <f>IF('Indicator Date hidden'!AZ166="x","x",$AY$2-'Indicator Date hidden'!AZ166)</f>
        <v>0</v>
      </c>
      <c r="AZ165" s="25">
        <f>IF('Indicator Date hidden'!BA166="x","x",$AZ$2-'Indicator Date hidden'!BA166)</f>
        <v>0</v>
      </c>
      <c r="BA165">
        <f t="shared" si="10"/>
        <v>22</v>
      </c>
      <c r="BB165" s="26">
        <f t="shared" si="11"/>
        <v>0.45833333333333331</v>
      </c>
      <c r="BC165">
        <f t="shared" si="12"/>
        <v>6</v>
      </c>
      <c r="BD165" s="26">
        <f t="shared" si="13"/>
        <v>1.2903218806001686</v>
      </c>
      <c r="BE165" s="28">
        <f t="shared" si="14"/>
        <v>0</v>
      </c>
    </row>
    <row r="166" spans="1:57" x14ac:dyDescent="0.3">
      <c r="A166" t="s">
        <v>310</v>
      </c>
      <c r="B166" s="25">
        <f>IF('Indicator Date hidden'!C167="x","x",$B$2-'Indicator Date hidden'!C167)</f>
        <v>0</v>
      </c>
      <c r="C166" s="25">
        <f>IF('Indicator Date hidden'!D167="x","x",$C$2-'Indicator Date hidden'!D167)</f>
        <v>0</v>
      </c>
      <c r="D166" s="25">
        <f>IF('Indicator Date hidden'!E167="x","x",$D$2-'Indicator Date hidden'!E167)</f>
        <v>0</v>
      </c>
      <c r="E166" s="25">
        <f>IF('Indicator Date hidden'!F167="x","x",$E$2-'Indicator Date hidden'!F167)</f>
        <v>0</v>
      </c>
      <c r="F166" s="25">
        <f>IF('Indicator Date hidden'!G167="x","x",$F$2-'Indicator Date hidden'!G167)</f>
        <v>0</v>
      </c>
      <c r="G166" s="25">
        <f>IF('Indicator Date hidden'!H167="x","x",$G$2-'Indicator Date hidden'!H167)</f>
        <v>0</v>
      </c>
      <c r="H166" s="25">
        <f>IF('Indicator Date hidden'!I167="x","x",$H$2-'Indicator Date hidden'!I167)</f>
        <v>0</v>
      </c>
      <c r="I166" s="25">
        <f>IF('Indicator Date hidden'!J167="x","x",$I$2-'Indicator Date hidden'!J167)</f>
        <v>0</v>
      </c>
      <c r="J166" s="25">
        <f>IF('Indicator Date hidden'!K167="x","x",$J$2-'Indicator Date hidden'!K167)</f>
        <v>0</v>
      </c>
      <c r="K166" s="25">
        <f>IF('Indicator Date hidden'!L167="x","x",$K$2-'Indicator Date hidden'!L167)</f>
        <v>0</v>
      </c>
      <c r="L166" s="25">
        <f>IF('Indicator Date hidden'!M167="x","x",$L$2-'Indicator Date hidden'!M167)</f>
        <v>0</v>
      </c>
      <c r="M166" s="25">
        <f>IF('Indicator Date hidden'!N167="x","x",$M$2-'Indicator Date hidden'!N167)</f>
        <v>0</v>
      </c>
      <c r="N166" s="25">
        <f>IF('Indicator Date hidden'!O167="x","x",$N$2-'Indicator Date hidden'!O167)</f>
        <v>0</v>
      </c>
      <c r="O166" s="25">
        <f>IF('Indicator Date hidden'!P167="x","x",$O$2-'Indicator Date hidden'!P167)</f>
        <v>0</v>
      </c>
      <c r="P166" s="25">
        <f>IF('Indicator Date hidden'!Q167="x","x",$P$2-'Indicator Date hidden'!Q167)</f>
        <v>0</v>
      </c>
      <c r="Q166" s="25" t="str">
        <f>IF('Indicator Date hidden'!R167="x","x",$Q$2-'Indicator Date hidden'!R167)</f>
        <v>x</v>
      </c>
      <c r="R166" s="25">
        <f>IF('Indicator Date hidden'!S167="x","x",$R$2-'Indicator Date hidden'!S167)</f>
        <v>0</v>
      </c>
      <c r="S166" s="25">
        <f>IF('Indicator Date hidden'!T167="x","x",$S$2-'Indicator Date hidden'!T167)</f>
        <v>0</v>
      </c>
      <c r="T166" s="25">
        <f>IF('Indicator Date hidden'!U167="x","x",$T$2-'Indicator Date hidden'!U167)</f>
        <v>0</v>
      </c>
      <c r="U166" s="25" t="str">
        <f>IF('Indicator Date hidden'!V167="x","x",$U$2-'Indicator Date hidden'!V167)</f>
        <v>x</v>
      </c>
      <c r="V166" s="25">
        <f>IF('Indicator Date hidden'!W167="x","x",$V$2-'Indicator Date hidden'!W167)</f>
        <v>0</v>
      </c>
      <c r="W166" s="25" t="str">
        <f>IF('Indicator Date hidden'!X167="x","x",$W$2-'Indicator Date hidden'!X167)</f>
        <v>x</v>
      </c>
      <c r="X166" s="25">
        <f>IF('Indicator Date hidden'!Y167="x","x",$X$2-'Indicator Date hidden'!Y167)</f>
        <v>3</v>
      </c>
      <c r="Y166" s="25">
        <f>IF('Indicator Date hidden'!Z167="x","x",$Y$2-'Indicator Date hidden'!Z167)</f>
        <v>0</v>
      </c>
      <c r="Z166" s="25">
        <f>IF('Indicator Date hidden'!AA167="x","x",$Z$2-'Indicator Date hidden'!AA167)</f>
        <v>0</v>
      </c>
      <c r="AA166" s="25">
        <f>IF('Indicator Date hidden'!AB167="x","x",$AA$2-'Indicator Date hidden'!AB167)</f>
        <v>0</v>
      </c>
      <c r="AB166" s="25">
        <f>IF('Indicator Date hidden'!AC167="x","x",$AB$2-'Indicator Date hidden'!AC167)</f>
        <v>0</v>
      </c>
      <c r="AC166" s="25">
        <f>IF('Indicator Date hidden'!AD167="x","x",$AC$2-'Indicator Date hidden'!AD167)</f>
        <v>0</v>
      </c>
      <c r="AD166" s="25" t="str">
        <f>IF('Indicator Date hidden'!AE167="x","x",$AD$2-'Indicator Date hidden'!AE167)</f>
        <v>x</v>
      </c>
      <c r="AE166" s="25">
        <f>IF('Indicator Date hidden'!AF167="x","x",$AE$2-'Indicator Date hidden'!AF167)</f>
        <v>0</v>
      </c>
      <c r="AF166" s="25">
        <f>IF('Indicator Date hidden'!AG167="x","x",$AF$2-'Indicator Date hidden'!AG167)</f>
        <v>1</v>
      </c>
      <c r="AG166" s="25">
        <f>IF('Indicator Date hidden'!AH167="x","x",$AG$2-'Indicator Date hidden'!AH167)</f>
        <v>0</v>
      </c>
      <c r="AH166" s="25">
        <f>IF('Indicator Date hidden'!AI167="x","x",$AH$2-'Indicator Date hidden'!AI167)</f>
        <v>0</v>
      </c>
      <c r="AI166" s="25">
        <f>IF('Indicator Date hidden'!AJ167="x","x",$AI$2-'Indicator Date hidden'!AJ167)</f>
        <v>0</v>
      </c>
      <c r="AJ166" s="25" t="str">
        <f>IF('Indicator Date hidden'!AK167="x","x",$AJ$2-'Indicator Date hidden'!AK167)</f>
        <v>x</v>
      </c>
      <c r="AK166" s="25">
        <f>IF('Indicator Date hidden'!AL167="x","x",$AK$2-'Indicator Date hidden'!AL167)</f>
        <v>1</v>
      </c>
      <c r="AL166" s="25">
        <f>IF('Indicator Date hidden'!AM167="x","x",$AL$2-'Indicator Date hidden'!AM167)</f>
        <v>0</v>
      </c>
      <c r="AM166" s="25">
        <f>IF('Indicator Date hidden'!AN167="x","x",$AM$2-'Indicator Date hidden'!AN167)</f>
        <v>0</v>
      </c>
      <c r="AN166" s="25">
        <f>IF('Indicator Date hidden'!AO167="x","x",$AN$2-'Indicator Date hidden'!AO167)</f>
        <v>0</v>
      </c>
      <c r="AO166" s="25">
        <f>IF('Indicator Date hidden'!AP167="x","x",$AO$2-'Indicator Date hidden'!AP167)</f>
        <v>0</v>
      </c>
      <c r="AP166" s="25">
        <f>IF('Indicator Date hidden'!AQ167="x","x",$AP$2-'Indicator Date hidden'!AQ167)</f>
        <v>0</v>
      </c>
      <c r="AQ166" s="25">
        <f>IF('Indicator Date hidden'!AR167="x","x",$AQ$2-'Indicator Date hidden'!AR167)</f>
        <v>0</v>
      </c>
      <c r="AR166" s="25">
        <f>IF('Indicator Date hidden'!AS167="x","x",$AR$2-'Indicator Date hidden'!AS167)</f>
        <v>0</v>
      </c>
      <c r="AS166" s="25">
        <f>IF('Indicator Date hidden'!AT167="x","x",$AS$2-'Indicator Date hidden'!AT167)</f>
        <v>0</v>
      </c>
      <c r="AT166" s="25">
        <f>IF('Indicator Date hidden'!AU167="x","x",$AT$2-'Indicator Date hidden'!AU167)</f>
        <v>0</v>
      </c>
      <c r="AU166" s="25" t="str">
        <f>IF('Indicator Date hidden'!AV167="x","x",$AU$2-'Indicator Date hidden'!AV167)</f>
        <v>x</v>
      </c>
      <c r="AV166" s="25">
        <f>IF('Indicator Date hidden'!AW167="x","x",$AV$2-'Indicator Date hidden'!AW167)</f>
        <v>0</v>
      </c>
      <c r="AW166" s="25">
        <f>IF('Indicator Date hidden'!AX167="x","x",$AW$2-'Indicator Date hidden'!AX167)</f>
        <v>0</v>
      </c>
      <c r="AX166" s="25">
        <f>IF('Indicator Date hidden'!AY167="x","x",$AX$2-'Indicator Date hidden'!AY167)</f>
        <v>0</v>
      </c>
      <c r="AY166" s="25">
        <f>IF('Indicator Date hidden'!AZ167="x","x",$AY$2-'Indicator Date hidden'!AZ167)</f>
        <v>0</v>
      </c>
      <c r="AZ166" s="25">
        <f>IF('Indicator Date hidden'!BA167="x","x",$AZ$2-'Indicator Date hidden'!BA167)</f>
        <v>0</v>
      </c>
      <c r="BA166">
        <f t="shared" si="10"/>
        <v>5</v>
      </c>
      <c r="BB166" s="26">
        <f t="shared" si="11"/>
        <v>0.1111111111111111</v>
      </c>
      <c r="BC166">
        <f t="shared" si="12"/>
        <v>3</v>
      </c>
      <c r="BD166" s="26">
        <f t="shared" si="13"/>
        <v>0.48176629752619554</v>
      </c>
      <c r="BE166" s="28">
        <f t="shared" si="14"/>
        <v>0</v>
      </c>
    </row>
    <row r="167" spans="1:57" x14ac:dyDescent="0.3">
      <c r="A167" t="s">
        <v>312</v>
      </c>
      <c r="B167" s="25">
        <f>IF('Indicator Date hidden'!C168="x","x",$B$2-'Indicator Date hidden'!C168)</f>
        <v>0</v>
      </c>
      <c r="C167" s="25">
        <f>IF('Indicator Date hidden'!D168="x","x",$C$2-'Indicator Date hidden'!D168)</f>
        <v>0</v>
      </c>
      <c r="D167" s="25">
        <f>IF('Indicator Date hidden'!E168="x","x",$D$2-'Indicator Date hidden'!E168)</f>
        <v>0</v>
      </c>
      <c r="E167" s="25">
        <f>IF('Indicator Date hidden'!F168="x","x",$E$2-'Indicator Date hidden'!F168)</f>
        <v>0</v>
      </c>
      <c r="F167" s="25">
        <f>IF('Indicator Date hidden'!G168="x","x",$F$2-'Indicator Date hidden'!G168)</f>
        <v>0</v>
      </c>
      <c r="G167" s="25">
        <f>IF('Indicator Date hidden'!H168="x","x",$G$2-'Indicator Date hidden'!H168)</f>
        <v>0</v>
      </c>
      <c r="H167" s="25">
        <f>IF('Indicator Date hidden'!I168="x","x",$H$2-'Indicator Date hidden'!I168)</f>
        <v>0</v>
      </c>
      <c r="I167" s="25">
        <f>IF('Indicator Date hidden'!J168="x","x",$I$2-'Indicator Date hidden'!J168)</f>
        <v>0</v>
      </c>
      <c r="J167" s="25">
        <f>IF('Indicator Date hidden'!K168="x","x",$J$2-'Indicator Date hidden'!K168)</f>
        <v>0</v>
      </c>
      <c r="K167" s="25">
        <f>IF('Indicator Date hidden'!L168="x","x",$K$2-'Indicator Date hidden'!L168)</f>
        <v>0</v>
      </c>
      <c r="L167" s="25">
        <f>IF('Indicator Date hidden'!M168="x","x",$L$2-'Indicator Date hidden'!M168)</f>
        <v>0</v>
      </c>
      <c r="M167" s="25">
        <f>IF('Indicator Date hidden'!N168="x","x",$M$2-'Indicator Date hidden'!N168)</f>
        <v>0</v>
      </c>
      <c r="N167" s="25">
        <f>IF('Indicator Date hidden'!O168="x","x",$N$2-'Indicator Date hidden'!O168)</f>
        <v>0</v>
      </c>
      <c r="O167" s="25">
        <f>IF('Indicator Date hidden'!P168="x","x",$O$2-'Indicator Date hidden'!P168)</f>
        <v>0</v>
      </c>
      <c r="P167" s="25">
        <f>IF('Indicator Date hidden'!Q168="x","x",$P$2-'Indicator Date hidden'!Q168)</f>
        <v>0</v>
      </c>
      <c r="Q167" s="25" t="str">
        <f>IF('Indicator Date hidden'!R168="x","x",$Q$2-'Indicator Date hidden'!R168)</f>
        <v>x</v>
      </c>
      <c r="R167" s="25">
        <f>IF('Indicator Date hidden'!S168="x","x",$R$2-'Indicator Date hidden'!S168)</f>
        <v>0</v>
      </c>
      <c r="S167" s="25">
        <f>IF('Indicator Date hidden'!T168="x","x",$S$2-'Indicator Date hidden'!T168)</f>
        <v>0</v>
      </c>
      <c r="T167" s="25">
        <f>IF('Indicator Date hidden'!U168="x","x",$T$2-'Indicator Date hidden'!U168)</f>
        <v>0</v>
      </c>
      <c r="U167" s="25" t="str">
        <f>IF('Indicator Date hidden'!V168="x","x",$U$2-'Indicator Date hidden'!V168)</f>
        <v>x</v>
      </c>
      <c r="V167" s="25">
        <f>IF('Indicator Date hidden'!W168="x","x",$V$2-'Indicator Date hidden'!W168)</f>
        <v>0</v>
      </c>
      <c r="W167" s="25" t="str">
        <f>IF('Indicator Date hidden'!X168="x","x",$W$2-'Indicator Date hidden'!X168)</f>
        <v>x</v>
      </c>
      <c r="X167" s="25">
        <f>IF('Indicator Date hidden'!Y168="x","x",$X$2-'Indicator Date hidden'!Y168)</f>
        <v>2</v>
      </c>
      <c r="Y167" s="25">
        <f>IF('Indicator Date hidden'!Z168="x","x",$Y$2-'Indicator Date hidden'!Z168)</f>
        <v>0</v>
      </c>
      <c r="Z167" s="25">
        <f>IF('Indicator Date hidden'!AA168="x","x",$Z$2-'Indicator Date hidden'!AA168)</f>
        <v>0</v>
      </c>
      <c r="AA167" s="25">
        <f>IF('Indicator Date hidden'!AB168="x","x",$AA$2-'Indicator Date hidden'!AB168)</f>
        <v>1</v>
      </c>
      <c r="AB167" s="25">
        <f>IF('Indicator Date hidden'!AC168="x","x",$AB$2-'Indicator Date hidden'!AC168)</f>
        <v>0</v>
      </c>
      <c r="AC167" s="25">
        <f>IF('Indicator Date hidden'!AD168="x","x",$AC$2-'Indicator Date hidden'!AD168)</f>
        <v>0</v>
      </c>
      <c r="AD167" s="25" t="str">
        <f>IF('Indicator Date hidden'!AE168="x","x",$AD$2-'Indicator Date hidden'!AE168)</f>
        <v>x</v>
      </c>
      <c r="AE167" s="25">
        <f>IF('Indicator Date hidden'!AF168="x","x",$AE$2-'Indicator Date hidden'!AF168)</f>
        <v>0</v>
      </c>
      <c r="AF167" s="25">
        <f>IF('Indicator Date hidden'!AG168="x","x",$AF$2-'Indicator Date hidden'!AG168)</f>
        <v>1</v>
      </c>
      <c r="AG167" s="25">
        <f>IF('Indicator Date hidden'!AH168="x","x",$AG$2-'Indicator Date hidden'!AH168)</f>
        <v>0</v>
      </c>
      <c r="AH167" s="25">
        <f>IF('Indicator Date hidden'!AI168="x","x",$AH$2-'Indicator Date hidden'!AI168)</f>
        <v>0</v>
      </c>
      <c r="AI167" s="25">
        <f>IF('Indicator Date hidden'!AJ168="x","x",$AI$2-'Indicator Date hidden'!AJ168)</f>
        <v>0</v>
      </c>
      <c r="AJ167" s="25" t="str">
        <f>IF('Indicator Date hidden'!AK168="x","x",$AJ$2-'Indicator Date hidden'!AK168)</f>
        <v>x</v>
      </c>
      <c r="AK167" s="25">
        <f>IF('Indicator Date hidden'!AL168="x","x",$AK$2-'Indicator Date hidden'!AL168)</f>
        <v>1</v>
      </c>
      <c r="AL167" s="25">
        <f>IF('Indicator Date hidden'!AM168="x","x",$AL$2-'Indicator Date hidden'!AM168)</f>
        <v>0</v>
      </c>
      <c r="AM167" s="25">
        <f>IF('Indicator Date hidden'!AN168="x","x",$AM$2-'Indicator Date hidden'!AN168)</f>
        <v>0</v>
      </c>
      <c r="AN167" s="25">
        <f>IF('Indicator Date hidden'!AO168="x","x",$AN$2-'Indicator Date hidden'!AO168)</f>
        <v>0</v>
      </c>
      <c r="AO167" s="25">
        <f>IF('Indicator Date hidden'!AP168="x","x",$AO$2-'Indicator Date hidden'!AP168)</f>
        <v>0</v>
      </c>
      <c r="AP167" s="25">
        <f>IF('Indicator Date hidden'!AQ168="x","x",$AP$2-'Indicator Date hidden'!AQ168)</f>
        <v>0</v>
      </c>
      <c r="AQ167" s="25">
        <f>IF('Indicator Date hidden'!AR168="x","x",$AQ$2-'Indicator Date hidden'!AR168)</f>
        <v>0</v>
      </c>
      <c r="AR167" s="25">
        <f>IF('Indicator Date hidden'!AS168="x","x",$AR$2-'Indicator Date hidden'!AS168)</f>
        <v>0</v>
      </c>
      <c r="AS167" s="25">
        <f>IF('Indicator Date hidden'!AT168="x","x",$AS$2-'Indicator Date hidden'!AT168)</f>
        <v>0</v>
      </c>
      <c r="AT167" s="25">
        <f>IF('Indicator Date hidden'!AU168="x","x",$AT$2-'Indicator Date hidden'!AU168)</f>
        <v>0</v>
      </c>
      <c r="AU167" s="25" t="str">
        <f>IF('Indicator Date hidden'!AV168="x","x",$AU$2-'Indicator Date hidden'!AV168)</f>
        <v>x</v>
      </c>
      <c r="AV167" s="25">
        <f>IF('Indicator Date hidden'!AW168="x","x",$AV$2-'Indicator Date hidden'!AW168)</f>
        <v>0</v>
      </c>
      <c r="AW167" s="25">
        <f>IF('Indicator Date hidden'!AX168="x","x",$AW$2-'Indicator Date hidden'!AX168)</f>
        <v>0</v>
      </c>
      <c r="AX167" s="25">
        <f>IF('Indicator Date hidden'!AY168="x","x",$AX$2-'Indicator Date hidden'!AY168)</f>
        <v>0</v>
      </c>
      <c r="AY167" s="25">
        <f>IF('Indicator Date hidden'!AZ168="x","x",$AY$2-'Indicator Date hidden'!AZ168)</f>
        <v>0</v>
      </c>
      <c r="AZ167" s="25">
        <f>IF('Indicator Date hidden'!BA168="x","x",$AZ$2-'Indicator Date hidden'!BA168)</f>
        <v>0</v>
      </c>
      <c r="BA167">
        <f t="shared" si="10"/>
        <v>5</v>
      </c>
      <c r="BB167" s="26">
        <f t="shared" si="11"/>
        <v>0.1111111111111111</v>
      </c>
      <c r="BC167">
        <f t="shared" si="12"/>
        <v>4</v>
      </c>
      <c r="BD167" s="26">
        <f t="shared" si="13"/>
        <v>0.37843080813169783</v>
      </c>
      <c r="BE167" s="28">
        <f t="shared" si="14"/>
        <v>0</v>
      </c>
    </row>
    <row r="168" spans="1:57" x14ac:dyDescent="0.3">
      <c r="A168" t="s">
        <v>314</v>
      </c>
      <c r="B168" s="25">
        <f>IF('Indicator Date hidden'!C169="x","x",$B$2-'Indicator Date hidden'!C169)</f>
        <v>0</v>
      </c>
      <c r="C168" s="25">
        <f>IF('Indicator Date hidden'!D169="x","x",$C$2-'Indicator Date hidden'!D169)</f>
        <v>0</v>
      </c>
      <c r="D168" s="25">
        <f>IF('Indicator Date hidden'!E169="x","x",$D$2-'Indicator Date hidden'!E169)</f>
        <v>0</v>
      </c>
      <c r="E168" s="25">
        <f>IF('Indicator Date hidden'!F169="x","x",$E$2-'Indicator Date hidden'!F169)</f>
        <v>0</v>
      </c>
      <c r="F168" s="25">
        <f>IF('Indicator Date hidden'!G169="x","x",$F$2-'Indicator Date hidden'!G169)</f>
        <v>0</v>
      </c>
      <c r="G168" s="25">
        <f>IF('Indicator Date hidden'!H169="x","x",$G$2-'Indicator Date hidden'!H169)</f>
        <v>0</v>
      </c>
      <c r="H168" s="25">
        <f>IF('Indicator Date hidden'!I169="x","x",$H$2-'Indicator Date hidden'!I169)</f>
        <v>0</v>
      </c>
      <c r="I168" s="25">
        <f>IF('Indicator Date hidden'!J169="x","x",$I$2-'Indicator Date hidden'!J169)</f>
        <v>0</v>
      </c>
      <c r="J168" s="25">
        <f>IF('Indicator Date hidden'!K169="x","x",$J$2-'Indicator Date hidden'!K169)</f>
        <v>0</v>
      </c>
      <c r="K168" s="25">
        <f>IF('Indicator Date hidden'!L169="x","x",$K$2-'Indicator Date hidden'!L169)</f>
        <v>0</v>
      </c>
      <c r="L168" s="25">
        <f>IF('Indicator Date hidden'!M169="x","x",$L$2-'Indicator Date hidden'!M169)</f>
        <v>0</v>
      </c>
      <c r="M168" s="25">
        <f>IF('Indicator Date hidden'!N169="x","x",$M$2-'Indicator Date hidden'!N169)</f>
        <v>0</v>
      </c>
      <c r="N168" s="25">
        <f>IF('Indicator Date hidden'!O169="x","x",$N$2-'Indicator Date hidden'!O169)</f>
        <v>0</v>
      </c>
      <c r="O168" s="25">
        <f>IF('Indicator Date hidden'!P169="x","x",$O$2-'Indicator Date hidden'!P169)</f>
        <v>0</v>
      </c>
      <c r="P168" s="25">
        <f>IF('Indicator Date hidden'!Q169="x","x",$P$2-'Indicator Date hidden'!Q169)</f>
        <v>0</v>
      </c>
      <c r="Q168" s="25">
        <f>IF('Indicator Date hidden'!R169="x","x",$Q$2-'Indicator Date hidden'!R169)</f>
        <v>5</v>
      </c>
      <c r="R168" s="25">
        <f>IF('Indicator Date hidden'!S169="x","x",$R$2-'Indicator Date hidden'!S169)</f>
        <v>0</v>
      </c>
      <c r="S168" s="25">
        <f>IF('Indicator Date hidden'!T169="x","x",$S$2-'Indicator Date hidden'!T169)</f>
        <v>0</v>
      </c>
      <c r="T168" s="25">
        <f>IF('Indicator Date hidden'!U169="x","x",$T$2-'Indicator Date hidden'!U169)</f>
        <v>0</v>
      </c>
      <c r="U168" s="25" t="str">
        <f>IF('Indicator Date hidden'!V169="x","x",$U$2-'Indicator Date hidden'!V169)</f>
        <v>x</v>
      </c>
      <c r="V168" s="25">
        <f>IF('Indicator Date hidden'!W169="x","x",$V$2-'Indicator Date hidden'!W169)</f>
        <v>0</v>
      </c>
      <c r="W168" s="25">
        <f>IF('Indicator Date hidden'!X169="x","x",$W$2-'Indicator Date hidden'!X169)</f>
        <v>5</v>
      </c>
      <c r="X168" s="25">
        <f>IF('Indicator Date hidden'!Y169="x","x",$X$2-'Indicator Date hidden'!Y169)</f>
        <v>4</v>
      </c>
      <c r="Y168" s="25">
        <f>IF('Indicator Date hidden'!Z169="x","x",$Y$2-'Indicator Date hidden'!Z169)</f>
        <v>0</v>
      </c>
      <c r="Z168" s="25">
        <f>IF('Indicator Date hidden'!AA169="x","x",$Z$2-'Indicator Date hidden'!AA169)</f>
        <v>0</v>
      </c>
      <c r="AA168" s="25">
        <f>IF('Indicator Date hidden'!AB169="x","x",$AA$2-'Indicator Date hidden'!AB169)</f>
        <v>0</v>
      </c>
      <c r="AB168" s="25">
        <f>IF('Indicator Date hidden'!AC169="x","x",$AB$2-'Indicator Date hidden'!AC169)</f>
        <v>0</v>
      </c>
      <c r="AC168" s="25">
        <f>IF('Indicator Date hidden'!AD169="x","x",$AC$2-'Indicator Date hidden'!AD169)</f>
        <v>0</v>
      </c>
      <c r="AD168" s="25" t="str">
        <f>IF('Indicator Date hidden'!AE169="x","x",$AD$2-'Indicator Date hidden'!AE169)</f>
        <v>x</v>
      </c>
      <c r="AE168" s="25">
        <f>IF('Indicator Date hidden'!AF169="x","x",$AE$2-'Indicator Date hidden'!AF169)</f>
        <v>0</v>
      </c>
      <c r="AF168" s="25">
        <f>IF('Indicator Date hidden'!AG169="x","x",$AF$2-'Indicator Date hidden'!AG169)</f>
        <v>9</v>
      </c>
      <c r="AG168" s="25">
        <f>IF('Indicator Date hidden'!AH169="x","x",$AG$2-'Indicator Date hidden'!AH169)</f>
        <v>0</v>
      </c>
      <c r="AH168" s="25">
        <f>IF('Indicator Date hidden'!AI169="x","x",$AH$2-'Indicator Date hidden'!AI169)</f>
        <v>0</v>
      </c>
      <c r="AI168" s="25">
        <f>IF('Indicator Date hidden'!AJ169="x","x",$AI$2-'Indicator Date hidden'!AJ169)</f>
        <v>0</v>
      </c>
      <c r="AJ168" s="25">
        <f>IF('Indicator Date hidden'!AK169="x","x",$AJ$2-'Indicator Date hidden'!AK169)</f>
        <v>1</v>
      </c>
      <c r="AK168" s="25">
        <f>IF('Indicator Date hidden'!AL169="x","x",$AK$2-'Indicator Date hidden'!AL169)</f>
        <v>1</v>
      </c>
      <c r="AL168" s="25">
        <f>IF('Indicator Date hidden'!AM169="x","x",$AL$2-'Indicator Date hidden'!AM169)</f>
        <v>0</v>
      </c>
      <c r="AM168" s="25">
        <f>IF('Indicator Date hidden'!AN169="x","x",$AM$2-'Indicator Date hidden'!AN169)</f>
        <v>0</v>
      </c>
      <c r="AN168" s="25">
        <f>IF('Indicator Date hidden'!AO169="x","x",$AN$2-'Indicator Date hidden'!AO169)</f>
        <v>0</v>
      </c>
      <c r="AO168" s="25" t="str">
        <f>IF('Indicator Date hidden'!AP169="x","x",$AO$2-'Indicator Date hidden'!AP169)</f>
        <v>x</v>
      </c>
      <c r="AP168" s="25" t="str">
        <f>IF('Indicator Date hidden'!AQ169="x","x",$AP$2-'Indicator Date hidden'!AQ169)</f>
        <v>x</v>
      </c>
      <c r="AQ168" s="25">
        <f>IF('Indicator Date hidden'!AR169="x","x",$AQ$2-'Indicator Date hidden'!AR169)</f>
        <v>6</v>
      </c>
      <c r="AR168" s="25">
        <f>IF('Indicator Date hidden'!AS169="x","x",$AR$2-'Indicator Date hidden'!AS169)</f>
        <v>0</v>
      </c>
      <c r="AS168" s="25">
        <f>IF('Indicator Date hidden'!AT169="x","x",$AS$2-'Indicator Date hidden'!AT169)</f>
        <v>0</v>
      </c>
      <c r="AT168" s="25">
        <f>IF('Indicator Date hidden'!AU169="x","x",$AT$2-'Indicator Date hidden'!AU169)</f>
        <v>0</v>
      </c>
      <c r="AU168" s="25">
        <f>IF('Indicator Date hidden'!AV169="x","x",$AU$2-'Indicator Date hidden'!AV169)</f>
        <v>1</v>
      </c>
      <c r="AV168" s="25">
        <f>IF('Indicator Date hidden'!AW169="x","x",$AV$2-'Indicator Date hidden'!AW169)</f>
        <v>0</v>
      </c>
      <c r="AW168" s="25">
        <f>IF('Indicator Date hidden'!AX169="x","x",$AW$2-'Indicator Date hidden'!AX169)</f>
        <v>0</v>
      </c>
      <c r="AX168" s="25">
        <f>IF('Indicator Date hidden'!AY169="x","x",$AX$2-'Indicator Date hidden'!AY169)</f>
        <v>0</v>
      </c>
      <c r="AY168" s="25">
        <f>IF('Indicator Date hidden'!AZ169="x","x",$AY$2-'Indicator Date hidden'!AZ169)</f>
        <v>0</v>
      </c>
      <c r="AZ168" s="25">
        <f>IF('Indicator Date hidden'!BA169="x","x",$AZ$2-'Indicator Date hidden'!BA169)</f>
        <v>0</v>
      </c>
      <c r="BA168">
        <f t="shared" si="10"/>
        <v>32</v>
      </c>
      <c r="BB168" s="26">
        <f t="shared" si="11"/>
        <v>0.68085106382978722</v>
      </c>
      <c r="BC168">
        <f t="shared" si="12"/>
        <v>8</v>
      </c>
      <c r="BD168" s="26">
        <f t="shared" si="13"/>
        <v>1.8691946494125444</v>
      </c>
      <c r="BE168" s="28">
        <f t="shared" si="14"/>
        <v>0</v>
      </c>
    </row>
    <row r="169" spans="1:57" x14ac:dyDescent="0.3">
      <c r="A169" t="s">
        <v>315</v>
      </c>
      <c r="B169" s="25">
        <f>IF('Indicator Date hidden'!C170="x","x",$B$2-'Indicator Date hidden'!C170)</f>
        <v>0</v>
      </c>
      <c r="C169" s="25">
        <f>IF('Indicator Date hidden'!D170="x","x",$C$2-'Indicator Date hidden'!D170)</f>
        <v>0</v>
      </c>
      <c r="D169" s="25">
        <f>IF('Indicator Date hidden'!E170="x","x",$D$2-'Indicator Date hidden'!E170)</f>
        <v>0</v>
      </c>
      <c r="E169" s="25">
        <f>IF('Indicator Date hidden'!F170="x","x",$E$2-'Indicator Date hidden'!F170)</f>
        <v>0</v>
      </c>
      <c r="F169" s="25">
        <f>IF('Indicator Date hidden'!G170="x","x",$F$2-'Indicator Date hidden'!G170)</f>
        <v>0</v>
      </c>
      <c r="G169" s="25">
        <f>IF('Indicator Date hidden'!H170="x","x",$G$2-'Indicator Date hidden'!H170)</f>
        <v>0</v>
      </c>
      <c r="H169" s="25">
        <f>IF('Indicator Date hidden'!I170="x","x",$H$2-'Indicator Date hidden'!I170)</f>
        <v>0</v>
      </c>
      <c r="I169" s="25">
        <f>IF('Indicator Date hidden'!J170="x","x",$I$2-'Indicator Date hidden'!J170)</f>
        <v>0</v>
      </c>
      <c r="J169" s="25">
        <f>IF('Indicator Date hidden'!K170="x","x",$J$2-'Indicator Date hidden'!K170)</f>
        <v>0</v>
      </c>
      <c r="K169" s="25">
        <f>IF('Indicator Date hidden'!L170="x","x",$K$2-'Indicator Date hidden'!L170)</f>
        <v>0</v>
      </c>
      <c r="L169" s="25">
        <f>IF('Indicator Date hidden'!M170="x","x",$L$2-'Indicator Date hidden'!M170)</f>
        <v>0</v>
      </c>
      <c r="M169" s="25">
        <f>IF('Indicator Date hidden'!N170="x","x",$M$2-'Indicator Date hidden'!N170)</f>
        <v>0</v>
      </c>
      <c r="N169" s="25">
        <f>IF('Indicator Date hidden'!O170="x","x",$N$2-'Indicator Date hidden'!O170)</f>
        <v>0</v>
      </c>
      <c r="O169" s="25">
        <f>IF('Indicator Date hidden'!P170="x","x",$O$2-'Indicator Date hidden'!P170)</f>
        <v>0</v>
      </c>
      <c r="P169" s="25">
        <f>IF('Indicator Date hidden'!Q170="x","x",$P$2-'Indicator Date hidden'!Q170)</f>
        <v>0</v>
      </c>
      <c r="Q169" s="25">
        <f>IF('Indicator Date hidden'!R170="x","x",$Q$2-'Indicator Date hidden'!R170)</f>
        <v>2</v>
      </c>
      <c r="R169" s="25">
        <f>IF('Indicator Date hidden'!S170="x","x",$R$2-'Indicator Date hidden'!S170)</f>
        <v>0</v>
      </c>
      <c r="S169" s="25">
        <f>IF('Indicator Date hidden'!T170="x","x",$S$2-'Indicator Date hidden'!T170)</f>
        <v>0</v>
      </c>
      <c r="T169" s="25">
        <f>IF('Indicator Date hidden'!U170="x","x",$T$2-'Indicator Date hidden'!U170)</f>
        <v>0</v>
      </c>
      <c r="U169" s="25">
        <f>IF('Indicator Date hidden'!V170="x","x",$U$2-'Indicator Date hidden'!V170)</f>
        <v>0</v>
      </c>
      <c r="V169" s="25">
        <f>IF('Indicator Date hidden'!W170="x","x",$V$2-'Indicator Date hidden'!W170)</f>
        <v>0</v>
      </c>
      <c r="W169" s="25">
        <f>IF('Indicator Date hidden'!X170="x","x",$W$2-'Indicator Date hidden'!X170)</f>
        <v>2</v>
      </c>
      <c r="X169" s="25">
        <f>IF('Indicator Date hidden'!Y170="x","x",$X$2-'Indicator Date hidden'!Y170)</f>
        <v>1</v>
      </c>
      <c r="Y169" s="25">
        <f>IF('Indicator Date hidden'!Z170="x","x",$Y$2-'Indicator Date hidden'!Z170)</f>
        <v>0</v>
      </c>
      <c r="Z169" s="25">
        <f>IF('Indicator Date hidden'!AA170="x","x",$Z$2-'Indicator Date hidden'!AA170)</f>
        <v>0</v>
      </c>
      <c r="AA169" s="25">
        <f>IF('Indicator Date hidden'!AB170="x","x",$AA$2-'Indicator Date hidden'!AB170)</f>
        <v>0</v>
      </c>
      <c r="AB169" s="25">
        <f>IF('Indicator Date hidden'!AC170="x","x",$AB$2-'Indicator Date hidden'!AC170)</f>
        <v>0</v>
      </c>
      <c r="AC169" s="25">
        <f>IF('Indicator Date hidden'!AD170="x","x",$AC$2-'Indicator Date hidden'!AD170)</f>
        <v>0</v>
      </c>
      <c r="AD169" s="25">
        <f>IF('Indicator Date hidden'!AE170="x","x",$AD$2-'Indicator Date hidden'!AE170)</f>
        <v>0</v>
      </c>
      <c r="AE169" s="25">
        <f>IF('Indicator Date hidden'!AF170="x","x",$AE$2-'Indicator Date hidden'!AF170)</f>
        <v>0</v>
      </c>
      <c r="AF169" s="25">
        <f>IF('Indicator Date hidden'!AG170="x","x",$AF$2-'Indicator Date hidden'!AG170)</f>
        <v>4</v>
      </c>
      <c r="AG169" s="25">
        <f>IF('Indicator Date hidden'!AH170="x","x",$AG$2-'Indicator Date hidden'!AH170)</f>
        <v>0</v>
      </c>
      <c r="AH169" s="25">
        <f>IF('Indicator Date hidden'!AI170="x","x",$AH$2-'Indicator Date hidden'!AI170)</f>
        <v>0</v>
      </c>
      <c r="AI169" s="25">
        <f>IF('Indicator Date hidden'!AJ170="x","x",$AI$2-'Indicator Date hidden'!AJ170)</f>
        <v>0</v>
      </c>
      <c r="AJ169" s="25" t="str">
        <f>IF('Indicator Date hidden'!AK170="x","x",$AJ$2-'Indicator Date hidden'!AK170)</f>
        <v>x</v>
      </c>
      <c r="AK169" s="25">
        <f>IF('Indicator Date hidden'!AL170="x","x",$AK$2-'Indicator Date hidden'!AL170)</f>
        <v>1</v>
      </c>
      <c r="AL169" s="25">
        <f>IF('Indicator Date hidden'!AM170="x","x",$AL$2-'Indicator Date hidden'!AM170)</f>
        <v>0</v>
      </c>
      <c r="AM169" s="25">
        <f>IF('Indicator Date hidden'!AN170="x","x",$AM$2-'Indicator Date hidden'!AN170)</f>
        <v>0</v>
      </c>
      <c r="AN169" s="25">
        <f>IF('Indicator Date hidden'!AO170="x","x",$AN$2-'Indicator Date hidden'!AO170)</f>
        <v>0</v>
      </c>
      <c r="AO169" s="25" t="str">
        <f>IF('Indicator Date hidden'!AP170="x","x",$AO$2-'Indicator Date hidden'!AP170)</f>
        <v>x</v>
      </c>
      <c r="AP169" s="25" t="str">
        <f>IF('Indicator Date hidden'!AQ170="x","x",$AP$2-'Indicator Date hidden'!AQ170)</f>
        <v>x</v>
      </c>
      <c r="AQ169" s="25">
        <f>IF('Indicator Date hidden'!AR170="x","x",$AQ$2-'Indicator Date hidden'!AR170)</f>
        <v>6</v>
      </c>
      <c r="AR169" s="25">
        <f>IF('Indicator Date hidden'!AS170="x","x",$AR$2-'Indicator Date hidden'!AS170)</f>
        <v>0</v>
      </c>
      <c r="AS169" s="25">
        <f>IF('Indicator Date hidden'!AT170="x","x",$AS$2-'Indicator Date hidden'!AT170)</f>
        <v>0</v>
      </c>
      <c r="AT169" s="25">
        <f>IF('Indicator Date hidden'!AU170="x","x",$AT$2-'Indicator Date hidden'!AU170)</f>
        <v>0</v>
      </c>
      <c r="AU169" s="25">
        <f>IF('Indicator Date hidden'!AV170="x","x",$AU$2-'Indicator Date hidden'!AV170)</f>
        <v>1</v>
      </c>
      <c r="AV169" s="25">
        <f>IF('Indicator Date hidden'!AW170="x","x",$AV$2-'Indicator Date hidden'!AW170)</f>
        <v>0</v>
      </c>
      <c r="AW169" s="25">
        <f>IF('Indicator Date hidden'!AX170="x","x",$AW$2-'Indicator Date hidden'!AX170)</f>
        <v>0</v>
      </c>
      <c r="AX169" s="25">
        <f>IF('Indicator Date hidden'!AY170="x","x",$AX$2-'Indicator Date hidden'!AY170)</f>
        <v>0</v>
      </c>
      <c r="AY169" s="25">
        <f>IF('Indicator Date hidden'!AZ170="x","x",$AY$2-'Indicator Date hidden'!AZ170)</f>
        <v>0</v>
      </c>
      <c r="AZ169" s="25">
        <f>IF('Indicator Date hidden'!BA170="x","x",$AZ$2-'Indicator Date hidden'!BA170)</f>
        <v>0</v>
      </c>
      <c r="BA169">
        <f t="shared" si="10"/>
        <v>17</v>
      </c>
      <c r="BB169" s="26">
        <f t="shared" si="11"/>
        <v>0.35416666666666669</v>
      </c>
      <c r="BC169">
        <f t="shared" si="12"/>
        <v>7</v>
      </c>
      <c r="BD169" s="26">
        <f t="shared" si="13"/>
        <v>1.0895255720827401</v>
      </c>
      <c r="BE169" s="28">
        <f t="shared" si="14"/>
        <v>0</v>
      </c>
    </row>
    <row r="170" spans="1:57" x14ac:dyDescent="0.3">
      <c r="A170" t="s">
        <v>317</v>
      </c>
      <c r="B170" s="25">
        <f>IF('Indicator Date hidden'!C171="x","x",$B$2-'Indicator Date hidden'!C171)</f>
        <v>0</v>
      </c>
      <c r="C170" s="25">
        <f>IF('Indicator Date hidden'!D171="x","x",$C$2-'Indicator Date hidden'!D171)</f>
        <v>0</v>
      </c>
      <c r="D170" s="25">
        <f>IF('Indicator Date hidden'!E171="x","x",$D$2-'Indicator Date hidden'!E171)</f>
        <v>0</v>
      </c>
      <c r="E170" s="25">
        <f>IF('Indicator Date hidden'!F171="x","x",$E$2-'Indicator Date hidden'!F171)</f>
        <v>0</v>
      </c>
      <c r="F170" s="25">
        <f>IF('Indicator Date hidden'!G171="x","x",$F$2-'Indicator Date hidden'!G171)</f>
        <v>0</v>
      </c>
      <c r="G170" s="25">
        <f>IF('Indicator Date hidden'!H171="x","x",$G$2-'Indicator Date hidden'!H171)</f>
        <v>0</v>
      </c>
      <c r="H170" s="25">
        <f>IF('Indicator Date hidden'!I171="x","x",$H$2-'Indicator Date hidden'!I171)</f>
        <v>0</v>
      </c>
      <c r="I170" s="25">
        <f>IF('Indicator Date hidden'!J171="x","x",$I$2-'Indicator Date hidden'!J171)</f>
        <v>0</v>
      </c>
      <c r="J170" s="25">
        <f>IF('Indicator Date hidden'!K171="x","x",$J$2-'Indicator Date hidden'!K171)</f>
        <v>0</v>
      </c>
      <c r="K170" s="25">
        <f>IF('Indicator Date hidden'!L171="x","x",$K$2-'Indicator Date hidden'!L171)</f>
        <v>0</v>
      </c>
      <c r="L170" s="25">
        <f>IF('Indicator Date hidden'!M171="x","x",$L$2-'Indicator Date hidden'!M171)</f>
        <v>0</v>
      </c>
      <c r="M170" s="25">
        <f>IF('Indicator Date hidden'!N171="x","x",$M$2-'Indicator Date hidden'!N171)</f>
        <v>0</v>
      </c>
      <c r="N170" s="25">
        <f>IF('Indicator Date hidden'!O171="x","x",$N$2-'Indicator Date hidden'!O171)</f>
        <v>0</v>
      </c>
      <c r="O170" s="25">
        <f>IF('Indicator Date hidden'!P171="x","x",$O$2-'Indicator Date hidden'!P171)</f>
        <v>0</v>
      </c>
      <c r="P170" s="25">
        <f>IF('Indicator Date hidden'!Q171="x","x",$P$2-'Indicator Date hidden'!Q171)</f>
        <v>0</v>
      </c>
      <c r="Q170" s="25">
        <f>IF('Indicator Date hidden'!R171="x","x",$Q$2-'Indicator Date hidden'!R171)</f>
        <v>4</v>
      </c>
      <c r="R170" s="25">
        <f>IF('Indicator Date hidden'!S171="x","x",$R$2-'Indicator Date hidden'!S171)</f>
        <v>0</v>
      </c>
      <c r="S170" s="25">
        <f>IF('Indicator Date hidden'!T171="x","x",$S$2-'Indicator Date hidden'!T171)</f>
        <v>0</v>
      </c>
      <c r="T170" s="25">
        <f>IF('Indicator Date hidden'!U171="x","x",$T$2-'Indicator Date hidden'!U171)</f>
        <v>0</v>
      </c>
      <c r="U170" s="25">
        <f>IF('Indicator Date hidden'!V171="x","x",$U$2-'Indicator Date hidden'!V171)</f>
        <v>0</v>
      </c>
      <c r="V170" s="25">
        <f>IF('Indicator Date hidden'!W171="x","x",$V$2-'Indicator Date hidden'!W171)</f>
        <v>0</v>
      </c>
      <c r="W170" s="25">
        <f>IF('Indicator Date hidden'!X171="x","x",$W$2-'Indicator Date hidden'!X171)</f>
        <v>3</v>
      </c>
      <c r="X170" s="25">
        <f>IF('Indicator Date hidden'!Y171="x","x",$X$2-'Indicator Date hidden'!Y171)</f>
        <v>2</v>
      </c>
      <c r="Y170" s="25">
        <f>IF('Indicator Date hidden'!Z171="x","x",$Y$2-'Indicator Date hidden'!Z171)</f>
        <v>0</v>
      </c>
      <c r="Z170" s="25">
        <f>IF('Indicator Date hidden'!AA171="x","x",$Z$2-'Indicator Date hidden'!AA171)</f>
        <v>0</v>
      </c>
      <c r="AA170" s="25">
        <f>IF('Indicator Date hidden'!AB171="x","x",$AA$2-'Indicator Date hidden'!AB171)</f>
        <v>0</v>
      </c>
      <c r="AB170" s="25">
        <f>IF('Indicator Date hidden'!AC171="x","x",$AB$2-'Indicator Date hidden'!AC171)</f>
        <v>0</v>
      </c>
      <c r="AC170" s="25">
        <f>IF('Indicator Date hidden'!AD171="x","x",$AC$2-'Indicator Date hidden'!AD171)</f>
        <v>0</v>
      </c>
      <c r="AD170" s="25">
        <f>IF('Indicator Date hidden'!AE171="x","x",$AD$2-'Indicator Date hidden'!AE171)</f>
        <v>0</v>
      </c>
      <c r="AE170" s="25">
        <f>IF('Indicator Date hidden'!AF171="x","x",$AE$2-'Indicator Date hidden'!AF171)</f>
        <v>0</v>
      </c>
      <c r="AF170" s="25">
        <f>IF('Indicator Date hidden'!AG171="x","x",$AF$2-'Indicator Date hidden'!AG171)</f>
        <v>1</v>
      </c>
      <c r="AG170" s="25">
        <f>IF('Indicator Date hidden'!AH171="x","x",$AG$2-'Indicator Date hidden'!AH171)</f>
        <v>0</v>
      </c>
      <c r="AH170" s="25">
        <f>IF('Indicator Date hidden'!AI171="x","x",$AH$2-'Indicator Date hidden'!AI171)</f>
        <v>0</v>
      </c>
      <c r="AI170" s="25">
        <f>IF('Indicator Date hidden'!AJ171="x","x",$AI$2-'Indicator Date hidden'!AJ171)</f>
        <v>0</v>
      </c>
      <c r="AJ170" s="25" t="str">
        <f>IF('Indicator Date hidden'!AK171="x","x",$AJ$2-'Indicator Date hidden'!AK171)</f>
        <v>x</v>
      </c>
      <c r="AK170" s="25">
        <f>IF('Indicator Date hidden'!AL171="x","x",$AK$2-'Indicator Date hidden'!AL171)</f>
        <v>0</v>
      </c>
      <c r="AL170" s="25">
        <f>IF('Indicator Date hidden'!AM171="x","x",$AL$2-'Indicator Date hidden'!AM171)</f>
        <v>0</v>
      </c>
      <c r="AM170" s="25">
        <f>IF('Indicator Date hidden'!AN171="x","x",$AM$2-'Indicator Date hidden'!AN171)</f>
        <v>0</v>
      </c>
      <c r="AN170" s="25">
        <f>IF('Indicator Date hidden'!AO171="x","x",$AN$2-'Indicator Date hidden'!AO171)</f>
        <v>0</v>
      </c>
      <c r="AO170" s="25">
        <f>IF('Indicator Date hidden'!AP171="x","x",$AO$2-'Indicator Date hidden'!AP171)</f>
        <v>1</v>
      </c>
      <c r="AP170" s="25">
        <f>IF('Indicator Date hidden'!AQ171="x","x",$AP$2-'Indicator Date hidden'!AQ171)</f>
        <v>0</v>
      </c>
      <c r="AQ170" s="25">
        <f>IF('Indicator Date hidden'!AR171="x","x",$AQ$2-'Indicator Date hidden'!AR171)</f>
        <v>0</v>
      </c>
      <c r="AR170" s="25">
        <f>IF('Indicator Date hidden'!AS171="x","x",$AR$2-'Indicator Date hidden'!AS171)</f>
        <v>0</v>
      </c>
      <c r="AS170" s="25">
        <f>IF('Indicator Date hidden'!AT171="x","x",$AS$2-'Indicator Date hidden'!AT171)</f>
        <v>0</v>
      </c>
      <c r="AT170" s="25">
        <f>IF('Indicator Date hidden'!AU171="x","x",$AT$2-'Indicator Date hidden'!AU171)</f>
        <v>0</v>
      </c>
      <c r="AU170" s="25">
        <f>IF('Indicator Date hidden'!AV171="x","x",$AU$2-'Indicator Date hidden'!AV171)</f>
        <v>2</v>
      </c>
      <c r="AV170" s="25">
        <f>IF('Indicator Date hidden'!AW171="x","x",$AV$2-'Indicator Date hidden'!AW171)</f>
        <v>0</v>
      </c>
      <c r="AW170" s="25">
        <f>IF('Indicator Date hidden'!AX171="x","x",$AW$2-'Indicator Date hidden'!AX171)</f>
        <v>0</v>
      </c>
      <c r="AX170" s="25">
        <f>IF('Indicator Date hidden'!AY171="x","x",$AX$2-'Indicator Date hidden'!AY171)</f>
        <v>0</v>
      </c>
      <c r="AY170" s="25">
        <f>IF('Indicator Date hidden'!AZ171="x","x",$AY$2-'Indicator Date hidden'!AZ171)</f>
        <v>0</v>
      </c>
      <c r="AZ170" s="25">
        <f>IF('Indicator Date hidden'!BA171="x","x",$AZ$2-'Indicator Date hidden'!BA171)</f>
        <v>0</v>
      </c>
      <c r="BA170">
        <f t="shared" si="10"/>
        <v>13</v>
      </c>
      <c r="BB170" s="26">
        <f t="shared" si="11"/>
        <v>0.26</v>
      </c>
      <c r="BC170">
        <f t="shared" si="12"/>
        <v>6</v>
      </c>
      <c r="BD170" s="26">
        <f t="shared" si="13"/>
        <v>0.79523581408284172</v>
      </c>
      <c r="BE170" s="28">
        <f t="shared" si="14"/>
        <v>0</v>
      </c>
    </row>
    <row r="171" spans="1:57" x14ac:dyDescent="0.3">
      <c r="A171" t="s">
        <v>318</v>
      </c>
      <c r="B171" s="25">
        <f>IF('Indicator Date hidden'!C172="x","x",$B$2-'Indicator Date hidden'!C172)</f>
        <v>0</v>
      </c>
      <c r="C171" s="25">
        <f>IF('Indicator Date hidden'!D172="x","x",$C$2-'Indicator Date hidden'!D172)</f>
        <v>0</v>
      </c>
      <c r="D171" s="25">
        <f>IF('Indicator Date hidden'!E172="x","x",$D$2-'Indicator Date hidden'!E172)</f>
        <v>0</v>
      </c>
      <c r="E171" s="25">
        <f>IF('Indicator Date hidden'!F172="x","x",$E$2-'Indicator Date hidden'!F172)</f>
        <v>0</v>
      </c>
      <c r="F171" s="25">
        <f>IF('Indicator Date hidden'!G172="x","x",$F$2-'Indicator Date hidden'!G172)</f>
        <v>0</v>
      </c>
      <c r="G171" s="25">
        <f>IF('Indicator Date hidden'!H172="x","x",$G$2-'Indicator Date hidden'!H172)</f>
        <v>0</v>
      </c>
      <c r="H171" s="25">
        <f>IF('Indicator Date hidden'!I172="x","x",$H$2-'Indicator Date hidden'!I172)</f>
        <v>0</v>
      </c>
      <c r="I171" s="25">
        <f>IF('Indicator Date hidden'!J172="x","x",$I$2-'Indicator Date hidden'!J172)</f>
        <v>0</v>
      </c>
      <c r="J171" s="25">
        <f>IF('Indicator Date hidden'!K172="x","x",$J$2-'Indicator Date hidden'!K172)</f>
        <v>0</v>
      </c>
      <c r="K171" s="25">
        <f>IF('Indicator Date hidden'!L172="x","x",$K$2-'Indicator Date hidden'!L172)</f>
        <v>0</v>
      </c>
      <c r="L171" s="25">
        <f>IF('Indicator Date hidden'!M172="x","x",$L$2-'Indicator Date hidden'!M172)</f>
        <v>0</v>
      </c>
      <c r="M171" s="25">
        <f>IF('Indicator Date hidden'!N172="x","x",$M$2-'Indicator Date hidden'!N172)</f>
        <v>0</v>
      </c>
      <c r="N171" s="25">
        <f>IF('Indicator Date hidden'!O172="x","x",$N$2-'Indicator Date hidden'!O172)</f>
        <v>0</v>
      </c>
      <c r="O171" s="25">
        <f>IF('Indicator Date hidden'!P172="x","x",$O$2-'Indicator Date hidden'!P172)</f>
        <v>0</v>
      </c>
      <c r="P171" s="25">
        <f>IF('Indicator Date hidden'!Q172="x","x",$P$2-'Indicator Date hidden'!Q172)</f>
        <v>0</v>
      </c>
      <c r="Q171" s="25">
        <f>IF('Indicator Date hidden'!R172="x","x",$Q$2-'Indicator Date hidden'!R172)</f>
        <v>8</v>
      </c>
      <c r="R171" s="25">
        <f>IF('Indicator Date hidden'!S172="x","x",$R$2-'Indicator Date hidden'!S172)</f>
        <v>0</v>
      </c>
      <c r="S171" s="25">
        <f>IF('Indicator Date hidden'!T172="x","x",$S$2-'Indicator Date hidden'!T172)</f>
        <v>0</v>
      </c>
      <c r="T171" s="25">
        <f>IF('Indicator Date hidden'!U172="x","x",$T$2-'Indicator Date hidden'!U172)</f>
        <v>0</v>
      </c>
      <c r="U171" s="25">
        <f>IF('Indicator Date hidden'!V172="x","x",$U$2-'Indicator Date hidden'!V172)</f>
        <v>0</v>
      </c>
      <c r="V171" s="25">
        <f>IF('Indicator Date hidden'!W172="x","x",$V$2-'Indicator Date hidden'!W172)</f>
        <v>0</v>
      </c>
      <c r="W171" s="25">
        <f>IF('Indicator Date hidden'!X172="x","x",$W$2-'Indicator Date hidden'!X172)</f>
        <v>2</v>
      </c>
      <c r="X171" s="25">
        <f>IF('Indicator Date hidden'!Y172="x","x",$X$2-'Indicator Date hidden'!Y172)</f>
        <v>4</v>
      </c>
      <c r="Y171" s="25">
        <f>IF('Indicator Date hidden'!Z172="x","x",$Y$2-'Indicator Date hidden'!Z172)</f>
        <v>0</v>
      </c>
      <c r="Z171" s="25">
        <f>IF('Indicator Date hidden'!AA172="x","x",$Z$2-'Indicator Date hidden'!AA172)</f>
        <v>0</v>
      </c>
      <c r="AA171" s="25">
        <f>IF('Indicator Date hidden'!AB172="x","x",$AA$2-'Indicator Date hidden'!AB172)</f>
        <v>0</v>
      </c>
      <c r="AB171" s="25">
        <f>IF('Indicator Date hidden'!AC172="x","x",$AB$2-'Indicator Date hidden'!AC172)</f>
        <v>0</v>
      </c>
      <c r="AC171" s="25">
        <f>IF('Indicator Date hidden'!AD172="x","x",$AC$2-'Indicator Date hidden'!AD172)</f>
        <v>0</v>
      </c>
      <c r="AD171" s="25">
        <f>IF('Indicator Date hidden'!AE172="x","x",$AD$2-'Indicator Date hidden'!AE172)</f>
        <v>0</v>
      </c>
      <c r="AE171" s="25">
        <f>IF('Indicator Date hidden'!AF172="x","x",$AE$2-'Indicator Date hidden'!AF172)</f>
        <v>0</v>
      </c>
      <c r="AF171" s="25">
        <f>IF('Indicator Date hidden'!AG172="x","x",$AF$2-'Indicator Date hidden'!AG172)</f>
        <v>1</v>
      </c>
      <c r="AG171" s="25">
        <f>IF('Indicator Date hidden'!AH172="x","x",$AG$2-'Indicator Date hidden'!AH172)</f>
        <v>0</v>
      </c>
      <c r="AH171" s="25">
        <f>IF('Indicator Date hidden'!AI172="x","x",$AH$2-'Indicator Date hidden'!AI172)</f>
        <v>0</v>
      </c>
      <c r="AI171" s="25">
        <f>IF('Indicator Date hidden'!AJ172="x","x",$AI$2-'Indicator Date hidden'!AJ172)</f>
        <v>0</v>
      </c>
      <c r="AJ171" s="25">
        <f>IF('Indicator Date hidden'!AK172="x","x",$AJ$2-'Indicator Date hidden'!AK172)</f>
        <v>1</v>
      </c>
      <c r="AK171" s="25">
        <f>IF('Indicator Date hidden'!AL172="x","x",$AK$2-'Indicator Date hidden'!AL172)</f>
        <v>1</v>
      </c>
      <c r="AL171" s="25">
        <f>IF('Indicator Date hidden'!AM172="x","x",$AL$2-'Indicator Date hidden'!AM172)</f>
        <v>0</v>
      </c>
      <c r="AM171" s="25">
        <f>IF('Indicator Date hidden'!AN172="x","x",$AM$2-'Indicator Date hidden'!AN172)</f>
        <v>0</v>
      </c>
      <c r="AN171" s="25">
        <f>IF('Indicator Date hidden'!AO172="x","x",$AN$2-'Indicator Date hidden'!AO172)</f>
        <v>0</v>
      </c>
      <c r="AO171" s="25">
        <f>IF('Indicator Date hidden'!AP172="x","x",$AO$2-'Indicator Date hidden'!AP172)</f>
        <v>0</v>
      </c>
      <c r="AP171" s="25">
        <f>IF('Indicator Date hidden'!AQ172="x","x",$AP$2-'Indicator Date hidden'!AQ172)</f>
        <v>0</v>
      </c>
      <c r="AQ171" s="25">
        <f>IF('Indicator Date hidden'!AR172="x","x",$AQ$2-'Indicator Date hidden'!AR172)</f>
        <v>0</v>
      </c>
      <c r="AR171" s="25">
        <f>IF('Indicator Date hidden'!AS172="x","x",$AR$2-'Indicator Date hidden'!AS172)</f>
        <v>0</v>
      </c>
      <c r="AS171" s="25">
        <f>IF('Indicator Date hidden'!AT172="x","x",$AS$2-'Indicator Date hidden'!AT172)</f>
        <v>0</v>
      </c>
      <c r="AT171" s="25">
        <f>IF('Indicator Date hidden'!AU172="x","x",$AT$2-'Indicator Date hidden'!AU172)</f>
        <v>0</v>
      </c>
      <c r="AU171" s="25">
        <f>IF('Indicator Date hidden'!AV172="x","x",$AU$2-'Indicator Date hidden'!AV172)</f>
        <v>4</v>
      </c>
      <c r="AV171" s="25">
        <f>IF('Indicator Date hidden'!AW172="x","x",$AV$2-'Indicator Date hidden'!AW172)</f>
        <v>0</v>
      </c>
      <c r="AW171" s="25">
        <f>IF('Indicator Date hidden'!AX172="x","x",$AW$2-'Indicator Date hidden'!AX172)</f>
        <v>0</v>
      </c>
      <c r="AX171" s="25">
        <f>IF('Indicator Date hidden'!AY172="x","x",$AX$2-'Indicator Date hidden'!AY172)</f>
        <v>0</v>
      </c>
      <c r="AY171" s="25">
        <f>IF('Indicator Date hidden'!AZ172="x","x",$AY$2-'Indicator Date hidden'!AZ172)</f>
        <v>0</v>
      </c>
      <c r="AZ171" s="25">
        <f>IF('Indicator Date hidden'!BA172="x","x",$AZ$2-'Indicator Date hidden'!BA172)</f>
        <v>0</v>
      </c>
      <c r="BA171">
        <f t="shared" si="10"/>
        <v>21</v>
      </c>
      <c r="BB171" s="26">
        <f t="shared" si="11"/>
        <v>0.41176470588235292</v>
      </c>
      <c r="BC171">
        <f t="shared" si="12"/>
        <v>7</v>
      </c>
      <c r="BD171" s="26">
        <f t="shared" si="13"/>
        <v>1.3601682506685981</v>
      </c>
      <c r="BE171" s="28">
        <f t="shared" si="14"/>
        <v>0</v>
      </c>
    </row>
    <row r="172" spans="1:57" x14ac:dyDescent="0.3">
      <c r="A172" t="s">
        <v>187</v>
      </c>
      <c r="B172" s="25">
        <f>IF('Indicator Date hidden'!C173="x","x",$B$2-'Indicator Date hidden'!C173)</f>
        <v>0</v>
      </c>
      <c r="C172" s="25">
        <f>IF('Indicator Date hidden'!D173="x","x",$C$2-'Indicator Date hidden'!D173)</f>
        <v>0</v>
      </c>
      <c r="D172" s="25">
        <f>IF('Indicator Date hidden'!E173="x","x",$D$2-'Indicator Date hidden'!E173)</f>
        <v>0</v>
      </c>
      <c r="E172" s="25">
        <f>IF('Indicator Date hidden'!F173="x","x",$E$2-'Indicator Date hidden'!F173)</f>
        <v>0</v>
      </c>
      <c r="F172" s="25">
        <f>IF('Indicator Date hidden'!G173="x","x",$F$2-'Indicator Date hidden'!G173)</f>
        <v>0</v>
      </c>
      <c r="G172" s="25">
        <f>IF('Indicator Date hidden'!H173="x","x",$G$2-'Indicator Date hidden'!H173)</f>
        <v>0</v>
      </c>
      <c r="H172" s="25">
        <f>IF('Indicator Date hidden'!I173="x","x",$H$2-'Indicator Date hidden'!I173)</f>
        <v>0</v>
      </c>
      <c r="I172" s="25">
        <f>IF('Indicator Date hidden'!J173="x","x",$I$2-'Indicator Date hidden'!J173)</f>
        <v>0</v>
      </c>
      <c r="J172" s="25">
        <f>IF('Indicator Date hidden'!K173="x","x",$J$2-'Indicator Date hidden'!K173)</f>
        <v>0</v>
      </c>
      <c r="K172" s="25">
        <f>IF('Indicator Date hidden'!L173="x","x",$K$2-'Indicator Date hidden'!L173)</f>
        <v>0</v>
      </c>
      <c r="L172" s="25">
        <f>IF('Indicator Date hidden'!M173="x","x",$L$2-'Indicator Date hidden'!M173)</f>
        <v>0</v>
      </c>
      <c r="M172" s="25">
        <f>IF('Indicator Date hidden'!N173="x","x",$M$2-'Indicator Date hidden'!N173)</f>
        <v>0</v>
      </c>
      <c r="N172" s="25">
        <f>IF('Indicator Date hidden'!O173="x","x",$N$2-'Indicator Date hidden'!O173)</f>
        <v>0</v>
      </c>
      <c r="O172" s="25">
        <f>IF('Indicator Date hidden'!P173="x","x",$O$2-'Indicator Date hidden'!P173)</f>
        <v>0</v>
      </c>
      <c r="P172" s="25">
        <f>IF('Indicator Date hidden'!Q173="x","x",$P$2-'Indicator Date hidden'!Q173)</f>
        <v>0</v>
      </c>
      <c r="Q172" s="25">
        <f>IF('Indicator Date hidden'!R173="x","x",$Q$2-'Indicator Date hidden'!R173)</f>
        <v>3</v>
      </c>
      <c r="R172" s="25">
        <f>IF('Indicator Date hidden'!S173="x","x",$R$2-'Indicator Date hidden'!S173)</f>
        <v>0</v>
      </c>
      <c r="S172" s="25">
        <f>IF('Indicator Date hidden'!T173="x","x",$S$2-'Indicator Date hidden'!T173)</f>
        <v>0</v>
      </c>
      <c r="T172" s="25">
        <f>IF('Indicator Date hidden'!U173="x","x",$T$2-'Indicator Date hidden'!U173)</f>
        <v>0</v>
      </c>
      <c r="U172" s="25">
        <f>IF('Indicator Date hidden'!V173="x","x",$U$2-'Indicator Date hidden'!V173)</f>
        <v>0</v>
      </c>
      <c r="V172" s="25">
        <f>IF('Indicator Date hidden'!W173="x","x",$V$2-'Indicator Date hidden'!W173)</f>
        <v>0</v>
      </c>
      <c r="W172" s="25">
        <f>IF('Indicator Date hidden'!X173="x","x",$W$2-'Indicator Date hidden'!X173)</f>
        <v>3</v>
      </c>
      <c r="X172" s="25">
        <f>IF('Indicator Date hidden'!Y173="x","x",$X$2-'Indicator Date hidden'!Y173)</f>
        <v>4</v>
      </c>
      <c r="Y172" s="25">
        <f>IF('Indicator Date hidden'!Z173="x","x",$Y$2-'Indicator Date hidden'!Z173)</f>
        <v>0</v>
      </c>
      <c r="Z172" s="25">
        <f>IF('Indicator Date hidden'!AA173="x","x",$Z$2-'Indicator Date hidden'!AA173)</f>
        <v>0</v>
      </c>
      <c r="AA172" s="25">
        <f>IF('Indicator Date hidden'!AB173="x","x",$AA$2-'Indicator Date hidden'!AB173)</f>
        <v>1</v>
      </c>
      <c r="AB172" s="25">
        <f>IF('Indicator Date hidden'!AC173="x","x",$AB$2-'Indicator Date hidden'!AC173)</f>
        <v>0</v>
      </c>
      <c r="AC172" s="25">
        <f>IF('Indicator Date hidden'!AD173="x","x",$AC$2-'Indicator Date hidden'!AD173)</f>
        <v>0</v>
      </c>
      <c r="AD172" s="25" t="str">
        <f>IF('Indicator Date hidden'!AE173="x","x",$AD$2-'Indicator Date hidden'!AE173)</f>
        <v>x</v>
      </c>
      <c r="AE172" s="25">
        <f>IF('Indicator Date hidden'!AF173="x","x",$AE$2-'Indicator Date hidden'!AF173)</f>
        <v>0</v>
      </c>
      <c r="AF172" s="25">
        <f>IF('Indicator Date hidden'!AG173="x","x",$AF$2-'Indicator Date hidden'!AG173)</f>
        <v>5</v>
      </c>
      <c r="AG172" s="25">
        <f>IF('Indicator Date hidden'!AH173="x","x",$AG$2-'Indicator Date hidden'!AH173)</f>
        <v>0</v>
      </c>
      <c r="AH172" s="25">
        <f>IF('Indicator Date hidden'!AI173="x","x",$AH$2-'Indicator Date hidden'!AI173)</f>
        <v>0</v>
      </c>
      <c r="AI172" s="25">
        <f>IF('Indicator Date hidden'!AJ173="x","x",$AI$2-'Indicator Date hidden'!AJ173)</f>
        <v>0</v>
      </c>
      <c r="AJ172" s="25">
        <f>IF('Indicator Date hidden'!AK173="x","x",$AJ$2-'Indicator Date hidden'!AK173)</f>
        <v>1</v>
      </c>
      <c r="AK172" s="25">
        <f>IF('Indicator Date hidden'!AL173="x","x",$AK$2-'Indicator Date hidden'!AL173)</f>
        <v>1</v>
      </c>
      <c r="AL172" s="25">
        <f>IF('Indicator Date hidden'!AM173="x","x",$AL$2-'Indicator Date hidden'!AM173)</f>
        <v>0</v>
      </c>
      <c r="AM172" s="25">
        <f>IF('Indicator Date hidden'!AN173="x","x",$AM$2-'Indicator Date hidden'!AN173)</f>
        <v>0</v>
      </c>
      <c r="AN172" s="25">
        <f>IF('Indicator Date hidden'!AO173="x","x",$AN$2-'Indicator Date hidden'!AO173)</f>
        <v>0</v>
      </c>
      <c r="AO172" s="25">
        <f>IF('Indicator Date hidden'!AP173="x","x",$AO$2-'Indicator Date hidden'!AP173)</f>
        <v>1</v>
      </c>
      <c r="AP172" s="25">
        <f>IF('Indicator Date hidden'!AQ173="x","x",$AP$2-'Indicator Date hidden'!AQ173)</f>
        <v>1</v>
      </c>
      <c r="AQ172" s="25">
        <f>IF('Indicator Date hidden'!AR173="x","x",$AQ$2-'Indicator Date hidden'!AR173)</f>
        <v>0</v>
      </c>
      <c r="AR172" s="25">
        <f>IF('Indicator Date hidden'!AS173="x","x",$AR$2-'Indicator Date hidden'!AS173)</f>
        <v>0</v>
      </c>
      <c r="AS172" s="25">
        <f>IF('Indicator Date hidden'!AT173="x","x",$AS$2-'Indicator Date hidden'!AT173)</f>
        <v>0</v>
      </c>
      <c r="AT172" s="25">
        <f>IF('Indicator Date hidden'!AU173="x","x",$AT$2-'Indicator Date hidden'!AU173)</f>
        <v>0</v>
      </c>
      <c r="AU172" s="25">
        <f>IF('Indicator Date hidden'!AV173="x","x",$AU$2-'Indicator Date hidden'!AV173)</f>
        <v>1</v>
      </c>
      <c r="AV172" s="25">
        <f>IF('Indicator Date hidden'!AW173="x","x",$AV$2-'Indicator Date hidden'!AW173)</f>
        <v>0</v>
      </c>
      <c r="AW172" s="25">
        <f>IF('Indicator Date hidden'!AX173="x","x",$AW$2-'Indicator Date hidden'!AX173)</f>
        <v>0</v>
      </c>
      <c r="AX172" s="25">
        <f>IF('Indicator Date hidden'!AY173="x","x",$AX$2-'Indicator Date hidden'!AY173)</f>
        <v>0</v>
      </c>
      <c r="AY172" s="25">
        <f>IF('Indicator Date hidden'!AZ173="x","x",$AY$2-'Indicator Date hidden'!AZ173)</f>
        <v>0</v>
      </c>
      <c r="AZ172" s="25">
        <f>IF('Indicator Date hidden'!BA173="x","x",$AZ$2-'Indicator Date hidden'!BA173)</f>
        <v>0</v>
      </c>
      <c r="BA172">
        <f t="shared" si="10"/>
        <v>21</v>
      </c>
      <c r="BB172" s="26">
        <f t="shared" si="11"/>
        <v>0.42</v>
      </c>
      <c r="BC172">
        <f t="shared" si="12"/>
        <v>10</v>
      </c>
      <c r="BD172" s="26">
        <f t="shared" si="13"/>
        <v>1.06</v>
      </c>
      <c r="BE172" s="28">
        <f t="shared" si="14"/>
        <v>0</v>
      </c>
    </row>
    <row r="173" spans="1:57" x14ac:dyDescent="0.3">
      <c r="A173" t="s">
        <v>91</v>
      </c>
      <c r="B173" s="25">
        <f>IF('Indicator Date hidden'!C174="x","x",$B$2-'Indicator Date hidden'!C174)</f>
        <v>0</v>
      </c>
      <c r="C173" s="25">
        <f>IF('Indicator Date hidden'!D174="x","x",$C$2-'Indicator Date hidden'!D174)</f>
        <v>0</v>
      </c>
      <c r="D173" s="25">
        <f>IF('Indicator Date hidden'!E174="x","x",$D$2-'Indicator Date hidden'!E174)</f>
        <v>0</v>
      </c>
      <c r="E173" s="25">
        <f>IF('Indicator Date hidden'!F174="x","x",$E$2-'Indicator Date hidden'!F174)</f>
        <v>0</v>
      </c>
      <c r="F173" s="25">
        <f>IF('Indicator Date hidden'!G174="x","x",$F$2-'Indicator Date hidden'!G174)</f>
        <v>0</v>
      </c>
      <c r="G173" s="25">
        <f>IF('Indicator Date hidden'!H174="x","x",$G$2-'Indicator Date hidden'!H174)</f>
        <v>0</v>
      </c>
      <c r="H173" s="25">
        <f>IF('Indicator Date hidden'!I174="x","x",$H$2-'Indicator Date hidden'!I174)</f>
        <v>0</v>
      </c>
      <c r="I173" s="25">
        <f>IF('Indicator Date hidden'!J174="x","x",$I$2-'Indicator Date hidden'!J174)</f>
        <v>0</v>
      </c>
      <c r="J173" s="25">
        <f>IF('Indicator Date hidden'!K174="x","x",$J$2-'Indicator Date hidden'!K174)</f>
        <v>0</v>
      </c>
      <c r="K173" s="25">
        <f>IF('Indicator Date hidden'!L174="x","x",$K$2-'Indicator Date hidden'!L174)</f>
        <v>0</v>
      </c>
      <c r="L173" s="25">
        <f>IF('Indicator Date hidden'!M174="x","x",$L$2-'Indicator Date hidden'!M174)</f>
        <v>0</v>
      </c>
      <c r="M173" s="25">
        <f>IF('Indicator Date hidden'!N174="x","x",$M$2-'Indicator Date hidden'!N174)</f>
        <v>0</v>
      </c>
      <c r="N173" s="25">
        <f>IF('Indicator Date hidden'!O174="x","x",$N$2-'Indicator Date hidden'!O174)</f>
        <v>0</v>
      </c>
      <c r="O173" s="25">
        <f>IF('Indicator Date hidden'!P174="x","x",$O$2-'Indicator Date hidden'!P174)</f>
        <v>0</v>
      </c>
      <c r="P173" s="25">
        <f>IF('Indicator Date hidden'!Q174="x","x",$P$2-'Indicator Date hidden'!Q174)</f>
        <v>0</v>
      </c>
      <c r="Q173" s="25">
        <f>IF('Indicator Date hidden'!R174="x","x",$Q$2-'Indicator Date hidden'!R174)</f>
        <v>4</v>
      </c>
      <c r="R173" s="25">
        <f>IF('Indicator Date hidden'!S174="x","x",$R$2-'Indicator Date hidden'!S174)</f>
        <v>0</v>
      </c>
      <c r="S173" s="25">
        <f>IF('Indicator Date hidden'!T174="x","x",$S$2-'Indicator Date hidden'!T174)</f>
        <v>0</v>
      </c>
      <c r="T173" s="25">
        <f>IF('Indicator Date hidden'!U174="x","x",$T$2-'Indicator Date hidden'!U174)</f>
        <v>0</v>
      </c>
      <c r="U173" s="25">
        <f>IF('Indicator Date hidden'!V174="x","x",$U$2-'Indicator Date hidden'!V174)</f>
        <v>0</v>
      </c>
      <c r="V173" s="25">
        <f>IF('Indicator Date hidden'!W174="x","x",$V$2-'Indicator Date hidden'!W174)</f>
        <v>0</v>
      </c>
      <c r="W173" s="25">
        <f>IF('Indicator Date hidden'!X174="x","x",$W$2-'Indicator Date hidden'!X174)</f>
        <v>5</v>
      </c>
      <c r="X173" s="25">
        <f>IF('Indicator Date hidden'!Y174="x","x",$X$2-'Indicator Date hidden'!Y174)</f>
        <v>3</v>
      </c>
      <c r="Y173" s="25">
        <f>IF('Indicator Date hidden'!Z174="x","x",$Y$2-'Indicator Date hidden'!Z174)</f>
        <v>0</v>
      </c>
      <c r="Z173" s="25">
        <f>IF('Indicator Date hidden'!AA174="x","x",$Z$2-'Indicator Date hidden'!AA174)</f>
        <v>0</v>
      </c>
      <c r="AA173" s="25" t="str">
        <f>IF('Indicator Date hidden'!AB174="x","x",$AA$2-'Indicator Date hidden'!AB174)</f>
        <v>x</v>
      </c>
      <c r="AB173" s="25">
        <f>IF('Indicator Date hidden'!AC174="x","x",$AB$2-'Indicator Date hidden'!AC174)</f>
        <v>0</v>
      </c>
      <c r="AC173" s="25">
        <f>IF('Indicator Date hidden'!AD174="x","x",$AC$2-'Indicator Date hidden'!AD174)</f>
        <v>0</v>
      </c>
      <c r="AD173" s="25">
        <f>IF('Indicator Date hidden'!AE174="x","x",$AD$2-'Indicator Date hidden'!AE174)</f>
        <v>0</v>
      </c>
      <c r="AE173" s="25" t="str">
        <f>IF('Indicator Date hidden'!AF174="x","x",$AE$2-'Indicator Date hidden'!AF174)</f>
        <v>x</v>
      </c>
      <c r="AF173" s="25">
        <f>IF('Indicator Date hidden'!AG174="x","x",$AF$2-'Indicator Date hidden'!AG174)</f>
        <v>6</v>
      </c>
      <c r="AG173" s="25">
        <f>IF('Indicator Date hidden'!AH174="x","x",$AG$2-'Indicator Date hidden'!AH174)</f>
        <v>0</v>
      </c>
      <c r="AH173" s="25">
        <f>IF('Indicator Date hidden'!AI174="x","x",$AH$2-'Indicator Date hidden'!AI174)</f>
        <v>0</v>
      </c>
      <c r="AI173" s="25">
        <f>IF('Indicator Date hidden'!AJ174="x","x",$AI$2-'Indicator Date hidden'!AJ174)</f>
        <v>0</v>
      </c>
      <c r="AJ173" s="25">
        <f>IF('Indicator Date hidden'!AK174="x","x",$AJ$2-'Indicator Date hidden'!AK174)</f>
        <v>1</v>
      </c>
      <c r="AK173" s="25">
        <f>IF('Indicator Date hidden'!AL174="x","x",$AK$2-'Indicator Date hidden'!AL174)</f>
        <v>1</v>
      </c>
      <c r="AL173" s="25">
        <f>IF('Indicator Date hidden'!AM174="x","x",$AL$2-'Indicator Date hidden'!AM174)</f>
        <v>0</v>
      </c>
      <c r="AM173" s="25">
        <f>IF('Indicator Date hidden'!AN174="x","x",$AM$2-'Indicator Date hidden'!AN174)</f>
        <v>0</v>
      </c>
      <c r="AN173" s="25">
        <f>IF('Indicator Date hidden'!AO174="x","x",$AN$2-'Indicator Date hidden'!AO174)</f>
        <v>0</v>
      </c>
      <c r="AO173" s="25" t="str">
        <f>IF('Indicator Date hidden'!AP174="x","x",$AO$2-'Indicator Date hidden'!AP174)</f>
        <v>x</v>
      </c>
      <c r="AP173" s="25" t="str">
        <f>IF('Indicator Date hidden'!AQ174="x","x",$AP$2-'Indicator Date hidden'!AQ174)</f>
        <v>x</v>
      </c>
      <c r="AQ173" s="25">
        <f>IF('Indicator Date hidden'!AR174="x","x",$AQ$2-'Indicator Date hidden'!AR174)</f>
        <v>6</v>
      </c>
      <c r="AR173" s="25">
        <f>IF('Indicator Date hidden'!AS174="x","x",$AR$2-'Indicator Date hidden'!AS174)</f>
        <v>0</v>
      </c>
      <c r="AS173" s="25">
        <f>IF('Indicator Date hidden'!AT174="x","x",$AS$2-'Indicator Date hidden'!AT174)</f>
        <v>0</v>
      </c>
      <c r="AT173" s="25">
        <f>IF('Indicator Date hidden'!AU174="x","x",$AT$2-'Indicator Date hidden'!AU174)</f>
        <v>0</v>
      </c>
      <c r="AU173" s="25">
        <f>IF('Indicator Date hidden'!AV174="x","x",$AU$2-'Indicator Date hidden'!AV174)</f>
        <v>4</v>
      </c>
      <c r="AV173" s="25">
        <f>IF('Indicator Date hidden'!AW174="x","x",$AV$2-'Indicator Date hidden'!AW174)</f>
        <v>0</v>
      </c>
      <c r="AW173" s="25">
        <f>IF('Indicator Date hidden'!AX174="x","x",$AW$2-'Indicator Date hidden'!AX174)</f>
        <v>0</v>
      </c>
      <c r="AX173" s="25">
        <f>IF('Indicator Date hidden'!AY174="x","x",$AX$2-'Indicator Date hidden'!AY174)</f>
        <v>0</v>
      </c>
      <c r="AY173" s="25">
        <f>IF('Indicator Date hidden'!AZ174="x","x",$AY$2-'Indicator Date hidden'!AZ174)</f>
        <v>0</v>
      </c>
      <c r="AZ173" s="25">
        <f>IF('Indicator Date hidden'!BA174="x","x",$AZ$2-'Indicator Date hidden'!BA174)</f>
        <v>0</v>
      </c>
      <c r="BA173">
        <f t="shared" si="10"/>
        <v>30</v>
      </c>
      <c r="BB173" s="26">
        <f t="shared" si="11"/>
        <v>0.63829787234042556</v>
      </c>
      <c r="BC173">
        <f t="shared" si="12"/>
        <v>8</v>
      </c>
      <c r="BD173" s="26">
        <f t="shared" si="13"/>
        <v>1.6035271218227041</v>
      </c>
      <c r="BE173" s="28">
        <f t="shared" si="14"/>
        <v>0</v>
      </c>
    </row>
    <row r="174" spans="1:57" x14ac:dyDescent="0.3">
      <c r="A174" t="s">
        <v>320</v>
      </c>
      <c r="B174" s="25">
        <f>IF('Indicator Date hidden'!C175="x","x",$B$2-'Indicator Date hidden'!C175)</f>
        <v>0</v>
      </c>
      <c r="C174" s="25">
        <f>IF('Indicator Date hidden'!D175="x","x",$C$2-'Indicator Date hidden'!D175)</f>
        <v>0</v>
      </c>
      <c r="D174" s="25">
        <f>IF('Indicator Date hidden'!E175="x","x",$D$2-'Indicator Date hidden'!E175)</f>
        <v>0</v>
      </c>
      <c r="E174" s="25">
        <f>IF('Indicator Date hidden'!F175="x","x",$E$2-'Indicator Date hidden'!F175)</f>
        <v>0</v>
      </c>
      <c r="F174" s="25">
        <f>IF('Indicator Date hidden'!G175="x","x",$F$2-'Indicator Date hidden'!G175)</f>
        <v>0</v>
      </c>
      <c r="G174" s="25">
        <f>IF('Indicator Date hidden'!H175="x","x",$G$2-'Indicator Date hidden'!H175)</f>
        <v>0</v>
      </c>
      <c r="H174" s="25">
        <f>IF('Indicator Date hidden'!I175="x","x",$H$2-'Indicator Date hidden'!I175)</f>
        <v>0</v>
      </c>
      <c r="I174" s="25">
        <f>IF('Indicator Date hidden'!J175="x","x",$I$2-'Indicator Date hidden'!J175)</f>
        <v>0</v>
      </c>
      <c r="J174" s="25">
        <f>IF('Indicator Date hidden'!K175="x","x",$J$2-'Indicator Date hidden'!K175)</f>
        <v>0</v>
      </c>
      <c r="K174" s="25">
        <f>IF('Indicator Date hidden'!L175="x","x",$K$2-'Indicator Date hidden'!L175)</f>
        <v>0</v>
      </c>
      <c r="L174" s="25">
        <f>IF('Indicator Date hidden'!M175="x","x",$L$2-'Indicator Date hidden'!M175)</f>
        <v>0</v>
      </c>
      <c r="M174" s="25">
        <f>IF('Indicator Date hidden'!N175="x","x",$M$2-'Indicator Date hidden'!N175)</f>
        <v>0</v>
      </c>
      <c r="N174" s="25">
        <f>IF('Indicator Date hidden'!O175="x","x",$N$2-'Indicator Date hidden'!O175)</f>
        <v>0</v>
      </c>
      <c r="O174" s="25">
        <f>IF('Indicator Date hidden'!P175="x","x",$O$2-'Indicator Date hidden'!P175)</f>
        <v>0</v>
      </c>
      <c r="P174" s="25">
        <f>IF('Indicator Date hidden'!Q175="x","x",$P$2-'Indicator Date hidden'!Q175)</f>
        <v>0</v>
      </c>
      <c r="Q174" s="25">
        <f>IF('Indicator Date hidden'!R175="x","x",$Q$2-'Indicator Date hidden'!R175)</f>
        <v>0</v>
      </c>
      <c r="R174" s="25">
        <f>IF('Indicator Date hidden'!S175="x","x",$R$2-'Indicator Date hidden'!S175)</f>
        <v>0</v>
      </c>
      <c r="S174" s="25">
        <f>IF('Indicator Date hidden'!T175="x","x",$S$2-'Indicator Date hidden'!T175)</f>
        <v>0</v>
      </c>
      <c r="T174" s="25">
        <f>IF('Indicator Date hidden'!U175="x","x",$T$2-'Indicator Date hidden'!U175)</f>
        <v>0</v>
      </c>
      <c r="U174" s="25">
        <f>IF('Indicator Date hidden'!V175="x","x",$U$2-'Indicator Date hidden'!V175)</f>
        <v>0</v>
      </c>
      <c r="V174" s="25">
        <f>IF('Indicator Date hidden'!W175="x","x",$V$2-'Indicator Date hidden'!W175)</f>
        <v>0</v>
      </c>
      <c r="W174" s="25">
        <f>IF('Indicator Date hidden'!X175="x","x",$W$2-'Indicator Date hidden'!X175)</f>
        <v>0</v>
      </c>
      <c r="X174" s="25">
        <f>IF('Indicator Date hidden'!Y175="x","x",$X$2-'Indicator Date hidden'!Y175)</f>
        <v>4</v>
      </c>
      <c r="Y174" s="25">
        <f>IF('Indicator Date hidden'!Z175="x","x",$Y$2-'Indicator Date hidden'!Z175)</f>
        <v>0</v>
      </c>
      <c r="Z174" s="25">
        <f>IF('Indicator Date hidden'!AA175="x","x",$Z$2-'Indicator Date hidden'!AA175)</f>
        <v>0</v>
      </c>
      <c r="AA174" s="25">
        <f>IF('Indicator Date hidden'!AB175="x","x",$AA$2-'Indicator Date hidden'!AB175)</f>
        <v>0</v>
      </c>
      <c r="AB174" s="25">
        <f>IF('Indicator Date hidden'!AC175="x","x",$AB$2-'Indicator Date hidden'!AC175)</f>
        <v>0</v>
      </c>
      <c r="AC174" s="25">
        <f>IF('Indicator Date hidden'!AD175="x","x",$AC$2-'Indicator Date hidden'!AD175)</f>
        <v>0</v>
      </c>
      <c r="AD174" s="25">
        <f>IF('Indicator Date hidden'!AE175="x","x",$AD$2-'Indicator Date hidden'!AE175)</f>
        <v>0</v>
      </c>
      <c r="AE174" s="25">
        <f>IF('Indicator Date hidden'!AF175="x","x",$AE$2-'Indicator Date hidden'!AF175)</f>
        <v>0</v>
      </c>
      <c r="AF174" s="25">
        <f>IF('Indicator Date hidden'!AG175="x","x",$AF$2-'Indicator Date hidden'!AG175)</f>
        <v>2</v>
      </c>
      <c r="AG174" s="25">
        <f>IF('Indicator Date hidden'!AH175="x","x",$AG$2-'Indicator Date hidden'!AH175)</f>
        <v>0</v>
      </c>
      <c r="AH174" s="25">
        <f>IF('Indicator Date hidden'!AI175="x","x",$AH$2-'Indicator Date hidden'!AI175)</f>
        <v>0</v>
      </c>
      <c r="AI174" s="25">
        <f>IF('Indicator Date hidden'!AJ175="x","x",$AI$2-'Indicator Date hidden'!AJ175)</f>
        <v>0</v>
      </c>
      <c r="AJ174" s="25">
        <f>IF('Indicator Date hidden'!AK175="x","x",$AJ$2-'Indicator Date hidden'!AK175)</f>
        <v>1</v>
      </c>
      <c r="AK174" s="25">
        <f>IF('Indicator Date hidden'!AL175="x","x",$AK$2-'Indicator Date hidden'!AL175)</f>
        <v>1</v>
      </c>
      <c r="AL174" s="25">
        <f>IF('Indicator Date hidden'!AM175="x","x",$AL$2-'Indicator Date hidden'!AM175)</f>
        <v>0</v>
      </c>
      <c r="AM174" s="25">
        <f>IF('Indicator Date hidden'!AN175="x","x",$AM$2-'Indicator Date hidden'!AN175)</f>
        <v>0</v>
      </c>
      <c r="AN174" s="25">
        <f>IF('Indicator Date hidden'!AO175="x","x",$AN$2-'Indicator Date hidden'!AO175)</f>
        <v>0</v>
      </c>
      <c r="AO174" s="25">
        <f>IF('Indicator Date hidden'!AP175="x","x",$AO$2-'Indicator Date hidden'!AP175)</f>
        <v>0</v>
      </c>
      <c r="AP174" s="25">
        <f>IF('Indicator Date hidden'!AQ175="x","x",$AP$2-'Indicator Date hidden'!AQ175)</f>
        <v>0</v>
      </c>
      <c r="AQ174" s="25">
        <f>IF('Indicator Date hidden'!AR175="x","x",$AQ$2-'Indicator Date hidden'!AR175)</f>
        <v>0</v>
      </c>
      <c r="AR174" s="25">
        <f>IF('Indicator Date hidden'!AS175="x","x",$AR$2-'Indicator Date hidden'!AS175)</f>
        <v>0</v>
      </c>
      <c r="AS174" s="25">
        <f>IF('Indicator Date hidden'!AT175="x","x",$AS$2-'Indicator Date hidden'!AT175)</f>
        <v>0</v>
      </c>
      <c r="AT174" s="25">
        <f>IF('Indicator Date hidden'!AU175="x","x",$AT$2-'Indicator Date hidden'!AU175)</f>
        <v>0</v>
      </c>
      <c r="AU174" s="25">
        <f>IF('Indicator Date hidden'!AV175="x","x",$AU$2-'Indicator Date hidden'!AV175)</f>
        <v>3</v>
      </c>
      <c r="AV174" s="25">
        <f>IF('Indicator Date hidden'!AW175="x","x",$AV$2-'Indicator Date hidden'!AW175)</f>
        <v>0</v>
      </c>
      <c r="AW174" s="25">
        <f>IF('Indicator Date hidden'!AX175="x","x",$AW$2-'Indicator Date hidden'!AX175)</f>
        <v>0</v>
      </c>
      <c r="AX174" s="25">
        <f>IF('Indicator Date hidden'!AY175="x","x",$AX$2-'Indicator Date hidden'!AY175)</f>
        <v>0</v>
      </c>
      <c r="AY174" s="25">
        <f>IF('Indicator Date hidden'!AZ175="x","x",$AY$2-'Indicator Date hidden'!AZ175)</f>
        <v>0</v>
      </c>
      <c r="AZ174" s="25">
        <f>IF('Indicator Date hidden'!BA175="x","x",$AZ$2-'Indicator Date hidden'!BA175)</f>
        <v>0</v>
      </c>
      <c r="BA174">
        <f t="shared" si="10"/>
        <v>11</v>
      </c>
      <c r="BB174" s="26">
        <f t="shared" si="11"/>
        <v>0.21568627450980393</v>
      </c>
      <c r="BC174">
        <f t="shared" si="12"/>
        <v>5</v>
      </c>
      <c r="BD174" s="26">
        <f t="shared" si="13"/>
        <v>0.74921463429579604</v>
      </c>
      <c r="BE174" s="28">
        <f t="shared" si="14"/>
        <v>0</v>
      </c>
    </row>
    <row r="175" spans="1:57" x14ac:dyDescent="0.3">
      <c r="A175" t="s">
        <v>322</v>
      </c>
      <c r="B175" s="25">
        <f>IF('Indicator Date hidden'!C176="x","x",$B$2-'Indicator Date hidden'!C176)</f>
        <v>0</v>
      </c>
      <c r="C175" s="25">
        <f>IF('Indicator Date hidden'!D176="x","x",$C$2-'Indicator Date hidden'!D176)</f>
        <v>0</v>
      </c>
      <c r="D175" s="25">
        <f>IF('Indicator Date hidden'!E176="x","x",$D$2-'Indicator Date hidden'!E176)</f>
        <v>0</v>
      </c>
      <c r="E175" s="25">
        <f>IF('Indicator Date hidden'!F176="x","x",$E$2-'Indicator Date hidden'!F176)</f>
        <v>0</v>
      </c>
      <c r="F175" s="25">
        <f>IF('Indicator Date hidden'!G176="x","x",$F$2-'Indicator Date hidden'!G176)</f>
        <v>0</v>
      </c>
      <c r="G175" s="25">
        <f>IF('Indicator Date hidden'!H176="x","x",$G$2-'Indicator Date hidden'!H176)</f>
        <v>0</v>
      </c>
      <c r="H175" s="25">
        <f>IF('Indicator Date hidden'!I176="x","x",$H$2-'Indicator Date hidden'!I176)</f>
        <v>0</v>
      </c>
      <c r="I175" s="25">
        <f>IF('Indicator Date hidden'!J176="x","x",$I$2-'Indicator Date hidden'!J176)</f>
        <v>0</v>
      </c>
      <c r="J175" s="25">
        <f>IF('Indicator Date hidden'!K176="x","x",$J$2-'Indicator Date hidden'!K176)</f>
        <v>0</v>
      </c>
      <c r="K175" s="25">
        <f>IF('Indicator Date hidden'!L176="x","x",$K$2-'Indicator Date hidden'!L176)</f>
        <v>0</v>
      </c>
      <c r="L175" s="25">
        <f>IF('Indicator Date hidden'!M176="x","x",$L$2-'Indicator Date hidden'!M176)</f>
        <v>0</v>
      </c>
      <c r="M175" s="25">
        <f>IF('Indicator Date hidden'!N176="x","x",$M$2-'Indicator Date hidden'!N176)</f>
        <v>0</v>
      </c>
      <c r="N175" s="25">
        <f>IF('Indicator Date hidden'!O176="x","x",$N$2-'Indicator Date hidden'!O176)</f>
        <v>0</v>
      </c>
      <c r="O175" s="25">
        <f>IF('Indicator Date hidden'!P176="x","x",$O$2-'Indicator Date hidden'!P176)</f>
        <v>0</v>
      </c>
      <c r="P175" s="25">
        <f>IF('Indicator Date hidden'!Q176="x","x",$P$2-'Indicator Date hidden'!Q176)</f>
        <v>0</v>
      </c>
      <c r="Q175" s="25" t="str">
        <f>IF('Indicator Date hidden'!R176="x","x",$Q$2-'Indicator Date hidden'!R176)</f>
        <v>x</v>
      </c>
      <c r="R175" s="25">
        <f>IF('Indicator Date hidden'!S176="x","x",$R$2-'Indicator Date hidden'!S176)</f>
        <v>0</v>
      </c>
      <c r="S175" s="25">
        <f>IF('Indicator Date hidden'!T176="x","x",$S$2-'Indicator Date hidden'!T176)</f>
        <v>0</v>
      </c>
      <c r="T175" s="25">
        <f>IF('Indicator Date hidden'!U176="x","x",$T$2-'Indicator Date hidden'!U176)</f>
        <v>0</v>
      </c>
      <c r="U175" s="25">
        <f>IF('Indicator Date hidden'!V176="x","x",$U$2-'Indicator Date hidden'!V176)</f>
        <v>0</v>
      </c>
      <c r="V175" s="25">
        <f>IF('Indicator Date hidden'!W176="x","x",$V$2-'Indicator Date hidden'!W176)</f>
        <v>0</v>
      </c>
      <c r="W175" s="25">
        <f>IF('Indicator Date hidden'!X176="x","x",$W$2-'Indicator Date hidden'!X176)</f>
        <v>2</v>
      </c>
      <c r="X175" s="25">
        <f>IF('Indicator Date hidden'!Y176="x","x",$X$2-'Indicator Date hidden'!Y176)</f>
        <v>4</v>
      </c>
      <c r="Y175" s="25">
        <f>IF('Indicator Date hidden'!Z176="x","x",$Y$2-'Indicator Date hidden'!Z176)</f>
        <v>0</v>
      </c>
      <c r="Z175" s="25">
        <f>IF('Indicator Date hidden'!AA176="x","x",$Z$2-'Indicator Date hidden'!AA176)</f>
        <v>0</v>
      </c>
      <c r="AA175" s="25" t="str">
        <f>IF('Indicator Date hidden'!AB176="x","x",$AA$2-'Indicator Date hidden'!AB176)</f>
        <v>x</v>
      </c>
      <c r="AB175" s="25">
        <f>IF('Indicator Date hidden'!AC176="x","x",$AB$2-'Indicator Date hidden'!AC176)</f>
        <v>0</v>
      </c>
      <c r="AC175" s="25">
        <f>IF('Indicator Date hidden'!AD176="x","x",$AC$2-'Indicator Date hidden'!AD176)</f>
        <v>0</v>
      </c>
      <c r="AD175" s="25" t="str">
        <f>IF('Indicator Date hidden'!AE176="x","x",$AD$2-'Indicator Date hidden'!AE176)</f>
        <v>x</v>
      </c>
      <c r="AE175" s="25">
        <f>IF('Indicator Date hidden'!AF176="x","x",$AE$2-'Indicator Date hidden'!AF176)</f>
        <v>0</v>
      </c>
      <c r="AF175" s="25">
        <f>IF('Indicator Date hidden'!AG176="x","x",$AF$2-'Indicator Date hidden'!AG176)</f>
        <v>4</v>
      </c>
      <c r="AG175" s="25">
        <f>IF('Indicator Date hidden'!AH176="x","x",$AG$2-'Indicator Date hidden'!AH176)</f>
        <v>0</v>
      </c>
      <c r="AH175" s="25">
        <f>IF('Indicator Date hidden'!AI176="x","x",$AH$2-'Indicator Date hidden'!AI176)</f>
        <v>0</v>
      </c>
      <c r="AI175" s="25">
        <f>IF('Indicator Date hidden'!AJ176="x","x",$AI$2-'Indicator Date hidden'!AJ176)</f>
        <v>0</v>
      </c>
      <c r="AJ175" s="25" t="str">
        <f>IF('Indicator Date hidden'!AK176="x","x",$AJ$2-'Indicator Date hidden'!AK176)</f>
        <v>x</v>
      </c>
      <c r="AK175" s="25">
        <f>IF('Indicator Date hidden'!AL176="x","x",$AK$2-'Indicator Date hidden'!AL176)</f>
        <v>1</v>
      </c>
      <c r="AL175" s="25">
        <f>IF('Indicator Date hidden'!AM176="x","x",$AL$2-'Indicator Date hidden'!AM176)</f>
        <v>0</v>
      </c>
      <c r="AM175" s="25">
        <f>IF('Indicator Date hidden'!AN176="x","x",$AM$2-'Indicator Date hidden'!AN176)</f>
        <v>0</v>
      </c>
      <c r="AN175" s="25">
        <f>IF('Indicator Date hidden'!AO176="x","x",$AN$2-'Indicator Date hidden'!AO176)</f>
        <v>0</v>
      </c>
      <c r="AO175" s="25" t="str">
        <f>IF('Indicator Date hidden'!AP176="x","x",$AO$2-'Indicator Date hidden'!AP176)</f>
        <v>x</v>
      </c>
      <c r="AP175" s="25" t="str">
        <f>IF('Indicator Date hidden'!AQ176="x","x",$AP$2-'Indicator Date hidden'!AQ176)</f>
        <v>x</v>
      </c>
      <c r="AQ175" s="25">
        <f>IF('Indicator Date hidden'!AR176="x","x",$AQ$2-'Indicator Date hidden'!AR176)</f>
        <v>4</v>
      </c>
      <c r="AR175" s="25">
        <f>IF('Indicator Date hidden'!AS176="x","x",$AR$2-'Indicator Date hidden'!AS176)</f>
        <v>0</v>
      </c>
      <c r="AS175" s="25" t="str">
        <f>IF('Indicator Date hidden'!AT176="x","x",$AS$2-'Indicator Date hidden'!AT176)</f>
        <v>x</v>
      </c>
      <c r="AT175" s="25">
        <f>IF('Indicator Date hidden'!AU176="x","x",$AT$2-'Indicator Date hidden'!AU176)</f>
        <v>0</v>
      </c>
      <c r="AU175" s="25">
        <f>IF('Indicator Date hidden'!AV176="x","x",$AU$2-'Indicator Date hidden'!AV176)</f>
        <v>3</v>
      </c>
      <c r="AV175" s="25">
        <f>IF('Indicator Date hidden'!AW176="x","x",$AV$2-'Indicator Date hidden'!AW176)</f>
        <v>0</v>
      </c>
      <c r="AW175" s="25">
        <f>IF('Indicator Date hidden'!AX176="x","x",$AW$2-'Indicator Date hidden'!AX176)</f>
        <v>0</v>
      </c>
      <c r="AX175" s="25">
        <f>IF('Indicator Date hidden'!AY176="x","x",$AX$2-'Indicator Date hidden'!AY176)</f>
        <v>0</v>
      </c>
      <c r="AY175" s="25">
        <f>IF('Indicator Date hidden'!AZ176="x","x",$AY$2-'Indicator Date hidden'!AZ176)</f>
        <v>0</v>
      </c>
      <c r="AZ175" s="25">
        <f>IF('Indicator Date hidden'!BA176="x","x",$AZ$2-'Indicator Date hidden'!BA176)</f>
        <v>0</v>
      </c>
      <c r="BA175">
        <f t="shared" si="10"/>
        <v>18</v>
      </c>
      <c r="BB175" s="26">
        <f t="shared" si="11"/>
        <v>0.40909090909090912</v>
      </c>
      <c r="BC175">
        <f t="shared" si="12"/>
        <v>6</v>
      </c>
      <c r="BD175" s="26">
        <f t="shared" si="13"/>
        <v>1.1143318792846604</v>
      </c>
      <c r="BE175" s="28">
        <f t="shared" si="14"/>
        <v>0</v>
      </c>
    </row>
    <row r="176" spans="1:57" x14ac:dyDescent="0.3">
      <c r="A176" t="s">
        <v>324</v>
      </c>
      <c r="B176" s="25">
        <f>IF('Indicator Date hidden'!C177="x","x",$B$2-'Indicator Date hidden'!C177)</f>
        <v>0</v>
      </c>
      <c r="C176" s="25">
        <f>IF('Indicator Date hidden'!D177="x","x",$C$2-'Indicator Date hidden'!D177)</f>
        <v>0</v>
      </c>
      <c r="D176" s="25">
        <f>IF('Indicator Date hidden'!E177="x","x",$D$2-'Indicator Date hidden'!E177)</f>
        <v>0</v>
      </c>
      <c r="E176" s="25">
        <f>IF('Indicator Date hidden'!F177="x","x",$E$2-'Indicator Date hidden'!F177)</f>
        <v>0</v>
      </c>
      <c r="F176" s="25">
        <f>IF('Indicator Date hidden'!G177="x","x",$F$2-'Indicator Date hidden'!G177)</f>
        <v>0</v>
      </c>
      <c r="G176" s="25">
        <f>IF('Indicator Date hidden'!H177="x","x",$G$2-'Indicator Date hidden'!H177)</f>
        <v>0</v>
      </c>
      <c r="H176" s="25">
        <f>IF('Indicator Date hidden'!I177="x","x",$H$2-'Indicator Date hidden'!I177)</f>
        <v>0</v>
      </c>
      <c r="I176" s="25">
        <f>IF('Indicator Date hidden'!J177="x","x",$I$2-'Indicator Date hidden'!J177)</f>
        <v>0</v>
      </c>
      <c r="J176" s="25">
        <f>IF('Indicator Date hidden'!K177="x","x",$J$2-'Indicator Date hidden'!K177)</f>
        <v>0</v>
      </c>
      <c r="K176" s="25">
        <f>IF('Indicator Date hidden'!L177="x","x",$K$2-'Indicator Date hidden'!L177)</f>
        <v>0</v>
      </c>
      <c r="L176" s="25">
        <f>IF('Indicator Date hidden'!M177="x","x",$L$2-'Indicator Date hidden'!M177)</f>
        <v>0</v>
      </c>
      <c r="M176" s="25">
        <f>IF('Indicator Date hidden'!N177="x","x",$M$2-'Indicator Date hidden'!N177)</f>
        <v>0</v>
      </c>
      <c r="N176" s="25">
        <f>IF('Indicator Date hidden'!O177="x","x",$N$2-'Indicator Date hidden'!O177)</f>
        <v>0</v>
      </c>
      <c r="O176" s="25">
        <f>IF('Indicator Date hidden'!P177="x","x",$O$2-'Indicator Date hidden'!P177)</f>
        <v>0</v>
      </c>
      <c r="P176" s="25">
        <f>IF('Indicator Date hidden'!Q177="x","x",$P$2-'Indicator Date hidden'!Q177)</f>
        <v>0</v>
      </c>
      <c r="Q176" s="25">
        <f>IF('Indicator Date hidden'!R177="x","x",$Q$2-'Indicator Date hidden'!R177)</f>
        <v>8</v>
      </c>
      <c r="R176" s="25">
        <f>IF('Indicator Date hidden'!S177="x","x",$R$2-'Indicator Date hidden'!S177)</f>
        <v>0</v>
      </c>
      <c r="S176" s="25">
        <f>IF('Indicator Date hidden'!T177="x","x",$S$2-'Indicator Date hidden'!T177)</f>
        <v>0</v>
      </c>
      <c r="T176" s="25">
        <f>IF('Indicator Date hidden'!U177="x","x",$T$2-'Indicator Date hidden'!U177)</f>
        <v>0</v>
      </c>
      <c r="U176" s="25" t="str">
        <f>IF('Indicator Date hidden'!V177="x","x",$U$2-'Indicator Date hidden'!V177)</f>
        <v>x</v>
      </c>
      <c r="V176" s="25">
        <f>IF('Indicator Date hidden'!W177="x","x",$V$2-'Indicator Date hidden'!W177)</f>
        <v>0</v>
      </c>
      <c r="W176" s="25" t="str">
        <f>IF('Indicator Date hidden'!X177="x","x",$W$2-'Indicator Date hidden'!X177)</f>
        <v>x</v>
      </c>
      <c r="X176" s="25">
        <f>IF('Indicator Date hidden'!Y177="x","x",$X$2-'Indicator Date hidden'!Y177)</f>
        <v>4</v>
      </c>
      <c r="Y176" s="25">
        <f>IF('Indicator Date hidden'!Z177="x","x",$Y$2-'Indicator Date hidden'!Z177)</f>
        <v>0</v>
      </c>
      <c r="Z176" s="25">
        <f>IF('Indicator Date hidden'!AA177="x","x",$Z$2-'Indicator Date hidden'!AA177)</f>
        <v>0</v>
      </c>
      <c r="AA176" s="25">
        <f>IF('Indicator Date hidden'!AB177="x","x",$AA$2-'Indicator Date hidden'!AB177)</f>
        <v>1</v>
      </c>
      <c r="AB176" s="25">
        <f>IF('Indicator Date hidden'!AC177="x","x",$AB$2-'Indicator Date hidden'!AC177)</f>
        <v>0</v>
      </c>
      <c r="AC176" s="25">
        <f>IF('Indicator Date hidden'!AD177="x","x",$AC$2-'Indicator Date hidden'!AD177)</f>
        <v>0</v>
      </c>
      <c r="AD176" s="25" t="str">
        <f>IF('Indicator Date hidden'!AE177="x","x",$AD$2-'Indicator Date hidden'!AE177)</f>
        <v>x</v>
      </c>
      <c r="AE176" s="25">
        <f>IF('Indicator Date hidden'!AF177="x","x",$AE$2-'Indicator Date hidden'!AF177)</f>
        <v>0</v>
      </c>
      <c r="AF176" s="25" t="str">
        <f>IF('Indicator Date hidden'!AG177="x","x",$AF$2-'Indicator Date hidden'!AG177)</f>
        <v>x</v>
      </c>
      <c r="AG176" s="25">
        <f>IF('Indicator Date hidden'!AH177="x","x",$AG$2-'Indicator Date hidden'!AH177)</f>
        <v>0</v>
      </c>
      <c r="AH176" s="25">
        <f>IF('Indicator Date hidden'!AI177="x","x",$AH$2-'Indicator Date hidden'!AI177)</f>
        <v>0</v>
      </c>
      <c r="AI176" s="25">
        <f>IF('Indicator Date hidden'!AJ177="x","x",$AI$2-'Indicator Date hidden'!AJ177)</f>
        <v>0</v>
      </c>
      <c r="AJ176" s="25" t="str">
        <f>IF('Indicator Date hidden'!AK177="x","x",$AJ$2-'Indicator Date hidden'!AK177)</f>
        <v>x</v>
      </c>
      <c r="AK176" s="25">
        <f>IF('Indicator Date hidden'!AL177="x","x",$AK$2-'Indicator Date hidden'!AL177)</f>
        <v>1</v>
      </c>
      <c r="AL176" s="25">
        <f>IF('Indicator Date hidden'!AM177="x","x",$AL$2-'Indicator Date hidden'!AM177)</f>
        <v>0</v>
      </c>
      <c r="AM176" s="25">
        <f>IF('Indicator Date hidden'!AN177="x","x",$AM$2-'Indicator Date hidden'!AN177)</f>
        <v>0</v>
      </c>
      <c r="AN176" s="25">
        <f>IF('Indicator Date hidden'!AO177="x","x",$AN$2-'Indicator Date hidden'!AO177)</f>
        <v>0</v>
      </c>
      <c r="AO176" s="25">
        <f>IF('Indicator Date hidden'!AP177="x","x",$AO$2-'Indicator Date hidden'!AP177)</f>
        <v>1</v>
      </c>
      <c r="AP176" s="25">
        <f>IF('Indicator Date hidden'!AQ177="x","x",$AP$2-'Indicator Date hidden'!AQ177)</f>
        <v>1</v>
      </c>
      <c r="AQ176" s="25">
        <f>IF('Indicator Date hidden'!AR177="x","x",$AQ$2-'Indicator Date hidden'!AR177)</f>
        <v>4</v>
      </c>
      <c r="AR176" s="25">
        <f>IF('Indicator Date hidden'!AS177="x","x",$AR$2-'Indicator Date hidden'!AS177)</f>
        <v>0</v>
      </c>
      <c r="AS176" s="25">
        <f>IF('Indicator Date hidden'!AT177="x","x",$AS$2-'Indicator Date hidden'!AT177)</f>
        <v>0</v>
      </c>
      <c r="AT176" s="25">
        <f>IF('Indicator Date hidden'!AU177="x","x",$AT$2-'Indicator Date hidden'!AU177)</f>
        <v>0</v>
      </c>
      <c r="AU176" s="25">
        <f>IF('Indicator Date hidden'!AV177="x","x",$AU$2-'Indicator Date hidden'!AV177)</f>
        <v>1</v>
      </c>
      <c r="AV176" s="25">
        <f>IF('Indicator Date hidden'!AW177="x","x",$AV$2-'Indicator Date hidden'!AW177)</f>
        <v>0</v>
      </c>
      <c r="AW176" s="25">
        <f>IF('Indicator Date hidden'!AX177="x","x",$AW$2-'Indicator Date hidden'!AX177)</f>
        <v>0</v>
      </c>
      <c r="AX176" s="25">
        <f>IF('Indicator Date hidden'!AY177="x","x",$AX$2-'Indicator Date hidden'!AY177)</f>
        <v>0</v>
      </c>
      <c r="AY176" s="25">
        <f>IF('Indicator Date hidden'!AZ177="x","x",$AY$2-'Indicator Date hidden'!AZ177)</f>
        <v>0</v>
      </c>
      <c r="AZ176" s="25">
        <f>IF('Indicator Date hidden'!BA177="x","x",$AZ$2-'Indicator Date hidden'!BA177)</f>
        <v>0</v>
      </c>
      <c r="BA176">
        <f t="shared" si="10"/>
        <v>21</v>
      </c>
      <c r="BB176" s="26">
        <f t="shared" si="11"/>
        <v>0.45652173913043476</v>
      </c>
      <c r="BC176">
        <f t="shared" si="12"/>
        <v>8</v>
      </c>
      <c r="BD176" s="26">
        <f t="shared" si="13"/>
        <v>1.4096950292933457</v>
      </c>
      <c r="BE176" s="28">
        <f t="shared" si="14"/>
        <v>0</v>
      </c>
    </row>
    <row r="177" spans="1:57" x14ac:dyDescent="0.3">
      <c r="A177" t="s">
        <v>326</v>
      </c>
      <c r="B177" s="25">
        <f>IF('Indicator Date hidden'!C178="x","x",$B$2-'Indicator Date hidden'!C178)</f>
        <v>0</v>
      </c>
      <c r="C177" s="25">
        <f>IF('Indicator Date hidden'!D178="x","x",$C$2-'Indicator Date hidden'!D178)</f>
        <v>0</v>
      </c>
      <c r="D177" s="25">
        <f>IF('Indicator Date hidden'!E178="x","x",$D$2-'Indicator Date hidden'!E178)</f>
        <v>0</v>
      </c>
      <c r="E177" s="25">
        <f>IF('Indicator Date hidden'!F178="x","x",$E$2-'Indicator Date hidden'!F178)</f>
        <v>0</v>
      </c>
      <c r="F177" s="25">
        <f>IF('Indicator Date hidden'!G178="x","x",$F$2-'Indicator Date hidden'!G178)</f>
        <v>0</v>
      </c>
      <c r="G177" s="25">
        <f>IF('Indicator Date hidden'!H178="x","x",$G$2-'Indicator Date hidden'!H178)</f>
        <v>0</v>
      </c>
      <c r="H177" s="25">
        <f>IF('Indicator Date hidden'!I178="x","x",$H$2-'Indicator Date hidden'!I178)</f>
        <v>0</v>
      </c>
      <c r="I177" s="25">
        <f>IF('Indicator Date hidden'!J178="x","x",$I$2-'Indicator Date hidden'!J178)</f>
        <v>0</v>
      </c>
      <c r="J177" s="25">
        <f>IF('Indicator Date hidden'!K178="x","x",$J$2-'Indicator Date hidden'!K178)</f>
        <v>0</v>
      </c>
      <c r="K177" s="25">
        <f>IF('Indicator Date hidden'!L178="x","x",$K$2-'Indicator Date hidden'!L178)</f>
        <v>0</v>
      </c>
      <c r="L177" s="25">
        <f>IF('Indicator Date hidden'!M178="x","x",$L$2-'Indicator Date hidden'!M178)</f>
        <v>0</v>
      </c>
      <c r="M177" s="25">
        <f>IF('Indicator Date hidden'!N178="x","x",$M$2-'Indicator Date hidden'!N178)</f>
        <v>0</v>
      </c>
      <c r="N177" s="25">
        <f>IF('Indicator Date hidden'!O178="x","x",$N$2-'Indicator Date hidden'!O178)</f>
        <v>0</v>
      </c>
      <c r="O177" s="25">
        <f>IF('Indicator Date hidden'!P178="x","x",$O$2-'Indicator Date hidden'!P178)</f>
        <v>0</v>
      </c>
      <c r="P177" s="25">
        <f>IF('Indicator Date hidden'!Q178="x","x",$P$2-'Indicator Date hidden'!Q178)</f>
        <v>0</v>
      </c>
      <c r="Q177" s="25">
        <f>IF('Indicator Date hidden'!R178="x","x",$Q$2-'Indicator Date hidden'!R178)</f>
        <v>2</v>
      </c>
      <c r="R177" s="25">
        <f>IF('Indicator Date hidden'!S178="x","x",$R$2-'Indicator Date hidden'!S178)</f>
        <v>0</v>
      </c>
      <c r="S177" s="25">
        <f>IF('Indicator Date hidden'!T178="x","x",$S$2-'Indicator Date hidden'!T178)</f>
        <v>0</v>
      </c>
      <c r="T177" s="25">
        <f>IF('Indicator Date hidden'!U178="x","x",$T$2-'Indicator Date hidden'!U178)</f>
        <v>0</v>
      </c>
      <c r="U177" s="25">
        <f>IF('Indicator Date hidden'!V178="x","x",$U$2-'Indicator Date hidden'!V178)</f>
        <v>0</v>
      </c>
      <c r="V177" s="25">
        <f>IF('Indicator Date hidden'!W178="x","x",$V$2-'Indicator Date hidden'!W178)</f>
        <v>0</v>
      </c>
      <c r="W177" s="25">
        <f>IF('Indicator Date hidden'!X178="x","x",$W$2-'Indicator Date hidden'!X178)</f>
        <v>2</v>
      </c>
      <c r="X177" s="25">
        <f>IF('Indicator Date hidden'!Y178="x","x",$X$2-'Indicator Date hidden'!Y178)</f>
        <v>4</v>
      </c>
      <c r="Y177" s="25">
        <f>IF('Indicator Date hidden'!Z178="x","x",$Y$2-'Indicator Date hidden'!Z178)</f>
        <v>0</v>
      </c>
      <c r="Z177" s="25">
        <f>IF('Indicator Date hidden'!AA178="x","x",$Z$2-'Indicator Date hidden'!AA178)</f>
        <v>0</v>
      </c>
      <c r="AA177" s="25">
        <f>IF('Indicator Date hidden'!AB178="x","x",$AA$2-'Indicator Date hidden'!AB178)</f>
        <v>0</v>
      </c>
      <c r="AB177" s="25">
        <f>IF('Indicator Date hidden'!AC178="x","x",$AB$2-'Indicator Date hidden'!AC178)</f>
        <v>0</v>
      </c>
      <c r="AC177" s="25">
        <f>IF('Indicator Date hidden'!AD178="x","x",$AC$2-'Indicator Date hidden'!AD178)</f>
        <v>0</v>
      </c>
      <c r="AD177" s="25" t="str">
        <f>IF('Indicator Date hidden'!AE178="x","x",$AD$2-'Indicator Date hidden'!AE178)</f>
        <v>x</v>
      </c>
      <c r="AE177" s="25">
        <f>IF('Indicator Date hidden'!AF178="x","x",$AE$2-'Indicator Date hidden'!AF178)</f>
        <v>0</v>
      </c>
      <c r="AF177" s="25">
        <f>IF('Indicator Date hidden'!AG178="x","x",$AF$2-'Indicator Date hidden'!AG178)</f>
        <v>3</v>
      </c>
      <c r="AG177" s="25">
        <f>IF('Indicator Date hidden'!AH178="x","x",$AG$2-'Indicator Date hidden'!AH178)</f>
        <v>0</v>
      </c>
      <c r="AH177" s="25">
        <f>IF('Indicator Date hidden'!AI178="x","x",$AH$2-'Indicator Date hidden'!AI178)</f>
        <v>0</v>
      </c>
      <c r="AI177" s="25">
        <f>IF('Indicator Date hidden'!AJ178="x","x",$AI$2-'Indicator Date hidden'!AJ178)</f>
        <v>0</v>
      </c>
      <c r="AJ177" s="25" t="str">
        <f>IF('Indicator Date hidden'!AK178="x","x",$AJ$2-'Indicator Date hidden'!AK178)</f>
        <v>x</v>
      </c>
      <c r="AK177" s="25">
        <f>IF('Indicator Date hidden'!AL178="x","x",$AK$2-'Indicator Date hidden'!AL178)</f>
        <v>1</v>
      </c>
      <c r="AL177" s="25">
        <f>IF('Indicator Date hidden'!AM178="x","x",$AL$2-'Indicator Date hidden'!AM178)</f>
        <v>0</v>
      </c>
      <c r="AM177" s="25">
        <f>IF('Indicator Date hidden'!AN178="x","x",$AM$2-'Indicator Date hidden'!AN178)</f>
        <v>0</v>
      </c>
      <c r="AN177" s="25">
        <f>IF('Indicator Date hidden'!AO178="x","x",$AN$2-'Indicator Date hidden'!AO178)</f>
        <v>0</v>
      </c>
      <c r="AO177" s="25">
        <f>IF('Indicator Date hidden'!AP178="x","x",$AO$2-'Indicator Date hidden'!AP178)</f>
        <v>0</v>
      </c>
      <c r="AP177" s="25">
        <f>IF('Indicator Date hidden'!AQ178="x","x",$AP$2-'Indicator Date hidden'!AQ178)</f>
        <v>0</v>
      </c>
      <c r="AQ177" s="25">
        <f>IF('Indicator Date hidden'!AR178="x","x",$AQ$2-'Indicator Date hidden'!AR178)</f>
        <v>4</v>
      </c>
      <c r="AR177" s="25">
        <f>IF('Indicator Date hidden'!AS178="x","x",$AR$2-'Indicator Date hidden'!AS178)</f>
        <v>0</v>
      </c>
      <c r="AS177" s="25">
        <f>IF('Indicator Date hidden'!AT178="x","x",$AS$2-'Indicator Date hidden'!AT178)</f>
        <v>0</v>
      </c>
      <c r="AT177" s="25">
        <f>IF('Indicator Date hidden'!AU178="x","x",$AT$2-'Indicator Date hidden'!AU178)</f>
        <v>0</v>
      </c>
      <c r="AU177" s="25">
        <f>IF('Indicator Date hidden'!AV178="x","x",$AU$2-'Indicator Date hidden'!AV178)</f>
        <v>3</v>
      </c>
      <c r="AV177" s="25">
        <f>IF('Indicator Date hidden'!AW178="x","x",$AV$2-'Indicator Date hidden'!AW178)</f>
        <v>0</v>
      </c>
      <c r="AW177" s="25">
        <f>IF('Indicator Date hidden'!AX178="x","x",$AW$2-'Indicator Date hidden'!AX178)</f>
        <v>0</v>
      </c>
      <c r="AX177" s="25">
        <f>IF('Indicator Date hidden'!AY178="x","x",$AX$2-'Indicator Date hidden'!AY178)</f>
        <v>0</v>
      </c>
      <c r="AY177" s="25">
        <f>IF('Indicator Date hidden'!AZ178="x","x",$AY$2-'Indicator Date hidden'!AZ178)</f>
        <v>0</v>
      </c>
      <c r="AZ177" s="25">
        <f>IF('Indicator Date hidden'!BA178="x","x",$AZ$2-'Indicator Date hidden'!BA178)</f>
        <v>0</v>
      </c>
      <c r="BA177">
        <f t="shared" si="10"/>
        <v>19</v>
      </c>
      <c r="BB177" s="26">
        <f t="shared" si="11"/>
        <v>0.38775510204081631</v>
      </c>
      <c r="BC177">
        <f t="shared" si="12"/>
        <v>7</v>
      </c>
      <c r="BD177" s="26">
        <f t="shared" si="13"/>
        <v>1.0265123542823911</v>
      </c>
      <c r="BE177" s="28">
        <f t="shared" si="14"/>
        <v>0</v>
      </c>
    </row>
    <row r="178" spans="1:57" x14ac:dyDescent="0.3">
      <c r="A178" t="s">
        <v>328</v>
      </c>
      <c r="B178" s="25">
        <f>IF('Indicator Date hidden'!C179="x","x",$B$2-'Indicator Date hidden'!C179)</f>
        <v>0</v>
      </c>
      <c r="C178" s="25">
        <f>IF('Indicator Date hidden'!D179="x","x",$C$2-'Indicator Date hidden'!D179)</f>
        <v>0</v>
      </c>
      <c r="D178" s="25">
        <f>IF('Indicator Date hidden'!E179="x","x",$D$2-'Indicator Date hidden'!E179)</f>
        <v>0</v>
      </c>
      <c r="E178" s="25">
        <f>IF('Indicator Date hidden'!F179="x","x",$E$2-'Indicator Date hidden'!F179)</f>
        <v>0</v>
      </c>
      <c r="F178" s="25">
        <f>IF('Indicator Date hidden'!G179="x","x",$F$2-'Indicator Date hidden'!G179)</f>
        <v>0</v>
      </c>
      <c r="G178" s="25">
        <f>IF('Indicator Date hidden'!H179="x","x",$G$2-'Indicator Date hidden'!H179)</f>
        <v>0</v>
      </c>
      <c r="H178" s="25">
        <f>IF('Indicator Date hidden'!I179="x","x",$H$2-'Indicator Date hidden'!I179)</f>
        <v>0</v>
      </c>
      <c r="I178" s="25">
        <f>IF('Indicator Date hidden'!J179="x","x",$I$2-'Indicator Date hidden'!J179)</f>
        <v>0</v>
      </c>
      <c r="J178" s="25">
        <f>IF('Indicator Date hidden'!K179="x","x",$J$2-'Indicator Date hidden'!K179)</f>
        <v>0</v>
      </c>
      <c r="K178" s="25">
        <f>IF('Indicator Date hidden'!L179="x","x",$K$2-'Indicator Date hidden'!L179)</f>
        <v>0</v>
      </c>
      <c r="L178" s="25">
        <f>IF('Indicator Date hidden'!M179="x","x",$L$2-'Indicator Date hidden'!M179)</f>
        <v>0</v>
      </c>
      <c r="M178" s="25">
        <f>IF('Indicator Date hidden'!N179="x","x",$M$2-'Indicator Date hidden'!N179)</f>
        <v>0</v>
      </c>
      <c r="N178" s="25">
        <f>IF('Indicator Date hidden'!O179="x","x",$N$2-'Indicator Date hidden'!O179)</f>
        <v>0</v>
      </c>
      <c r="O178" s="25">
        <f>IF('Indicator Date hidden'!P179="x","x",$O$2-'Indicator Date hidden'!P179)</f>
        <v>0</v>
      </c>
      <c r="P178" s="25">
        <f>IF('Indicator Date hidden'!Q179="x","x",$P$2-'Indicator Date hidden'!Q179)</f>
        <v>0</v>
      </c>
      <c r="Q178" s="25" t="str">
        <f>IF('Indicator Date hidden'!R179="x","x",$Q$2-'Indicator Date hidden'!R179)</f>
        <v>x</v>
      </c>
      <c r="R178" s="25">
        <f>IF('Indicator Date hidden'!S179="x","x",$R$2-'Indicator Date hidden'!S179)</f>
        <v>0</v>
      </c>
      <c r="S178" s="25">
        <f>IF('Indicator Date hidden'!T179="x","x",$S$2-'Indicator Date hidden'!T179)</f>
        <v>0</v>
      </c>
      <c r="T178" s="25">
        <f>IF('Indicator Date hidden'!U179="x","x",$T$2-'Indicator Date hidden'!U179)</f>
        <v>0</v>
      </c>
      <c r="U178" s="25">
        <f>IF('Indicator Date hidden'!V179="x","x",$U$2-'Indicator Date hidden'!V179)</f>
        <v>0</v>
      </c>
      <c r="V178" s="25">
        <f>IF('Indicator Date hidden'!W179="x","x",$V$2-'Indicator Date hidden'!W179)</f>
        <v>0</v>
      </c>
      <c r="W178" s="25">
        <f>IF('Indicator Date hidden'!X179="x","x",$W$2-'Indicator Date hidden'!X179)</f>
        <v>1</v>
      </c>
      <c r="X178" s="25">
        <f>IF('Indicator Date hidden'!Y179="x","x",$X$2-'Indicator Date hidden'!Y179)</f>
        <v>3</v>
      </c>
      <c r="Y178" s="25">
        <f>IF('Indicator Date hidden'!Z179="x","x",$Y$2-'Indicator Date hidden'!Z179)</f>
        <v>0</v>
      </c>
      <c r="Z178" s="25">
        <f>IF('Indicator Date hidden'!AA179="x","x",$Z$2-'Indicator Date hidden'!AA179)</f>
        <v>0</v>
      </c>
      <c r="AA178" s="25" t="str">
        <f>IF('Indicator Date hidden'!AB179="x","x",$AA$2-'Indicator Date hidden'!AB179)</f>
        <v>x</v>
      </c>
      <c r="AB178" s="25">
        <f>IF('Indicator Date hidden'!AC179="x","x",$AB$2-'Indicator Date hidden'!AC179)</f>
        <v>0</v>
      </c>
      <c r="AC178" s="25">
        <f>IF('Indicator Date hidden'!AD179="x","x",$AC$2-'Indicator Date hidden'!AD179)</f>
        <v>0</v>
      </c>
      <c r="AD178" s="25">
        <f>IF('Indicator Date hidden'!AE179="x","x",$AD$2-'Indicator Date hidden'!AE179)</f>
        <v>0</v>
      </c>
      <c r="AE178" s="25">
        <f>IF('Indicator Date hidden'!AF179="x","x",$AE$2-'Indicator Date hidden'!AF179)</f>
        <v>0</v>
      </c>
      <c r="AF178" s="25">
        <f>IF('Indicator Date hidden'!AG179="x","x",$AF$2-'Indicator Date hidden'!AG179)</f>
        <v>1</v>
      </c>
      <c r="AG178" s="25">
        <f>IF('Indicator Date hidden'!AH179="x","x",$AG$2-'Indicator Date hidden'!AH179)</f>
        <v>0</v>
      </c>
      <c r="AH178" s="25">
        <f>IF('Indicator Date hidden'!AI179="x","x",$AH$2-'Indicator Date hidden'!AI179)</f>
        <v>0</v>
      </c>
      <c r="AI178" s="25">
        <f>IF('Indicator Date hidden'!AJ179="x","x",$AI$2-'Indicator Date hidden'!AJ179)</f>
        <v>0</v>
      </c>
      <c r="AJ178" s="25">
        <f>IF('Indicator Date hidden'!AK179="x","x",$AJ$2-'Indicator Date hidden'!AK179)</f>
        <v>1</v>
      </c>
      <c r="AK178" s="25">
        <f>IF('Indicator Date hidden'!AL179="x","x",$AK$2-'Indicator Date hidden'!AL179)</f>
        <v>0</v>
      </c>
      <c r="AL178" s="25">
        <f>IF('Indicator Date hidden'!AM179="x","x",$AL$2-'Indicator Date hidden'!AM179)</f>
        <v>0</v>
      </c>
      <c r="AM178" s="25">
        <f>IF('Indicator Date hidden'!AN179="x","x",$AM$2-'Indicator Date hidden'!AN179)</f>
        <v>0</v>
      </c>
      <c r="AN178" s="25">
        <f>IF('Indicator Date hidden'!AO179="x","x",$AN$2-'Indicator Date hidden'!AO179)</f>
        <v>0</v>
      </c>
      <c r="AO178" s="25">
        <f>IF('Indicator Date hidden'!AP179="x","x",$AO$2-'Indicator Date hidden'!AP179)</f>
        <v>0</v>
      </c>
      <c r="AP178" s="25">
        <f>IF('Indicator Date hidden'!AQ179="x","x",$AP$2-'Indicator Date hidden'!AQ179)</f>
        <v>0</v>
      </c>
      <c r="AQ178" s="25">
        <f>IF('Indicator Date hidden'!AR179="x","x",$AQ$2-'Indicator Date hidden'!AR179)</f>
        <v>0</v>
      </c>
      <c r="AR178" s="25">
        <f>IF('Indicator Date hidden'!AS179="x","x",$AR$2-'Indicator Date hidden'!AS179)</f>
        <v>0</v>
      </c>
      <c r="AS178" s="25">
        <f>IF('Indicator Date hidden'!AT179="x","x",$AS$2-'Indicator Date hidden'!AT179)</f>
        <v>0</v>
      </c>
      <c r="AT178" s="25">
        <f>IF('Indicator Date hidden'!AU179="x","x",$AT$2-'Indicator Date hidden'!AU179)</f>
        <v>0</v>
      </c>
      <c r="AU178" s="25">
        <f>IF('Indicator Date hidden'!AV179="x","x",$AU$2-'Indicator Date hidden'!AV179)</f>
        <v>1</v>
      </c>
      <c r="AV178" s="25">
        <f>IF('Indicator Date hidden'!AW179="x","x",$AV$2-'Indicator Date hidden'!AW179)</f>
        <v>0</v>
      </c>
      <c r="AW178" s="25">
        <f>IF('Indicator Date hidden'!AX179="x","x",$AW$2-'Indicator Date hidden'!AX179)</f>
        <v>0</v>
      </c>
      <c r="AX178" s="25">
        <f>IF('Indicator Date hidden'!AY179="x","x",$AX$2-'Indicator Date hidden'!AY179)</f>
        <v>0</v>
      </c>
      <c r="AY178" s="25">
        <f>IF('Indicator Date hidden'!AZ179="x","x",$AY$2-'Indicator Date hidden'!AZ179)</f>
        <v>0</v>
      </c>
      <c r="AZ178" s="25">
        <f>IF('Indicator Date hidden'!BA179="x","x",$AZ$2-'Indicator Date hidden'!BA179)</f>
        <v>0</v>
      </c>
      <c r="BA178">
        <f t="shared" si="10"/>
        <v>7</v>
      </c>
      <c r="BB178" s="26">
        <f t="shared" si="11"/>
        <v>0.14285714285714285</v>
      </c>
      <c r="BC178">
        <f t="shared" si="12"/>
        <v>5</v>
      </c>
      <c r="BD178" s="26">
        <f t="shared" si="13"/>
        <v>0.49487165930539351</v>
      </c>
      <c r="BE178" s="28">
        <f t="shared" si="14"/>
        <v>0</v>
      </c>
    </row>
    <row r="179" spans="1:57" x14ac:dyDescent="0.3">
      <c r="A179" t="s">
        <v>330</v>
      </c>
      <c r="B179" s="25">
        <f>IF('Indicator Date hidden'!C180="x","x",$B$2-'Indicator Date hidden'!C180)</f>
        <v>0</v>
      </c>
      <c r="C179" s="25">
        <f>IF('Indicator Date hidden'!D180="x","x",$C$2-'Indicator Date hidden'!D180)</f>
        <v>0</v>
      </c>
      <c r="D179" s="25">
        <f>IF('Indicator Date hidden'!E180="x","x",$D$2-'Indicator Date hidden'!E180)</f>
        <v>0</v>
      </c>
      <c r="E179" s="25">
        <f>IF('Indicator Date hidden'!F180="x","x",$E$2-'Indicator Date hidden'!F180)</f>
        <v>0</v>
      </c>
      <c r="F179" s="25">
        <f>IF('Indicator Date hidden'!G180="x","x",$F$2-'Indicator Date hidden'!G180)</f>
        <v>0</v>
      </c>
      <c r="G179" s="25">
        <f>IF('Indicator Date hidden'!H180="x","x",$G$2-'Indicator Date hidden'!H180)</f>
        <v>0</v>
      </c>
      <c r="H179" s="25">
        <f>IF('Indicator Date hidden'!I180="x","x",$H$2-'Indicator Date hidden'!I180)</f>
        <v>0</v>
      </c>
      <c r="I179" s="25">
        <f>IF('Indicator Date hidden'!J180="x","x",$I$2-'Indicator Date hidden'!J180)</f>
        <v>0</v>
      </c>
      <c r="J179" s="25">
        <f>IF('Indicator Date hidden'!K180="x","x",$J$2-'Indicator Date hidden'!K180)</f>
        <v>0</v>
      </c>
      <c r="K179" s="25">
        <f>IF('Indicator Date hidden'!L180="x","x",$K$2-'Indicator Date hidden'!L180)</f>
        <v>0</v>
      </c>
      <c r="L179" s="25">
        <f>IF('Indicator Date hidden'!M180="x","x",$L$2-'Indicator Date hidden'!M180)</f>
        <v>0</v>
      </c>
      <c r="M179" s="25">
        <f>IF('Indicator Date hidden'!N180="x","x",$M$2-'Indicator Date hidden'!N180)</f>
        <v>0</v>
      </c>
      <c r="N179" s="25">
        <f>IF('Indicator Date hidden'!O180="x","x",$N$2-'Indicator Date hidden'!O180)</f>
        <v>0</v>
      </c>
      <c r="O179" s="25">
        <f>IF('Indicator Date hidden'!P180="x","x",$O$2-'Indicator Date hidden'!P180)</f>
        <v>0</v>
      </c>
      <c r="P179" s="25">
        <f>IF('Indicator Date hidden'!Q180="x","x",$P$2-'Indicator Date hidden'!Q180)</f>
        <v>0</v>
      </c>
      <c r="Q179" s="25" t="str">
        <f>IF('Indicator Date hidden'!R180="x","x",$Q$2-'Indicator Date hidden'!R180)</f>
        <v>x</v>
      </c>
      <c r="R179" s="25">
        <f>IF('Indicator Date hidden'!S180="x","x",$R$2-'Indicator Date hidden'!S180)</f>
        <v>0</v>
      </c>
      <c r="S179" s="25">
        <f>IF('Indicator Date hidden'!T180="x","x",$S$2-'Indicator Date hidden'!T180)</f>
        <v>0</v>
      </c>
      <c r="T179" s="25">
        <f>IF('Indicator Date hidden'!U180="x","x",$T$2-'Indicator Date hidden'!U180)</f>
        <v>0</v>
      </c>
      <c r="U179" s="25">
        <f>IF('Indicator Date hidden'!V180="x","x",$U$2-'Indicator Date hidden'!V180)</f>
        <v>0</v>
      </c>
      <c r="V179" s="25">
        <f>IF('Indicator Date hidden'!W180="x","x",$V$2-'Indicator Date hidden'!W180)</f>
        <v>0</v>
      </c>
      <c r="W179" s="25" t="str">
        <f>IF('Indicator Date hidden'!X180="x","x",$W$2-'Indicator Date hidden'!X180)</f>
        <v>x</v>
      </c>
      <c r="X179" s="25">
        <f>IF('Indicator Date hidden'!Y180="x","x",$X$2-'Indicator Date hidden'!Y180)</f>
        <v>4</v>
      </c>
      <c r="Y179" s="25">
        <f>IF('Indicator Date hidden'!Z180="x","x",$Y$2-'Indicator Date hidden'!Z180)</f>
        <v>0</v>
      </c>
      <c r="Z179" s="25">
        <f>IF('Indicator Date hidden'!AA180="x","x",$Z$2-'Indicator Date hidden'!AA180)</f>
        <v>0</v>
      </c>
      <c r="AA179" s="25" t="str">
        <f>IF('Indicator Date hidden'!AB180="x","x",$AA$2-'Indicator Date hidden'!AB180)</f>
        <v>x</v>
      </c>
      <c r="AB179" s="25">
        <f>IF('Indicator Date hidden'!AC180="x","x",$AB$2-'Indicator Date hidden'!AC180)</f>
        <v>0</v>
      </c>
      <c r="AC179" s="25">
        <f>IF('Indicator Date hidden'!AD180="x","x",$AC$2-'Indicator Date hidden'!AD180)</f>
        <v>0</v>
      </c>
      <c r="AD179" s="25" t="str">
        <f>IF('Indicator Date hidden'!AE180="x","x",$AD$2-'Indicator Date hidden'!AE180)</f>
        <v>x</v>
      </c>
      <c r="AE179" s="25" t="str">
        <f>IF('Indicator Date hidden'!AF180="x","x",$AE$2-'Indicator Date hidden'!AF180)</f>
        <v>x</v>
      </c>
      <c r="AF179" s="25" t="str">
        <f>IF('Indicator Date hidden'!AG180="x","x",$AF$2-'Indicator Date hidden'!AG180)</f>
        <v>x</v>
      </c>
      <c r="AG179" s="25">
        <f>IF('Indicator Date hidden'!AH180="x","x",$AG$2-'Indicator Date hidden'!AH180)</f>
        <v>0</v>
      </c>
      <c r="AH179" s="25">
        <f>IF('Indicator Date hidden'!AI180="x","x",$AH$2-'Indicator Date hidden'!AI180)</f>
        <v>0</v>
      </c>
      <c r="AI179" s="25">
        <f>IF('Indicator Date hidden'!AJ180="x","x",$AI$2-'Indicator Date hidden'!AJ180)</f>
        <v>0</v>
      </c>
      <c r="AJ179" s="25" t="str">
        <f>IF('Indicator Date hidden'!AK180="x","x",$AJ$2-'Indicator Date hidden'!AK180)</f>
        <v>x</v>
      </c>
      <c r="AK179" s="25">
        <f>IF('Indicator Date hidden'!AL180="x","x",$AK$2-'Indicator Date hidden'!AL180)</f>
        <v>1</v>
      </c>
      <c r="AL179" s="25">
        <f>IF('Indicator Date hidden'!AM180="x","x",$AL$2-'Indicator Date hidden'!AM180)</f>
        <v>0</v>
      </c>
      <c r="AM179" s="25">
        <f>IF('Indicator Date hidden'!AN180="x","x",$AM$2-'Indicator Date hidden'!AN180)</f>
        <v>0</v>
      </c>
      <c r="AN179" s="25">
        <f>IF('Indicator Date hidden'!AO180="x","x",$AN$2-'Indicator Date hidden'!AO180)</f>
        <v>0</v>
      </c>
      <c r="AO179" s="25" t="str">
        <f>IF('Indicator Date hidden'!AP180="x","x",$AO$2-'Indicator Date hidden'!AP180)</f>
        <v>x</v>
      </c>
      <c r="AP179" s="25" t="str">
        <f>IF('Indicator Date hidden'!AQ180="x","x",$AP$2-'Indicator Date hidden'!AQ180)</f>
        <v>x</v>
      </c>
      <c r="AQ179" s="25" t="str">
        <f>IF('Indicator Date hidden'!AR180="x","x",$AQ$2-'Indicator Date hidden'!AR180)</f>
        <v>x</v>
      </c>
      <c r="AR179" s="25">
        <f>IF('Indicator Date hidden'!AS180="x","x",$AR$2-'Indicator Date hidden'!AS180)</f>
        <v>0</v>
      </c>
      <c r="AS179" s="25">
        <f>IF('Indicator Date hidden'!AT180="x","x",$AS$2-'Indicator Date hidden'!AT180)</f>
        <v>0</v>
      </c>
      <c r="AT179" s="25">
        <f>IF('Indicator Date hidden'!AU180="x","x",$AT$2-'Indicator Date hidden'!AU180)</f>
        <v>0</v>
      </c>
      <c r="AU179" s="25">
        <f>IF('Indicator Date hidden'!AV180="x","x",$AU$2-'Indicator Date hidden'!AV180)</f>
        <v>1</v>
      </c>
      <c r="AV179" s="25">
        <f>IF('Indicator Date hidden'!AW180="x","x",$AV$2-'Indicator Date hidden'!AW180)</f>
        <v>0</v>
      </c>
      <c r="AW179" s="25">
        <f>IF('Indicator Date hidden'!AX180="x","x",$AW$2-'Indicator Date hidden'!AX180)</f>
        <v>0</v>
      </c>
      <c r="AX179" s="25">
        <f>IF('Indicator Date hidden'!AY180="x","x",$AX$2-'Indicator Date hidden'!AY180)</f>
        <v>0</v>
      </c>
      <c r="AY179" s="25">
        <f>IF('Indicator Date hidden'!AZ180="x","x",$AY$2-'Indicator Date hidden'!AZ180)</f>
        <v>9</v>
      </c>
      <c r="AZ179" s="25">
        <f>IF('Indicator Date hidden'!BA180="x","x",$AZ$2-'Indicator Date hidden'!BA180)</f>
        <v>9</v>
      </c>
      <c r="BA179">
        <f t="shared" si="10"/>
        <v>24</v>
      </c>
      <c r="BB179" s="26">
        <f t="shared" si="11"/>
        <v>0.58536585365853655</v>
      </c>
      <c r="BC179">
        <f t="shared" si="12"/>
        <v>5</v>
      </c>
      <c r="BD179" s="26">
        <f t="shared" si="13"/>
        <v>2.011862500224515</v>
      </c>
      <c r="BE179" s="28">
        <f t="shared" si="14"/>
        <v>0</v>
      </c>
    </row>
    <row r="180" spans="1:57" x14ac:dyDescent="0.3">
      <c r="A180" t="s">
        <v>332</v>
      </c>
      <c r="B180" s="25">
        <f>IF('Indicator Date hidden'!C181="x","x",$B$2-'Indicator Date hidden'!C181)</f>
        <v>0</v>
      </c>
      <c r="C180" s="25">
        <f>IF('Indicator Date hidden'!D181="x","x",$C$2-'Indicator Date hidden'!D181)</f>
        <v>0</v>
      </c>
      <c r="D180" s="25">
        <f>IF('Indicator Date hidden'!E181="x","x",$D$2-'Indicator Date hidden'!E181)</f>
        <v>0</v>
      </c>
      <c r="E180" s="25">
        <f>IF('Indicator Date hidden'!F181="x","x",$E$2-'Indicator Date hidden'!F181)</f>
        <v>0</v>
      </c>
      <c r="F180" s="25">
        <f>IF('Indicator Date hidden'!G181="x","x",$F$2-'Indicator Date hidden'!G181)</f>
        <v>0</v>
      </c>
      <c r="G180" s="25">
        <f>IF('Indicator Date hidden'!H181="x","x",$G$2-'Indicator Date hidden'!H181)</f>
        <v>0</v>
      </c>
      <c r="H180" s="25">
        <f>IF('Indicator Date hidden'!I181="x","x",$H$2-'Indicator Date hidden'!I181)</f>
        <v>0</v>
      </c>
      <c r="I180" s="25">
        <f>IF('Indicator Date hidden'!J181="x","x",$I$2-'Indicator Date hidden'!J181)</f>
        <v>0</v>
      </c>
      <c r="J180" s="25">
        <f>IF('Indicator Date hidden'!K181="x","x",$J$2-'Indicator Date hidden'!K181)</f>
        <v>0</v>
      </c>
      <c r="K180" s="25">
        <f>IF('Indicator Date hidden'!L181="x","x",$K$2-'Indicator Date hidden'!L181)</f>
        <v>0</v>
      </c>
      <c r="L180" s="25">
        <f>IF('Indicator Date hidden'!M181="x","x",$L$2-'Indicator Date hidden'!M181)</f>
        <v>0</v>
      </c>
      <c r="M180" s="25">
        <f>IF('Indicator Date hidden'!N181="x","x",$M$2-'Indicator Date hidden'!N181)</f>
        <v>0</v>
      </c>
      <c r="N180" s="25">
        <f>IF('Indicator Date hidden'!O181="x","x",$N$2-'Indicator Date hidden'!O181)</f>
        <v>0</v>
      </c>
      <c r="O180" s="25">
        <f>IF('Indicator Date hidden'!P181="x","x",$O$2-'Indicator Date hidden'!P181)</f>
        <v>0</v>
      </c>
      <c r="P180" s="25" t="str">
        <f>IF('Indicator Date hidden'!Q181="x","x",$P$2-'Indicator Date hidden'!Q181)</f>
        <v>x</v>
      </c>
      <c r="Q180" s="25" t="str">
        <f>IF('Indicator Date hidden'!R181="x","x",$Q$2-'Indicator Date hidden'!R181)</f>
        <v>x</v>
      </c>
      <c r="R180" s="25">
        <f>IF('Indicator Date hidden'!S181="x","x",$R$2-'Indicator Date hidden'!S181)</f>
        <v>0</v>
      </c>
      <c r="S180" s="25">
        <f>IF('Indicator Date hidden'!T181="x","x",$S$2-'Indicator Date hidden'!T181)</f>
        <v>0</v>
      </c>
      <c r="T180" s="25">
        <f>IF('Indicator Date hidden'!U181="x","x",$T$2-'Indicator Date hidden'!U181)</f>
        <v>0</v>
      </c>
      <c r="U180" s="25">
        <f>IF('Indicator Date hidden'!V181="x","x",$U$2-'Indicator Date hidden'!V181)</f>
        <v>0</v>
      </c>
      <c r="V180" s="25">
        <f>IF('Indicator Date hidden'!W181="x","x",$V$2-'Indicator Date hidden'!W181)</f>
        <v>0</v>
      </c>
      <c r="W180" s="25">
        <f>IF('Indicator Date hidden'!X181="x","x",$W$2-'Indicator Date hidden'!X181)</f>
        <v>7</v>
      </c>
      <c r="X180" s="25">
        <f>IF('Indicator Date hidden'!Y181="x","x",$X$2-'Indicator Date hidden'!Y181)</f>
        <v>4</v>
      </c>
      <c r="Y180" s="25">
        <f>IF('Indicator Date hidden'!Z181="x","x",$Y$2-'Indicator Date hidden'!Z181)</f>
        <v>0</v>
      </c>
      <c r="Z180" s="25">
        <f>IF('Indicator Date hidden'!AA181="x","x",$Z$2-'Indicator Date hidden'!AA181)</f>
        <v>0</v>
      </c>
      <c r="AA180" s="25" t="str">
        <f>IF('Indicator Date hidden'!AB181="x","x",$AA$2-'Indicator Date hidden'!AB181)</f>
        <v>x</v>
      </c>
      <c r="AB180" s="25">
        <f>IF('Indicator Date hidden'!AC181="x","x",$AB$2-'Indicator Date hidden'!AC181)</f>
        <v>0</v>
      </c>
      <c r="AC180" s="25">
        <f>IF('Indicator Date hidden'!AD181="x","x",$AC$2-'Indicator Date hidden'!AD181)</f>
        <v>0</v>
      </c>
      <c r="AD180" s="25" t="str">
        <f>IF('Indicator Date hidden'!AE181="x","x",$AD$2-'Indicator Date hidden'!AE181)</f>
        <v>x</v>
      </c>
      <c r="AE180" s="25" t="str">
        <f>IF('Indicator Date hidden'!AF181="x","x",$AE$2-'Indicator Date hidden'!AF181)</f>
        <v>x</v>
      </c>
      <c r="AF180" s="25" t="str">
        <f>IF('Indicator Date hidden'!AG181="x","x",$AF$2-'Indicator Date hidden'!AG181)</f>
        <v>x</v>
      </c>
      <c r="AG180" s="25">
        <f>IF('Indicator Date hidden'!AH181="x","x",$AG$2-'Indicator Date hidden'!AH181)</f>
        <v>0</v>
      </c>
      <c r="AH180" s="25">
        <f>IF('Indicator Date hidden'!AI181="x","x",$AH$2-'Indicator Date hidden'!AI181)</f>
        <v>0</v>
      </c>
      <c r="AI180" s="25">
        <f>IF('Indicator Date hidden'!AJ181="x","x",$AI$2-'Indicator Date hidden'!AJ181)</f>
        <v>0</v>
      </c>
      <c r="AJ180" s="25" t="str">
        <f>IF('Indicator Date hidden'!AK181="x","x",$AJ$2-'Indicator Date hidden'!AK181)</f>
        <v>x</v>
      </c>
      <c r="AK180" s="25" t="str">
        <f>IF('Indicator Date hidden'!AL181="x","x",$AK$2-'Indicator Date hidden'!AL181)</f>
        <v>x</v>
      </c>
      <c r="AL180" s="25">
        <f>IF('Indicator Date hidden'!AM181="x","x",$AL$2-'Indicator Date hidden'!AM181)</f>
        <v>0</v>
      </c>
      <c r="AM180" s="25">
        <f>IF('Indicator Date hidden'!AN181="x","x",$AM$2-'Indicator Date hidden'!AN181)</f>
        <v>0</v>
      </c>
      <c r="AN180" s="25">
        <f>IF('Indicator Date hidden'!AO181="x","x",$AN$2-'Indicator Date hidden'!AO181)</f>
        <v>0</v>
      </c>
      <c r="AO180" s="25" t="str">
        <f>IF('Indicator Date hidden'!AP181="x","x",$AO$2-'Indicator Date hidden'!AP181)</f>
        <v>x</v>
      </c>
      <c r="AP180" s="25" t="str">
        <f>IF('Indicator Date hidden'!AQ181="x","x",$AP$2-'Indicator Date hidden'!AQ181)</f>
        <v>x</v>
      </c>
      <c r="AQ180" s="25" t="str">
        <f>IF('Indicator Date hidden'!AR181="x","x",$AQ$2-'Indicator Date hidden'!AR181)</f>
        <v>x</v>
      </c>
      <c r="AR180" s="25">
        <f>IF('Indicator Date hidden'!AS181="x","x",$AR$2-'Indicator Date hidden'!AS181)</f>
        <v>0</v>
      </c>
      <c r="AS180" s="25" t="str">
        <f>IF('Indicator Date hidden'!AT181="x","x",$AS$2-'Indicator Date hidden'!AT181)</f>
        <v>x</v>
      </c>
      <c r="AT180" s="25">
        <f>IF('Indicator Date hidden'!AU181="x","x",$AT$2-'Indicator Date hidden'!AU181)</f>
        <v>0</v>
      </c>
      <c r="AU180" s="25" t="str">
        <f>IF('Indicator Date hidden'!AV181="x","x",$AU$2-'Indicator Date hidden'!AV181)</f>
        <v>x</v>
      </c>
      <c r="AV180" s="25">
        <f>IF('Indicator Date hidden'!AW181="x","x",$AV$2-'Indicator Date hidden'!AW181)</f>
        <v>1</v>
      </c>
      <c r="AW180" s="25">
        <f>IF('Indicator Date hidden'!AX181="x","x",$AW$2-'Indicator Date hidden'!AX181)</f>
        <v>0</v>
      </c>
      <c r="AX180" s="25">
        <f>IF('Indicator Date hidden'!AY181="x","x",$AX$2-'Indicator Date hidden'!AY181)</f>
        <v>0</v>
      </c>
      <c r="AY180" s="25">
        <f>IF('Indicator Date hidden'!AZ181="x","x",$AY$2-'Indicator Date hidden'!AZ181)</f>
        <v>2</v>
      </c>
      <c r="AZ180" s="25">
        <f>IF('Indicator Date hidden'!BA181="x","x",$AZ$2-'Indicator Date hidden'!BA181)</f>
        <v>0</v>
      </c>
      <c r="BA180">
        <f t="shared" si="10"/>
        <v>14</v>
      </c>
      <c r="BB180" s="26">
        <f t="shared" si="11"/>
        <v>0.36842105263157893</v>
      </c>
      <c r="BC180">
        <f t="shared" si="12"/>
        <v>4</v>
      </c>
      <c r="BD180" s="26">
        <f t="shared" si="13"/>
        <v>1.3062814364200901</v>
      </c>
      <c r="BE180" s="28">
        <f t="shared" si="14"/>
        <v>0</v>
      </c>
    </row>
    <row r="181" spans="1:57" x14ac:dyDescent="0.3">
      <c r="A181" t="s">
        <v>334</v>
      </c>
      <c r="B181" s="25">
        <f>IF('Indicator Date hidden'!C182="x","x",$B$2-'Indicator Date hidden'!C182)</f>
        <v>0</v>
      </c>
      <c r="C181" s="25">
        <f>IF('Indicator Date hidden'!D182="x","x",$C$2-'Indicator Date hidden'!D182)</f>
        <v>0</v>
      </c>
      <c r="D181" s="25">
        <f>IF('Indicator Date hidden'!E182="x","x",$D$2-'Indicator Date hidden'!E182)</f>
        <v>0</v>
      </c>
      <c r="E181" s="25">
        <f>IF('Indicator Date hidden'!F182="x","x",$E$2-'Indicator Date hidden'!F182)</f>
        <v>0</v>
      </c>
      <c r="F181" s="25">
        <f>IF('Indicator Date hidden'!G182="x","x",$F$2-'Indicator Date hidden'!G182)</f>
        <v>0</v>
      </c>
      <c r="G181" s="25">
        <f>IF('Indicator Date hidden'!H182="x","x",$G$2-'Indicator Date hidden'!H182)</f>
        <v>0</v>
      </c>
      <c r="H181" s="25">
        <f>IF('Indicator Date hidden'!I182="x","x",$H$2-'Indicator Date hidden'!I182)</f>
        <v>0</v>
      </c>
      <c r="I181" s="25">
        <f>IF('Indicator Date hidden'!J182="x","x",$I$2-'Indicator Date hidden'!J182)</f>
        <v>0</v>
      </c>
      <c r="J181" s="25">
        <f>IF('Indicator Date hidden'!K182="x","x",$J$2-'Indicator Date hidden'!K182)</f>
        <v>0</v>
      </c>
      <c r="K181" s="25">
        <f>IF('Indicator Date hidden'!L182="x","x",$K$2-'Indicator Date hidden'!L182)</f>
        <v>0</v>
      </c>
      <c r="L181" s="25">
        <f>IF('Indicator Date hidden'!M182="x","x",$L$2-'Indicator Date hidden'!M182)</f>
        <v>0</v>
      </c>
      <c r="M181" s="25">
        <f>IF('Indicator Date hidden'!N182="x","x",$M$2-'Indicator Date hidden'!N182)</f>
        <v>0</v>
      </c>
      <c r="N181" s="25">
        <f>IF('Indicator Date hidden'!O182="x","x",$N$2-'Indicator Date hidden'!O182)</f>
        <v>0</v>
      </c>
      <c r="O181" s="25">
        <f>IF('Indicator Date hidden'!P182="x","x",$O$2-'Indicator Date hidden'!P182)</f>
        <v>0</v>
      </c>
      <c r="P181" s="25">
        <f>IF('Indicator Date hidden'!Q182="x","x",$P$2-'Indicator Date hidden'!Q182)</f>
        <v>0</v>
      </c>
      <c r="Q181" s="25">
        <f>IF('Indicator Date hidden'!R182="x","x",$Q$2-'Indicator Date hidden'!R182)</f>
        <v>3</v>
      </c>
      <c r="R181" s="25">
        <f>IF('Indicator Date hidden'!S182="x","x",$R$2-'Indicator Date hidden'!S182)</f>
        <v>0</v>
      </c>
      <c r="S181" s="25">
        <f>IF('Indicator Date hidden'!T182="x","x",$S$2-'Indicator Date hidden'!T182)</f>
        <v>0</v>
      </c>
      <c r="T181" s="25">
        <f>IF('Indicator Date hidden'!U182="x","x",$T$2-'Indicator Date hidden'!U182)</f>
        <v>0</v>
      </c>
      <c r="U181" s="25">
        <f>IF('Indicator Date hidden'!V182="x","x",$U$2-'Indicator Date hidden'!V182)</f>
        <v>0</v>
      </c>
      <c r="V181" s="25">
        <f>IF('Indicator Date hidden'!W182="x","x",$V$2-'Indicator Date hidden'!W182)</f>
        <v>0</v>
      </c>
      <c r="W181" s="25">
        <f>IF('Indicator Date hidden'!X182="x","x",$W$2-'Indicator Date hidden'!X182)</f>
        <v>3</v>
      </c>
      <c r="X181" s="25">
        <f>IF('Indicator Date hidden'!Y182="x","x",$X$2-'Indicator Date hidden'!Y182)</f>
        <v>4</v>
      </c>
      <c r="Y181" s="25">
        <f>IF('Indicator Date hidden'!Z182="x","x",$Y$2-'Indicator Date hidden'!Z182)</f>
        <v>0</v>
      </c>
      <c r="Z181" s="25">
        <f>IF('Indicator Date hidden'!AA182="x","x",$Z$2-'Indicator Date hidden'!AA182)</f>
        <v>0</v>
      </c>
      <c r="AA181" s="25">
        <f>IF('Indicator Date hidden'!AB182="x","x",$AA$2-'Indicator Date hidden'!AB182)</f>
        <v>0</v>
      </c>
      <c r="AB181" s="25">
        <f>IF('Indicator Date hidden'!AC182="x","x",$AB$2-'Indicator Date hidden'!AC182)</f>
        <v>0</v>
      </c>
      <c r="AC181" s="25">
        <f>IF('Indicator Date hidden'!AD182="x","x",$AC$2-'Indicator Date hidden'!AD182)</f>
        <v>0</v>
      </c>
      <c r="AD181" s="25">
        <f>IF('Indicator Date hidden'!AE182="x","x",$AD$2-'Indicator Date hidden'!AE182)</f>
        <v>0</v>
      </c>
      <c r="AE181" s="25">
        <f>IF('Indicator Date hidden'!AF182="x","x",$AE$2-'Indicator Date hidden'!AF182)</f>
        <v>0</v>
      </c>
      <c r="AF181" s="25">
        <f>IF('Indicator Date hidden'!AG182="x","x",$AF$2-'Indicator Date hidden'!AG182)</f>
        <v>1</v>
      </c>
      <c r="AG181" s="25">
        <f>IF('Indicator Date hidden'!AH182="x","x",$AG$2-'Indicator Date hidden'!AH182)</f>
        <v>0</v>
      </c>
      <c r="AH181" s="25">
        <f>IF('Indicator Date hidden'!AI182="x","x",$AH$2-'Indicator Date hidden'!AI182)</f>
        <v>0</v>
      </c>
      <c r="AI181" s="25">
        <f>IF('Indicator Date hidden'!AJ182="x","x",$AI$2-'Indicator Date hidden'!AJ182)</f>
        <v>0</v>
      </c>
      <c r="AJ181" s="25">
        <f>IF('Indicator Date hidden'!AK182="x","x",$AJ$2-'Indicator Date hidden'!AK182)</f>
        <v>1</v>
      </c>
      <c r="AK181" s="25">
        <f>IF('Indicator Date hidden'!AL182="x","x",$AK$2-'Indicator Date hidden'!AL182)</f>
        <v>0</v>
      </c>
      <c r="AL181" s="25">
        <f>IF('Indicator Date hidden'!AM182="x","x",$AL$2-'Indicator Date hidden'!AM182)</f>
        <v>0</v>
      </c>
      <c r="AM181" s="25">
        <f>IF('Indicator Date hidden'!AN182="x","x",$AM$2-'Indicator Date hidden'!AN182)</f>
        <v>0</v>
      </c>
      <c r="AN181" s="25">
        <f>IF('Indicator Date hidden'!AO182="x","x",$AN$2-'Indicator Date hidden'!AO182)</f>
        <v>0</v>
      </c>
      <c r="AO181" s="25">
        <f>IF('Indicator Date hidden'!AP182="x","x",$AO$2-'Indicator Date hidden'!AP182)</f>
        <v>1</v>
      </c>
      <c r="AP181" s="25">
        <f>IF('Indicator Date hidden'!AQ182="x","x",$AP$2-'Indicator Date hidden'!AQ182)</f>
        <v>0</v>
      </c>
      <c r="AQ181" s="25" t="str">
        <f>IF('Indicator Date hidden'!AR182="x","x",$AQ$2-'Indicator Date hidden'!AR182)</f>
        <v>x</v>
      </c>
      <c r="AR181" s="25">
        <f>IF('Indicator Date hidden'!AS182="x","x",$AR$2-'Indicator Date hidden'!AS182)</f>
        <v>0</v>
      </c>
      <c r="AS181" s="25">
        <f>IF('Indicator Date hidden'!AT182="x","x",$AS$2-'Indicator Date hidden'!AT182)</f>
        <v>0</v>
      </c>
      <c r="AT181" s="25">
        <f>IF('Indicator Date hidden'!AU182="x","x",$AT$2-'Indicator Date hidden'!AU182)</f>
        <v>0</v>
      </c>
      <c r="AU181" s="25">
        <f>IF('Indicator Date hidden'!AV182="x","x",$AU$2-'Indicator Date hidden'!AV182)</f>
        <v>2</v>
      </c>
      <c r="AV181" s="25">
        <f>IF('Indicator Date hidden'!AW182="x","x",$AV$2-'Indicator Date hidden'!AW182)</f>
        <v>0</v>
      </c>
      <c r="AW181" s="25">
        <f>IF('Indicator Date hidden'!AX182="x","x",$AW$2-'Indicator Date hidden'!AX182)</f>
        <v>0</v>
      </c>
      <c r="AX181" s="25">
        <f>IF('Indicator Date hidden'!AY182="x","x",$AX$2-'Indicator Date hidden'!AY182)</f>
        <v>0</v>
      </c>
      <c r="AY181" s="25">
        <f>IF('Indicator Date hidden'!AZ182="x","x",$AY$2-'Indicator Date hidden'!AZ182)</f>
        <v>0</v>
      </c>
      <c r="AZ181" s="25">
        <f>IF('Indicator Date hidden'!BA182="x","x",$AZ$2-'Indicator Date hidden'!BA182)</f>
        <v>0</v>
      </c>
      <c r="BA181">
        <f t="shared" si="10"/>
        <v>15</v>
      </c>
      <c r="BB181" s="26">
        <f t="shared" si="11"/>
        <v>0.3</v>
      </c>
      <c r="BC181">
        <f t="shared" si="12"/>
        <v>7</v>
      </c>
      <c r="BD181" s="26">
        <f t="shared" si="13"/>
        <v>0.8544003745317531</v>
      </c>
      <c r="BE181" s="28">
        <f t="shared" si="14"/>
        <v>0</v>
      </c>
    </row>
    <row r="182" spans="1:57" x14ac:dyDescent="0.3">
      <c r="A182" t="s">
        <v>336</v>
      </c>
      <c r="B182" s="25">
        <f>IF('Indicator Date hidden'!C183="x","x",$B$2-'Indicator Date hidden'!C183)</f>
        <v>0</v>
      </c>
      <c r="C182" s="25">
        <f>IF('Indicator Date hidden'!D183="x","x",$C$2-'Indicator Date hidden'!D183)</f>
        <v>0</v>
      </c>
      <c r="D182" s="25">
        <f>IF('Indicator Date hidden'!E183="x","x",$D$2-'Indicator Date hidden'!E183)</f>
        <v>0</v>
      </c>
      <c r="E182" s="25">
        <f>IF('Indicator Date hidden'!F183="x","x",$E$2-'Indicator Date hidden'!F183)</f>
        <v>0</v>
      </c>
      <c r="F182" s="25">
        <f>IF('Indicator Date hidden'!G183="x","x",$F$2-'Indicator Date hidden'!G183)</f>
        <v>0</v>
      </c>
      <c r="G182" s="25">
        <f>IF('Indicator Date hidden'!H183="x","x",$G$2-'Indicator Date hidden'!H183)</f>
        <v>0</v>
      </c>
      <c r="H182" s="25">
        <f>IF('Indicator Date hidden'!I183="x","x",$H$2-'Indicator Date hidden'!I183)</f>
        <v>0</v>
      </c>
      <c r="I182" s="25">
        <f>IF('Indicator Date hidden'!J183="x","x",$I$2-'Indicator Date hidden'!J183)</f>
        <v>0</v>
      </c>
      <c r="J182" s="25">
        <f>IF('Indicator Date hidden'!K183="x","x",$J$2-'Indicator Date hidden'!K183)</f>
        <v>0</v>
      </c>
      <c r="K182" s="25">
        <f>IF('Indicator Date hidden'!L183="x","x",$K$2-'Indicator Date hidden'!L183)</f>
        <v>0</v>
      </c>
      <c r="L182" s="25">
        <f>IF('Indicator Date hidden'!M183="x","x",$L$2-'Indicator Date hidden'!M183)</f>
        <v>0</v>
      </c>
      <c r="M182" s="25">
        <f>IF('Indicator Date hidden'!N183="x","x",$M$2-'Indicator Date hidden'!N183)</f>
        <v>0</v>
      </c>
      <c r="N182" s="25">
        <f>IF('Indicator Date hidden'!O183="x","x",$N$2-'Indicator Date hidden'!O183)</f>
        <v>0</v>
      </c>
      <c r="O182" s="25">
        <f>IF('Indicator Date hidden'!P183="x","x",$O$2-'Indicator Date hidden'!P183)</f>
        <v>0</v>
      </c>
      <c r="P182" s="25">
        <f>IF('Indicator Date hidden'!Q183="x","x",$P$2-'Indicator Date hidden'!Q183)</f>
        <v>0</v>
      </c>
      <c r="Q182" s="25">
        <f>IF('Indicator Date hidden'!R183="x","x",$Q$2-'Indicator Date hidden'!R183)</f>
        <v>2</v>
      </c>
      <c r="R182" s="25">
        <f>IF('Indicator Date hidden'!S183="x","x",$R$2-'Indicator Date hidden'!S183)</f>
        <v>0</v>
      </c>
      <c r="S182" s="25">
        <f>IF('Indicator Date hidden'!T183="x","x",$S$2-'Indicator Date hidden'!T183)</f>
        <v>0</v>
      </c>
      <c r="T182" s="25">
        <f>IF('Indicator Date hidden'!U183="x","x",$T$2-'Indicator Date hidden'!U183)</f>
        <v>0</v>
      </c>
      <c r="U182" s="25">
        <f>IF('Indicator Date hidden'!V183="x","x",$U$2-'Indicator Date hidden'!V183)</f>
        <v>0</v>
      </c>
      <c r="V182" s="25">
        <f>IF('Indicator Date hidden'!W183="x","x",$V$2-'Indicator Date hidden'!W183)</f>
        <v>0</v>
      </c>
      <c r="W182" s="25" t="str">
        <f>IF('Indicator Date hidden'!X183="x","x",$W$2-'Indicator Date hidden'!X183)</f>
        <v>x</v>
      </c>
      <c r="X182" s="25">
        <f>IF('Indicator Date hidden'!Y183="x","x",$X$2-'Indicator Date hidden'!Y183)</f>
        <v>1</v>
      </c>
      <c r="Y182" s="25">
        <f>IF('Indicator Date hidden'!Z183="x","x",$Y$2-'Indicator Date hidden'!Z183)</f>
        <v>0</v>
      </c>
      <c r="Z182" s="25">
        <f>IF('Indicator Date hidden'!AA183="x","x",$Z$2-'Indicator Date hidden'!AA183)</f>
        <v>0</v>
      </c>
      <c r="AA182" s="25">
        <f>IF('Indicator Date hidden'!AB183="x","x",$AA$2-'Indicator Date hidden'!AB183)</f>
        <v>0</v>
      </c>
      <c r="AB182" s="25">
        <f>IF('Indicator Date hidden'!AC183="x","x",$AB$2-'Indicator Date hidden'!AC183)</f>
        <v>0</v>
      </c>
      <c r="AC182" s="25">
        <f>IF('Indicator Date hidden'!AD183="x","x",$AC$2-'Indicator Date hidden'!AD183)</f>
        <v>0</v>
      </c>
      <c r="AD182" s="25" t="str">
        <f>IF('Indicator Date hidden'!AE183="x","x",$AD$2-'Indicator Date hidden'!AE183)</f>
        <v>x</v>
      </c>
      <c r="AE182" s="25">
        <f>IF('Indicator Date hidden'!AF183="x","x",$AE$2-'Indicator Date hidden'!AF183)</f>
        <v>0</v>
      </c>
      <c r="AF182" s="25">
        <f>IF('Indicator Date hidden'!AG183="x","x",$AF$2-'Indicator Date hidden'!AG183)</f>
        <v>0</v>
      </c>
      <c r="AG182" s="25">
        <f>IF('Indicator Date hidden'!AH183="x","x",$AG$2-'Indicator Date hidden'!AH183)</f>
        <v>0</v>
      </c>
      <c r="AH182" s="25">
        <f>IF('Indicator Date hidden'!AI183="x","x",$AH$2-'Indicator Date hidden'!AI183)</f>
        <v>0</v>
      </c>
      <c r="AI182" s="25">
        <f>IF('Indicator Date hidden'!AJ183="x","x",$AI$2-'Indicator Date hidden'!AJ183)</f>
        <v>0</v>
      </c>
      <c r="AJ182" s="25">
        <f>IF('Indicator Date hidden'!AK183="x","x",$AJ$2-'Indicator Date hidden'!AK183)</f>
        <v>1</v>
      </c>
      <c r="AK182" s="25">
        <f>IF('Indicator Date hidden'!AL183="x","x",$AK$2-'Indicator Date hidden'!AL183)</f>
        <v>1</v>
      </c>
      <c r="AL182" s="25">
        <f>IF('Indicator Date hidden'!AM183="x","x",$AL$2-'Indicator Date hidden'!AM183)</f>
        <v>0</v>
      </c>
      <c r="AM182" s="25">
        <f>IF('Indicator Date hidden'!AN183="x","x",$AM$2-'Indicator Date hidden'!AN183)</f>
        <v>0</v>
      </c>
      <c r="AN182" s="25">
        <f>IF('Indicator Date hidden'!AO183="x","x",$AN$2-'Indicator Date hidden'!AO183)</f>
        <v>0</v>
      </c>
      <c r="AO182" s="25">
        <f>IF('Indicator Date hidden'!AP183="x","x",$AO$2-'Indicator Date hidden'!AP183)</f>
        <v>1</v>
      </c>
      <c r="AP182" s="25">
        <f>IF('Indicator Date hidden'!AQ183="x","x",$AP$2-'Indicator Date hidden'!AQ183)</f>
        <v>0</v>
      </c>
      <c r="AQ182" s="25" t="str">
        <f>IF('Indicator Date hidden'!AR183="x","x",$AQ$2-'Indicator Date hidden'!AR183)</f>
        <v>x</v>
      </c>
      <c r="AR182" s="25">
        <f>IF('Indicator Date hidden'!AS183="x","x",$AR$2-'Indicator Date hidden'!AS183)</f>
        <v>0</v>
      </c>
      <c r="AS182" s="25">
        <f>IF('Indicator Date hidden'!AT183="x","x",$AS$2-'Indicator Date hidden'!AT183)</f>
        <v>0</v>
      </c>
      <c r="AT182" s="25">
        <f>IF('Indicator Date hidden'!AU183="x","x",$AT$2-'Indicator Date hidden'!AU183)</f>
        <v>0</v>
      </c>
      <c r="AU182" s="25">
        <f>IF('Indicator Date hidden'!AV183="x","x",$AU$2-'Indicator Date hidden'!AV183)</f>
        <v>1</v>
      </c>
      <c r="AV182" s="25">
        <f>IF('Indicator Date hidden'!AW183="x","x",$AV$2-'Indicator Date hidden'!AW183)</f>
        <v>0</v>
      </c>
      <c r="AW182" s="25">
        <f>IF('Indicator Date hidden'!AX183="x","x",$AW$2-'Indicator Date hidden'!AX183)</f>
        <v>0</v>
      </c>
      <c r="AX182" s="25">
        <f>IF('Indicator Date hidden'!AY183="x","x",$AX$2-'Indicator Date hidden'!AY183)</f>
        <v>0</v>
      </c>
      <c r="AY182" s="25">
        <f>IF('Indicator Date hidden'!AZ183="x","x",$AY$2-'Indicator Date hidden'!AZ183)</f>
        <v>0</v>
      </c>
      <c r="AZ182" s="25">
        <f>IF('Indicator Date hidden'!BA183="x","x",$AZ$2-'Indicator Date hidden'!BA183)</f>
        <v>0</v>
      </c>
      <c r="BA182">
        <f t="shared" si="10"/>
        <v>7</v>
      </c>
      <c r="BB182" s="26">
        <f t="shared" si="11"/>
        <v>0.14583333333333334</v>
      </c>
      <c r="BC182">
        <f t="shared" si="12"/>
        <v>6</v>
      </c>
      <c r="BD182" s="26">
        <f t="shared" si="13"/>
        <v>0.40771637064126931</v>
      </c>
      <c r="BE182" s="28">
        <f t="shared" si="14"/>
        <v>0</v>
      </c>
    </row>
    <row r="183" spans="1:57" x14ac:dyDescent="0.3">
      <c r="A183" t="s">
        <v>338</v>
      </c>
      <c r="B183" s="25">
        <f>IF('Indicator Date hidden'!C184="x","x",$B$2-'Indicator Date hidden'!C184)</f>
        <v>0</v>
      </c>
      <c r="C183" s="25">
        <f>IF('Indicator Date hidden'!D184="x","x",$C$2-'Indicator Date hidden'!D184)</f>
        <v>0</v>
      </c>
      <c r="D183" s="25">
        <f>IF('Indicator Date hidden'!E184="x","x",$D$2-'Indicator Date hidden'!E184)</f>
        <v>0</v>
      </c>
      <c r="E183" s="25">
        <f>IF('Indicator Date hidden'!F184="x","x",$E$2-'Indicator Date hidden'!F184)</f>
        <v>0</v>
      </c>
      <c r="F183" s="25">
        <f>IF('Indicator Date hidden'!G184="x","x",$F$2-'Indicator Date hidden'!G184)</f>
        <v>0</v>
      </c>
      <c r="G183" s="25">
        <f>IF('Indicator Date hidden'!H184="x","x",$G$2-'Indicator Date hidden'!H184)</f>
        <v>0</v>
      </c>
      <c r="H183" s="25">
        <f>IF('Indicator Date hidden'!I184="x","x",$H$2-'Indicator Date hidden'!I184)</f>
        <v>0</v>
      </c>
      <c r="I183" s="25">
        <f>IF('Indicator Date hidden'!J184="x","x",$I$2-'Indicator Date hidden'!J184)</f>
        <v>0</v>
      </c>
      <c r="J183" s="25">
        <f>IF('Indicator Date hidden'!K184="x","x",$J$2-'Indicator Date hidden'!K184)</f>
        <v>0</v>
      </c>
      <c r="K183" s="25">
        <f>IF('Indicator Date hidden'!L184="x","x",$K$2-'Indicator Date hidden'!L184)</f>
        <v>0</v>
      </c>
      <c r="L183" s="25">
        <f>IF('Indicator Date hidden'!M184="x","x",$L$2-'Indicator Date hidden'!M184)</f>
        <v>0</v>
      </c>
      <c r="M183" s="25">
        <f>IF('Indicator Date hidden'!N184="x","x",$M$2-'Indicator Date hidden'!N184)</f>
        <v>0</v>
      </c>
      <c r="N183" s="25">
        <f>IF('Indicator Date hidden'!O184="x","x",$N$2-'Indicator Date hidden'!O184)</f>
        <v>0</v>
      </c>
      <c r="O183" s="25">
        <f>IF('Indicator Date hidden'!P184="x","x",$O$2-'Indicator Date hidden'!P184)</f>
        <v>0</v>
      </c>
      <c r="P183" s="25">
        <f>IF('Indicator Date hidden'!Q184="x","x",$P$2-'Indicator Date hidden'!Q184)</f>
        <v>0</v>
      </c>
      <c r="Q183" s="25" t="str">
        <f>IF('Indicator Date hidden'!R184="x","x",$Q$2-'Indicator Date hidden'!R184)</f>
        <v>x</v>
      </c>
      <c r="R183" s="25">
        <f>IF('Indicator Date hidden'!S184="x","x",$R$2-'Indicator Date hidden'!S184)</f>
        <v>0</v>
      </c>
      <c r="S183" s="25">
        <f>IF('Indicator Date hidden'!T184="x","x",$S$2-'Indicator Date hidden'!T184)</f>
        <v>0</v>
      </c>
      <c r="T183" s="25">
        <f>IF('Indicator Date hidden'!U184="x","x",$T$2-'Indicator Date hidden'!U184)</f>
        <v>0</v>
      </c>
      <c r="U183" s="25" t="str">
        <f>IF('Indicator Date hidden'!V184="x","x",$U$2-'Indicator Date hidden'!V184)</f>
        <v>x</v>
      </c>
      <c r="V183" s="25">
        <f>IF('Indicator Date hidden'!W184="x","x",$V$2-'Indicator Date hidden'!W184)</f>
        <v>0</v>
      </c>
      <c r="W183" s="25" t="str">
        <f>IF('Indicator Date hidden'!X184="x","x",$W$2-'Indicator Date hidden'!X184)</f>
        <v>x</v>
      </c>
      <c r="X183" s="25">
        <f>IF('Indicator Date hidden'!Y184="x","x",$X$2-'Indicator Date hidden'!Y184)</f>
        <v>4</v>
      </c>
      <c r="Y183" s="25">
        <f>IF('Indicator Date hidden'!Z184="x","x",$Y$2-'Indicator Date hidden'!Z184)</f>
        <v>0</v>
      </c>
      <c r="Z183" s="25">
        <f>IF('Indicator Date hidden'!AA184="x","x",$Z$2-'Indicator Date hidden'!AA184)</f>
        <v>0</v>
      </c>
      <c r="AA183" s="25" t="str">
        <f>IF('Indicator Date hidden'!AB184="x","x",$AA$2-'Indicator Date hidden'!AB184)</f>
        <v>x</v>
      </c>
      <c r="AB183" s="25">
        <f>IF('Indicator Date hidden'!AC184="x","x",$AB$2-'Indicator Date hidden'!AC184)</f>
        <v>0</v>
      </c>
      <c r="AC183" s="25">
        <f>IF('Indicator Date hidden'!AD184="x","x",$AC$2-'Indicator Date hidden'!AD184)</f>
        <v>0</v>
      </c>
      <c r="AD183" s="25" t="str">
        <f>IF('Indicator Date hidden'!AE184="x","x",$AD$2-'Indicator Date hidden'!AE184)</f>
        <v>x</v>
      </c>
      <c r="AE183" s="25">
        <f>IF('Indicator Date hidden'!AF184="x","x",$AE$2-'Indicator Date hidden'!AF184)</f>
        <v>0</v>
      </c>
      <c r="AF183" s="25" t="str">
        <f>IF('Indicator Date hidden'!AG184="x","x",$AF$2-'Indicator Date hidden'!AG184)</f>
        <v>x</v>
      </c>
      <c r="AG183" s="25">
        <f>IF('Indicator Date hidden'!AH184="x","x",$AG$2-'Indicator Date hidden'!AH184)</f>
        <v>0</v>
      </c>
      <c r="AH183" s="25">
        <f>IF('Indicator Date hidden'!AI184="x","x",$AH$2-'Indicator Date hidden'!AI184)</f>
        <v>0</v>
      </c>
      <c r="AI183" s="25">
        <f>IF('Indicator Date hidden'!AJ184="x","x",$AI$2-'Indicator Date hidden'!AJ184)</f>
        <v>0</v>
      </c>
      <c r="AJ183" s="25" t="str">
        <f>IF('Indicator Date hidden'!AK184="x","x",$AJ$2-'Indicator Date hidden'!AK184)</f>
        <v>x</v>
      </c>
      <c r="AK183" s="25">
        <f>IF('Indicator Date hidden'!AL184="x","x",$AK$2-'Indicator Date hidden'!AL184)</f>
        <v>1</v>
      </c>
      <c r="AL183" s="25">
        <f>IF('Indicator Date hidden'!AM184="x","x",$AL$2-'Indicator Date hidden'!AM184)</f>
        <v>0</v>
      </c>
      <c r="AM183" s="25">
        <f>IF('Indicator Date hidden'!AN184="x","x",$AM$2-'Indicator Date hidden'!AN184)</f>
        <v>0</v>
      </c>
      <c r="AN183" s="25">
        <f>IF('Indicator Date hidden'!AO184="x","x",$AN$2-'Indicator Date hidden'!AO184)</f>
        <v>0</v>
      </c>
      <c r="AO183" s="25" t="str">
        <f>IF('Indicator Date hidden'!AP184="x","x",$AO$2-'Indicator Date hidden'!AP184)</f>
        <v>x</v>
      </c>
      <c r="AP183" s="25" t="str">
        <f>IF('Indicator Date hidden'!AQ184="x","x",$AP$2-'Indicator Date hidden'!AQ184)</f>
        <v>x</v>
      </c>
      <c r="AQ183" s="25">
        <f>IF('Indicator Date hidden'!AR184="x","x",$AQ$2-'Indicator Date hidden'!AR184)</f>
        <v>0</v>
      </c>
      <c r="AR183" s="25">
        <f>IF('Indicator Date hidden'!AS184="x","x",$AR$2-'Indicator Date hidden'!AS184)</f>
        <v>0</v>
      </c>
      <c r="AS183" s="25">
        <f>IF('Indicator Date hidden'!AT184="x","x",$AS$2-'Indicator Date hidden'!AT184)</f>
        <v>0</v>
      </c>
      <c r="AT183" s="25">
        <f>IF('Indicator Date hidden'!AU184="x","x",$AT$2-'Indicator Date hidden'!AU184)</f>
        <v>0</v>
      </c>
      <c r="AU183" s="25" t="str">
        <f>IF('Indicator Date hidden'!AV184="x","x",$AU$2-'Indicator Date hidden'!AV184)</f>
        <v>x</v>
      </c>
      <c r="AV183" s="25">
        <f>IF('Indicator Date hidden'!AW184="x","x",$AV$2-'Indicator Date hidden'!AW184)</f>
        <v>0</v>
      </c>
      <c r="AW183" s="25">
        <f>IF('Indicator Date hidden'!AX184="x","x",$AW$2-'Indicator Date hidden'!AX184)</f>
        <v>0</v>
      </c>
      <c r="AX183" s="25">
        <f>IF('Indicator Date hidden'!AY184="x","x",$AX$2-'Indicator Date hidden'!AY184)</f>
        <v>0</v>
      </c>
      <c r="AY183" s="25">
        <f>IF('Indicator Date hidden'!AZ184="x","x",$AY$2-'Indicator Date hidden'!AZ184)</f>
        <v>0</v>
      </c>
      <c r="AZ183" s="25">
        <f>IF('Indicator Date hidden'!BA184="x","x",$AZ$2-'Indicator Date hidden'!BA184)</f>
        <v>0</v>
      </c>
      <c r="BA183">
        <f t="shared" si="10"/>
        <v>5</v>
      </c>
      <c r="BB183" s="26">
        <f t="shared" si="11"/>
        <v>0.12195121951219512</v>
      </c>
      <c r="BC183">
        <f t="shared" si="12"/>
        <v>2</v>
      </c>
      <c r="BD183" s="26">
        <f t="shared" si="13"/>
        <v>0.63226738521052295</v>
      </c>
      <c r="BE183" s="28">
        <f t="shared" si="14"/>
        <v>0</v>
      </c>
    </row>
    <row r="184" spans="1:57" x14ac:dyDescent="0.3">
      <c r="A184" t="s">
        <v>340</v>
      </c>
      <c r="B184" s="25">
        <f>IF('Indicator Date hidden'!C185="x","x",$B$2-'Indicator Date hidden'!C185)</f>
        <v>0</v>
      </c>
      <c r="C184" s="25">
        <f>IF('Indicator Date hidden'!D185="x","x",$C$2-'Indicator Date hidden'!D185)</f>
        <v>0</v>
      </c>
      <c r="D184" s="25">
        <f>IF('Indicator Date hidden'!E185="x","x",$D$2-'Indicator Date hidden'!E185)</f>
        <v>0</v>
      </c>
      <c r="E184" s="25">
        <f>IF('Indicator Date hidden'!F185="x","x",$E$2-'Indicator Date hidden'!F185)</f>
        <v>0</v>
      </c>
      <c r="F184" s="25">
        <f>IF('Indicator Date hidden'!G185="x","x",$F$2-'Indicator Date hidden'!G185)</f>
        <v>0</v>
      </c>
      <c r="G184" s="25">
        <f>IF('Indicator Date hidden'!H185="x","x",$G$2-'Indicator Date hidden'!H185)</f>
        <v>0</v>
      </c>
      <c r="H184" s="25">
        <f>IF('Indicator Date hidden'!I185="x","x",$H$2-'Indicator Date hidden'!I185)</f>
        <v>0</v>
      </c>
      <c r="I184" s="25">
        <f>IF('Indicator Date hidden'!J185="x","x",$I$2-'Indicator Date hidden'!J185)</f>
        <v>0</v>
      </c>
      <c r="J184" s="25">
        <f>IF('Indicator Date hidden'!K185="x","x",$J$2-'Indicator Date hidden'!K185)</f>
        <v>0</v>
      </c>
      <c r="K184" s="25">
        <f>IF('Indicator Date hidden'!L185="x","x",$K$2-'Indicator Date hidden'!L185)</f>
        <v>0</v>
      </c>
      <c r="L184" s="25">
        <f>IF('Indicator Date hidden'!M185="x","x",$L$2-'Indicator Date hidden'!M185)</f>
        <v>0</v>
      </c>
      <c r="M184" s="25">
        <f>IF('Indicator Date hidden'!N185="x","x",$M$2-'Indicator Date hidden'!N185)</f>
        <v>0</v>
      </c>
      <c r="N184" s="25">
        <f>IF('Indicator Date hidden'!O185="x","x",$N$2-'Indicator Date hidden'!O185)</f>
        <v>0</v>
      </c>
      <c r="O184" s="25">
        <f>IF('Indicator Date hidden'!P185="x","x",$O$2-'Indicator Date hidden'!P185)</f>
        <v>0</v>
      </c>
      <c r="P184" s="25">
        <f>IF('Indicator Date hidden'!Q185="x","x",$P$2-'Indicator Date hidden'!Q185)</f>
        <v>0</v>
      </c>
      <c r="Q184" s="25" t="str">
        <f>IF('Indicator Date hidden'!R185="x","x",$Q$2-'Indicator Date hidden'!R185)</f>
        <v>x</v>
      </c>
      <c r="R184" s="25">
        <f>IF('Indicator Date hidden'!S185="x","x",$R$2-'Indicator Date hidden'!S185)</f>
        <v>0</v>
      </c>
      <c r="S184" s="25">
        <f>IF('Indicator Date hidden'!T185="x","x",$S$2-'Indicator Date hidden'!T185)</f>
        <v>0</v>
      </c>
      <c r="T184" s="25">
        <f>IF('Indicator Date hidden'!U185="x","x",$T$2-'Indicator Date hidden'!U185)</f>
        <v>0</v>
      </c>
      <c r="U184" s="25" t="str">
        <f>IF('Indicator Date hidden'!V185="x","x",$U$2-'Indicator Date hidden'!V185)</f>
        <v>x</v>
      </c>
      <c r="V184" s="25">
        <f>IF('Indicator Date hidden'!W185="x","x",$V$2-'Indicator Date hidden'!W185)</f>
        <v>0</v>
      </c>
      <c r="W184" s="25" t="str">
        <f>IF('Indicator Date hidden'!X185="x","x",$W$2-'Indicator Date hidden'!X185)</f>
        <v>x</v>
      </c>
      <c r="X184" s="25">
        <f>IF('Indicator Date hidden'!Y185="x","x",$X$2-'Indicator Date hidden'!Y185)</f>
        <v>1</v>
      </c>
      <c r="Y184" s="25">
        <f>IF('Indicator Date hidden'!Z185="x","x",$Y$2-'Indicator Date hidden'!Z185)</f>
        <v>0</v>
      </c>
      <c r="Z184" s="25">
        <f>IF('Indicator Date hidden'!AA185="x","x",$Z$2-'Indicator Date hidden'!AA185)</f>
        <v>0</v>
      </c>
      <c r="AA184" s="25">
        <f>IF('Indicator Date hidden'!AB185="x","x",$AA$2-'Indicator Date hidden'!AB185)</f>
        <v>1</v>
      </c>
      <c r="AB184" s="25">
        <f>IF('Indicator Date hidden'!AC185="x","x",$AB$2-'Indicator Date hidden'!AC185)</f>
        <v>0</v>
      </c>
      <c r="AC184" s="25">
        <f>IF('Indicator Date hidden'!AD185="x","x",$AC$2-'Indicator Date hidden'!AD185)</f>
        <v>0</v>
      </c>
      <c r="AD184" s="25" t="str">
        <f>IF('Indicator Date hidden'!AE185="x","x",$AD$2-'Indicator Date hidden'!AE185)</f>
        <v>x</v>
      </c>
      <c r="AE184" s="25">
        <f>IF('Indicator Date hidden'!AF185="x","x",$AE$2-'Indicator Date hidden'!AF185)</f>
        <v>0</v>
      </c>
      <c r="AF184" s="25">
        <f>IF('Indicator Date hidden'!AG185="x","x",$AF$2-'Indicator Date hidden'!AG185)</f>
        <v>1</v>
      </c>
      <c r="AG184" s="25">
        <f>IF('Indicator Date hidden'!AH185="x","x",$AG$2-'Indicator Date hidden'!AH185)</f>
        <v>0</v>
      </c>
      <c r="AH184" s="25">
        <f>IF('Indicator Date hidden'!AI185="x","x",$AH$2-'Indicator Date hidden'!AI185)</f>
        <v>0</v>
      </c>
      <c r="AI184" s="25">
        <f>IF('Indicator Date hidden'!AJ185="x","x",$AI$2-'Indicator Date hidden'!AJ185)</f>
        <v>0</v>
      </c>
      <c r="AJ184" s="25" t="str">
        <f>IF('Indicator Date hidden'!AK185="x","x",$AJ$2-'Indicator Date hidden'!AK185)</f>
        <v>x</v>
      </c>
      <c r="AK184" s="25">
        <f>IF('Indicator Date hidden'!AL185="x","x",$AK$2-'Indicator Date hidden'!AL185)</f>
        <v>1</v>
      </c>
      <c r="AL184" s="25">
        <f>IF('Indicator Date hidden'!AM185="x","x",$AL$2-'Indicator Date hidden'!AM185)</f>
        <v>0</v>
      </c>
      <c r="AM184" s="25">
        <f>IF('Indicator Date hidden'!AN185="x","x",$AM$2-'Indicator Date hidden'!AN185)</f>
        <v>0</v>
      </c>
      <c r="AN184" s="25">
        <f>IF('Indicator Date hidden'!AO185="x","x",$AN$2-'Indicator Date hidden'!AO185)</f>
        <v>0</v>
      </c>
      <c r="AO184" s="25">
        <f>IF('Indicator Date hidden'!AP185="x","x",$AO$2-'Indicator Date hidden'!AP185)</f>
        <v>0</v>
      </c>
      <c r="AP184" s="25">
        <f>IF('Indicator Date hidden'!AQ185="x","x",$AP$2-'Indicator Date hidden'!AQ185)</f>
        <v>0</v>
      </c>
      <c r="AQ184" s="25">
        <f>IF('Indicator Date hidden'!AR185="x","x",$AQ$2-'Indicator Date hidden'!AR185)</f>
        <v>0</v>
      </c>
      <c r="AR184" s="25">
        <f>IF('Indicator Date hidden'!AS185="x","x",$AR$2-'Indicator Date hidden'!AS185)</f>
        <v>0</v>
      </c>
      <c r="AS184" s="25">
        <f>IF('Indicator Date hidden'!AT185="x","x",$AS$2-'Indicator Date hidden'!AT185)</f>
        <v>0</v>
      </c>
      <c r="AT184" s="25">
        <f>IF('Indicator Date hidden'!AU185="x","x",$AT$2-'Indicator Date hidden'!AU185)</f>
        <v>0</v>
      </c>
      <c r="AU184" s="25" t="str">
        <f>IF('Indicator Date hidden'!AV185="x","x",$AU$2-'Indicator Date hidden'!AV185)</f>
        <v>x</v>
      </c>
      <c r="AV184" s="25">
        <f>IF('Indicator Date hidden'!AW185="x","x",$AV$2-'Indicator Date hidden'!AW185)</f>
        <v>0</v>
      </c>
      <c r="AW184" s="25">
        <f>IF('Indicator Date hidden'!AX185="x","x",$AW$2-'Indicator Date hidden'!AX185)</f>
        <v>0</v>
      </c>
      <c r="AX184" s="25">
        <f>IF('Indicator Date hidden'!AY185="x","x",$AX$2-'Indicator Date hidden'!AY185)</f>
        <v>0</v>
      </c>
      <c r="AY184" s="25">
        <f>IF('Indicator Date hidden'!AZ185="x","x",$AY$2-'Indicator Date hidden'!AZ185)</f>
        <v>0</v>
      </c>
      <c r="AZ184" s="25">
        <f>IF('Indicator Date hidden'!BA185="x","x",$AZ$2-'Indicator Date hidden'!BA185)</f>
        <v>0</v>
      </c>
      <c r="BA184">
        <f t="shared" si="10"/>
        <v>4</v>
      </c>
      <c r="BB184" s="26">
        <f t="shared" si="11"/>
        <v>8.8888888888888892E-2</v>
      </c>
      <c r="BC184">
        <f t="shared" si="12"/>
        <v>4</v>
      </c>
      <c r="BD184" s="26">
        <f t="shared" si="13"/>
        <v>0.28458329944145994</v>
      </c>
      <c r="BE184" s="28">
        <f t="shared" si="14"/>
        <v>0</v>
      </c>
    </row>
    <row r="185" spans="1:57" x14ac:dyDescent="0.3">
      <c r="A185" t="s">
        <v>341</v>
      </c>
      <c r="B185" s="25">
        <f>IF('Indicator Date hidden'!C186="x","x",$B$2-'Indicator Date hidden'!C186)</f>
        <v>0</v>
      </c>
      <c r="C185" s="25">
        <f>IF('Indicator Date hidden'!D186="x","x",$C$2-'Indicator Date hidden'!D186)</f>
        <v>0</v>
      </c>
      <c r="D185" s="25">
        <f>IF('Indicator Date hidden'!E186="x","x",$D$2-'Indicator Date hidden'!E186)</f>
        <v>0</v>
      </c>
      <c r="E185" s="25">
        <f>IF('Indicator Date hidden'!F186="x","x",$E$2-'Indicator Date hidden'!F186)</f>
        <v>0</v>
      </c>
      <c r="F185" s="25">
        <f>IF('Indicator Date hidden'!G186="x","x",$F$2-'Indicator Date hidden'!G186)</f>
        <v>0</v>
      </c>
      <c r="G185" s="25">
        <f>IF('Indicator Date hidden'!H186="x","x",$G$2-'Indicator Date hidden'!H186)</f>
        <v>0</v>
      </c>
      <c r="H185" s="25">
        <f>IF('Indicator Date hidden'!I186="x","x",$H$2-'Indicator Date hidden'!I186)</f>
        <v>0</v>
      </c>
      <c r="I185" s="25">
        <f>IF('Indicator Date hidden'!J186="x","x",$I$2-'Indicator Date hidden'!J186)</f>
        <v>0</v>
      </c>
      <c r="J185" s="25">
        <f>IF('Indicator Date hidden'!K186="x","x",$J$2-'Indicator Date hidden'!K186)</f>
        <v>0</v>
      </c>
      <c r="K185" s="25">
        <f>IF('Indicator Date hidden'!L186="x","x",$K$2-'Indicator Date hidden'!L186)</f>
        <v>0</v>
      </c>
      <c r="L185" s="25">
        <f>IF('Indicator Date hidden'!M186="x","x",$L$2-'Indicator Date hidden'!M186)</f>
        <v>0</v>
      </c>
      <c r="M185" s="25">
        <f>IF('Indicator Date hidden'!N186="x","x",$M$2-'Indicator Date hidden'!N186)</f>
        <v>0</v>
      </c>
      <c r="N185" s="25">
        <f>IF('Indicator Date hidden'!O186="x","x",$N$2-'Indicator Date hidden'!O186)</f>
        <v>0</v>
      </c>
      <c r="O185" s="25">
        <f>IF('Indicator Date hidden'!P186="x","x",$O$2-'Indicator Date hidden'!P186)</f>
        <v>0</v>
      </c>
      <c r="P185" s="25">
        <f>IF('Indicator Date hidden'!Q186="x","x",$P$2-'Indicator Date hidden'!Q186)</f>
        <v>0</v>
      </c>
      <c r="Q185" s="25" t="str">
        <f>IF('Indicator Date hidden'!R186="x","x",$Q$2-'Indicator Date hidden'!R186)</f>
        <v>x</v>
      </c>
      <c r="R185" s="25">
        <f>IF('Indicator Date hidden'!S186="x","x",$R$2-'Indicator Date hidden'!S186)</f>
        <v>0</v>
      </c>
      <c r="S185" s="25">
        <f>IF('Indicator Date hidden'!T186="x","x",$S$2-'Indicator Date hidden'!T186)</f>
        <v>0</v>
      </c>
      <c r="T185" s="25">
        <f>IF('Indicator Date hidden'!U186="x","x",$T$2-'Indicator Date hidden'!U186)</f>
        <v>0</v>
      </c>
      <c r="U185" s="25" t="str">
        <f>IF('Indicator Date hidden'!V186="x","x",$U$2-'Indicator Date hidden'!V186)</f>
        <v>x</v>
      </c>
      <c r="V185" s="25">
        <f>IF('Indicator Date hidden'!W186="x","x",$V$2-'Indicator Date hidden'!W186)</f>
        <v>0</v>
      </c>
      <c r="W185" s="25">
        <f>IF('Indicator Date hidden'!X186="x","x",$W$2-'Indicator Date hidden'!X186)</f>
        <v>2</v>
      </c>
      <c r="X185" s="25">
        <f>IF('Indicator Date hidden'!Y186="x","x",$X$2-'Indicator Date hidden'!Y186)</f>
        <v>3</v>
      </c>
      <c r="Y185" s="25">
        <f>IF('Indicator Date hidden'!Z186="x","x",$Y$2-'Indicator Date hidden'!Z186)</f>
        <v>0</v>
      </c>
      <c r="Z185" s="25">
        <f>IF('Indicator Date hidden'!AA186="x","x",$Z$2-'Indicator Date hidden'!AA186)</f>
        <v>0</v>
      </c>
      <c r="AA185" s="25" t="str">
        <f>IF('Indicator Date hidden'!AB186="x","x",$AA$2-'Indicator Date hidden'!AB186)</f>
        <v>x</v>
      </c>
      <c r="AB185" s="25">
        <f>IF('Indicator Date hidden'!AC186="x","x",$AB$2-'Indicator Date hidden'!AC186)</f>
        <v>0</v>
      </c>
      <c r="AC185" s="25">
        <f>IF('Indicator Date hidden'!AD186="x","x",$AC$2-'Indicator Date hidden'!AD186)</f>
        <v>0</v>
      </c>
      <c r="AD185" s="25" t="str">
        <f>IF('Indicator Date hidden'!AE186="x","x",$AD$2-'Indicator Date hidden'!AE186)</f>
        <v>x</v>
      </c>
      <c r="AE185" s="25">
        <f>IF('Indicator Date hidden'!AF186="x","x",$AE$2-'Indicator Date hidden'!AF186)</f>
        <v>0</v>
      </c>
      <c r="AF185" s="25">
        <f>IF('Indicator Date hidden'!AG186="x","x",$AF$2-'Indicator Date hidden'!AG186)</f>
        <v>0</v>
      </c>
      <c r="AG185" s="25">
        <f>IF('Indicator Date hidden'!AH186="x","x",$AG$2-'Indicator Date hidden'!AH186)</f>
        <v>0</v>
      </c>
      <c r="AH185" s="25">
        <f>IF('Indicator Date hidden'!AI186="x","x",$AH$2-'Indicator Date hidden'!AI186)</f>
        <v>0</v>
      </c>
      <c r="AI185" s="25">
        <f>IF('Indicator Date hidden'!AJ186="x","x",$AI$2-'Indicator Date hidden'!AJ186)</f>
        <v>0</v>
      </c>
      <c r="AJ185" s="25" t="str">
        <f>IF('Indicator Date hidden'!AK186="x","x",$AJ$2-'Indicator Date hidden'!AK186)</f>
        <v>x</v>
      </c>
      <c r="AK185" s="25">
        <f>IF('Indicator Date hidden'!AL186="x","x",$AK$2-'Indicator Date hidden'!AL186)</f>
        <v>1</v>
      </c>
      <c r="AL185" s="25">
        <f>IF('Indicator Date hidden'!AM186="x","x",$AL$2-'Indicator Date hidden'!AM186)</f>
        <v>0</v>
      </c>
      <c r="AM185" s="25">
        <f>IF('Indicator Date hidden'!AN186="x","x",$AM$2-'Indicator Date hidden'!AN186)</f>
        <v>0</v>
      </c>
      <c r="AN185" s="25">
        <f>IF('Indicator Date hidden'!AO186="x","x",$AN$2-'Indicator Date hidden'!AO186)</f>
        <v>0</v>
      </c>
      <c r="AO185" s="25">
        <f>IF('Indicator Date hidden'!AP186="x","x",$AO$2-'Indicator Date hidden'!AP186)</f>
        <v>0</v>
      </c>
      <c r="AP185" s="25">
        <f>IF('Indicator Date hidden'!AQ186="x","x",$AP$2-'Indicator Date hidden'!AQ186)</f>
        <v>0</v>
      </c>
      <c r="AQ185" s="25">
        <f>IF('Indicator Date hidden'!AR186="x","x",$AQ$2-'Indicator Date hidden'!AR186)</f>
        <v>4</v>
      </c>
      <c r="AR185" s="25">
        <f>IF('Indicator Date hidden'!AS186="x","x",$AR$2-'Indicator Date hidden'!AS186)</f>
        <v>0</v>
      </c>
      <c r="AS185" s="25">
        <f>IF('Indicator Date hidden'!AT186="x","x",$AS$2-'Indicator Date hidden'!AT186)</f>
        <v>0</v>
      </c>
      <c r="AT185" s="25">
        <f>IF('Indicator Date hidden'!AU186="x","x",$AT$2-'Indicator Date hidden'!AU186)</f>
        <v>0</v>
      </c>
      <c r="AU185" s="25" t="str">
        <f>IF('Indicator Date hidden'!AV186="x","x",$AU$2-'Indicator Date hidden'!AV186)</f>
        <v>x</v>
      </c>
      <c r="AV185" s="25">
        <f>IF('Indicator Date hidden'!AW186="x","x",$AV$2-'Indicator Date hidden'!AW186)</f>
        <v>0</v>
      </c>
      <c r="AW185" s="25">
        <f>IF('Indicator Date hidden'!AX186="x","x",$AW$2-'Indicator Date hidden'!AX186)</f>
        <v>0</v>
      </c>
      <c r="AX185" s="25">
        <f>IF('Indicator Date hidden'!AY186="x","x",$AX$2-'Indicator Date hidden'!AY186)</f>
        <v>1</v>
      </c>
      <c r="AY185" s="25">
        <f>IF('Indicator Date hidden'!AZ186="x","x",$AY$2-'Indicator Date hidden'!AZ186)</f>
        <v>0</v>
      </c>
      <c r="AZ185" s="25">
        <f>IF('Indicator Date hidden'!BA186="x","x",$AZ$2-'Indicator Date hidden'!BA186)</f>
        <v>0</v>
      </c>
      <c r="BA185">
        <f t="shared" si="10"/>
        <v>11</v>
      </c>
      <c r="BB185" s="26">
        <f t="shared" si="11"/>
        <v>0.24444444444444444</v>
      </c>
      <c r="BC185">
        <f t="shared" si="12"/>
        <v>5</v>
      </c>
      <c r="BD185" s="26">
        <f t="shared" si="13"/>
        <v>0.79318081322554435</v>
      </c>
      <c r="BE185" s="28">
        <f t="shared" si="14"/>
        <v>0</v>
      </c>
    </row>
    <row r="186" spans="1:57" x14ac:dyDescent="0.3">
      <c r="A186" t="s">
        <v>343</v>
      </c>
      <c r="B186" s="25">
        <f>IF('Indicator Date hidden'!C187="x","x",$B$2-'Indicator Date hidden'!C187)</f>
        <v>0</v>
      </c>
      <c r="C186" s="25">
        <f>IF('Indicator Date hidden'!D187="x","x",$C$2-'Indicator Date hidden'!D187)</f>
        <v>0</v>
      </c>
      <c r="D186" s="25">
        <f>IF('Indicator Date hidden'!E187="x","x",$D$2-'Indicator Date hidden'!E187)</f>
        <v>0</v>
      </c>
      <c r="E186" s="25">
        <f>IF('Indicator Date hidden'!F187="x","x",$E$2-'Indicator Date hidden'!F187)</f>
        <v>0</v>
      </c>
      <c r="F186" s="25">
        <f>IF('Indicator Date hidden'!G187="x","x",$F$2-'Indicator Date hidden'!G187)</f>
        <v>0</v>
      </c>
      <c r="G186" s="25">
        <f>IF('Indicator Date hidden'!H187="x","x",$G$2-'Indicator Date hidden'!H187)</f>
        <v>0</v>
      </c>
      <c r="H186" s="25">
        <f>IF('Indicator Date hidden'!I187="x","x",$H$2-'Indicator Date hidden'!I187)</f>
        <v>0</v>
      </c>
      <c r="I186" s="25">
        <f>IF('Indicator Date hidden'!J187="x","x",$I$2-'Indicator Date hidden'!J187)</f>
        <v>0</v>
      </c>
      <c r="J186" s="25">
        <f>IF('Indicator Date hidden'!K187="x","x",$J$2-'Indicator Date hidden'!K187)</f>
        <v>0</v>
      </c>
      <c r="K186" s="25">
        <f>IF('Indicator Date hidden'!L187="x","x",$K$2-'Indicator Date hidden'!L187)</f>
        <v>0</v>
      </c>
      <c r="L186" s="25">
        <f>IF('Indicator Date hidden'!M187="x","x",$L$2-'Indicator Date hidden'!M187)</f>
        <v>0</v>
      </c>
      <c r="M186" s="25">
        <f>IF('Indicator Date hidden'!N187="x","x",$M$2-'Indicator Date hidden'!N187)</f>
        <v>0</v>
      </c>
      <c r="N186" s="25">
        <f>IF('Indicator Date hidden'!O187="x","x",$N$2-'Indicator Date hidden'!O187)</f>
        <v>0</v>
      </c>
      <c r="O186" s="25">
        <f>IF('Indicator Date hidden'!P187="x","x",$O$2-'Indicator Date hidden'!P187)</f>
        <v>0</v>
      </c>
      <c r="P186" s="25">
        <f>IF('Indicator Date hidden'!Q187="x","x",$P$2-'Indicator Date hidden'!Q187)</f>
        <v>0</v>
      </c>
      <c r="Q186" s="25" t="str">
        <f>IF('Indicator Date hidden'!R187="x","x",$Q$2-'Indicator Date hidden'!R187)</f>
        <v>x</v>
      </c>
      <c r="R186" s="25">
        <f>IF('Indicator Date hidden'!S187="x","x",$R$2-'Indicator Date hidden'!S187)</f>
        <v>0</v>
      </c>
      <c r="S186" s="25">
        <f>IF('Indicator Date hidden'!T187="x","x",$S$2-'Indicator Date hidden'!T187)</f>
        <v>0</v>
      </c>
      <c r="T186" s="25">
        <f>IF('Indicator Date hidden'!U187="x","x",$T$2-'Indicator Date hidden'!U187)</f>
        <v>0</v>
      </c>
      <c r="U186" s="25">
        <f>IF('Indicator Date hidden'!V187="x","x",$U$2-'Indicator Date hidden'!V187)</f>
        <v>0</v>
      </c>
      <c r="V186" s="25">
        <f>IF('Indicator Date hidden'!W187="x","x",$V$2-'Indicator Date hidden'!W187)</f>
        <v>0</v>
      </c>
      <c r="W186" s="25">
        <f>IF('Indicator Date hidden'!X187="x","x",$W$2-'Indicator Date hidden'!X187)</f>
        <v>3</v>
      </c>
      <c r="X186" s="25">
        <f>IF('Indicator Date hidden'!Y187="x","x",$X$2-'Indicator Date hidden'!Y187)</f>
        <v>4</v>
      </c>
      <c r="Y186" s="25">
        <f>IF('Indicator Date hidden'!Z187="x","x",$Y$2-'Indicator Date hidden'!Z187)</f>
        <v>0</v>
      </c>
      <c r="Z186" s="25">
        <f>IF('Indicator Date hidden'!AA187="x","x",$Z$2-'Indicator Date hidden'!AA187)</f>
        <v>0</v>
      </c>
      <c r="AA186" s="25">
        <f>IF('Indicator Date hidden'!AB187="x","x",$AA$2-'Indicator Date hidden'!AB187)</f>
        <v>0</v>
      </c>
      <c r="AB186" s="25">
        <f>IF('Indicator Date hidden'!AC187="x","x",$AB$2-'Indicator Date hidden'!AC187)</f>
        <v>0</v>
      </c>
      <c r="AC186" s="25">
        <f>IF('Indicator Date hidden'!AD187="x","x",$AC$2-'Indicator Date hidden'!AD187)</f>
        <v>0</v>
      </c>
      <c r="AD186" s="25" t="str">
        <f>IF('Indicator Date hidden'!AE187="x","x",$AD$2-'Indicator Date hidden'!AE187)</f>
        <v>x</v>
      </c>
      <c r="AE186" s="25">
        <f>IF('Indicator Date hidden'!AF187="x","x",$AE$2-'Indicator Date hidden'!AF187)</f>
        <v>0</v>
      </c>
      <c r="AF186" s="25">
        <f>IF('Indicator Date hidden'!AG187="x","x",$AF$2-'Indicator Date hidden'!AG187)</f>
        <v>0</v>
      </c>
      <c r="AG186" s="25">
        <f>IF('Indicator Date hidden'!AH187="x","x",$AG$2-'Indicator Date hidden'!AH187)</f>
        <v>0</v>
      </c>
      <c r="AH186" s="25">
        <f>IF('Indicator Date hidden'!AI187="x","x",$AH$2-'Indicator Date hidden'!AI187)</f>
        <v>0</v>
      </c>
      <c r="AI186" s="25">
        <f>IF('Indicator Date hidden'!AJ187="x","x",$AI$2-'Indicator Date hidden'!AJ187)</f>
        <v>0</v>
      </c>
      <c r="AJ186" s="25" t="str">
        <f>IF('Indicator Date hidden'!AK187="x","x",$AJ$2-'Indicator Date hidden'!AK187)</f>
        <v>x</v>
      </c>
      <c r="AK186" s="25">
        <f>IF('Indicator Date hidden'!AL187="x","x",$AK$2-'Indicator Date hidden'!AL187)</f>
        <v>1</v>
      </c>
      <c r="AL186" s="25">
        <f>IF('Indicator Date hidden'!AM187="x","x",$AL$2-'Indicator Date hidden'!AM187)</f>
        <v>0</v>
      </c>
      <c r="AM186" s="25">
        <f>IF('Indicator Date hidden'!AN187="x","x",$AM$2-'Indicator Date hidden'!AN187)</f>
        <v>0</v>
      </c>
      <c r="AN186" s="25">
        <f>IF('Indicator Date hidden'!AO187="x","x",$AN$2-'Indicator Date hidden'!AO187)</f>
        <v>0</v>
      </c>
      <c r="AO186" s="25">
        <f>IF('Indicator Date hidden'!AP187="x","x",$AO$2-'Indicator Date hidden'!AP187)</f>
        <v>0</v>
      </c>
      <c r="AP186" s="25">
        <f>IF('Indicator Date hidden'!AQ187="x","x",$AP$2-'Indicator Date hidden'!AQ187)</f>
        <v>0</v>
      </c>
      <c r="AQ186" s="25">
        <f>IF('Indicator Date hidden'!AR187="x","x",$AQ$2-'Indicator Date hidden'!AR187)</f>
        <v>4</v>
      </c>
      <c r="AR186" s="25">
        <f>IF('Indicator Date hidden'!AS187="x","x",$AR$2-'Indicator Date hidden'!AS187)</f>
        <v>0</v>
      </c>
      <c r="AS186" s="25">
        <f>IF('Indicator Date hidden'!AT187="x","x",$AS$2-'Indicator Date hidden'!AT187)</f>
        <v>0</v>
      </c>
      <c r="AT186" s="25">
        <f>IF('Indicator Date hidden'!AU187="x","x",$AT$2-'Indicator Date hidden'!AU187)</f>
        <v>0</v>
      </c>
      <c r="AU186" s="25">
        <f>IF('Indicator Date hidden'!AV187="x","x",$AU$2-'Indicator Date hidden'!AV187)</f>
        <v>1</v>
      </c>
      <c r="AV186" s="25">
        <f>IF('Indicator Date hidden'!AW187="x","x",$AV$2-'Indicator Date hidden'!AW187)</f>
        <v>0</v>
      </c>
      <c r="AW186" s="25">
        <f>IF('Indicator Date hidden'!AX187="x","x",$AW$2-'Indicator Date hidden'!AX187)</f>
        <v>0</v>
      </c>
      <c r="AX186" s="25">
        <f>IF('Indicator Date hidden'!AY187="x","x",$AX$2-'Indicator Date hidden'!AY187)</f>
        <v>0</v>
      </c>
      <c r="AY186" s="25">
        <f>IF('Indicator Date hidden'!AZ187="x","x",$AY$2-'Indicator Date hidden'!AZ187)</f>
        <v>0</v>
      </c>
      <c r="AZ186" s="25">
        <f>IF('Indicator Date hidden'!BA187="x","x",$AZ$2-'Indicator Date hidden'!BA187)</f>
        <v>0</v>
      </c>
      <c r="BA186">
        <f t="shared" si="10"/>
        <v>13</v>
      </c>
      <c r="BB186" s="26">
        <f t="shared" si="11"/>
        <v>0.27083333333333331</v>
      </c>
      <c r="BC186">
        <f t="shared" si="12"/>
        <v>5</v>
      </c>
      <c r="BD186" s="26">
        <f t="shared" si="13"/>
        <v>0.90690828581995475</v>
      </c>
      <c r="BE186" s="28">
        <f t="shared" si="14"/>
        <v>0</v>
      </c>
    </row>
    <row r="187" spans="1:57" x14ac:dyDescent="0.3">
      <c r="A187" t="s">
        <v>345</v>
      </c>
      <c r="B187" s="25">
        <f>IF('Indicator Date hidden'!C188="x","x",$B$2-'Indicator Date hidden'!C188)</f>
        <v>0</v>
      </c>
      <c r="C187" s="25">
        <f>IF('Indicator Date hidden'!D188="x","x",$C$2-'Indicator Date hidden'!D188)</f>
        <v>0</v>
      </c>
      <c r="D187" s="25">
        <f>IF('Indicator Date hidden'!E188="x","x",$D$2-'Indicator Date hidden'!E188)</f>
        <v>0</v>
      </c>
      <c r="E187" s="25">
        <f>IF('Indicator Date hidden'!F188="x","x",$E$2-'Indicator Date hidden'!F188)</f>
        <v>0</v>
      </c>
      <c r="F187" s="25">
        <f>IF('Indicator Date hidden'!G188="x","x",$F$2-'Indicator Date hidden'!G188)</f>
        <v>0</v>
      </c>
      <c r="G187" s="25">
        <f>IF('Indicator Date hidden'!H188="x","x",$G$2-'Indicator Date hidden'!H188)</f>
        <v>0</v>
      </c>
      <c r="H187" s="25">
        <f>IF('Indicator Date hidden'!I188="x","x",$H$2-'Indicator Date hidden'!I188)</f>
        <v>0</v>
      </c>
      <c r="I187" s="25">
        <f>IF('Indicator Date hidden'!J188="x","x",$I$2-'Indicator Date hidden'!J188)</f>
        <v>0</v>
      </c>
      <c r="J187" s="25">
        <f>IF('Indicator Date hidden'!K188="x","x",$J$2-'Indicator Date hidden'!K188)</f>
        <v>0</v>
      </c>
      <c r="K187" s="25">
        <f>IF('Indicator Date hidden'!L188="x","x",$K$2-'Indicator Date hidden'!L188)</f>
        <v>0</v>
      </c>
      <c r="L187" s="25">
        <f>IF('Indicator Date hidden'!M188="x","x",$L$2-'Indicator Date hidden'!M188)</f>
        <v>0</v>
      </c>
      <c r="M187" s="25">
        <f>IF('Indicator Date hidden'!N188="x","x",$M$2-'Indicator Date hidden'!N188)</f>
        <v>0</v>
      </c>
      <c r="N187" s="25">
        <f>IF('Indicator Date hidden'!O188="x","x",$N$2-'Indicator Date hidden'!O188)</f>
        <v>0</v>
      </c>
      <c r="O187" s="25">
        <f>IF('Indicator Date hidden'!P188="x","x",$O$2-'Indicator Date hidden'!P188)</f>
        <v>0</v>
      </c>
      <c r="P187" s="25">
        <f>IF('Indicator Date hidden'!Q188="x","x",$P$2-'Indicator Date hidden'!Q188)</f>
        <v>0</v>
      </c>
      <c r="Q187" s="25">
        <f>IF('Indicator Date hidden'!R188="x","x",$Q$2-'Indicator Date hidden'!R188)</f>
        <v>8</v>
      </c>
      <c r="R187" s="25">
        <f>IF('Indicator Date hidden'!S188="x","x",$R$2-'Indicator Date hidden'!S188)</f>
        <v>0</v>
      </c>
      <c r="S187" s="25">
        <f>IF('Indicator Date hidden'!T188="x","x",$S$2-'Indicator Date hidden'!T188)</f>
        <v>0</v>
      </c>
      <c r="T187" s="25">
        <f>IF('Indicator Date hidden'!U188="x","x",$T$2-'Indicator Date hidden'!U188)</f>
        <v>0</v>
      </c>
      <c r="U187" s="25">
        <f>IF('Indicator Date hidden'!V188="x","x",$U$2-'Indicator Date hidden'!V188)</f>
        <v>0</v>
      </c>
      <c r="V187" s="25">
        <f>IF('Indicator Date hidden'!W188="x","x",$V$2-'Indicator Date hidden'!W188)</f>
        <v>0</v>
      </c>
      <c r="W187" s="25">
        <f>IF('Indicator Date hidden'!X188="x","x",$W$2-'Indicator Date hidden'!X188)</f>
        <v>8</v>
      </c>
      <c r="X187" s="25">
        <f>IF('Indicator Date hidden'!Y188="x","x",$X$2-'Indicator Date hidden'!Y188)</f>
        <v>1</v>
      </c>
      <c r="Y187" s="25">
        <f>IF('Indicator Date hidden'!Z188="x","x",$Y$2-'Indicator Date hidden'!Z188)</f>
        <v>0</v>
      </c>
      <c r="Z187" s="25">
        <f>IF('Indicator Date hidden'!AA188="x","x",$Z$2-'Indicator Date hidden'!AA188)</f>
        <v>0</v>
      </c>
      <c r="AA187" s="25">
        <f>IF('Indicator Date hidden'!AB188="x","x",$AA$2-'Indicator Date hidden'!AB188)</f>
        <v>0</v>
      </c>
      <c r="AB187" s="25">
        <f>IF('Indicator Date hidden'!AC188="x","x",$AB$2-'Indicator Date hidden'!AC188)</f>
        <v>0</v>
      </c>
      <c r="AC187" s="25">
        <f>IF('Indicator Date hidden'!AD188="x","x",$AC$2-'Indicator Date hidden'!AD188)</f>
        <v>0</v>
      </c>
      <c r="AD187" s="25" t="str">
        <f>IF('Indicator Date hidden'!AE188="x","x",$AD$2-'Indicator Date hidden'!AE188)</f>
        <v>x</v>
      </c>
      <c r="AE187" s="25" t="str">
        <f>IF('Indicator Date hidden'!AF188="x","x",$AE$2-'Indicator Date hidden'!AF188)</f>
        <v>x</v>
      </c>
      <c r="AF187" s="25">
        <f>IF('Indicator Date hidden'!AG188="x","x",$AF$2-'Indicator Date hidden'!AG188)</f>
        <v>10</v>
      </c>
      <c r="AG187" s="25">
        <f>IF('Indicator Date hidden'!AH188="x","x",$AG$2-'Indicator Date hidden'!AH188)</f>
        <v>0</v>
      </c>
      <c r="AH187" s="25">
        <f>IF('Indicator Date hidden'!AI188="x","x",$AH$2-'Indicator Date hidden'!AI188)</f>
        <v>0</v>
      </c>
      <c r="AI187" s="25">
        <f>IF('Indicator Date hidden'!AJ188="x","x",$AI$2-'Indicator Date hidden'!AJ188)</f>
        <v>0</v>
      </c>
      <c r="AJ187" s="25" t="str">
        <f>IF('Indicator Date hidden'!AK188="x","x",$AJ$2-'Indicator Date hidden'!AK188)</f>
        <v>x</v>
      </c>
      <c r="AK187" s="25">
        <f>IF('Indicator Date hidden'!AL188="x","x",$AK$2-'Indicator Date hidden'!AL188)</f>
        <v>1</v>
      </c>
      <c r="AL187" s="25">
        <f>IF('Indicator Date hidden'!AM188="x","x",$AL$2-'Indicator Date hidden'!AM188)</f>
        <v>0</v>
      </c>
      <c r="AM187" s="25">
        <f>IF('Indicator Date hidden'!AN188="x","x",$AM$2-'Indicator Date hidden'!AN188)</f>
        <v>0</v>
      </c>
      <c r="AN187" s="25">
        <f>IF('Indicator Date hidden'!AO188="x","x",$AN$2-'Indicator Date hidden'!AO188)</f>
        <v>0</v>
      </c>
      <c r="AO187" s="25" t="str">
        <f>IF('Indicator Date hidden'!AP188="x","x",$AO$2-'Indicator Date hidden'!AP188)</f>
        <v>x</v>
      </c>
      <c r="AP187" s="25" t="str">
        <f>IF('Indicator Date hidden'!AQ188="x","x",$AP$2-'Indicator Date hidden'!AQ188)</f>
        <v>x</v>
      </c>
      <c r="AQ187" s="25">
        <f>IF('Indicator Date hidden'!AR188="x","x",$AQ$2-'Indicator Date hidden'!AR188)</f>
        <v>8</v>
      </c>
      <c r="AR187" s="25">
        <f>IF('Indicator Date hidden'!AS188="x","x",$AR$2-'Indicator Date hidden'!AS188)</f>
        <v>0</v>
      </c>
      <c r="AS187" s="25">
        <f>IF('Indicator Date hidden'!AT188="x","x",$AS$2-'Indicator Date hidden'!AT188)</f>
        <v>0</v>
      </c>
      <c r="AT187" s="25">
        <f>IF('Indicator Date hidden'!AU188="x","x",$AT$2-'Indicator Date hidden'!AU188)</f>
        <v>0</v>
      </c>
      <c r="AU187" s="25">
        <f>IF('Indicator Date hidden'!AV188="x","x",$AU$2-'Indicator Date hidden'!AV188)</f>
        <v>1</v>
      </c>
      <c r="AV187" s="25">
        <f>IF('Indicator Date hidden'!AW188="x","x",$AV$2-'Indicator Date hidden'!AW188)</f>
        <v>0</v>
      </c>
      <c r="AW187" s="25">
        <f>IF('Indicator Date hidden'!AX188="x","x",$AW$2-'Indicator Date hidden'!AX188)</f>
        <v>0</v>
      </c>
      <c r="AX187" s="25">
        <f>IF('Indicator Date hidden'!AY188="x","x",$AX$2-'Indicator Date hidden'!AY188)</f>
        <v>0</v>
      </c>
      <c r="AY187" s="25">
        <f>IF('Indicator Date hidden'!AZ188="x","x",$AY$2-'Indicator Date hidden'!AZ188)</f>
        <v>0</v>
      </c>
      <c r="AZ187" s="25">
        <f>IF('Indicator Date hidden'!BA188="x","x",$AZ$2-'Indicator Date hidden'!BA188)</f>
        <v>3</v>
      </c>
      <c r="BA187">
        <f t="shared" si="10"/>
        <v>40</v>
      </c>
      <c r="BB187" s="26">
        <f t="shared" si="11"/>
        <v>0.86956521739130432</v>
      </c>
      <c r="BC187">
        <f t="shared" si="12"/>
        <v>8</v>
      </c>
      <c r="BD187" s="26">
        <f t="shared" si="13"/>
        <v>2.4192048249119229</v>
      </c>
      <c r="BE187" s="28">
        <f t="shared" si="14"/>
        <v>0</v>
      </c>
    </row>
    <row r="188" spans="1:57" x14ac:dyDescent="0.3">
      <c r="A188" t="s">
        <v>347</v>
      </c>
      <c r="B188" s="25">
        <f>IF('Indicator Date hidden'!C189="x","x",$B$2-'Indicator Date hidden'!C189)</f>
        <v>0</v>
      </c>
      <c r="C188" s="25">
        <f>IF('Indicator Date hidden'!D189="x","x",$C$2-'Indicator Date hidden'!D189)</f>
        <v>0</v>
      </c>
      <c r="D188" s="25">
        <f>IF('Indicator Date hidden'!E189="x","x",$D$2-'Indicator Date hidden'!E189)</f>
        <v>0</v>
      </c>
      <c r="E188" s="25">
        <f>IF('Indicator Date hidden'!F189="x","x",$E$2-'Indicator Date hidden'!F189)</f>
        <v>0</v>
      </c>
      <c r="F188" s="25">
        <f>IF('Indicator Date hidden'!G189="x","x",$F$2-'Indicator Date hidden'!G189)</f>
        <v>0</v>
      </c>
      <c r="G188" s="25">
        <f>IF('Indicator Date hidden'!H189="x","x",$G$2-'Indicator Date hidden'!H189)</f>
        <v>0</v>
      </c>
      <c r="H188" s="25">
        <f>IF('Indicator Date hidden'!I189="x","x",$H$2-'Indicator Date hidden'!I189)</f>
        <v>0</v>
      </c>
      <c r="I188" s="25">
        <f>IF('Indicator Date hidden'!J189="x","x",$I$2-'Indicator Date hidden'!J189)</f>
        <v>0</v>
      </c>
      <c r="J188" s="25">
        <f>IF('Indicator Date hidden'!K189="x","x",$J$2-'Indicator Date hidden'!K189)</f>
        <v>0</v>
      </c>
      <c r="K188" s="25">
        <f>IF('Indicator Date hidden'!L189="x","x",$K$2-'Indicator Date hidden'!L189)</f>
        <v>0</v>
      </c>
      <c r="L188" s="25">
        <f>IF('Indicator Date hidden'!M189="x","x",$L$2-'Indicator Date hidden'!M189)</f>
        <v>0</v>
      </c>
      <c r="M188" s="25">
        <f>IF('Indicator Date hidden'!N189="x","x",$M$2-'Indicator Date hidden'!N189)</f>
        <v>0</v>
      </c>
      <c r="N188" s="25">
        <f>IF('Indicator Date hidden'!O189="x","x",$N$2-'Indicator Date hidden'!O189)</f>
        <v>0</v>
      </c>
      <c r="O188" s="25">
        <f>IF('Indicator Date hidden'!P189="x","x",$O$2-'Indicator Date hidden'!P189)</f>
        <v>0</v>
      </c>
      <c r="P188" s="25">
        <f>IF('Indicator Date hidden'!Q189="x","x",$P$2-'Indicator Date hidden'!Q189)</f>
        <v>0</v>
      </c>
      <c r="Q188" s="25">
        <f>IF('Indicator Date hidden'!R189="x","x",$Q$2-'Indicator Date hidden'!R189)</f>
        <v>7</v>
      </c>
      <c r="R188" s="25">
        <f>IF('Indicator Date hidden'!S189="x","x",$R$2-'Indicator Date hidden'!S189)</f>
        <v>0</v>
      </c>
      <c r="S188" s="25">
        <f>IF('Indicator Date hidden'!T189="x","x",$S$2-'Indicator Date hidden'!T189)</f>
        <v>0</v>
      </c>
      <c r="T188" s="25">
        <f>IF('Indicator Date hidden'!U189="x","x",$T$2-'Indicator Date hidden'!U189)</f>
        <v>0</v>
      </c>
      <c r="U188" s="25">
        <f>IF('Indicator Date hidden'!V189="x","x",$U$2-'Indicator Date hidden'!V189)</f>
        <v>0</v>
      </c>
      <c r="V188" s="25">
        <f>IF('Indicator Date hidden'!W189="x","x",$V$2-'Indicator Date hidden'!W189)</f>
        <v>0</v>
      </c>
      <c r="W188" s="25">
        <f>IF('Indicator Date hidden'!X189="x","x",$W$2-'Indicator Date hidden'!X189)</f>
        <v>1</v>
      </c>
      <c r="X188" s="25">
        <f>IF('Indicator Date hidden'!Y189="x","x",$X$2-'Indicator Date hidden'!Y189)</f>
        <v>4</v>
      </c>
      <c r="Y188" s="25">
        <f>IF('Indicator Date hidden'!Z189="x","x",$Y$2-'Indicator Date hidden'!Z189)</f>
        <v>0</v>
      </c>
      <c r="Z188" s="25">
        <f>IF('Indicator Date hidden'!AA189="x","x",$Z$2-'Indicator Date hidden'!AA189)</f>
        <v>0</v>
      </c>
      <c r="AA188" s="25" t="str">
        <f>IF('Indicator Date hidden'!AB189="x","x",$AA$2-'Indicator Date hidden'!AB189)</f>
        <v>x</v>
      </c>
      <c r="AB188" s="25">
        <f>IF('Indicator Date hidden'!AC189="x","x",$AB$2-'Indicator Date hidden'!AC189)</f>
        <v>0</v>
      </c>
      <c r="AC188" s="25">
        <f>IF('Indicator Date hidden'!AD189="x","x",$AC$2-'Indicator Date hidden'!AD189)</f>
        <v>0</v>
      </c>
      <c r="AD188" s="25">
        <f>IF('Indicator Date hidden'!AE189="x","x",$AD$2-'Indicator Date hidden'!AE189)</f>
        <v>0</v>
      </c>
      <c r="AE188" s="25" t="str">
        <f>IF('Indicator Date hidden'!AF189="x","x",$AE$2-'Indicator Date hidden'!AF189)</f>
        <v>x</v>
      </c>
      <c r="AF188" s="25">
        <f>IF('Indicator Date hidden'!AG189="x","x",$AF$2-'Indicator Date hidden'!AG189)</f>
        <v>3</v>
      </c>
      <c r="AG188" s="25">
        <f>IF('Indicator Date hidden'!AH189="x","x",$AG$2-'Indicator Date hidden'!AH189)</f>
        <v>0</v>
      </c>
      <c r="AH188" s="25">
        <f>IF('Indicator Date hidden'!AI189="x","x",$AH$2-'Indicator Date hidden'!AI189)</f>
        <v>0</v>
      </c>
      <c r="AI188" s="25">
        <f>IF('Indicator Date hidden'!AJ189="x","x",$AI$2-'Indicator Date hidden'!AJ189)</f>
        <v>0</v>
      </c>
      <c r="AJ188" s="25" t="str">
        <f>IF('Indicator Date hidden'!AK189="x","x",$AJ$2-'Indicator Date hidden'!AK189)</f>
        <v>x</v>
      </c>
      <c r="AK188" s="25">
        <f>IF('Indicator Date hidden'!AL189="x","x",$AK$2-'Indicator Date hidden'!AL189)</f>
        <v>1</v>
      </c>
      <c r="AL188" s="25">
        <f>IF('Indicator Date hidden'!AM189="x","x",$AL$2-'Indicator Date hidden'!AM189)</f>
        <v>0</v>
      </c>
      <c r="AM188" s="25">
        <f>IF('Indicator Date hidden'!AN189="x","x",$AM$2-'Indicator Date hidden'!AN189)</f>
        <v>0</v>
      </c>
      <c r="AN188" s="25">
        <f>IF('Indicator Date hidden'!AO189="x","x",$AN$2-'Indicator Date hidden'!AO189)</f>
        <v>0</v>
      </c>
      <c r="AO188" s="25" t="str">
        <f>IF('Indicator Date hidden'!AP189="x","x",$AO$2-'Indicator Date hidden'!AP189)</f>
        <v>x</v>
      </c>
      <c r="AP188" s="25" t="str">
        <f>IF('Indicator Date hidden'!AQ189="x","x",$AP$2-'Indicator Date hidden'!AQ189)</f>
        <v>x</v>
      </c>
      <c r="AQ188" s="25">
        <f>IF('Indicator Date hidden'!AR189="x","x",$AQ$2-'Indicator Date hidden'!AR189)</f>
        <v>4</v>
      </c>
      <c r="AR188" s="25">
        <f>IF('Indicator Date hidden'!AS189="x","x",$AR$2-'Indicator Date hidden'!AS189)</f>
        <v>0</v>
      </c>
      <c r="AS188" s="25" t="str">
        <f>IF('Indicator Date hidden'!AT189="x","x",$AS$2-'Indicator Date hidden'!AT189)</f>
        <v>x</v>
      </c>
      <c r="AT188" s="25">
        <f>IF('Indicator Date hidden'!AU189="x","x",$AT$2-'Indicator Date hidden'!AU189)</f>
        <v>0</v>
      </c>
      <c r="AU188" s="25">
        <f>IF('Indicator Date hidden'!AV189="x","x",$AU$2-'Indicator Date hidden'!AV189)</f>
        <v>1</v>
      </c>
      <c r="AV188" s="25">
        <f>IF('Indicator Date hidden'!AW189="x","x",$AV$2-'Indicator Date hidden'!AW189)</f>
        <v>0</v>
      </c>
      <c r="AW188" s="25">
        <f>IF('Indicator Date hidden'!AX189="x","x",$AW$2-'Indicator Date hidden'!AX189)</f>
        <v>0</v>
      </c>
      <c r="AX188" s="25">
        <f>IF('Indicator Date hidden'!AY189="x","x",$AX$2-'Indicator Date hidden'!AY189)</f>
        <v>0</v>
      </c>
      <c r="AY188" s="25">
        <f>IF('Indicator Date hidden'!AZ189="x","x",$AY$2-'Indicator Date hidden'!AZ189)</f>
        <v>0</v>
      </c>
      <c r="AZ188" s="25">
        <f>IF('Indicator Date hidden'!BA189="x","x",$AZ$2-'Indicator Date hidden'!BA189)</f>
        <v>0</v>
      </c>
      <c r="BA188">
        <f t="shared" si="10"/>
        <v>21</v>
      </c>
      <c r="BB188" s="26">
        <f t="shared" si="11"/>
        <v>0.46666666666666667</v>
      </c>
      <c r="BC188">
        <f t="shared" si="12"/>
        <v>7</v>
      </c>
      <c r="BD188" s="26">
        <f t="shared" si="13"/>
        <v>1.3597385369580759</v>
      </c>
      <c r="BE188" s="28">
        <f t="shared" si="14"/>
        <v>0</v>
      </c>
    </row>
    <row r="189" spans="1:57" x14ac:dyDescent="0.3">
      <c r="A189" t="s">
        <v>349</v>
      </c>
      <c r="B189" s="25">
        <f>IF('Indicator Date hidden'!C190="x","x",$B$2-'Indicator Date hidden'!C190)</f>
        <v>0</v>
      </c>
      <c r="C189" s="25">
        <f>IF('Indicator Date hidden'!D190="x","x",$C$2-'Indicator Date hidden'!D190)</f>
        <v>0</v>
      </c>
      <c r="D189" s="25">
        <f>IF('Indicator Date hidden'!E190="x","x",$D$2-'Indicator Date hidden'!E190)</f>
        <v>0</v>
      </c>
      <c r="E189" s="25">
        <f>IF('Indicator Date hidden'!F190="x","x",$E$2-'Indicator Date hidden'!F190)</f>
        <v>0</v>
      </c>
      <c r="F189" s="25">
        <f>IF('Indicator Date hidden'!G190="x","x",$F$2-'Indicator Date hidden'!G190)</f>
        <v>0</v>
      </c>
      <c r="G189" s="25">
        <f>IF('Indicator Date hidden'!H190="x","x",$G$2-'Indicator Date hidden'!H190)</f>
        <v>0</v>
      </c>
      <c r="H189" s="25">
        <f>IF('Indicator Date hidden'!I190="x","x",$H$2-'Indicator Date hidden'!I190)</f>
        <v>0</v>
      </c>
      <c r="I189" s="25">
        <f>IF('Indicator Date hidden'!J190="x","x",$I$2-'Indicator Date hidden'!J190)</f>
        <v>0</v>
      </c>
      <c r="J189" s="25">
        <f>IF('Indicator Date hidden'!K190="x","x",$J$2-'Indicator Date hidden'!K190)</f>
        <v>0</v>
      </c>
      <c r="K189" s="25">
        <f>IF('Indicator Date hidden'!L190="x","x",$K$2-'Indicator Date hidden'!L190)</f>
        <v>0</v>
      </c>
      <c r="L189" s="25">
        <f>IF('Indicator Date hidden'!M190="x","x",$L$2-'Indicator Date hidden'!M190)</f>
        <v>0</v>
      </c>
      <c r="M189" s="25">
        <f>IF('Indicator Date hidden'!N190="x","x",$M$2-'Indicator Date hidden'!N190)</f>
        <v>0</v>
      </c>
      <c r="N189" s="25">
        <f>IF('Indicator Date hidden'!O190="x","x",$N$2-'Indicator Date hidden'!O190)</f>
        <v>0</v>
      </c>
      <c r="O189" s="25">
        <f>IF('Indicator Date hidden'!P190="x","x",$O$2-'Indicator Date hidden'!P190)</f>
        <v>0</v>
      </c>
      <c r="P189" s="25">
        <f>IF('Indicator Date hidden'!Q190="x","x",$P$2-'Indicator Date hidden'!Q190)</f>
        <v>0</v>
      </c>
      <c r="Q189" s="25" t="str">
        <f>IF('Indicator Date hidden'!R190="x","x",$Q$2-'Indicator Date hidden'!R190)</f>
        <v>x</v>
      </c>
      <c r="R189" s="25">
        <f>IF('Indicator Date hidden'!S190="x","x",$R$2-'Indicator Date hidden'!S190)</f>
        <v>0</v>
      </c>
      <c r="S189" s="25">
        <f>IF('Indicator Date hidden'!T190="x","x",$S$2-'Indicator Date hidden'!T190)</f>
        <v>0</v>
      </c>
      <c r="T189" s="25">
        <f>IF('Indicator Date hidden'!U190="x","x",$T$2-'Indicator Date hidden'!U190)</f>
        <v>0</v>
      </c>
      <c r="U189" s="25" t="str">
        <f>IF('Indicator Date hidden'!V190="x","x",$U$2-'Indicator Date hidden'!V190)</f>
        <v>x</v>
      </c>
      <c r="V189" s="25">
        <f>IF('Indicator Date hidden'!W190="x","x",$V$2-'Indicator Date hidden'!W190)</f>
        <v>0</v>
      </c>
      <c r="W189" s="25">
        <f>IF('Indicator Date hidden'!X190="x","x",$W$2-'Indicator Date hidden'!X190)</f>
        <v>5</v>
      </c>
      <c r="X189" s="25" t="str">
        <f>IF('Indicator Date hidden'!Y190="x","x",$X$2-'Indicator Date hidden'!Y190)</f>
        <v>x</v>
      </c>
      <c r="Y189" s="25">
        <f>IF('Indicator Date hidden'!Z190="x","x",$Y$2-'Indicator Date hidden'!Z190)</f>
        <v>0</v>
      </c>
      <c r="Z189" s="25">
        <f>IF('Indicator Date hidden'!AA190="x","x",$Z$2-'Indicator Date hidden'!AA190)</f>
        <v>0</v>
      </c>
      <c r="AA189" s="25">
        <f>IF('Indicator Date hidden'!AB190="x","x",$AA$2-'Indicator Date hidden'!AB190)</f>
        <v>0</v>
      </c>
      <c r="AB189" s="25">
        <f>IF('Indicator Date hidden'!AC190="x","x",$AB$2-'Indicator Date hidden'!AC190)</f>
        <v>0</v>
      </c>
      <c r="AC189" s="25">
        <f>IF('Indicator Date hidden'!AD190="x","x",$AC$2-'Indicator Date hidden'!AD190)</f>
        <v>0</v>
      </c>
      <c r="AD189" s="25">
        <f>IF('Indicator Date hidden'!AE190="x","x",$AD$2-'Indicator Date hidden'!AE190)</f>
        <v>0</v>
      </c>
      <c r="AE189" s="25">
        <f>IF('Indicator Date hidden'!AF190="x","x",$AE$2-'Indicator Date hidden'!AF190)</f>
        <v>0</v>
      </c>
      <c r="AF189" s="25">
        <f>IF('Indicator Date hidden'!AG190="x","x",$AF$2-'Indicator Date hidden'!AG190)</f>
        <v>7</v>
      </c>
      <c r="AG189" s="25">
        <f>IF('Indicator Date hidden'!AH190="x","x",$AG$2-'Indicator Date hidden'!AH190)</f>
        <v>0</v>
      </c>
      <c r="AH189" s="25">
        <f>IF('Indicator Date hidden'!AI190="x","x",$AH$2-'Indicator Date hidden'!AI190)</f>
        <v>0</v>
      </c>
      <c r="AI189" s="25">
        <f>IF('Indicator Date hidden'!AJ190="x","x",$AI$2-'Indicator Date hidden'!AJ190)</f>
        <v>0</v>
      </c>
      <c r="AJ189" s="25" t="str">
        <f>IF('Indicator Date hidden'!AK190="x","x",$AJ$2-'Indicator Date hidden'!AK190)</f>
        <v>x</v>
      </c>
      <c r="AK189" s="25">
        <f>IF('Indicator Date hidden'!AL190="x","x",$AK$2-'Indicator Date hidden'!AL190)</f>
        <v>1</v>
      </c>
      <c r="AL189" s="25">
        <f>IF('Indicator Date hidden'!AM190="x","x",$AL$2-'Indicator Date hidden'!AM190)</f>
        <v>0</v>
      </c>
      <c r="AM189" s="25">
        <f>IF('Indicator Date hidden'!AN190="x","x",$AM$2-'Indicator Date hidden'!AN190)</f>
        <v>0</v>
      </c>
      <c r="AN189" s="25">
        <f>IF('Indicator Date hidden'!AO190="x","x",$AN$2-'Indicator Date hidden'!AO190)</f>
        <v>0</v>
      </c>
      <c r="AO189" s="25">
        <f>IF('Indicator Date hidden'!AP190="x","x",$AO$2-'Indicator Date hidden'!AP190)</f>
        <v>0</v>
      </c>
      <c r="AP189" s="25">
        <f>IF('Indicator Date hidden'!AQ190="x","x",$AP$2-'Indicator Date hidden'!AQ190)</f>
        <v>0</v>
      </c>
      <c r="AQ189" s="25">
        <f>IF('Indicator Date hidden'!AR190="x","x",$AQ$2-'Indicator Date hidden'!AR190)</f>
        <v>0</v>
      </c>
      <c r="AR189" s="25">
        <f>IF('Indicator Date hidden'!AS190="x","x",$AR$2-'Indicator Date hidden'!AS190)</f>
        <v>0</v>
      </c>
      <c r="AS189" s="25">
        <f>IF('Indicator Date hidden'!AT190="x","x",$AS$2-'Indicator Date hidden'!AT190)</f>
        <v>0</v>
      </c>
      <c r="AT189" s="25">
        <f>IF('Indicator Date hidden'!AU190="x","x",$AT$2-'Indicator Date hidden'!AU190)</f>
        <v>0</v>
      </c>
      <c r="AU189" s="25">
        <f>IF('Indicator Date hidden'!AV190="x","x",$AU$2-'Indicator Date hidden'!AV190)</f>
        <v>3</v>
      </c>
      <c r="AV189" s="25">
        <f>IF('Indicator Date hidden'!AW190="x","x",$AV$2-'Indicator Date hidden'!AW190)</f>
        <v>0</v>
      </c>
      <c r="AW189" s="25">
        <f>IF('Indicator Date hidden'!AX190="x","x",$AW$2-'Indicator Date hidden'!AX190)</f>
        <v>0</v>
      </c>
      <c r="AX189" s="25">
        <f>IF('Indicator Date hidden'!AY190="x","x",$AX$2-'Indicator Date hidden'!AY190)</f>
        <v>0</v>
      </c>
      <c r="AY189" s="25">
        <f>IF('Indicator Date hidden'!AZ190="x","x",$AY$2-'Indicator Date hidden'!AZ190)</f>
        <v>0</v>
      </c>
      <c r="AZ189" s="25">
        <f>IF('Indicator Date hidden'!BA190="x","x",$AZ$2-'Indicator Date hidden'!BA190)</f>
        <v>0</v>
      </c>
      <c r="BA189">
        <f t="shared" si="10"/>
        <v>16</v>
      </c>
      <c r="BB189" s="26">
        <f t="shared" si="11"/>
        <v>0.34042553191489361</v>
      </c>
      <c r="BC189">
        <f t="shared" si="12"/>
        <v>4</v>
      </c>
      <c r="BD189" s="26">
        <f t="shared" si="13"/>
        <v>1.2928048962521967</v>
      </c>
      <c r="BE189" s="28">
        <f t="shared" si="14"/>
        <v>0</v>
      </c>
    </row>
    <row r="190" spans="1:57" x14ac:dyDescent="0.3">
      <c r="A190" t="s">
        <v>350</v>
      </c>
      <c r="B190" s="25">
        <f>IF('Indicator Date hidden'!C191="x","x",$B$2-'Indicator Date hidden'!C191)</f>
        <v>0</v>
      </c>
      <c r="C190" s="25">
        <f>IF('Indicator Date hidden'!D191="x","x",$C$2-'Indicator Date hidden'!D191)</f>
        <v>0</v>
      </c>
      <c r="D190" s="25">
        <f>IF('Indicator Date hidden'!E191="x","x",$D$2-'Indicator Date hidden'!E191)</f>
        <v>0</v>
      </c>
      <c r="E190" s="25">
        <f>IF('Indicator Date hidden'!F191="x","x",$E$2-'Indicator Date hidden'!F191)</f>
        <v>0</v>
      </c>
      <c r="F190" s="25">
        <f>IF('Indicator Date hidden'!G191="x","x",$F$2-'Indicator Date hidden'!G191)</f>
        <v>0</v>
      </c>
      <c r="G190" s="25">
        <f>IF('Indicator Date hidden'!H191="x","x",$G$2-'Indicator Date hidden'!H191)</f>
        <v>0</v>
      </c>
      <c r="H190" s="25">
        <f>IF('Indicator Date hidden'!I191="x","x",$H$2-'Indicator Date hidden'!I191)</f>
        <v>0</v>
      </c>
      <c r="I190" s="25">
        <f>IF('Indicator Date hidden'!J191="x","x",$I$2-'Indicator Date hidden'!J191)</f>
        <v>0</v>
      </c>
      <c r="J190" s="25">
        <f>IF('Indicator Date hidden'!K191="x","x",$J$2-'Indicator Date hidden'!K191)</f>
        <v>0</v>
      </c>
      <c r="K190" s="25">
        <f>IF('Indicator Date hidden'!L191="x","x",$K$2-'Indicator Date hidden'!L191)</f>
        <v>0</v>
      </c>
      <c r="L190" s="25">
        <f>IF('Indicator Date hidden'!M191="x","x",$L$2-'Indicator Date hidden'!M191)</f>
        <v>0</v>
      </c>
      <c r="M190" s="25">
        <f>IF('Indicator Date hidden'!N191="x","x",$M$2-'Indicator Date hidden'!N191)</f>
        <v>0</v>
      </c>
      <c r="N190" s="25">
        <f>IF('Indicator Date hidden'!O191="x","x",$N$2-'Indicator Date hidden'!O191)</f>
        <v>0</v>
      </c>
      <c r="O190" s="25">
        <f>IF('Indicator Date hidden'!P191="x","x",$O$2-'Indicator Date hidden'!P191)</f>
        <v>0</v>
      </c>
      <c r="P190" s="25">
        <f>IF('Indicator Date hidden'!Q191="x","x",$P$2-'Indicator Date hidden'!Q191)</f>
        <v>0</v>
      </c>
      <c r="Q190" s="25">
        <f>IF('Indicator Date hidden'!R191="x","x",$Q$2-'Indicator Date hidden'!R191)</f>
        <v>3</v>
      </c>
      <c r="R190" s="25">
        <f>IF('Indicator Date hidden'!S191="x","x",$R$2-'Indicator Date hidden'!S191)</f>
        <v>0</v>
      </c>
      <c r="S190" s="25">
        <f>IF('Indicator Date hidden'!T191="x","x",$S$2-'Indicator Date hidden'!T191)</f>
        <v>0</v>
      </c>
      <c r="T190" s="25">
        <f>IF('Indicator Date hidden'!U191="x","x",$T$2-'Indicator Date hidden'!U191)</f>
        <v>0</v>
      </c>
      <c r="U190" s="25">
        <f>IF('Indicator Date hidden'!V191="x","x",$U$2-'Indicator Date hidden'!V191)</f>
        <v>0</v>
      </c>
      <c r="V190" s="25">
        <f>IF('Indicator Date hidden'!W191="x","x",$V$2-'Indicator Date hidden'!W191)</f>
        <v>0</v>
      </c>
      <c r="W190" s="25">
        <f>IF('Indicator Date hidden'!X191="x","x",$W$2-'Indicator Date hidden'!X191)</f>
        <v>1</v>
      </c>
      <c r="X190" s="25">
        <f>IF('Indicator Date hidden'!Y191="x","x",$X$2-'Indicator Date hidden'!Y191)</f>
        <v>1</v>
      </c>
      <c r="Y190" s="25">
        <f>IF('Indicator Date hidden'!Z191="x","x",$Y$2-'Indicator Date hidden'!Z191)</f>
        <v>0</v>
      </c>
      <c r="Z190" s="25">
        <f>IF('Indicator Date hidden'!AA191="x","x",$Z$2-'Indicator Date hidden'!AA191)</f>
        <v>0</v>
      </c>
      <c r="AA190" s="25">
        <f>IF('Indicator Date hidden'!AB191="x","x",$AA$2-'Indicator Date hidden'!AB191)</f>
        <v>0</v>
      </c>
      <c r="AB190" s="25">
        <f>IF('Indicator Date hidden'!AC191="x","x",$AB$2-'Indicator Date hidden'!AC191)</f>
        <v>0</v>
      </c>
      <c r="AC190" s="25">
        <f>IF('Indicator Date hidden'!AD191="x","x",$AC$2-'Indicator Date hidden'!AD191)</f>
        <v>0</v>
      </c>
      <c r="AD190" s="25">
        <f>IF('Indicator Date hidden'!AE191="x","x",$AD$2-'Indicator Date hidden'!AE191)</f>
        <v>0</v>
      </c>
      <c r="AE190" s="25">
        <f>IF('Indicator Date hidden'!AF191="x","x",$AE$2-'Indicator Date hidden'!AF191)</f>
        <v>0</v>
      </c>
      <c r="AF190" s="25">
        <f>IF('Indicator Date hidden'!AG191="x","x",$AF$2-'Indicator Date hidden'!AG191)</f>
        <v>1</v>
      </c>
      <c r="AG190" s="25">
        <f>IF('Indicator Date hidden'!AH191="x","x",$AG$2-'Indicator Date hidden'!AH191)</f>
        <v>0</v>
      </c>
      <c r="AH190" s="25">
        <f>IF('Indicator Date hidden'!AI191="x","x",$AH$2-'Indicator Date hidden'!AI191)</f>
        <v>0</v>
      </c>
      <c r="AI190" s="25">
        <f>IF('Indicator Date hidden'!AJ191="x","x",$AI$2-'Indicator Date hidden'!AJ191)</f>
        <v>0</v>
      </c>
      <c r="AJ190" s="25" t="str">
        <f>IF('Indicator Date hidden'!AK191="x","x",$AJ$2-'Indicator Date hidden'!AK191)</f>
        <v>x</v>
      </c>
      <c r="AK190" s="25">
        <f>IF('Indicator Date hidden'!AL191="x","x",$AK$2-'Indicator Date hidden'!AL191)</f>
        <v>1</v>
      </c>
      <c r="AL190" s="25">
        <f>IF('Indicator Date hidden'!AM191="x","x",$AL$2-'Indicator Date hidden'!AM191)</f>
        <v>0</v>
      </c>
      <c r="AM190" s="25">
        <f>IF('Indicator Date hidden'!AN191="x","x",$AM$2-'Indicator Date hidden'!AN191)</f>
        <v>0</v>
      </c>
      <c r="AN190" s="25">
        <f>IF('Indicator Date hidden'!AO191="x","x",$AN$2-'Indicator Date hidden'!AO191)</f>
        <v>0</v>
      </c>
      <c r="AO190" s="25" t="str">
        <f>IF('Indicator Date hidden'!AP191="x","x",$AO$2-'Indicator Date hidden'!AP191)</f>
        <v>x</v>
      </c>
      <c r="AP190" s="25" t="str">
        <f>IF('Indicator Date hidden'!AQ191="x","x",$AP$2-'Indicator Date hidden'!AQ191)</f>
        <v>x</v>
      </c>
      <c r="AQ190" s="25">
        <f>IF('Indicator Date hidden'!AR191="x","x",$AQ$2-'Indicator Date hidden'!AR191)</f>
        <v>0</v>
      </c>
      <c r="AR190" s="25">
        <f>IF('Indicator Date hidden'!AS191="x","x",$AR$2-'Indicator Date hidden'!AS191)</f>
        <v>0</v>
      </c>
      <c r="AS190" s="25">
        <f>IF('Indicator Date hidden'!AT191="x","x",$AS$2-'Indicator Date hidden'!AT191)</f>
        <v>0</v>
      </c>
      <c r="AT190" s="25">
        <f>IF('Indicator Date hidden'!AU191="x","x",$AT$2-'Indicator Date hidden'!AU191)</f>
        <v>0</v>
      </c>
      <c r="AU190" s="25">
        <f>IF('Indicator Date hidden'!AV191="x","x",$AU$2-'Indicator Date hidden'!AV191)</f>
        <v>5</v>
      </c>
      <c r="AV190" s="25">
        <f>IF('Indicator Date hidden'!AW191="x","x",$AV$2-'Indicator Date hidden'!AW191)</f>
        <v>0</v>
      </c>
      <c r="AW190" s="25">
        <f>IF('Indicator Date hidden'!AX191="x","x",$AW$2-'Indicator Date hidden'!AX191)</f>
        <v>0</v>
      </c>
      <c r="AX190" s="25">
        <f>IF('Indicator Date hidden'!AY191="x","x",$AX$2-'Indicator Date hidden'!AY191)</f>
        <v>0</v>
      </c>
      <c r="AY190" s="25">
        <f>IF('Indicator Date hidden'!AZ191="x","x",$AY$2-'Indicator Date hidden'!AZ191)</f>
        <v>0</v>
      </c>
      <c r="AZ190" s="25">
        <f>IF('Indicator Date hidden'!BA191="x","x",$AZ$2-'Indicator Date hidden'!BA191)</f>
        <v>0</v>
      </c>
      <c r="BA190">
        <f t="shared" si="10"/>
        <v>12</v>
      </c>
      <c r="BB190" s="26">
        <f t="shared" si="11"/>
        <v>0.25</v>
      </c>
      <c r="BC190">
        <f t="shared" si="12"/>
        <v>6</v>
      </c>
      <c r="BD190" s="26">
        <f t="shared" si="13"/>
        <v>0.8539125638299665</v>
      </c>
      <c r="BE190" s="28">
        <f t="shared" si="14"/>
        <v>0</v>
      </c>
    </row>
    <row r="191" spans="1:57" x14ac:dyDescent="0.3">
      <c r="A191" t="s">
        <v>351</v>
      </c>
      <c r="B191" s="25">
        <f>IF('Indicator Date hidden'!C192="x","x",$B$2-'Indicator Date hidden'!C192)</f>
        <v>0</v>
      </c>
      <c r="C191" s="25">
        <f>IF('Indicator Date hidden'!D192="x","x",$C$2-'Indicator Date hidden'!D192)</f>
        <v>0</v>
      </c>
      <c r="D191" s="25">
        <f>IF('Indicator Date hidden'!E192="x","x",$D$2-'Indicator Date hidden'!E192)</f>
        <v>0</v>
      </c>
      <c r="E191" s="25">
        <f>IF('Indicator Date hidden'!F192="x","x",$E$2-'Indicator Date hidden'!F192)</f>
        <v>0</v>
      </c>
      <c r="F191" s="25">
        <f>IF('Indicator Date hidden'!G192="x","x",$F$2-'Indicator Date hidden'!G192)</f>
        <v>0</v>
      </c>
      <c r="G191" s="25">
        <f>IF('Indicator Date hidden'!H192="x","x",$G$2-'Indicator Date hidden'!H192)</f>
        <v>0</v>
      </c>
      <c r="H191" s="25">
        <f>IF('Indicator Date hidden'!I192="x","x",$H$2-'Indicator Date hidden'!I192)</f>
        <v>0</v>
      </c>
      <c r="I191" s="25">
        <f>IF('Indicator Date hidden'!J192="x","x",$I$2-'Indicator Date hidden'!J192)</f>
        <v>0</v>
      </c>
      <c r="J191" s="25">
        <f>IF('Indicator Date hidden'!K192="x","x",$J$2-'Indicator Date hidden'!K192)</f>
        <v>0</v>
      </c>
      <c r="K191" s="25">
        <f>IF('Indicator Date hidden'!L192="x","x",$K$2-'Indicator Date hidden'!L192)</f>
        <v>0</v>
      </c>
      <c r="L191" s="25">
        <f>IF('Indicator Date hidden'!M192="x","x",$L$2-'Indicator Date hidden'!M192)</f>
        <v>0</v>
      </c>
      <c r="M191" s="25">
        <f>IF('Indicator Date hidden'!N192="x","x",$M$2-'Indicator Date hidden'!N192)</f>
        <v>0</v>
      </c>
      <c r="N191" s="25">
        <f>IF('Indicator Date hidden'!O192="x","x",$N$2-'Indicator Date hidden'!O192)</f>
        <v>0</v>
      </c>
      <c r="O191" s="25">
        <f>IF('Indicator Date hidden'!P192="x","x",$O$2-'Indicator Date hidden'!P192)</f>
        <v>0</v>
      </c>
      <c r="P191" s="25">
        <f>IF('Indicator Date hidden'!Q192="x","x",$P$2-'Indicator Date hidden'!Q192)</f>
        <v>0</v>
      </c>
      <c r="Q191" s="25">
        <f>IF('Indicator Date hidden'!R192="x","x",$Q$2-'Indicator Date hidden'!R192)</f>
        <v>1</v>
      </c>
      <c r="R191" s="25">
        <f>IF('Indicator Date hidden'!S192="x","x",$R$2-'Indicator Date hidden'!S192)</f>
        <v>0</v>
      </c>
      <c r="S191" s="25">
        <f>IF('Indicator Date hidden'!T192="x","x",$S$2-'Indicator Date hidden'!T192)</f>
        <v>0</v>
      </c>
      <c r="T191" s="25">
        <f>IF('Indicator Date hidden'!U192="x","x",$T$2-'Indicator Date hidden'!U192)</f>
        <v>0</v>
      </c>
      <c r="U191" s="25" t="str">
        <f>IF('Indicator Date hidden'!V192="x","x",$U$2-'Indicator Date hidden'!V192)</f>
        <v>x</v>
      </c>
      <c r="V191" s="25">
        <f>IF('Indicator Date hidden'!W192="x","x",$V$2-'Indicator Date hidden'!W192)</f>
        <v>0</v>
      </c>
      <c r="W191" s="25">
        <f>IF('Indicator Date hidden'!X192="x","x",$W$2-'Indicator Date hidden'!X192)</f>
        <v>1</v>
      </c>
      <c r="X191" s="25">
        <f>IF('Indicator Date hidden'!Y192="x","x",$X$2-'Indicator Date hidden'!Y192)</f>
        <v>4</v>
      </c>
      <c r="Y191" s="25">
        <f>IF('Indicator Date hidden'!Z192="x","x",$Y$2-'Indicator Date hidden'!Z192)</f>
        <v>0</v>
      </c>
      <c r="Z191" s="25">
        <f>IF('Indicator Date hidden'!AA192="x","x",$Z$2-'Indicator Date hidden'!AA192)</f>
        <v>0</v>
      </c>
      <c r="AA191" s="25">
        <f>IF('Indicator Date hidden'!AB192="x","x",$AA$2-'Indicator Date hidden'!AB192)</f>
        <v>0</v>
      </c>
      <c r="AB191" s="25">
        <f>IF('Indicator Date hidden'!AC192="x","x",$AB$2-'Indicator Date hidden'!AC192)</f>
        <v>0</v>
      </c>
      <c r="AC191" s="25">
        <f>IF('Indicator Date hidden'!AD192="x","x",$AC$2-'Indicator Date hidden'!AD192)</f>
        <v>0</v>
      </c>
      <c r="AD191" s="25">
        <f>IF('Indicator Date hidden'!AE192="x","x",$AD$2-'Indicator Date hidden'!AE192)</f>
        <v>0</v>
      </c>
      <c r="AE191" s="25">
        <f>IF('Indicator Date hidden'!AF192="x","x",$AE$2-'Indicator Date hidden'!AF192)</f>
        <v>0</v>
      </c>
      <c r="AF191" s="25">
        <f>IF('Indicator Date hidden'!AG192="x","x",$AF$2-'Indicator Date hidden'!AG192)</f>
        <v>8</v>
      </c>
      <c r="AG191" s="25">
        <f>IF('Indicator Date hidden'!AH192="x","x",$AG$2-'Indicator Date hidden'!AH192)</f>
        <v>0</v>
      </c>
      <c r="AH191" s="25">
        <f>IF('Indicator Date hidden'!AI192="x","x",$AH$2-'Indicator Date hidden'!AI192)</f>
        <v>0</v>
      </c>
      <c r="AI191" s="25">
        <f>IF('Indicator Date hidden'!AJ192="x","x",$AI$2-'Indicator Date hidden'!AJ192)</f>
        <v>0</v>
      </c>
      <c r="AJ191" s="25">
        <f>IF('Indicator Date hidden'!AK192="x","x",$AJ$2-'Indicator Date hidden'!AK192)</f>
        <v>0</v>
      </c>
      <c r="AK191" s="25">
        <f>IF('Indicator Date hidden'!AL192="x","x",$AK$2-'Indicator Date hidden'!AL192)</f>
        <v>0</v>
      </c>
      <c r="AL191" s="25">
        <f>IF('Indicator Date hidden'!AM192="x","x",$AL$2-'Indicator Date hidden'!AM192)</f>
        <v>0</v>
      </c>
      <c r="AM191" s="25">
        <f>IF('Indicator Date hidden'!AN192="x","x",$AM$2-'Indicator Date hidden'!AN192)</f>
        <v>0</v>
      </c>
      <c r="AN191" s="25">
        <f>IF('Indicator Date hidden'!AO192="x","x",$AN$2-'Indicator Date hidden'!AO192)</f>
        <v>0</v>
      </c>
      <c r="AO191" s="25">
        <f>IF('Indicator Date hidden'!AP192="x","x",$AO$2-'Indicator Date hidden'!AP192)</f>
        <v>1</v>
      </c>
      <c r="AP191" s="25">
        <f>IF('Indicator Date hidden'!AQ192="x","x",$AP$2-'Indicator Date hidden'!AQ192)</f>
        <v>1</v>
      </c>
      <c r="AQ191" s="25">
        <f>IF('Indicator Date hidden'!AR192="x","x",$AQ$2-'Indicator Date hidden'!AR192)</f>
        <v>0</v>
      </c>
      <c r="AR191" s="25">
        <f>IF('Indicator Date hidden'!AS192="x","x",$AR$2-'Indicator Date hidden'!AS192)</f>
        <v>0</v>
      </c>
      <c r="AS191" s="25">
        <f>IF('Indicator Date hidden'!AT192="x","x",$AS$2-'Indicator Date hidden'!AT192)</f>
        <v>0</v>
      </c>
      <c r="AT191" s="25">
        <f>IF('Indicator Date hidden'!AU192="x","x",$AT$2-'Indicator Date hidden'!AU192)</f>
        <v>0</v>
      </c>
      <c r="AU191" s="25">
        <f>IF('Indicator Date hidden'!AV192="x","x",$AU$2-'Indicator Date hidden'!AV192)</f>
        <v>1</v>
      </c>
      <c r="AV191" s="25">
        <f>IF('Indicator Date hidden'!AW192="x","x",$AV$2-'Indicator Date hidden'!AW192)</f>
        <v>0</v>
      </c>
      <c r="AW191" s="25">
        <f>IF('Indicator Date hidden'!AX192="x","x",$AW$2-'Indicator Date hidden'!AX192)</f>
        <v>0</v>
      </c>
      <c r="AX191" s="25">
        <f>IF('Indicator Date hidden'!AY192="x","x",$AX$2-'Indicator Date hidden'!AY192)</f>
        <v>0</v>
      </c>
      <c r="AY191" s="25">
        <f>IF('Indicator Date hidden'!AZ192="x","x",$AY$2-'Indicator Date hidden'!AZ192)</f>
        <v>3</v>
      </c>
      <c r="AZ191" s="25">
        <f>IF('Indicator Date hidden'!BA192="x","x",$AZ$2-'Indicator Date hidden'!BA192)</f>
        <v>3</v>
      </c>
      <c r="BA191">
        <f t="shared" si="10"/>
        <v>23</v>
      </c>
      <c r="BB191" s="26">
        <f t="shared" si="11"/>
        <v>0.46</v>
      </c>
      <c r="BC191">
        <f t="shared" si="12"/>
        <v>9</v>
      </c>
      <c r="BD191" s="26">
        <f t="shared" si="13"/>
        <v>1.3595587519485872</v>
      </c>
      <c r="BE191" s="28">
        <f t="shared" si="14"/>
        <v>0</v>
      </c>
    </row>
    <row r="192" spans="1:57" x14ac:dyDescent="0.3">
      <c r="A192" t="s">
        <v>353</v>
      </c>
      <c r="B192" s="25">
        <f>IF('Indicator Date hidden'!C193="x","x",$B$2-'Indicator Date hidden'!C193)</f>
        <v>0</v>
      </c>
      <c r="C192" s="25">
        <f>IF('Indicator Date hidden'!D193="x","x",$C$2-'Indicator Date hidden'!D193)</f>
        <v>0</v>
      </c>
      <c r="D192" s="25">
        <f>IF('Indicator Date hidden'!E193="x","x",$D$2-'Indicator Date hidden'!E193)</f>
        <v>0</v>
      </c>
      <c r="E192" s="25">
        <f>IF('Indicator Date hidden'!F193="x","x",$E$2-'Indicator Date hidden'!F193)</f>
        <v>0</v>
      </c>
      <c r="F192" s="25">
        <f>IF('Indicator Date hidden'!G193="x","x",$F$2-'Indicator Date hidden'!G193)</f>
        <v>0</v>
      </c>
      <c r="G192" s="25">
        <f>IF('Indicator Date hidden'!H193="x","x",$G$2-'Indicator Date hidden'!H193)</f>
        <v>0</v>
      </c>
      <c r="H192" s="25">
        <f>IF('Indicator Date hidden'!I193="x","x",$H$2-'Indicator Date hidden'!I193)</f>
        <v>0</v>
      </c>
      <c r="I192" s="25">
        <f>IF('Indicator Date hidden'!J193="x","x",$I$2-'Indicator Date hidden'!J193)</f>
        <v>0</v>
      </c>
      <c r="J192" s="25">
        <f>IF('Indicator Date hidden'!K193="x","x",$J$2-'Indicator Date hidden'!K193)</f>
        <v>0</v>
      </c>
      <c r="K192" s="25">
        <f>IF('Indicator Date hidden'!L193="x","x",$K$2-'Indicator Date hidden'!L193)</f>
        <v>0</v>
      </c>
      <c r="L192" s="25">
        <f>IF('Indicator Date hidden'!M193="x","x",$L$2-'Indicator Date hidden'!M193)</f>
        <v>0</v>
      </c>
      <c r="M192" s="25">
        <f>IF('Indicator Date hidden'!N193="x","x",$M$2-'Indicator Date hidden'!N193)</f>
        <v>0</v>
      </c>
      <c r="N192" s="25">
        <f>IF('Indicator Date hidden'!O193="x","x",$N$2-'Indicator Date hidden'!O193)</f>
        <v>0</v>
      </c>
      <c r="O192" s="25">
        <f>IF('Indicator Date hidden'!P193="x","x",$O$2-'Indicator Date hidden'!P193)</f>
        <v>0</v>
      </c>
      <c r="P192" s="25">
        <f>IF('Indicator Date hidden'!Q193="x","x",$P$2-'Indicator Date hidden'!Q193)</f>
        <v>0</v>
      </c>
      <c r="Q192" s="25">
        <f>IF('Indicator Date hidden'!R193="x","x",$Q$2-'Indicator Date hidden'!R193)</f>
        <v>0</v>
      </c>
      <c r="R192" s="25">
        <f>IF('Indicator Date hidden'!S193="x","x",$R$2-'Indicator Date hidden'!S193)</f>
        <v>0</v>
      </c>
      <c r="S192" s="25">
        <f>IF('Indicator Date hidden'!T193="x","x",$S$2-'Indicator Date hidden'!T193)</f>
        <v>0</v>
      </c>
      <c r="T192" s="25">
        <f>IF('Indicator Date hidden'!U193="x","x",$T$2-'Indicator Date hidden'!U193)</f>
        <v>0</v>
      </c>
      <c r="U192" s="25">
        <f>IF('Indicator Date hidden'!V193="x","x",$U$2-'Indicator Date hidden'!V193)</f>
        <v>0</v>
      </c>
      <c r="V192" s="25">
        <f>IF('Indicator Date hidden'!W193="x","x",$V$2-'Indicator Date hidden'!W193)</f>
        <v>0</v>
      </c>
      <c r="W192" s="25">
        <f>IF('Indicator Date hidden'!X193="x","x",$W$2-'Indicator Date hidden'!X193)</f>
        <v>1</v>
      </c>
      <c r="X192" s="25">
        <f>IF('Indicator Date hidden'!Y193="x","x",$X$2-'Indicator Date hidden'!Y193)</f>
        <v>2</v>
      </c>
      <c r="Y192" s="25">
        <f>IF('Indicator Date hidden'!Z193="x","x",$Y$2-'Indicator Date hidden'!Z193)</f>
        <v>0</v>
      </c>
      <c r="Z192" s="25">
        <f>IF('Indicator Date hidden'!AA193="x","x",$Z$2-'Indicator Date hidden'!AA193)</f>
        <v>0</v>
      </c>
      <c r="AA192" s="25">
        <f>IF('Indicator Date hidden'!AB193="x","x",$AA$2-'Indicator Date hidden'!AB193)</f>
        <v>0</v>
      </c>
      <c r="AB192" s="25">
        <f>IF('Indicator Date hidden'!AC193="x","x",$AB$2-'Indicator Date hidden'!AC193)</f>
        <v>0</v>
      </c>
      <c r="AC192" s="25">
        <f>IF('Indicator Date hidden'!AD193="x","x",$AC$2-'Indicator Date hidden'!AD193)</f>
        <v>0</v>
      </c>
      <c r="AD192" s="25">
        <f>IF('Indicator Date hidden'!AE193="x","x",$AD$2-'Indicator Date hidden'!AE193)</f>
        <v>0</v>
      </c>
      <c r="AE192" s="25">
        <f>IF('Indicator Date hidden'!AF193="x","x",$AE$2-'Indicator Date hidden'!AF193)</f>
        <v>0</v>
      </c>
      <c r="AF192" s="25">
        <f>IF('Indicator Date hidden'!AG193="x","x",$AF$2-'Indicator Date hidden'!AG193)</f>
        <v>3</v>
      </c>
      <c r="AG192" s="25">
        <f>IF('Indicator Date hidden'!AH193="x","x",$AG$2-'Indicator Date hidden'!AH193)</f>
        <v>0</v>
      </c>
      <c r="AH192" s="25">
        <f>IF('Indicator Date hidden'!AI193="x","x",$AH$2-'Indicator Date hidden'!AI193)</f>
        <v>0</v>
      </c>
      <c r="AI192" s="25">
        <f>IF('Indicator Date hidden'!AJ193="x","x",$AI$2-'Indicator Date hidden'!AJ193)</f>
        <v>0</v>
      </c>
      <c r="AJ192" s="25" t="str">
        <f>IF('Indicator Date hidden'!AK193="x","x",$AJ$2-'Indicator Date hidden'!AK193)</f>
        <v>x</v>
      </c>
      <c r="AK192" s="25">
        <f>IF('Indicator Date hidden'!AL193="x","x",$AK$2-'Indicator Date hidden'!AL193)</f>
        <v>1</v>
      </c>
      <c r="AL192" s="25">
        <f>IF('Indicator Date hidden'!AM193="x","x",$AL$2-'Indicator Date hidden'!AM193)</f>
        <v>0</v>
      </c>
      <c r="AM192" s="25">
        <f>IF('Indicator Date hidden'!AN193="x","x",$AM$2-'Indicator Date hidden'!AN193)</f>
        <v>0</v>
      </c>
      <c r="AN192" s="25">
        <f>IF('Indicator Date hidden'!AO193="x","x",$AN$2-'Indicator Date hidden'!AO193)</f>
        <v>0</v>
      </c>
      <c r="AO192" s="25">
        <f>IF('Indicator Date hidden'!AP193="x","x",$AO$2-'Indicator Date hidden'!AP193)</f>
        <v>1</v>
      </c>
      <c r="AP192" s="25">
        <f>IF('Indicator Date hidden'!AQ193="x","x",$AP$2-'Indicator Date hidden'!AQ193)</f>
        <v>1</v>
      </c>
      <c r="AQ192" s="25">
        <f>IF('Indicator Date hidden'!AR193="x","x",$AQ$2-'Indicator Date hidden'!AR193)</f>
        <v>6</v>
      </c>
      <c r="AR192" s="25">
        <f>IF('Indicator Date hidden'!AS193="x","x",$AR$2-'Indicator Date hidden'!AS193)</f>
        <v>0</v>
      </c>
      <c r="AS192" s="25">
        <f>IF('Indicator Date hidden'!AT193="x","x",$AS$2-'Indicator Date hidden'!AT193)</f>
        <v>0</v>
      </c>
      <c r="AT192" s="25">
        <f>IF('Indicator Date hidden'!AU193="x","x",$AT$2-'Indicator Date hidden'!AU193)</f>
        <v>0</v>
      </c>
      <c r="AU192" s="25">
        <f>IF('Indicator Date hidden'!AV193="x","x",$AU$2-'Indicator Date hidden'!AV193)</f>
        <v>7</v>
      </c>
      <c r="AV192" s="25">
        <f>IF('Indicator Date hidden'!AW193="x","x",$AV$2-'Indicator Date hidden'!AW193)</f>
        <v>0</v>
      </c>
      <c r="AW192" s="25">
        <f>IF('Indicator Date hidden'!AX193="x","x",$AW$2-'Indicator Date hidden'!AX193)</f>
        <v>0</v>
      </c>
      <c r="AX192" s="25">
        <f>IF('Indicator Date hidden'!AY193="x","x",$AX$2-'Indicator Date hidden'!AY193)</f>
        <v>0</v>
      </c>
      <c r="AY192" s="25">
        <f>IF('Indicator Date hidden'!AZ193="x","x",$AY$2-'Indicator Date hidden'!AZ193)</f>
        <v>0</v>
      </c>
      <c r="AZ192" s="25">
        <f>IF('Indicator Date hidden'!BA193="x","x",$AZ$2-'Indicator Date hidden'!BA193)</f>
        <v>0</v>
      </c>
      <c r="BA192">
        <f t="shared" si="10"/>
        <v>22</v>
      </c>
      <c r="BB192" s="26">
        <f t="shared" si="11"/>
        <v>0.44</v>
      </c>
      <c r="BC192">
        <f t="shared" si="12"/>
        <v>8</v>
      </c>
      <c r="BD192" s="26">
        <f t="shared" si="13"/>
        <v>1.3588230201170424</v>
      </c>
      <c r="BE192" s="28">
        <f t="shared" si="14"/>
        <v>0</v>
      </c>
    </row>
    <row r="193" spans="1:57" x14ac:dyDescent="0.3">
      <c r="A193" t="s">
        <v>355</v>
      </c>
      <c r="B193" s="25">
        <f>IF('Indicator Date hidden'!C194="x","x",$B$2-'Indicator Date hidden'!C194)</f>
        <v>0</v>
      </c>
      <c r="C193" s="25">
        <f>IF('Indicator Date hidden'!D194="x","x",$C$2-'Indicator Date hidden'!D194)</f>
        <v>0</v>
      </c>
      <c r="D193" s="25">
        <f>IF('Indicator Date hidden'!E194="x","x",$D$2-'Indicator Date hidden'!E194)</f>
        <v>0</v>
      </c>
      <c r="E193" s="25">
        <f>IF('Indicator Date hidden'!F194="x","x",$E$2-'Indicator Date hidden'!F194)</f>
        <v>0</v>
      </c>
      <c r="F193" s="25">
        <f>IF('Indicator Date hidden'!G194="x","x",$F$2-'Indicator Date hidden'!G194)</f>
        <v>0</v>
      </c>
      <c r="G193" s="25">
        <f>IF('Indicator Date hidden'!H194="x","x",$G$2-'Indicator Date hidden'!H194)</f>
        <v>0</v>
      </c>
      <c r="H193" s="25">
        <f>IF('Indicator Date hidden'!I194="x","x",$H$2-'Indicator Date hidden'!I194)</f>
        <v>0</v>
      </c>
      <c r="I193" s="25">
        <f>IF('Indicator Date hidden'!J194="x","x",$I$2-'Indicator Date hidden'!J194)</f>
        <v>0</v>
      </c>
      <c r="J193" s="25">
        <f>IF('Indicator Date hidden'!K194="x","x",$J$2-'Indicator Date hidden'!K194)</f>
        <v>0</v>
      </c>
      <c r="K193" s="25">
        <f>IF('Indicator Date hidden'!L194="x","x",$K$2-'Indicator Date hidden'!L194)</f>
        <v>0</v>
      </c>
      <c r="L193" s="25">
        <f>IF('Indicator Date hidden'!M194="x","x",$L$2-'Indicator Date hidden'!M194)</f>
        <v>0</v>
      </c>
      <c r="M193" s="25">
        <f>IF('Indicator Date hidden'!N194="x","x",$M$2-'Indicator Date hidden'!N194)</f>
        <v>0</v>
      </c>
      <c r="N193" s="25">
        <f>IF('Indicator Date hidden'!O194="x","x",$N$2-'Indicator Date hidden'!O194)</f>
        <v>0</v>
      </c>
      <c r="O193" s="25">
        <f>IF('Indicator Date hidden'!P194="x","x",$O$2-'Indicator Date hidden'!P194)</f>
        <v>0</v>
      </c>
      <c r="P193" s="25">
        <f>IF('Indicator Date hidden'!Q194="x","x",$P$2-'Indicator Date hidden'!Q194)</f>
        <v>0</v>
      </c>
      <c r="Q193" s="25">
        <f>IF('Indicator Date hidden'!R194="x","x",$Q$2-'Indicator Date hidden'!R194)</f>
        <v>0</v>
      </c>
      <c r="R193" s="25">
        <f>IF('Indicator Date hidden'!S194="x","x",$R$2-'Indicator Date hidden'!S194)</f>
        <v>0</v>
      </c>
      <c r="S193" s="25">
        <f>IF('Indicator Date hidden'!T194="x","x",$S$2-'Indicator Date hidden'!T194)</f>
        <v>0</v>
      </c>
      <c r="T193" s="25">
        <f>IF('Indicator Date hidden'!U194="x","x",$T$2-'Indicator Date hidden'!U194)</f>
        <v>0</v>
      </c>
      <c r="U193" s="25">
        <f>IF('Indicator Date hidden'!V194="x","x",$U$2-'Indicator Date hidden'!V194)</f>
        <v>0</v>
      </c>
      <c r="V193" s="25">
        <f>IF('Indicator Date hidden'!W194="x","x",$V$2-'Indicator Date hidden'!W194)</f>
        <v>0</v>
      </c>
      <c r="W193" s="25">
        <f>IF('Indicator Date hidden'!X194="x","x",$W$2-'Indicator Date hidden'!X194)</f>
        <v>0</v>
      </c>
      <c r="X193" s="25">
        <f>IF('Indicator Date hidden'!Y194="x","x",$X$2-'Indicator Date hidden'!Y194)</f>
        <v>3</v>
      </c>
      <c r="Y193" s="25">
        <f>IF('Indicator Date hidden'!Z194="x","x",$Y$2-'Indicator Date hidden'!Z194)</f>
        <v>0</v>
      </c>
      <c r="Z193" s="25">
        <f>IF('Indicator Date hidden'!AA194="x","x",$Z$2-'Indicator Date hidden'!AA194)</f>
        <v>0</v>
      </c>
      <c r="AA193" s="25">
        <f>IF('Indicator Date hidden'!AB194="x","x",$AA$2-'Indicator Date hidden'!AB194)</f>
        <v>0</v>
      </c>
      <c r="AB193" s="25">
        <f>IF('Indicator Date hidden'!AC194="x","x",$AB$2-'Indicator Date hidden'!AC194)</f>
        <v>0</v>
      </c>
      <c r="AC193" s="25">
        <f>IF('Indicator Date hidden'!AD194="x","x",$AC$2-'Indicator Date hidden'!AD194)</f>
        <v>0</v>
      </c>
      <c r="AD193" s="25">
        <f>IF('Indicator Date hidden'!AE194="x","x",$AD$2-'Indicator Date hidden'!AE194)</f>
        <v>0</v>
      </c>
      <c r="AE193" s="25">
        <f>IF('Indicator Date hidden'!AF194="x","x",$AE$2-'Indicator Date hidden'!AF194)</f>
        <v>0</v>
      </c>
      <c r="AF193" s="25" t="str">
        <f>IF('Indicator Date hidden'!AG194="x","x",$AF$2-'Indicator Date hidden'!AG194)</f>
        <v>x</v>
      </c>
      <c r="AG193" s="25">
        <f>IF('Indicator Date hidden'!AH194="x","x",$AG$2-'Indicator Date hidden'!AH194)</f>
        <v>0</v>
      </c>
      <c r="AH193" s="25">
        <f>IF('Indicator Date hidden'!AI194="x","x",$AH$2-'Indicator Date hidden'!AI194)</f>
        <v>0</v>
      </c>
      <c r="AI193" s="25">
        <f>IF('Indicator Date hidden'!AJ194="x","x",$AI$2-'Indicator Date hidden'!AJ194)</f>
        <v>0</v>
      </c>
      <c r="AJ193" s="25">
        <f>IF('Indicator Date hidden'!AK194="x","x",$AJ$2-'Indicator Date hidden'!AK194)</f>
        <v>1</v>
      </c>
      <c r="AK193" s="25">
        <f>IF('Indicator Date hidden'!AL194="x","x",$AK$2-'Indicator Date hidden'!AL194)</f>
        <v>1</v>
      </c>
      <c r="AL193" s="25">
        <f>IF('Indicator Date hidden'!AM194="x","x",$AL$2-'Indicator Date hidden'!AM194)</f>
        <v>0</v>
      </c>
      <c r="AM193" s="25">
        <f>IF('Indicator Date hidden'!AN194="x","x",$AM$2-'Indicator Date hidden'!AN194)</f>
        <v>0</v>
      </c>
      <c r="AN193" s="25">
        <f>IF('Indicator Date hidden'!AO194="x","x",$AN$2-'Indicator Date hidden'!AO194)</f>
        <v>0</v>
      </c>
      <c r="AO193" s="25" t="str">
        <f>IF('Indicator Date hidden'!AP194="x","x",$AO$2-'Indicator Date hidden'!AP194)</f>
        <v>x</v>
      </c>
      <c r="AP193" s="25" t="str">
        <f>IF('Indicator Date hidden'!AQ194="x","x",$AP$2-'Indicator Date hidden'!AQ194)</f>
        <v>x</v>
      </c>
      <c r="AQ193" s="25">
        <f>IF('Indicator Date hidden'!AR194="x","x",$AQ$2-'Indicator Date hidden'!AR194)</f>
        <v>0</v>
      </c>
      <c r="AR193" s="25">
        <f>IF('Indicator Date hidden'!AS194="x","x",$AR$2-'Indicator Date hidden'!AS194)</f>
        <v>0</v>
      </c>
      <c r="AS193" s="25">
        <f>IF('Indicator Date hidden'!AT194="x","x",$AS$2-'Indicator Date hidden'!AT194)</f>
        <v>0</v>
      </c>
      <c r="AT193" s="25">
        <f>IF('Indicator Date hidden'!AU194="x","x",$AT$2-'Indicator Date hidden'!AU194)</f>
        <v>0</v>
      </c>
      <c r="AU193" s="25">
        <f>IF('Indicator Date hidden'!AV194="x","x",$AU$2-'Indicator Date hidden'!AV194)</f>
        <v>3</v>
      </c>
      <c r="AV193" s="25">
        <f>IF('Indicator Date hidden'!AW194="x","x",$AV$2-'Indicator Date hidden'!AW194)</f>
        <v>0</v>
      </c>
      <c r="AW193" s="25">
        <f>IF('Indicator Date hidden'!AX194="x","x",$AW$2-'Indicator Date hidden'!AX194)</f>
        <v>0</v>
      </c>
      <c r="AX193" s="25">
        <f>IF('Indicator Date hidden'!AY194="x","x",$AX$2-'Indicator Date hidden'!AY194)</f>
        <v>0</v>
      </c>
      <c r="AY193" s="25">
        <f>IF('Indicator Date hidden'!AZ194="x","x",$AY$2-'Indicator Date hidden'!AZ194)</f>
        <v>0</v>
      </c>
      <c r="AZ193" s="25">
        <f>IF('Indicator Date hidden'!BA194="x","x",$AZ$2-'Indicator Date hidden'!BA194)</f>
        <v>0</v>
      </c>
      <c r="BA193">
        <f t="shared" si="10"/>
        <v>8</v>
      </c>
      <c r="BB193" s="26">
        <f t="shared" si="11"/>
        <v>0.16666666666666666</v>
      </c>
      <c r="BC193">
        <f t="shared" si="12"/>
        <v>4</v>
      </c>
      <c r="BD193" s="26">
        <f t="shared" si="13"/>
        <v>0.62360956446232352</v>
      </c>
      <c r="BE193" s="28">
        <f t="shared" si="14"/>
        <v>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dimension ref="A1:BB192"/>
  <sheetViews>
    <sheetView zoomScale="80" zoomScaleNormal="80" zoomScalePageLayoutView="80" workbookViewId="0">
      <pane xSplit="1" ySplit="1" topLeftCell="B29" activePane="bottomRight" state="frozen"/>
      <selection pane="topRight" activeCell="B1" sqref="B1"/>
      <selection pane="bottomLeft" activeCell="A2" sqref="A2"/>
      <selection pane="bottomRight" activeCell="AW52" sqref="AW52"/>
    </sheetView>
  </sheetViews>
  <sheetFormatPr defaultColWidth="9.44140625" defaultRowHeight="14.4" x14ac:dyDescent="0.3"/>
  <cols>
    <col min="2" max="52" width="5" bestFit="1" customWidth="1"/>
  </cols>
  <sheetData>
    <row r="1" spans="1:54" ht="277.8" x14ac:dyDescent="0.3">
      <c r="A1" t="s">
        <v>357</v>
      </c>
      <c r="B1" s="24" t="s">
        <v>392</v>
      </c>
      <c r="C1" s="24" t="s">
        <v>393</v>
      </c>
      <c r="D1" s="24" t="s">
        <v>430</v>
      </c>
      <c r="E1" s="24" t="s">
        <v>431</v>
      </c>
      <c r="F1" s="24" t="s">
        <v>432</v>
      </c>
      <c r="G1" s="24" t="s">
        <v>433</v>
      </c>
      <c r="H1" s="24" t="s">
        <v>435</v>
      </c>
      <c r="I1" s="24" t="s">
        <v>415</v>
      </c>
      <c r="J1" s="24" t="s">
        <v>416</v>
      </c>
      <c r="K1" s="24" t="s">
        <v>414</v>
      </c>
      <c r="L1" s="24" t="s">
        <v>413</v>
      </c>
      <c r="M1" s="24" t="s">
        <v>417</v>
      </c>
      <c r="N1" s="24" t="s">
        <v>441</v>
      </c>
      <c r="O1" s="24" t="s">
        <v>442</v>
      </c>
      <c r="P1" s="24" t="s">
        <v>374</v>
      </c>
      <c r="Q1" s="24" t="s">
        <v>375</v>
      </c>
      <c r="R1" s="24" t="s">
        <v>407</v>
      </c>
      <c r="S1" s="24" t="s">
        <v>408</v>
      </c>
      <c r="T1" s="24" t="s">
        <v>408</v>
      </c>
      <c r="U1" s="24" t="s">
        <v>383</v>
      </c>
      <c r="V1" s="24" t="s">
        <v>402</v>
      </c>
      <c r="W1" s="24" t="s">
        <v>382</v>
      </c>
      <c r="X1" s="24" t="s">
        <v>436</v>
      </c>
      <c r="Y1" s="24" t="s">
        <v>400</v>
      </c>
      <c r="Z1" s="24" t="s">
        <v>438</v>
      </c>
      <c r="AA1" s="24" t="s">
        <v>385</v>
      </c>
      <c r="AB1" s="24" t="s">
        <v>401</v>
      </c>
      <c r="AC1" s="24" t="s">
        <v>444</v>
      </c>
      <c r="AD1" s="24" t="s">
        <v>399</v>
      </c>
      <c r="AE1" s="24" t="s">
        <v>373</v>
      </c>
      <c r="AF1" s="24" t="s">
        <v>403</v>
      </c>
      <c r="AG1" s="24" t="s">
        <v>404</v>
      </c>
      <c r="AH1" s="24" t="s">
        <v>404</v>
      </c>
      <c r="AI1" s="24" t="s">
        <v>404</v>
      </c>
      <c r="AJ1" s="24" t="s">
        <v>405</v>
      </c>
      <c r="AK1" s="24" t="s">
        <v>406</v>
      </c>
      <c r="AL1" s="24" t="s">
        <v>384</v>
      </c>
      <c r="AM1" s="24" t="s">
        <v>387</v>
      </c>
      <c r="AN1" s="24" t="s">
        <v>388</v>
      </c>
      <c r="AO1" s="24" t="s">
        <v>389</v>
      </c>
      <c r="AP1" s="24" t="s">
        <v>390</v>
      </c>
      <c r="AQ1" s="24" t="s">
        <v>397</v>
      </c>
      <c r="AR1" s="24" t="s">
        <v>358</v>
      </c>
      <c r="AS1" s="24" t="s">
        <v>386</v>
      </c>
      <c r="AT1" s="24" t="s">
        <v>359</v>
      </c>
      <c r="AU1" s="24" t="s">
        <v>391</v>
      </c>
      <c r="AV1" s="24" t="s">
        <v>360</v>
      </c>
      <c r="AW1" s="24" t="s">
        <v>361</v>
      </c>
      <c r="AX1" s="24" t="s">
        <v>434</v>
      </c>
      <c r="AY1" s="24" t="s">
        <v>377</v>
      </c>
      <c r="AZ1" s="24" t="s">
        <v>376</v>
      </c>
      <c r="BA1" s="24" t="s">
        <v>450</v>
      </c>
      <c r="BB1" s="24" t="s">
        <v>451</v>
      </c>
    </row>
    <row r="2" spans="1:54" x14ac:dyDescent="0.3">
      <c r="A2" t="s">
        <v>0</v>
      </c>
      <c r="B2" s="25" t="e">
        <f>IF('Crisis Indicator Data'!#REF!="No Data",1,IF(#REF!&lt;&gt;"",1,0))</f>
        <v>#REF!</v>
      </c>
      <c r="C2" s="25" t="e">
        <f>IF('Crisis Indicator Data'!#REF!="No Data",1,IF(#REF!&lt;&gt;"",1,0))</f>
        <v>#REF!</v>
      </c>
      <c r="D2" s="25" t="e">
        <f>IF('Crisis Indicator Data'!#REF!="No Data",1,IF(#REF!&lt;&gt;"",1,0))</f>
        <v>#REF!</v>
      </c>
      <c r="E2" s="25" t="e">
        <f>IF('Crisis Indicator Data'!#REF!="No Data",1,IF(#REF!&lt;&gt;"",1,0))</f>
        <v>#REF!</v>
      </c>
      <c r="F2" s="25" t="e">
        <f>IF('Crisis Indicator Data'!#REF!="No Data",1,IF(#REF!&lt;&gt;"",1,0))</f>
        <v>#REF!</v>
      </c>
      <c r="G2" s="25" t="e">
        <f>IF('Crisis Indicator Data'!#REF!="No Data",1,IF(#REF!&lt;&gt;"",1,0))</f>
        <v>#REF!</v>
      </c>
      <c r="H2" s="25" t="e">
        <f>IF('Crisis Indicator Data'!#REF!="No Data",1,IF(#REF!&lt;&gt;"",1,0))</f>
        <v>#REF!</v>
      </c>
      <c r="I2" s="25" t="e">
        <f>IF('Crisis Indicator Data'!#REF!="No Data",1,IF(#REF!&lt;&gt;"",1,0))</f>
        <v>#REF!</v>
      </c>
      <c r="J2" s="25" t="e">
        <f>IF('Crisis Indicator Data'!#REF!="No Data",1,IF(#REF!&lt;&gt;"",1,0))</f>
        <v>#REF!</v>
      </c>
      <c r="K2" s="25" t="e">
        <f>IF('Crisis Indicator Data'!#REF!="No Data",1,IF(#REF!&lt;&gt;"",1,0))</f>
        <v>#REF!</v>
      </c>
      <c r="L2" s="25" t="e">
        <f>IF('Crisis Indicator Data'!#REF!="No Data",1,IF(#REF!&lt;&gt;"",1,0))</f>
        <v>#REF!</v>
      </c>
      <c r="M2" s="25" t="e">
        <f>IF('Crisis Indicator Data'!#REF!="No Data",1,IF(#REF!&lt;&gt;"",1,0))</f>
        <v>#REF!</v>
      </c>
      <c r="N2" s="25" t="e">
        <f>IF('Crisis Indicator Data'!#REF!="No Data",1,IF(#REF!&lt;&gt;"",1,0))</f>
        <v>#REF!</v>
      </c>
      <c r="O2" s="25" t="e">
        <f>IF('Crisis Indicator Data'!#REF!="No Data",1,IF(#REF!&lt;&gt;"",1,0))</f>
        <v>#REF!</v>
      </c>
      <c r="P2" s="25" t="e">
        <f>IF('Crisis Indicator Data'!#REF!="No Data",1,IF(#REF!&lt;&gt;"",1,0))</f>
        <v>#REF!</v>
      </c>
      <c r="Q2" s="25" t="e">
        <f>IF('Crisis Indicator Data'!#REF!="No Data",1,IF(#REF!&lt;&gt;"",1,0))</f>
        <v>#REF!</v>
      </c>
      <c r="R2" s="25" t="e">
        <f>IF('Crisis Indicator Data'!#REF!="No Data",1,IF(#REF!&lt;&gt;"",1,0))</f>
        <v>#REF!</v>
      </c>
      <c r="S2" s="25" t="e">
        <f>IF('Crisis Indicator Data'!#REF!="No Data",1,IF(#REF!&lt;&gt;"",1,0))</f>
        <v>#REF!</v>
      </c>
      <c r="T2" s="25" t="e">
        <f>IF('Crisis Indicator Data'!#REF!="No Data",1,IF(#REF!&lt;&gt;"",1,0))</f>
        <v>#REF!</v>
      </c>
      <c r="U2" s="25" t="e">
        <f>IF('Crisis Indicator Data'!#REF!="No Data",1,IF(#REF!&lt;&gt;"",1,0))</f>
        <v>#REF!</v>
      </c>
      <c r="V2" s="25" t="e">
        <f>IF('Crisis Indicator Data'!#REF!="No Data",1,IF(#REF!&lt;&gt;"",1,0))</f>
        <v>#REF!</v>
      </c>
      <c r="W2" s="25" t="e">
        <f>IF('Crisis Indicator Data'!#REF!="No Data",1,IF(#REF!&lt;&gt;"",1,0))</f>
        <v>#REF!</v>
      </c>
      <c r="X2" s="25" t="e">
        <f>IF('Crisis Indicator Data'!#REF!="No Data",1,IF(#REF!&lt;&gt;"",1,0))</f>
        <v>#REF!</v>
      </c>
      <c r="Y2" s="25" t="e">
        <f>IF('Crisis Indicator Data'!#REF!="No Data",1,IF(#REF!&lt;&gt;"",1,0))</f>
        <v>#REF!</v>
      </c>
      <c r="Z2" s="25" t="e">
        <f>IF('Crisis Indicator Data'!#REF!="No Data",1,IF(#REF!&lt;&gt;"",1,0))</f>
        <v>#REF!</v>
      </c>
      <c r="AA2" s="25" t="e">
        <f>IF('Crisis Indicator Data'!#REF!="No Data",1,IF(#REF!&lt;&gt;"",1,0))</f>
        <v>#REF!</v>
      </c>
      <c r="AB2" s="25" t="e">
        <f>IF('Crisis Indicator Data'!#REF!="No Data",1,IF(#REF!&lt;&gt;"",1,0))</f>
        <v>#REF!</v>
      </c>
      <c r="AC2" s="25" t="e">
        <f>IF('Crisis Indicator Data'!#REF!="No Data",1,IF(#REF!&lt;&gt;"",1,0))</f>
        <v>#REF!</v>
      </c>
      <c r="AD2" s="25" t="e">
        <f>IF('Crisis Indicator Data'!#REF!="No Data",1,IF(#REF!&lt;&gt;"",1,0))</f>
        <v>#REF!</v>
      </c>
      <c r="AE2" s="25" t="e">
        <f>IF('Crisis Indicator Data'!#REF!="No Data",1,IF(#REF!&lt;&gt;"",1,0))</f>
        <v>#REF!</v>
      </c>
      <c r="AF2" s="25" t="e">
        <f>IF('Crisis Indicator Data'!#REF!="No Data",1,IF(#REF!&lt;&gt;"",1,0))</f>
        <v>#REF!</v>
      </c>
      <c r="AG2" s="25" t="e">
        <f>IF('Crisis Indicator Data'!#REF!="No Data",1,IF(#REF!&lt;&gt;"",1,0))</f>
        <v>#REF!</v>
      </c>
      <c r="AH2" s="25" t="e">
        <f>IF('Crisis Indicator Data'!#REF!="No Data",1,IF(#REF!&lt;&gt;"",1,0))</f>
        <v>#REF!</v>
      </c>
      <c r="AI2" s="25" t="e">
        <f>IF('Crisis Indicator Data'!#REF!="No Data",1,IF(#REF!&lt;&gt;"",1,0))</f>
        <v>#REF!</v>
      </c>
      <c r="AJ2" s="25" t="e">
        <f>IF('Crisis Indicator Data'!#REF!="No Data",1,IF(#REF!&lt;&gt;"",1,0))</f>
        <v>#REF!</v>
      </c>
      <c r="AK2" s="25" t="e">
        <f>IF('Crisis Indicator Data'!#REF!="No Data",1,IF(#REF!&lt;&gt;"",1,0))</f>
        <v>#REF!</v>
      </c>
      <c r="AL2" s="25" t="e">
        <f>IF('Crisis Indicator Data'!#REF!="No Data",1,IF(#REF!&lt;&gt;"",1,0))</f>
        <v>#REF!</v>
      </c>
      <c r="AM2" s="25" t="e">
        <f>IF('Crisis Indicator Data'!#REF!="No Data",1,IF(#REF!&lt;&gt;"",1,0))</f>
        <v>#REF!</v>
      </c>
      <c r="AN2" s="25" t="e">
        <f>IF('Crisis Indicator Data'!#REF!="No Data",1,IF(#REF!&lt;&gt;"",1,0))</f>
        <v>#REF!</v>
      </c>
      <c r="AO2" s="25" t="e">
        <f>IF('Crisis Indicator Data'!#REF!="No Data",1,IF(#REF!&lt;&gt;"",1,0))</f>
        <v>#REF!</v>
      </c>
      <c r="AP2" s="25" t="e">
        <f>IF('Crisis Indicator Data'!#REF!="No Data",1,IF(#REF!&lt;&gt;"",1,0))</f>
        <v>#REF!</v>
      </c>
      <c r="AQ2" s="25" t="e">
        <f>IF('Crisis Indicator Data'!#REF!="No Data",1,IF(#REF!&lt;&gt;"",1,0))</f>
        <v>#REF!</v>
      </c>
      <c r="AR2" s="25" t="e">
        <f>IF('Crisis Indicator Data'!#REF!="No Data",1,IF(#REF!&lt;&gt;"",1,0))</f>
        <v>#REF!</v>
      </c>
      <c r="AS2" s="25" t="e">
        <f>IF('Crisis Indicator Data'!#REF!="No Data",1,IF(#REF!&lt;&gt;"",1,0))</f>
        <v>#REF!</v>
      </c>
      <c r="AT2" s="25" t="e">
        <f>IF('Crisis Indicator Data'!#REF!="No Data",1,IF(#REF!&lt;&gt;"",1,0))</f>
        <v>#REF!</v>
      </c>
      <c r="AU2" s="25" t="e">
        <f>IF('Crisis Indicator Data'!#REF!="No Data",1,IF(#REF!&lt;&gt;"",1,0))</f>
        <v>#REF!</v>
      </c>
      <c r="AV2" s="25" t="e">
        <f>IF('Crisis Indicator Data'!#REF!="No Data",1,IF(#REF!&lt;&gt;"",1,0))</f>
        <v>#REF!</v>
      </c>
      <c r="AW2" s="25" t="e">
        <f>IF('Crisis Indicator Data'!#REF!="No Data",1,IF(#REF!&lt;&gt;"",1,0))</f>
        <v>#REF!</v>
      </c>
      <c r="AX2" s="25" t="e">
        <f>IF('Crisis Indicator Data'!#REF!="No Data",1,IF(#REF!&lt;&gt;"",1,0))</f>
        <v>#REF!</v>
      </c>
      <c r="AY2" s="25" t="e">
        <f>IF('Crisis Indicator Data'!#REF!="No Data",1,IF(#REF!&lt;&gt;"",1,0))</f>
        <v>#REF!</v>
      </c>
      <c r="AZ2" s="25" t="e">
        <f>IF('Crisis Indicator Data'!#REF!="No Data",1,IF(#REF!&lt;&gt;"",1,0))</f>
        <v>#REF!</v>
      </c>
      <c r="BA2" t="e">
        <f>SUM(B2:AZ2)</f>
        <v>#REF!</v>
      </c>
      <c r="BB2" s="27" t="e">
        <f>BA2/51</f>
        <v>#REF!</v>
      </c>
    </row>
    <row r="3" spans="1:54" x14ac:dyDescent="0.3">
      <c r="A3" t="s">
        <v>2</v>
      </c>
      <c r="B3" s="25" t="e">
        <f>IF('Crisis Indicator Data'!#REF!="No Data",1,IF(#REF!&lt;&gt;"",1,0))</f>
        <v>#REF!</v>
      </c>
      <c r="C3" s="25" t="e">
        <f>IF('Crisis Indicator Data'!#REF!="No Data",1,IF(#REF!&lt;&gt;"",1,0))</f>
        <v>#REF!</v>
      </c>
      <c r="D3" s="25" t="e">
        <f>IF('Crisis Indicator Data'!#REF!="No Data",1,IF(#REF!&lt;&gt;"",1,0))</f>
        <v>#REF!</v>
      </c>
      <c r="E3" s="25" t="e">
        <f>IF('Crisis Indicator Data'!#REF!="No Data",1,IF(#REF!&lt;&gt;"",1,0))</f>
        <v>#REF!</v>
      </c>
      <c r="F3" s="25" t="e">
        <f>IF('Crisis Indicator Data'!#REF!="No Data",1,IF(#REF!&lt;&gt;"",1,0))</f>
        <v>#REF!</v>
      </c>
      <c r="G3" s="25" t="e">
        <f>IF('Crisis Indicator Data'!#REF!="No Data",1,IF(#REF!&lt;&gt;"",1,0))</f>
        <v>#REF!</v>
      </c>
      <c r="H3" s="25" t="e">
        <f>IF('Crisis Indicator Data'!#REF!="No Data",1,IF(#REF!&lt;&gt;"",1,0))</f>
        <v>#REF!</v>
      </c>
      <c r="I3" s="25" t="e">
        <f>IF('Crisis Indicator Data'!#REF!="No Data",1,IF(#REF!&lt;&gt;"",1,0))</f>
        <v>#REF!</v>
      </c>
      <c r="J3" s="25" t="e">
        <f>IF('Crisis Indicator Data'!#REF!="No Data",1,IF(#REF!&lt;&gt;"",1,0))</f>
        <v>#REF!</v>
      </c>
      <c r="K3" s="25" t="e">
        <f>IF('Crisis Indicator Data'!#REF!="No Data",1,IF(#REF!&lt;&gt;"",1,0))</f>
        <v>#REF!</v>
      </c>
      <c r="L3" s="25" t="e">
        <f>IF('Crisis Indicator Data'!#REF!="No Data",1,IF(#REF!&lt;&gt;"",1,0))</f>
        <v>#REF!</v>
      </c>
      <c r="M3" s="25" t="e">
        <f>IF('Crisis Indicator Data'!#REF!="No Data",1,IF(#REF!&lt;&gt;"",1,0))</f>
        <v>#REF!</v>
      </c>
      <c r="N3" s="25" t="e">
        <f>IF('Crisis Indicator Data'!#REF!="No Data",1,IF(#REF!&lt;&gt;"",1,0))</f>
        <v>#REF!</v>
      </c>
      <c r="O3" s="25" t="e">
        <f>IF('Crisis Indicator Data'!#REF!="No Data",1,IF(#REF!&lt;&gt;"",1,0))</f>
        <v>#REF!</v>
      </c>
      <c r="P3" s="25" t="e">
        <f>IF('Crisis Indicator Data'!#REF!="No Data",1,IF(#REF!&lt;&gt;"",1,0))</f>
        <v>#REF!</v>
      </c>
      <c r="Q3" s="25" t="e">
        <f>IF('Crisis Indicator Data'!#REF!="No Data",1,IF(#REF!&lt;&gt;"",1,0))</f>
        <v>#REF!</v>
      </c>
      <c r="R3" s="25" t="e">
        <f>IF('Crisis Indicator Data'!#REF!="No Data",1,IF(#REF!&lt;&gt;"",1,0))</f>
        <v>#REF!</v>
      </c>
      <c r="S3" s="25" t="e">
        <f>IF('Crisis Indicator Data'!#REF!="No Data",1,IF(#REF!&lt;&gt;"",1,0))</f>
        <v>#REF!</v>
      </c>
      <c r="T3" s="25" t="e">
        <f>IF('Crisis Indicator Data'!#REF!="No Data",1,IF(#REF!&lt;&gt;"",1,0))</f>
        <v>#REF!</v>
      </c>
      <c r="U3" s="25" t="e">
        <f>IF('Crisis Indicator Data'!#REF!="No Data",1,IF(#REF!&lt;&gt;"",1,0))</f>
        <v>#REF!</v>
      </c>
      <c r="V3" s="25" t="e">
        <f>IF('Crisis Indicator Data'!#REF!="No Data",1,IF(#REF!&lt;&gt;"",1,0))</f>
        <v>#REF!</v>
      </c>
      <c r="W3" s="25" t="e">
        <f>IF('Crisis Indicator Data'!#REF!="No Data",1,IF(#REF!&lt;&gt;"",1,0))</f>
        <v>#REF!</v>
      </c>
      <c r="X3" s="25" t="e">
        <f>IF('Crisis Indicator Data'!#REF!="No Data",1,IF(#REF!&lt;&gt;"",1,0))</f>
        <v>#REF!</v>
      </c>
      <c r="Y3" s="25" t="e">
        <f>IF('Crisis Indicator Data'!#REF!="No Data",1,IF(#REF!&lt;&gt;"",1,0))</f>
        <v>#REF!</v>
      </c>
      <c r="Z3" s="25" t="e">
        <f>IF('Crisis Indicator Data'!#REF!="No Data",1,IF(#REF!&lt;&gt;"",1,0))</f>
        <v>#REF!</v>
      </c>
      <c r="AA3" s="25" t="e">
        <f>IF('Crisis Indicator Data'!#REF!="No Data",1,IF(#REF!&lt;&gt;"",1,0))</f>
        <v>#REF!</v>
      </c>
      <c r="AB3" s="25" t="e">
        <f>IF('Crisis Indicator Data'!#REF!="No Data",1,IF(#REF!&lt;&gt;"",1,0))</f>
        <v>#REF!</v>
      </c>
      <c r="AC3" s="25" t="e">
        <f>IF('Crisis Indicator Data'!#REF!="No Data",1,IF(#REF!&lt;&gt;"",1,0))</f>
        <v>#REF!</v>
      </c>
      <c r="AD3" s="25" t="e">
        <f>IF('Crisis Indicator Data'!#REF!="No Data",1,IF(#REF!&lt;&gt;"",1,0))</f>
        <v>#REF!</v>
      </c>
      <c r="AE3" s="25" t="e">
        <f>IF('Crisis Indicator Data'!#REF!="No Data",1,IF(#REF!&lt;&gt;"",1,0))</f>
        <v>#REF!</v>
      </c>
      <c r="AF3" s="25" t="e">
        <f>IF('Crisis Indicator Data'!#REF!="No Data",1,IF(#REF!&lt;&gt;"",1,0))</f>
        <v>#REF!</v>
      </c>
      <c r="AG3" s="25" t="e">
        <f>IF('Crisis Indicator Data'!#REF!="No Data",1,IF(#REF!&lt;&gt;"",1,0))</f>
        <v>#REF!</v>
      </c>
      <c r="AH3" s="25" t="e">
        <f>IF('Crisis Indicator Data'!#REF!="No Data",1,IF(#REF!&lt;&gt;"",1,0))</f>
        <v>#REF!</v>
      </c>
      <c r="AI3" s="25" t="e">
        <f>IF('Crisis Indicator Data'!#REF!="No Data",1,IF(#REF!&lt;&gt;"",1,0))</f>
        <v>#REF!</v>
      </c>
      <c r="AJ3" s="25" t="e">
        <f>IF('Crisis Indicator Data'!#REF!="No Data",1,IF(#REF!&lt;&gt;"",1,0))</f>
        <v>#REF!</v>
      </c>
      <c r="AK3" s="25" t="e">
        <f>IF('Crisis Indicator Data'!#REF!="No Data",1,IF(#REF!&lt;&gt;"",1,0))</f>
        <v>#REF!</v>
      </c>
      <c r="AL3" s="25" t="e">
        <f>IF('Crisis Indicator Data'!#REF!="No Data",1,IF(#REF!&lt;&gt;"",1,0))</f>
        <v>#REF!</v>
      </c>
      <c r="AM3" s="25" t="e">
        <f>IF('Crisis Indicator Data'!#REF!="No Data",1,IF(#REF!&lt;&gt;"",1,0))</f>
        <v>#REF!</v>
      </c>
      <c r="AN3" s="25" t="e">
        <f>IF('Crisis Indicator Data'!#REF!="No Data",1,IF(#REF!&lt;&gt;"",1,0))</f>
        <v>#REF!</v>
      </c>
      <c r="AO3" s="25" t="e">
        <f>IF('Crisis Indicator Data'!#REF!="No Data",1,IF(#REF!&lt;&gt;"",1,0))</f>
        <v>#REF!</v>
      </c>
      <c r="AP3" s="25" t="e">
        <f>IF('Crisis Indicator Data'!#REF!="No Data",1,IF(#REF!&lt;&gt;"",1,0))</f>
        <v>#REF!</v>
      </c>
      <c r="AQ3" s="25" t="e">
        <f>IF('Crisis Indicator Data'!#REF!="No Data",1,IF(#REF!&lt;&gt;"",1,0))</f>
        <v>#REF!</v>
      </c>
      <c r="AR3" s="25" t="e">
        <f>IF('Crisis Indicator Data'!#REF!="No Data",1,IF(#REF!&lt;&gt;"",1,0))</f>
        <v>#REF!</v>
      </c>
      <c r="AS3" s="25" t="e">
        <f>IF('Crisis Indicator Data'!#REF!="No Data",1,IF(#REF!&lt;&gt;"",1,0))</f>
        <v>#REF!</v>
      </c>
      <c r="AT3" s="25" t="e">
        <f>IF('Crisis Indicator Data'!#REF!="No Data",1,IF(#REF!&lt;&gt;"",1,0))</f>
        <v>#REF!</v>
      </c>
      <c r="AU3" s="25" t="e">
        <f>IF('Crisis Indicator Data'!#REF!="No Data",1,IF(#REF!&lt;&gt;"",1,0))</f>
        <v>#REF!</v>
      </c>
      <c r="AV3" s="25" t="e">
        <f>IF('Crisis Indicator Data'!#REF!="No Data",1,IF(#REF!&lt;&gt;"",1,0))</f>
        <v>#REF!</v>
      </c>
      <c r="AW3" s="25" t="e">
        <f>IF('Crisis Indicator Data'!#REF!="No Data",1,IF(#REF!&lt;&gt;"",1,0))</f>
        <v>#REF!</v>
      </c>
      <c r="AX3" s="25" t="e">
        <f>IF('Crisis Indicator Data'!#REF!="No Data",1,IF(#REF!&lt;&gt;"",1,0))</f>
        <v>#REF!</v>
      </c>
      <c r="AY3" s="25" t="e">
        <f>IF('Crisis Indicator Data'!#REF!="No Data",1,IF(#REF!&lt;&gt;"",1,0))</f>
        <v>#REF!</v>
      </c>
      <c r="AZ3" s="25" t="e">
        <f>IF('Crisis Indicator Data'!#REF!="No Data",1,IF(#REF!&lt;&gt;"",1,0))</f>
        <v>#REF!</v>
      </c>
      <c r="BA3" t="e">
        <f t="shared" ref="BA3:BA66" si="0">SUM(B3:AZ3)</f>
        <v>#REF!</v>
      </c>
      <c r="BB3" s="27" t="e">
        <f t="shared" ref="BB3:BB66" si="1">BA3/51</f>
        <v>#REF!</v>
      </c>
    </row>
    <row r="4" spans="1:54" x14ac:dyDescent="0.3">
      <c r="A4" t="s">
        <v>4</v>
      </c>
      <c r="B4" s="25" t="e">
        <f>IF('Crisis Indicator Data'!#REF!="No Data",1,IF(#REF!&lt;&gt;"",1,0))</f>
        <v>#REF!</v>
      </c>
      <c r="C4" s="25" t="e">
        <f>IF('Crisis Indicator Data'!#REF!="No Data",1,IF(#REF!&lt;&gt;"",1,0))</f>
        <v>#REF!</v>
      </c>
      <c r="D4" s="25" t="e">
        <f>IF('Crisis Indicator Data'!#REF!="No Data",1,IF(#REF!&lt;&gt;"",1,0))</f>
        <v>#REF!</v>
      </c>
      <c r="E4" s="25" t="e">
        <f>IF('Crisis Indicator Data'!#REF!="No Data",1,IF(#REF!&lt;&gt;"",1,0))</f>
        <v>#REF!</v>
      </c>
      <c r="F4" s="25" t="e">
        <f>IF('Crisis Indicator Data'!#REF!="No Data",1,IF(#REF!&lt;&gt;"",1,0))</f>
        <v>#REF!</v>
      </c>
      <c r="G4" s="25" t="e">
        <f>IF('Crisis Indicator Data'!#REF!="No Data",1,IF(#REF!&lt;&gt;"",1,0))</f>
        <v>#REF!</v>
      </c>
      <c r="H4" s="25" t="e">
        <f>IF('Crisis Indicator Data'!#REF!="No Data",1,IF(#REF!&lt;&gt;"",1,0))</f>
        <v>#REF!</v>
      </c>
      <c r="I4" s="25" t="e">
        <f>IF('Crisis Indicator Data'!#REF!="No Data",1,IF(#REF!&lt;&gt;"",1,0))</f>
        <v>#REF!</v>
      </c>
      <c r="J4" s="25" t="e">
        <f>IF('Crisis Indicator Data'!#REF!="No Data",1,IF(#REF!&lt;&gt;"",1,0))</f>
        <v>#REF!</v>
      </c>
      <c r="K4" s="25" t="e">
        <f>IF('Crisis Indicator Data'!#REF!="No Data",1,IF(#REF!&lt;&gt;"",1,0))</f>
        <v>#REF!</v>
      </c>
      <c r="L4" s="25" t="e">
        <f>IF('Crisis Indicator Data'!#REF!="No Data",1,IF(#REF!&lt;&gt;"",1,0))</f>
        <v>#REF!</v>
      </c>
      <c r="M4" s="25" t="e">
        <f>IF('Crisis Indicator Data'!#REF!="No Data",1,IF(#REF!&lt;&gt;"",1,0))</f>
        <v>#REF!</v>
      </c>
      <c r="N4" s="25" t="e">
        <f>IF('Crisis Indicator Data'!#REF!="No Data",1,IF(#REF!&lt;&gt;"",1,0))</f>
        <v>#REF!</v>
      </c>
      <c r="O4" s="25" t="e">
        <f>IF('Crisis Indicator Data'!#REF!="No Data",1,IF(#REF!&lt;&gt;"",1,0))</f>
        <v>#REF!</v>
      </c>
      <c r="P4" s="25" t="e">
        <f>IF('Crisis Indicator Data'!#REF!="No Data",1,IF(#REF!&lt;&gt;"",1,0))</f>
        <v>#REF!</v>
      </c>
      <c r="Q4" s="25" t="e">
        <f>IF('Crisis Indicator Data'!#REF!="No Data",1,IF(#REF!&lt;&gt;"",1,0))</f>
        <v>#REF!</v>
      </c>
      <c r="R4" s="25" t="e">
        <f>IF('Crisis Indicator Data'!#REF!="No Data",1,IF(#REF!&lt;&gt;"",1,0))</f>
        <v>#REF!</v>
      </c>
      <c r="S4" s="25" t="e">
        <f>IF('Crisis Indicator Data'!#REF!="No Data",1,IF(#REF!&lt;&gt;"",1,0))</f>
        <v>#REF!</v>
      </c>
      <c r="T4" s="25" t="e">
        <f>IF('Crisis Indicator Data'!#REF!="No Data",1,IF(#REF!&lt;&gt;"",1,0))</f>
        <v>#REF!</v>
      </c>
      <c r="U4" s="25" t="e">
        <f>IF('Crisis Indicator Data'!#REF!="No Data",1,IF(#REF!&lt;&gt;"",1,0))</f>
        <v>#REF!</v>
      </c>
      <c r="V4" s="25" t="e">
        <f>IF('Crisis Indicator Data'!#REF!="No Data",1,IF(#REF!&lt;&gt;"",1,0))</f>
        <v>#REF!</v>
      </c>
      <c r="W4" s="25" t="e">
        <f>IF('Crisis Indicator Data'!#REF!="No Data",1,IF(#REF!&lt;&gt;"",1,0))</f>
        <v>#REF!</v>
      </c>
      <c r="X4" s="25" t="e">
        <f>IF('Crisis Indicator Data'!#REF!="No Data",1,IF(#REF!&lt;&gt;"",1,0))</f>
        <v>#REF!</v>
      </c>
      <c r="Y4" s="25" t="e">
        <f>IF('Crisis Indicator Data'!#REF!="No Data",1,IF(#REF!&lt;&gt;"",1,0))</f>
        <v>#REF!</v>
      </c>
      <c r="Z4" s="25" t="e">
        <f>IF('Crisis Indicator Data'!#REF!="No Data",1,IF(#REF!&lt;&gt;"",1,0))</f>
        <v>#REF!</v>
      </c>
      <c r="AA4" s="25" t="e">
        <f>IF('Crisis Indicator Data'!#REF!="No Data",1,IF(#REF!&lt;&gt;"",1,0))</f>
        <v>#REF!</v>
      </c>
      <c r="AB4" s="25" t="e">
        <f>IF('Crisis Indicator Data'!#REF!="No Data",1,IF(#REF!&lt;&gt;"",1,0))</f>
        <v>#REF!</v>
      </c>
      <c r="AC4" s="25" t="e">
        <f>IF('Crisis Indicator Data'!#REF!="No Data",1,IF(#REF!&lt;&gt;"",1,0))</f>
        <v>#REF!</v>
      </c>
      <c r="AD4" s="25" t="e">
        <f>IF('Crisis Indicator Data'!#REF!="No Data",1,IF(#REF!&lt;&gt;"",1,0))</f>
        <v>#REF!</v>
      </c>
      <c r="AE4" s="25" t="e">
        <f>IF('Crisis Indicator Data'!#REF!="No Data",1,IF(#REF!&lt;&gt;"",1,0))</f>
        <v>#REF!</v>
      </c>
      <c r="AF4" s="25" t="e">
        <f>IF('Crisis Indicator Data'!#REF!="No Data",1,IF(#REF!&lt;&gt;"",1,0))</f>
        <v>#REF!</v>
      </c>
      <c r="AG4" s="25" t="e">
        <f>IF('Crisis Indicator Data'!#REF!="No Data",1,IF(#REF!&lt;&gt;"",1,0))</f>
        <v>#REF!</v>
      </c>
      <c r="AH4" s="25" t="e">
        <f>IF('Crisis Indicator Data'!#REF!="No Data",1,IF(#REF!&lt;&gt;"",1,0))</f>
        <v>#REF!</v>
      </c>
      <c r="AI4" s="25" t="e">
        <f>IF('Crisis Indicator Data'!#REF!="No Data",1,IF(#REF!&lt;&gt;"",1,0))</f>
        <v>#REF!</v>
      </c>
      <c r="AJ4" s="25" t="e">
        <f>IF('Crisis Indicator Data'!#REF!="No Data",1,IF(#REF!&lt;&gt;"",1,0))</f>
        <v>#REF!</v>
      </c>
      <c r="AK4" s="25" t="e">
        <f>IF('Crisis Indicator Data'!#REF!="No Data",1,IF(#REF!&lt;&gt;"",1,0))</f>
        <v>#REF!</v>
      </c>
      <c r="AL4" s="25" t="e">
        <f>IF('Crisis Indicator Data'!#REF!="No Data",1,IF(#REF!&lt;&gt;"",1,0))</f>
        <v>#REF!</v>
      </c>
      <c r="AM4" s="25" t="e">
        <f>IF('Crisis Indicator Data'!#REF!="No Data",1,IF(#REF!&lt;&gt;"",1,0))</f>
        <v>#REF!</v>
      </c>
      <c r="AN4" s="25" t="e">
        <f>IF('Crisis Indicator Data'!#REF!="No Data",1,IF(#REF!&lt;&gt;"",1,0))</f>
        <v>#REF!</v>
      </c>
      <c r="AO4" s="25" t="e">
        <f>IF('Crisis Indicator Data'!#REF!="No Data",1,IF(#REF!&lt;&gt;"",1,0))</f>
        <v>#REF!</v>
      </c>
      <c r="AP4" s="25" t="e">
        <f>IF('Crisis Indicator Data'!#REF!="No Data",1,IF(#REF!&lt;&gt;"",1,0))</f>
        <v>#REF!</v>
      </c>
      <c r="AQ4" s="25" t="e">
        <f>IF('Crisis Indicator Data'!#REF!="No Data",1,IF(#REF!&lt;&gt;"",1,0))</f>
        <v>#REF!</v>
      </c>
      <c r="AR4" s="25" t="e">
        <f>IF('Crisis Indicator Data'!#REF!="No Data",1,IF(#REF!&lt;&gt;"",1,0))</f>
        <v>#REF!</v>
      </c>
      <c r="AS4" s="25" t="e">
        <f>IF('Crisis Indicator Data'!#REF!="No Data",1,IF(#REF!&lt;&gt;"",1,0))</f>
        <v>#REF!</v>
      </c>
      <c r="AT4" s="25" t="e">
        <f>IF('Crisis Indicator Data'!#REF!="No Data",1,IF(#REF!&lt;&gt;"",1,0))</f>
        <v>#REF!</v>
      </c>
      <c r="AU4" s="25" t="e">
        <f>IF('Crisis Indicator Data'!#REF!="No Data",1,IF(#REF!&lt;&gt;"",1,0))</f>
        <v>#REF!</v>
      </c>
      <c r="AV4" s="25" t="e">
        <f>IF('Crisis Indicator Data'!#REF!="No Data",1,IF(#REF!&lt;&gt;"",1,0))</f>
        <v>#REF!</v>
      </c>
      <c r="AW4" s="25" t="e">
        <f>IF('Crisis Indicator Data'!#REF!="No Data",1,IF(#REF!&lt;&gt;"",1,0))</f>
        <v>#REF!</v>
      </c>
      <c r="AX4" s="25" t="e">
        <f>IF('Crisis Indicator Data'!#REF!="No Data",1,IF(#REF!&lt;&gt;"",1,0))</f>
        <v>#REF!</v>
      </c>
      <c r="AY4" s="25" t="e">
        <f>IF('Crisis Indicator Data'!#REF!="No Data",1,IF(#REF!&lt;&gt;"",1,0))</f>
        <v>#REF!</v>
      </c>
      <c r="AZ4" s="25" t="e">
        <f>IF('Crisis Indicator Data'!#REF!="No Data",1,IF(#REF!&lt;&gt;"",1,0))</f>
        <v>#REF!</v>
      </c>
      <c r="BA4" t="e">
        <f t="shared" si="0"/>
        <v>#REF!</v>
      </c>
      <c r="BB4" s="27" t="e">
        <f t="shared" si="1"/>
        <v>#REF!</v>
      </c>
    </row>
    <row r="5" spans="1:54" x14ac:dyDescent="0.3">
      <c r="A5" t="s">
        <v>6</v>
      </c>
      <c r="B5" s="25" t="e">
        <f>IF('Crisis Indicator Data'!#REF!="No Data",1,IF(#REF!&lt;&gt;"",1,0))</f>
        <v>#REF!</v>
      </c>
      <c r="C5" s="25" t="e">
        <f>IF('Crisis Indicator Data'!#REF!="No Data",1,IF(#REF!&lt;&gt;"",1,0))</f>
        <v>#REF!</v>
      </c>
      <c r="D5" s="25" t="e">
        <f>IF('Crisis Indicator Data'!#REF!="No Data",1,IF(#REF!&lt;&gt;"",1,0))</f>
        <v>#REF!</v>
      </c>
      <c r="E5" s="25" t="e">
        <f>IF('Crisis Indicator Data'!#REF!="No Data",1,IF(#REF!&lt;&gt;"",1,0))</f>
        <v>#REF!</v>
      </c>
      <c r="F5" s="25" t="e">
        <f>IF('Crisis Indicator Data'!#REF!="No Data",1,IF(#REF!&lt;&gt;"",1,0))</f>
        <v>#REF!</v>
      </c>
      <c r="G5" s="25" t="e">
        <f>IF('Crisis Indicator Data'!#REF!="No Data",1,IF(#REF!&lt;&gt;"",1,0))</f>
        <v>#REF!</v>
      </c>
      <c r="H5" s="25" t="e">
        <f>IF('Crisis Indicator Data'!#REF!="No Data",1,IF(#REF!&lt;&gt;"",1,0))</f>
        <v>#REF!</v>
      </c>
      <c r="I5" s="25" t="e">
        <f>IF('Crisis Indicator Data'!#REF!="No Data",1,IF(#REF!&lt;&gt;"",1,0))</f>
        <v>#REF!</v>
      </c>
      <c r="J5" s="25" t="e">
        <f>IF('Crisis Indicator Data'!#REF!="No Data",1,IF(#REF!&lt;&gt;"",1,0))</f>
        <v>#REF!</v>
      </c>
      <c r="K5" s="25" t="e">
        <f>IF('Crisis Indicator Data'!#REF!="No Data",1,IF(#REF!&lt;&gt;"",1,0))</f>
        <v>#REF!</v>
      </c>
      <c r="L5" s="25" t="e">
        <f>IF('Crisis Indicator Data'!#REF!="No Data",1,IF(#REF!&lt;&gt;"",1,0))</f>
        <v>#REF!</v>
      </c>
      <c r="M5" s="25" t="e">
        <f>IF('Crisis Indicator Data'!#REF!="No Data",1,IF(#REF!&lt;&gt;"",1,0))</f>
        <v>#REF!</v>
      </c>
      <c r="N5" s="25" t="e">
        <f>IF('Crisis Indicator Data'!#REF!="No Data",1,IF(#REF!&lt;&gt;"",1,0))</f>
        <v>#REF!</v>
      </c>
      <c r="O5" s="25" t="e">
        <f>IF('Crisis Indicator Data'!#REF!="No Data",1,IF(#REF!&lt;&gt;"",1,0))</f>
        <v>#REF!</v>
      </c>
      <c r="P5" s="25" t="e">
        <f>IF('Crisis Indicator Data'!#REF!="No Data",1,IF(#REF!&lt;&gt;"",1,0))</f>
        <v>#REF!</v>
      </c>
      <c r="Q5" s="25" t="e">
        <f>IF('Crisis Indicator Data'!#REF!="No Data",1,IF(#REF!&lt;&gt;"",1,0))</f>
        <v>#REF!</v>
      </c>
      <c r="R5" s="25" t="e">
        <f>IF('Crisis Indicator Data'!#REF!="No Data",1,IF(#REF!&lt;&gt;"",1,0))</f>
        <v>#REF!</v>
      </c>
      <c r="S5" s="25" t="e">
        <f>IF('Crisis Indicator Data'!#REF!="No Data",1,IF(#REF!&lt;&gt;"",1,0))</f>
        <v>#REF!</v>
      </c>
      <c r="T5" s="25" t="e">
        <f>IF('Crisis Indicator Data'!#REF!="No Data",1,IF(#REF!&lt;&gt;"",1,0))</f>
        <v>#REF!</v>
      </c>
      <c r="U5" s="25" t="e">
        <f>IF('Crisis Indicator Data'!#REF!="No Data",1,IF(#REF!&lt;&gt;"",1,0))</f>
        <v>#REF!</v>
      </c>
      <c r="V5" s="25" t="e">
        <f>IF('Crisis Indicator Data'!#REF!="No Data",1,IF(#REF!&lt;&gt;"",1,0))</f>
        <v>#REF!</v>
      </c>
      <c r="W5" s="25" t="e">
        <f>IF('Crisis Indicator Data'!#REF!="No Data",1,IF(#REF!&lt;&gt;"",1,0))</f>
        <v>#REF!</v>
      </c>
      <c r="X5" s="25" t="e">
        <f>IF('Crisis Indicator Data'!#REF!="No Data",1,IF(#REF!&lt;&gt;"",1,0))</f>
        <v>#REF!</v>
      </c>
      <c r="Y5" s="25" t="e">
        <f>IF('Crisis Indicator Data'!#REF!="No Data",1,IF(#REF!&lt;&gt;"",1,0))</f>
        <v>#REF!</v>
      </c>
      <c r="Z5" s="25" t="e">
        <f>IF('Crisis Indicator Data'!#REF!="No Data",1,IF(#REF!&lt;&gt;"",1,0))</f>
        <v>#REF!</v>
      </c>
      <c r="AA5" s="25" t="e">
        <f>IF('Crisis Indicator Data'!#REF!="No Data",1,IF(#REF!&lt;&gt;"",1,0))</f>
        <v>#REF!</v>
      </c>
      <c r="AB5" s="25" t="e">
        <f>IF('Crisis Indicator Data'!#REF!="No Data",1,IF(#REF!&lt;&gt;"",1,0))</f>
        <v>#REF!</v>
      </c>
      <c r="AC5" s="25" t="e">
        <f>IF('Crisis Indicator Data'!#REF!="No Data",1,IF(#REF!&lt;&gt;"",1,0))</f>
        <v>#REF!</v>
      </c>
      <c r="AD5" s="25" t="e">
        <f>IF('Crisis Indicator Data'!#REF!="No Data",1,IF(#REF!&lt;&gt;"",1,0))</f>
        <v>#REF!</v>
      </c>
      <c r="AE5" s="25" t="e">
        <f>IF('Crisis Indicator Data'!#REF!="No Data",1,IF(#REF!&lt;&gt;"",1,0))</f>
        <v>#REF!</v>
      </c>
      <c r="AF5" s="25" t="e">
        <f>IF('Crisis Indicator Data'!#REF!="No Data",1,IF(#REF!&lt;&gt;"",1,0))</f>
        <v>#REF!</v>
      </c>
      <c r="AG5" s="25" t="e">
        <f>IF('Crisis Indicator Data'!#REF!="No Data",1,IF(#REF!&lt;&gt;"",1,0))</f>
        <v>#REF!</v>
      </c>
      <c r="AH5" s="25" t="e">
        <f>IF('Crisis Indicator Data'!#REF!="No Data",1,IF(#REF!&lt;&gt;"",1,0))</f>
        <v>#REF!</v>
      </c>
      <c r="AI5" s="25" t="e">
        <f>IF('Crisis Indicator Data'!#REF!="No Data",1,IF(#REF!&lt;&gt;"",1,0))</f>
        <v>#REF!</v>
      </c>
      <c r="AJ5" s="25" t="e">
        <f>IF('Crisis Indicator Data'!#REF!="No Data",1,IF(#REF!&lt;&gt;"",1,0))</f>
        <v>#REF!</v>
      </c>
      <c r="AK5" s="25" t="e">
        <f>IF('Crisis Indicator Data'!#REF!="No Data",1,IF(#REF!&lt;&gt;"",1,0))</f>
        <v>#REF!</v>
      </c>
      <c r="AL5" s="25" t="e">
        <f>IF('Crisis Indicator Data'!#REF!="No Data",1,IF(#REF!&lt;&gt;"",1,0))</f>
        <v>#REF!</v>
      </c>
      <c r="AM5" s="25" t="e">
        <f>IF('Crisis Indicator Data'!#REF!="No Data",1,IF(#REF!&lt;&gt;"",1,0))</f>
        <v>#REF!</v>
      </c>
      <c r="AN5" s="25" t="e">
        <f>IF('Crisis Indicator Data'!#REF!="No Data",1,IF(#REF!&lt;&gt;"",1,0))</f>
        <v>#REF!</v>
      </c>
      <c r="AO5" s="25" t="e">
        <f>IF('Crisis Indicator Data'!#REF!="No Data",1,IF(#REF!&lt;&gt;"",1,0))</f>
        <v>#REF!</v>
      </c>
      <c r="AP5" s="25" t="e">
        <f>IF('Crisis Indicator Data'!#REF!="No Data",1,IF(#REF!&lt;&gt;"",1,0))</f>
        <v>#REF!</v>
      </c>
      <c r="AQ5" s="25" t="e">
        <f>IF('Crisis Indicator Data'!#REF!="No Data",1,IF(#REF!&lt;&gt;"",1,0))</f>
        <v>#REF!</v>
      </c>
      <c r="AR5" s="25" t="e">
        <f>IF('Crisis Indicator Data'!#REF!="No Data",1,IF(#REF!&lt;&gt;"",1,0))</f>
        <v>#REF!</v>
      </c>
      <c r="AS5" s="25" t="e">
        <f>IF('Crisis Indicator Data'!#REF!="No Data",1,IF(#REF!&lt;&gt;"",1,0))</f>
        <v>#REF!</v>
      </c>
      <c r="AT5" s="25" t="e">
        <f>IF('Crisis Indicator Data'!#REF!="No Data",1,IF(#REF!&lt;&gt;"",1,0))</f>
        <v>#REF!</v>
      </c>
      <c r="AU5" s="25" t="e">
        <f>IF('Crisis Indicator Data'!#REF!="No Data",1,IF(#REF!&lt;&gt;"",1,0))</f>
        <v>#REF!</v>
      </c>
      <c r="AV5" s="25" t="e">
        <f>IF('Crisis Indicator Data'!#REF!="No Data",1,IF(#REF!&lt;&gt;"",1,0))</f>
        <v>#REF!</v>
      </c>
      <c r="AW5" s="25" t="e">
        <f>IF('Crisis Indicator Data'!#REF!="No Data",1,IF(#REF!&lt;&gt;"",1,0))</f>
        <v>#REF!</v>
      </c>
      <c r="AX5" s="25" t="e">
        <f>IF('Crisis Indicator Data'!#REF!="No Data",1,IF(#REF!&lt;&gt;"",1,0))</f>
        <v>#REF!</v>
      </c>
      <c r="AY5" s="25" t="e">
        <f>IF('Crisis Indicator Data'!#REF!="No Data",1,IF(#REF!&lt;&gt;"",1,0))</f>
        <v>#REF!</v>
      </c>
      <c r="AZ5" s="25" t="e">
        <f>IF('Crisis Indicator Data'!#REF!="No Data",1,IF(#REF!&lt;&gt;"",1,0))</f>
        <v>#REF!</v>
      </c>
      <c r="BA5" t="e">
        <f t="shared" si="0"/>
        <v>#REF!</v>
      </c>
      <c r="BB5" s="27" t="e">
        <f t="shared" si="1"/>
        <v>#REF!</v>
      </c>
    </row>
    <row r="6" spans="1:54" x14ac:dyDescent="0.3">
      <c r="A6" t="s">
        <v>8</v>
      </c>
      <c r="B6" s="25" t="e">
        <f>IF('Crisis Indicator Data'!#REF!="No Data",1,IF(#REF!&lt;&gt;"",1,0))</f>
        <v>#REF!</v>
      </c>
      <c r="C6" s="25" t="e">
        <f>IF('Crisis Indicator Data'!#REF!="No Data",1,IF(#REF!&lt;&gt;"",1,0))</f>
        <v>#REF!</v>
      </c>
      <c r="D6" s="25" t="e">
        <f>IF('Crisis Indicator Data'!#REF!="No Data",1,IF(#REF!&lt;&gt;"",1,0))</f>
        <v>#REF!</v>
      </c>
      <c r="E6" s="25" t="e">
        <f>IF('Crisis Indicator Data'!#REF!="No Data",1,IF(#REF!&lt;&gt;"",1,0))</f>
        <v>#REF!</v>
      </c>
      <c r="F6" s="25" t="e">
        <f>IF('Crisis Indicator Data'!#REF!="No Data",1,IF(#REF!&lt;&gt;"",1,0))</f>
        <v>#REF!</v>
      </c>
      <c r="G6" s="25" t="e">
        <f>IF('Crisis Indicator Data'!#REF!="No Data",1,IF(#REF!&lt;&gt;"",1,0))</f>
        <v>#REF!</v>
      </c>
      <c r="H6" s="25" t="e">
        <f>IF('Crisis Indicator Data'!#REF!="No Data",1,IF(#REF!&lt;&gt;"",1,0))</f>
        <v>#REF!</v>
      </c>
      <c r="I6" s="25" t="e">
        <f>IF('Crisis Indicator Data'!#REF!="No Data",1,IF(#REF!&lt;&gt;"",1,0))</f>
        <v>#REF!</v>
      </c>
      <c r="J6" s="25" t="e">
        <f>IF('Crisis Indicator Data'!#REF!="No Data",1,IF(#REF!&lt;&gt;"",1,0))</f>
        <v>#REF!</v>
      </c>
      <c r="K6" s="25" t="e">
        <f>IF('Crisis Indicator Data'!#REF!="No Data",1,IF(#REF!&lt;&gt;"",1,0))</f>
        <v>#REF!</v>
      </c>
      <c r="L6" s="25" t="e">
        <f>IF('Crisis Indicator Data'!#REF!="No Data",1,IF(#REF!&lt;&gt;"",1,0))</f>
        <v>#REF!</v>
      </c>
      <c r="M6" s="25" t="e">
        <f>IF('Crisis Indicator Data'!#REF!="No Data",1,IF(#REF!&lt;&gt;"",1,0))</f>
        <v>#REF!</v>
      </c>
      <c r="N6" s="25" t="e">
        <f>IF('Crisis Indicator Data'!#REF!="No Data",1,IF(#REF!&lt;&gt;"",1,0))</f>
        <v>#REF!</v>
      </c>
      <c r="O6" s="25" t="e">
        <f>IF('Crisis Indicator Data'!#REF!="No Data",1,IF(#REF!&lt;&gt;"",1,0))</f>
        <v>#REF!</v>
      </c>
      <c r="P6" s="25" t="e">
        <f>IF('Crisis Indicator Data'!#REF!="No Data",1,IF(#REF!&lt;&gt;"",1,0))</f>
        <v>#REF!</v>
      </c>
      <c r="Q6" s="25" t="e">
        <f>IF('Crisis Indicator Data'!#REF!="No Data",1,IF(#REF!&lt;&gt;"",1,0))</f>
        <v>#REF!</v>
      </c>
      <c r="R6" s="25" t="e">
        <f>IF('Crisis Indicator Data'!#REF!="No Data",1,IF(#REF!&lt;&gt;"",1,0))</f>
        <v>#REF!</v>
      </c>
      <c r="S6" s="25" t="e">
        <f>IF('Crisis Indicator Data'!#REF!="No Data",1,IF(#REF!&lt;&gt;"",1,0))</f>
        <v>#REF!</v>
      </c>
      <c r="T6" s="25" t="e">
        <f>IF('Crisis Indicator Data'!#REF!="No Data",1,IF(#REF!&lt;&gt;"",1,0))</f>
        <v>#REF!</v>
      </c>
      <c r="U6" s="25" t="e">
        <f>IF('Crisis Indicator Data'!#REF!="No Data",1,IF(#REF!&lt;&gt;"",1,0))</f>
        <v>#REF!</v>
      </c>
      <c r="V6" s="25" t="e">
        <f>IF('Crisis Indicator Data'!#REF!="No Data",1,IF(#REF!&lt;&gt;"",1,0))</f>
        <v>#REF!</v>
      </c>
      <c r="W6" s="25" t="e">
        <f>IF('Crisis Indicator Data'!#REF!="No Data",1,IF(#REF!&lt;&gt;"",1,0))</f>
        <v>#REF!</v>
      </c>
      <c r="X6" s="25" t="e">
        <f>IF('Crisis Indicator Data'!#REF!="No Data",1,IF(#REF!&lt;&gt;"",1,0))</f>
        <v>#REF!</v>
      </c>
      <c r="Y6" s="25" t="e">
        <f>IF('Crisis Indicator Data'!#REF!="No Data",1,IF(#REF!&lt;&gt;"",1,0))</f>
        <v>#REF!</v>
      </c>
      <c r="Z6" s="25" t="e">
        <f>IF('Crisis Indicator Data'!#REF!="No Data",1,IF(#REF!&lt;&gt;"",1,0))</f>
        <v>#REF!</v>
      </c>
      <c r="AA6" s="25" t="e">
        <f>IF('Crisis Indicator Data'!#REF!="No Data",1,IF(#REF!&lt;&gt;"",1,0))</f>
        <v>#REF!</v>
      </c>
      <c r="AB6" s="25" t="e">
        <f>IF('Crisis Indicator Data'!#REF!="No Data",1,IF(#REF!&lt;&gt;"",1,0))</f>
        <v>#REF!</v>
      </c>
      <c r="AC6" s="25" t="e">
        <f>IF('Crisis Indicator Data'!#REF!="No Data",1,IF(#REF!&lt;&gt;"",1,0))</f>
        <v>#REF!</v>
      </c>
      <c r="AD6" s="25" t="e">
        <f>IF('Crisis Indicator Data'!#REF!="No Data",1,IF(#REF!&lt;&gt;"",1,0))</f>
        <v>#REF!</v>
      </c>
      <c r="AE6" s="25" t="e">
        <f>IF('Crisis Indicator Data'!#REF!="No Data",1,IF(#REF!&lt;&gt;"",1,0))</f>
        <v>#REF!</v>
      </c>
      <c r="AF6" s="25" t="e">
        <f>IF('Crisis Indicator Data'!#REF!="No Data",1,IF(#REF!&lt;&gt;"",1,0))</f>
        <v>#REF!</v>
      </c>
      <c r="AG6" s="25" t="e">
        <f>IF('Crisis Indicator Data'!#REF!="No Data",1,IF(#REF!&lt;&gt;"",1,0))</f>
        <v>#REF!</v>
      </c>
      <c r="AH6" s="25" t="e">
        <f>IF('Crisis Indicator Data'!#REF!="No Data",1,IF(#REF!&lt;&gt;"",1,0))</f>
        <v>#REF!</v>
      </c>
      <c r="AI6" s="25" t="e">
        <f>IF('Crisis Indicator Data'!#REF!="No Data",1,IF(#REF!&lt;&gt;"",1,0))</f>
        <v>#REF!</v>
      </c>
      <c r="AJ6" s="25" t="e">
        <f>IF('Crisis Indicator Data'!#REF!="No Data",1,IF(#REF!&lt;&gt;"",1,0))</f>
        <v>#REF!</v>
      </c>
      <c r="AK6" s="25" t="e">
        <f>IF('Crisis Indicator Data'!#REF!="No Data",1,IF(#REF!&lt;&gt;"",1,0))</f>
        <v>#REF!</v>
      </c>
      <c r="AL6" s="25" t="e">
        <f>IF('Crisis Indicator Data'!#REF!="No Data",1,IF(#REF!&lt;&gt;"",1,0))</f>
        <v>#REF!</v>
      </c>
      <c r="AM6" s="25" t="e">
        <f>IF('Crisis Indicator Data'!#REF!="No Data",1,IF(#REF!&lt;&gt;"",1,0))</f>
        <v>#REF!</v>
      </c>
      <c r="AN6" s="25" t="e">
        <f>IF('Crisis Indicator Data'!#REF!="No Data",1,IF(#REF!&lt;&gt;"",1,0))</f>
        <v>#REF!</v>
      </c>
      <c r="AO6" s="25" t="e">
        <f>IF('Crisis Indicator Data'!#REF!="No Data",1,IF(#REF!&lt;&gt;"",1,0))</f>
        <v>#REF!</v>
      </c>
      <c r="AP6" s="25" t="e">
        <f>IF('Crisis Indicator Data'!#REF!="No Data",1,IF(#REF!&lt;&gt;"",1,0))</f>
        <v>#REF!</v>
      </c>
      <c r="AQ6" s="25" t="e">
        <f>IF('Crisis Indicator Data'!#REF!="No Data",1,IF(#REF!&lt;&gt;"",1,0))</f>
        <v>#REF!</v>
      </c>
      <c r="AR6" s="25" t="e">
        <f>IF('Crisis Indicator Data'!#REF!="No Data",1,IF(#REF!&lt;&gt;"",1,0))</f>
        <v>#REF!</v>
      </c>
      <c r="AS6" s="25" t="e">
        <f>IF('Crisis Indicator Data'!#REF!="No Data",1,IF(#REF!&lt;&gt;"",1,0))</f>
        <v>#REF!</v>
      </c>
      <c r="AT6" s="25" t="e">
        <f>IF('Crisis Indicator Data'!#REF!="No Data",1,IF(#REF!&lt;&gt;"",1,0))</f>
        <v>#REF!</v>
      </c>
      <c r="AU6" s="25" t="e">
        <f>IF('Crisis Indicator Data'!#REF!="No Data",1,IF(#REF!&lt;&gt;"",1,0))</f>
        <v>#REF!</v>
      </c>
      <c r="AV6" s="25" t="e">
        <f>IF('Crisis Indicator Data'!#REF!="No Data",1,IF(#REF!&lt;&gt;"",1,0))</f>
        <v>#REF!</v>
      </c>
      <c r="AW6" s="25" t="e">
        <f>IF('Crisis Indicator Data'!#REF!="No Data",1,IF(#REF!&lt;&gt;"",1,0))</f>
        <v>#REF!</v>
      </c>
      <c r="AX6" s="25" t="e">
        <f>IF('Crisis Indicator Data'!#REF!="No Data",1,IF(#REF!&lt;&gt;"",1,0))</f>
        <v>#REF!</v>
      </c>
      <c r="AY6" s="25" t="e">
        <f>IF('Crisis Indicator Data'!#REF!="No Data",1,IF(#REF!&lt;&gt;"",1,0))</f>
        <v>#REF!</v>
      </c>
      <c r="AZ6" s="25" t="e">
        <f>IF('Crisis Indicator Data'!#REF!="No Data",1,IF(#REF!&lt;&gt;"",1,0))</f>
        <v>#REF!</v>
      </c>
      <c r="BA6" t="e">
        <f t="shared" si="0"/>
        <v>#REF!</v>
      </c>
      <c r="BB6" s="27" t="e">
        <f t="shared" si="1"/>
        <v>#REF!</v>
      </c>
    </row>
    <row r="7" spans="1:54" x14ac:dyDescent="0.3">
      <c r="A7" t="s">
        <v>10</v>
      </c>
      <c r="B7" s="25" t="e">
        <f>IF('Crisis Indicator Data'!#REF!="No Data",1,IF(#REF!&lt;&gt;"",1,0))</f>
        <v>#REF!</v>
      </c>
      <c r="C7" s="25" t="e">
        <f>IF('Crisis Indicator Data'!#REF!="No Data",1,IF(#REF!&lt;&gt;"",1,0))</f>
        <v>#REF!</v>
      </c>
      <c r="D7" s="25" t="e">
        <f>IF('Crisis Indicator Data'!#REF!="No Data",1,IF(#REF!&lt;&gt;"",1,0))</f>
        <v>#REF!</v>
      </c>
      <c r="E7" s="25" t="e">
        <f>IF('Crisis Indicator Data'!#REF!="No Data",1,IF(#REF!&lt;&gt;"",1,0))</f>
        <v>#REF!</v>
      </c>
      <c r="F7" s="25" t="e">
        <f>IF('Crisis Indicator Data'!#REF!="No Data",1,IF(#REF!&lt;&gt;"",1,0))</f>
        <v>#REF!</v>
      </c>
      <c r="G7" s="25" t="e">
        <f>IF('Crisis Indicator Data'!#REF!="No Data",1,IF(#REF!&lt;&gt;"",1,0))</f>
        <v>#REF!</v>
      </c>
      <c r="H7" s="25" t="e">
        <f>IF('Crisis Indicator Data'!#REF!="No Data",1,IF(#REF!&lt;&gt;"",1,0))</f>
        <v>#REF!</v>
      </c>
      <c r="I7" s="25" t="e">
        <f>IF('Crisis Indicator Data'!#REF!="No Data",1,IF(#REF!&lt;&gt;"",1,0))</f>
        <v>#REF!</v>
      </c>
      <c r="J7" s="25" t="e">
        <f>IF('Crisis Indicator Data'!#REF!="No Data",1,IF(#REF!&lt;&gt;"",1,0))</f>
        <v>#REF!</v>
      </c>
      <c r="K7" s="25" t="e">
        <f>IF('Crisis Indicator Data'!#REF!="No Data",1,IF(#REF!&lt;&gt;"",1,0))</f>
        <v>#REF!</v>
      </c>
      <c r="L7" s="25" t="e">
        <f>IF('Crisis Indicator Data'!#REF!="No Data",1,IF(#REF!&lt;&gt;"",1,0))</f>
        <v>#REF!</v>
      </c>
      <c r="M7" s="25" t="e">
        <f>IF('Crisis Indicator Data'!#REF!="No Data",1,IF(#REF!&lt;&gt;"",1,0))</f>
        <v>#REF!</v>
      </c>
      <c r="N7" s="25" t="e">
        <f>IF('Crisis Indicator Data'!#REF!="No Data",1,IF(#REF!&lt;&gt;"",1,0))</f>
        <v>#REF!</v>
      </c>
      <c r="O7" s="25" t="e">
        <f>IF('Crisis Indicator Data'!#REF!="No Data",1,IF(#REF!&lt;&gt;"",1,0))</f>
        <v>#REF!</v>
      </c>
      <c r="P7" s="25" t="e">
        <f>IF('Crisis Indicator Data'!#REF!="No Data",1,IF(#REF!&lt;&gt;"",1,0))</f>
        <v>#REF!</v>
      </c>
      <c r="Q7" s="25" t="e">
        <f>IF('Crisis Indicator Data'!#REF!="No Data",1,IF(#REF!&lt;&gt;"",1,0))</f>
        <v>#REF!</v>
      </c>
      <c r="R7" s="25" t="e">
        <f>IF('Crisis Indicator Data'!#REF!="No Data",1,IF(#REF!&lt;&gt;"",1,0))</f>
        <v>#REF!</v>
      </c>
      <c r="S7" s="25" t="e">
        <f>IF('Crisis Indicator Data'!#REF!="No Data",1,IF(#REF!&lt;&gt;"",1,0))</f>
        <v>#REF!</v>
      </c>
      <c r="T7" s="25" t="e">
        <f>IF('Crisis Indicator Data'!#REF!="No Data",1,IF(#REF!&lt;&gt;"",1,0))</f>
        <v>#REF!</v>
      </c>
      <c r="U7" s="25" t="e">
        <f>IF('Crisis Indicator Data'!#REF!="No Data",1,IF(#REF!&lt;&gt;"",1,0))</f>
        <v>#REF!</v>
      </c>
      <c r="V7" s="25" t="e">
        <f>IF('Crisis Indicator Data'!#REF!="No Data",1,IF(#REF!&lt;&gt;"",1,0))</f>
        <v>#REF!</v>
      </c>
      <c r="W7" s="25" t="e">
        <f>IF('Crisis Indicator Data'!#REF!="No Data",1,IF(#REF!&lt;&gt;"",1,0))</f>
        <v>#REF!</v>
      </c>
      <c r="X7" s="25" t="e">
        <f>IF('Crisis Indicator Data'!#REF!="No Data",1,IF(#REF!&lt;&gt;"",1,0))</f>
        <v>#REF!</v>
      </c>
      <c r="Y7" s="25" t="e">
        <f>IF('Crisis Indicator Data'!#REF!="No Data",1,IF(#REF!&lt;&gt;"",1,0))</f>
        <v>#REF!</v>
      </c>
      <c r="Z7" s="25" t="e">
        <f>IF('Crisis Indicator Data'!#REF!="No Data",1,IF(#REF!&lt;&gt;"",1,0))</f>
        <v>#REF!</v>
      </c>
      <c r="AA7" s="25" t="e">
        <f>IF('Crisis Indicator Data'!#REF!="No Data",1,IF(#REF!&lt;&gt;"",1,0))</f>
        <v>#REF!</v>
      </c>
      <c r="AB7" s="25" t="e">
        <f>IF('Crisis Indicator Data'!#REF!="No Data",1,IF(#REF!&lt;&gt;"",1,0))</f>
        <v>#REF!</v>
      </c>
      <c r="AC7" s="25" t="e">
        <f>IF('Crisis Indicator Data'!#REF!="No Data",1,IF(#REF!&lt;&gt;"",1,0))</f>
        <v>#REF!</v>
      </c>
      <c r="AD7" s="25" t="e">
        <f>IF('Crisis Indicator Data'!#REF!="No Data",1,IF(#REF!&lt;&gt;"",1,0))</f>
        <v>#REF!</v>
      </c>
      <c r="AE7" s="25" t="e">
        <f>IF('Crisis Indicator Data'!#REF!="No Data",1,IF(#REF!&lt;&gt;"",1,0))</f>
        <v>#REF!</v>
      </c>
      <c r="AF7" s="25" t="e">
        <f>IF('Crisis Indicator Data'!#REF!="No Data",1,IF(#REF!&lt;&gt;"",1,0))</f>
        <v>#REF!</v>
      </c>
      <c r="AG7" s="25" t="e">
        <f>IF('Crisis Indicator Data'!#REF!="No Data",1,IF(#REF!&lt;&gt;"",1,0))</f>
        <v>#REF!</v>
      </c>
      <c r="AH7" s="25" t="e">
        <f>IF('Crisis Indicator Data'!#REF!="No Data",1,IF(#REF!&lt;&gt;"",1,0))</f>
        <v>#REF!</v>
      </c>
      <c r="AI7" s="25" t="e">
        <f>IF('Crisis Indicator Data'!#REF!="No Data",1,IF(#REF!&lt;&gt;"",1,0))</f>
        <v>#REF!</v>
      </c>
      <c r="AJ7" s="25" t="e">
        <f>IF('Crisis Indicator Data'!#REF!="No Data",1,IF(#REF!&lt;&gt;"",1,0))</f>
        <v>#REF!</v>
      </c>
      <c r="AK7" s="25" t="e">
        <f>IF('Crisis Indicator Data'!#REF!="No Data",1,IF(#REF!&lt;&gt;"",1,0))</f>
        <v>#REF!</v>
      </c>
      <c r="AL7" s="25" t="e">
        <f>IF('Crisis Indicator Data'!#REF!="No Data",1,IF(#REF!&lt;&gt;"",1,0))</f>
        <v>#REF!</v>
      </c>
      <c r="AM7" s="25" t="e">
        <f>IF('Crisis Indicator Data'!#REF!="No Data",1,IF(#REF!&lt;&gt;"",1,0))</f>
        <v>#REF!</v>
      </c>
      <c r="AN7" s="25" t="e">
        <f>IF('Crisis Indicator Data'!#REF!="No Data",1,IF(#REF!&lt;&gt;"",1,0))</f>
        <v>#REF!</v>
      </c>
      <c r="AO7" s="25" t="e">
        <f>IF('Crisis Indicator Data'!#REF!="No Data",1,IF(#REF!&lt;&gt;"",1,0))</f>
        <v>#REF!</v>
      </c>
      <c r="AP7" s="25" t="e">
        <f>IF('Crisis Indicator Data'!#REF!="No Data",1,IF(#REF!&lt;&gt;"",1,0))</f>
        <v>#REF!</v>
      </c>
      <c r="AQ7" s="25" t="e">
        <f>IF('Crisis Indicator Data'!#REF!="No Data",1,IF(#REF!&lt;&gt;"",1,0))</f>
        <v>#REF!</v>
      </c>
      <c r="AR7" s="25" t="e">
        <f>IF('Crisis Indicator Data'!#REF!="No Data",1,IF(#REF!&lt;&gt;"",1,0))</f>
        <v>#REF!</v>
      </c>
      <c r="AS7" s="25" t="e">
        <f>IF('Crisis Indicator Data'!#REF!="No Data",1,IF(#REF!&lt;&gt;"",1,0))</f>
        <v>#REF!</v>
      </c>
      <c r="AT7" s="25" t="e">
        <f>IF('Crisis Indicator Data'!#REF!="No Data",1,IF(#REF!&lt;&gt;"",1,0))</f>
        <v>#REF!</v>
      </c>
      <c r="AU7" s="25" t="e">
        <f>IF('Crisis Indicator Data'!#REF!="No Data",1,IF(#REF!&lt;&gt;"",1,0))</f>
        <v>#REF!</v>
      </c>
      <c r="AV7" s="25" t="e">
        <f>IF('Crisis Indicator Data'!#REF!="No Data",1,IF(#REF!&lt;&gt;"",1,0))</f>
        <v>#REF!</v>
      </c>
      <c r="AW7" s="25" t="e">
        <f>IF('Crisis Indicator Data'!#REF!="No Data",1,IF(#REF!&lt;&gt;"",1,0))</f>
        <v>#REF!</v>
      </c>
      <c r="AX7" s="25" t="e">
        <f>IF('Crisis Indicator Data'!#REF!="No Data",1,IF(#REF!&lt;&gt;"",1,0))</f>
        <v>#REF!</v>
      </c>
      <c r="AY7" s="25" t="e">
        <f>IF('Crisis Indicator Data'!#REF!="No Data",1,IF(#REF!&lt;&gt;"",1,0))</f>
        <v>#REF!</v>
      </c>
      <c r="AZ7" s="25" t="e">
        <f>IF('Crisis Indicator Data'!#REF!="No Data",1,IF(#REF!&lt;&gt;"",1,0))</f>
        <v>#REF!</v>
      </c>
      <c r="BA7" t="e">
        <f t="shared" si="0"/>
        <v>#REF!</v>
      </c>
      <c r="BB7" s="27" t="e">
        <f t="shared" si="1"/>
        <v>#REF!</v>
      </c>
    </row>
    <row r="8" spans="1:54" x14ac:dyDescent="0.3">
      <c r="A8" t="s">
        <v>12</v>
      </c>
      <c r="B8" s="25" t="e">
        <f>IF('Crisis Indicator Data'!#REF!="No Data",1,IF(#REF!&lt;&gt;"",1,0))</f>
        <v>#REF!</v>
      </c>
      <c r="C8" s="25" t="e">
        <f>IF('Crisis Indicator Data'!#REF!="No Data",1,IF(#REF!&lt;&gt;"",1,0))</f>
        <v>#REF!</v>
      </c>
      <c r="D8" s="25" t="e">
        <f>IF('Crisis Indicator Data'!#REF!="No Data",1,IF(#REF!&lt;&gt;"",1,0))</f>
        <v>#REF!</v>
      </c>
      <c r="E8" s="25" t="e">
        <f>IF('Crisis Indicator Data'!#REF!="No Data",1,IF(#REF!&lt;&gt;"",1,0))</f>
        <v>#REF!</v>
      </c>
      <c r="F8" s="25" t="e">
        <f>IF('Crisis Indicator Data'!#REF!="No Data",1,IF(#REF!&lt;&gt;"",1,0))</f>
        <v>#REF!</v>
      </c>
      <c r="G8" s="25" t="e">
        <f>IF('Crisis Indicator Data'!#REF!="No Data",1,IF(#REF!&lt;&gt;"",1,0))</f>
        <v>#REF!</v>
      </c>
      <c r="H8" s="25" t="e">
        <f>IF('Crisis Indicator Data'!#REF!="No Data",1,IF(#REF!&lt;&gt;"",1,0))</f>
        <v>#REF!</v>
      </c>
      <c r="I8" s="25" t="e">
        <f>IF('Crisis Indicator Data'!#REF!="No Data",1,IF(#REF!&lt;&gt;"",1,0))</f>
        <v>#REF!</v>
      </c>
      <c r="J8" s="25" t="e">
        <f>IF('Crisis Indicator Data'!#REF!="No Data",1,IF(#REF!&lt;&gt;"",1,0))</f>
        <v>#REF!</v>
      </c>
      <c r="K8" s="25" t="e">
        <f>IF('Crisis Indicator Data'!#REF!="No Data",1,IF(#REF!&lt;&gt;"",1,0))</f>
        <v>#REF!</v>
      </c>
      <c r="L8" s="25" t="e">
        <f>IF('Crisis Indicator Data'!#REF!="No Data",1,IF(#REF!&lt;&gt;"",1,0))</f>
        <v>#REF!</v>
      </c>
      <c r="M8" s="25" t="e">
        <f>IF('Crisis Indicator Data'!#REF!="No Data",1,IF(#REF!&lt;&gt;"",1,0))</f>
        <v>#REF!</v>
      </c>
      <c r="N8" s="25" t="e">
        <f>IF('Crisis Indicator Data'!#REF!="No Data",1,IF(#REF!&lt;&gt;"",1,0))</f>
        <v>#REF!</v>
      </c>
      <c r="O8" s="25" t="e">
        <f>IF('Crisis Indicator Data'!#REF!="No Data",1,IF(#REF!&lt;&gt;"",1,0))</f>
        <v>#REF!</v>
      </c>
      <c r="P8" s="25" t="e">
        <f>IF('Crisis Indicator Data'!#REF!="No Data",1,IF(#REF!&lt;&gt;"",1,0))</f>
        <v>#REF!</v>
      </c>
      <c r="Q8" s="25" t="e">
        <f>IF('Crisis Indicator Data'!#REF!="No Data",1,IF(#REF!&lt;&gt;"",1,0))</f>
        <v>#REF!</v>
      </c>
      <c r="R8" s="25" t="e">
        <f>IF('Crisis Indicator Data'!#REF!="No Data",1,IF(#REF!&lt;&gt;"",1,0))</f>
        <v>#REF!</v>
      </c>
      <c r="S8" s="25" t="e">
        <f>IF('Crisis Indicator Data'!#REF!="No Data",1,IF(#REF!&lt;&gt;"",1,0))</f>
        <v>#REF!</v>
      </c>
      <c r="T8" s="25" t="e">
        <f>IF('Crisis Indicator Data'!#REF!="No Data",1,IF(#REF!&lt;&gt;"",1,0))</f>
        <v>#REF!</v>
      </c>
      <c r="U8" s="25" t="e">
        <f>IF('Crisis Indicator Data'!#REF!="No Data",1,IF(#REF!&lt;&gt;"",1,0))</f>
        <v>#REF!</v>
      </c>
      <c r="V8" s="25" t="e">
        <f>IF('Crisis Indicator Data'!#REF!="No Data",1,IF(#REF!&lt;&gt;"",1,0))</f>
        <v>#REF!</v>
      </c>
      <c r="W8" s="25" t="e">
        <f>IF('Crisis Indicator Data'!#REF!="No Data",1,IF(#REF!&lt;&gt;"",1,0))</f>
        <v>#REF!</v>
      </c>
      <c r="X8" s="25" t="e">
        <f>IF('Crisis Indicator Data'!#REF!="No Data",1,IF(#REF!&lt;&gt;"",1,0))</f>
        <v>#REF!</v>
      </c>
      <c r="Y8" s="25" t="e">
        <f>IF('Crisis Indicator Data'!#REF!="No Data",1,IF(#REF!&lt;&gt;"",1,0))</f>
        <v>#REF!</v>
      </c>
      <c r="Z8" s="25" t="e">
        <f>IF('Crisis Indicator Data'!#REF!="No Data",1,IF(#REF!&lt;&gt;"",1,0))</f>
        <v>#REF!</v>
      </c>
      <c r="AA8" s="25" t="e">
        <f>IF('Crisis Indicator Data'!#REF!="No Data",1,IF(#REF!&lt;&gt;"",1,0))</f>
        <v>#REF!</v>
      </c>
      <c r="AB8" s="25" t="e">
        <f>IF('Crisis Indicator Data'!#REF!="No Data",1,IF(#REF!&lt;&gt;"",1,0))</f>
        <v>#REF!</v>
      </c>
      <c r="AC8" s="25" t="e">
        <f>IF('Crisis Indicator Data'!#REF!="No Data",1,IF(#REF!&lt;&gt;"",1,0))</f>
        <v>#REF!</v>
      </c>
      <c r="AD8" s="25" t="e">
        <f>IF('Crisis Indicator Data'!#REF!="No Data",1,IF(#REF!&lt;&gt;"",1,0))</f>
        <v>#REF!</v>
      </c>
      <c r="AE8" s="25" t="e">
        <f>IF('Crisis Indicator Data'!#REF!="No Data",1,IF(#REF!&lt;&gt;"",1,0))</f>
        <v>#REF!</v>
      </c>
      <c r="AF8" s="25" t="e">
        <f>IF('Crisis Indicator Data'!#REF!="No Data",1,IF(#REF!&lt;&gt;"",1,0))</f>
        <v>#REF!</v>
      </c>
      <c r="AG8" s="25" t="e">
        <f>IF('Crisis Indicator Data'!#REF!="No Data",1,IF(#REF!&lt;&gt;"",1,0))</f>
        <v>#REF!</v>
      </c>
      <c r="AH8" s="25" t="e">
        <f>IF('Crisis Indicator Data'!#REF!="No Data",1,IF(#REF!&lt;&gt;"",1,0))</f>
        <v>#REF!</v>
      </c>
      <c r="AI8" s="25" t="e">
        <f>IF('Crisis Indicator Data'!#REF!="No Data",1,IF(#REF!&lt;&gt;"",1,0))</f>
        <v>#REF!</v>
      </c>
      <c r="AJ8" s="25" t="e">
        <f>IF('Crisis Indicator Data'!#REF!="No Data",1,IF(#REF!&lt;&gt;"",1,0))</f>
        <v>#REF!</v>
      </c>
      <c r="AK8" s="25" t="e">
        <f>IF('Crisis Indicator Data'!#REF!="No Data",1,IF(#REF!&lt;&gt;"",1,0))</f>
        <v>#REF!</v>
      </c>
      <c r="AL8" s="25" t="e">
        <f>IF('Crisis Indicator Data'!#REF!="No Data",1,IF(#REF!&lt;&gt;"",1,0))</f>
        <v>#REF!</v>
      </c>
      <c r="AM8" s="25" t="e">
        <f>IF('Crisis Indicator Data'!#REF!="No Data",1,IF(#REF!&lt;&gt;"",1,0))</f>
        <v>#REF!</v>
      </c>
      <c r="AN8" s="25" t="e">
        <f>IF('Crisis Indicator Data'!#REF!="No Data",1,IF(#REF!&lt;&gt;"",1,0))</f>
        <v>#REF!</v>
      </c>
      <c r="AO8" s="25" t="e">
        <f>IF('Crisis Indicator Data'!#REF!="No Data",1,IF(#REF!&lt;&gt;"",1,0))</f>
        <v>#REF!</v>
      </c>
      <c r="AP8" s="25" t="e">
        <f>IF('Crisis Indicator Data'!#REF!="No Data",1,IF(#REF!&lt;&gt;"",1,0))</f>
        <v>#REF!</v>
      </c>
      <c r="AQ8" s="25" t="e">
        <f>IF('Crisis Indicator Data'!#REF!="No Data",1,IF(#REF!&lt;&gt;"",1,0))</f>
        <v>#REF!</v>
      </c>
      <c r="AR8" s="25" t="e">
        <f>IF('Crisis Indicator Data'!#REF!="No Data",1,IF(#REF!&lt;&gt;"",1,0))</f>
        <v>#REF!</v>
      </c>
      <c r="AS8" s="25" t="e">
        <f>IF('Crisis Indicator Data'!#REF!="No Data",1,IF(#REF!&lt;&gt;"",1,0))</f>
        <v>#REF!</v>
      </c>
      <c r="AT8" s="25" t="e">
        <f>IF('Crisis Indicator Data'!#REF!="No Data",1,IF(#REF!&lt;&gt;"",1,0))</f>
        <v>#REF!</v>
      </c>
      <c r="AU8" s="25" t="e">
        <f>IF('Crisis Indicator Data'!#REF!="No Data",1,IF(#REF!&lt;&gt;"",1,0))</f>
        <v>#REF!</v>
      </c>
      <c r="AV8" s="25" t="e">
        <f>IF('Crisis Indicator Data'!#REF!="No Data",1,IF(#REF!&lt;&gt;"",1,0))</f>
        <v>#REF!</v>
      </c>
      <c r="AW8" s="25" t="e">
        <f>IF('Crisis Indicator Data'!#REF!="No Data",1,IF(#REF!&lt;&gt;"",1,0))</f>
        <v>#REF!</v>
      </c>
      <c r="AX8" s="25" t="e">
        <f>IF('Crisis Indicator Data'!#REF!="No Data",1,IF(#REF!&lt;&gt;"",1,0))</f>
        <v>#REF!</v>
      </c>
      <c r="AY8" s="25" t="e">
        <f>IF('Crisis Indicator Data'!#REF!="No Data",1,IF(#REF!&lt;&gt;"",1,0))</f>
        <v>#REF!</v>
      </c>
      <c r="AZ8" s="25" t="e">
        <f>IF('Crisis Indicator Data'!#REF!="No Data",1,IF(#REF!&lt;&gt;"",1,0))</f>
        <v>#REF!</v>
      </c>
      <c r="BA8" t="e">
        <f t="shared" si="0"/>
        <v>#REF!</v>
      </c>
      <c r="BB8" s="27" t="e">
        <f t="shared" si="1"/>
        <v>#REF!</v>
      </c>
    </row>
    <row r="9" spans="1:54" x14ac:dyDescent="0.3">
      <c r="A9" t="s">
        <v>14</v>
      </c>
      <c r="B9" s="25" t="e">
        <f>IF('Crisis Indicator Data'!#REF!="No Data",1,IF(#REF!&lt;&gt;"",1,0))</f>
        <v>#REF!</v>
      </c>
      <c r="C9" s="25" t="e">
        <f>IF('Crisis Indicator Data'!#REF!="No Data",1,IF(#REF!&lt;&gt;"",1,0))</f>
        <v>#REF!</v>
      </c>
      <c r="D9" s="25" t="e">
        <f>IF('Crisis Indicator Data'!#REF!="No Data",1,IF(#REF!&lt;&gt;"",1,0))</f>
        <v>#REF!</v>
      </c>
      <c r="E9" s="25" t="e">
        <f>IF('Crisis Indicator Data'!#REF!="No Data",1,IF(#REF!&lt;&gt;"",1,0))</f>
        <v>#REF!</v>
      </c>
      <c r="F9" s="25" t="e">
        <f>IF('Crisis Indicator Data'!#REF!="No Data",1,IF(#REF!&lt;&gt;"",1,0))</f>
        <v>#REF!</v>
      </c>
      <c r="G9" s="25" t="e">
        <f>IF('Crisis Indicator Data'!#REF!="No Data",1,IF(#REF!&lt;&gt;"",1,0))</f>
        <v>#REF!</v>
      </c>
      <c r="H9" s="25" t="e">
        <f>IF('Crisis Indicator Data'!#REF!="No Data",1,IF(#REF!&lt;&gt;"",1,0))</f>
        <v>#REF!</v>
      </c>
      <c r="I9" s="25" t="e">
        <f>IF('Crisis Indicator Data'!#REF!="No Data",1,IF(#REF!&lt;&gt;"",1,0))</f>
        <v>#REF!</v>
      </c>
      <c r="J9" s="25" t="e">
        <f>IF('Crisis Indicator Data'!#REF!="No Data",1,IF(#REF!&lt;&gt;"",1,0))</f>
        <v>#REF!</v>
      </c>
      <c r="K9" s="25" t="e">
        <f>IF('Crisis Indicator Data'!#REF!="No Data",1,IF(#REF!&lt;&gt;"",1,0))</f>
        <v>#REF!</v>
      </c>
      <c r="L9" s="25" t="e">
        <f>IF('Crisis Indicator Data'!#REF!="No Data",1,IF(#REF!&lt;&gt;"",1,0))</f>
        <v>#REF!</v>
      </c>
      <c r="M9" s="25" t="e">
        <f>IF('Crisis Indicator Data'!#REF!="No Data",1,IF(#REF!&lt;&gt;"",1,0))</f>
        <v>#REF!</v>
      </c>
      <c r="N9" s="25" t="e">
        <f>IF('Crisis Indicator Data'!#REF!="No Data",1,IF(#REF!&lt;&gt;"",1,0))</f>
        <v>#REF!</v>
      </c>
      <c r="O9" s="25" t="e">
        <f>IF('Crisis Indicator Data'!#REF!="No Data",1,IF(#REF!&lt;&gt;"",1,0))</f>
        <v>#REF!</v>
      </c>
      <c r="P9" s="25" t="e">
        <f>IF('Crisis Indicator Data'!#REF!="No Data",1,IF(#REF!&lt;&gt;"",1,0))</f>
        <v>#REF!</v>
      </c>
      <c r="Q9" s="25" t="e">
        <f>IF('Crisis Indicator Data'!#REF!="No Data",1,IF(#REF!&lt;&gt;"",1,0))</f>
        <v>#REF!</v>
      </c>
      <c r="R9" s="25" t="e">
        <f>IF('Crisis Indicator Data'!#REF!="No Data",1,IF(#REF!&lt;&gt;"",1,0))</f>
        <v>#REF!</v>
      </c>
      <c r="S9" s="25" t="e">
        <f>IF('Crisis Indicator Data'!#REF!="No Data",1,IF(#REF!&lt;&gt;"",1,0))</f>
        <v>#REF!</v>
      </c>
      <c r="T9" s="25" t="e">
        <f>IF('Crisis Indicator Data'!#REF!="No Data",1,IF(#REF!&lt;&gt;"",1,0))</f>
        <v>#REF!</v>
      </c>
      <c r="U9" s="25" t="e">
        <f>IF('Crisis Indicator Data'!#REF!="No Data",1,IF(#REF!&lt;&gt;"",1,0))</f>
        <v>#REF!</v>
      </c>
      <c r="V9" s="25" t="e">
        <f>IF('Crisis Indicator Data'!#REF!="No Data",1,IF(#REF!&lt;&gt;"",1,0))</f>
        <v>#REF!</v>
      </c>
      <c r="W9" s="25" t="e">
        <f>IF('Crisis Indicator Data'!#REF!="No Data",1,IF(#REF!&lt;&gt;"",1,0))</f>
        <v>#REF!</v>
      </c>
      <c r="X9" s="25" t="e">
        <f>IF('Crisis Indicator Data'!#REF!="No Data",1,IF(#REF!&lt;&gt;"",1,0))</f>
        <v>#REF!</v>
      </c>
      <c r="Y9" s="25" t="e">
        <f>IF('Crisis Indicator Data'!#REF!="No Data",1,IF(#REF!&lt;&gt;"",1,0))</f>
        <v>#REF!</v>
      </c>
      <c r="Z9" s="25" t="e">
        <f>IF('Crisis Indicator Data'!#REF!="No Data",1,IF(#REF!&lt;&gt;"",1,0))</f>
        <v>#REF!</v>
      </c>
      <c r="AA9" s="25" t="e">
        <f>IF('Crisis Indicator Data'!#REF!="No Data",1,IF(#REF!&lt;&gt;"",1,0))</f>
        <v>#REF!</v>
      </c>
      <c r="AB9" s="25" t="e">
        <f>IF('Crisis Indicator Data'!#REF!="No Data",1,IF(#REF!&lt;&gt;"",1,0))</f>
        <v>#REF!</v>
      </c>
      <c r="AC9" s="25" t="e">
        <f>IF('Crisis Indicator Data'!#REF!="No Data",1,IF(#REF!&lt;&gt;"",1,0))</f>
        <v>#REF!</v>
      </c>
      <c r="AD9" s="25" t="e">
        <f>IF('Crisis Indicator Data'!#REF!="No Data",1,IF(#REF!&lt;&gt;"",1,0))</f>
        <v>#REF!</v>
      </c>
      <c r="AE9" s="25" t="e">
        <f>IF('Crisis Indicator Data'!#REF!="No Data",1,IF(#REF!&lt;&gt;"",1,0))</f>
        <v>#REF!</v>
      </c>
      <c r="AF9" s="25" t="e">
        <f>IF('Crisis Indicator Data'!#REF!="No Data",1,IF(#REF!&lt;&gt;"",1,0))</f>
        <v>#REF!</v>
      </c>
      <c r="AG9" s="25" t="e">
        <f>IF('Crisis Indicator Data'!#REF!="No Data",1,IF(#REF!&lt;&gt;"",1,0))</f>
        <v>#REF!</v>
      </c>
      <c r="AH9" s="25" t="e">
        <f>IF('Crisis Indicator Data'!#REF!="No Data",1,IF(#REF!&lt;&gt;"",1,0))</f>
        <v>#REF!</v>
      </c>
      <c r="AI9" s="25" t="e">
        <f>IF('Crisis Indicator Data'!#REF!="No Data",1,IF(#REF!&lt;&gt;"",1,0))</f>
        <v>#REF!</v>
      </c>
      <c r="AJ9" s="25" t="e">
        <f>IF('Crisis Indicator Data'!#REF!="No Data",1,IF(#REF!&lt;&gt;"",1,0))</f>
        <v>#REF!</v>
      </c>
      <c r="AK9" s="25" t="e">
        <f>IF('Crisis Indicator Data'!#REF!="No Data",1,IF(#REF!&lt;&gt;"",1,0))</f>
        <v>#REF!</v>
      </c>
      <c r="AL9" s="25" t="e">
        <f>IF('Crisis Indicator Data'!#REF!="No Data",1,IF(#REF!&lt;&gt;"",1,0))</f>
        <v>#REF!</v>
      </c>
      <c r="AM9" s="25" t="e">
        <f>IF('Crisis Indicator Data'!#REF!="No Data",1,IF(#REF!&lt;&gt;"",1,0))</f>
        <v>#REF!</v>
      </c>
      <c r="AN9" s="25" t="e">
        <f>IF('Crisis Indicator Data'!#REF!="No Data",1,IF(#REF!&lt;&gt;"",1,0))</f>
        <v>#REF!</v>
      </c>
      <c r="AO9" s="25" t="e">
        <f>IF('Crisis Indicator Data'!#REF!="No Data",1,IF(#REF!&lt;&gt;"",1,0))</f>
        <v>#REF!</v>
      </c>
      <c r="AP9" s="25" t="e">
        <f>IF('Crisis Indicator Data'!#REF!="No Data",1,IF(#REF!&lt;&gt;"",1,0))</f>
        <v>#REF!</v>
      </c>
      <c r="AQ9" s="25" t="e">
        <f>IF('Crisis Indicator Data'!#REF!="No Data",1,IF(#REF!&lt;&gt;"",1,0))</f>
        <v>#REF!</v>
      </c>
      <c r="AR9" s="25" t="e">
        <f>IF('Crisis Indicator Data'!#REF!="No Data",1,IF(#REF!&lt;&gt;"",1,0))</f>
        <v>#REF!</v>
      </c>
      <c r="AS9" s="25" t="e">
        <f>IF('Crisis Indicator Data'!#REF!="No Data",1,IF(#REF!&lt;&gt;"",1,0))</f>
        <v>#REF!</v>
      </c>
      <c r="AT9" s="25" t="e">
        <f>IF('Crisis Indicator Data'!#REF!="No Data",1,IF(#REF!&lt;&gt;"",1,0))</f>
        <v>#REF!</v>
      </c>
      <c r="AU9" s="25" t="e">
        <f>IF('Crisis Indicator Data'!#REF!="No Data",1,IF(#REF!&lt;&gt;"",1,0))</f>
        <v>#REF!</v>
      </c>
      <c r="AV9" s="25" t="e">
        <f>IF('Crisis Indicator Data'!#REF!="No Data",1,IF(#REF!&lt;&gt;"",1,0))</f>
        <v>#REF!</v>
      </c>
      <c r="AW9" s="25" t="e">
        <f>IF('Crisis Indicator Data'!#REF!="No Data",1,IF(#REF!&lt;&gt;"",1,0))</f>
        <v>#REF!</v>
      </c>
      <c r="AX9" s="25" t="e">
        <f>IF('Crisis Indicator Data'!#REF!="No Data",1,IF(#REF!&lt;&gt;"",1,0))</f>
        <v>#REF!</v>
      </c>
      <c r="AY9" s="25" t="e">
        <f>IF('Crisis Indicator Data'!#REF!="No Data",1,IF(#REF!&lt;&gt;"",1,0))</f>
        <v>#REF!</v>
      </c>
      <c r="AZ9" s="25" t="e">
        <f>IF('Crisis Indicator Data'!#REF!="No Data",1,IF(#REF!&lt;&gt;"",1,0))</f>
        <v>#REF!</v>
      </c>
      <c r="BA9" t="e">
        <f t="shared" si="0"/>
        <v>#REF!</v>
      </c>
      <c r="BB9" s="27" t="e">
        <f t="shared" si="1"/>
        <v>#REF!</v>
      </c>
    </row>
    <row r="10" spans="1:54" x14ac:dyDescent="0.3">
      <c r="A10" t="s">
        <v>16</v>
      </c>
      <c r="B10" s="25" t="e">
        <f>IF('Crisis Indicator Data'!#REF!="No Data",1,IF(#REF!&lt;&gt;"",1,0))</f>
        <v>#REF!</v>
      </c>
      <c r="C10" s="25" t="e">
        <f>IF('Crisis Indicator Data'!#REF!="No Data",1,IF(#REF!&lt;&gt;"",1,0))</f>
        <v>#REF!</v>
      </c>
      <c r="D10" s="25" t="e">
        <f>IF('Crisis Indicator Data'!#REF!="No Data",1,IF(#REF!&lt;&gt;"",1,0))</f>
        <v>#REF!</v>
      </c>
      <c r="E10" s="25" t="e">
        <f>IF('Crisis Indicator Data'!#REF!="No Data",1,IF(#REF!&lt;&gt;"",1,0))</f>
        <v>#REF!</v>
      </c>
      <c r="F10" s="25" t="e">
        <f>IF('Crisis Indicator Data'!#REF!="No Data",1,IF(#REF!&lt;&gt;"",1,0))</f>
        <v>#REF!</v>
      </c>
      <c r="G10" s="25" t="e">
        <f>IF('Crisis Indicator Data'!#REF!="No Data",1,IF(#REF!&lt;&gt;"",1,0))</f>
        <v>#REF!</v>
      </c>
      <c r="H10" s="25" t="e">
        <f>IF('Crisis Indicator Data'!#REF!="No Data",1,IF(#REF!&lt;&gt;"",1,0))</f>
        <v>#REF!</v>
      </c>
      <c r="I10" s="25" t="e">
        <f>IF('Crisis Indicator Data'!#REF!="No Data",1,IF(#REF!&lt;&gt;"",1,0))</f>
        <v>#REF!</v>
      </c>
      <c r="J10" s="25" t="e">
        <f>IF('Crisis Indicator Data'!#REF!="No Data",1,IF(#REF!&lt;&gt;"",1,0))</f>
        <v>#REF!</v>
      </c>
      <c r="K10" s="25" t="e">
        <f>IF('Crisis Indicator Data'!#REF!="No Data",1,IF(#REF!&lt;&gt;"",1,0))</f>
        <v>#REF!</v>
      </c>
      <c r="L10" s="25" t="e">
        <f>IF('Crisis Indicator Data'!#REF!="No Data",1,IF(#REF!&lt;&gt;"",1,0))</f>
        <v>#REF!</v>
      </c>
      <c r="M10" s="25" t="e">
        <f>IF('Crisis Indicator Data'!#REF!="No Data",1,IF(#REF!&lt;&gt;"",1,0))</f>
        <v>#REF!</v>
      </c>
      <c r="N10" s="25" t="e">
        <f>IF('Crisis Indicator Data'!#REF!="No Data",1,IF(#REF!&lt;&gt;"",1,0))</f>
        <v>#REF!</v>
      </c>
      <c r="O10" s="25" t="e">
        <f>IF('Crisis Indicator Data'!#REF!="No Data",1,IF(#REF!&lt;&gt;"",1,0))</f>
        <v>#REF!</v>
      </c>
      <c r="P10" s="25" t="e">
        <f>IF('Crisis Indicator Data'!#REF!="No Data",1,IF(#REF!&lt;&gt;"",1,0))</f>
        <v>#REF!</v>
      </c>
      <c r="Q10" s="25" t="e">
        <f>IF('Crisis Indicator Data'!#REF!="No Data",1,IF(#REF!&lt;&gt;"",1,0))</f>
        <v>#REF!</v>
      </c>
      <c r="R10" s="25" t="e">
        <f>IF('Crisis Indicator Data'!#REF!="No Data",1,IF(#REF!&lt;&gt;"",1,0))</f>
        <v>#REF!</v>
      </c>
      <c r="S10" s="25" t="e">
        <f>IF('Crisis Indicator Data'!#REF!="No Data",1,IF(#REF!&lt;&gt;"",1,0))</f>
        <v>#REF!</v>
      </c>
      <c r="T10" s="25" t="e">
        <f>IF('Crisis Indicator Data'!#REF!="No Data",1,IF(#REF!&lt;&gt;"",1,0))</f>
        <v>#REF!</v>
      </c>
      <c r="U10" s="25" t="e">
        <f>IF('Crisis Indicator Data'!#REF!="No Data",1,IF(#REF!&lt;&gt;"",1,0))</f>
        <v>#REF!</v>
      </c>
      <c r="V10" s="25" t="e">
        <f>IF('Crisis Indicator Data'!#REF!="No Data",1,IF(#REF!&lt;&gt;"",1,0))</f>
        <v>#REF!</v>
      </c>
      <c r="W10" s="25" t="e">
        <f>IF('Crisis Indicator Data'!#REF!="No Data",1,IF(#REF!&lt;&gt;"",1,0))</f>
        <v>#REF!</v>
      </c>
      <c r="X10" s="25" t="e">
        <f>IF('Crisis Indicator Data'!#REF!="No Data",1,IF(#REF!&lt;&gt;"",1,0))</f>
        <v>#REF!</v>
      </c>
      <c r="Y10" s="25" t="e">
        <f>IF('Crisis Indicator Data'!#REF!="No Data",1,IF(#REF!&lt;&gt;"",1,0))</f>
        <v>#REF!</v>
      </c>
      <c r="Z10" s="25" t="e">
        <f>IF('Crisis Indicator Data'!#REF!="No Data",1,IF(#REF!&lt;&gt;"",1,0))</f>
        <v>#REF!</v>
      </c>
      <c r="AA10" s="25" t="e">
        <f>IF('Crisis Indicator Data'!#REF!="No Data",1,IF(#REF!&lt;&gt;"",1,0))</f>
        <v>#REF!</v>
      </c>
      <c r="AB10" s="25" t="e">
        <f>IF('Crisis Indicator Data'!#REF!="No Data",1,IF(#REF!&lt;&gt;"",1,0))</f>
        <v>#REF!</v>
      </c>
      <c r="AC10" s="25" t="e">
        <f>IF('Crisis Indicator Data'!#REF!="No Data",1,IF(#REF!&lt;&gt;"",1,0))</f>
        <v>#REF!</v>
      </c>
      <c r="AD10" s="25" t="e">
        <f>IF('Crisis Indicator Data'!#REF!="No Data",1,IF(#REF!&lt;&gt;"",1,0))</f>
        <v>#REF!</v>
      </c>
      <c r="AE10" s="25" t="e">
        <f>IF('Crisis Indicator Data'!#REF!="No Data",1,IF(#REF!&lt;&gt;"",1,0))</f>
        <v>#REF!</v>
      </c>
      <c r="AF10" s="25" t="e">
        <f>IF('Crisis Indicator Data'!#REF!="No Data",1,IF(#REF!&lt;&gt;"",1,0))</f>
        <v>#REF!</v>
      </c>
      <c r="AG10" s="25" t="e">
        <f>IF('Crisis Indicator Data'!#REF!="No Data",1,IF(#REF!&lt;&gt;"",1,0))</f>
        <v>#REF!</v>
      </c>
      <c r="AH10" s="25" t="e">
        <f>IF('Crisis Indicator Data'!#REF!="No Data",1,IF(#REF!&lt;&gt;"",1,0))</f>
        <v>#REF!</v>
      </c>
      <c r="AI10" s="25" t="e">
        <f>IF('Crisis Indicator Data'!#REF!="No Data",1,IF(#REF!&lt;&gt;"",1,0))</f>
        <v>#REF!</v>
      </c>
      <c r="AJ10" s="25" t="e">
        <f>IF('Crisis Indicator Data'!#REF!="No Data",1,IF(#REF!&lt;&gt;"",1,0))</f>
        <v>#REF!</v>
      </c>
      <c r="AK10" s="25" t="e">
        <f>IF('Crisis Indicator Data'!#REF!="No Data",1,IF(#REF!&lt;&gt;"",1,0))</f>
        <v>#REF!</v>
      </c>
      <c r="AL10" s="25" t="e">
        <f>IF('Crisis Indicator Data'!#REF!="No Data",1,IF(#REF!&lt;&gt;"",1,0))</f>
        <v>#REF!</v>
      </c>
      <c r="AM10" s="25" t="e">
        <f>IF('Crisis Indicator Data'!#REF!="No Data",1,IF(#REF!&lt;&gt;"",1,0))</f>
        <v>#REF!</v>
      </c>
      <c r="AN10" s="25" t="e">
        <f>IF('Crisis Indicator Data'!#REF!="No Data",1,IF(#REF!&lt;&gt;"",1,0))</f>
        <v>#REF!</v>
      </c>
      <c r="AO10" s="25" t="e">
        <f>IF('Crisis Indicator Data'!#REF!="No Data",1,IF(#REF!&lt;&gt;"",1,0))</f>
        <v>#REF!</v>
      </c>
      <c r="AP10" s="25" t="e">
        <f>IF('Crisis Indicator Data'!#REF!="No Data",1,IF(#REF!&lt;&gt;"",1,0))</f>
        <v>#REF!</v>
      </c>
      <c r="AQ10" s="25" t="e">
        <f>IF('Crisis Indicator Data'!#REF!="No Data",1,IF(#REF!&lt;&gt;"",1,0))</f>
        <v>#REF!</v>
      </c>
      <c r="AR10" s="25" t="e">
        <f>IF('Crisis Indicator Data'!#REF!="No Data",1,IF(#REF!&lt;&gt;"",1,0))</f>
        <v>#REF!</v>
      </c>
      <c r="AS10" s="25" t="e">
        <f>IF('Crisis Indicator Data'!#REF!="No Data",1,IF(#REF!&lt;&gt;"",1,0))</f>
        <v>#REF!</v>
      </c>
      <c r="AT10" s="25" t="e">
        <f>IF('Crisis Indicator Data'!#REF!="No Data",1,IF(#REF!&lt;&gt;"",1,0))</f>
        <v>#REF!</v>
      </c>
      <c r="AU10" s="25" t="e">
        <f>IF('Crisis Indicator Data'!#REF!="No Data",1,IF(#REF!&lt;&gt;"",1,0))</f>
        <v>#REF!</v>
      </c>
      <c r="AV10" s="25" t="e">
        <f>IF('Crisis Indicator Data'!#REF!="No Data",1,IF(#REF!&lt;&gt;"",1,0))</f>
        <v>#REF!</v>
      </c>
      <c r="AW10" s="25" t="e">
        <f>IF('Crisis Indicator Data'!#REF!="No Data",1,IF(#REF!&lt;&gt;"",1,0))</f>
        <v>#REF!</v>
      </c>
      <c r="AX10" s="25" t="e">
        <f>IF('Crisis Indicator Data'!#REF!="No Data",1,IF(#REF!&lt;&gt;"",1,0))</f>
        <v>#REF!</v>
      </c>
      <c r="AY10" s="25" t="e">
        <f>IF('Crisis Indicator Data'!#REF!="No Data",1,IF(#REF!&lt;&gt;"",1,0))</f>
        <v>#REF!</v>
      </c>
      <c r="AZ10" s="25" t="e">
        <f>IF('Crisis Indicator Data'!#REF!="No Data",1,IF(#REF!&lt;&gt;"",1,0))</f>
        <v>#REF!</v>
      </c>
      <c r="BA10" t="e">
        <f t="shared" si="0"/>
        <v>#REF!</v>
      </c>
      <c r="BB10" s="27" t="e">
        <f t="shared" si="1"/>
        <v>#REF!</v>
      </c>
    </row>
    <row r="11" spans="1:54" x14ac:dyDescent="0.3">
      <c r="A11" t="s">
        <v>18</v>
      </c>
      <c r="B11" s="25" t="e">
        <f>IF('Crisis Indicator Data'!#REF!="No Data",1,IF(#REF!&lt;&gt;"",1,0))</f>
        <v>#REF!</v>
      </c>
      <c r="C11" s="25" t="e">
        <f>IF('Crisis Indicator Data'!#REF!="No Data",1,IF(#REF!&lt;&gt;"",1,0))</f>
        <v>#REF!</v>
      </c>
      <c r="D11" s="25" t="e">
        <f>IF('Crisis Indicator Data'!#REF!="No Data",1,IF(#REF!&lt;&gt;"",1,0))</f>
        <v>#REF!</v>
      </c>
      <c r="E11" s="25" t="e">
        <f>IF('Crisis Indicator Data'!#REF!="No Data",1,IF(#REF!&lt;&gt;"",1,0))</f>
        <v>#REF!</v>
      </c>
      <c r="F11" s="25" t="e">
        <f>IF('Crisis Indicator Data'!#REF!="No Data",1,IF(#REF!&lt;&gt;"",1,0))</f>
        <v>#REF!</v>
      </c>
      <c r="G11" s="25" t="e">
        <f>IF('Crisis Indicator Data'!#REF!="No Data",1,IF(#REF!&lt;&gt;"",1,0))</f>
        <v>#REF!</v>
      </c>
      <c r="H11" s="25" t="e">
        <f>IF('Crisis Indicator Data'!#REF!="No Data",1,IF(#REF!&lt;&gt;"",1,0))</f>
        <v>#REF!</v>
      </c>
      <c r="I11" s="25" t="e">
        <f>IF('Crisis Indicator Data'!#REF!="No Data",1,IF(#REF!&lt;&gt;"",1,0))</f>
        <v>#REF!</v>
      </c>
      <c r="J11" s="25" t="e">
        <f>IF('Crisis Indicator Data'!#REF!="No Data",1,IF(#REF!&lt;&gt;"",1,0))</f>
        <v>#REF!</v>
      </c>
      <c r="K11" s="25" t="e">
        <f>IF('Crisis Indicator Data'!#REF!="No Data",1,IF(#REF!&lt;&gt;"",1,0))</f>
        <v>#REF!</v>
      </c>
      <c r="L11" s="25" t="e">
        <f>IF('Crisis Indicator Data'!#REF!="No Data",1,IF(#REF!&lt;&gt;"",1,0))</f>
        <v>#REF!</v>
      </c>
      <c r="M11" s="25" t="e">
        <f>IF('Crisis Indicator Data'!#REF!="No Data",1,IF(#REF!&lt;&gt;"",1,0))</f>
        <v>#REF!</v>
      </c>
      <c r="N11" s="25" t="e">
        <f>IF('Crisis Indicator Data'!#REF!="No Data",1,IF(#REF!&lt;&gt;"",1,0))</f>
        <v>#REF!</v>
      </c>
      <c r="O11" s="25" t="e">
        <f>IF('Crisis Indicator Data'!#REF!="No Data",1,IF(#REF!&lt;&gt;"",1,0))</f>
        <v>#REF!</v>
      </c>
      <c r="P11" s="25" t="e">
        <f>IF('Crisis Indicator Data'!#REF!="No Data",1,IF(#REF!&lt;&gt;"",1,0))</f>
        <v>#REF!</v>
      </c>
      <c r="Q11" s="25" t="e">
        <f>IF('Crisis Indicator Data'!#REF!="No Data",1,IF(#REF!&lt;&gt;"",1,0))</f>
        <v>#REF!</v>
      </c>
      <c r="R11" s="25" t="e">
        <f>IF('Crisis Indicator Data'!#REF!="No Data",1,IF(#REF!&lt;&gt;"",1,0))</f>
        <v>#REF!</v>
      </c>
      <c r="S11" s="25" t="e">
        <f>IF('Crisis Indicator Data'!#REF!="No Data",1,IF(#REF!&lt;&gt;"",1,0))</f>
        <v>#REF!</v>
      </c>
      <c r="T11" s="25" t="e">
        <f>IF('Crisis Indicator Data'!#REF!="No Data",1,IF(#REF!&lt;&gt;"",1,0))</f>
        <v>#REF!</v>
      </c>
      <c r="U11" s="25" t="e">
        <f>IF('Crisis Indicator Data'!#REF!="No Data",1,IF(#REF!&lt;&gt;"",1,0))</f>
        <v>#REF!</v>
      </c>
      <c r="V11" s="25" t="e">
        <f>IF('Crisis Indicator Data'!#REF!="No Data",1,IF(#REF!&lt;&gt;"",1,0))</f>
        <v>#REF!</v>
      </c>
      <c r="W11" s="25" t="e">
        <f>IF('Crisis Indicator Data'!#REF!="No Data",1,IF(#REF!&lt;&gt;"",1,0))</f>
        <v>#REF!</v>
      </c>
      <c r="X11" s="25" t="e">
        <f>IF('Crisis Indicator Data'!#REF!="No Data",1,IF(#REF!&lt;&gt;"",1,0))</f>
        <v>#REF!</v>
      </c>
      <c r="Y11" s="25" t="e">
        <f>IF('Crisis Indicator Data'!#REF!="No Data",1,IF(#REF!&lt;&gt;"",1,0))</f>
        <v>#REF!</v>
      </c>
      <c r="Z11" s="25" t="e">
        <f>IF('Crisis Indicator Data'!#REF!="No Data",1,IF(#REF!&lt;&gt;"",1,0))</f>
        <v>#REF!</v>
      </c>
      <c r="AA11" s="25" t="e">
        <f>IF('Crisis Indicator Data'!#REF!="No Data",1,IF(#REF!&lt;&gt;"",1,0))</f>
        <v>#REF!</v>
      </c>
      <c r="AB11" s="25" t="e">
        <f>IF('Crisis Indicator Data'!#REF!="No Data",1,IF(#REF!&lt;&gt;"",1,0))</f>
        <v>#REF!</v>
      </c>
      <c r="AC11" s="25" t="e">
        <f>IF('Crisis Indicator Data'!#REF!="No Data",1,IF(#REF!&lt;&gt;"",1,0))</f>
        <v>#REF!</v>
      </c>
      <c r="AD11" s="25" t="e">
        <f>IF('Crisis Indicator Data'!#REF!="No Data",1,IF(#REF!&lt;&gt;"",1,0))</f>
        <v>#REF!</v>
      </c>
      <c r="AE11" s="25" t="e">
        <f>IF('Crisis Indicator Data'!#REF!="No Data",1,IF(#REF!&lt;&gt;"",1,0))</f>
        <v>#REF!</v>
      </c>
      <c r="AF11" s="25" t="e">
        <f>IF('Crisis Indicator Data'!#REF!="No Data",1,IF(#REF!&lt;&gt;"",1,0))</f>
        <v>#REF!</v>
      </c>
      <c r="AG11" s="25" t="e">
        <f>IF('Crisis Indicator Data'!#REF!="No Data",1,IF(#REF!&lt;&gt;"",1,0))</f>
        <v>#REF!</v>
      </c>
      <c r="AH11" s="25" t="e">
        <f>IF('Crisis Indicator Data'!#REF!="No Data",1,IF(#REF!&lt;&gt;"",1,0))</f>
        <v>#REF!</v>
      </c>
      <c r="AI11" s="25" t="e">
        <f>IF('Crisis Indicator Data'!#REF!="No Data",1,IF(#REF!&lt;&gt;"",1,0))</f>
        <v>#REF!</v>
      </c>
      <c r="AJ11" s="25" t="e">
        <f>IF('Crisis Indicator Data'!#REF!="No Data",1,IF(#REF!&lt;&gt;"",1,0))</f>
        <v>#REF!</v>
      </c>
      <c r="AK11" s="25" t="e">
        <f>IF('Crisis Indicator Data'!#REF!="No Data",1,IF(#REF!&lt;&gt;"",1,0))</f>
        <v>#REF!</v>
      </c>
      <c r="AL11" s="25" t="e">
        <f>IF('Crisis Indicator Data'!#REF!="No Data",1,IF(#REF!&lt;&gt;"",1,0))</f>
        <v>#REF!</v>
      </c>
      <c r="AM11" s="25" t="e">
        <f>IF('Crisis Indicator Data'!#REF!="No Data",1,IF(#REF!&lt;&gt;"",1,0))</f>
        <v>#REF!</v>
      </c>
      <c r="AN11" s="25" t="e">
        <f>IF('Crisis Indicator Data'!#REF!="No Data",1,IF(#REF!&lt;&gt;"",1,0))</f>
        <v>#REF!</v>
      </c>
      <c r="AO11" s="25" t="e">
        <f>IF('Crisis Indicator Data'!#REF!="No Data",1,IF(#REF!&lt;&gt;"",1,0))</f>
        <v>#REF!</v>
      </c>
      <c r="AP11" s="25" t="e">
        <f>IF('Crisis Indicator Data'!#REF!="No Data",1,IF(#REF!&lt;&gt;"",1,0))</f>
        <v>#REF!</v>
      </c>
      <c r="AQ11" s="25" t="e">
        <f>IF('Crisis Indicator Data'!#REF!="No Data",1,IF(#REF!&lt;&gt;"",1,0))</f>
        <v>#REF!</v>
      </c>
      <c r="AR11" s="25" t="e">
        <f>IF('Crisis Indicator Data'!#REF!="No Data",1,IF(#REF!&lt;&gt;"",1,0))</f>
        <v>#REF!</v>
      </c>
      <c r="AS11" s="25" t="e">
        <f>IF('Crisis Indicator Data'!#REF!="No Data",1,IF(#REF!&lt;&gt;"",1,0))</f>
        <v>#REF!</v>
      </c>
      <c r="AT11" s="25" t="e">
        <f>IF('Crisis Indicator Data'!#REF!="No Data",1,IF(#REF!&lt;&gt;"",1,0))</f>
        <v>#REF!</v>
      </c>
      <c r="AU11" s="25" t="e">
        <f>IF('Crisis Indicator Data'!#REF!="No Data",1,IF(#REF!&lt;&gt;"",1,0))</f>
        <v>#REF!</v>
      </c>
      <c r="AV11" s="25" t="e">
        <f>IF('Crisis Indicator Data'!#REF!="No Data",1,IF(#REF!&lt;&gt;"",1,0))</f>
        <v>#REF!</v>
      </c>
      <c r="AW11" s="25" t="e">
        <f>IF('Crisis Indicator Data'!#REF!="No Data",1,IF(#REF!&lt;&gt;"",1,0))</f>
        <v>#REF!</v>
      </c>
      <c r="AX11" s="25" t="e">
        <f>IF('Crisis Indicator Data'!#REF!="No Data",1,IF(#REF!&lt;&gt;"",1,0))</f>
        <v>#REF!</v>
      </c>
      <c r="AY11" s="25" t="e">
        <f>IF('Crisis Indicator Data'!#REF!="No Data",1,IF(#REF!&lt;&gt;"",1,0))</f>
        <v>#REF!</v>
      </c>
      <c r="AZ11" s="25" t="e">
        <f>IF('Crisis Indicator Data'!#REF!="No Data",1,IF(#REF!&lt;&gt;"",1,0))</f>
        <v>#REF!</v>
      </c>
      <c r="BA11" t="e">
        <f t="shared" si="0"/>
        <v>#REF!</v>
      </c>
      <c r="BB11" s="27" t="e">
        <f t="shared" si="1"/>
        <v>#REF!</v>
      </c>
    </row>
    <row r="12" spans="1:54" x14ac:dyDescent="0.3">
      <c r="A12" t="s">
        <v>20</v>
      </c>
      <c r="B12" s="25" t="e">
        <f>IF('Crisis Indicator Data'!#REF!="No Data",1,IF(#REF!&lt;&gt;"",1,0))</f>
        <v>#REF!</v>
      </c>
      <c r="C12" s="25" t="e">
        <f>IF('Crisis Indicator Data'!#REF!="No Data",1,IF(#REF!&lt;&gt;"",1,0))</f>
        <v>#REF!</v>
      </c>
      <c r="D12" s="25" t="e">
        <f>IF('Crisis Indicator Data'!#REF!="No Data",1,IF(#REF!&lt;&gt;"",1,0))</f>
        <v>#REF!</v>
      </c>
      <c r="E12" s="25" t="e">
        <f>IF('Crisis Indicator Data'!#REF!="No Data",1,IF(#REF!&lt;&gt;"",1,0))</f>
        <v>#REF!</v>
      </c>
      <c r="F12" s="25" t="e">
        <f>IF('Crisis Indicator Data'!#REF!="No Data",1,IF(#REF!&lt;&gt;"",1,0))</f>
        <v>#REF!</v>
      </c>
      <c r="G12" s="25" t="e">
        <f>IF('Crisis Indicator Data'!#REF!="No Data",1,IF(#REF!&lt;&gt;"",1,0))</f>
        <v>#REF!</v>
      </c>
      <c r="H12" s="25" t="e">
        <f>IF('Crisis Indicator Data'!#REF!="No Data",1,IF(#REF!&lt;&gt;"",1,0))</f>
        <v>#REF!</v>
      </c>
      <c r="I12" s="25" t="e">
        <f>IF('Crisis Indicator Data'!#REF!="No Data",1,IF(#REF!&lt;&gt;"",1,0))</f>
        <v>#REF!</v>
      </c>
      <c r="J12" s="25" t="e">
        <f>IF('Crisis Indicator Data'!#REF!="No Data",1,IF(#REF!&lt;&gt;"",1,0))</f>
        <v>#REF!</v>
      </c>
      <c r="K12" s="25" t="e">
        <f>IF('Crisis Indicator Data'!#REF!="No Data",1,IF(#REF!&lt;&gt;"",1,0))</f>
        <v>#REF!</v>
      </c>
      <c r="L12" s="25" t="e">
        <f>IF('Crisis Indicator Data'!#REF!="No Data",1,IF(#REF!&lt;&gt;"",1,0))</f>
        <v>#REF!</v>
      </c>
      <c r="M12" s="25" t="e">
        <f>IF('Crisis Indicator Data'!#REF!="No Data",1,IF(#REF!&lt;&gt;"",1,0))</f>
        <v>#REF!</v>
      </c>
      <c r="N12" s="25" t="e">
        <f>IF('Crisis Indicator Data'!#REF!="No Data",1,IF(#REF!&lt;&gt;"",1,0))</f>
        <v>#REF!</v>
      </c>
      <c r="O12" s="25" t="e">
        <f>IF('Crisis Indicator Data'!#REF!="No Data",1,IF(#REF!&lt;&gt;"",1,0))</f>
        <v>#REF!</v>
      </c>
      <c r="P12" s="25" t="e">
        <f>IF('Crisis Indicator Data'!#REF!="No Data",1,IF(#REF!&lt;&gt;"",1,0))</f>
        <v>#REF!</v>
      </c>
      <c r="Q12" s="25" t="e">
        <f>IF('Crisis Indicator Data'!#REF!="No Data",1,IF(#REF!&lt;&gt;"",1,0))</f>
        <v>#REF!</v>
      </c>
      <c r="R12" s="25" t="e">
        <f>IF('Crisis Indicator Data'!#REF!="No Data",1,IF(#REF!&lt;&gt;"",1,0))</f>
        <v>#REF!</v>
      </c>
      <c r="S12" s="25" t="e">
        <f>IF('Crisis Indicator Data'!#REF!="No Data",1,IF(#REF!&lt;&gt;"",1,0))</f>
        <v>#REF!</v>
      </c>
      <c r="T12" s="25" t="e">
        <f>IF('Crisis Indicator Data'!#REF!="No Data",1,IF(#REF!&lt;&gt;"",1,0))</f>
        <v>#REF!</v>
      </c>
      <c r="U12" s="25" t="e">
        <f>IF('Crisis Indicator Data'!#REF!="No Data",1,IF(#REF!&lt;&gt;"",1,0))</f>
        <v>#REF!</v>
      </c>
      <c r="V12" s="25" t="e">
        <f>IF('Crisis Indicator Data'!#REF!="No Data",1,IF(#REF!&lt;&gt;"",1,0))</f>
        <v>#REF!</v>
      </c>
      <c r="W12" s="25" t="e">
        <f>IF('Crisis Indicator Data'!#REF!="No Data",1,IF(#REF!&lt;&gt;"",1,0))</f>
        <v>#REF!</v>
      </c>
      <c r="X12" s="25" t="e">
        <f>IF('Crisis Indicator Data'!#REF!="No Data",1,IF(#REF!&lt;&gt;"",1,0))</f>
        <v>#REF!</v>
      </c>
      <c r="Y12" s="25" t="e">
        <f>IF('Crisis Indicator Data'!#REF!="No Data",1,IF(#REF!&lt;&gt;"",1,0))</f>
        <v>#REF!</v>
      </c>
      <c r="Z12" s="25" t="e">
        <f>IF('Crisis Indicator Data'!#REF!="No Data",1,IF(#REF!&lt;&gt;"",1,0))</f>
        <v>#REF!</v>
      </c>
      <c r="AA12" s="25" t="e">
        <f>IF('Crisis Indicator Data'!#REF!="No Data",1,IF(#REF!&lt;&gt;"",1,0))</f>
        <v>#REF!</v>
      </c>
      <c r="AB12" s="25" t="e">
        <f>IF('Crisis Indicator Data'!#REF!="No Data",1,IF(#REF!&lt;&gt;"",1,0))</f>
        <v>#REF!</v>
      </c>
      <c r="AC12" s="25" t="e">
        <f>IF('Crisis Indicator Data'!#REF!="No Data",1,IF(#REF!&lt;&gt;"",1,0))</f>
        <v>#REF!</v>
      </c>
      <c r="AD12" s="25" t="e">
        <f>IF('Crisis Indicator Data'!#REF!="No Data",1,IF(#REF!&lt;&gt;"",1,0))</f>
        <v>#REF!</v>
      </c>
      <c r="AE12" s="25" t="e">
        <f>IF('Crisis Indicator Data'!#REF!="No Data",1,IF(#REF!&lt;&gt;"",1,0))</f>
        <v>#REF!</v>
      </c>
      <c r="AF12" s="25" t="e">
        <f>IF('Crisis Indicator Data'!#REF!="No Data",1,IF(#REF!&lt;&gt;"",1,0))</f>
        <v>#REF!</v>
      </c>
      <c r="AG12" s="25" t="e">
        <f>IF('Crisis Indicator Data'!#REF!="No Data",1,IF(#REF!&lt;&gt;"",1,0))</f>
        <v>#REF!</v>
      </c>
      <c r="AH12" s="25" t="e">
        <f>IF('Crisis Indicator Data'!#REF!="No Data",1,IF(#REF!&lt;&gt;"",1,0))</f>
        <v>#REF!</v>
      </c>
      <c r="AI12" s="25" t="e">
        <f>IF('Crisis Indicator Data'!#REF!="No Data",1,IF(#REF!&lt;&gt;"",1,0))</f>
        <v>#REF!</v>
      </c>
      <c r="AJ12" s="25" t="e">
        <f>IF('Crisis Indicator Data'!#REF!="No Data",1,IF(#REF!&lt;&gt;"",1,0))</f>
        <v>#REF!</v>
      </c>
      <c r="AK12" s="25" t="e">
        <f>IF('Crisis Indicator Data'!#REF!="No Data",1,IF(#REF!&lt;&gt;"",1,0))</f>
        <v>#REF!</v>
      </c>
      <c r="AL12" s="25" t="e">
        <f>IF('Crisis Indicator Data'!#REF!="No Data",1,IF(#REF!&lt;&gt;"",1,0))</f>
        <v>#REF!</v>
      </c>
      <c r="AM12" s="25" t="e">
        <f>IF('Crisis Indicator Data'!#REF!="No Data",1,IF(#REF!&lt;&gt;"",1,0))</f>
        <v>#REF!</v>
      </c>
      <c r="AN12" s="25" t="e">
        <f>IF('Crisis Indicator Data'!#REF!="No Data",1,IF(#REF!&lt;&gt;"",1,0))</f>
        <v>#REF!</v>
      </c>
      <c r="AO12" s="25" t="e">
        <f>IF('Crisis Indicator Data'!#REF!="No Data",1,IF(#REF!&lt;&gt;"",1,0))</f>
        <v>#REF!</v>
      </c>
      <c r="AP12" s="25" t="e">
        <f>IF('Crisis Indicator Data'!#REF!="No Data",1,IF(#REF!&lt;&gt;"",1,0))</f>
        <v>#REF!</v>
      </c>
      <c r="AQ12" s="25" t="e">
        <f>IF('Crisis Indicator Data'!#REF!="No Data",1,IF(#REF!&lt;&gt;"",1,0))</f>
        <v>#REF!</v>
      </c>
      <c r="AR12" s="25" t="e">
        <f>IF('Crisis Indicator Data'!#REF!="No Data",1,IF(#REF!&lt;&gt;"",1,0))</f>
        <v>#REF!</v>
      </c>
      <c r="AS12" s="25" t="e">
        <f>IF('Crisis Indicator Data'!#REF!="No Data",1,IF(#REF!&lt;&gt;"",1,0))</f>
        <v>#REF!</v>
      </c>
      <c r="AT12" s="25" t="e">
        <f>IF('Crisis Indicator Data'!#REF!="No Data",1,IF(#REF!&lt;&gt;"",1,0))</f>
        <v>#REF!</v>
      </c>
      <c r="AU12" s="25" t="e">
        <f>IF('Crisis Indicator Data'!#REF!="No Data",1,IF(#REF!&lt;&gt;"",1,0))</f>
        <v>#REF!</v>
      </c>
      <c r="AV12" s="25" t="e">
        <f>IF('Crisis Indicator Data'!#REF!="No Data",1,IF(#REF!&lt;&gt;"",1,0))</f>
        <v>#REF!</v>
      </c>
      <c r="AW12" s="25" t="e">
        <f>IF('Crisis Indicator Data'!#REF!="No Data",1,IF(#REF!&lt;&gt;"",1,0))</f>
        <v>#REF!</v>
      </c>
      <c r="AX12" s="25" t="e">
        <f>IF('Crisis Indicator Data'!#REF!="No Data",1,IF(#REF!&lt;&gt;"",1,0))</f>
        <v>#REF!</v>
      </c>
      <c r="AY12" s="25" t="e">
        <f>IF('Crisis Indicator Data'!#REF!="No Data",1,IF(#REF!&lt;&gt;"",1,0))</f>
        <v>#REF!</v>
      </c>
      <c r="AZ12" s="25" t="e">
        <f>IF('Crisis Indicator Data'!#REF!="No Data",1,IF(#REF!&lt;&gt;"",1,0))</f>
        <v>#REF!</v>
      </c>
      <c r="BA12" t="e">
        <f t="shared" si="0"/>
        <v>#REF!</v>
      </c>
      <c r="BB12" s="27" t="e">
        <f t="shared" si="1"/>
        <v>#REF!</v>
      </c>
    </row>
    <row r="13" spans="1:54" x14ac:dyDescent="0.3">
      <c r="A13" t="s">
        <v>22</v>
      </c>
      <c r="B13" s="25" t="e">
        <f>IF('Crisis Indicator Data'!#REF!="No Data",1,IF(#REF!&lt;&gt;"",1,0))</f>
        <v>#REF!</v>
      </c>
      <c r="C13" s="25" t="e">
        <f>IF('Crisis Indicator Data'!#REF!="No Data",1,IF(#REF!&lt;&gt;"",1,0))</f>
        <v>#REF!</v>
      </c>
      <c r="D13" s="25" t="e">
        <f>IF('Crisis Indicator Data'!#REF!="No Data",1,IF(#REF!&lt;&gt;"",1,0))</f>
        <v>#REF!</v>
      </c>
      <c r="E13" s="25" t="e">
        <f>IF('Crisis Indicator Data'!#REF!="No Data",1,IF(#REF!&lt;&gt;"",1,0))</f>
        <v>#REF!</v>
      </c>
      <c r="F13" s="25" t="e">
        <f>IF('Crisis Indicator Data'!#REF!="No Data",1,IF(#REF!&lt;&gt;"",1,0))</f>
        <v>#REF!</v>
      </c>
      <c r="G13" s="25" t="e">
        <f>IF('Crisis Indicator Data'!#REF!="No Data",1,IF(#REF!&lt;&gt;"",1,0))</f>
        <v>#REF!</v>
      </c>
      <c r="H13" s="25" t="e">
        <f>IF('Crisis Indicator Data'!#REF!="No Data",1,IF(#REF!&lt;&gt;"",1,0))</f>
        <v>#REF!</v>
      </c>
      <c r="I13" s="25" t="e">
        <f>IF('Crisis Indicator Data'!#REF!="No Data",1,IF(#REF!&lt;&gt;"",1,0))</f>
        <v>#REF!</v>
      </c>
      <c r="J13" s="25" t="e">
        <f>IF('Crisis Indicator Data'!#REF!="No Data",1,IF(#REF!&lt;&gt;"",1,0))</f>
        <v>#REF!</v>
      </c>
      <c r="K13" s="25" t="e">
        <f>IF('Crisis Indicator Data'!#REF!="No Data",1,IF(#REF!&lt;&gt;"",1,0))</f>
        <v>#REF!</v>
      </c>
      <c r="L13" s="25" t="e">
        <f>IF('Crisis Indicator Data'!#REF!="No Data",1,IF(#REF!&lt;&gt;"",1,0))</f>
        <v>#REF!</v>
      </c>
      <c r="M13" s="25" t="e">
        <f>IF('Crisis Indicator Data'!#REF!="No Data",1,IF(#REF!&lt;&gt;"",1,0))</f>
        <v>#REF!</v>
      </c>
      <c r="N13" s="25" t="e">
        <f>IF('Crisis Indicator Data'!#REF!="No Data",1,IF(#REF!&lt;&gt;"",1,0))</f>
        <v>#REF!</v>
      </c>
      <c r="O13" s="25" t="e">
        <f>IF('Crisis Indicator Data'!#REF!="No Data",1,IF(#REF!&lt;&gt;"",1,0))</f>
        <v>#REF!</v>
      </c>
      <c r="P13" s="25" t="e">
        <f>IF('Crisis Indicator Data'!#REF!="No Data",1,IF(#REF!&lt;&gt;"",1,0))</f>
        <v>#REF!</v>
      </c>
      <c r="Q13" s="25" t="e">
        <f>IF('Crisis Indicator Data'!#REF!="No Data",1,IF(#REF!&lt;&gt;"",1,0))</f>
        <v>#REF!</v>
      </c>
      <c r="R13" s="25" t="e">
        <f>IF('Crisis Indicator Data'!#REF!="No Data",1,IF(#REF!&lt;&gt;"",1,0))</f>
        <v>#REF!</v>
      </c>
      <c r="S13" s="25" t="e">
        <f>IF('Crisis Indicator Data'!#REF!="No Data",1,IF(#REF!&lt;&gt;"",1,0))</f>
        <v>#REF!</v>
      </c>
      <c r="T13" s="25" t="e">
        <f>IF('Crisis Indicator Data'!#REF!="No Data",1,IF(#REF!&lt;&gt;"",1,0))</f>
        <v>#REF!</v>
      </c>
      <c r="U13" s="25" t="e">
        <f>IF('Crisis Indicator Data'!#REF!="No Data",1,IF(#REF!&lt;&gt;"",1,0))</f>
        <v>#REF!</v>
      </c>
      <c r="V13" s="25" t="e">
        <f>IF('Crisis Indicator Data'!#REF!="No Data",1,IF(#REF!&lt;&gt;"",1,0))</f>
        <v>#REF!</v>
      </c>
      <c r="W13" s="25" t="e">
        <f>IF('Crisis Indicator Data'!#REF!="No Data",1,IF(#REF!&lt;&gt;"",1,0))</f>
        <v>#REF!</v>
      </c>
      <c r="X13" s="25" t="e">
        <f>IF('Crisis Indicator Data'!#REF!="No Data",1,IF(#REF!&lt;&gt;"",1,0))</f>
        <v>#REF!</v>
      </c>
      <c r="Y13" s="25" t="e">
        <f>IF('Crisis Indicator Data'!#REF!="No Data",1,IF(#REF!&lt;&gt;"",1,0))</f>
        <v>#REF!</v>
      </c>
      <c r="Z13" s="25" t="e">
        <f>IF('Crisis Indicator Data'!#REF!="No Data",1,IF(#REF!&lt;&gt;"",1,0))</f>
        <v>#REF!</v>
      </c>
      <c r="AA13" s="25" t="e">
        <f>IF('Crisis Indicator Data'!#REF!="No Data",1,IF(#REF!&lt;&gt;"",1,0))</f>
        <v>#REF!</v>
      </c>
      <c r="AB13" s="25" t="e">
        <f>IF('Crisis Indicator Data'!#REF!="No Data",1,IF(#REF!&lt;&gt;"",1,0))</f>
        <v>#REF!</v>
      </c>
      <c r="AC13" s="25" t="e">
        <f>IF('Crisis Indicator Data'!#REF!="No Data",1,IF(#REF!&lt;&gt;"",1,0))</f>
        <v>#REF!</v>
      </c>
      <c r="AD13" s="25" t="e">
        <f>IF('Crisis Indicator Data'!#REF!="No Data",1,IF(#REF!&lt;&gt;"",1,0))</f>
        <v>#REF!</v>
      </c>
      <c r="AE13" s="25" t="e">
        <f>IF('Crisis Indicator Data'!#REF!="No Data",1,IF(#REF!&lt;&gt;"",1,0))</f>
        <v>#REF!</v>
      </c>
      <c r="AF13" s="25" t="e">
        <f>IF('Crisis Indicator Data'!#REF!="No Data",1,IF(#REF!&lt;&gt;"",1,0))</f>
        <v>#REF!</v>
      </c>
      <c r="AG13" s="25" t="e">
        <f>IF('Crisis Indicator Data'!#REF!="No Data",1,IF(#REF!&lt;&gt;"",1,0))</f>
        <v>#REF!</v>
      </c>
      <c r="AH13" s="25" t="e">
        <f>IF('Crisis Indicator Data'!#REF!="No Data",1,IF(#REF!&lt;&gt;"",1,0))</f>
        <v>#REF!</v>
      </c>
      <c r="AI13" s="25" t="e">
        <f>IF('Crisis Indicator Data'!#REF!="No Data",1,IF(#REF!&lt;&gt;"",1,0))</f>
        <v>#REF!</v>
      </c>
      <c r="AJ13" s="25" t="e">
        <f>IF('Crisis Indicator Data'!#REF!="No Data",1,IF(#REF!&lt;&gt;"",1,0))</f>
        <v>#REF!</v>
      </c>
      <c r="AK13" s="25" t="e">
        <f>IF('Crisis Indicator Data'!#REF!="No Data",1,IF(#REF!&lt;&gt;"",1,0))</f>
        <v>#REF!</v>
      </c>
      <c r="AL13" s="25" t="e">
        <f>IF('Crisis Indicator Data'!#REF!="No Data",1,IF(#REF!&lt;&gt;"",1,0))</f>
        <v>#REF!</v>
      </c>
      <c r="AM13" s="25" t="e">
        <f>IF('Crisis Indicator Data'!#REF!="No Data",1,IF(#REF!&lt;&gt;"",1,0))</f>
        <v>#REF!</v>
      </c>
      <c r="AN13" s="25" t="e">
        <f>IF('Crisis Indicator Data'!#REF!="No Data",1,IF(#REF!&lt;&gt;"",1,0))</f>
        <v>#REF!</v>
      </c>
      <c r="AO13" s="25" t="e">
        <f>IF('Crisis Indicator Data'!#REF!="No Data",1,IF(#REF!&lt;&gt;"",1,0))</f>
        <v>#REF!</v>
      </c>
      <c r="AP13" s="25" t="e">
        <f>IF('Crisis Indicator Data'!#REF!="No Data",1,IF(#REF!&lt;&gt;"",1,0))</f>
        <v>#REF!</v>
      </c>
      <c r="AQ13" s="25" t="e">
        <f>IF('Crisis Indicator Data'!#REF!="No Data",1,IF(#REF!&lt;&gt;"",1,0))</f>
        <v>#REF!</v>
      </c>
      <c r="AR13" s="25" t="e">
        <f>IF('Crisis Indicator Data'!#REF!="No Data",1,IF(#REF!&lt;&gt;"",1,0))</f>
        <v>#REF!</v>
      </c>
      <c r="AS13" s="25" t="e">
        <f>IF('Crisis Indicator Data'!#REF!="No Data",1,IF(#REF!&lt;&gt;"",1,0))</f>
        <v>#REF!</v>
      </c>
      <c r="AT13" s="25" t="e">
        <f>IF('Crisis Indicator Data'!#REF!="No Data",1,IF(#REF!&lt;&gt;"",1,0))</f>
        <v>#REF!</v>
      </c>
      <c r="AU13" s="25" t="e">
        <f>IF('Crisis Indicator Data'!#REF!="No Data",1,IF(#REF!&lt;&gt;"",1,0))</f>
        <v>#REF!</v>
      </c>
      <c r="AV13" s="25" t="e">
        <f>IF('Crisis Indicator Data'!#REF!="No Data",1,IF(#REF!&lt;&gt;"",1,0))</f>
        <v>#REF!</v>
      </c>
      <c r="AW13" s="25" t="e">
        <f>IF('Crisis Indicator Data'!#REF!="No Data",1,IF(#REF!&lt;&gt;"",1,0))</f>
        <v>#REF!</v>
      </c>
      <c r="AX13" s="25" t="e">
        <f>IF('Crisis Indicator Data'!#REF!="No Data",1,IF(#REF!&lt;&gt;"",1,0))</f>
        <v>#REF!</v>
      </c>
      <c r="AY13" s="25" t="e">
        <f>IF('Crisis Indicator Data'!#REF!="No Data",1,IF(#REF!&lt;&gt;"",1,0))</f>
        <v>#REF!</v>
      </c>
      <c r="AZ13" s="25" t="e">
        <f>IF('Crisis Indicator Data'!#REF!="No Data",1,IF(#REF!&lt;&gt;"",1,0))</f>
        <v>#REF!</v>
      </c>
      <c r="BA13" t="e">
        <f t="shared" si="0"/>
        <v>#REF!</v>
      </c>
      <c r="BB13" s="27" t="e">
        <f t="shared" si="1"/>
        <v>#REF!</v>
      </c>
    </row>
    <row r="14" spans="1:54" x14ac:dyDescent="0.3">
      <c r="A14" t="s">
        <v>24</v>
      </c>
      <c r="B14" s="25" t="e">
        <f>IF('Crisis Indicator Data'!#REF!="No Data",1,IF(#REF!&lt;&gt;"",1,0))</f>
        <v>#REF!</v>
      </c>
      <c r="C14" s="25" t="e">
        <f>IF('Crisis Indicator Data'!#REF!="No Data",1,IF(#REF!&lt;&gt;"",1,0))</f>
        <v>#REF!</v>
      </c>
      <c r="D14" s="25" t="e">
        <f>IF('Crisis Indicator Data'!#REF!="No Data",1,IF(#REF!&lt;&gt;"",1,0))</f>
        <v>#REF!</v>
      </c>
      <c r="E14" s="25" t="e">
        <f>IF('Crisis Indicator Data'!#REF!="No Data",1,IF(#REF!&lt;&gt;"",1,0))</f>
        <v>#REF!</v>
      </c>
      <c r="F14" s="25" t="e">
        <f>IF('Crisis Indicator Data'!#REF!="No Data",1,IF(#REF!&lt;&gt;"",1,0))</f>
        <v>#REF!</v>
      </c>
      <c r="G14" s="25" t="e">
        <f>IF('Crisis Indicator Data'!#REF!="No Data",1,IF(#REF!&lt;&gt;"",1,0))</f>
        <v>#REF!</v>
      </c>
      <c r="H14" s="25" t="e">
        <f>IF('Crisis Indicator Data'!#REF!="No Data",1,IF(#REF!&lt;&gt;"",1,0))</f>
        <v>#REF!</v>
      </c>
      <c r="I14" s="25" t="e">
        <f>IF('Crisis Indicator Data'!#REF!="No Data",1,IF(#REF!&lt;&gt;"",1,0))</f>
        <v>#REF!</v>
      </c>
      <c r="J14" s="25" t="e">
        <f>IF('Crisis Indicator Data'!#REF!="No Data",1,IF(#REF!&lt;&gt;"",1,0))</f>
        <v>#REF!</v>
      </c>
      <c r="K14" s="25" t="e">
        <f>IF('Crisis Indicator Data'!#REF!="No Data",1,IF(#REF!&lt;&gt;"",1,0))</f>
        <v>#REF!</v>
      </c>
      <c r="L14" s="25" t="e">
        <f>IF('Crisis Indicator Data'!#REF!="No Data",1,IF(#REF!&lt;&gt;"",1,0))</f>
        <v>#REF!</v>
      </c>
      <c r="M14" s="25" t="e">
        <f>IF('Crisis Indicator Data'!#REF!="No Data",1,IF(#REF!&lt;&gt;"",1,0))</f>
        <v>#REF!</v>
      </c>
      <c r="N14" s="25" t="e">
        <f>IF('Crisis Indicator Data'!#REF!="No Data",1,IF(#REF!&lt;&gt;"",1,0))</f>
        <v>#REF!</v>
      </c>
      <c r="O14" s="25" t="e">
        <f>IF('Crisis Indicator Data'!#REF!="No Data",1,IF(#REF!&lt;&gt;"",1,0))</f>
        <v>#REF!</v>
      </c>
      <c r="P14" s="25" t="e">
        <f>IF('Crisis Indicator Data'!#REF!="No Data",1,IF(#REF!&lt;&gt;"",1,0))</f>
        <v>#REF!</v>
      </c>
      <c r="Q14" s="25" t="e">
        <f>IF('Crisis Indicator Data'!#REF!="No Data",1,IF(#REF!&lt;&gt;"",1,0))</f>
        <v>#REF!</v>
      </c>
      <c r="R14" s="25" t="e">
        <f>IF('Crisis Indicator Data'!#REF!="No Data",1,IF(#REF!&lt;&gt;"",1,0))</f>
        <v>#REF!</v>
      </c>
      <c r="S14" s="25" t="e">
        <f>IF('Crisis Indicator Data'!#REF!="No Data",1,IF(#REF!&lt;&gt;"",1,0))</f>
        <v>#REF!</v>
      </c>
      <c r="T14" s="25" t="e">
        <f>IF('Crisis Indicator Data'!#REF!="No Data",1,IF(#REF!&lt;&gt;"",1,0))</f>
        <v>#REF!</v>
      </c>
      <c r="U14" s="25" t="e">
        <f>IF('Crisis Indicator Data'!#REF!="No Data",1,IF(#REF!&lt;&gt;"",1,0))</f>
        <v>#REF!</v>
      </c>
      <c r="V14" s="25" t="e">
        <f>IF('Crisis Indicator Data'!#REF!="No Data",1,IF(#REF!&lt;&gt;"",1,0))</f>
        <v>#REF!</v>
      </c>
      <c r="W14" s="25" t="e">
        <f>IF('Crisis Indicator Data'!#REF!="No Data",1,IF(#REF!&lt;&gt;"",1,0))</f>
        <v>#REF!</v>
      </c>
      <c r="X14" s="25" t="e">
        <f>IF('Crisis Indicator Data'!#REF!="No Data",1,IF(#REF!&lt;&gt;"",1,0))</f>
        <v>#REF!</v>
      </c>
      <c r="Y14" s="25" t="e">
        <f>IF('Crisis Indicator Data'!#REF!="No Data",1,IF(#REF!&lt;&gt;"",1,0))</f>
        <v>#REF!</v>
      </c>
      <c r="Z14" s="25" t="e">
        <f>IF('Crisis Indicator Data'!#REF!="No Data",1,IF(#REF!&lt;&gt;"",1,0))</f>
        <v>#REF!</v>
      </c>
      <c r="AA14" s="25" t="e">
        <f>IF('Crisis Indicator Data'!#REF!="No Data",1,IF(#REF!&lt;&gt;"",1,0))</f>
        <v>#REF!</v>
      </c>
      <c r="AB14" s="25" t="e">
        <f>IF('Crisis Indicator Data'!#REF!="No Data",1,IF(#REF!&lt;&gt;"",1,0))</f>
        <v>#REF!</v>
      </c>
      <c r="AC14" s="25" t="e">
        <f>IF('Crisis Indicator Data'!#REF!="No Data",1,IF(#REF!&lt;&gt;"",1,0))</f>
        <v>#REF!</v>
      </c>
      <c r="AD14" s="25" t="e">
        <f>IF('Crisis Indicator Data'!#REF!="No Data",1,IF(#REF!&lt;&gt;"",1,0))</f>
        <v>#REF!</v>
      </c>
      <c r="AE14" s="25" t="e">
        <f>IF('Crisis Indicator Data'!#REF!="No Data",1,IF(#REF!&lt;&gt;"",1,0))</f>
        <v>#REF!</v>
      </c>
      <c r="AF14" s="25" t="e">
        <f>IF('Crisis Indicator Data'!#REF!="No Data",1,IF(#REF!&lt;&gt;"",1,0))</f>
        <v>#REF!</v>
      </c>
      <c r="AG14" s="25" t="e">
        <f>IF('Crisis Indicator Data'!#REF!="No Data",1,IF(#REF!&lt;&gt;"",1,0))</f>
        <v>#REF!</v>
      </c>
      <c r="AH14" s="25" t="e">
        <f>IF('Crisis Indicator Data'!#REF!="No Data",1,IF(#REF!&lt;&gt;"",1,0))</f>
        <v>#REF!</v>
      </c>
      <c r="AI14" s="25" t="e">
        <f>IF('Crisis Indicator Data'!#REF!="No Data",1,IF(#REF!&lt;&gt;"",1,0))</f>
        <v>#REF!</v>
      </c>
      <c r="AJ14" s="25" t="e">
        <f>IF('Crisis Indicator Data'!#REF!="No Data",1,IF(#REF!&lt;&gt;"",1,0))</f>
        <v>#REF!</v>
      </c>
      <c r="AK14" s="25" t="e">
        <f>IF('Crisis Indicator Data'!#REF!="No Data",1,IF(#REF!&lt;&gt;"",1,0))</f>
        <v>#REF!</v>
      </c>
      <c r="AL14" s="25" t="e">
        <f>IF('Crisis Indicator Data'!#REF!="No Data",1,IF(#REF!&lt;&gt;"",1,0))</f>
        <v>#REF!</v>
      </c>
      <c r="AM14" s="25" t="e">
        <f>IF('Crisis Indicator Data'!#REF!="No Data",1,IF(#REF!&lt;&gt;"",1,0))</f>
        <v>#REF!</v>
      </c>
      <c r="AN14" s="25" t="e">
        <f>IF('Crisis Indicator Data'!#REF!="No Data",1,IF(#REF!&lt;&gt;"",1,0))</f>
        <v>#REF!</v>
      </c>
      <c r="AO14" s="25" t="e">
        <f>IF('Crisis Indicator Data'!#REF!="No Data",1,IF(#REF!&lt;&gt;"",1,0))</f>
        <v>#REF!</v>
      </c>
      <c r="AP14" s="25" t="e">
        <f>IF('Crisis Indicator Data'!#REF!="No Data",1,IF(#REF!&lt;&gt;"",1,0))</f>
        <v>#REF!</v>
      </c>
      <c r="AQ14" s="25" t="e">
        <f>IF('Crisis Indicator Data'!#REF!="No Data",1,IF(#REF!&lt;&gt;"",1,0))</f>
        <v>#REF!</v>
      </c>
      <c r="AR14" s="25" t="e">
        <f>IF('Crisis Indicator Data'!#REF!="No Data",1,IF(#REF!&lt;&gt;"",1,0))</f>
        <v>#REF!</v>
      </c>
      <c r="AS14" s="25" t="e">
        <f>IF('Crisis Indicator Data'!#REF!="No Data",1,IF(#REF!&lt;&gt;"",1,0))</f>
        <v>#REF!</v>
      </c>
      <c r="AT14" s="25" t="e">
        <f>IF('Crisis Indicator Data'!#REF!="No Data",1,IF(#REF!&lt;&gt;"",1,0))</f>
        <v>#REF!</v>
      </c>
      <c r="AU14" s="25" t="e">
        <f>IF('Crisis Indicator Data'!#REF!="No Data",1,IF(#REF!&lt;&gt;"",1,0))</f>
        <v>#REF!</v>
      </c>
      <c r="AV14" s="25" t="e">
        <f>IF('Crisis Indicator Data'!#REF!="No Data",1,IF(#REF!&lt;&gt;"",1,0))</f>
        <v>#REF!</v>
      </c>
      <c r="AW14" s="25" t="e">
        <f>IF('Crisis Indicator Data'!#REF!="No Data",1,IF(#REF!&lt;&gt;"",1,0))</f>
        <v>#REF!</v>
      </c>
      <c r="AX14" s="25" t="e">
        <f>IF('Crisis Indicator Data'!#REF!="No Data",1,IF(#REF!&lt;&gt;"",1,0))</f>
        <v>#REF!</v>
      </c>
      <c r="AY14" s="25" t="e">
        <f>IF('Crisis Indicator Data'!#REF!="No Data",1,IF(#REF!&lt;&gt;"",1,0))</f>
        <v>#REF!</v>
      </c>
      <c r="AZ14" s="25" t="e">
        <f>IF('Crisis Indicator Data'!#REF!="No Data",1,IF(#REF!&lt;&gt;"",1,0))</f>
        <v>#REF!</v>
      </c>
      <c r="BA14" t="e">
        <f t="shared" si="0"/>
        <v>#REF!</v>
      </c>
      <c r="BB14" s="27" t="e">
        <f t="shared" si="1"/>
        <v>#REF!</v>
      </c>
    </row>
    <row r="15" spans="1:54" x14ac:dyDescent="0.3">
      <c r="A15" t="s">
        <v>26</v>
      </c>
      <c r="B15" s="25" t="e">
        <f>IF('Crisis Indicator Data'!#REF!="No Data",1,IF(#REF!&lt;&gt;"",1,0))</f>
        <v>#REF!</v>
      </c>
      <c r="C15" s="25" t="e">
        <f>IF('Crisis Indicator Data'!#REF!="No Data",1,IF(#REF!&lt;&gt;"",1,0))</f>
        <v>#REF!</v>
      </c>
      <c r="D15" s="25" t="e">
        <f>IF('Crisis Indicator Data'!#REF!="No Data",1,IF(#REF!&lt;&gt;"",1,0))</f>
        <v>#REF!</v>
      </c>
      <c r="E15" s="25" t="e">
        <f>IF('Crisis Indicator Data'!#REF!="No Data",1,IF(#REF!&lt;&gt;"",1,0))</f>
        <v>#REF!</v>
      </c>
      <c r="F15" s="25" t="e">
        <f>IF('Crisis Indicator Data'!#REF!="No Data",1,IF(#REF!&lt;&gt;"",1,0))</f>
        <v>#REF!</v>
      </c>
      <c r="G15" s="25" t="e">
        <f>IF('Crisis Indicator Data'!#REF!="No Data",1,IF(#REF!&lt;&gt;"",1,0))</f>
        <v>#REF!</v>
      </c>
      <c r="H15" s="25" t="e">
        <f>IF('Crisis Indicator Data'!#REF!="No Data",1,IF(#REF!&lt;&gt;"",1,0))</f>
        <v>#REF!</v>
      </c>
      <c r="I15" s="25" t="e">
        <f>IF('Crisis Indicator Data'!#REF!="No Data",1,IF(#REF!&lt;&gt;"",1,0))</f>
        <v>#REF!</v>
      </c>
      <c r="J15" s="25" t="e">
        <f>IF('Crisis Indicator Data'!#REF!="No Data",1,IF(#REF!&lt;&gt;"",1,0))</f>
        <v>#REF!</v>
      </c>
      <c r="K15" s="25" t="e">
        <f>IF('Crisis Indicator Data'!#REF!="No Data",1,IF(#REF!&lt;&gt;"",1,0))</f>
        <v>#REF!</v>
      </c>
      <c r="L15" s="25" t="e">
        <f>IF('Crisis Indicator Data'!#REF!="No Data",1,IF(#REF!&lt;&gt;"",1,0))</f>
        <v>#REF!</v>
      </c>
      <c r="M15" s="25" t="e">
        <f>IF('Crisis Indicator Data'!#REF!="No Data",1,IF(#REF!&lt;&gt;"",1,0))</f>
        <v>#REF!</v>
      </c>
      <c r="N15" s="25" t="e">
        <f>IF('Crisis Indicator Data'!#REF!="No Data",1,IF(#REF!&lt;&gt;"",1,0))</f>
        <v>#REF!</v>
      </c>
      <c r="O15" s="25" t="e">
        <f>IF('Crisis Indicator Data'!#REF!="No Data",1,IF(#REF!&lt;&gt;"",1,0))</f>
        <v>#REF!</v>
      </c>
      <c r="P15" s="25" t="e">
        <f>IF('Crisis Indicator Data'!#REF!="No Data",1,IF(#REF!&lt;&gt;"",1,0))</f>
        <v>#REF!</v>
      </c>
      <c r="Q15" s="25" t="e">
        <f>IF('Crisis Indicator Data'!#REF!="No Data",1,IF(#REF!&lt;&gt;"",1,0))</f>
        <v>#REF!</v>
      </c>
      <c r="R15" s="25" t="e">
        <f>IF('Crisis Indicator Data'!#REF!="No Data",1,IF(#REF!&lt;&gt;"",1,0))</f>
        <v>#REF!</v>
      </c>
      <c r="S15" s="25" t="e">
        <f>IF('Crisis Indicator Data'!#REF!="No Data",1,IF(#REF!&lt;&gt;"",1,0))</f>
        <v>#REF!</v>
      </c>
      <c r="T15" s="25" t="e">
        <f>IF('Crisis Indicator Data'!#REF!="No Data",1,IF(#REF!&lt;&gt;"",1,0))</f>
        <v>#REF!</v>
      </c>
      <c r="U15" s="25" t="e">
        <f>IF('Crisis Indicator Data'!#REF!="No Data",1,IF(#REF!&lt;&gt;"",1,0))</f>
        <v>#REF!</v>
      </c>
      <c r="V15" s="25" t="e">
        <f>IF('Crisis Indicator Data'!#REF!="No Data",1,IF(#REF!&lt;&gt;"",1,0))</f>
        <v>#REF!</v>
      </c>
      <c r="W15" s="25" t="e">
        <f>IF('Crisis Indicator Data'!#REF!="No Data",1,IF(#REF!&lt;&gt;"",1,0))</f>
        <v>#REF!</v>
      </c>
      <c r="X15" s="25" t="e">
        <f>IF('Crisis Indicator Data'!#REF!="No Data",1,IF(#REF!&lt;&gt;"",1,0))</f>
        <v>#REF!</v>
      </c>
      <c r="Y15" s="25" t="e">
        <f>IF('Crisis Indicator Data'!#REF!="No Data",1,IF(#REF!&lt;&gt;"",1,0))</f>
        <v>#REF!</v>
      </c>
      <c r="Z15" s="25" t="e">
        <f>IF('Crisis Indicator Data'!#REF!="No Data",1,IF(#REF!&lt;&gt;"",1,0))</f>
        <v>#REF!</v>
      </c>
      <c r="AA15" s="25" t="e">
        <f>IF('Crisis Indicator Data'!#REF!="No Data",1,IF(#REF!&lt;&gt;"",1,0))</f>
        <v>#REF!</v>
      </c>
      <c r="AB15" s="25" t="e">
        <f>IF('Crisis Indicator Data'!#REF!="No Data",1,IF(#REF!&lt;&gt;"",1,0))</f>
        <v>#REF!</v>
      </c>
      <c r="AC15" s="25" t="e">
        <f>IF('Crisis Indicator Data'!#REF!="No Data",1,IF(#REF!&lt;&gt;"",1,0))</f>
        <v>#REF!</v>
      </c>
      <c r="AD15" s="25" t="e">
        <f>IF('Crisis Indicator Data'!#REF!="No Data",1,IF(#REF!&lt;&gt;"",1,0))</f>
        <v>#REF!</v>
      </c>
      <c r="AE15" s="25" t="e">
        <f>IF('Crisis Indicator Data'!#REF!="No Data",1,IF(#REF!&lt;&gt;"",1,0))</f>
        <v>#REF!</v>
      </c>
      <c r="AF15" s="25" t="e">
        <f>IF('Crisis Indicator Data'!#REF!="No Data",1,IF(#REF!&lt;&gt;"",1,0))</f>
        <v>#REF!</v>
      </c>
      <c r="AG15" s="25" t="e">
        <f>IF('Crisis Indicator Data'!#REF!="No Data",1,IF(#REF!&lt;&gt;"",1,0))</f>
        <v>#REF!</v>
      </c>
      <c r="AH15" s="25" t="e">
        <f>IF('Crisis Indicator Data'!#REF!="No Data",1,IF(#REF!&lt;&gt;"",1,0))</f>
        <v>#REF!</v>
      </c>
      <c r="AI15" s="25" t="e">
        <f>IF('Crisis Indicator Data'!#REF!="No Data",1,IF(#REF!&lt;&gt;"",1,0))</f>
        <v>#REF!</v>
      </c>
      <c r="AJ15" s="25" t="e">
        <f>IF('Crisis Indicator Data'!#REF!="No Data",1,IF(#REF!&lt;&gt;"",1,0))</f>
        <v>#REF!</v>
      </c>
      <c r="AK15" s="25" t="e">
        <f>IF('Crisis Indicator Data'!#REF!="No Data",1,IF(#REF!&lt;&gt;"",1,0))</f>
        <v>#REF!</v>
      </c>
      <c r="AL15" s="25" t="e">
        <f>IF('Crisis Indicator Data'!#REF!="No Data",1,IF(#REF!&lt;&gt;"",1,0))</f>
        <v>#REF!</v>
      </c>
      <c r="AM15" s="25" t="e">
        <f>IF('Crisis Indicator Data'!#REF!="No Data",1,IF(#REF!&lt;&gt;"",1,0))</f>
        <v>#REF!</v>
      </c>
      <c r="AN15" s="25" t="e">
        <f>IF('Crisis Indicator Data'!#REF!="No Data",1,IF(#REF!&lt;&gt;"",1,0))</f>
        <v>#REF!</v>
      </c>
      <c r="AO15" s="25" t="e">
        <f>IF('Crisis Indicator Data'!#REF!="No Data",1,IF(#REF!&lt;&gt;"",1,0))</f>
        <v>#REF!</v>
      </c>
      <c r="AP15" s="25" t="e">
        <f>IF('Crisis Indicator Data'!#REF!="No Data",1,IF(#REF!&lt;&gt;"",1,0))</f>
        <v>#REF!</v>
      </c>
      <c r="AQ15" s="25" t="e">
        <f>IF('Crisis Indicator Data'!#REF!="No Data",1,IF(#REF!&lt;&gt;"",1,0))</f>
        <v>#REF!</v>
      </c>
      <c r="AR15" s="25" t="e">
        <f>IF('Crisis Indicator Data'!#REF!="No Data",1,IF(#REF!&lt;&gt;"",1,0))</f>
        <v>#REF!</v>
      </c>
      <c r="AS15" s="25" t="e">
        <f>IF('Crisis Indicator Data'!#REF!="No Data",1,IF(#REF!&lt;&gt;"",1,0))</f>
        <v>#REF!</v>
      </c>
      <c r="AT15" s="25" t="e">
        <f>IF('Crisis Indicator Data'!#REF!="No Data",1,IF(#REF!&lt;&gt;"",1,0))</f>
        <v>#REF!</v>
      </c>
      <c r="AU15" s="25" t="e">
        <f>IF('Crisis Indicator Data'!#REF!="No Data",1,IF(#REF!&lt;&gt;"",1,0))</f>
        <v>#REF!</v>
      </c>
      <c r="AV15" s="25" t="e">
        <f>IF('Crisis Indicator Data'!#REF!="No Data",1,IF(#REF!&lt;&gt;"",1,0))</f>
        <v>#REF!</v>
      </c>
      <c r="AW15" s="25" t="e">
        <f>IF('Crisis Indicator Data'!#REF!="No Data",1,IF(#REF!&lt;&gt;"",1,0))</f>
        <v>#REF!</v>
      </c>
      <c r="AX15" s="25" t="e">
        <f>IF('Crisis Indicator Data'!#REF!="No Data",1,IF(#REF!&lt;&gt;"",1,0))</f>
        <v>#REF!</v>
      </c>
      <c r="AY15" s="25" t="e">
        <f>IF('Crisis Indicator Data'!#REF!="No Data",1,IF(#REF!&lt;&gt;"",1,0))</f>
        <v>#REF!</v>
      </c>
      <c r="AZ15" s="25" t="e">
        <f>IF('Crisis Indicator Data'!#REF!="No Data",1,IF(#REF!&lt;&gt;"",1,0))</f>
        <v>#REF!</v>
      </c>
      <c r="BA15" t="e">
        <f t="shared" si="0"/>
        <v>#REF!</v>
      </c>
      <c r="BB15" s="27" t="e">
        <f t="shared" si="1"/>
        <v>#REF!</v>
      </c>
    </row>
    <row r="16" spans="1:54" x14ac:dyDescent="0.3">
      <c r="A16" t="s">
        <v>28</v>
      </c>
      <c r="B16" s="25" t="e">
        <f>IF('Crisis Indicator Data'!#REF!="No Data",1,IF(#REF!&lt;&gt;"",1,0))</f>
        <v>#REF!</v>
      </c>
      <c r="C16" s="25" t="e">
        <f>IF('Crisis Indicator Data'!#REF!="No Data",1,IF(#REF!&lt;&gt;"",1,0))</f>
        <v>#REF!</v>
      </c>
      <c r="D16" s="25" t="e">
        <f>IF('Crisis Indicator Data'!#REF!="No Data",1,IF(#REF!&lt;&gt;"",1,0))</f>
        <v>#REF!</v>
      </c>
      <c r="E16" s="25" t="e">
        <f>IF('Crisis Indicator Data'!#REF!="No Data",1,IF(#REF!&lt;&gt;"",1,0))</f>
        <v>#REF!</v>
      </c>
      <c r="F16" s="25" t="e">
        <f>IF('Crisis Indicator Data'!#REF!="No Data",1,IF(#REF!&lt;&gt;"",1,0))</f>
        <v>#REF!</v>
      </c>
      <c r="G16" s="25" t="e">
        <f>IF('Crisis Indicator Data'!#REF!="No Data",1,IF(#REF!&lt;&gt;"",1,0))</f>
        <v>#REF!</v>
      </c>
      <c r="H16" s="25" t="e">
        <f>IF('Crisis Indicator Data'!#REF!="No Data",1,IF(#REF!&lt;&gt;"",1,0))</f>
        <v>#REF!</v>
      </c>
      <c r="I16" s="25" t="e">
        <f>IF('Crisis Indicator Data'!#REF!="No Data",1,IF(#REF!&lt;&gt;"",1,0))</f>
        <v>#REF!</v>
      </c>
      <c r="J16" s="25" t="e">
        <f>IF('Crisis Indicator Data'!#REF!="No Data",1,IF(#REF!&lt;&gt;"",1,0))</f>
        <v>#REF!</v>
      </c>
      <c r="K16" s="25" t="e">
        <f>IF('Crisis Indicator Data'!#REF!="No Data",1,IF(#REF!&lt;&gt;"",1,0))</f>
        <v>#REF!</v>
      </c>
      <c r="L16" s="25" t="e">
        <f>IF('Crisis Indicator Data'!#REF!="No Data",1,IF(#REF!&lt;&gt;"",1,0))</f>
        <v>#REF!</v>
      </c>
      <c r="M16" s="25" t="e">
        <f>IF('Crisis Indicator Data'!#REF!="No Data",1,IF(#REF!&lt;&gt;"",1,0))</f>
        <v>#REF!</v>
      </c>
      <c r="N16" s="25" t="e">
        <f>IF('Crisis Indicator Data'!#REF!="No Data",1,IF(#REF!&lt;&gt;"",1,0))</f>
        <v>#REF!</v>
      </c>
      <c r="O16" s="25" t="e">
        <f>IF('Crisis Indicator Data'!#REF!="No Data",1,IF(#REF!&lt;&gt;"",1,0))</f>
        <v>#REF!</v>
      </c>
      <c r="P16" s="25" t="e">
        <f>IF('Crisis Indicator Data'!#REF!="No Data",1,IF(#REF!&lt;&gt;"",1,0))</f>
        <v>#REF!</v>
      </c>
      <c r="Q16" s="25" t="e">
        <f>IF('Crisis Indicator Data'!#REF!="No Data",1,IF(#REF!&lt;&gt;"",1,0))</f>
        <v>#REF!</v>
      </c>
      <c r="R16" s="25" t="e">
        <f>IF('Crisis Indicator Data'!#REF!="No Data",1,IF(#REF!&lt;&gt;"",1,0))</f>
        <v>#REF!</v>
      </c>
      <c r="S16" s="25" t="e">
        <f>IF('Crisis Indicator Data'!#REF!="No Data",1,IF(#REF!&lt;&gt;"",1,0))</f>
        <v>#REF!</v>
      </c>
      <c r="T16" s="25" t="e">
        <f>IF('Crisis Indicator Data'!#REF!="No Data",1,IF(#REF!&lt;&gt;"",1,0))</f>
        <v>#REF!</v>
      </c>
      <c r="U16" s="25" t="e">
        <f>IF('Crisis Indicator Data'!#REF!="No Data",1,IF(#REF!&lt;&gt;"",1,0))</f>
        <v>#REF!</v>
      </c>
      <c r="V16" s="25" t="e">
        <f>IF('Crisis Indicator Data'!#REF!="No Data",1,IF(#REF!&lt;&gt;"",1,0))</f>
        <v>#REF!</v>
      </c>
      <c r="W16" s="25" t="e">
        <f>IF('Crisis Indicator Data'!#REF!="No Data",1,IF(#REF!&lt;&gt;"",1,0))</f>
        <v>#REF!</v>
      </c>
      <c r="X16" s="25" t="e">
        <f>IF('Crisis Indicator Data'!#REF!="No Data",1,IF(#REF!&lt;&gt;"",1,0))</f>
        <v>#REF!</v>
      </c>
      <c r="Y16" s="25" t="e">
        <f>IF('Crisis Indicator Data'!#REF!="No Data",1,IF(#REF!&lt;&gt;"",1,0))</f>
        <v>#REF!</v>
      </c>
      <c r="Z16" s="25" t="e">
        <f>IF('Crisis Indicator Data'!#REF!="No Data",1,IF(#REF!&lt;&gt;"",1,0))</f>
        <v>#REF!</v>
      </c>
      <c r="AA16" s="25" t="e">
        <f>IF('Crisis Indicator Data'!#REF!="No Data",1,IF(#REF!&lt;&gt;"",1,0))</f>
        <v>#REF!</v>
      </c>
      <c r="AB16" s="25" t="e">
        <f>IF('Crisis Indicator Data'!#REF!="No Data",1,IF(#REF!&lt;&gt;"",1,0))</f>
        <v>#REF!</v>
      </c>
      <c r="AC16" s="25" t="e">
        <f>IF('Crisis Indicator Data'!#REF!="No Data",1,IF(#REF!&lt;&gt;"",1,0))</f>
        <v>#REF!</v>
      </c>
      <c r="AD16" s="25" t="e">
        <f>IF('Crisis Indicator Data'!#REF!="No Data",1,IF(#REF!&lt;&gt;"",1,0))</f>
        <v>#REF!</v>
      </c>
      <c r="AE16" s="25" t="e">
        <f>IF('Crisis Indicator Data'!#REF!="No Data",1,IF(#REF!&lt;&gt;"",1,0))</f>
        <v>#REF!</v>
      </c>
      <c r="AF16" s="25" t="e">
        <f>IF('Crisis Indicator Data'!#REF!="No Data",1,IF(#REF!&lt;&gt;"",1,0))</f>
        <v>#REF!</v>
      </c>
      <c r="AG16" s="25" t="e">
        <f>IF('Crisis Indicator Data'!#REF!="No Data",1,IF(#REF!&lt;&gt;"",1,0))</f>
        <v>#REF!</v>
      </c>
      <c r="AH16" s="25" t="e">
        <f>IF('Crisis Indicator Data'!#REF!="No Data",1,IF(#REF!&lt;&gt;"",1,0))</f>
        <v>#REF!</v>
      </c>
      <c r="AI16" s="25" t="e">
        <f>IF('Crisis Indicator Data'!#REF!="No Data",1,IF(#REF!&lt;&gt;"",1,0))</f>
        <v>#REF!</v>
      </c>
      <c r="AJ16" s="25" t="e">
        <f>IF('Crisis Indicator Data'!#REF!="No Data",1,IF(#REF!&lt;&gt;"",1,0))</f>
        <v>#REF!</v>
      </c>
      <c r="AK16" s="25" t="e">
        <f>IF('Crisis Indicator Data'!#REF!="No Data",1,IF(#REF!&lt;&gt;"",1,0))</f>
        <v>#REF!</v>
      </c>
      <c r="AL16" s="25" t="e">
        <f>IF('Crisis Indicator Data'!#REF!="No Data",1,IF(#REF!&lt;&gt;"",1,0))</f>
        <v>#REF!</v>
      </c>
      <c r="AM16" s="25" t="e">
        <f>IF('Crisis Indicator Data'!#REF!="No Data",1,IF(#REF!&lt;&gt;"",1,0))</f>
        <v>#REF!</v>
      </c>
      <c r="AN16" s="25" t="e">
        <f>IF('Crisis Indicator Data'!#REF!="No Data",1,IF(#REF!&lt;&gt;"",1,0))</f>
        <v>#REF!</v>
      </c>
      <c r="AO16" s="25" t="e">
        <f>IF('Crisis Indicator Data'!#REF!="No Data",1,IF(#REF!&lt;&gt;"",1,0))</f>
        <v>#REF!</v>
      </c>
      <c r="AP16" s="25" t="e">
        <f>IF('Crisis Indicator Data'!#REF!="No Data",1,IF(#REF!&lt;&gt;"",1,0))</f>
        <v>#REF!</v>
      </c>
      <c r="AQ16" s="25" t="e">
        <f>IF('Crisis Indicator Data'!#REF!="No Data",1,IF(#REF!&lt;&gt;"",1,0))</f>
        <v>#REF!</v>
      </c>
      <c r="AR16" s="25" t="e">
        <f>IF('Crisis Indicator Data'!#REF!="No Data",1,IF(#REF!&lt;&gt;"",1,0))</f>
        <v>#REF!</v>
      </c>
      <c r="AS16" s="25" t="e">
        <f>IF('Crisis Indicator Data'!#REF!="No Data",1,IF(#REF!&lt;&gt;"",1,0))</f>
        <v>#REF!</v>
      </c>
      <c r="AT16" s="25" t="e">
        <f>IF('Crisis Indicator Data'!#REF!="No Data",1,IF(#REF!&lt;&gt;"",1,0))</f>
        <v>#REF!</v>
      </c>
      <c r="AU16" s="25" t="e">
        <f>IF('Crisis Indicator Data'!#REF!="No Data",1,IF(#REF!&lt;&gt;"",1,0))</f>
        <v>#REF!</v>
      </c>
      <c r="AV16" s="25" t="e">
        <f>IF('Crisis Indicator Data'!#REF!="No Data",1,IF(#REF!&lt;&gt;"",1,0))</f>
        <v>#REF!</v>
      </c>
      <c r="AW16" s="25" t="e">
        <f>IF('Crisis Indicator Data'!#REF!="No Data",1,IF(#REF!&lt;&gt;"",1,0))</f>
        <v>#REF!</v>
      </c>
      <c r="AX16" s="25" t="e">
        <f>IF('Crisis Indicator Data'!#REF!="No Data",1,IF(#REF!&lt;&gt;"",1,0))</f>
        <v>#REF!</v>
      </c>
      <c r="AY16" s="25" t="e">
        <f>IF('Crisis Indicator Data'!#REF!="No Data",1,IF(#REF!&lt;&gt;"",1,0))</f>
        <v>#REF!</v>
      </c>
      <c r="AZ16" s="25" t="e">
        <f>IF('Crisis Indicator Data'!#REF!="No Data",1,IF(#REF!&lt;&gt;"",1,0))</f>
        <v>#REF!</v>
      </c>
      <c r="BA16" t="e">
        <f t="shared" si="0"/>
        <v>#REF!</v>
      </c>
      <c r="BB16" s="27" t="e">
        <f t="shared" si="1"/>
        <v>#REF!</v>
      </c>
    </row>
    <row r="17" spans="1:54" x14ac:dyDescent="0.3">
      <c r="A17" t="s">
        <v>30</v>
      </c>
      <c r="B17" s="25" t="e">
        <f>IF('Crisis Indicator Data'!#REF!="No Data",1,IF(#REF!&lt;&gt;"",1,0))</f>
        <v>#REF!</v>
      </c>
      <c r="C17" s="25" t="e">
        <f>IF('Crisis Indicator Data'!#REF!="No Data",1,IF(#REF!&lt;&gt;"",1,0))</f>
        <v>#REF!</v>
      </c>
      <c r="D17" s="25" t="e">
        <f>IF('Crisis Indicator Data'!#REF!="No Data",1,IF(#REF!&lt;&gt;"",1,0))</f>
        <v>#REF!</v>
      </c>
      <c r="E17" s="25" t="e">
        <f>IF('Crisis Indicator Data'!#REF!="No Data",1,IF(#REF!&lt;&gt;"",1,0))</f>
        <v>#REF!</v>
      </c>
      <c r="F17" s="25" t="e">
        <f>IF('Crisis Indicator Data'!#REF!="No Data",1,IF(#REF!&lt;&gt;"",1,0))</f>
        <v>#REF!</v>
      </c>
      <c r="G17" s="25" t="e">
        <f>IF('Crisis Indicator Data'!#REF!="No Data",1,IF(#REF!&lt;&gt;"",1,0))</f>
        <v>#REF!</v>
      </c>
      <c r="H17" s="25" t="e">
        <f>IF('Crisis Indicator Data'!#REF!="No Data",1,IF(#REF!&lt;&gt;"",1,0))</f>
        <v>#REF!</v>
      </c>
      <c r="I17" s="25" t="e">
        <f>IF('Crisis Indicator Data'!#REF!="No Data",1,IF(#REF!&lt;&gt;"",1,0))</f>
        <v>#REF!</v>
      </c>
      <c r="J17" s="25" t="e">
        <f>IF('Crisis Indicator Data'!#REF!="No Data",1,IF(#REF!&lt;&gt;"",1,0))</f>
        <v>#REF!</v>
      </c>
      <c r="K17" s="25" t="e">
        <f>IF('Crisis Indicator Data'!#REF!="No Data",1,IF(#REF!&lt;&gt;"",1,0))</f>
        <v>#REF!</v>
      </c>
      <c r="L17" s="25" t="e">
        <f>IF('Crisis Indicator Data'!#REF!="No Data",1,IF(#REF!&lt;&gt;"",1,0))</f>
        <v>#REF!</v>
      </c>
      <c r="M17" s="25" t="e">
        <f>IF('Crisis Indicator Data'!#REF!="No Data",1,IF(#REF!&lt;&gt;"",1,0))</f>
        <v>#REF!</v>
      </c>
      <c r="N17" s="25" t="e">
        <f>IF('Crisis Indicator Data'!#REF!="No Data",1,IF(#REF!&lt;&gt;"",1,0))</f>
        <v>#REF!</v>
      </c>
      <c r="O17" s="25" t="e">
        <f>IF('Crisis Indicator Data'!#REF!="No Data",1,IF(#REF!&lt;&gt;"",1,0))</f>
        <v>#REF!</v>
      </c>
      <c r="P17" s="25" t="e">
        <f>IF('Crisis Indicator Data'!#REF!="No Data",1,IF(#REF!&lt;&gt;"",1,0))</f>
        <v>#REF!</v>
      </c>
      <c r="Q17" s="25" t="e">
        <f>IF('Crisis Indicator Data'!#REF!="No Data",1,IF(#REF!&lt;&gt;"",1,0))</f>
        <v>#REF!</v>
      </c>
      <c r="R17" s="25" t="e">
        <f>IF('Crisis Indicator Data'!#REF!="No Data",1,IF(#REF!&lt;&gt;"",1,0))</f>
        <v>#REF!</v>
      </c>
      <c r="S17" s="25" t="e">
        <f>IF('Crisis Indicator Data'!#REF!="No Data",1,IF(#REF!&lt;&gt;"",1,0))</f>
        <v>#REF!</v>
      </c>
      <c r="T17" s="25" t="e">
        <f>IF('Crisis Indicator Data'!#REF!="No Data",1,IF(#REF!&lt;&gt;"",1,0))</f>
        <v>#REF!</v>
      </c>
      <c r="U17" s="25" t="e">
        <f>IF('Crisis Indicator Data'!#REF!="No Data",1,IF(#REF!&lt;&gt;"",1,0))</f>
        <v>#REF!</v>
      </c>
      <c r="V17" s="25" t="e">
        <f>IF('Crisis Indicator Data'!#REF!="No Data",1,IF(#REF!&lt;&gt;"",1,0))</f>
        <v>#REF!</v>
      </c>
      <c r="W17" s="25" t="e">
        <f>IF('Crisis Indicator Data'!#REF!="No Data",1,IF(#REF!&lt;&gt;"",1,0))</f>
        <v>#REF!</v>
      </c>
      <c r="X17" s="25" t="e">
        <f>IF('Crisis Indicator Data'!#REF!="No Data",1,IF(#REF!&lt;&gt;"",1,0))</f>
        <v>#REF!</v>
      </c>
      <c r="Y17" s="25" t="e">
        <f>IF('Crisis Indicator Data'!#REF!="No Data",1,IF(#REF!&lt;&gt;"",1,0))</f>
        <v>#REF!</v>
      </c>
      <c r="Z17" s="25" t="e">
        <f>IF('Crisis Indicator Data'!#REF!="No Data",1,IF(#REF!&lt;&gt;"",1,0))</f>
        <v>#REF!</v>
      </c>
      <c r="AA17" s="25" t="e">
        <f>IF('Crisis Indicator Data'!#REF!="No Data",1,IF(#REF!&lt;&gt;"",1,0))</f>
        <v>#REF!</v>
      </c>
      <c r="AB17" s="25" t="e">
        <f>IF('Crisis Indicator Data'!#REF!="No Data",1,IF(#REF!&lt;&gt;"",1,0))</f>
        <v>#REF!</v>
      </c>
      <c r="AC17" s="25" t="e">
        <f>IF('Crisis Indicator Data'!#REF!="No Data",1,IF(#REF!&lt;&gt;"",1,0))</f>
        <v>#REF!</v>
      </c>
      <c r="AD17" s="25" t="e">
        <f>IF('Crisis Indicator Data'!#REF!="No Data",1,IF(#REF!&lt;&gt;"",1,0))</f>
        <v>#REF!</v>
      </c>
      <c r="AE17" s="25" t="e">
        <f>IF('Crisis Indicator Data'!#REF!="No Data",1,IF(#REF!&lt;&gt;"",1,0))</f>
        <v>#REF!</v>
      </c>
      <c r="AF17" s="25" t="e">
        <f>IF('Crisis Indicator Data'!#REF!="No Data",1,IF(#REF!&lt;&gt;"",1,0))</f>
        <v>#REF!</v>
      </c>
      <c r="AG17" s="25" t="e">
        <f>IF('Crisis Indicator Data'!#REF!="No Data",1,IF(#REF!&lt;&gt;"",1,0))</f>
        <v>#REF!</v>
      </c>
      <c r="AH17" s="25" t="e">
        <f>IF('Crisis Indicator Data'!#REF!="No Data",1,IF(#REF!&lt;&gt;"",1,0))</f>
        <v>#REF!</v>
      </c>
      <c r="AI17" s="25" t="e">
        <f>IF('Crisis Indicator Data'!#REF!="No Data",1,IF(#REF!&lt;&gt;"",1,0))</f>
        <v>#REF!</v>
      </c>
      <c r="AJ17" s="25" t="e">
        <f>IF('Crisis Indicator Data'!#REF!="No Data",1,IF(#REF!&lt;&gt;"",1,0))</f>
        <v>#REF!</v>
      </c>
      <c r="AK17" s="25" t="e">
        <f>IF('Crisis Indicator Data'!#REF!="No Data",1,IF(#REF!&lt;&gt;"",1,0))</f>
        <v>#REF!</v>
      </c>
      <c r="AL17" s="25" t="e">
        <f>IF('Crisis Indicator Data'!#REF!="No Data",1,IF(#REF!&lt;&gt;"",1,0))</f>
        <v>#REF!</v>
      </c>
      <c r="AM17" s="25" t="e">
        <f>IF('Crisis Indicator Data'!#REF!="No Data",1,IF(#REF!&lt;&gt;"",1,0))</f>
        <v>#REF!</v>
      </c>
      <c r="AN17" s="25" t="e">
        <f>IF('Crisis Indicator Data'!#REF!="No Data",1,IF(#REF!&lt;&gt;"",1,0))</f>
        <v>#REF!</v>
      </c>
      <c r="AO17" s="25" t="e">
        <f>IF('Crisis Indicator Data'!#REF!="No Data",1,IF(#REF!&lt;&gt;"",1,0))</f>
        <v>#REF!</v>
      </c>
      <c r="AP17" s="25" t="e">
        <f>IF('Crisis Indicator Data'!#REF!="No Data",1,IF(#REF!&lt;&gt;"",1,0))</f>
        <v>#REF!</v>
      </c>
      <c r="AQ17" s="25" t="e">
        <f>IF('Crisis Indicator Data'!#REF!="No Data",1,IF(#REF!&lt;&gt;"",1,0))</f>
        <v>#REF!</v>
      </c>
      <c r="AR17" s="25" t="e">
        <f>IF('Crisis Indicator Data'!#REF!="No Data",1,IF(#REF!&lt;&gt;"",1,0))</f>
        <v>#REF!</v>
      </c>
      <c r="AS17" s="25" t="e">
        <f>IF('Crisis Indicator Data'!#REF!="No Data",1,IF(#REF!&lt;&gt;"",1,0))</f>
        <v>#REF!</v>
      </c>
      <c r="AT17" s="25" t="e">
        <f>IF('Crisis Indicator Data'!#REF!="No Data",1,IF(#REF!&lt;&gt;"",1,0))</f>
        <v>#REF!</v>
      </c>
      <c r="AU17" s="25" t="e">
        <f>IF('Crisis Indicator Data'!#REF!="No Data",1,IF(#REF!&lt;&gt;"",1,0))</f>
        <v>#REF!</v>
      </c>
      <c r="AV17" s="25" t="e">
        <f>IF('Crisis Indicator Data'!#REF!="No Data",1,IF(#REF!&lt;&gt;"",1,0))</f>
        <v>#REF!</v>
      </c>
      <c r="AW17" s="25" t="e">
        <f>IF('Crisis Indicator Data'!#REF!="No Data",1,IF(#REF!&lt;&gt;"",1,0))</f>
        <v>#REF!</v>
      </c>
      <c r="AX17" s="25" t="e">
        <f>IF('Crisis Indicator Data'!#REF!="No Data",1,IF(#REF!&lt;&gt;"",1,0))</f>
        <v>#REF!</v>
      </c>
      <c r="AY17" s="25" t="e">
        <f>IF('Crisis Indicator Data'!#REF!="No Data",1,IF(#REF!&lt;&gt;"",1,0))</f>
        <v>#REF!</v>
      </c>
      <c r="AZ17" s="25" t="e">
        <f>IF('Crisis Indicator Data'!#REF!="No Data",1,IF(#REF!&lt;&gt;"",1,0))</f>
        <v>#REF!</v>
      </c>
      <c r="BA17" t="e">
        <f t="shared" si="0"/>
        <v>#REF!</v>
      </c>
      <c r="BB17" s="27" t="e">
        <f t="shared" si="1"/>
        <v>#REF!</v>
      </c>
    </row>
    <row r="18" spans="1:54" x14ac:dyDescent="0.3">
      <c r="A18" t="s">
        <v>32</v>
      </c>
      <c r="B18" s="25" t="e">
        <f>IF('Crisis Indicator Data'!#REF!="No Data",1,IF(#REF!&lt;&gt;"",1,0))</f>
        <v>#REF!</v>
      </c>
      <c r="C18" s="25" t="e">
        <f>IF('Crisis Indicator Data'!#REF!="No Data",1,IF(#REF!&lt;&gt;"",1,0))</f>
        <v>#REF!</v>
      </c>
      <c r="D18" s="25" t="e">
        <f>IF('Crisis Indicator Data'!#REF!="No Data",1,IF(#REF!&lt;&gt;"",1,0))</f>
        <v>#REF!</v>
      </c>
      <c r="E18" s="25" t="e">
        <f>IF('Crisis Indicator Data'!#REF!="No Data",1,IF(#REF!&lt;&gt;"",1,0))</f>
        <v>#REF!</v>
      </c>
      <c r="F18" s="25" t="e">
        <f>IF('Crisis Indicator Data'!#REF!="No Data",1,IF(#REF!&lt;&gt;"",1,0))</f>
        <v>#REF!</v>
      </c>
      <c r="G18" s="25" t="e">
        <f>IF('Crisis Indicator Data'!#REF!="No Data",1,IF(#REF!&lt;&gt;"",1,0))</f>
        <v>#REF!</v>
      </c>
      <c r="H18" s="25" t="e">
        <f>IF('Crisis Indicator Data'!#REF!="No Data",1,IF(#REF!&lt;&gt;"",1,0))</f>
        <v>#REF!</v>
      </c>
      <c r="I18" s="25" t="e">
        <f>IF('Crisis Indicator Data'!#REF!="No Data",1,IF(#REF!&lt;&gt;"",1,0))</f>
        <v>#REF!</v>
      </c>
      <c r="J18" s="25" t="e">
        <f>IF('Crisis Indicator Data'!#REF!="No Data",1,IF(#REF!&lt;&gt;"",1,0))</f>
        <v>#REF!</v>
      </c>
      <c r="K18" s="25" t="e">
        <f>IF('Crisis Indicator Data'!#REF!="No Data",1,IF(#REF!&lt;&gt;"",1,0))</f>
        <v>#REF!</v>
      </c>
      <c r="L18" s="25" t="e">
        <f>IF('Crisis Indicator Data'!#REF!="No Data",1,IF(#REF!&lt;&gt;"",1,0))</f>
        <v>#REF!</v>
      </c>
      <c r="M18" s="25" t="e">
        <f>IF('Crisis Indicator Data'!#REF!="No Data",1,IF(#REF!&lt;&gt;"",1,0))</f>
        <v>#REF!</v>
      </c>
      <c r="N18" s="25" t="e">
        <f>IF('Crisis Indicator Data'!#REF!="No Data",1,IF(#REF!&lt;&gt;"",1,0))</f>
        <v>#REF!</v>
      </c>
      <c r="O18" s="25" t="e">
        <f>IF('Crisis Indicator Data'!#REF!="No Data",1,IF(#REF!&lt;&gt;"",1,0))</f>
        <v>#REF!</v>
      </c>
      <c r="P18" s="25" t="e">
        <f>IF('Crisis Indicator Data'!#REF!="No Data",1,IF(#REF!&lt;&gt;"",1,0))</f>
        <v>#REF!</v>
      </c>
      <c r="Q18" s="25" t="e">
        <f>IF('Crisis Indicator Data'!#REF!="No Data",1,IF(#REF!&lt;&gt;"",1,0))</f>
        <v>#REF!</v>
      </c>
      <c r="R18" s="25" t="e">
        <f>IF('Crisis Indicator Data'!#REF!="No Data",1,IF(#REF!&lt;&gt;"",1,0))</f>
        <v>#REF!</v>
      </c>
      <c r="S18" s="25" t="e">
        <f>IF('Crisis Indicator Data'!#REF!="No Data",1,IF(#REF!&lt;&gt;"",1,0))</f>
        <v>#REF!</v>
      </c>
      <c r="T18" s="25" t="e">
        <f>IF('Crisis Indicator Data'!#REF!="No Data",1,IF(#REF!&lt;&gt;"",1,0))</f>
        <v>#REF!</v>
      </c>
      <c r="U18" s="25" t="e">
        <f>IF('Crisis Indicator Data'!#REF!="No Data",1,IF(#REF!&lt;&gt;"",1,0))</f>
        <v>#REF!</v>
      </c>
      <c r="V18" s="25" t="e">
        <f>IF('Crisis Indicator Data'!#REF!="No Data",1,IF(#REF!&lt;&gt;"",1,0))</f>
        <v>#REF!</v>
      </c>
      <c r="W18" s="25" t="e">
        <f>IF('Crisis Indicator Data'!#REF!="No Data",1,IF(#REF!&lt;&gt;"",1,0))</f>
        <v>#REF!</v>
      </c>
      <c r="X18" s="25" t="e">
        <f>IF('Crisis Indicator Data'!#REF!="No Data",1,IF(#REF!&lt;&gt;"",1,0))</f>
        <v>#REF!</v>
      </c>
      <c r="Y18" s="25" t="e">
        <f>IF('Crisis Indicator Data'!#REF!="No Data",1,IF(#REF!&lt;&gt;"",1,0))</f>
        <v>#REF!</v>
      </c>
      <c r="Z18" s="25" t="e">
        <f>IF('Crisis Indicator Data'!#REF!="No Data",1,IF(#REF!&lt;&gt;"",1,0))</f>
        <v>#REF!</v>
      </c>
      <c r="AA18" s="25" t="e">
        <f>IF('Crisis Indicator Data'!#REF!="No Data",1,IF(#REF!&lt;&gt;"",1,0))</f>
        <v>#REF!</v>
      </c>
      <c r="AB18" s="25" t="e">
        <f>IF('Crisis Indicator Data'!#REF!="No Data",1,IF(#REF!&lt;&gt;"",1,0))</f>
        <v>#REF!</v>
      </c>
      <c r="AC18" s="25" t="e">
        <f>IF('Crisis Indicator Data'!#REF!="No Data",1,IF(#REF!&lt;&gt;"",1,0))</f>
        <v>#REF!</v>
      </c>
      <c r="AD18" s="25" t="e">
        <f>IF('Crisis Indicator Data'!#REF!="No Data",1,IF(#REF!&lt;&gt;"",1,0))</f>
        <v>#REF!</v>
      </c>
      <c r="AE18" s="25" t="e">
        <f>IF('Crisis Indicator Data'!#REF!="No Data",1,IF(#REF!&lt;&gt;"",1,0))</f>
        <v>#REF!</v>
      </c>
      <c r="AF18" s="25" t="e">
        <f>IF('Crisis Indicator Data'!#REF!="No Data",1,IF(#REF!&lt;&gt;"",1,0))</f>
        <v>#REF!</v>
      </c>
      <c r="AG18" s="25" t="e">
        <f>IF('Crisis Indicator Data'!#REF!="No Data",1,IF(#REF!&lt;&gt;"",1,0))</f>
        <v>#REF!</v>
      </c>
      <c r="AH18" s="25" t="e">
        <f>IF('Crisis Indicator Data'!#REF!="No Data",1,IF(#REF!&lt;&gt;"",1,0))</f>
        <v>#REF!</v>
      </c>
      <c r="AI18" s="25" t="e">
        <f>IF('Crisis Indicator Data'!#REF!="No Data",1,IF(#REF!&lt;&gt;"",1,0))</f>
        <v>#REF!</v>
      </c>
      <c r="AJ18" s="25" t="e">
        <f>IF('Crisis Indicator Data'!#REF!="No Data",1,IF(#REF!&lt;&gt;"",1,0))</f>
        <v>#REF!</v>
      </c>
      <c r="AK18" s="25" t="e">
        <f>IF('Crisis Indicator Data'!#REF!="No Data",1,IF(#REF!&lt;&gt;"",1,0))</f>
        <v>#REF!</v>
      </c>
      <c r="AL18" s="25" t="e">
        <f>IF('Crisis Indicator Data'!#REF!="No Data",1,IF(#REF!&lt;&gt;"",1,0))</f>
        <v>#REF!</v>
      </c>
      <c r="AM18" s="25" t="e">
        <f>IF('Crisis Indicator Data'!#REF!="No Data",1,IF(#REF!&lt;&gt;"",1,0))</f>
        <v>#REF!</v>
      </c>
      <c r="AN18" s="25" t="e">
        <f>IF('Crisis Indicator Data'!#REF!="No Data",1,IF(#REF!&lt;&gt;"",1,0))</f>
        <v>#REF!</v>
      </c>
      <c r="AO18" s="25" t="e">
        <f>IF('Crisis Indicator Data'!#REF!="No Data",1,IF(#REF!&lt;&gt;"",1,0))</f>
        <v>#REF!</v>
      </c>
      <c r="AP18" s="25" t="e">
        <f>IF('Crisis Indicator Data'!#REF!="No Data",1,IF(#REF!&lt;&gt;"",1,0))</f>
        <v>#REF!</v>
      </c>
      <c r="AQ18" s="25" t="e">
        <f>IF('Crisis Indicator Data'!#REF!="No Data",1,IF(#REF!&lt;&gt;"",1,0))</f>
        <v>#REF!</v>
      </c>
      <c r="AR18" s="25" t="e">
        <f>IF('Crisis Indicator Data'!#REF!="No Data",1,IF(#REF!&lt;&gt;"",1,0))</f>
        <v>#REF!</v>
      </c>
      <c r="AS18" s="25" t="e">
        <f>IF('Crisis Indicator Data'!#REF!="No Data",1,IF(#REF!&lt;&gt;"",1,0))</f>
        <v>#REF!</v>
      </c>
      <c r="AT18" s="25" t="e">
        <f>IF('Crisis Indicator Data'!#REF!="No Data",1,IF(#REF!&lt;&gt;"",1,0))</f>
        <v>#REF!</v>
      </c>
      <c r="AU18" s="25" t="e">
        <f>IF('Crisis Indicator Data'!#REF!="No Data",1,IF(#REF!&lt;&gt;"",1,0))</f>
        <v>#REF!</v>
      </c>
      <c r="AV18" s="25" t="e">
        <f>IF('Crisis Indicator Data'!#REF!="No Data",1,IF(#REF!&lt;&gt;"",1,0))</f>
        <v>#REF!</v>
      </c>
      <c r="AW18" s="25" t="e">
        <f>IF('Crisis Indicator Data'!#REF!="No Data",1,IF(#REF!&lt;&gt;"",1,0))</f>
        <v>#REF!</v>
      </c>
      <c r="AX18" s="25" t="e">
        <f>IF('Crisis Indicator Data'!#REF!="No Data",1,IF(#REF!&lt;&gt;"",1,0))</f>
        <v>#REF!</v>
      </c>
      <c r="AY18" s="25" t="e">
        <f>IF('Crisis Indicator Data'!#REF!="No Data",1,IF(#REF!&lt;&gt;"",1,0))</f>
        <v>#REF!</v>
      </c>
      <c r="AZ18" s="25" t="e">
        <f>IF('Crisis Indicator Data'!#REF!="No Data",1,IF(#REF!&lt;&gt;"",1,0))</f>
        <v>#REF!</v>
      </c>
      <c r="BA18" t="e">
        <f t="shared" si="0"/>
        <v>#REF!</v>
      </c>
      <c r="BB18" s="27" t="e">
        <f t="shared" si="1"/>
        <v>#REF!</v>
      </c>
    </row>
    <row r="19" spans="1:54" x14ac:dyDescent="0.3">
      <c r="A19" t="s">
        <v>34</v>
      </c>
      <c r="B19" s="25" t="e">
        <f>IF('Crisis Indicator Data'!#REF!="No Data",1,IF(#REF!&lt;&gt;"",1,0))</f>
        <v>#REF!</v>
      </c>
      <c r="C19" s="25" t="e">
        <f>IF('Crisis Indicator Data'!#REF!="No Data",1,IF(#REF!&lt;&gt;"",1,0))</f>
        <v>#REF!</v>
      </c>
      <c r="D19" s="25" t="e">
        <f>IF('Crisis Indicator Data'!#REF!="No Data",1,IF(#REF!&lt;&gt;"",1,0))</f>
        <v>#REF!</v>
      </c>
      <c r="E19" s="25" t="e">
        <f>IF('Crisis Indicator Data'!#REF!="No Data",1,IF(#REF!&lt;&gt;"",1,0))</f>
        <v>#REF!</v>
      </c>
      <c r="F19" s="25" t="e">
        <f>IF('Crisis Indicator Data'!#REF!="No Data",1,IF(#REF!&lt;&gt;"",1,0))</f>
        <v>#REF!</v>
      </c>
      <c r="G19" s="25" t="e">
        <f>IF('Crisis Indicator Data'!#REF!="No Data",1,IF(#REF!&lt;&gt;"",1,0))</f>
        <v>#REF!</v>
      </c>
      <c r="H19" s="25" t="e">
        <f>IF('Crisis Indicator Data'!#REF!="No Data",1,IF(#REF!&lt;&gt;"",1,0))</f>
        <v>#REF!</v>
      </c>
      <c r="I19" s="25" t="e">
        <f>IF('Crisis Indicator Data'!#REF!="No Data",1,IF(#REF!&lt;&gt;"",1,0))</f>
        <v>#REF!</v>
      </c>
      <c r="J19" s="25" t="e">
        <f>IF('Crisis Indicator Data'!#REF!="No Data",1,IF(#REF!&lt;&gt;"",1,0))</f>
        <v>#REF!</v>
      </c>
      <c r="K19" s="25" t="e">
        <f>IF('Crisis Indicator Data'!#REF!="No Data",1,IF(#REF!&lt;&gt;"",1,0))</f>
        <v>#REF!</v>
      </c>
      <c r="L19" s="25" t="e">
        <f>IF('Crisis Indicator Data'!#REF!="No Data",1,IF(#REF!&lt;&gt;"",1,0))</f>
        <v>#REF!</v>
      </c>
      <c r="M19" s="25" t="e">
        <f>IF('Crisis Indicator Data'!#REF!="No Data",1,IF(#REF!&lt;&gt;"",1,0))</f>
        <v>#REF!</v>
      </c>
      <c r="N19" s="25" t="e">
        <f>IF('Crisis Indicator Data'!#REF!="No Data",1,IF(#REF!&lt;&gt;"",1,0))</f>
        <v>#REF!</v>
      </c>
      <c r="O19" s="25" t="e">
        <f>IF('Crisis Indicator Data'!#REF!="No Data",1,IF(#REF!&lt;&gt;"",1,0))</f>
        <v>#REF!</v>
      </c>
      <c r="P19" s="25" t="e">
        <f>IF('Crisis Indicator Data'!#REF!="No Data",1,IF(#REF!&lt;&gt;"",1,0))</f>
        <v>#REF!</v>
      </c>
      <c r="Q19" s="25" t="e">
        <f>IF('Crisis Indicator Data'!#REF!="No Data",1,IF(#REF!&lt;&gt;"",1,0))</f>
        <v>#REF!</v>
      </c>
      <c r="R19" s="25" t="e">
        <f>IF('Crisis Indicator Data'!#REF!="No Data",1,IF(#REF!&lt;&gt;"",1,0))</f>
        <v>#REF!</v>
      </c>
      <c r="S19" s="25" t="e">
        <f>IF('Crisis Indicator Data'!#REF!="No Data",1,IF(#REF!&lt;&gt;"",1,0))</f>
        <v>#REF!</v>
      </c>
      <c r="T19" s="25" t="e">
        <f>IF('Crisis Indicator Data'!#REF!="No Data",1,IF(#REF!&lt;&gt;"",1,0))</f>
        <v>#REF!</v>
      </c>
      <c r="U19" s="25" t="e">
        <f>IF('Crisis Indicator Data'!#REF!="No Data",1,IF(#REF!&lt;&gt;"",1,0))</f>
        <v>#REF!</v>
      </c>
      <c r="V19" s="25" t="e">
        <f>IF('Crisis Indicator Data'!#REF!="No Data",1,IF(#REF!&lt;&gt;"",1,0))</f>
        <v>#REF!</v>
      </c>
      <c r="W19" s="25" t="e">
        <f>IF('Crisis Indicator Data'!#REF!="No Data",1,IF(#REF!&lt;&gt;"",1,0))</f>
        <v>#REF!</v>
      </c>
      <c r="X19" s="25" t="e">
        <f>IF('Crisis Indicator Data'!#REF!="No Data",1,IF(#REF!&lt;&gt;"",1,0))</f>
        <v>#REF!</v>
      </c>
      <c r="Y19" s="25" t="e">
        <f>IF('Crisis Indicator Data'!#REF!="No Data",1,IF(#REF!&lt;&gt;"",1,0))</f>
        <v>#REF!</v>
      </c>
      <c r="Z19" s="25" t="e">
        <f>IF('Crisis Indicator Data'!#REF!="No Data",1,IF(#REF!&lt;&gt;"",1,0))</f>
        <v>#REF!</v>
      </c>
      <c r="AA19" s="25" t="e">
        <f>IF('Crisis Indicator Data'!#REF!="No Data",1,IF(#REF!&lt;&gt;"",1,0))</f>
        <v>#REF!</v>
      </c>
      <c r="AB19" s="25" t="e">
        <f>IF('Crisis Indicator Data'!#REF!="No Data",1,IF(#REF!&lt;&gt;"",1,0))</f>
        <v>#REF!</v>
      </c>
      <c r="AC19" s="25" t="e">
        <f>IF('Crisis Indicator Data'!#REF!="No Data",1,IF(#REF!&lt;&gt;"",1,0))</f>
        <v>#REF!</v>
      </c>
      <c r="AD19" s="25" t="e">
        <f>IF('Crisis Indicator Data'!#REF!="No Data",1,IF(#REF!&lt;&gt;"",1,0))</f>
        <v>#REF!</v>
      </c>
      <c r="AE19" s="25" t="e">
        <f>IF('Crisis Indicator Data'!#REF!="No Data",1,IF(#REF!&lt;&gt;"",1,0))</f>
        <v>#REF!</v>
      </c>
      <c r="AF19" s="25" t="e">
        <f>IF('Crisis Indicator Data'!#REF!="No Data",1,IF(#REF!&lt;&gt;"",1,0))</f>
        <v>#REF!</v>
      </c>
      <c r="AG19" s="25" t="e">
        <f>IF('Crisis Indicator Data'!#REF!="No Data",1,IF(#REF!&lt;&gt;"",1,0))</f>
        <v>#REF!</v>
      </c>
      <c r="AH19" s="25" t="e">
        <f>IF('Crisis Indicator Data'!#REF!="No Data",1,IF(#REF!&lt;&gt;"",1,0))</f>
        <v>#REF!</v>
      </c>
      <c r="AI19" s="25" t="e">
        <f>IF('Crisis Indicator Data'!#REF!="No Data",1,IF(#REF!&lt;&gt;"",1,0))</f>
        <v>#REF!</v>
      </c>
      <c r="AJ19" s="25" t="e">
        <f>IF('Crisis Indicator Data'!#REF!="No Data",1,IF(#REF!&lt;&gt;"",1,0))</f>
        <v>#REF!</v>
      </c>
      <c r="AK19" s="25" t="e">
        <f>IF('Crisis Indicator Data'!#REF!="No Data",1,IF(#REF!&lt;&gt;"",1,0))</f>
        <v>#REF!</v>
      </c>
      <c r="AL19" s="25" t="e">
        <f>IF('Crisis Indicator Data'!#REF!="No Data",1,IF(#REF!&lt;&gt;"",1,0))</f>
        <v>#REF!</v>
      </c>
      <c r="AM19" s="25" t="e">
        <f>IF('Crisis Indicator Data'!#REF!="No Data",1,IF(#REF!&lt;&gt;"",1,0))</f>
        <v>#REF!</v>
      </c>
      <c r="AN19" s="25" t="e">
        <f>IF('Crisis Indicator Data'!#REF!="No Data",1,IF(#REF!&lt;&gt;"",1,0))</f>
        <v>#REF!</v>
      </c>
      <c r="AO19" s="25" t="e">
        <f>IF('Crisis Indicator Data'!#REF!="No Data",1,IF(#REF!&lt;&gt;"",1,0))</f>
        <v>#REF!</v>
      </c>
      <c r="AP19" s="25" t="e">
        <f>IF('Crisis Indicator Data'!#REF!="No Data",1,IF(#REF!&lt;&gt;"",1,0))</f>
        <v>#REF!</v>
      </c>
      <c r="AQ19" s="25" t="e">
        <f>IF('Crisis Indicator Data'!#REF!="No Data",1,IF(#REF!&lt;&gt;"",1,0))</f>
        <v>#REF!</v>
      </c>
      <c r="AR19" s="25" t="e">
        <f>IF('Crisis Indicator Data'!#REF!="No Data",1,IF(#REF!&lt;&gt;"",1,0))</f>
        <v>#REF!</v>
      </c>
      <c r="AS19" s="25" t="e">
        <f>IF('Crisis Indicator Data'!#REF!="No Data",1,IF(#REF!&lt;&gt;"",1,0))</f>
        <v>#REF!</v>
      </c>
      <c r="AT19" s="25" t="e">
        <f>IF('Crisis Indicator Data'!#REF!="No Data",1,IF(#REF!&lt;&gt;"",1,0))</f>
        <v>#REF!</v>
      </c>
      <c r="AU19" s="25" t="e">
        <f>IF('Crisis Indicator Data'!#REF!="No Data",1,IF(#REF!&lt;&gt;"",1,0))</f>
        <v>#REF!</v>
      </c>
      <c r="AV19" s="25" t="e">
        <f>IF('Crisis Indicator Data'!#REF!="No Data",1,IF(#REF!&lt;&gt;"",1,0))</f>
        <v>#REF!</v>
      </c>
      <c r="AW19" s="25" t="e">
        <f>IF('Crisis Indicator Data'!#REF!="No Data",1,IF(#REF!&lt;&gt;"",1,0))</f>
        <v>#REF!</v>
      </c>
      <c r="AX19" s="25" t="e">
        <f>IF('Crisis Indicator Data'!#REF!="No Data",1,IF(#REF!&lt;&gt;"",1,0))</f>
        <v>#REF!</v>
      </c>
      <c r="AY19" s="25" t="e">
        <f>IF('Crisis Indicator Data'!#REF!="No Data",1,IF(#REF!&lt;&gt;"",1,0))</f>
        <v>#REF!</v>
      </c>
      <c r="AZ19" s="25" t="e">
        <f>IF('Crisis Indicator Data'!#REF!="No Data",1,IF(#REF!&lt;&gt;"",1,0))</f>
        <v>#REF!</v>
      </c>
      <c r="BA19" t="e">
        <f t="shared" si="0"/>
        <v>#REF!</v>
      </c>
      <c r="BB19" s="27" t="e">
        <f t="shared" si="1"/>
        <v>#REF!</v>
      </c>
    </row>
    <row r="20" spans="1:54" x14ac:dyDescent="0.3">
      <c r="A20" t="s">
        <v>36</v>
      </c>
      <c r="B20" s="25" t="e">
        <f>IF('Crisis Indicator Data'!#REF!="No Data",1,IF(#REF!&lt;&gt;"",1,0))</f>
        <v>#REF!</v>
      </c>
      <c r="C20" s="25" t="e">
        <f>IF('Crisis Indicator Data'!#REF!="No Data",1,IF(#REF!&lt;&gt;"",1,0))</f>
        <v>#REF!</v>
      </c>
      <c r="D20" s="25" t="e">
        <f>IF('Crisis Indicator Data'!#REF!="No Data",1,IF(#REF!&lt;&gt;"",1,0))</f>
        <v>#REF!</v>
      </c>
      <c r="E20" s="25" t="e">
        <f>IF('Crisis Indicator Data'!#REF!="No Data",1,IF(#REF!&lt;&gt;"",1,0))</f>
        <v>#REF!</v>
      </c>
      <c r="F20" s="25" t="e">
        <f>IF('Crisis Indicator Data'!#REF!="No Data",1,IF(#REF!&lt;&gt;"",1,0))</f>
        <v>#REF!</v>
      </c>
      <c r="G20" s="25" t="e">
        <f>IF('Crisis Indicator Data'!#REF!="No Data",1,IF(#REF!&lt;&gt;"",1,0))</f>
        <v>#REF!</v>
      </c>
      <c r="H20" s="25" t="e">
        <f>IF('Crisis Indicator Data'!#REF!="No Data",1,IF(#REF!&lt;&gt;"",1,0))</f>
        <v>#REF!</v>
      </c>
      <c r="I20" s="25" t="e">
        <f>IF('Crisis Indicator Data'!#REF!="No Data",1,IF(#REF!&lt;&gt;"",1,0))</f>
        <v>#REF!</v>
      </c>
      <c r="J20" s="25" t="e">
        <f>IF('Crisis Indicator Data'!#REF!="No Data",1,IF(#REF!&lt;&gt;"",1,0))</f>
        <v>#REF!</v>
      </c>
      <c r="K20" s="25" t="e">
        <f>IF('Crisis Indicator Data'!#REF!="No Data",1,IF(#REF!&lt;&gt;"",1,0))</f>
        <v>#REF!</v>
      </c>
      <c r="L20" s="25" t="e">
        <f>IF('Crisis Indicator Data'!#REF!="No Data",1,IF(#REF!&lt;&gt;"",1,0))</f>
        <v>#REF!</v>
      </c>
      <c r="M20" s="25" t="e">
        <f>IF('Crisis Indicator Data'!#REF!="No Data",1,IF(#REF!&lt;&gt;"",1,0))</f>
        <v>#REF!</v>
      </c>
      <c r="N20" s="25" t="e">
        <f>IF('Crisis Indicator Data'!#REF!="No Data",1,IF(#REF!&lt;&gt;"",1,0))</f>
        <v>#REF!</v>
      </c>
      <c r="O20" s="25" t="e">
        <f>IF('Crisis Indicator Data'!#REF!="No Data",1,IF(#REF!&lt;&gt;"",1,0))</f>
        <v>#REF!</v>
      </c>
      <c r="P20" s="25" t="e">
        <f>IF('Crisis Indicator Data'!#REF!="No Data",1,IF(#REF!&lt;&gt;"",1,0))</f>
        <v>#REF!</v>
      </c>
      <c r="Q20" s="25" t="e">
        <f>IF('Crisis Indicator Data'!#REF!="No Data",1,IF(#REF!&lt;&gt;"",1,0))</f>
        <v>#REF!</v>
      </c>
      <c r="R20" s="25" t="e">
        <f>IF('Crisis Indicator Data'!#REF!="No Data",1,IF(#REF!&lt;&gt;"",1,0))</f>
        <v>#REF!</v>
      </c>
      <c r="S20" s="25" t="e">
        <f>IF('Crisis Indicator Data'!#REF!="No Data",1,IF(#REF!&lt;&gt;"",1,0))</f>
        <v>#REF!</v>
      </c>
      <c r="T20" s="25" t="e">
        <f>IF('Crisis Indicator Data'!#REF!="No Data",1,IF(#REF!&lt;&gt;"",1,0))</f>
        <v>#REF!</v>
      </c>
      <c r="U20" s="25" t="e">
        <f>IF('Crisis Indicator Data'!#REF!="No Data",1,IF(#REF!&lt;&gt;"",1,0))</f>
        <v>#REF!</v>
      </c>
      <c r="V20" s="25" t="e">
        <f>IF('Crisis Indicator Data'!#REF!="No Data",1,IF(#REF!&lt;&gt;"",1,0))</f>
        <v>#REF!</v>
      </c>
      <c r="W20" s="25" t="e">
        <f>IF('Crisis Indicator Data'!#REF!="No Data",1,IF(#REF!&lt;&gt;"",1,0))</f>
        <v>#REF!</v>
      </c>
      <c r="X20" s="25" t="e">
        <f>IF('Crisis Indicator Data'!#REF!="No Data",1,IF(#REF!&lt;&gt;"",1,0))</f>
        <v>#REF!</v>
      </c>
      <c r="Y20" s="25" t="e">
        <f>IF('Crisis Indicator Data'!#REF!="No Data",1,IF(#REF!&lt;&gt;"",1,0))</f>
        <v>#REF!</v>
      </c>
      <c r="Z20" s="25" t="e">
        <f>IF('Crisis Indicator Data'!#REF!="No Data",1,IF(#REF!&lt;&gt;"",1,0))</f>
        <v>#REF!</v>
      </c>
      <c r="AA20" s="25" t="e">
        <f>IF('Crisis Indicator Data'!#REF!="No Data",1,IF(#REF!&lt;&gt;"",1,0))</f>
        <v>#REF!</v>
      </c>
      <c r="AB20" s="25" t="e">
        <f>IF('Crisis Indicator Data'!#REF!="No Data",1,IF(#REF!&lt;&gt;"",1,0))</f>
        <v>#REF!</v>
      </c>
      <c r="AC20" s="25" t="e">
        <f>IF('Crisis Indicator Data'!#REF!="No Data",1,IF(#REF!&lt;&gt;"",1,0))</f>
        <v>#REF!</v>
      </c>
      <c r="AD20" s="25" t="e">
        <f>IF('Crisis Indicator Data'!#REF!="No Data",1,IF(#REF!&lt;&gt;"",1,0))</f>
        <v>#REF!</v>
      </c>
      <c r="AE20" s="25" t="e">
        <f>IF('Crisis Indicator Data'!#REF!="No Data",1,IF(#REF!&lt;&gt;"",1,0))</f>
        <v>#REF!</v>
      </c>
      <c r="AF20" s="25" t="e">
        <f>IF('Crisis Indicator Data'!#REF!="No Data",1,IF(#REF!&lt;&gt;"",1,0))</f>
        <v>#REF!</v>
      </c>
      <c r="AG20" s="25" t="e">
        <f>IF('Crisis Indicator Data'!#REF!="No Data",1,IF(#REF!&lt;&gt;"",1,0))</f>
        <v>#REF!</v>
      </c>
      <c r="AH20" s="25" t="e">
        <f>IF('Crisis Indicator Data'!#REF!="No Data",1,IF(#REF!&lt;&gt;"",1,0))</f>
        <v>#REF!</v>
      </c>
      <c r="AI20" s="25" t="e">
        <f>IF('Crisis Indicator Data'!#REF!="No Data",1,IF(#REF!&lt;&gt;"",1,0))</f>
        <v>#REF!</v>
      </c>
      <c r="AJ20" s="25" t="e">
        <f>IF('Crisis Indicator Data'!#REF!="No Data",1,IF(#REF!&lt;&gt;"",1,0))</f>
        <v>#REF!</v>
      </c>
      <c r="AK20" s="25" t="e">
        <f>IF('Crisis Indicator Data'!#REF!="No Data",1,IF(#REF!&lt;&gt;"",1,0))</f>
        <v>#REF!</v>
      </c>
      <c r="AL20" s="25" t="e">
        <f>IF('Crisis Indicator Data'!#REF!="No Data",1,IF(#REF!&lt;&gt;"",1,0))</f>
        <v>#REF!</v>
      </c>
      <c r="AM20" s="25" t="e">
        <f>IF('Crisis Indicator Data'!#REF!="No Data",1,IF(#REF!&lt;&gt;"",1,0))</f>
        <v>#REF!</v>
      </c>
      <c r="AN20" s="25" t="e">
        <f>IF('Crisis Indicator Data'!#REF!="No Data",1,IF(#REF!&lt;&gt;"",1,0))</f>
        <v>#REF!</v>
      </c>
      <c r="AO20" s="25" t="e">
        <f>IF('Crisis Indicator Data'!#REF!="No Data",1,IF(#REF!&lt;&gt;"",1,0))</f>
        <v>#REF!</v>
      </c>
      <c r="AP20" s="25" t="e">
        <f>IF('Crisis Indicator Data'!#REF!="No Data",1,IF(#REF!&lt;&gt;"",1,0))</f>
        <v>#REF!</v>
      </c>
      <c r="AQ20" s="25" t="e">
        <f>IF('Crisis Indicator Data'!#REF!="No Data",1,IF(#REF!&lt;&gt;"",1,0))</f>
        <v>#REF!</v>
      </c>
      <c r="AR20" s="25" t="e">
        <f>IF('Crisis Indicator Data'!#REF!="No Data",1,IF(#REF!&lt;&gt;"",1,0))</f>
        <v>#REF!</v>
      </c>
      <c r="AS20" s="25" t="e">
        <f>IF('Crisis Indicator Data'!#REF!="No Data",1,IF(#REF!&lt;&gt;"",1,0))</f>
        <v>#REF!</v>
      </c>
      <c r="AT20" s="25" t="e">
        <f>IF('Crisis Indicator Data'!#REF!="No Data",1,IF(#REF!&lt;&gt;"",1,0))</f>
        <v>#REF!</v>
      </c>
      <c r="AU20" s="25" t="e">
        <f>IF('Crisis Indicator Data'!#REF!="No Data",1,IF(#REF!&lt;&gt;"",1,0))</f>
        <v>#REF!</v>
      </c>
      <c r="AV20" s="25" t="e">
        <f>IF('Crisis Indicator Data'!#REF!="No Data",1,IF(#REF!&lt;&gt;"",1,0))</f>
        <v>#REF!</v>
      </c>
      <c r="AW20" s="25" t="e">
        <f>IF('Crisis Indicator Data'!#REF!="No Data",1,IF(#REF!&lt;&gt;"",1,0))</f>
        <v>#REF!</v>
      </c>
      <c r="AX20" s="25" t="e">
        <f>IF('Crisis Indicator Data'!#REF!="No Data",1,IF(#REF!&lt;&gt;"",1,0))</f>
        <v>#REF!</v>
      </c>
      <c r="AY20" s="25" t="e">
        <f>IF('Crisis Indicator Data'!#REF!="No Data",1,IF(#REF!&lt;&gt;"",1,0))</f>
        <v>#REF!</v>
      </c>
      <c r="AZ20" s="25" t="e">
        <f>IF('Crisis Indicator Data'!#REF!="No Data",1,IF(#REF!&lt;&gt;"",1,0))</f>
        <v>#REF!</v>
      </c>
      <c r="BA20" t="e">
        <f t="shared" si="0"/>
        <v>#REF!</v>
      </c>
      <c r="BB20" s="27" t="e">
        <f t="shared" si="1"/>
        <v>#REF!</v>
      </c>
    </row>
    <row r="21" spans="1:54" x14ac:dyDescent="0.3">
      <c r="A21" t="s">
        <v>38</v>
      </c>
      <c r="B21" s="25" t="e">
        <f>IF('Crisis Indicator Data'!#REF!="No Data",1,IF(#REF!&lt;&gt;"",1,0))</f>
        <v>#REF!</v>
      </c>
      <c r="C21" s="25" t="e">
        <f>IF('Crisis Indicator Data'!#REF!="No Data",1,IF(#REF!&lt;&gt;"",1,0))</f>
        <v>#REF!</v>
      </c>
      <c r="D21" s="25" t="e">
        <f>IF('Crisis Indicator Data'!#REF!="No Data",1,IF(#REF!&lt;&gt;"",1,0))</f>
        <v>#REF!</v>
      </c>
      <c r="E21" s="25" t="e">
        <f>IF('Crisis Indicator Data'!#REF!="No Data",1,IF(#REF!&lt;&gt;"",1,0))</f>
        <v>#REF!</v>
      </c>
      <c r="F21" s="25" t="e">
        <f>IF('Crisis Indicator Data'!#REF!="No Data",1,IF(#REF!&lt;&gt;"",1,0))</f>
        <v>#REF!</v>
      </c>
      <c r="G21" s="25" t="e">
        <f>IF('Crisis Indicator Data'!#REF!="No Data",1,IF(#REF!&lt;&gt;"",1,0))</f>
        <v>#REF!</v>
      </c>
      <c r="H21" s="25" t="e">
        <f>IF('Crisis Indicator Data'!#REF!="No Data",1,IF(#REF!&lt;&gt;"",1,0))</f>
        <v>#REF!</v>
      </c>
      <c r="I21" s="25" t="e">
        <f>IF('Crisis Indicator Data'!#REF!="No Data",1,IF(#REF!&lt;&gt;"",1,0))</f>
        <v>#REF!</v>
      </c>
      <c r="J21" s="25" t="e">
        <f>IF('Crisis Indicator Data'!#REF!="No Data",1,IF(#REF!&lt;&gt;"",1,0))</f>
        <v>#REF!</v>
      </c>
      <c r="K21" s="25" t="e">
        <f>IF('Crisis Indicator Data'!#REF!="No Data",1,IF(#REF!&lt;&gt;"",1,0))</f>
        <v>#REF!</v>
      </c>
      <c r="L21" s="25" t="e">
        <f>IF('Crisis Indicator Data'!#REF!="No Data",1,IF(#REF!&lt;&gt;"",1,0))</f>
        <v>#REF!</v>
      </c>
      <c r="M21" s="25" t="e">
        <f>IF('Crisis Indicator Data'!#REF!="No Data",1,IF(#REF!&lt;&gt;"",1,0))</f>
        <v>#REF!</v>
      </c>
      <c r="N21" s="25" t="e">
        <f>IF('Crisis Indicator Data'!#REF!="No Data",1,IF(#REF!&lt;&gt;"",1,0))</f>
        <v>#REF!</v>
      </c>
      <c r="O21" s="25" t="e">
        <f>IF('Crisis Indicator Data'!#REF!="No Data",1,IF(#REF!&lt;&gt;"",1,0))</f>
        <v>#REF!</v>
      </c>
      <c r="P21" s="25" t="e">
        <f>IF('Crisis Indicator Data'!#REF!="No Data",1,IF(#REF!&lt;&gt;"",1,0))</f>
        <v>#REF!</v>
      </c>
      <c r="Q21" s="25" t="e">
        <f>IF('Crisis Indicator Data'!#REF!="No Data",1,IF(#REF!&lt;&gt;"",1,0))</f>
        <v>#REF!</v>
      </c>
      <c r="R21" s="25" t="e">
        <f>IF('Crisis Indicator Data'!#REF!="No Data",1,IF(#REF!&lt;&gt;"",1,0))</f>
        <v>#REF!</v>
      </c>
      <c r="S21" s="25" t="e">
        <f>IF('Crisis Indicator Data'!#REF!="No Data",1,IF(#REF!&lt;&gt;"",1,0))</f>
        <v>#REF!</v>
      </c>
      <c r="T21" s="25" t="e">
        <f>IF('Crisis Indicator Data'!#REF!="No Data",1,IF(#REF!&lt;&gt;"",1,0))</f>
        <v>#REF!</v>
      </c>
      <c r="U21" s="25" t="e">
        <f>IF('Crisis Indicator Data'!#REF!="No Data",1,IF(#REF!&lt;&gt;"",1,0))</f>
        <v>#REF!</v>
      </c>
      <c r="V21" s="25" t="e">
        <f>IF('Crisis Indicator Data'!#REF!="No Data",1,IF(#REF!&lt;&gt;"",1,0))</f>
        <v>#REF!</v>
      </c>
      <c r="W21" s="25" t="e">
        <f>IF('Crisis Indicator Data'!#REF!="No Data",1,IF(#REF!&lt;&gt;"",1,0))</f>
        <v>#REF!</v>
      </c>
      <c r="X21" s="25" t="e">
        <f>IF('Crisis Indicator Data'!#REF!="No Data",1,IF(#REF!&lt;&gt;"",1,0))</f>
        <v>#REF!</v>
      </c>
      <c r="Y21" s="25" t="e">
        <f>IF('Crisis Indicator Data'!#REF!="No Data",1,IF(#REF!&lt;&gt;"",1,0))</f>
        <v>#REF!</v>
      </c>
      <c r="Z21" s="25" t="e">
        <f>IF('Crisis Indicator Data'!#REF!="No Data",1,IF(#REF!&lt;&gt;"",1,0))</f>
        <v>#REF!</v>
      </c>
      <c r="AA21" s="25" t="e">
        <f>IF('Crisis Indicator Data'!#REF!="No Data",1,IF(#REF!&lt;&gt;"",1,0))</f>
        <v>#REF!</v>
      </c>
      <c r="AB21" s="25" t="e">
        <f>IF('Crisis Indicator Data'!#REF!="No Data",1,IF(#REF!&lt;&gt;"",1,0))</f>
        <v>#REF!</v>
      </c>
      <c r="AC21" s="25" t="e">
        <f>IF('Crisis Indicator Data'!#REF!="No Data",1,IF(#REF!&lt;&gt;"",1,0))</f>
        <v>#REF!</v>
      </c>
      <c r="AD21" s="25" t="e">
        <f>IF('Crisis Indicator Data'!#REF!="No Data",1,IF(#REF!&lt;&gt;"",1,0))</f>
        <v>#REF!</v>
      </c>
      <c r="AE21" s="25" t="e">
        <f>IF('Crisis Indicator Data'!#REF!="No Data",1,IF(#REF!&lt;&gt;"",1,0))</f>
        <v>#REF!</v>
      </c>
      <c r="AF21" s="25" t="e">
        <f>IF('Crisis Indicator Data'!#REF!="No Data",1,IF(#REF!&lt;&gt;"",1,0))</f>
        <v>#REF!</v>
      </c>
      <c r="AG21" s="25" t="e">
        <f>IF('Crisis Indicator Data'!#REF!="No Data",1,IF(#REF!&lt;&gt;"",1,0))</f>
        <v>#REF!</v>
      </c>
      <c r="AH21" s="25" t="e">
        <f>IF('Crisis Indicator Data'!#REF!="No Data",1,IF(#REF!&lt;&gt;"",1,0))</f>
        <v>#REF!</v>
      </c>
      <c r="AI21" s="25" t="e">
        <f>IF('Crisis Indicator Data'!#REF!="No Data",1,IF(#REF!&lt;&gt;"",1,0))</f>
        <v>#REF!</v>
      </c>
      <c r="AJ21" s="25" t="e">
        <f>IF('Crisis Indicator Data'!#REF!="No Data",1,IF(#REF!&lt;&gt;"",1,0))</f>
        <v>#REF!</v>
      </c>
      <c r="AK21" s="25" t="e">
        <f>IF('Crisis Indicator Data'!#REF!="No Data",1,IF(#REF!&lt;&gt;"",1,0))</f>
        <v>#REF!</v>
      </c>
      <c r="AL21" s="25" t="e">
        <f>IF('Crisis Indicator Data'!#REF!="No Data",1,IF(#REF!&lt;&gt;"",1,0))</f>
        <v>#REF!</v>
      </c>
      <c r="AM21" s="25" t="e">
        <f>IF('Crisis Indicator Data'!#REF!="No Data",1,IF(#REF!&lt;&gt;"",1,0))</f>
        <v>#REF!</v>
      </c>
      <c r="AN21" s="25" t="e">
        <f>IF('Crisis Indicator Data'!#REF!="No Data",1,IF(#REF!&lt;&gt;"",1,0))</f>
        <v>#REF!</v>
      </c>
      <c r="AO21" s="25" t="e">
        <f>IF('Crisis Indicator Data'!#REF!="No Data",1,IF(#REF!&lt;&gt;"",1,0))</f>
        <v>#REF!</v>
      </c>
      <c r="AP21" s="25" t="e">
        <f>IF('Crisis Indicator Data'!#REF!="No Data",1,IF(#REF!&lt;&gt;"",1,0))</f>
        <v>#REF!</v>
      </c>
      <c r="AQ21" s="25" t="e">
        <f>IF('Crisis Indicator Data'!#REF!="No Data",1,IF(#REF!&lt;&gt;"",1,0))</f>
        <v>#REF!</v>
      </c>
      <c r="AR21" s="25" t="e">
        <f>IF('Crisis Indicator Data'!#REF!="No Data",1,IF(#REF!&lt;&gt;"",1,0))</f>
        <v>#REF!</v>
      </c>
      <c r="AS21" s="25" t="e">
        <f>IF('Crisis Indicator Data'!#REF!="No Data",1,IF(#REF!&lt;&gt;"",1,0))</f>
        <v>#REF!</v>
      </c>
      <c r="AT21" s="25" t="e">
        <f>IF('Crisis Indicator Data'!#REF!="No Data",1,IF(#REF!&lt;&gt;"",1,0))</f>
        <v>#REF!</v>
      </c>
      <c r="AU21" s="25" t="e">
        <f>IF('Crisis Indicator Data'!#REF!="No Data",1,IF(#REF!&lt;&gt;"",1,0))</f>
        <v>#REF!</v>
      </c>
      <c r="AV21" s="25" t="e">
        <f>IF('Crisis Indicator Data'!#REF!="No Data",1,IF(#REF!&lt;&gt;"",1,0))</f>
        <v>#REF!</v>
      </c>
      <c r="AW21" s="25" t="e">
        <f>IF('Crisis Indicator Data'!#REF!="No Data",1,IF(#REF!&lt;&gt;"",1,0))</f>
        <v>#REF!</v>
      </c>
      <c r="AX21" s="25" t="e">
        <f>IF('Crisis Indicator Data'!#REF!="No Data",1,IF(#REF!&lt;&gt;"",1,0))</f>
        <v>#REF!</v>
      </c>
      <c r="AY21" s="25" t="e">
        <f>IF('Crisis Indicator Data'!#REF!="No Data",1,IF(#REF!&lt;&gt;"",1,0))</f>
        <v>#REF!</v>
      </c>
      <c r="AZ21" s="25" t="e">
        <f>IF('Crisis Indicator Data'!#REF!="No Data",1,IF(#REF!&lt;&gt;"",1,0))</f>
        <v>#REF!</v>
      </c>
      <c r="BA21" t="e">
        <f t="shared" si="0"/>
        <v>#REF!</v>
      </c>
      <c r="BB21" s="27" t="e">
        <f t="shared" si="1"/>
        <v>#REF!</v>
      </c>
    </row>
    <row r="22" spans="1:54" x14ac:dyDescent="0.3">
      <c r="A22" t="s">
        <v>39</v>
      </c>
      <c r="B22" s="25" t="e">
        <f>IF('Crisis Indicator Data'!#REF!="No Data",1,IF(#REF!&lt;&gt;"",1,0))</f>
        <v>#REF!</v>
      </c>
      <c r="C22" s="25" t="e">
        <f>IF('Crisis Indicator Data'!#REF!="No Data",1,IF(#REF!&lt;&gt;"",1,0))</f>
        <v>#REF!</v>
      </c>
      <c r="D22" s="25" t="e">
        <f>IF('Crisis Indicator Data'!#REF!="No Data",1,IF(#REF!&lt;&gt;"",1,0))</f>
        <v>#REF!</v>
      </c>
      <c r="E22" s="25" t="e">
        <f>IF('Crisis Indicator Data'!#REF!="No Data",1,IF(#REF!&lt;&gt;"",1,0))</f>
        <v>#REF!</v>
      </c>
      <c r="F22" s="25" t="e">
        <f>IF('Crisis Indicator Data'!#REF!="No Data",1,IF(#REF!&lt;&gt;"",1,0))</f>
        <v>#REF!</v>
      </c>
      <c r="G22" s="25" t="e">
        <f>IF('Crisis Indicator Data'!#REF!="No Data",1,IF(#REF!&lt;&gt;"",1,0))</f>
        <v>#REF!</v>
      </c>
      <c r="H22" s="25" t="e">
        <f>IF('Crisis Indicator Data'!#REF!="No Data",1,IF(#REF!&lt;&gt;"",1,0))</f>
        <v>#REF!</v>
      </c>
      <c r="I22" s="25" t="e">
        <f>IF('Crisis Indicator Data'!#REF!="No Data",1,IF(#REF!&lt;&gt;"",1,0))</f>
        <v>#REF!</v>
      </c>
      <c r="J22" s="25" t="e">
        <f>IF('Crisis Indicator Data'!#REF!="No Data",1,IF(#REF!&lt;&gt;"",1,0))</f>
        <v>#REF!</v>
      </c>
      <c r="K22" s="25" t="e">
        <f>IF('Crisis Indicator Data'!#REF!="No Data",1,IF(#REF!&lt;&gt;"",1,0))</f>
        <v>#REF!</v>
      </c>
      <c r="L22" s="25" t="e">
        <f>IF('Crisis Indicator Data'!#REF!="No Data",1,IF(#REF!&lt;&gt;"",1,0))</f>
        <v>#REF!</v>
      </c>
      <c r="M22" s="25" t="e">
        <f>IF('Crisis Indicator Data'!#REF!="No Data",1,IF(#REF!&lt;&gt;"",1,0))</f>
        <v>#REF!</v>
      </c>
      <c r="N22" s="25" t="e">
        <f>IF('Crisis Indicator Data'!#REF!="No Data",1,IF(#REF!&lt;&gt;"",1,0))</f>
        <v>#REF!</v>
      </c>
      <c r="O22" s="25" t="e">
        <f>IF('Crisis Indicator Data'!#REF!="No Data",1,IF(#REF!&lt;&gt;"",1,0))</f>
        <v>#REF!</v>
      </c>
      <c r="P22" s="25" t="e">
        <f>IF('Crisis Indicator Data'!#REF!="No Data",1,IF(#REF!&lt;&gt;"",1,0))</f>
        <v>#REF!</v>
      </c>
      <c r="Q22" s="25" t="e">
        <f>IF('Crisis Indicator Data'!#REF!="No Data",1,IF(#REF!&lt;&gt;"",1,0))</f>
        <v>#REF!</v>
      </c>
      <c r="R22" s="25" t="e">
        <f>IF('Crisis Indicator Data'!#REF!="No Data",1,IF(#REF!&lt;&gt;"",1,0))</f>
        <v>#REF!</v>
      </c>
      <c r="S22" s="25" t="e">
        <f>IF('Crisis Indicator Data'!#REF!="No Data",1,IF(#REF!&lt;&gt;"",1,0))</f>
        <v>#REF!</v>
      </c>
      <c r="T22" s="25" t="e">
        <f>IF('Crisis Indicator Data'!#REF!="No Data",1,IF(#REF!&lt;&gt;"",1,0))</f>
        <v>#REF!</v>
      </c>
      <c r="U22" s="25" t="e">
        <f>IF('Crisis Indicator Data'!#REF!="No Data",1,IF(#REF!&lt;&gt;"",1,0))</f>
        <v>#REF!</v>
      </c>
      <c r="V22" s="25" t="e">
        <f>IF('Crisis Indicator Data'!#REF!="No Data",1,IF(#REF!&lt;&gt;"",1,0))</f>
        <v>#REF!</v>
      </c>
      <c r="W22" s="25" t="e">
        <f>IF('Crisis Indicator Data'!#REF!="No Data",1,IF(#REF!&lt;&gt;"",1,0))</f>
        <v>#REF!</v>
      </c>
      <c r="X22" s="25" t="e">
        <f>IF('Crisis Indicator Data'!#REF!="No Data",1,IF(#REF!&lt;&gt;"",1,0))</f>
        <v>#REF!</v>
      </c>
      <c r="Y22" s="25" t="e">
        <f>IF('Crisis Indicator Data'!#REF!="No Data",1,IF(#REF!&lt;&gt;"",1,0))</f>
        <v>#REF!</v>
      </c>
      <c r="Z22" s="25" t="e">
        <f>IF('Crisis Indicator Data'!#REF!="No Data",1,IF(#REF!&lt;&gt;"",1,0))</f>
        <v>#REF!</v>
      </c>
      <c r="AA22" s="25" t="e">
        <f>IF('Crisis Indicator Data'!#REF!="No Data",1,IF(#REF!&lt;&gt;"",1,0))</f>
        <v>#REF!</v>
      </c>
      <c r="AB22" s="25" t="e">
        <f>IF('Crisis Indicator Data'!#REF!="No Data",1,IF(#REF!&lt;&gt;"",1,0))</f>
        <v>#REF!</v>
      </c>
      <c r="AC22" s="25" t="e">
        <f>IF('Crisis Indicator Data'!#REF!="No Data",1,IF(#REF!&lt;&gt;"",1,0))</f>
        <v>#REF!</v>
      </c>
      <c r="AD22" s="25" t="e">
        <f>IF('Crisis Indicator Data'!#REF!="No Data",1,IF(#REF!&lt;&gt;"",1,0))</f>
        <v>#REF!</v>
      </c>
      <c r="AE22" s="25" t="e">
        <f>IF('Crisis Indicator Data'!#REF!="No Data",1,IF(#REF!&lt;&gt;"",1,0))</f>
        <v>#REF!</v>
      </c>
      <c r="AF22" s="25" t="e">
        <f>IF('Crisis Indicator Data'!#REF!="No Data",1,IF(#REF!&lt;&gt;"",1,0))</f>
        <v>#REF!</v>
      </c>
      <c r="AG22" s="25" t="e">
        <f>IF('Crisis Indicator Data'!#REF!="No Data",1,IF(#REF!&lt;&gt;"",1,0))</f>
        <v>#REF!</v>
      </c>
      <c r="AH22" s="25" t="e">
        <f>IF('Crisis Indicator Data'!#REF!="No Data",1,IF(#REF!&lt;&gt;"",1,0))</f>
        <v>#REF!</v>
      </c>
      <c r="AI22" s="25" t="e">
        <f>IF('Crisis Indicator Data'!#REF!="No Data",1,IF(#REF!&lt;&gt;"",1,0))</f>
        <v>#REF!</v>
      </c>
      <c r="AJ22" s="25" t="e">
        <f>IF('Crisis Indicator Data'!#REF!="No Data",1,IF(#REF!&lt;&gt;"",1,0))</f>
        <v>#REF!</v>
      </c>
      <c r="AK22" s="25" t="e">
        <f>IF('Crisis Indicator Data'!#REF!="No Data",1,IF(#REF!&lt;&gt;"",1,0))</f>
        <v>#REF!</v>
      </c>
      <c r="AL22" s="25" t="e">
        <f>IF('Crisis Indicator Data'!#REF!="No Data",1,IF(#REF!&lt;&gt;"",1,0))</f>
        <v>#REF!</v>
      </c>
      <c r="AM22" s="25" t="e">
        <f>IF('Crisis Indicator Data'!#REF!="No Data",1,IF(#REF!&lt;&gt;"",1,0))</f>
        <v>#REF!</v>
      </c>
      <c r="AN22" s="25" t="e">
        <f>IF('Crisis Indicator Data'!#REF!="No Data",1,IF(#REF!&lt;&gt;"",1,0))</f>
        <v>#REF!</v>
      </c>
      <c r="AO22" s="25" t="e">
        <f>IF('Crisis Indicator Data'!#REF!="No Data",1,IF(#REF!&lt;&gt;"",1,0))</f>
        <v>#REF!</v>
      </c>
      <c r="AP22" s="25" t="e">
        <f>IF('Crisis Indicator Data'!#REF!="No Data",1,IF(#REF!&lt;&gt;"",1,0))</f>
        <v>#REF!</v>
      </c>
      <c r="AQ22" s="25" t="e">
        <f>IF('Crisis Indicator Data'!#REF!="No Data",1,IF(#REF!&lt;&gt;"",1,0))</f>
        <v>#REF!</v>
      </c>
      <c r="AR22" s="25" t="e">
        <f>IF('Crisis Indicator Data'!#REF!="No Data",1,IF(#REF!&lt;&gt;"",1,0))</f>
        <v>#REF!</v>
      </c>
      <c r="AS22" s="25" t="e">
        <f>IF('Crisis Indicator Data'!#REF!="No Data",1,IF(#REF!&lt;&gt;"",1,0))</f>
        <v>#REF!</v>
      </c>
      <c r="AT22" s="25" t="e">
        <f>IF('Crisis Indicator Data'!#REF!="No Data",1,IF(#REF!&lt;&gt;"",1,0))</f>
        <v>#REF!</v>
      </c>
      <c r="AU22" s="25" t="e">
        <f>IF('Crisis Indicator Data'!#REF!="No Data",1,IF(#REF!&lt;&gt;"",1,0))</f>
        <v>#REF!</v>
      </c>
      <c r="AV22" s="25" t="e">
        <f>IF('Crisis Indicator Data'!#REF!="No Data",1,IF(#REF!&lt;&gt;"",1,0))</f>
        <v>#REF!</v>
      </c>
      <c r="AW22" s="25" t="e">
        <f>IF('Crisis Indicator Data'!#REF!="No Data",1,IF(#REF!&lt;&gt;"",1,0))</f>
        <v>#REF!</v>
      </c>
      <c r="AX22" s="25" t="e">
        <f>IF('Crisis Indicator Data'!#REF!="No Data",1,IF(#REF!&lt;&gt;"",1,0))</f>
        <v>#REF!</v>
      </c>
      <c r="AY22" s="25" t="e">
        <f>IF('Crisis Indicator Data'!#REF!="No Data",1,IF(#REF!&lt;&gt;"",1,0))</f>
        <v>#REF!</v>
      </c>
      <c r="AZ22" s="25" t="e">
        <f>IF('Crisis Indicator Data'!#REF!="No Data",1,IF(#REF!&lt;&gt;"",1,0))</f>
        <v>#REF!</v>
      </c>
      <c r="BA22" t="e">
        <f t="shared" si="0"/>
        <v>#REF!</v>
      </c>
      <c r="BB22" s="27" t="e">
        <f t="shared" si="1"/>
        <v>#REF!</v>
      </c>
    </row>
    <row r="23" spans="1:54" x14ac:dyDescent="0.3">
      <c r="A23" t="s">
        <v>41</v>
      </c>
      <c r="B23" s="25" t="e">
        <f>IF('Crisis Indicator Data'!#REF!="No Data",1,IF(#REF!&lt;&gt;"",1,0))</f>
        <v>#REF!</v>
      </c>
      <c r="C23" s="25" t="e">
        <f>IF('Crisis Indicator Data'!#REF!="No Data",1,IF(#REF!&lt;&gt;"",1,0))</f>
        <v>#REF!</v>
      </c>
      <c r="D23" s="25" t="e">
        <f>IF('Crisis Indicator Data'!#REF!="No Data",1,IF(#REF!&lt;&gt;"",1,0))</f>
        <v>#REF!</v>
      </c>
      <c r="E23" s="25" t="e">
        <f>IF('Crisis Indicator Data'!#REF!="No Data",1,IF(#REF!&lt;&gt;"",1,0))</f>
        <v>#REF!</v>
      </c>
      <c r="F23" s="25" t="e">
        <f>IF('Crisis Indicator Data'!#REF!="No Data",1,IF(#REF!&lt;&gt;"",1,0))</f>
        <v>#REF!</v>
      </c>
      <c r="G23" s="25" t="e">
        <f>IF('Crisis Indicator Data'!#REF!="No Data",1,IF(#REF!&lt;&gt;"",1,0))</f>
        <v>#REF!</v>
      </c>
      <c r="H23" s="25" t="e">
        <f>IF('Crisis Indicator Data'!#REF!="No Data",1,IF(#REF!&lt;&gt;"",1,0))</f>
        <v>#REF!</v>
      </c>
      <c r="I23" s="25" t="e">
        <f>IF('Crisis Indicator Data'!#REF!="No Data",1,IF(#REF!&lt;&gt;"",1,0))</f>
        <v>#REF!</v>
      </c>
      <c r="J23" s="25" t="e">
        <f>IF('Crisis Indicator Data'!#REF!="No Data",1,IF(#REF!&lt;&gt;"",1,0))</f>
        <v>#REF!</v>
      </c>
      <c r="K23" s="25" t="e">
        <f>IF('Crisis Indicator Data'!#REF!="No Data",1,IF(#REF!&lt;&gt;"",1,0))</f>
        <v>#REF!</v>
      </c>
      <c r="L23" s="25" t="e">
        <f>IF('Crisis Indicator Data'!#REF!="No Data",1,IF(#REF!&lt;&gt;"",1,0))</f>
        <v>#REF!</v>
      </c>
      <c r="M23" s="25" t="e">
        <f>IF('Crisis Indicator Data'!#REF!="No Data",1,IF(#REF!&lt;&gt;"",1,0))</f>
        <v>#REF!</v>
      </c>
      <c r="N23" s="25" t="e">
        <f>IF('Crisis Indicator Data'!#REF!="No Data",1,IF(#REF!&lt;&gt;"",1,0))</f>
        <v>#REF!</v>
      </c>
      <c r="O23" s="25" t="e">
        <f>IF('Crisis Indicator Data'!#REF!="No Data",1,IF(#REF!&lt;&gt;"",1,0))</f>
        <v>#REF!</v>
      </c>
      <c r="P23" s="25" t="e">
        <f>IF('Crisis Indicator Data'!#REF!="No Data",1,IF(#REF!&lt;&gt;"",1,0))</f>
        <v>#REF!</v>
      </c>
      <c r="Q23" s="25" t="e">
        <f>IF('Crisis Indicator Data'!#REF!="No Data",1,IF(#REF!&lt;&gt;"",1,0))</f>
        <v>#REF!</v>
      </c>
      <c r="R23" s="25" t="e">
        <f>IF('Crisis Indicator Data'!#REF!="No Data",1,IF(#REF!&lt;&gt;"",1,0))</f>
        <v>#REF!</v>
      </c>
      <c r="S23" s="25" t="e">
        <f>IF('Crisis Indicator Data'!#REF!="No Data",1,IF(#REF!&lt;&gt;"",1,0))</f>
        <v>#REF!</v>
      </c>
      <c r="T23" s="25" t="e">
        <f>IF('Crisis Indicator Data'!#REF!="No Data",1,IF(#REF!&lt;&gt;"",1,0))</f>
        <v>#REF!</v>
      </c>
      <c r="U23" s="25" t="e">
        <f>IF('Crisis Indicator Data'!#REF!="No Data",1,IF(#REF!&lt;&gt;"",1,0))</f>
        <v>#REF!</v>
      </c>
      <c r="V23" s="25" t="e">
        <f>IF('Crisis Indicator Data'!#REF!="No Data",1,IF(#REF!&lt;&gt;"",1,0))</f>
        <v>#REF!</v>
      </c>
      <c r="W23" s="25" t="e">
        <f>IF('Crisis Indicator Data'!#REF!="No Data",1,IF(#REF!&lt;&gt;"",1,0))</f>
        <v>#REF!</v>
      </c>
      <c r="X23" s="25" t="e">
        <f>IF('Crisis Indicator Data'!#REF!="No Data",1,IF(#REF!&lt;&gt;"",1,0))</f>
        <v>#REF!</v>
      </c>
      <c r="Y23" s="25" t="e">
        <f>IF('Crisis Indicator Data'!#REF!="No Data",1,IF(#REF!&lt;&gt;"",1,0))</f>
        <v>#REF!</v>
      </c>
      <c r="Z23" s="25" t="e">
        <f>IF('Crisis Indicator Data'!#REF!="No Data",1,IF(#REF!&lt;&gt;"",1,0))</f>
        <v>#REF!</v>
      </c>
      <c r="AA23" s="25" t="e">
        <f>IF('Crisis Indicator Data'!#REF!="No Data",1,IF(#REF!&lt;&gt;"",1,0))</f>
        <v>#REF!</v>
      </c>
      <c r="AB23" s="25" t="e">
        <f>IF('Crisis Indicator Data'!#REF!="No Data",1,IF(#REF!&lt;&gt;"",1,0))</f>
        <v>#REF!</v>
      </c>
      <c r="AC23" s="25" t="e">
        <f>IF('Crisis Indicator Data'!#REF!="No Data",1,IF(#REF!&lt;&gt;"",1,0))</f>
        <v>#REF!</v>
      </c>
      <c r="AD23" s="25" t="e">
        <f>IF('Crisis Indicator Data'!#REF!="No Data",1,IF(#REF!&lt;&gt;"",1,0))</f>
        <v>#REF!</v>
      </c>
      <c r="AE23" s="25" t="e">
        <f>IF('Crisis Indicator Data'!#REF!="No Data",1,IF(#REF!&lt;&gt;"",1,0))</f>
        <v>#REF!</v>
      </c>
      <c r="AF23" s="25" t="e">
        <f>IF('Crisis Indicator Data'!#REF!="No Data",1,IF(#REF!&lt;&gt;"",1,0))</f>
        <v>#REF!</v>
      </c>
      <c r="AG23" s="25" t="e">
        <f>IF('Crisis Indicator Data'!#REF!="No Data",1,IF(#REF!&lt;&gt;"",1,0))</f>
        <v>#REF!</v>
      </c>
      <c r="AH23" s="25" t="e">
        <f>IF('Crisis Indicator Data'!#REF!="No Data",1,IF(#REF!&lt;&gt;"",1,0))</f>
        <v>#REF!</v>
      </c>
      <c r="AI23" s="25" t="e">
        <f>IF('Crisis Indicator Data'!#REF!="No Data",1,IF(#REF!&lt;&gt;"",1,0))</f>
        <v>#REF!</v>
      </c>
      <c r="AJ23" s="25" t="e">
        <f>IF('Crisis Indicator Data'!#REF!="No Data",1,IF(#REF!&lt;&gt;"",1,0))</f>
        <v>#REF!</v>
      </c>
      <c r="AK23" s="25" t="e">
        <f>IF('Crisis Indicator Data'!#REF!="No Data",1,IF(#REF!&lt;&gt;"",1,0))</f>
        <v>#REF!</v>
      </c>
      <c r="AL23" s="25" t="e">
        <f>IF('Crisis Indicator Data'!#REF!="No Data",1,IF(#REF!&lt;&gt;"",1,0))</f>
        <v>#REF!</v>
      </c>
      <c r="AM23" s="25" t="e">
        <f>IF('Crisis Indicator Data'!#REF!="No Data",1,IF(#REF!&lt;&gt;"",1,0))</f>
        <v>#REF!</v>
      </c>
      <c r="AN23" s="25" t="e">
        <f>IF('Crisis Indicator Data'!#REF!="No Data",1,IF(#REF!&lt;&gt;"",1,0))</f>
        <v>#REF!</v>
      </c>
      <c r="AO23" s="25" t="e">
        <f>IF('Crisis Indicator Data'!#REF!="No Data",1,IF(#REF!&lt;&gt;"",1,0))</f>
        <v>#REF!</v>
      </c>
      <c r="AP23" s="25" t="e">
        <f>IF('Crisis Indicator Data'!#REF!="No Data",1,IF(#REF!&lt;&gt;"",1,0))</f>
        <v>#REF!</v>
      </c>
      <c r="AQ23" s="25" t="e">
        <f>IF('Crisis Indicator Data'!#REF!="No Data",1,IF(#REF!&lt;&gt;"",1,0))</f>
        <v>#REF!</v>
      </c>
      <c r="AR23" s="25" t="e">
        <f>IF('Crisis Indicator Data'!#REF!="No Data",1,IF(#REF!&lt;&gt;"",1,0))</f>
        <v>#REF!</v>
      </c>
      <c r="AS23" s="25" t="e">
        <f>IF('Crisis Indicator Data'!#REF!="No Data",1,IF(#REF!&lt;&gt;"",1,0))</f>
        <v>#REF!</v>
      </c>
      <c r="AT23" s="25" t="e">
        <f>IF('Crisis Indicator Data'!#REF!="No Data",1,IF(#REF!&lt;&gt;"",1,0))</f>
        <v>#REF!</v>
      </c>
      <c r="AU23" s="25" t="e">
        <f>IF('Crisis Indicator Data'!#REF!="No Data",1,IF(#REF!&lt;&gt;"",1,0))</f>
        <v>#REF!</v>
      </c>
      <c r="AV23" s="25" t="e">
        <f>IF('Crisis Indicator Data'!#REF!="No Data",1,IF(#REF!&lt;&gt;"",1,0))</f>
        <v>#REF!</v>
      </c>
      <c r="AW23" s="25" t="e">
        <f>IF('Crisis Indicator Data'!#REF!="No Data",1,IF(#REF!&lt;&gt;"",1,0))</f>
        <v>#REF!</v>
      </c>
      <c r="AX23" s="25" t="e">
        <f>IF('Crisis Indicator Data'!#REF!="No Data",1,IF(#REF!&lt;&gt;"",1,0))</f>
        <v>#REF!</v>
      </c>
      <c r="AY23" s="25" t="e">
        <f>IF('Crisis Indicator Data'!#REF!="No Data",1,IF(#REF!&lt;&gt;"",1,0))</f>
        <v>#REF!</v>
      </c>
      <c r="AZ23" s="25" t="e">
        <f>IF('Crisis Indicator Data'!#REF!="No Data",1,IF(#REF!&lt;&gt;"",1,0))</f>
        <v>#REF!</v>
      </c>
      <c r="BA23" t="e">
        <f t="shared" si="0"/>
        <v>#REF!</v>
      </c>
      <c r="BB23" s="27" t="e">
        <f t="shared" si="1"/>
        <v>#REF!</v>
      </c>
    </row>
    <row r="24" spans="1:54" x14ac:dyDescent="0.3">
      <c r="A24" t="s">
        <v>43</v>
      </c>
      <c r="B24" s="25" t="e">
        <f>IF('Crisis Indicator Data'!#REF!="No Data",1,IF(#REF!&lt;&gt;"",1,0))</f>
        <v>#REF!</v>
      </c>
      <c r="C24" s="25" t="e">
        <f>IF('Crisis Indicator Data'!#REF!="No Data",1,IF(#REF!&lt;&gt;"",1,0))</f>
        <v>#REF!</v>
      </c>
      <c r="D24" s="25" t="e">
        <f>IF('Crisis Indicator Data'!#REF!="No Data",1,IF(#REF!&lt;&gt;"",1,0))</f>
        <v>#REF!</v>
      </c>
      <c r="E24" s="25" t="e">
        <f>IF('Crisis Indicator Data'!#REF!="No Data",1,IF(#REF!&lt;&gt;"",1,0))</f>
        <v>#REF!</v>
      </c>
      <c r="F24" s="25" t="e">
        <f>IF('Crisis Indicator Data'!#REF!="No Data",1,IF(#REF!&lt;&gt;"",1,0))</f>
        <v>#REF!</v>
      </c>
      <c r="G24" s="25" t="e">
        <f>IF('Crisis Indicator Data'!#REF!="No Data",1,IF(#REF!&lt;&gt;"",1,0))</f>
        <v>#REF!</v>
      </c>
      <c r="H24" s="25" t="e">
        <f>IF('Crisis Indicator Data'!#REF!="No Data",1,IF(#REF!&lt;&gt;"",1,0))</f>
        <v>#REF!</v>
      </c>
      <c r="I24" s="25" t="e">
        <f>IF('Crisis Indicator Data'!#REF!="No Data",1,IF(#REF!&lt;&gt;"",1,0))</f>
        <v>#REF!</v>
      </c>
      <c r="J24" s="25" t="e">
        <f>IF('Crisis Indicator Data'!#REF!="No Data",1,IF(#REF!&lt;&gt;"",1,0))</f>
        <v>#REF!</v>
      </c>
      <c r="K24" s="25" t="e">
        <f>IF('Crisis Indicator Data'!#REF!="No Data",1,IF(#REF!&lt;&gt;"",1,0))</f>
        <v>#REF!</v>
      </c>
      <c r="L24" s="25" t="e">
        <f>IF('Crisis Indicator Data'!#REF!="No Data",1,IF(#REF!&lt;&gt;"",1,0))</f>
        <v>#REF!</v>
      </c>
      <c r="M24" s="25" t="e">
        <f>IF('Crisis Indicator Data'!#REF!="No Data",1,IF(#REF!&lt;&gt;"",1,0))</f>
        <v>#REF!</v>
      </c>
      <c r="N24" s="25" t="e">
        <f>IF('Crisis Indicator Data'!#REF!="No Data",1,IF(#REF!&lt;&gt;"",1,0))</f>
        <v>#REF!</v>
      </c>
      <c r="O24" s="25" t="e">
        <f>IF('Crisis Indicator Data'!#REF!="No Data",1,IF(#REF!&lt;&gt;"",1,0))</f>
        <v>#REF!</v>
      </c>
      <c r="P24" s="25" t="e">
        <f>IF('Crisis Indicator Data'!#REF!="No Data",1,IF(#REF!&lt;&gt;"",1,0))</f>
        <v>#REF!</v>
      </c>
      <c r="Q24" s="25" t="e">
        <f>IF('Crisis Indicator Data'!#REF!="No Data",1,IF(#REF!&lt;&gt;"",1,0))</f>
        <v>#REF!</v>
      </c>
      <c r="R24" s="25" t="e">
        <f>IF('Crisis Indicator Data'!#REF!="No Data",1,IF(#REF!&lt;&gt;"",1,0))</f>
        <v>#REF!</v>
      </c>
      <c r="S24" s="25" t="e">
        <f>IF('Crisis Indicator Data'!#REF!="No Data",1,IF(#REF!&lt;&gt;"",1,0))</f>
        <v>#REF!</v>
      </c>
      <c r="T24" s="25" t="e">
        <f>IF('Crisis Indicator Data'!#REF!="No Data",1,IF(#REF!&lt;&gt;"",1,0))</f>
        <v>#REF!</v>
      </c>
      <c r="U24" s="25" t="e">
        <f>IF('Crisis Indicator Data'!#REF!="No Data",1,IF(#REF!&lt;&gt;"",1,0))</f>
        <v>#REF!</v>
      </c>
      <c r="V24" s="25" t="e">
        <f>IF('Crisis Indicator Data'!#REF!="No Data",1,IF(#REF!&lt;&gt;"",1,0))</f>
        <v>#REF!</v>
      </c>
      <c r="W24" s="25" t="e">
        <f>IF('Crisis Indicator Data'!#REF!="No Data",1,IF(#REF!&lt;&gt;"",1,0))</f>
        <v>#REF!</v>
      </c>
      <c r="X24" s="25" t="e">
        <f>IF('Crisis Indicator Data'!#REF!="No Data",1,IF(#REF!&lt;&gt;"",1,0))</f>
        <v>#REF!</v>
      </c>
      <c r="Y24" s="25" t="e">
        <f>IF('Crisis Indicator Data'!#REF!="No Data",1,IF(#REF!&lt;&gt;"",1,0))</f>
        <v>#REF!</v>
      </c>
      <c r="Z24" s="25" t="e">
        <f>IF('Crisis Indicator Data'!#REF!="No Data",1,IF(#REF!&lt;&gt;"",1,0))</f>
        <v>#REF!</v>
      </c>
      <c r="AA24" s="25" t="e">
        <f>IF('Crisis Indicator Data'!#REF!="No Data",1,IF(#REF!&lt;&gt;"",1,0))</f>
        <v>#REF!</v>
      </c>
      <c r="AB24" s="25" t="e">
        <f>IF('Crisis Indicator Data'!#REF!="No Data",1,IF(#REF!&lt;&gt;"",1,0))</f>
        <v>#REF!</v>
      </c>
      <c r="AC24" s="25" t="e">
        <f>IF('Crisis Indicator Data'!#REF!="No Data",1,IF(#REF!&lt;&gt;"",1,0))</f>
        <v>#REF!</v>
      </c>
      <c r="AD24" s="25" t="e">
        <f>IF('Crisis Indicator Data'!#REF!="No Data",1,IF(#REF!&lt;&gt;"",1,0))</f>
        <v>#REF!</v>
      </c>
      <c r="AE24" s="25" t="e">
        <f>IF('Crisis Indicator Data'!#REF!="No Data",1,IF(#REF!&lt;&gt;"",1,0))</f>
        <v>#REF!</v>
      </c>
      <c r="AF24" s="25" t="e">
        <f>IF('Crisis Indicator Data'!#REF!="No Data",1,IF(#REF!&lt;&gt;"",1,0))</f>
        <v>#REF!</v>
      </c>
      <c r="AG24" s="25" t="e">
        <f>IF('Crisis Indicator Data'!#REF!="No Data",1,IF(#REF!&lt;&gt;"",1,0))</f>
        <v>#REF!</v>
      </c>
      <c r="AH24" s="25" t="e">
        <f>IF('Crisis Indicator Data'!#REF!="No Data",1,IF(#REF!&lt;&gt;"",1,0))</f>
        <v>#REF!</v>
      </c>
      <c r="AI24" s="25" t="e">
        <f>IF('Crisis Indicator Data'!#REF!="No Data",1,IF(#REF!&lt;&gt;"",1,0))</f>
        <v>#REF!</v>
      </c>
      <c r="AJ24" s="25" t="e">
        <f>IF('Crisis Indicator Data'!#REF!="No Data",1,IF(#REF!&lt;&gt;"",1,0))</f>
        <v>#REF!</v>
      </c>
      <c r="AK24" s="25" t="e">
        <f>IF('Crisis Indicator Data'!#REF!="No Data",1,IF(#REF!&lt;&gt;"",1,0))</f>
        <v>#REF!</v>
      </c>
      <c r="AL24" s="25" t="e">
        <f>IF('Crisis Indicator Data'!#REF!="No Data",1,IF(#REF!&lt;&gt;"",1,0))</f>
        <v>#REF!</v>
      </c>
      <c r="AM24" s="25" t="e">
        <f>IF('Crisis Indicator Data'!#REF!="No Data",1,IF(#REF!&lt;&gt;"",1,0))</f>
        <v>#REF!</v>
      </c>
      <c r="AN24" s="25" t="e">
        <f>IF('Crisis Indicator Data'!#REF!="No Data",1,IF(#REF!&lt;&gt;"",1,0))</f>
        <v>#REF!</v>
      </c>
      <c r="AO24" s="25" t="e">
        <f>IF('Crisis Indicator Data'!#REF!="No Data",1,IF(#REF!&lt;&gt;"",1,0))</f>
        <v>#REF!</v>
      </c>
      <c r="AP24" s="25" t="e">
        <f>IF('Crisis Indicator Data'!#REF!="No Data",1,IF(#REF!&lt;&gt;"",1,0))</f>
        <v>#REF!</v>
      </c>
      <c r="AQ24" s="25" t="e">
        <f>IF('Crisis Indicator Data'!#REF!="No Data",1,IF(#REF!&lt;&gt;"",1,0))</f>
        <v>#REF!</v>
      </c>
      <c r="AR24" s="25" t="e">
        <f>IF('Crisis Indicator Data'!#REF!="No Data",1,IF(#REF!&lt;&gt;"",1,0))</f>
        <v>#REF!</v>
      </c>
      <c r="AS24" s="25" t="e">
        <f>IF('Crisis Indicator Data'!#REF!="No Data",1,IF(#REF!&lt;&gt;"",1,0))</f>
        <v>#REF!</v>
      </c>
      <c r="AT24" s="25" t="e">
        <f>IF('Crisis Indicator Data'!#REF!="No Data",1,IF(#REF!&lt;&gt;"",1,0))</f>
        <v>#REF!</v>
      </c>
      <c r="AU24" s="25" t="e">
        <f>IF('Crisis Indicator Data'!#REF!="No Data",1,IF(#REF!&lt;&gt;"",1,0))</f>
        <v>#REF!</v>
      </c>
      <c r="AV24" s="25" t="e">
        <f>IF('Crisis Indicator Data'!#REF!="No Data",1,IF(#REF!&lt;&gt;"",1,0))</f>
        <v>#REF!</v>
      </c>
      <c r="AW24" s="25" t="e">
        <f>IF('Crisis Indicator Data'!#REF!="No Data",1,IF(#REF!&lt;&gt;"",1,0))</f>
        <v>#REF!</v>
      </c>
      <c r="AX24" s="25" t="e">
        <f>IF('Crisis Indicator Data'!#REF!="No Data",1,IF(#REF!&lt;&gt;"",1,0))</f>
        <v>#REF!</v>
      </c>
      <c r="AY24" s="25" t="e">
        <f>IF('Crisis Indicator Data'!#REF!="No Data",1,IF(#REF!&lt;&gt;"",1,0))</f>
        <v>#REF!</v>
      </c>
      <c r="AZ24" s="25" t="e">
        <f>IF('Crisis Indicator Data'!#REF!="No Data",1,IF(#REF!&lt;&gt;"",1,0))</f>
        <v>#REF!</v>
      </c>
      <c r="BA24" t="e">
        <f t="shared" si="0"/>
        <v>#REF!</v>
      </c>
      <c r="BB24" s="27" t="e">
        <f t="shared" si="1"/>
        <v>#REF!</v>
      </c>
    </row>
    <row r="25" spans="1:54" x14ac:dyDescent="0.3">
      <c r="A25" t="s">
        <v>45</v>
      </c>
      <c r="B25" s="25" t="e">
        <f>IF('Crisis Indicator Data'!#REF!="No Data",1,IF(#REF!&lt;&gt;"",1,0))</f>
        <v>#REF!</v>
      </c>
      <c r="C25" s="25" t="e">
        <f>IF('Crisis Indicator Data'!#REF!="No Data",1,IF(#REF!&lt;&gt;"",1,0))</f>
        <v>#REF!</v>
      </c>
      <c r="D25" s="25" t="e">
        <f>IF('Crisis Indicator Data'!#REF!="No Data",1,IF(#REF!&lt;&gt;"",1,0))</f>
        <v>#REF!</v>
      </c>
      <c r="E25" s="25" t="e">
        <f>IF('Crisis Indicator Data'!#REF!="No Data",1,IF(#REF!&lt;&gt;"",1,0))</f>
        <v>#REF!</v>
      </c>
      <c r="F25" s="25" t="e">
        <f>IF('Crisis Indicator Data'!#REF!="No Data",1,IF(#REF!&lt;&gt;"",1,0))</f>
        <v>#REF!</v>
      </c>
      <c r="G25" s="25" t="e">
        <f>IF('Crisis Indicator Data'!#REF!="No Data",1,IF(#REF!&lt;&gt;"",1,0))</f>
        <v>#REF!</v>
      </c>
      <c r="H25" s="25" t="e">
        <f>IF('Crisis Indicator Data'!#REF!="No Data",1,IF(#REF!&lt;&gt;"",1,0))</f>
        <v>#REF!</v>
      </c>
      <c r="I25" s="25" t="e">
        <f>IF('Crisis Indicator Data'!#REF!="No Data",1,IF(#REF!&lt;&gt;"",1,0))</f>
        <v>#REF!</v>
      </c>
      <c r="J25" s="25" t="e">
        <f>IF('Crisis Indicator Data'!#REF!="No Data",1,IF(#REF!&lt;&gt;"",1,0))</f>
        <v>#REF!</v>
      </c>
      <c r="K25" s="25" t="e">
        <f>IF('Crisis Indicator Data'!#REF!="No Data",1,IF(#REF!&lt;&gt;"",1,0))</f>
        <v>#REF!</v>
      </c>
      <c r="L25" s="25" t="e">
        <f>IF('Crisis Indicator Data'!#REF!="No Data",1,IF(#REF!&lt;&gt;"",1,0))</f>
        <v>#REF!</v>
      </c>
      <c r="M25" s="25" t="e">
        <f>IF('Crisis Indicator Data'!#REF!="No Data",1,IF(#REF!&lt;&gt;"",1,0))</f>
        <v>#REF!</v>
      </c>
      <c r="N25" s="25" t="e">
        <f>IF('Crisis Indicator Data'!#REF!="No Data",1,IF(#REF!&lt;&gt;"",1,0))</f>
        <v>#REF!</v>
      </c>
      <c r="O25" s="25" t="e">
        <f>IF('Crisis Indicator Data'!#REF!="No Data",1,IF(#REF!&lt;&gt;"",1,0))</f>
        <v>#REF!</v>
      </c>
      <c r="P25" s="25" t="e">
        <f>IF('Crisis Indicator Data'!#REF!="No Data",1,IF(#REF!&lt;&gt;"",1,0))</f>
        <v>#REF!</v>
      </c>
      <c r="Q25" s="25" t="e">
        <f>IF('Crisis Indicator Data'!#REF!="No Data",1,IF(#REF!&lt;&gt;"",1,0))</f>
        <v>#REF!</v>
      </c>
      <c r="R25" s="25" t="e">
        <f>IF('Crisis Indicator Data'!#REF!="No Data",1,IF(#REF!&lt;&gt;"",1,0))</f>
        <v>#REF!</v>
      </c>
      <c r="S25" s="25" t="e">
        <f>IF('Crisis Indicator Data'!#REF!="No Data",1,IF(#REF!&lt;&gt;"",1,0))</f>
        <v>#REF!</v>
      </c>
      <c r="T25" s="25" t="e">
        <f>IF('Crisis Indicator Data'!#REF!="No Data",1,IF(#REF!&lt;&gt;"",1,0))</f>
        <v>#REF!</v>
      </c>
      <c r="U25" s="25" t="e">
        <f>IF('Crisis Indicator Data'!#REF!="No Data",1,IF(#REF!&lt;&gt;"",1,0))</f>
        <v>#REF!</v>
      </c>
      <c r="V25" s="25" t="e">
        <f>IF('Crisis Indicator Data'!#REF!="No Data",1,IF(#REF!&lt;&gt;"",1,0))</f>
        <v>#REF!</v>
      </c>
      <c r="W25" s="25" t="e">
        <f>IF('Crisis Indicator Data'!#REF!="No Data",1,IF(#REF!&lt;&gt;"",1,0))</f>
        <v>#REF!</v>
      </c>
      <c r="X25" s="25" t="e">
        <f>IF('Crisis Indicator Data'!#REF!="No Data",1,IF(#REF!&lt;&gt;"",1,0))</f>
        <v>#REF!</v>
      </c>
      <c r="Y25" s="25" t="e">
        <f>IF('Crisis Indicator Data'!#REF!="No Data",1,IF(#REF!&lt;&gt;"",1,0))</f>
        <v>#REF!</v>
      </c>
      <c r="Z25" s="25" t="e">
        <f>IF('Crisis Indicator Data'!#REF!="No Data",1,IF(#REF!&lt;&gt;"",1,0))</f>
        <v>#REF!</v>
      </c>
      <c r="AA25" s="25" t="e">
        <f>IF('Crisis Indicator Data'!#REF!="No Data",1,IF(#REF!&lt;&gt;"",1,0))</f>
        <v>#REF!</v>
      </c>
      <c r="AB25" s="25" t="e">
        <f>IF('Crisis Indicator Data'!#REF!="No Data",1,IF(#REF!&lt;&gt;"",1,0))</f>
        <v>#REF!</v>
      </c>
      <c r="AC25" s="25" t="e">
        <f>IF('Crisis Indicator Data'!#REF!="No Data",1,IF(#REF!&lt;&gt;"",1,0))</f>
        <v>#REF!</v>
      </c>
      <c r="AD25" s="25" t="e">
        <f>IF('Crisis Indicator Data'!#REF!="No Data",1,IF(#REF!&lt;&gt;"",1,0))</f>
        <v>#REF!</v>
      </c>
      <c r="AE25" s="25" t="e">
        <f>IF('Crisis Indicator Data'!#REF!="No Data",1,IF(#REF!&lt;&gt;"",1,0))</f>
        <v>#REF!</v>
      </c>
      <c r="AF25" s="25" t="e">
        <f>IF('Crisis Indicator Data'!#REF!="No Data",1,IF(#REF!&lt;&gt;"",1,0))</f>
        <v>#REF!</v>
      </c>
      <c r="AG25" s="25" t="e">
        <f>IF('Crisis Indicator Data'!#REF!="No Data",1,IF(#REF!&lt;&gt;"",1,0))</f>
        <v>#REF!</v>
      </c>
      <c r="AH25" s="25" t="e">
        <f>IF('Crisis Indicator Data'!#REF!="No Data",1,IF(#REF!&lt;&gt;"",1,0))</f>
        <v>#REF!</v>
      </c>
      <c r="AI25" s="25" t="e">
        <f>IF('Crisis Indicator Data'!#REF!="No Data",1,IF(#REF!&lt;&gt;"",1,0))</f>
        <v>#REF!</v>
      </c>
      <c r="AJ25" s="25" t="e">
        <f>IF('Crisis Indicator Data'!#REF!="No Data",1,IF(#REF!&lt;&gt;"",1,0))</f>
        <v>#REF!</v>
      </c>
      <c r="AK25" s="25" t="e">
        <f>IF('Crisis Indicator Data'!#REF!="No Data",1,IF(#REF!&lt;&gt;"",1,0))</f>
        <v>#REF!</v>
      </c>
      <c r="AL25" s="25" t="e">
        <f>IF('Crisis Indicator Data'!#REF!="No Data",1,IF(#REF!&lt;&gt;"",1,0))</f>
        <v>#REF!</v>
      </c>
      <c r="AM25" s="25" t="e">
        <f>IF('Crisis Indicator Data'!#REF!="No Data",1,IF(#REF!&lt;&gt;"",1,0))</f>
        <v>#REF!</v>
      </c>
      <c r="AN25" s="25" t="e">
        <f>IF('Crisis Indicator Data'!#REF!="No Data",1,IF(#REF!&lt;&gt;"",1,0))</f>
        <v>#REF!</v>
      </c>
      <c r="AO25" s="25" t="e">
        <f>IF('Crisis Indicator Data'!#REF!="No Data",1,IF(#REF!&lt;&gt;"",1,0))</f>
        <v>#REF!</v>
      </c>
      <c r="AP25" s="25" t="e">
        <f>IF('Crisis Indicator Data'!#REF!="No Data",1,IF(#REF!&lt;&gt;"",1,0))</f>
        <v>#REF!</v>
      </c>
      <c r="AQ25" s="25" t="e">
        <f>IF('Crisis Indicator Data'!#REF!="No Data",1,IF(#REF!&lt;&gt;"",1,0))</f>
        <v>#REF!</v>
      </c>
      <c r="AR25" s="25" t="e">
        <f>IF('Crisis Indicator Data'!#REF!="No Data",1,IF(#REF!&lt;&gt;"",1,0))</f>
        <v>#REF!</v>
      </c>
      <c r="AS25" s="25" t="e">
        <f>IF('Crisis Indicator Data'!#REF!="No Data",1,IF(#REF!&lt;&gt;"",1,0))</f>
        <v>#REF!</v>
      </c>
      <c r="AT25" s="25" t="e">
        <f>IF('Crisis Indicator Data'!#REF!="No Data",1,IF(#REF!&lt;&gt;"",1,0))</f>
        <v>#REF!</v>
      </c>
      <c r="AU25" s="25" t="e">
        <f>IF('Crisis Indicator Data'!#REF!="No Data",1,IF(#REF!&lt;&gt;"",1,0))</f>
        <v>#REF!</v>
      </c>
      <c r="AV25" s="25" t="e">
        <f>IF('Crisis Indicator Data'!#REF!="No Data",1,IF(#REF!&lt;&gt;"",1,0))</f>
        <v>#REF!</v>
      </c>
      <c r="AW25" s="25" t="e">
        <f>IF('Crisis Indicator Data'!#REF!="No Data",1,IF(#REF!&lt;&gt;"",1,0))</f>
        <v>#REF!</v>
      </c>
      <c r="AX25" s="25" t="e">
        <f>IF('Crisis Indicator Data'!#REF!="No Data",1,IF(#REF!&lt;&gt;"",1,0))</f>
        <v>#REF!</v>
      </c>
      <c r="AY25" s="25" t="e">
        <f>IF('Crisis Indicator Data'!#REF!="No Data",1,IF(#REF!&lt;&gt;"",1,0))</f>
        <v>#REF!</v>
      </c>
      <c r="AZ25" s="25" t="e">
        <f>IF('Crisis Indicator Data'!#REF!="No Data",1,IF(#REF!&lt;&gt;"",1,0))</f>
        <v>#REF!</v>
      </c>
      <c r="BA25" t="e">
        <f t="shared" si="0"/>
        <v>#REF!</v>
      </c>
      <c r="BB25" s="27" t="e">
        <f t="shared" si="1"/>
        <v>#REF!</v>
      </c>
    </row>
    <row r="26" spans="1:54" x14ac:dyDescent="0.3">
      <c r="A26" t="s">
        <v>46</v>
      </c>
      <c r="B26" s="25" t="e">
        <f>IF('Crisis Indicator Data'!#REF!="No Data",1,IF(#REF!&lt;&gt;"",1,0))</f>
        <v>#REF!</v>
      </c>
      <c r="C26" s="25" t="e">
        <f>IF('Crisis Indicator Data'!#REF!="No Data",1,IF(#REF!&lt;&gt;"",1,0))</f>
        <v>#REF!</v>
      </c>
      <c r="D26" s="25" t="e">
        <f>IF('Crisis Indicator Data'!#REF!="No Data",1,IF(#REF!&lt;&gt;"",1,0))</f>
        <v>#REF!</v>
      </c>
      <c r="E26" s="25" t="e">
        <f>IF('Crisis Indicator Data'!#REF!="No Data",1,IF(#REF!&lt;&gt;"",1,0))</f>
        <v>#REF!</v>
      </c>
      <c r="F26" s="25" t="e">
        <f>IF('Crisis Indicator Data'!#REF!="No Data",1,IF(#REF!&lt;&gt;"",1,0))</f>
        <v>#REF!</v>
      </c>
      <c r="G26" s="25" t="e">
        <f>IF('Crisis Indicator Data'!#REF!="No Data",1,IF(#REF!&lt;&gt;"",1,0))</f>
        <v>#REF!</v>
      </c>
      <c r="H26" s="25" t="e">
        <f>IF('Crisis Indicator Data'!#REF!="No Data",1,IF(#REF!&lt;&gt;"",1,0))</f>
        <v>#REF!</v>
      </c>
      <c r="I26" s="25" t="e">
        <f>IF('Crisis Indicator Data'!#REF!="No Data",1,IF(#REF!&lt;&gt;"",1,0))</f>
        <v>#REF!</v>
      </c>
      <c r="J26" s="25" t="e">
        <f>IF('Crisis Indicator Data'!#REF!="No Data",1,IF(#REF!&lt;&gt;"",1,0))</f>
        <v>#REF!</v>
      </c>
      <c r="K26" s="25" t="e">
        <f>IF('Crisis Indicator Data'!#REF!="No Data",1,IF(#REF!&lt;&gt;"",1,0))</f>
        <v>#REF!</v>
      </c>
      <c r="L26" s="25" t="e">
        <f>IF('Crisis Indicator Data'!#REF!="No Data",1,IF(#REF!&lt;&gt;"",1,0))</f>
        <v>#REF!</v>
      </c>
      <c r="M26" s="25" t="e">
        <f>IF('Crisis Indicator Data'!#REF!="No Data",1,IF(#REF!&lt;&gt;"",1,0))</f>
        <v>#REF!</v>
      </c>
      <c r="N26" s="25" t="e">
        <f>IF('Crisis Indicator Data'!#REF!="No Data",1,IF(#REF!&lt;&gt;"",1,0))</f>
        <v>#REF!</v>
      </c>
      <c r="O26" s="25" t="e">
        <f>IF('Crisis Indicator Data'!#REF!="No Data",1,IF(#REF!&lt;&gt;"",1,0))</f>
        <v>#REF!</v>
      </c>
      <c r="P26" s="25" t="e">
        <f>IF('Crisis Indicator Data'!#REF!="No Data",1,IF(#REF!&lt;&gt;"",1,0))</f>
        <v>#REF!</v>
      </c>
      <c r="Q26" s="25" t="e">
        <f>IF('Crisis Indicator Data'!#REF!="No Data",1,IF(#REF!&lt;&gt;"",1,0))</f>
        <v>#REF!</v>
      </c>
      <c r="R26" s="25" t="e">
        <f>IF('Crisis Indicator Data'!#REF!="No Data",1,IF(#REF!&lt;&gt;"",1,0))</f>
        <v>#REF!</v>
      </c>
      <c r="S26" s="25" t="e">
        <f>IF('Crisis Indicator Data'!#REF!="No Data",1,IF(#REF!&lt;&gt;"",1,0))</f>
        <v>#REF!</v>
      </c>
      <c r="T26" s="25" t="e">
        <f>IF('Crisis Indicator Data'!#REF!="No Data",1,IF(#REF!&lt;&gt;"",1,0))</f>
        <v>#REF!</v>
      </c>
      <c r="U26" s="25" t="e">
        <f>IF('Crisis Indicator Data'!#REF!="No Data",1,IF(#REF!&lt;&gt;"",1,0))</f>
        <v>#REF!</v>
      </c>
      <c r="V26" s="25" t="e">
        <f>IF('Crisis Indicator Data'!#REF!="No Data",1,IF(#REF!&lt;&gt;"",1,0))</f>
        <v>#REF!</v>
      </c>
      <c r="W26" s="25" t="e">
        <f>IF('Crisis Indicator Data'!#REF!="No Data",1,IF(#REF!&lt;&gt;"",1,0))</f>
        <v>#REF!</v>
      </c>
      <c r="X26" s="25" t="e">
        <f>IF('Crisis Indicator Data'!#REF!="No Data",1,IF(#REF!&lt;&gt;"",1,0))</f>
        <v>#REF!</v>
      </c>
      <c r="Y26" s="25" t="e">
        <f>IF('Crisis Indicator Data'!#REF!="No Data",1,IF(#REF!&lt;&gt;"",1,0))</f>
        <v>#REF!</v>
      </c>
      <c r="Z26" s="25" t="e">
        <f>IF('Crisis Indicator Data'!#REF!="No Data",1,IF(#REF!&lt;&gt;"",1,0))</f>
        <v>#REF!</v>
      </c>
      <c r="AA26" s="25" t="e">
        <f>IF('Crisis Indicator Data'!#REF!="No Data",1,IF(#REF!&lt;&gt;"",1,0))</f>
        <v>#REF!</v>
      </c>
      <c r="AB26" s="25" t="e">
        <f>IF('Crisis Indicator Data'!#REF!="No Data",1,IF(#REF!&lt;&gt;"",1,0))</f>
        <v>#REF!</v>
      </c>
      <c r="AC26" s="25" t="e">
        <f>IF('Crisis Indicator Data'!#REF!="No Data",1,IF(#REF!&lt;&gt;"",1,0))</f>
        <v>#REF!</v>
      </c>
      <c r="AD26" s="25" t="e">
        <f>IF('Crisis Indicator Data'!#REF!="No Data",1,IF(#REF!&lt;&gt;"",1,0))</f>
        <v>#REF!</v>
      </c>
      <c r="AE26" s="25" t="e">
        <f>IF('Crisis Indicator Data'!#REF!="No Data",1,IF(#REF!&lt;&gt;"",1,0))</f>
        <v>#REF!</v>
      </c>
      <c r="AF26" s="25" t="e">
        <f>IF('Crisis Indicator Data'!#REF!="No Data",1,IF(#REF!&lt;&gt;"",1,0))</f>
        <v>#REF!</v>
      </c>
      <c r="AG26" s="25" t="e">
        <f>IF('Crisis Indicator Data'!#REF!="No Data",1,IF(#REF!&lt;&gt;"",1,0))</f>
        <v>#REF!</v>
      </c>
      <c r="AH26" s="25" t="e">
        <f>IF('Crisis Indicator Data'!#REF!="No Data",1,IF(#REF!&lt;&gt;"",1,0))</f>
        <v>#REF!</v>
      </c>
      <c r="AI26" s="25" t="e">
        <f>IF('Crisis Indicator Data'!#REF!="No Data",1,IF(#REF!&lt;&gt;"",1,0))</f>
        <v>#REF!</v>
      </c>
      <c r="AJ26" s="25" t="e">
        <f>IF('Crisis Indicator Data'!#REF!="No Data",1,IF(#REF!&lt;&gt;"",1,0))</f>
        <v>#REF!</v>
      </c>
      <c r="AK26" s="25" t="e">
        <f>IF('Crisis Indicator Data'!#REF!="No Data",1,IF(#REF!&lt;&gt;"",1,0))</f>
        <v>#REF!</v>
      </c>
      <c r="AL26" s="25" t="e">
        <f>IF('Crisis Indicator Data'!#REF!="No Data",1,IF(#REF!&lt;&gt;"",1,0))</f>
        <v>#REF!</v>
      </c>
      <c r="AM26" s="25" t="e">
        <f>IF('Crisis Indicator Data'!#REF!="No Data",1,IF(#REF!&lt;&gt;"",1,0))</f>
        <v>#REF!</v>
      </c>
      <c r="AN26" s="25" t="e">
        <f>IF('Crisis Indicator Data'!#REF!="No Data",1,IF(#REF!&lt;&gt;"",1,0))</f>
        <v>#REF!</v>
      </c>
      <c r="AO26" s="25" t="e">
        <f>IF('Crisis Indicator Data'!#REF!="No Data",1,IF(#REF!&lt;&gt;"",1,0))</f>
        <v>#REF!</v>
      </c>
      <c r="AP26" s="25" t="e">
        <f>IF('Crisis Indicator Data'!#REF!="No Data",1,IF(#REF!&lt;&gt;"",1,0))</f>
        <v>#REF!</v>
      </c>
      <c r="AQ26" s="25" t="e">
        <f>IF('Crisis Indicator Data'!#REF!="No Data",1,IF(#REF!&lt;&gt;"",1,0))</f>
        <v>#REF!</v>
      </c>
      <c r="AR26" s="25" t="e">
        <f>IF('Crisis Indicator Data'!#REF!="No Data",1,IF(#REF!&lt;&gt;"",1,0))</f>
        <v>#REF!</v>
      </c>
      <c r="AS26" s="25" t="e">
        <f>IF('Crisis Indicator Data'!#REF!="No Data",1,IF(#REF!&lt;&gt;"",1,0))</f>
        <v>#REF!</v>
      </c>
      <c r="AT26" s="25" t="e">
        <f>IF('Crisis Indicator Data'!#REF!="No Data",1,IF(#REF!&lt;&gt;"",1,0))</f>
        <v>#REF!</v>
      </c>
      <c r="AU26" s="25" t="e">
        <f>IF('Crisis Indicator Data'!#REF!="No Data",1,IF(#REF!&lt;&gt;"",1,0))</f>
        <v>#REF!</v>
      </c>
      <c r="AV26" s="25" t="e">
        <f>IF('Crisis Indicator Data'!#REF!="No Data",1,IF(#REF!&lt;&gt;"",1,0))</f>
        <v>#REF!</v>
      </c>
      <c r="AW26" s="25" t="e">
        <f>IF('Crisis Indicator Data'!#REF!="No Data",1,IF(#REF!&lt;&gt;"",1,0))</f>
        <v>#REF!</v>
      </c>
      <c r="AX26" s="25" t="e">
        <f>IF('Crisis Indicator Data'!#REF!="No Data",1,IF(#REF!&lt;&gt;"",1,0))</f>
        <v>#REF!</v>
      </c>
      <c r="AY26" s="25" t="e">
        <f>IF('Crisis Indicator Data'!#REF!="No Data",1,IF(#REF!&lt;&gt;"",1,0))</f>
        <v>#REF!</v>
      </c>
      <c r="AZ26" s="25" t="e">
        <f>IF('Crisis Indicator Data'!#REF!="No Data",1,IF(#REF!&lt;&gt;"",1,0))</f>
        <v>#REF!</v>
      </c>
      <c r="BA26" t="e">
        <f t="shared" si="0"/>
        <v>#REF!</v>
      </c>
      <c r="BB26" s="27" t="e">
        <f t="shared" si="1"/>
        <v>#REF!</v>
      </c>
    </row>
    <row r="27" spans="1:54" x14ac:dyDescent="0.3">
      <c r="A27" t="s">
        <v>48</v>
      </c>
      <c r="B27" s="25" t="e">
        <f>IF('Crisis Indicator Data'!#REF!="No Data",1,IF(#REF!&lt;&gt;"",1,0))</f>
        <v>#REF!</v>
      </c>
      <c r="C27" s="25" t="e">
        <f>IF('Crisis Indicator Data'!#REF!="No Data",1,IF(#REF!&lt;&gt;"",1,0))</f>
        <v>#REF!</v>
      </c>
      <c r="D27" s="25" t="e">
        <f>IF('Crisis Indicator Data'!#REF!="No Data",1,IF(#REF!&lt;&gt;"",1,0))</f>
        <v>#REF!</v>
      </c>
      <c r="E27" s="25" t="e">
        <f>IF('Crisis Indicator Data'!#REF!="No Data",1,IF(#REF!&lt;&gt;"",1,0))</f>
        <v>#REF!</v>
      </c>
      <c r="F27" s="25" t="e">
        <f>IF('Crisis Indicator Data'!#REF!="No Data",1,IF(#REF!&lt;&gt;"",1,0))</f>
        <v>#REF!</v>
      </c>
      <c r="G27" s="25" t="e">
        <f>IF('Crisis Indicator Data'!#REF!="No Data",1,IF(#REF!&lt;&gt;"",1,0))</f>
        <v>#REF!</v>
      </c>
      <c r="H27" s="25" t="e">
        <f>IF('Crisis Indicator Data'!#REF!="No Data",1,IF(#REF!&lt;&gt;"",1,0))</f>
        <v>#REF!</v>
      </c>
      <c r="I27" s="25" t="e">
        <f>IF('Crisis Indicator Data'!#REF!="No Data",1,IF(#REF!&lt;&gt;"",1,0))</f>
        <v>#REF!</v>
      </c>
      <c r="J27" s="25" t="e">
        <f>IF('Crisis Indicator Data'!#REF!="No Data",1,IF(#REF!&lt;&gt;"",1,0))</f>
        <v>#REF!</v>
      </c>
      <c r="K27" s="25" t="e">
        <f>IF('Crisis Indicator Data'!#REF!="No Data",1,IF(#REF!&lt;&gt;"",1,0))</f>
        <v>#REF!</v>
      </c>
      <c r="L27" s="25" t="e">
        <f>IF('Crisis Indicator Data'!#REF!="No Data",1,IF(#REF!&lt;&gt;"",1,0))</f>
        <v>#REF!</v>
      </c>
      <c r="M27" s="25" t="e">
        <f>IF('Crisis Indicator Data'!#REF!="No Data",1,IF(#REF!&lt;&gt;"",1,0))</f>
        <v>#REF!</v>
      </c>
      <c r="N27" s="25" t="e">
        <f>IF('Crisis Indicator Data'!#REF!="No Data",1,IF(#REF!&lt;&gt;"",1,0))</f>
        <v>#REF!</v>
      </c>
      <c r="O27" s="25" t="e">
        <f>IF('Crisis Indicator Data'!#REF!="No Data",1,IF(#REF!&lt;&gt;"",1,0))</f>
        <v>#REF!</v>
      </c>
      <c r="P27" s="25" t="e">
        <f>IF('Crisis Indicator Data'!#REF!="No Data",1,IF(#REF!&lt;&gt;"",1,0))</f>
        <v>#REF!</v>
      </c>
      <c r="Q27" s="25" t="e">
        <f>IF('Crisis Indicator Data'!#REF!="No Data",1,IF(#REF!&lt;&gt;"",1,0))</f>
        <v>#REF!</v>
      </c>
      <c r="R27" s="25" t="e">
        <f>IF('Crisis Indicator Data'!#REF!="No Data",1,IF(#REF!&lt;&gt;"",1,0))</f>
        <v>#REF!</v>
      </c>
      <c r="S27" s="25" t="e">
        <f>IF('Crisis Indicator Data'!#REF!="No Data",1,IF(#REF!&lt;&gt;"",1,0))</f>
        <v>#REF!</v>
      </c>
      <c r="T27" s="25" t="e">
        <f>IF('Crisis Indicator Data'!#REF!="No Data",1,IF(#REF!&lt;&gt;"",1,0))</f>
        <v>#REF!</v>
      </c>
      <c r="U27" s="25" t="e">
        <f>IF('Crisis Indicator Data'!#REF!="No Data",1,IF(#REF!&lt;&gt;"",1,0))</f>
        <v>#REF!</v>
      </c>
      <c r="V27" s="25" t="e">
        <f>IF('Crisis Indicator Data'!#REF!="No Data",1,IF(#REF!&lt;&gt;"",1,0))</f>
        <v>#REF!</v>
      </c>
      <c r="W27" s="25" t="e">
        <f>IF('Crisis Indicator Data'!#REF!="No Data",1,IF(#REF!&lt;&gt;"",1,0))</f>
        <v>#REF!</v>
      </c>
      <c r="X27" s="25" t="e">
        <f>IF('Crisis Indicator Data'!#REF!="No Data",1,IF(#REF!&lt;&gt;"",1,0))</f>
        <v>#REF!</v>
      </c>
      <c r="Y27" s="25" t="e">
        <f>IF('Crisis Indicator Data'!#REF!="No Data",1,IF(#REF!&lt;&gt;"",1,0))</f>
        <v>#REF!</v>
      </c>
      <c r="Z27" s="25" t="e">
        <f>IF('Crisis Indicator Data'!#REF!="No Data",1,IF(#REF!&lt;&gt;"",1,0))</f>
        <v>#REF!</v>
      </c>
      <c r="AA27" s="25" t="e">
        <f>IF('Crisis Indicator Data'!#REF!="No Data",1,IF(#REF!&lt;&gt;"",1,0))</f>
        <v>#REF!</v>
      </c>
      <c r="AB27" s="25" t="e">
        <f>IF('Crisis Indicator Data'!#REF!="No Data",1,IF(#REF!&lt;&gt;"",1,0))</f>
        <v>#REF!</v>
      </c>
      <c r="AC27" s="25" t="e">
        <f>IF('Crisis Indicator Data'!#REF!="No Data",1,IF(#REF!&lt;&gt;"",1,0))</f>
        <v>#REF!</v>
      </c>
      <c r="AD27" s="25" t="e">
        <f>IF('Crisis Indicator Data'!#REF!="No Data",1,IF(#REF!&lt;&gt;"",1,0))</f>
        <v>#REF!</v>
      </c>
      <c r="AE27" s="25" t="e">
        <f>IF('Crisis Indicator Data'!#REF!="No Data",1,IF(#REF!&lt;&gt;"",1,0))</f>
        <v>#REF!</v>
      </c>
      <c r="AF27" s="25" t="e">
        <f>IF('Crisis Indicator Data'!#REF!="No Data",1,IF(#REF!&lt;&gt;"",1,0))</f>
        <v>#REF!</v>
      </c>
      <c r="AG27" s="25" t="e">
        <f>IF('Crisis Indicator Data'!#REF!="No Data",1,IF(#REF!&lt;&gt;"",1,0))</f>
        <v>#REF!</v>
      </c>
      <c r="AH27" s="25" t="e">
        <f>IF('Crisis Indicator Data'!#REF!="No Data",1,IF(#REF!&lt;&gt;"",1,0))</f>
        <v>#REF!</v>
      </c>
      <c r="AI27" s="25" t="e">
        <f>IF('Crisis Indicator Data'!#REF!="No Data",1,IF(#REF!&lt;&gt;"",1,0))</f>
        <v>#REF!</v>
      </c>
      <c r="AJ27" s="25" t="e">
        <f>IF('Crisis Indicator Data'!#REF!="No Data",1,IF(#REF!&lt;&gt;"",1,0))</f>
        <v>#REF!</v>
      </c>
      <c r="AK27" s="25" t="e">
        <f>IF('Crisis Indicator Data'!#REF!="No Data",1,IF(#REF!&lt;&gt;"",1,0))</f>
        <v>#REF!</v>
      </c>
      <c r="AL27" s="25" t="e">
        <f>IF('Crisis Indicator Data'!#REF!="No Data",1,IF(#REF!&lt;&gt;"",1,0))</f>
        <v>#REF!</v>
      </c>
      <c r="AM27" s="25" t="e">
        <f>IF('Crisis Indicator Data'!#REF!="No Data",1,IF(#REF!&lt;&gt;"",1,0))</f>
        <v>#REF!</v>
      </c>
      <c r="AN27" s="25" t="e">
        <f>IF('Crisis Indicator Data'!#REF!="No Data",1,IF(#REF!&lt;&gt;"",1,0))</f>
        <v>#REF!</v>
      </c>
      <c r="AO27" s="25" t="e">
        <f>IF('Crisis Indicator Data'!#REF!="No Data",1,IF(#REF!&lt;&gt;"",1,0))</f>
        <v>#REF!</v>
      </c>
      <c r="AP27" s="25" t="e">
        <f>IF('Crisis Indicator Data'!#REF!="No Data",1,IF(#REF!&lt;&gt;"",1,0))</f>
        <v>#REF!</v>
      </c>
      <c r="AQ27" s="25" t="e">
        <f>IF('Crisis Indicator Data'!#REF!="No Data",1,IF(#REF!&lt;&gt;"",1,0))</f>
        <v>#REF!</v>
      </c>
      <c r="AR27" s="25" t="e">
        <f>IF('Crisis Indicator Data'!#REF!="No Data",1,IF(#REF!&lt;&gt;"",1,0))</f>
        <v>#REF!</v>
      </c>
      <c r="AS27" s="25" t="e">
        <f>IF('Crisis Indicator Data'!#REF!="No Data",1,IF(#REF!&lt;&gt;"",1,0))</f>
        <v>#REF!</v>
      </c>
      <c r="AT27" s="25" t="e">
        <f>IF('Crisis Indicator Data'!#REF!="No Data",1,IF(#REF!&lt;&gt;"",1,0))</f>
        <v>#REF!</v>
      </c>
      <c r="AU27" s="25" t="e">
        <f>IF('Crisis Indicator Data'!#REF!="No Data",1,IF(#REF!&lt;&gt;"",1,0))</f>
        <v>#REF!</v>
      </c>
      <c r="AV27" s="25" t="e">
        <f>IF('Crisis Indicator Data'!#REF!="No Data",1,IF(#REF!&lt;&gt;"",1,0))</f>
        <v>#REF!</v>
      </c>
      <c r="AW27" s="25" t="e">
        <f>IF('Crisis Indicator Data'!#REF!="No Data",1,IF(#REF!&lt;&gt;"",1,0))</f>
        <v>#REF!</v>
      </c>
      <c r="AX27" s="25" t="e">
        <f>IF('Crisis Indicator Data'!#REF!="No Data",1,IF(#REF!&lt;&gt;"",1,0))</f>
        <v>#REF!</v>
      </c>
      <c r="AY27" s="25" t="e">
        <f>IF('Crisis Indicator Data'!#REF!="No Data",1,IF(#REF!&lt;&gt;"",1,0))</f>
        <v>#REF!</v>
      </c>
      <c r="AZ27" s="25" t="e">
        <f>IF('Crisis Indicator Data'!#REF!="No Data",1,IF(#REF!&lt;&gt;"",1,0))</f>
        <v>#REF!</v>
      </c>
      <c r="BA27" t="e">
        <f t="shared" si="0"/>
        <v>#REF!</v>
      </c>
      <c r="BB27" s="27" t="e">
        <f t="shared" si="1"/>
        <v>#REF!</v>
      </c>
    </row>
    <row r="28" spans="1:54" x14ac:dyDescent="0.3">
      <c r="A28" t="s">
        <v>50</v>
      </c>
      <c r="B28" s="25" t="e">
        <f>IF('Crisis Indicator Data'!#REF!="No Data",1,IF(#REF!&lt;&gt;"",1,0))</f>
        <v>#REF!</v>
      </c>
      <c r="C28" s="25" t="e">
        <f>IF('Crisis Indicator Data'!#REF!="No Data",1,IF(#REF!&lt;&gt;"",1,0))</f>
        <v>#REF!</v>
      </c>
      <c r="D28" s="25" t="e">
        <f>IF('Crisis Indicator Data'!#REF!="No Data",1,IF(#REF!&lt;&gt;"",1,0))</f>
        <v>#REF!</v>
      </c>
      <c r="E28" s="25" t="e">
        <f>IF('Crisis Indicator Data'!#REF!="No Data",1,IF(#REF!&lt;&gt;"",1,0))</f>
        <v>#REF!</v>
      </c>
      <c r="F28" s="25" t="e">
        <f>IF('Crisis Indicator Data'!#REF!="No Data",1,IF(#REF!&lt;&gt;"",1,0))</f>
        <v>#REF!</v>
      </c>
      <c r="G28" s="25" t="e">
        <f>IF('Crisis Indicator Data'!#REF!="No Data",1,IF(#REF!&lt;&gt;"",1,0))</f>
        <v>#REF!</v>
      </c>
      <c r="H28" s="25" t="e">
        <f>IF('Crisis Indicator Data'!#REF!="No Data",1,IF(#REF!&lt;&gt;"",1,0))</f>
        <v>#REF!</v>
      </c>
      <c r="I28" s="25" t="e">
        <f>IF('Crisis Indicator Data'!#REF!="No Data",1,IF(#REF!&lt;&gt;"",1,0))</f>
        <v>#REF!</v>
      </c>
      <c r="J28" s="25" t="e">
        <f>IF('Crisis Indicator Data'!#REF!="No Data",1,IF(#REF!&lt;&gt;"",1,0))</f>
        <v>#REF!</v>
      </c>
      <c r="K28" s="25" t="e">
        <f>IF('Crisis Indicator Data'!#REF!="No Data",1,IF(#REF!&lt;&gt;"",1,0))</f>
        <v>#REF!</v>
      </c>
      <c r="L28" s="25" t="e">
        <f>IF('Crisis Indicator Data'!#REF!="No Data",1,IF(#REF!&lt;&gt;"",1,0))</f>
        <v>#REF!</v>
      </c>
      <c r="M28" s="25" t="e">
        <f>IF('Crisis Indicator Data'!#REF!="No Data",1,IF(#REF!&lt;&gt;"",1,0))</f>
        <v>#REF!</v>
      </c>
      <c r="N28" s="25" t="e">
        <f>IF('Crisis Indicator Data'!#REF!="No Data",1,IF(#REF!&lt;&gt;"",1,0))</f>
        <v>#REF!</v>
      </c>
      <c r="O28" s="25" t="e">
        <f>IF('Crisis Indicator Data'!#REF!="No Data",1,IF(#REF!&lt;&gt;"",1,0))</f>
        <v>#REF!</v>
      </c>
      <c r="P28" s="25" t="e">
        <f>IF('Crisis Indicator Data'!#REF!="No Data",1,IF(#REF!&lt;&gt;"",1,0))</f>
        <v>#REF!</v>
      </c>
      <c r="Q28" s="25" t="e">
        <f>IF('Crisis Indicator Data'!#REF!="No Data",1,IF(#REF!&lt;&gt;"",1,0))</f>
        <v>#REF!</v>
      </c>
      <c r="R28" s="25" t="e">
        <f>IF('Crisis Indicator Data'!#REF!="No Data",1,IF(#REF!&lt;&gt;"",1,0))</f>
        <v>#REF!</v>
      </c>
      <c r="S28" s="25" t="e">
        <f>IF('Crisis Indicator Data'!#REF!="No Data",1,IF(#REF!&lt;&gt;"",1,0))</f>
        <v>#REF!</v>
      </c>
      <c r="T28" s="25" t="e">
        <f>IF('Crisis Indicator Data'!#REF!="No Data",1,IF(#REF!&lt;&gt;"",1,0))</f>
        <v>#REF!</v>
      </c>
      <c r="U28" s="25" t="e">
        <f>IF('Crisis Indicator Data'!#REF!="No Data",1,IF(#REF!&lt;&gt;"",1,0))</f>
        <v>#REF!</v>
      </c>
      <c r="V28" s="25" t="e">
        <f>IF('Crisis Indicator Data'!#REF!="No Data",1,IF(#REF!&lt;&gt;"",1,0))</f>
        <v>#REF!</v>
      </c>
      <c r="W28" s="25" t="e">
        <f>IF('Crisis Indicator Data'!#REF!="No Data",1,IF(#REF!&lt;&gt;"",1,0))</f>
        <v>#REF!</v>
      </c>
      <c r="X28" s="25" t="e">
        <f>IF('Crisis Indicator Data'!#REF!="No Data",1,IF(#REF!&lt;&gt;"",1,0))</f>
        <v>#REF!</v>
      </c>
      <c r="Y28" s="25" t="e">
        <f>IF('Crisis Indicator Data'!#REF!="No Data",1,IF(#REF!&lt;&gt;"",1,0))</f>
        <v>#REF!</v>
      </c>
      <c r="Z28" s="25" t="e">
        <f>IF('Crisis Indicator Data'!#REF!="No Data",1,IF(#REF!&lt;&gt;"",1,0))</f>
        <v>#REF!</v>
      </c>
      <c r="AA28" s="25" t="e">
        <f>IF('Crisis Indicator Data'!#REF!="No Data",1,IF(#REF!&lt;&gt;"",1,0))</f>
        <v>#REF!</v>
      </c>
      <c r="AB28" s="25" t="e">
        <f>IF('Crisis Indicator Data'!#REF!="No Data",1,IF(#REF!&lt;&gt;"",1,0))</f>
        <v>#REF!</v>
      </c>
      <c r="AC28" s="25" t="e">
        <f>IF('Crisis Indicator Data'!#REF!="No Data",1,IF(#REF!&lt;&gt;"",1,0))</f>
        <v>#REF!</v>
      </c>
      <c r="AD28" s="25" t="e">
        <f>IF('Crisis Indicator Data'!#REF!="No Data",1,IF(#REF!&lt;&gt;"",1,0))</f>
        <v>#REF!</v>
      </c>
      <c r="AE28" s="25" t="e">
        <f>IF('Crisis Indicator Data'!#REF!="No Data",1,IF(#REF!&lt;&gt;"",1,0))</f>
        <v>#REF!</v>
      </c>
      <c r="AF28" s="25" t="e">
        <f>IF('Crisis Indicator Data'!#REF!="No Data",1,IF(#REF!&lt;&gt;"",1,0))</f>
        <v>#REF!</v>
      </c>
      <c r="AG28" s="25" t="e">
        <f>IF('Crisis Indicator Data'!#REF!="No Data",1,IF(#REF!&lt;&gt;"",1,0))</f>
        <v>#REF!</v>
      </c>
      <c r="AH28" s="25" t="e">
        <f>IF('Crisis Indicator Data'!#REF!="No Data",1,IF(#REF!&lt;&gt;"",1,0))</f>
        <v>#REF!</v>
      </c>
      <c r="AI28" s="25" t="e">
        <f>IF('Crisis Indicator Data'!#REF!="No Data",1,IF(#REF!&lt;&gt;"",1,0))</f>
        <v>#REF!</v>
      </c>
      <c r="AJ28" s="25" t="e">
        <f>IF('Crisis Indicator Data'!#REF!="No Data",1,IF(#REF!&lt;&gt;"",1,0))</f>
        <v>#REF!</v>
      </c>
      <c r="AK28" s="25" t="e">
        <f>IF('Crisis Indicator Data'!#REF!="No Data",1,IF(#REF!&lt;&gt;"",1,0))</f>
        <v>#REF!</v>
      </c>
      <c r="AL28" s="25" t="e">
        <f>IF('Crisis Indicator Data'!#REF!="No Data",1,IF(#REF!&lt;&gt;"",1,0))</f>
        <v>#REF!</v>
      </c>
      <c r="AM28" s="25" t="e">
        <f>IF('Crisis Indicator Data'!#REF!="No Data",1,IF(#REF!&lt;&gt;"",1,0))</f>
        <v>#REF!</v>
      </c>
      <c r="AN28" s="25" t="e">
        <f>IF('Crisis Indicator Data'!#REF!="No Data",1,IF(#REF!&lt;&gt;"",1,0))</f>
        <v>#REF!</v>
      </c>
      <c r="AO28" s="25" t="e">
        <f>IF('Crisis Indicator Data'!#REF!="No Data",1,IF(#REF!&lt;&gt;"",1,0))</f>
        <v>#REF!</v>
      </c>
      <c r="AP28" s="25" t="e">
        <f>IF('Crisis Indicator Data'!#REF!="No Data",1,IF(#REF!&lt;&gt;"",1,0))</f>
        <v>#REF!</v>
      </c>
      <c r="AQ28" s="25" t="e">
        <f>IF('Crisis Indicator Data'!#REF!="No Data",1,IF(#REF!&lt;&gt;"",1,0))</f>
        <v>#REF!</v>
      </c>
      <c r="AR28" s="25" t="e">
        <f>IF('Crisis Indicator Data'!#REF!="No Data",1,IF(#REF!&lt;&gt;"",1,0))</f>
        <v>#REF!</v>
      </c>
      <c r="AS28" s="25" t="e">
        <f>IF('Crisis Indicator Data'!#REF!="No Data",1,IF(#REF!&lt;&gt;"",1,0))</f>
        <v>#REF!</v>
      </c>
      <c r="AT28" s="25" t="e">
        <f>IF('Crisis Indicator Data'!#REF!="No Data",1,IF(#REF!&lt;&gt;"",1,0))</f>
        <v>#REF!</v>
      </c>
      <c r="AU28" s="25" t="e">
        <f>IF('Crisis Indicator Data'!#REF!="No Data",1,IF(#REF!&lt;&gt;"",1,0))</f>
        <v>#REF!</v>
      </c>
      <c r="AV28" s="25" t="e">
        <f>IF('Crisis Indicator Data'!#REF!="No Data",1,IF(#REF!&lt;&gt;"",1,0))</f>
        <v>#REF!</v>
      </c>
      <c r="AW28" s="25" t="e">
        <f>IF('Crisis Indicator Data'!#REF!="No Data",1,IF(#REF!&lt;&gt;"",1,0))</f>
        <v>#REF!</v>
      </c>
      <c r="AX28" s="25" t="e">
        <f>IF('Crisis Indicator Data'!#REF!="No Data",1,IF(#REF!&lt;&gt;"",1,0))</f>
        <v>#REF!</v>
      </c>
      <c r="AY28" s="25" t="e">
        <f>IF('Crisis Indicator Data'!#REF!="No Data",1,IF(#REF!&lt;&gt;"",1,0))</f>
        <v>#REF!</v>
      </c>
      <c r="AZ28" s="25" t="e">
        <f>IF('Crisis Indicator Data'!#REF!="No Data",1,IF(#REF!&lt;&gt;"",1,0))</f>
        <v>#REF!</v>
      </c>
      <c r="BA28" t="e">
        <f t="shared" si="0"/>
        <v>#REF!</v>
      </c>
      <c r="BB28" s="27" t="e">
        <f t="shared" si="1"/>
        <v>#REF!</v>
      </c>
    </row>
    <row r="29" spans="1:54" x14ac:dyDescent="0.3">
      <c r="A29" t="s">
        <v>58</v>
      </c>
      <c r="B29" s="25" t="e">
        <f>IF('Crisis Indicator Data'!#REF!="No Data",1,IF(#REF!&lt;&gt;"",1,0))</f>
        <v>#REF!</v>
      </c>
      <c r="C29" s="25" t="e">
        <f>IF('Crisis Indicator Data'!#REF!="No Data",1,IF(#REF!&lt;&gt;"",1,0))</f>
        <v>#REF!</v>
      </c>
      <c r="D29" s="25" t="e">
        <f>IF('Crisis Indicator Data'!#REF!="No Data",1,IF(#REF!&lt;&gt;"",1,0))</f>
        <v>#REF!</v>
      </c>
      <c r="E29" s="25" t="e">
        <f>IF('Crisis Indicator Data'!#REF!="No Data",1,IF(#REF!&lt;&gt;"",1,0))</f>
        <v>#REF!</v>
      </c>
      <c r="F29" s="25" t="e">
        <f>IF('Crisis Indicator Data'!#REF!="No Data",1,IF(#REF!&lt;&gt;"",1,0))</f>
        <v>#REF!</v>
      </c>
      <c r="G29" s="25" t="e">
        <f>IF('Crisis Indicator Data'!#REF!="No Data",1,IF(#REF!&lt;&gt;"",1,0))</f>
        <v>#REF!</v>
      </c>
      <c r="H29" s="25" t="e">
        <f>IF('Crisis Indicator Data'!#REF!="No Data",1,IF(#REF!&lt;&gt;"",1,0))</f>
        <v>#REF!</v>
      </c>
      <c r="I29" s="25" t="e">
        <f>IF('Crisis Indicator Data'!#REF!="No Data",1,IF(#REF!&lt;&gt;"",1,0))</f>
        <v>#REF!</v>
      </c>
      <c r="J29" s="25" t="e">
        <f>IF('Crisis Indicator Data'!#REF!="No Data",1,IF(#REF!&lt;&gt;"",1,0))</f>
        <v>#REF!</v>
      </c>
      <c r="K29" s="25" t="e">
        <f>IF('Crisis Indicator Data'!#REF!="No Data",1,IF(#REF!&lt;&gt;"",1,0))</f>
        <v>#REF!</v>
      </c>
      <c r="L29" s="25" t="e">
        <f>IF('Crisis Indicator Data'!#REF!="No Data",1,IF(#REF!&lt;&gt;"",1,0))</f>
        <v>#REF!</v>
      </c>
      <c r="M29" s="25" t="e">
        <f>IF('Crisis Indicator Data'!#REF!="No Data",1,IF(#REF!&lt;&gt;"",1,0))</f>
        <v>#REF!</v>
      </c>
      <c r="N29" s="25" t="e">
        <f>IF('Crisis Indicator Data'!#REF!="No Data",1,IF(#REF!&lt;&gt;"",1,0))</f>
        <v>#REF!</v>
      </c>
      <c r="O29" s="25" t="e">
        <f>IF('Crisis Indicator Data'!#REF!="No Data",1,IF(#REF!&lt;&gt;"",1,0))</f>
        <v>#REF!</v>
      </c>
      <c r="P29" s="25" t="e">
        <f>IF('Crisis Indicator Data'!#REF!="No Data",1,IF(#REF!&lt;&gt;"",1,0))</f>
        <v>#REF!</v>
      </c>
      <c r="Q29" s="25" t="e">
        <f>IF('Crisis Indicator Data'!#REF!="No Data",1,IF(#REF!&lt;&gt;"",1,0))</f>
        <v>#REF!</v>
      </c>
      <c r="R29" s="25" t="e">
        <f>IF('Crisis Indicator Data'!#REF!="No Data",1,IF(#REF!&lt;&gt;"",1,0))</f>
        <v>#REF!</v>
      </c>
      <c r="S29" s="25" t="e">
        <f>IF('Crisis Indicator Data'!#REF!="No Data",1,IF(#REF!&lt;&gt;"",1,0))</f>
        <v>#REF!</v>
      </c>
      <c r="T29" s="25" t="e">
        <f>IF('Crisis Indicator Data'!#REF!="No Data",1,IF(#REF!&lt;&gt;"",1,0))</f>
        <v>#REF!</v>
      </c>
      <c r="U29" s="25" t="e">
        <f>IF('Crisis Indicator Data'!#REF!="No Data",1,IF(#REF!&lt;&gt;"",1,0))</f>
        <v>#REF!</v>
      </c>
      <c r="V29" s="25" t="e">
        <f>IF('Crisis Indicator Data'!#REF!="No Data",1,IF(#REF!&lt;&gt;"",1,0))</f>
        <v>#REF!</v>
      </c>
      <c r="W29" s="25" t="e">
        <f>IF('Crisis Indicator Data'!#REF!="No Data",1,IF(#REF!&lt;&gt;"",1,0))</f>
        <v>#REF!</v>
      </c>
      <c r="X29" s="25" t="e">
        <f>IF('Crisis Indicator Data'!#REF!="No Data",1,IF(#REF!&lt;&gt;"",1,0))</f>
        <v>#REF!</v>
      </c>
      <c r="Y29" s="25" t="e">
        <f>IF('Crisis Indicator Data'!#REF!="No Data",1,IF(#REF!&lt;&gt;"",1,0))</f>
        <v>#REF!</v>
      </c>
      <c r="Z29" s="25" t="e">
        <f>IF('Crisis Indicator Data'!#REF!="No Data",1,IF(#REF!&lt;&gt;"",1,0))</f>
        <v>#REF!</v>
      </c>
      <c r="AA29" s="25" t="e">
        <f>IF('Crisis Indicator Data'!#REF!="No Data",1,IF(#REF!&lt;&gt;"",1,0))</f>
        <v>#REF!</v>
      </c>
      <c r="AB29" s="25" t="e">
        <f>IF('Crisis Indicator Data'!#REF!="No Data",1,IF(#REF!&lt;&gt;"",1,0))</f>
        <v>#REF!</v>
      </c>
      <c r="AC29" s="25" t="e">
        <f>IF('Crisis Indicator Data'!#REF!="No Data",1,IF(#REF!&lt;&gt;"",1,0))</f>
        <v>#REF!</v>
      </c>
      <c r="AD29" s="25" t="e">
        <f>IF('Crisis Indicator Data'!#REF!="No Data",1,IF(#REF!&lt;&gt;"",1,0))</f>
        <v>#REF!</v>
      </c>
      <c r="AE29" s="25" t="e">
        <f>IF('Crisis Indicator Data'!#REF!="No Data",1,IF(#REF!&lt;&gt;"",1,0))</f>
        <v>#REF!</v>
      </c>
      <c r="AF29" s="25" t="e">
        <f>IF('Crisis Indicator Data'!#REF!="No Data",1,IF(#REF!&lt;&gt;"",1,0))</f>
        <v>#REF!</v>
      </c>
      <c r="AG29" s="25" t="e">
        <f>IF('Crisis Indicator Data'!#REF!="No Data",1,IF(#REF!&lt;&gt;"",1,0))</f>
        <v>#REF!</v>
      </c>
      <c r="AH29" s="25" t="e">
        <f>IF('Crisis Indicator Data'!#REF!="No Data",1,IF(#REF!&lt;&gt;"",1,0))</f>
        <v>#REF!</v>
      </c>
      <c r="AI29" s="25" t="e">
        <f>IF('Crisis Indicator Data'!#REF!="No Data",1,IF(#REF!&lt;&gt;"",1,0))</f>
        <v>#REF!</v>
      </c>
      <c r="AJ29" s="25" t="e">
        <f>IF('Crisis Indicator Data'!#REF!="No Data",1,IF(#REF!&lt;&gt;"",1,0))</f>
        <v>#REF!</v>
      </c>
      <c r="AK29" s="25" t="e">
        <f>IF('Crisis Indicator Data'!#REF!="No Data",1,IF(#REF!&lt;&gt;"",1,0))</f>
        <v>#REF!</v>
      </c>
      <c r="AL29" s="25" t="e">
        <f>IF('Crisis Indicator Data'!#REF!="No Data",1,IF(#REF!&lt;&gt;"",1,0))</f>
        <v>#REF!</v>
      </c>
      <c r="AM29" s="25" t="e">
        <f>IF('Crisis Indicator Data'!#REF!="No Data",1,IF(#REF!&lt;&gt;"",1,0))</f>
        <v>#REF!</v>
      </c>
      <c r="AN29" s="25" t="e">
        <f>IF('Crisis Indicator Data'!#REF!="No Data",1,IF(#REF!&lt;&gt;"",1,0))</f>
        <v>#REF!</v>
      </c>
      <c r="AO29" s="25" t="e">
        <f>IF('Crisis Indicator Data'!#REF!="No Data",1,IF(#REF!&lt;&gt;"",1,0))</f>
        <v>#REF!</v>
      </c>
      <c r="AP29" s="25" t="e">
        <f>IF('Crisis Indicator Data'!#REF!="No Data",1,IF(#REF!&lt;&gt;"",1,0))</f>
        <v>#REF!</v>
      </c>
      <c r="AQ29" s="25" t="e">
        <f>IF('Crisis Indicator Data'!#REF!="No Data",1,IF(#REF!&lt;&gt;"",1,0))</f>
        <v>#REF!</v>
      </c>
      <c r="AR29" s="25" t="e">
        <f>IF('Crisis Indicator Data'!#REF!="No Data",1,IF(#REF!&lt;&gt;"",1,0))</f>
        <v>#REF!</v>
      </c>
      <c r="AS29" s="25" t="e">
        <f>IF('Crisis Indicator Data'!#REF!="No Data",1,IF(#REF!&lt;&gt;"",1,0))</f>
        <v>#REF!</v>
      </c>
      <c r="AT29" s="25" t="e">
        <f>IF('Crisis Indicator Data'!#REF!="No Data",1,IF(#REF!&lt;&gt;"",1,0))</f>
        <v>#REF!</v>
      </c>
      <c r="AU29" s="25" t="e">
        <f>IF('Crisis Indicator Data'!#REF!="No Data",1,IF(#REF!&lt;&gt;"",1,0))</f>
        <v>#REF!</v>
      </c>
      <c r="AV29" s="25" t="e">
        <f>IF('Crisis Indicator Data'!#REF!="No Data",1,IF(#REF!&lt;&gt;"",1,0))</f>
        <v>#REF!</v>
      </c>
      <c r="AW29" s="25" t="e">
        <f>IF('Crisis Indicator Data'!#REF!="No Data",1,IF(#REF!&lt;&gt;"",1,0))</f>
        <v>#REF!</v>
      </c>
      <c r="AX29" s="25" t="e">
        <f>IF('Crisis Indicator Data'!#REF!="No Data",1,IF(#REF!&lt;&gt;"",1,0))</f>
        <v>#REF!</v>
      </c>
      <c r="AY29" s="25" t="e">
        <f>IF('Crisis Indicator Data'!#REF!="No Data",1,IF(#REF!&lt;&gt;"",1,0))</f>
        <v>#REF!</v>
      </c>
      <c r="AZ29" s="25" t="e">
        <f>IF('Crisis Indicator Data'!#REF!="No Data",1,IF(#REF!&lt;&gt;"",1,0))</f>
        <v>#REF!</v>
      </c>
      <c r="BA29" t="e">
        <f t="shared" si="0"/>
        <v>#REF!</v>
      </c>
      <c r="BB29" s="27" t="e">
        <f t="shared" si="1"/>
        <v>#REF!</v>
      </c>
    </row>
    <row r="30" spans="1:54" x14ac:dyDescent="0.3">
      <c r="A30" t="s">
        <v>52</v>
      </c>
      <c r="B30" s="25" t="e">
        <f>IF('Crisis Indicator Data'!#REF!="No Data",1,IF(#REF!&lt;&gt;"",1,0))</f>
        <v>#REF!</v>
      </c>
      <c r="C30" s="25" t="e">
        <f>IF('Crisis Indicator Data'!#REF!="No Data",1,IF(#REF!&lt;&gt;"",1,0))</f>
        <v>#REF!</v>
      </c>
      <c r="D30" s="25" t="e">
        <f>IF('Crisis Indicator Data'!#REF!="No Data",1,IF(#REF!&lt;&gt;"",1,0))</f>
        <v>#REF!</v>
      </c>
      <c r="E30" s="25" t="e">
        <f>IF('Crisis Indicator Data'!#REF!="No Data",1,IF(#REF!&lt;&gt;"",1,0))</f>
        <v>#REF!</v>
      </c>
      <c r="F30" s="25" t="e">
        <f>IF('Crisis Indicator Data'!#REF!="No Data",1,IF(#REF!&lt;&gt;"",1,0))</f>
        <v>#REF!</v>
      </c>
      <c r="G30" s="25" t="e">
        <f>IF('Crisis Indicator Data'!#REF!="No Data",1,IF(#REF!&lt;&gt;"",1,0))</f>
        <v>#REF!</v>
      </c>
      <c r="H30" s="25" t="e">
        <f>IF('Crisis Indicator Data'!#REF!="No Data",1,IF(#REF!&lt;&gt;"",1,0))</f>
        <v>#REF!</v>
      </c>
      <c r="I30" s="25" t="e">
        <f>IF('Crisis Indicator Data'!#REF!="No Data",1,IF(#REF!&lt;&gt;"",1,0))</f>
        <v>#REF!</v>
      </c>
      <c r="J30" s="25" t="e">
        <f>IF('Crisis Indicator Data'!#REF!="No Data",1,IF(#REF!&lt;&gt;"",1,0))</f>
        <v>#REF!</v>
      </c>
      <c r="K30" s="25" t="e">
        <f>IF('Crisis Indicator Data'!#REF!="No Data",1,IF(#REF!&lt;&gt;"",1,0))</f>
        <v>#REF!</v>
      </c>
      <c r="L30" s="25" t="e">
        <f>IF('Crisis Indicator Data'!#REF!="No Data",1,IF(#REF!&lt;&gt;"",1,0))</f>
        <v>#REF!</v>
      </c>
      <c r="M30" s="25" t="e">
        <f>IF('Crisis Indicator Data'!#REF!="No Data",1,IF(#REF!&lt;&gt;"",1,0))</f>
        <v>#REF!</v>
      </c>
      <c r="N30" s="25" t="e">
        <f>IF('Crisis Indicator Data'!#REF!="No Data",1,IF(#REF!&lt;&gt;"",1,0))</f>
        <v>#REF!</v>
      </c>
      <c r="O30" s="25" t="e">
        <f>IF('Crisis Indicator Data'!#REF!="No Data",1,IF(#REF!&lt;&gt;"",1,0))</f>
        <v>#REF!</v>
      </c>
      <c r="P30" s="25" t="e">
        <f>IF('Crisis Indicator Data'!#REF!="No Data",1,IF(#REF!&lt;&gt;"",1,0))</f>
        <v>#REF!</v>
      </c>
      <c r="Q30" s="25" t="e">
        <f>IF('Crisis Indicator Data'!#REF!="No Data",1,IF(#REF!&lt;&gt;"",1,0))</f>
        <v>#REF!</v>
      </c>
      <c r="R30" s="25" t="e">
        <f>IF('Crisis Indicator Data'!#REF!="No Data",1,IF(#REF!&lt;&gt;"",1,0))</f>
        <v>#REF!</v>
      </c>
      <c r="S30" s="25" t="e">
        <f>IF('Crisis Indicator Data'!#REF!="No Data",1,IF(#REF!&lt;&gt;"",1,0))</f>
        <v>#REF!</v>
      </c>
      <c r="T30" s="25" t="e">
        <f>IF('Crisis Indicator Data'!#REF!="No Data",1,IF(#REF!&lt;&gt;"",1,0))</f>
        <v>#REF!</v>
      </c>
      <c r="U30" s="25" t="e">
        <f>IF('Crisis Indicator Data'!#REF!="No Data",1,IF(#REF!&lt;&gt;"",1,0))</f>
        <v>#REF!</v>
      </c>
      <c r="V30" s="25" t="e">
        <f>IF('Crisis Indicator Data'!#REF!="No Data",1,IF(#REF!&lt;&gt;"",1,0))</f>
        <v>#REF!</v>
      </c>
      <c r="W30" s="25" t="e">
        <f>IF('Crisis Indicator Data'!#REF!="No Data",1,IF(#REF!&lt;&gt;"",1,0))</f>
        <v>#REF!</v>
      </c>
      <c r="X30" s="25" t="e">
        <f>IF('Crisis Indicator Data'!#REF!="No Data",1,IF(#REF!&lt;&gt;"",1,0))</f>
        <v>#REF!</v>
      </c>
      <c r="Y30" s="25" t="e">
        <f>IF('Crisis Indicator Data'!#REF!="No Data",1,IF(#REF!&lt;&gt;"",1,0))</f>
        <v>#REF!</v>
      </c>
      <c r="Z30" s="25" t="e">
        <f>IF('Crisis Indicator Data'!#REF!="No Data",1,IF(#REF!&lt;&gt;"",1,0))</f>
        <v>#REF!</v>
      </c>
      <c r="AA30" s="25" t="e">
        <f>IF('Crisis Indicator Data'!#REF!="No Data",1,IF(#REF!&lt;&gt;"",1,0))</f>
        <v>#REF!</v>
      </c>
      <c r="AB30" s="25" t="e">
        <f>IF('Crisis Indicator Data'!#REF!="No Data",1,IF(#REF!&lt;&gt;"",1,0))</f>
        <v>#REF!</v>
      </c>
      <c r="AC30" s="25" t="e">
        <f>IF('Crisis Indicator Data'!#REF!="No Data",1,IF(#REF!&lt;&gt;"",1,0))</f>
        <v>#REF!</v>
      </c>
      <c r="AD30" s="25" t="e">
        <f>IF('Crisis Indicator Data'!#REF!="No Data",1,IF(#REF!&lt;&gt;"",1,0))</f>
        <v>#REF!</v>
      </c>
      <c r="AE30" s="25" t="e">
        <f>IF('Crisis Indicator Data'!#REF!="No Data",1,IF(#REF!&lt;&gt;"",1,0))</f>
        <v>#REF!</v>
      </c>
      <c r="AF30" s="25" t="e">
        <f>IF('Crisis Indicator Data'!#REF!="No Data",1,IF(#REF!&lt;&gt;"",1,0))</f>
        <v>#REF!</v>
      </c>
      <c r="AG30" s="25" t="e">
        <f>IF('Crisis Indicator Data'!#REF!="No Data",1,IF(#REF!&lt;&gt;"",1,0))</f>
        <v>#REF!</v>
      </c>
      <c r="AH30" s="25" t="e">
        <f>IF('Crisis Indicator Data'!#REF!="No Data",1,IF(#REF!&lt;&gt;"",1,0))</f>
        <v>#REF!</v>
      </c>
      <c r="AI30" s="25" t="e">
        <f>IF('Crisis Indicator Data'!#REF!="No Data",1,IF(#REF!&lt;&gt;"",1,0))</f>
        <v>#REF!</v>
      </c>
      <c r="AJ30" s="25" t="e">
        <f>IF('Crisis Indicator Data'!#REF!="No Data",1,IF(#REF!&lt;&gt;"",1,0))</f>
        <v>#REF!</v>
      </c>
      <c r="AK30" s="25" t="e">
        <f>IF('Crisis Indicator Data'!#REF!="No Data",1,IF(#REF!&lt;&gt;"",1,0))</f>
        <v>#REF!</v>
      </c>
      <c r="AL30" s="25" t="e">
        <f>IF('Crisis Indicator Data'!#REF!="No Data",1,IF(#REF!&lt;&gt;"",1,0))</f>
        <v>#REF!</v>
      </c>
      <c r="AM30" s="25" t="e">
        <f>IF('Crisis Indicator Data'!#REF!="No Data",1,IF(#REF!&lt;&gt;"",1,0))</f>
        <v>#REF!</v>
      </c>
      <c r="AN30" s="25" t="e">
        <f>IF('Crisis Indicator Data'!#REF!="No Data",1,IF(#REF!&lt;&gt;"",1,0))</f>
        <v>#REF!</v>
      </c>
      <c r="AO30" s="25" t="e">
        <f>IF('Crisis Indicator Data'!#REF!="No Data",1,IF(#REF!&lt;&gt;"",1,0))</f>
        <v>#REF!</v>
      </c>
      <c r="AP30" s="25" t="e">
        <f>IF('Crisis Indicator Data'!#REF!="No Data",1,IF(#REF!&lt;&gt;"",1,0))</f>
        <v>#REF!</v>
      </c>
      <c r="AQ30" s="25" t="e">
        <f>IF('Crisis Indicator Data'!#REF!="No Data",1,IF(#REF!&lt;&gt;"",1,0))</f>
        <v>#REF!</v>
      </c>
      <c r="AR30" s="25" t="e">
        <f>IF('Crisis Indicator Data'!#REF!="No Data",1,IF(#REF!&lt;&gt;"",1,0))</f>
        <v>#REF!</v>
      </c>
      <c r="AS30" s="25" t="e">
        <f>IF('Crisis Indicator Data'!#REF!="No Data",1,IF(#REF!&lt;&gt;"",1,0))</f>
        <v>#REF!</v>
      </c>
      <c r="AT30" s="25" t="e">
        <f>IF('Crisis Indicator Data'!#REF!="No Data",1,IF(#REF!&lt;&gt;"",1,0))</f>
        <v>#REF!</v>
      </c>
      <c r="AU30" s="25" t="e">
        <f>IF('Crisis Indicator Data'!#REF!="No Data",1,IF(#REF!&lt;&gt;"",1,0))</f>
        <v>#REF!</v>
      </c>
      <c r="AV30" s="25" t="e">
        <f>IF('Crisis Indicator Data'!#REF!="No Data",1,IF(#REF!&lt;&gt;"",1,0))</f>
        <v>#REF!</v>
      </c>
      <c r="AW30" s="25" t="e">
        <f>IF('Crisis Indicator Data'!#REF!="No Data",1,IF(#REF!&lt;&gt;"",1,0))</f>
        <v>#REF!</v>
      </c>
      <c r="AX30" s="25" t="e">
        <f>IF('Crisis Indicator Data'!#REF!="No Data",1,IF(#REF!&lt;&gt;"",1,0))</f>
        <v>#REF!</v>
      </c>
      <c r="AY30" s="25" t="e">
        <f>IF('Crisis Indicator Data'!#REF!="No Data",1,IF(#REF!&lt;&gt;"",1,0))</f>
        <v>#REF!</v>
      </c>
      <c r="AZ30" s="25" t="e">
        <f>IF('Crisis Indicator Data'!#REF!="No Data",1,IF(#REF!&lt;&gt;"",1,0))</f>
        <v>#REF!</v>
      </c>
      <c r="BA30" t="e">
        <f t="shared" si="0"/>
        <v>#REF!</v>
      </c>
      <c r="BB30" s="27" t="e">
        <f t="shared" si="1"/>
        <v>#REF!</v>
      </c>
    </row>
    <row r="31" spans="1:54" x14ac:dyDescent="0.3">
      <c r="A31" t="s">
        <v>54</v>
      </c>
      <c r="B31" s="25" t="e">
        <f>IF('Crisis Indicator Data'!#REF!="No Data",1,IF(#REF!&lt;&gt;"",1,0))</f>
        <v>#REF!</v>
      </c>
      <c r="C31" s="25" t="e">
        <f>IF('Crisis Indicator Data'!#REF!="No Data",1,IF(#REF!&lt;&gt;"",1,0))</f>
        <v>#REF!</v>
      </c>
      <c r="D31" s="25" t="e">
        <f>IF('Crisis Indicator Data'!#REF!="No Data",1,IF(#REF!&lt;&gt;"",1,0))</f>
        <v>#REF!</v>
      </c>
      <c r="E31" s="25" t="e">
        <f>IF('Crisis Indicator Data'!#REF!="No Data",1,IF(#REF!&lt;&gt;"",1,0))</f>
        <v>#REF!</v>
      </c>
      <c r="F31" s="25" t="e">
        <f>IF('Crisis Indicator Data'!#REF!="No Data",1,IF(#REF!&lt;&gt;"",1,0))</f>
        <v>#REF!</v>
      </c>
      <c r="G31" s="25" t="e">
        <f>IF('Crisis Indicator Data'!#REF!="No Data",1,IF(#REF!&lt;&gt;"",1,0))</f>
        <v>#REF!</v>
      </c>
      <c r="H31" s="25" t="e">
        <f>IF('Crisis Indicator Data'!#REF!="No Data",1,IF(#REF!&lt;&gt;"",1,0))</f>
        <v>#REF!</v>
      </c>
      <c r="I31" s="25" t="e">
        <f>IF('Crisis Indicator Data'!#REF!="No Data",1,IF(#REF!&lt;&gt;"",1,0))</f>
        <v>#REF!</v>
      </c>
      <c r="J31" s="25" t="e">
        <f>IF('Crisis Indicator Data'!#REF!="No Data",1,IF(#REF!&lt;&gt;"",1,0))</f>
        <v>#REF!</v>
      </c>
      <c r="K31" s="25" t="e">
        <f>IF('Crisis Indicator Data'!#REF!="No Data",1,IF(#REF!&lt;&gt;"",1,0))</f>
        <v>#REF!</v>
      </c>
      <c r="L31" s="25" t="e">
        <f>IF('Crisis Indicator Data'!#REF!="No Data",1,IF(#REF!&lt;&gt;"",1,0))</f>
        <v>#REF!</v>
      </c>
      <c r="M31" s="25" t="e">
        <f>IF('Crisis Indicator Data'!#REF!="No Data",1,IF(#REF!&lt;&gt;"",1,0))</f>
        <v>#REF!</v>
      </c>
      <c r="N31" s="25" t="e">
        <f>IF('Crisis Indicator Data'!#REF!="No Data",1,IF(#REF!&lt;&gt;"",1,0))</f>
        <v>#REF!</v>
      </c>
      <c r="O31" s="25" t="e">
        <f>IF('Crisis Indicator Data'!#REF!="No Data",1,IF(#REF!&lt;&gt;"",1,0))</f>
        <v>#REF!</v>
      </c>
      <c r="P31" s="25" t="e">
        <f>IF('Crisis Indicator Data'!#REF!="No Data",1,IF(#REF!&lt;&gt;"",1,0))</f>
        <v>#REF!</v>
      </c>
      <c r="Q31" s="25" t="e">
        <f>IF('Crisis Indicator Data'!#REF!="No Data",1,IF(#REF!&lt;&gt;"",1,0))</f>
        <v>#REF!</v>
      </c>
      <c r="R31" s="25" t="e">
        <f>IF('Crisis Indicator Data'!#REF!="No Data",1,IF(#REF!&lt;&gt;"",1,0))</f>
        <v>#REF!</v>
      </c>
      <c r="S31" s="25" t="e">
        <f>IF('Crisis Indicator Data'!#REF!="No Data",1,IF(#REF!&lt;&gt;"",1,0))</f>
        <v>#REF!</v>
      </c>
      <c r="T31" s="25" t="e">
        <f>IF('Crisis Indicator Data'!#REF!="No Data",1,IF(#REF!&lt;&gt;"",1,0))</f>
        <v>#REF!</v>
      </c>
      <c r="U31" s="25" t="e">
        <f>IF('Crisis Indicator Data'!#REF!="No Data",1,IF(#REF!&lt;&gt;"",1,0))</f>
        <v>#REF!</v>
      </c>
      <c r="V31" s="25" t="e">
        <f>IF('Crisis Indicator Data'!#REF!="No Data",1,IF(#REF!&lt;&gt;"",1,0))</f>
        <v>#REF!</v>
      </c>
      <c r="W31" s="25" t="e">
        <f>IF('Crisis Indicator Data'!#REF!="No Data",1,IF(#REF!&lt;&gt;"",1,0))</f>
        <v>#REF!</v>
      </c>
      <c r="X31" s="25" t="e">
        <f>IF('Crisis Indicator Data'!#REF!="No Data",1,IF(#REF!&lt;&gt;"",1,0))</f>
        <v>#REF!</v>
      </c>
      <c r="Y31" s="25" t="e">
        <f>IF('Crisis Indicator Data'!#REF!="No Data",1,IF(#REF!&lt;&gt;"",1,0))</f>
        <v>#REF!</v>
      </c>
      <c r="Z31" s="25" t="e">
        <f>IF('Crisis Indicator Data'!#REF!="No Data",1,IF(#REF!&lt;&gt;"",1,0))</f>
        <v>#REF!</v>
      </c>
      <c r="AA31" s="25" t="e">
        <f>IF('Crisis Indicator Data'!#REF!="No Data",1,IF(#REF!&lt;&gt;"",1,0))</f>
        <v>#REF!</v>
      </c>
      <c r="AB31" s="25" t="e">
        <f>IF('Crisis Indicator Data'!#REF!="No Data",1,IF(#REF!&lt;&gt;"",1,0))</f>
        <v>#REF!</v>
      </c>
      <c r="AC31" s="25" t="e">
        <f>IF('Crisis Indicator Data'!#REF!="No Data",1,IF(#REF!&lt;&gt;"",1,0))</f>
        <v>#REF!</v>
      </c>
      <c r="AD31" s="25" t="e">
        <f>IF('Crisis Indicator Data'!#REF!="No Data",1,IF(#REF!&lt;&gt;"",1,0))</f>
        <v>#REF!</v>
      </c>
      <c r="AE31" s="25" t="e">
        <f>IF('Crisis Indicator Data'!#REF!="No Data",1,IF(#REF!&lt;&gt;"",1,0))</f>
        <v>#REF!</v>
      </c>
      <c r="AF31" s="25" t="e">
        <f>IF('Crisis Indicator Data'!#REF!="No Data",1,IF(#REF!&lt;&gt;"",1,0))</f>
        <v>#REF!</v>
      </c>
      <c r="AG31" s="25" t="e">
        <f>IF('Crisis Indicator Data'!#REF!="No Data",1,IF(#REF!&lt;&gt;"",1,0))</f>
        <v>#REF!</v>
      </c>
      <c r="AH31" s="25" t="e">
        <f>IF('Crisis Indicator Data'!#REF!="No Data",1,IF(#REF!&lt;&gt;"",1,0))</f>
        <v>#REF!</v>
      </c>
      <c r="AI31" s="25" t="e">
        <f>IF('Crisis Indicator Data'!#REF!="No Data",1,IF(#REF!&lt;&gt;"",1,0))</f>
        <v>#REF!</v>
      </c>
      <c r="AJ31" s="25" t="e">
        <f>IF('Crisis Indicator Data'!#REF!="No Data",1,IF(#REF!&lt;&gt;"",1,0))</f>
        <v>#REF!</v>
      </c>
      <c r="AK31" s="25" t="e">
        <f>IF('Crisis Indicator Data'!#REF!="No Data",1,IF(#REF!&lt;&gt;"",1,0))</f>
        <v>#REF!</v>
      </c>
      <c r="AL31" s="25" t="e">
        <f>IF('Crisis Indicator Data'!#REF!="No Data",1,IF(#REF!&lt;&gt;"",1,0))</f>
        <v>#REF!</v>
      </c>
      <c r="AM31" s="25" t="e">
        <f>IF('Crisis Indicator Data'!#REF!="No Data",1,IF(#REF!&lt;&gt;"",1,0))</f>
        <v>#REF!</v>
      </c>
      <c r="AN31" s="25" t="e">
        <f>IF('Crisis Indicator Data'!#REF!="No Data",1,IF(#REF!&lt;&gt;"",1,0))</f>
        <v>#REF!</v>
      </c>
      <c r="AO31" s="25" t="e">
        <f>IF('Crisis Indicator Data'!#REF!="No Data",1,IF(#REF!&lt;&gt;"",1,0))</f>
        <v>#REF!</v>
      </c>
      <c r="AP31" s="25" t="e">
        <f>IF('Crisis Indicator Data'!#REF!="No Data",1,IF(#REF!&lt;&gt;"",1,0))</f>
        <v>#REF!</v>
      </c>
      <c r="AQ31" s="25" t="e">
        <f>IF('Crisis Indicator Data'!#REF!="No Data",1,IF(#REF!&lt;&gt;"",1,0))</f>
        <v>#REF!</v>
      </c>
      <c r="AR31" s="25" t="e">
        <f>IF('Crisis Indicator Data'!#REF!="No Data",1,IF(#REF!&lt;&gt;"",1,0))</f>
        <v>#REF!</v>
      </c>
      <c r="AS31" s="25" t="e">
        <f>IF('Crisis Indicator Data'!#REF!="No Data",1,IF(#REF!&lt;&gt;"",1,0))</f>
        <v>#REF!</v>
      </c>
      <c r="AT31" s="25" t="e">
        <f>IF('Crisis Indicator Data'!#REF!="No Data",1,IF(#REF!&lt;&gt;"",1,0))</f>
        <v>#REF!</v>
      </c>
      <c r="AU31" s="25" t="e">
        <f>IF('Crisis Indicator Data'!#REF!="No Data",1,IF(#REF!&lt;&gt;"",1,0))</f>
        <v>#REF!</v>
      </c>
      <c r="AV31" s="25" t="e">
        <f>IF('Crisis Indicator Data'!#REF!="No Data",1,IF(#REF!&lt;&gt;"",1,0))</f>
        <v>#REF!</v>
      </c>
      <c r="AW31" s="25" t="e">
        <f>IF('Crisis Indicator Data'!#REF!="No Data",1,IF(#REF!&lt;&gt;"",1,0))</f>
        <v>#REF!</v>
      </c>
      <c r="AX31" s="25" t="e">
        <f>IF('Crisis Indicator Data'!#REF!="No Data",1,IF(#REF!&lt;&gt;"",1,0))</f>
        <v>#REF!</v>
      </c>
      <c r="AY31" s="25" t="e">
        <f>IF('Crisis Indicator Data'!#REF!="No Data",1,IF(#REF!&lt;&gt;"",1,0))</f>
        <v>#REF!</v>
      </c>
      <c r="AZ31" s="25" t="e">
        <f>IF('Crisis Indicator Data'!#REF!="No Data",1,IF(#REF!&lt;&gt;"",1,0))</f>
        <v>#REF!</v>
      </c>
      <c r="BA31" t="e">
        <f t="shared" si="0"/>
        <v>#REF!</v>
      </c>
      <c r="BB31" s="27" t="e">
        <f t="shared" si="1"/>
        <v>#REF!</v>
      </c>
    </row>
    <row r="32" spans="1:54" x14ac:dyDescent="0.3">
      <c r="A32" t="s">
        <v>56</v>
      </c>
      <c r="B32" s="25" t="e">
        <f>IF('Crisis Indicator Data'!#REF!="No Data",1,IF(#REF!&lt;&gt;"",1,0))</f>
        <v>#REF!</v>
      </c>
      <c r="C32" s="25" t="e">
        <f>IF('Crisis Indicator Data'!#REF!="No Data",1,IF(#REF!&lt;&gt;"",1,0))</f>
        <v>#REF!</v>
      </c>
      <c r="D32" s="25" t="e">
        <f>IF('Crisis Indicator Data'!#REF!="No Data",1,IF(#REF!&lt;&gt;"",1,0))</f>
        <v>#REF!</v>
      </c>
      <c r="E32" s="25" t="e">
        <f>IF('Crisis Indicator Data'!#REF!="No Data",1,IF(#REF!&lt;&gt;"",1,0))</f>
        <v>#REF!</v>
      </c>
      <c r="F32" s="25" t="e">
        <f>IF('Crisis Indicator Data'!#REF!="No Data",1,IF(#REF!&lt;&gt;"",1,0))</f>
        <v>#REF!</v>
      </c>
      <c r="G32" s="25" t="e">
        <f>IF('Crisis Indicator Data'!#REF!="No Data",1,IF(#REF!&lt;&gt;"",1,0))</f>
        <v>#REF!</v>
      </c>
      <c r="H32" s="25" t="e">
        <f>IF('Crisis Indicator Data'!#REF!="No Data",1,IF(#REF!&lt;&gt;"",1,0))</f>
        <v>#REF!</v>
      </c>
      <c r="I32" s="25" t="e">
        <f>IF('Crisis Indicator Data'!#REF!="No Data",1,IF(#REF!&lt;&gt;"",1,0))</f>
        <v>#REF!</v>
      </c>
      <c r="J32" s="25" t="e">
        <f>IF('Crisis Indicator Data'!#REF!="No Data",1,IF(#REF!&lt;&gt;"",1,0))</f>
        <v>#REF!</v>
      </c>
      <c r="K32" s="25" t="e">
        <f>IF('Crisis Indicator Data'!#REF!="No Data",1,IF(#REF!&lt;&gt;"",1,0))</f>
        <v>#REF!</v>
      </c>
      <c r="L32" s="25" t="e">
        <f>IF('Crisis Indicator Data'!#REF!="No Data",1,IF(#REF!&lt;&gt;"",1,0))</f>
        <v>#REF!</v>
      </c>
      <c r="M32" s="25" t="e">
        <f>IF('Crisis Indicator Data'!#REF!="No Data",1,IF(#REF!&lt;&gt;"",1,0))</f>
        <v>#REF!</v>
      </c>
      <c r="N32" s="25" t="e">
        <f>IF('Crisis Indicator Data'!#REF!="No Data",1,IF(#REF!&lt;&gt;"",1,0))</f>
        <v>#REF!</v>
      </c>
      <c r="O32" s="25" t="e">
        <f>IF('Crisis Indicator Data'!#REF!="No Data",1,IF(#REF!&lt;&gt;"",1,0))</f>
        <v>#REF!</v>
      </c>
      <c r="P32" s="25" t="e">
        <f>IF('Crisis Indicator Data'!#REF!="No Data",1,IF(#REF!&lt;&gt;"",1,0))</f>
        <v>#REF!</v>
      </c>
      <c r="Q32" s="25" t="e">
        <f>IF('Crisis Indicator Data'!#REF!="No Data",1,IF(#REF!&lt;&gt;"",1,0))</f>
        <v>#REF!</v>
      </c>
      <c r="R32" s="25" t="e">
        <f>IF('Crisis Indicator Data'!#REF!="No Data",1,IF(#REF!&lt;&gt;"",1,0))</f>
        <v>#REF!</v>
      </c>
      <c r="S32" s="25" t="e">
        <f>IF('Crisis Indicator Data'!#REF!="No Data",1,IF(#REF!&lt;&gt;"",1,0))</f>
        <v>#REF!</v>
      </c>
      <c r="T32" s="25" t="e">
        <f>IF('Crisis Indicator Data'!#REF!="No Data",1,IF(#REF!&lt;&gt;"",1,0))</f>
        <v>#REF!</v>
      </c>
      <c r="U32" s="25" t="e">
        <f>IF('Crisis Indicator Data'!#REF!="No Data",1,IF(#REF!&lt;&gt;"",1,0))</f>
        <v>#REF!</v>
      </c>
      <c r="V32" s="25" t="e">
        <f>IF('Crisis Indicator Data'!#REF!="No Data",1,IF(#REF!&lt;&gt;"",1,0))</f>
        <v>#REF!</v>
      </c>
      <c r="W32" s="25" t="e">
        <f>IF('Crisis Indicator Data'!#REF!="No Data",1,IF(#REF!&lt;&gt;"",1,0))</f>
        <v>#REF!</v>
      </c>
      <c r="X32" s="25" t="e">
        <f>IF('Crisis Indicator Data'!#REF!="No Data",1,IF(#REF!&lt;&gt;"",1,0))</f>
        <v>#REF!</v>
      </c>
      <c r="Y32" s="25" t="e">
        <f>IF('Crisis Indicator Data'!#REF!="No Data",1,IF(#REF!&lt;&gt;"",1,0))</f>
        <v>#REF!</v>
      </c>
      <c r="Z32" s="25" t="e">
        <f>IF('Crisis Indicator Data'!#REF!="No Data",1,IF(#REF!&lt;&gt;"",1,0))</f>
        <v>#REF!</v>
      </c>
      <c r="AA32" s="25" t="e">
        <f>IF('Crisis Indicator Data'!#REF!="No Data",1,IF(#REF!&lt;&gt;"",1,0))</f>
        <v>#REF!</v>
      </c>
      <c r="AB32" s="25" t="e">
        <f>IF('Crisis Indicator Data'!#REF!="No Data",1,IF(#REF!&lt;&gt;"",1,0))</f>
        <v>#REF!</v>
      </c>
      <c r="AC32" s="25" t="e">
        <f>IF('Crisis Indicator Data'!#REF!="No Data",1,IF(#REF!&lt;&gt;"",1,0))</f>
        <v>#REF!</v>
      </c>
      <c r="AD32" s="25" t="e">
        <f>IF('Crisis Indicator Data'!#REF!="No Data",1,IF(#REF!&lt;&gt;"",1,0))</f>
        <v>#REF!</v>
      </c>
      <c r="AE32" s="25" t="e">
        <f>IF('Crisis Indicator Data'!#REF!="No Data",1,IF(#REF!&lt;&gt;"",1,0))</f>
        <v>#REF!</v>
      </c>
      <c r="AF32" s="25" t="e">
        <f>IF('Crisis Indicator Data'!#REF!="No Data",1,IF(#REF!&lt;&gt;"",1,0))</f>
        <v>#REF!</v>
      </c>
      <c r="AG32" s="25" t="e">
        <f>IF('Crisis Indicator Data'!#REF!="No Data",1,IF(#REF!&lt;&gt;"",1,0))</f>
        <v>#REF!</v>
      </c>
      <c r="AH32" s="25" t="e">
        <f>IF('Crisis Indicator Data'!#REF!="No Data",1,IF(#REF!&lt;&gt;"",1,0))</f>
        <v>#REF!</v>
      </c>
      <c r="AI32" s="25" t="e">
        <f>IF('Crisis Indicator Data'!#REF!="No Data",1,IF(#REF!&lt;&gt;"",1,0))</f>
        <v>#REF!</v>
      </c>
      <c r="AJ32" s="25" t="e">
        <f>IF('Crisis Indicator Data'!#REF!="No Data",1,IF(#REF!&lt;&gt;"",1,0))</f>
        <v>#REF!</v>
      </c>
      <c r="AK32" s="25" t="e">
        <f>IF('Crisis Indicator Data'!#REF!="No Data",1,IF(#REF!&lt;&gt;"",1,0))</f>
        <v>#REF!</v>
      </c>
      <c r="AL32" s="25" t="e">
        <f>IF('Crisis Indicator Data'!#REF!="No Data",1,IF(#REF!&lt;&gt;"",1,0))</f>
        <v>#REF!</v>
      </c>
      <c r="AM32" s="25" t="e">
        <f>IF('Crisis Indicator Data'!#REF!="No Data",1,IF(#REF!&lt;&gt;"",1,0))</f>
        <v>#REF!</v>
      </c>
      <c r="AN32" s="25" t="e">
        <f>IF('Crisis Indicator Data'!#REF!="No Data",1,IF(#REF!&lt;&gt;"",1,0))</f>
        <v>#REF!</v>
      </c>
      <c r="AO32" s="25" t="e">
        <f>IF('Crisis Indicator Data'!#REF!="No Data",1,IF(#REF!&lt;&gt;"",1,0))</f>
        <v>#REF!</v>
      </c>
      <c r="AP32" s="25" t="e">
        <f>IF('Crisis Indicator Data'!#REF!="No Data",1,IF(#REF!&lt;&gt;"",1,0))</f>
        <v>#REF!</v>
      </c>
      <c r="AQ32" s="25" t="e">
        <f>IF('Crisis Indicator Data'!#REF!="No Data",1,IF(#REF!&lt;&gt;"",1,0))</f>
        <v>#REF!</v>
      </c>
      <c r="AR32" s="25" t="e">
        <f>IF('Crisis Indicator Data'!#REF!="No Data",1,IF(#REF!&lt;&gt;"",1,0))</f>
        <v>#REF!</v>
      </c>
      <c r="AS32" s="25" t="e">
        <f>IF('Crisis Indicator Data'!#REF!="No Data",1,IF(#REF!&lt;&gt;"",1,0))</f>
        <v>#REF!</v>
      </c>
      <c r="AT32" s="25" t="e">
        <f>IF('Crisis Indicator Data'!#REF!="No Data",1,IF(#REF!&lt;&gt;"",1,0))</f>
        <v>#REF!</v>
      </c>
      <c r="AU32" s="25" t="e">
        <f>IF('Crisis Indicator Data'!#REF!="No Data",1,IF(#REF!&lt;&gt;"",1,0))</f>
        <v>#REF!</v>
      </c>
      <c r="AV32" s="25" t="e">
        <f>IF('Crisis Indicator Data'!#REF!="No Data",1,IF(#REF!&lt;&gt;"",1,0))</f>
        <v>#REF!</v>
      </c>
      <c r="AW32" s="25" t="e">
        <f>IF('Crisis Indicator Data'!#REF!="No Data",1,IF(#REF!&lt;&gt;"",1,0))</f>
        <v>#REF!</v>
      </c>
      <c r="AX32" s="25" t="e">
        <f>IF('Crisis Indicator Data'!#REF!="No Data",1,IF(#REF!&lt;&gt;"",1,0))</f>
        <v>#REF!</v>
      </c>
      <c r="AY32" s="25" t="e">
        <f>IF('Crisis Indicator Data'!#REF!="No Data",1,IF(#REF!&lt;&gt;"",1,0))</f>
        <v>#REF!</v>
      </c>
      <c r="AZ32" s="25" t="e">
        <f>IF('Crisis Indicator Data'!#REF!="No Data",1,IF(#REF!&lt;&gt;"",1,0))</f>
        <v>#REF!</v>
      </c>
      <c r="BA32" t="e">
        <f t="shared" si="0"/>
        <v>#REF!</v>
      </c>
      <c r="BB32" s="27" t="e">
        <f t="shared" si="1"/>
        <v>#REF!</v>
      </c>
    </row>
    <row r="33" spans="1:54" x14ac:dyDescent="0.3">
      <c r="A33" t="s">
        <v>59</v>
      </c>
      <c r="B33" s="25" t="e">
        <f>IF('Crisis Indicator Data'!#REF!="No Data",1,IF(#REF!&lt;&gt;"",1,0))</f>
        <v>#REF!</v>
      </c>
      <c r="C33" s="25" t="e">
        <f>IF('Crisis Indicator Data'!#REF!="No Data",1,IF(#REF!&lt;&gt;"",1,0))</f>
        <v>#REF!</v>
      </c>
      <c r="D33" s="25" t="e">
        <f>IF('Crisis Indicator Data'!#REF!="No Data",1,IF(#REF!&lt;&gt;"",1,0))</f>
        <v>#REF!</v>
      </c>
      <c r="E33" s="25" t="e">
        <f>IF('Crisis Indicator Data'!#REF!="No Data",1,IF(#REF!&lt;&gt;"",1,0))</f>
        <v>#REF!</v>
      </c>
      <c r="F33" s="25" t="e">
        <f>IF('Crisis Indicator Data'!#REF!="No Data",1,IF(#REF!&lt;&gt;"",1,0))</f>
        <v>#REF!</v>
      </c>
      <c r="G33" s="25" t="e">
        <f>IF('Crisis Indicator Data'!#REF!="No Data",1,IF(#REF!&lt;&gt;"",1,0))</f>
        <v>#REF!</v>
      </c>
      <c r="H33" s="25" t="e">
        <f>IF('Crisis Indicator Data'!#REF!="No Data",1,IF(#REF!&lt;&gt;"",1,0))</f>
        <v>#REF!</v>
      </c>
      <c r="I33" s="25" t="e">
        <f>IF('Crisis Indicator Data'!#REF!="No Data",1,IF(#REF!&lt;&gt;"",1,0))</f>
        <v>#REF!</v>
      </c>
      <c r="J33" s="25" t="e">
        <f>IF('Crisis Indicator Data'!#REF!="No Data",1,IF(#REF!&lt;&gt;"",1,0))</f>
        <v>#REF!</v>
      </c>
      <c r="K33" s="25" t="e">
        <f>IF('Crisis Indicator Data'!#REF!="No Data",1,IF(#REF!&lt;&gt;"",1,0))</f>
        <v>#REF!</v>
      </c>
      <c r="L33" s="25" t="e">
        <f>IF('Crisis Indicator Data'!#REF!="No Data",1,IF(#REF!&lt;&gt;"",1,0))</f>
        <v>#REF!</v>
      </c>
      <c r="M33" s="25" t="e">
        <f>IF('Crisis Indicator Data'!#REF!="No Data",1,IF(#REF!&lt;&gt;"",1,0))</f>
        <v>#REF!</v>
      </c>
      <c r="N33" s="25" t="e">
        <f>IF('Crisis Indicator Data'!#REF!="No Data",1,IF(#REF!&lt;&gt;"",1,0))</f>
        <v>#REF!</v>
      </c>
      <c r="O33" s="25" t="e">
        <f>IF('Crisis Indicator Data'!#REF!="No Data",1,IF(#REF!&lt;&gt;"",1,0))</f>
        <v>#REF!</v>
      </c>
      <c r="P33" s="25" t="e">
        <f>IF('Crisis Indicator Data'!#REF!="No Data",1,IF(#REF!&lt;&gt;"",1,0))</f>
        <v>#REF!</v>
      </c>
      <c r="Q33" s="25" t="e">
        <f>IF('Crisis Indicator Data'!#REF!="No Data",1,IF(#REF!&lt;&gt;"",1,0))</f>
        <v>#REF!</v>
      </c>
      <c r="R33" s="25" t="e">
        <f>IF('Crisis Indicator Data'!#REF!="No Data",1,IF(#REF!&lt;&gt;"",1,0))</f>
        <v>#REF!</v>
      </c>
      <c r="S33" s="25" t="e">
        <f>IF('Crisis Indicator Data'!#REF!="No Data",1,IF(#REF!&lt;&gt;"",1,0))</f>
        <v>#REF!</v>
      </c>
      <c r="T33" s="25" t="e">
        <f>IF('Crisis Indicator Data'!#REF!="No Data",1,IF(#REF!&lt;&gt;"",1,0))</f>
        <v>#REF!</v>
      </c>
      <c r="U33" s="25" t="e">
        <f>IF('Crisis Indicator Data'!#REF!="No Data",1,IF(#REF!&lt;&gt;"",1,0))</f>
        <v>#REF!</v>
      </c>
      <c r="V33" s="25" t="e">
        <f>IF('Crisis Indicator Data'!#REF!="No Data",1,IF(#REF!&lt;&gt;"",1,0))</f>
        <v>#REF!</v>
      </c>
      <c r="W33" s="25" t="e">
        <f>IF('Crisis Indicator Data'!#REF!="No Data",1,IF(#REF!&lt;&gt;"",1,0))</f>
        <v>#REF!</v>
      </c>
      <c r="X33" s="25" t="e">
        <f>IF('Crisis Indicator Data'!#REF!="No Data",1,IF(#REF!&lt;&gt;"",1,0))</f>
        <v>#REF!</v>
      </c>
      <c r="Y33" s="25" t="e">
        <f>IF('Crisis Indicator Data'!#REF!="No Data",1,IF(#REF!&lt;&gt;"",1,0))</f>
        <v>#REF!</v>
      </c>
      <c r="Z33" s="25" t="e">
        <f>IF('Crisis Indicator Data'!#REF!="No Data",1,IF(#REF!&lt;&gt;"",1,0))</f>
        <v>#REF!</v>
      </c>
      <c r="AA33" s="25" t="e">
        <f>IF('Crisis Indicator Data'!#REF!="No Data",1,IF(#REF!&lt;&gt;"",1,0))</f>
        <v>#REF!</v>
      </c>
      <c r="AB33" s="25" t="e">
        <f>IF('Crisis Indicator Data'!#REF!="No Data",1,IF(#REF!&lt;&gt;"",1,0))</f>
        <v>#REF!</v>
      </c>
      <c r="AC33" s="25" t="e">
        <f>IF('Crisis Indicator Data'!#REF!="No Data",1,IF(#REF!&lt;&gt;"",1,0))</f>
        <v>#REF!</v>
      </c>
      <c r="AD33" s="25" t="e">
        <f>IF('Crisis Indicator Data'!#REF!="No Data",1,IF(#REF!&lt;&gt;"",1,0))</f>
        <v>#REF!</v>
      </c>
      <c r="AE33" s="25" t="e">
        <f>IF('Crisis Indicator Data'!#REF!="No Data",1,IF(#REF!&lt;&gt;"",1,0))</f>
        <v>#REF!</v>
      </c>
      <c r="AF33" s="25" t="e">
        <f>IF('Crisis Indicator Data'!#REF!="No Data",1,IF(#REF!&lt;&gt;"",1,0))</f>
        <v>#REF!</v>
      </c>
      <c r="AG33" s="25" t="e">
        <f>IF('Crisis Indicator Data'!#REF!="No Data",1,IF(#REF!&lt;&gt;"",1,0))</f>
        <v>#REF!</v>
      </c>
      <c r="AH33" s="25" t="e">
        <f>IF('Crisis Indicator Data'!#REF!="No Data",1,IF(#REF!&lt;&gt;"",1,0))</f>
        <v>#REF!</v>
      </c>
      <c r="AI33" s="25" t="e">
        <f>IF('Crisis Indicator Data'!#REF!="No Data",1,IF(#REF!&lt;&gt;"",1,0))</f>
        <v>#REF!</v>
      </c>
      <c r="AJ33" s="25" t="e">
        <f>IF('Crisis Indicator Data'!#REF!="No Data",1,IF(#REF!&lt;&gt;"",1,0))</f>
        <v>#REF!</v>
      </c>
      <c r="AK33" s="25" t="e">
        <f>IF('Crisis Indicator Data'!#REF!="No Data",1,IF(#REF!&lt;&gt;"",1,0))</f>
        <v>#REF!</v>
      </c>
      <c r="AL33" s="25" t="e">
        <f>IF('Crisis Indicator Data'!#REF!="No Data",1,IF(#REF!&lt;&gt;"",1,0))</f>
        <v>#REF!</v>
      </c>
      <c r="AM33" s="25" t="e">
        <f>IF('Crisis Indicator Data'!#REF!="No Data",1,IF(#REF!&lt;&gt;"",1,0))</f>
        <v>#REF!</v>
      </c>
      <c r="AN33" s="25" t="e">
        <f>IF('Crisis Indicator Data'!#REF!="No Data",1,IF(#REF!&lt;&gt;"",1,0))</f>
        <v>#REF!</v>
      </c>
      <c r="AO33" s="25" t="e">
        <f>IF('Crisis Indicator Data'!#REF!="No Data",1,IF(#REF!&lt;&gt;"",1,0))</f>
        <v>#REF!</v>
      </c>
      <c r="AP33" s="25" t="e">
        <f>IF('Crisis Indicator Data'!#REF!="No Data",1,IF(#REF!&lt;&gt;"",1,0))</f>
        <v>#REF!</v>
      </c>
      <c r="AQ33" s="25" t="e">
        <f>IF('Crisis Indicator Data'!#REF!="No Data",1,IF(#REF!&lt;&gt;"",1,0))</f>
        <v>#REF!</v>
      </c>
      <c r="AR33" s="25" t="e">
        <f>IF('Crisis Indicator Data'!#REF!="No Data",1,IF(#REF!&lt;&gt;"",1,0))</f>
        <v>#REF!</v>
      </c>
      <c r="AS33" s="25" t="e">
        <f>IF('Crisis Indicator Data'!#REF!="No Data",1,IF(#REF!&lt;&gt;"",1,0))</f>
        <v>#REF!</v>
      </c>
      <c r="AT33" s="25" t="e">
        <f>IF('Crisis Indicator Data'!#REF!="No Data",1,IF(#REF!&lt;&gt;"",1,0))</f>
        <v>#REF!</v>
      </c>
      <c r="AU33" s="25" t="e">
        <f>IF('Crisis Indicator Data'!#REF!="No Data",1,IF(#REF!&lt;&gt;"",1,0))</f>
        <v>#REF!</v>
      </c>
      <c r="AV33" s="25" t="e">
        <f>IF('Crisis Indicator Data'!#REF!="No Data",1,IF(#REF!&lt;&gt;"",1,0))</f>
        <v>#REF!</v>
      </c>
      <c r="AW33" s="25" t="e">
        <f>IF('Crisis Indicator Data'!#REF!="No Data",1,IF(#REF!&lt;&gt;"",1,0))</f>
        <v>#REF!</v>
      </c>
      <c r="AX33" s="25" t="e">
        <f>IF('Crisis Indicator Data'!#REF!="No Data",1,IF(#REF!&lt;&gt;"",1,0))</f>
        <v>#REF!</v>
      </c>
      <c r="AY33" s="25" t="e">
        <f>IF('Crisis Indicator Data'!#REF!="No Data",1,IF(#REF!&lt;&gt;"",1,0))</f>
        <v>#REF!</v>
      </c>
      <c r="AZ33" s="25" t="e">
        <f>IF('Crisis Indicator Data'!#REF!="No Data",1,IF(#REF!&lt;&gt;"",1,0))</f>
        <v>#REF!</v>
      </c>
      <c r="BA33" t="e">
        <f t="shared" si="0"/>
        <v>#REF!</v>
      </c>
      <c r="BB33" s="27" t="e">
        <f t="shared" si="1"/>
        <v>#REF!</v>
      </c>
    </row>
    <row r="34" spans="1:54" x14ac:dyDescent="0.3">
      <c r="A34" t="s">
        <v>61</v>
      </c>
      <c r="B34" s="25" t="e">
        <f>IF('Crisis Indicator Data'!#REF!="No Data",1,IF(#REF!&lt;&gt;"",1,0))</f>
        <v>#REF!</v>
      </c>
      <c r="C34" s="25" t="e">
        <f>IF('Crisis Indicator Data'!#REF!="No Data",1,IF(#REF!&lt;&gt;"",1,0))</f>
        <v>#REF!</v>
      </c>
      <c r="D34" s="25" t="e">
        <f>IF('Crisis Indicator Data'!#REF!="No Data",1,IF(#REF!&lt;&gt;"",1,0))</f>
        <v>#REF!</v>
      </c>
      <c r="E34" s="25" t="e">
        <f>IF('Crisis Indicator Data'!#REF!="No Data",1,IF(#REF!&lt;&gt;"",1,0))</f>
        <v>#REF!</v>
      </c>
      <c r="F34" s="25" t="e">
        <f>IF('Crisis Indicator Data'!#REF!="No Data",1,IF(#REF!&lt;&gt;"",1,0))</f>
        <v>#REF!</v>
      </c>
      <c r="G34" s="25" t="e">
        <f>IF('Crisis Indicator Data'!#REF!="No Data",1,IF(#REF!&lt;&gt;"",1,0))</f>
        <v>#REF!</v>
      </c>
      <c r="H34" s="25" t="e">
        <f>IF('Crisis Indicator Data'!#REF!="No Data",1,IF(#REF!&lt;&gt;"",1,0))</f>
        <v>#REF!</v>
      </c>
      <c r="I34" s="25" t="e">
        <f>IF('Crisis Indicator Data'!#REF!="No Data",1,IF(#REF!&lt;&gt;"",1,0))</f>
        <v>#REF!</v>
      </c>
      <c r="J34" s="25" t="e">
        <f>IF('Crisis Indicator Data'!#REF!="No Data",1,IF(#REF!&lt;&gt;"",1,0))</f>
        <v>#REF!</v>
      </c>
      <c r="K34" s="25" t="e">
        <f>IF('Crisis Indicator Data'!#REF!="No Data",1,IF(#REF!&lt;&gt;"",1,0))</f>
        <v>#REF!</v>
      </c>
      <c r="L34" s="25" t="e">
        <f>IF('Crisis Indicator Data'!#REF!="No Data",1,IF(#REF!&lt;&gt;"",1,0))</f>
        <v>#REF!</v>
      </c>
      <c r="M34" s="25" t="e">
        <f>IF('Crisis Indicator Data'!#REF!="No Data",1,IF(#REF!&lt;&gt;"",1,0))</f>
        <v>#REF!</v>
      </c>
      <c r="N34" s="25" t="e">
        <f>IF('Crisis Indicator Data'!#REF!="No Data",1,IF(#REF!&lt;&gt;"",1,0))</f>
        <v>#REF!</v>
      </c>
      <c r="O34" s="25" t="e">
        <f>IF('Crisis Indicator Data'!#REF!="No Data",1,IF(#REF!&lt;&gt;"",1,0))</f>
        <v>#REF!</v>
      </c>
      <c r="P34" s="25" t="e">
        <f>IF('Crisis Indicator Data'!#REF!="No Data",1,IF(#REF!&lt;&gt;"",1,0))</f>
        <v>#REF!</v>
      </c>
      <c r="Q34" s="25" t="e">
        <f>IF('Crisis Indicator Data'!#REF!="No Data",1,IF(#REF!&lt;&gt;"",1,0))</f>
        <v>#REF!</v>
      </c>
      <c r="R34" s="25" t="e">
        <f>IF('Crisis Indicator Data'!#REF!="No Data",1,IF(#REF!&lt;&gt;"",1,0))</f>
        <v>#REF!</v>
      </c>
      <c r="S34" s="25" t="e">
        <f>IF('Crisis Indicator Data'!#REF!="No Data",1,IF(#REF!&lt;&gt;"",1,0))</f>
        <v>#REF!</v>
      </c>
      <c r="T34" s="25" t="e">
        <f>IF('Crisis Indicator Data'!#REF!="No Data",1,IF(#REF!&lt;&gt;"",1,0))</f>
        <v>#REF!</v>
      </c>
      <c r="U34" s="25" t="e">
        <f>IF('Crisis Indicator Data'!#REF!="No Data",1,IF(#REF!&lt;&gt;"",1,0))</f>
        <v>#REF!</v>
      </c>
      <c r="V34" s="25" t="e">
        <f>IF('Crisis Indicator Data'!#REF!="No Data",1,IF(#REF!&lt;&gt;"",1,0))</f>
        <v>#REF!</v>
      </c>
      <c r="W34" s="25" t="e">
        <f>IF('Crisis Indicator Data'!#REF!="No Data",1,IF(#REF!&lt;&gt;"",1,0))</f>
        <v>#REF!</v>
      </c>
      <c r="X34" s="25" t="e">
        <f>IF('Crisis Indicator Data'!#REF!="No Data",1,IF(#REF!&lt;&gt;"",1,0))</f>
        <v>#REF!</v>
      </c>
      <c r="Y34" s="25" t="e">
        <f>IF('Crisis Indicator Data'!#REF!="No Data",1,IF(#REF!&lt;&gt;"",1,0))</f>
        <v>#REF!</v>
      </c>
      <c r="Z34" s="25" t="e">
        <f>IF('Crisis Indicator Data'!#REF!="No Data",1,IF(#REF!&lt;&gt;"",1,0))</f>
        <v>#REF!</v>
      </c>
      <c r="AA34" s="25" t="e">
        <f>IF('Crisis Indicator Data'!#REF!="No Data",1,IF(#REF!&lt;&gt;"",1,0))</f>
        <v>#REF!</v>
      </c>
      <c r="AB34" s="25" t="e">
        <f>IF('Crisis Indicator Data'!#REF!="No Data",1,IF(#REF!&lt;&gt;"",1,0))</f>
        <v>#REF!</v>
      </c>
      <c r="AC34" s="25" t="e">
        <f>IF('Crisis Indicator Data'!#REF!="No Data",1,IF(#REF!&lt;&gt;"",1,0))</f>
        <v>#REF!</v>
      </c>
      <c r="AD34" s="25" t="e">
        <f>IF('Crisis Indicator Data'!#REF!="No Data",1,IF(#REF!&lt;&gt;"",1,0))</f>
        <v>#REF!</v>
      </c>
      <c r="AE34" s="25" t="e">
        <f>IF('Crisis Indicator Data'!#REF!="No Data",1,IF(#REF!&lt;&gt;"",1,0))</f>
        <v>#REF!</v>
      </c>
      <c r="AF34" s="25" t="e">
        <f>IF('Crisis Indicator Data'!#REF!="No Data",1,IF(#REF!&lt;&gt;"",1,0))</f>
        <v>#REF!</v>
      </c>
      <c r="AG34" s="25" t="e">
        <f>IF('Crisis Indicator Data'!#REF!="No Data",1,IF(#REF!&lt;&gt;"",1,0))</f>
        <v>#REF!</v>
      </c>
      <c r="AH34" s="25" t="e">
        <f>IF('Crisis Indicator Data'!#REF!="No Data",1,IF(#REF!&lt;&gt;"",1,0))</f>
        <v>#REF!</v>
      </c>
      <c r="AI34" s="25" t="e">
        <f>IF('Crisis Indicator Data'!#REF!="No Data",1,IF(#REF!&lt;&gt;"",1,0))</f>
        <v>#REF!</v>
      </c>
      <c r="AJ34" s="25" t="e">
        <f>IF('Crisis Indicator Data'!#REF!="No Data",1,IF(#REF!&lt;&gt;"",1,0))</f>
        <v>#REF!</v>
      </c>
      <c r="AK34" s="25" t="e">
        <f>IF('Crisis Indicator Data'!#REF!="No Data",1,IF(#REF!&lt;&gt;"",1,0))</f>
        <v>#REF!</v>
      </c>
      <c r="AL34" s="25" t="e">
        <f>IF('Crisis Indicator Data'!#REF!="No Data",1,IF(#REF!&lt;&gt;"",1,0))</f>
        <v>#REF!</v>
      </c>
      <c r="AM34" s="25" t="e">
        <f>IF('Crisis Indicator Data'!#REF!="No Data",1,IF(#REF!&lt;&gt;"",1,0))</f>
        <v>#REF!</v>
      </c>
      <c r="AN34" s="25" t="e">
        <f>IF('Crisis Indicator Data'!#REF!="No Data",1,IF(#REF!&lt;&gt;"",1,0))</f>
        <v>#REF!</v>
      </c>
      <c r="AO34" s="25" t="e">
        <f>IF('Crisis Indicator Data'!#REF!="No Data",1,IF(#REF!&lt;&gt;"",1,0))</f>
        <v>#REF!</v>
      </c>
      <c r="AP34" s="25" t="e">
        <f>IF('Crisis Indicator Data'!#REF!="No Data",1,IF(#REF!&lt;&gt;"",1,0))</f>
        <v>#REF!</v>
      </c>
      <c r="AQ34" s="25" t="e">
        <f>IF('Crisis Indicator Data'!#REF!="No Data",1,IF(#REF!&lt;&gt;"",1,0))</f>
        <v>#REF!</v>
      </c>
      <c r="AR34" s="25" t="e">
        <f>IF('Crisis Indicator Data'!#REF!="No Data",1,IF(#REF!&lt;&gt;"",1,0))</f>
        <v>#REF!</v>
      </c>
      <c r="AS34" s="25" t="e">
        <f>IF('Crisis Indicator Data'!#REF!="No Data",1,IF(#REF!&lt;&gt;"",1,0))</f>
        <v>#REF!</v>
      </c>
      <c r="AT34" s="25" t="e">
        <f>IF('Crisis Indicator Data'!#REF!="No Data",1,IF(#REF!&lt;&gt;"",1,0))</f>
        <v>#REF!</v>
      </c>
      <c r="AU34" s="25" t="e">
        <f>IF('Crisis Indicator Data'!#REF!="No Data",1,IF(#REF!&lt;&gt;"",1,0))</f>
        <v>#REF!</v>
      </c>
      <c r="AV34" s="25" t="e">
        <f>IF('Crisis Indicator Data'!#REF!="No Data",1,IF(#REF!&lt;&gt;"",1,0))</f>
        <v>#REF!</v>
      </c>
      <c r="AW34" s="25" t="e">
        <f>IF('Crisis Indicator Data'!#REF!="No Data",1,IF(#REF!&lt;&gt;"",1,0))</f>
        <v>#REF!</v>
      </c>
      <c r="AX34" s="25" t="e">
        <f>IF('Crisis Indicator Data'!#REF!="No Data",1,IF(#REF!&lt;&gt;"",1,0))</f>
        <v>#REF!</v>
      </c>
      <c r="AY34" s="25" t="e">
        <f>IF('Crisis Indicator Data'!#REF!="No Data",1,IF(#REF!&lt;&gt;"",1,0))</f>
        <v>#REF!</v>
      </c>
      <c r="AZ34" s="25" t="e">
        <f>IF('Crisis Indicator Data'!#REF!="No Data",1,IF(#REF!&lt;&gt;"",1,0))</f>
        <v>#REF!</v>
      </c>
      <c r="BA34" t="e">
        <f t="shared" si="0"/>
        <v>#REF!</v>
      </c>
      <c r="BB34" s="27" t="e">
        <f t="shared" si="1"/>
        <v>#REF!</v>
      </c>
    </row>
    <row r="35" spans="1:54" x14ac:dyDescent="0.3">
      <c r="A35" t="s">
        <v>63</v>
      </c>
      <c r="B35" s="25" t="e">
        <f>IF('Crisis Indicator Data'!#REF!="No Data",1,IF(#REF!&lt;&gt;"",1,0))</f>
        <v>#REF!</v>
      </c>
      <c r="C35" s="25" t="e">
        <f>IF('Crisis Indicator Data'!#REF!="No Data",1,IF(#REF!&lt;&gt;"",1,0))</f>
        <v>#REF!</v>
      </c>
      <c r="D35" s="25" t="e">
        <f>IF('Crisis Indicator Data'!#REF!="No Data",1,IF(#REF!&lt;&gt;"",1,0))</f>
        <v>#REF!</v>
      </c>
      <c r="E35" s="25" t="e">
        <f>IF('Crisis Indicator Data'!#REF!="No Data",1,IF(#REF!&lt;&gt;"",1,0))</f>
        <v>#REF!</v>
      </c>
      <c r="F35" s="25" t="e">
        <f>IF('Crisis Indicator Data'!#REF!="No Data",1,IF(#REF!&lt;&gt;"",1,0))</f>
        <v>#REF!</v>
      </c>
      <c r="G35" s="25" t="e">
        <f>IF('Crisis Indicator Data'!#REF!="No Data",1,IF(#REF!&lt;&gt;"",1,0))</f>
        <v>#REF!</v>
      </c>
      <c r="H35" s="25" t="e">
        <f>IF('Crisis Indicator Data'!#REF!="No Data",1,IF(#REF!&lt;&gt;"",1,0))</f>
        <v>#REF!</v>
      </c>
      <c r="I35" s="25" t="e">
        <f>IF('Crisis Indicator Data'!#REF!="No Data",1,IF(#REF!&lt;&gt;"",1,0))</f>
        <v>#REF!</v>
      </c>
      <c r="J35" s="25" t="e">
        <f>IF('Crisis Indicator Data'!#REF!="No Data",1,IF(#REF!&lt;&gt;"",1,0))</f>
        <v>#REF!</v>
      </c>
      <c r="K35" s="25" t="e">
        <f>IF('Crisis Indicator Data'!#REF!="No Data",1,IF(#REF!&lt;&gt;"",1,0))</f>
        <v>#REF!</v>
      </c>
      <c r="L35" s="25" t="e">
        <f>IF('Crisis Indicator Data'!#REF!="No Data",1,IF(#REF!&lt;&gt;"",1,0))</f>
        <v>#REF!</v>
      </c>
      <c r="M35" s="25" t="e">
        <f>IF('Crisis Indicator Data'!#REF!="No Data",1,IF(#REF!&lt;&gt;"",1,0))</f>
        <v>#REF!</v>
      </c>
      <c r="N35" s="25" t="e">
        <f>IF('Crisis Indicator Data'!#REF!="No Data",1,IF(#REF!&lt;&gt;"",1,0))</f>
        <v>#REF!</v>
      </c>
      <c r="O35" s="25" t="e">
        <f>IF('Crisis Indicator Data'!#REF!="No Data",1,IF(#REF!&lt;&gt;"",1,0))</f>
        <v>#REF!</v>
      </c>
      <c r="P35" s="25" t="e">
        <f>IF('Crisis Indicator Data'!#REF!="No Data",1,IF(#REF!&lt;&gt;"",1,0))</f>
        <v>#REF!</v>
      </c>
      <c r="Q35" s="25" t="e">
        <f>IF('Crisis Indicator Data'!#REF!="No Data",1,IF(#REF!&lt;&gt;"",1,0))</f>
        <v>#REF!</v>
      </c>
      <c r="R35" s="25" t="e">
        <f>IF('Crisis Indicator Data'!#REF!="No Data",1,IF(#REF!&lt;&gt;"",1,0))</f>
        <v>#REF!</v>
      </c>
      <c r="S35" s="25" t="e">
        <f>IF('Crisis Indicator Data'!#REF!="No Data",1,IF(#REF!&lt;&gt;"",1,0))</f>
        <v>#REF!</v>
      </c>
      <c r="T35" s="25" t="e">
        <f>IF('Crisis Indicator Data'!#REF!="No Data",1,IF(#REF!&lt;&gt;"",1,0))</f>
        <v>#REF!</v>
      </c>
      <c r="U35" s="25" t="e">
        <f>IF('Crisis Indicator Data'!#REF!="No Data",1,IF(#REF!&lt;&gt;"",1,0))</f>
        <v>#REF!</v>
      </c>
      <c r="V35" s="25" t="e">
        <f>IF('Crisis Indicator Data'!#REF!="No Data",1,IF(#REF!&lt;&gt;"",1,0))</f>
        <v>#REF!</v>
      </c>
      <c r="W35" s="25" t="e">
        <f>IF('Crisis Indicator Data'!#REF!="No Data",1,IF(#REF!&lt;&gt;"",1,0))</f>
        <v>#REF!</v>
      </c>
      <c r="X35" s="25" t="e">
        <f>IF('Crisis Indicator Data'!#REF!="No Data",1,IF(#REF!&lt;&gt;"",1,0))</f>
        <v>#REF!</v>
      </c>
      <c r="Y35" s="25" t="e">
        <f>IF('Crisis Indicator Data'!#REF!="No Data",1,IF(#REF!&lt;&gt;"",1,0))</f>
        <v>#REF!</v>
      </c>
      <c r="Z35" s="25" t="e">
        <f>IF('Crisis Indicator Data'!#REF!="No Data",1,IF(#REF!&lt;&gt;"",1,0))</f>
        <v>#REF!</v>
      </c>
      <c r="AA35" s="25" t="e">
        <f>IF('Crisis Indicator Data'!#REF!="No Data",1,IF(#REF!&lt;&gt;"",1,0))</f>
        <v>#REF!</v>
      </c>
      <c r="AB35" s="25" t="e">
        <f>IF('Crisis Indicator Data'!#REF!="No Data",1,IF(#REF!&lt;&gt;"",1,0))</f>
        <v>#REF!</v>
      </c>
      <c r="AC35" s="25" t="e">
        <f>IF('Crisis Indicator Data'!#REF!="No Data",1,IF(#REF!&lt;&gt;"",1,0))</f>
        <v>#REF!</v>
      </c>
      <c r="AD35" s="25" t="e">
        <f>IF('Crisis Indicator Data'!#REF!="No Data",1,IF(#REF!&lt;&gt;"",1,0))</f>
        <v>#REF!</v>
      </c>
      <c r="AE35" s="25" t="e">
        <f>IF('Crisis Indicator Data'!#REF!="No Data",1,IF(#REF!&lt;&gt;"",1,0))</f>
        <v>#REF!</v>
      </c>
      <c r="AF35" s="25" t="e">
        <f>IF('Crisis Indicator Data'!#REF!="No Data",1,IF(#REF!&lt;&gt;"",1,0))</f>
        <v>#REF!</v>
      </c>
      <c r="AG35" s="25" t="e">
        <f>IF('Crisis Indicator Data'!#REF!="No Data",1,IF(#REF!&lt;&gt;"",1,0))</f>
        <v>#REF!</v>
      </c>
      <c r="AH35" s="25" t="e">
        <f>IF('Crisis Indicator Data'!#REF!="No Data",1,IF(#REF!&lt;&gt;"",1,0))</f>
        <v>#REF!</v>
      </c>
      <c r="AI35" s="25" t="e">
        <f>IF('Crisis Indicator Data'!#REF!="No Data",1,IF(#REF!&lt;&gt;"",1,0))</f>
        <v>#REF!</v>
      </c>
      <c r="AJ35" s="25" t="e">
        <f>IF('Crisis Indicator Data'!#REF!="No Data",1,IF(#REF!&lt;&gt;"",1,0))</f>
        <v>#REF!</v>
      </c>
      <c r="AK35" s="25" t="e">
        <f>IF('Crisis Indicator Data'!#REF!="No Data",1,IF(#REF!&lt;&gt;"",1,0))</f>
        <v>#REF!</v>
      </c>
      <c r="AL35" s="25" t="e">
        <f>IF('Crisis Indicator Data'!#REF!="No Data",1,IF(#REF!&lt;&gt;"",1,0))</f>
        <v>#REF!</v>
      </c>
      <c r="AM35" s="25" t="e">
        <f>IF('Crisis Indicator Data'!#REF!="No Data",1,IF(#REF!&lt;&gt;"",1,0))</f>
        <v>#REF!</v>
      </c>
      <c r="AN35" s="25" t="e">
        <f>IF('Crisis Indicator Data'!#REF!="No Data",1,IF(#REF!&lt;&gt;"",1,0))</f>
        <v>#REF!</v>
      </c>
      <c r="AO35" s="25" t="e">
        <f>IF('Crisis Indicator Data'!#REF!="No Data",1,IF(#REF!&lt;&gt;"",1,0))</f>
        <v>#REF!</v>
      </c>
      <c r="AP35" s="25" t="e">
        <f>IF('Crisis Indicator Data'!#REF!="No Data",1,IF(#REF!&lt;&gt;"",1,0))</f>
        <v>#REF!</v>
      </c>
      <c r="AQ35" s="25" t="e">
        <f>IF('Crisis Indicator Data'!#REF!="No Data",1,IF(#REF!&lt;&gt;"",1,0))</f>
        <v>#REF!</v>
      </c>
      <c r="AR35" s="25" t="e">
        <f>IF('Crisis Indicator Data'!#REF!="No Data",1,IF(#REF!&lt;&gt;"",1,0))</f>
        <v>#REF!</v>
      </c>
      <c r="AS35" s="25" t="e">
        <f>IF('Crisis Indicator Data'!#REF!="No Data",1,IF(#REF!&lt;&gt;"",1,0))</f>
        <v>#REF!</v>
      </c>
      <c r="AT35" s="25" t="e">
        <f>IF('Crisis Indicator Data'!#REF!="No Data",1,IF(#REF!&lt;&gt;"",1,0))</f>
        <v>#REF!</v>
      </c>
      <c r="AU35" s="25" t="e">
        <f>IF('Crisis Indicator Data'!#REF!="No Data",1,IF(#REF!&lt;&gt;"",1,0))</f>
        <v>#REF!</v>
      </c>
      <c r="AV35" s="25" t="e">
        <f>IF('Crisis Indicator Data'!#REF!="No Data",1,IF(#REF!&lt;&gt;"",1,0))</f>
        <v>#REF!</v>
      </c>
      <c r="AW35" s="25" t="e">
        <f>IF('Crisis Indicator Data'!#REF!="No Data",1,IF(#REF!&lt;&gt;"",1,0))</f>
        <v>#REF!</v>
      </c>
      <c r="AX35" s="25" t="e">
        <f>IF('Crisis Indicator Data'!#REF!="No Data",1,IF(#REF!&lt;&gt;"",1,0))</f>
        <v>#REF!</v>
      </c>
      <c r="AY35" s="25" t="e">
        <f>IF('Crisis Indicator Data'!#REF!="No Data",1,IF(#REF!&lt;&gt;"",1,0))</f>
        <v>#REF!</v>
      </c>
      <c r="AZ35" s="25" t="e">
        <f>IF('Crisis Indicator Data'!#REF!="No Data",1,IF(#REF!&lt;&gt;"",1,0))</f>
        <v>#REF!</v>
      </c>
      <c r="BA35" t="e">
        <f t="shared" si="0"/>
        <v>#REF!</v>
      </c>
      <c r="BB35" s="27" t="e">
        <f t="shared" si="1"/>
        <v>#REF!</v>
      </c>
    </row>
    <row r="36" spans="1:54" x14ac:dyDescent="0.3">
      <c r="A36" t="s">
        <v>65</v>
      </c>
      <c r="B36" s="25" t="e">
        <f>IF('Crisis Indicator Data'!#REF!="No Data",1,IF(#REF!&lt;&gt;"",1,0))</f>
        <v>#REF!</v>
      </c>
      <c r="C36" s="25" t="e">
        <f>IF('Crisis Indicator Data'!#REF!="No Data",1,IF(#REF!&lt;&gt;"",1,0))</f>
        <v>#REF!</v>
      </c>
      <c r="D36" s="25" t="e">
        <f>IF('Crisis Indicator Data'!#REF!="No Data",1,IF(#REF!&lt;&gt;"",1,0))</f>
        <v>#REF!</v>
      </c>
      <c r="E36" s="25" t="e">
        <f>IF('Crisis Indicator Data'!#REF!="No Data",1,IF(#REF!&lt;&gt;"",1,0))</f>
        <v>#REF!</v>
      </c>
      <c r="F36" s="25" t="e">
        <f>IF('Crisis Indicator Data'!#REF!="No Data",1,IF(#REF!&lt;&gt;"",1,0))</f>
        <v>#REF!</v>
      </c>
      <c r="G36" s="25" t="e">
        <f>IF('Crisis Indicator Data'!#REF!="No Data",1,IF(#REF!&lt;&gt;"",1,0))</f>
        <v>#REF!</v>
      </c>
      <c r="H36" s="25" t="e">
        <f>IF('Crisis Indicator Data'!#REF!="No Data",1,IF(#REF!&lt;&gt;"",1,0))</f>
        <v>#REF!</v>
      </c>
      <c r="I36" s="25" t="e">
        <f>IF('Crisis Indicator Data'!#REF!="No Data",1,IF(#REF!&lt;&gt;"",1,0))</f>
        <v>#REF!</v>
      </c>
      <c r="J36" s="25" t="e">
        <f>IF('Crisis Indicator Data'!#REF!="No Data",1,IF(#REF!&lt;&gt;"",1,0))</f>
        <v>#REF!</v>
      </c>
      <c r="K36" s="25" t="e">
        <f>IF('Crisis Indicator Data'!#REF!="No Data",1,IF(#REF!&lt;&gt;"",1,0))</f>
        <v>#REF!</v>
      </c>
      <c r="L36" s="25" t="e">
        <f>IF('Crisis Indicator Data'!#REF!="No Data",1,IF(#REF!&lt;&gt;"",1,0))</f>
        <v>#REF!</v>
      </c>
      <c r="M36" s="25" t="e">
        <f>IF('Crisis Indicator Data'!#REF!="No Data",1,IF(#REF!&lt;&gt;"",1,0))</f>
        <v>#REF!</v>
      </c>
      <c r="N36" s="25" t="e">
        <f>IF('Crisis Indicator Data'!#REF!="No Data",1,IF(#REF!&lt;&gt;"",1,0))</f>
        <v>#REF!</v>
      </c>
      <c r="O36" s="25" t="e">
        <f>IF('Crisis Indicator Data'!#REF!="No Data",1,IF(#REF!&lt;&gt;"",1,0))</f>
        <v>#REF!</v>
      </c>
      <c r="P36" s="25" t="e">
        <f>IF('Crisis Indicator Data'!#REF!="No Data",1,IF(#REF!&lt;&gt;"",1,0))</f>
        <v>#REF!</v>
      </c>
      <c r="Q36" s="25" t="e">
        <f>IF('Crisis Indicator Data'!#REF!="No Data",1,IF(#REF!&lt;&gt;"",1,0))</f>
        <v>#REF!</v>
      </c>
      <c r="R36" s="25" t="e">
        <f>IF('Crisis Indicator Data'!#REF!="No Data",1,IF(#REF!&lt;&gt;"",1,0))</f>
        <v>#REF!</v>
      </c>
      <c r="S36" s="25" t="e">
        <f>IF('Crisis Indicator Data'!#REF!="No Data",1,IF(#REF!&lt;&gt;"",1,0))</f>
        <v>#REF!</v>
      </c>
      <c r="T36" s="25" t="e">
        <f>IF('Crisis Indicator Data'!#REF!="No Data",1,IF(#REF!&lt;&gt;"",1,0))</f>
        <v>#REF!</v>
      </c>
      <c r="U36" s="25" t="e">
        <f>IF('Crisis Indicator Data'!#REF!="No Data",1,IF(#REF!&lt;&gt;"",1,0))</f>
        <v>#REF!</v>
      </c>
      <c r="V36" s="25" t="e">
        <f>IF('Crisis Indicator Data'!#REF!="No Data",1,IF(#REF!&lt;&gt;"",1,0))</f>
        <v>#REF!</v>
      </c>
      <c r="W36" s="25" t="e">
        <f>IF('Crisis Indicator Data'!#REF!="No Data",1,IF(#REF!&lt;&gt;"",1,0))</f>
        <v>#REF!</v>
      </c>
      <c r="X36" s="25" t="e">
        <f>IF('Crisis Indicator Data'!#REF!="No Data",1,IF(#REF!&lt;&gt;"",1,0))</f>
        <v>#REF!</v>
      </c>
      <c r="Y36" s="25" t="e">
        <f>IF('Crisis Indicator Data'!#REF!="No Data",1,IF(#REF!&lt;&gt;"",1,0))</f>
        <v>#REF!</v>
      </c>
      <c r="Z36" s="25" t="e">
        <f>IF('Crisis Indicator Data'!#REF!="No Data",1,IF(#REF!&lt;&gt;"",1,0))</f>
        <v>#REF!</v>
      </c>
      <c r="AA36" s="25" t="e">
        <f>IF('Crisis Indicator Data'!#REF!="No Data",1,IF(#REF!&lt;&gt;"",1,0))</f>
        <v>#REF!</v>
      </c>
      <c r="AB36" s="25" t="e">
        <f>IF('Crisis Indicator Data'!#REF!="No Data",1,IF(#REF!&lt;&gt;"",1,0))</f>
        <v>#REF!</v>
      </c>
      <c r="AC36" s="25" t="e">
        <f>IF('Crisis Indicator Data'!#REF!="No Data",1,IF(#REF!&lt;&gt;"",1,0))</f>
        <v>#REF!</v>
      </c>
      <c r="AD36" s="25" t="e">
        <f>IF('Crisis Indicator Data'!#REF!="No Data",1,IF(#REF!&lt;&gt;"",1,0))</f>
        <v>#REF!</v>
      </c>
      <c r="AE36" s="25" t="e">
        <f>IF('Crisis Indicator Data'!#REF!="No Data",1,IF(#REF!&lt;&gt;"",1,0))</f>
        <v>#REF!</v>
      </c>
      <c r="AF36" s="25" t="e">
        <f>IF('Crisis Indicator Data'!#REF!="No Data",1,IF(#REF!&lt;&gt;"",1,0))</f>
        <v>#REF!</v>
      </c>
      <c r="AG36" s="25" t="e">
        <f>IF('Crisis Indicator Data'!#REF!="No Data",1,IF(#REF!&lt;&gt;"",1,0))</f>
        <v>#REF!</v>
      </c>
      <c r="AH36" s="25" t="e">
        <f>IF('Crisis Indicator Data'!#REF!="No Data",1,IF(#REF!&lt;&gt;"",1,0))</f>
        <v>#REF!</v>
      </c>
      <c r="AI36" s="25" t="e">
        <f>IF('Crisis Indicator Data'!#REF!="No Data",1,IF(#REF!&lt;&gt;"",1,0))</f>
        <v>#REF!</v>
      </c>
      <c r="AJ36" s="25" t="e">
        <f>IF('Crisis Indicator Data'!#REF!="No Data",1,IF(#REF!&lt;&gt;"",1,0))</f>
        <v>#REF!</v>
      </c>
      <c r="AK36" s="25" t="e">
        <f>IF('Crisis Indicator Data'!#REF!="No Data",1,IF(#REF!&lt;&gt;"",1,0))</f>
        <v>#REF!</v>
      </c>
      <c r="AL36" s="25" t="e">
        <f>IF('Crisis Indicator Data'!#REF!="No Data",1,IF(#REF!&lt;&gt;"",1,0))</f>
        <v>#REF!</v>
      </c>
      <c r="AM36" s="25" t="e">
        <f>IF('Crisis Indicator Data'!#REF!="No Data",1,IF(#REF!&lt;&gt;"",1,0))</f>
        <v>#REF!</v>
      </c>
      <c r="AN36" s="25" t="e">
        <f>IF('Crisis Indicator Data'!#REF!="No Data",1,IF(#REF!&lt;&gt;"",1,0))</f>
        <v>#REF!</v>
      </c>
      <c r="AO36" s="25" t="e">
        <f>IF('Crisis Indicator Data'!#REF!="No Data",1,IF(#REF!&lt;&gt;"",1,0))</f>
        <v>#REF!</v>
      </c>
      <c r="AP36" s="25" t="e">
        <f>IF('Crisis Indicator Data'!#REF!="No Data",1,IF(#REF!&lt;&gt;"",1,0))</f>
        <v>#REF!</v>
      </c>
      <c r="AQ36" s="25" t="e">
        <f>IF('Crisis Indicator Data'!#REF!="No Data",1,IF(#REF!&lt;&gt;"",1,0))</f>
        <v>#REF!</v>
      </c>
      <c r="AR36" s="25" t="e">
        <f>IF('Crisis Indicator Data'!#REF!="No Data",1,IF(#REF!&lt;&gt;"",1,0))</f>
        <v>#REF!</v>
      </c>
      <c r="AS36" s="25" t="e">
        <f>IF('Crisis Indicator Data'!#REF!="No Data",1,IF(#REF!&lt;&gt;"",1,0))</f>
        <v>#REF!</v>
      </c>
      <c r="AT36" s="25" t="e">
        <f>IF('Crisis Indicator Data'!#REF!="No Data",1,IF(#REF!&lt;&gt;"",1,0))</f>
        <v>#REF!</v>
      </c>
      <c r="AU36" s="25" t="e">
        <f>IF('Crisis Indicator Data'!#REF!="No Data",1,IF(#REF!&lt;&gt;"",1,0))</f>
        <v>#REF!</v>
      </c>
      <c r="AV36" s="25" t="e">
        <f>IF('Crisis Indicator Data'!#REF!="No Data",1,IF(#REF!&lt;&gt;"",1,0))</f>
        <v>#REF!</v>
      </c>
      <c r="AW36" s="25" t="e">
        <f>IF('Crisis Indicator Data'!#REF!="No Data",1,IF(#REF!&lt;&gt;"",1,0))</f>
        <v>#REF!</v>
      </c>
      <c r="AX36" s="25" t="e">
        <f>IF('Crisis Indicator Data'!#REF!="No Data",1,IF(#REF!&lt;&gt;"",1,0))</f>
        <v>#REF!</v>
      </c>
      <c r="AY36" s="25" t="e">
        <f>IF('Crisis Indicator Data'!#REF!="No Data",1,IF(#REF!&lt;&gt;"",1,0))</f>
        <v>#REF!</v>
      </c>
      <c r="AZ36" s="25" t="e">
        <f>IF('Crisis Indicator Data'!#REF!="No Data",1,IF(#REF!&lt;&gt;"",1,0))</f>
        <v>#REF!</v>
      </c>
      <c r="BA36" t="e">
        <f t="shared" si="0"/>
        <v>#REF!</v>
      </c>
      <c r="BB36" s="27" t="e">
        <f t="shared" si="1"/>
        <v>#REF!</v>
      </c>
    </row>
    <row r="37" spans="1:54" x14ac:dyDescent="0.3">
      <c r="A37" t="s">
        <v>66</v>
      </c>
      <c r="B37" s="25" t="e">
        <f>IF('Crisis Indicator Data'!#REF!="No Data",1,IF(#REF!&lt;&gt;"",1,0))</f>
        <v>#REF!</v>
      </c>
      <c r="C37" s="25" t="e">
        <f>IF('Crisis Indicator Data'!#REF!="No Data",1,IF(#REF!&lt;&gt;"",1,0))</f>
        <v>#REF!</v>
      </c>
      <c r="D37" s="25" t="e">
        <f>IF('Crisis Indicator Data'!#REF!="No Data",1,IF(#REF!&lt;&gt;"",1,0))</f>
        <v>#REF!</v>
      </c>
      <c r="E37" s="25" t="e">
        <f>IF('Crisis Indicator Data'!#REF!="No Data",1,IF(#REF!&lt;&gt;"",1,0))</f>
        <v>#REF!</v>
      </c>
      <c r="F37" s="25" t="e">
        <f>IF('Crisis Indicator Data'!#REF!="No Data",1,IF(#REF!&lt;&gt;"",1,0))</f>
        <v>#REF!</v>
      </c>
      <c r="G37" s="25" t="e">
        <f>IF('Crisis Indicator Data'!#REF!="No Data",1,IF(#REF!&lt;&gt;"",1,0))</f>
        <v>#REF!</v>
      </c>
      <c r="H37" s="25" t="e">
        <f>IF('Crisis Indicator Data'!#REF!="No Data",1,IF(#REF!&lt;&gt;"",1,0))</f>
        <v>#REF!</v>
      </c>
      <c r="I37" s="25" t="e">
        <f>IF('Crisis Indicator Data'!#REF!="No Data",1,IF(#REF!&lt;&gt;"",1,0))</f>
        <v>#REF!</v>
      </c>
      <c r="J37" s="25" t="e">
        <f>IF('Crisis Indicator Data'!#REF!="No Data",1,IF(#REF!&lt;&gt;"",1,0))</f>
        <v>#REF!</v>
      </c>
      <c r="K37" s="25" t="e">
        <f>IF('Crisis Indicator Data'!#REF!="No Data",1,IF(#REF!&lt;&gt;"",1,0))</f>
        <v>#REF!</v>
      </c>
      <c r="L37" s="25" t="e">
        <f>IF('Crisis Indicator Data'!#REF!="No Data",1,IF(#REF!&lt;&gt;"",1,0))</f>
        <v>#REF!</v>
      </c>
      <c r="M37" s="25" t="e">
        <f>IF('Crisis Indicator Data'!#REF!="No Data",1,IF(#REF!&lt;&gt;"",1,0))</f>
        <v>#REF!</v>
      </c>
      <c r="N37" s="25" t="e">
        <f>IF('Crisis Indicator Data'!#REF!="No Data",1,IF(#REF!&lt;&gt;"",1,0))</f>
        <v>#REF!</v>
      </c>
      <c r="O37" s="25" t="e">
        <f>IF('Crisis Indicator Data'!#REF!="No Data",1,IF(#REF!&lt;&gt;"",1,0))</f>
        <v>#REF!</v>
      </c>
      <c r="P37" s="25" t="e">
        <f>IF('Crisis Indicator Data'!#REF!="No Data",1,IF(#REF!&lt;&gt;"",1,0))</f>
        <v>#REF!</v>
      </c>
      <c r="Q37" s="25" t="e">
        <f>IF('Crisis Indicator Data'!#REF!="No Data",1,IF(#REF!&lt;&gt;"",1,0))</f>
        <v>#REF!</v>
      </c>
      <c r="R37" s="25" t="e">
        <f>IF('Crisis Indicator Data'!#REF!="No Data",1,IF(#REF!&lt;&gt;"",1,0))</f>
        <v>#REF!</v>
      </c>
      <c r="S37" s="25" t="e">
        <f>IF('Crisis Indicator Data'!#REF!="No Data",1,IF(#REF!&lt;&gt;"",1,0))</f>
        <v>#REF!</v>
      </c>
      <c r="T37" s="25" t="e">
        <f>IF('Crisis Indicator Data'!#REF!="No Data",1,IF(#REF!&lt;&gt;"",1,0))</f>
        <v>#REF!</v>
      </c>
      <c r="U37" s="25" t="e">
        <f>IF('Crisis Indicator Data'!#REF!="No Data",1,IF(#REF!&lt;&gt;"",1,0))</f>
        <v>#REF!</v>
      </c>
      <c r="V37" s="25" t="e">
        <f>IF('Crisis Indicator Data'!#REF!="No Data",1,IF(#REF!&lt;&gt;"",1,0))</f>
        <v>#REF!</v>
      </c>
      <c r="W37" s="25" t="e">
        <f>IF('Crisis Indicator Data'!#REF!="No Data",1,IF(#REF!&lt;&gt;"",1,0))</f>
        <v>#REF!</v>
      </c>
      <c r="X37" s="25" t="e">
        <f>IF('Crisis Indicator Data'!#REF!="No Data",1,IF(#REF!&lt;&gt;"",1,0))</f>
        <v>#REF!</v>
      </c>
      <c r="Y37" s="25" t="e">
        <f>IF('Crisis Indicator Data'!#REF!="No Data",1,IF(#REF!&lt;&gt;"",1,0))</f>
        <v>#REF!</v>
      </c>
      <c r="Z37" s="25" t="e">
        <f>IF('Crisis Indicator Data'!#REF!="No Data",1,IF(#REF!&lt;&gt;"",1,0))</f>
        <v>#REF!</v>
      </c>
      <c r="AA37" s="25" t="e">
        <f>IF('Crisis Indicator Data'!#REF!="No Data",1,IF(#REF!&lt;&gt;"",1,0))</f>
        <v>#REF!</v>
      </c>
      <c r="AB37" s="25" t="e">
        <f>IF('Crisis Indicator Data'!#REF!="No Data",1,IF(#REF!&lt;&gt;"",1,0))</f>
        <v>#REF!</v>
      </c>
      <c r="AC37" s="25" t="e">
        <f>IF('Crisis Indicator Data'!#REF!="No Data",1,IF(#REF!&lt;&gt;"",1,0))</f>
        <v>#REF!</v>
      </c>
      <c r="AD37" s="25" t="e">
        <f>IF('Crisis Indicator Data'!#REF!="No Data",1,IF(#REF!&lt;&gt;"",1,0))</f>
        <v>#REF!</v>
      </c>
      <c r="AE37" s="25" t="e">
        <f>IF('Crisis Indicator Data'!#REF!="No Data",1,IF(#REF!&lt;&gt;"",1,0))</f>
        <v>#REF!</v>
      </c>
      <c r="AF37" s="25" t="e">
        <f>IF('Crisis Indicator Data'!#REF!="No Data",1,IF(#REF!&lt;&gt;"",1,0))</f>
        <v>#REF!</v>
      </c>
      <c r="AG37" s="25" t="e">
        <f>IF('Crisis Indicator Data'!#REF!="No Data",1,IF(#REF!&lt;&gt;"",1,0))</f>
        <v>#REF!</v>
      </c>
      <c r="AH37" s="25" t="e">
        <f>IF('Crisis Indicator Data'!#REF!="No Data",1,IF(#REF!&lt;&gt;"",1,0))</f>
        <v>#REF!</v>
      </c>
      <c r="AI37" s="25" t="e">
        <f>IF('Crisis Indicator Data'!#REF!="No Data",1,IF(#REF!&lt;&gt;"",1,0))</f>
        <v>#REF!</v>
      </c>
      <c r="AJ37" s="25" t="e">
        <f>IF('Crisis Indicator Data'!#REF!="No Data",1,IF(#REF!&lt;&gt;"",1,0))</f>
        <v>#REF!</v>
      </c>
      <c r="AK37" s="25" t="e">
        <f>IF('Crisis Indicator Data'!#REF!="No Data",1,IF(#REF!&lt;&gt;"",1,0))</f>
        <v>#REF!</v>
      </c>
      <c r="AL37" s="25" t="e">
        <f>IF('Crisis Indicator Data'!#REF!="No Data",1,IF(#REF!&lt;&gt;"",1,0))</f>
        <v>#REF!</v>
      </c>
      <c r="AM37" s="25" t="e">
        <f>IF('Crisis Indicator Data'!#REF!="No Data",1,IF(#REF!&lt;&gt;"",1,0))</f>
        <v>#REF!</v>
      </c>
      <c r="AN37" s="25" t="e">
        <f>IF('Crisis Indicator Data'!#REF!="No Data",1,IF(#REF!&lt;&gt;"",1,0))</f>
        <v>#REF!</v>
      </c>
      <c r="AO37" s="25" t="e">
        <f>IF('Crisis Indicator Data'!#REF!="No Data",1,IF(#REF!&lt;&gt;"",1,0))</f>
        <v>#REF!</v>
      </c>
      <c r="AP37" s="25" t="e">
        <f>IF('Crisis Indicator Data'!#REF!="No Data",1,IF(#REF!&lt;&gt;"",1,0))</f>
        <v>#REF!</v>
      </c>
      <c r="AQ37" s="25" t="e">
        <f>IF('Crisis Indicator Data'!#REF!="No Data",1,IF(#REF!&lt;&gt;"",1,0))</f>
        <v>#REF!</v>
      </c>
      <c r="AR37" s="25" t="e">
        <f>IF('Crisis Indicator Data'!#REF!="No Data",1,IF(#REF!&lt;&gt;"",1,0))</f>
        <v>#REF!</v>
      </c>
      <c r="AS37" s="25" t="e">
        <f>IF('Crisis Indicator Data'!#REF!="No Data",1,IF(#REF!&lt;&gt;"",1,0))</f>
        <v>#REF!</v>
      </c>
      <c r="AT37" s="25" t="e">
        <f>IF('Crisis Indicator Data'!#REF!="No Data",1,IF(#REF!&lt;&gt;"",1,0))</f>
        <v>#REF!</v>
      </c>
      <c r="AU37" s="25" t="e">
        <f>IF('Crisis Indicator Data'!#REF!="No Data",1,IF(#REF!&lt;&gt;"",1,0))</f>
        <v>#REF!</v>
      </c>
      <c r="AV37" s="25" t="e">
        <f>IF('Crisis Indicator Data'!#REF!="No Data",1,IF(#REF!&lt;&gt;"",1,0))</f>
        <v>#REF!</v>
      </c>
      <c r="AW37" s="25" t="e">
        <f>IF('Crisis Indicator Data'!#REF!="No Data",1,IF(#REF!&lt;&gt;"",1,0))</f>
        <v>#REF!</v>
      </c>
      <c r="AX37" s="25" t="e">
        <f>IF('Crisis Indicator Data'!#REF!="No Data",1,IF(#REF!&lt;&gt;"",1,0))</f>
        <v>#REF!</v>
      </c>
      <c r="AY37" s="25" t="e">
        <f>IF('Crisis Indicator Data'!#REF!="No Data",1,IF(#REF!&lt;&gt;"",1,0))</f>
        <v>#REF!</v>
      </c>
      <c r="AZ37" s="25" t="e">
        <f>IF('Crisis Indicator Data'!#REF!="No Data",1,IF(#REF!&lt;&gt;"",1,0))</f>
        <v>#REF!</v>
      </c>
      <c r="BA37" t="e">
        <f t="shared" si="0"/>
        <v>#REF!</v>
      </c>
      <c r="BB37" s="27" t="e">
        <f t="shared" si="1"/>
        <v>#REF!</v>
      </c>
    </row>
    <row r="38" spans="1:54" x14ac:dyDescent="0.3">
      <c r="A38" t="s">
        <v>68</v>
      </c>
      <c r="B38" s="25" t="e">
        <f>IF('Crisis Indicator Data'!#REF!="No Data",1,IF(#REF!&lt;&gt;"",1,0))</f>
        <v>#REF!</v>
      </c>
      <c r="C38" s="25" t="e">
        <f>IF('Crisis Indicator Data'!#REF!="No Data",1,IF(#REF!&lt;&gt;"",1,0))</f>
        <v>#REF!</v>
      </c>
      <c r="D38" s="25" t="e">
        <f>IF('Crisis Indicator Data'!#REF!="No Data",1,IF(#REF!&lt;&gt;"",1,0))</f>
        <v>#REF!</v>
      </c>
      <c r="E38" s="25" t="e">
        <f>IF('Crisis Indicator Data'!#REF!="No Data",1,IF(#REF!&lt;&gt;"",1,0))</f>
        <v>#REF!</v>
      </c>
      <c r="F38" s="25" t="e">
        <f>IF('Crisis Indicator Data'!#REF!="No Data",1,IF(#REF!&lt;&gt;"",1,0))</f>
        <v>#REF!</v>
      </c>
      <c r="G38" s="25" t="e">
        <f>IF('Crisis Indicator Data'!#REF!="No Data",1,IF(#REF!&lt;&gt;"",1,0))</f>
        <v>#REF!</v>
      </c>
      <c r="H38" s="25" t="e">
        <f>IF('Crisis Indicator Data'!#REF!="No Data",1,IF(#REF!&lt;&gt;"",1,0))</f>
        <v>#REF!</v>
      </c>
      <c r="I38" s="25" t="e">
        <f>IF('Crisis Indicator Data'!#REF!="No Data",1,IF(#REF!&lt;&gt;"",1,0))</f>
        <v>#REF!</v>
      </c>
      <c r="J38" s="25" t="e">
        <f>IF('Crisis Indicator Data'!#REF!="No Data",1,IF(#REF!&lt;&gt;"",1,0))</f>
        <v>#REF!</v>
      </c>
      <c r="K38" s="25" t="e">
        <f>IF('Crisis Indicator Data'!#REF!="No Data",1,IF(#REF!&lt;&gt;"",1,0))</f>
        <v>#REF!</v>
      </c>
      <c r="L38" s="25" t="e">
        <f>IF('Crisis Indicator Data'!#REF!="No Data",1,IF(#REF!&lt;&gt;"",1,0))</f>
        <v>#REF!</v>
      </c>
      <c r="M38" s="25" t="e">
        <f>IF('Crisis Indicator Data'!#REF!="No Data",1,IF(#REF!&lt;&gt;"",1,0))</f>
        <v>#REF!</v>
      </c>
      <c r="N38" s="25" t="e">
        <f>IF('Crisis Indicator Data'!#REF!="No Data",1,IF(#REF!&lt;&gt;"",1,0))</f>
        <v>#REF!</v>
      </c>
      <c r="O38" s="25" t="e">
        <f>IF('Crisis Indicator Data'!#REF!="No Data",1,IF(#REF!&lt;&gt;"",1,0))</f>
        <v>#REF!</v>
      </c>
      <c r="P38" s="25" t="e">
        <f>IF('Crisis Indicator Data'!#REF!="No Data",1,IF(#REF!&lt;&gt;"",1,0))</f>
        <v>#REF!</v>
      </c>
      <c r="Q38" s="25" t="e">
        <f>IF('Crisis Indicator Data'!#REF!="No Data",1,IF(#REF!&lt;&gt;"",1,0))</f>
        <v>#REF!</v>
      </c>
      <c r="R38" s="25" t="e">
        <f>IF('Crisis Indicator Data'!#REF!="No Data",1,IF(#REF!&lt;&gt;"",1,0))</f>
        <v>#REF!</v>
      </c>
      <c r="S38" s="25" t="e">
        <f>IF('Crisis Indicator Data'!#REF!="No Data",1,IF(#REF!&lt;&gt;"",1,0))</f>
        <v>#REF!</v>
      </c>
      <c r="T38" s="25" t="e">
        <f>IF('Crisis Indicator Data'!#REF!="No Data",1,IF(#REF!&lt;&gt;"",1,0))</f>
        <v>#REF!</v>
      </c>
      <c r="U38" s="25" t="e">
        <f>IF('Crisis Indicator Data'!#REF!="No Data",1,IF(#REF!&lt;&gt;"",1,0))</f>
        <v>#REF!</v>
      </c>
      <c r="V38" s="25" t="e">
        <f>IF('Crisis Indicator Data'!#REF!="No Data",1,IF(#REF!&lt;&gt;"",1,0))</f>
        <v>#REF!</v>
      </c>
      <c r="W38" s="25" t="e">
        <f>IF('Crisis Indicator Data'!#REF!="No Data",1,IF(#REF!&lt;&gt;"",1,0))</f>
        <v>#REF!</v>
      </c>
      <c r="X38" s="25" t="e">
        <f>IF('Crisis Indicator Data'!#REF!="No Data",1,IF(#REF!&lt;&gt;"",1,0))</f>
        <v>#REF!</v>
      </c>
      <c r="Y38" s="25" t="e">
        <f>IF('Crisis Indicator Data'!#REF!="No Data",1,IF(#REF!&lt;&gt;"",1,0))</f>
        <v>#REF!</v>
      </c>
      <c r="Z38" s="25" t="e">
        <f>IF('Crisis Indicator Data'!#REF!="No Data",1,IF(#REF!&lt;&gt;"",1,0))</f>
        <v>#REF!</v>
      </c>
      <c r="AA38" s="25" t="e">
        <f>IF('Crisis Indicator Data'!#REF!="No Data",1,IF(#REF!&lt;&gt;"",1,0))</f>
        <v>#REF!</v>
      </c>
      <c r="AB38" s="25" t="e">
        <f>IF('Crisis Indicator Data'!#REF!="No Data",1,IF(#REF!&lt;&gt;"",1,0))</f>
        <v>#REF!</v>
      </c>
      <c r="AC38" s="25" t="e">
        <f>IF('Crisis Indicator Data'!#REF!="No Data",1,IF(#REF!&lt;&gt;"",1,0))</f>
        <v>#REF!</v>
      </c>
      <c r="AD38" s="25" t="e">
        <f>IF('Crisis Indicator Data'!#REF!="No Data",1,IF(#REF!&lt;&gt;"",1,0))</f>
        <v>#REF!</v>
      </c>
      <c r="AE38" s="25" t="e">
        <f>IF('Crisis Indicator Data'!#REF!="No Data",1,IF(#REF!&lt;&gt;"",1,0))</f>
        <v>#REF!</v>
      </c>
      <c r="AF38" s="25" t="e">
        <f>IF('Crisis Indicator Data'!#REF!="No Data",1,IF(#REF!&lt;&gt;"",1,0))</f>
        <v>#REF!</v>
      </c>
      <c r="AG38" s="25" t="e">
        <f>IF('Crisis Indicator Data'!#REF!="No Data",1,IF(#REF!&lt;&gt;"",1,0))</f>
        <v>#REF!</v>
      </c>
      <c r="AH38" s="25" t="e">
        <f>IF('Crisis Indicator Data'!#REF!="No Data",1,IF(#REF!&lt;&gt;"",1,0))</f>
        <v>#REF!</v>
      </c>
      <c r="AI38" s="25" t="e">
        <f>IF('Crisis Indicator Data'!#REF!="No Data",1,IF(#REF!&lt;&gt;"",1,0))</f>
        <v>#REF!</v>
      </c>
      <c r="AJ38" s="25" t="e">
        <f>IF('Crisis Indicator Data'!#REF!="No Data",1,IF(#REF!&lt;&gt;"",1,0))</f>
        <v>#REF!</v>
      </c>
      <c r="AK38" s="25" t="e">
        <f>IF('Crisis Indicator Data'!#REF!="No Data",1,IF(#REF!&lt;&gt;"",1,0))</f>
        <v>#REF!</v>
      </c>
      <c r="AL38" s="25" t="e">
        <f>IF('Crisis Indicator Data'!#REF!="No Data",1,IF(#REF!&lt;&gt;"",1,0))</f>
        <v>#REF!</v>
      </c>
      <c r="AM38" s="25" t="e">
        <f>IF('Crisis Indicator Data'!#REF!="No Data",1,IF(#REF!&lt;&gt;"",1,0))</f>
        <v>#REF!</v>
      </c>
      <c r="AN38" s="25" t="e">
        <f>IF('Crisis Indicator Data'!#REF!="No Data",1,IF(#REF!&lt;&gt;"",1,0))</f>
        <v>#REF!</v>
      </c>
      <c r="AO38" s="25" t="e">
        <f>IF('Crisis Indicator Data'!#REF!="No Data",1,IF(#REF!&lt;&gt;"",1,0))</f>
        <v>#REF!</v>
      </c>
      <c r="AP38" s="25" t="e">
        <f>IF('Crisis Indicator Data'!#REF!="No Data",1,IF(#REF!&lt;&gt;"",1,0))</f>
        <v>#REF!</v>
      </c>
      <c r="AQ38" s="25" t="e">
        <f>IF('Crisis Indicator Data'!#REF!="No Data",1,IF(#REF!&lt;&gt;"",1,0))</f>
        <v>#REF!</v>
      </c>
      <c r="AR38" s="25" t="e">
        <f>IF('Crisis Indicator Data'!#REF!="No Data",1,IF(#REF!&lt;&gt;"",1,0))</f>
        <v>#REF!</v>
      </c>
      <c r="AS38" s="25" t="e">
        <f>IF('Crisis Indicator Data'!#REF!="No Data",1,IF(#REF!&lt;&gt;"",1,0))</f>
        <v>#REF!</v>
      </c>
      <c r="AT38" s="25" t="e">
        <f>IF('Crisis Indicator Data'!#REF!="No Data",1,IF(#REF!&lt;&gt;"",1,0))</f>
        <v>#REF!</v>
      </c>
      <c r="AU38" s="25" t="e">
        <f>IF('Crisis Indicator Data'!#REF!="No Data",1,IF(#REF!&lt;&gt;"",1,0))</f>
        <v>#REF!</v>
      </c>
      <c r="AV38" s="25" t="e">
        <f>IF('Crisis Indicator Data'!#REF!="No Data",1,IF(#REF!&lt;&gt;"",1,0))</f>
        <v>#REF!</v>
      </c>
      <c r="AW38" s="25" t="e">
        <f>IF('Crisis Indicator Data'!#REF!="No Data",1,IF(#REF!&lt;&gt;"",1,0))</f>
        <v>#REF!</v>
      </c>
      <c r="AX38" s="25" t="e">
        <f>IF('Crisis Indicator Data'!#REF!="No Data",1,IF(#REF!&lt;&gt;"",1,0))</f>
        <v>#REF!</v>
      </c>
      <c r="AY38" s="25" t="e">
        <f>IF('Crisis Indicator Data'!#REF!="No Data",1,IF(#REF!&lt;&gt;"",1,0))</f>
        <v>#REF!</v>
      </c>
      <c r="AZ38" s="25" t="e">
        <f>IF('Crisis Indicator Data'!#REF!="No Data",1,IF(#REF!&lt;&gt;"",1,0))</f>
        <v>#REF!</v>
      </c>
      <c r="BA38" t="e">
        <f t="shared" si="0"/>
        <v>#REF!</v>
      </c>
      <c r="BB38" s="27" t="e">
        <f t="shared" si="1"/>
        <v>#REF!</v>
      </c>
    </row>
    <row r="39" spans="1:54" x14ac:dyDescent="0.3">
      <c r="A39" t="s">
        <v>71</v>
      </c>
      <c r="B39" s="25" t="e">
        <f>IF('Crisis Indicator Data'!#REF!="No Data",1,IF(#REF!&lt;&gt;"",1,0))</f>
        <v>#REF!</v>
      </c>
      <c r="C39" s="25" t="e">
        <f>IF('Crisis Indicator Data'!#REF!="No Data",1,IF(#REF!&lt;&gt;"",1,0))</f>
        <v>#REF!</v>
      </c>
      <c r="D39" s="25" t="e">
        <f>IF('Crisis Indicator Data'!#REF!="No Data",1,IF(#REF!&lt;&gt;"",1,0))</f>
        <v>#REF!</v>
      </c>
      <c r="E39" s="25" t="e">
        <f>IF('Crisis Indicator Data'!#REF!="No Data",1,IF(#REF!&lt;&gt;"",1,0))</f>
        <v>#REF!</v>
      </c>
      <c r="F39" s="25" t="e">
        <f>IF('Crisis Indicator Data'!#REF!="No Data",1,IF(#REF!&lt;&gt;"",1,0))</f>
        <v>#REF!</v>
      </c>
      <c r="G39" s="25" t="e">
        <f>IF('Crisis Indicator Data'!#REF!="No Data",1,IF(#REF!&lt;&gt;"",1,0))</f>
        <v>#REF!</v>
      </c>
      <c r="H39" s="25" t="e">
        <f>IF('Crisis Indicator Data'!#REF!="No Data",1,IF(#REF!&lt;&gt;"",1,0))</f>
        <v>#REF!</v>
      </c>
      <c r="I39" s="25" t="e">
        <f>IF('Crisis Indicator Data'!#REF!="No Data",1,IF(#REF!&lt;&gt;"",1,0))</f>
        <v>#REF!</v>
      </c>
      <c r="J39" s="25" t="e">
        <f>IF('Crisis Indicator Data'!#REF!="No Data",1,IF(#REF!&lt;&gt;"",1,0))</f>
        <v>#REF!</v>
      </c>
      <c r="K39" s="25" t="e">
        <f>IF('Crisis Indicator Data'!#REF!="No Data",1,IF(#REF!&lt;&gt;"",1,0))</f>
        <v>#REF!</v>
      </c>
      <c r="L39" s="25" t="e">
        <f>IF('Crisis Indicator Data'!#REF!="No Data",1,IF(#REF!&lt;&gt;"",1,0))</f>
        <v>#REF!</v>
      </c>
      <c r="M39" s="25" t="e">
        <f>IF('Crisis Indicator Data'!#REF!="No Data",1,IF(#REF!&lt;&gt;"",1,0))</f>
        <v>#REF!</v>
      </c>
      <c r="N39" s="25" t="e">
        <f>IF('Crisis Indicator Data'!#REF!="No Data",1,IF(#REF!&lt;&gt;"",1,0))</f>
        <v>#REF!</v>
      </c>
      <c r="O39" s="25" t="e">
        <f>IF('Crisis Indicator Data'!#REF!="No Data",1,IF(#REF!&lt;&gt;"",1,0))</f>
        <v>#REF!</v>
      </c>
      <c r="P39" s="25" t="e">
        <f>IF('Crisis Indicator Data'!#REF!="No Data",1,IF(#REF!&lt;&gt;"",1,0))</f>
        <v>#REF!</v>
      </c>
      <c r="Q39" s="25" t="e">
        <f>IF('Crisis Indicator Data'!#REF!="No Data",1,IF(#REF!&lt;&gt;"",1,0))</f>
        <v>#REF!</v>
      </c>
      <c r="R39" s="25" t="e">
        <f>IF('Crisis Indicator Data'!#REF!="No Data",1,IF(#REF!&lt;&gt;"",1,0))</f>
        <v>#REF!</v>
      </c>
      <c r="S39" s="25" t="e">
        <f>IF('Crisis Indicator Data'!#REF!="No Data",1,IF(#REF!&lt;&gt;"",1,0))</f>
        <v>#REF!</v>
      </c>
      <c r="T39" s="25" t="e">
        <f>IF('Crisis Indicator Data'!#REF!="No Data",1,IF(#REF!&lt;&gt;"",1,0))</f>
        <v>#REF!</v>
      </c>
      <c r="U39" s="25" t="e">
        <f>IF('Crisis Indicator Data'!#REF!="No Data",1,IF(#REF!&lt;&gt;"",1,0))</f>
        <v>#REF!</v>
      </c>
      <c r="V39" s="25" t="e">
        <f>IF('Crisis Indicator Data'!#REF!="No Data",1,IF(#REF!&lt;&gt;"",1,0))</f>
        <v>#REF!</v>
      </c>
      <c r="W39" s="25" t="e">
        <f>IF('Crisis Indicator Data'!#REF!="No Data",1,IF(#REF!&lt;&gt;"",1,0))</f>
        <v>#REF!</v>
      </c>
      <c r="X39" s="25" t="e">
        <f>IF('Crisis Indicator Data'!#REF!="No Data",1,IF(#REF!&lt;&gt;"",1,0))</f>
        <v>#REF!</v>
      </c>
      <c r="Y39" s="25" t="e">
        <f>IF('Crisis Indicator Data'!#REF!="No Data",1,IF(#REF!&lt;&gt;"",1,0))</f>
        <v>#REF!</v>
      </c>
      <c r="Z39" s="25" t="e">
        <f>IF('Crisis Indicator Data'!#REF!="No Data",1,IF(#REF!&lt;&gt;"",1,0))</f>
        <v>#REF!</v>
      </c>
      <c r="AA39" s="25" t="e">
        <f>IF('Crisis Indicator Data'!#REF!="No Data",1,IF(#REF!&lt;&gt;"",1,0))</f>
        <v>#REF!</v>
      </c>
      <c r="AB39" s="25" t="e">
        <f>IF('Crisis Indicator Data'!#REF!="No Data",1,IF(#REF!&lt;&gt;"",1,0))</f>
        <v>#REF!</v>
      </c>
      <c r="AC39" s="25" t="e">
        <f>IF('Crisis Indicator Data'!#REF!="No Data",1,IF(#REF!&lt;&gt;"",1,0))</f>
        <v>#REF!</v>
      </c>
      <c r="AD39" s="25" t="e">
        <f>IF('Crisis Indicator Data'!#REF!="No Data",1,IF(#REF!&lt;&gt;"",1,0))</f>
        <v>#REF!</v>
      </c>
      <c r="AE39" s="25" t="e">
        <f>IF('Crisis Indicator Data'!#REF!="No Data",1,IF(#REF!&lt;&gt;"",1,0))</f>
        <v>#REF!</v>
      </c>
      <c r="AF39" s="25" t="e">
        <f>IF('Crisis Indicator Data'!#REF!="No Data",1,IF(#REF!&lt;&gt;"",1,0))</f>
        <v>#REF!</v>
      </c>
      <c r="AG39" s="25" t="e">
        <f>IF('Crisis Indicator Data'!#REF!="No Data",1,IF(#REF!&lt;&gt;"",1,0))</f>
        <v>#REF!</v>
      </c>
      <c r="AH39" s="25" t="e">
        <f>IF('Crisis Indicator Data'!#REF!="No Data",1,IF(#REF!&lt;&gt;"",1,0))</f>
        <v>#REF!</v>
      </c>
      <c r="AI39" s="25" t="e">
        <f>IF('Crisis Indicator Data'!#REF!="No Data",1,IF(#REF!&lt;&gt;"",1,0))</f>
        <v>#REF!</v>
      </c>
      <c r="AJ39" s="25" t="e">
        <f>IF('Crisis Indicator Data'!#REF!="No Data",1,IF(#REF!&lt;&gt;"",1,0))</f>
        <v>#REF!</v>
      </c>
      <c r="AK39" s="25" t="e">
        <f>IF('Crisis Indicator Data'!#REF!="No Data",1,IF(#REF!&lt;&gt;"",1,0))</f>
        <v>#REF!</v>
      </c>
      <c r="AL39" s="25" t="e">
        <f>IF('Crisis Indicator Data'!#REF!="No Data",1,IF(#REF!&lt;&gt;"",1,0))</f>
        <v>#REF!</v>
      </c>
      <c r="AM39" s="25" t="e">
        <f>IF('Crisis Indicator Data'!#REF!="No Data",1,IF(#REF!&lt;&gt;"",1,0))</f>
        <v>#REF!</v>
      </c>
      <c r="AN39" s="25" t="e">
        <f>IF('Crisis Indicator Data'!#REF!="No Data",1,IF(#REF!&lt;&gt;"",1,0))</f>
        <v>#REF!</v>
      </c>
      <c r="AO39" s="25" t="e">
        <f>IF('Crisis Indicator Data'!#REF!="No Data",1,IF(#REF!&lt;&gt;"",1,0))</f>
        <v>#REF!</v>
      </c>
      <c r="AP39" s="25" t="e">
        <f>IF('Crisis Indicator Data'!#REF!="No Data",1,IF(#REF!&lt;&gt;"",1,0))</f>
        <v>#REF!</v>
      </c>
      <c r="AQ39" s="25" t="e">
        <f>IF('Crisis Indicator Data'!#REF!="No Data",1,IF(#REF!&lt;&gt;"",1,0))</f>
        <v>#REF!</v>
      </c>
      <c r="AR39" s="25" t="e">
        <f>IF('Crisis Indicator Data'!#REF!="No Data",1,IF(#REF!&lt;&gt;"",1,0))</f>
        <v>#REF!</v>
      </c>
      <c r="AS39" s="25" t="e">
        <f>IF('Crisis Indicator Data'!#REF!="No Data",1,IF(#REF!&lt;&gt;"",1,0))</f>
        <v>#REF!</v>
      </c>
      <c r="AT39" s="25" t="e">
        <f>IF('Crisis Indicator Data'!#REF!="No Data",1,IF(#REF!&lt;&gt;"",1,0))</f>
        <v>#REF!</v>
      </c>
      <c r="AU39" s="25" t="e">
        <f>IF('Crisis Indicator Data'!#REF!="No Data",1,IF(#REF!&lt;&gt;"",1,0))</f>
        <v>#REF!</v>
      </c>
      <c r="AV39" s="25" t="e">
        <f>IF('Crisis Indicator Data'!#REF!="No Data",1,IF(#REF!&lt;&gt;"",1,0))</f>
        <v>#REF!</v>
      </c>
      <c r="AW39" s="25" t="e">
        <f>IF('Crisis Indicator Data'!#REF!="No Data",1,IF(#REF!&lt;&gt;"",1,0))</f>
        <v>#REF!</v>
      </c>
      <c r="AX39" s="25" t="e">
        <f>IF('Crisis Indicator Data'!#REF!="No Data",1,IF(#REF!&lt;&gt;"",1,0))</f>
        <v>#REF!</v>
      </c>
      <c r="AY39" s="25" t="e">
        <f>IF('Crisis Indicator Data'!#REF!="No Data",1,IF(#REF!&lt;&gt;"",1,0))</f>
        <v>#REF!</v>
      </c>
      <c r="AZ39" s="25" t="e">
        <f>IF('Crisis Indicator Data'!#REF!="No Data",1,IF(#REF!&lt;&gt;"",1,0))</f>
        <v>#REF!</v>
      </c>
      <c r="BA39" t="e">
        <f t="shared" si="0"/>
        <v>#REF!</v>
      </c>
      <c r="BB39" s="27" t="e">
        <f t="shared" si="1"/>
        <v>#REF!</v>
      </c>
    </row>
    <row r="40" spans="1:54" x14ac:dyDescent="0.3">
      <c r="A40" t="s">
        <v>70</v>
      </c>
      <c r="B40" s="25" t="e">
        <f>IF('Crisis Indicator Data'!#REF!="No Data",1,IF(#REF!&lt;&gt;"",1,0))</f>
        <v>#REF!</v>
      </c>
      <c r="C40" s="25" t="e">
        <f>IF('Crisis Indicator Data'!#REF!="No Data",1,IF(#REF!&lt;&gt;"",1,0))</f>
        <v>#REF!</v>
      </c>
      <c r="D40" s="25" t="e">
        <f>IF('Crisis Indicator Data'!#REF!="No Data",1,IF(#REF!&lt;&gt;"",1,0))</f>
        <v>#REF!</v>
      </c>
      <c r="E40" s="25" t="e">
        <f>IF('Crisis Indicator Data'!#REF!="No Data",1,IF(#REF!&lt;&gt;"",1,0))</f>
        <v>#REF!</v>
      </c>
      <c r="F40" s="25" t="e">
        <f>IF('Crisis Indicator Data'!#REF!="No Data",1,IF(#REF!&lt;&gt;"",1,0))</f>
        <v>#REF!</v>
      </c>
      <c r="G40" s="25" t="e">
        <f>IF('Crisis Indicator Data'!#REF!="No Data",1,IF(#REF!&lt;&gt;"",1,0))</f>
        <v>#REF!</v>
      </c>
      <c r="H40" s="25" t="e">
        <f>IF('Crisis Indicator Data'!#REF!="No Data",1,IF(#REF!&lt;&gt;"",1,0))</f>
        <v>#REF!</v>
      </c>
      <c r="I40" s="25" t="e">
        <f>IF('Crisis Indicator Data'!#REF!="No Data",1,IF(#REF!&lt;&gt;"",1,0))</f>
        <v>#REF!</v>
      </c>
      <c r="J40" s="25" t="e">
        <f>IF('Crisis Indicator Data'!#REF!="No Data",1,IF(#REF!&lt;&gt;"",1,0))</f>
        <v>#REF!</v>
      </c>
      <c r="K40" s="25" t="e">
        <f>IF('Crisis Indicator Data'!#REF!="No Data",1,IF(#REF!&lt;&gt;"",1,0))</f>
        <v>#REF!</v>
      </c>
      <c r="L40" s="25" t="e">
        <f>IF('Crisis Indicator Data'!#REF!="No Data",1,IF(#REF!&lt;&gt;"",1,0))</f>
        <v>#REF!</v>
      </c>
      <c r="M40" s="25" t="e">
        <f>IF('Crisis Indicator Data'!#REF!="No Data",1,IF(#REF!&lt;&gt;"",1,0))</f>
        <v>#REF!</v>
      </c>
      <c r="N40" s="25" t="e">
        <f>IF('Crisis Indicator Data'!#REF!="No Data",1,IF(#REF!&lt;&gt;"",1,0))</f>
        <v>#REF!</v>
      </c>
      <c r="O40" s="25" t="e">
        <f>IF('Crisis Indicator Data'!#REF!="No Data",1,IF(#REF!&lt;&gt;"",1,0))</f>
        <v>#REF!</v>
      </c>
      <c r="P40" s="25" t="e">
        <f>IF('Crisis Indicator Data'!#REF!="No Data",1,IF(#REF!&lt;&gt;"",1,0))</f>
        <v>#REF!</v>
      </c>
      <c r="Q40" s="25" t="e">
        <f>IF('Crisis Indicator Data'!#REF!="No Data",1,IF(#REF!&lt;&gt;"",1,0))</f>
        <v>#REF!</v>
      </c>
      <c r="R40" s="25" t="e">
        <f>IF('Crisis Indicator Data'!#REF!="No Data",1,IF(#REF!&lt;&gt;"",1,0))</f>
        <v>#REF!</v>
      </c>
      <c r="S40" s="25" t="e">
        <f>IF('Crisis Indicator Data'!#REF!="No Data",1,IF(#REF!&lt;&gt;"",1,0))</f>
        <v>#REF!</v>
      </c>
      <c r="T40" s="25" t="e">
        <f>IF('Crisis Indicator Data'!#REF!="No Data",1,IF(#REF!&lt;&gt;"",1,0))</f>
        <v>#REF!</v>
      </c>
      <c r="U40" s="25" t="e">
        <f>IF('Crisis Indicator Data'!#REF!="No Data",1,IF(#REF!&lt;&gt;"",1,0))</f>
        <v>#REF!</v>
      </c>
      <c r="V40" s="25" t="e">
        <f>IF('Crisis Indicator Data'!#REF!="No Data",1,IF(#REF!&lt;&gt;"",1,0))</f>
        <v>#REF!</v>
      </c>
      <c r="W40" s="25" t="e">
        <f>IF('Crisis Indicator Data'!#REF!="No Data",1,IF(#REF!&lt;&gt;"",1,0))</f>
        <v>#REF!</v>
      </c>
      <c r="X40" s="25" t="e">
        <f>IF('Crisis Indicator Data'!#REF!="No Data",1,IF(#REF!&lt;&gt;"",1,0))</f>
        <v>#REF!</v>
      </c>
      <c r="Y40" s="25" t="e">
        <f>IF('Crisis Indicator Data'!#REF!="No Data",1,IF(#REF!&lt;&gt;"",1,0))</f>
        <v>#REF!</v>
      </c>
      <c r="Z40" s="25" t="e">
        <f>IF('Crisis Indicator Data'!#REF!="No Data",1,IF(#REF!&lt;&gt;"",1,0))</f>
        <v>#REF!</v>
      </c>
      <c r="AA40" s="25" t="e">
        <f>IF('Crisis Indicator Data'!#REF!="No Data",1,IF(#REF!&lt;&gt;"",1,0))</f>
        <v>#REF!</v>
      </c>
      <c r="AB40" s="25" t="e">
        <f>IF('Crisis Indicator Data'!#REF!="No Data",1,IF(#REF!&lt;&gt;"",1,0))</f>
        <v>#REF!</v>
      </c>
      <c r="AC40" s="25" t="e">
        <f>IF('Crisis Indicator Data'!#REF!="No Data",1,IF(#REF!&lt;&gt;"",1,0))</f>
        <v>#REF!</v>
      </c>
      <c r="AD40" s="25" t="e">
        <f>IF('Crisis Indicator Data'!#REF!="No Data",1,IF(#REF!&lt;&gt;"",1,0))</f>
        <v>#REF!</v>
      </c>
      <c r="AE40" s="25" t="e">
        <f>IF('Crisis Indicator Data'!#REF!="No Data",1,IF(#REF!&lt;&gt;"",1,0))</f>
        <v>#REF!</v>
      </c>
      <c r="AF40" s="25" t="e">
        <f>IF('Crisis Indicator Data'!#REF!="No Data",1,IF(#REF!&lt;&gt;"",1,0))</f>
        <v>#REF!</v>
      </c>
      <c r="AG40" s="25" t="e">
        <f>IF('Crisis Indicator Data'!#REF!="No Data",1,IF(#REF!&lt;&gt;"",1,0))</f>
        <v>#REF!</v>
      </c>
      <c r="AH40" s="25" t="e">
        <f>IF('Crisis Indicator Data'!#REF!="No Data",1,IF(#REF!&lt;&gt;"",1,0))</f>
        <v>#REF!</v>
      </c>
      <c r="AI40" s="25" t="e">
        <f>IF('Crisis Indicator Data'!#REF!="No Data",1,IF(#REF!&lt;&gt;"",1,0))</f>
        <v>#REF!</v>
      </c>
      <c r="AJ40" s="25" t="e">
        <f>IF('Crisis Indicator Data'!#REF!="No Data",1,IF(#REF!&lt;&gt;"",1,0))</f>
        <v>#REF!</v>
      </c>
      <c r="AK40" s="25" t="e">
        <f>IF('Crisis Indicator Data'!#REF!="No Data",1,IF(#REF!&lt;&gt;"",1,0))</f>
        <v>#REF!</v>
      </c>
      <c r="AL40" s="25" t="e">
        <f>IF('Crisis Indicator Data'!#REF!="No Data",1,IF(#REF!&lt;&gt;"",1,0))</f>
        <v>#REF!</v>
      </c>
      <c r="AM40" s="25" t="e">
        <f>IF('Crisis Indicator Data'!#REF!="No Data",1,IF(#REF!&lt;&gt;"",1,0))</f>
        <v>#REF!</v>
      </c>
      <c r="AN40" s="25" t="e">
        <f>IF('Crisis Indicator Data'!#REF!="No Data",1,IF(#REF!&lt;&gt;"",1,0))</f>
        <v>#REF!</v>
      </c>
      <c r="AO40" s="25" t="e">
        <f>IF('Crisis Indicator Data'!#REF!="No Data",1,IF(#REF!&lt;&gt;"",1,0))</f>
        <v>#REF!</v>
      </c>
      <c r="AP40" s="25" t="e">
        <f>IF('Crisis Indicator Data'!#REF!="No Data",1,IF(#REF!&lt;&gt;"",1,0))</f>
        <v>#REF!</v>
      </c>
      <c r="AQ40" s="25" t="e">
        <f>IF('Crisis Indicator Data'!#REF!="No Data",1,IF(#REF!&lt;&gt;"",1,0))</f>
        <v>#REF!</v>
      </c>
      <c r="AR40" s="25" t="e">
        <f>IF('Crisis Indicator Data'!#REF!="No Data",1,IF(#REF!&lt;&gt;"",1,0))</f>
        <v>#REF!</v>
      </c>
      <c r="AS40" s="25" t="e">
        <f>IF('Crisis Indicator Data'!#REF!="No Data",1,IF(#REF!&lt;&gt;"",1,0))</f>
        <v>#REF!</v>
      </c>
      <c r="AT40" s="25" t="e">
        <f>IF('Crisis Indicator Data'!#REF!="No Data",1,IF(#REF!&lt;&gt;"",1,0))</f>
        <v>#REF!</v>
      </c>
      <c r="AU40" s="25" t="e">
        <f>IF('Crisis Indicator Data'!#REF!="No Data",1,IF(#REF!&lt;&gt;"",1,0))</f>
        <v>#REF!</v>
      </c>
      <c r="AV40" s="25" t="e">
        <f>IF('Crisis Indicator Data'!#REF!="No Data",1,IF(#REF!&lt;&gt;"",1,0))</f>
        <v>#REF!</v>
      </c>
      <c r="AW40" s="25" t="e">
        <f>IF('Crisis Indicator Data'!#REF!="No Data",1,IF(#REF!&lt;&gt;"",1,0))</f>
        <v>#REF!</v>
      </c>
      <c r="AX40" s="25" t="e">
        <f>IF('Crisis Indicator Data'!#REF!="No Data",1,IF(#REF!&lt;&gt;"",1,0))</f>
        <v>#REF!</v>
      </c>
      <c r="AY40" s="25" t="e">
        <f>IF('Crisis Indicator Data'!#REF!="No Data",1,IF(#REF!&lt;&gt;"",1,0))</f>
        <v>#REF!</v>
      </c>
      <c r="AZ40" s="25" t="e">
        <f>IF('Crisis Indicator Data'!#REF!="No Data",1,IF(#REF!&lt;&gt;"",1,0))</f>
        <v>#REF!</v>
      </c>
      <c r="BA40" t="e">
        <f t="shared" si="0"/>
        <v>#REF!</v>
      </c>
      <c r="BB40" s="27" t="e">
        <f t="shared" si="1"/>
        <v>#REF!</v>
      </c>
    </row>
    <row r="41" spans="1:54" x14ac:dyDescent="0.3">
      <c r="A41" t="s">
        <v>72</v>
      </c>
      <c r="B41" s="25" t="e">
        <f>IF('Crisis Indicator Data'!#REF!="No Data",1,IF(#REF!&lt;&gt;"",1,0))</f>
        <v>#REF!</v>
      </c>
      <c r="C41" s="25" t="e">
        <f>IF('Crisis Indicator Data'!#REF!="No Data",1,IF(#REF!&lt;&gt;"",1,0))</f>
        <v>#REF!</v>
      </c>
      <c r="D41" s="25" t="e">
        <f>IF('Crisis Indicator Data'!#REF!="No Data",1,IF(#REF!&lt;&gt;"",1,0))</f>
        <v>#REF!</v>
      </c>
      <c r="E41" s="25" t="e">
        <f>IF('Crisis Indicator Data'!#REF!="No Data",1,IF(#REF!&lt;&gt;"",1,0))</f>
        <v>#REF!</v>
      </c>
      <c r="F41" s="25" t="e">
        <f>IF('Crisis Indicator Data'!#REF!="No Data",1,IF(#REF!&lt;&gt;"",1,0))</f>
        <v>#REF!</v>
      </c>
      <c r="G41" s="25" t="e">
        <f>IF('Crisis Indicator Data'!#REF!="No Data",1,IF(#REF!&lt;&gt;"",1,0))</f>
        <v>#REF!</v>
      </c>
      <c r="H41" s="25" t="e">
        <f>IF('Crisis Indicator Data'!#REF!="No Data",1,IF(#REF!&lt;&gt;"",1,0))</f>
        <v>#REF!</v>
      </c>
      <c r="I41" s="25" t="e">
        <f>IF('Crisis Indicator Data'!#REF!="No Data",1,IF(#REF!&lt;&gt;"",1,0))</f>
        <v>#REF!</v>
      </c>
      <c r="J41" s="25" t="e">
        <f>IF('Crisis Indicator Data'!#REF!="No Data",1,IF(#REF!&lt;&gt;"",1,0))</f>
        <v>#REF!</v>
      </c>
      <c r="K41" s="25" t="e">
        <f>IF('Crisis Indicator Data'!#REF!="No Data",1,IF(#REF!&lt;&gt;"",1,0))</f>
        <v>#REF!</v>
      </c>
      <c r="L41" s="25" t="e">
        <f>IF('Crisis Indicator Data'!#REF!="No Data",1,IF(#REF!&lt;&gt;"",1,0))</f>
        <v>#REF!</v>
      </c>
      <c r="M41" s="25" t="e">
        <f>IF('Crisis Indicator Data'!#REF!="No Data",1,IF(#REF!&lt;&gt;"",1,0))</f>
        <v>#REF!</v>
      </c>
      <c r="N41" s="25" t="e">
        <f>IF('Crisis Indicator Data'!#REF!="No Data",1,IF(#REF!&lt;&gt;"",1,0))</f>
        <v>#REF!</v>
      </c>
      <c r="O41" s="25" t="e">
        <f>IF('Crisis Indicator Data'!#REF!="No Data",1,IF(#REF!&lt;&gt;"",1,0))</f>
        <v>#REF!</v>
      </c>
      <c r="P41" s="25" t="e">
        <f>IF('Crisis Indicator Data'!#REF!="No Data",1,IF(#REF!&lt;&gt;"",1,0))</f>
        <v>#REF!</v>
      </c>
      <c r="Q41" s="25" t="e">
        <f>IF('Crisis Indicator Data'!#REF!="No Data",1,IF(#REF!&lt;&gt;"",1,0))</f>
        <v>#REF!</v>
      </c>
      <c r="R41" s="25" t="e">
        <f>IF('Crisis Indicator Data'!#REF!="No Data",1,IF(#REF!&lt;&gt;"",1,0))</f>
        <v>#REF!</v>
      </c>
      <c r="S41" s="25" t="e">
        <f>IF('Crisis Indicator Data'!#REF!="No Data",1,IF(#REF!&lt;&gt;"",1,0))</f>
        <v>#REF!</v>
      </c>
      <c r="T41" s="25" t="e">
        <f>IF('Crisis Indicator Data'!#REF!="No Data",1,IF(#REF!&lt;&gt;"",1,0))</f>
        <v>#REF!</v>
      </c>
      <c r="U41" s="25" t="e">
        <f>IF('Crisis Indicator Data'!#REF!="No Data",1,IF(#REF!&lt;&gt;"",1,0))</f>
        <v>#REF!</v>
      </c>
      <c r="V41" s="25" t="e">
        <f>IF('Crisis Indicator Data'!#REF!="No Data",1,IF(#REF!&lt;&gt;"",1,0))</f>
        <v>#REF!</v>
      </c>
      <c r="W41" s="25" t="e">
        <f>IF('Crisis Indicator Data'!#REF!="No Data",1,IF(#REF!&lt;&gt;"",1,0))</f>
        <v>#REF!</v>
      </c>
      <c r="X41" s="25" t="e">
        <f>IF('Crisis Indicator Data'!#REF!="No Data",1,IF(#REF!&lt;&gt;"",1,0))</f>
        <v>#REF!</v>
      </c>
      <c r="Y41" s="25" t="e">
        <f>IF('Crisis Indicator Data'!#REF!="No Data",1,IF(#REF!&lt;&gt;"",1,0))</f>
        <v>#REF!</v>
      </c>
      <c r="Z41" s="25" t="e">
        <f>IF('Crisis Indicator Data'!#REF!="No Data",1,IF(#REF!&lt;&gt;"",1,0))</f>
        <v>#REF!</v>
      </c>
      <c r="AA41" s="25" t="e">
        <f>IF('Crisis Indicator Data'!#REF!="No Data",1,IF(#REF!&lt;&gt;"",1,0))</f>
        <v>#REF!</v>
      </c>
      <c r="AB41" s="25" t="e">
        <f>IF('Crisis Indicator Data'!#REF!="No Data",1,IF(#REF!&lt;&gt;"",1,0))</f>
        <v>#REF!</v>
      </c>
      <c r="AC41" s="25" t="e">
        <f>IF('Crisis Indicator Data'!#REF!="No Data",1,IF(#REF!&lt;&gt;"",1,0))</f>
        <v>#REF!</v>
      </c>
      <c r="AD41" s="25" t="e">
        <f>IF('Crisis Indicator Data'!#REF!="No Data",1,IF(#REF!&lt;&gt;"",1,0))</f>
        <v>#REF!</v>
      </c>
      <c r="AE41" s="25" t="e">
        <f>IF('Crisis Indicator Data'!#REF!="No Data",1,IF(#REF!&lt;&gt;"",1,0))</f>
        <v>#REF!</v>
      </c>
      <c r="AF41" s="25" t="e">
        <f>IF('Crisis Indicator Data'!#REF!="No Data",1,IF(#REF!&lt;&gt;"",1,0))</f>
        <v>#REF!</v>
      </c>
      <c r="AG41" s="25" t="e">
        <f>IF('Crisis Indicator Data'!#REF!="No Data",1,IF(#REF!&lt;&gt;"",1,0))</f>
        <v>#REF!</v>
      </c>
      <c r="AH41" s="25" t="e">
        <f>IF('Crisis Indicator Data'!#REF!="No Data",1,IF(#REF!&lt;&gt;"",1,0))</f>
        <v>#REF!</v>
      </c>
      <c r="AI41" s="25" t="e">
        <f>IF('Crisis Indicator Data'!#REF!="No Data",1,IF(#REF!&lt;&gt;"",1,0))</f>
        <v>#REF!</v>
      </c>
      <c r="AJ41" s="25" t="e">
        <f>IF('Crisis Indicator Data'!#REF!="No Data",1,IF(#REF!&lt;&gt;"",1,0))</f>
        <v>#REF!</v>
      </c>
      <c r="AK41" s="25" t="e">
        <f>IF('Crisis Indicator Data'!#REF!="No Data",1,IF(#REF!&lt;&gt;"",1,0))</f>
        <v>#REF!</v>
      </c>
      <c r="AL41" s="25" t="e">
        <f>IF('Crisis Indicator Data'!#REF!="No Data",1,IF(#REF!&lt;&gt;"",1,0))</f>
        <v>#REF!</v>
      </c>
      <c r="AM41" s="25" t="e">
        <f>IF('Crisis Indicator Data'!#REF!="No Data",1,IF(#REF!&lt;&gt;"",1,0))</f>
        <v>#REF!</v>
      </c>
      <c r="AN41" s="25" t="e">
        <f>IF('Crisis Indicator Data'!#REF!="No Data",1,IF(#REF!&lt;&gt;"",1,0))</f>
        <v>#REF!</v>
      </c>
      <c r="AO41" s="25" t="e">
        <f>IF('Crisis Indicator Data'!#REF!="No Data",1,IF(#REF!&lt;&gt;"",1,0))</f>
        <v>#REF!</v>
      </c>
      <c r="AP41" s="25" t="e">
        <f>IF('Crisis Indicator Data'!#REF!="No Data",1,IF(#REF!&lt;&gt;"",1,0))</f>
        <v>#REF!</v>
      </c>
      <c r="AQ41" s="25" t="e">
        <f>IF('Crisis Indicator Data'!#REF!="No Data",1,IF(#REF!&lt;&gt;"",1,0))</f>
        <v>#REF!</v>
      </c>
      <c r="AR41" s="25" t="e">
        <f>IF('Crisis Indicator Data'!#REF!="No Data",1,IF(#REF!&lt;&gt;"",1,0))</f>
        <v>#REF!</v>
      </c>
      <c r="AS41" s="25" t="e">
        <f>IF('Crisis Indicator Data'!#REF!="No Data",1,IF(#REF!&lt;&gt;"",1,0))</f>
        <v>#REF!</v>
      </c>
      <c r="AT41" s="25" t="e">
        <f>IF('Crisis Indicator Data'!#REF!="No Data",1,IF(#REF!&lt;&gt;"",1,0))</f>
        <v>#REF!</v>
      </c>
      <c r="AU41" s="25" t="e">
        <f>IF('Crisis Indicator Data'!#REF!="No Data",1,IF(#REF!&lt;&gt;"",1,0))</f>
        <v>#REF!</v>
      </c>
      <c r="AV41" s="25" t="e">
        <f>IF('Crisis Indicator Data'!#REF!="No Data",1,IF(#REF!&lt;&gt;"",1,0))</f>
        <v>#REF!</v>
      </c>
      <c r="AW41" s="25" t="e">
        <f>IF('Crisis Indicator Data'!#REF!="No Data",1,IF(#REF!&lt;&gt;"",1,0))</f>
        <v>#REF!</v>
      </c>
      <c r="AX41" s="25" t="e">
        <f>IF('Crisis Indicator Data'!#REF!="No Data",1,IF(#REF!&lt;&gt;"",1,0))</f>
        <v>#REF!</v>
      </c>
      <c r="AY41" s="25" t="e">
        <f>IF('Crisis Indicator Data'!#REF!="No Data",1,IF(#REF!&lt;&gt;"",1,0))</f>
        <v>#REF!</v>
      </c>
      <c r="AZ41" s="25" t="e">
        <f>IF('Crisis Indicator Data'!#REF!="No Data",1,IF(#REF!&lt;&gt;"",1,0))</f>
        <v>#REF!</v>
      </c>
      <c r="BA41" t="e">
        <f t="shared" si="0"/>
        <v>#REF!</v>
      </c>
      <c r="BB41" s="27" t="e">
        <f t="shared" si="1"/>
        <v>#REF!</v>
      </c>
    </row>
    <row r="42" spans="1:54" x14ac:dyDescent="0.3">
      <c r="A42" t="s">
        <v>74</v>
      </c>
      <c r="B42" s="25" t="e">
        <f>IF('Crisis Indicator Data'!#REF!="No Data",1,IF(#REF!&lt;&gt;"",1,0))</f>
        <v>#REF!</v>
      </c>
      <c r="C42" s="25" t="e">
        <f>IF('Crisis Indicator Data'!#REF!="No Data",1,IF(#REF!&lt;&gt;"",1,0))</f>
        <v>#REF!</v>
      </c>
      <c r="D42" s="25" t="e">
        <f>IF('Crisis Indicator Data'!#REF!="No Data",1,IF(#REF!&lt;&gt;"",1,0))</f>
        <v>#REF!</v>
      </c>
      <c r="E42" s="25" t="e">
        <f>IF('Crisis Indicator Data'!#REF!="No Data",1,IF(#REF!&lt;&gt;"",1,0))</f>
        <v>#REF!</v>
      </c>
      <c r="F42" s="25" t="e">
        <f>IF('Crisis Indicator Data'!#REF!="No Data",1,IF(#REF!&lt;&gt;"",1,0))</f>
        <v>#REF!</v>
      </c>
      <c r="G42" s="25" t="e">
        <f>IF('Crisis Indicator Data'!#REF!="No Data",1,IF(#REF!&lt;&gt;"",1,0))</f>
        <v>#REF!</v>
      </c>
      <c r="H42" s="25" t="e">
        <f>IF('Crisis Indicator Data'!#REF!="No Data",1,IF(#REF!&lt;&gt;"",1,0))</f>
        <v>#REF!</v>
      </c>
      <c r="I42" s="25" t="e">
        <f>IF('Crisis Indicator Data'!#REF!="No Data",1,IF(#REF!&lt;&gt;"",1,0))</f>
        <v>#REF!</v>
      </c>
      <c r="J42" s="25" t="e">
        <f>IF('Crisis Indicator Data'!#REF!="No Data",1,IF(#REF!&lt;&gt;"",1,0))</f>
        <v>#REF!</v>
      </c>
      <c r="K42" s="25" t="e">
        <f>IF('Crisis Indicator Data'!#REF!="No Data",1,IF(#REF!&lt;&gt;"",1,0))</f>
        <v>#REF!</v>
      </c>
      <c r="L42" s="25" t="e">
        <f>IF('Crisis Indicator Data'!#REF!="No Data",1,IF(#REF!&lt;&gt;"",1,0))</f>
        <v>#REF!</v>
      </c>
      <c r="M42" s="25" t="e">
        <f>IF('Crisis Indicator Data'!#REF!="No Data",1,IF(#REF!&lt;&gt;"",1,0))</f>
        <v>#REF!</v>
      </c>
      <c r="N42" s="25" t="e">
        <f>IF('Crisis Indicator Data'!#REF!="No Data",1,IF(#REF!&lt;&gt;"",1,0))</f>
        <v>#REF!</v>
      </c>
      <c r="O42" s="25" t="e">
        <f>IF('Crisis Indicator Data'!#REF!="No Data",1,IF(#REF!&lt;&gt;"",1,0))</f>
        <v>#REF!</v>
      </c>
      <c r="P42" s="25" t="e">
        <f>IF('Crisis Indicator Data'!#REF!="No Data",1,IF(#REF!&lt;&gt;"",1,0))</f>
        <v>#REF!</v>
      </c>
      <c r="Q42" s="25" t="e">
        <f>IF('Crisis Indicator Data'!#REF!="No Data",1,IF(#REF!&lt;&gt;"",1,0))</f>
        <v>#REF!</v>
      </c>
      <c r="R42" s="25" t="e">
        <f>IF('Crisis Indicator Data'!#REF!="No Data",1,IF(#REF!&lt;&gt;"",1,0))</f>
        <v>#REF!</v>
      </c>
      <c r="S42" s="25" t="e">
        <f>IF('Crisis Indicator Data'!#REF!="No Data",1,IF(#REF!&lt;&gt;"",1,0))</f>
        <v>#REF!</v>
      </c>
      <c r="T42" s="25" t="e">
        <f>IF('Crisis Indicator Data'!#REF!="No Data",1,IF(#REF!&lt;&gt;"",1,0))</f>
        <v>#REF!</v>
      </c>
      <c r="U42" s="25" t="e">
        <f>IF('Crisis Indicator Data'!#REF!="No Data",1,IF(#REF!&lt;&gt;"",1,0))</f>
        <v>#REF!</v>
      </c>
      <c r="V42" s="25" t="e">
        <f>IF('Crisis Indicator Data'!#REF!="No Data",1,IF(#REF!&lt;&gt;"",1,0))</f>
        <v>#REF!</v>
      </c>
      <c r="W42" s="25" t="e">
        <f>IF('Crisis Indicator Data'!#REF!="No Data",1,IF(#REF!&lt;&gt;"",1,0))</f>
        <v>#REF!</v>
      </c>
      <c r="X42" s="25" t="e">
        <f>IF('Crisis Indicator Data'!#REF!="No Data",1,IF(#REF!&lt;&gt;"",1,0))</f>
        <v>#REF!</v>
      </c>
      <c r="Y42" s="25" t="e">
        <f>IF('Crisis Indicator Data'!#REF!="No Data",1,IF(#REF!&lt;&gt;"",1,0))</f>
        <v>#REF!</v>
      </c>
      <c r="Z42" s="25" t="e">
        <f>IF('Crisis Indicator Data'!#REF!="No Data",1,IF(#REF!&lt;&gt;"",1,0))</f>
        <v>#REF!</v>
      </c>
      <c r="AA42" s="25" t="e">
        <f>IF('Crisis Indicator Data'!#REF!="No Data",1,IF(#REF!&lt;&gt;"",1,0))</f>
        <v>#REF!</v>
      </c>
      <c r="AB42" s="25" t="e">
        <f>IF('Crisis Indicator Data'!#REF!="No Data",1,IF(#REF!&lt;&gt;"",1,0))</f>
        <v>#REF!</v>
      </c>
      <c r="AC42" s="25" t="e">
        <f>IF('Crisis Indicator Data'!#REF!="No Data",1,IF(#REF!&lt;&gt;"",1,0))</f>
        <v>#REF!</v>
      </c>
      <c r="AD42" s="25" t="e">
        <f>IF('Crisis Indicator Data'!#REF!="No Data",1,IF(#REF!&lt;&gt;"",1,0))</f>
        <v>#REF!</v>
      </c>
      <c r="AE42" s="25" t="e">
        <f>IF('Crisis Indicator Data'!#REF!="No Data",1,IF(#REF!&lt;&gt;"",1,0))</f>
        <v>#REF!</v>
      </c>
      <c r="AF42" s="25" t="e">
        <f>IF('Crisis Indicator Data'!#REF!="No Data",1,IF(#REF!&lt;&gt;"",1,0))</f>
        <v>#REF!</v>
      </c>
      <c r="AG42" s="25" t="e">
        <f>IF('Crisis Indicator Data'!#REF!="No Data",1,IF(#REF!&lt;&gt;"",1,0))</f>
        <v>#REF!</v>
      </c>
      <c r="AH42" s="25" t="e">
        <f>IF('Crisis Indicator Data'!#REF!="No Data",1,IF(#REF!&lt;&gt;"",1,0))</f>
        <v>#REF!</v>
      </c>
      <c r="AI42" s="25" t="e">
        <f>IF('Crisis Indicator Data'!#REF!="No Data",1,IF(#REF!&lt;&gt;"",1,0))</f>
        <v>#REF!</v>
      </c>
      <c r="AJ42" s="25" t="e">
        <f>IF('Crisis Indicator Data'!#REF!="No Data",1,IF(#REF!&lt;&gt;"",1,0))</f>
        <v>#REF!</v>
      </c>
      <c r="AK42" s="25" t="e">
        <f>IF('Crisis Indicator Data'!#REF!="No Data",1,IF(#REF!&lt;&gt;"",1,0))</f>
        <v>#REF!</v>
      </c>
      <c r="AL42" s="25" t="e">
        <f>IF('Crisis Indicator Data'!#REF!="No Data",1,IF(#REF!&lt;&gt;"",1,0))</f>
        <v>#REF!</v>
      </c>
      <c r="AM42" s="25" t="e">
        <f>IF('Crisis Indicator Data'!#REF!="No Data",1,IF(#REF!&lt;&gt;"",1,0))</f>
        <v>#REF!</v>
      </c>
      <c r="AN42" s="25" t="e">
        <f>IF('Crisis Indicator Data'!#REF!="No Data",1,IF(#REF!&lt;&gt;"",1,0))</f>
        <v>#REF!</v>
      </c>
      <c r="AO42" s="25" t="e">
        <f>IF('Crisis Indicator Data'!#REF!="No Data",1,IF(#REF!&lt;&gt;"",1,0))</f>
        <v>#REF!</v>
      </c>
      <c r="AP42" s="25" t="e">
        <f>IF('Crisis Indicator Data'!#REF!="No Data",1,IF(#REF!&lt;&gt;"",1,0))</f>
        <v>#REF!</v>
      </c>
      <c r="AQ42" s="25" t="e">
        <f>IF('Crisis Indicator Data'!#REF!="No Data",1,IF(#REF!&lt;&gt;"",1,0))</f>
        <v>#REF!</v>
      </c>
      <c r="AR42" s="25" t="e">
        <f>IF('Crisis Indicator Data'!#REF!="No Data",1,IF(#REF!&lt;&gt;"",1,0))</f>
        <v>#REF!</v>
      </c>
      <c r="AS42" s="25" t="e">
        <f>IF('Crisis Indicator Data'!#REF!="No Data",1,IF(#REF!&lt;&gt;"",1,0))</f>
        <v>#REF!</v>
      </c>
      <c r="AT42" s="25" t="e">
        <f>IF('Crisis Indicator Data'!#REF!="No Data",1,IF(#REF!&lt;&gt;"",1,0))</f>
        <v>#REF!</v>
      </c>
      <c r="AU42" s="25" t="e">
        <f>IF('Crisis Indicator Data'!#REF!="No Data",1,IF(#REF!&lt;&gt;"",1,0))</f>
        <v>#REF!</v>
      </c>
      <c r="AV42" s="25" t="e">
        <f>IF('Crisis Indicator Data'!#REF!="No Data",1,IF(#REF!&lt;&gt;"",1,0))</f>
        <v>#REF!</v>
      </c>
      <c r="AW42" s="25" t="e">
        <f>IF('Crisis Indicator Data'!#REF!="No Data",1,IF(#REF!&lt;&gt;"",1,0))</f>
        <v>#REF!</v>
      </c>
      <c r="AX42" s="25" t="e">
        <f>IF('Crisis Indicator Data'!#REF!="No Data",1,IF(#REF!&lt;&gt;"",1,0))</f>
        <v>#REF!</v>
      </c>
      <c r="AY42" s="25" t="e">
        <f>IF('Crisis Indicator Data'!#REF!="No Data",1,IF(#REF!&lt;&gt;"",1,0))</f>
        <v>#REF!</v>
      </c>
      <c r="AZ42" s="25" t="e">
        <f>IF('Crisis Indicator Data'!#REF!="No Data",1,IF(#REF!&lt;&gt;"",1,0))</f>
        <v>#REF!</v>
      </c>
      <c r="BA42" t="e">
        <f t="shared" si="0"/>
        <v>#REF!</v>
      </c>
      <c r="BB42" s="27" t="e">
        <f t="shared" si="1"/>
        <v>#REF!</v>
      </c>
    </row>
    <row r="43" spans="1:54" x14ac:dyDescent="0.3">
      <c r="A43" t="s">
        <v>75</v>
      </c>
      <c r="B43" s="25" t="e">
        <f>IF('Crisis Indicator Data'!#REF!="No Data",1,IF(#REF!&lt;&gt;"",1,0))</f>
        <v>#REF!</v>
      </c>
      <c r="C43" s="25" t="e">
        <f>IF('Crisis Indicator Data'!#REF!="No Data",1,IF(#REF!&lt;&gt;"",1,0))</f>
        <v>#REF!</v>
      </c>
      <c r="D43" s="25" t="e">
        <f>IF('Crisis Indicator Data'!#REF!="No Data",1,IF(#REF!&lt;&gt;"",1,0))</f>
        <v>#REF!</v>
      </c>
      <c r="E43" s="25" t="e">
        <f>IF('Crisis Indicator Data'!#REF!="No Data",1,IF(#REF!&lt;&gt;"",1,0))</f>
        <v>#REF!</v>
      </c>
      <c r="F43" s="25" t="e">
        <f>IF('Crisis Indicator Data'!#REF!="No Data",1,IF(#REF!&lt;&gt;"",1,0))</f>
        <v>#REF!</v>
      </c>
      <c r="G43" s="25" t="e">
        <f>IF('Crisis Indicator Data'!#REF!="No Data",1,IF(#REF!&lt;&gt;"",1,0))</f>
        <v>#REF!</v>
      </c>
      <c r="H43" s="25" t="e">
        <f>IF('Crisis Indicator Data'!#REF!="No Data",1,IF(#REF!&lt;&gt;"",1,0))</f>
        <v>#REF!</v>
      </c>
      <c r="I43" s="25" t="e">
        <f>IF('Crisis Indicator Data'!#REF!="No Data",1,IF(#REF!&lt;&gt;"",1,0))</f>
        <v>#REF!</v>
      </c>
      <c r="J43" s="25" t="e">
        <f>IF('Crisis Indicator Data'!#REF!="No Data",1,IF(#REF!&lt;&gt;"",1,0))</f>
        <v>#REF!</v>
      </c>
      <c r="K43" s="25" t="e">
        <f>IF('Crisis Indicator Data'!#REF!="No Data",1,IF(#REF!&lt;&gt;"",1,0))</f>
        <v>#REF!</v>
      </c>
      <c r="L43" s="25" t="e">
        <f>IF('Crisis Indicator Data'!#REF!="No Data",1,IF(#REF!&lt;&gt;"",1,0))</f>
        <v>#REF!</v>
      </c>
      <c r="M43" s="25" t="e">
        <f>IF('Crisis Indicator Data'!#REF!="No Data",1,IF(#REF!&lt;&gt;"",1,0))</f>
        <v>#REF!</v>
      </c>
      <c r="N43" s="25" t="e">
        <f>IF('Crisis Indicator Data'!#REF!="No Data",1,IF(#REF!&lt;&gt;"",1,0))</f>
        <v>#REF!</v>
      </c>
      <c r="O43" s="25" t="e">
        <f>IF('Crisis Indicator Data'!#REF!="No Data",1,IF(#REF!&lt;&gt;"",1,0))</f>
        <v>#REF!</v>
      </c>
      <c r="P43" s="25" t="e">
        <f>IF('Crisis Indicator Data'!#REF!="No Data",1,IF(#REF!&lt;&gt;"",1,0))</f>
        <v>#REF!</v>
      </c>
      <c r="Q43" s="25" t="e">
        <f>IF('Crisis Indicator Data'!#REF!="No Data",1,IF(#REF!&lt;&gt;"",1,0))</f>
        <v>#REF!</v>
      </c>
      <c r="R43" s="25" t="e">
        <f>IF('Crisis Indicator Data'!#REF!="No Data",1,IF(#REF!&lt;&gt;"",1,0))</f>
        <v>#REF!</v>
      </c>
      <c r="S43" s="25" t="e">
        <f>IF('Crisis Indicator Data'!#REF!="No Data",1,IF(#REF!&lt;&gt;"",1,0))</f>
        <v>#REF!</v>
      </c>
      <c r="T43" s="25" t="e">
        <f>IF('Crisis Indicator Data'!#REF!="No Data",1,IF(#REF!&lt;&gt;"",1,0))</f>
        <v>#REF!</v>
      </c>
      <c r="U43" s="25" t="e">
        <f>IF('Crisis Indicator Data'!#REF!="No Data",1,IF(#REF!&lt;&gt;"",1,0))</f>
        <v>#REF!</v>
      </c>
      <c r="V43" s="25" t="e">
        <f>IF('Crisis Indicator Data'!#REF!="No Data",1,IF(#REF!&lt;&gt;"",1,0))</f>
        <v>#REF!</v>
      </c>
      <c r="W43" s="25" t="e">
        <f>IF('Crisis Indicator Data'!#REF!="No Data",1,IF(#REF!&lt;&gt;"",1,0))</f>
        <v>#REF!</v>
      </c>
      <c r="X43" s="25" t="e">
        <f>IF('Crisis Indicator Data'!#REF!="No Data",1,IF(#REF!&lt;&gt;"",1,0))</f>
        <v>#REF!</v>
      </c>
      <c r="Y43" s="25" t="e">
        <f>IF('Crisis Indicator Data'!#REF!="No Data",1,IF(#REF!&lt;&gt;"",1,0))</f>
        <v>#REF!</v>
      </c>
      <c r="Z43" s="25" t="e">
        <f>IF('Crisis Indicator Data'!#REF!="No Data",1,IF(#REF!&lt;&gt;"",1,0))</f>
        <v>#REF!</v>
      </c>
      <c r="AA43" s="25" t="e">
        <f>IF('Crisis Indicator Data'!#REF!="No Data",1,IF(#REF!&lt;&gt;"",1,0))</f>
        <v>#REF!</v>
      </c>
      <c r="AB43" s="25" t="e">
        <f>IF('Crisis Indicator Data'!#REF!="No Data",1,IF(#REF!&lt;&gt;"",1,0))</f>
        <v>#REF!</v>
      </c>
      <c r="AC43" s="25" t="e">
        <f>IF('Crisis Indicator Data'!#REF!="No Data",1,IF(#REF!&lt;&gt;"",1,0))</f>
        <v>#REF!</v>
      </c>
      <c r="AD43" s="25" t="e">
        <f>IF('Crisis Indicator Data'!#REF!="No Data",1,IF(#REF!&lt;&gt;"",1,0))</f>
        <v>#REF!</v>
      </c>
      <c r="AE43" s="25" t="e">
        <f>IF('Crisis Indicator Data'!#REF!="No Data",1,IF(#REF!&lt;&gt;"",1,0))</f>
        <v>#REF!</v>
      </c>
      <c r="AF43" s="25" t="e">
        <f>IF('Crisis Indicator Data'!#REF!="No Data",1,IF(#REF!&lt;&gt;"",1,0))</f>
        <v>#REF!</v>
      </c>
      <c r="AG43" s="25" t="e">
        <f>IF('Crisis Indicator Data'!#REF!="No Data",1,IF(#REF!&lt;&gt;"",1,0))</f>
        <v>#REF!</v>
      </c>
      <c r="AH43" s="25" t="e">
        <f>IF('Crisis Indicator Data'!#REF!="No Data",1,IF(#REF!&lt;&gt;"",1,0))</f>
        <v>#REF!</v>
      </c>
      <c r="AI43" s="25" t="e">
        <f>IF('Crisis Indicator Data'!#REF!="No Data",1,IF(#REF!&lt;&gt;"",1,0))</f>
        <v>#REF!</v>
      </c>
      <c r="AJ43" s="25" t="e">
        <f>IF('Crisis Indicator Data'!#REF!="No Data",1,IF(#REF!&lt;&gt;"",1,0))</f>
        <v>#REF!</v>
      </c>
      <c r="AK43" s="25" t="e">
        <f>IF('Crisis Indicator Data'!#REF!="No Data",1,IF(#REF!&lt;&gt;"",1,0))</f>
        <v>#REF!</v>
      </c>
      <c r="AL43" s="25" t="e">
        <f>IF('Crisis Indicator Data'!#REF!="No Data",1,IF(#REF!&lt;&gt;"",1,0))</f>
        <v>#REF!</v>
      </c>
      <c r="AM43" s="25" t="e">
        <f>IF('Crisis Indicator Data'!#REF!="No Data",1,IF(#REF!&lt;&gt;"",1,0))</f>
        <v>#REF!</v>
      </c>
      <c r="AN43" s="25" t="e">
        <f>IF('Crisis Indicator Data'!#REF!="No Data",1,IF(#REF!&lt;&gt;"",1,0))</f>
        <v>#REF!</v>
      </c>
      <c r="AO43" s="25" t="e">
        <f>IF('Crisis Indicator Data'!#REF!="No Data",1,IF(#REF!&lt;&gt;"",1,0))</f>
        <v>#REF!</v>
      </c>
      <c r="AP43" s="25" t="e">
        <f>IF('Crisis Indicator Data'!#REF!="No Data",1,IF(#REF!&lt;&gt;"",1,0))</f>
        <v>#REF!</v>
      </c>
      <c r="AQ43" s="25" t="e">
        <f>IF('Crisis Indicator Data'!#REF!="No Data",1,IF(#REF!&lt;&gt;"",1,0))</f>
        <v>#REF!</v>
      </c>
      <c r="AR43" s="25" t="e">
        <f>IF('Crisis Indicator Data'!#REF!="No Data",1,IF(#REF!&lt;&gt;"",1,0))</f>
        <v>#REF!</v>
      </c>
      <c r="AS43" s="25" t="e">
        <f>IF('Crisis Indicator Data'!#REF!="No Data",1,IF(#REF!&lt;&gt;"",1,0))</f>
        <v>#REF!</v>
      </c>
      <c r="AT43" s="25" t="e">
        <f>IF('Crisis Indicator Data'!#REF!="No Data",1,IF(#REF!&lt;&gt;"",1,0))</f>
        <v>#REF!</v>
      </c>
      <c r="AU43" s="25" t="e">
        <f>IF('Crisis Indicator Data'!#REF!="No Data",1,IF(#REF!&lt;&gt;"",1,0))</f>
        <v>#REF!</v>
      </c>
      <c r="AV43" s="25" t="e">
        <f>IF('Crisis Indicator Data'!#REF!="No Data",1,IF(#REF!&lt;&gt;"",1,0))</f>
        <v>#REF!</v>
      </c>
      <c r="AW43" s="25" t="e">
        <f>IF('Crisis Indicator Data'!#REF!="No Data",1,IF(#REF!&lt;&gt;"",1,0))</f>
        <v>#REF!</v>
      </c>
      <c r="AX43" s="25" t="e">
        <f>IF('Crisis Indicator Data'!#REF!="No Data",1,IF(#REF!&lt;&gt;"",1,0))</f>
        <v>#REF!</v>
      </c>
      <c r="AY43" s="25" t="e">
        <f>IF('Crisis Indicator Data'!#REF!="No Data",1,IF(#REF!&lt;&gt;"",1,0))</f>
        <v>#REF!</v>
      </c>
      <c r="AZ43" s="25" t="e">
        <f>IF('Crisis Indicator Data'!#REF!="No Data",1,IF(#REF!&lt;&gt;"",1,0))</f>
        <v>#REF!</v>
      </c>
      <c r="BA43" t="e">
        <f t="shared" si="0"/>
        <v>#REF!</v>
      </c>
      <c r="BB43" s="27" t="e">
        <f t="shared" si="1"/>
        <v>#REF!</v>
      </c>
    </row>
    <row r="44" spans="1:54" x14ac:dyDescent="0.3">
      <c r="A44" t="s">
        <v>77</v>
      </c>
      <c r="B44" s="25" t="e">
        <f>IF('Crisis Indicator Data'!#REF!="No Data",1,IF(#REF!&lt;&gt;"",1,0))</f>
        <v>#REF!</v>
      </c>
      <c r="C44" s="25" t="e">
        <f>IF('Crisis Indicator Data'!#REF!="No Data",1,IF(#REF!&lt;&gt;"",1,0))</f>
        <v>#REF!</v>
      </c>
      <c r="D44" s="25" t="e">
        <f>IF('Crisis Indicator Data'!#REF!="No Data",1,IF(#REF!&lt;&gt;"",1,0))</f>
        <v>#REF!</v>
      </c>
      <c r="E44" s="25" t="e">
        <f>IF('Crisis Indicator Data'!#REF!="No Data",1,IF(#REF!&lt;&gt;"",1,0))</f>
        <v>#REF!</v>
      </c>
      <c r="F44" s="25" t="e">
        <f>IF('Crisis Indicator Data'!#REF!="No Data",1,IF(#REF!&lt;&gt;"",1,0))</f>
        <v>#REF!</v>
      </c>
      <c r="G44" s="25" t="e">
        <f>IF('Crisis Indicator Data'!#REF!="No Data",1,IF(#REF!&lt;&gt;"",1,0))</f>
        <v>#REF!</v>
      </c>
      <c r="H44" s="25" t="e">
        <f>IF('Crisis Indicator Data'!#REF!="No Data",1,IF(#REF!&lt;&gt;"",1,0))</f>
        <v>#REF!</v>
      </c>
      <c r="I44" s="25" t="e">
        <f>IF('Crisis Indicator Data'!#REF!="No Data",1,IF(#REF!&lt;&gt;"",1,0))</f>
        <v>#REF!</v>
      </c>
      <c r="J44" s="25" t="e">
        <f>IF('Crisis Indicator Data'!#REF!="No Data",1,IF(#REF!&lt;&gt;"",1,0))</f>
        <v>#REF!</v>
      </c>
      <c r="K44" s="25" t="e">
        <f>IF('Crisis Indicator Data'!#REF!="No Data",1,IF(#REF!&lt;&gt;"",1,0))</f>
        <v>#REF!</v>
      </c>
      <c r="L44" s="25" t="e">
        <f>IF('Crisis Indicator Data'!#REF!="No Data",1,IF(#REF!&lt;&gt;"",1,0))</f>
        <v>#REF!</v>
      </c>
      <c r="M44" s="25" t="e">
        <f>IF('Crisis Indicator Data'!#REF!="No Data",1,IF(#REF!&lt;&gt;"",1,0))</f>
        <v>#REF!</v>
      </c>
      <c r="N44" s="25" t="e">
        <f>IF('Crisis Indicator Data'!#REF!="No Data",1,IF(#REF!&lt;&gt;"",1,0))</f>
        <v>#REF!</v>
      </c>
      <c r="O44" s="25" t="e">
        <f>IF('Crisis Indicator Data'!#REF!="No Data",1,IF(#REF!&lt;&gt;"",1,0))</f>
        <v>#REF!</v>
      </c>
      <c r="P44" s="25" t="e">
        <f>IF('Crisis Indicator Data'!#REF!="No Data",1,IF(#REF!&lt;&gt;"",1,0))</f>
        <v>#REF!</v>
      </c>
      <c r="Q44" s="25" t="e">
        <f>IF('Crisis Indicator Data'!#REF!="No Data",1,IF(#REF!&lt;&gt;"",1,0))</f>
        <v>#REF!</v>
      </c>
      <c r="R44" s="25" t="e">
        <f>IF('Crisis Indicator Data'!#REF!="No Data",1,IF(#REF!&lt;&gt;"",1,0))</f>
        <v>#REF!</v>
      </c>
      <c r="S44" s="25" t="e">
        <f>IF('Crisis Indicator Data'!#REF!="No Data",1,IF(#REF!&lt;&gt;"",1,0))</f>
        <v>#REF!</v>
      </c>
      <c r="T44" s="25" t="e">
        <f>IF('Crisis Indicator Data'!#REF!="No Data",1,IF(#REF!&lt;&gt;"",1,0))</f>
        <v>#REF!</v>
      </c>
      <c r="U44" s="25" t="e">
        <f>IF('Crisis Indicator Data'!#REF!="No Data",1,IF(#REF!&lt;&gt;"",1,0))</f>
        <v>#REF!</v>
      </c>
      <c r="V44" s="25" t="e">
        <f>IF('Crisis Indicator Data'!#REF!="No Data",1,IF(#REF!&lt;&gt;"",1,0))</f>
        <v>#REF!</v>
      </c>
      <c r="W44" s="25" t="e">
        <f>IF('Crisis Indicator Data'!#REF!="No Data",1,IF(#REF!&lt;&gt;"",1,0))</f>
        <v>#REF!</v>
      </c>
      <c r="X44" s="25" t="e">
        <f>IF('Crisis Indicator Data'!#REF!="No Data",1,IF(#REF!&lt;&gt;"",1,0))</f>
        <v>#REF!</v>
      </c>
      <c r="Y44" s="25" t="e">
        <f>IF('Crisis Indicator Data'!#REF!="No Data",1,IF(#REF!&lt;&gt;"",1,0))</f>
        <v>#REF!</v>
      </c>
      <c r="Z44" s="25" t="e">
        <f>IF('Crisis Indicator Data'!#REF!="No Data",1,IF(#REF!&lt;&gt;"",1,0))</f>
        <v>#REF!</v>
      </c>
      <c r="AA44" s="25" t="e">
        <f>IF('Crisis Indicator Data'!#REF!="No Data",1,IF(#REF!&lt;&gt;"",1,0))</f>
        <v>#REF!</v>
      </c>
      <c r="AB44" s="25" t="e">
        <f>IF('Crisis Indicator Data'!#REF!="No Data",1,IF(#REF!&lt;&gt;"",1,0))</f>
        <v>#REF!</v>
      </c>
      <c r="AC44" s="25" t="e">
        <f>IF('Crisis Indicator Data'!#REF!="No Data",1,IF(#REF!&lt;&gt;"",1,0))</f>
        <v>#REF!</v>
      </c>
      <c r="AD44" s="25" t="e">
        <f>IF('Crisis Indicator Data'!#REF!="No Data",1,IF(#REF!&lt;&gt;"",1,0))</f>
        <v>#REF!</v>
      </c>
      <c r="AE44" s="25" t="e">
        <f>IF('Crisis Indicator Data'!#REF!="No Data",1,IF(#REF!&lt;&gt;"",1,0))</f>
        <v>#REF!</v>
      </c>
      <c r="AF44" s="25" t="e">
        <f>IF('Crisis Indicator Data'!#REF!="No Data",1,IF(#REF!&lt;&gt;"",1,0))</f>
        <v>#REF!</v>
      </c>
      <c r="AG44" s="25" t="e">
        <f>IF('Crisis Indicator Data'!#REF!="No Data",1,IF(#REF!&lt;&gt;"",1,0))</f>
        <v>#REF!</v>
      </c>
      <c r="AH44" s="25" t="e">
        <f>IF('Crisis Indicator Data'!#REF!="No Data",1,IF(#REF!&lt;&gt;"",1,0))</f>
        <v>#REF!</v>
      </c>
      <c r="AI44" s="25" t="e">
        <f>IF('Crisis Indicator Data'!#REF!="No Data",1,IF(#REF!&lt;&gt;"",1,0))</f>
        <v>#REF!</v>
      </c>
      <c r="AJ44" s="25" t="e">
        <f>IF('Crisis Indicator Data'!#REF!="No Data",1,IF(#REF!&lt;&gt;"",1,0))</f>
        <v>#REF!</v>
      </c>
      <c r="AK44" s="25" t="e">
        <f>IF('Crisis Indicator Data'!#REF!="No Data",1,IF(#REF!&lt;&gt;"",1,0))</f>
        <v>#REF!</v>
      </c>
      <c r="AL44" s="25" t="e">
        <f>IF('Crisis Indicator Data'!#REF!="No Data",1,IF(#REF!&lt;&gt;"",1,0))</f>
        <v>#REF!</v>
      </c>
      <c r="AM44" s="25" t="e">
        <f>IF('Crisis Indicator Data'!#REF!="No Data",1,IF(#REF!&lt;&gt;"",1,0))</f>
        <v>#REF!</v>
      </c>
      <c r="AN44" s="25" t="e">
        <f>IF('Crisis Indicator Data'!#REF!="No Data",1,IF(#REF!&lt;&gt;"",1,0))</f>
        <v>#REF!</v>
      </c>
      <c r="AO44" s="25" t="e">
        <f>IF('Crisis Indicator Data'!#REF!="No Data",1,IF(#REF!&lt;&gt;"",1,0))</f>
        <v>#REF!</v>
      </c>
      <c r="AP44" s="25" t="e">
        <f>IF('Crisis Indicator Data'!#REF!="No Data",1,IF(#REF!&lt;&gt;"",1,0))</f>
        <v>#REF!</v>
      </c>
      <c r="AQ44" s="25" t="e">
        <f>IF('Crisis Indicator Data'!#REF!="No Data",1,IF(#REF!&lt;&gt;"",1,0))</f>
        <v>#REF!</v>
      </c>
      <c r="AR44" s="25" t="e">
        <f>IF('Crisis Indicator Data'!#REF!="No Data",1,IF(#REF!&lt;&gt;"",1,0))</f>
        <v>#REF!</v>
      </c>
      <c r="AS44" s="25" t="e">
        <f>IF('Crisis Indicator Data'!#REF!="No Data",1,IF(#REF!&lt;&gt;"",1,0))</f>
        <v>#REF!</v>
      </c>
      <c r="AT44" s="25" t="e">
        <f>IF('Crisis Indicator Data'!#REF!="No Data",1,IF(#REF!&lt;&gt;"",1,0))</f>
        <v>#REF!</v>
      </c>
      <c r="AU44" s="25" t="e">
        <f>IF('Crisis Indicator Data'!#REF!="No Data",1,IF(#REF!&lt;&gt;"",1,0))</f>
        <v>#REF!</v>
      </c>
      <c r="AV44" s="25" t="e">
        <f>IF('Crisis Indicator Data'!#REF!="No Data",1,IF(#REF!&lt;&gt;"",1,0))</f>
        <v>#REF!</v>
      </c>
      <c r="AW44" s="25" t="e">
        <f>IF('Crisis Indicator Data'!#REF!="No Data",1,IF(#REF!&lt;&gt;"",1,0))</f>
        <v>#REF!</v>
      </c>
      <c r="AX44" s="25" t="e">
        <f>IF('Crisis Indicator Data'!#REF!="No Data",1,IF(#REF!&lt;&gt;"",1,0))</f>
        <v>#REF!</v>
      </c>
      <c r="AY44" s="25" t="e">
        <f>IF('Crisis Indicator Data'!#REF!="No Data",1,IF(#REF!&lt;&gt;"",1,0))</f>
        <v>#REF!</v>
      </c>
      <c r="AZ44" s="25" t="e">
        <f>IF('Crisis Indicator Data'!#REF!="No Data",1,IF(#REF!&lt;&gt;"",1,0))</f>
        <v>#REF!</v>
      </c>
      <c r="BA44" t="e">
        <f t="shared" si="0"/>
        <v>#REF!</v>
      </c>
      <c r="BB44" s="27" t="e">
        <f t="shared" si="1"/>
        <v>#REF!</v>
      </c>
    </row>
    <row r="45" spans="1:54" x14ac:dyDescent="0.3">
      <c r="A45" t="s">
        <v>79</v>
      </c>
      <c r="B45" s="25" t="e">
        <f>IF('Crisis Indicator Data'!#REF!="No Data",1,IF(#REF!&lt;&gt;"",1,0))</f>
        <v>#REF!</v>
      </c>
      <c r="C45" s="25" t="e">
        <f>IF('Crisis Indicator Data'!#REF!="No Data",1,IF(#REF!&lt;&gt;"",1,0))</f>
        <v>#REF!</v>
      </c>
      <c r="D45" s="25" t="e">
        <f>IF('Crisis Indicator Data'!#REF!="No Data",1,IF(#REF!&lt;&gt;"",1,0))</f>
        <v>#REF!</v>
      </c>
      <c r="E45" s="25" t="e">
        <f>IF('Crisis Indicator Data'!#REF!="No Data",1,IF(#REF!&lt;&gt;"",1,0))</f>
        <v>#REF!</v>
      </c>
      <c r="F45" s="25" t="e">
        <f>IF('Crisis Indicator Data'!#REF!="No Data",1,IF(#REF!&lt;&gt;"",1,0))</f>
        <v>#REF!</v>
      </c>
      <c r="G45" s="25" t="e">
        <f>IF('Crisis Indicator Data'!#REF!="No Data",1,IF(#REF!&lt;&gt;"",1,0))</f>
        <v>#REF!</v>
      </c>
      <c r="H45" s="25" t="e">
        <f>IF('Crisis Indicator Data'!#REF!="No Data",1,IF(#REF!&lt;&gt;"",1,0))</f>
        <v>#REF!</v>
      </c>
      <c r="I45" s="25" t="e">
        <f>IF('Crisis Indicator Data'!#REF!="No Data",1,IF(#REF!&lt;&gt;"",1,0))</f>
        <v>#REF!</v>
      </c>
      <c r="J45" s="25" t="e">
        <f>IF('Crisis Indicator Data'!#REF!="No Data",1,IF(#REF!&lt;&gt;"",1,0))</f>
        <v>#REF!</v>
      </c>
      <c r="K45" s="25" t="e">
        <f>IF('Crisis Indicator Data'!#REF!="No Data",1,IF(#REF!&lt;&gt;"",1,0))</f>
        <v>#REF!</v>
      </c>
      <c r="L45" s="25" t="e">
        <f>IF('Crisis Indicator Data'!#REF!="No Data",1,IF(#REF!&lt;&gt;"",1,0))</f>
        <v>#REF!</v>
      </c>
      <c r="M45" s="25" t="e">
        <f>IF('Crisis Indicator Data'!#REF!="No Data",1,IF(#REF!&lt;&gt;"",1,0))</f>
        <v>#REF!</v>
      </c>
      <c r="N45" s="25" t="e">
        <f>IF('Crisis Indicator Data'!#REF!="No Data",1,IF(#REF!&lt;&gt;"",1,0))</f>
        <v>#REF!</v>
      </c>
      <c r="O45" s="25" t="e">
        <f>IF('Crisis Indicator Data'!#REF!="No Data",1,IF(#REF!&lt;&gt;"",1,0))</f>
        <v>#REF!</v>
      </c>
      <c r="P45" s="25" t="e">
        <f>IF('Crisis Indicator Data'!#REF!="No Data",1,IF(#REF!&lt;&gt;"",1,0))</f>
        <v>#REF!</v>
      </c>
      <c r="Q45" s="25" t="e">
        <f>IF('Crisis Indicator Data'!#REF!="No Data",1,IF(#REF!&lt;&gt;"",1,0))</f>
        <v>#REF!</v>
      </c>
      <c r="R45" s="25" t="e">
        <f>IF('Crisis Indicator Data'!#REF!="No Data",1,IF(#REF!&lt;&gt;"",1,0))</f>
        <v>#REF!</v>
      </c>
      <c r="S45" s="25" t="e">
        <f>IF('Crisis Indicator Data'!#REF!="No Data",1,IF(#REF!&lt;&gt;"",1,0))</f>
        <v>#REF!</v>
      </c>
      <c r="T45" s="25" t="e">
        <f>IF('Crisis Indicator Data'!#REF!="No Data",1,IF(#REF!&lt;&gt;"",1,0))</f>
        <v>#REF!</v>
      </c>
      <c r="U45" s="25" t="e">
        <f>IF('Crisis Indicator Data'!#REF!="No Data",1,IF(#REF!&lt;&gt;"",1,0))</f>
        <v>#REF!</v>
      </c>
      <c r="V45" s="25" t="e">
        <f>IF('Crisis Indicator Data'!#REF!="No Data",1,IF(#REF!&lt;&gt;"",1,0))</f>
        <v>#REF!</v>
      </c>
      <c r="W45" s="25" t="e">
        <f>IF('Crisis Indicator Data'!#REF!="No Data",1,IF(#REF!&lt;&gt;"",1,0))</f>
        <v>#REF!</v>
      </c>
      <c r="X45" s="25" t="e">
        <f>IF('Crisis Indicator Data'!#REF!="No Data",1,IF(#REF!&lt;&gt;"",1,0))</f>
        <v>#REF!</v>
      </c>
      <c r="Y45" s="25" t="e">
        <f>IF('Crisis Indicator Data'!#REF!="No Data",1,IF(#REF!&lt;&gt;"",1,0))</f>
        <v>#REF!</v>
      </c>
      <c r="Z45" s="25" t="e">
        <f>IF('Crisis Indicator Data'!#REF!="No Data",1,IF(#REF!&lt;&gt;"",1,0))</f>
        <v>#REF!</v>
      </c>
      <c r="AA45" s="25" t="e">
        <f>IF('Crisis Indicator Data'!#REF!="No Data",1,IF(#REF!&lt;&gt;"",1,0))</f>
        <v>#REF!</v>
      </c>
      <c r="AB45" s="25" t="e">
        <f>IF('Crisis Indicator Data'!#REF!="No Data",1,IF(#REF!&lt;&gt;"",1,0))</f>
        <v>#REF!</v>
      </c>
      <c r="AC45" s="25" t="e">
        <f>IF('Crisis Indicator Data'!#REF!="No Data",1,IF(#REF!&lt;&gt;"",1,0))</f>
        <v>#REF!</v>
      </c>
      <c r="AD45" s="25" t="e">
        <f>IF('Crisis Indicator Data'!#REF!="No Data",1,IF(#REF!&lt;&gt;"",1,0))</f>
        <v>#REF!</v>
      </c>
      <c r="AE45" s="25" t="e">
        <f>IF('Crisis Indicator Data'!#REF!="No Data",1,IF(#REF!&lt;&gt;"",1,0))</f>
        <v>#REF!</v>
      </c>
      <c r="AF45" s="25" t="e">
        <f>IF('Crisis Indicator Data'!#REF!="No Data",1,IF(#REF!&lt;&gt;"",1,0))</f>
        <v>#REF!</v>
      </c>
      <c r="AG45" s="25" t="e">
        <f>IF('Crisis Indicator Data'!#REF!="No Data",1,IF(#REF!&lt;&gt;"",1,0))</f>
        <v>#REF!</v>
      </c>
      <c r="AH45" s="25" t="e">
        <f>IF('Crisis Indicator Data'!#REF!="No Data",1,IF(#REF!&lt;&gt;"",1,0))</f>
        <v>#REF!</v>
      </c>
      <c r="AI45" s="25" t="e">
        <f>IF('Crisis Indicator Data'!#REF!="No Data",1,IF(#REF!&lt;&gt;"",1,0))</f>
        <v>#REF!</v>
      </c>
      <c r="AJ45" s="25" t="e">
        <f>IF('Crisis Indicator Data'!#REF!="No Data",1,IF(#REF!&lt;&gt;"",1,0))</f>
        <v>#REF!</v>
      </c>
      <c r="AK45" s="25" t="e">
        <f>IF('Crisis Indicator Data'!#REF!="No Data",1,IF(#REF!&lt;&gt;"",1,0))</f>
        <v>#REF!</v>
      </c>
      <c r="AL45" s="25" t="e">
        <f>IF('Crisis Indicator Data'!#REF!="No Data",1,IF(#REF!&lt;&gt;"",1,0))</f>
        <v>#REF!</v>
      </c>
      <c r="AM45" s="25" t="e">
        <f>IF('Crisis Indicator Data'!#REF!="No Data",1,IF(#REF!&lt;&gt;"",1,0))</f>
        <v>#REF!</v>
      </c>
      <c r="AN45" s="25" t="e">
        <f>IF('Crisis Indicator Data'!#REF!="No Data",1,IF(#REF!&lt;&gt;"",1,0))</f>
        <v>#REF!</v>
      </c>
      <c r="AO45" s="25" t="e">
        <f>IF('Crisis Indicator Data'!#REF!="No Data",1,IF(#REF!&lt;&gt;"",1,0))</f>
        <v>#REF!</v>
      </c>
      <c r="AP45" s="25" t="e">
        <f>IF('Crisis Indicator Data'!#REF!="No Data",1,IF(#REF!&lt;&gt;"",1,0))</f>
        <v>#REF!</v>
      </c>
      <c r="AQ45" s="25" t="e">
        <f>IF('Crisis Indicator Data'!#REF!="No Data",1,IF(#REF!&lt;&gt;"",1,0))</f>
        <v>#REF!</v>
      </c>
      <c r="AR45" s="25" t="e">
        <f>IF('Crisis Indicator Data'!#REF!="No Data",1,IF(#REF!&lt;&gt;"",1,0))</f>
        <v>#REF!</v>
      </c>
      <c r="AS45" s="25" t="e">
        <f>IF('Crisis Indicator Data'!#REF!="No Data",1,IF(#REF!&lt;&gt;"",1,0))</f>
        <v>#REF!</v>
      </c>
      <c r="AT45" s="25" t="e">
        <f>IF('Crisis Indicator Data'!#REF!="No Data",1,IF(#REF!&lt;&gt;"",1,0))</f>
        <v>#REF!</v>
      </c>
      <c r="AU45" s="25" t="e">
        <f>IF('Crisis Indicator Data'!#REF!="No Data",1,IF(#REF!&lt;&gt;"",1,0))</f>
        <v>#REF!</v>
      </c>
      <c r="AV45" s="25" t="e">
        <f>IF('Crisis Indicator Data'!#REF!="No Data",1,IF(#REF!&lt;&gt;"",1,0))</f>
        <v>#REF!</v>
      </c>
      <c r="AW45" s="25" t="e">
        <f>IF('Crisis Indicator Data'!#REF!="No Data",1,IF(#REF!&lt;&gt;"",1,0))</f>
        <v>#REF!</v>
      </c>
      <c r="AX45" s="25" t="e">
        <f>IF('Crisis Indicator Data'!#REF!="No Data",1,IF(#REF!&lt;&gt;"",1,0))</f>
        <v>#REF!</v>
      </c>
      <c r="AY45" s="25" t="e">
        <f>IF('Crisis Indicator Data'!#REF!="No Data",1,IF(#REF!&lt;&gt;"",1,0))</f>
        <v>#REF!</v>
      </c>
      <c r="AZ45" s="25" t="e">
        <f>IF('Crisis Indicator Data'!#REF!="No Data",1,IF(#REF!&lt;&gt;"",1,0))</f>
        <v>#REF!</v>
      </c>
      <c r="BA45" t="e">
        <f t="shared" si="0"/>
        <v>#REF!</v>
      </c>
      <c r="BB45" s="27" t="e">
        <f t="shared" si="1"/>
        <v>#REF!</v>
      </c>
    </row>
    <row r="46" spans="1:54" x14ac:dyDescent="0.3">
      <c r="A46" t="s">
        <v>81</v>
      </c>
      <c r="B46" s="25" t="e">
        <f>IF('Crisis Indicator Data'!#REF!="No Data",1,IF(#REF!&lt;&gt;"",1,0))</f>
        <v>#REF!</v>
      </c>
      <c r="C46" s="25" t="e">
        <f>IF('Crisis Indicator Data'!#REF!="No Data",1,IF(#REF!&lt;&gt;"",1,0))</f>
        <v>#REF!</v>
      </c>
      <c r="D46" s="25" t="e">
        <f>IF('Crisis Indicator Data'!#REF!="No Data",1,IF(#REF!&lt;&gt;"",1,0))</f>
        <v>#REF!</v>
      </c>
      <c r="E46" s="25" t="e">
        <f>IF('Crisis Indicator Data'!#REF!="No Data",1,IF(#REF!&lt;&gt;"",1,0))</f>
        <v>#REF!</v>
      </c>
      <c r="F46" s="25" t="e">
        <f>IF('Crisis Indicator Data'!#REF!="No Data",1,IF(#REF!&lt;&gt;"",1,0))</f>
        <v>#REF!</v>
      </c>
      <c r="G46" s="25" t="e">
        <f>IF('Crisis Indicator Data'!#REF!="No Data",1,IF(#REF!&lt;&gt;"",1,0))</f>
        <v>#REF!</v>
      </c>
      <c r="H46" s="25" t="e">
        <f>IF('Crisis Indicator Data'!#REF!="No Data",1,IF(#REF!&lt;&gt;"",1,0))</f>
        <v>#REF!</v>
      </c>
      <c r="I46" s="25" t="e">
        <f>IF('Crisis Indicator Data'!#REF!="No Data",1,IF(#REF!&lt;&gt;"",1,0))</f>
        <v>#REF!</v>
      </c>
      <c r="J46" s="25" t="e">
        <f>IF('Crisis Indicator Data'!#REF!="No Data",1,IF(#REF!&lt;&gt;"",1,0))</f>
        <v>#REF!</v>
      </c>
      <c r="K46" s="25" t="e">
        <f>IF('Crisis Indicator Data'!#REF!="No Data",1,IF(#REF!&lt;&gt;"",1,0))</f>
        <v>#REF!</v>
      </c>
      <c r="L46" s="25" t="e">
        <f>IF('Crisis Indicator Data'!#REF!="No Data",1,IF(#REF!&lt;&gt;"",1,0))</f>
        <v>#REF!</v>
      </c>
      <c r="M46" s="25" t="e">
        <f>IF('Crisis Indicator Data'!#REF!="No Data",1,IF(#REF!&lt;&gt;"",1,0))</f>
        <v>#REF!</v>
      </c>
      <c r="N46" s="25" t="e">
        <f>IF('Crisis Indicator Data'!#REF!="No Data",1,IF(#REF!&lt;&gt;"",1,0))</f>
        <v>#REF!</v>
      </c>
      <c r="O46" s="25" t="e">
        <f>IF('Crisis Indicator Data'!#REF!="No Data",1,IF(#REF!&lt;&gt;"",1,0))</f>
        <v>#REF!</v>
      </c>
      <c r="P46" s="25" t="e">
        <f>IF('Crisis Indicator Data'!#REF!="No Data",1,IF(#REF!&lt;&gt;"",1,0))</f>
        <v>#REF!</v>
      </c>
      <c r="Q46" s="25" t="e">
        <f>IF('Crisis Indicator Data'!#REF!="No Data",1,IF(#REF!&lt;&gt;"",1,0))</f>
        <v>#REF!</v>
      </c>
      <c r="R46" s="25" t="e">
        <f>IF('Crisis Indicator Data'!#REF!="No Data",1,IF(#REF!&lt;&gt;"",1,0))</f>
        <v>#REF!</v>
      </c>
      <c r="S46" s="25" t="e">
        <f>IF('Crisis Indicator Data'!#REF!="No Data",1,IF(#REF!&lt;&gt;"",1,0))</f>
        <v>#REF!</v>
      </c>
      <c r="T46" s="25" t="e">
        <f>IF('Crisis Indicator Data'!#REF!="No Data",1,IF(#REF!&lt;&gt;"",1,0))</f>
        <v>#REF!</v>
      </c>
      <c r="U46" s="25" t="e">
        <f>IF('Crisis Indicator Data'!#REF!="No Data",1,IF(#REF!&lt;&gt;"",1,0))</f>
        <v>#REF!</v>
      </c>
      <c r="V46" s="25" t="e">
        <f>IF('Crisis Indicator Data'!#REF!="No Data",1,IF(#REF!&lt;&gt;"",1,0))</f>
        <v>#REF!</v>
      </c>
      <c r="W46" s="25" t="e">
        <f>IF('Crisis Indicator Data'!#REF!="No Data",1,IF(#REF!&lt;&gt;"",1,0))</f>
        <v>#REF!</v>
      </c>
      <c r="X46" s="25" t="e">
        <f>IF('Crisis Indicator Data'!#REF!="No Data",1,IF(#REF!&lt;&gt;"",1,0))</f>
        <v>#REF!</v>
      </c>
      <c r="Y46" s="25" t="e">
        <f>IF('Crisis Indicator Data'!#REF!="No Data",1,IF(#REF!&lt;&gt;"",1,0))</f>
        <v>#REF!</v>
      </c>
      <c r="Z46" s="25" t="e">
        <f>IF('Crisis Indicator Data'!#REF!="No Data",1,IF(#REF!&lt;&gt;"",1,0))</f>
        <v>#REF!</v>
      </c>
      <c r="AA46" s="25" t="e">
        <f>IF('Crisis Indicator Data'!#REF!="No Data",1,IF(#REF!&lt;&gt;"",1,0))</f>
        <v>#REF!</v>
      </c>
      <c r="AB46" s="25" t="e">
        <f>IF('Crisis Indicator Data'!#REF!="No Data",1,IF(#REF!&lt;&gt;"",1,0))</f>
        <v>#REF!</v>
      </c>
      <c r="AC46" s="25" t="e">
        <f>IF('Crisis Indicator Data'!#REF!="No Data",1,IF(#REF!&lt;&gt;"",1,0))</f>
        <v>#REF!</v>
      </c>
      <c r="AD46" s="25" t="e">
        <f>IF('Crisis Indicator Data'!#REF!="No Data",1,IF(#REF!&lt;&gt;"",1,0))</f>
        <v>#REF!</v>
      </c>
      <c r="AE46" s="25" t="e">
        <f>IF('Crisis Indicator Data'!#REF!="No Data",1,IF(#REF!&lt;&gt;"",1,0))</f>
        <v>#REF!</v>
      </c>
      <c r="AF46" s="25" t="e">
        <f>IF('Crisis Indicator Data'!#REF!="No Data",1,IF(#REF!&lt;&gt;"",1,0))</f>
        <v>#REF!</v>
      </c>
      <c r="AG46" s="25" t="e">
        <f>IF('Crisis Indicator Data'!#REF!="No Data",1,IF(#REF!&lt;&gt;"",1,0))</f>
        <v>#REF!</v>
      </c>
      <c r="AH46" s="25" t="e">
        <f>IF('Crisis Indicator Data'!#REF!="No Data",1,IF(#REF!&lt;&gt;"",1,0))</f>
        <v>#REF!</v>
      </c>
      <c r="AI46" s="25" t="e">
        <f>IF('Crisis Indicator Data'!#REF!="No Data",1,IF(#REF!&lt;&gt;"",1,0))</f>
        <v>#REF!</v>
      </c>
      <c r="AJ46" s="25" t="e">
        <f>IF('Crisis Indicator Data'!#REF!="No Data",1,IF(#REF!&lt;&gt;"",1,0))</f>
        <v>#REF!</v>
      </c>
      <c r="AK46" s="25" t="e">
        <f>IF('Crisis Indicator Data'!#REF!="No Data",1,IF(#REF!&lt;&gt;"",1,0))</f>
        <v>#REF!</v>
      </c>
      <c r="AL46" s="25" t="e">
        <f>IF('Crisis Indicator Data'!#REF!="No Data",1,IF(#REF!&lt;&gt;"",1,0))</f>
        <v>#REF!</v>
      </c>
      <c r="AM46" s="25" t="e">
        <f>IF('Crisis Indicator Data'!#REF!="No Data",1,IF(#REF!&lt;&gt;"",1,0))</f>
        <v>#REF!</v>
      </c>
      <c r="AN46" s="25" t="e">
        <f>IF('Crisis Indicator Data'!#REF!="No Data",1,IF(#REF!&lt;&gt;"",1,0))</f>
        <v>#REF!</v>
      </c>
      <c r="AO46" s="25" t="e">
        <f>IF('Crisis Indicator Data'!#REF!="No Data",1,IF(#REF!&lt;&gt;"",1,0))</f>
        <v>#REF!</v>
      </c>
      <c r="AP46" s="25" t="e">
        <f>IF('Crisis Indicator Data'!#REF!="No Data",1,IF(#REF!&lt;&gt;"",1,0))</f>
        <v>#REF!</v>
      </c>
      <c r="AQ46" s="25" t="e">
        <f>IF('Crisis Indicator Data'!#REF!="No Data",1,IF(#REF!&lt;&gt;"",1,0))</f>
        <v>#REF!</v>
      </c>
      <c r="AR46" s="25" t="e">
        <f>IF('Crisis Indicator Data'!#REF!="No Data",1,IF(#REF!&lt;&gt;"",1,0))</f>
        <v>#REF!</v>
      </c>
      <c r="AS46" s="25" t="e">
        <f>IF('Crisis Indicator Data'!#REF!="No Data",1,IF(#REF!&lt;&gt;"",1,0))</f>
        <v>#REF!</v>
      </c>
      <c r="AT46" s="25" t="e">
        <f>IF('Crisis Indicator Data'!#REF!="No Data",1,IF(#REF!&lt;&gt;"",1,0))</f>
        <v>#REF!</v>
      </c>
      <c r="AU46" s="25" t="e">
        <f>IF('Crisis Indicator Data'!#REF!="No Data",1,IF(#REF!&lt;&gt;"",1,0))</f>
        <v>#REF!</v>
      </c>
      <c r="AV46" s="25" t="e">
        <f>IF('Crisis Indicator Data'!#REF!="No Data",1,IF(#REF!&lt;&gt;"",1,0))</f>
        <v>#REF!</v>
      </c>
      <c r="AW46" s="25" t="e">
        <f>IF('Crisis Indicator Data'!#REF!="No Data",1,IF(#REF!&lt;&gt;"",1,0))</f>
        <v>#REF!</v>
      </c>
      <c r="AX46" s="25" t="e">
        <f>IF('Crisis Indicator Data'!#REF!="No Data",1,IF(#REF!&lt;&gt;"",1,0))</f>
        <v>#REF!</v>
      </c>
      <c r="AY46" s="25" t="e">
        <f>IF('Crisis Indicator Data'!#REF!="No Data",1,IF(#REF!&lt;&gt;"",1,0))</f>
        <v>#REF!</v>
      </c>
      <c r="AZ46" s="25" t="e">
        <f>IF('Crisis Indicator Data'!#REF!="No Data",1,IF(#REF!&lt;&gt;"",1,0))</f>
        <v>#REF!</v>
      </c>
      <c r="BA46" t="e">
        <f t="shared" si="0"/>
        <v>#REF!</v>
      </c>
      <c r="BB46" s="27" t="e">
        <f t="shared" si="1"/>
        <v>#REF!</v>
      </c>
    </row>
    <row r="47" spans="1:54" x14ac:dyDescent="0.3">
      <c r="A47" t="s">
        <v>83</v>
      </c>
      <c r="B47" s="25" t="e">
        <f>IF('Crisis Indicator Data'!#REF!="No Data",1,IF(#REF!&lt;&gt;"",1,0))</f>
        <v>#REF!</v>
      </c>
      <c r="C47" s="25" t="e">
        <f>IF('Crisis Indicator Data'!#REF!="No Data",1,IF(#REF!&lt;&gt;"",1,0))</f>
        <v>#REF!</v>
      </c>
      <c r="D47" s="25" t="e">
        <f>IF('Crisis Indicator Data'!#REF!="No Data",1,IF(#REF!&lt;&gt;"",1,0))</f>
        <v>#REF!</v>
      </c>
      <c r="E47" s="25" t="e">
        <f>IF('Crisis Indicator Data'!#REF!="No Data",1,IF(#REF!&lt;&gt;"",1,0))</f>
        <v>#REF!</v>
      </c>
      <c r="F47" s="25" t="e">
        <f>IF('Crisis Indicator Data'!#REF!="No Data",1,IF(#REF!&lt;&gt;"",1,0))</f>
        <v>#REF!</v>
      </c>
      <c r="G47" s="25" t="e">
        <f>IF('Crisis Indicator Data'!#REF!="No Data",1,IF(#REF!&lt;&gt;"",1,0))</f>
        <v>#REF!</v>
      </c>
      <c r="H47" s="25" t="e">
        <f>IF('Crisis Indicator Data'!#REF!="No Data",1,IF(#REF!&lt;&gt;"",1,0))</f>
        <v>#REF!</v>
      </c>
      <c r="I47" s="25" t="e">
        <f>IF('Crisis Indicator Data'!#REF!="No Data",1,IF(#REF!&lt;&gt;"",1,0))</f>
        <v>#REF!</v>
      </c>
      <c r="J47" s="25" t="e">
        <f>IF('Crisis Indicator Data'!#REF!="No Data",1,IF(#REF!&lt;&gt;"",1,0))</f>
        <v>#REF!</v>
      </c>
      <c r="K47" s="25" t="e">
        <f>IF('Crisis Indicator Data'!#REF!="No Data",1,IF(#REF!&lt;&gt;"",1,0))</f>
        <v>#REF!</v>
      </c>
      <c r="L47" s="25" t="e">
        <f>IF('Crisis Indicator Data'!#REF!="No Data",1,IF(#REF!&lt;&gt;"",1,0))</f>
        <v>#REF!</v>
      </c>
      <c r="M47" s="25" t="e">
        <f>IF('Crisis Indicator Data'!#REF!="No Data",1,IF(#REF!&lt;&gt;"",1,0))</f>
        <v>#REF!</v>
      </c>
      <c r="N47" s="25" t="e">
        <f>IF('Crisis Indicator Data'!#REF!="No Data",1,IF(#REF!&lt;&gt;"",1,0))</f>
        <v>#REF!</v>
      </c>
      <c r="O47" s="25" t="e">
        <f>IF('Crisis Indicator Data'!#REF!="No Data",1,IF(#REF!&lt;&gt;"",1,0))</f>
        <v>#REF!</v>
      </c>
      <c r="P47" s="25" t="e">
        <f>IF('Crisis Indicator Data'!#REF!="No Data",1,IF(#REF!&lt;&gt;"",1,0))</f>
        <v>#REF!</v>
      </c>
      <c r="Q47" s="25" t="e">
        <f>IF('Crisis Indicator Data'!#REF!="No Data",1,IF(#REF!&lt;&gt;"",1,0))</f>
        <v>#REF!</v>
      </c>
      <c r="R47" s="25" t="e">
        <f>IF('Crisis Indicator Data'!#REF!="No Data",1,IF(#REF!&lt;&gt;"",1,0))</f>
        <v>#REF!</v>
      </c>
      <c r="S47" s="25" t="e">
        <f>IF('Crisis Indicator Data'!#REF!="No Data",1,IF(#REF!&lt;&gt;"",1,0))</f>
        <v>#REF!</v>
      </c>
      <c r="T47" s="25" t="e">
        <f>IF('Crisis Indicator Data'!#REF!="No Data",1,IF(#REF!&lt;&gt;"",1,0))</f>
        <v>#REF!</v>
      </c>
      <c r="U47" s="25" t="e">
        <f>IF('Crisis Indicator Data'!#REF!="No Data",1,IF(#REF!&lt;&gt;"",1,0))</f>
        <v>#REF!</v>
      </c>
      <c r="V47" s="25" t="e">
        <f>IF('Crisis Indicator Data'!#REF!="No Data",1,IF(#REF!&lt;&gt;"",1,0))</f>
        <v>#REF!</v>
      </c>
      <c r="W47" s="25" t="e">
        <f>IF('Crisis Indicator Data'!#REF!="No Data",1,IF(#REF!&lt;&gt;"",1,0))</f>
        <v>#REF!</v>
      </c>
      <c r="X47" s="25" t="e">
        <f>IF('Crisis Indicator Data'!#REF!="No Data",1,IF(#REF!&lt;&gt;"",1,0))</f>
        <v>#REF!</v>
      </c>
      <c r="Y47" s="25" t="e">
        <f>IF('Crisis Indicator Data'!#REF!="No Data",1,IF(#REF!&lt;&gt;"",1,0))</f>
        <v>#REF!</v>
      </c>
      <c r="Z47" s="25" t="e">
        <f>IF('Crisis Indicator Data'!#REF!="No Data",1,IF(#REF!&lt;&gt;"",1,0))</f>
        <v>#REF!</v>
      </c>
      <c r="AA47" s="25" t="e">
        <f>IF('Crisis Indicator Data'!#REF!="No Data",1,IF(#REF!&lt;&gt;"",1,0))</f>
        <v>#REF!</v>
      </c>
      <c r="AB47" s="25" t="e">
        <f>IF('Crisis Indicator Data'!#REF!="No Data",1,IF(#REF!&lt;&gt;"",1,0))</f>
        <v>#REF!</v>
      </c>
      <c r="AC47" s="25" t="e">
        <f>IF('Crisis Indicator Data'!#REF!="No Data",1,IF(#REF!&lt;&gt;"",1,0))</f>
        <v>#REF!</v>
      </c>
      <c r="AD47" s="25" t="e">
        <f>IF('Crisis Indicator Data'!#REF!="No Data",1,IF(#REF!&lt;&gt;"",1,0))</f>
        <v>#REF!</v>
      </c>
      <c r="AE47" s="25" t="e">
        <f>IF('Crisis Indicator Data'!#REF!="No Data",1,IF(#REF!&lt;&gt;"",1,0))</f>
        <v>#REF!</v>
      </c>
      <c r="AF47" s="25" t="e">
        <f>IF('Crisis Indicator Data'!#REF!="No Data",1,IF(#REF!&lt;&gt;"",1,0))</f>
        <v>#REF!</v>
      </c>
      <c r="AG47" s="25" t="e">
        <f>IF('Crisis Indicator Data'!#REF!="No Data",1,IF(#REF!&lt;&gt;"",1,0))</f>
        <v>#REF!</v>
      </c>
      <c r="AH47" s="25" t="e">
        <f>IF('Crisis Indicator Data'!#REF!="No Data",1,IF(#REF!&lt;&gt;"",1,0))</f>
        <v>#REF!</v>
      </c>
      <c r="AI47" s="25" t="e">
        <f>IF('Crisis Indicator Data'!#REF!="No Data",1,IF(#REF!&lt;&gt;"",1,0))</f>
        <v>#REF!</v>
      </c>
      <c r="AJ47" s="25" t="e">
        <f>IF('Crisis Indicator Data'!#REF!="No Data",1,IF(#REF!&lt;&gt;"",1,0))</f>
        <v>#REF!</v>
      </c>
      <c r="AK47" s="25" t="e">
        <f>IF('Crisis Indicator Data'!#REF!="No Data",1,IF(#REF!&lt;&gt;"",1,0))</f>
        <v>#REF!</v>
      </c>
      <c r="AL47" s="25" t="e">
        <f>IF('Crisis Indicator Data'!#REF!="No Data",1,IF(#REF!&lt;&gt;"",1,0))</f>
        <v>#REF!</v>
      </c>
      <c r="AM47" s="25" t="e">
        <f>IF('Crisis Indicator Data'!#REF!="No Data",1,IF(#REF!&lt;&gt;"",1,0))</f>
        <v>#REF!</v>
      </c>
      <c r="AN47" s="25" t="e">
        <f>IF('Crisis Indicator Data'!#REF!="No Data",1,IF(#REF!&lt;&gt;"",1,0))</f>
        <v>#REF!</v>
      </c>
      <c r="AO47" s="25" t="e">
        <f>IF('Crisis Indicator Data'!#REF!="No Data",1,IF(#REF!&lt;&gt;"",1,0))</f>
        <v>#REF!</v>
      </c>
      <c r="AP47" s="25" t="e">
        <f>IF('Crisis Indicator Data'!#REF!="No Data",1,IF(#REF!&lt;&gt;"",1,0))</f>
        <v>#REF!</v>
      </c>
      <c r="AQ47" s="25" t="e">
        <f>IF('Crisis Indicator Data'!#REF!="No Data",1,IF(#REF!&lt;&gt;"",1,0))</f>
        <v>#REF!</v>
      </c>
      <c r="AR47" s="25" t="e">
        <f>IF('Crisis Indicator Data'!#REF!="No Data",1,IF(#REF!&lt;&gt;"",1,0))</f>
        <v>#REF!</v>
      </c>
      <c r="AS47" s="25" t="e">
        <f>IF('Crisis Indicator Data'!#REF!="No Data",1,IF(#REF!&lt;&gt;"",1,0))</f>
        <v>#REF!</v>
      </c>
      <c r="AT47" s="25" t="e">
        <f>IF('Crisis Indicator Data'!#REF!="No Data",1,IF(#REF!&lt;&gt;"",1,0))</f>
        <v>#REF!</v>
      </c>
      <c r="AU47" s="25" t="e">
        <f>IF('Crisis Indicator Data'!#REF!="No Data",1,IF(#REF!&lt;&gt;"",1,0))</f>
        <v>#REF!</v>
      </c>
      <c r="AV47" s="25" t="e">
        <f>IF('Crisis Indicator Data'!#REF!="No Data",1,IF(#REF!&lt;&gt;"",1,0))</f>
        <v>#REF!</v>
      </c>
      <c r="AW47" s="25" t="e">
        <f>IF('Crisis Indicator Data'!#REF!="No Data",1,IF(#REF!&lt;&gt;"",1,0))</f>
        <v>#REF!</v>
      </c>
      <c r="AX47" s="25" t="e">
        <f>IF('Crisis Indicator Data'!#REF!="No Data",1,IF(#REF!&lt;&gt;"",1,0))</f>
        <v>#REF!</v>
      </c>
      <c r="AY47" s="25" t="e">
        <f>IF('Crisis Indicator Data'!#REF!="No Data",1,IF(#REF!&lt;&gt;"",1,0))</f>
        <v>#REF!</v>
      </c>
      <c r="AZ47" s="25" t="e">
        <f>IF('Crisis Indicator Data'!#REF!="No Data",1,IF(#REF!&lt;&gt;"",1,0))</f>
        <v>#REF!</v>
      </c>
      <c r="BA47" t="e">
        <f t="shared" si="0"/>
        <v>#REF!</v>
      </c>
      <c r="BB47" s="27" t="e">
        <f t="shared" si="1"/>
        <v>#REF!</v>
      </c>
    </row>
    <row r="48" spans="1:54" x14ac:dyDescent="0.3">
      <c r="A48" t="s">
        <v>85</v>
      </c>
      <c r="B48" s="25" t="e">
        <f>IF('Crisis Indicator Data'!#REF!="No Data",1,IF(#REF!&lt;&gt;"",1,0))</f>
        <v>#REF!</v>
      </c>
      <c r="C48" s="25" t="e">
        <f>IF('Crisis Indicator Data'!#REF!="No Data",1,IF(#REF!&lt;&gt;"",1,0))</f>
        <v>#REF!</v>
      </c>
      <c r="D48" s="25" t="e">
        <f>IF('Crisis Indicator Data'!#REF!="No Data",1,IF(#REF!&lt;&gt;"",1,0))</f>
        <v>#REF!</v>
      </c>
      <c r="E48" s="25" t="e">
        <f>IF('Crisis Indicator Data'!#REF!="No Data",1,IF(#REF!&lt;&gt;"",1,0))</f>
        <v>#REF!</v>
      </c>
      <c r="F48" s="25" t="e">
        <f>IF('Crisis Indicator Data'!#REF!="No Data",1,IF(#REF!&lt;&gt;"",1,0))</f>
        <v>#REF!</v>
      </c>
      <c r="G48" s="25" t="e">
        <f>IF('Crisis Indicator Data'!#REF!="No Data",1,IF(#REF!&lt;&gt;"",1,0))</f>
        <v>#REF!</v>
      </c>
      <c r="H48" s="25" t="e">
        <f>IF('Crisis Indicator Data'!#REF!="No Data",1,IF(#REF!&lt;&gt;"",1,0))</f>
        <v>#REF!</v>
      </c>
      <c r="I48" s="25" t="e">
        <f>IF('Crisis Indicator Data'!#REF!="No Data",1,IF(#REF!&lt;&gt;"",1,0))</f>
        <v>#REF!</v>
      </c>
      <c r="J48" s="25" t="e">
        <f>IF('Crisis Indicator Data'!#REF!="No Data",1,IF(#REF!&lt;&gt;"",1,0))</f>
        <v>#REF!</v>
      </c>
      <c r="K48" s="25" t="e">
        <f>IF('Crisis Indicator Data'!#REF!="No Data",1,IF(#REF!&lt;&gt;"",1,0))</f>
        <v>#REF!</v>
      </c>
      <c r="L48" s="25" t="e">
        <f>IF('Crisis Indicator Data'!#REF!="No Data",1,IF(#REF!&lt;&gt;"",1,0))</f>
        <v>#REF!</v>
      </c>
      <c r="M48" s="25" t="e">
        <f>IF('Crisis Indicator Data'!#REF!="No Data",1,IF(#REF!&lt;&gt;"",1,0))</f>
        <v>#REF!</v>
      </c>
      <c r="N48" s="25" t="e">
        <f>IF('Crisis Indicator Data'!#REF!="No Data",1,IF(#REF!&lt;&gt;"",1,0))</f>
        <v>#REF!</v>
      </c>
      <c r="O48" s="25" t="e">
        <f>IF('Crisis Indicator Data'!#REF!="No Data",1,IF(#REF!&lt;&gt;"",1,0))</f>
        <v>#REF!</v>
      </c>
      <c r="P48" s="25" t="e">
        <f>IF('Crisis Indicator Data'!#REF!="No Data",1,IF(#REF!&lt;&gt;"",1,0))</f>
        <v>#REF!</v>
      </c>
      <c r="Q48" s="25" t="e">
        <f>IF('Crisis Indicator Data'!#REF!="No Data",1,IF(#REF!&lt;&gt;"",1,0))</f>
        <v>#REF!</v>
      </c>
      <c r="R48" s="25" t="e">
        <f>IF('Crisis Indicator Data'!#REF!="No Data",1,IF(#REF!&lt;&gt;"",1,0))</f>
        <v>#REF!</v>
      </c>
      <c r="S48" s="25" t="e">
        <f>IF('Crisis Indicator Data'!#REF!="No Data",1,IF(#REF!&lt;&gt;"",1,0))</f>
        <v>#REF!</v>
      </c>
      <c r="T48" s="25" t="e">
        <f>IF('Crisis Indicator Data'!#REF!="No Data",1,IF(#REF!&lt;&gt;"",1,0))</f>
        <v>#REF!</v>
      </c>
      <c r="U48" s="25" t="e">
        <f>IF('Crisis Indicator Data'!#REF!="No Data",1,IF(#REF!&lt;&gt;"",1,0))</f>
        <v>#REF!</v>
      </c>
      <c r="V48" s="25" t="e">
        <f>IF('Crisis Indicator Data'!#REF!="No Data",1,IF(#REF!&lt;&gt;"",1,0))</f>
        <v>#REF!</v>
      </c>
      <c r="W48" s="25" t="e">
        <f>IF('Crisis Indicator Data'!#REF!="No Data",1,IF(#REF!&lt;&gt;"",1,0))</f>
        <v>#REF!</v>
      </c>
      <c r="X48" s="25" t="e">
        <f>IF('Crisis Indicator Data'!#REF!="No Data",1,IF(#REF!&lt;&gt;"",1,0))</f>
        <v>#REF!</v>
      </c>
      <c r="Y48" s="25" t="e">
        <f>IF('Crisis Indicator Data'!#REF!="No Data",1,IF(#REF!&lt;&gt;"",1,0))</f>
        <v>#REF!</v>
      </c>
      <c r="Z48" s="25" t="e">
        <f>IF('Crisis Indicator Data'!#REF!="No Data",1,IF(#REF!&lt;&gt;"",1,0))</f>
        <v>#REF!</v>
      </c>
      <c r="AA48" s="25" t="e">
        <f>IF('Crisis Indicator Data'!#REF!="No Data",1,IF(#REF!&lt;&gt;"",1,0))</f>
        <v>#REF!</v>
      </c>
      <c r="AB48" s="25" t="e">
        <f>IF('Crisis Indicator Data'!#REF!="No Data",1,IF(#REF!&lt;&gt;"",1,0))</f>
        <v>#REF!</v>
      </c>
      <c r="AC48" s="25" t="e">
        <f>IF('Crisis Indicator Data'!#REF!="No Data",1,IF(#REF!&lt;&gt;"",1,0))</f>
        <v>#REF!</v>
      </c>
      <c r="AD48" s="25" t="e">
        <f>IF('Crisis Indicator Data'!#REF!="No Data",1,IF(#REF!&lt;&gt;"",1,0))</f>
        <v>#REF!</v>
      </c>
      <c r="AE48" s="25" t="e">
        <f>IF('Crisis Indicator Data'!#REF!="No Data",1,IF(#REF!&lt;&gt;"",1,0))</f>
        <v>#REF!</v>
      </c>
      <c r="AF48" s="25" t="e">
        <f>IF('Crisis Indicator Data'!#REF!="No Data",1,IF(#REF!&lt;&gt;"",1,0))</f>
        <v>#REF!</v>
      </c>
      <c r="AG48" s="25" t="e">
        <f>IF('Crisis Indicator Data'!#REF!="No Data",1,IF(#REF!&lt;&gt;"",1,0))</f>
        <v>#REF!</v>
      </c>
      <c r="AH48" s="25" t="e">
        <f>IF('Crisis Indicator Data'!#REF!="No Data",1,IF(#REF!&lt;&gt;"",1,0))</f>
        <v>#REF!</v>
      </c>
      <c r="AI48" s="25" t="e">
        <f>IF('Crisis Indicator Data'!#REF!="No Data",1,IF(#REF!&lt;&gt;"",1,0))</f>
        <v>#REF!</v>
      </c>
      <c r="AJ48" s="25" t="e">
        <f>IF('Crisis Indicator Data'!#REF!="No Data",1,IF(#REF!&lt;&gt;"",1,0))</f>
        <v>#REF!</v>
      </c>
      <c r="AK48" s="25" t="e">
        <f>IF('Crisis Indicator Data'!#REF!="No Data",1,IF(#REF!&lt;&gt;"",1,0))</f>
        <v>#REF!</v>
      </c>
      <c r="AL48" s="25" t="e">
        <f>IF('Crisis Indicator Data'!#REF!="No Data",1,IF(#REF!&lt;&gt;"",1,0))</f>
        <v>#REF!</v>
      </c>
      <c r="AM48" s="25" t="e">
        <f>IF('Crisis Indicator Data'!#REF!="No Data",1,IF(#REF!&lt;&gt;"",1,0))</f>
        <v>#REF!</v>
      </c>
      <c r="AN48" s="25" t="e">
        <f>IF('Crisis Indicator Data'!#REF!="No Data",1,IF(#REF!&lt;&gt;"",1,0))</f>
        <v>#REF!</v>
      </c>
      <c r="AO48" s="25" t="e">
        <f>IF('Crisis Indicator Data'!#REF!="No Data",1,IF(#REF!&lt;&gt;"",1,0))</f>
        <v>#REF!</v>
      </c>
      <c r="AP48" s="25" t="e">
        <f>IF('Crisis Indicator Data'!#REF!="No Data",1,IF(#REF!&lt;&gt;"",1,0))</f>
        <v>#REF!</v>
      </c>
      <c r="AQ48" s="25" t="e">
        <f>IF('Crisis Indicator Data'!#REF!="No Data",1,IF(#REF!&lt;&gt;"",1,0))</f>
        <v>#REF!</v>
      </c>
      <c r="AR48" s="25" t="e">
        <f>IF('Crisis Indicator Data'!#REF!="No Data",1,IF(#REF!&lt;&gt;"",1,0))</f>
        <v>#REF!</v>
      </c>
      <c r="AS48" s="25" t="e">
        <f>IF('Crisis Indicator Data'!#REF!="No Data",1,IF(#REF!&lt;&gt;"",1,0))</f>
        <v>#REF!</v>
      </c>
      <c r="AT48" s="25" t="e">
        <f>IF('Crisis Indicator Data'!#REF!="No Data",1,IF(#REF!&lt;&gt;"",1,0))</f>
        <v>#REF!</v>
      </c>
      <c r="AU48" s="25" t="e">
        <f>IF('Crisis Indicator Data'!#REF!="No Data",1,IF(#REF!&lt;&gt;"",1,0))</f>
        <v>#REF!</v>
      </c>
      <c r="AV48" s="25" t="e">
        <f>IF('Crisis Indicator Data'!#REF!="No Data",1,IF(#REF!&lt;&gt;"",1,0))</f>
        <v>#REF!</v>
      </c>
      <c r="AW48" s="25" t="e">
        <f>IF('Crisis Indicator Data'!#REF!="No Data",1,IF(#REF!&lt;&gt;"",1,0))</f>
        <v>#REF!</v>
      </c>
      <c r="AX48" s="25" t="e">
        <f>IF('Crisis Indicator Data'!#REF!="No Data",1,IF(#REF!&lt;&gt;"",1,0))</f>
        <v>#REF!</v>
      </c>
      <c r="AY48" s="25" t="e">
        <f>IF('Crisis Indicator Data'!#REF!="No Data",1,IF(#REF!&lt;&gt;"",1,0))</f>
        <v>#REF!</v>
      </c>
      <c r="AZ48" s="25" t="e">
        <f>IF('Crisis Indicator Data'!#REF!="No Data",1,IF(#REF!&lt;&gt;"",1,0))</f>
        <v>#REF!</v>
      </c>
      <c r="BA48" t="e">
        <f t="shared" si="0"/>
        <v>#REF!</v>
      </c>
      <c r="BB48" s="27" t="e">
        <f t="shared" si="1"/>
        <v>#REF!</v>
      </c>
    </row>
    <row r="49" spans="1:54" x14ac:dyDescent="0.3">
      <c r="A49" t="s">
        <v>87</v>
      </c>
      <c r="B49" s="25" t="e">
        <f>IF('Crisis Indicator Data'!#REF!="No Data",1,IF(#REF!&lt;&gt;"",1,0))</f>
        <v>#REF!</v>
      </c>
      <c r="C49" s="25" t="e">
        <f>IF('Crisis Indicator Data'!#REF!="No Data",1,IF(#REF!&lt;&gt;"",1,0))</f>
        <v>#REF!</v>
      </c>
      <c r="D49" s="25" t="e">
        <f>IF('Crisis Indicator Data'!#REF!="No Data",1,IF(#REF!&lt;&gt;"",1,0))</f>
        <v>#REF!</v>
      </c>
      <c r="E49" s="25" t="e">
        <f>IF('Crisis Indicator Data'!#REF!="No Data",1,IF(#REF!&lt;&gt;"",1,0))</f>
        <v>#REF!</v>
      </c>
      <c r="F49" s="25" t="e">
        <f>IF('Crisis Indicator Data'!#REF!="No Data",1,IF(#REF!&lt;&gt;"",1,0))</f>
        <v>#REF!</v>
      </c>
      <c r="G49" s="25" t="e">
        <f>IF('Crisis Indicator Data'!#REF!="No Data",1,IF(#REF!&lt;&gt;"",1,0))</f>
        <v>#REF!</v>
      </c>
      <c r="H49" s="25" t="e">
        <f>IF('Crisis Indicator Data'!#REF!="No Data",1,IF(#REF!&lt;&gt;"",1,0))</f>
        <v>#REF!</v>
      </c>
      <c r="I49" s="25" t="e">
        <f>IF('Crisis Indicator Data'!#REF!="No Data",1,IF(#REF!&lt;&gt;"",1,0))</f>
        <v>#REF!</v>
      </c>
      <c r="J49" s="25" t="e">
        <f>IF('Crisis Indicator Data'!#REF!="No Data",1,IF(#REF!&lt;&gt;"",1,0))</f>
        <v>#REF!</v>
      </c>
      <c r="K49" s="25" t="e">
        <f>IF('Crisis Indicator Data'!#REF!="No Data",1,IF(#REF!&lt;&gt;"",1,0))</f>
        <v>#REF!</v>
      </c>
      <c r="L49" s="25" t="e">
        <f>IF('Crisis Indicator Data'!#REF!="No Data",1,IF(#REF!&lt;&gt;"",1,0))</f>
        <v>#REF!</v>
      </c>
      <c r="M49" s="25" t="e">
        <f>IF('Crisis Indicator Data'!#REF!="No Data",1,IF(#REF!&lt;&gt;"",1,0))</f>
        <v>#REF!</v>
      </c>
      <c r="N49" s="25" t="e">
        <f>IF('Crisis Indicator Data'!#REF!="No Data",1,IF(#REF!&lt;&gt;"",1,0))</f>
        <v>#REF!</v>
      </c>
      <c r="O49" s="25" t="e">
        <f>IF('Crisis Indicator Data'!#REF!="No Data",1,IF(#REF!&lt;&gt;"",1,0))</f>
        <v>#REF!</v>
      </c>
      <c r="P49" s="25" t="e">
        <f>IF('Crisis Indicator Data'!#REF!="No Data",1,IF(#REF!&lt;&gt;"",1,0))</f>
        <v>#REF!</v>
      </c>
      <c r="Q49" s="25" t="e">
        <f>IF('Crisis Indicator Data'!#REF!="No Data",1,IF(#REF!&lt;&gt;"",1,0))</f>
        <v>#REF!</v>
      </c>
      <c r="R49" s="25" t="e">
        <f>IF('Crisis Indicator Data'!#REF!="No Data",1,IF(#REF!&lt;&gt;"",1,0))</f>
        <v>#REF!</v>
      </c>
      <c r="S49" s="25" t="e">
        <f>IF('Crisis Indicator Data'!#REF!="No Data",1,IF(#REF!&lt;&gt;"",1,0))</f>
        <v>#REF!</v>
      </c>
      <c r="T49" s="25" t="e">
        <f>IF('Crisis Indicator Data'!#REF!="No Data",1,IF(#REF!&lt;&gt;"",1,0))</f>
        <v>#REF!</v>
      </c>
      <c r="U49" s="25" t="e">
        <f>IF('Crisis Indicator Data'!#REF!="No Data",1,IF(#REF!&lt;&gt;"",1,0))</f>
        <v>#REF!</v>
      </c>
      <c r="V49" s="25" t="e">
        <f>IF('Crisis Indicator Data'!#REF!="No Data",1,IF(#REF!&lt;&gt;"",1,0))</f>
        <v>#REF!</v>
      </c>
      <c r="W49" s="25" t="e">
        <f>IF('Crisis Indicator Data'!#REF!="No Data",1,IF(#REF!&lt;&gt;"",1,0))</f>
        <v>#REF!</v>
      </c>
      <c r="X49" s="25" t="e">
        <f>IF('Crisis Indicator Data'!#REF!="No Data",1,IF(#REF!&lt;&gt;"",1,0))</f>
        <v>#REF!</v>
      </c>
      <c r="Y49" s="25" t="e">
        <f>IF('Crisis Indicator Data'!#REF!="No Data",1,IF(#REF!&lt;&gt;"",1,0))</f>
        <v>#REF!</v>
      </c>
      <c r="Z49" s="25" t="e">
        <f>IF('Crisis Indicator Data'!#REF!="No Data",1,IF(#REF!&lt;&gt;"",1,0))</f>
        <v>#REF!</v>
      </c>
      <c r="AA49" s="25" t="e">
        <f>IF('Crisis Indicator Data'!#REF!="No Data",1,IF(#REF!&lt;&gt;"",1,0))</f>
        <v>#REF!</v>
      </c>
      <c r="AB49" s="25" t="e">
        <f>IF('Crisis Indicator Data'!#REF!="No Data",1,IF(#REF!&lt;&gt;"",1,0))</f>
        <v>#REF!</v>
      </c>
      <c r="AC49" s="25" t="e">
        <f>IF('Crisis Indicator Data'!#REF!="No Data",1,IF(#REF!&lt;&gt;"",1,0))</f>
        <v>#REF!</v>
      </c>
      <c r="AD49" s="25" t="e">
        <f>IF('Crisis Indicator Data'!#REF!="No Data",1,IF(#REF!&lt;&gt;"",1,0))</f>
        <v>#REF!</v>
      </c>
      <c r="AE49" s="25" t="e">
        <f>IF('Crisis Indicator Data'!#REF!="No Data",1,IF(#REF!&lt;&gt;"",1,0))</f>
        <v>#REF!</v>
      </c>
      <c r="AF49" s="25" t="e">
        <f>IF('Crisis Indicator Data'!#REF!="No Data",1,IF(#REF!&lt;&gt;"",1,0))</f>
        <v>#REF!</v>
      </c>
      <c r="AG49" s="25" t="e">
        <f>IF('Crisis Indicator Data'!#REF!="No Data",1,IF(#REF!&lt;&gt;"",1,0))</f>
        <v>#REF!</v>
      </c>
      <c r="AH49" s="25" t="e">
        <f>IF('Crisis Indicator Data'!#REF!="No Data",1,IF(#REF!&lt;&gt;"",1,0))</f>
        <v>#REF!</v>
      </c>
      <c r="AI49" s="25" t="e">
        <f>IF('Crisis Indicator Data'!#REF!="No Data",1,IF(#REF!&lt;&gt;"",1,0))</f>
        <v>#REF!</v>
      </c>
      <c r="AJ49" s="25" t="e">
        <f>IF('Crisis Indicator Data'!#REF!="No Data",1,IF(#REF!&lt;&gt;"",1,0))</f>
        <v>#REF!</v>
      </c>
      <c r="AK49" s="25" t="e">
        <f>IF('Crisis Indicator Data'!#REF!="No Data",1,IF(#REF!&lt;&gt;"",1,0))</f>
        <v>#REF!</v>
      </c>
      <c r="AL49" s="25" t="e">
        <f>IF('Crisis Indicator Data'!#REF!="No Data",1,IF(#REF!&lt;&gt;"",1,0))</f>
        <v>#REF!</v>
      </c>
      <c r="AM49" s="25" t="e">
        <f>IF('Crisis Indicator Data'!#REF!="No Data",1,IF(#REF!&lt;&gt;"",1,0))</f>
        <v>#REF!</v>
      </c>
      <c r="AN49" s="25" t="e">
        <f>IF('Crisis Indicator Data'!#REF!="No Data",1,IF(#REF!&lt;&gt;"",1,0))</f>
        <v>#REF!</v>
      </c>
      <c r="AO49" s="25" t="e">
        <f>IF('Crisis Indicator Data'!#REF!="No Data",1,IF(#REF!&lt;&gt;"",1,0))</f>
        <v>#REF!</v>
      </c>
      <c r="AP49" s="25" t="e">
        <f>IF('Crisis Indicator Data'!#REF!="No Data",1,IF(#REF!&lt;&gt;"",1,0))</f>
        <v>#REF!</v>
      </c>
      <c r="AQ49" s="25" t="e">
        <f>IF('Crisis Indicator Data'!#REF!="No Data",1,IF(#REF!&lt;&gt;"",1,0))</f>
        <v>#REF!</v>
      </c>
      <c r="AR49" s="25" t="e">
        <f>IF('Crisis Indicator Data'!#REF!="No Data",1,IF(#REF!&lt;&gt;"",1,0))</f>
        <v>#REF!</v>
      </c>
      <c r="AS49" s="25" t="e">
        <f>IF('Crisis Indicator Data'!#REF!="No Data",1,IF(#REF!&lt;&gt;"",1,0))</f>
        <v>#REF!</v>
      </c>
      <c r="AT49" s="25" t="e">
        <f>IF('Crisis Indicator Data'!#REF!="No Data",1,IF(#REF!&lt;&gt;"",1,0))</f>
        <v>#REF!</v>
      </c>
      <c r="AU49" s="25" t="e">
        <f>IF('Crisis Indicator Data'!#REF!="No Data",1,IF(#REF!&lt;&gt;"",1,0))</f>
        <v>#REF!</v>
      </c>
      <c r="AV49" s="25" t="e">
        <f>IF('Crisis Indicator Data'!#REF!="No Data",1,IF(#REF!&lt;&gt;"",1,0))</f>
        <v>#REF!</v>
      </c>
      <c r="AW49" s="25" t="e">
        <f>IF('Crisis Indicator Data'!#REF!="No Data",1,IF(#REF!&lt;&gt;"",1,0))</f>
        <v>#REF!</v>
      </c>
      <c r="AX49" s="25" t="e">
        <f>IF('Crisis Indicator Data'!#REF!="No Data",1,IF(#REF!&lt;&gt;"",1,0))</f>
        <v>#REF!</v>
      </c>
      <c r="AY49" s="25" t="e">
        <f>IF('Crisis Indicator Data'!#REF!="No Data",1,IF(#REF!&lt;&gt;"",1,0))</f>
        <v>#REF!</v>
      </c>
      <c r="AZ49" s="25" t="e">
        <f>IF('Crisis Indicator Data'!#REF!="No Data",1,IF(#REF!&lt;&gt;"",1,0))</f>
        <v>#REF!</v>
      </c>
      <c r="BA49" t="e">
        <f t="shared" si="0"/>
        <v>#REF!</v>
      </c>
      <c r="BB49" s="27" t="e">
        <f t="shared" si="1"/>
        <v>#REF!</v>
      </c>
    </row>
    <row r="50" spans="1:54" x14ac:dyDescent="0.3">
      <c r="A50" t="s">
        <v>89</v>
      </c>
      <c r="B50" s="25" t="e">
        <f>IF('Crisis Indicator Data'!#REF!="No Data",1,IF(#REF!&lt;&gt;"",1,0))</f>
        <v>#REF!</v>
      </c>
      <c r="C50" s="25" t="e">
        <f>IF('Crisis Indicator Data'!#REF!="No Data",1,IF(#REF!&lt;&gt;"",1,0))</f>
        <v>#REF!</v>
      </c>
      <c r="D50" s="25" t="e">
        <f>IF('Crisis Indicator Data'!#REF!="No Data",1,IF(#REF!&lt;&gt;"",1,0))</f>
        <v>#REF!</v>
      </c>
      <c r="E50" s="25" t="e">
        <f>IF('Crisis Indicator Data'!#REF!="No Data",1,IF(#REF!&lt;&gt;"",1,0))</f>
        <v>#REF!</v>
      </c>
      <c r="F50" s="25" t="e">
        <f>IF('Crisis Indicator Data'!#REF!="No Data",1,IF(#REF!&lt;&gt;"",1,0))</f>
        <v>#REF!</v>
      </c>
      <c r="G50" s="25" t="e">
        <f>IF('Crisis Indicator Data'!#REF!="No Data",1,IF(#REF!&lt;&gt;"",1,0))</f>
        <v>#REF!</v>
      </c>
      <c r="H50" s="25" t="e">
        <f>IF('Crisis Indicator Data'!#REF!="No Data",1,IF(#REF!&lt;&gt;"",1,0))</f>
        <v>#REF!</v>
      </c>
      <c r="I50" s="25" t="e">
        <f>IF('Crisis Indicator Data'!#REF!="No Data",1,IF(#REF!&lt;&gt;"",1,0))</f>
        <v>#REF!</v>
      </c>
      <c r="J50" s="25" t="e">
        <f>IF('Crisis Indicator Data'!#REF!="No Data",1,IF(#REF!&lt;&gt;"",1,0))</f>
        <v>#REF!</v>
      </c>
      <c r="K50" s="25" t="e">
        <f>IF('Crisis Indicator Data'!#REF!="No Data",1,IF(#REF!&lt;&gt;"",1,0))</f>
        <v>#REF!</v>
      </c>
      <c r="L50" s="25" t="e">
        <f>IF('Crisis Indicator Data'!#REF!="No Data",1,IF(#REF!&lt;&gt;"",1,0))</f>
        <v>#REF!</v>
      </c>
      <c r="M50" s="25" t="e">
        <f>IF('Crisis Indicator Data'!#REF!="No Data",1,IF(#REF!&lt;&gt;"",1,0))</f>
        <v>#REF!</v>
      </c>
      <c r="N50" s="25" t="e">
        <f>IF('Crisis Indicator Data'!#REF!="No Data",1,IF(#REF!&lt;&gt;"",1,0))</f>
        <v>#REF!</v>
      </c>
      <c r="O50" s="25" t="e">
        <f>IF('Crisis Indicator Data'!#REF!="No Data",1,IF(#REF!&lt;&gt;"",1,0))</f>
        <v>#REF!</v>
      </c>
      <c r="P50" s="25" t="e">
        <f>IF('Crisis Indicator Data'!#REF!="No Data",1,IF(#REF!&lt;&gt;"",1,0))</f>
        <v>#REF!</v>
      </c>
      <c r="Q50" s="25" t="e">
        <f>IF('Crisis Indicator Data'!#REF!="No Data",1,IF(#REF!&lt;&gt;"",1,0))</f>
        <v>#REF!</v>
      </c>
      <c r="R50" s="25" t="e">
        <f>IF('Crisis Indicator Data'!#REF!="No Data",1,IF(#REF!&lt;&gt;"",1,0))</f>
        <v>#REF!</v>
      </c>
      <c r="S50" s="25" t="e">
        <f>IF('Crisis Indicator Data'!#REF!="No Data",1,IF(#REF!&lt;&gt;"",1,0))</f>
        <v>#REF!</v>
      </c>
      <c r="T50" s="25" t="e">
        <f>IF('Crisis Indicator Data'!#REF!="No Data",1,IF(#REF!&lt;&gt;"",1,0))</f>
        <v>#REF!</v>
      </c>
      <c r="U50" s="25" t="e">
        <f>IF('Crisis Indicator Data'!#REF!="No Data",1,IF(#REF!&lt;&gt;"",1,0))</f>
        <v>#REF!</v>
      </c>
      <c r="V50" s="25" t="e">
        <f>IF('Crisis Indicator Data'!#REF!="No Data",1,IF(#REF!&lt;&gt;"",1,0))</f>
        <v>#REF!</v>
      </c>
      <c r="W50" s="25" t="e">
        <f>IF('Crisis Indicator Data'!#REF!="No Data",1,IF(#REF!&lt;&gt;"",1,0))</f>
        <v>#REF!</v>
      </c>
      <c r="X50" s="25" t="e">
        <f>IF('Crisis Indicator Data'!#REF!="No Data",1,IF(#REF!&lt;&gt;"",1,0))</f>
        <v>#REF!</v>
      </c>
      <c r="Y50" s="25" t="e">
        <f>IF('Crisis Indicator Data'!#REF!="No Data",1,IF(#REF!&lt;&gt;"",1,0))</f>
        <v>#REF!</v>
      </c>
      <c r="Z50" s="25" t="e">
        <f>IF('Crisis Indicator Data'!#REF!="No Data",1,IF(#REF!&lt;&gt;"",1,0))</f>
        <v>#REF!</v>
      </c>
      <c r="AA50" s="25" t="e">
        <f>IF('Crisis Indicator Data'!#REF!="No Data",1,IF(#REF!&lt;&gt;"",1,0))</f>
        <v>#REF!</v>
      </c>
      <c r="AB50" s="25" t="e">
        <f>IF('Crisis Indicator Data'!#REF!="No Data",1,IF(#REF!&lt;&gt;"",1,0))</f>
        <v>#REF!</v>
      </c>
      <c r="AC50" s="25" t="e">
        <f>IF('Crisis Indicator Data'!#REF!="No Data",1,IF(#REF!&lt;&gt;"",1,0))</f>
        <v>#REF!</v>
      </c>
      <c r="AD50" s="25" t="e">
        <f>IF('Crisis Indicator Data'!#REF!="No Data",1,IF(#REF!&lt;&gt;"",1,0))</f>
        <v>#REF!</v>
      </c>
      <c r="AE50" s="25" t="e">
        <f>IF('Crisis Indicator Data'!#REF!="No Data",1,IF(#REF!&lt;&gt;"",1,0))</f>
        <v>#REF!</v>
      </c>
      <c r="AF50" s="25" t="e">
        <f>IF('Crisis Indicator Data'!#REF!="No Data",1,IF(#REF!&lt;&gt;"",1,0))</f>
        <v>#REF!</v>
      </c>
      <c r="AG50" s="25" t="e">
        <f>IF('Crisis Indicator Data'!#REF!="No Data",1,IF(#REF!&lt;&gt;"",1,0))</f>
        <v>#REF!</v>
      </c>
      <c r="AH50" s="25" t="e">
        <f>IF('Crisis Indicator Data'!#REF!="No Data",1,IF(#REF!&lt;&gt;"",1,0))</f>
        <v>#REF!</v>
      </c>
      <c r="AI50" s="25" t="e">
        <f>IF('Crisis Indicator Data'!#REF!="No Data",1,IF(#REF!&lt;&gt;"",1,0))</f>
        <v>#REF!</v>
      </c>
      <c r="AJ50" s="25" t="e">
        <f>IF('Crisis Indicator Data'!#REF!="No Data",1,IF(#REF!&lt;&gt;"",1,0))</f>
        <v>#REF!</v>
      </c>
      <c r="AK50" s="25" t="e">
        <f>IF('Crisis Indicator Data'!#REF!="No Data",1,IF(#REF!&lt;&gt;"",1,0))</f>
        <v>#REF!</v>
      </c>
      <c r="AL50" s="25" t="e">
        <f>IF('Crisis Indicator Data'!#REF!="No Data",1,IF(#REF!&lt;&gt;"",1,0))</f>
        <v>#REF!</v>
      </c>
      <c r="AM50" s="25" t="e">
        <f>IF('Crisis Indicator Data'!#REF!="No Data",1,IF(#REF!&lt;&gt;"",1,0))</f>
        <v>#REF!</v>
      </c>
      <c r="AN50" s="25" t="e">
        <f>IF('Crisis Indicator Data'!#REF!="No Data",1,IF(#REF!&lt;&gt;"",1,0))</f>
        <v>#REF!</v>
      </c>
      <c r="AO50" s="25" t="e">
        <f>IF('Crisis Indicator Data'!#REF!="No Data",1,IF(#REF!&lt;&gt;"",1,0))</f>
        <v>#REF!</v>
      </c>
      <c r="AP50" s="25" t="e">
        <f>IF('Crisis Indicator Data'!#REF!="No Data",1,IF(#REF!&lt;&gt;"",1,0))</f>
        <v>#REF!</v>
      </c>
      <c r="AQ50" s="25" t="e">
        <f>IF('Crisis Indicator Data'!#REF!="No Data",1,IF(#REF!&lt;&gt;"",1,0))</f>
        <v>#REF!</v>
      </c>
      <c r="AR50" s="25" t="e">
        <f>IF('Crisis Indicator Data'!#REF!="No Data",1,IF(#REF!&lt;&gt;"",1,0))</f>
        <v>#REF!</v>
      </c>
      <c r="AS50" s="25" t="e">
        <f>IF('Crisis Indicator Data'!#REF!="No Data",1,IF(#REF!&lt;&gt;"",1,0))</f>
        <v>#REF!</v>
      </c>
      <c r="AT50" s="25" t="e">
        <f>IF('Crisis Indicator Data'!#REF!="No Data",1,IF(#REF!&lt;&gt;"",1,0))</f>
        <v>#REF!</v>
      </c>
      <c r="AU50" s="25" t="e">
        <f>IF('Crisis Indicator Data'!#REF!="No Data",1,IF(#REF!&lt;&gt;"",1,0))</f>
        <v>#REF!</v>
      </c>
      <c r="AV50" s="25" t="e">
        <f>IF('Crisis Indicator Data'!#REF!="No Data",1,IF(#REF!&lt;&gt;"",1,0))</f>
        <v>#REF!</v>
      </c>
      <c r="AW50" s="25" t="e">
        <f>IF('Crisis Indicator Data'!#REF!="No Data",1,IF(#REF!&lt;&gt;"",1,0))</f>
        <v>#REF!</v>
      </c>
      <c r="AX50" s="25" t="e">
        <f>IF('Crisis Indicator Data'!#REF!="No Data",1,IF(#REF!&lt;&gt;"",1,0))</f>
        <v>#REF!</v>
      </c>
      <c r="AY50" s="25" t="e">
        <f>IF('Crisis Indicator Data'!#REF!="No Data",1,IF(#REF!&lt;&gt;"",1,0))</f>
        <v>#REF!</v>
      </c>
      <c r="AZ50" s="25" t="e">
        <f>IF('Crisis Indicator Data'!#REF!="No Data",1,IF(#REF!&lt;&gt;"",1,0))</f>
        <v>#REF!</v>
      </c>
      <c r="BA50" t="e">
        <f t="shared" si="0"/>
        <v>#REF!</v>
      </c>
      <c r="BB50" s="27" t="e">
        <f t="shared" si="1"/>
        <v>#REF!</v>
      </c>
    </row>
    <row r="51" spans="1:54" x14ac:dyDescent="0.3">
      <c r="A51" t="s">
        <v>92</v>
      </c>
      <c r="B51" s="25" t="e">
        <f>IF('Crisis Indicator Data'!#REF!="No Data",1,IF(#REF!&lt;&gt;"",1,0))</f>
        <v>#REF!</v>
      </c>
      <c r="C51" s="25" t="e">
        <f>IF('Crisis Indicator Data'!#REF!="No Data",1,IF(#REF!&lt;&gt;"",1,0))</f>
        <v>#REF!</v>
      </c>
      <c r="D51" s="25" t="e">
        <f>IF('Crisis Indicator Data'!#REF!="No Data",1,IF(#REF!&lt;&gt;"",1,0))</f>
        <v>#REF!</v>
      </c>
      <c r="E51" s="25" t="e">
        <f>IF('Crisis Indicator Data'!#REF!="No Data",1,IF(#REF!&lt;&gt;"",1,0))</f>
        <v>#REF!</v>
      </c>
      <c r="F51" s="25" t="e">
        <f>IF('Crisis Indicator Data'!#REF!="No Data",1,IF(#REF!&lt;&gt;"",1,0))</f>
        <v>#REF!</v>
      </c>
      <c r="G51" s="25" t="e">
        <f>IF('Crisis Indicator Data'!#REF!="No Data",1,IF(#REF!&lt;&gt;"",1,0))</f>
        <v>#REF!</v>
      </c>
      <c r="H51" s="25" t="e">
        <f>IF('Crisis Indicator Data'!#REF!="No Data",1,IF(#REF!&lt;&gt;"",1,0))</f>
        <v>#REF!</v>
      </c>
      <c r="I51" s="25" t="e">
        <f>IF('Crisis Indicator Data'!#REF!="No Data",1,IF(#REF!&lt;&gt;"",1,0))</f>
        <v>#REF!</v>
      </c>
      <c r="J51" s="25" t="e">
        <f>IF('Crisis Indicator Data'!#REF!="No Data",1,IF(#REF!&lt;&gt;"",1,0))</f>
        <v>#REF!</v>
      </c>
      <c r="K51" s="25" t="e">
        <f>IF('Crisis Indicator Data'!#REF!="No Data",1,IF(#REF!&lt;&gt;"",1,0))</f>
        <v>#REF!</v>
      </c>
      <c r="L51" s="25" t="e">
        <f>IF('Crisis Indicator Data'!#REF!="No Data",1,IF(#REF!&lt;&gt;"",1,0))</f>
        <v>#REF!</v>
      </c>
      <c r="M51" s="25" t="e">
        <f>IF('Crisis Indicator Data'!#REF!="No Data",1,IF(#REF!&lt;&gt;"",1,0))</f>
        <v>#REF!</v>
      </c>
      <c r="N51" s="25" t="e">
        <f>IF('Crisis Indicator Data'!#REF!="No Data",1,IF(#REF!&lt;&gt;"",1,0))</f>
        <v>#REF!</v>
      </c>
      <c r="O51" s="25" t="e">
        <f>IF('Crisis Indicator Data'!#REF!="No Data",1,IF(#REF!&lt;&gt;"",1,0))</f>
        <v>#REF!</v>
      </c>
      <c r="P51" s="25" t="e">
        <f>IF('Crisis Indicator Data'!#REF!="No Data",1,IF(#REF!&lt;&gt;"",1,0))</f>
        <v>#REF!</v>
      </c>
      <c r="Q51" s="25" t="e">
        <f>IF('Crisis Indicator Data'!#REF!="No Data",1,IF(#REF!&lt;&gt;"",1,0))</f>
        <v>#REF!</v>
      </c>
      <c r="R51" s="25" t="e">
        <f>IF('Crisis Indicator Data'!#REF!="No Data",1,IF(#REF!&lt;&gt;"",1,0))</f>
        <v>#REF!</v>
      </c>
      <c r="S51" s="25" t="e">
        <f>IF('Crisis Indicator Data'!#REF!="No Data",1,IF(#REF!&lt;&gt;"",1,0))</f>
        <v>#REF!</v>
      </c>
      <c r="T51" s="25" t="e">
        <f>IF('Crisis Indicator Data'!#REF!="No Data",1,IF(#REF!&lt;&gt;"",1,0))</f>
        <v>#REF!</v>
      </c>
      <c r="U51" s="25" t="e">
        <f>IF('Crisis Indicator Data'!#REF!="No Data",1,IF(#REF!&lt;&gt;"",1,0))</f>
        <v>#REF!</v>
      </c>
      <c r="V51" s="25" t="e">
        <f>IF('Crisis Indicator Data'!#REF!="No Data",1,IF(#REF!&lt;&gt;"",1,0))</f>
        <v>#REF!</v>
      </c>
      <c r="W51" s="25" t="e">
        <f>IF('Crisis Indicator Data'!#REF!="No Data",1,IF(#REF!&lt;&gt;"",1,0))</f>
        <v>#REF!</v>
      </c>
      <c r="X51" s="25" t="e">
        <f>IF('Crisis Indicator Data'!#REF!="No Data",1,IF(#REF!&lt;&gt;"",1,0))</f>
        <v>#REF!</v>
      </c>
      <c r="Y51" s="25" t="e">
        <f>IF('Crisis Indicator Data'!#REF!="No Data",1,IF(#REF!&lt;&gt;"",1,0))</f>
        <v>#REF!</v>
      </c>
      <c r="Z51" s="25" t="e">
        <f>IF('Crisis Indicator Data'!#REF!="No Data",1,IF(#REF!&lt;&gt;"",1,0))</f>
        <v>#REF!</v>
      </c>
      <c r="AA51" s="25" t="e">
        <f>IF('Crisis Indicator Data'!#REF!="No Data",1,IF(#REF!&lt;&gt;"",1,0))</f>
        <v>#REF!</v>
      </c>
      <c r="AB51" s="25" t="e">
        <f>IF('Crisis Indicator Data'!#REF!="No Data",1,IF(#REF!&lt;&gt;"",1,0))</f>
        <v>#REF!</v>
      </c>
      <c r="AC51" s="25" t="e">
        <f>IF('Crisis Indicator Data'!#REF!="No Data",1,IF(#REF!&lt;&gt;"",1,0))</f>
        <v>#REF!</v>
      </c>
      <c r="AD51" s="25" t="e">
        <f>IF('Crisis Indicator Data'!#REF!="No Data",1,IF(#REF!&lt;&gt;"",1,0))</f>
        <v>#REF!</v>
      </c>
      <c r="AE51" s="25" t="e">
        <f>IF('Crisis Indicator Data'!#REF!="No Data",1,IF(#REF!&lt;&gt;"",1,0))</f>
        <v>#REF!</v>
      </c>
      <c r="AF51" s="25" t="e">
        <f>IF('Crisis Indicator Data'!#REF!="No Data",1,IF(#REF!&lt;&gt;"",1,0))</f>
        <v>#REF!</v>
      </c>
      <c r="AG51" s="25" t="e">
        <f>IF('Crisis Indicator Data'!#REF!="No Data",1,IF(#REF!&lt;&gt;"",1,0))</f>
        <v>#REF!</v>
      </c>
      <c r="AH51" s="25" t="e">
        <f>IF('Crisis Indicator Data'!#REF!="No Data",1,IF(#REF!&lt;&gt;"",1,0))</f>
        <v>#REF!</v>
      </c>
      <c r="AI51" s="25" t="e">
        <f>IF('Crisis Indicator Data'!#REF!="No Data",1,IF(#REF!&lt;&gt;"",1,0))</f>
        <v>#REF!</v>
      </c>
      <c r="AJ51" s="25" t="e">
        <f>IF('Crisis Indicator Data'!#REF!="No Data",1,IF(#REF!&lt;&gt;"",1,0))</f>
        <v>#REF!</v>
      </c>
      <c r="AK51" s="25" t="e">
        <f>IF('Crisis Indicator Data'!#REF!="No Data",1,IF(#REF!&lt;&gt;"",1,0))</f>
        <v>#REF!</v>
      </c>
      <c r="AL51" s="25" t="e">
        <f>IF('Crisis Indicator Data'!#REF!="No Data",1,IF(#REF!&lt;&gt;"",1,0))</f>
        <v>#REF!</v>
      </c>
      <c r="AM51" s="25" t="e">
        <f>IF('Crisis Indicator Data'!#REF!="No Data",1,IF(#REF!&lt;&gt;"",1,0))</f>
        <v>#REF!</v>
      </c>
      <c r="AN51" s="25" t="e">
        <f>IF('Crisis Indicator Data'!#REF!="No Data",1,IF(#REF!&lt;&gt;"",1,0))</f>
        <v>#REF!</v>
      </c>
      <c r="AO51" s="25" t="e">
        <f>IF('Crisis Indicator Data'!#REF!="No Data",1,IF(#REF!&lt;&gt;"",1,0))</f>
        <v>#REF!</v>
      </c>
      <c r="AP51" s="25" t="e">
        <f>IF('Crisis Indicator Data'!#REF!="No Data",1,IF(#REF!&lt;&gt;"",1,0))</f>
        <v>#REF!</v>
      </c>
      <c r="AQ51" s="25" t="e">
        <f>IF('Crisis Indicator Data'!#REF!="No Data",1,IF(#REF!&lt;&gt;"",1,0))</f>
        <v>#REF!</v>
      </c>
      <c r="AR51" s="25" t="e">
        <f>IF('Crisis Indicator Data'!#REF!="No Data",1,IF(#REF!&lt;&gt;"",1,0))</f>
        <v>#REF!</v>
      </c>
      <c r="AS51" s="25" t="e">
        <f>IF('Crisis Indicator Data'!#REF!="No Data",1,IF(#REF!&lt;&gt;"",1,0))</f>
        <v>#REF!</v>
      </c>
      <c r="AT51" s="25" t="e">
        <f>IF('Crisis Indicator Data'!#REF!="No Data",1,IF(#REF!&lt;&gt;"",1,0))</f>
        <v>#REF!</v>
      </c>
      <c r="AU51" s="25" t="e">
        <f>IF('Crisis Indicator Data'!#REF!="No Data",1,IF(#REF!&lt;&gt;"",1,0))</f>
        <v>#REF!</v>
      </c>
      <c r="AV51" s="25" t="e">
        <f>IF('Crisis Indicator Data'!#REF!="No Data",1,IF(#REF!&lt;&gt;"",1,0))</f>
        <v>#REF!</v>
      </c>
      <c r="AW51" s="25" t="e">
        <f>IF('Crisis Indicator Data'!#REF!="No Data",1,IF(#REF!&lt;&gt;"",1,0))</f>
        <v>#REF!</v>
      </c>
      <c r="AX51" s="25" t="e">
        <f>IF('Crisis Indicator Data'!#REF!="No Data",1,IF(#REF!&lt;&gt;"",1,0))</f>
        <v>#REF!</v>
      </c>
      <c r="AY51" s="25" t="e">
        <f>IF('Crisis Indicator Data'!#REF!="No Data",1,IF(#REF!&lt;&gt;"",1,0))</f>
        <v>#REF!</v>
      </c>
      <c r="AZ51" s="25" t="e">
        <f>IF('Crisis Indicator Data'!#REF!="No Data",1,IF(#REF!&lt;&gt;"",1,0))</f>
        <v>#REF!</v>
      </c>
      <c r="BA51" t="e">
        <f t="shared" si="0"/>
        <v>#REF!</v>
      </c>
      <c r="BB51" s="27" t="e">
        <f t="shared" si="1"/>
        <v>#REF!</v>
      </c>
    </row>
    <row r="52" spans="1:54" x14ac:dyDescent="0.3">
      <c r="A52" t="s">
        <v>94</v>
      </c>
      <c r="B52" s="25" t="e">
        <f>IF('Crisis Indicator Data'!#REF!="No Data",1,IF(#REF!&lt;&gt;"",1,0))</f>
        <v>#REF!</v>
      </c>
      <c r="C52" s="25" t="e">
        <f>IF('Crisis Indicator Data'!#REF!="No Data",1,IF(#REF!&lt;&gt;"",1,0))</f>
        <v>#REF!</v>
      </c>
      <c r="D52" s="25" t="e">
        <f>IF('Crisis Indicator Data'!#REF!="No Data",1,IF(#REF!&lt;&gt;"",1,0))</f>
        <v>#REF!</v>
      </c>
      <c r="E52" s="25" t="e">
        <f>IF('Crisis Indicator Data'!#REF!="No Data",1,IF(#REF!&lt;&gt;"",1,0))</f>
        <v>#REF!</v>
      </c>
      <c r="F52" s="25" t="e">
        <f>IF('Crisis Indicator Data'!#REF!="No Data",1,IF(#REF!&lt;&gt;"",1,0))</f>
        <v>#REF!</v>
      </c>
      <c r="G52" s="25" t="e">
        <f>IF('Crisis Indicator Data'!#REF!="No Data",1,IF(#REF!&lt;&gt;"",1,0))</f>
        <v>#REF!</v>
      </c>
      <c r="H52" s="25" t="e">
        <f>IF('Crisis Indicator Data'!#REF!="No Data",1,IF(#REF!&lt;&gt;"",1,0))</f>
        <v>#REF!</v>
      </c>
      <c r="I52" s="25" t="e">
        <f>IF('Crisis Indicator Data'!#REF!="No Data",1,IF(#REF!&lt;&gt;"",1,0))</f>
        <v>#REF!</v>
      </c>
      <c r="J52" s="25" t="e">
        <f>IF('Crisis Indicator Data'!#REF!="No Data",1,IF(#REF!&lt;&gt;"",1,0))</f>
        <v>#REF!</v>
      </c>
      <c r="K52" s="25" t="e">
        <f>IF('Crisis Indicator Data'!#REF!="No Data",1,IF(#REF!&lt;&gt;"",1,0))</f>
        <v>#REF!</v>
      </c>
      <c r="L52" s="25" t="e">
        <f>IF('Crisis Indicator Data'!#REF!="No Data",1,IF(#REF!&lt;&gt;"",1,0))</f>
        <v>#REF!</v>
      </c>
      <c r="M52" s="25" t="e">
        <f>IF('Crisis Indicator Data'!#REF!="No Data",1,IF(#REF!&lt;&gt;"",1,0))</f>
        <v>#REF!</v>
      </c>
      <c r="N52" s="25" t="e">
        <f>IF('Crisis Indicator Data'!#REF!="No Data",1,IF(#REF!&lt;&gt;"",1,0))</f>
        <v>#REF!</v>
      </c>
      <c r="O52" s="25" t="e">
        <f>IF('Crisis Indicator Data'!#REF!="No Data",1,IF(#REF!&lt;&gt;"",1,0))</f>
        <v>#REF!</v>
      </c>
      <c r="P52" s="25" t="e">
        <f>IF('Crisis Indicator Data'!#REF!="No Data",1,IF(#REF!&lt;&gt;"",1,0))</f>
        <v>#REF!</v>
      </c>
      <c r="Q52" s="25" t="e">
        <f>IF('Crisis Indicator Data'!#REF!="No Data",1,IF(#REF!&lt;&gt;"",1,0))</f>
        <v>#REF!</v>
      </c>
      <c r="R52" s="25" t="e">
        <f>IF('Crisis Indicator Data'!#REF!="No Data",1,IF(#REF!&lt;&gt;"",1,0))</f>
        <v>#REF!</v>
      </c>
      <c r="S52" s="25" t="e">
        <f>IF('Crisis Indicator Data'!#REF!="No Data",1,IF(#REF!&lt;&gt;"",1,0))</f>
        <v>#REF!</v>
      </c>
      <c r="T52" s="25" t="e">
        <f>IF('Crisis Indicator Data'!#REF!="No Data",1,IF(#REF!&lt;&gt;"",1,0))</f>
        <v>#REF!</v>
      </c>
      <c r="U52" s="25" t="e">
        <f>IF('Crisis Indicator Data'!#REF!="No Data",1,IF(#REF!&lt;&gt;"",1,0))</f>
        <v>#REF!</v>
      </c>
      <c r="V52" s="25" t="e">
        <f>IF('Crisis Indicator Data'!#REF!="No Data",1,IF(#REF!&lt;&gt;"",1,0))</f>
        <v>#REF!</v>
      </c>
      <c r="W52" s="25" t="e">
        <f>IF('Crisis Indicator Data'!#REF!="No Data",1,IF(#REF!&lt;&gt;"",1,0))</f>
        <v>#REF!</v>
      </c>
      <c r="X52" s="25" t="e">
        <f>IF('Crisis Indicator Data'!#REF!="No Data",1,IF(#REF!&lt;&gt;"",1,0))</f>
        <v>#REF!</v>
      </c>
      <c r="Y52" s="25" t="e">
        <f>IF('Crisis Indicator Data'!#REF!="No Data",1,IF(#REF!&lt;&gt;"",1,0))</f>
        <v>#REF!</v>
      </c>
      <c r="Z52" s="25" t="e">
        <f>IF('Crisis Indicator Data'!#REF!="No Data",1,IF(#REF!&lt;&gt;"",1,0))</f>
        <v>#REF!</v>
      </c>
      <c r="AA52" s="25" t="e">
        <f>IF('Crisis Indicator Data'!#REF!="No Data",1,IF(#REF!&lt;&gt;"",1,0))</f>
        <v>#REF!</v>
      </c>
      <c r="AB52" s="25" t="e">
        <f>IF('Crisis Indicator Data'!#REF!="No Data",1,IF(#REF!&lt;&gt;"",1,0))</f>
        <v>#REF!</v>
      </c>
      <c r="AC52" s="25" t="e">
        <f>IF('Crisis Indicator Data'!#REF!="No Data",1,IF(#REF!&lt;&gt;"",1,0))</f>
        <v>#REF!</v>
      </c>
      <c r="AD52" s="25" t="e">
        <f>IF('Crisis Indicator Data'!#REF!="No Data",1,IF(#REF!&lt;&gt;"",1,0))</f>
        <v>#REF!</v>
      </c>
      <c r="AE52" s="25" t="e">
        <f>IF('Crisis Indicator Data'!#REF!="No Data",1,IF(#REF!&lt;&gt;"",1,0))</f>
        <v>#REF!</v>
      </c>
      <c r="AF52" s="25" t="e">
        <f>IF('Crisis Indicator Data'!#REF!="No Data",1,IF(#REF!&lt;&gt;"",1,0))</f>
        <v>#REF!</v>
      </c>
      <c r="AG52" s="25" t="e">
        <f>IF('Crisis Indicator Data'!#REF!="No Data",1,IF(#REF!&lt;&gt;"",1,0))</f>
        <v>#REF!</v>
      </c>
      <c r="AH52" s="25" t="e">
        <f>IF('Crisis Indicator Data'!#REF!="No Data",1,IF(#REF!&lt;&gt;"",1,0))</f>
        <v>#REF!</v>
      </c>
      <c r="AI52" s="25" t="e">
        <f>IF('Crisis Indicator Data'!#REF!="No Data",1,IF(#REF!&lt;&gt;"",1,0))</f>
        <v>#REF!</v>
      </c>
      <c r="AJ52" s="25" t="e">
        <f>IF('Crisis Indicator Data'!#REF!="No Data",1,IF(#REF!&lt;&gt;"",1,0))</f>
        <v>#REF!</v>
      </c>
      <c r="AK52" s="25" t="e">
        <f>IF('Crisis Indicator Data'!#REF!="No Data",1,IF(#REF!&lt;&gt;"",1,0))</f>
        <v>#REF!</v>
      </c>
      <c r="AL52" s="25" t="e">
        <f>IF('Crisis Indicator Data'!#REF!="No Data",1,IF(#REF!&lt;&gt;"",1,0))</f>
        <v>#REF!</v>
      </c>
      <c r="AM52" s="25" t="e">
        <f>IF('Crisis Indicator Data'!#REF!="No Data",1,IF(#REF!&lt;&gt;"",1,0))</f>
        <v>#REF!</v>
      </c>
      <c r="AN52" s="25" t="e">
        <f>IF('Crisis Indicator Data'!#REF!="No Data",1,IF(#REF!&lt;&gt;"",1,0))</f>
        <v>#REF!</v>
      </c>
      <c r="AO52" s="25" t="e">
        <f>IF('Crisis Indicator Data'!#REF!="No Data",1,IF(#REF!&lt;&gt;"",1,0))</f>
        <v>#REF!</v>
      </c>
      <c r="AP52" s="25" t="e">
        <f>IF('Crisis Indicator Data'!#REF!="No Data",1,IF(#REF!&lt;&gt;"",1,0))</f>
        <v>#REF!</v>
      </c>
      <c r="AQ52" s="25" t="e">
        <f>IF('Crisis Indicator Data'!#REF!="No Data",1,IF(#REF!&lt;&gt;"",1,0))</f>
        <v>#REF!</v>
      </c>
      <c r="AR52" s="25" t="e">
        <f>IF('Crisis Indicator Data'!#REF!="No Data",1,IF(#REF!&lt;&gt;"",1,0))</f>
        <v>#REF!</v>
      </c>
      <c r="AS52" s="25" t="e">
        <f>IF('Crisis Indicator Data'!#REF!="No Data",1,IF(#REF!&lt;&gt;"",1,0))</f>
        <v>#REF!</v>
      </c>
      <c r="AT52" s="25" t="e">
        <f>IF('Crisis Indicator Data'!#REF!="No Data",1,IF(#REF!&lt;&gt;"",1,0))</f>
        <v>#REF!</v>
      </c>
      <c r="AU52" s="25" t="e">
        <f>IF('Crisis Indicator Data'!#REF!="No Data",1,IF(#REF!&lt;&gt;"",1,0))</f>
        <v>#REF!</v>
      </c>
      <c r="AV52" s="25" t="e">
        <f>IF('Crisis Indicator Data'!#REF!="No Data",1,IF(#REF!&lt;&gt;"",1,0))</f>
        <v>#REF!</v>
      </c>
      <c r="AW52" s="25" t="e">
        <f>IF('Crisis Indicator Data'!#REF!="No Data",1,IF(#REF!&lt;&gt;"",1,0))</f>
        <v>#REF!</v>
      </c>
      <c r="AX52" s="25" t="e">
        <f>IF('Crisis Indicator Data'!#REF!="No Data",1,IF(#REF!&lt;&gt;"",1,0))</f>
        <v>#REF!</v>
      </c>
      <c r="AY52" s="25" t="e">
        <f>IF('Crisis Indicator Data'!#REF!="No Data",1,IF(#REF!&lt;&gt;"",1,0))</f>
        <v>#REF!</v>
      </c>
      <c r="AZ52" s="25" t="e">
        <f>IF('Crisis Indicator Data'!#REF!="No Data",1,IF(#REF!&lt;&gt;"",1,0))</f>
        <v>#REF!</v>
      </c>
      <c r="BA52" t="e">
        <f t="shared" si="0"/>
        <v>#REF!</v>
      </c>
      <c r="BB52" s="27" t="e">
        <f t="shared" si="1"/>
        <v>#REF!</v>
      </c>
    </row>
    <row r="53" spans="1:54" x14ac:dyDescent="0.3">
      <c r="A53" t="s">
        <v>96</v>
      </c>
      <c r="B53" s="25" t="e">
        <f>IF('Crisis Indicator Data'!#REF!="No Data",1,IF(#REF!&lt;&gt;"",1,0))</f>
        <v>#REF!</v>
      </c>
      <c r="C53" s="25" t="e">
        <f>IF('Crisis Indicator Data'!#REF!="No Data",1,IF(#REF!&lt;&gt;"",1,0))</f>
        <v>#REF!</v>
      </c>
      <c r="D53" s="25" t="e">
        <f>IF('Crisis Indicator Data'!#REF!="No Data",1,IF(#REF!&lt;&gt;"",1,0))</f>
        <v>#REF!</v>
      </c>
      <c r="E53" s="25" t="e">
        <f>IF('Crisis Indicator Data'!#REF!="No Data",1,IF(#REF!&lt;&gt;"",1,0))</f>
        <v>#REF!</v>
      </c>
      <c r="F53" s="25" t="e">
        <f>IF('Crisis Indicator Data'!#REF!="No Data",1,IF(#REF!&lt;&gt;"",1,0))</f>
        <v>#REF!</v>
      </c>
      <c r="G53" s="25" t="e">
        <f>IF('Crisis Indicator Data'!#REF!="No Data",1,IF(#REF!&lt;&gt;"",1,0))</f>
        <v>#REF!</v>
      </c>
      <c r="H53" s="25" t="e">
        <f>IF('Crisis Indicator Data'!#REF!="No Data",1,IF(#REF!&lt;&gt;"",1,0))</f>
        <v>#REF!</v>
      </c>
      <c r="I53" s="25" t="e">
        <f>IF('Crisis Indicator Data'!#REF!="No Data",1,IF(#REF!&lt;&gt;"",1,0))</f>
        <v>#REF!</v>
      </c>
      <c r="J53" s="25" t="e">
        <f>IF('Crisis Indicator Data'!#REF!="No Data",1,IF(#REF!&lt;&gt;"",1,0))</f>
        <v>#REF!</v>
      </c>
      <c r="K53" s="25" t="e">
        <f>IF('Crisis Indicator Data'!#REF!="No Data",1,IF(#REF!&lt;&gt;"",1,0))</f>
        <v>#REF!</v>
      </c>
      <c r="L53" s="25" t="e">
        <f>IF('Crisis Indicator Data'!#REF!="No Data",1,IF(#REF!&lt;&gt;"",1,0))</f>
        <v>#REF!</v>
      </c>
      <c r="M53" s="25" t="e">
        <f>IF('Crisis Indicator Data'!#REF!="No Data",1,IF(#REF!&lt;&gt;"",1,0))</f>
        <v>#REF!</v>
      </c>
      <c r="N53" s="25" t="e">
        <f>IF('Crisis Indicator Data'!#REF!="No Data",1,IF(#REF!&lt;&gt;"",1,0))</f>
        <v>#REF!</v>
      </c>
      <c r="O53" s="25" t="e">
        <f>IF('Crisis Indicator Data'!#REF!="No Data",1,IF(#REF!&lt;&gt;"",1,0))</f>
        <v>#REF!</v>
      </c>
      <c r="P53" s="25" t="e">
        <f>IF('Crisis Indicator Data'!#REF!="No Data",1,IF(#REF!&lt;&gt;"",1,0))</f>
        <v>#REF!</v>
      </c>
      <c r="Q53" s="25" t="e">
        <f>IF('Crisis Indicator Data'!#REF!="No Data",1,IF(#REF!&lt;&gt;"",1,0))</f>
        <v>#REF!</v>
      </c>
      <c r="R53" s="25" t="e">
        <f>IF('Crisis Indicator Data'!#REF!="No Data",1,IF(#REF!&lt;&gt;"",1,0))</f>
        <v>#REF!</v>
      </c>
      <c r="S53" s="25" t="e">
        <f>IF('Crisis Indicator Data'!#REF!="No Data",1,IF(#REF!&lt;&gt;"",1,0))</f>
        <v>#REF!</v>
      </c>
      <c r="T53" s="25" t="e">
        <f>IF('Crisis Indicator Data'!#REF!="No Data",1,IF(#REF!&lt;&gt;"",1,0))</f>
        <v>#REF!</v>
      </c>
      <c r="U53" s="25" t="e">
        <f>IF('Crisis Indicator Data'!#REF!="No Data",1,IF(#REF!&lt;&gt;"",1,0))</f>
        <v>#REF!</v>
      </c>
      <c r="V53" s="25" t="e">
        <f>IF('Crisis Indicator Data'!#REF!="No Data",1,IF(#REF!&lt;&gt;"",1,0))</f>
        <v>#REF!</v>
      </c>
      <c r="W53" s="25" t="e">
        <f>IF('Crisis Indicator Data'!#REF!="No Data",1,IF(#REF!&lt;&gt;"",1,0))</f>
        <v>#REF!</v>
      </c>
      <c r="X53" s="25" t="e">
        <f>IF('Crisis Indicator Data'!#REF!="No Data",1,IF(#REF!&lt;&gt;"",1,0))</f>
        <v>#REF!</v>
      </c>
      <c r="Y53" s="25" t="e">
        <f>IF('Crisis Indicator Data'!#REF!="No Data",1,IF(#REF!&lt;&gt;"",1,0))</f>
        <v>#REF!</v>
      </c>
      <c r="Z53" s="25" t="e">
        <f>IF('Crisis Indicator Data'!#REF!="No Data",1,IF(#REF!&lt;&gt;"",1,0))</f>
        <v>#REF!</v>
      </c>
      <c r="AA53" s="25" t="e">
        <f>IF('Crisis Indicator Data'!#REF!="No Data",1,IF(#REF!&lt;&gt;"",1,0))</f>
        <v>#REF!</v>
      </c>
      <c r="AB53" s="25" t="e">
        <f>IF('Crisis Indicator Data'!#REF!="No Data",1,IF(#REF!&lt;&gt;"",1,0))</f>
        <v>#REF!</v>
      </c>
      <c r="AC53" s="25" t="e">
        <f>IF('Crisis Indicator Data'!#REF!="No Data",1,IF(#REF!&lt;&gt;"",1,0))</f>
        <v>#REF!</v>
      </c>
      <c r="AD53" s="25" t="e">
        <f>IF('Crisis Indicator Data'!#REF!="No Data",1,IF(#REF!&lt;&gt;"",1,0))</f>
        <v>#REF!</v>
      </c>
      <c r="AE53" s="25" t="e">
        <f>IF('Crisis Indicator Data'!#REF!="No Data",1,IF(#REF!&lt;&gt;"",1,0))</f>
        <v>#REF!</v>
      </c>
      <c r="AF53" s="25" t="e">
        <f>IF('Crisis Indicator Data'!#REF!="No Data",1,IF(#REF!&lt;&gt;"",1,0))</f>
        <v>#REF!</v>
      </c>
      <c r="AG53" s="25" t="e">
        <f>IF('Crisis Indicator Data'!#REF!="No Data",1,IF(#REF!&lt;&gt;"",1,0))</f>
        <v>#REF!</v>
      </c>
      <c r="AH53" s="25" t="e">
        <f>IF('Crisis Indicator Data'!#REF!="No Data",1,IF(#REF!&lt;&gt;"",1,0))</f>
        <v>#REF!</v>
      </c>
      <c r="AI53" s="25" t="e">
        <f>IF('Crisis Indicator Data'!#REF!="No Data",1,IF(#REF!&lt;&gt;"",1,0))</f>
        <v>#REF!</v>
      </c>
      <c r="AJ53" s="25" t="e">
        <f>IF('Crisis Indicator Data'!#REF!="No Data",1,IF(#REF!&lt;&gt;"",1,0))</f>
        <v>#REF!</v>
      </c>
      <c r="AK53" s="25" t="e">
        <f>IF('Crisis Indicator Data'!#REF!="No Data",1,IF(#REF!&lt;&gt;"",1,0))</f>
        <v>#REF!</v>
      </c>
      <c r="AL53" s="25" t="e">
        <f>IF('Crisis Indicator Data'!#REF!="No Data",1,IF(#REF!&lt;&gt;"",1,0))</f>
        <v>#REF!</v>
      </c>
      <c r="AM53" s="25" t="e">
        <f>IF('Crisis Indicator Data'!#REF!="No Data",1,IF(#REF!&lt;&gt;"",1,0))</f>
        <v>#REF!</v>
      </c>
      <c r="AN53" s="25" t="e">
        <f>IF('Crisis Indicator Data'!#REF!="No Data",1,IF(#REF!&lt;&gt;"",1,0))</f>
        <v>#REF!</v>
      </c>
      <c r="AO53" s="25" t="e">
        <f>IF('Crisis Indicator Data'!#REF!="No Data",1,IF(#REF!&lt;&gt;"",1,0))</f>
        <v>#REF!</v>
      </c>
      <c r="AP53" s="25" t="e">
        <f>IF('Crisis Indicator Data'!#REF!="No Data",1,IF(#REF!&lt;&gt;"",1,0))</f>
        <v>#REF!</v>
      </c>
      <c r="AQ53" s="25" t="e">
        <f>IF('Crisis Indicator Data'!#REF!="No Data",1,IF(#REF!&lt;&gt;"",1,0))</f>
        <v>#REF!</v>
      </c>
      <c r="AR53" s="25" t="e">
        <f>IF('Crisis Indicator Data'!#REF!="No Data",1,IF(#REF!&lt;&gt;"",1,0))</f>
        <v>#REF!</v>
      </c>
      <c r="AS53" s="25" t="e">
        <f>IF('Crisis Indicator Data'!#REF!="No Data",1,IF(#REF!&lt;&gt;"",1,0))</f>
        <v>#REF!</v>
      </c>
      <c r="AT53" s="25" t="e">
        <f>IF('Crisis Indicator Data'!#REF!="No Data",1,IF(#REF!&lt;&gt;"",1,0))</f>
        <v>#REF!</v>
      </c>
      <c r="AU53" s="25" t="e">
        <f>IF('Crisis Indicator Data'!#REF!="No Data",1,IF(#REF!&lt;&gt;"",1,0))</f>
        <v>#REF!</v>
      </c>
      <c r="AV53" s="25" t="e">
        <f>IF('Crisis Indicator Data'!#REF!="No Data",1,IF(#REF!&lt;&gt;"",1,0))</f>
        <v>#REF!</v>
      </c>
      <c r="AW53" s="25" t="e">
        <f>IF('Crisis Indicator Data'!#REF!="No Data",1,IF(#REF!&lt;&gt;"",1,0))</f>
        <v>#REF!</v>
      </c>
      <c r="AX53" s="25" t="e">
        <f>IF('Crisis Indicator Data'!#REF!="No Data",1,IF(#REF!&lt;&gt;"",1,0))</f>
        <v>#REF!</v>
      </c>
      <c r="AY53" s="25" t="e">
        <f>IF('Crisis Indicator Data'!#REF!="No Data",1,IF(#REF!&lt;&gt;"",1,0))</f>
        <v>#REF!</v>
      </c>
      <c r="AZ53" s="25" t="e">
        <f>IF('Crisis Indicator Data'!#REF!="No Data",1,IF(#REF!&lt;&gt;"",1,0))</f>
        <v>#REF!</v>
      </c>
      <c r="BA53" t="e">
        <f t="shared" si="0"/>
        <v>#REF!</v>
      </c>
      <c r="BB53" s="27" t="e">
        <f t="shared" si="1"/>
        <v>#REF!</v>
      </c>
    </row>
    <row r="54" spans="1:54" x14ac:dyDescent="0.3">
      <c r="A54" t="s">
        <v>98</v>
      </c>
      <c r="B54" s="25" t="e">
        <f>IF('Crisis Indicator Data'!#REF!="No Data",1,IF(#REF!&lt;&gt;"",1,0))</f>
        <v>#REF!</v>
      </c>
      <c r="C54" s="25" t="e">
        <f>IF('Crisis Indicator Data'!#REF!="No Data",1,IF(#REF!&lt;&gt;"",1,0))</f>
        <v>#REF!</v>
      </c>
      <c r="D54" s="25" t="e">
        <f>IF('Crisis Indicator Data'!#REF!="No Data",1,IF(#REF!&lt;&gt;"",1,0))</f>
        <v>#REF!</v>
      </c>
      <c r="E54" s="25" t="e">
        <f>IF('Crisis Indicator Data'!#REF!="No Data",1,IF(#REF!&lt;&gt;"",1,0))</f>
        <v>#REF!</v>
      </c>
      <c r="F54" s="25" t="e">
        <f>IF('Crisis Indicator Data'!#REF!="No Data",1,IF(#REF!&lt;&gt;"",1,0))</f>
        <v>#REF!</v>
      </c>
      <c r="G54" s="25" t="e">
        <f>IF('Crisis Indicator Data'!#REF!="No Data",1,IF(#REF!&lt;&gt;"",1,0))</f>
        <v>#REF!</v>
      </c>
      <c r="H54" s="25" t="e">
        <f>IF('Crisis Indicator Data'!#REF!="No Data",1,IF(#REF!&lt;&gt;"",1,0))</f>
        <v>#REF!</v>
      </c>
      <c r="I54" s="25" t="e">
        <f>IF('Crisis Indicator Data'!#REF!="No Data",1,IF(#REF!&lt;&gt;"",1,0))</f>
        <v>#REF!</v>
      </c>
      <c r="J54" s="25" t="e">
        <f>IF('Crisis Indicator Data'!#REF!="No Data",1,IF(#REF!&lt;&gt;"",1,0))</f>
        <v>#REF!</v>
      </c>
      <c r="K54" s="25" t="e">
        <f>IF('Crisis Indicator Data'!#REF!="No Data",1,IF(#REF!&lt;&gt;"",1,0))</f>
        <v>#REF!</v>
      </c>
      <c r="L54" s="25" t="e">
        <f>IF('Crisis Indicator Data'!#REF!="No Data",1,IF(#REF!&lt;&gt;"",1,0))</f>
        <v>#REF!</v>
      </c>
      <c r="M54" s="25" t="e">
        <f>IF('Crisis Indicator Data'!#REF!="No Data",1,IF(#REF!&lt;&gt;"",1,0))</f>
        <v>#REF!</v>
      </c>
      <c r="N54" s="25" t="e">
        <f>IF('Crisis Indicator Data'!#REF!="No Data",1,IF(#REF!&lt;&gt;"",1,0))</f>
        <v>#REF!</v>
      </c>
      <c r="O54" s="25" t="e">
        <f>IF('Crisis Indicator Data'!#REF!="No Data",1,IF(#REF!&lt;&gt;"",1,0))</f>
        <v>#REF!</v>
      </c>
      <c r="P54" s="25" t="e">
        <f>IF('Crisis Indicator Data'!#REF!="No Data",1,IF(#REF!&lt;&gt;"",1,0))</f>
        <v>#REF!</v>
      </c>
      <c r="Q54" s="25" t="e">
        <f>IF('Crisis Indicator Data'!#REF!="No Data",1,IF(#REF!&lt;&gt;"",1,0))</f>
        <v>#REF!</v>
      </c>
      <c r="R54" s="25" t="e">
        <f>IF('Crisis Indicator Data'!#REF!="No Data",1,IF(#REF!&lt;&gt;"",1,0))</f>
        <v>#REF!</v>
      </c>
      <c r="S54" s="25" t="e">
        <f>IF('Crisis Indicator Data'!#REF!="No Data",1,IF(#REF!&lt;&gt;"",1,0))</f>
        <v>#REF!</v>
      </c>
      <c r="T54" s="25" t="e">
        <f>IF('Crisis Indicator Data'!#REF!="No Data",1,IF(#REF!&lt;&gt;"",1,0))</f>
        <v>#REF!</v>
      </c>
      <c r="U54" s="25" t="e">
        <f>IF('Crisis Indicator Data'!#REF!="No Data",1,IF(#REF!&lt;&gt;"",1,0))</f>
        <v>#REF!</v>
      </c>
      <c r="V54" s="25" t="e">
        <f>IF('Crisis Indicator Data'!#REF!="No Data",1,IF(#REF!&lt;&gt;"",1,0))</f>
        <v>#REF!</v>
      </c>
      <c r="W54" s="25" t="e">
        <f>IF('Crisis Indicator Data'!#REF!="No Data",1,IF(#REF!&lt;&gt;"",1,0))</f>
        <v>#REF!</v>
      </c>
      <c r="X54" s="25" t="e">
        <f>IF('Crisis Indicator Data'!#REF!="No Data",1,IF(#REF!&lt;&gt;"",1,0))</f>
        <v>#REF!</v>
      </c>
      <c r="Y54" s="25" t="e">
        <f>IF('Crisis Indicator Data'!#REF!="No Data",1,IF(#REF!&lt;&gt;"",1,0))</f>
        <v>#REF!</v>
      </c>
      <c r="Z54" s="25" t="e">
        <f>IF('Crisis Indicator Data'!#REF!="No Data",1,IF(#REF!&lt;&gt;"",1,0))</f>
        <v>#REF!</v>
      </c>
      <c r="AA54" s="25" t="e">
        <f>IF('Crisis Indicator Data'!#REF!="No Data",1,IF(#REF!&lt;&gt;"",1,0))</f>
        <v>#REF!</v>
      </c>
      <c r="AB54" s="25" t="e">
        <f>IF('Crisis Indicator Data'!#REF!="No Data",1,IF(#REF!&lt;&gt;"",1,0))</f>
        <v>#REF!</v>
      </c>
      <c r="AC54" s="25" t="e">
        <f>IF('Crisis Indicator Data'!#REF!="No Data",1,IF(#REF!&lt;&gt;"",1,0))</f>
        <v>#REF!</v>
      </c>
      <c r="AD54" s="25" t="e">
        <f>IF('Crisis Indicator Data'!#REF!="No Data",1,IF(#REF!&lt;&gt;"",1,0))</f>
        <v>#REF!</v>
      </c>
      <c r="AE54" s="25" t="e">
        <f>IF('Crisis Indicator Data'!#REF!="No Data",1,IF(#REF!&lt;&gt;"",1,0))</f>
        <v>#REF!</v>
      </c>
      <c r="AF54" s="25" t="e">
        <f>IF('Crisis Indicator Data'!#REF!="No Data",1,IF(#REF!&lt;&gt;"",1,0))</f>
        <v>#REF!</v>
      </c>
      <c r="AG54" s="25" t="e">
        <f>IF('Crisis Indicator Data'!#REF!="No Data",1,IF(#REF!&lt;&gt;"",1,0))</f>
        <v>#REF!</v>
      </c>
      <c r="AH54" s="25" t="e">
        <f>IF('Crisis Indicator Data'!#REF!="No Data",1,IF(#REF!&lt;&gt;"",1,0))</f>
        <v>#REF!</v>
      </c>
      <c r="AI54" s="25" t="e">
        <f>IF('Crisis Indicator Data'!#REF!="No Data",1,IF(#REF!&lt;&gt;"",1,0))</f>
        <v>#REF!</v>
      </c>
      <c r="AJ54" s="25" t="e">
        <f>IF('Crisis Indicator Data'!#REF!="No Data",1,IF(#REF!&lt;&gt;"",1,0))</f>
        <v>#REF!</v>
      </c>
      <c r="AK54" s="25" t="e">
        <f>IF('Crisis Indicator Data'!#REF!="No Data",1,IF(#REF!&lt;&gt;"",1,0))</f>
        <v>#REF!</v>
      </c>
      <c r="AL54" s="25" t="e">
        <f>IF('Crisis Indicator Data'!#REF!="No Data",1,IF(#REF!&lt;&gt;"",1,0))</f>
        <v>#REF!</v>
      </c>
      <c r="AM54" s="25" t="e">
        <f>IF('Crisis Indicator Data'!#REF!="No Data",1,IF(#REF!&lt;&gt;"",1,0))</f>
        <v>#REF!</v>
      </c>
      <c r="AN54" s="25" t="e">
        <f>IF('Crisis Indicator Data'!#REF!="No Data",1,IF(#REF!&lt;&gt;"",1,0))</f>
        <v>#REF!</v>
      </c>
      <c r="AO54" s="25" t="e">
        <f>IF('Crisis Indicator Data'!#REF!="No Data",1,IF(#REF!&lt;&gt;"",1,0))</f>
        <v>#REF!</v>
      </c>
      <c r="AP54" s="25" t="e">
        <f>IF('Crisis Indicator Data'!#REF!="No Data",1,IF(#REF!&lt;&gt;"",1,0))</f>
        <v>#REF!</v>
      </c>
      <c r="AQ54" s="25" t="e">
        <f>IF('Crisis Indicator Data'!#REF!="No Data",1,IF(#REF!&lt;&gt;"",1,0))</f>
        <v>#REF!</v>
      </c>
      <c r="AR54" s="25" t="e">
        <f>IF('Crisis Indicator Data'!#REF!="No Data",1,IF(#REF!&lt;&gt;"",1,0))</f>
        <v>#REF!</v>
      </c>
      <c r="AS54" s="25" t="e">
        <f>IF('Crisis Indicator Data'!#REF!="No Data",1,IF(#REF!&lt;&gt;"",1,0))</f>
        <v>#REF!</v>
      </c>
      <c r="AT54" s="25" t="e">
        <f>IF('Crisis Indicator Data'!#REF!="No Data",1,IF(#REF!&lt;&gt;"",1,0))</f>
        <v>#REF!</v>
      </c>
      <c r="AU54" s="25" t="e">
        <f>IF('Crisis Indicator Data'!#REF!="No Data",1,IF(#REF!&lt;&gt;"",1,0))</f>
        <v>#REF!</v>
      </c>
      <c r="AV54" s="25" t="e">
        <f>IF('Crisis Indicator Data'!#REF!="No Data",1,IF(#REF!&lt;&gt;"",1,0))</f>
        <v>#REF!</v>
      </c>
      <c r="AW54" s="25" t="e">
        <f>IF('Crisis Indicator Data'!#REF!="No Data",1,IF(#REF!&lt;&gt;"",1,0))</f>
        <v>#REF!</v>
      </c>
      <c r="AX54" s="25" t="e">
        <f>IF('Crisis Indicator Data'!#REF!="No Data",1,IF(#REF!&lt;&gt;"",1,0))</f>
        <v>#REF!</v>
      </c>
      <c r="AY54" s="25" t="e">
        <f>IF('Crisis Indicator Data'!#REF!="No Data",1,IF(#REF!&lt;&gt;"",1,0))</f>
        <v>#REF!</v>
      </c>
      <c r="AZ54" s="25" t="e">
        <f>IF('Crisis Indicator Data'!#REF!="No Data",1,IF(#REF!&lt;&gt;"",1,0))</f>
        <v>#REF!</v>
      </c>
      <c r="BA54" t="e">
        <f t="shared" si="0"/>
        <v>#REF!</v>
      </c>
      <c r="BB54" s="27" t="e">
        <f t="shared" si="1"/>
        <v>#REF!</v>
      </c>
    </row>
    <row r="55" spans="1:54" x14ac:dyDescent="0.3">
      <c r="A55" t="s">
        <v>100</v>
      </c>
      <c r="B55" s="25" t="e">
        <f>IF('Crisis Indicator Data'!#REF!="No Data",1,IF(#REF!&lt;&gt;"",1,0))</f>
        <v>#REF!</v>
      </c>
      <c r="C55" s="25" t="e">
        <f>IF('Crisis Indicator Data'!#REF!="No Data",1,IF(#REF!&lt;&gt;"",1,0))</f>
        <v>#REF!</v>
      </c>
      <c r="D55" s="25" t="e">
        <f>IF('Crisis Indicator Data'!#REF!="No Data",1,IF(#REF!&lt;&gt;"",1,0))</f>
        <v>#REF!</v>
      </c>
      <c r="E55" s="25" t="e">
        <f>IF('Crisis Indicator Data'!#REF!="No Data",1,IF(#REF!&lt;&gt;"",1,0))</f>
        <v>#REF!</v>
      </c>
      <c r="F55" s="25" t="e">
        <f>IF('Crisis Indicator Data'!#REF!="No Data",1,IF(#REF!&lt;&gt;"",1,0))</f>
        <v>#REF!</v>
      </c>
      <c r="G55" s="25" t="e">
        <f>IF('Crisis Indicator Data'!#REF!="No Data",1,IF(#REF!&lt;&gt;"",1,0))</f>
        <v>#REF!</v>
      </c>
      <c r="H55" s="25" t="e">
        <f>IF('Crisis Indicator Data'!#REF!="No Data",1,IF(#REF!&lt;&gt;"",1,0))</f>
        <v>#REF!</v>
      </c>
      <c r="I55" s="25" t="e">
        <f>IF('Crisis Indicator Data'!#REF!="No Data",1,IF(#REF!&lt;&gt;"",1,0))</f>
        <v>#REF!</v>
      </c>
      <c r="J55" s="25" t="e">
        <f>IF('Crisis Indicator Data'!#REF!="No Data",1,IF(#REF!&lt;&gt;"",1,0))</f>
        <v>#REF!</v>
      </c>
      <c r="K55" s="25" t="e">
        <f>IF('Crisis Indicator Data'!#REF!="No Data",1,IF(#REF!&lt;&gt;"",1,0))</f>
        <v>#REF!</v>
      </c>
      <c r="L55" s="25" t="e">
        <f>IF('Crisis Indicator Data'!#REF!="No Data",1,IF(#REF!&lt;&gt;"",1,0))</f>
        <v>#REF!</v>
      </c>
      <c r="M55" s="25" t="e">
        <f>IF('Crisis Indicator Data'!#REF!="No Data",1,IF(#REF!&lt;&gt;"",1,0))</f>
        <v>#REF!</v>
      </c>
      <c r="N55" s="25" t="e">
        <f>IF('Crisis Indicator Data'!#REF!="No Data",1,IF(#REF!&lt;&gt;"",1,0))</f>
        <v>#REF!</v>
      </c>
      <c r="O55" s="25" t="e">
        <f>IF('Crisis Indicator Data'!#REF!="No Data",1,IF(#REF!&lt;&gt;"",1,0))</f>
        <v>#REF!</v>
      </c>
      <c r="P55" s="25" t="e">
        <f>IF('Crisis Indicator Data'!#REF!="No Data",1,IF(#REF!&lt;&gt;"",1,0))</f>
        <v>#REF!</v>
      </c>
      <c r="Q55" s="25" t="e">
        <f>IF('Crisis Indicator Data'!#REF!="No Data",1,IF(#REF!&lt;&gt;"",1,0))</f>
        <v>#REF!</v>
      </c>
      <c r="R55" s="25" t="e">
        <f>IF('Crisis Indicator Data'!#REF!="No Data",1,IF(#REF!&lt;&gt;"",1,0))</f>
        <v>#REF!</v>
      </c>
      <c r="S55" s="25" t="e">
        <f>IF('Crisis Indicator Data'!#REF!="No Data",1,IF(#REF!&lt;&gt;"",1,0))</f>
        <v>#REF!</v>
      </c>
      <c r="T55" s="25" t="e">
        <f>IF('Crisis Indicator Data'!#REF!="No Data",1,IF(#REF!&lt;&gt;"",1,0))</f>
        <v>#REF!</v>
      </c>
      <c r="U55" s="25" t="e">
        <f>IF('Crisis Indicator Data'!#REF!="No Data",1,IF(#REF!&lt;&gt;"",1,0))</f>
        <v>#REF!</v>
      </c>
      <c r="V55" s="25" t="e">
        <f>IF('Crisis Indicator Data'!#REF!="No Data",1,IF(#REF!&lt;&gt;"",1,0))</f>
        <v>#REF!</v>
      </c>
      <c r="W55" s="25" t="e">
        <f>IF('Crisis Indicator Data'!#REF!="No Data",1,IF(#REF!&lt;&gt;"",1,0))</f>
        <v>#REF!</v>
      </c>
      <c r="X55" s="25" t="e">
        <f>IF('Crisis Indicator Data'!#REF!="No Data",1,IF(#REF!&lt;&gt;"",1,0))</f>
        <v>#REF!</v>
      </c>
      <c r="Y55" s="25" t="e">
        <f>IF('Crisis Indicator Data'!#REF!="No Data",1,IF(#REF!&lt;&gt;"",1,0))</f>
        <v>#REF!</v>
      </c>
      <c r="Z55" s="25" t="e">
        <f>IF('Crisis Indicator Data'!#REF!="No Data",1,IF(#REF!&lt;&gt;"",1,0))</f>
        <v>#REF!</v>
      </c>
      <c r="AA55" s="25" t="e">
        <f>IF('Crisis Indicator Data'!#REF!="No Data",1,IF(#REF!&lt;&gt;"",1,0))</f>
        <v>#REF!</v>
      </c>
      <c r="AB55" s="25" t="e">
        <f>IF('Crisis Indicator Data'!#REF!="No Data",1,IF(#REF!&lt;&gt;"",1,0))</f>
        <v>#REF!</v>
      </c>
      <c r="AC55" s="25" t="e">
        <f>IF('Crisis Indicator Data'!#REF!="No Data",1,IF(#REF!&lt;&gt;"",1,0))</f>
        <v>#REF!</v>
      </c>
      <c r="AD55" s="25" t="e">
        <f>IF('Crisis Indicator Data'!#REF!="No Data",1,IF(#REF!&lt;&gt;"",1,0))</f>
        <v>#REF!</v>
      </c>
      <c r="AE55" s="25" t="e">
        <f>IF('Crisis Indicator Data'!#REF!="No Data",1,IF(#REF!&lt;&gt;"",1,0))</f>
        <v>#REF!</v>
      </c>
      <c r="AF55" s="25" t="e">
        <f>IF('Crisis Indicator Data'!#REF!="No Data",1,IF(#REF!&lt;&gt;"",1,0))</f>
        <v>#REF!</v>
      </c>
      <c r="AG55" s="25" t="e">
        <f>IF('Crisis Indicator Data'!#REF!="No Data",1,IF(#REF!&lt;&gt;"",1,0))</f>
        <v>#REF!</v>
      </c>
      <c r="AH55" s="25" t="e">
        <f>IF('Crisis Indicator Data'!#REF!="No Data",1,IF(#REF!&lt;&gt;"",1,0))</f>
        <v>#REF!</v>
      </c>
      <c r="AI55" s="25" t="e">
        <f>IF('Crisis Indicator Data'!#REF!="No Data",1,IF(#REF!&lt;&gt;"",1,0))</f>
        <v>#REF!</v>
      </c>
      <c r="AJ55" s="25" t="e">
        <f>IF('Crisis Indicator Data'!#REF!="No Data",1,IF(#REF!&lt;&gt;"",1,0))</f>
        <v>#REF!</v>
      </c>
      <c r="AK55" s="25" t="e">
        <f>IF('Crisis Indicator Data'!#REF!="No Data",1,IF(#REF!&lt;&gt;"",1,0))</f>
        <v>#REF!</v>
      </c>
      <c r="AL55" s="25" t="e">
        <f>IF('Crisis Indicator Data'!#REF!="No Data",1,IF(#REF!&lt;&gt;"",1,0))</f>
        <v>#REF!</v>
      </c>
      <c r="AM55" s="25" t="e">
        <f>IF('Crisis Indicator Data'!#REF!="No Data",1,IF(#REF!&lt;&gt;"",1,0))</f>
        <v>#REF!</v>
      </c>
      <c r="AN55" s="25" t="e">
        <f>IF('Crisis Indicator Data'!#REF!="No Data",1,IF(#REF!&lt;&gt;"",1,0))</f>
        <v>#REF!</v>
      </c>
      <c r="AO55" s="25" t="e">
        <f>IF('Crisis Indicator Data'!#REF!="No Data",1,IF(#REF!&lt;&gt;"",1,0))</f>
        <v>#REF!</v>
      </c>
      <c r="AP55" s="25" t="e">
        <f>IF('Crisis Indicator Data'!#REF!="No Data",1,IF(#REF!&lt;&gt;"",1,0))</f>
        <v>#REF!</v>
      </c>
      <c r="AQ55" s="25" t="e">
        <f>IF('Crisis Indicator Data'!#REF!="No Data",1,IF(#REF!&lt;&gt;"",1,0))</f>
        <v>#REF!</v>
      </c>
      <c r="AR55" s="25" t="e">
        <f>IF('Crisis Indicator Data'!#REF!="No Data",1,IF(#REF!&lt;&gt;"",1,0))</f>
        <v>#REF!</v>
      </c>
      <c r="AS55" s="25" t="e">
        <f>IF('Crisis Indicator Data'!#REF!="No Data",1,IF(#REF!&lt;&gt;"",1,0))</f>
        <v>#REF!</v>
      </c>
      <c r="AT55" s="25" t="e">
        <f>IF('Crisis Indicator Data'!#REF!="No Data",1,IF(#REF!&lt;&gt;"",1,0))</f>
        <v>#REF!</v>
      </c>
      <c r="AU55" s="25" t="e">
        <f>IF('Crisis Indicator Data'!#REF!="No Data",1,IF(#REF!&lt;&gt;"",1,0))</f>
        <v>#REF!</v>
      </c>
      <c r="AV55" s="25" t="e">
        <f>IF('Crisis Indicator Data'!#REF!="No Data",1,IF(#REF!&lt;&gt;"",1,0))</f>
        <v>#REF!</v>
      </c>
      <c r="AW55" s="25" t="e">
        <f>IF('Crisis Indicator Data'!#REF!="No Data",1,IF(#REF!&lt;&gt;"",1,0))</f>
        <v>#REF!</v>
      </c>
      <c r="AX55" s="25" t="e">
        <f>IF('Crisis Indicator Data'!#REF!="No Data",1,IF(#REF!&lt;&gt;"",1,0))</f>
        <v>#REF!</v>
      </c>
      <c r="AY55" s="25" t="e">
        <f>IF('Crisis Indicator Data'!#REF!="No Data",1,IF(#REF!&lt;&gt;"",1,0))</f>
        <v>#REF!</v>
      </c>
      <c r="AZ55" s="25" t="e">
        <f>IF('Crisis Indicator Data'!#REF!="No Data",1,IF(#REF!&lt;&gt;"",1,0))</f>
        <v>#REF!</v>
      </c>
      <c r="BA55" t="e">
        <f t="shared" si="0"/>
        <v>#REF!</v>
      </c>
      <c r="BB55" s="27" t="e">
        <f t="shared" si="1"/>
        <v>#REF!</v>
      </c>
    </row>
    <row r="56" spans="1:54" x14ac:dyDescent="0.3">
      <c r="A56" t="s">
        <v>102</v>
      </c>
      <c r="B56" s="25" t="e">
        <f>IF('Crisis Indicator Data'!#REF!="No Data",1,IF(#REF!&lt;&gt;"",1,0))</f>
        <v>#REF!</v>
      </c>
      <c r="C56" s="25" t="e">
        <f>IF('Crisis Indicator Data'!#REF!="No Data",1,IF(#REF!&lt;&gt;"",1,0))</f>
        <v>#REF!</v>
      </c>
      <c r="D56" s="25" t="e">
        <f>IF('Crisis Indicator Data'!#REF!="No Data",1,IF(#REF!&lt;&gt;"",1,0))</f>
        <v>#REF!</v>
      </c>
      <c r="E56" s="25" t="e">
        <f>IF('Crisis Indicator Data'!#REF!="No Data",1,IF(#REF!&lt;&gt;"",1,0))</f>
        <v>#REF!</v>
      </c>
      <c r="F56" s="25" t="e">
        <f>IF('Crisis Indicator Data'!#REF!="No Data",1,IF(#REF!&lt;&gt;"",1,0))</f>
        <v>#REF!</v>
      </c>
      <c r="G56" s="25" t="e">
        <f>IF('Crisis Indicator Data'!#REF!="No Data",1,IF(#REF!&lt;&gt;"",1,0))</f>
        <v>#REF!</v>
      </c>
      <c r="H56" s="25" t="e">
        <f>IF('Crisis Indicator Data'!#REF!="No Data",1,IF(#REF!&lt;&gt;"",1,0))</f>
        <v>#REF!</v>
      </c>
      <c r="I56" s="25" t="e">
        <f>IF('Crisis Indicator Data'!#REF!="No Data",1,IF(#REF!&lt;&gt;"",1,0))</f>
        <v>#REF!</v>
      </c>
      <c r="J56" s="25" t="e">
        <f>IF('Crisis Indicator Data'!#REF!="No Data",1,IF(#REF!&lt;&gt;"",1,0))</f>
        <v>#REF!</v>
      </c>
      <c r="K56" s="25" t="e">
        <f>IF('Crisis Indicator Data'!#REF!="No Data",1,IF(#REF!&lt;&gt;"",1,0))</f>
        <v>#REF!</v>
      </c>
      <c r="L56" s="25" t="e">
        <f>IF('Crisis Indicator Data'!#REF!="No Data",1,IF(#REF!&lt;&gt;"",1,0))</f>
        <v>#REF!</v>
      </c>
      <c r="M56" s="25" t="e">
        <f>IF('Crisis Indicator Data'!#REF!="No Data",1,IF(#REF!&lt;&gt;"",1,0))</f>
        <v>#REF!</v>
      </c>
      <c r="N56" s="25" t="e">
        <f>IF('Crisis Indicator Data'!#REF!="No Data",1,IF(#REF!&lt;&gt;"",1,0))</f>
        <v>#REF!</v>
      </c>
      <c r="O56" s="25" t="e">
        <f>IF('Crisis Indicator Data'!#REF!="No Data",1,IF(#REF!&lt;&gt;"",1,0))</f>
        <v>#REF!</v>
      </c>
      <c r="P56" s="25" t="e">
        <f>IF('Crisis Indicator Data'!#REF!="No Data",1,IF(#REF!&lt;&gt;"",1,0))</f>
        <v>#REF!</v>
      </c>
      <c r="Q56" s="25" t="e">
        <f>IF('Crisis Indicator Data'!#REF!="No Data",1,IF(#REF!&lt;&gt;"",1,0))</f>
        <v>#REF!</v>
      </c>
      <c r="R56" s="25" t="e">
        <f>IF('Crisis Indicator Data'!#REF!="No Data",1,IF(#REF!&lt;&gt;"",1,0))</f>
        <v>#REF!</v>
      </c>
      <c r="S56" s="25" t="e">
        <f>IF('Crisis Indicator Data'!#REF!="No Data",1,IF(#REF!&lt;&gt;"",1,0))</f>
        <v>#REF!</v>
      </c>
      <c r="T56" s="25" t="e">
        <f>IF('Crisis Indicator Data'!#REF!="No Data",1,IF(#REF!&lt;&gt;"",1,0))</f>
        <v>#REF!</v>
      </c>
      <c r="U56" s="25" t="e">
        <f>IF('Crisis Indicator Data'!#REF!="No Data",1,IF(#REF!&lt;&gt;"",1,0))</f>
        <v>#REF!</v>
      </c>
      <c r="V56" s="25" t="e">
        <f>IF('Crisis Indicator Data'!#REF!="No Data",1,IF(#REF!&lt;&gt;"",1,0))</f>
        <v>#REF!</v>
      </c>
      <c r="W56" s="25" t="e">
        <f>IF('Crisis Indicator Data'!#REF!="No Data",1,IF(#REF!&lt;&gt;"",1,0))</f>
        <v>#REF!</v>
      </c>
      <c r="X56" s="25" t="e">
        <f>IF('Crisis Indicator Data'!#REF!="No Data",1,IF(#REF!&lt;&gt;"",1,0))</f>
        <v>#REF!</v>
      </c>
      <c r="Y56" s="25" t="e">
        <f>IF('Crisis Indicator Data'!#REF!="No Data",1,IF(#REF!&lt;&gt;"",1,0))</f>
        <v>#REF!</v>
      </c>
      <c r="Z56" s="25" t="e">
        <f>IF('Crisis Indicator Data'!#REF!="No Data",1,IF(#REF!&lt;&gt;"",1,0))</f>
        <v>#REF!</v>
      </c>
      <c r="AA56" s="25" t="e">
        <f>IF('Crisis Indicator Data'!#REF!="No Data",1,IF(#REF!&lt;&gt;"",1,0))</f>
        <v>#REF!</v>
      </c>
      <c r="AB56" s="25" t="e">
        <f>IF('Crisis Indicator Data'!#REF!="No Data",1,IF(#REF!&lt;&gt;"",1,0))</f>
        <v>#REF!</v>
      </c>
      <c r="AC56" s="25" t="e">
        <f>IF('Crisis Indicator Data'!#REF!="No Data",1,IF(#REF!&lt;&gt;"",1,0))</f>
        <v>#REF!</v>
      </c>
      <c r="AD56" s="25" t="e">
        <f>IF('Crisis Indicator Data'!#REF!="No Data",1,IF(#REF!&lt;&gt;"",1,0))</f>
        <v>#REF!</v>
      </c>
      <c r="AE56" s="25" t="e">
        <f>IF('Crisis Indicator Data'!#REF!="No Data",1,IF(#REF!&lt;&gt;"",1,0))</f>
        <v>#REF!</v>
      </c>
      <c r="AF56" s="25" t="e">
        <f>IF('Crisis Indicator Data'!#REF!="No Data",1,IF(#REF!&lt;&gt;"",1,0))</f>
        <v>#REF!</v>
      </c>
      <c r="AG56" s="25" t="e">
        <f>IF('Crisis Indicator Data'!#REF!="No Data",1,IF(#REF!&lt;&gt;"",1,0))</f>
        <v>#REF!</v>
      </c>
      <c r="AH56" s="25" t="e">
        <f>IF('Crisis Indicator Data'!#REF!="No Data",1,IF(#REF!&lt;&gt;"",1,0))</f>
        <v>#REF!</v>
      </c>
      <c r="AI56" s="25" t="e">
        <f>IF('Crisis Indicator Data'!#REF!="No Data",1,IF(#REF!&lt;&gt;"",1,0))</f>
        <v>#REF!</v>
      </c>
      <c r="AJ56" s="25" t="e">
        <f>IF('Crisis Indicator Data'!#REF!="No Data",1,IF(#REF!&lt;&gt;"",1,0))</f>
        <v>#REF!</v>
      </c>
      <c r="AK56" s="25" t="e">
        <f>IF('Crisis Indicator Data'!#REF!="No Data",1,IF(#REF!&lt;&gt;"",1,0))</f>
        <v>#REF!</v>
      </c>
      <c r="AL56" s="25" t="e">
        <f>IF('Crisis Indicator Data'!#REF!="No Data",1,IF(#REF!&lt;&gt;"",1,0))</f>
        <v>#REF!</v>
      </c>
      <c r="AM56" s="25" t="e">
        <f>IF('Crisis Indicator Data'!#REF!="No Data",1,IF(#REF!&lt;&gt;"",1,0))</f>
        <v>#REF!</v>
      </c>
      <c r="AN56" s="25" t="e">
        <f>IF('Crisis Indicator Data'!#REF!="No Data",1,IF(#REF!&lt;&gt;"",1,0))</f>
        <v>#REF!</v>
      </c>
      <c r="AO56" s="25" t="e">
        <f>IF('Crisis Indicator Data'!#REF!="No Data",1,IF(#REF!&lt;&gt;"",1,0))</f>
        <v>#REF!</v>
      </c>
      <c r="AP56" s="25" t="e">
        <f>IF('Crisis Indicator Data'!#REF!="No Data",1,IF(#REF!&lt;&gt;"",1,0))</f>
        <v>#REF!</v>
      </c>
      <c r="AQ56" s="25" t="e">
        <f>IF('Crisis Indicator Data'!#REF!="No Data",1,IF(#REF!&lt;&gt;"",1,0))</f>
        <v>#REF!</v>
      </c>
      <c r="AR56" s="25" t="e">
        <f>IF('Crisis Indicator Data'!#REF!="No Data",1,IF(#REF!&lt;&gt;"",1,0))</f>
        <v>#REF!</v>
      </c>
      <c r="AS56" s="25" t="e">
        <f>IF('Crisis Indicator Data'!#REF!="No Data",1,IF(#REF!&lt;&gt;"",1,0))</f>
        <v>#REF!</v>
      </c>
      <c r="AT56" s="25" t="e">
        <f>IF('Crisis Indicator Data'!#REF!="No Data",1,IF(#REF!&lt;&gt;"",1,0))</f>
        <v>#REF!</v>
      </c>
      <c r="AU56" s="25" t="e">
        <f>IF('Crisis Indicator Data'!#REF!="No Data",1,IF(#REF!&lt;&gt;"",1,0))</f>
        <v>#REF!</v>
      </c>
      <c r="AV56" s="25" t="e">
        <f>IF('Crisis Indicator Data'!#REF!="No Data",1,IF(#REF!&lt;&gt;"",1,0))</f>
        <v>#REF!</v>
      </c>
      <c r="AW56" s="25" t="e">
        <f>IF('Crisis Indicator Data'!#REF!="No Data",1,IF(#REF!&lt;&gt;"",1,0))</f>
        <v>#REF!</v>
      </c>
      <c r="AX56" s="25" t="e">
        <f>IF('Crisis Indicator Data'!#REF!="No Data",1,IF(#REF!&lt;&gt;"",1,0))</f>
        <v>#REF!</v>
      </c>
      <c r="AY56" s="25" t="e">
        <f>IF('Crisis Indicator Data'!#REF!="No Data",1,IF(#REF!&lt;&gt;"",1,0))</f>
        <v>#REF!</v>
      </c>
      <c r="AZ56" s="25" t="e">
        <f>IF('Crisis Indicator Data'!#REF!="No Data",1,IF(#REF!&lt;&gt;"",1,0))</f>
        <v>#REF!</v>
      </c>
      <c r="BA56" t="e">
        <f t="shared" si="0"/>
        <v>#REF!</v>
      </c>
      <c r="BB56" s="27" t="e">
        <f t="shared" si="1"/>
        <v>#REF!</v>
      </c>
    </row>
    <row r="57" spans="1:54" x14ac:dyDescent="0.3">
      <c r="A57" t="s">
        <v>104</v>
      </c>
      <c r="B57" s="25" t="e">
        <f>IF('Crisis Indicator Data'!#REF!="No Data",1,IF(#REF!&lt;&gt;"",1,0))</f>
        <v>#REF!</v>
      </c>
      <c r="C57" s="25" t="e">
        <f>IF('Crisis Indicator Data'!#REF!="No Data",1,IF(#REF!&lt;&gt;"",1,0))</f>
        <v>#REF!</v>
      </c>
      <c r="D57" s="25" t="e">
        <f>IF('Crisis Indicator Data'!#REF!="No Data",1,IF(#REF!&lt;&gt;"",1,0))</f>
        <v>#REF!</v>
      </c>
      <c r="E57" s="25" t="e">
        <f>IF('Crisis Indicator Data'!#REF!="No Data",1,IF(#REF!&lt;&gt;"",1,0))</f>
        <v>#REF!</v>
      </c>
      <c r="F57" s="25" t="e">
        <f>IF('Crisis Indicator Data'!#REF!="No Data",1,IF(#REF!&lt;&gt;"",1,0))</f>
        <v>#REF!</v>
      </c>
      <c r="G57" s="25" t="e">
        <f>IF('Crisis Indicator Data'!#REF!="No Data",1,IF(#REF!&lt;&gt;"",1,0))</f>
        <v>#REF!</v>
      </c>
      <c r="H57" s="25" t="e">
        <f>IF('Crisis Indicator Data'!#REF!="No Data",1,IF(#REF!&lt;&gt;"",1,0))</f>
        <v>#REF!</v>
      </c>
      <c r="I57" s="25" t="e">
        <f>IF('Crisis Indicator Data'!#REF!="No Data",1,IF(#REF!&lt;&gt;"",1,0))</f>
        <v>#REF!</v>
      </c>
      <c r="J57" s="25" t="e">
        <f>IF('Crisis Indicator Data'!#REF!="No Data",1,IF(#REF!&lt;&gt;"",1,0))</f>
        <v>#REF!</v>
      </c>
      <c r="K57" s="25" t="e">
        <f>IF('Crisis Indicator Data'!#REF!="No Data",1,IF(#REF!&lt;&gt;"",1,0))</f>
        <v>#REF!</v>
      </c>
      <c r="L57" s="25" t="e">
        <f>IF('Crisis Indicator Data'!#REF!="No Data",1,IF(#REF!&lt;&gt;"",1,0))</f>
        <v>#REF!</v>
      </c>
      <c r="M57" s="25" t="e">
        <f>IF('Crisis Indicator Data'!#REF!="No Data",1,IF(#REF!&lt;&gt;"",1,0))</f>
        <v>#REF!</v>
      </c>
      <c r="N57" s="25" t="e">
        <f>IF('Crisis Indicator Data'!#REF!="No Data",1,IF(#REF!&lt;&gt;"",1,0))</f>
        <v>#REF!</v>
      </c>
      <c r="O57" s="25" t="e">
        <f>IF('Crisis Indicator Data'!#REF!="No Data",1,IF(#REF!&lt;&gt;"",1,0))</f>
        <v>#REF!</v>
      </c>
      <c r="P57" s="25" t="e">
        <f>IF('Crisis Indicator Data'!#REF!="No Data",1,IF(#REF!&lt;&gt;"",1,0))</f>
        <v>#REF!</v>
      </c>
      <c r="Q57" s="25" t="e">
        <f>IF('Crisis Indicator Data'!#REF!="No Data",1,IF(#REF!&lt;&gt;"",1,0))</f>
        <v>#REF!</v>
      </c>
      <c r="R57" s="25" t="e">
        <f>IF('Crisis Indicator Data'!#REF!="No Data",1,IF(#REF!&lt;&gt;"",1,0))</f>
        <v>#REF!</v>
      </c>
      <c r="S57" s="25" t="e">
        <f>IF('Crisis Indicator Data'!#REF!="No Data",1,IF(#REF!&lt;&gt;"",1,0))</f>
        <v>#REF!</v>
      </c>
      <c r="T57" s="25" t="e">
        <f>IF('Crisis Indicator Data'!#REF!="No Data",1,IF(#REF!&lt;&gt;"",1,0))</f>
        <v>#REF!</v>
      </c>
      <c r="U57" s="25" t="e">
        <f>IF('Crisis Indicator Data'!#REF!="No Data",1,IF(#REF!&lt;&gt;"",1,0))</f>
        <v>#REF!</v>
      </c>
      <c r="V57" s="25" t="e">
        <f>IF('Crisis Indicator Data'!#REF!="No Data",1,IF(#REF!&lt;&gt;"",1,0))</f>
        <v>#REF!</v>
      </c>
      <c r="W57" s="25" t="e">
        <f>IF('Crisis Indicator Data'!#REF!="No Data",1,IF(#REF!&lt;&gt;"",1,0))</f>
        <v>#REF!</v>
      </c>
      <c r="X57" s="25" t="e">
        <f>IF('Crisis Indicator Data'!#REF!="No Data",1,IF(#REF!&lt;&gt;"",1,0))</f>
        <v>#REF!</v>
      </c>
      <c r="Y57" s="25" t="e">
        <f>IF('Crisis Indicator Data'!#REF!="No Data",1,IF(#REF!&lt;&gt;"",1,0))</f>
        <v>#REF!</v>
      </c>
      <c r="Z57" s="25" t="e">
        <f>IF('Crisis Indicator Data'!#REF!="No Data",1,IF(#REF!&lt;&gt;"",1,0))</f>
        <v>#REF!</v>
      </c>
      <c r="AA57" s="25" t="e">
        <f>IF('Crisis Indicator Data'!#REF!="No Data",1,IF(#REF!&lt;&gt;"",1,0))</f>
        <v>#REF!</v>
      </c>
      <c r="AB57" s="25" t="e">
        <f>IF('Crisis Indicator Data'!#REF!="No Data",1,IF(#REF!&lt;&gt;"",1,0))</f>
        <v>#REF!</v>
      </c>
      <c r="AC57" s="25" t="e">
        <f>IF('Crisis Indicator Data'!#REF!="No Data",1,IF(#REF!&lt;&gt;"",1,0))</f>
        <v>#REF!</v>
      </c>
      <c r="AD57" s="25" t="e">
        <f>IF('Crisis Indicator Data'!#REF!="No Data",1,IF(#REF!&lt;&gt;"",1,0))</f>
        <v>#REF!</v>
      </c>
      <c r="AE57" s="25" t="e">
        <f>IF('Crisis Indicator Data'!#REF!="No Data",1,IF(#REF!&lt;&gt;"",1,0))</f>
        <v>#REF!</v>
      </c>
      <c r="AF57" s="25" t="e">
        <f>IF('Crisis Indicator Data'!#REF!="No Data",1,IF(#REF!&lt;&gt;"",1,0))</f>
        <v>#REF!</v>
      </c>
      <c r="AG57" s="25" t="e">
        <f>IF('Crisis Indicator Data'!#REF!="No Data",1,IF(#REF!&lt;&gt;"",1,0))</f>
        <v>#REF!</v>
      </c>
      <c r="AH57" s="25" t="e">
        <f>IF('Crisis Indicator Data'!#REF!="No Data",1,IF(#REF!&lt;&gt;"",1,0))</f>
        <v>#REF!</v>
      </c>
      <c r="AI57" s="25" t="e">
        <f>IF('Crisis Indicator Data'!#REF!="No Data",1,IF(#REF!&lt;&gt;"",1,0))</f>
        <v>#REF!</v>
      </c>
      <c r="AJ57" s="25" t="e">
        <f>IF('Crisis Indicator Data'!#REF!="No Data",1,IF(#REF!&lt;&gt;"",1,0))</f>
        <v>#REF!</v>
      </c>
      <c r="AK57" s="25" t="e">
        <f>IF('Crisis Indicator Data'!#REF!="No Data",1,IF(#REF!&lt;&gt;"",1,0))</f>
        <v>#REF!</v>
      </c>
      <c r="AL57" s="25" t="e">
        <f>IF('Crisis Indicator Data'!#REF!="No Data",1,IF(#REF!&lt;&gt;"",1,0))</f>
        <v>#REF!</v>
      </c>
      <c r="AM57" s="25" t="e">
        <f>IF('Crisis Indicator Data'!#REF!="No Data",1,IF(#REF!&lt;&gt;"",1,0))</f>
        <v>#REF!</v>
      </c>
      <c r="AN57" s="25" t="e">
        <f>IF('Crisis Indicator Data'!#REF!="No Data",1,IF(#REF!&lt;&gt;"",1,0))</f>
        <v>#REF!</v>
      </c>
      <c r="AO57" s="25" t="e">
        <f>IF('Crisis Indicator Data'!#REF!="No Data",1,IF(#REF!&lt;&gt;"",1,0))</f>
        <v>#REF!</v>
      </c>
      <c r="AP57" s="25" t="e">
        <f>IF('Crisis Indicator Data'!#REF!="No Data",1,IF(#REF!&lt;&gt;"",1,0))</f>
        <v>#REF!</v>
      </c>
      <c r="AQ57" s="25" t="e">
        <f>IF('Crisis Indicator Data'!#REF!="No Data",1,IF(#REF!&lt;&gt;"",1,0))</f>
        <v>#REF!</v>
      </c>
      <c r="AR57" s="25" t="e">
        <f>IF('Crisis Indicator Data'!#REF!="No Data",1,IF(#REF!&lt;&gt;"",1,0))</f>
        <v>#REF!</v>
      </c>
      <c r="AS57" s="25" t="e">
        <f>IF('Crisis Indicator Data'!#REF!="No Data",1,IF(#REF!&lt;&gt;"",1,0))</f>
        <v>#REF!</v>
      </c>
      <c r="AT57" s="25" t="e">
        <f>IF('Crisis Indicator Data'!#REF!="No Data",1,IF(#REF!&lt;&gt;"",1,0))</f>
        <v>#REF!</v>
      </c>
      <c r="AU57" s="25" t="e">
        <f>IF('Crisis Indicator Data'!#REF!="No Data",1,IF(#REF!&lt;&gt;"",1,0))</f>
        <v>#REF!</v>
      </c>
      <c r="AV57" s="25" t="e">
        <f>IF('Crisis Indicator Data'!#REF!="No Data",1,IF(#REF!&lt;&gt;"",1,0))</f>
        <v>#REF!</v>
      </c>
      <c r="AW57" s="25" t="e">
        <f>IF('Crisis Indicator Data'!#REF!="No Data",1,IF(#REF!&lt;&gt;"",1,0))</f>
        <v>#REF!</v>
      </c>
      <c r="AX57" s="25" t="e">
        <f>IF('Crisis Indicator Data'!#REF!="No Data",1,IF(#REF!&lt;&gt;"",1,0))</f>
        <v>#REF!</v>
      </c>
      <c r="AY57" s="25" t="e">
        <f>IF('Crisis Indicator Data'!#REF!="No Data",1,IF(#REF!&lt;&gt;"",1,0))</f>
        <v>#REF!</v>
      </c>
      <c r="AZ57" s="25" t="e">
        <f>IF('Crisis Indicator Data'!#REF!="No Data",1,IF(#REF!&lt;&gt;"",1,0))</f>
        <v>#REF!</v>
      </c>
      <c r="BA57" t="e">
        <f t="shared" si="0"/>
        <v>#REF!</v>
      </c>
      <c r="BB57" s="27" t="e">
        <f t="shared" si="1"/>
        <v>#REF!</v>
      </c>
    </row>
    <row r="58" spans="1:54" x14ac:dyDescent="0.3">
      <c r="A58" t="s">
        <v>106</v>
      </c>
      <c r="B58" s="25" t="e">
        <f>IF('Crisis Indicator Data'!#REF!="No Data",1,IF(#REF!&lt;&gt;"",1,0))</f>
        <v>#REF!</v>
      </c>
      <c r="C58" s="25" t="e">
        <f>IF('Crisis Indicator Data'!#REF!="No Data",1,IF(#REF!&lt;&gt;"",1,0))</f>
        <v>#REF!</v>
      </c>
      <c r="D58" s="25" t="e">
        <f>IF('Crisis Indicator Data'!#REF!="No Data",1,IF(#REF!&lt;&gt;"",1,0))</f>
        <v>#REF!</v>
      </c>
      <c r="E58" s="25" t="e">
        <f>IF('Crisis Indicator Data'!#REF!="No Data",1,IF(#REF!&lt;&gt;"",1,0))</f>
        <v>#REF!</v>
      </c>
      <c r="F58" s="25" t="e">
        <f>IF('Crisis Indicator Data'!#REF!="No Data",1,IF(#REF!&lt;&gt;"",1,0))</f>
        <v>#REF!</v>
      </c>
      <c r="G58" s="25" t="e">
        <f>IF('Crisis Indicator Data'!#REF!="No Data",1,IF(#REF!&lt;&gt;"",1,0))</f>
        <v>#REF!</v>
      </c>
      <c r="H58" s="25" t="e">
        <f>IF('Crisis Indicator Data'!#REF!="No Data",1,IF(#REF!&lt;&gt;"",1,0))</f>
        <v>#REF!</v>
      </c>
      <c r="I58" s="25" t="e">
        <f>IF('Crisis Indicator Data'!#REF!="No Data",1,IF(#REF!&lt;&gt;"",1,0))</f>
        <v>#REF!</v>
      </c>
      <c r="J58" s="25" t="e">
        <f>IF('Crisis Indicator Data'!#REF!="No Data",1,IF(#REF!&lt;&gt;"",1,0))</f>
        <v>#REF!</v>
      </c>
      <c r="K58" s="25" t="e">
        <f>IF('Crisis Indicator Data'!#REF!="No Data",1,IF(#REF!&lt;&gt;"",1,0))</f>
        <v>#REF!</v>
      </c>
      <c r="L58" s="25" t="e">
        <f>IF('Crisis Indicator Data'!#REF!="No Data",1,IF(#REF!&lt;&gt;"",1,0))</f>
        <v>#REF!</v>
      </c>
      <c r="M58" s="25" t="e">
        <f>IF('Crisis Indicator Data'!#REF!="No Data",1,IF(#REF!&lt;&gt;"",1,0))</f>
        <v>#REF!</v>
      </c>
      <c r="N58" s="25" t="e">
        <f>IF('Crisis Indicator Data'!#REF!="No Data",1,IF(#REF!&lt;&gt;"",1,0))</f>
        <v>#REF!</v>
      </c>
      <c r="O58" s="25" t="e">
        <f>IF('Crisis Indicator Data'!#REF!="No Data",1,IF(#REF!&lt;&gt;"",1,0))</f>
        <v>#REF!</v>
      </c>
      <c r="P58" s="25" t="e">
        <f>IF('Crisis Indicator Data'!#REF!="No Data",1,IF(#REF!&lt;&gt;"",1,0))</f>
        <v>#REF!</v>
      </c>
      <c r="Q58" s="25" t="e">
        <f>IF('Crisis Indicator Data'!#REF!="No Data",1,IF(#REF!&lt;&gt;"",1,0))</f>
        <v>#REF!</v>
      </c>
      <c r="R58" s="25" t="e">
        <f>IF('Crisis Indicator Data'!#REF!="No Data",1,IF(#REF!&lt;&gt;"",1,0))</f>
        <v>#REF!</v>
      </c>
      <c r="S58" s="25" t="e">
        <f>IF('Crisis Indicator Data'!#REF!="No Data",1,IF(#REF!&lt;&gt;"",1,0))</f>
        <v>#REF!</v>
      </c>
      <c r="T58" s="25" t="e">
        <f>IF('Crisis Indicator Data'!#REF!="No Data",1,IF(#REF!&lt;&gt;"",1,0))</f>
        <v>#REF!</v>
      </c>
      <c r="U58" s="25" t="e">
        <f>IF('Crisis Indicator Data'!#REF!="No Data",1,IF(#REF!&lt;&gt;"",1,0))</f>
        <v>#REF!</v>
      </c>
      <c r="V58" s="25" t="e">
        <f>IF('Crisis Indicator Data'!#REF!="No Data",1,IF(#REF!&lt;&gt;"",1,0))</f>
        <v>#REF!</v>
      </c>
      <c r="W58" s="25" t="e">
        <f>IF('Crisis Indicator Data'!#REF!="No Data",1,IF(#REF!&lt;&gt;"",1,0))</f>
        <v>#REF!</v>
      </c>
      <c r="X58" s="25" t="e">
        <f>IF('Crisis Indicator Data'!#REF!="No Data",1,IF(#REF!&lt;&gt;"",1,0))</f>
        <v>#REF!</v>
      </c>
      <c r="Y58" s="25" t="e">
        <f>IF('Crisis Indicator Data'!#REF!="No Data",1,IF(#REF!&lt;&gt;"",1,0))</f>
        <v>#REF!</v>
      </c>
      <c r="Z58" s="25" t="e">
        <f>IF('Crisis Indicator Data'!#REF!="No Data",1,IF(#REF!&lt;&gt;"",1,0))</f>
        <v>#REF!</v>
      </c>
      <c r="AA58" s="25" t="e">
        <f>IF('Crisis Indicator Data'!#REF!="No Data",1,IF(#REF!&lt;&gt;"",1,0))</f>
        <v>#REF!</v>
      </c>
      <c r="AB58" s="25" t="e">
        <f>IF('Crisis Indicator Data'!#REF!="No Data",1,IF(#REF!&lt;&gt;"",1,0))</f>
        <v>#REF!</v>
      </c>
      <c r="AC58" s="25" t="e">
        <f>IF('Crisis Indicator Data'!#REF!="No Data",1,IF(#REF!&lt;&gt;"",1,0))</f>
        <v>#REF!</v>
      </c>
      <c r="AD58" s="25" t="e">
        <f>IF('Crisis Indicator Data'!#REF!="No Data",1,IF(#REF!&lt;&gt;"",1,0))</f>
        <v>#REF!</v>
      </c>
      <c r="AE58" s="25" t="e">
        <f>IF('Crisis Indicator Data'!#REF!="No Data",1,IF(#REF!&lt;&gt;"",1,0))</f>
        <v>#REF!</v>
      </c>
      <c r="AF58" s="25" t="e">
        <f>IF('Crisis Indicator Data'!#REF!="No Data",1,IF(#REF!&lt;&gt;"",1,0))</f>
        <v>#REF!</v>
      </c>
      <c r="AG58" s="25" t="e">
        <f>IF('Crisis Indicator Data'!#REF!="No Data",1,IF(#REF!&lt;&gt;"",1,0))</f>
        <v>#REF!</v>
      </c>
      <c r="AH58" s="25" t="e">
        <f>IF('Crisis Indicator Data'!#REF!="No Data",1,IF(#REF!&lt;&gt;"",1,0))</f>
        <v>#REF!</v>
      </c>
      <c r="AI58" s="25" t="e">
        <f>IF('Crisis Indicator Data'!#REF!="No Data",1,IF(#REF!&lt;&gt;"",1,0))</f>
        <v>#REF!</v>
      </c>
      <c r="AJ58" s="25" t="e">
        <f>IF('Crisis Indicator Data'!#REF!="No Data",1,IF(#REF!&lt;&gt;"",1,0))</f>
        <v>#REF!</v>
      </c>
      <c r="AK58" s="25" t="e">
        <f>IF('Crisis Indicator Data'!#REF!="No Data",1,IF(#REF!&lt;&gt;"",1,0))</f>
        <v>#REF!</v>
      </c>
      <c r="AL58" s="25" t="e">
        <f>IF('Crisis Indicator Data'!#REF!="No Data",1,IF(#REF!&lt;&gt;"",1,0))</f>
        <v>#REF!</v>
      </c>
      <c r="AM58" s="25" t="e">
        <f>IF('Crisis Indicator Data'!#REF!="No Data",1,IF(#REF!&lt;&gt;"",1,0))</f>
        <v>#REF!</v>
      </c>
      <c r="AN58" s="25" t="e">
        <f>IF('Crisis Indicator Data'!#REF!="No Data",1,IF(#REF!&lt;&gt;"",1,0))</f>
        <v>#REF!</v>
      </c>
      <c r="AO58" s="25" t="e">
        <f>IF('Crisis Indicator Data'!#REF!="No Data",1,IF(#REF!&lt;&gt;"",1,0))</f>
        <v>#REF!</v>
      </c>
      <c r="AP58" s="25" t="e">
        <f>IF('Crisis Indicator Data'!#REF!="No Data",1,IF(#REF!&lt;&gt;"",1,0))</f>
        <v>#REF!</v>
      </c>
      <c r="AQ58" s="25" t="e">
        <f>IF('Crisis Indicator Data'!#REF!="No Data",1,IF(#REF!&lt;&gt;"",1,0))</f>
        <v>#REF!</v>
      </c>
      <c r="AR58" s="25" t="e">
        <f>IF('Crisis Indicator Data'!#REF!="No Data",1,IF(#REF!&lt;&gt;"",1,0))</f>
        <v>#REF!</v>
      </c>
      <c r="AS58" s="25" t="e">
        <f>IF('Crisis Indicator Data'!#REF!="No Data",1,IF(#REF!&lt;&gt;"",1,0))</f>
        <v>#REF!</v>
      </c>
      <c r="AT58" s="25" t="e">
        <f>IF('Crisis Indicator Data'!#REF!="No Data",1,IF(#REF!&lt;&gt;"",1,0))</f>
        <v>#REF!</v>
      </c>
      <c r="AU58" s="25" t="e">
        <f>IF('Crisis Indicator Data'!#REF!="No Data",1,IF(#REF!&lt;&gt;"",1,0))</f>
        <v>#REF!</v>
      </c>
      <c r="AV58" s="25" t="e">
        <f>IF('Crisis Indicator Data'!#REF!="No Data",1,IF(#REF!&lt;&gt;"",1,0))</f>
        <v>#REF!</v>
      </c>
      <c r="AW58" s="25" t="e">
        <f>IF('Crisis Indicator Data'!#REF!="No Data",1,IF(#REF!&lt;&gt;"",1,0))</f>
        <v>#REF!</v>
      </c>
      <c r="AX58" s="25" t="e">
        <f>IF('Crisis Indicator Data'!#REF!="No Data",1,IF(#REF!&lt;&gt;"",1,0))</f>
        <v>#REF!</v>
      </c>
      <c r="AY58" s="25" t="e">
        <f>IF('Crisis Indicator Data'!#REF!="No Data",1,IF(#REF!&lt;&gt;"",1,0))</f>
        <v>#REF!</v>
      </c>
      <c r="AZ58" s="25" t="e">
        <f>IF('Crisis Indicator Data'!#REF!="No Data",1,IF(#REF!&lt;&gt;"",1,0))</f>
        <v>#REF!</v>
      </c>
      <c r="BA58" t="e">
        <f t="shared" si="0"/>
        <v>#REF!</v>
      </c>
      <c r="BB58" s="27" t="e">
        <f t="shared" si="1"/>
        <v>#REF!</v>
      </c>
    </row>
    <row r="59" spans="1:54" x14ac:dyDescent="0.3">
      <c r="A59" t="s">
        <v>108</v>
      </c>
      <c r="B59" s="25" t="e">
        <f>IF('Crisis Indicator Data'!#REF!="No Data",1,IF(#REF!&lt;&gt;"",1,0))</f>
        <v>#REF!</v>
      </c>
      <c r="C59" s="25" t="e">
        <f>IF('Crisis Indicator Data'!#REF!="No Data",1,IF(#REF!&lt;&gt;"",1,0))</f>
        <v>#REF!</v>
      </c>
      <c r="D59" s="25" t="e">
        <f>IF('Crisis Indicator Data'!#REF!="No Data",1,IF(#REF!&lt;&gt;"",1,0))</f>
        <v>#REF!</v>
      </c>
      <c r="E59" s="25" t="e">
        <f>IF('Crisis Indicator Data'!#REF!="No Data",1,IF(#REF!&lt;&gt;"",1,0))</f>
        <v>#REF!</v>
      </c>
      <c r="F59" s="25" t="e">
        <f>IF('Crisis Indicator Data'!#REF!="No Data",1,IF(#REF!&lt;&gt;"",1,0))</f>
        <v>#REF!</v>
      </c>
      <c r="G59" s="25" t="e">
        <f>IF('Crisis Indicator Data'!#REF!="No Data",1,IF(#REF!&lt;&gt;"",1,0))</f>
        <v>#REF!</v>
      </c>
      <c r="H59" s="25" t="e">
        <f>IF('Crisis Indicator Data'!#REF!="No Data",1,IF(#REF!&lt;&gt;"",1,0))</f>
        <v>#REF!</v>
      </c>
      <c r="I59" s="25" t="e">
        <f>IF('Crisis Indicator Data'!#REF!="No Data",1,IF(#REF!&lt;&gt;"",1,0))</f>
        <v>#REF!</v>
      </c>
      <c r="J59" s="25" t="e">
        <f>IF('Crisis Indicator Data'!#REF!="No Data",1,IF(#REF!&lt;&gt;"",1,0))</f>
        <v>#REF!</v>
      </c>
      <c r="K59" s="25" t="e">
        <f>IF('Crisis Indicator Data'!#REF!="No Data",1,IF(#REF!&lt;&gt;"",1,0))</f>
        <v>#REF!</v>
      </c>
      <c r="L59" s="25" t="e">
        <f>IF('Crisis Indicator Data'!#REF!="No Data",1,IF(#REF!&lt;&gt;"",1,0))</f>
        <v>#REF!</v>
      </c>
      <c r="M59" s="25" t="e">
        <f>IF('Crisis Indicator Data'!#REF!="No Data",1,IF(#REF!&lt;&gt;"",1,0))</f>
        <v>#REF!</v>
      </c>
      <c r="N59" s="25" t="e">
        <f>IF('Crisis Indicator Data'!#REF!="No Data",1,IF(#REF!&lt;&gt;"",1,0))</f>
        <v>#REF!</v>
      </c>
      <c r="O59" s="25" t="e">
        <f>IF('Crisis Indicator Data'!#REF!="No Data",1,IF(#REF!&lt;&gt;"",1,0))</f>
        <v>#REF!</v>
      </c>
      <c r="P59" s="25" t="e">
        <f>IF('Crisis Indicator Data'!#REF!="No Data",1,IF(#REF!&lt;&gt;"",1,0))</f>
        <v>#REF!</v>
      </c>
      <c r="Q59" s="25" t="e">
        <f>IF('Crisis Indicator Data'!#REF!="No Data",1,IF(#REF!&lt;&gt;"",1,0))</f>
        <v>#REF!</v>
      </c>
      <c r="R59" s="25" t="e">
        <f>IF('Crisis Indicator Data'!#REF!="No Data",1,IF(#REF!&lt;&gt;"",1,0))</f>
        <v>#REF!</v>
      </c>
      <c r="S59" s="25" t="e">
        <f>IF('Crisis Indicator Data'!#REF!="No Data",1,IF(#REF!&lt;&gt;"",1,0))</f>
        <v>#REF!</v>
      </c>
      <c r="T59" s="25" t="e">
        <f>IF('Crisis Indicator Data'!#REF!="No Data",1,IF(#REF!&lt;&gt;"",1,0))</f>
        <v>#REF!</v>
      </c>
      <c r="U59" s="25" t="e">
        <f>IF('Crisis Indicator Data'!#REF!="No Data",1,IF(#REF!&lt;&gt;"",1,0))</f>
        <v>#REF!</v>
      </c>
      <c r="V59" s="25" t="e">
        <f>IF('Crisis Indicator Data'!#REF!="No Data",1,IF(#REF!&lt;&gt;"",1,0))</f>
        <v>#REF!</v>
      </c>
      <c r="W59" s="25" t="e">
        <f>IF('Crisis Indicator Data'!#REF!="No Data",1,IF(#REF!&lt;&gt;"",1,0))</f>
        <v>#REF!</v>
      </c>
      <c r="X59" s="25" t="e">
        <f>IF('Crisis Indicator Data'!#REF!="No Data",1,IF(#REF!&lt;&gt;"",1,0))</f>
        <v>#REF!</v>
      </c>
      <c r="Y59" s="25" t="e">
        <f>IF('Crisis Indicator Data'!#REF!="No Data",1,IF(#REF!&lt;&gt;"",1,0))</f>
        <v>#REF!</v>
      </c>
      <c r="Z59" s="25" t="e">
        <f>IF('Crisis Indicator Data'!#REF!="No Data",1,IF(#REF!&lt;&gt;"",1,0))</f>
        <v>#REF!</v>
      </c>
      <c r="AA59" s="25" t="e">
        <f>IF('Crisis Indicator Data'!#REF!="No Data",1,IF(#REF!&lt;&gt;"",1,0))</f>
        <v>#REF!</v>
      </c>
      <c r="AB59" s="25" t="e">
        <f>IF('Crisis Indicator Data'!#REF!="No Data",1,IF(#REF!&lt;&gt;"",1,0))</f>
        <v>#REF!</v>
      </c>
      <c r="AC59" s="25" t="e">
        <f>IF('Crisis Indicator Data'!#REF!="No Data",1,IF(#REF!&lt;&gt;"",1,0))</f>
        <v>#REF!</v>
      </c>
      <c r="AD59" s="25" t="e">
        <f>IF('Crisis Indicator Data'!#REF!="No Data",1,IF(#REF!&lt;&gt;"",1,0))</f>
        <v>#REF!</v>
      </c>
      <c r="AE59" s="25" t="e">
        <f>IF('Crisis Indicator Data'!#REF!="No Data",1,IF(#REF!&lt;&gt;"",1,0))</f>
        <v>#REF!</v>
      </c>
      <c r="AF59" s="25" t="e">
        <f>IF('Crisis Indicator Data'!#REF!="No Data",1,IF(#REF!&lt;&gt;"",1,0))</f>
        <v>#REF!</v>
      </c>
      <c r="AG59" s="25" t="e">
        <f>IF('Crisis Indicator Data'!#REF!="No Data",1,IF(#REF!&lt;&gt;"",1,0))</f>
        <v>#REF!</v>
      </c>
      <c r="AH59" s="25" t="e">
        <f>IF('Crisis Indicator Data'!#REF!="No Data",1,IF(#REF!&lt;&gt;"",1,0))</f>
        <v>#REF!</v>
      </c>
      <c r="AI59" s="25" t="e">
        <f>IF('Crisis Indicator Data'!#REF!="No Data",1,IF(#REF!&lt;&gt;"",1,0))</f>
        <v>#REF!</v>
      </c>
      <c r="AJ59" s="25" t="e">
        <f>IF('Crisis Indicator Data'!#REF!="No Data",1,IF(#REF!&lt;&gt;"",1,0))</f>
        <v>#REF!</v>
      </c>
      <c r="AK59" s="25" t="e">
        <f>IF('Crisis Indicator Data'!#REF!="No Data",1,IF(#REF!&lt;&gt;"",1,0))</f>
        <v>#REF!</v>
      </c>
      <c r="AL59" s="25" t="e">
        <f>IF('Crisis Indicator Data'!#REF!="No Data",1,IF(#REF!&lt;&gt;"",1,0))</f>
        <v>#REF!</v>
      </c>
      <c r="AM59" s="25" t="e">
        <f>IF('Crisis Indicator Data'!#REF!="No Data",1,IF(#REF!&lt;&gt;"",1,0))</f>
        <v>#REF!</v>
      </c>
      <c r="AN59" s="25" t="e">
        <f>IF('Crisis Indicator Data'!#REF!="No Data",1,IF(#REF!&lt;&gt;"",1,0))</f>
        <v>#REF!</v>
      </c>
      <c r="AO59" s="25" t="e">
        <f>IF('Crisis Indicator Data'!#REF!="No Data",1,IF(#REF!&lt;&gt;"",1,0))</f>
        <v>#REF!</v>
      </c>
      <c r="AP59" s="25" t="e">
        <f>IF('Crisis Indicator Data'!#REF!="No Data",1,IF(#REF!&lt;&gt;"",1,0))</f>
        <v>#REF!</v>
      </c>
      <c r="AQ59" s="25" t="e">
        <f>IF('Crisis Indicator Data'!#REF!="No Data",1,IF(#REF!&lt;&gt;"",1,0))</f>
        <v>#REF!</v>
      </c>
      <c r="AR59" s="25" t="e">
        <f>IF('Crisis Indicator Data'!#REF!="No Data",1,IF(#REF!&lt;&gt;"",1,0))</f>
        <v>#REF!</v>
      </c>
      <c r="AS59" s="25" t="e">
        <f>IF('Crisis Indicator Data'!#REF!="No Data",1,IF(#REF!&lt;&gt;"",1,0))</f>
        <v>#REF!</v>
      </c>
      <c r="AT59" s="25" t="e">
        <f>IF('Crisis Indicator Data'!#REF!="No Data",1,IF(#REF!&lt;&gt;"",1,0))</f>
        <v>#REF!</v>
      </c>
      <c r="AU59" s="25" t="e">
        <f>IF('Crisis Indicator Data'!#REF!="No Data",1,IF(#REF!&lt;&gt;"",1,0))</f>
        <v>#REF!</v>
      </c>
      <c r="AV59" s="25" t="e">
        <f>IF('Crisis Indicator Data'!#REF!="No Data",1,IF(#REF!&lt;&gt;"",1,0))</f>
        <v>#REF!</v>
      </c>
      <c r="AW59" s="25" t="e">
        <f>IF('Crisis Indicator Data'!#REF!="No Data",1,IF(#REF!&lt;&gt;"",1,0))</f>
        <v>#REF!</v>
      </c>
      <c r="AX59" s="25" t="e">
        <f>IF('Crisis Indicator Data'!#REF!="No Data",1,IF(#REF!&lt;&gt;"",1,0))</f>
        <v>#REF!</v>
      </c>
      <c r="AY59" s="25" t="e">
        <f>IF('Crisis Indicator Data'!#REF!="No Data",1,IF(#REF!&lt;&gt;"",1,0))</f>
        <v>#REF!</v>
      </c>
      <c r="AZ59" s="25" t="e">
        <f>IF('Crisis Indicator Data'!#REF!="No Data",1,IF(#REF!&lt;&gt;"",1,0))</f>
        <v>#REF!</v>
      </c>
      <c r="BA59" t="e">
        <f t="shared" si="0"/>
        <v>#REF!</v>
      </c>
      <c r="BB59" s="27" t="e">
        <f t="shared" si="1"/>
        <v>#REF!</v>
      </c>
    </row>
    <row r="60" spans="1:54" x14ac:dyDescent="0.3">
      <c r="A60" t="s">
        <v>110</v>
      </c>
      <c r="B60" s="25" t="e">
        <f>IF('Crisis Indicator Data'!#REF!="No Data",1,IF(#REF!&lt;&gt;"",1,0))</f>
        <v>#REF!</v>
      </c>
      <c r="C60" s="25" t="e">
        <f>IF('Crisis Indicator Data'!#REF!="No Data",1,IF(#REF!&lt;&gt;"",1,0))</f>
        <v>#REF!</v>
      </c>
      <c r="D60" s="25" t="e">
        <f>IF('Crisis Indicator Data'!#REF!="No Data",1,IF(#REF!&lt;&gt;"",1,0))</f>
        <v>#REF!</v>
      </c>
      <c r="E60" s="25" t="e">
        <f>IF('Crisis Indicator Data'!#REF!="No Data",1,IF(#REF!&lt;&gt;"",1,0))</f>
        <v>#REF!</v>
      </c>
      <c r="F60" s="25" t="e">
        <f>IF('Crisis Indicator Data'!#REF!="No Data",1,IF(#REF!&lt;&gt;"",1,0))</f>
        <v>#REF!</v>
      </c>
      <c r="G60" s="25" t="e">
        <f>IF('Crisis Indicator Data'!#REF!="No Data",1,IF(#REF!&lt;&gt;"",1,0))</f>
        <v>#REF!</v>
      </c>
      <c r="H60" s="25" t="e">
        <f>IF('Crisis Indicator Data'!#REF!="No Data",1,IF(#REF!&lt;&gt;"",1,0))</f>
        <v>#REF!</v>
      </c>
      <c r="I60" s="25" t="e">
        <f>IF('Crisis Indicator Data'!#REF!="No Data",1,IF(#REF!&lt;&gt;"",1,0))</f>
        <v>#REF!</v>
      </c>
      <c r="J60" s="25" t="e">
        <f>IF('Crisis Indicator Data'!#REF!="No Data",1,IF(#REF!&lt;&gt;"",1,0))</f>
        <v>#REF!</v>
      </c>
      <c r="K60" s="25" t="e">
        <f>IF('Crisis Indicator Data'!#REF!="No Data",1,IF(#REF!&lt;&gt;"",1,0))</f>
        <v>#REF!</v>
      </c>
      <c r="L60" s="25" t="e">
        <f>IF('Crisis Indicator Data'!#REF!="No Data",1,IF(#REF!&lt;&gt;"",1,0))</f>
        <v>#REF!</v>
      </c>
      <c r="M60" s="25" t="e">
        <f>IF('Crisis Indicator Data'!#REF!="No Data",1,IF(#REF!&lt;&gt;"",1,0))</f>
        <v>#REF!</v>
      </c>
      <c r="N60" s="25" t="e">
        <f>IF('Crisis Indicator Data'!#REF!="No Data",1,IF(#REF!&lt;&gt;"",1,0))</f>
        <v>#REF!</v>
      </c>
      <c r="O60" s="25" t="e">
        <f>IF('Crisis Indicator Data'!#REF!="No Data",1,IF(#REF!&lt;&gt;"",1,0))</f>
        <v>#REF!</v>
      </c>
      <c r="P60" s="25" t="e">
        <f>IF('Crisis Indicator Data'!#REF!="No Data",1,IF(#REF!&lt;&gt;"",1,0))</f>
        <v>#REF!</v>
      </c>
      <c r="Q60" s="25" t="e">
        <f>IF('Crisis Indicator Data'!#REF!="No Data",1,IF(#REF!&lt;&gt;"",1,0))</f>
        <v>#REF!</v>
      </c>
      <c r="R60" s="25" t="e">
        <f>IF('Crisis Indicator Data'!#REF!="No Data",1,IF(#REF!&lt;&gt;"",1,0))</f>
        <v>#REF!</v>
      </c>
      <c r="S60" s="25" t="e">
        <f>IF('Crisis Indicator Data'!#REF!="No Data",1,IF(#REF!&lt;&gt;"",1,0))</f>
        <v>#REF!</v>
      </c>
      <c r="T60" s="25" t="e">
        <f>IF('Crisis Indicator Data'!#REF!="No Data",1,IF(#REF!&lt;&gt;"",1,0))</f>
        <v>#REF!</v>
      </c>
      <c r="U60" s="25" t="e">
        <f>IF('Crisis Indicator Data'!#REF!="No Data",1,IF(#REF!&lt;&gt;"",1,0))</f>
        <v>#REF!</v>
      </c>
      <c r="V60" s="25" t="e">
        <f>IF('Crisis Indicator Data'!#REF!="No Data",1,IF(#REF!&lt;&gt;"",1,0))</f>
        <v>#REF!</v>
      </c>
      <c r="W60" s="25" t="e">
        <f>IF('Crisis Indicator Data'!#REF!="No Data",1,IF(#REF!&lt;&gt;"",1,0))</f>
        <v>#REF!</v>
      </c>
      <c r="X60" s="25" t="e">
        <f>IF('Crisis Indicator Data'!#REF!="No Data",1,IF(#REF!&lt;&gt;"",1,0))</f>
        <v>#REF!</v>
      </c>
      <c r="Y60" s="25" t="e">
        <f>IF('Crisis Indicator Data'!#REF!="No Data",1,IF(#REF!&lt;&gt;"",1,0))</f>
        <v>#REF!</v>
      </c>
      <c r="Z60" s="25" t="e">
        <f>IF('Crisis Indicator Data'!#REF!="No Data",1,IF(#REF!&lt;&gt;"",1,0))</f>
        <v>#REF!</v>
      </c>
      <c r="AA60" s="25" t="e">
        <f>IF('Crisis Indicator Data'!#REF!="No Data",1,IF(#REF!&lt;&gt;"",1,0))</f>
        <v>#REF!</v>
      </c>
      <c r="AB60" s="25" t="e">
        <f>IF('Crisis Indicator Data'!#REF!="No Data",1,IF(#REF!&lt;&gt;"",1,0))</f>
        <v>#REF!</v>
      </c>
      <c r="AC60" s="25" t="e">
        <f>IF('Crisis Indicator Data'!#REF!="No Data",1,IF(#REF!&lt;&gt;"",1,0))</f>
        <v>#REF!</v>
      </c>
      <c r="AD60" s="25" t="e">
        <f>IF('Crisis Indicator Data'!#REF!="No Data",1,IF(#REF!&lt;&gt;"",1,0))</f>
        <v>#REF!</v>
      </c>
      <c r="AE60" s="25" t="e">
        <f>IF('Crisis Indicator Data'!#REF!="No Data",1,IF(#REF!&lt;&gt;"",1,0))</f>
        <v>#REF!</v>
      </c>
      <c r="AF60" s="25" t="e">
        <f>IF('Crisis Indicator Data'!#REF!="No Data",1,IF(#REF!&lt;&gt;"",1,0))</f>
        <v>#REF!</v>
      </c>
      <c r="AG60" s="25" t="e">
        <f>IF('Crisis Indicator Data'!#REF!="No Data",1,IF(#REF!&lt;&gt;"",1,0))</f>
        <v>#REF!</v>
      </c>
      <c r="AH60" s="25" t="e">
        <f>IF('Crisis Indicator Data'!#REF!="No Data",1,IF(#REF!&lt;&gt;"",1,0))</f>
        <v>#REF!</v>
      </c>
      <c r="AI60" s="25" t="e">
        <f>IF('Crisis Indicator Data'!#REF!="No Data",1,IF(#REF!&lt;&gt;"",1,0))</f>
        <v>#REF!</v>
      </c>
      <c r="AJ60" s="25" t="e">
        <f>IF('Crisis Indicator Data'!#REF!="No Data",1,IF(#REF!&lt;&gt;"",1,0))</f>
        <v>#REF!</v>
      </c>
      <c r="AK60" s="25" t="e">
        <f>IF('Crisis Indicator Data'!#REF!="No Data",1,IF(#REF!&lt;&gt;"",1,0))</f>
        <v>#REF!</v>
      </c>
      <c r="AL60" s="25" t="e">
        <f>IF('Crisis Indicator Data'!#REF!="No Data",1,IF(#REF!&lt;&gt;"",1,0))</f>
        <v>#REF!</v>
      </c>
      <c r="AM60" s="25" t="e">
        <f>IF('Crisis Indicator Data'!#REF!="No Data",1,IF(#REF!&lt;&gt;"",1,0))</f>
        <v>#REF!</v>
      </c>
      <c r="AN60" s="25" t="e">
        <f>IF('Crisis Indicator Data'!#REF!="No Data",1,IF(#REF!&lt;&gt;"",1,0))</f>
        <v>#REF!</v>
      </c>
      <c r="AO60" s="25" t="e">
        <f>IF('Crisis Indicator Data'!#REF!="No Data",1,IF(#REF!&lt;&gt;"",1,0))</f>
        <v>#REF!</v>
      </c>
      <c r="AP60" s="25" t="e">
        <f>IF('Crisis Indicator Data'!#REF!="No Data",1,IF(#REF!&lt;&gt;"",1,0))</f>
        <v>#REF!</v>
      </c>
      <c r="AQ60" s="25" t="e">
        <f>IF('Crisis Indicator Data'!#REF!="No Data",1,IF(#REF!&lt;&gt;"",1,0))</f>
        <v>#REF!</v>
      </c>
      <c r="AR60" s="25" t="e">
        <f>IF('Crisis Indicator Data'!#REF!="No Data",1,IF(#REF!&lt;&gt;"",1,0))</f>
        <v>#REF!</v>
      </c>
      <c r="AS60" s="25" t="e">
        <f>IF('Crisis Indicator Data'!#REF!="No Data",1,IF(#REF!&lt;&gt;"",1,0))</f>
        <v>#REF!</v>
      </c>
      <c r="AT60" s="25" t="e">
        <f>IF('Crisis Indicator Data'!#REF!="No Data",1,IF(#REF!&lt;&gt;"",1,0))</f>
        <v>#REF!</v>
      </c>
      <c r="AU60" s="25" t="e">
        <f>IF('Crisis Indicator Data'!#REF!="No Data",1,IF(#REF!&lt;&gt;"",1,0))</f>
        <v>#REF!</v>
      </c>
      <c r="AV60" s="25" t="e">
        <f>IF('Crisis Indicator Data'!#REF!="No Data",1,IF(#REF!&lt;&gt;"",1,0))</f>
        <v>#REF!</v>
      </c>
      <c r="AW60" s="25" t="e">
        <f>IF('Crisis Indicator Data'!#REF!="No Data",1,IF(#REF!&lt;&gt;"",1,0))</f>
        <v>#REF!</v>
      </c>
      <c r="AX60" s="25" t="e">
        <f>IF('Crisis Indicator Data'!#REF!="No Data",1,IF(#REF!&lt;&gt;"",1,0))</f>
        <v>#REF!</v>
      </c>
      <c r="AY60" s="25" t="e">
        <f>IF('Crisis Indicator Data'!#REF!="No Data",1,IF(#REF!&lt;&gt;"",1,0))</f>
        <v>#REF!</v>
      </c>
      <c r="AZ60" s="25" t="e">
        <f>IF('Crisis Indicator Data'!#REF!="No Data",1,IF(#REF!&lt;&gt;"",1,0))</f>
        <v>#REF!</v>
      </c>
      <c r="BA60" t="e">
        <f t="shared" si="0"/>
        <v>#REF!</v>
      </c>
      <c r="BB60" s="27" t="e">
        <f t="shared" si="1"/>
        <v>#REF!</v>
      </c>
    </row>
    <row r="61" spans="1:54" x14ac:dyDescent="0.3">
      <c r="A61" t="s">
        <v>112</v>
      </c>
      <c r="B61" s="25" t="e">
        <f>IF('Crisis Indicator Data'!#REF!="No Data",1,IF(#REF!&lt;&gt;"",1,0))</f>
        <v>#REF!</v>
      </c>
      <c r="C61" s="25" t="e">
        <f>IF('Crisis Indicator Data'!#REF!="No Data",1,IF(#REF!&lt;&gt;"",1,0))</f>
        <v>#REF!</v>
      </c>
      <c r="D61" s="25" t="e">
        <f>IF('Crisis Indicator Data'!#REF!="No Data",1,IF(#REF!&lt;&gt;"",1,0))</f>
        <v>#REF!</v>
      </c>
      <c r="E61" s="25" t="e">
        <f>IF('Crisis Indicator Data'!#REF!="No Data",1,IF(#REF!&lt;&gt;"",1,0))</f>
        <v>#REF!</v>
      </c>
      <c r="F61" s="25" t="e">
        <f>IF('Crisis Indicator Data'!#REF!="No Data",1,IF(#REF!&lt;&gt;"",1,0))</f>
        <v>#REF!</v>
      </c>
      <c r="G61" s="25" t="e">
        <f>IF('Crisis Indicator Data'!#REF!="No Data",1,IF(#REF!&lt;&gt;"",1,0))</f>
        <v>#REF!</v>
      </c>
      <c r="H61" s="25" t="e">
        <f>IF('Crisis Indicator Data'!#REF!="No Data",1,IF(#REF!&lt;&gt;"",1,0))</f>
        <v>#REF!</v>
      </c>
      <c r="I61" s="25" t="e">
        <f>IF('Crisis Indicator Data'!#REF!="No Data",1,IF(#REF!&lt;&gt;"",1,0))</f>
        <v>#REF!</v>
      </c>
      <c r="J61" s="25" t="e">
        <f>IF('Crisis Indicator Data'!#REF!="No Data",1,IF(#REF!&lt;&gt;"",1,0))</f>
        <v>#REF!</v>
      </c>
      <c r="K61" s="25" t="e">
        <f>IF('Crisis Indicator Data'!#REF!="No Data",1,IF(#REF!&lt;&gt;"",1,0))</f>
        <v>#REF!</v>
      </c>
      <c r="L61" s="25" t="e">
        <f>IF('Crisis Indicator Data'!#REF!="No Data",1,IF(#REF!&lt;&gt;"",1,0))</f>
        <v>#REF!</v>
      </c>
      <c r="M61" s="25" t="e">
        <f>IF('Crisis Indicator Data'!#REF!="No Data",1,IF(#REF!&lt;&gt;"",1,0))</f>
        <v>#REF!</v>
      </c>
      <c r="N61" s="25" t="e">
        <f>IF('Crisis Indicator Data'!#REF!="No Data",1,IF(#REF!&lt;&gt;"",1,0))</f>
        <v>#REF!</v>
      </c>
      <c r="O61" s="25" t="e">
        <f>IF('Crisis Indicator Data'!#REF!="No Data",1,IF(#REF!&lt;&gt;"",1,0))</f>
        <v>#REF!</v>
      </c>
      <c r="P61" s="25" t="e">
        <f>IF('Crisis Indicator Data'!#REF!="No Data",1,IF(#REF!&lt;&gt;"",1,0))</f>
        <v>#REF!</v>
      </c>
      <c r="Q61" s="25" t="e">
        <f>IF('Crisis Indicator Data'!#REF!="No Data",1,IF(#REF!&lt;&gt;"",1,0))</f>
        <v>#REF!</v>
      </c>
      <c r="R61" s="25" t="e">
        <f>IF('Crisis Indicator Data'!#REF!="No Data",1,IF(#REF!&lt;&gt;"",1,0))</f>
        <v>#REF!</v>
      </c>
      <c r="S61" s="25" t="e">
        <f>IF('Crisis Indicator Data'!#REF!="No Data",1,IF(#REF!&lt;&gt;"",1,0))</f>
        <v>#REF!</v>
      </c>
      <c r="T61" s="25" t="e">
        <f>IF('Crisis Indicator Data'!#REF!="No Data",1,IF(#REF!&lt;&gt;"",1,0))</f>
        <v>#REF!</v>
      </c>
      <c r="U61" s="25" t="e">
        <f>IF('Crisis Indicator Data'!#REF!="No Data",1,IF(#REF!&lt;&gt;"",1,0))</f>
        <v>#REF!</v>
      </c>
      <c r="V61" s="25" t="e">
        <f>IF('Crisis Indicator Data'!#REF!="No Data",1,IF(#REF!&lt;&gt;"",1,0))</f>
        <v>#REF!</v>
      </c>
      <c r="W61" s="25" t="e">
        <f>IF('Crisis Indicator Data'!#REF!="No Data",1,IF(#REF!&lt;&gt;"",1,0))</f>
        <v>#REF!</v>
      </c>
      <c r="X61" s="25" t="e">
        <f>IF('Crisis Indicator Data'!#REF!="No Data",1,IF(#REF!&lt;&gt;"",1,0))</f>
        <v>#REF!</v>
      </c>
      <c r="Y61" s="25" t="e">
        <f>IF('Crisis Indicator Data'!#REF!="No Data",1,IF(#REF!&lt;&gt;"",1,0))</f>
        <v>#REF!</v>
      </c>
      <c r="Z61" s="25" t="e">
        <f>IF('Crisis Indicator Data'!#REF!="No Data",1,IF(#REF!&lt;&gt;"",1,0))</f>
        <v>#REF!</v>
      </c>
      <c r="AA61" s="25" t="e">
        <f>IF('Crisis Indicator Data'!#REF!="No Data",1,IF(#REF!&lt;&gt;"",1,0))</f>
        <v>#REF!</v>
      </c>
      <c r="AB61" s="25" t="e">
        <f>IF('Crisis Indicator Data'!#REF!="No Data",1,IF(#REF!&lt;&gt;"",1,0))</f>
        <v>#REF!</v>
      </c>
      <c r="AC61" s="25" t="e">
        <f>IF('Crisis Indicator Data'!#REF!="No Data",1,IF(#REF!&lt;&gt;"",1,0))</f>
        <v>#REF!</v>
      </c>
      <c r="AD61" s="25" t="e">
        <f>IF('Crisis Indicator Data'!#REF!="No Data",1,IF(#REF!&lt;&gt;"",1,0))</f>
        <v>#REF!</v>
      </c>
      <c r="AE61" s="25" t="e">
        <f>IF('Crisis Indicator Data'!#REF!="No Data",1,IF(#REF!&lt;&gt;"",1,0))</f>
        <v>#REF!</v>
      </c>
      <c r="AF61" s="25" t="e">
        <f>IF('Crisis Indicator Data'!#REF!="No Data",1,IF(#REF!&lt;&gt;"",1,0))</f>
        <v>#REF!</v>
      </c>
      <c r="AG61" s="25" t="e">
        <f>IF('Crisis Indicator Data'!#REF!="No Data",1,IF(#REF!&lt;&gt;"",1,0))</f>
        <v>#REF!</v>
      </c>
      <c r="AH61" s="25" t="e">
        <f>IF('Crisis Indicator Data'!#REF!="No Data",1,IF(#REF!&lt;&gt;"",1,0))</f>
        <v>#REF!</v>
      </c>
      <c r="AI61" s="25" t="e">
        <f>IF('Crisis Indicator Data'!#REF!="No Data",1,IF(#REF!&lt;&gt;"",1,0))</f>
        <v>#REF!</v>
      </c>
      <c r="AJ61" s="25" t="e">
        <f>IF('Crisis Indicator Data'!#REF!="No Data",1,IF(#REF!&lt;&gt;"",1,0))</f>
        <v>#REF!</v>
      </c>
      <c r="AK61" s="25" t="e">
        <f>IF('Crisis Indicator Data'!#REF!="No Data",1,IF(#REF!&lt;&gt;"",1,0))</f>
        <v>#REF!</v>
      </c>
      <c r="AL61" s="25" t="e">
        <f>IF('Crisis Indicator Data'!#REF!="No Data",1,IF(#REF!&lt;&gt;"",1,0))</f>
        <v>#REF!</v>
      </c>
      <c r="AM61" s="25" t="e">
        <f>IF('Crisis Indicator Data'!#REF!="No Data",1,IF(#REF!&lt;&gt;"",1,0))</f>
        <v>#REF!</v>
      </c>
      <c r="AN61" s="25" t="e">
        <f>IF('Crisis Indicator Data'!#REF!="No Data",1,IF(#REF!&lt;&gt;"",1,0))</f>
        <v>#REF!</v>
      </c>
      <c r="AO61" s="25" t="e">
        <f>IF('Crisis Indicator Data'!#REF!="No Data",1,IF(#REF!&lt;&gt;"",1,0))</f>
        <v>#REF!</v>
      </c>
      <c r="AP61" s="25" t="e">
        <f>IF('Crisis Indicator Data'!#REF!="No Data",1,IF(#REF!&lt;&gt;"",1,0))</f>
        <v>#REF!</v>
      </c>
      <c r="AQ61" s="25" t="e">
        <f>IF('Crisis Indicator Data'!#REF!="No Data",1,IF(#REF!&lt;&gt;"",1,0))</f>
        <v>#REF!</v>
      </c>
      <c r="AR61" s="25" t="e">
        <f>IF('Crisis Indicator Data'!#REF!="No Data",1,IF(#REF!&lt;&gt;"",1,0))</f>
        <v>#REF!</v>
      </c>
      <c r="AS61" s="25" t="e">
        <f>IF('Crisis Indicator Data'!#REF!="No Data",1,IF(#REF!&lt;&gt;"",1,0))</f>
        <v>#REF!</v>
      </c>
      <c r="AT61" s="25" t="e">
        <f>IF('Crisis Indicator Data'!#REF!="No Data",1,IF(#REF!&lt;&gt;"",1,0))</f>
        <v>#REF!</v>
      </c>
      <c r="AU61" s="25" t="e">
        <f>IF('Crisis Indicator Data'!#REF!="No Data",1,IF(#REF!&lt;&gt;"",1,0))</f>
        <v>#REF!</v>
      </c>
      <c r="AV61" s="25" t="e">
        <f>IF('Crisis Indicator Data'!#REF!="No Data",1,IF(#REF!&lt;&gt;"",1,0))</f>
        <v>#REF!</v>
      </c>
      <c r="AW61" s="25" t="e">
        <f>IF('Crisis Indicator Data'!#REF!="No Data",1,IF(#REF!&lt;&gt;"",1,0))</f>
        <v>#REF!</v>
      </c>
      <c r="AX61" s="25" t="e">
        <f>IF('Crisis Indicator Data'!#REF!="No Data",1,IF(#REF!&lt;&gt;"",1,0))</f>
        <v>#REF!</v>
      </c>
      <c r="AY61" s="25" t="e">
        <f>IF('Crisis Indicator Data'!#REF!="No Data",1,IF(#REF!&lt;&gt;"",1,0))</f>
        <v>#REF!</v>
      </c>
      <c r="AZ61" s="25" t="e">
        <f>IF('Crisis Indicator Data'!#REF!="No Data",1,IF(#REF!&lt;&gt;"",1,0))</f>
        <v>#REF!</v>
      </c>
      <c r="BA61" t="e">
        <f t="shared" si="0"/>
        <v>#REF!</v>
      </c>
      <c r="BB61" s="27" t="e">
        <f t="shared" si="1"/>
        <v>#REF!</v>
      </c>
    </row>
    <row r="62" spans="1:54" x14ac:dyDescent="0.3">
      <c r="A62" t="s">
        <v>114</v>
      </c>
      <c r="B62" s="25" t="e">
        <f>IF('Crisis Indicator Data'!#REF!="No Data",1,IF(#REF!&lt;&gt;"",1,0))</f>
        <v>#REF!</v>
      </c>
      <c r="C62" s="25" t="e">
        <f>IF('Crisis Indicator Data'!#REF!="No Data",1,IF(#REF!&lt;&gt;"",1,0))</f>
        <v>#REF!</v>
      </c>
      <c r="D62" s="25" t="e">
        <f>IF('Crisis Indicator Data'!#REF!="No Data",1,IF(#REF!&lt;&gt;"",1,0))</f>
        <v>#REF!</v>
      </c>
      <c r="E62" s="25" t="e">
        <f>IF('Crisis Indicator Data'!#REF!="No Data",1,IF(#REF!&lt;&gt;"",1,0))</f>
        <v>#REF!</v>
      </c>
      <c r="F62" s="25" t="e">
        <f>IF('Crisis Indicator Data'!#REF!="No Data",1,IF(#REF!&lt;&gt;"",1,0))</f>
        <v>#REF!</v>
      </c>
      <c r="G62" s="25" t="e">
        <f>IF('Crisis Indicator Data'!#REF!="No Data",1,IF(#REF!&lt;&gt;"",1,0))</f>
        <v>#REF!</v>
      </c>
      <c r="H62" s="25" t="e">
        <f>IF('Crisis Indicator Data'!#REF!="No Data",1,IF(#REF!&lt;&gt;"",1,0))</f>
        <v>#REF!</v>
      </c>
      <c r="I62" s="25" t="e">
        <f>IF('Crisis Indicator Data'!#REF!="No Data",1,IF(#REF!&lt;&gt;"",1,0))</f>
        <v>#REF!</v>
      </c>
      <c r="J62" s="25" t="e">
        <f>IF('Crisis Indicator Data'!#REF!="No Data",1,IF(#REF!&lt;&gt;"",1,0))</f>
        <v>#REF!</v>
      </c>
      <c r="K62" s="25" t="e">
        <f>IF('Crisis Indicator Data'!#REF!="No Data",1,IF(#REF!&lt;&gt;"",1,0))</f>
        <v>#REF!</v>
      </c>
      <c r="L62" s="25" t="e">
        <f>IF('Crisis Indicator Data'!#REF!="No Data",1,IF(#REF!&lt;&gt;"",1,0))</f>
        <v>#REF!</v>
      </c>
      <c r="M62" s="25" t="e">
        <f>IF('Crisis Indicator Data'!#REF!="No Data",1,IF(#REF!&lt;&gt;"",1,0))</f>
        <v>#REF!</v>
      </c>
      <c r="N62" s="25" t="e">
        <f>IF('Crisis Indicator Data'!#REF!="No Data",1,IF(#REF!&lt;&gt;"",1,0))</f>
        <v>#REF!</v>
      </c>
      <c r="O62" s="25" t="e">
        <f>IF('Crisis Indicator Data'!#REF!="No Data",1,IF(#REF!&lt;&gt;"",1,0))</f>
        <v>#REF!</v>
      </c>
      <c r="P62" s="25" t="e">
        <f>IF('Crisis Indicator Data'!#REF!="No Data",1,IF(#REF!&lt;&gt;"",1,0))</f>
        <v>#REF!</v>
      </c>
      <c r="Q62" s="25" t="e">
        <f>IF('Crisis Indicator Data'!#REF!="No Data",1,IF(#REF!&lt;&gt;"",1,0))</f>
        <v>#REF!</v>
      </c>
      <c r="R62" s="25" t="e">
        <f>IF('Crisis Indicator Data'!#REF!="No Data",1,IF(#REF!&lt;&gt;"",1,0))</f>
        <v>#REF!</v>
      </c>
      <c r="S62" s="25" t="e">
        <f>IF('Crisis Indicator Data'!#REF!="No Data",1,IF(#REF!&lt;&gt;"",1,0))</f>
        <v>#REF!</v>
      </c>
      <c r="T62" s="25" t="e">
        <f>IF('Crisis Indicator Data'!#REF!="No Data",1,IF(#REF!&lt;&gt;"",1,0))</f>
        <v>#REF!</v>
      </c>
      <c r="U62" s="25" t="e">
        <f>IF('Crisis Indicator Data'!#REF!="No Data",1,IF(#REF!&lt;&gt;"",1,0))</f>
        <v>#REF!</v>
      </c>
      <c r="V62" s="25" t="e">
        <f>IF('Crisis Indicator Data'!#REF!="No Data",1,IF(#REF!&lt;&gt;"",1,0))</f>
        <v>#REF!</v>
      </c>
      <c r="W62" s="25" t="e">
        <f>IF('Crisis Indicator Data'!#REF!="No Data",1,IF(#REF!&lt;&gt;"",1,0))</f>
        <v>#REF!</v>
      </c>
      <c r="X62" s="25" t="e">
        <f>IF('Crisis Indicator Data'!#REF!="No Data",1,IF(#REF!&lt;&gt;"",1,0))</f>
        <v>#REF!</v>
      </c>
      <c r="Y62" s="25" t="e">
        <f>IF('Crisis Indicator Data'!#REF!="No Data",1,IF(#REF!&lt;&gt;"",1,0))</f>
        <v>#REF!</v>
      </c>
      <c r="Z62" s="25" t="e">
        <f>IF('Crisis Indicator Data'!#REF!="No Data",1,IF(#REF!&lt;&gt;"",1,0))</f>
        <v>#REF!</v>
      </c>
      <c r="AA62" s="25" t="e">
        <f>IF('Crisis Indicator Data'!#REF!="No Data",1,IF(#REF!&lt;&gt;"",1,0))</f>
        <v>#REF!</v>
      </c>
      <c r="AB62" s="25" t="e">
        <f>IF('Crisis Indicator Data'!#REF!="No Data",1,IF(#REF!&lt;&gt;"",1,0))</f>
        <v>#REF!</v>
      </c>
      <c r="AC62" s="25" t="e">
        <f>IF('Crisis Indicator Data'!#REF!="No Data",1,IF(#REF!&lt;&gt;"",1,0))</f>
        <v>#REF!</v>
      </c>
      <c r="AD62" s="25" t="e">
        <f>IF('Crisis Indicator Data'!#REF!="No Data",1,IF(#REF!&lt;&gt;"",1,0))</f>
        <v>#REF!</v>
      </c>
      <c r="AE62" s="25" t="e">
        <f>IF('Crisis Indicator Data'!#REF!="No Data",1,IF(#REF!&lt;&gt;"",1,0))</f>
        <v>#REF!</v>
      </c>
      <c r="AF62" s="25" t="e">
        <f>IF('Crisis Indicator Data'!#REF!="No Data",1,IF(#REF!&lt;&gt;"",1,0))</f>
        <v>#REF!</v>
      </c>
      <c r="AG62" s="25" t="e">
        <f>IF('Crisis Indicator Data'!#REF!="No Data",1,IF(#REF!&lt;&gt;"",1,0))</f>
        <v>#REF!</v>
      </c>
      <c r="AH62" s="25" t="e">
        <f>IF('Crisis Indicator Data'!#REF!="No Data",1,IF(#REF!&lt;&gt;"",1,0))</f>
        <v>#REF!</v>
      </c>
      <c r="AI62" s="25" t="e">
        <f>IF('Crisis Indicator Data'!#REF!="No Data",1,IF(#REF!&lt;&gt;"",1,0))</f>
        <v>#REF!</v>
      </c>
      <c r="AJ62" s="25" t="e">
        <f>IF('Crisis Indicator Data'!#REF!="No Data",1,IF(#REF!&lt;&gt;"",1,0))</f>
        <v>#REF!</v>
      </c>
      <c r="AK62" s="25" t="e">
        <f>IF('Crisis Indicator Data'!#REF!="No Data",1,IF(#REF!&lt;&gt;"",1,0))</f>
        <v>#REF!</v>
      </c>
      <c r="AL62" s="25" t="e">
        <f>IF('Crisis Indicator Data'!#REF!="No Data",1,IF(#REF!&lt;&gt;"",1,0))</f>
        <v>#REF!</v>
      </c>
      <c r="AM62" s="25" t="e">
        <f>IF('Crisis Indicator Data'!#REF!="No Data",1,IF(#REF!&lt;&gt;"",1,0))</f>
        <v>#REF!</v>
      </c>
      <c r="AN62" s="25" t="e">
        <f>IF('Crisis Indicator Data'!#REF!="No Data",1,IF(#REF!&lt;&gt;"",1,0))</f>
        <v>#REF!</v>
      </c>
      <c r="AO62" s="25" t="e">
        <f>IF('Crisis Indicator Data'!#REF!="No Data",1,IF(#REF!&lt;&gt;"",1,0))</f>
        <v>#REF!</v>
      </c>
      <c r="AP62" s="25" t="e">
        <f>IF('Crisis Indicator Data'!#REF!="No Data",1,IF(#REF!&lt;&gt;"",1,0))</f>
        <v>#REF!</v>
      </c>
      <c r="AQ62" s="25" t="e">
        <f>IF('Crisis Indicator Data'!#REF!="No Data",1,IF(#REF!&lt;&gt;"",1,0))</f>
        <v>#REF!</v>
      </c>
      <c r="AR62" s="25" t="e">
        <f>IF('Crisis Indicator Data'!#REF!="No Data",1,IF(#REF!&lt;&gt;"",1,0))</f>
        <v>#REF!</v>
      </c>
      <c r="AS62" s="25" t="e">
        <f>IF('Crisis Indicator Data'!#REF!="No Data",1,IF(#REF!&lt;&gt;"",1,0))</f>
        <v>#REF!</v>
      </c>
      <c r="AT62" s="25" t="e">
        <f>IF('Crisis Indicator Data'!#REF!="No Data",1,IF(#REF!&lt;&gt;"",1,0))</f>
        <v>#REF!</v>
      </c>
      <c r="AU62" s="25" t="e">
        <f>IF('Crisis Indicator Data'!#REF!="No Data",1,IF(#REF!&lt;&gt;"",1,0))</f>
        <v>#REF!</v>
      </c>
      <c r="AV62" s="25" t="e">
        <f>IF('Crisis Indicator Data'!#REF!="No Data",1,IF(#REF!&lt;&gt;"",1,0))</f>
        <v>#REF!</v>
      </c>
      <c r="AW62" s="25" t="e">
        <f>IF('Crisis Indicator Data'!#REF!="No Data",1,IF(#REF!&lt;&gt;"",1,0))</f>
        <v>#REF!</v>
      </c>
      <c r="AX62" s="25" t="e">
        <f>IF('Crisis Indicator Data'!#REF!="No Data",1,IF(#REF!&lt;&gt;"",1,0))</f>
        <v>#REF!</v>
      </c>
      <c r="AY62" s="25" t="e">
        <f>IF('Crisis Indicator Data'!#REF!="No Data",1,IF(#REF!&lt;&gt;"",1,0))</f>
        <v>#REF!</v>
      </c>
      <c r="AZ62" s="25" t="e">
        <f>IF('Crisis Indicator Data'!#REF!="No Data",1,IF(#REF!&lt;&gt;"",1,0))</f>
        <v>#REF!</v>
      </c>
      <c r="BA62" t="e">
        <f t="shared" si="0"/>
        <v>#REF!</v>
      </c>
      <c r="BB62" s="27" t="e">
        <f t="shared" si="1"/>
        <v>#REF!</v>
      </c>
    </row>
    <row r="63" spans="1:54" x14ac:dyDescent="0.3">
      <c r="A63" t="s">
        <v>116</v>
      </c>
      <c r="B63" s="25" t="e">
        <f>IF('Crisis Indicator Data'!#REF!="No Data",1,IF(#REF!&lt;&gt;"",1,0))</f>
        <v>#REF!</v>
      </c>
      <c r="C63" s="25" t="e">
        <f>IF('Crisis Indicator Data'!#REF!="No Data",1,IF(#REF!&lt;&gt;"",1,0))</f>
        <v>#REF!</v>
      </c>
      <c r="D63" s="25" t="e">
        <f>IF('Crisis Indicator Data'!#REF!="No Data",1,IF(#REF!&lt;&gt;"",1,0))</f>
        <v>#REF!</v>
      </c>
      <c r="E63" s="25" t="e">
        <f>IF('Crisis Indicator Data'!#REF!="No Data",1,IF(#REF!&lt;&gt;"",1,0))</f>
        <v>#REF!</v>
      </c>
      <c r="F63" s="25" t="e">
        <f>IF('Crisis Indicator Data'!#REF!="No Data",1,IF(#REF!&lt;&gt;"",1,0))</f>
        <v>#REF!</v>
      </c>
      <c r="G63" s="25" t="e">
        <f>IF('Crisis Indicator Data'!#REF!="No Data",1,IF(#REF!&lt;&gt;"",1,0))</f>
        <v>#REF!</v>
      </c>
      <c r="H63" s="25" t="e">
        <f>IF('Crisis Indicator Data'!#REF!="No Data",1,IF(#REF!&lt;&gt;"",1,0))</f>
        <v>#REF!</v>
      </c>
      <c r="I63" s="25" t="e">
        <f>IF('Crisis Indicator Data'!#REF!="No Data",1,IF(#REF!&lt;&gt;"",1,0))</f>
        <v>#REF!</v>
      </c>
      <c r="J63" s="25" t="e">
        <f>IF('Crisis Indicator Data'!#REF!="No Data",1,IF(#REF!&lt;&gt;"",1,0))</f>
        <v>#REF!</v>
      </c>
      <c r="K63" s="25" t="e">
        <f>IF('Crisis Indicator Data'!#REF!="No Data",1,IF(#REF!&lt;&gt;"",1,0))</f>
        <v>#REF!</v>
      </c>
      <c r="L63" s="25" t="e">
        <f>IF('Crisis Indicator Data'!#REF!="No Data",1,IF(#REF!&lt;&gt;"",1,0))</f>
        <v>#REF!</v>
      </c>
      <c r="M63" s="25" t="e">
        <f>IF('Crisis Indicator Data'!#REF!="No Data",1,IF(#REF!&lt;&gt;"",1,0))</f>
        <v>#REF!</v>
      </c>
      <c r="N63" s="25" t="e">
        <f>IF('Crisis Indicator Data'!#REF!="No Data",1,IF(#REF!&lt;&gt;"",1,0))</f>
        <v>#REF!</v>
      </c>
      <c r="O63" s="25" t="e">
        <f>IF('Crisis Indicator Data'!#REF!="No Data",1,IF(#REF!&lt;&gt;"",1,0))</f>
        <v>#REF!</v>
      </c>
      <c r="P63" s="25" t="e">
        <f>IF('Crisis Indicator Data'!#REF!="No Data",1,IF(#REF!&lt;&gt;"",1,0))</f>
        <v>#REF!</v>
      </c>
      <c r="Q63" s="25" t="e">
        <f>IF('Crisis Indicator Data'!#REF!="No Data",1,IF(#REF!&lt;&gt;"",1,0))</f>
        <v>#REF!</v>
      </c>
      <c r="R63" s="25" t="e">
        <f>IF('Crisis Indicator Data'!#REF!="No Data",1,IF(#REF!&lt;&gt;"",1,0))</f>
        <v>#REF!</v>
      </c>
      <c r="S63" s="25" t="e">
        <f>IF('Crisis Indicator Data'!#REF!="No Data",1,IF(#REF!&lt;&gt;"",1,0))</f>
        <v>#REF!</v>
      </c>
      <c r="T63" s="25" t="e">
        <f>IF('Crisis Indicator Data'!#REF!="No Data",1,IF(#REF!&lt;&gt;"",1,0))</f>
        <v>#REF!</v>
      </c>
      <c r="U63" s="25" t="e">
        <f>IF('Crisis Indicator Data'!#REF!="No Data",1,IF(#REF!&lt;&gt;"",1,0))</f>
        <v>#REF!</v>
      </c>
      <c r="V63" s="25" t="e">
        <f>IF('Crisis Indicator Data'!#REF!="No Data",1,IF(#REF!&lt;&gt;"",1,0))</f>
        <v>#REF!</v>
      </c>
      <c r="W63" s="25" t="e">
        <f>IF('Crisis Indicator Data'!#REF!="No Data",1,IF(#REF!&lt;&gt;"",1,0))</f>
        <v>#REF!</v>
      </c>
      <c r="X63" s="25" t="e">
        <f>IF('Crisis Indicator Data'!#REF!="No Data",1,IF(#REF!&lt;&gt;"",1,0))</f>
        <v>#REF!</v>
      </c>
      <c r="Y63" s="25" t="e">
        <f>IF('Crisis Indicator Data'!#REF!="No Data",1,IF(#REF!&lt;&gt;"",1,0))</f>
        <v>#REF!</v>
      </c>
      <c r="Z63" s="25" t="e">
        <f>IF('Crisis Indicator Data'!#REF!="No Data",1,IF(#REF!&lt;&gt;"",1,0))</f>
        <v>#REF!</v>
      </c>
      <c r="AA63" s="25" t="e">
        <f>IF('Crisis Indicator Data'!#REF!="No Data",1,IF(#REF!&lt;&gt;"",1,0))</f>
        <v>#REF!</v>
      </c>
      <c r="AB63" s="25" t="e">
        <f>IF('Crisis Indicator Data'!#REF!="No Data",1,IF(#REF!&lt;&gt;"",1,0))</f>
        <v>#REF!</v>
      </c>
      <c r="AC63" s="25" t="e">
        <f>IF('Crisis Indicator Data'!#REF!="No Data",1,IF(#REF!&lt;&gt;"",1,0))</f>
        <v>#REF!</v>
      </c>
      <c r="AD63" s="25" t="e">
        <f>IF('Crisis Indicator Data'!#REF!="No Data",1,IF(#REF!&lt;&gt;"",1,0))</f>
        <v>#REF!</v>
      </c>
      <c r="AE63" s="25" t="e">
        <f>IF('Crisis Indicator Data'!#REF!="No Data",1,IF(#REF!&lt;&gt;"",1,0))</f>
        <v>#REF!</v>
      </c>
      <c r="AF63" s="25" t="e">
        <f>IF('Crisis Indicator Data'!#REF!="No Data",1,IF(#REF!&lt;&gt;"",1,0))</f>
        <v>#REF!</v>
      </c>
      <c r="AG63" s="25" t="e">
        <f>IF('Crisis Indicator Data'!#REF!="No Data",1,IF(#REF!&lt;&gt;"",1,0))</f>
        <v>#REF!</v>
      </c>
      <c r="AH63" s="25" t="e">
        <f>IF('Crisis Indicator Data'!#REF!="No Data",1,IF(#REF!&lt;&gt;"",1,0))</f>
        <v>#REF!</v>
      </c>
      <c r="AI63" s="25" t="e">
        <f>IF('Crisis Indicator Data'!#REF!="No Data",1,IF(#REF!&lt;&gt;"",1,0))</f>
        <v>#REF!</v>
      </c>
      <c r="AJ63" s="25" t="e">
        <f>IF('Crisis Indicator Data'!#REF!="No Data",1,IF(#REF!&lt;&gt;"",1,0))</f>
        <v>#REF!</v>
      </c>
      <c r="AK63" s="25" t="e">
        <f>IF('Crisis Indicator Data'!#REF!="No Data",1,IF(#REF!&lt;&gt;"",1,0))</f>
        <v>#REF!</v>
      </c>
      <c r="AL63" s="25" t="e">
        <f>IF('Crisis Indicator Data'!#REF!="No Data",1,IF(#REF!&lt;&gt;"",1,0))</f>
        <v>#REF!</v>
      </c>
      <c r="AM63" s="25" t="e">
        <f>IF('Crisis Indicator Data'!#REF!="No Data",1,IF(#REF!&lt;&gt;"",1,0))</f>
        <v>#REF!</v>
      </c>
      <c r="AN63" s="25" t="e">
        <f>IF('Crisis Indicator Data'!#REF!="No Data",1,IF(#REF!&lt;&gt;"",1,0))</f>
        <v>#REF!</v>
      </c>
      <c r="AO63" s="25" t="e">
        <f>IF('Crisis Indicator Data'!#REF!="No Data",1,IF(#REF!&lt;&gt;"",1,0))</f>
        <v>#REF!</v>
      </c>
      <c r="AP63" s="25" t="e">
        <f>IF('Crisis Indicator Data'!#REF!="No Data",1,IF(#REF!&lt;&gt;"",1,0))</f>
        <v>#REF!</v>
      </c>
      <c r="AQ63" s="25" t="e">
        <f>IF('Crisis Indicator Data'!#REF!="No Data",1,IF(#REF!&lt;&gt;"",1,0))</f>
        <v>#REF!</v>
      </c>
      <c r="AR63" s="25" t="e">
        <f>IF('Crisis Indicator Data'!#REF!="No Data",1,IF(#REF!&lt;&gt;"",1,0))</f>
        <v>#REF!</v>
      </c>
      <c r="AS63" s="25" t="e">
        <f>IF('Crisis Indicator Data'!#REF!="No Data",1,IF(#REF!&lt;&gt;"",1,0))</f>
        <v>#REF!</v>
      </c>
      <c r="AT63" s="25" t="e">
        <f>IF('Crisis Indicator Data'!#REF!="No Data",1,IF(#REF!&lt;&gt;"",1,0))</f>
        <v>#REF!</v>
      </c>
      <c r="AU63" s="25" t="e">
        <f>IF('Crisis Indicator Data'!#REF!="No Data",1,IF(#REF!&lt;&gt;"",1,0))</f>
        <v>#REF!</v>
      </c>
      <c r="AV63" s="25" t="e">
        <f>IF('Crisis Indicator Data'!#REF!="No Data",1,IF(#REF!&lt;&gt;"",1,0))</f>
        <v>#REF!</v>
      </c>
      <c r="AW63" s="25" t="e">
        <f>IF('Crisis Indicator Data'!#REF!="No Data",1,IF(#REF!&lt;&gt;"",1,0))</f>
        <v>#REF!</v>
      </c>
      <c r="AX63" s="25" t="e">
        <f>IF('Crisis Indicator Data'!#REF!="No Data",1,IF(#REF!&lt;&gt;"",1,0))</f>
        <v>#REF!</v>
      </c>
      <c r="AY63" s="25" t="e">
        <f>IF('Crisis Indicator Data'!#REF!="No Data",1,IF(#REF!&lt;&gt;"",1,0))</f>
        <v>#REF!</v>
      </c>
      <c r="AZ63" s="25" t="e">
        <f>IF('Crisis Indicator Data'!#REF!="No Data",1,IF(#REF!&lt;&gt;"",1,0))</f>
        <v>#REF!</v>
      </c>
      <c r="BA63" t="e">
        <f t="shared" si="0"/>
        <v>#REF!</v>
      </c>
      <c r="BB63" s="27" t="e">
        <f t="shared" si="1"/>
        <v>#REF!</v>
      </c>
    </row>
    <row r="64" spans="1:54" x14ac:dyDescent="0.3">
      <c r="A64" t="s">
        <v>118</v>
      </c>
      <c r="B64" s="25" t="e">
        <f>IF('Crisis Indicator Data'!#REF!="No Data",1,IF(#REF!&lt;&gt;"",1,0))</f>
        <v>#REF!</v>
      </c>
      <c r="C64" s="25" t="e">
        <f>IF('Crisis Indicator Data'!#REF!="No Data",1,IF(#REF!&lt;&gt;"",1,0))</f>
        <v>#REF!</v>
      </c>
      <c r="D64" s="25" t="e">
        <f>IF('Crisis Indicator Data'!#REF!="No Data",1,IF(#REF!&lt;&gt;"",1,0))</f>
        <v>#REF!</v>
      </c>
      <c r="E64" s="25" t="e">
        <f>IF('Crisis Indicator Data'!#REF!="No Data",1,IF(#REF!&lt;&gt;"",1,0))</f>
        <v>#REF!</v>
      </c>
      <c r="F64" s="25" t="e">
        <f>IF('Crisis Indicator Data'!#REF!="No Data",1,IF(#REF!&lt;&gt;"",1,0))</f>
        <v>#REF!</v>
      </c>
      <c r="G64" s="25" t="e">
        <f>IF('Crisis Indicator Data'!#REF!="No Data",1,IF(#REF!&lt;&gt;"",1,0))</f>
        <v>#REF!</v>
      </c>
      <c r="H64" s="25" t="e">
        <f>IF('Crisis Indicator Data'!#REF!="No Data",1,IF(#REF!&lt;&gt;"",1,0))</f>
        <v>#REF!</v>
      </c>
      <c r="I64" s="25" t="e">
        <f>IF('Crisis Indicator Data'!#REF!="No Data",1,IF(#REF!&lt;&gt;"",1,0))</f>
        <v>#REF!</v>
      </c>
      <c r="J64" s="25" t="e">
        <f>IF('Crisis Indicator Data'!#REF!="No Data",1,IF(#REF!&lt;&gt;"",1,0))</f>
        <v>#REF!</v>
      </c>
      <c r="K64" s="25" t="e">
        <f>IF('Crisis Indicator Data'!#REF!="No Data",1,IF(#REF!&lt;&gt;"",1,0))</f>
        <v>#REF!</v>
      </c>
      <c r="L64" s="25" t="e">
        <f>IF('Crisis Indicator Data'!#REF!="No Data",1,IF(#REF!&lt;&gt;"",1,0))</f>
        <v>#REF!</v>
      </c>
      <c r="M64" s="25" t="e">
        <f>IF('Crisis Indicator Data'!#REF!="No Data",1,IF(#REF!&lt;&gt;"",1,0))</f>
        <v>#REF!</v>
      </c>
      <c r="N64" s="25" t="e">
        <f>IF('Crisis Indicator Data'!#REF!="No Data",1,IF(#REF!&lt;&gt;"",1,0))</f>
        <v>#REF!</v>
      </c>
      <c r="O64" s="25" t="e">
        <f>IF('Crisis Indicator Data'!#REF!="No Data",1,IF(#REF!&lt;&gt;"",1,0))</f>
        <v>#REF!</v>
      </c>
      <c r="P64" s="25" t="e">
        <f>IF('Crisis Indicator Data'!#REF!="No Data",1,IF(#REF!&lt;&gt;"",1,0))</f>
        <v>#REF!</v>
      </c>
      <c r="Q64" s="25" t="e">
        <f>IF('Crisis Indicator Data'!#REF!="No Data",1,IF(#REF!&lt;&gt;"",1,0))</f>
        <v>#REF!</v>
      </c>
      <c r="R64" s="25" t="e">
        <f>IF('Crisis Indicator Data'!#REF!="No Data",1,IF(#REF!&lt;&gt;"",1,0))</f>
        <v>#REF!</v>
      </c>
      <c r="S64" s="25" t="e">
        <f>IF('Crisis Indicator Data'!#REF!="No Data",1,IF(#REF!&lt;&gt;"",1,0))</f>
        <v>#REF!</v>
      </c>
      <c r="T64" s="25" t="e">
        <f>IF('Crisis Indicator Data'!#REF!="No Data",1,IF(#REF!&lt;&gt;"",1,0))</f>
        <v>#REF!</v>
      </c>
      <c r="U64" s="25" t="e">
        <f>IF('Crisis Indicator Data'!#REF!="No Data",1,IF(#REF!&lt;&gt;"",1,0))</f>
        <v>#REF!</v>
      </c>
      <c r="V64" s="25" t="e">
        <f>IF('Crisis Indicator Data'!#REF!="No Data",1,IF(#REF!&lt;&gt;"",1,0))</f>
        <v>#REF!</v>
      </c>
      <c r="W64" s="25" t="e">
        <f>IF('Crisis Indicator Data'!#REF!="No Data",1,IF(#REF!&lt;&gt;"",1,0))</f>
        <v>#REF!</v>
      </c>
      <c r="X64" s="25" t="e">
        <f>IF('Crisis Indicator Data'!#REF!="No Data",1,IF(#REF!&lt;&gt;"",1,0))</f>
        <v>#REF!</v>
      </c>
      <c r="Y64" s="25" t="e">
        <f>IF('Crisis Indicator Data'!#REF!="No Data",1,IF(#REF!&lt;&gt;"",1,0))</f>
        <v>#REF!</v>
      </c>
      <c r="Z64" s="25" t="e">
        <f>IF('Crisis Indicator Data'!#REF!="No Data",1,IF(#REF!&lt;&gt;"",1,0))</f>
        <v>#REF!</v>
      </c>
      <c r="AA64" s="25" t="e">
        <f>IF('Crisis Indicator Data'!#REF!="No Data",1,IF(#REF!&lt;&gt;"",1,0))</f>
        <v>#REF!</v>
      </c>
      <c r="AB64" s="25" t="e">
        <f>IF('Crisis Indicator Data'!#REF!="No Data",1,IF(#REF!&lt;&gt;"",1,0))</f>
        <v>#REF!</v>
      </c>
      <c r="AC64" s="25" t="e">
        <f>IF('Crisis Indicator Data'!#REF!="No Data",1,IF(#REF!&lt;&gt;"",1,0))</f>
        <v>#REF!</v>
      </c>
      <c r="AD64" s="25" t="e">
        <f>IF('Crisis Indicator Data'!#REF!="No Data",1,IF(#REF!&lt;&gt;"",1,0))</f>
        <v>#REF!</v>
      </c>
      <c r="AE64" s="25" t="e">
        <f>IF('Crisis Indicator Data'!#REF!="No Data",1,IF(#REF!&lt;&gt;"",1,0))</f>
        <v>#REF!</v>
      </c>
      <c r="AF64" s="25" t="e">
        <f>IF('Crisis Indicator Data'!#REF!="No Data",1,IF(#REF!&lt;&gt;"",1,0))</f>
        <v>#REF!</v>
      </c>
      <c r="AG64" s="25" t="e">
        <f>IF('Crisis Indicator Data'!#REF!="No Data",1,IF(#REF!&lt;&gt;"",1,0))</f>
        <v>#REF!</v>
      </c>
      <c r="AH64" s="25" t="e">
        <f>IF('Crisis Indicator Data'!#REF!="No Data",1,IF(#REF!&lt;&gt;"",1,0))</f>
        <v>#REF!</v>
      </c>
      <c r="AI64" s="25" t="e">
        <f>IF('Crisis Indicator Data'!#REF!="No Data",1,IF(#REF!&lt;&gt;"",1,0))</f>
        <v>#REF!</v>
      </c>
      <c r="AJ64" s="25" t="e">
        <f>IF('Crisis Indicator Data'!#REF!="No Data",1,IF(#REF!&lt;&gt;"",1,0))</f>
        <v>#REF!</v>
      </c>
      <c r="AK64" s="25" t="e">
        <f>IF('Crisis Indicator Data'!#REF!="No Data",1,IF(#REF!&lt;&gt;"",1,0))</f>
        <v>#REF!</v>
      </c>
      <c r="AL64" s="25" t="e">
        <f>IF('Crisis Indicator Data'!#REF!="No Data",1,IF(#REF!&lt;&gt;"",1,0))</f>
        <v>#REF!</v>
      </c>
      <c r="AM64" s="25" t="e">
        <f>IF('Crisis Indicator Data'!#REF!="No Data",1,IF(#REF!&lt;&gt;"",1,0))</f>
        <v>#REF!</v>
      </c>
      <c r="AN64" s="25" t="e">
        <f>IF('Crisis Indicator Data'!#REF!="No Data",1,IF(#REF!&lt;&gt;"",1,0))</f>
        <v>#REF!</v>
      </c>
      <c r="AO64" s="25" t="e">
        <f>IF('Crisis Indicator Data'!#REF!="No Data",1,IF(#REF!&lt;&gt;"",1,0))</f>
        <v>#REF!</v>
      </c>
      <c r="AP64" s="25" t="e">
        <f>IF('Crisis Indicator Data'!#REF!="No Data",1,IF(#REF!&lt;&gt;"",1,0))</f>
        <v>#REF!</v>
      </c>
      <c r="AQ64" s="25" t="e">
        <f>IF('Crisis Indicator Data'!#REF!="No Data",1,IF(#REF!&lt;&gt;"",1,0))</f>
        <v>#REF!</v>
      </c>
      <c r="AR64" s="25" t="e">
        <f>IF('Crisis Indicator Data'!#REF!="No Data",1,IF(#REF!&lt;&gt;"",1,0))</f>
        <v>#REF!</v>
      </c>
      <c r="AS64" s="25" t="e">
        <f>IF('Crisis Indicator Data'!#REF!="No Data",1,IF(#REF!&lt;&gt;"",1,0))</f>
        <v>#REF!</v>
      </c>
      <c r="AT64" s="25" t="e">
        <f>IF('Crisis Indicator Data'!#REF!="No Data",1,IF(#REF!&lt;&gt;"",1,0))</f>
        <v>#REF!</v>
      </c>
      <c r="AU64" s="25" t="e">
        <f>IF('Crisis Indicator Data'!#REF!="No Data",1,IF(#REF!&lt;&gt;"",1,0))</f>
        <v>#REF!</v>
      </c>
      <c r="AV64" s="25" t="e">
        <f>IF('Crisis Indicator Data'!#REF!="No Data",1,IF(#REF!&lt;&gt;"",1,0))</f>
        <v>#REF!</v>
      </c>
      <c r="AW64" s="25" t="e">
        <f>IF('Crisis Indicator Data'!#REF!="No Data",1,IF(#REF!&lt;&gt;"",1,0))</f>
        <v>#REF!</v>
      </c>
      <c r="AX64" s="25" t="e">
        <f>IF('Crisis Indicator Data'!#REF!="No Data",1,IF(#REF!&lt;&gt;"",1,0))</f>
        <v>#REF!</v>
      </c>
      <c r="AY64" s="25" t="e">
        <f>IF('Crisis Indicator Data'!#REF!="No Data",1,IF(#REF!&lt;&gt;"",1,0))</f>
        <v>#REF!</v>
      </c>
      <c r="AZ64" s="25" t="e">
        <f>IF('Crisis Indicator Data'!#REF!="No Data",1,IF(#REF!&lt;&gt;"",1,0))</f>
        <v>#REF!</v>
      </c>
      <c r="BA64" t="e">
        <f t="shared" si="0"/>
        <v>#REF!</v>
      </c>
      <c r="BB64" s="27" t="e">
        <f t="shared" si="1"/>
        <v>#REF!</v>
      </c>
    </row>
    <row r="65" spans="1:54" x14ac:dyDescent="0.3">
      <c r="A65" t="s">
        <v>120</v>
      </c>
      <c r="B65" s="25" t="e">
        <f>IF('Crisis Indicator Data'!#REF!="No Data",1,IF(#REF!&lt;&gt;"",1,0))</f>
        <v>#REF!</v>
      </c>
      <c r="C65" s="25" t="e">
        <f>IF('Crisis Indicator Data'!#REF!="No Data",1,IF(#REF!&lt;&gt;"",1,0))</f>
        <v>#REF!</v>
      </c>
      <c r="D65" s="25" t="e">
        <f>IF('Crisis Indicator Data'!#REF!="No Data",1,IF(#REF!&lt;&gt;"",1,0))</f>
        <v>#REF!</v>
      </c>
      <c r="E65" s="25" t="e">
        <f>IF('Crisis Indicator Data'!#REF!="No Data",1,IF(#REF!&lt;&gt;"",1,0))</f>
        <v>#REF!</v>
      </c>
      <c r="F65" s="25" t="e">
        <f>IF('Crisis Indicator Data'!#REF!="No Data",1,IF(#REF!&lt;&gt;"",1,0))</f>
        <v>#REF!</v>
      </c>
      <c r="G65" s="25" t="e">
        <f>IF('Crisis Indicator Data'!#REF!="No Data",1,IF(#REF!&lt;&gt;"",1,0))</f>
        <v>#REF!</v>
      </c>
      <c r="H65" s="25" t="e">
        <f>IF('Crisis Indicator Data'!#REF!="No Data",1,IF(#REF!&lt;&gt;"",1,0))</f>
        <v>#REF!</v>
      </c>
      <c r="I65" s="25" t="e">
        <f>IF('Crisis Indicator Data'!#REF!="No Data",1,IF(#REF!&lt;&gt;"",1,0))</f>
        <v>#REF!</v>
      </c>
      <c r="J65" s="25" t="e">
        <f>IF('Crisis Indicator Data'!#REF!="No Data",1,IF(#REF!&lt;&gt;"",1,0))</f>
        <v>#REF!</v>
      </c>
      <c r="K65" s="25" t="e">
        <f>IF('Crisis Indicator Data'!#REF!="No Data",1,IF(#REF!&lt;&gt;"",1,0))</f>
        <v>#REF!</v>
      </c>
      <c r="L65" s="25" t="e">
        <f>IF('Crisis Indicator Data'!#REF!="No Data",1,IF(#REF!&lt;&gt;"",1,0))</f>
        <v>#REF!</v>
      </c>
      <c r="M65" s="25" t="e">
        <f>IF('Crisis Indicator Data'!#REF!="No Data",1,IF(#REF!&lt;&gt;"",1,0))</f>
        <v>#REF!</v>
      </c>
      <c r="N65" s="25" t="e">
        <f>IF('Crisis Indicator Data'!#REF!="No Data",1,IF(#REF!&lt;&gt;"",1,0))</f>
        <v>#REF!</v>
      </c>
      <c r="O65" s="25" t="e">
        <f>IF('Crisis Indicator Data'!#REF!="No Data",1,IF(#REF!&lt;&gt;"",1,0))</f>
        <v>#REF!</v>
      </c>
      <c r="P65" s="25" t="e">
        <f>IF('Crisis Indicator Data'!#REF!="No Data",1,IF(#REF!&lt;&gt;"",1,0))</f>
        <v>#REF!</v>
      </c>
      <c r="Q65" s="25" t="e">
        <f>IF('Crisis Indicator Data'!#REF!="No Data",1,IF(#REF!&lt;&gt;"",1,0))</f>
        <v>#REF!</v>
      </c>
      <c r="R65" s="25" t="e">
        <f>IF('Crisis Indicator Data'!#REF!="No Data",1,IF(#REF!&lt;&gt;"",1,0))</f>
        <v>#REF!</v>
      </c>
      <c r="S65" s="25" t="e">
        <f>IF('Crisis Indicator Data'!#REF!="No Data",1,IF(#REF!&lt;&gt;"",1,0))</f>
        <v>#REF!</v>
      </c>
      <c r="T65" s="25" t="e">
        <f>IF('Crisis Indicator Data'!#REF!="No Data",1,IF(#REF!&lt;&gt;"",1,0))</f>
        <v>#REF!</v>
      </c>
      <c r="U65" s="25" t="e">
        <f>IF('Crisis Indicator Data'!#REF!="No Data",1,IF(#REF!&lt;&gt;"",1,0))</f>
        <v>#REF!</v>
      </c>
      <c r="V65" s="25" t="e">
        <f>IF('Crisis Indicator Data'!#REF!="No Data",1,IF(#REF!&lt;&gt;"",1,0))</f>
        <v>#REF!</v>
      </c>
      <c r="W65" s="25" t="e">
        <f>IF('Crisis Indicator Data'!#REF!="No Data",1,IF(#REF!&lt;&gt;"",1,0))</f>
        <v>#REF!</v>
      </c>
      <c r="X65" s="25" t="e">
        <f>IF('Crisis Indicator Data'!#REF!="No Data",1,IF(#REF!&lt;&gt;"",1,0))</f>
        <v>#REF!</v>
      </c>
      <c r="Y65" s="25" t="e">
        <f>IF('Crisis Indicator Data'!#REF!="No Data",1,IF(#REF!&lt;&gt;"",1,0))</f>
        <v>#REF!</v>
      </c>
      <c r="Z65" s="25" t="e">
        <f>IF('Crisis Indicator Data'!#REF!="No Data",1,IF(#REF!&lt;&gt;"",1,0))</f>
        <v>#REF!</v>
      </c>
      <c r="AA65" s="25" t="e">
        <f>IF('Crisis Indicator Data'!#REF!="No Data",1,IF(#REF!&lt;&gt;"",1,0))</f>
        <v>#REF!</v>
      </c>
      <c r="AB65" s="25" t="e">
        <f>IF('Crisis Indicator Data'!#REF!="No Data",1,IF(#REF!&lt;&gt;"",1,0))</f>
        <v>#REF!</v>
      </c>
      <c r="AC65" s="25" t="e">
        <f>IF('Crisis Indicator Data'!#REF!="No Data",1,IF(#REF!&lt;&gt;"",1,0))</f>
        <v>#REF!</v>
      </c>
      <c r="AD65" s="25" t="e">
        <f>IF('Crisis Indicator Data'!#REF!="No Data",1,IF(#REF!&lt;&gt;"",1,0))</f>
        <v>#REF!</v>
      </c>
      <c r="AE65" s="25" t="e">
        <f>IF('Crisis Indicator Data'!#REF!="No Data",1,IF(#REF!&lt;&gt;"",1,0))</f>
        <v>#REF!</v>
      </c>
      <c r="AF65" s="25" t="e">
        <f>IF('Crisis Indicator Data'!#REF!="No Data",1,IF(#REF!&lt;&gt;"",1,0))</f>
        <v>#REF!</v>
      </c>
      <c r="AG65" s="25" t="e">
        <f>IF('Crisis Indicator Data'!#REF!="No Data",1,IF(#REF!&lt;&gt;"",1,0))</f>
        <v>#REF!</v>
      </c>
      <c r="AH65" s="25" t="e">
        <f>IF('Crisis Indicator Data'!#REF!="No Data",1,IF(#REF!&lt;&gt;"",1,0))</f>
        <v>#REF!</v>
      </c>
      <c r="AI65" s="25" t="e">
        <f>IF('Crisis Indicator Data'!#REF!="No Data",1,IF(#REF!&lt;&gt;"",1,0))</f>
        <v>#REF!</v>
      </c>
      <c r="AJ65" s="25" t="e">
        <f>IF('Crisis Indicator Data'!#REF!="No Data",1,IF(#REF!&lt;&gt;"",1,0))</f>
        <v>#REF!</v>
      </c>
      <c r="AK65" s="25" t="e">
        <f>IF('Crisis Indicator Data'!#REF!="No Data",1,IF(#REF!&lt;&gt;"",1,0))</f>
        <v>#REF!</v>
      </c>
      <c r="AL65" s="25" t="e">
        <f>IF('Crisis Indicator Data'!#REF!="No Data",1,IF(#REF!&lt;&gt;"",1,0))</f>
        <v>#REF!</v>
      </c>
      <c r="AM65" s="25" t="e">
        <f>IF('Crisis Indicator Data'!#REF!="No Data",1,IF(#REF!&lt;&gt;"",1,0))</f>
        <v>#REF!</v>
      </c>
      <c r="AN65" s="25" t="e">
        <f>IF('Crisis Indicator Data'!#REF!="No Data",1,IF(#REF!&lt;&gt;"",1,0))</f>
        <v>#REF!</v>
      </c>
      <c r="AO65" s="25" t="e">
        <f>IF('Crisis Indicator Data'!#REF!="No Data",1,IF(#REF!&lt;&gt;"",1,0))</f>
        <v>#REF!</v>
      </c>
      <c r="AP65" s="25" t="e">
        <f>IF('Crisis Indicator Data'!#REF!="No Data",1,IF(#REF!&lt;&gt;"",1,0))</f>
        <v>#REF!</v>
      </c>
      <c r="AQ65" s="25" t="e">
        <f>IF('Crisis Indicator Data'!#REF!="No Data",1,IF(#REF!&lt;&gt;"",1,0))</f>
        <v>#REF!</v>
      </c>
      <c r="AR65" s="25" t="e">
        <f>IF('Crisis Indicator Data'!#REF!="No Data",1,IF(#REF!&lt;&gt;"",1,0))</f>
        <v>#REF!</v>
      </c>
      <c r="AS65" s="25" t="e">
        <f>IF('Crisis Indicator Data'!#REF!="No Data",1,IF(#REF!&lt;&gt;"",1,0))</f>
        <v>#REF!</v>
      </c>
      <c r="AT65" s="25" t="e">
        <f>IF('Crisis Indicator Data'!#REF!="No Data",1,IF(#REF!&lt;&gt;"",1,0))</f>
        <v>#REF!</v>
      </c>
      <c r="AU65" s="25" t="e">
        <f>IF('Crisis Indicator Data'!#REF!="No Data",1,IF(#REF!&lt;&gt;"",1,0))</f>
        <v>#REF!</v>
      </c>
      <c r="AV65" s="25" t="e">
        <f>IF('Crisis Indicator Data'!#REF!="No Data",1,IF(#REF!&lt;&gt;"",1,0))</f>
        <v>#REF!</v>
      </c>
      <c r="AW65" s="25" t="e">
        <f>IF('Crisis Indicator Data'!#REF!="No Data",1,IF(#REF!&lt;&gt;"",1,0))</f>
        <v>#REF!</v>
      </c>
      <c r="AX65" s="25" t="e">
        <f>IF('Crisis Indicator Data'!#REF!="No Data",1,IF(#REF!&lt;&gt;"",1,0))</f>
        <v>#REF!</v>
      </c>
      <c r="AY65" s="25" t="e">
        <f>IF('Crisis Indicator Data'!#REF!="No Data",1,IF(#REF!&lt;&gt;"",1,0))</f>
        <v>#REF!</v>
      </c>
      <c r="AZ65" s="25" t="e">
        <f>IF('Crisis Indicator Data'!#REF!="No Data",1,IF(#REF!&lt;&gt;"",1,0))</f>
        <v>#REF!</v>
      </c>
      <c r="BA65" t="e">
        <f t="shared" si="0"/>
        <v>#REF!</v>
      </c>
      <c r="BB65" s="27" t="e">
        <f t="shared" si="1"/>
        <v>#REF!</v>
      </c>
    </row>
    <row r="66" spans="1:54" x14ac:dyDescent="0.3">
      <c r="A66" t="s">
        <v>122</v>
      </c>
      <c r="B66" s="25" t="e">
        <f>IF('Crisis Indicator Data'!#REF!="No Data",1,IF(#REF!&lt;&gt;"",1,0))</f>
        <v>#REF!</v>
      </c>
      <c r="C66" s="25" t="e">
        <f>IF('Crisis Indicator Data'!#REF!="No Data",1,IF(#REF!&lt;&gt;"",1,0))</f>
        <v>#REF!</v>
      </c>
      <c r="D66" s="25" t="e">
        <f>IF('Crisis Indicator Data'!#REF!="No Data",1,IF(#REF!&lt;&gt;"",1,0))</f>
        <v>#REF!</v>
      </c>
      <c r="E66" s="25" t="e">
        <f>IF('Crisis Indicator Data'!#REF!="No Data",1,IF(#REF!&lt;&gt;"",1,0))</f>
        <v>#REF!</v>
      </c>
      <c r="F66" s="25" t="e">
        <f>IF('Crisis Indicator Data'!#REF!="No Data",1,IF(#REF!&lt;&gt;"",1,0))</f>
        <v>#REF!</v>
      </c>
      <c r="G66" s="25" t="e">
        <f>IF('Crisis Indicator Data'!#REF!="No Data",1,IF(#REF!&lt;&gt;"",1,0))</f>
        <v>#REF!</v>
      </c>
      <c r="H66" s="25" t="e">
        <f>IF('Crisis Indicator Data'!#REF!="No Data",1,IF(#REF!&lt;&gt;"",1,0))</f>
        <v>#REF!</v>
      </c>
      <c r="I66" s="25" t="e">
        <f>IF('Crisis Indicator Data'!#REF!="No Data",1,IF(#REF!&lt;&gt;"",1,0))</f>
        <v>#REF!</v>
      </c>
      <c r="J66" s="25" t="e">
        <f>IF('Crisis Indicator Data'!#REF!="No Data",1,IF(#REF!&lt;&gt;"",1,0))</f>
        <v>#REF!</v>
      </c>
      <c r="K66" s="25" t="e">
        <f>IF('Crisis Indicator Data'!#REF!="No Data",1,IF(#REF!&lt;&gt;"",1,0))</f>
        <v>#REF!</v>
      </c>
      <c r="L66" s="25" t="e">
        <f>IF('Crisis Indicator Data'!#REF!="No Data",1,IF(#REF!&lt;&gt;"",1,0))</f>
        <v>#REF!</v>
      </c>
      <c r="M66" s="25" t="e">
        <f>IF('Crisis Indicator Data'!#REF!="No Data",1,IF(#REF!&lt;&gt;"",1,0))</f>
        <v>#REF!</v>
      </c>
      <c r="N66" s="25" t="e">
        <f>IF('Crisis Indicator Data'!#REF!="No Data",1,IF(#REF!&lt;&gt;"",1,0))</f>
        <v>#REF!</v>
      </c>
      <c r="O66" s="25" t="e">
        <f>IF('Crisis Indicator Data'!#REF!="No Data",1,IF(#REF!&lt;&gt;"",1,0))</f>
        <v>#REF!</v>
      </c>
      <c r="P66" s="25" t="e">
        <f>IF('Crisis Indicator Data'!#REF!="No Data",1,IF(#REF!&lt;&gt;"",1,0))</f>
        <v>#REF!</v>
      </c>
      <c r="Q66" s="25" t="e">
        <f>IF('Crisis Indicator Data'!#REF!="No Data",1,IF(#REF!&lt;&gt;"",1,0))</f>
        <v>#REF!</v>
      </c>
      <c r="R66" s="25" t="e">
        <f>IF('Crisis Indicator Data'!#REF!="No Data",1,IF(#REF!&lt;&gt;"",1,0))</f>
        <v>#REF!</v>
      </c>
      <c r="S66" s="25" t="e">
        <f>IF('Crisis Indicator Data'!#REF!="No Data",1,IF(#REF!&lt;&gt;"",1,0))</f>
        <v>#REF!</v>
      </c>
      <c r="T66" s="25" t="e">
        <f>IF('Crisis Indicator Data'!#REF!="No Data",1,IF(#REF!&lt;&gt;"",1,0))</f>
        <v>#REF!</v>
      </c>
      <c r="U66" s="25" t="e">
        <f>IF('Crisis Indicator Data'!#REF!="No Data",1,IF(#REF!&lt;&gt;"",1,0))</f>
        <v>#REF!</v>
      </c>
      <c r="V66" s="25" t="e">
        <f>IF('Crisis Indicator Data'!#REF!="No Data",1,IF(#REF!&lt;&gt;"",1,0))</f>
        <v>#REF!</v>
      </c>
      <c r="W66" s="25" t="e">
        <f>IF('Crisis Indicator Data'!#REF!="No Data",1,IF(#REF!&lt;&gt;"",1,0))</f>
        <v>#REF!</v>
      </c>
      <c r="X66" s="25" t="e">
        <f>IF('Crisis Indicator Data'!#REF!="No Data",1,IF(#REF!&lt;&gt;"",1,0))</f>
        <v>#REF!</v>
      </c>
      <c r="Y66" s="25" t="e">
        <f>IF('Crisis Indicator Data'!#REF!="No Data",1,IF(#REF!&lt;&gt;"",1,0))</f>
        <v>#REF!</v>
      </c>
      <c r="Z66" s="25" t="e">
        <f>IF('Crisis Indicator Data'!#REF!="No Data",1,IF(#REF!&lt;&gt;"",1,0))</f>
        <v>#REF!</v>
      </c>
      <c r="AA66" s="25" t="e">
        <f>IF('Crisis Indicator Data'!#REF!="No Data",1,IF(#REF!&lt;&gt;"",1,0))</f>
        <v>#REF!</v>
      </c>
      <c r="AB66" s="25" t="e">
        <f>IF('Crisis Indicator Data'!#REF!="No Data",1,IF(#REF!&lt;&gt;"",1,0))</f>
        <v>#REF!</v>
      </c>
      <c r="AC66" s="25" t="e">
        <f>IF('Crisis Indicator Data'!#REF!="No Data",1,IF(#REF!&lt;&gt;"",1,0))</f>
        <v>#REF!</v>
      </c>
      <c r="AD66" s="25" t="e">
        <f>IF('Crisis Indicator Data'!#REF!="No Data",1,IF(#REF!&lt;&gt;"",1,0))</f>
        <v>#REF!</v>
      </c>
      <c r="AE66" s="25" t="e">
        <f>IF('Crisis Indicator Data'!#REF!="No Data",1,IF(#REF!&lt;&gt;"",1,0))</f>
        <v>#REF!</v>
      </c>
      <c r="AF66" s="25" t="e">
        <f>IF('Crisis Indicator Data'!#REF!="No Data",1,IF(#REF!&lt;&gt;"",1,0))</f>
        <v>#REF!</v>
      </c>
      <c r="AG66" s="25" t="e">
        <f>IF('Crisis Indicator Data'!#REF!="No Data",1,IF(#REF!&lt;&gt;"",1,0))</f>
        <v>#REF!</v>
      </c>
      <c r="AH66" s="25" t="e">
        <f>IF('Crisis Indicator Data'!#REF!="No Data",1,IF(#REF!&lt;&gt;"",1,0))</f>
        <v>#REF!</v>
      </c>
      <c r="AI66" s="25" t="e">
        <f>IF('Crisis Indicator Data'!#REF!="No Data",1,IF(#REF!&lt;&gt;"",1,0))</f>
        <v>#REF!</v>
      </c>
      <c r="AJ66" s="25" t="e">
        <f>IF('Crisis Indicator Data'!#REF!="No Data",1,IF(#REF!&lt;&gt;"",1,0))</f>
        <v>#REF!</v>
      </c>
      <c r="AK66" s="25" t="e">
        <f>IF('Crisis Indicator Data'!#REF!="No Data",1,IF(#REF!&lt;&gt;"",1,0))</f>
        <v>#REF!</v>
      </c>
      <c r="AL66" s="25" t="e">
        <f>IF('Crisis Indicator Data'!#REF!="No Data",1,IF(#REF!&lt;&gt;"",1,0))</f>
        <v>#REF!</v>
      </c>
      <c r="AM66" s="25" t="e">
        <f>IF('Crisis Indicator Data'!#REF!="No Data",1,IF(#REF!&lt;&gt;"",1,0))</f>
        <v>#REF!</v>
      </c>
      <c r="AN66" s="25" t="e">
        <f>IF('Crisis Indicator Data'!#REF!="No Data",1,IF(#REF!&lt;&gt;"",1,0))</f>
        <v>#REF!</v>
      </c>
      <c r="AO66" s="25" t="e">
        <f>IF('Crisis Indicator Data'!#REF!="No Data",1,IF(#REF!&lt;&gt;"",1,0))</f>
        <v>#REF!</v>
      </c>
      <c r="AP66" s="25" t="e">
        <f>IF('Crisis Indicator Data'!#REF!="No Data",1,IF(#REF!&lt;&gt;"",1,0))</f>
        <v>#REF!</v>
      </c>
      <c r="AQ66" s="25" t="e">
        <f>IF('Crisis Indicator Data'!#REF!="No Data",1,IF(#REF!&lt;&gt;"",1,0))</f>
        <v>#REF!</v>
      </c>
      <c r="AR66" s="25" t="e">
        <f>IF('Crisis Indicator Data'!#REF!="No Data",1,IF(#REF!&lt;&gt;"",1,0))</f>
        <v>#REF!</v>
      </c>
      <c r="AS66" s="25" t="e">
        <f>IF('Crisis Indicator Data'!#REF!="No Data",1,IF(#REF!&lt;&gt;"",1,0))</f>
        <v>#REF!</v>
      </c>
      <c r="AT66" s="25" t="e">
        <f>IF('Crisis Indicator Data'!#REF!="No Data",1,IF(#REF!&lt;&gt;"",1,0))</f>
        <v>#REF!</v>
      </c>
      <c r="AU66" s="25" t="e">
        <f>IF('Crisis Indicator Data'!#REF!="No Data",1,IF(#REF!&lt;&gt;"",1,0))</f>
        <v>#REF!</v>
      </c>
      <c r="AV66" s="25" t="e">
        <f>IF('Crisis Indicator Data'!#REF!="No Data",1,IF(#REF!&lt;&gt;"",1,0))</f>
        <v>#REF!</v>
      </c>
      <c r="AW66" s="25" t="e">
        <f>IF('Crisis Indicator Data'!#REF!="No Data",1,IF(#REF!&lt;&gt;"",1,0))</f>
        <v>#REF!</v>
      </c>
      <c r="AX66" s="25" t="e">
        <f>IF('Crisis Indicator Data'!#REF!="No Data",1,IF(#REF!&lt;&gt;"",1,0))</f>
        <v>#REF!</v>
      </c>
      <c r="AY66" s="25" t="e">
        <f>IF('Crisis Indicator Data'!#REF!="No Data",1,IF(#REF!&lt;&gt;"",1,0))</f>
        <v>#REF!</v>
      </c>
      <c r="AZ66" s="25" t="e">
        <f>IF('Crisis Indicator Data'!#REF!="No Data",1,IF(#REF!&lt;&gt;"",1,0))</f>
        <v>#REF!</v>
      </c>
      <c r="BA66" t="e">
        <f t="shared" si="0"/>
        <v>#REF!</v>
      </c>
      <c r="BB66" s="27" t="e">
        <f t="shared" si="1"/>
        <v>#REF!</v>
      </c>
    </row>
    <row r="67" spans="1:54" x14ac:dyDescent="0.3">
      <c r="A67" t="s">
        <v>124</v>
      </c>
      <c r="B67" s="25" t="e">
        <f>IF('Crisis Indicator Data'!#REF!="No Data",1,IF(#REF!&lt;&gt;"",1,0))</f>
        <v>#REF!</v>
      </c>
      <c r="C67" s="25" t="e">
        <f>IF('Crisis Indicator Data'!#REF!="No Data",1,IF(#REF!&lt;&gt;"",1,0))</f>
        <v>#REF!</v>
      </c>
      <c r="D67" s="25" t="e">
        <f>IF('Crisis Indicator Data'!#REF!="No Data",1,IF(#REF!&lt;&gt;"",1,0))</f>
        <v>#REF!</v>
      </c>
      <c r="E67" s="25" t="e">
        <f>IF('Crisis Indicator Data'!#REF!="No Data",1,IF(#REF!&lt;&gt;"",1,0))</f>
        <v>#REF!</v>
      </c>
      <c r="F67" s="25" t="e">
        <f>IF('Crisis Indicator Data'!#REF!="No Data",1,IF(#REF!&lt;&gt;"",1,0))</f>
        <v>#REF!</v>
      </c>
      <c r="G67" s="25" t="e">
        <f>IF('Crisis Indicator Data'!#REF!="No Data",1,IF(#REF!&lt;&gt;"",1,0))</f>
        <v>#REF!</v>
      </c>
      <c r="H67" s="25" t="e">
        <f>IF('Crisis Indicator Data'!#REF!="No Data",1,IF(#REF!&lt;&gt;"",1,0))</f>
        <v>#REF!</v>
      </c>
      <c r="I67" s="25" t="e">
        <f>IF('Crisis Indicator Data'!#REF!="No Data",1,IF(#REF!&lt;&gt;"",1,0))</f>
        <v>#REF!</v>
      </c>
      <c r="J67" s="25" t="e">
        <f>IF('Crisis Indicator Data'!#REF!="No Data",1,IF(#REF!&lt;&gt;"",1,0))</f>
        <v>#REF!</v>
      </c>
      <c r="K67" s="25" t="e">
        <f>IF('Crisis Indicator Data'!#REF!="No Data",1,IF(#REF!&lt;&gt;"",1,0))</f>
        <v>#REF!</v>
      </c>
      <c r="L67" s="25" t="e">
        <f>IF('Crisis Indicator Data'!#REF!="No Data",1,IF(#REF!&lt;&gt;"",1,0))</f>
        <v>#REF!</v>
      </c>
      <c r="M67" s="25" t="e">
        <f>IF('Crisis Indicator Data'!#REF!="No Data",1,IF(#REF!&lt;&gt;"",1,0))</f>
        <v>#REF!</v>
      </c>
      <c r="N67" s="25" t="e">
        <f>IF('Crisis Indicator Data'!#REF!="No Data",1,IF(#REF!&lt;&gt;"",1,0))</f>
        <v>#REF!</v>
      </c>
      <c r="O67" s="25" t="e">
        <f>IF('Crisis Indicator Data'!#REF!="No Data",1,IF(#REF!&lt;&gt;"",1,0))</f>
        <v>#REF!</v>
      </c>
      <c r="P67" s="25" t="e">
        <f>IF('Crisis Indicator Data'!#REF!="No Data",1,IF(#REF!&lt;&gt;"",1,0))</f>
        <v>#REF!</v>
      </c>
      <c r="Q67" s="25" t="e">
        <f>IF('Crisis Indicator Data'!#REF!="No Data",1,IF(#REF!&lt;&gt;"",1,0))</f>
        <v>#REF!</v>
      </c>
      <c r="R67" s="25" t="e">
        <f>IF('Crisis Indicator Data'!#REF!="No Data",1,IF(#REF!&lt;&gt;"",1,0))</f>
        <v>#REF!</v>
      </c>
      <c r="S67" s="25" t="e">
        <f>IF('Crisis Indicator Data'!#REF!="No Data",1,IF(#REF!&lt;&gt;"",1,0))</f>
        <v>#REF!</v>
      </c>
      <c r="T67" s="25" t="e">
        <f>IF('Crisis Indicator Data'!#REF!="No Data",1,IF(#REF!&lt;&gt;"",1,0))</f>
        <v>#REF!</v>
      </c>
      <c r="U67" s="25" t="e">
        <f>IF('Crisis Indicator Data'!#REF!="No Data",1,IF(#REF!&lt;&gt;"",1,0))</f>
        <v>#REF!</v>
      </c>
      <c r="V67" s="25" t="e">
        <f>IF('Crisis Indicator Data'!#REF!="No Data",1,IF(#REF!&lt;&gt;"",1,0))</f>
        <v>#REF!</v>
      </c>
      <c r="W67" s="25" t="e">
        <f>IF('Crisis Indicator Data'!#REF!="No Data",1,IF(#REF!&lt;&gt;"",1,0))</f>
        <v>#REF!</v>
      </c>
      <c r="X67" s="25" t="e">
        <f>IF('Crisis Indicator Data'!#REF!="No Data",1,IF(#REF!&lt;&gt;"",1,0))</f>
        <v>#REF!</v>
      </c>
      <c r="Y67" s="25" t="e">
        <f>IF('Crisis Indicator Data'!#REF!="No Data",1,IF(#REF!&lt;&gt;"",1,0))</f>
        <v>#REF!</v>
      </c>
      <c r="Z67" s="25" t="e">
        <f>IF('Crisis Indicator Data'!#REF!="No Data",1,IF(#REF!&lt;&gt;"",1,0))</f>
        <v>#REF!</v>
      </c>
      <c r="AA67" s="25" t="e">
        <f>IF('Crisis Indicator Data'!#REF!="No Data",1,IF(#REF!&lt;&gt;"",1,0))</f>
        <v>#REF!</v>
      </c>
      <c r="AB67" s="25" t="e">
        <f>IF('Crisis Indicator Data'!#REF!="No Data",1,IF(#REF!&lt;&gt;"",1,0))</f>
        <v>#REF!</v>
      </c>
      <c r="AC67" s="25" t="e">
        <f>IF('Crisis Indicator Data'!#REF!="No Data",1,IF(#REF!&lt;&gt;"",1,0))</f>
        <v>#REF!</v>
      </c>
      <c r="AD67" s="25" t="e">
        <f>IF('Crisis Indicator Data'!#REF!="No Data",1,IF(#REF!&lt;&gt;"",1,0))</f>
        <v>#REF!</v>
      </c>
      <c r="AE67" s="25" t="e">
        <f>IF('Crisis Indicator Data'!#REF!="No Data",1,IF(#REF!&lt;&gt;"",1,0))</f>
        <v>#REF!</v>
      </c>
      <c r="AF67" s="25" t="e">
        <f>IF('Crisis Indicator Data'!#REF!="No Data",1,IF(#REF!&lt;&gt;"",1,0))</f>
        <v>#REF!</v>
      </c>
      <c r="AG67" s="25" t="e">
        <f>IF('Crisis Indicator Data'!#REF!="No Data",1,IF(#REF!&lt;&gt;"",1,0))</f>
        <v>#REF!</v>
      </c>
      <c r="AH67" s="25" t="e">
        <f>IF('Crisis Indicator Data'!#REF!="No Data",1,IF(#REF!&lt;&gt;"",1,0))</f>
        <v>#REF!</v>
      </c>
      <c r="AI67" s="25" t="e">
        <f>IF('Crisis Indicator Data'!#REF!="No Data",1,IF(#REF!&lt;&gt;"",1,0))</f>
        <v>#REF!</v>
      </c>
      <c r="AJ67" s="25" t="e">
        <f>IF('Crisis Indicator Data'!#REF!="No Data",1,IF(#REF!&lt;&gt;"",1,0))</f>
        <v>#REF!</v>
      </c>
      <c r="AK67" s="25" t="e">
        <f>IF('Crisis Indicator Data'!#REF!="No Data",1,IF(#REF!&lt;&gt;"",1,0))</f>
        <v>#REF!</v>
      </c>
      <c r="AL67" s="25" t="e">
        <f>IF('Crisis Indicator Data'!#REF!="No Data",1,IF(#REF!&lt;&gt;"",1,0))</f>
        <v>#REF!</v>
      </c>
      <c r="AM67" s="25" t="e">
        <f>IF('Crisis Indicator Data'!#REF!="No Data",1,IF(#REF!&lt;&gt;"",1,0))</f>
        <v>#REF!</v>
      </c>
      <c r="AN67" s="25" t="e">
        <f>IF('Crisis Indicator Data'!#REF!="No Data",1,IF(#REF!&lt;&gt;"",1,0))</f>
        <v>#REF!</v>
      </c>
      <c r="AO67" s="25" t="e">
        <f>IF('Crisis Indicator Data'!#REF!="No Data",1,IF(#REF!&lt;&gt;"",1,0))</f>
        <v>#REF!</v>
      </c>
      <c r="AP67" s="25" t="e">
        <f>IF('Crisis Indicator Data'!#REF!="No Data",1,IF(#REF!&lt;&gt;"",1,0))</f>
        <v>#REF!</v>
      </c>
      <c r="AQ67" s="25" t="e">
        <f>IF('Crisis Indicator Data'!#REF!="No Data",1,IF(#REF!&lt;&gt;"",1,0))</f>
        <v>#REF!</v>
      </c>
      <c r="AR67" s="25" t="e">
        <f>IF('Crisis Indicator Data'!#REF!="No Data",1,IF(#REF!&lt;&gt;"",1,0))</f>
        <v>#REF!</v>
      </c>
      <c r="AS67" s="25" t="e">
        <f>IF('Crisis Indicator Data'!#REF!="No Data",1,IF(#REF!&lt;&gt;"",1,0))</f>
        <v>#REF!</v>
      </c>
      <c r="AT67" s="25" t="e">
        <f>IF('Crisis Indicator Data'!#REF!="No Data",1,IF(#REF!&lt;&gt;"",1,0))</f>
        <v>#REF!</v>
      </c>
      <c r="AU67" s="25" t="e">
        <f>IF('Crisis Indicator Data'!#REF!="No Data",1,IF(#REF!&lt;&gt;"",1,0))</f>
        <v>#REF!</v>
      </c>
      <c r="AV67" s="25" t="e">
        <f>IF('Crisis Indicator Data'!#REF!="No Data",1,IF(#REF!&lt;&gt;"",1,0))</f>
        <v>#REF!</v>
      </c>
      <c r="AW67" s="25" t="e">
        <f>IF('Crisis Indicator Data'!#REF!="No Data",1,IF(#REF!&lt;&gt;"",1,0))</f>
        <v>#REF!</v>
      </c>
      <c r="AX67" s="25" t="e">
        <f>IF('Crisis Indicator Data'!#REF!="No Data",1,IF(#REF!&lt;&gt;"",1,0))</f>
        <v>#REF!</v>
      </c>
      <c r="AY67" s="25" t="e">
        <f>IF('Crisis Indicator Data'!#REF!="No Data",1,IF(#REF!&lt;&gt;"",1,0))</f>
        <v>#REF!</v>
      </c>
      <c r="AZ67" s="25" t="e">
        <f>IF('Crisis Indicator Data'!#REF!="No Data",1,IF(#REF!&lt;&gt;"",1,0))</f>
        <v>#REF!</v>
      </c>
      <c r="BA67" t="e">
        <f t="shared" ref="BA67:BA130" si="2">SUM(B67:AZ67)</f>
        <v>#REF!</v>
      </c>
      <c r="BB67" s="27" t="e">
        <f t="shared" ref="BB67:BB130" si="3">BA67/51</f>
        <v>#REF!</v>
      </c>
    </row>
    <row r="68" spans="1:54" x14ac:dyDescent="0.3">
      <c r="A68" t="s">
        <v>126</v>
      </c>
      <c r="B68" s="25" t="e">
        <f>IF('Crisis Indicator Data'!#REF!="No Data",1,IF(#REF!&lt;&gt;"",1,0))</f>
        <v>#REF!</v>
      </c>
      <c r="C68" s="25" t="e">
        <f>IF('Crisis Indicator Data'!#REF!="No Data",1,IF(#REF!&lt;&gt;"",1,0))</f>
        <v>#REF!</v>
      </c>
      <c r="D68" s="25" t="e">
        <f>IF('Crisis Indicator Data'!#REF!="No Data",1,IF(#REF!&lt;&gt;"",1,0))</f>
        <v>#REF!</v>
      </c>
      <c r="E68" s="25" t="e">
        <f>IF('Crisis Indicator Data'!#REF!="No Data",1,IF(#REF!&lt;&gt;"",1,0))</f>
        <v>#REF!</v>
      </c>
      <c r="F68" s="25" t="e">
        <f>IF('Crisis Indicator Data'!#REF!="No Data",1,IF(#REF!&lt;&gt;"",1,0))</f>
        <v>#REF!</v>
      </c>
      <c r="G68" s="25" t="e">
        <f>IF('Crisis Indicator Data'!#REF!="No Data",1,IF(#REF!&lt;&gt;"",1,0))</f>
        <v>#REF!</v>
      </c>
      <c r="H68" s="25" t="e">
        <f>IF('Crisis Indicator Data'!#REF!="No Data",1,IF(#REF!&lt;&gt;"",1,0))</f>
        <v>#REF!</v>
      </c>
      <c r="I68" s="25" t="e">
        <f>IF('Crisis Indicator Data'!#REF!="No Data",1,IF(#REF!&lt;&gt;"",1,0))</f>
        <v>#REF!</v>
      </c>
      <c r="J68" s="25" t="e">
        <f>IF('Crisis Indicator Data'!#REF!="No Data",1,IF(#REF!&lt;&gt;"",1,0))</f>
        <v>#REF!</v>
      </c>
      <c r="K68" s="25" t="e">
        <f>IF('Crisis Indicator Data'!#REF!="No Data",1,IF(#REF!&lt;&gt;"",1,0))</f>
        <v>#REF!</v>
      </c>
      <c r="L68" s="25" t="e">
        <f>IF('Crisis Indicator Data'!#REF!="No Data",1,IF(#REF!&lt;&gt;"",1,0))</f>
        <v>#REF!</v>
      </c>
      <c r="M68" s="25" t="e">
        <f>IF('Crisis Indicator Data'!#REF!="No Data",1,IF(#REF!&lt;&gt;"",1,0))</f>
        <v>#REF!</v>
      </c>
      <c r="N68" s="25" t="e">
        <f>IF('Crisis Indicator Data'!#REF!="No Data",1,IF(#REF!&lt;&gt;"",1,0))</f>
        <v>#REF!</v>
      </c>
      <c r="O68" s="25" t="e">
        <f>IF('Crisis Indicator Data'!#REF!="No Data",1,IF(#REF!&lt;&gt;"",1,0))</f>
        <v>#REF!</v>
      </c>
      <c r="P68" s="25" t="e">
        <f>IF('Crisis Indicator Data'!#REF!="No Data",1,IF(#REF!&lt;&gt;"",1,0))</f>
        <v>#REF!</v>
      </c>
      <c r="Q68" s="25" t="e">
        <f>IF('Crisis Indicator Data'!#REF!="No Data",1,IF(#REF!&lt;&gt;"",1,0))</f>
        <v>#REF!</v>
      </c>
      <c r="R68" s="25" t="e">
        <f>IF('Crisis Indicator Data'!#REF!="No Data",1,IF(#REF!&lt;&gt;"",1,0))</f>
        <v>#REF!</v>
      </c>
      <c r="S68" s="25" t="e">
        <f>IF('Crisis Indicator Data'!#REF!="No Data",1,IF(#REF!&lt;&gt;"",1,0))</f>
        <v>#REF!</v>
      </c>
      <c r="T68" s="25" t="e">
        <f>IF('Crisis Indicator Data'!#REF!="No Data",1,IF(#REF!&lt;&gt;"",1,0))</f>
        <v>#REF!</v>
      </c>
      <c r="U68" s="25" t="e">
        <f>IF('Crisis Indicator Data'!#REF!="No Data",1,IF(#REF!&lt;&gt;"",1,0))</f>
        <v>#REF!</v>
      </c>
      <c r="V68" s="25" t="e">
        <f>IF('Crisis Indicator Data'!#REF!="No Data",1,IF(#REF!&lt;&gt;"",1,0))</f>
        <v>#REF!</v>
      </c>
      <c r="W68" s="25" t="e">
        <f>IF('Crisis Indicator Data'!#REF!="No Data",1,IF(#REF!&lt;&gt;"",1,0))</f>
        <v>#REF!</v>
      </c>
      <c r="X68" s="25" t="e">
        <f>IF('Crisis Indicator Data'!#REF!="No Data",1,IF(#REF!&lt;&gt;"",1,0))</f>
        <v>#REF!</v>
      </c>
      <c r="Y68" s="25" t="e">
        <f>IF('Crisis Indicator Data'!#REF!="No Data",1,IF(#REF!&lt;&gt;"",1,0))</f>
        <v>#REF!</v>
      </c>
      <c r="Z68" s="25" t="e">
        <f>IF('Crisis Indicator Data'!#REF!="No Data",1,IF(#REF!&lt;&gt;"",1,0))</f>
        <v>#REF!</v>
      </c>
      <c r="AA68" s="25" t="e">
        <f>IF('Crisis Indicator Data'!#REF!="No Data",1,IF(#REF!&lt;&gt;"",1,0))</f>
        <v>#REF!</v>
      </c>
      <c r="AB68" s="25" t="e">
        <f>IF('Crisis Indicator Data'!#REF!="No Data",1,IF(#REF!&lt;&gt;"",1,0))</f>
        <v>#REF!</v>
      </c>
      <c r="AC68" s="25" t="e">
        <f>IF('Crisis Indicator Data'!#REF!="No Data",1,IF(#REF!&lt;&gt;"",1,0))</f>
        <v>#REF!</v>
      </c>
      <c r="AD68" s="25" t="e">
        <f>IF('Crisis Indicator Data'!#REF!="No Data",1,IF(#REF!&lt;&gt;"",1,0))</f>
        <v>#REF!</v>
      </c>
      <c r="AE68" s="25" t="e">
        <f>IF('Crisis Indicator Data'!#REF!="No Data",1,IF(#REF!&lt;&gt;"",1,0))</f>
        <v>#REF!</v>
      </c>
      <c r="AF68" s="25" t="e">
        <f>IF('Crisis Indicator Data'!#REF!="No Data",1,IF(#REF!&lt;&gt;"",1,0))</f>
        <v>#REF!</v>
      </c>
      <c r="AG68" s="25" t="e">
        <f>IF('Crisis Indicator Data'!#REF!="No Data",1,IF(#REF!&lt;&gt;"",1,0))</f>
        <v>#REF!</v>
      </c>
      <c r="AH68" s="25" t="e">
        <f>IF('Crisis Indicator Data'!#REF!="No Data",1,IF(#REF!&lt;&gt;"",1,0))</f>
        <v>#REF!</v>
      </c>
      <c r="AI68" s="25" t="e">
        <f>IF('Crisis Indicator Data'!#REF!="No Data",1,IF(#REF!&lt;&gt;"",1,0))</f>
        <v>#REF!</v>
      </c>
      <c r="AJ68" s="25" t="e">
        <f>IF('Crisis Indicator Data'!#REF!="No Data",1,IF(#REF!&lt;&gt;"",1,0))</f>
        <v>#REF!</v>
      </c>
      <c r="AK68" s="25" t="e">
        <f>IF('Crisis Indicator Data'!#REF!="No Data",1,IF(#REF!&lt;&gt;"",1,0))</f>
        <v>#REF!</v>
      </c>
      <c r="AL68" s="25" t="e">
        <f>IF('Crisis Indicator Data'!#REF!="No Data",1,IF(#REF!&lt;&gt;"",1,0))</f>
        <v>#REF!</v>
      </c>
      <c r="AM68" s="25" t="e">
        <f>IF('Crisis Indicator Data'!#REF!="No Data",1,IF(#REF!&lt;&gt;"",1,0))</f>
        <v>#REF!</v>
      </c>
      <c r="AN68" s="25" t="e">
        <f>IF('Crisis Indicator Data'!#REF!="No Data",1,IF(#REF!&lt;&gt;"",1,0))</f>
        <v>#REF!</v>
      </c>
      <c r="AO68" s="25" t="e">
        <f>IF('Crisis Indicator Data'!#REF!="No Data",1,IF(#REF!&lt;&gt;"",1,0))</f>
        <v>#REF!</v>
      </c>
      <c r="AP68" s="25" t="e">
        <f>IF('Crisis Indicator Data'!#REF!="No Data",1,IF(#REF!&lt;&gt;"",1,0))</f>
        <v>#REF!</v>
      </c>
      <c r="AQ68" s="25" t="e">
        <f>IF('Crisis Indicator Data'!#REF!="No Data",1,IF(#REF!&lt;&gt;"",1,0))</f>
        <v>#REF!</v>
      </c>
      <c r="AR68" s="25" t="e">
        <f>IF('Crisis Indicator Data'!#REF!="No Data",1,IF(#REF!&lt;&gt;"",1,0))</f>
        <v>#REF!</v>
      </c>
      <c r="AS68" s="25" t="e">
        <f>IF('Crisis Indicator Data'!#REF!="No Data",1,IF(#REF!&lt;&gt;"",1,0))</f>
        <v>#REF!</v>
      </c>
      <c r="AT68" s="25" t="e">
        <f>IF('Crisis Indicator Data'!#REF!="No Data",1,IF(#REF!&lt;&gt;"",1,0))</f>
        <v>#REF!</v>
      </c>
      <c r="AU68" s="25" t="e">
        <f>IF('Crisis Indicator Data'!#REF!="No Data",1,IF(#REF!&lt;&gt;"",1,0))</f>
        <v>#REF!</v>
      </c>
      <c r="AV68" s="25" t="e">
        <f>IF('Crisis Indicator Data'!#REF!="No Data",1,IF(#REF!&lt;&gt;"",1,0))</f>
        <v>#REF!</v>
      </c>
      <c r="AW68" s="25" t="e">
        <f>IF('Crisis Indicator Data'!#REF!="No Data",1,IF(#REF!&lt;&gt;"",1,0))</f>
        <v>#REF!</v>
      </c>
      <c r="AX68" s="25" t="e">
        <f>IF('Crisis Indicator Data'!#REF!="No Data",1,IF(#REF!&lt;&gt;"",1,0))</f>
        <v>#REF!</v>
      </c>
      <c r="AY68" s="25" t="e">
        <f>IF('Crisis Indicator Data'!#REF!="No Data",1,IF(#REF!&lt;&gt;"",1,0))</f>
        <v>#REF!</v>
      </c>
      <c r="AZ68" s="25" t="e">
        <f>IF('Crisis Indicator Data'!#REF!="No Data",1,IF(#REF!&lt;&gt;"",1,0))</f>
        <v>#REF!</v>
      </c>
      <c r="BA68" t="e">
        <f t="shared" si="2"/>
        <v>#REF!</v>
      </c>
      <c r="BB68" s="27" t="e">
        <f t="shared" si="3"/>
        <v>#REF!</v>
      </c>
    </row>
    <row r="69" spans="1:54" x14ac:dyDescent="0.3">
      <c r="A69" t="s">
        <v>128</v>
      </c>
      <c r="B69" s="25" t="e">
        <f>IF('Crisis Indicator Data'!#REF!="No Data",1,IF(#REF!&lt;&gt;"",1,0))</f>
        <v>#REF!</v>
      </c>
      <c r="C69" s="25" t="e">
        <f>IF('Crisis Indicator Data'!#REF!="No Data",1,IF(#REF!&lt;&gt;"",1,0))</f>
        <v>#REF!</v>
      </c>
      <c r="D69" s="25" t="e">
        <f>IF('Crisis Indicator Data'!#REF!="No Data",1,IF(#REF!&lt;&gt;"",1,0))</f>
        <v>#REF!</v>
      </c>
      <c r="E69" s="25" t="e">
        <f>IF('Crisis Indicator Data'!#REF!="No Data",1,IF(#REF!&lt;&gt;"",1,0))</f>
        <v>#REF!</v>
      </c>
      <c r="F69" s="25" t="e">
        <f>IF('Crisis Indicator Data'!#REF!="No Data",1,IF(#REF!&lt;&gt;"",1,0))</f>
        <v>#REF!</v>
      </c>
      <c r="G69" s="25" t="e">
        <f>IF('Crisis Indicator Data'!#REF!="No Data",1,IF(#REF!&lt;&gt;"",1,0))</f>
        <v>#REF!</v>
      </c>
      <c r="H69" s="25" t="e">
        <f>IF('Crisis Indicator Data'!#REF!="No Data",1,IF(#REF!&lt;&gt;"",1,0))</f>
        <v>#REF!</v>
      </c>
      <c r="I69" s="25" t="e">
        <f>IF('Crisis Indicator Data'!#REF!="No Data",1,IF(#REF!&lt;&gt;"",1,0))</f>
        <v>#REF!</v>
      </c>
      <c r="J69" s="25" t="e">
        <f>IF('Crisis Indicator Data'!#REF!="No Data",1,IF(#REF!&lt;&gt;"",1,0))</f>
        <v>#REF!</v>
      </c>
      <c r="K69" s="25" t="e">
        <f>IF('Crisis Indicator Data'!#REF!="No Data",1,IF(#REF!&lt;&gt;"",1,0))</f>
        <v>#REF!</v>
      </c>
      <c r="L69" s="25" t="e">
        <f>IF('Crisis Indicator Data'!#REF!="No Data",1,IF(#REF!&lt;&gt;"",1,0))</f>
        <v>#REF!</v>
      </c>
      <c r="M69" s="25" t="e">
        <f>IF('Crisis Indicator Data'!#REF!="No Data",1,IF(#REF!&lt;&gt;"",1,0))</f>
        <v>#REF!</v>
      </c>
      <c r="N69" s="25" t="e">
        <f>IF('Crisis Indicator Data'!#REF!="No Data",1,IF(#REF!&lt;&gt;"",1,0))</f>
        <v>#REF!</v>
      </c>
      <c r="O69" s="25" t="e">
        <f>IF('Crisis Indicator Data'!#REF!="No Data",1,IF(#REF!&lt;&gt;"",1,0))</f>
        <v>#REF!</v>
      </c>
      <c r="P69" s="25" t="e">
        <f>IF('Crisis Indicator Data'!#REF!="No Data",1,IF(#REF!&lt;&gt;"",1,0))</f>
        <v>#REF!</v>
      </c>
      <c r="Q69" s="25" t="e">
        <f>IF('Crisis Indicator Data'!#REF!="No Data",1,IF(#REF!&lt;&gt;"",1,0))</f>
        <v>#REF!</v>
      </c>
      <c r="R69" s="25" t="e">
        <f>IF('Crisis Indicator Data'!#REF!="No Data",1,IF(#REF!&lt;&gt;"",1,0))</f>
        <v>#REF!</v>
      </c>
      <c r="S69" s="25" t="e">
        <f>IF('Crisis Indicator Data'!#REF!="No Data",1,IF(#REF!&lt;&gt;"",1,0))</f>
        <v>#REF!</v>
      </c>
      <c r="T69" s="25" t="e">
        <f>IF('Crisis Indicator Data'!#REF!="No Data",1,IF(#REF!&lt;&gt;"",1,0))</f>
        <v>#REF!</v>
      </c>
      <c r="U69" s="25" t="e">
        <f>IF('Crisis Indicator Data'!#REF!="No Data",1,IF(#REF!&lt;&gt;"",1,0))</f>
        <v>#REF!</v>
      </c>
      <c r="V69" s="25" t="e">
        <f>IF('Crisis Indicator Data'!#REF!="No Data",1,IF(#REF!&lt;&gt;"",1,0))</f>
        <v>#REF!</v>
      </c>
      <c r="W69" s="25" t="e">
        <f>IF('Crisis Indicator Data'!#REF!="No Data",1,IF(#REF!&lt;&gt;"",1,0))</f>
        <v>#REF!</v>
      </c>
      <c r="X69" s="25" t="e">
        <f>IF('Crisis Indicator Data'!#REF!="No Data",1,IF(#REF!&lt;&gt;"",1,0))</f>
        <v>#REF!</v>
      </c>
      <c r="Y69" s="25" t="e">
        <f>IF('Crisis Indicator Data'!#REF!="No Data",1,IF(#REF!&lt;&gt;"",1,0))</f>
        <v>#REF!</v>
      </c>
      <c r="Z69" s="25" t="e">
        <f>IF('Crisis Indicator Data'!#REF!="No Data",1,IF(#REF!&lt;&gt;"",1,0))</f>
        <v>#REF!</v>
      </c>
      <c r="AA69" s="25" t="e">
        <f>IF('Crisis Indicator Data'!#REF!="No Data",1,IF(#REF!&lt;&gt;"",1,0))</f>
        <v>#REF!</v>
      </c>
      <c r="AB69" s="25" t="e">
        <f>IF('Crisis Indicator Data'!#REF!="No Data",1,IF(#REF!&lt;&gt;"",1,0))</f>
        <v>#REF!</v>
      </c>
      <c r="AC69" s="25" t="e">
        <f>IF('Crisis Indicator Data'!#REF!="No Data",1,IF(#REF!&lt;&gt;"",1,0))</f>
        <v>#REF!</v>
      </c>
      <c r="AD69" s="25" t="e">
        <f>IF('Crisis Indicator Data'!#REF!="No Data",1,IF(#REF!&lt;&gt;"",1,0))</f>
        <v>#REF!</v>
      </c>
      <c r="AE69" s="25" t="e">
        <f>IF('Crisis Indicator Data'!#REF!="No Data",1,IF(#REF!&lt;&gt;"",1,0))</f>
        <v>#REF!</v>
      </c>
      <c r="AF69" s="25" t="e">
        <f>IF('Crisis Indicator Data'!#REF!="No Data",1,IF(#REF!&lt;&gt;"",1,0))</f>
        <v>#REF!</v>
      </c>
      <c r="AG69" s="25" t="e">
        <f>IF('Crisis Indicator Data'!#REF!="No Data",1,IF(#REF!&lt;&gt;"",1,0))</f>
        <v>#REF!</v>
      </c>
      <c r="AH69" s="25" t="e">
        <f>IF('Crisis Indicator Data'!#REF!="No Data",1,IF(#REF!&lt;&gt;"",1,0))</f>
        <v>#REF!</v>
      </c>
      <c r="AI69" s="25" t="e">
        <f>IF('Crisis Indicator Data'!#REF!="No Data",1,IF(#REF!&lt;&gt;"",1,0))</f>
        <v>#REF!</v>
      </c>
      <c r="AJ69" s="25" t="e">
        <f>IF('Crisis Indicator Data'!#REF!="No Data",1,IF(#REF!&lt;&gt;"",1,0))</f>
        <v>#REF!</v>
      </c>
      <c r="AK69" s="25" t="e">
        <f>IF('Crisis Indicator Data'!#REF!="No Data",1,IF(#REF!&lt;&gt;"",1,0))</f>
        <v>#REF!</v>
      </c>
      <c r="AL69" s="25" t="e">
        <f>IF('Crisis Indicator Data'!#REF!="No Data",1,IF(#REF!&lt;&gt;"",1,0))</f>
        <v>#REF!</v>
      </c>
      <c r="AM69" s="25" t="e">
        <f>IF('Crisis Indicator Data'!#REF!="No Data",1,IF(#REF!&lt;&gt;"",1,0))</f>
        <v>#REF!</v>
      </c>
      <c r="AN69" s="25" t="e">
        <f>IF('Crisis Indicator Data'!#REF!="No Data",1,IF(#REF!&lt;&gt;"",1,0))</f>
        <v>#REF!</v>
      </c>
      <c r="AO69" s="25" t="e">
        <f>IF('Crisis Indicator Data'!#REF!="No Data",1,IF(#REF!&lt;&gt;"",1,0))</f>
        <v>#REF!</v>
      </c>
      <c r="AP69" s="25" t="e">
        <f>IF('Crisis Indicator Data'!#REF!="No Data",1,IF(#REF!&lt;&gt;"",1,0))</f>
        <v>#REF!</v>
      </c>
      <c r="AQ69" s="25" t="e">
        <f>IF('Crisis Indicator Data'!#REF!="No Data",1,IF(#REF!&lt;&gt;"",1,0))</f>
        <v>#REF!</v>
      </c>
      <c r="AR69" s="25" t="e">
        <f>IF('Crisis Indicator Data'!#REF!="No Data",1,IF(#REF!&lt;&gt;"",1,0))</f>
        <v>#REF!</v>
      </c>
      <c r="AS69" s="25" t="e">
        <f>IF('Crisis Indicator Data'!#REF!="No Data",1,IF(#REF!&lt;&gt;"",1,0))</f>
        <v>#REF!</v>
      </c>
      <c r="AT69" s="25" t="e">
        <f>IF('Crisis Indicator Data'!#REF!="No Data",1,IF(#REF!&lt;&gt;"",1,0))</f>
        <v>#REF!</v>
      </c>
      <c r="AU69" s="25" t="e">
        <f>IF('Crisis Indicator Data'!#REF!="No Data",1,IF(#REF!&lt;&gt;"",1,0))</f>
        <v>#REF!</v>
      </c>
      <c r="AV69" s="25" t="e">
        <f>IF('Crisis Indicator Data'!#REF!="No Data",1,IF(#REF!&lt;&gt;"",1,0))</f>
        <v>#REF!</v>
      </c>
      <c r="AW69" s="25" t="e">
        <f>IF('Crisis Indicator Data'!#REF!="No Data",1,IF(#REF!&lt;&gt;"",1,0))</f>
        <v>#REF!</v>
      </c>
      <c r="AX69" s="25" t="e">
        <f>IF('Crisis Indicator Data'!#REF!="No Data",1,IF(#REF!&lt;&gt;"",1,0))</f>
        <v>#REF!</v>
      </c>
      <c r="AY69" s="25" t="e">
        <f>IF('Crisis Indicator Data'!#REF!="No Data",1,IF(#REF!&lt;&gt;"",1,0))</f>
        <v>#REF!</v>
      </c>
      <c r="AZ69" s="25" t="e">
        <f>IF('Crisis Indicator Data'!#REF!="No Data",1,IF(#REF!&lt;&gt;"",1,0))</f>
        <v>#REF!</v>
      </c>
      <c r="BA69" t="e">
        <f t="shared" si="2"/>
        <v>#REF!</v>
      </c>
      <c r="BB69" s="27" t="e">
        <f t="shared" si="3"/>
        <v>#REF!</v>
      </c>
    </row>
    <row r="70" spans="1:54" x14ac:dyDescent="0.3">
      <c r="A70" t="s">
        <v>130</v>
      </c>
      <c r="B70" s="25" t="e">
        <f>IF('Crisis Indicator Data'!#REF!="No Data",1,IF(#REF!&lt;&gt;"",1,0))</f>
        <v>#REF!</v>
      </c>
      <c r="C70" s="25" t="e">
        <f>IF('Crisis Indicator Data'!#REF!="No Data",1,IF(#REF!&lt;&gt;"",1,0))</f>
        <v>#REF!</v>
      </c>
      <c r="D70" s="25" t="e">
        <f>IF('Crisis Indicator Data'!#REF!="No Data",1,IF(#REF!&lt;&gt;"",1,0))</f>
        <v>#REF!</v>
      </c>
      <c r="E70" s="25" t="e">
        <f>IF('Crisis Indicator Data'!#REF!="No Data",1,IF(#REF!&lt;&gt;"",1,0))</f>
        <v>#REF!</v>
      </c>
      <c r="F70" s="25" t="e">
        <f>IF('Crisis Indicator Data'!#REF!="No Data",1,IF(#REF!&lt;&gt;"",1,0))</f>
        <v>#REF!</v>
      </c>
      <c r="G70" s="25" t="e">
        <f>IF('Crisis Indicator Data'!#REF!="No Data",1,IF(#REF!&lt;&gt;"",1,0))</f>
        <v>#REF!</v>
      </c>
      <c r="H70" s="25" t="e">
        <f>IF('Crisis Indicator Data'!#REF!="No Data",1,IF(#REF!&lt;&gt;"",1,0))</f>
        <v>#REF!</v>
      </c>
      <c r="I70" s="25" t="e">
        <f>IF('Crisis Indicator Data'!#REF!="No Data",1,IF(#REF!&lt;&gt;"",1,0))</f>
        <v>#REF!</v>
      </c>
      <c r="J70" s="25" t="e">
        <f>IF('Crisis Indicator Data'!#REF!="No Data",1,IF(#REF!&lt;&gt;"",1,0))</f>
        <v>#REF!</v>
      </c>
      <c r="K70" s="25" t="e">
        <f>IF('Crisis Indicator Data'!#REF!="No Data",1,IF(#REF!&lt;&gt;"",1,0))</f>
        <v>#REF!</v>
      </c>
      <c r="L70" s="25" t="e">
        <f>IF('Crisis Indicator Data'!#REF!="No Data",1,IF(#REF!&lt;&gt;"",1,0))</f>
        <v>#REF!</v>
      </c>
      <c r="M70" s="25" t="e">
        <f>IF('Crisis Indicator Data'!#REF!="No Data",1,IF(#REF!&lt;&gt;"",1,0))</f>
        <v>#REF!</v>
      </c>
      <c r="N70" s="25" t="e">
        <f>IF('Crisis Indicator Data'!#REF!="No Data",1,IF(#REF!&lt;&gt;"",1,0))</f>
        <v>#REF!</v>
      </c>
      <c r="O70" s="25" t="e">
        <f>IF('Crisis Indicator Data'!#REF!="No Data",1,IF(#REF!&lt;&gt;"",1,0))</f>
        <v>#REF!</v>
      </c>
      <c r="P70" s="25" t="e">
        <f>IF('Crisis Indicator Data'!#REF!="No Data",1,IF(#REF!&lt;&gt;"",1,0))</f>
        <v>#REF!</v>
      </c>
      <c r="Q70" s="25" t="e">
        <f>IF('Crisis Indicator Data'!#REF!="No Data",1,IF(#REF!&lt;&gt;"",1,0))</f>
        <v>#REF!</v>
      </c>
      <c r="R70" s="25" t="e">
        <f>IF('Crisis Indicator Data'!#REF!="No Data",1,IF(#REF!&lt;&gt;"",1,0))</f>
        <v>#REF!</v>
      </c>
      <c r="S70" s="25" t="e">
        <f>IF('Crisis Indicator Data'!#REF!="No Data",1,IF(#REF!&lt;&gt;"",1,0))</f>
        <v>#REF!</v>
      </c>
      <c r="T70" s="25" t="e">
        <f>IF('Crisis Indicator Data'!#REF!="No Data",1,IF(#REF!&lt;&gt;"",1,0))</f>
        <v>#REF!</v>
      </c>
      <c r="U70" s="25" t="e">
        <f>IF('Crisis Indicator Data'!#REF!="No Data",1,IF(#REF!&lt;&gt;"",1,0))</f>
        <v>#REF!</v>
      </c>
      <c r="V70" s="25" t="e">
        <f>IF('Crisis Indicator Data'!#REF!="No Data",1,IF(#REF!&lt;&gt;"",1,0))</f>
        <v>#REF!</v>
      </c>
      <c r="W70" s="25" t="e">
        <f>IF('Crisis Indicator Data'!#REF!="No Data",1,IF(#REF!&lt;&gt;"",1,0))</f>
        <v>#REF!</v>
      </c>
      <c r="X70" s="25" t="e">
        <f>IF('Crisis Indicator Data'!#REF!="No Data",1,IF(#REF!&lt;&gt;"",1,0))</f>
        <v>#REF!</v>
      </c>
      <c r="Y70" s="25" t="e">
        <f>IF('Crisis Indicator Data'!#REF!="No Data",1,IF(#REF!&lt;&gt;"",1,0))</f>
        <v>#REF!</v>
      </c>
      <c r="Z70" s="25" t="e">
        <f>IF('Crisis Indicator Data'!#REF!="No Data",1,IF(#REF!&lt;&gt;"",1,0))</f>
        <v>#REF!</v>
      </c>
      <c r="AA70" s="25" t="e">
        <f>IF('Crisis Indicator Data'!#REF!="No Data",1,IF(#REF!&lt;&gt;"",1,0))</f>
        <v>#REF!</v>
      </c>
      <c r="AB70" s="25" t="e">
        <f>IF('Crisis Indicator Data'!#REF!="No Data",1,IF(#REF!&lt;&gt;"",1,0))</f>
        <v>#REF!</v>
      </c>
      <c r="AC70" s="25" t="e">
        <f>IF('Crisis Indicator Data'!#REF!="No Data",1,IF(#REF!&lt;&gt;"",1,0))</f>
        <v>#REF!</v>
      </c>
      <c r="AD70" s="25" t="e">
        <f>IF('Crisis Indicator Data'!#REF!="No Data",1,IF(#REF!&lt;&gt;"",1,0))</f>
        <v>#REF!</v>
      </c>
      <c r="AE70" s="25" t="e">
        <f>IF('Crisis Indicator Data'!#REF!="No Data",1,IF(#REF!&lt;&gt;"",1,0))</f>
        <v>#REF!</v>
      </c>
      <c r="AF70" s="25" t="e">
        <f>IF('Crisis Indicator Data'!#REF!="No Data",1,IF(#REF!&lt;&gt;"",1,0))</f>
        <v>#REF!</v>
      </c>
      <c r="AG70" s="25" t="e">
        <f>IF('Crisis Indicator Data'!#REF!="No Data",1,IF(#REF!&lt;&gt;"",1,0))</f>
        <v>#REF!</v>
      </c>
      <c r="AH70" s="25" t="e">
        <f>IF('Crisis Indicator Data'!#REF!="No Data",1,IF(#REF!&lt;&gt;"",1,0))</f>
        <v>#REF!</v>
      </c>
      <c r="AI70" s="25" t="e">
        <f>IF('Crisis Indicator Data'!#REF!="No Data",1,IF(#REF!&lt;&gt;"",1,0))</f>
        <v>#REF!</v>
      </c>
      <c r="AJ70" s="25" t="e">
        <f>IF('Crisis Indicator Data'!#REF!="No Data",1,IF(#REF!&lt;&gt;"",1,0))</f>
        <v>#REF!</v>
      </c>
      <c r="AK70" s="25" t="e">
        <f>IF('Crisis Indicator Data'!#REF!="No Data",1,IF(#REF!&lt;&gt;"",1,0))</f>
        <v>#REF!</v>
      </c>
      <c r="AL70" s="25" t="e">
        <f>IF('Crisis Indicator Data'!#REF!="No Data",1,IF(#REF!&lt;&gt;"",1,0))</f>
        <v>#REF!</v>
      </c>
      <c r="AM70" s="25" t="e">
        <f>IF('Crisis Indicator Data'!#REF!="No Data",1,IF(#REF!&lt;&gt;"",1,0))</f>
        <v>#REF!</v>
      </c>
      <c r="AN70" s="25" t="e">
        <f>IF('Crisis Indicator Data'!#REF!="No Data",1,IF(#REF!&lt;&gt;"",1,0))</f>
        <v>#REF!</v>
      </c>
      <c r="AO70" s="25" t="e">
        <f>IF('Crisis Indicator Data'!#REF!="No Data",1,IF(#REF!&lt;&gt;"",1,0))</f>
        <v>#REF!</v>
      </c>
      <c r="AP70" s="25" t="e">
        <f>IF('Crisis Indicator Data'!#REF!="No Data",1,IF(#REF!&lt;&gt;"",1,0))</f>
        <v>#REF!</v>
      </c>
      <c r="AQ70" s="25" t="e">
        <f>IF('Crisis Indicator Data'!#REF!="No Data",1,IF(#REF!&lt;&gt;"",1,0))</f>
        <v>#REF!</v>
      </c>
      <c r="AR70" s="25" t="e">
        <f>IF('Crisis Indicator Data'!#REF!="No Data",1,IF(#REF!&lt;&gt;"",1,0))</f>
        <v>#REF!</v>
      </c>
      <c r="AS70" s="25" t="e">
        <f>IF('Crisis Indicator Data'!#REF!="No Data",1,IF(#REF!&lt;&gt;"",1,0))</f>
        <v>#REF!</v>
      </c>
      <c r="AT70" s="25" t="e">
        <f>IF('Crisis Indicator Data'!#REF!="No Data",1,IF(#REF!&lt;&gt;"",1,0))</f>
        <v>#REF!</v>
      </c>
      <c r="AU70" s="25" t="e">
        <f>IF('Crisis Indicator Data'!#REF!="No Data",1,IF(#REF!&lt;&gt;"",1,0))</f>
        <v>#REF!</v>
      </c>
      <c r="AV70" s="25" t="e">
        <f>IF('Crisis Indicator Data'!#REF!="No Data",1,IF(#REF!&lt;&gt;"",1,0))</f>
        <v>#REF!</v>
      </c>
      <c r="AW70" s="25" t="e">
        <f>IF('Crisis Indicator Data'!#REF!="No Data",1,IF(#REF!&lt;&gt;"",1,0))</f>
        <v>#REF!</v>
      </c>
      <c r="AX70" s="25" t="e">
        <f>IF('Crisis Indicator Data'!#REF!="No Data",1,IF(#REF!&lt;&gt;"",1,0))</f>
        <v>#REF!</v>
      </c>
      <c r="AY70" s="25" t="e">
        <f>IF('Crisis Indicator Data'!#REF!="No Data",1,IF(#REF!&lt;&gt;"",1,0))</f>
        <v>#REF!</v>
      </c>
      <c r="AZ70" s="25" t="e">
        <f>IF('Crisis Indicator Data'!#REF!="No Data",1,IF(#REF!&lt;&gt;"",1,0))</f>
        <v>#REF!</v>
      </c>
      <c r="BA70" t="e">
        <f t="shared" si="2"/>
        <v>#REF!</v>
      </c>
      <c r="BB70" s="27" t="e">
        <f t="shared" si="3"/>
        <v>#REF!</v>
      </c>
    </row>
    <row r="71" spans="1:54" x14ac:dyDescent="0.3">
      <c r="A71" t="s">
        <v>131</v>
      </c>
      <c r="B71" s="25" t="e">
        <f>IF('Crisis Indicator Data'!#REF!="No Data",1,IF(#REF!&lt;&gt;"",1,0))</f>
        <v>#REF!</v>
      </c>
      <c r="C71" s="25" t="e">
        <f>IF('Crisis Indicator Data'!#REF!="No Data",1,IF(#REF!&lt;&gt;"",1,0))</f>
        <v>#REF!</v>
      </c>
      <c r="D71" s="25" t="e">
        <f>IF('Crisis Indicator Data'!#REF!="No Data",1,IF(#REF!&lt;&gt;"",1,0))</f>
        <v>#REF!</v>
      </c>
      <c r="E71" s="25" t="e">
        <f>IF('Crisis Indicator Data'!#REF!="No Data",1,IF(#REF!&lt;&gt;"",1,0))</f>
        <v>#REF!</v>
      </c>
      <c r="F71" s="25" t="e">
        <f>IF('Crisis Indicator Data'!#REF!="No Data",1,IF(#REF!&lt;&gt;"",1,0))</f>
        <v>#REF!</v>
      </c>
      <c r="G71" s="25" t="e">
        <f>IF('Crisis Indicator Data'!#REF!="No Data",1,IF(#REF!&lt;&gt;"",1,0))</f>
        <v>#REF!</v>
      </c>
      <c r="H71" s="25" t="e">
        <f>IF('Crisis Indicator Data'!#REF!="No Data",1,IF(#REF!&lt;&gt;"",1,0))</f>
        <v>#REF!</v>
      </c>
      <c r="I71" s="25" t="e">
        <f>IF('Crisis Indicator Data'!#REF!="No Data",1,IF(#REF!&lt;&gt;"",1,0))</f>
        <v>#REF!</v>
      </c>
      <c r="J71" s="25" t="e">
        <f>IF('Crisis Indicator Data'!#REF!="No Data",1,IF(#REF!&lt;&gt;"",1,0))</f>
        <v>#REF!</v>
      </c>
      <c r="K71" s="25" t="e">
        <f>IF('Crisis Indicator Data'!#REF!="No Data",1,IF(#REF!&lt;&gt;"",1,0))</f>
        <v>#REF!</v>
      </c>
      <c r="L71" s="25" t="e">
        <f>IF('Crisis Indicator Data'!#REF!="No Data",1,IF(#REF!&lt;&gt;"",1,0))</f>
        <v>#REF!</v>
      </c>
      <c r="M71" s="25" t="e">
        <f>IF('Crisis Indicator Data'!#REF!="No Data",1,IF(#REF!&lt;&gt;"",1,0))</f>
        <v>#REF!</v>
      </c>
      <c r="N71" s="25" t="e">
        <f>IF('Crisis Indicator Data'!#REF!="No Data",1,IF(#REF!&lt;&gt;"",1,0))</f>
        <v>#REF!</v>
      </c>
      <c r="O71" s="25" t="e">
        <f>IF('Crisis Indicator Data'!#REF!="No Data",1,IF(#REF!&lt;&gt;"",1,0))</f>
        <v>#REF!</v>
      </c>
      <c r="P71" s="25" t="e">
        <f>IF('Crisis Indicator Data'!#REF!="No Data",1,IF(#REF!&lt;&gt;"",1,0))</f>
        <v>#REF!</v>
      </c>
      <c r="Q71" s="25" t="e">
        <f>IF('Crisis Indicator Data'!#REF!="No Data",1,IF(#REF!&lt;&gt;"",1,0))</f>
        <v>#REF!</v>
      </c>
      <c r="R71" s="25" t="e">
        <f>IF('Crisis Indicator Data'!#REF!="No Data",1,IF(#REF!&lt;&gt;"",1,0))</f>
        <v>#REF!</v>
      </c>
      <c r="S71" s="25" t="e">
        <f>IF('Crisis Indicator Data'!#REF!="No Data",1,IF(#REF!&lt;&gt;"",1,0))</f>
        <v>#REF!</v>
      </c>
      <c r="T71" s="25" t="e">
        <f>IF('Crisis Indicator Data'!#REF!="No Data",1,IF(#REF!&lt;&gt;"",1,0))</f>
        <v>#REF!</v>
      </c>
      <c r="U71" s="25" t="e">
        <f>IF('Crisis Indicator Data'!#REF!="No Data",1,IF(#REF!&lt;&gt;"",1,0))</f>
        <v>#REF!</v>
      </c>
      <c r="V71" s="25" t="e">
        <f>IF('Crisis Indicator Data'!#REF!="No Data",1,IF(#REF!&lt;&gt;"",1,0))</f>
        <v>#REF!</v>
      </c>
      <c r="W71" s="25" t="e">
        <f>IF('Crisis Indicator Data'!#REF!="No Data",1,IF(#REF!&lt;&gt;"",1,0))</f>
        <v>#REF!</v>
      </c>
      <c r="X71" s="25" t="e">
        <f>IF('Crisis Indicator Data'!#REF!="No Data",1,IF(#REF!&lt;&gt;"",1,0))</f>
        <v>#REF!</v>
      </c>
      <c r="Y71" s="25" t="e">
        <f>IF('Crisis Indicator Data'!#REF!="No Data",1,IF(#REF!&lt;&gt;"",1,0))</f>
        <v>#REF!</v>
      </c>
      <c r="Z71" s="25" t="e">
        <f>IF('Crisis Indicator Data'!#REF!="No Data",1,IF(#REF!&lt;&gt;"",1,0))</f>
        <v>#REF!</v>
      </c>
      <c r="AA71" s="25" t="e">
        <f>IF('Crisis Indicator Data'!#REF!="No Data",1,IF(#REF!&lt;&gt;"",1,0))</f>
        <v>#REF!</v>
      </c>
      <c r="AB71" s="25" t="e">
        <f>IF('Crisis Indicator Data'!#REF!="No Data",1,IF(#REF!&lt;&gt;"",1,0))</f>
        <v>#REF!</v>
      </c>
      <c r="AC71" s="25" t="e">
        <f>IF('Crisis Indicator Data'!#REF!="No Data",1,IF(#REF!&lt;&gt;"",1,0))</f>
        <v>#REF!</v>
      </c>
      <c r="AD71" s="25" t="e">
        <f>IF('Crisis Indicator Data'!#REF!="No Data",1,IF(#REF!&lt;&gt;"",1,0))</f>
        <v>#REF!</v>
      </c>
      <c r="AE71" s="25" t="e">
        <f>IF('Crisis Indicator Data'!#REF!="No Data",1,IF(#REF!&lt;&gt;"",1,0))</f>
        <v>#REF!</v>
      </c>
      <c r="AF71" s="25" t="e">
        <f>IF('Crisis Indicator Data'!#REF!="No Data",1,IF(#REF!&lt;&gt;"",1,0))</f>
        <v>#REF!</v>
      </c>
      <c r="AG71" s="25" t="e">
        <f>IF('Crisis Indicator Data'!#REF!="No Data",1,IF(#REF!&lt;&gt;"",1,0))</f>
        <v>#REF!</v>
      </c>
      <c r="AH71" s="25" t="e">
        <f>IF('Crisis Indicator Data'!#REF!="No Data",1,IF(#REF!&lt;&gt;"",1,0))</f>
        <v>#REF!</v>
      </c>
      <c r="AI71" s="25" t="e">
        <f>IF('Crisis Indicator Data'!#REF!="No Data",1,IF(#REF!&lt;&gt;"",1,0))</f>
        <v>#REF!</v>
      </c>
      <c r="AJ71" s="25" t="e">
        <f>IF('Crisis Indicator Data'!#REF!="No Data",1,IF(#REF!&lt;&gt;"",1,0))</f>
        <v>#REF!</v>
      </c>
      <c r="AK71" s="25" t="e">
        <f>IF('Crisis Indicator Data'!#REF!="No Data",1,IF(#REF!&lt;&gt;"",1,0))</f>
        <v>#REF!</v>
      </c>
      <c r="AL71" s="25" t="e">
        <f>IF('Crisis Indicator Data'!#REF!="No Data",1,IF(#REF!&lt;&gt;"",1,0))</f>
        <v>#REF!</v>
      </c>
      <c r="AM71" s="25" t="e">
        <f>IF('Crisis Indicator Data'!#REF!="No Data",1,IF(#REF!&lt;&gt;"",1,0))</f>
        <v>#REF!</v>
      </c>
      <c r="AN71" s="25" t="e">
        <f>IF('Crisis Indicator Data'!#REF!="No Data",1,IF(#REF!&lt;&gt;"",1,0))</f>
        <v>#REF!</v>
      </c>
      <c r="AO71" s="25" t="e">
        <f>IF('Crisis Indicator Data'!#REF!="No Data",1,IF(#REF!&lt;&gt;"",1,0))</f>
        <v>#REF!</v>
      </c>
      <c r="AP71" s="25" t="e">
        <f>IF('Crisis Indicator Data'!#REF!="No Data",1,IF(#REF!&lt;&gt;"",1,0))</f>
        <v>#REF!</v>
      </c>
      <c r="AQ71" s="25" t="e">
        <f>IF('Crisis Indicator Data'!#REF!="No Data",1,IF(#REF!&lt;&gt;"",1,0))</f>
        <v>#REF!</v>
      </c>
      <c r="AR71" s="25" t="e">
        <f>IF('Crisis Indicator Data'!#REF!="No Data",1,IF(#REF!&lt;&gt;"",1,0))</f>
        <v>#REF!</v>
      </c>
      <c r="AS71" s="25" t="e">
        <f>IF('Crisis Indicator Data'!#REF!="No Data",1,IF(#REF!&lt;&gt;"",1,0))</f>
        <v>#REF!</v>
      </c>
      <c r="AT71" s="25" t="e">
        <f>IF('Crisis Indicator Data'!#REF!="No Data",1,IF(#REF!&lt;&gt;"",1,0))</f>
        <v>#REF!</v>
      </c>
      <c r="AU71" s="25" t="e">
        <f>IF('Crisis Indicator Data'!#REF!="No Data",1,IF(#REF!&lt;&gt;"",1,0))</f>
        <v>#REF!</v>
      </c>
      <c r="AV71" s="25" t="e">
        <f>IF('Crisis Indicator Data'!#REF!="No Data",1,IF(#REF!&lt;&gt;"",1,0))</f>
        <v>#REF!</v>
      </c>
      <c r="AW71" s="25" t="e">
        <f>IF('Crisis Indicator Data'!#REF!="No Data",1,IF(#REF!&lt;&gt;"",1,0))</f>
        <v>#REF!</v>
      </c>
      <c r="AX71" s="25" t="e">
        <f>IF('Crisis Indicator Data'!#REF!="No Data",1,IF(#REF!&lt;&gt;"",1,0))</f>
        <v>#REF!</v>
      </c>
      <c r="AY71" s="25" t="e">
        <f>IF('Crisis Indicator Data'!#REF!="No Data",1,IF(#REF!&lt;&gt;"",1,0))</f>
        <v>#REF!</v>
      </c>
      <c r="AZ71" s="25" t="e">
        <f>IF('Crisis Indicator Data'!#REF!="No Data",1,IF(#REF!&lt;&gt;"",1,0))</f>
        <v>#REF!</v>
      </c>
      <c r="BA71" t="e">
        <f t="shared" si="2"/>
        <v>#REF!</v>
      </c>
      <c r="BB71" s="27" t="e">
        <f t="shared" si="3"/>
        <v>#REF!</v>
      </c>
    </row>
    <row r="72" spans="1:54" x14ac:dyDescent="0.3">
      <c r="A72" t="s">
        <v>133</v>
      </c>
      <c r="B72" s="25" t="e">
        <f>IF('Crisis Indicator Data'!#REF!="No Data",1,IF(#REF!&lt;&gt;"",1,0))</f>
        <v>#REF!</v>
      </c>
      <c r="C72" s="25" t="e">
        <f>IF('Crisis Indicator Data'!#REF!="No Data",1,IF(#REF!&lt;&gt;"",1,0))</f>
        <v>#REF!</v>
      </c>
      <c r="D72" s="25" t="e">
        <f>IF('Crisis Indicator Data'!#REF!="No Data",1,IF(#REF!&lt;&gt;"",1,0))</f>
        <v>#REF!</v>
      </c>
      <c r="E72" s="25" t="e">
        <f>IF('Crisis Indicator Data'!#REF!="No Data",1,IF(#REF!&lt;&gt;"",1,0))</f>
        <v>#REF!</v>
      </c>
      <c r="F72" s="25" t="e">
        <f>IF('Crisis Indicator Data'!#REF!="No Data",1,IF(#REF!&lt;&gt;"",1,0))</f>
        <v>#REF!</v>
      </c>
      <c r="G72" s="25" t="e">
        <f>IF('Crisis Indicator Data'!#REF!="No Data",1,IF(#REF!&lt;&gt;"",1,0))</f>
        <v>#REF!</v>
      </c>
      <c r="H72" s="25" t="e">
        <f>IF('Crisis Indicator Data'!#REF!="No Data",1,IF(#REF!&lt;&gt;"",1,0))</f>
        <v>#REF!</v>
      </c>
      <c r="I72" s="25" t="e">
        <f>IF('Crisis Indicator Data'!#REF!="No Data",1,IF(#REF!&lt;&gt;"",1,0))</f>
        <v>#REF!</v>
      </c>
      <c r="J72" s="25" t="e">
        <f>IF('Crisis Indicator Data'!#REF!="No Data",1,IF(#REF!&lt;&gt;"",1,0))</f>
        <v>#REF!</v>
      </c>
      <c r="K72" s="25" t="e">
        <f>IF('Crisis Indicator Data'!#REF!="No Data",1,IF(#REF!&lt;&gt;"",1,0))</f>
        <v>#REF!</v>
      </c>
      <c r="L72" s="25" t="e">
        <f>IF('Crisis Indicator Data'!#REF!="No Data",1,IF(#REF!&lt;&gt;"",1,0))</f>
        <v>#REF!</v>
      </c>
      <c r="M72" s="25" t="e">
        <f>IF('Crisis Indicator Data'!#REF!="No Data",1,IF(#REF!&lt;&gt;"",1,0))</f>
        <v>#REF!</v>
      </c>
      <c r="N72" s="25" t="e">
        <f>IF('Crisis Indicator Data'!#REF!="No Data",1,IF(#REF!&lt;&gt;"",1,0))</f>
        <v>#REF!</v>
      </c>
      <c r="O72" s="25" t="e">
        <f>IF('Crisis Indicator Data'!#REF!="No Data",1,IF(#REF!&lt;&gt;"",1,0))</f>
        <v>#REF!</v>
      </c>
      <c r="P72" s="25" t="e">
        <f>IF('Crisis Indicator Data'!#REF!="No Data",1,IF(#REF!&lt;&gt;"",1,0))</f>
        <v>#REF!</v>
      </c>
      <c r="Q72" s="25" t="e">
        <f>IF('Crisis Indicator Data'!#REF!="No Data",1,IF(#REF!&lt;&gt;"",1,0))</f>
        <v>#REF!</v>
      </c>
      <c r="R72" s="25" t="e">
        <f>IF('Crisis Indicator Data'!#REF!="No Data",1,IF(#REF!&lt;&gt;"",1,0))</f>
        <v>#REF!</v>
      </c>
      <c r="S72" s="25" t="e">
        <f>IF('Crisis Indicator Data'!#REF!="No Data",1,IF(#REF!&lt;&gt;"",1,0))</f>
        <v>#REF!</v>
      </c>
      <c r="T72" s="25" t="e">
        <f>IF('Crisis Indicator Data'!#REF!="No Data",1,IF(#REF!&lt;&gt;"",1,0))</f>
        <v>#REF!</v>
      </c>
      <c r="U72" s="25" t="e">
        <f>IF('Crisis Indicator Data'!#REF!="No Data",1,IF(#REF!&lt;&gt;"",1,0))</f>
        <v>#REF!</v>
      </c>
      <c r="V72" s="25" t="e">
        <f>IF('Crisis Indicator Data'!#REF!="No Data",1,IF(#REF!&lt;&gt;"",1,0))</f>
        <v>#REF!</v>
      </c>
      <c r="W72" s="25" t="e">
        <f>IF('Crisis Indicator Data'!#REF!="No Data",1,IF(#REF!&lt;&gt;"",1,0))</f>
        <v>#REF!</v>
      </c>
      <c r="X72" s="25" t="e">
        <f>IF('Crisis Indicator Data'!#REF!="No Data",1,IF(#REF!&lt;&gt;"",1,0))</f>
        <v>#REF!</v>
      </c>
      <c r="Y72" s="25" t="e">
        <f>IF('Crisis Indicator Data'!#REF!="No Data",1,IF(#REF!&lt;&gt;"",1,0))</f>
        <v>#REF!</v>
      </c>
      <c r="Z72" s="25" t="e">
        <f>IF('Crisis Indicator Data'!#REF!="No Data",1,IF(#REF!&lt;&gt;"",1,0))</f>
        <v>#REF!</v>
      </c>
      <c r="AA72" s="25" t="e">
        <f>IF('Crisis Indicator Data'!#REF!="No Data",1,IF(#REF!&lt;&gt;"",1,0))</f>
        <v>#REF!</v>
      </c>
      <c r="AB72" s="25" t="e">
        <f>IF('Crisis Indicator Data'!#REF!="No Data",1,IF(#REF!&lt;&gt;"",1,0))</f>
        <v>#REF!</v>
      </c>
      <c r="AC72" s="25" t="e">
        <f>IF('Crisis Indicator Data'!#REF!="No Data",1,IF(#REF!&lt;&gt;"",1,0))</f>
        <v>#REF!</v>
      </c>
      <c r="AD72" s="25" t="e">
        <f>IF('Crisis Indicator Data'!#REF!="No Data",1,IF(#REF!&lt;&gt;"",1,0))</f>
        <v>#REF!</v>
      </c>
      <c r="AE72" s="25" t="e">
        <f>IF('Crisis Indicator Data'!#REF!="No Data",1,IF(#REF!&lt;&gt;"",1,0))</f>
        <v>#REF!</v>
      </c>
      <c r="AF72" s="25" t="e">
        <f>IF('Crisis Indicator Data'!#REF!="No Data",1,IF(#REF!&lt;&gt;"",1,0))</f>
        <v>#REF!</v>
      </c>
      <c r="AG72" s="25" t="e">
        <f>IF('Crisis Indicator Data'!#REF!="No Data",1,IF(#REF!&lt;&gt;"",1,0))</f>
        <v>#REF!</v>
      </c>
      <c r="AH72" s="25" t="e">
        <f>IF('Crisis Indicator Data'!#REF!="No Data",1,IF(#REF!&lt;&gt;"",1,0))</f>
        <v>#REF!</v>
      </c>
      <c r="AI72" s="25" t="e">
        <f>IF('Crisis Indicator Data'!#REF!="No Data",1,IF(#REF!&lt;&gt;"",1,0))</f>
        <v>#REF!</v>
      </c>
      <c r="AJ72" s="25" t="e">
        <f>IF('Crisis Indicator Data'!#REF!="No Data",1,IF(#REF!&lt;&gt;"",1,0))</f>
        <v>#REF!</v>
      </c>
      <c r="AK72" s="25" t="e">
        <f>IF('Crisis Indicator Data'!#REF!="No Data",1,IF(#REF!&lt;&gt;"",1,0))</f>
        <v>#REF!</v>
      </c>
      <c r="AL72" s="25" t="e">
        <f>IF('Crisis Indicator Data'!#REF!="No Data",1,IF(#REF!&lt;&gt;"",1,0))</f>
        <v>#REF!</v>
      </c>
      <c r="AM72" s="25" t="e">
        <f>IF('Crisis Indicator Data'!#REF!="No Data",1,IF(#REF!&lt;&gt;"",1,0))</f>
        <v>#REF!</v>
      </c>
      <c r="AN72" s="25" t="e">
        <f>IF('Crisis Indicator Data'!#REF!="No Data",1,IF(#REF!&lt;&gt;"",1,0))</f>
        <v>#REF!</v>
      </c>
      <c r="AO72" s="25" t="e">
        <f>IF('Crisis Indicator Data'!#REF!="No Data",1,IF(#REF!&lt;&gt;"",1,0))</f>
        <v>#REF!</v>
      </c>
      <c r="AP72" s="25" t="e">
        <f>IF('Crisis Indicator Data'!#REF!="No Data",1,IF(#REF!&lt;&gt;"",1,0))</f>
        <v>#REF!</v>
      </c>
      <c r="AQ72" s="25" t="e">
        <f>IF('Crisis Indicator Data'!#REF!="No Data",1,IF(#REF!&lt;&gt;"",1,0))</f>
        <v>#REF!</v>
      </c>
      <c r="AR72" s="25" t="e">
        <f>IF('Crisis Indicator Data'!#REF!="No Data",1,IF(#REF!&lt;&gt;"",1,0))</f>
        <v>#REF!</v>
      </c>
      <c r="AS72" s="25" t="e">
        <f>IF('Crisis Indicator Data'!#REF!="No Data",1,IF(#REF!&lt;&gt;"",1,0))</f>
        <v>#REF!</v>
      </c>
      <c r="AT72" s="25" t="e">
        <f>IF('Crisis Indicator Data'!#REF!="No Data",1,IF(#REF!&lt;&gt;"",1,0))</f>
        <v>#REF!</v>
      </c>
      <c r="AU72" s="25" t="e">
        <f>IF('Crisis Indicator Data'!#REF!="No Data",1,IF(#REF!&lt;&gt;"",1,0))</f>
        <v>#REF!</v>
      </c>
      <c r="AV72" s="25" t="e">
        <f>IF('Crisis Indicator Data'!#REF!="No Data",1,IF(#REF!&lt;&gt;"",1,0))</f>
        <v>#REF!</v>
      </c>
      <c r="AW72" s="25" t="e">
        <f>IF('Crisis Indicator Data'!#REF!="No Data",1,IF(#REF!&lt;&gt;"",1,0))</f>
        <v>#REF!</v>
      </c>
      <c r="AX72" s="25" t="e">
        <f>IF('Crisis Indicator Data'!#REF!="No Data",1,IF(#REF!&lt;&gt;"",1,0))</f>
        <v>#REF!</v>
      </c>
      <c r="AY72" s="25" t="e">
        <f>IF('Crisis Indicator Data'!#REF!="No Data",1,IF(#REF!&lt;&gt;"",1,0))</f>
        <v>#REF!</v>
      </c>
      <c r="AZ72" s="25" t="e">
        <f>IF('Crisis Indicator Data'!#REF!="No Data",1,IF(#REF!&lt;&gt;"",1,0))</f>
        <v>#REF!</v>
      </c>
      <c r="BA72" t="e">
        <f t="shared" si="2"/>
        <v>#REF!</v>
      </c>
      <c r="BB72" s="27" t="e">
        <f t="shared" si="3"/>
        <v>#REF!</v>
      </c>
    </row>
    <row r="73" spans="1:54" x14ac:dyDescent="0.3">
      <c r="A73" t="s">
        <v>135</v>
      </c>
      <c r="B73" s="25" t="e">
        <f>IF('Crisis Indicator Data'!#REF!="No Data",1,IF(#REF!&lt;&gt;"",1,0))</f>
        <v>#REF!</v>
      </c>
      <c r="C73" s="25" t="e">
        <f>IF('Crisis Indicator Data'!#REF!="No Data",1,IF(#REF!&lt;&gt;"",1,0))</f>
        <v>#REF!</v>
      </c>
      <c r="D73" s="25" t="e">
        <f>IF('Crisis Indicator Data'!#REF!="No Data",1,IF(#REF!&lt;&gt;"",1,0))</f>
        <v>#REF!</v>
      </c>
      <c r="E73" s="25" t="e">
        <f>IF('Crisis Indicator Data'!#REF!="No Data",1,IF(#REF!&lt;&gt;"",1,0))</f>
        <v>#REF!</v>
      </c>
      <c r="F73" s="25" t="e">
        <f>IF('Crisis Indicator Data'!#REF!="No Data",1,IF(#REF!&lt;&gt;"",1,0))</f>
        <v>#REF!</v>
      </c>
      <c r="G73" s="25" t="e">
        <f>IF('Crisis Indicator Data'!#REF!="No Data",1,IF(#REF!&lt;&gt;"",1,0))</f>
        <v>#REF!</v>
      </c>
      <c r="H73" s="25" t="e">
        <f>IF('Crisis Indicator Data'!#REF!="No Data",1,IF(#REF!&lt;&gt;"",1,0))</f>
        <v>#REF!</v>
      </c>
      <c r="I73" s="25" t="e">
        <f>IF('Crisis Indicator Data'!#REF!="No Data",1,IF(#REF!&lt;&gt;"",1,0))</f>
        <v>#REF!</v>
      </c>
      <c r="J73" s="25" t="e">
        <f>IF('Crisis Indicator Data'!#REF!="No Data",1,IF(#REF!&lt;&gt;"",1,0))</f>
        <v>#REF!</v>
      </c>
      <c r="K73" s="25" t="e">
        <f>IF('Crisis Indicator Data'!#REF!="No Data",1,IF(#REF!&lt;&gt;"",1,0))</f>
        <v>#REF!</v>
      </c>
      <c r="L73" s="25" t="e">
        <f>IF('Crisis Indicator Data'!#REF!="No Data",1,IF(#REF!&lt;&gt;"",1,0))</f>
        <v>#REF!</v>
      </c>
      <c r="M73" s="25" t="e">
        <f>IF('Crisis Indicator Data'!#REF!="No Data",1,IF(#REF!&lt;&gt;"",1,0))</f>
        <v>#REF!</v>
      </c>
      <c r="N73" s="25" t="e">
        <f>IF('Crisis Indicator Data'!#REF!="No Data",1,IF(#REF!&lt;&gt;"",1,0))</f>
        <v>#REF!</v>
      </c>
      <c r="O73" s="25" t="e">
        <f>IF('Crisis Indicator Data'!#REF!="No Data",1,IF(#REF!&lt;&gt;"",1,0))</f>
        <v>#REF!</v>
      </c>
      <c r="P73" s="25" t="e">
        <f>IF('Crisis Indicator Data'!#REF!="No Data",1,IF(#REF!&lt;&gt;"",1,0))</f>
        <v>#REF!</v>
      </c>
      <c r="Q73" s="25" t="e">
        <f>IF('Crisis Indicator Data'!#REF!="No Data",1,IF(#REF!&lt;&gt;"",1,0))</f>
        <v>#REF!</v>
      </c>
      <c r="R73" s="25" t="e">
        <f>IF('Crisis Indicator Data'!#REF!="No Data",1,IF(#REF!&lt;&gt;"",1,0))</f>
        <v>#REF!</v>
      </c>
      <c r="S73" s="25" t="e">
        <f>IF('Crisis Indicator Data'!#REF!="No Data",1,IF(#REF!&lt;&gt;"",1,0))</f>
        <v>#REF!</v>
      </c>
      <c r="T73" s="25" t="e">
        <f>IF('Crisis Indicator Data'!#REF!="No Data",1,IF(#REF!&lt;&gt;"",1,0))</f>
        <v>#REF!</v>
      </c>
      <c r="U73" s="25" t="e">
        <f>IF('Crisis Indicator Data'!#REF!="No Data",1,IF(#REF!&lt;&gt;"",1,0))</f>
        <v>#REF!</v>
      </c>
      <c r="V73" s="25" t="e">
        <f>IF('Crisis Indicator Data'!#REF!="No Data",1,IF(#REF!&lt;&gt;"",1,0))</f>
        <v>#REF!</v>
      </c>
      <c r="W73" s="25" t="e">
        <f>IF('Crisis Indicator Data'!#REF!="No Data",1,IF(#REF!&lt;&gt;"",1,0))</f>
        <v>#REF!</v>
      </c>
      <c r="X73" s="25" t="e">
        <f>IF('Crisis Indicator Data'!#REF!="No Data",1,IF(#REF!&lt;&gt;"",1,0))</f>
        <v>#REF!</v>
      </c>
      <c r="Y73" s="25" t="e">
        <f>IF('Crisis Indicator Data'!#REF!="No Data",1,IF(#REF!&lt;&gt;"",1,0))</f>
        <v>#REF!</v>
      </c>
      <c r="Z73" s="25" t="e">
        <f>IF('Crisis Indicator Data'!#REF!="No Data",1,IF(#REF!&lt;&gt;"",1,0))</f>
        <v>#REF!</v>
      </c>
      <c r="AA73" s="25" t="e">
        <f>IF('Crisis Indicator Data'!#REF!="No Data",1,IF(#REF!&lt;&gt;"",1,0))</f>
        <v>#REF!</v>
      </c>
      <c r="AB73" s="25" t="e">
        <f>IF('Crisis Indicator Data'!#REF!="No Data",1,IF(#REF!&lt;&gt;"",1,0))</f>
        <v>#REF!</v>
      </c>
      <c r="AC73" s="25" t="e">
        <f>IF('Crisis Indicator Data'!#REF!="No Data",1,IF(#REF!&lt;&gt;"",1,0))</f>
        <v>#REF!</v>
      </c>
      <c r="AD73" s="25" t="e">
        <f>IF('Crisis Indicator Data'!#REF!="No Data",1,IF(#REF!&lt;&gt;"",1,0))</f>
        <v>#REF!</v>
      </c>
      <c r="AE73" s="25" t="e">
        <f>IF('Crisis Indicator Data'!#REF!="No Data",1,IF(#REF!&lt;&gt;"",1,0))</f>
        <v>#REF!</v>
      </c>
      <c r="AF73" s="25" t="e">
        <f>IF('Crisis Indicator Data'!#REF!="No Data",1,IF(#REF!&lt;&gt;"",1,0))</f>
        <v>#REF!</v>
      </c>
      <c r="AG73" s="25" t="e">
        <f>IF('Crisis Indicator Data'!#REF!="No Data",1,IF(#REF!&lt;&gt;"",1,0))</f>
        <v>#REF!</v>
      </c>
      <c r="AH73" s="25" t="e">
        <f>IF('Crisis Indicator Data'!#REF!="No Data",1,IF(#REF!&lt;&gt;"",1,0))</f>
        <v>#REF!</v>
      </c>
      <c r="AI73" s="25" t="e">
        <f>IF('Crisis Indicator Data'!#REF!="No Data",1,IF(#REF!&lt;&gt;"",1,0))</f>
        <v>#REF!</v>
      </c>
      <c r="AJ73" s="25" t="e">
        <f>IF('Crisis Indicator Data'!#REF!="No Data",1,IF(#REF!&lt;&gt;"",1,0))</f>
        <v>#REF!</v>
      </c>
      <c r="AK73" s="25" t="e">
        <f>IF('Crisis Indicator Data'!#REF!="No Data",1,IF(#REF!&lt;&gt;"",1,0))</f>
        <v>#REF!</v>
      </c>
      <c r="AL73" s="25" t="e">
        <f>IF('Crisis Indicator Data'!#REF!="No Data",1,IF(#REF!&lt;&gt;"",1,0))</f>
        <v>#REF!</v>
      </c>
      <c r="AM73" s="25" t="e">
        <f>IF('Crisis Indicator Data'!#REF!="No Data",1,IF(#REF!&lt;&gt;"",1,0))</f>
        <v>#REF!</v>
      </c>
      <c r="AN73" s="25" t="e">
        <f>IF('Crisis Indicator Data'!#REF!="No Data",1,IF(#REF!&lt;&gt;"",1,0))</f>
        <v>#REF!</v>
      </c>
      <c r="AO73" s="25" t="e">
        <f>IF('Crisis Indicator Data'!#REF!="No Data",1,IF(#REF!&lt;&gt;"",1,0))</f>
        <v>#REF!</v>
      </c>
      <c r="AP73" s="25" t="e">
        <f>IF('Crisis Indicator Data'!#REF!="No Data",1,IF(#REF!&lt;&gt;"",1,0))</f>
        <v>#REF!</v>
      </c>
      <c r="AQ73" s="25" t="e">
        <f>IF('Crisis Indicator Data'!#REF!="No Data",1,IF(#REF!&lt;&gt;"",1,0))</f>
        <v>#REF!</v>
      </c>
      <c r="AR73" s="25" t="e">
        <f>IF('Crisis Indicator Data'!#REF!="No Data",1,IF(#REF!&lt;&gt;"",1,0))</f>
        <v>#REF!</v>
      </c>
      <c r="AS73" s="25" t="e">
        <f>IF('Crisis Indicator Data'!#REF!="No Data",1,IF(#REF!&lt;&gt;"",1,0))</f>
        <v>#REF!</v>
      </c>
      <c r="AT73" s="25" t="e">
        <f>IF('Crisis Indicator Data'!#REF!="No Data",1,IF(#REF!&lt;&gt;"",1,0))</f>
        <v>#REF!</v>
      </c>
      <c r="AU73" s="25" t="e">
        <f>IF('Crisis Indicator Data'!#REF!="No Data",1,IF(#REF!&lt;&gt;"",1,0))</f>
        <v>#REF!</v>
      </c>
      <c r="AV73" s="25" t="e">
        <f>IF('Crisis Indicator Data'!#REF!="No Data",1,IF(#REF!&lt;&gt;"",1,0))</f>
        <v>#REF!</v>
      </c>
      <c r="AW73" s="25" t="e">
        <f>IF('Crisis Indicator Data'!#REF!="No Data",1,IF(#REF!&lt;&gt;"",1,0))</f>
        <v>#REF!</v>
      </c>
      <c r="AX73" s="25" t="e">
        <f>IF('Crisis Indicator Data'!#REF!="No Data",1,IF(#REF!&lt;&gt;"",1,0))</f>
        <v>#REF!</v>
      </c>
      <c r="AY73" s="25" t="e">
        <f>IF('Crisis Indicator Data'!#REF!="No Data",1,IF(#REF!&lt;&gt;"",1,0))</f>
        <v>#REF!</v>
      </c>
      <c r="AZ73" s="25" t="e">
        <f>IF('Crisis Indicator Data'!#REF!="No Data",1,IF(#REF!&lt;&gt;"",1,0))</f>
        <v>#REF!</v>
      </c>
      <c r="BA73" t="e">
        <f t="shared" si="2"/>
        <v>#REF!</v>
      </c>
      <c r="BB73" s="27" t="e">
        <f t="shared" si="3"/>
        <v>#REF!</v>
      </c>
    </row>
    <row r="74" spans="1:54" x14ac:dyDescent="0.3">
      <c r="A74" t="s">
        <v>137</v>
      </c>
      <c r="B74" s="25" t="e">
        <f>IF('Crisis Indicator Data'!#REF!="No Data",1,IF(#REF!&lt;&gt;"",1,0))</f>
        <v>#REF!</v>
      </c>
      <c r="C74" s="25" t="e">
        <f>IF('Crisis Indicator Data'!#REF!="No Data",1,IF(#REF!&lt;&gt;"",1,0))</f>
        <v>#REF!</v>
      </c>
      <c r="D74" s="25" t="e">
        <f>IF('Crisis Indicator Data'!#REF!="No Data",1,IF(#REF!&lt;&gt;"",1,0))</f>
        <v>#REF!</v>
      </c>
      <c r="E74" s="25" t="e">
        <f>IF('Crisis Indicator Data'!#REF!="No Data",1,IF(#REF!&lt;&gt;"",1,0))</f>
        <v>#REF!</v>
      </c>
      <c r="F74" s="25" t="e">
        <f>IF('Crisis Indicator Data'!#REF!="No Data",1,IF(#REF!&lt;&gt;"",1,0))</f>
        <v>#REF!</v>
      </c>
      <c r="G74" s="25" t="e">
        <f>IF('Crisis Indicator Data'!#REF!="No Data",1,IF(#REF!&lt;&gt;"",1,0))</f>
        <v>#REF!</v>
      </c>
      <c r="H74" s="25" t="e">
        <f>IF('Crisis Indicator Data'!#REF!="No Data",1,IF(#REF!&lt;&gt;"",1,0))</f>
        <v>#REF!</v>
      </c>
      <c r="I74" s="25" t="e">
        <f>IF('Crisis Indicator Data'!#REF!="No Data",1,IF(#REF!&lt;&gt;"",1,0))</f>
        <v>#REF!</v>
      </c>
      <c r="J74" s="25" t="e">
        <f>IF('Crisis Indicator Data'!#REF!="No Data",1,IF(#REF!&lt;&gt;"",1,0))</f>
        <v>#REF!</v>
      </c>
      <c r="K74" s="25" t="e">
        <f>IF('Crisis Indicator Data'!#REF!="No Data",1,IF(#REF!&lt;&gt;"",1,0))</f>
        <v>#REF!</v>
      </c>
      <c r="L74" s="25" t="e">
        <f>IF('Crisis Indicator Data'!#REF!="No Data",1,IF(#REF!&lt;&gt;"",1,0))</f>
        <v>#REF!</v>
      </c>
      <c r="M74" s="25" t="e">
        <f>IF('Crisis Indicator Data'!#REF!="No Data",1,IF(#REF!&lt;&gt;"",1,0))</f>
        <v>#REF!</v>
      </c>
      <c r="N74" s="25" t="e">
        <f>IF('Crisis Indicator Data'!#REF!="No Data",1,IF(#REF!&lt;&gt;"",1,0))</f>
        <v>#REF!</v>
      </c>
      <c r="O74" s="25" t="e">
        <f>IF('Crisis Indicator Data'!#REF!="No Data",1,IF(#REF!&lt;&gt;"",1,0))</f>
        <v>#REF!</v>
      </c>
      <c r="P74" s="25" t="e">
        <f>IF('Crisis Indicator Data'!#REF!="No Data",1,IF(#REF!&lt;&gt;"",1,0))</f>
        <v>#REF!</v>
      </c>
      <c r="Q74" s="25" t="e">
        <f>IF('Crisis Indicator Data'!#REF!="No Data",1,IF(#REF!&lt;&gt;"",1,0))</f>
        <v>#REF!</v>
      </c>
      <c r="R74" s="25" t="e">
        <f>IF('Crisis Indicator Data'!#REF!="No Data",1,IF(#REF!&lt;&gt;"",1,0))</f>
        <v>#REF!</v>
      </c>
      <c r="S74" s="25" t="e">
        <f>IF('Crisis Indicator Data'!#REF!="No Data",1,IF(#REF!&lt;&gt;"",1,0))</f>
        <v>#REF!</v>
      </c>
      <c r="T74" s="25" t="e">
        <f>IF('Crisis Indicator Data'!#REF!="No Data",1,IF(#REF!&lt;&gt;"",1,0))</f>
        <v>#REF!</v>
      </c>
      <c r="U74" s="25" t="e">
        <f>IF('Crisis Indicator Data'!#REF!="No Data",1,IF(#REF!&lt;&gt;"",1,0))</f>
        <v>#REF!</v>
      </c>
      <c r="V74" s="25" t="e">
        <f>IF('Crisis Indicator Data'!#REF!="No Data",1,IF(#REF!&lt;&gt;"",1,0))</f>
        <v>#REF!</v>
      </c>
      <c r="W74" s="25" t="e">
        <f>IF('Crisis Indicator Data'!#REF!="No Data",1,IF(#REF!&lt;&gt;"",1,0))</f>
        <v>#REF!</v>
      </c>
      <c r="X74" s="25" t="e">
        <f>IF('Crisis Indicator Data'!#REF!="No Data",1,IF(#REF!&lt;&gt;"",1,0))</f>
        <v>#REF!</v>
      </c>
      <c r="Y74" s="25" t="e">
        <f>IF('Crisis Indicator Data'!#REF!="No Data",1,IF(#REF!&lt;&gt;"",1,0))</f>
        <v>#REF!</v>
      </c>
      <c r="Z74" s="25" t="e">
        <f>IF('Crisis Indicator Data'!#REF!="No Data",1,IF(#REF!&lt;&gt;"",1,0))</f>
        <v>#REF!</v>
      </c>
      <c r="AA74" s="25" t="e">
        <f>IF('Crisis Indicator Data'!#REF!="No Data",1,IF(#REF!&lt;&gt;"",1,0))</f>
        <v>#REF!</v>
      </c>
      <c r="AB74" s="25" t="e">
        <f>IF('Crisis Indicator Data'!#REF!="No Data",1,IF(#REF!&lt;&gt;"",1,0))</f>
        <v>#REF!</v>
      </c>
      <c r="AC74" s="25" t="e">
        <f>IF('Crisis Indicator Data'!#REF!="No Data",1,IF(#REF!&lt;&gt;"",1,0))</f>
        <v>#REF!</v>
      </c>
      <c r="AD74" s="25" t="e">
        <f>IF('Crisis Indicator Data'!#REF!="No Data",1,IF(#REF!&lt;&gt;"",1,0))</f>
        <v>#REF!</v>
      </c>
      <c r="AE74" s="25" t="e">
        <f>IF('Crisis Indicator Data'!#REF!="No Data",1,IF(#REF!&lt;&gt;"",1,0))</f>
        <v>#REF!</v>
      </c>
      <c r="AF74" s="25" t="e">
        <f>IF('Crisis Indicator Data'!#REF!="No Data",1,IF(#REF!&lt;&gt;"",1,0))</f>
        <v>#REF!</v>
      </c>
      <c r="AG74" s="25" t="e">
        <f>IF('Crisis Indicator Data'!#REF!="No Data",1,IF(#REF!&lt;&gt;"",1,0))</f>
        <v>#REF!</v>
      </c>
      <c r="AH74" s="25" t="e">
        <f>IF('Crisis Indicator Data'!#REF!="No Data",1,IF(#REF!&lt;&gt;"",1,0))</f>
        <v>#REF!</v>
      </c>
      <c r="AI74" s="25" t="e">
        <f>IF('Crisis Indicator Data'!#REF!="No Data",1,IF(#REF!&lt;&gt;"",1,0))</f>
        <v>#REF!</v>
      </c>
      <c r="AJ74" s="25" t="e">
        <f>IF('Crisis Indicator Data'!#REF!="No Data",1,IF(#REF!&lt;&gt;"",1,0))</f>
        <v>#REF!</v>
      </c>
      <c r="AK74" s="25" t="e">
        <f>IF('Crisis Indicator Data'!#REF!="No Data",1,IF(#REF!&lt;&gt;"",1,0))</f>
        <v>#REF!</v>
      </c>
      <c r="AL74" s="25" t="e">
        <f>IF('Crisis Indicator Data'!#REF!="No Data",1,IF(#REF!&lt;&gt;"",1,0))</f>
        <v>#REF!</v>
      </c>
      <c r="AM74" s="25" t="e">
        <f>IF('Crisis Indicator Data'!#REF!="No Data",1,IF(#REF!&lt;&gt;"",1,0))</f>
        <v>#REF!</v>
      </c>
      <c r="AN74" s="25" t="e">
        <f>IF('Crisis Indicator Data'!#REF!="No Data",1,IF(#REF!&lt;&gt;"",1,0))</f>
        <v>#REF!</v>
      </c>
      <c r="AO74" s="25" t="e">
        <f>IF('Crisis Indicator Data'!#REF!="No Data",1,IF(#REF!&lt;&gt;"",1,0))</f>
        <v>#REF!</v>
      </c>
      <c r="AP74" s="25" t="e">
        <f>IF('Crisis Indicator Data'!#REF!="No Data",1,IF(#REF!&lt;&gt;"",1,0))</f>
        <v>#REF!</v>
      </c>
      <c r="AQ74" s="25" t="e">
        <f>IF('Crisis Indicator Data'!#REF!="No Data",1,IF(#REF!&lt;&gt;"",1,0))</f>
        <v>#REF!</v>
      </c>
      <c r="AR74" s="25" t="e">
        <f>IF('Crisis Indicator Data'!#REF!="No Data",1,IF(#REF!&lt;&gt;"",1,0))</f>
        <v>#REF!</v>
      </c>
      <c r="AS74" s="25" t="e">
        <f>IF('Crisis Indicator Data'!#REF!="No Data",1,IF(#REF!&lt;&gt;"",1,0))</f>
        <v>#REF!</v>
      </c>
      <c r="AT74" s="25" t="e">
        <f>IF('Crisis Indicator Data'!#REF!="No Data",1,IF(#REF!&lt;&gt;"",1,0))</f>
        <v>#REF!</v>
      </c>
      <c r="AU74" s="25" t="e">
        <f>IF('Crisis Indicator Data'!#REF!="No Data",1,IF(#REF!&lt;&gt;"",1,0))</f>
        <v>#REF!</v>
      </c>
      <c r="AV74" s="25" t="e">
        <f>IF('Crisis Indicator Data'!#REF!="No Data",1,IF(#REF!&lt;&gt;"",1,0))</f>
        <v>#REF!</v>
      </c>
      <c r="AW74" s="25" t="e">
        <f>IF('Crisis Indicator Data'!#REF!="No Data",1,IF(#REF!&lt;&gt;"",1,0))</f>
        <v>#REF!</v>
      </c>
      <c r="AX74" s="25" t="e">
        <f>IF('Crisis Indicator Data'!#REF!="No Data",1,IF(#REF!&lt;&gt;"",1,0))</f>
        <v>#REF!</v>
      </c>
      <c r="AY74" s="25" t="e">
        <f>IF('Crisis Indicator Data'!#REF!="No Data",1,IF(#REF!&lt;&gt;"",1,0))</f>
        <v>#REF!</v>
      </c>
      <c r="AZ74" s="25" t="e">
        <f>IF('Crisis Indicator Data'!#REF!="No Data",1,IF(#REF!&lt;&gt;"",1,0))</f>
        <v>#REF!</v>
      </c>
      <c r="BA74" t="e">
        <f t="shared" si="2"/>
        <v>#REF!</v>
      </c>
      <c r="BB74" s="27" t="e">
        <f t="shared" si="3"/>
        <v>#REF!</v>
      </c>
    </row>
    <row r="75" spans="1:54" x14ac:dyDescent="0.3">
      <c r="A75" t="s">
        <v>139</v>
      </c>
      <c r="B75" s="25" t="e">
        <f>IF('Crisis Indicator Data'!#REF!="No Data",1,IF(#REF!&lt;&gt;"",1,0))</f>
        <v>#REF!</v>
      </c>
      <c r="C75" s="25" t="e">
        <f>IF('Crisis Indicator Data'!#REF!="No Data",1,IF(#REF!&lt;&gt;"",1,0))</f>
        <v>#REF!</v>
      </c>
      <c r="D75" s="25" t="e">
        <f>IF('Crisis Indicator Data'!#REF!="No Data",1,IF(#REF!&lt;&gt;"",1,0))</f>
        <v>#REF!</v>
      </c>
      <c r="E75" s="25" t="e">
        <f>IF('Crisis Indicator Data'!#REF!="No Data",1,IF(#REF!&lt;&gt;"",1,0))</f>
        <v>#REF!</v>
      </c>
      <c r="F75" s="25" t="e">
        <f>IF('Crisis Indicator Data'!#REF!="No Data",1,IF(#REF!&lt;&gt;"",1,0))</f>
        <v>#REF!</v>
      </c>
      <c r="G75" s="25" t="e">
        <f>IF('Crisis Indicator Data'!#REF!="No Data",1,IF(#REF!&lt;&gt;"",1,0))</f>
        <v>#REF!</v>
      </c>
      <c r="H75" s="25" t="e">
        <f>IF('Crisis Indicator Data'!#REF!="No Data",1,IF(#REF!&lt;&gt;"",1,0))</f>
        <v>#REF!</v>
      </c>
      <c r="I75" s="25" t="e">
        <f>IF('Crisis Indicator Data'!#REF!="No Data",1,IF(#REF!&lt;&gt;"",1,0))</f>
        <v>#REF!</v>
      </c>
      <c r="J75" s="25" t="e">
        <f>IF('Crisis Indicator Data'!#REF!="No Data",1,IF(#REF!&lt;&gt;"",1,0))</f>
        <v>#REF!</v>
      </c>
      <c r="K75" s="25" t="e">
        <f>IF('Crisis Indicator Data'!#REF!="No Data",1,IF(#REF!&lt;&gt;"",1,0))</f>
        <v>#REF!</v>
      </c>
      <c r="L75" s="25" t="e">
        <f>IF('Crisis Indicator Data'!#REF!="No Data",1,IF(#REF!&lt;&gt;"",1,0))</f>
        <v>#REF!</v>
      </c>
      <c r="M75" s="25" t="e">
        <f>IF('Crisis Indicator Data'!#REF!="No Data",1,IF(#REF!&lt;&gt;"",1,0))</f>
        <v>#REF!</v>
      </c>
      <c r="N75" s="25" t="e">
        <f>IF('Crisis Indicator Data'!#REF!="No Data",1,IF(#REF!&lt;&gt;"",1,0))</f>
        <v>#REF!</v>
      </c>
      <c r="O75" s="25" t="e">
        <f>IF('Crisis Indicator Data'!#REF!="No Data",1,IF(#REF!&lt;&gt;"",1,0))</f>
        <v>#REF!</v>
      </c>
      <c r="P75" s="25" t="e">
        <f>IF('Crisis Indicator Data'!#REF!="No Data",1,IF(#REF!&lt;&gt;"",1,0))</f>
        <v>#REF!</v>
      </c>
      <c r="Q75" s="25" t="e">
        <f>IF('Crisis Indicator Data'!#REF!="No Data",1,IF(#REF!&lt;&gt;"",1,0))</f>
        <v>#REF!</v>
      </c>
      <c r="R75" s="25" t="e">
        <f>IF('Crisis Indicator Data'!#REF!="No Data",1,IF(#REF!&lt;&gt;"",1,0))</f>
        <v>#REF!</v>
      </c>
      <c r="S75" s="25" t="e">
        <f>IF('Crisis Indicator Data'!#REF!="No Data",1,IF(#REF!&lt;&gt;"",1,0))</f>
        <v>#REF!</v>
      </c>
      <c r="T75" s="25" t="e">
        <f>IF('Crisis Indicator Data'!#REF!="No Data",1,IF(#REF!&lt;&gt;"",1,0))</f>
        <v>#REF!</v>
      </c>
      <c r="U75" s="25" t="e">
        <f>IF('Crisis Indicator Data'!#REF!="No Data",1,IF(#REF!&lt;&gt;"",1,0))</f>
        <v>#REF!</v>
      </c>
      <c r="V75" s="25" t="e">
        <f>IF('Crisis Indicator Data'!#REF!="No Data",1,IF(#REF!&lt;&gt;"",1,0))</f>
        <v>#REF!</v>
      </c>
      <c r="W75" s="25" t="e">
        <f>IF('Crisis Indicator Data'!#REF!="No Data",1,IF(#REF!&lt;&gt;"",1,0))</f>
        <v>#REF!</v>
      </c>
      <c r="X75" s="25" t="e">
        <f>IF('Crisis Indicator Data'!#REF!="No Data",1,IF(#REF!&lt;&gt;"",1,0))</f>
        <v>#REF!</v>
      </c>
      <c r="Y75" s="25" t="e">
        <f>IF('Crisis Indicator Data'!#REF!="No Data",1,IF(#REF!&lt;&gt;"",1,0))</f>
        <v>#REF!</v>
      </c>
      <c r="Z75" s="25" t="e">
        <f>IF('Crisis Indicator Data'!#REF!="No Data",1,IF(#REF!&lt;&gt;"",1,0))</f>
        <v>#REF!</v>
      </c>
      <c r="AA75" s="25" t="e">
        <f>IF('Crisis Indicator Data'!#REF!="No Data",1,IF(#REF!&lt;&gt;"",1,0))</f>
        <v>#REF!</v>
      </c>
      <c r="AB75" s="25" t="e">
        <f>IF('Crisis Indicator Data'!#REF!="No Data",1,IF(#REF!&lt;&gt;"",1,0))</f>
        <v>#REF!</v>
      </c>
      <c r="AC75" s="25" t="e">
        <f>IF('Crisis Indicator Data'!#REF!="No Data",1,IF(#REF!&lt;&gt;"",1,0))</f>
        <v>#REF!</v>
      </c>
      <c r="AD75" s="25" t="e">
        <f>IF('Crisis Indicator Data'!#REF!="No Data",1,IF(#REF!&lt;&gt;"",1,0))</f>
        <v>#REF!</v>
      </c>
      <c r="AE75" s="25" t="e">
        <f>IF('Crisis Indicator Data'!#REF!="No Data",1,IF(#REF!&lt;&gt;"",1,0))</f>
        <v>#REF!</v>
      </c>
      <c r="AF75" s="25" t="e">
        <f>IF('Crisis Indicator Data'!#REF!="No Data",1,IF(#REF!&lt;&gt;"",1,0))</f>
        <v>#REF!</v>
      </c>
      <c r="AG75" s="25" t="e">
        <f>IF('Crisis Indicator Data'!#REF!="No Data",1,IF(#REF!&lt;&gt;"",1,0))</f>
        <v>#REF!</v>
      </c>
      <c r="AH75" s="25" t="e">
        <f>IF('Crisis Indicator Data'!#REF!="No Data",1,IF(#REF!&lt;&gt;"",1,0))</f>
        <v>#REF!</v>
      </c>
      <c r="AI75" s="25" t="e">
        <f>IF('Crisis Indicator Data'!#REF!="No Data",1,IF(#REF!&lt;&gt;"",1,0))</f>
        <v>#REF!</v>
      </c>
      <c r="AJ75" s="25" t="e">
        <f>IF('Crisis Indicator Data'!#REF!="No Data",1,IF(#REF!&lt;&gt;"",1,0))</f>
        <v>#REF!</v>
      </c>
      <c r="AK75" s="25" t="e">
        <f>IF('Crisis Indicator Data'!#REF!="No Data",1,IF(#REF!&lt;&gt;"",1,0))</f>
        <v>#REF!</v>
      </c>
      <c r="AL75" s="25" t="e">
        <f>IF('Crisis Indicator Data'!#REF!="No Data",1,IF(#REF!&lt;&gt;"",1,0))</f>
        <v>#REF!</v>
      </c>
      <c r="AM75" s="25" t="e">
        <f>IF('Crisis Indicator Data'!#REF!="No Data",1,IF(#REF!&lt;&gt;"",1,0))</f>
        <v>#REF!</v>
      </c>
      <c r="AN75" s="25" t="e">
        <f>IF('Crisis Indicator Data'!#REF!="No Data",1,IF(#REF!&lt;&gt;"",1,0))</f>
        <v>#REF!</v>
      </c>
      <c r="AO75" s="25" t="e">
        <f>IF('Crisis Indicator Data'!#REF!="No Data",1,IF(#REF!&lt;&gt;"",1,0))</f>
        <v>#REF!</v>
      </c>
      <c r="AP75" s="25" t="e">
        <f>IF('Crisis Indicator Data'!#REF!="No Data",1,IF(#REF!&lt;&gt;"",1,0))</f>
        <v>#REF!</v>
      </c>
      <c r="AQ75" s="25" t="e">
        <f>IF('Crisis Indicator Data'!#REF!="No Data",1,IF(#REF!&lt;&gt;"",1,0))</f>
        <v>#REF!</v>
      </c>
      <c r="AR75" s="25" t="e">
        <f>IF('Crisis Indicator Data'!#REF!="No Data",1,IF(#REF!&lt;&gt;"",1,0))</f>
        <v>#REF!</v>
      </c>
      <c r="AS75" s="25" t="e">
        <f>IF('Crisis Indicator Data'!#REF!="No Data",1,IF(#REF!&lt;&gt;"",1,0))</f>
        <v>#REF!</v>
      </c>
      <c r="AT75" s="25" t="e">
        <f>IF('Crisis Indicator Data'!#REF!="No Data",1,IF(#REF!&lt;&gt;"",1,0))</f>
        <v>#REF!</v>
      </c>
      <c r="AU75" s="25" t="e">
        <f>IF('Crisis Indicator Data'!#REF!="No Data",1,IF(#REF!&lt;&gt;"",1,0))</f>
        <v>#REF!</v>
      </c>
      <c r="AV75" s="25" t="e">
        <f>IF('Crisis Indicator Data'!#REF!="No Data",1,IF(#REF!&lt;&gt;"",1,0))</f>
        <v>#REF!</v>
      </c>
      <c r="AW75" s="25" t="e">
        <f>IF('Crisis Indicator Data'!#REF!="No Data",1,IF(#REF!&lt;&gt;"",1,0))</f>
        <v>#REF!</v>
      </c>
      <c r="AX75" s="25" t="e">
        <f>IF('Crisis Indicator Data'!#REF!="No Data",1,IF(#REF!&lt;&gt;"",1,0))</f>
        <v>#REF!</v>
      </c>
      <c r="AY75" s="25" t="e">
        <f>IF('Crisis Indicator Data'!#REF!="No Data",1,IF(#REF!&lt;&gt;"",1,0))</f>
        <v>#REF!</v>
      </c>
      <c r="AZ75" s="25" t="e">
        <f>IF('Crisis Indicator Data'!#REF!="No Data",1,IF(#REF!&lt;&gt;"",1,0))</f>
        <v>#REF!</v>
      </c>
      <c r="BA75" t="e">
        <f t="shared" si="2"/>
        <v>#REF!</v>
      </c>
      <c r="BB75" s="27" t="e">
        <f t="shared" si="3"/>
        <v>#REF!</v>
      </c>
    </row>
    <row r="76" spans="1:54" x14ac:dyDescent="0.3">
      <c r="A76" t="s">
        <v>141</v>
      </c>
      <c r="B76" s="25" t="e">
        <f>IF('Crisis Indicator Data'!#REF!="No Data",1,IF(#REF!&lt;&gt;"",1,0))</f>
        <v>#REF!</v>
      </c>
      <c r="C76" s="25" t="e">
        <f>IF('Crisis Indicator Data'!#REF!="No Data",1,IF(#REF!&lt;&gt;"",1,0))</f>
        <v>#REF!</v>
      </c>
      <c r="D76" s="25" t="e">
        <f>IF('Crisis Indicator Data'!#REF!="No Data",1,IF(#REF!&lt;&gt;"",1,0))</f>
        <v>#REF!</v>
      </c>
      <c r="E76" s="25" t="e">
        <f>IF('Crisis Indicator Data'!#REF!="No Data",1,IF(#REF!&lt;&gt;"",1,0))</f>
        <v>#REF!</v>
      </c>
      <c r="F76" s="25" t="e">
        <f>IF('Crisis Indicator Data'!#REF!="No Data",1,IF(#REF!&lt;&gt;"",1,0))</f>
        <v>#REF!</v>
      </c>
      <c r="G76" s="25" t="e">
        <f>IF('Crisis Indicator Data'!#REF!="No Data",1,IF(#REF!&lt;&gt;"",1,0))</f>
        <v>#REF!</v>
      </c>
      <c r="H76" s="25" t="e">
        <f>IF('Crisis Indicator Data'!#REF!="No Data",1,IF(#REF!&lt;&gt;"",1,0))</f>
        <v>#REF!</v>
      </c>
      <c r="I76" s="25" t="e">
        <f>IF('Crisis Indicator Data'!#REF!="No Data",1,IF(#REF!&lt;&gt;"",1,0))</f>
        <v>#REF!</v>
      </c>
      <c r="J76" s="25" t="e">
        <f>IF('Crisis Indicator Data'!#REF!="No Data",1,IF(#REF!&lt;&gt;"",1,0))</f>
        <v>#REF!</v>
      </c>
      <c r="K76" s="25" t="e">
        <f>IF('Crisis Indicator Data'!#REF!="No Data",1,IF(#REF!&lt;&gt;"",1,0))</f>
        <v>#REF!</v>
      </c>
      <c r="L76" s="25" t="e">
        <f>IF('Crisis Indicator Data'!#REF!="No Data",1,IF(#REF!&lt;&gt;"",1,0))</f>
        <v>#REF!</v>
      </c>
      <c r="M76" s="25" t="e">
        <f>IF('Crisis Indicator Data'!#REF!="No Data",1,IF(#REF!&lt;&gt;"",1,0))</f>
        <v>#REF!</v>
      </c>
      <c r="N76" s="25" t="e">
        <f>IF('Crisis Indicator Data'!#REF!="No Data",1,IF(#REF!&lt;&gt;"",1,0))</f>
        <v>#REF!</v>
      </c>
      <c r="O76" s="25" t="e">
        <f>IF('Crisis Indicator Data'!#REF!="No Data",1,IF(#REF!&lt;&gt;"",1,0))</f>
        <v>#REF!</v>
      </c>
      <c r="P76" s="25" t="e">
        <f>IF('Crisis Indicator Data'!#REF!="No Data",1,IF(#REF!&lt;&gt;"",1,0))</f>
        <v>#REF!</v>
      </c>
      <c r="Q76" s="25" t="e">
        <f>IF('Crisis Indicator Data'!#REF!="No Data",1,IF(#REF!&lt;&gt;"",1,0))</f>
        <v>#REF!</v>
      </c>
      <c r="R76" s="25" t="e">
        <f>IF('Crisis Indicator Data'!#REF!="No Data",1,IF(#REF!&lt;&gt;"",1,0))</f>
        <v>#REF!</v>
      </c>
      <c r="S76" s="25" t="e">
        <f>IF('Crisis Indicator Data'!#REF!="No Data",1,IF(#REF!&lt;&gt;"",1,0))</f>
        <v>#REF!</v>
      </c>
      <c r="T76" s="25" t="e">
        <f>IF('Crisis Indicator Data'!#REF!="No Data",1,IF(#REF!&lt;&gt;"",1,0))</f>
        <v>#REF!</v>
      </c>
      <c r="U76" s="25" t="e">
        <f>IF('Crisis Indicator Data'!#REF!="No Data",1,IF(#REF!&lt;&gt;"",1,0))</f>
        <v>#REF!</v>
      </c>
      <c r="V76" s="25" t="e">
        <f>IF('Crisis Indicator Data'!#REF!="No Data",1,IF(#REF!&lt;&gt;"",1,0))</f>
        <v>#REF!</v>
      </c>
      <c r="W76" s="25" t="e">
        <f>IF('Crisis Indicator Data'!#REF!="No Data",1,IF(#REF!&lt;&gt;"",1,0))</f>
        <v>#REF!</v>
      </c>
      <c r="X76" s="25" t="e">
        <f>IF('Crisis Indicator Data'!#REF!="No Data",1,IF(#REF!&lt;&gt;"",1,0))</f>
        <v>#REF!</v>
      </c>
      <c r="Y76" s="25" t="e">
        <f>IF('Crisis Indicator Data'!#REF!="No Data",1,IF(#REF!&lt;&gt;"",1,0))</f>
        <v>#REF!</v>
      </c>
      <c r="Z76" s="25" t="e">
        <f>IF('Crisis Indicator Data'!#REF!="No Data",1,IF(#REF!&lt;&gt;"",1,0))</f>
        <v>#REF!</v>
      </c>
      <c r="AA76" s="25" t="e">
        <f>IF('Crisis Indicator Data'!#REF!="No Data",1,IF(#REF!&lt;&gt;"",1,0))</f>
        <v>#REF!</v>
      </c>
      <c r="AB76" s="25" t="e">
        <f>IF('Crisis Indicator Data'!#REF!="No Data",1,IF(#REF!&lt;&gt;"",1,0))</f>
        <v>#REF!</v>
      </c>
      <c r="AC76" s="25" t="e">
        <f>IF('Crisis Indicator Data'!#REF!="No Data",1,IF(#REF!&lt;&gt;"",1,0))</f>
        <v>#REF!</v>
      </c>
      <c r="AD76" s="25" t="e">
        <f>IF('Crisis Indicator Data'!#REF!="No Data",1,IF(#REF!&lt;&gt;"",1,0))</f>
        <v>#REF!</v>
      </c>
      <c r="AE76" s="25" t="e">
        <f>IF('Crisis Indicator Data'!#REF!="No Data",1,IF(#REF!&lt;&gt;"",1,0))</f>
        <v>#REF!</v>
      </c>
      <c r="AF76" s="25" t="e">
        <f>IF('Crisis Indicator Data'!#REF!="No Data",1,IF(#REF!&lt;&gt;"",1,0))</f>
        <v>#REF!</v>
      </c>
      <c r="AG76" s="25" t="e">
        <f>IF('Crisis Indicator Data'!#REF!="No Data",1,IF(#REF!&lt;&gt;"",1,0))</f>
        <v>#REF!</v>
      </c>
      <c r="AH76" s="25" t="e">
        <f>IF('Crisis Indicator Data'!#REF!="No Data",1,IF(#REF!&lt;&gt;"",1,0))</f>
        <v>#REF!</v>
      </c>
      <c r="AI76" s="25" t="e">
        <f>IF('Crisis Indicator Data'!#REF!="No Data",1,IF(#REF!&lt;&gt;"",1,0))</f>
        <v>#REF!</v>
      </c>
      <c r="AJ76" s="25" t="e">
        <f>IF('Crisis Indicator Data'!#REF!="No Data",1,IF(#REF!&lt;&gt;"",1,0))</f>
        <v>#REF!</v>
      </c>
      <c r="AK76" s="25" t="e">
        <f>IF('Crisis Indicator Data'!#REF!="No Data",1,IF(#REF!&lt;&gt;"",1,0))</f>
        <v>#REF!</v>
      </c>
      <c r="AL76" s="25" t="e">
        <f>IF('Crisis Indicator Data'!#REF!="No Data",1,IF(#REF!&lt;&gt;"",1,0))</f>
        <v>#REF!</v>
      </c>
      <c r="AM76" s="25" t="e">
        <f>IF('Crisis Indicator Data'!#REF!="No Data",1,IF(#REF!&lt;&gt;"",1,0))</f>
        <v>#REF!</v>
      </c>
      <c r="AN76" s="25" t="e">
        <f>IF('Crisis Indicator Data'!#REF!="No Data",1,IF(#REF!&lt;&gt;"",1,0))</f>
        <v>#REF!</v>
      </c>
      <c r="AO76" s="25" t="e">
        <f>IF('Crisis Indicator Data'!#REF!="No Data",1,IF(#REF!&lt;&gt;"",1,0))</f>
        <v>#REF!</v>
      </c>
      <c r="AP76" s="25" t="e">
        <f>IF('Crisis Indicator Data'!#REF!="No Data",1,IF(#REF!&lt;&gt;"",1,0))</f>
        <v>#REF!</v>
      </c>
      <c r="AQ76" s="25" t="e">
        <f>IF('Crisis Indicator Data'!#REF!="No Data",1,IF(#REF!&lt;&gt;"",1,0))</f>
        <v>#REF!</v>
      </c>
      <c r="AR76" s="25" t="e">
        <f>IF('Crisis Indicator Data'!#REF!="No Data",1,IF(#REF!&lt;&gt;"",1,0))</f>
        <v>#REF!</v>
      </c>
      <c r="AS76" s="25" t="e">
        <f>IF('Crisis Indicator Data'!#REF!="No Data",1,IF(#REF!&lt;&gt;"",1,0))</f>
        <v>#REF!</v>
      </c>
      <c r="AT76" s="25" t="e">
        <f>IF('Crisis Indicator Data'!#REF!="No Data",1,IF(#REF!&lt;&gt;"",1,0))</f>
        <v>#REF!</v>
      </c>
      <c r="AU76" s="25" t="e">
        <f>IF('Crisis Indicator Data'!#REF!="No Data",1,IF(#REF!&lt;&gt;"",1,0))</f>
        <v>#REF!</v>
      </c>
      <c r="AV76" s="25" t="e">
        <f>IF('Crisis Indicator Data'!#REF!="No Data",1,IF(#REF!&lt;&gt;"",1,0))</f>
        <v>#REF!</v>
      </c>
      <c r="AW76" s="25" t="e">
        <f>IF('Crisis Indicator Data'!#REF!="No Data",1,IF(#REF!&lt;&gt;"",1,0))</f>
        <v>#REF!</v>
      </c>
      <c r="AX76" s="25" t="e">
        <f>IF('Crisis Indicator Data'!#REF!="No Data",1,IF(#REF!&lt;&gt;"",1,0))</f>
        <v>#REF!</v>
      </c>
      <c r="AY76" s="25" t="e">
        <f>IF('Crisis Indicator Data'!#REF!="No Data",1,IF(#REF!&lt;&gt;"",1,0))</f>
        <v>#REF!</v>
      </c>
      <c r="AZ76" s="25" t="e">
        <f>IF('Crisis Indicator Data'!#REF!="No Data",1,IF(#REF!&lt;&gt;"",1,0))</f>
        <v>#REF!</v>
      </c>
      <c r="BA76" t="e">
        <f t="shared" si="2"/>
        <v>#REF!</v>
      </c>
      <c r="BB76" s="27" t="e">
        <f t="shared" si="3"/>
        <v>#REF!</v>
      </c>
    </row>
    <row r="77" spans="1:54" x14ac:dyDescent="0.3">
      <c r="A77" t="s">
        <v>143</v>
      </c>
      <c r="B77" s="25" t="e">
        <f>IF('Crisis Indicator Data'!#REF!="No Data",1,IF(#REF!&lt;&gt;"",1,0))</f>
        <v>#REF!</v>
      </c>
      <c r="C77" s="25" t="e">
        <f>IF('Crisis Indicator Data'!#REF!="No Data",1,IF(#REF!&lt;&gt;"",1,0))</f>
        <v>#REF!</v>
      </c>
      <c r="D77" s="25" t="e">
        <f>IF('Crisis Indicator Data'!#REF!="No Data",1,IF(#REF!&lt;&gt;"",1,0))</f>
        <v>#REF!</v>
      </c>
      <c r="E77" s="25" t="e">
        <f>IF('Crisis Indicator Data'!#REF!="No Data",1,IF(#REF!&lt;&gt;"",1,0))</f>
        <v>#REF!</v>
      </c>
      <c r="F77" s="25" t="e">
        <f>IF('Crisis Indicator Data'!#REF!="No Data",1,IF(#REF!&lt;&gt;"",1,0))</f>
        <v>#REF!</v>
      </c>
      <c r="G77" s="25" t="e">
        <f>IF('Crisis Indicator Data'!#REF!="No Data",1,IF(#REF!&lt;&gt;"",1,0))</f>
        <v>#REF!</v>
      </c>
      <c r="H77" s="25" t="e">
        <f>IF('Crisis Indicator Data'!#REF!="No Data",1,IF(#REF!&lt;&gt;"",1,0))</f>
        <v>#REF!</v>
      </c>
      <c r="I77" s="25" t="e">
        <f>IF('Crisis Indicator Data'!#REF!="No Data",1,IF(#REF!&lt;&gt;"",1,0))</f>
        <v>#REF!</v>
      </c>
      <c r="J77" s="25" t="e">
        <f>IF('Crisis Indicator Data'!#REF!="No Data",1,IF(#REF!&lt;&gt;"",1,0))</f>
        <v>#REF!</v>
      </c>
      <c r="K77" s="25" t="e">
        <f>IF('Crisis Indicator Data'!#REF!="No Data",1,IF(#REF!&lt;&gt;"",1,0))</f>
        <v>#REF!</v>
      </c>
      <c r="L77" s="25" t="e">
        <f>IF('Crisis Indicator Data'!#REF!="No Data",1,IF(#REF!&lt;&gt;"",1,0))</f>
        <v>#REF!</v>
      </c>
      <c r="M77" s="25" t="e">
        <f>IF('Crisis Indicator Data'!#REF!="No Data",1,IF(#REF!&lt;&gt;"",1,0))</f>
        <v>#REF!</v>
      </c>
      <c r="N77" s="25" t="e">
        <f>IF('Crisis Indicator Data'!#REF!="No Data",1,IF(#REF!&lt;&gt;"",1,0))</f>
        <v>#REF!</v>
      </c>
      <c r="O77" s="25" t="e">
        <f>IF('Crisis Indicator Data'!#REF!="No Data",1,IF(#REF!&lt;&gt;"",1,0))</f>
        <v>#REF!</v>
      </c>
      <c r="P77" s="25" t="e">
        <f>IF('Crisis Indicator Data'!#REF!="No Data",1,IF(#REF!&lt;&gt;"",1,0))</f>
        <v>#REF!</v>
      </c>
      <c r="Q77" s="25" t="e">
        <f>IF('Crisis Indicator Data'!#REF!="No Data",1,IF(#REF!&lt;&gt;"",1,0))</f>
        <v>#REF!</v>
      </c>
      <c r="R77" s="25" t="e">
        <f>IF('Crisis Indicator Data'!#REF!="No Data",1,IF(#REF!&lt;&gt;"",1,0))</f>
        <v>#REF!</v>
      </c>
      <c r="S77" s="25" t="e">
        <f>IF('Crisis Indicator Data'!#REF!="No Data",1,IF(#REF!&lt;&gt;"",1,0))</f>
        <v>#REF!</v>
      </c>
      <c r="T77" s="25" t="e">
        <f>IF('Crisis Indicator Data'!#REF!="No Data",1,IF(#REF!&lt;&gt;"",1,0))</f>
        <v>#REF!</v>
      </c>
      <c r="U77" s="25" t="e">
        <f>IF('Crisis Indicator Data'!#REF!="No Data",1,IF(#REF!&lt;&gt;"",1,0))</f>
        <v>#REF!</v>
      </c>
      <c r="V77" s="25" t="e">
        <f>IF('Crisis Indicator Data'!#REF!="No Data",1,IF(#REF!&lt;&gt;"",1,0))</f>
        <v>#REF!</v>
      </c>
      <c r="W77" s="25" t="e">
        <f>IF('Crisis Indicator Data'!#REF!="No Data",1,IF(#REF!&lt;&gt;"",1,0))</f>
        <v>#REF!</v>
      </c>
      <c r="X77" s="25" t="e">
        <f>IF('Crisis Indicator Data'!#REF!="No Data",1,IF(#REF!&lt;&gt;"",1,0))</f>
        <v>#REF!</v>
      </c>
      <c r="Y77" s="25" t="e">
        <f>IF('Crisis Indicator Data'!#REF!="No Data",1,IF(#REF!&lt;&gt;"",1,0))</f>
        <v>#REF!</v>
      </c>
      <c r="Z77" s="25" t="e">
        <f>IF('Crisis Indicator Data'!#REF!="No Data",1,IF(#REF!&lt;&gt;"",1,0))</f>
        <v>#REF!</v>
      </c>
      <c r="AA77" s="25" t="e">
        <f>IF('Crisis Indicator Data'!#REF!="No Data",1,IF(#REF!&lt;&gt;"",1,0))</f>
        <v>#REF!</v>
      </c>
      <c r="AB77" s="25" t="e">
        <f>IF('Crisis Indicator Data'!#REF!="No Data",1,IF(#REF!&lt;&gt;"",1,0))</f>
        <v>#REF!</v>
      </c>
      <c r="AC77" s="25" t="e">
        <f>IF('Crisis Indicator Data'!#REF!="No Data",1,IF(#REF!&lt;&gt;"",1,0))</f>
        <v>#REF!</v>
      </c>
      <c r="AD77" s="25" t="e">
        <f>IF('Crisis Indicator Data'!#REF!="No Data",1,IF(#REF!&lt;&gt;"",1,0))</f>
        <v>#REF!</v>
      </c>
      <c r="AE77" s="25" t="e">
        <f>IF('Crisis Indicator Data'!#REF!="No Data",1,IF(#REF!&lt;&gt;"",1,0))</f>
        <v>#REF!</v>
      </c>
      <c r="AF77" s="25" t="e">
        <f>IF('Crisis Indicator Data'!#REF!="No Data",1,IF(#REF!&lt;&gt;"",1,0))</f>
        <v>#REF!</v>
      </c>
      <c r="AG77" s="25" t="e">
        <f>IF('Crisis Indicator Data'!#REF!="No Data",1,IF(#REF!&lt;&gt;"",1,0))</f>
        <v>#REF!</v>
      </c>
      <c r="AH77" s="25" t="e">
        <f>IF('Crisis Indicator Data'!#REF!="No Data",1,IF(#REF!&lt;&gt;"",1,0))</f>
        <v>#REF!</v>
      </c>
      <c r="AI77" s="25" t="e">
        <f>IF('Crisis Indicator Data'!#REF!="No Data",1,IF(#REF!&lt;&gt;"",1,0))</f>
        <v>#REF!</v>
      </c>
      <c r="AJ77" s="25" t="e">
        <f>IF('Crisis Indicator Data'!#REF!="No Data",1,IF(#REF!&lt;&gt;"",1,0))</f>
        <v>#REF!</v>
      </c>
      <c r="AK77" s="25" t="e">
        <f>IF('Crisis Indicator Data'!#REF!="No Data",1,IF(#REF!&lt;&gt;"",1,0))</f>
        <v>#REF!</v>
      </c>
      <c r="AL77" s="25" t="e">
        <f>IF('Crisis Indicator Data'!#REF!="No Data",1,IF(#REF!&lt;&gt;"",1,0))</f>
        <v>#REF!</v>
      </c>
      <c r="AM77" s="25" t="e">
        <f>IF('Crisis Indicator Data'!#REF!="No Data",1,IF(#REF!&lt;&gt;"",1,0))</f>
        <v>#REF!</v>
      </c>
      <c r="AN77" s="25" t="e">
        <f>IF('Crisis Indicator Data'!#REF!="No Data",1,IF(#REF!&lt;&gt;"",1,0))</f>
        <v>#REF!</v>
      </c>
      <c r="AO77" s="25" t="e">
        <f>IF('Crisis Indicator Data'!#REF!="No Data",1,IF(#REF!&lt;&gt;"",1,0))</f>
        <v>#REF!</v>
      </c>
      <c r="AP77" s="25" t="e">
        <f>IF('Crisis Indicator Data'!#REF!="No Data",1,IF(#REF!&lt;&gt;"",1,0))</f>
        <v>#REF!</v>
      </c>
      <c r="AQ77" s="25" t="e">
        <f>IF('Crisis Indicator Data'!#REF!="No Data",1,IF(#REF!&lt;&gt;"",1,0))</f>
        <v>#REF!</v>
      </c>
      <c r="AR77" s="25" t="e">
        <f>IF('Crisis Indicator Data'!#REF!="No Data",1,IF(#REF!&lt;&gt;"",1,0))</f>
        <v>#REF!</v>
      </c>
      <c r="AS77" s="25" t="e">
        <f>IF('Crisis Indicator Data'!#REF!="No Data",1,IF(#REF!&lt;&gt;"",1,0))</f>
        <v>#REF!</v>
      </c>
      <c r="AT77" s="25" t="e">
        <f>IF('Crisis Indicator Data'!#REF!="No Data",1,IF(#REF!&lt;&gt;"",1,0))</f>
        <v>#REF!</v>
      </c>
      <c r="AU77" s="25" t="e">
        <f>IF('Crisis Indicator Data'!#REF!="No Data",1,IF(#REF!&lt;&gt;"",1,0))</f>
        <v>#REF!</v>
      </c>
      <c r="AV77" s="25" t="e">
        <f>IF('Crisis Indicator Data'!#REF!="No Data",1,IF(#REF!&lt;&gt;"",1,0))</f>
        <v>#REF!</v>
      </c>
      <c r="AW77" s="25" t="e">
        <f>IF('Crisis Indicator Data'!#REF!="No Data",1,IF(#REF!&lt;&gt;"",1,0))</f>
        <v>#REF!</v>
      </c>
      <c r="AX77" s="25" t="e">
        <f>IF('Crisis Indicator Data'!#REF!="No Data",1,IF(#REF!&lt;&gt;"",1,0))</f>
        <v>#REF!</v>
      </c>
      <c r="AY77" s="25" t="e">
        <f>IF('Crisis Indicator Data'!#REF!="No Data",1,IF(#REF!&lt;&gt;"",1,0))</f>
        <v>#REF!</v>
      </c>
      <c r="AZ77" s="25" t="e">
        <f>IF('Crisis Indicator Data'!#REF!="No Data",1,IF(#REF!&lt;&gt;"",1,0))</f>
        <v>#REF!</v>
      </c>
      <c r="BA77" t="e">
        <f t="shared" si="2"/>
        <v>#REF!</v>
      </c>
      <c r="BB77" s="27" t="e">
        <f t="shared" si="3"/>
        <v>#REF!</v>
      </c>
    </row>
    <row r="78" spans="1:54" x14ac:dyDescent="0.3">
      <c r="A78" t="s">
        <v>145</v>
      </c>
      <c r="B78" s="25" t="e">
        <f>IF('Crisis Indicator Data'!#REF!="No Data",1,IF(#REF!&lt;&gt;"",1,0))</f>
        <v>#REF!</v>
      </c>
      <c r="C78" s="25" t="e">
        <f>IF('Crisis Indicator Data'!#REF!="No Data",1,IF(#REF!&lt;&gt;"",1,0))</f>
        <v>#REF!</v>
      </c>
      <c r="D78" s="25" t="e">
        <f>IF('Crisis Indicator Data'!#REF!="No Data",1,IF(#REF!&lt;&gt;"",1,0))</f>
        <v>#REF!</v>
      </c>
      <c r="E78" s="25" t="e">
        <f>IF('Crisis Indicator Data'!#REF!="No Data",1,IF(#REF!&lt;&gt;"",1,0))</f>
        <v>#REF!</v>
      </c>
      <c r="F78" s="25" t="e">
        <f>IF('Crisis Indicator Data'!#REF!="No Data",1,IF(#REF!&lt;&gt;"",1,0))</f>
        <v>#REF!</v>
      </c>
      <c r="G78" s="25" t="e">
        <f>IF('Crisis Indicator Data'!#REF!="No Data",1,IF(#REF!&lt;&gt;"",1,0))</f>
        <v>#REF!</v>
      </c>
      <c r="H78" s="25" t="e">
        <f>IF('Crisis Indicator Data'!#REF!="No Data",1,IF(#REF!&lt;&gt;"",1,0))</f>
        <v>#REF!</v>
      </c>
      <c r="I78" s="25" t="e">
        <f>IF('Crisis Indicator Data'!#REF!="No Data",1,IF(#REF!&lt;&gt;"",1,0))</f>
        <v>#REF!</v>
      </c>
      <c r="J78" s="25" t="e">
        <f>IF('Crisis Indicator Data'!#REF!="No Data",1,IF(#REF!&lt;&gt;"",1,0))</f>
        <v>#REF!</v>
      </c>
      <c r="K78" s="25" t="e">
        <f>IF('Crisis Indicator Data'!#REF!="No Data",1,IF(#REF!&lt;&gt;"",1,0))</f>
        <v>#REF!</v>
      </c>
      <c r="L78" s="25" t="e">
        <f>IF('Crisis Indicator Data'!#REF!="No Data",1,IF(#REF!&lt;&gt;"",1,0))</f>
        <v>#REF!</v>
      </c>
      <c r="M78" s="25" t="e">
        <f>IF('Crisis Indicator Data'!#REF!="No Data",1,IF(#REF!&lt;&gt;"",1,0))</f>
        <v>#REF!</v>
      </c>
      <c r="N78" s="25" t="e">
        <f>IF('Crisis Indicator Data'!#REF!="No Data",1,IF(#REF!&lt;&gt;"",1,0))</f>
        <v>#REF!</v>
      </c>
      <c r="O78" s="25" t="e">
        <f>IF('Crisis Indicator Data'!#REF!="No Data",1,IF(#REF!&lt;&gt;"",1,0))</f>
        <v>#REF!</v>
      </c>
      <c r="P78" s="25" t="e">
        <f>IF('Crisis Indicator Data'!#REF!="No Data",1,IF(#REF!&lt;&gt;"",1,0))</f>
        <v>#REF!</v>
      </c>
      <c r="Q78" s="25" t="e">
        <f>IF('Crisis Indicator Data'!#REF!="No Data",1,IF(#REF!&lt;&gt;"",1,0))</f>
        <v>#REF!</v>
      </c>
      <c r="R78" s="25" t="e">
        <f>IF('Crisis Indicator Data'!#REF!="No Data",1,IF(#REF!&lt;&gt;"",1,0))</f>
        <v>#REF!</v>
      </c>
      <c r="S78" s="25" t="e">
        <f>IF('Crisis Indicator Data'!#REF!="No Data",1,IF(#REF!&lt;&gt;"",1,0))</f>
        <v>#REF!</v>
      </c>
      <c r="T78" s="25" t="e">
        <f>IF('Crisis Indicator Data'!#REF!="No Data",1,IF(#REF!&lt;&gt;"",1,0))</f>
        <v>#REF!</v>
      </c>
      <c r="U78" s="25" t="e">
        <f>IF('Crisis Indicator Data'!#REF!="No Data",1,IF(#REF!&lt;&gt;"",1,0))</f>
        <v>#REF!</v>
      </c>
      <c r="V78" s="25" t="e">
        <f>IF('Crisis Indicator Data'!#REF!="No Data",1,IF(#REF!&lt;&gt;"",1,0))</f>
        <v>#REF!</v>
      </c>
      <c r="W78" s="25" t="e">
        <f>IF('Crisis Indicator Data'!#REF!="No Data",1,IF(#REF!&lt;&gt;"",1,0))</f>
        <v>#REF!</v>
      </c>
      <c r="X78" s="25" t="e">
        <f>IF('Crisis Indicator Data'!#REF!="No Data",1,IF(#REF!&lt;&gt;"",1,0))</f>
        <v>#REF!</v>
      </c>
      <c r="Y78" s="25" t="e">
        <f>IF('Crisis Indicator Data'!#REF!="No Data",1,IF(#REF!&lt;&gt;"",1,0))</f>
        <v>#REF!</v>
      </c>
      <c r="Z78" s="25" t="e">
        <f>IF('Crisis Indicator Data'!#REF!="No Data",1,IF(#REF!&lt;&gt;"",1,0))</f>
        <v>#REF!</v>
      </c>
      <c r="AA78" s="25" t="e">
        <f>IF('Crisis Indicator Data'!#REF!="No Data",1,IF(#REF!&lt;&gt;"",1,0))</f>
        <v>#REF!</v>
      </c>
      <c r="AB78" s="25" t="e">
        <f>IF('Crisis Indicator Data'!#REF!="No Data",1,IF(#REF!&lt;&gt;"",1,0))</f>
        <v>#REF!</v>
      </c>
      <c r="AC78" s="25" t="e">
        <f>IF('Crisis Indicator Data'!#REF!="No Data",1,IF(#REF!&lt;&gt;"",1,0))</f>
        <v>#REF!</v>
      </c>
      <c r="AD78" s="25" t="e">
        <f>IF('Crisis Indicator Data'!#REF!="No Data",1,IF(#REF!&lt;&gt;"",1,0))</f>
        <v>#REF!</v>
      </c>
      <c r="AE78" s="25" t="e">
        <f>IF('Crisis Indicator Data'!#REF!="No Data",1,IF(#REF!&lt;&gt;"",1,0))</f>
        <v>#REF!</v>
      </c>
      <c r="AF78" s="25" t="e">
        <f>IF('Crisis Indicator Data'!#REF!="No Data",1,IF(#REF!&lt;&gt;"",1,0))</f>
        <v>#REF!</v>
      </c>
      <c r="AG78" s="25" t="e">
        <f>IF('Crisis Indicator Data'!#REF!="No Data",1,IF(#REF!&lt;&gt;"",1,0))</f>
        <v>#REF!</v>
      </c>
      <c r="AH78" s="25" t="e">
        <f>IF('Crisis Indicator Data'!#REF!="No Data",1,IF(#REF!&lt;&gt;"",1,0))</f>
        <v>#REF!</v>
      </c>
      <c r="AI78" s="25" t="e">
        <f>IF('Crisis Indicator Data'!#REF!="No Data",1,IF(#REF!&lt;&gt;"",1,0))</f>
        <v>#REF!</v>
      </c>
      <c r="AJ78" s="25" t="e">
        <f>IF('Crisis Indicator Data'!#REF!="No Data",1,IF(#REF!&lt;&gt;"",1,0))</f>
        <v>#REF!</v>
      </c>
      <c r="AK78" s="25" t="e">
        <f>IF('Crisis Indicator Data'!#REF!="No Data",1,IF(#REF!&lt;&gt;"",1,0))</f>
        <v>#REF!</v>
      </c>
      <c r="AL78" s="25" t="e">
        <f>IF('Crisis Indicator Data'!#REF!="No Data",1,IF(#REF!&lt;&gt;"",1,0))</f>
        <v>#REF!</v>
      </c>
      <c r="AM78" s="25" t="e">
        <f>IF('Crisis Indicator Data'!#REF!="No Data",1,IF(#REF!&lt;&gt;"",1,0))</f>
        <v>#REF!</v>
      </c>
      <c r="AN78" s="25" t="e">
        <f>IF('Crisis Indicator Data'!#REF!="No Data",1,IF(#REF!&lt;&gt;"",1,0))</f>
        <v>#REF!</v>
      </c>
      <c r="AO78" s="25" t="e">
        <f>IF('Crisis Indicator Data'!#REF!="No Data",1,IF(#REF!&lt;&gt;"",1,0))</f>
        <v>#REF!</v>
      </c>
      <c r="AP78" s="25" t="e">
        <f>IF('Crisis Indicator Data'!#REF!="No Data",1,IF(#REF!&lt;&gt;"",1,0))</f>
        <v>#REF!</v>
      </c>
      <c r="AQ78" s="25" t="e">
        <f>IF('Crisis Indicator Data'!#REF!="No Data",1,IF(#REF!&lt;&gt;"",1,0))</f>
        <v>#REF!</v>
      </c>
      <c r="AR78" s="25" t="e">
        <f>IF('Crisis Indicator Data'!#REF!="No Data",1,IF(#REF!&lt;&gt;"",1,0))</f>
        <v>#REF!</v>
      </c>
      <c r="AS78" s="25" t="e">
        <f>IF('Crisis Indicator Data'!#REF!="No Data",1,IF(#REF!&lt;&gt;"",1,0))</f>
        <v>#REF!</v>
      </c>
      <c r="AT78" s="25" t="e">
        <f>IF('Crisis Indicator Data'!#REF!="No Data",1,IF(#REF!&lt;&gt;"",1,0))</f>
        <v>#REF!</v>
      </c>
      <c r="AU78" s="25" t="e">
        <f>IF('Crisis Indicator Data'!#REF!="No Data",1,IF(#REF!&lt;&gt;"",1,0))</f>
        <v>#REF!</v>
      </c>
      <c r="AV78" s="25" t="e">
        <f>IF('Crisis Indicator Data'!#REF!="No Data",1,IF(#REF!&lt;&gt;"",1,0))</f>
        <v>#REF!</v>
      </c>
      <c r="AW78" s="25" t="e">
        <f>IF('Crisis Indicator Data'!#REF!="No Data",1,IF(#REF!&lt;&gt;"",1,0))</f>
        <v>#REF!</v>
      </c>
      <c r="AX78" s="25" t="e">
        <f>IF('Crisis Indicator Data'!#REF!="No Data",1,IF(#REF!&lt;&gt;"",1,0))</f>
        <v>#REF!</v>
      </c>
      <c r="AY78" s="25" t="e">
        <f>IF('Crisis Indicator Data'!#REF!="No Data",1,IF(#REF!&lt;&gt;"",1,0))</f>
        <v>#REF!</v>
      </c>
      <c r="AZ78" s="25" t="e">
        <f>IF('Crisis Indicator Data'!#REF!="No Data",1,IF(#REF!&lt;&gt;"",1,0))</f>
        <v>#REF!</v>
      </c>
      <c r="BA78" t="e">
        <f t="shared" si="2"/>
        <v>#REF!</v>
      </c>
      <c r="BB78" s="27" t="e">
        <f t="shared" si="3"/>
        <v>#REF!</v>
      </c>
    </row>
    <row r="79" spans="1:54" x14ac:dyDescent="0.3">
      <c r="A79" t="s">
        <v>146</v>
      </c>
      <c r="B79" s="25" t="e">
        <f>IF('Crisis Indicator Data'!#REF!="No Data",1,IF(#REF!&lt;&gt;"",1,0))</f>
        <v>#REF!</v>
      </c>
      <c r="C79" s="25" t="e">
        <f>IF('Crisis Indicator Data'!#REF!="No Data",1,IF(#REF!&lt;&gt;"",1,0))</f>
        <v>#REF!</v>
      </c>
      <c r="D79" s="25" t="e">
        <f>IF('Crisis Indicator Data'!#REF!="No Data",1,IF(#REF!&lt;&gt;"",1,0))</f>
        <v>#REF!</v>
      </c>
      <c r="E79" s="25" t="e">
        <f>IF('Crisis Indicator Data'!#REF!="No Data",1,IF(#REF!&lt;&gt;"",1,0))</f>
        <v>#REF!</v>
      </c>
      <c r="F79" s="25" t="e">
        <f>IF('Crisis Indicator Data'!#REF!="No Data",1,IF(#REF!&lt;&gt;"",1,0))</f>
        <v>#REF!</v>
      </c>
      <c r="G79" s="25" t="e">
        <f>IF('Crisis Indicator Data'!#REF!="No Data",1,IF(#REF!&lt;&gt;"",1,0))</f>
        <v>#REF!</v>
      </c>
      <c r="H79" s="25" t="e">
        <f>IF('Crisis Indicator Data'!#REF!="No Data",1,IF(#REF!&lt;&gt;"",1,0))</f>
        <v>#REF!</v>
      </c>
      <c r="I79" s="25" t="e">
        <f>IF('Crisis Indicator Data'!#REF!="No Data",1,IF(#REF!&lt;&gt;"",1,0))</f>
        <v>#REF!</v>
      </c>
      <c r="J79" s="25" t="e">
        <f>IF('Crisis Indicator Data'!#REF!="No Data",1,IF(#REF!&lt;&gt;"",1,0))</f>
        <v>#REF!</v>
      </c>
      <c r="K79" s="25" t="e">
        <f>IF('Crisis Indicator Data'!#REF!="No Data",1,IF(#REF!&lt;&gt;"",1,0))</f>
        <v>#REF!</v>
      </c>
      <c r="L79" s="25" t="e">
        <f>IF('Crisis Indicator Data'!#REF!="No Data",1,IF(#REF!&lt;&gt;"",1,0))</f>
        <v>#REF!</v>
      </c>
      <c r="M79" s="25" t="e">
        <f>IF('Crisis Indicator Data'!#REF!="No Data",1,IF(#REF!&lt;&gt;"",1,0))</f>
        <v>#REF!</v>
      </c>
      <c r="N79" s="25" t="e">
        <f>IF('Crisis Indicator Data'!#REF!="No Data",1,IF(#REF!&lt;&gt;"",1,0))</f>
        <v>#REF!</v>
      </c>
      <c r="O79" s="25" t="e">
        <f>IF('Crisis Indicator Data'!#REF!="No Data",1,IF(#REF!&lt;&gt;"",1,0))</f>
        <v>#REF!</v>
      </c>
      <c r="P79" s="25" t="e">
        <f>IF('Crisis Indicator Data'!#REF!="No Data",1,IF(#REF!&lt;&gt;"",1,0))</f>
        <v>#REF!</v>
      </c>
      <c r="Q79" s="25" t="e">
        <f>IF('Crisis Indicator Data'!#REF!="No Data",1,IF(#REF!&lt;&gt;"",1,0))</f>
        <v>#REF!</v>
      </c>
      <c r="R79" s="25" t="e">
        <f>IF('Crisis Indicator Data'!#REF!="No Data",1,IF(#REF!&lt;&gt;"",1,0))</f>
        <v>#REF!</v>
      </c>
      <c r="S79" s="25" t="e">
        <f>IF('Crisis Indicator Data'!#REF!="No Data",1,IF(#REF!&lt;&gt;"",1,0))</f>
        <v>#REF!</v>
      </c>
      <c r="T79" s="25" t="e">
        <f>IF('Crisis Indicator Data'!#REF!="No Data",1,IF(#REF!&lt;&gt;"",1,0))</f>
        <v>#REF!</v>
      </c>
      <c r="U79" s="25" t="e">
        <f>IF('Crisis Indicator Data'!#REF!="No Data",1,IF(#REF!&lt;&gt;"",1,0))</f>
        <v>#REF!</v>
      </c>
      <c r="V79" s="25" t="e">
        <f>IF('Crisis Indicator Data'!#REF!="No Data",1,IF(#REF!&lt;&gt;"",1,0))</f>
        <v>#REF!</v>
      </c>
      <c r="W79" s="25" t="e">
        <f>IF('Crisis Indicator Data'!#REF!="No Data",1,IF(#REF!&lt;&gt;"",1,0))</f>
        <v>#REF!</v>
      </c>
      <c r="X79" s="25" t="e">
        <f>IF('Crisis Indicator Data'!#REF!="No Data",1,IF(#REF!&lt;&gt;"",1,0))</f>
        <v>#REF!</v>
      </c>
      <c r="Y79" s="25" t="e">
        <f>IF('Crisis Indicator Data'!#REF!="No Data",1,IF(#REF!&lt;&gt;"",1,0))</f>
        <v>#REF!</v>
      </c>
      <c r="Z79" s="25" t="e">
        <f>IF('Crisis Indicator Data'!#REF!="No Data",1,IF(#REF!&lt;&gt;"",1,0))</f>
        <v>#REF!</v>
      </c>
      <c r="AA79" s="25" t="e">
        <f>IF('Crisis Indicator Data'!#REF!="No Data",1,IF(#REF!&lt;&gt;"",1,0))</f>
        <v>#REF!</v>
      </c>
      <c r="AB79" s="25" t="e">
        <f>IF('Crisis Indicator Data'!#REF!="No Data",1,IF(#REF!&lt;&gt;"",1,0))</f>
        <v>#REF!</v>
      </c>
      <c r="AC79" s="25" t="e">
        <f>IF('Crisis Indicator Data'!#REF!="No Data",1,IF(#REF!&lt;&gt;"",1,0))</f>
        <v>#REF!</v>
      </c>
      <c r="AD79" s="25" t="e">
        <f>IF('Crisis Indicator Data'!#REF!="No Data",1,IF(#REF!&lt;&gt;"",1,0))</f>
        <v>#REF!</v>
      </c>
      <c r="AE79" s="25" t="e">
        <f>IF('Crisis Indicator Data'!#REF!="No Data",1,IF(#REF!&lt;&gt;"",1,0))</f>
        <v>#REF!</v>
      </c>
      <c r="AF79" s="25" t="e">
        <f>IF('Crisis Indicator Data'!#REF!="No Data",1,IF(#REF!&lt;&gt;"",1,0))</f>
        <v>#REF!</v>
      </c>
      <c r="AG79" s="25" t="e">
        <f>IF('Crisis Indicator Data'!#REF!="No Data",1,IF(#REF!&lt;&gt;"",1,0))</f>
        <v>#REF!</v>
      </c>
      <c r="AH79" s="25" t="e">
        <f>IF('Crisis Indicator Data'!#REF!="No Data",1,IF(#REF!&lt;&gt;"",1,0))</f>
        <v>#REF!</v>
      </c>
      <c r="AI79" s="25" t="e">
        <f>IF('Crisis Indicator Data'!#REF!="No Data",1,IF(#REF!&lt;&gt;"",1,0))</f>
        <v>#REF!</v>
      </c>
      <c r="AJ79" s="25" t="e">
        <f>IF('Crisis Indicator Data'!#REF!="No Data",1,IF(#REF!&lt;&gt;"",1,0))</f>
        <v>#REF!</v>
      </c>
      <c r="AK79" s="25" t="e">
        <f>IF('Crisis Indicator Data'!#REF!="No Data",1,IF(#REF!&lt;&gt;"",1,0))</f>
        <v>#REF!</v>
      </c>
      <c r="AL79" s="25" t="e">
        <f>IF('Crisis Indicator Data'!#REF!="No Data",1,IF(#REF!&lt;&gt;"",1,0))</f>
        <v>#REF!</v>
      </c>
      <c r="AM79" s="25" t="e">
        <f>IF('Crisis Indicator Data'!#REF!="No Data",1,IF(#REF!&lt;&gt;"",1,0))</f>
        <v>#REF!</v>
      </c>
      <c r="AN79" s="25" t="e">
        <f>IF('Crisis Indicator Data'!#REF!="No Data",1,IF(#REF!&lt;&gt;"",1,0))</f>
        <v>#REF!</v>
      </c>
      <c r="AO79" s="25" t="e">
        <f>IF('Crisis Indicator Data'!#REF!="No Data",1,IF(#REF!&lt;&gt;"",1,0))</f>
        <v>#REF!</v>
      </c>
      <c r="AP79" s="25" t="e">
        <f>IF('Crisis Indicator Data'!#REF!="No Data",1,IF(#REF!&lt;&gt;"",1,0))</f>
        <v>#REF!</v>
      </c>
      <c r="AQ79" s="25" t="e">
        <f>IF('Crisis Indicator Data'!#REF!="No Data",1,IF(#REF!&lt;&gt;"",1,0))</f>
        <v>#REF!</v>
      </c>
      <c r="AR79" s="25" t="e">
        <f>IF('Crisis Indicator Data'!#REF!="No Data",1,IF(#REF!&lt;&gt;"",1,0))</f>
        <v>#REF!</v>
      </c>
      <c r="AS79" s="25" t="e">
        <f>IF('Crisis Indicator Data'!#REF!="No Data",1,IF(#REF!&lt;&gt;"",1,0))</f>
        <v>#REF!</v>
      </c>
      <c r="AT79" s="25" t="e">
        <f>IF('Crisis Indicator Data'!#REF!="No Data",1,IF(#REF!&lt;&gt;"",1,0))</f>
        <v>#REF!</v>
      </c>
      <c r="AU79" s="25" t="e">
        <f>IF('Crisis Indicator Data'!#REF!="No Data",1,IF(#REF!&lt;&gt;"",1,0))</f>
        <v>#REF!</v>
      </c>
      <c r="AV79" s="25" t="e">
        <f>IF('Crisis Indicator Data'!#REF!="No Data",1,IF(#REF!&lt;&gt;"",1,0))</f>
        <v>#REF!</v>
      </c>
      <c r="AW79" s="25" t="e">
        <f>IF('Crisis Indicator Data'!#REF!="No Data",1,IF(#REF!&lt;&gt;"",1,0))</f>
        <v>#REF!</v>
      </c>
      <c r="AX79" s="25" t="e">
        <f>IF('Crisis Indicator Data'!#REF!="No Data",1,IF(#REF!&lt;&gt;"",1,0))</f>
        <v>#REF!</v>
      </c>
      <c r="AY79" s="25" t="e">
        <f>IF('Crisis Indicator Data'!#REF!="No Data",1,IF(#REF!&lt;&gt;"",1,0))</f>
        <v>#REF!</v>
      </c>
      <c r="AZ79" s="25" t="e">
        <f>IF('Crisis Indicator Data'!#REF!="No Data",1,IF(#REF!&lt;&gt;"",1,0))</f>
        <v>#REF!</v>
      </c>
      <c r="BA79" t="e">
        <f t="shared" si="2"/>
        <v>#REF!</v>
      </c>
      <c r="BB79" s="27" t="e">
        <f t="shared" si="3"/>
        <v>#REF!</v>
      </c>
    </row>
    <row r="80" spans="1:54" x14ac:dyDescent="0.3">
      <c r="A80" t="s">
        <v>148</v>
      </c>
      <c r="B80" s="25" t="e">
        <f>IF('Crisis Indicator Data'!#REF!="No Data",1,IF(#REF!&lt;&gt;"",1,0))</f>
        <v>#REF!</v>
      </c>
      <c r="C80" s="25" t="e">
        <f>IF('Crisis Indicator Data'!#REF!="No Data",1,IF(#REF!&lt;&gt;"",1,0))</f>
        <v>#REF!</v>
      </c>
      <c r="D80" s="25" t="e">
        <f>IF('Crisis Indicator Data'!#REF!="No Data",1,IF(#REF!&lt;&gt;"",1,0))</f>
        <v>#REF!</v>
      </c>
      <c r="E80" s="25" t="e">
        <f>IF('Crisis Indicator Data'!#REF!="No Data",1,IF(#REF!&lt;&gt;"",1,0))</f>
        <v>#REF!</v>
      </c>
      <c r="F80" s="25" t="e">
        <f>IF('Crisis Indicator Data'!#REF!="No Data",1,IF(#REF!&lt;&gt;"",1,0))</f>
        <v>#REF!</v>
      </c>
      <c r="G80" s="25" t="e">
        <f>IF('Crisis Indicator Data'!#REF!="No Data",1,IF(#REF!&lt;&gt;"",1,0))</f>
        <v>#REF!</v>
      </c>
      <c r="H80" s="25" t="e">
        <f>IF('Crisis Indicator Data'!#REF!="No Data",1,IF(#REF!&lt;&gt;"",1,0))</f>
        <v>#REF!</v>
      </c>
      <c r="I80" s="25" t="e">
        <f>IF('Crisis Indicator Data'!#REF!="No Data",1,IF(#REF!&lt;&gt;"",1,0))</f>
        <v>#REF!</v>
      </c>
      <c r="J80" s="25" t="e">
        <f>IF('Crisis Indicator Data'!#REF!="No Data",1,IF(#REF!&lt;&gt;"",1,0))</f>
        <v>#REF!</v>
      </c>
      <c r="K80" s="25" t="e">
        <f>IF('Crisis Indicator Data'!#REF!="No Data",1,IF(#REF!&lt;&gt;"",1,0))</f>
        <v>#REF!</v>
      </c>
      <c r="L80" s="25" t="e">
        <f>IF('Crisis Indicator Data'!#REF!="No Data",1,IF(#REF!&lt;&gt;"",1,0))</f>
        <v>#REF!</v>
      </c>
      <c r="M80" s="25" t="e">
        <f>IF('Crisis Indicator Data'!#REF!="No Data",1,IF(#REF!&lt;&gt;"",1,0))</f>
        <v>#REF!</v>
      </c>
      <c r="N80" s="25" t="e">
        <f>IF('Crisis Indicator Data'!#REF!="No Data",1,IF(#REF!&lt;&gt;"",1,0))</f>
        <v>#REF!</v>
      </c>
      <c r="O80" s="25" t="e">
        <f>IF('Crisis Indicator Data'!#REF!="No Data",1,IF(#REF!&lt;&gt;"",1,0))</f>
        <v>#REF!</v>
      </c>
      <c r="P80" s="25" t="e">
        <f>IF('Crisis Indicator Data'!#REF!="No Data",1,IF(#REF!&lt;&gt;"",1,0))</f>
        <v>#REF!</v>
      </c>
      <c r="Q80" s="25" t="e">
        <f>IF('Crisis Indicator Data'!#REF!="No Data",1,IF(#REF!&lt;&gt;"",1,0))</f>
        <v>#REF!</v>
      </c>
      <c r="R80" s="25" t="e">
        <f>IF('Crisis Indicator Data'!#REF!="No Data",1,IF(#REF!&lt;&gt;"",1,0))</f>
        <v>#REF!</v>
      </c>
      <c r="S80" s="25" t="e">
        <f>IF('Crisis Indicator Data'!#REF!="No Data",1,IF(#REF!&lt;&gt;"",1,0))</f>
        <v>#REF!</v>
      </c>
      <c r="T80" s="25" t="e">
        <f>IF('Crisis Indicator Data'!#REF!="No Data",1,IF(#REF!&lt;&gt;"",1,0))</f>
        <v>#REF!</v>
      </c>
      <c r="U80" s="25" t="e">
        <f>IF('Crisis Indicator Data'!#REF!="No Data",1,IF(#REF!&lt;&gt;"",1,0))</f>
        <v>#REF!</v>
      </c>
      <c r="V80" s="25" t="e">
        <f>IF('Crisis Indicator Data'!#REF!="No Data",1,IF(#REF!&lt;&gt;"",1,0))</f>
        <v>#REF!</v>
      </c>
      <c r="W80" s="25" t="e">
        <f>IF('Crisis Indicator Data'!#REF!="No Data",1,IF(#REF!&lt;&gt;"",1,0))</f>
        <v>#REF!</v>
      </c>
      <c r="X80" s="25" t="e">
        <f>IF('Crisis Indicator Data'!#REF!="No Data",1,IF(#REF!&lt;&gt;"",1,0))</f>
        <v>#REF!</v>
      </c>
      <c r="Y80" s="25" t="e">
        <f>IF('Crisis Indicator Data'!#REF!="No Data",1,IF(#REF!&lt;&gt;"",1,0))</f>
        <v>#REF!</v>
      </c>
      <c r="Z80" s="25" t="e">
        <f>IF('Crisis Indicator Data'!#REF!="No Data",1,IF(#REF!&lt;&gt;"",1,0))</f>
        <v>#REF!</v>
      </c>
      <c r="AA80" s="25" t="e">
        <f>IF('Crisis Indicator Data'!#REF!="No Data",1,IF(#REF!&lt;&gt;"",1,0))</f>
        <v>#REF!</v>
      </c>
      <c r="AB80" s="25" t="e">
        <f>IF('Crisis Indicator Data'!#REF!="No Data",1,IF(#REF!&lt;&gt;"",1,0))</f>
        <v>#REF!</v>
      </c>
      <c r="AC80" s="25" t="e">
        <f>IF('Crisis Indicator Data'!#REF!="No Data",1,IF(#REF!&lt;&gt;"",1,0))</f>
        <v>#REF!</v>
      </c>
      <c r="AD80" s="25" t="e">
        <f>IF('Crisis Indicator Data'!#REF!="No Data",1,IF(#REF!&lt;&gt;"",1,0))</f>
        <v>#REF!</v>
      </c>
      <c r="AE80" s="25" t="e">
        <f>IF('Crisis Indicator Data'!#REF!="No Data",1,IF(#REF!&lt;&gt;"",1,0))</f>
        <v>#REF!</v>
      </c>
      <c r="AF80" s="25" t="e">
        <f>IF('Crisis Indicator Data'!#REF!="No Data",1,IF(#REF!&lt;&gt;"",1,0))</f>
        <v>#REF!</v>
      </c>
      <c r="AG80" s="25" t="e">
        <f>IF('Crisis Indicator Data'!#REF!="No Data",1,IF(#REF!&lt;&gt;"",1,0))</f>
        <v>#REF!</v>
      </c>
      <c r="AH80" s="25" t="e">
        <f>IF('Crisis Indicator Data'!#REF!="No Data",1,IF(#REF!&lt;&gt;"",1,0))</f>
        <v>#REF!</v>
      </c>
      <c r="AI80" s="25" t="e">
        <f>IF('Crisis Indicator Data'!#REF!="No Data",1,IF(#REF!&lt;&gt;"",1,0))</f>
        <v>#REF!</v>
      </c>
      <c r="AJ80" s="25" t="e">
        <f>IF('Crisis Indicator Data'!#REF!="No Data",1,IF(#REF!&lt;&gt;"",1,0))</f>
        <v>#REF!</v>
      </c>
      <c r="AK80" s="25" t="e">
        <f>IF('Crisis Indicator Data'!#REF!="No Data",1,IF(#REF!&lt;&gt;"",1,0))</f>
        <v>#REF!</v>
      </c>
      <c r="AL80" s="25" t="e">
        <f>IF('Crisis Indicator Data'!#REF!="No Data",1,IF(#REF!&lt;&gt;"",1,0))</f>
        <v>#REF!</v>
      </c>
      <c r="AM80" s="25" t="e">
        <f>IF('Crisis Indicator Data'!#REF!="No Data",1,IF(#REF!&lt;&gt;"",1,0))</f>
        <v>#REF!</v>
      </c>
      <c r="AN80" s="25" t="e">
        <f>IF('Crisis Indicator Data'!#REF!="No Data",1,IF(#REF!&lt;&gt;"",1,0))</f>
        <v>#REF!</v>
      </c>
      <c r="AO80" s="25" t="e">
        <f>IF('Crisis Indicator Data'!#REF!="No Data",1,IF(#REF!&lt;&gt;"",1,0))</f>
        <v>#REF!</v>
      </c>
      <c r="AP80" s="25" t="e">
        <f>IF('Crisis Indicator Data'!#REF!="No Data",1,IF(#REF!&lt;&gt;"",1,0))</f>
        <v>#REF!</v>
      </c>
      <c r="AQ80" s="25" t="e">
        <f>IF('Crisis Indicator Data'!#REF!="No Data",1,IF(#REF!&lt;&gt;"",1,0))</f>
        <v>#REF!</v>
      </c>
      <c r="AR80" s="25" t="e">
        <f>IF('Crisis Indicator Data'!#REF!="No Data",1,IF(#REF!&lt;&gt;"",1,0))</f>
        <v>#REF!</v>
      </c>
      <c r="AS80" s="25" t="e">
        <f>IF('Crisis Indicator Data'!#REF!="No Data",1,IF(#REF!&lt;&gt;"",1,0))</f>
        <v>#REF!</v>
      </c>
      <c r="AT80" s="25" t="e">
        <f>IF('Crisis Indicator Data'!#REF!="No Data",1,IF(#REF!&lt;&gt;"",1,0))</f>
        <v>#REF!</v>
      </c>
      <c r="AU80" s="25" t="e">
        <f>IF('Crisis Indicator Data'!#REF!="No Data",1,IF(#REF!&lt;&gt;"",1,0))</f>
        <v>#REF!</v>
      </c>
      <c r="AV80" s="25" t="e">
        <f>IF('Crisis Indicator Data'!#REF!="No Data",1,IF(#REF!&lt;&gt;"",1,0))</f>
        <v>#REF!</v>
      </c>
      <c r="AW80" s="25" t="e">
        <f>IF('Crisis Indicator Data'!#REF!="No Data",1,IF(#REF!&lt;&gt;"",1,0))</f>
        <v>#REF!</v>
      </c>
      <c r="AX80" s="25" t="e">
        <f>IF('Crisis Indicator Data'!#REF!="No Data",1,IF(#REF!&lt;&gt;"",1,0))</f>
        <v>#REF!</v>
      </c>
      <c r="AY80" s="25" t="e">
        <f>IF('Crisis Indicator Data'!#REF!="No Data",1,IF(#REF!&lt;&gt;"",1,0))</f>
        <v>#REF!</v>
      </c>
      <c r="AZ80" s="25" t="e">
        <f>IF('Crisis Indicator Data'!#REF!="No Data",1,IF(#REF!&lt;&gt;"",1,0))</f>
        <v>#REF!</v>
      </c>
      <c r="BA80" t="e">
        <f t="shared" si="2"/>
        <v>#REF!</v>
      </c>
      <c r="BB80" s="27" t="e">
        <f t="shared" si="3"/>
        <v>#REF!</v>
      </c>
    </row>
    <row r="81" spans="1:54" x14ac:dyDescent="0.3">
      <c r="A81" t="s">
        <v>150</v>
      </c>
      <c r="B81" s="25" t="e">
        <f>IF('Crisis Indicator Data'!#REF!="No Data",1,IF(#REF!&lt;&gt;"",1,0))</f>
        <v>#REF!</v>
      </c>
      <c r="C81" s="25" t="e">
        <f>IF('Crisis Indicator Data'!#REF!="No Data",1,IF(#REF!&lt;&gt;"",1,0))</f>
        <v>#REF!</v>
      </c>
      <c r="D81" s="25" t="e">
        <f>IF('Crisis Indicator Data'!#REF!="No Data",1,IF(#REF!&lt;&gt;"",1,0))</f>
        <v>#REF!</v>
      </c>
      <c r="E81" s="25" t="e">
        <f>IF('Crisis Indicator Data'!#REF!="No Data",1,IF(#REF!&lt;&gt;"",1,0))</f>
        <v>#REF!</v>
      </c>
      <c r="F81" s="25" t="e">
        <f>IF('Crisis Indicator Data'!#REF!="No Data",1,IF(#REF!&lt;&gt;"",1,0))</f>
        <v>#REF!</v>
      </c>
      <c r="G81" s="25" t="e">
        <f>IF('Crisis Indicator Data'!#REF!="No Data",1,IF(#REF!&lt;&gt;"",1,0))</f>
        <v>#REF!</v>
      </c>
      <c r="H81" s="25" t="e">
        <f>IF('Crisis Indicator Data'!#REF!="No Data",1,IF(#REF!&lt;&gt;"",1,0))</f>
        <v>#REF!</v>
      </c>
      <c r="I81" s="25" t="e">
        <f>IF('Crisis Indicator Data'!#REF!="No Data",1,IF(#REF!&lt;&gt;"",1,0))</f>
        <v>#REF!</v>
      </c>
      <c r="J81" s="25" t="e">
        <f>IF('Crisis Indicator Data'!#REF!="No Data",1,IF(#REF!&lt;&gt;"",1,0))</f>
        <v>#REF!</v>
      </c>
      <c r="K81" s="25" t="e">
        <f>IF('Crisis Indicator Data'!#REF!="No Data",1,IF(#REF!&lt;&gt;"",1,0))</f>
        <v>#REF!</v>
      </c>
      <c r="L81" s="25" t="e">
        <f>IF('Crisis Indicator Data'!#REF!="No Data",1,IF(#REF!&lt;&gt;"",1,0))</f>
        <v>#REF!</v>
      </c>
      <c r="M81" s="25" t="e">
        <f>IF('Crisis Indicator Data'!#REF!="No Data",1,IF(#REF!&lt;&gt;"",1,0))</f>
        <v>#REF!</v>
      </c>
      <c r="N81" s="25" t="e">
        <f>IF('Crisis Indicator Data'!#REF!="No Data",1,IF(#REF!&lt;&gt;"",1,0))</f>
        <v>#REF!</v>
      </c>
      <c r="O81" s="25" t="e">
        <f>IF('Crisis Indicator Data'!#REF!="No Data",1,IF(#REF!&lt;&gt;"",1,0))</f>
        <v>#REF!</v>
      </c>
      <c r="P81" s="25" t="e">
        <f>IF('Crisis Indicator Data'!#REF!="No Data",1,IF(#REF!&lt;&gt;"",1,0))</f>
        <v>#REF!</v>
      </c>
      <c r="Q81" s="25" t="e">
        <f>IF('Crisis Indicator Data'!#REF!="No Data",1,IF(#REF!&lt;&gt;"",1,0))</f>
        <v>#REF!</v>
      </c>
      <c r="R81" s="25" t="e">
        <f>IF('Crisis Indicator Data'!#REF!="No Data",1,IF(#REF!&lt;&gt;"",1,0))</f>
        <v>#REF!</v>
      </c>
      <c r="S81" s="25" t="e">
        <f>IF('Crisis Indicator Data'!#REF!="No Data",1,IF(#REF!&lt;&gt;"",1,0))</f>
        <v>#REF!</v>
      </c>
      <c r="T81" s="25" t="e">
        <f>IF('Crisis Indicator Data'!#REF!="No Data",1,IF(#REF!&lt;&gt;"",1,0))</f>
        <v>#REF!</v>
      </c>
      <c r="U81" s="25" t="e">
        <f>IF('Crisis Indicator Data'!#REF!="No Data",1,IF(#REF!&lt;&gt;"",1,0))</f>
        <v>#REF!</v>
      </c>
      <c r="V81" s="25" t="e">
        <f>IF('Crisis Indicator Data'!#REF!="No Data",1,IF(#REF!&lt;&gt;"",1,0))</f>
        <v>#REF!</v>
      </c>
      <c r="W81" s="25" t="e">
        <f>IF('Crisis Indicator Data'!#REF!="No Data",1,IF(#REF!&lt;&gt;"",1,0))</f>
        <v>#REF!</v>
      </c>
      <c r="X81" s="25" t="e">
        <f>IF('Crisis Indicator Data'!#REF!="No Data",1,IF(#REF!&lt;&gt;"",1,0))</f>
        <v>#REF!</v>
      </c>
      <c r="Y81" s="25" t="e">
        <f>IF('Crisis Indicator Data'!#REF!="No Data",1,IF(#REF!&lt;&gt;"",1,0))</f>
        <v>#REF!</v>
      </c>
      <c r="Z81" s="25" t="e">
        <f>IF('Crisis Indicator Data'!#REF!="No Data",1,IF(#REF!&lt;&gt;"",1,0))</f>
        <v>#REF!</v>
      </c>
      <c r="AA81" s="25" t="e">
        <f>IF('Crisis Indicator Data'!#REF!="No Data",1,IF(#REF!&lt;&gt;"",1,0))</f>
        <v>#REF!</v>
      </c>
      <c r="AB81" s="25" t="e">
        <f>IF('Crisis Indicator Data'!#REF!="No Data",1,IF(#REF!&lt;&gt;"",1,0))</f>
        <v>#REF!</v>
      </c>
      <c r="AC81" s="25" t="e">
        <f>IF('Crisis Indicator Data'!#REF!="No Data",1,IF(#REF!&lt;&gt;"",1,0))</f>
        <v>#REF!</v>
      </c>
      <c r="AD81" s="25" t="e">
        <f>IF('Crisis Indicator Data'!#REF!="No Data",1,IF(#REF!&lt;&gt;"",1,0))</f>
        <v>#REF!</v>
      </c>
      <c r="AE81" s="25" t="e">
        <f>IF('Crisis Indicator Data'!#REF!="No Data",1,IF(#REF!&lt;&gt;"",1,0))</f>
        <v>#REF!</v>
      </c>
      <c r="AF81" s="25" t="e">
        <f>IF('Crisis Indicator Data'!#REF!="No Data",1,IF(#REF!&lt;&gt;"",1,0))</f>
        <v>#REF!</v>
      </c>
      <c r="AG81" s="25" t="e">
        <f>IF('Crisis Indicator Data'!#REF!="No Data",1,IF(#REF!&lt;&gt;"",1,0))</f>
        <v>#REF!</v>
      </c>
      <c r="AH81" s="25" t="e">
        <f>IF('Crisis Indicator Data'!#REF!="No Data",1,IF(#REF!&lt;&gt;"",1,0))</f>
        <v>#REF!</v>
      </c>
      <c r="AI81" s="25" t="e">
        <f>IF('Crisis Indicator Data'!#REF!="No Data",1,IF(#REF!&lt;&gt;"",1,0))</f>
        <v>#REF!</v>
      </c>
      <c r="AJ81" s="25" t="e">
        <f>IF('Crisis Indicator Data'!#REF!="No Data",1,IF(#REF!&lt;&gt;"",1,0))</f>
        <v>#REF!</v>
      </c>
      <c r="AK81" s="25" t="e">
        <f>IF('Crisis Indicator Data'!#REF!="No Data",1,IF(#REF!&lt;&gt;"",1,0))</f>
        <v>#REF!</v>
      </c>
      <c r="AL81" s="25" t="e">
        <f>IF('Crisis Indicator Data'!#REF!="No Data",1,IF(#REF!&lt;&gt;"",1,0))</f>
        <v>#REF!</v>
      </c>
      <c r="AM81" s="25" t="e">
        <f>IF('Crisis Indicator Data'!#REF!="No Data",1,IF(#REF!&lt;&gt;"",1,0))</f>
        <v>#REF!</v>
      </c>
      <c r="AN81" s="25" t="e">
        <f>IF('Crisis Indicator Data'!#REF!="No Data",1,IF(#REF!&lt;&gt;"",1,0))</f>
        <v>#REF!</v>
      </c>
      <c r="AO81" s="25" t="e">
        <f>IF('Crisis Indicator Data'!#REF!="No Data",1,IF(#REF!&lt;&gt;"",1,0))</f>
        <v>#REF!</v>
      </c>
      <c r="AP81" s="25" t="e">
        <f>IF('Crisis Indicator Data'!#REF!="No Data",1,IF(#REF!&lt;&gt;"",1,0))</f>
        <v>#REF!</v>
      </c>
      <c r="AQ81" s="25" t="e">
        <f>IF('Crisis Indicator Data'!#REF!="No Data",1,IF(#REF!&lt;&gt;"",1,0))</f>
        <v>#REF!</v>
      </c>
      <c r="AR81" s="25" t="e">
        <f>IF('Crisis Indicator Data'!#REF!="No Data",1,IF(#REF!&lt;&gt;"",1,0))</f>
        <v>#REF!</v>
      </c>
      <c r="AS81" s="25" t="e">
        <f>IF('Crisis Indicator Data'!#REF!="No Data",1,IF(#REF!&lt;&gt;"",1,0))</f>
        <v>#REF!</v>
      </c>
      <c r="AT81" s="25" t="e">
        <f>IF('Crisis Indicator Data'!#REF!="No Data",1,IF(#REF!&lt;&gt;"",1,0))</f>
        <v>#REF!</v>
      </c>
      <c r="AU81" s="25" t="e">
        <f>IF('Crisis Indicator Data'!#REF!="No Data",1,IF(#REF!&lt;&gt;"",1,0))</f>
        <v>#REF!</v>
      </c>
      <c r="AV81" s="25" t="e">
        <f>IF('Crisis Indicator Data'!#REF!="No Data",1,IF(#REF!&lt;&gt;"",1,0))</f>
        <v>#REF!</v>
      </c>
      <c r="AW81" s="25" t="e">
        <f>IF('Crisis Indicator Data'!#REF!="No Data",1,IF(#REF!&lt;&gt;"",1,0))</f>
        <v>#REF!</v>
      </c>
      <c r="AX81" s="25" t="e">
        <f>IF('Crisis Indicator Data'!#REF!="No Data",1,IF(#REF!&lt;&gt;"",1,0))</f>
        <v>#REF!</v>
      </c>
      <c r="AY81" s="25" t="e">
        <f>IF('Crisis Indicator Data'!#REF!="No Data",1,IF(#REF!&lt;&gt;"",1,0))</f>
        <v>#REF!</v>
      </c>
      <c r="AZ81" s="25" t="e">
        <f>IF('Crisis Indicator Data'!#REF!="No Data",1,IF(#REF!&lt;&gt;"",1,0))</f>
        <v>#REF!</v>
      </c>
      <c r="BA81" t="e">
        <f t="shared" si="2"/>
        <v>#REF!</v>
      </c>
      <c r="BB81" s="27" t="e">
        <f t="shared" si="3"/>
        <v>#REF!</v>
      </c>
    </row>
    <row r="82" spans="1:54" x14ac:dyDescent="0.3">
      <c r="A82" t="s">
        <v>152</v>
      </c>
      <c r="B82" s="25" t="e">
        <f>IF('Crisis Indicator Data'!#REF!="No Data",1,IF(#REF!&lt;&gt;"",1,0))</f>
        <v>#REF!</v>
      </c>
      <c r="C82" s="25" t="e">
        <f>IF('Crisis Indicator Data'!#REF!="No Data",1,IF(#REF!&lt;&gt;"",1,0))</f>
        <v>#REF!</v>
      </c>
      <c r="D82" s="25" t="e">
        <f>IF('Crisis Indicator Data'!#REF!="No Data",1,IF(#REF!&lt;&gt;"",1,0))</f>
        <v>#REF!</v>
      </c>
      <c r="E82" s="25" t="e">
        <f>IF('Crisis Indicator Data'!#REF!="No Data",1,IF(#REF!&lt;&gt;"",1,0))</f>
        <v>#REF!</v>
      </c>
      <c r="F82" s="25" t="e">
        <f>IF('Crisis Indicator Data'!#REF!="No Data",1,IF(#REF!&lt;&gt;"",1,0))</f>
        <v>#REF!</v>
      </c>
      <c r="G82" s="25" t="e">
        <f>IF('Crisis Indicator Data'!#REF!="No Data",1,IF(#REF!&lt;&gt;"",1,0))</f>
        <v>#REF!</v>
      </c>
      <c r="H82" s="25" t="e">
        <f>IF('Crisis Indicator Data'!#REF!="No Data",1,IF(#REF!&lt;&gt;"",1,0))</f>
        <v>#REF!</v>
      </c>
      <c r="I82" s="25" t="e">
        <f>IF('Crisis Indicator Data'!#REF!="No Data",1,IF(#REF!&lt;&gt;"",1,0))</f>
        <v>#REF!</v>
      </c>
      <c r="J82" s="25" t="e">
        <f>IF('Crisis Indicator Data'!#REF!="No Data",1,IF(#REF!&lt;&gt;"",1,0))</f>
        <v>#REF!</v>
      </c>
      <c r="K82" s="25" t="e">
        <f>IF('Crisis Indicator Data'!#REF!="No Data",1,IF(#REF!&lt;&gt;"",1,0))</f>
        <v>#REF!</v>
      </c>
      <c r="L82" s="25" t="e">
        <f>IF('Crisis Indicator Data'!#REF!="No Data",1,IF(#REF!&lt;&gt;"",1,0))</f>
        <v>#REF!</v>
      </c>
      <c r="M82" s="25" t="e">
        <f>IF('Crisis Indicator Data'!#REF!="No Data",1,IF(#REF!&lt;&gt;"",1,0))</f>
        <v>#REF!</v>
      </c>
      <c r="N82" s="25" t="e">
        <f>IF('Crisis Indicator Data'!#REF!="No Data",1,IF(#REF!&lt;&gt;"",1,0))</f>
        <v>#REF!</v>
      </c>
      <c r="O82" s="25" t="e">
        <f>IF('Crisis Indicator Data'!#REF!="No Data",1,IF(#REF!&lt;&gt;"",1,0))</f>
        <v>#REF!</v>
      </c>
      <c r="P82" s="25" t="e">
        <f>IF('Crisis Indicator Data'!#REF!="No Data",1,IF(#REF!&lt;&gt;"",1,0))</f>
        <v>#REF!</v>
      </c>
      <c r="Q82" s="25" t="e">
        <f>IF('Crisis Indicator Data'!#REF!="No Data",1,IF(#REF!&lt;&gt;"",1,0))</f>
        <v>#REF!</v>
      </c>
      <c r="R82" s="25" t="e">
        <f>IF('Crisis Indicator Data'!#REF!="No Data",1,IF(#REF!&lt;&gt;"",1,0))</f>
        <v>#REF!</v>
      </c>
      <c r="S82" s="25" t="e">
        <f>IF('Crisis Indicator Data'!#REF!="No Data",1,IF(#REF!&lt;&gt;"",1,0))</f>
        <v>#REF!</v>
      </c>
      <c r="T82" s="25" t="e">
        <f>IF('Crisis Indicator Data'!#REF!="No Data",1,IF(#REF!&lt;&gt;"",1,0))</f>
        <v>#REF!</v>
      </c>
      <c r="U82" s="25" t="e">
        <f>IF('Crisis Indicator Data'!#REF!="No Data",1,IF(#REF!&lt;&gt;"",1,0))</f>
        <v>#REF!</v>
      </c>
      <c r="V82" s="25" t="e">
        <f>IF('Crisis Indicator Data'!#REF!="No Data",1,IF(#REF!&lt;&gt;"",1,0))</f>
        <v>#REF!</v>
      </c>
      <c r="W82" s="25" t="e">
        <f>IF('Crisis Indicator Data'!#REF!="No Data",1,IF(#REF!&lt;&gt;"",1,0))</f>
        <v>#REF!</v>
      </c>
      <c r="X82" s="25" t="e">
        <f>IF('Crisis Indicator Data'!#REF!="No Data",1,IF(#REF!&lt;&gt;"",1,0))</f>
        <v>#REF!</v>
      </c>
      <c r="Y82" s="25" t="e">
        <f>IF('Crisis Indicator Data'!#REF!="No Data",1,IF(#REF!&lt;&gt;"",1,0))</f>
        <v>#REF!</v>
      </c>
      <c r="Z82" s="25" t="e">
        <f>IF('Crisis Indicator Data'!#REF!="No Data",1,IF(#REF!&lt;&gt;"",1,0))</f>
        <v>#REF!</v>
      </c>
      <c r="AA82" s="25" t="e">
        <f>IF('Crisis Indicator Data'!#REF!="No Data",1,IF(#REF!&lt;&gt;"",1,0))</f>
        <v>#REF!</v>
      </c>
      <c r="AB82" s="25" t="e">
        <f>IF('Crisis Indicator Data'!#REF!="No Data",1,IF(#REF!&lt;&gt;"",1,0))</f>
        <v>#REF!</v>
      </c>
      <c r="AC82" s="25" t="e">
        <f>IF('Crisis Indicator Data'!#REF!="No Data",1,IF(#REF!&lt;&gt;"",1,0))</f>
        <v>#REF!</v>
      </c>
      <c r="AD82" s="25" t="e">
        <f>IF('Crisis Indicator Data'!#REF!="No Data",1,IF(#REF!&lt;&gt;"",1,0))</f>
        <v>#REF!</v>
      </c>
      <c r="AE82" s="25" t="e">
        <f>IF('Crisis Indicator Data'!#REF!="No Data",1,IF(#REF!&lt;&gt;"",1,0))</f>
        <v>#REF!</v>
      </c>
      <c r="AF82" s="25" t="e">
        <f>IF('Crisis Indicator Data'!#REF!="No Data",1,IF(#REF!&lt;&gt;"",1,0))</f>
        <v>#REF!</v>
      </c>
      <c r="AG82" s="25" t="e">
        <f>IF('Crisis Indicator Data'!#REF!="No Data",1,IF(#REF!&lt;&gt;"",1,0))</f>
        <v>#REF!</v>
      </c>
      <c r="AH82" s="25" t="e">
        <f>IF('Crisis Indicator Data'!#REF!="No Data",1,IF(#REF!&lt;&gt;"",1,0))</f>
        <v>#REF!</v>
      </c>
      <c r="AI82" s="25" t="e">
        <f>IF('Crisis Indicator Data'!#REF!="No Data",1,IF(#REF!&lt;&gt;"",1,0))</f>
        <v>#REF!</v>
      </c>
      <c r="AJ82" s="25" t="e">
        <f>IF('Crisis Indicator Data'!#REF!="No Data",1,IF(#REF!&lt;&gt;"",1,0))</f>
        <v>#REF!</v>
      </c>
      <c r="AK82" s="25" t="e">
        <f>IF('Crisis Indicator Data'!#REF!="No Data",1,IF(#REF!&lt;&gt;"",1,0))</f>
        <v>#REF!</v>
      </c>
      <c r="AL82" s="25" t="e">
        <f>IF('Crisis Indicator Data'!#REF!="No Data",1,IF(#REF!&lt;&gt;"",1,0))</f>
        <v>#REF!</v>
      </c>
      <c r="AM82" s="25" t="e">
        <f>IF('Crisis Indicator Data'!#REF!="No Data",1,IF(#REF!&lt;&gt;"",1,0))</f>
        <v>#REF!</v>
      </c>
      <c r="AN82" s="25" t="e">
        <f>IF('Crisis Indicator Data'!#REF!="No Data",1,IF(#REF!&lt;&gt;"",1,0))</f>
        <v>#REF!</v>
      </c>
      <c r="AO82" s="25" t="e">
        <f>IF('Crisis Indicator Data'!#REF!="No Data",1,IF(#REF!&lt;&gt;"",1,0))</f>
        <v>#REF!</v>
      </c>
      <c r="AP82" s="25" t="e">
        <f>IF('Crisis Indicator Data'!#REF!="No Data",1,IF(#REF!&lt;&gt;"",1,0))</f>
        <v>#REF!</v>
      </c>
      <c r="AQ82" s="25" t="e">
        <f>IF('Crisis Indicator Data'!#REF!="No Data",1,IF(#REF!&lt;&gt;"",1,0))</f>
        <v>#REF!</v>
      </c>
      <c r="AR82" s="25" t="e">
        <f>IF('Crisis Indicator Data'!#REF!="No Data",1,IF(#REF!&lt;&gt;"",1,0))</f>
        <v>#REF!</v>
      </c>
      <c r="AS82" s="25" t="e">
        <f>IF('Crisis Indicator Data'!#REF!="No Data",1,IF(#REF!&lt;&gt;"",1,0))</f>
        <v>#REF!</v>
      </c>
      <c r="AT82" s="25" t="e">
        <f>IF('Crisis Indicator Data'!#REF!="No Data",1,IF(#REF!&lt;&gt;"",1,0))</f>
        <v>#REF!</v>
      </c>
      <c r="AU82" s="25" t="e">
        <f>IF('Crisis Indicator Data'!#REF!="No Data",1,IF(#REF!&lt;&gt;"",1,0))</f>
        <v>#REF!</v>
      </c>
      <c r="AV82" s="25" t="e">
        <f>IF('Crisis Indicator Data'!#REF!="No Data",1,IF(#REF!&lt;&gt;"",1,0))</f>
        <v>#REF!</v>
      </c>
      <c r="AW82" s="25" t="e">
        <f>IF('Crisis Indicator Data'!#REF!="No Data",1,IF(#REF!&lt;&gt;"",1,0))</f>
        <v>#REF!</v>
      </c>
      <c r="AX82" s="25" t="e">
        <f>IF('Crisis Indicator Data'!#REF!="No Data",1,IF(#REF!&lt;&gt;"",1,0))</f>
        <v>#REF!</v>
      </c>
      <c r="AY82" s="25" t="e">
        <f>IF('Crisis Indicator Data'!#REF!="No Data",1,IF(#REF!&lt;&gt;"",1,0))</f>
        <v>#REF!</v>
      </c>
      <c r="AZ82" s="25" t="e">
        <f>IF('Crisis Indicator Data'!#REF!="No Data",1,IF(#REF!&lt;&gt;"",1,0))</f>
        <v>#REF!</v>
      </c>
      <c r="BA82" t="e">
        <f t="shared" si="2"/>
        <v>#REF!</v>
      </c>
      <c r="BB82" s="27" t="e">
        <f t="shared" si="3"/>
        <v>#REF!</v>
      </c>
    </row>
    <row r="83" spans="1:54" x14ac:dyDescent="0.3">
      <c r="A83" t="s">
        <v>154</v>
      </c>
      <c r="B83" s="25" t="e">
        <f>IF('Crisis Indicator Data'!#REF!="No Data",1,IF(#REF!&lt;&gt;"",1,0))</f>
        <v>#REF!</v>
      </c>
      <c r="C83" s="25" t="e">
        <f>IF('Crisis Indicator Data'!#REF!="No Data",1,IF(#REF!&lt;&gt;"",1,0))</f>
        <v>#REF!</v>
      </c>
      <c r="D83" s="25" t="e">
        <f>IF('Crisis Indicator Data'!#REF!="No Data",1,IF(#REF!&lt;&gt;"",1,0))</f>
        <v>#REF!</v>
      </c>
      <c r="E83" s="25" t="e">
        <f>IF('Crisis Indicator Data'!#REF!="No Data",1,IF(#REF!&lt;&gt;"",1,0))</f>
        <v>#REF!</v>
      </c>
      <c r="F83" s="25" t="e">
        <f>IF('Crisis Indicator Data'!#REF!="No Data",1,IF(#REF!&lt;&gt;"",1,0))</f>
        <v>#REF!</v>
      </c>
      <c r="G83" s="25" t="e">
        <f>IF('Crisis Indicator Data'!#REF!="No Data",1,IF(#REF!&lt;&gt;"",1,0))</f>
        <v>#REF!</v>
      </c>
      <c r="H83" s="25" t="e">
        <f>IF('Crisis Indicator Data'!#REF!="No Data",1,IF(#REF!&lt;&gt;"",1,0))</f>
        <v>#REF!</v>
      </c>
      <c r="I83" s="25" t="e">
        <f>IF('Crisis Indicator Data'!#REF!="No Data",1,IF(#REF!&lt;&gt;"",1,0))</f>
        <v>#REF!</v>
      </c>
      <c r="J83" s="25" t="e">
        <f>IF('Crisis Indicator Data'!#REF!="No Data",1,IF(#REF!&lt;&gt;"",1,0))</f>
        <v>#REF!</v>
      </c>
      <c r="K83" s="25" t="e">
        <f>IF('Crisis Indicator Data'!#REF!="No Data",1,IF(#REF!&lt;&gt;"",1,0))</f>
        <v>#REF!</v>
      </c>
      <c r="L83" s="25" t="e">
        <f>IF('Crisis Indicator Data'!#REF!="No Data",1,IF(#REF!&lt;&gt;"",1,0))</f>
        <v>#REF!</v>
      </c>
      <c r="M83" s="25" t="e">
        <f>IF('Crisis Indicator Data'!#REF!="No Data",1,IF(#REF!&lt;&gt;"",1,0))</f>
        <v>#REF!</v>
      </c>
      <c r="N83" s="25" t="e">
        <f>IF('Crisis Indicator Data'!#REF!="No Data",1,IF(#REF!&lt;&gt;"",1,0))</f>
        <v>#REF!</v>
      </c>
      <c r="O83" s="25" t="e">
        <f>IF('Crisis Indicator Data'!#REF!="No Data",1,IF(#REF!&lt;&gt;"",1,0))</f>
        <v>#REF!</v>
      </c>
      <c r="P83" s="25" t="e">
        <f>IF('Crisis Indicator Data'!#REF!="No Data",1,IF(#REF!&lt;&gt;"",1,0))</f>
        <v>#REF!</v>
      </c>
      <c r="Q83" s="25" t="e">
        <f>IF('Crisis Indicator Data'!#REF!="No Data",1,IF(#REF!&lt;&gt;"",1,0))</f>
        <v>#REF!</v>
      </c>
      <c r="R83" s="25" t="e">
        <f>IF('Crisis Indicator Data'!#REF!="No Data",1,IF(#REF!&lt;&gt;"",1,0))</f>
        <v>#REF!</v>
      </c>
      <c r="S83" s="25" t="e">
        <f>IF('Crisis Indicator Data'!#REF!="No Data",1,IF(#REF!&lt;&gt;"",1,0))</f>
        <v>#REF!</v>
      </c>
      <c r="T83" s="25" t="e">
        <f>IF('Crisis Indicator Data'!#REF!="No Data",1,IF(#REF!&lt;&gt;"",1,0))</f>
        <v>#REF!</v>
      </c>
      <c r="U83" s="25" t="e">
        <f>IF('Crisis Indicator Data'!#REF!="No Data",1,IF(#REF!&lt;&gt;"",1,0))</f>
        <v>#REF!</v>
      </c>
      <c r="V83" s="25" t="e">
        <f>IF('Crisis Indicator Data'!#REF!="No Data",1,IF(#REF!&lt;&gt;"",1,0))</f>
        <v>#REF!</v>
      </c>
      <c r="W83" s="25" t="e">
        <f>IF('Crisis Indicator Data'!#REF!="No Data",1,IF(#REF!&lt;&gt;"",1,0))</f>
        <v>#REF!</v>
      </c>
      <c r="X83" s="25" t="e">
        <f>IF('Crisis Indicator Data'!#REF!="No Data",1,IF(#REF!&lt;&gt;"",1,0))</f>
        <v>#REF!</v>
      </c>
      <c r="Y83" s="25" t="e">
        <f>IF('Crisis Indicator Data'!#REF!="No Data",1,IF(#REF!&lt;&gt;"",1,0))</f>
        <v>#REF!</v>
      </c>
      <c r="Z83" s="25" t="e">
        <f>IF('Crisis Indicator Data'!#REF!="No Data",1,IF(#REF!&lt;&gt;"",1,0))</f>
        <v>#REF!</v>
      </c>
      <c r="AA83" s="25" t="e">
        <f>IF('Crisis Indicator Data'!#REF!="No Data",1,IF(#REF!&lt;&gt;"",1,0))</f>
        <v>#REF!</v>
      </c>
      <c r="AB83" s="25" t="e">
        <f>IF('Crisis Indicator Data'!#REF!="No Data",1,IF(#REF!&lt;&gt;"",1,0))</f>
        <v>#REF!</v>
      </c>
      <c r="AC83" s="25" t="e">
        <f>IF('Crisis Indicator Data'!#REF!="No Data",1,IF(#REF!&lt;&gt;"",1,0))</f>
        <v>#REF!</v>
      </c>
      <c r="AD83" s="25" t="e">
        <f>IF('Crisis Indicator Data'!#REF!="No Data",1,IF(#REF!&lt;&gt;"",1,0))</f>
        <v>#REF!</v>
      </c>
      <c r="AE83" s="25" t="e">
        <f>IF('Crisis Indicator Data'!#REF!="No Data",1,IF(#REF!&lt;&gt;"",1,0))</f>
        <v>#REF!</v>
      </c>
      <c r="AF83" s="25" t="e">
        <f>IF('Crisis Indicator Data'!#REF!="No Data",1,IF(#REF!&lt;&gt;"",1,0))</f>
        <v>#REF!</v>
      </c>
      <c r="AG83" s="25" t="e">
        <f>IF('Crisis Indicator Data'!#REF!="No Data",1,IF(#REF!&lt;&gt;"",1,0))</f>
        <v>#REF!</v>
      </c>
      <c r="AH83" s="25" t="e">
        <f>IF('Crisis Indicator Data'!#REF!="No Data",1,IF(#REF!&lt;&gt;"",1,0))</f>
        <v>#REF!</v>
      </c>
      <c r="AI83" s="25" t="e">
        <f>IF('Crisis Indicator Data'!#REF!="No Data",1,IF(#REF!&lt;&gt;"",1,0))</f>
        <v>#REF!</v>
      </c>
      <c r="AJ83" s="25" t="e">
        <f>IF('Crisis Indicator Data'!#REF!="No Data",1,IF(#REF!&lt;&gt;"",1,0))</f>
        <v>#REF!</v>
      </c>
      <c r="AK83" s="25" t="e">
        <f>IF('Crisis Indicator Data'!#REF!="No Data",1,IF(#REF!&lt;&gt;"",1,0))</f>
        <v>#REF!</v>
      </c>
      <c r="AL83" s="25" t="e">
        <f>IF('Crisis Indicator Data'!#REF!="No Data",1,IF(#REF!&lt;&gt;"",1,0))</f>
        <v>#REF!</v>
      </c>
      <c r="AM83" s="25" t="e">
        <f>IF('Crisis Indicator Data'!#REF!="No Data",1,IF(#REF!&lt;&gt;"",1,0))</f>
        <v>#REF!</v>
      </c>
      <c r="AN83" s="25" t="e">
        <f>IF('Crisis Indicator Data'!#REF!="No Data",1,IF(#REF!&lt;&gt;"",1,0))</f>
        <v>#REF!</v>
      </c>
      <c r="AO83" s="25" t="e">
        <f>IF('Crisis Indicator Data'!#REF!="No Data",1,IF(#REF!&lt;&gt;"",1,0))</f>
        <v>#REF!</v>
      </c>
      <c r="AP83" s="25" t="e">
        <f>IF('Crisis Indicator Data'!#REF!="No Data",1,IF(#REF!&lt;&gt;"",1,0))</f>
        <v>#REF!</v>
      </c>
      <c r="AQ83" s="25" t="e">
        <f>IF('Crisis Indicator Data'!#REF!="No Data",1,IF(#REF!&lt;&gt;"",1,0))</f>
        <v>#REF!</v>
      </c>
      <c r="AR83" s="25" t="e">
        <f>IF('Crisis Indicator Data'!#REF!="No Data",1,IF(#REF!&lt;&gt;"",1,0))</f>
        <v>#REF!</v>
      </c>
      <c r="AS83" s="25" t="e">
        <f>IF('Crisis Indicator Data'!#REF!="No Data",1,IF(#REF!&lt;&gt;"",1,0))</f>
        <v>#REF!</v>
      </c>
      <c r="AT83" s="25" t="e">
        <f>IF('Crisis Indicator Data'!#REF!="No Data",1,IF(#REF!&lt;&gt;"",1,0))</f>
        <v>#REF!</v>
      </c>
      <c r="AU83" s="25" t="e">
        <f>IF('Crisis Indicator Data'!#REF!="No Data",1,IF(#REF!&lt;&gt;"",1,0))</f>
        <v>#REF!</v>
      </c>
      <c r="AV83" s="25" t="e">
        <f>IF('Crisis Indicator Data'!#REF!="No Data",1,IF(#REF!&lt;&gt;"",1,0))</f>
        <v>#REF!</v>
      </c>
      <c r="AW83" s="25" t="e">
        <f>IF('Crisis Indicator Data'!#REF!="No Data",1,IF(#REF!&lt;&gt;"",1,0))</f>
        <v>#REF!</v>
      </c>
      <c r="AX83" s="25" t="e">
        <f>IF('Crisis Indicator Data'!#REF!="No Data",1,IF(#REF!&lt;&gt;"",1,0))</f>
        <v>#REF!</v>
      </c>
      <c r="AY83" s="25" t="e">
        <f>IF('Crisis Indicator Data'!#REF!="No Data",1,IF(#REF!&lt;&gt;"",1,0))</f>
        <v>#REF!</v>
      </c>
      <c r="AZ83" s="25" t="e">
        <f>IF('Crisis Indicator Data'!#REF!="No Data",1,IF(#REF!&lt;&gt;"",1,0))</f>
        <v>#REF!</v>
      </c>
      <c r="BA83" t="e">
        <f t="shared" si="2"/>
        <v>#REF!</v>
      </c>
      <c r="BB83" s="27" t="e">
        <f t="shared" si="3"/>
        <v>#REF!</v>
      </c>
    </row>
    <row r="84" spans="1:54" x14ac:dyDescent="0.3">
      <c r="A84" t="s">
        <v>156</v>
      </c>
      <c r="B84" s="25" t="e">
        <f>IF('Crisis Indicator Data'!#REF!="No Data",1,IF(#REF!&lt;&gt;"",1,0))</f>
        <v>#REF!</v>
      </c>
      <c r="C84" s="25" t="e">
        <f>IF('Crisis Indicator Data'!#REF!="No Data",1,IF(#REF!&lt;&gt;"",1,0))</f>
        <v>#REF!</v>
      </c>
      <c r="D84" s="25" t="e">
        <f>IF('Crisis Indicator Data'!#REF!="No Data",1,IF(#REF!&lt;&gt;"",1,0))</f>
        <v>#REF!</v>
      </c>
      <c r="E84" s="25" t="e">
        <f>IF('Crisis Indicator Data'!#REF!="No Data",1,IF(#REF!&lt;&gt;"",1,0))</f>
        <v>#REF!</v>
      </c>
      <c r="F84" s="25" t="e">
        <f>IF('Crisis Indicator Data'!#REF!="No Data",1,IF(#REF!&lt;&gt;"",1,0))</f>
        <v>#REF!</v>
      </c>
      <c r="G84" s="25" t="e">
        <f>IF('Crisis Indicator Data'!#REF!="No Data",1,IF(#REF!&lt;&gt;"",1,0))</f>
        <v>#REF!</v>
      </c>
      <c r="H84" s="25" t="e">
        <f>IF('Crisis Indicator Data'!#REF!="No Data",1,IF(#REF!&lt;&gt;"",1,0))</f>
        <v>#REF!</v>
      </c>
      <c r="I84" s="25" t="e">
        <f>IF('Crisis Indicator Data'!#REF!="No Data",1,IF(#REF!&lt;&gt;"",1,0))</f>
        <v>#REF!</v>
      </c>
      <c r="J84" s="25" t="e">
        <f>IF('Crisis Indicator Data'!#REF!="No Data",1,IF(#REF!&lt;&gt;"",1,0))</f>
        <v>#REF!</v>
      </c>
      <c r="K84" s="25" t="e">
        <f>IF('Crisis Indicator Data'!#REF!="No Data",1,IF(#REF!&lt;&gt;"",1,0))</f>
        <v>#REF!</v>
      </c>
      <c r="L84" s="25" t="e">
        <f>IF('Crisis Indicator Data'!#REF!="No Data",1,IF(#REF!&lt;&gt;"",1,0))</f>
        <v>#REF!</v>
      </c>
      <c r="M84" s="25" t="e">
        <f>IF('Crisis Indicator Data'!#REF!="No Data",1,IF(#REF!&lt;&gt;"",1,0))</f>
        <v>#REF!</v>
      </c>
      <c r="N84" s="25" t="e">
        <f>IF('Crisis Indicator Data'!#REF!="No Data",1,IF(#REF!&lt;&gt;"",1,0))</f>
        <v>#REF!</v>
      </c>
      <c r="O84" s="25" t="e">
        <f>IF('Crisis Indicator Data'!#REF!="No Data",1,IF(#REF!&lt;&gt;"",1,0))</f>
        <v>#REF!</v>
      </c>
      <c r="P84" s="25" t="e">
        <f>IF('Crisis Indicator Data'!#REF!="No Data",1,IF(#REF!&lt;&gt;"",1,0))</f>
        <v>#REF!</v>
      </c>
      <c r="Q84" s="25" t="e">
        <f>IF('Crisis Indicator Data'!#REF!="No Data",1,IF(#REF!&lt;&gt;"",1,0))</f>
        <v>#REF!</v>
      </c>
      <c r="R84" s="25" t="e">
        <f>IF('Crisis Indicator Data'!#REF!="No Data",1,IF(#REF!&lt;&gt;"",1,0))</f>
        <v>#REF!</v>
      </c>
      <c r="S84" s="25" t="e">
        <f>IF('Crisis Indicator Data'!#REF!="No Data",1,IF(#REF!&lt;&gt;"",1,0))</f>
        <v>#REF!</v>
      </c>
      <c r="T84" s="25" t="e">
        <f>IF('Crisis Indicator Data'!#REF!="No Data",1,IF(#REF!&lt;&gt;"",1,0))</f>
        <v>#REF!</v>
      </c>
      <c r="U84" s="25" t="e">
        <f>IF('Crisis Indicator Data'!#REF!="No Data",1,IF(#REF!&lt;&gt;"",1,0))</f>
        <v>#REF!</v>
      </c>
      <c r="V84" s="25" t="e">
        <f>IF('Crisis Indicator Data'!#REF!="No Data",1,IF(#REF!&lt;&gt;"",1,0))</f>
        <v>#REF!</v>
      </c>
      <c r="W84" s="25" t="e">
        <f>IF('Crisis Indicator Data'!#REF!="No Data",1,IF(#REF!&lt;&gt;"",1,0))</f>
        <v>#REF!</v>
      </c>
      <c r="X84" s="25" t="e">
        <f>IF('Crisis Indicator Data'!#REF!="No Data",1,IF(#REF!&lt;&gt;"",1,0))</f>
        <v>#REF!</v>
      </c>
      <c r="Y84" s="25" t="e">
        <f>IF('Crisis Indicator Data'!#REF!="No Data",1,IF(#REF!&lt;&gt;"",1,0))</f>
        <v>#REF!</v>
      </c>
      <c r="Z84" s="25" t="e">
        <f>IF('Crisis Indicator Data'!#REF!="No Data",1,IF(#REF!&lt;&gt;"",1,0))</f>
        <v>#REF!</v>
      </c>
      <c r="AA84" s="25" t="e">
        <f>IF('Crisis Indicator Data'!#REF!="No Data",1,IF(#REF!&lt;&gt;"",1,0))</f>
        <v>#REF!</v>
      </c>
      <c r="AB84" s="25" t="e">
        <f>IF('Crisis Indicator Data'!#REF!="No Data",1,IF(#REF!&lt;&gt;"",1,0))</f>
        <v>#REF!</v>
      </c>
      <c r="AC84" s="25" t="e">
        <f>IF('Crisis Indicator Data'!#REF!="No Data",1,IF(#REF!&lt;&gt;"",1,0))</f>
        <v>#REF!</v>
      </c>
      <c r="AD84" s="25" t="e">
        <f>IF('Crisis Indicator Data'!#REF!="No Data",1,IF(#REF!&lt;&gt;"",1,0))</f>
        <v>#REF!</v>
      </c>
      <c r="AE84" s="25" t="e">
        <f>IF('Crisis Indicator Data'!#REF!="No Data",1,IF(#REF!&lt;&gt;"",1,0))</f>
        <v>#REF!</v>
      </c>
      <c r="AF84" s="25" t="e">
        <f>IF('Crisis Indicator Data'!#REF!="No Data",1,IF(#REF!&lt;&gt;"",1,0))</f>
        <v>#REF!</v>
      </c>
      <c r="AG84" s="25" t="e">
        <f>IF('Crisis Indicator Data'!#REF!="No Data",1,IF(#REF!&lt;&gt;"",1,0))</f>
        <v>#REF!</v>
      </c>
      <c r="AH84" s="25" t="e">
        <f>IF('Crisis Indicator Data'!#REF!="No Data",1,IF(#REF!&lt;&gt;"",1,0))</f>
        <v>#REF!</v>
      </c>
      <c r="AI84" s="25" t="e">
        <f>IF('Crisis Indicator Data'!#REF!="No Data",1,IF(#REF!&lt;&gt;"",1,0))</f>
        <v>#REF!</v>
      </c>
      <c r="AJ84" s="25" t="e">
        <f>IF('Crisis Indicator Data'!#REF!="No Data",1,IF(#REF!&lt;&gt;"",1,0))</f>
        <v>#REF!</v>
      </c>
      <c r="AK84" s="25" t="e">
        <f>IF('Crisis Indicator Data'!#REF!="No Data",1,IF(#REF!&lt;&gt;"",1,0))</f>
        <v>#REF!</v>
      </c>
      <c r="AL84" s="25" t="e">
        <f>IF('Crisis Indicator Data'!#REF!="No Data",1,IF(#REF!&lt;&gt;"",1,0))</f>
        <v>#REF!</v>
      </c>
      <c r="AM84" s="25" t="e">
        <f>IF('Crisis Indicator Data'!#REF!="No Data",1,IF(#REF!&lt;&gt;"",1,0))</f>
        <v>#REF!</v>
      </c>
      <c r="AN84" s="25" t="e">
        <f>IF('Crisis Indicator Data'!#REF!="No Data",1,IF(#REF!&lt;&gt;"",1,0))</f>
        <v>#REF!</v>
      </c>
      <c r="AO84" s="25" t="e">
        <f>IF('Crisis Indicator Data'!#REF!="No Data",1,IF(#REF!&lt;&gt;"",1,0))</f>
        <v>#REF!</v>
      </c>
      <c r="AP84" s="25" t="e">
        <f>IF('Crisis Indicator Data'!#REF!="No Data",1,IF(#REF!&lt;&gt;"",1,0))</f>
        <v>#REF!</v>
      </c>
      <c r="AQ84" s="25" t="e">
        <f>IF('Crisis Indicator Data'!#REF!="No Data",1,IF(#REF!&lt;&gt;"",1,0))</f>
        <v>#REF!</v>
      </c>
      <c r="AR84" s="25" t="e">
        <f>IF('Crisis Indicator Data'!#REF!="No Data",1,IF(#REF!&lt;&gt;"",1,0))</f>
        <v>#REF!</v>
      </c>
      <c r="AS84" s="25" t="e">
        <f>IF('Crisis Indicator Data'!#REF!="No Data",1,IF(#REF!&lt;&gt;"",1,0))</f>
        <v>#REF!</v>
      </c>
      <c r="AT84" s="25" t="e">
        <f>IF('Crisis Indicator Data'!#REF!="No Data",1,IF(#REF!&lt;&gt;"",1,0))</f>
        <v>#REF!</v>
      </c>
      <c r="AU84" s="25" t="e">
        <f>IF('Crisis Indicator Data'!#REF!="No Data",1,IF(#REF!&lt;&gt;"",1,0))</f>
        <v>#REF!</v>
      </c>
      <c r="AV84" s="25" t="e">
        <f>IF('Crisis Indicator Data'!#REF!="No Data",1,IF(#REF!&lt;&gt;"",1,0))</f>
        <v>#REF!</v>
      </c>
      <c r="AW84" s="25" t="e">
        <f>IF('Crisis Indicator Data'!#REF!="No Data",1,IF(#REF!&lt;&gt;"",1,0))</f>
        <v>#REF!</v>
      </c>
      <c r="AX84" s="25" t="e">
        <f>IF('Crisis Indicator Data'!#REF!="No Data",1,IF(#REF!&lt;&gt;"",1,0))</f>
        <v>#REF!</v>
      </c>
      <c r="AY84" s="25" t="e">
        <f>IF('Crisis Indicator Data'!#REF!="No Data",1,IF(#REF!&lt;&gt;"",1,0))</f>
        <v>#REF!</v>
      </c>
      <c r="AZ84" s="25" t="e">
        <f>IF('Crisis Indicator Data'!#REF!="No Data",1,IF(#REF!&lt;&gt;"",1,0))</f>
        <v>#REF!</v>
      </c>
      <c r="BA84" t="e">
        <f t="shared" si="2"/>
        <v>#REF!</v>
      </c>
      <c r="BB84" s="27" t="e">
        <f t="shared" si="3"/>
        <v>#REF!</v>
      </c>
    </row>
    <row r="85" spans="1:54" x14ac:dyDescent="0.3">
      <c r="A85" t="s">
        <v>158</v>
      </c>
      <c r="B85" s="25" t="e">
        <f>IF('Crisis Indicator Data'!#REF!="No Data",1,IF(#REF!&lt;&gt;"",1,0))</f>
        <v>#REF!</v>
      </c>
      <c r="C85" s="25" t="e">
        <f>IF('Crisis Indicator Data'!#REF!="No Data",1,IF(#REF!&lt;&gt;"",1,0))</f>
        <v>#REF!</v>
      </c>
      <c r="D85" s="25" t="e">
        <f>IF('Crisis Indicator Data'!#REF!="No Data",1,IF(#REF!&lt;&gt;"",1,0))</f>
        <v>#REF!</v>
      </c>
      <c r="E85" s="25" t="e">
        <f>IF('Crisis Indicator Data'!#REF!="No Data",1,IF(#REF!&lt;&gt;"",1,0))</f>
        <v>#REF!</v>
      </c>
      <c r="F85" s="25" t="e">
        <f>IF('Crisis Indicator Data'!#REF!="No Data",1,IF(#REF!&lt;&gt;"",1,0))</f>
        <v>#REF!</v>
      </c>
      <c r="G85" s="25" t="e">
        <f>IF('Crisis Indicator Data'!#REF!="No Data",1,IF(#REF!&lt;&gt;"",1,0))</f>
        <v>#REF!</v>
      </c>
      <c r="H85" s="25" t="e">
        <f>IF('Crisis Indicator Data'!#REF!="No Data",1,IF(#REF!&lt;&gt;"",1,0))</f>
        <v>#REF!</v>
      </c>
      <c r="I85" s="25" t="e">
        <f>IF('Crisis Indicator Data'!#REF!="No Data",1,IF(#REF!&lt;&gt;"",1,0))</f>
        <v>#REF!</v>
      </c>
      <c r="J85" s="25" t="e">
        <f>IF('Crisis Indicator Data'!#REF!="No Data",1,IF(#REF!&lt;&gt;"",1,0))</f>
        <v>#REF!</v>
      </c>
      <c r="K85" s="25" t="e">
        <f>IF('Crisis Indicator Data'!#REF!="No Data",1,IF(#REF!&lt;&gt;"",1,0))</f>
        <v>#REF!</v>
      </c>
      <c r="L85" s="25" t="e">
        <f>IF('Crisis Indicator Data'!#REF!="No Data",1,IF(#REF!&lt;&gt;"",1,0))</f>
        <v>#REF!</v>
      </c>
      <c r="M85" s="25" t="e">
        <f>IF('Crisis Indicator Data'!#REF!="No Data",1,IF(#REF!&lt;&gt;"",1,0))</f>
        <v>#REF!</v>
      </c>
      <c r="N85" s="25" t="e">
        <f>IF('Crisis Indicator Data'!#REF!="No Data",1,IF(#REF!&lt;&gt;"",1,0))</f>
        <v>#REF!</v>
      </c>
      <c r="O85" s="25" t="e">
        <f>IF('Crisis Indicator Data'!#REF!="No Data",1,IF(#REF!&lt;&gt;"",1,0))</f>
        <v>#REF!</v>
      </c>
      <c r="P85" s="25" t="e">
        <f>IF('Crisis Indicator Data'!#REF!="No Data",1,IF(#REF!&lt;&gt;"",1,0))</f>
        <v>#REF!</v>
      </c>
      <c r="Q85" s="25" t="e">
        <f>IF('Crisis Indicator Data'!#REF!="No Data",1,IF(#REF!&lt;&gt;"",1,0))</f>
        <v>#REF!</v>
      </c>
      <c r="R85" s="25" t="e">
        <f>IF('Crisis Indicator Data'!#REF!="No Data",1,IF(#REF!&lt;&gt;"",1,0))</f>
        <v>#REF!</v>
      </c>
      <c r="S85" s="25" t="e">
        <f>IF('Crisis Indicator Data'!#REF!="No Data",1,IF(#REF!&lt;&gt;"",1,0))</f>
        <v>#REF!</v>
      </c>
      <c r="T85" s="25" t="e">
        <f>IF('Crisis Indicator Data'!#REF!="No Data",1,IF(#REF!&lt;&gt;"",1,0))</f>
        <v>#REF!</v>
      </c>
      <c r="U85" s="25" t="e">
        <f>IF('Crisis Indicator Data'!#REF!="No Data",1,IF(#REF!&lt;&gt;"",1,0))</f>
        <v>#REF!</v>
      </c>
      <c r="V85" s="25" t="e">
        <f>IF('Crisis Indicator Data'!#REF!="No Data",1,IF(#REF!&lt;&gt;"",1,0))</f>
        <v>#REF!</v>
      </c>
      <c r="W85" s="25" t="e">
        <f>IF('Crisis Indicator Data'!#REF!="No Data",1,IF(#REF!&lt;&gt;"",1,0))</f>
        <v>#REF!</v>
      </c>
      <c r="X85" s="25" t="e">
        <f>IF('Crisis Indicator Data'!#REF!="No Data",1,IF(#REF!&lt;&gt;"",1,0))</f>
        <v>#REF!</v>
      </c>
      <c r="Y85" s="25" t="e">
        <f>IF('Crisis Indicator Data'!#REF!="No Data",1,IF(#REF!&lt;&gt;"",1,0))</f>
        <v>#REF!</v>
      </c>
      <c r="Z85" s="25" t="e">
        <f>IF('Crisis Indicator Data'!#REF!="No Data",1,IF(#REF!&lt;&gt;"",1,0))</f>
        <v>#REF!</v>
      </c>
      <c r="AA85" s="25" t="e">
        <f>IF('Crisis Indicator Data'!#REF!="No Data",1,IF(#REF!&lt;&gt;"",1,0))</f>
        <v>#REF!</v>
      </c>
      <c r="AB85" s="25" t="e">
        <f>IF('Crisis Indicator Data'!#REF!="No Data",1,IF(#REF!&lt;&gt;"",1,0))</f>
        <v>#REF!</v>
      </c>
      <c r="AC85" s="25" t="e">
        <f>IF('Crisis Indicator Data'!#REF!="No Data",1,IF(#REF!&lt;&gt;"",1,0))</f>
        <v>#REF!</v>
      </c>
      <c r="AD85" s="25" t="e">
        <f>IF('Crisis Indicator Data'!#REF!="No Data",1,IF(#REF!&lt;&gt;"",1,0))</f>
        <v>#REF!</v>
      </c>
      <c r="AE85" s="25" t="e">
        <f>IF('Crisis Indicator Data'!#REF!="No Data",1,IF(#REF!&lt;&gt;"",1,0))</f>
        <v>#REF!</v>
      </c>
      <c r="AF85" s="25" t="e">
        <f>IF('Crisis Indicator Data'!#REF!="No Data",1,IF(#REF!&lt;&gt;"",1,0))</f>
        <v>#REF!</v>
      </c>
      <c r="AG85" s="25" t="e">
        <f>IF('Crisis Indicator Data'!#REF!="No Data",1,IF(#REF!&lt;&gt;"",1,0))</f>
        <v>#REF!</v>
      </c>
      <c r="AH85" s="25" t="e">
        <f>IF('Crisis Indicator Data'!#REF!="No Data",1,IF(#REF!&lt;&gt;"",1,0))</f>
        <v>#REF!</v>
      </c>
      <c r="AI85" s="25" t="e">
        <f>IF('Crisis Indicator Data'!#REF!="No Data",1,IF(#REF!&lt;&gt;"",1,0))</f>
        <v>#REF!</v>
      </c>
      <c r="AJ85" s="25" t="e">
        <f>IF('Crisis Indicator Data'!#REF!="No Data",1,IF(#REF!&lt;&gt;"",1,0))</f>
        <v>#REF!</v>
      </c>
      <c r="AK85" s="25" t="e">
        <f>IF('Crisis Indicator Data'!#REF!="No Data",1,IF(#REF!&lt;&gt;"",1,0))</f>
        <v>#REF!</v>
      </c>
      <c r="AL85" s="25" t="e">
        <f>IF('Crisis Indicator Data'!#REF!="No Data",1,IF(#REF!&lt;&gt;"",1,0))</f>
        <v>#REF!</v>
      </c>
      <c r="AM85" s="25" t="e">
        <f>IF('Crisis Indicator Data'!#REF!="No Data",1,IF(#REF!&lt;&gt;"",1,0))</f>
        <v>#REF!</v>
      </c>
      <c r="AN85" s="25" t="e">
        <f>IF('Crisis Indicator Data'!#REF!="No Data",1,IF(#REF!&lt;&gt;"",1,0))</f>
        <v>#REF!</v>
      </c>
      <c r="AO85" s="25" t="e">
        <f>IF('Crisis Indicator Data'!#REF!="No Data",1,IF(#REF!&lt;&gt;"",1,0))</f>
        <v>#REF!</v>
      </c>
      <c r="AP85" s="25" t="e">
        <f>IF('Crisis Indicator Data'!#REF!="No Data",1,IF(#REF!&lt;&gt;"",1,0))</f>
        <v>#REF!</v>
      </c>
      <c r="AQ85" s="25" t="e">
        <f>IF('Crisis Indicator Data'!#REF!="No Data",1,IF(#REF!&lt;&gt;"",1,0))</f>
        <v>#REF!</v>
      </c>
      <c r="AR85" s="25" t="e">
        <f>IF('Crisis Indicator Data'!#REF!="No Data",1,IF(#REF!&lt;&gt;"",1,0))</f>
        <v>#REF!</v>
      </c>
      <c r="AS85" s="25" t="e">
        <f>IF('Crisis Indicator Data'!#REF!="No Data",1,IF(#REF!&lt;&gt;"",1,0))</f>
        <v>#REF!</v>
      </c>
      <c r="AT85" s="25" t="e">
        <f>IF('Crisis Indicator Data'!#REF!="No Data",1,IF(#REF!&lt;&gt;"",1,0))</f>
        <v>#REF!</v>
      </c>
      <c r="AU85" s="25" t="e">
        <f>IF('Crisis Indicator Data'!#REF!="No Data",1,IF(#REF!&lt;&gt;"",1,0))</f>
        <v>#REF!</v>
      </c>
      <c r="AV85" s="25" t="e">
        <f>IF('Crisis Indicator Data'!#REF!="No Data",1,IF(#REF!&lt;&gt;"",1,0))</f>
        <v>#REF!</v>
      </c>
      <c r="AW85" s="25" t="e">
        <f>IF('Crisis Indicator Data'!#REF!="No Data",1,IF(#REF!&lt;&gt;"",1,0))</f>
        <v>#REF!</v>
      </c>
      <c r="AX85" s="25" t="e">
        <f>IF('Crisis Indicator Data'!#REF!="No Data",1,IF(#REF!&lt;&gt;"",1,0))</f>
        <v>#REF!</v>
      </c>
      <c r="AY85" s="25" t="e">
        <f>IF('Crisis Indicator Data'!#REF!="No Data",1,IF(#REF!&lt;&gt;"",1,0))</f>
        <v>#REF!</v>
      </c>
      <c r="AZ85" s="25" t="e">
        <f>IF('Crisis Indicator Data'!#REF!="No Data",1,IF(#REF!&lt;&gt;"",1,0))</f>
        <v>#REF!</v>
      </c>
      <c r="BA85" t="e">
        <f t="shared" si="2"/>
        <v>#REF!</v>
      </c>
      <c r="BB85" s="27" t="e">
        <f t="shared" si="3"/>
        <v>#REF!</v>
      </c>
    </row>
    <row r="86" spans="1:54" x14ac:dyDescent="0.3">
      <c r="A86" t="s">
        <v>160</v>
      </c>
      <c r="B86" s="25" t="e">
        <f>IF('Crisis Indicator Data'!#REF!="No Data",1,IF(#REF!&lt;&gt;"",1,0))</f>
        <v>#REF!</v>
      </c>
      <c r="C86" s="25" t="e">
        <f>IF('Crisis Indicator Data'!#REF!="No Data",1,IF(#REF!&lt;&gt;"",1,0))</f>
        <v>#REF!</v>
      </c>
      <c r="D86" s="25" t="e">
        <f>IF('Crisis Indicator Data'!#REF!="No Data",1,IF(#REF!&lt;&gt;"",1,0))</f>
        <v>#REF!</v>
      </c>
      <c r="E86" s="25" t="e">
        <f>IF('Crisis Indicator Data'!#REF!="No Data",1,IF(#REF!&lt;&gt;"",1,0))</f>
        <v>#REF!</v>
      </c>
      <c r="F86" s="25" t="e">
        <f>IF('Crisis Indicator Data'!#REF!="No Data",1,IF(#REF!&lt;&gt;"",1,0))</f>
        <v>#REF!</v>
      </c>
      <c r="G86" s="25" t="e">
        <f>IF('Crisis Indicator Data'!#REF!="No Data",1,IF(#REF!&lt;&gt;"",1,0))</f>
        <v>#REF!</v>
      </c>
      <c r="H86" s="25" t="e">
        <f>IF('Crisis Indicator Data'!#REF!="No Data",1,IF(#REF!&lt;&gt;"",1,0))</f>
        <v>#REF!</v>
      </c>
      <c r="I86" s="25" t="e">
        <f>IF('Crisis Indicator Data'!#REF!="No Data",1,IF(#REF!&lt;&gt;"",1,0))</f>
        <v>#REF!</v>
      </c>
      <c r="J86" s="25" t="e">
        <f>IF('Crisis Indicator Data'!#REF!="No Data",1,IF(#REF!&lt;&gt;"",1,0))</f>
        <v>#REF!</v>
      </c>
      <c r="K86" s="25" t="e">
        <f>IF('Crisis Indicator Data'!#REF!="No Data",1,IF(#REF!&lt;&gt;"",1,0))</f>
        <v>#REF!</v>
      </c>
      <c r="L86" s="25" t="e">
        <f>IF('Crisis Indicator Data'!#REF!="No Data",1,IF(#REF!&lt;&gt;"",1,0))</f>
        <v>#REF!</v>
      </c>
      <c r="M86" s="25" t="e">
        <f>IF('Crisis Indicator Data'!#REF!="No Data",1,IF(#REF!&lt;&gt;"",1,0))</f>
        <v>#REF!</v>
      </c>
      <c r="N86" s="25" t="e">
        <f>IF('Crisis Indicator Data'!#REF!="No Data",1,IF(#REF!&lt;&gt;"",1,0))</f>
        <v>#REF!</v>
      </c>
      <c r="O86" s="25" t="e">
        <f>IF('Crisis Indicator Data'!#REF!="No Data",1,IF(#REF!&lt;&gt;"",1,0))</f>
        <v>#REF!</v>
      </c>
      <c r="P86" s="25" t="e">
        <f>IF('Crisis Indicator Data'!#REF!="No Data",1,IF(#REF!&lt;&gt;"",1,0))</f>
        <v>#REF!</v>
      </c>
      <c r="Q86" s="25" t="e">
        <f>IF('Crisis Indicator Data'!#REF!="No Data",1,IF(#REF!&lt;&gt;"",1,0))</f>
        <v>#REF!</v>
      </c>
      <c r="R86" s="25" t="e">
        <f>IF('Crisis Indicator Data'!#REF!="No Data",1,IF(#REF!&lt;&gt;"",1,0))</f>
        <v>#REF!</v>
      </c>
      <c r="S86" s="25" t="e">
        <f>IF('Crisis Indicator Data'!#REF!="No Data",1,IF(#REF!&lt;&gt;"",1,0))</f>
        <v>#REF!</v>
      </c>
      <c r="T86" s="25" t="e">
        <f>IF('Crisis Indicator Data'!#REF!="No Data",1,IF(#REF!&lt;&gt;"",1,0))</f>
        <v>#REF!</v>
      </c>
      <c r="U86" s="25" t="e">
        <f>IF('Crisis Indicator Data'!#REF!="No Data",1,IF(#REF!&lt;&gt;"",1,0))</f>
        <v>#REF!</v>
      </c>
      <c r="V86" s="25" t="e">
        <f>IF('Crisis Indicator Data'!#REF!="No Data",1,IF(#REF!&lt;&gt;"",1,0))</f>
        <v>#REF!</v>
      </c>
      <c r="W86" s="25" t="e">
        <f>IF('Crisis Indicator Data'!#REF!="No Data",1,IF(#REF!&lt;&gt;"",1,0))</f>
        <v>#REF!</v>
      </c>
      <c r="X86" s="25" t="e">
        <f>IF('Crisis Indicator Data'!#REF!="No Data",1,IF(#REF!&lt;&gt;"",1,0))</f>
        <v>#REF!</v>
      </c>
      <c r="Y86" s="25" t="e">
        <f>IF('Crisis Indicator Data'!#REF!="No Data",1,IF(#REF!&lt;&gt;"",1,0))</f>
        <v>#REF!</v>
      </c>
      <c r="Z86" s="25" t="e">
        <f>IF('Crisis Indicator Data'!#REF!="No Data",1,IF(#REF!&lt;&gt;"",1,0))</f>
        <v>#REF!</v>
      </c>
      <c r="AA86" s="25" t="e">
        <f>IF('Crisis Indicator Data'!#REF!="No Data",1,IF(#REF!&lt;&gt;"",1,0))</f>
        <v>#REF!</v>
      </c>
      <c r="AB86" s="25" t="e">
        <f>IF('Crisis Indicator Data'!#REF!="No Data",1,IF(#REF!&lt;&gt;"",1,0))</f>
        <v>#REF!</v>
      </c>
      <c r="AC86" s="25" t="e">
        <f>IF('Crisis Indicator Data'!#REF!="No Data",1,IF(#REF!&lt;&gt;"",1,0))</f>
        <v>#REF!</v>
      </c>
      <c r="AD86" s="25" t="e">
        <f>IF('Crisis Indicator Data'!#REF!="No Data",1,IF(#REF!&lt;&gt;"",1,0))</f>
        <v>#REF!</v>
      </c>
      <c r="AE86" s="25" t="e">
        <f>IF('Crisis Indicator Data'!#REF!="No Data",1,IF(#REF!&lt;&gt;"",1,0))</f>
        <v>#REF!</v>
      </c>
      <c r="AF86" s="25" t="e">
        <f>IF('Crisis Indicator Data'!#REF!="No Data",1,IF(#REF!&lt;&gt;"",1,0))</f>
        <v>#REF!</v>
      </c>
      <c r="AG86" s="25" t="e">
        <f>IF('Crisis Indicator Data'!#REF!="No Data",1,IF(#REF!&lt;&gt;"",1,0))</f>
        <v>#REF!</v>
      </c>
      <c r="AH86" s="25" t="e">
        <f>IF('Crisis Indicator Data'!#REF!="No Data",1,IF(#REF!&lt;&gt;"",1,0))</f>
        <v>#REF!</v>
      </c>
      <c r="AI86" s="25" t="e">
        <f>IF('Crisis Indicator Data'!#REF!="No Data",1,IF(#REF!&lt;&gt;"",1,0))</f>
        <v>#REF!</v>
      </c>
      <c r="AJ86" s="25" t="e">
        <f>IF('Crisis Indicator Data'!#REF!="No Data",1,IF(#REF!&lt;&gt;"",1,0))</f>
        <v>#REF!</v>
      </c>
      <c r="AK86" s="25" t="e">
        <f>IF('Crisis Indicator Data'!#REF!="No Data",1,IF(#REF!&lt;&gt;"",1,0))</f>
        <v>#REF!</v>
      </c>
      <c r="AL86" s="25" t="e">
        <f>IF('Crisis Indicator Data'!#REF!="No Data",1,IF(#REF!&lt;&gt;"",1,0))</f>
        <v>#REF!</v>
      </c>
      <c r="AM86" s="25" t="e">
        <f>IF('Crisis Indicator Data'!#REF!="No Data",1,IF(#REF!&lt;&gt;"",1,0))</f>
        <v>#REF!</v>
      </c>
      <c r="AN86" s="25" t="e">
        <f>IF('Crisis Indicator Data'!#REF!="No Data",1,IF(#REF!&lt;&gt;"",1,0))</f>
        <v>#REF!</v>
      </c>
      <c r="AO86" s="25" t="e">
        <f>IF('Crisis Indicator Data'!#REF!="No Data",1,IF(#REF!&lt;&gt;"",1,0))</f>
        <v>#REF!</v>
      </c>
      <c r="AP86" s="25" t="e">
        <f>IF('Crisis Indicator Data'!#REF!="No Data",1,IF(#REF!&lt;&gt;"",1,0))</f>
        <v>#REF!</v>
      </c>
      <c r="AQ86" s="25" t="e">
        <f>IF('Crisis Indicator Data'!#REF!="No Data",1,IF(#REF!&lt;&gt;"",1,0))</f>
        <v>#REF!</v>
      </c>
      <c r="AR86" s="25" t="e">
        <f>IF('Crisis Indicator Data'!#REF!="No Data",1,IF(#REF!&lt;&gt;"",1,0))</f>
        <v>#REF!</v>
      </c>
      <c r="AS86" s="25" t="e">
        <f>IF('Crisis Indicator Data'!#REF!="No Data",1,IF(#REF!&lt;&gt;"",1,0))</f>
        <v>#REF!</v>
      </c>
      <c r="AT86" s="25" t="e">
        <f>IF('Crisis Indicator Data'!#REF!="No Data",1,IF(#REF!&lt;&gt;"",1,0))</f>
        <v>#REF!</v>
      </c>
      <c r="AU86" s="25" t="e">
        <f>IF('Crisis Indicator Data'!#REF!="No Data",1,IF(#REF!&lt;&gt;"",1,0))</f>
        <v>#REF!</v>
      </c>
      <c r="AV86" s="25" t="e">
        <f>IF('Crisis Indicator Data'!#REF!="No Data",1,IF(#REF!&lt;&gt;"",1,0))</f>
        <v>#REF!</v>
      </c>
      <c r="AW86" s="25" t="e">
        <f>IF('Crisis Indicator Data'!#REF!="No Data",1,IF(#REF!&lt;&gt;"",1,0))</f>
        <v>#REF!</v>
      </c>
      <c r="AX86" s="25" t="e">
        <f>IF('Crisis Indicator Data'!#REF!="No Data",1,IF(#REF!&lt;&gt;"",1,0))</f>
        <v>#REF!</v>
      </c>
      <c r="AY86" s="25" t="e">
        <f>IF('Crisis Indicator Data'!#REF!="No Data",1,IF(#REF!&lt;&gt;"",1,0))</f>
        <v>#REF!</v>
      </c>
      <c r="AZ86" s="25" t="e">
        <f>IF('Crisis Indicator Data'!#REF!="No Data",1,IF(#REF!&lt;&gt;"",1,0))</f>
        <v>#REF!</v>
      </c>
      <c r="BA86" t="e">
        <f t="shared" si="2"/>
        <v>#REF!</v>
      </c>
      <c r="BB86" s="27" t="e">
        <f t="shared" si="3"/>
        <v>#REF!</v>
      </c>
    </row>
    <row r="87" spans="1:54" x14ac:dyDescent="0.3">
      <c r="A87" t="s">
        <v>162</v>
      </c>
      <c r="B87" s="25" t="e">
        <f>IF('Crisis Indicator Data'!#REF!="No Data",1,IF(#REF!&lt;&gt;"",1,0))</f>
        <v>#REF!</v>
      </c>
      <c r="C87" s="25" t="e">
        <f>IF('Crisis Indicator Data'!#REF!="No Data",1,IF(#REF!&lt;&gt;"",1,0))</f>
        <v>#REF!</v>
      </c>
      <c r="D87" s="25" t="e">
        <f>IF('Crisis Indicator Data'!#REF!="No Data",1,IF(#REF!&lt;&gt;"",1,0))</f>
        <v>#REF!</v>
      </c>
      <c r="E87" s="25" t="e">
        <f>IF('Crisis Indicator Data'!#REF!="No Data",1,IF(#REF!&lt;&gt;"",1,0))</f>
        <v>#REF!</v>
      </c>
      <c r="F87" s="25" t="e">
        <f>IF('Crisis Indicator Data'!#REF!="No Data",1,IF(#REF!&lt;&gt;"",1,0))</f>
        <v>#REF!</v>
      </c>
      <c r="G87" s="25" t="e">
        <f>IF('Crisis Indicator Data'!#REF!="No Data",1,IF(#REF!&lt;&gt;"",1,0))</f>
        <v>#REF!</v>
      </c>
      <c r="H87" s="25" t="e">
        <f>IF('Crisis Indicator Data'!#REF!="No Data",1,IF(#REF!&lt;&gt;"",1,0))</f>
        <v>#REF!</v>
      </c>
      <c r="I87" s="25" t="e">
        <f>IF('Crisis Indicator Data'!#REF!="No Data",1,IF(#REF!&lt;&gt;"",1,0))</f>
        <v>#REF!</v>
      </c>
      <c r="J87" s="25" t="e">
        <f>IF('Crisis Indicator Data'!#REF!="No Data",1,IF(#REF!&lt;&gt;"",1,0))</f>
        <v>#REF!</v>
      </c>
      <c r="K87" s="25" t="e">
        <f>IF('Crisis Indicator Data'!#REF!="No Data",1,IF(#REF!&lt;&gt;"",1,0))</f>
        <v>#REF!</v>
      </c>
      <c r="L87" s="25" t="e">
        <f>IF('Crisis Indicator Data'!#REF!="No Data",1,IF(#REF!&lt;&gt;"",1,0))</f>
        <v>#REF!</v>
      </c>
      <c r="M87" s="25" t="e">
        <f>IF('Crisis Indicator Data'!#REF!="No Data",1,IF(#REF!&lt;&gt;"",1,0))</f>
        <v>#REF!</v>
      </c>
      <c r="N87" s="25" t="e">
        <f>IF('Crisis Indicator Data'!#REF!="No Data",1,IF(#REF!&lt;&gt;"",1,0))</f>
        <v>#REF!</v>
      </c>
      <c r="O87" s="25" t="e">
        <f>IF('Crisis Indicator Data'!#REF!="No Data",1,IF(#REF!&lt;&gt;"",1,0))</f>
        <v>#REF!</v>
      </c>
      <c r="P87" s="25" t="e">
        <f>IF('Crisis Indicator Data'!#REF!="No Data",1,IF(#REF!&lt;&gt;"",1,0))</f>
        <v>#REF!</v>
      </c>
      <c r="Q87" s="25" t="e">
        <f>IF('Crisis Indicator Data'!#REF!="No Data",1,IF(#REF!&lt;&gt;"",1,0))</f>
        <v>#REF!</v>
      </c>
      <c r="R87" s="25" t="e">
        <f>IF('Crisis Indicator Data'!#REF!="No Data",1,IF(#REF!&lt;&gt;"",1,0))</f>
        <v>#REF!</v>
      </c>
      <c r="S87" s="25" t="e">
        <f>IF('Crisis Indicator Data'!#REF!="No Data",1,IF(#REF!&lt;&gt;"",1,0))</f>
        <v>#REF!</v>
      </c>
      <c r="T87" s="25" t="e">
        <f>IF('Crisis Indicator Data'!#REF!="No Data",1,IF(#REF!&lt;&gt;"",1,0))</f>
        <v>#REF!</v>
      </c>
      <c r="U87" s="25" t="e">
        <f>IF('Crisis Indicator Data'!#REF!="No Data",1,IF(#REF!&lt;&gt;"",1,0))</f>
        <v>#REF!</v>
      </c>
      <c r="V87" s="25" t="e">
        <f>IF('Crisis Indicator Data'!#REF!="No Data",1,IF(#REF!&lt;&gt;"",1,0))</f>
        <v>#REF!</v>
      </c>
      <c r="W87" s="25" t="e">
        <f>IF('Crisis Indicator Data'!#REF!="No Data",1,IF(#REF!&lt;&gt;"",1,0))</f>
        <v>#REF!</v>
      </c>
      <c r="X87" s="25" t="e">
        <f>IF('Crisis Indicator Data'!#REF!="No Data",1,IF(#REF!&lt;&gt;"",1,0))</f>
        <v>#REF!</v>
      </c>
      <c r="Y87" s="25" t="e">
        <f>IF('Crisis Indicator Data'!#REF!="No Data",1,IF(#REF!&lt;&gt;"",1,0))</f>
        <v>#REF!</v>
      </c>
      <c r="Z87" s="25" t="e">
        <f>IF('Crisis Indicator Data'!#REF!="No Data",1,IF(#REF!&lt;&gt;"",1,0))</f>
        <v>#REF!</v>
      </c>
      <c r="AA87" s="25" t="e">
        <f>IF('Crisis Indicator Data'!#REF!="No Data",1,IF(#REF!&lt;&gt;"",1,0))</f>
        <v>#REF!</v>
      </c>
      <c r="AB87" s="25" t="e">
        <f>IF('Crisis Indicator Data'!#REF!="No Data",1,IF(#REF!&lt;&gt;"",1,0))</f>
        <v>#REF!</v>
      </c>
      <c r="AC87" s="25" t="e">
        <f>IF('Crisis Indicator Data'!#REF!="No Data",1,IF(#REF!&lt;&gt;"",1,0))</f>
        <v>#REF!</v>
      </c>
      <c r="AD87" s="25" t="e">
        <f>IF('Crisis Indicator Data'!#REF!="No Data",1,IF(#REF!&lt;&gt;"",1,0))</f>
        <v>#REF!</v>
      </c>
      <c r="AE87" s="25" t="e">
        <f>IF('Crisis Indicator Data'!#REF!="No Data",1,IF(#REF!&lt;&gt;"",1,0))</f>
        <v>#REF!</v>
      </c>
      <c r="AF87" s="25" t="e">
        <f>IF('Crisis Indicator Data'!#REF!="No Data",1,IF(#REF!&lt;&gt;"",1,0))</f>
        <v>#REF!</v>
      </c>
      <c r="AG87" s="25" t="e">
        <f>IF('Crisis Indicator Data'!#REF!="No Data",1,IF(#REF!&lt;&gt;"",1,0))</f>
        <v>#REF!</v>
      </c>
      <c r="AH87" s="25" t="e">
        <f>IF('Crisis Indicator Data'!#REF!="No Data",1,IF(#REF!&lt;&gt;"",1,0))</f>
        <v>#REF!</v>
      </c>
      <c r="AI87" s="25" t="e">
        <f>IF('Crisis Indicator Data'!#REF!="No Data",1,IF(#REF!&lt;&gt;"",1,0))</f>
        <v>#REF!</v>
      </c>
      <c r="AJ87" s="25" t="e">
        <f>IF('Crisis Indicator Data'!#REF!="No Data",1,IF(#REF!&lt;&gt;"",1,0))</f>
        <v>#REF!</v>
      </c>
      <c r="AK87" s="25" t="e">
        <f>IF('Crisis Indicator Data'!#REF!="No Data",1,IF(#REF!&lt;&gt;"",1,0))</f>
        <v>#REF!</v>
      </c>
      <c r="AL87" s="25" t="e">
        <f>IF('Crisis Indicator Data'!#REF!="No Data",1,IF(#REF!&lt;&gt;"",1,0))</f>
        <v>#REF!</v>
      </c>
      <c r="AM87" s="25" t="e">
        <f>IF('Crisis Indicator Data'!#REF!="No Data",1,IF(#REF!&lt;&gt;"",1,0))</f>
        <v>#REF!</v>
      </c>
      <c r="AN87" s="25" t="e">
        <f>IF('Crisis Indicator Data'!#REF!="No Data",1,IF(#REF!&lt;&gt;"",1,0))</f>
        <v>#REF!</v>
      </c>
      <c r="AO87" s="25" t="e">
        <f>IF('Crisis Indicator Data'!#REF!="No Data",1,IF(#REF!&lt;&gt;"",1,0))</f>
        <v>#REF!</v>
      </c>
      <c r="AP87" s="25" t="e">
        <f>IF('Crisis Indicator Data'!#REF!="No Data",1,IF(#REF!&lt;&gt;"",1,0))</f>
        <v>#REF!</v>
      </c>
      <c r="AQ87" s="25" t="e">
        <f>IF('Crisis Indicator Data'!#REF!="No Data",1,IF(#REF!&lt;&gt;"",1,0))</f>
        <v>#REF!</v>
      </c>
      <c r="AR87" s="25" t="e">
        <f>IF('Crisis Indicator Data'!#REF!="No Data",1,IF(#REF!&lt;&gt;"",1,0))</f>
        <v>#REF!</v>
      </c>
      <c r="AS87" s="25" t="e">
        <f>IF('Crisis Indicator Data'!#REF!="No Data",1,IF(#REF!&lt;&gt;"",1,0))</f>
        <v>#REF!</v>
      </c>
      <c r="AT87" s="25" t="e">
        <f>IF('Crisis Indicator Data'!#REF!="No Data",1,IF(#REF!&lt;&gt;"",1,0))</f>
        <v>#REF!</v>
      </c>
      <c r="AU87" s="25" t="e">
        <f>IF('Crisis Indicator Data'!#REF!="No Data",1,IF(#REF!&lt;&gt;"",1,0))</f>
        <v>#REF!</v>
      </c>
      <c r="AV87" s="25" t="e">
        <f>IF('Crisis Indicator Data'!#REF!="No Data",1,IF(#REF!&lt;&gt;"",1,0))</f>
        <v>#REF!</v>
      </c>
      <c r="AW87" s="25" t="e">
        <f>IF('Crisis Indicator Data'!#REF!="No Data",1,IF(#REF!&lt;&gt;"",1,0))</f>
        <v>#REF!</v>
      </c>
      <c r="AX87" s="25" t="e">
        <f>IF('Crisis Indicator Data'!#REF!="No Data",1,IF(#REF!&lt;&gt;"",1,0))</f>
        <v>#REF!</v>
      </c>
      <c r="AY87" s="25" t="e">
        <f>IF('Crisis Indicator Data'!#REF!="No Data",1,IF(#REF!&lt;&gt;"",1,0))</f>
        <v>#REF!</v>
      </c>
      <c r="AZ87" s="25" t="e">
        <f>IF('Crisis Indicator Data'!#REF!="No Data",1,IF(#REF!&lt;&gt;"",1,0))</f>
        <v>#REF!</v>
      </c>
      <c r="BA87" t="e">
        <f t="shared" si="2"/>
        <v>#REF!</v>
      </c>
      <c r="BB87" s="27" t="e">
        <f t="shared" si="3"/>
        <v>#REF!</v>
      </c>
    </row>
    <row r="88" spans="1:54" x14ac:dyDescent="0.3">
      <c r="A88" t="s">
        <v>164</v>
      </c>
      <c r="B88" s="25" t="e">
        <f>IF('Crisis Indicator Data'!#REF!="No Data",1,IF(#REF!&lt;&gt;"",1,0))</f>
        <v>#REF!</v>
      </c>
      <c r="C88" s="25" t="e">
        <f>IF('Crisis Indicator Data'!#REF!="No Data",1,IF(#REF!&lt;&gt;"",1,0))</f>
        <v>#REF!</v>
      </c>
      <c r="D88" s="25" t="e">
        <f>IF('Crisis Indicator Data'!#REF!="No Data",1,IF(#REF!&lt;&gt;"",1,0))</f>
        <v>#REF!</v>
      </c>
      <c r="E88" s="25" t="e">
        <f>IF('Crisis Indicator Data'!#REF!="No Data",1,IF(#REF!&lt;&gt;"",1,0))</f>
        <v>#REF!</v>
      </c>
      <c r="F88" s="25" t="e">
        <f>IF('Crisis Indicator Data'!#REF!="No Data",1,IF(#REF!&lt;&gt;"",1,0))</f>
        <v>#REF!</v>
      </c>
      <c r="G88" s="25" t="e">
        <f>IF('Crisis Indicator Data'!#REF!="No Data",1,IF(#REF!&lt;&gt;"",1,0))</f>
        <v>#REF!</v>
      </c>
      <c r="H88" s="25" t="e">
        <f>IF('Crisis Indicator Data'!#REF!="No Data",1,IF(#REF!&lt;&gt;"",1,0))</f>
        <v>#REF!</v>
      </c>
      <c r="I88" s="25" t="e">
        <f>IF('Crisis Indicator Data'!#REF!="No Data",1,IF(#REF!&lt;&gt;"",1,0))</f>
        <v>#REF!</v>
      </c>
      <c r="J88" s="25" t="e">
        <f>IF('Crisis Indicator Data'!#REF!="No Data",1,IF(#REF!&lt;&gt;"",1,0))</f>
        <v>#REF!</v>
      </c>
      <c r="K88" s="25" t="e">
        <f>IF('Crisis Indicator Data'!#REF!="No Data",1,IF(#REF!&lt;&gt;"",1,0))</f>
        <v>#REF!</v>
      </c>
      <c r="L88" s="25" t="e">
        <f>IF('Crisis Indicator Data'!#REF!="No Data",1,IF(#REF!&lt;&gt;"",1,0))</f>
        <v>#REF!</v>
      </c>
      <c r="M88" s="25" t="e">
        <f>IF('Crisis Indicator Data'!#REF!="No Data",1,IF(#REF!&lt;&gt;"",1,0))</f>
        <v>#REF!</v>
      </c>
      <c r="N88" s="25" t="e">
        <f>IF('Crisis Indicator Data'!#REF!="No Data",1,IF(#REF!&lt;&gt;"",1,0))</f>
        <v>#REF!</v>
      </c>
      <c r="O88" s="25" t="e">
        <f>IF('Crisis Indicator Data'!#REF!="No Data",1,IF(#REF!&lt;&gt;"",1,0))</f>
        <v>#REF!</v>
      </c>
      <c r="P88" s="25" t="e">
        <f>IF('Crisis Indicator Data'!#REF!="No Data",1,IF(#REF!&lt;&gt;"",1,0))</f>
        <v>#REF!</v>
      </c>
      <c r="Q88" s="25" t="e">
        <f>IF('Crisis Indicator Data'!#REF!="No Data",1,IF(#REF!&lt;&gt;"",1,0))</f>
        <v>#REF!</v>
      </c>
      <c r="R88" s="25" t="e">
        <f>IF('Crisis Indicator Data'!#REF!="No Data",1,IF(#REF!&lt;&gt;"",1,0))</f>
        <v>#REF!</v>
      </c>
      <c r="S88" s="25" t="e">
        <f>IF('Crisis Indicator Data'!#REF!="No Data",1,IF(#REF!&lt;&gt;"",1,0))</f>
        <v>#REF!</v>
      </c>
      <c r="T88" s="25" t="e">
        <f>IF('Crisis Indicator Data'!#REF!="No Data",1,IF(#REF!&lt;&gt;"",1,0))</f>
        <v>#REF!</v>
      </c>
      <c r="U88" s="25" t="e">
        <f>IF('Crisis Indicator Data'!#REF!="No Data",1,IF(#REF!&lt;&gt;"",1,0))</f>
        <v>#REF!</v>
      </c>
      <c r="V88" s="25" t="e">
        <f>IF('Crisis Indicator Data'!#REF!="No Data",1,IF(#REF!&lt;&gt;"",1,0))</f>
        <v>#REF!</v>
      </c>
      <c r="W88" s="25" t="e">
        <f>IF('Crisis Indicator Data'!#REF!="No Data",1,IF(#REF!&lt;&gt;"",1,0))</f>
        <v>#REF!</v>
      </c>
      <c r="X88" s="25" t="e">
        <f>IF('Crisis Indicator Data'!#REF!="No Data",1,IF(#REF!&lt;&gt;"",1,0))</f>
        <v>#REF!</v>
      </c>
      <c r="Y88" s="25" t="e">
        <f>IF('Crisis Indicator Data'!#REF!="No Data",1,IF(#REF!&lt;&gt;"",1,0))</f>
        <v>#REF!</v>
      </c>
      <c r="Z88" s="25" t="e">
        <f>IF('Crisis Indicator Data'!#REF!="No Data",1,IF(#REF!&lt;&gt;"",1,0))</f>
        <v>#REF!</v>
      </c>
      <c r="AA88" s="25" t="e">
        <f>IF('Crisis Indicator Data'!#REF!="No Data",1,IF(#REF!&lt;&gt;"",1,0))</f>
        <v>#REF!</v>
      </c>
      <c r="AB88" s="25" t="e">
        <f>IF('Crisis Indicator Data'!#REF!="No Data",1,IF(#REF!&lt;&gt;"",1,0))</f>
        <v>#REF!</v>
      </c>
      <c r="AC88" s="25" t="e">
        <f>IF('Crisis Indicator Data'!#REF!="No Data",1,IF(#REF!&lt;&gt;"",1,0))</f>
        <v>#REF!</v>
      </c>
      <c r="AD88" s="25" t="e">
        <f>IF('Crisis Indicator Data'!#REF!="No Data",1,IF(#REF!&lt;&gt;"",1,0))</f>
        <v>#REF!</v>
      </c>
      <c r="AE88" s="25" t="e">
        <f>IF('Crisis Indicator Data'!#REF!="No Data",1,IF(#REF!&lt;&gt;"",1,0))</f>
        <v>#REF!</v>
      </c>
      <c r="AF88" s="25" t="e">
        <f>IF('Crisis Indicator Data'!#REF!="No Data",1,IF(#REF!&lt;&gt;"",1,0))</f>
        <v>#REF!</v>
      </c>
      <c r="AG88" s="25" t="e">
        <f>IF('Crisis Indicator Data'!#REF!="No Data",1,IF(#REF!&lt;&gt;"",1,0))</f>
        <v>#REF!</v>
      </c>
      <c r="AH88" s="25" t="e">
        <f>IF('Crisis Indicator Data'!#REF!="No Data",1,IF(#REF!&lt;&gt;"",1,0))</f>
        <v>#REF!</v>
      </c>
      <c r="AI88" s="25" t="e">
        <f>IF('Crisis Indicator Data'!#REF!="No Data",1,IF(#REF!&lt;&gt;"",1,0))</f>
        <v>#REF!</v>
      </c>
      <c r="AJ88" s="25" t="e">
        <f>IF('Crisis Indicator Data'!#REF!="No Data",1,IF(#REF!&lt;&gt;"",1,0))</f>
        <v>#REF!</v>
      </c>
      <c r="AK88" s="25" t="e">
        <f>IF('Crisis Indicator Data'!#REF!="No Data",1,IF(#REF!&lt;&gt;"",1,0))</f>
        <v>#REF!</v>
      </c>
      <c r="AL88" s="25" t="e">
        <f>IF('Crisis Indicator Data'!#REF!="No Data",1,IF(#REF!&lt;&gt;"",1,0))</f>
        <v>#REF!</v>
      </c>
      <c r="AM88" s="25" t="e">
        <f>IF('Crisis Indicator Data'!#REF!="No Data",1,IF(#REF!&lt;&gt;"",1,0))</f>
        <v>#REF!</v>
      </c>
      <c r="AN88" s="25" t="e">
        <f>IF('Crisis Indicator Data'!#REF!="No Data",1,IF(#REF!&lt;&gt;"",1,0))</f>
        <v>#REF!</v>
      </c>
      <c r="AO88" s="25" t="e">
        <f>IF('Crisis Indicator Data'!#REF!="No Data",1,IF(#REF!&lt;&gt;"",1,0))</f>
        <v>#REF!</v>
      </c>
      <c r="AP88" s="25" t="e">
        <f>IF('Crisis Indicator Data'!#REF!="No Data",1,IF(#REF!&lt;&gt;"",1,0))</f>
        <v>#REF!</v>
      </c>
      <c r="AQ88" s="25" t="e">
        <f>IF('Crisis Indicator Data'!#REF!="No Data",1,IF(#REF!&lt;&gt;"",1,0))</f>
        <v>#REF!</v>
      </c>
      <c r="AR88" s="25" t="e">
        <f>IF('Crisis Indicator Data'!#REF!="No Data",1,IF(#REF!&lt;&gt;"",1,0))</f>
        <v>#REF!</v>
      </c>
      <c r="AS88" s="25" t="e">
        <f>IF('Crisis Indicator Data'!#REF!="No Data",1,IF(#REF!&lt;&gt;"",1,0))</f>
        <v>#REF!</v>
      </c>
      <c r="AT88" s="25" t="e">
        <f>IF('Crisis Indicator Data'!#REF!="No Data",1,IF(#REF!&lt;&gt;"",1,0))</f>
        <v>#REF!</v>
      </c>
      <c r="AU88" s="25" t="e">
        <f>IF('Crisis Indicator Data'!#REF!="No Data",1,IF(#REF!&lt;&gt;"",1,0))</f>
        <v>#REF!</v>
      </c>
      <c r="AV88" s="25" t="e">
        <f>IF('Crisis Indicator Data'!#REF!="No Data",1,IF(#REF!&lt;&gt;"",1,0))</f>
        <v>#REF!</v>
      </c>
      <c r="AW88" s="25" t="e">
        <f>IF('Crisis Indicator Data'!#REF!="No Data",1,IF(#REF!&lt;&gt;"",1,0))</f>
        <v>#REF!</v>
      </c>
      <c r="AX88" s="25" t="e">
        <f>IF('Crisis Indicator Data'!#REF!="No Data",1,IF(#REF!&lt;&gt;"",1,0))</f>
        <v>#REF!</v>
      </c>
      <c r="AY88" s="25" t="e">
        <f>IF('Crisis Indicator Data'!#REF!="No Data",1,IF(#REF!&lt;&gt;"",1,0))</f>
        <v>#REF!</v>
      </c>
      <c r="AZ88" s="25" t="e">
        <f>IF('Crisis Indicator Data'!#REF!="No Data",1,IF(#REF!&lt;&gt;"",1,0))</f>
        <v>#REF!</v>
      </c>
      <c r="BA88" t="e">
        <f t="shared" si="2"/>
        <v>#REF!</v>
      </c>
      <c r="BB88" s="27" t="e">
        <f t="shared" si="3"/>
        <v>#REF!</v>
      </c>
    </row>
    <row r="89" spans="1:54" x14ac:dyDescent="0.3">
      <c r="A89" t="s">
        <v>166</v>
      </c>
      <c r="B89" s="25" t="e">
        <f>IF('Crisis Indicator Data'!#REF!="No Data",1,IF(#REF!&lt;&gt;"",1,0))</f>
        <v>#REF!</v>
      </c>
      <c r="C89" s="25" t="e">
        <f>IF('Crisis Indicator Data'!#REF!="No Data",1,IF(#REF!&lt;&gt;"",1,0))</f>
        <v>#REF!</v>
      </c>
      <c r="D89" s="25" t="e">
        <f>IF('Crisis Indicator Data'!#REF!="No Data",1,IF(#REF!&lt;&gt;"",1,0))</f>
        <v>#REF!</v>
      </c>
      <c r="E89" s="25" t="e">
        <f>IF('Crisis Indicator Data'!#REF!="No Data",1,IF(#REF!&lt;&gt;"",1,0))</f>
        <v>#REF!</v>
      </c>
      <c r="F89" s="25" t="e">
        <f>IF('Crisis Indicator Data'!#REF!="No Data",1,IF(#REF!&lt;&gt;"",1,0))</f>
        <v>#REF!</v>
      </c>
      <c r="G89" s="25" t="e">
        <f>IF('Crisis Indicator Data'!#REF!="No Data",1,IF(#REF!&lt;&gt;"",1,0))</f>
        <v>#REF!</v>
      </c>
      <c r="H89" s="25" t="e">
        <f>IF('Crisis Indicator Data'!#REF!="No Data",1,IF(#REF!&lt;&gt;"",1,0))</f>
        <v>#REF!</v>
      </c>
      <c r="I89" s="25" t="e">
        <f>IF('Crisis Indicator Data'!#REF!="No Data",1,IF(#REF!&lt;&gt;"",1,0))</f>
        <v>#REF!</v>
      </c>
      <c r="J89" s="25" t="e">
        <f>IF('Crisis Indicator Data'!#REF!="No Data",1,IF(#REF!&lt;&gt;"",1,0))</f>
        <v>#REF!</v>
      </c>
      <c r="K89" s="25" t="e">
        <f>IF('Crisis Indicator Data'!#REF!="No Data",1,IF(#REF!&lt;&gt;"",1,0))</f>
        <v>#REF!</v>
      </c>
      <c r="L89" s="25" t="e">
        <f>IF('Crisis Indicator Data'!#REF!="No Data",1,IF(#REF!&lt;&gt;"",1,0))</f>
        <v>#REF!</v>
      </c>
      <c r="M89" s="25" t="e">
        <f>IF('Crisis Indicator Data'!#REF!="No Data",1,IF(#REF!&lt;&gt;"",1,0))</f>
        <v>#REF!</v>
      </c>
      <c r="N89" s="25" t="e">
        <f>IF('Crisis Indicator Data'!#REF!="No Data",1,IF(#REF!&lt;&gt;"",1,0))</f>
        <v>#REF!</v>
      </c>
      <c r="O89" s="25" t="e">
        <f>IF('Crisis Indicator Data'!#REF!="No Data",1,IF(#REF!&lt;&gt;"",1,0))</f>
        <v>#REF!</v>
      </c>
      <c r="P89" s="25" t="e">
        <f>IF('Crisis Indicator Data'!#REF!="No Data",1,IF(#REF!&lt;&gt;"",1,0))</f>
        <v>#REF!</v>
      </c>
      <c r="Q89" s="25" t="e">
        <f>IF('Crisis Indicator Data'!#REF!="No Data",1,IF(#REF!&lt;&gt;"",1,0))</f>
        <v>#REF!</v>
      </c>
      <c r="R89" s="25" t="e">
        <f>IF('Crisis Indicator Data'!#REF!="No Data",1,IF(#REF!&lt;&gt;"",1,0))</f>
        <v>#REF!</v>
      </c>
      <c r="S89" s="25" t="e">
        <f>IF('Crisis Indicator Data'!#REF!="No Data",1,IF(#REF!&lt;&gt;"",1,0))</f>
        <v>#REF!</v>
      </c>
      <c r="T89" s="25" t="e">
        <f>IF('Crisis Indicator Data'!#REF!="No Data",1,IF(#REF!&lt;&gt;"",1,0))</f>
        <v>#REF!</v>
      </c>
      <c r="U89" s="25" t="e">
        <f>IF('Crisis Indicator Data'!#REF!="No Data",1,IF(#REF!&lt;&gt;"",1,0))</f>
        <v>#REF!</v>
      </c>
      <c r="V89" s="25" t="e">
        <f>IF('Crisis Indicator Data'!#REF!="No Data",1,IF(#REF!&lt;&gt;"",1,0))</f>
        <v>#REF!</v>
      </c>
      <c r="W89" s="25" t="e">
        <f>IF('Crisis Indicator Data'!#REF!="No Data",1,IF(#REF!&lt;&gt;"",1,0))</f>
        <v>#REF!</v>
      </c>
      <c r="X89" s="25" t="e">
        <f>IF('Crisis Indicator Data'!#REF!="No Data",1,IF(#REF!&lt;&gt;"",1,0))</f>
        <v>#REF!</v>
      </c>
      <c r="Y89" s="25" t="e">
        <f>IF('Crisis Indicator Data'!#REF!="No Data",1,IF(#REF!&lt;&gt;"",1,0))</f>
        <v>#REF!</v>
      </c>
      <c r="Z89" s="25" t="e">
        <f>IF('Crisis Indicator Data'!#REF!="No Data",1,IF(#REF!&lt;&gt;"",1,0))</f>
        <v>#REF!</v>
      </c>
      <c r="AA89" s="25" t="e">
        <f>IF('Crisis Indicator Data'!#REF!="No Data",1,IF(#REF!&lt;&gt;"",1,0))</f>
        <v>#REF!</v>
      </c>
      <c r="AB89" s="25" t="e">
        <f>IF('Crisis Indicator Data'!#REF!="No Data",1,IF(#REF!&lt;&gt;"",1,0))</f>
        <v>#REF!</v>
      </c>
      <c r="AC89" s="25" t="e">
        <f>IF('Crisis Indicator Data'!#REF!="No Data",1,IF(#REF!&lt;&gt;"",1,0))</f>
        <v>#REF!</v>
      </c>
      <c r="AD89" s="25" t="e">
        <f>IF('Crisis Indicator Data'!#REF!="No Data",1,IF(#REF!&lt;&gt;"",1,0))</f>
        <v>#REF!</v>
      </c>
      <c r="AE89" s="25" t="e">
        <f>IF('Crisis Indicator Data'!#REF!="No Data",1,IF(#REF!&lt;&gt;"",1,0))</f>
        <v>#REF!</v>
      </c>
      <c r="AF89" s="25" t="e">
        <f>IF('Crisis Indicator Data'!#REF!="No Data",1,IF(#REF!&lt;&gt;"",1,0))</f>
        <v>#REF!</v>
      </c>
      <c r="AG89" s="25" t="e">
        <f>IF('Crisis Indicator Data'!#REF!="No Data",1,IF(#REF!&lt;&gt;"",1,0))</f>
        <v>#REF!</v>
      </c>
      <c r="AH89" s="25" t="e">
        <f>IF('Crisis Indicator Data'!#REF!="No Data",1,IF(#REF!&lt;&gt;"",1,0))</f>
        <v>#REF!</v>
      </c>
      <c r="AI89" s="25" t="e">
        <f>IF('Crisis Indicator Data'!#REF!="No Data",1,IF(#REF!&lt;&gt;"",1,0))</f>
        <v>#REF!</v>
      </c>
      <c r="AJ89" s="25" t="e">
        <f>IF('Crisis Indicator Data'!#REF!="No Data",1,IF(#REF!&lt;&gt;"",1,0))</f>
        <v>#REF!</v>
      </c>
      <c r="AK89" s="25" t="e">
        <f>IF('Crisis Indicator Data'!#REF!="No Data",1,IF(#REF!&lt;&gt;"",1,0))</f>
        <v>#REF!</v>
      </c>
      <c r="AL89" s="25" t="e">
        <f>IF('Crisis Indicator Data'!#REF!="No Data",1,IF(#REF!&lt;&gt;"",1,0))</f>
        <v>#REF!</v>
      </c>
      <c r="AM89" s="25" t="e">
        <f>IF('Crisis Indicator Data'!#REF!="No Data",1,IF(#REF!&lt;&gt;"",1,0))</f>
        <v>#REF!</v>
      </c>
      <c r="AN89" s="25" t="e">
        <f>IF('Crisis Indicator Data'!#REF!="No Data",1,IF(#REF!&lt;&gt;"",1,0))</f>
        <v>#REF!</v>
      </c>
      <c r="AO89" s="25" t="e">
        <f>IF('Crisis Indicator Data'!#REF!="No Data",1,IF(#REF!&lt;&gt;"",1,0))</f>
        <v>#REF!</v>
      </c>
      <c r="AP89" s="25" t="e">
        <f>IF('Crisis Indicator Data'!#REF!="No Data",1,IF(#REF!&lt;&gt;"",1,0))</f>
        <v>#REF!</v>
      </c>
      <c r="AQ89" s="25" t="e">
        <f>IF('Crisis Indicator Data'!#REF!="No Data",1,IF(#REF!&lt;&gt;"",1,0))</f>
        <v>#REF!</v>
      </c>
      <c r="AR89" s="25" t="e">
        <f>IF('Crisis Indicator Data'!#REF!="No Data",1,IF(#REF!&lt;&gt;"",1,0))</f>
        <v>#REF!</v>
      </c>
      <c r="AS89" s="25" t="e">
        <f>IF('Crisis Indicator Data'!#REF!="No Data",1,IF(#REF!&lt;&gt;"",1,0))</f>
        <v>#REF!</v>
      </c>
      <c r="AT89" s="25" t="e">
        <f>IF('Crisis Indicator Data'!#REF!="No Data",1,IF(#REF!&lt;&gt;"",1,0))</f>
        <v>#REF!</v>
      </c>
      <c r="AU89" s="25" t="e">
        <f>IF('Crisis Indicator Data'!#REF!="No Data",1,IF(#REF!&lt;&gt;"",1,0))</f>
        <v>#REF!</v>
      </c>
      <c r="AV89" s="25" t="e">
        <f>IF('Crisis Indicator Data'!#REF!="No Data",1,IF(#REF!&lt;&gt;"",1,0))</f>
        <v>#REF!</v>
      </c>
      <c r="AW89" s="25" t="e">
        <f>IF('Crisis Indicator Data'!#REF!="No Data",1,IF(#REF!&lt;&gt;"",1,0))</f>
        <v>#REF!</v>
      </c>
      <c r="AX89" s="25" t="e">
        <f>IF('Crisis Indicator Data'!#REF!="No Data",1,IF(#REF!&lt;&gt;"",1,0))</f>
        <v>#REF!</v>
      </c>
      <c r="AY89" s="25" t="e">
        <f>IF('Crisis Indicator Data'!#REF!="No Data",1,IF(#REF!&lt;&gt;"",1,0))</f>
        <v>#REF!</v>
      </c>
      <c r="AZ89" s="25" t="e">
        <f>IF('Crisis Indicator Data'!#REF!="No Data",1,IF(#REF!&lt;&gt;"",1,0))</f>
        <v>#REF!</v>
      </c>
      <c r="BA89" t="e">
        <f t="shared" si="2"/>
        <v>#REF!</v>
      </c>
      <c r="BB89" s="27" t="e">
        <f t="shared" si="3"/>
        <v>#REF!</v>
      </c>
    </row>
    <row r="90" spans="1:54" x14ac:dyDescent="0.3">
      <c r="A90" t="s">
        <v>297</v>
      </c>
      <c r="B90" s="25" t="e">
        <f>IF('Crisis Indicator Data'!#REF!="No Data",1,IF(#REF!&lt;&gt;"",1,0))</f>
        <v>#REF!</v>
      </c>
      <c r="C90" s="25" t="e">
        <f>IF('Crisis Indicator Data'!#REF!="No Data",1,IF(#REF!&lt;&gt;"",1,0))</f>
        <v>#REF!</v>
      </c>
      <c r="D90" s="25" t="e">
        <f>IF('Crisis Indicator Data'!#REF!="No Data",1,IF(#REF!&lt;&gt;"",1,0))</f>
        <v>#REF!</v>
      </c>
      <c r="E90" s="25" t="e">
        <f>IF('Crisis Indicator Data'!#REF!="No Data",1,IF(#REF!&lt;&gt;"",1,0))</f>
        <v>#REF!</v>
      </c>
      <c r="F90" s="25" t="e">
        <f>IF('Crisis Indicator Data'!#REF!="No Data",1,IF(#REF!&lt;&gt;"",1,0))</f>
        <v>#REF!</v>
      </c>
      <c r="G90" s="25" t="e">
        <f>IF('Crisis Indicator Data'!#REF!="No Data",1,IF(#REF!&lt;&gt;"",1,0))</f>
        <v>#REF!</v>
      </c>
      <c r="H90" s="25" t="e">
        <f>IF('Crisis Indicator Data'!#REF!="No Data",1,IF(#REF!&lt;&gt;"",1,0))</f>
        <v>#REF!</v>
      </c>
      <c r="I90" s="25" t="e">
        <f>IF('Crisis Indicator Data'!#REF!="No Data",1,IF(#REF!&lt;&gt;"",1,0))</f>
        <v>#REF!</v>
      </c>
      <c r="J90" s="25" t="e">
        <f>IF('Crisis Indicator Data'!#REF!="No Data",1,IF(#REF!&lt;&gt;"",1,0))</f>
        <v>#REF!</v>
      </c>
      <c r="K90" s="25" t="e">
        <f>IF('Crisis Indicator Data'!#REF!="No Data",1,IF(#REF!&lt;&gt;"",1,0))</f>
        <v>#REF!</v>
      </c>
      <c r="L90" s="25" t="e">
        <f>IF('Crisis Indicator Data'!#REF!="No Data",1,IF(#REF!&lt;&gt;"",1,0))</f>
        <v>#REF!</v>
      </c>
      <c r="M90" s="25" t="e">
        <f>IF('Crisis Indicator Data'!#REF!="No Data",1,IF(#REF!&lt;&gt;"",1,0))</f>
        <v>#REF!</v>
      </c>
      <c r="N90" s="25" t="e">
        <f>IF('Crisis Indicator Data'!#REF!="No Data",1,IF(#REF!&lt;&gt;"",1,0))</f>
        <v>#REF!</v>
      </c>
      <c r="O90" s="25" t="e">
        <f>IF('Crisis Indicator Data'!#REF!="No Data",1,IF(#REF!&lt;&gt;"",1,0))</f>
        <v>#REF!</v>
      </c>
      <c r="P90" s="25" t="e">
        <f>IF('Crisis Indicator Data'!#REF!="No Data",1,IF(#REF!&lt;&gt;"",1,0))</f>
        <v>#REF!</v>
      </c>
      <c r="Q90" s="25" t="e">
        <f>IF('Crisis Indicator Data'!#REF!="No Data",1,IF(#REF!&lt;&gt;"",1,0))</f>
        <v>#REF!</v>
      </c>
      <c r="R90" s="25" t="e">
        <f>IF('Crisis Indicator Data'!#REF!="No Data",1,IF(#REF!&lt;&gt;"",1,0))</f>
        <v>#REF!</v>
      </c>
      <c r="S90" s="25" t="e">
        <f>IF('Crisis Indicator Data'!#REF!="No Data",1,IF(#REF!&lt;&gt;"",1,0))</f>
        <v>#REF!</v>
      </c>
      <c r="T90" s="25" t="e">
        <f>IF('Crisis Indicator Data'!#REF!="No Data",1,IF(#REF!&lt;&gt;"",1,0))</f>
        <v>#REF!</v>
      </c>
      <c r="U90" s="25" t="e">
        <f>IF('Crisis Indicator Data'!#REF!="No Data",1,IF(#REF!&lt;&gt;"",1,0))</f>
        <v>#REF!</v>
      </c>
      <c r="V90" s="25" t="e">
        <f>IF('Crisis Indicator Data'!#REF!="No Data",1,IF(#REF!&lt;&gt;"",1,0))</f>
        <v>#REF!</v>
      </c>
      <c r="W90" s="25" t="e">
        <f>IF('Crisis Indicator Data'!#REF!="No Data",1,IF(#REF!&lt;&gt;"",1,0))</f>
        <v>#REF!</v>
      </c>
      <c r="X90" s="25" t="e">
        <f>IF('Crisis Indicator Data'!#REF!="No Data",1,IF(#REF!&lt;&gt;"",1,0))</f>
        <v>#REF!</v>
      </c>
      <c r="Y90" s="25" t="e">
        <f>IF('Crisis Indicator Data'!#REF!="No Data",1,IF(#REF!&lt;&gt;"",1,0))</f>
        <v>#REF!</v>
      </c>
      <c r="Z90" s="25" t="e">
        <f>IF('Crisis Indicator Data'!#REF!="No Data",1,IF(#REF!&lt;&gt;"",1,0))</f>
        <v>#REF!</v>
      </c>
      <c r="AA90" s="25" t="e">
        <f>IF('Crisis Indicator Data'!#REF!="No Data",1,IF(#REF!&lt;&gt;"",1,0))</f>
        <v>#REF!</v>
      </c>
      <c r="AB90" s="25" t="e">
        <f>IF('Crisis Indicator Data'!#REF!="No Data",1,IF(#REF!&lt;&gt;"",1,0))</f>
        <v>#REF!</v>
      </c>
      <c r="AC90" s="25" t="e">
        <f>IF('Crisis Indicator Data'!#REF!="No Data",1,IF(#REF!&lt;&gt;"",1,0))</f>
        <v>#REF!</v>
      </c>
      <c r="AD90" s="25" t="e">
        <f>IF('Crisis Indicator Data'!#REF!="No Data",1,IF(#REF!&lt;&gt;"",1,0))</f>
        <v>#REF!</v>
      </c>
      <c r="AE90" s="25" t="e">
        <f>IF('Crisis Indicator Data'!#REF!="No Data",1,IF(#REF!&lt;&gt;"",1,0))</f>
        <v>#REF!</v>
      </c>
      <c r="AF90" s="25" t="e">
        <f>IF('Crisis Indicator Data'!#REF!="No Data",1,IF(#REF!&lt;&gt;"",1,0))</f>
        <v>#REF!</v>
      </c>
      <c r="AG90" s="25" t="e">
        <f>IF('Crisis Indicator Data'!#REF!="No Data",1,IF(#REF!&lt;&gt;"",1,0))</f>
        <v>#REF!</v>
      </c>
      <c r="AH90" s="25" t="e">
        <f>IF('Crisis Indicator Data'!#REF!="No Data",1,IF(#REF!&lt;&gt;"",1,0))</f>
        <v>#REF!</v>
      </c>
      <c r="AI90" s="25" t="e">
        <f>IF('Crisis Indicator Data'!#REF!="No Data",1,IF(#REF!&lt;&gt;"",1,0))</f>
        <v>#REF!</v>
      </c>
      <c r="AJ90" s="25" t="e">
        <f>IF('Crisis Indicator Data'!#REF!="No Data",1,IF(#REF!&lt;&gt;"",1,0))</f>
        <v>#REF!</v>
      </c>
      <c r="AK90" s="25" t="e">
        <f>IF('Crisis Indicator Data'!#REF!="No Data",1,IF(#REF!&lt;&gt;"",1,0))</f>
        <v>#REF!</v>
      </c>
      <c r="AL90" s="25" t="e">
        <f>IF('Crisis Indicator Data'!#REF!="No Data",1,IF(#REF!&lt;&gt;"",1,0))</f>
        <v>#REF!</v>
      </c>
      <c r="AM90" s="25" t="e">
        <f>IF('Crisis Indicator Data'!#REF!="No Data",1,IF(#REF!&lt;&gt;"",1,0))</f>
        <v>#REF!</v>
      </c>
      <c r="AN90" s="25" t="e">
        <f>IF('Crisis Indicator Data'!#REF!="No Data",1,IF(#REF!&lt;&gt;"",1,0))</f>
        <v>#REF!</v>
      </c>
      <c r="AO90" s="25" t="e">
        <f>IF('Crisis Indicator Data'!#REF!="No Data",1,IF(#REF!&lt;&gt;"",1,0))</f>
        <v>#REF!</v>
      </c>
      <c r="AP90" s="25" t="e">
        <f>IF('Crisis Indicator Data'!#REF!="No Data",1,IF(#REF!&lt;&gt;"",1,0))</f>
        <v>#REF!</v>
      </c>
      <c r="AQ90" s="25" t="e">
        <f>IF('Crisis Indicator Data'!#REF!="No Data",1,IF(#REF!&lt;&gt;"",1,0))</f>
        <v>#REF!</v>
      </c>
      <c r="AR90" s="25" t="e">
        <f>IF('Crisis Indicator Data'!#REF!="No Data",1,IF(#REF!&lt;&gt;"",1,0))</f>
        <v>#REF!</v>
      </c>
      <c r="AS90" s="25" t="e">
        <f>IF('Crisis Indicator Data'!#REF!="No Data",1,IF(#REF!&lt;&gt;"",1,0))</f>
        <v>#REF!</v>
      </c>
      <c r="AT90" s="25" t="e">
        <f>IF('Crisis Indicator Data'!#REF!="No Data",1,IF(#REF!&lt;&gt;"",1,0))</f>
        <v>#REF!</v>
      </c>
      <c r="AU90" s="25" t="e">
        <f>IF('Crisis Indicator Data'!#REF!="No Data",1,IF(#REF!&lt;&gt;"",1,0))</f>
        <v>#REF!</v>
      </c>
      <c r="AV90" s="25" t="e">
        <f>IF('Crisis Indicator Data'!#REF!="No Data",1,IF(#REF!&lt;&gt;"",1,0))</f>
        <v>#REF!</v>
      </c>
      <c r="AW90" s="25" t="e">
        <f>IF('Crisis Indicator Data'!#REF!="No Data",1,IF(#REF!&lt;&gt;"",1,0))</f>
        <v>#REF!</v>
      </c>
      <c r="AX90" s="25" t="e">
        <f>IF('Crisis Indicator Data'!#REF!="No Data",1,IF(#REF!&lt;&gt;"",1,0))</f>
        <v>#REF!</v>
      </c>
      <c r="AY90" s="25" t="e">
        <f>IF('Crisis Indicator Data'!#REF!="No Data",1,IF(#REF!&lt;&gt;"",1,0))</f>
        <v>#REF!</v>
      </c>
      <c r="AZ90" s="25" t="e">
        <f>IF('Crisis Indicator Data'!#REF!="No Data",1,IF(#REF!&lt;&gt;"",1,0))</f>
        <v>#REF!</v>
      </c>
      <c r="BA90" t="e">
        <f t="shared" si="2"/>
        <v>#REF!</v>
      </c>
      <c r="BB90" s="27" t="e">
        <f t="shared" si="3"/>
        <v>#REF!</v>
      </c>
    </row>
    <row r="91" spans="1:54" x14ac:dyDescent="0.3">
      <c r="A91" t="s">
        <v>167</v>
      </c>
      <c r="B91" s="25" t="e">
        <f>IF('Crisis Indicator Data'!#REF!="No Data",1,IF(#REF!&lt;&gt;"",1,0))</f>
        <v>#REF!</v>
      </c>
      <c r="C91" s="25" t="e">
        <f>IF('Crisis Indicator Data'!#REF!="No Data",1,IF(#REF!&lt;&gt;"",1,0))</f>
        <v>#REF!</v>
      </c>
      <c r="D91" s="25" t="e">
        <f>IF('Crisis Indicator Data'!#REF!="No Data",1,IF(#REF!&lt;&gt;"",1,0))</f>
        <v>#REF!</v>
      </c>
      <c r="E91" s="25" t="e">
        <f>IF('Crisis Indicator Data'!#REF!="No Data",1,IF(#REF!&lt;&gt;"",1,0))</f>
        <v>#REF!</v>
      </c>
      <c r="F91" s="25" t="e">
        <f>IF('Crisis Indicator Data'!#REF!="No Data",1,IF(#REF!&lt;&gt;"",1,0))</f>
        <v>#REF!</v>
      </c>
      <c r="G91" s="25" t="e">
        <f>IF('Crisis Indicator Data'!#REF!="No Data",1,IF(#REF!&lt;&gt;"",1,0))</f>
        <v>#REF!</v>
      </c>
      <c r="H91" s="25" t="e">
        <f>IF('Crisis Indicator Data'!#REF!="No Data",1,IF(#REF!&lt;&gt;"",1,0))</f>
        <v>#REF!</v>
      </c>
      <c r="I91" s="25" t="e">
        <f>IF('Crisis Indicator Data'!#REF!="No Data",1,IF(#REF!&lt;&gt;"",1,0))</f>
        <v>#REF!</v>
      </c>
      <c r="J91" s="25" t="e">
        <f>IF('Crisis Indicator Data'!#REF!="No Data",1,IF(#REF!&lt;&gt;"",1,0))</f>
        <v>#REF!</v>
      </c>
      <c r="K91" s="25" t="e">
        <f>IF('Crisis Indicator Data'!#REF!="No Data",1,IF(#REF!&lt;&gt;"",1,0))</f>
        <v>#REF!</v>
      </c>
      <c r="L91" s="25" t="e">
        <f>IF('Crisis Indicator Data'!#REF!="No Data",1,IF(#REF!&lt;&gt;"",1,0))</f>
        <v>#REF!</v>
      </c>
      <c r="M91" s="25" t="e">
        <f>IF('Crisis Indicator Data'!#REF!="No Data",1,IF(#REF!&lt;&gt;"",1,0))</f>
        <v>#REF!</v>
      </c>
      <c r="N91" s="25" t="e">
        <f>IF('Crisis Indicator Data'!#REF!="No Data",1,IF(#REF!&lt;&gt;"",1,0))</f>
        <v>#REF!</v>
      </c>
      <c r="O91" s="25" t="e">
        <f>IF('Crisis Indicator Data'!#REF!="No Data",1,IF(#REF!&lt;&gt;"",1,0))</f>
        <v>#REF!</v>
      </c>
      <c r="P91" s="25" t="e">
        <f>IF('Crisis Indicator Data'!#REF!="No Data",1,IF(#REF!&lt;&gt;"",1,0))</f>
        <v>#REF!</v>
      </c>
      <c r="Q91" s="25" t="e">
        <f>IF('Crisis Indicator Data'!#REF!="No Data",1,IF(#REF!&lt;&gt;"",1,0))</f>
        <v>#REF!</v>
      </c>
      <c r="R91" s="25" t="e">
        <f>IF('Crisis Indicator Data'!#REF!="No Data",1,IF(#REF!&lt;&gt;"",1,0))</f>
        <v>#REF!</v>
      </c>
      <c r="S91" s="25" t="e">
        <f>IF('Crisis Indicator Data'!#REF!="No Data",1,IF(#REF!&lt;&gt;"",1,0))</f>
        <v>#REF!</v>
      </c>
      <c r="T91" s="25" t="e">
        <f>IF('Crisis Indicator Data'!#REF!="No Data",1,IF(#REF!&lt;&gt;"",1,0))</f>
        <v>#REF!</v>
      </c>
      <c r="U91" s="25" t="e">
        <f>IF('Crisis Indicator Data'!#REF!="No Data",1,IF(#REF!&lt;&gt;"",1,0))</f>
        <v>#REF!</v>
      </c>
      <c r="V91" s="25" t="e">
        <f>IF('Crisis Indicator Data'!#REF!="No Data",1,IF(#REF!&lt;&gt;"",1,0))</f>
        <v>#REF!</v>
      </c>
      <c r="W91" s="25" t="e">
        <f>IF('Crisis Indicator Data'!#REF!="No Data",1,IF(#REF!&lt;&gt;"",1,0))</f>
        <v>#REF!</v>
      </c>
      <c r="X91" s="25" t="e">
        <f>IF('Crisis Indicator Data'!#REF!="No Data",1,IF(#REF!&lt;&gt;"",1,0))</f>
        <v>#REF!</v>
      </c>
      <c r="Y91" s="25" t="e">
        <f>IF('Crisis Indicator Data'!#REF!="No Data",1,IF(#REF!&lt;&gt;"",1,0))</f>
        <v>#REF!</v>
      </c>
      <c r="Z91" s="25" t="e">
        <f>IF('Crisis Indicator Data'!#REF!="No Data",1,IF(#REF!&lt;&gt;"",1,0))</f>
        <v>#REF!</v>
      </c>
      <c r="AA91" s="25" t="e">
        <f>IF('Crisis Indicator Data'!#REF!="No Data",1,IF(#REF!&lt;&gt;"",1,0))</f>
        <v>#REF!</v>
      </c>
      <c r="AB91" s="25" t="e">
        <f>IF('Crisis Indicator Data'!#REF!="No Data",1,IF(#REF!&lt;&gt;"",1,0))</f>
        <v>#REF!</v>
      </c>
      <c r="AC91" s="25" t="e">
        <f>IF('Crisis Indicator Data'!#REF!="No Data",1,IF(#REF!&lt;&gt;"",1,0))</f>
        <v>#REF!</v>
      </c>
      <c r="AD91" s="25" t="e">
        <f>IF('Crisis Indicator Data'!#REF!="No Data",1,IF(#REF!&lt;&gt;"",1,0))</f>
        <v>#REF!</v>
      </c>
      <c r="AE91" s="25" t="e">
        <f>IF('Crisis Indicator Data'!#REF!="No Data",1,IF(#REF!&lt;&gt;"",1,0))</f>
        <v>#REF!</v>
      </c>
      <c r="AF91" s="25" t="e">
        <f>IF('Crisis Indicator Data'!#REF!="No Data",1,IF(#REF!&lt;&gt;"",1,0))</f>
        <v>#REF!</v>
      </c>
      <c r="AG91" s="25" t="e">
        <f>IF('Crisis Indicator Data'!#REF!="No Data",1,IF(#REF!&lt;&gt;"",1,0))</f>
        <v>#REF!</v>
      </c>
      <c r="AH91" s="25" t="e">
        <f>IF('Crisis Indicator Data'!#REF!="No Data",1,IF(#REF!&lt;&gt;"",1,0))</f>
        <v>#REF!</v>
      </c>
      <c r="AI91" s="25" t="e">
        <f>IF('Crisis Indicator Data'!#REF!="No Data",1,IF(#REF!&lt;&gt;"",1,0))</f>
        <v>#REF!</v>
      </c>
      <c r="AJ91" s="25" t="e">
        <f>IF('Crisis Indicator Data'!#REF!="No Data",1,IF(#REF!&lt;&gt;"",1,0))</f>
        <v>#REF!</v>
      </c>
      <c r="AK91" s="25" t="e">
        <f>IF('Crisis Indicator Data'!#REF!="No Data",1,IF(#REF!&lt;&gt;"",1,0))</f>
        <v>#REF!</v>
      </c>
      <c r="AL91" s="25" t="e">
        <f>IF('Crisis Indicator Data'!#REF!="No Data",1,IF(#REF!&lt;&gt;"",1,0))</f>
        <v>#REF!</v>
      </c>
      <c r="AM91" s="25" t="e">
        <f>IF('Crisis Indicator Data'!#REF!="No Data",1,IF(#REF!&lt;&gt;"",1,0))</f>
        <v>#REF!</v>
      </c>
      <c r="AN91" s="25" t="e">
        <f>IF('Crisis Indicator Data'!#REF!="No Data",1,IF(#REF!&lt;&gt;"",1,0))</f>
        <v>#REF!</v>
      </c>
      <c r="AO91" s="25" t="e">
        <f>IF('Crisis Indicator Data'!#REF!="No Data",1,IF(#REF!&lt;&gt;"",1,0))</f>
        <v>#REF!</v>
      </c>
      <c r="AP91" s="25" t="e">
        <f>IF('Crisis Indicator Data'!#REF!="No Data",1,IF(#REF!&lt;&gt;"",1,0))</f>
        <v>#REF!</v>
      </c>
      <c r="AQ91" s="25" t="e">
        <f>IF('Crisis Indicator Data'!#REF!="No Data",1,IF(#REF!&lt;&gt;"",1,0))</f>
        <v>#REF!</v>
      </c>
      <c r="AR91" s="25" t="e">
        <f>IF('Crisis Indicator Data'!#REF!="No Data",1,IF(#REF!&lt;&gt;"",1,0))</f>
        <v>#REF!</v>
      </c>
      <c r="AS91" s="25" t="e">
        <f>IF('Crisis Indicator Data'!#REF!="No Data",1,IF(#REF!&lt;&gt;"",1,0))</f>
        <v>#REF!</v>
      </c>
      <c r="AT91" s="25" t="e">
        <f>IF('Crisis Indicator Data'!#REF!="No Data",1,IF(#REF!&lt;&gt;"",1,0))</f>
        <v>#REF!</v>
      </c>
      <c r="AU91" s="25" t="e">
        <f>IF('Crisis Indicator Data'!#REF!="No Data",1,IF(#REF!&lt;&gt;"",1,0))</f>
        <v>#REF!</v>
      </c>
      <c r="AV91" s="25" t="e">
        <f>IF('Crisis Indicator Data'!#REF!="No Data",1,IF(#REF!&lt;&gt;"",1,0))</f>
        <v>#REF!</v>
      </c>
      <c r="AW91" s="25" t="e">
        <f>IF('Crisis Indicator Data'!#REF!="No Data",1,IF(#REF!&lt;&gt;"",1,0))</f>
        <v>#REF!</v>
      </c>
      <c r="AX91" s="25" t="e">
        <f>IF('Crisis Indicator Data'!#REF!="No Data",1,IF(#REF!&lt;&gt;"",1,0))</f>
        <v>#REF!</v>
      </c>
      <c r="AY91" s="25" t="e">
        <f>IF('Crisis Indicator Data'!#REF!="No Data",1,IF(#REF!&lt;&gt;"",1,0))</f>
        <v>#REF!</v>
      </c>
      <c r="AZ91" s="25" t="e">
        <f>IF('Crisis Indicator Data'!#REF!="No Data",1,IF(#REF!&lt;&gt;"",1,0))</f>
        <v>#REF!</v>
      </c>
      <c r="BA91" t="e">
        <f t="shared" si="2"/>
        <v>#REF!</v>
      </c>
      <c r="BB91" s="27" t="e">
        <f t="shared" si="3"/>
        <v>#REF!</v>
      </c>
    </row>
    <row r="92" spans="1:54" x14ac:dyDescent="0.3">
      <c r="A92" t="s">
        <v>169</v>
      </c>
      <c r="B92" s="25" t="e">
        <f>IF('Crisis Indicator Data'!#REF!="No Data",1,IF(#REF!&lt;&gt;"",1,0))</f>
        <v>#REF!</v>
      </c>
      <c r="C92" s="25" t="e">
        <f>IF('Crisis Indicator Data'!#REF!="No Data",1,IF(#REF!&lt;&gt;"",1,0))</f>
        <v>#REF!</v>
      </c>
      <c r="D92" s="25" t="e">
        <f>IF('Crisis Indicator Data'!#REF!="No Data",1,IF(#REF!&lt;&gt;"",1,0))</f>
        <v>#REF!</v>
      </c>
      <c r="E92" s="25" t="e">
        <f>IF('Crisis Indicator Data'!#REF!="No Data",1,IF(#REF!&lt;&gt;"",1,0))</f>
        <v>#REF!</v>
      </c>
      <c r="F92" s="25" t="e">
        <f>IF('Crisis Indicator Data'!#REF!="No Data",1,IF(#REF!&lt;&gt;"",1,0))</f>
        <v>#REF!</v>
      </c>
      <c r="G92" s="25" t="e">
        <f>IF('Crisis Indicator Data'!#REF!="No Data",1,IF(#REF!&lt;&gt;"",1,0))</f>
        <v>#REF!</v>
      </c>
      <c r="H92" s="25" t="e">
        <f>IF('Crisis Indicator Data'!#REF!="No Data",1,IF(#REF!&lt;&gt;"",1,0))</f>
        <v>#REF!</v>
      </c>
      <c r="I92" s="25" t="e">
        <f>IF('Crisis Indicator Data'!#REF!="No Data",1,IF(#REF!&lt;&gt;"",1,0))</f>
        <v>#REF!</v>
      </c>
      <c r="J92" s="25" t="e">
        <f>IF('Crisis Indicator Data'!#REF!="No Data",1,IF(#REF!&lt;&gt;"",1,0))</f>
        <v>#REF!</v>
      </c>
      <c r="K92" s="25" t="e">
        <f>IF('Crisis Indicator Data'!#REF!="No Data",1,IF(#REF!&lt;&gt;"",1,0))</f>
        <v>#REF!</v>
      </c>
      <c r="L92" s="25" t="e">
        <f>IF('Crisis Indicator Data'!#REF!="No Data",1,IF(#REF!&lt;&gt;"",1,0))</f>
        <v>#REF!</v>
      </c>
      <c r="M92" s="25" t="e">
        <f>IF('Crisis Indicator Data'!#REF!="No Data",1,IF(#REF!&lt;&gt;"",1,0))</f>
        <v>#REF!</v>
      </c>
      <c r="N92" s="25" t="e">
        <f>IF('Crisis Indicator Data'!#REF!="No Data",1,IF(#REF!&lt;&gt;"",1,0))</f>
        <v>#REF!</v>
      </c>
      <c r="O92" s="25" t="e">
        <f>IF('Crisis Indicator Data'!#REF!="No Data",1,IF(#REF!&lt;&gt;"",1,0))</f>
        <v>#REF!</v>
      </c>
      <c r="P92" s="25" t="e">
        <f>IF('Crisis Indicator Data'!#REF!="No Data",1,IF(#REF!&lt;&gt;"",1,0))</f>
        <v>#REF!</v>
      </c>
      <c r="Q92" s="25" t="e">
        <f>IF('Crisis Indicator Data'!#REF!="No Data",1,IF(#REF!&lt;&gt;"",1,0))</f>
        <v>#REF!</v>
      </c>
      <c r="R92" s="25" t="e">
        <f>IF('Crisis Indicator Data'!#REF!="No Data",1,IF(#REF!&lt;&gt;"",1,0))</f>
        <v>#REF!</v>
      </c>
      <c r="S92" s="25" t="e">
        <f>IF('Crisis Indicator Data'!#REF!="No Data",1,IF(#REF!&lt;&gt;"",1,0))</f>
        <v>#REF!</v>
      </c>
      <c r="T92" s="25" t="e">
        <f>IF('Crisis Indicator Data'!#REF!="No Data",1,IF(#REF!&lt;&gt;"",1,0))</f>
        <v>#REF!</v>
      </c>
      <c r="U92" s="25" t="e">
        <f>IF('Crisis Indicator Data'!#REF!="No Data",1,IF(#REF!&lt;&gt;"",1,0))</f>
        <v>#REF!</v>
      </c>
      <c r="V92" s="25" t="e">
        <f>IF('Crisis Indicator Data'!#REF!="No Data",1,IF(#REF!&lt;&gt;"",1,0))</f>
        <v>#REF!</v>
      </c>
      <c r="W92" s="25" t="e">
        <f>IF('Crisis Indicator Data'!#REF!="No Data",1,IF(#REF!&lt;&gt;"",1,0))</f>
        <v>#REF!</v>
      </c>
      <c r="X92" s="25" t="e">
        <f>IF('Crisis Indicator Data'!#REF!="No Data",1,IF(#REF!&lt;&gt;"",1,0))</f>
        <v>#REF!</v>
      </c>
      <c r="Y92" s="25" t="e">
        <f>IF('Crisis Indicator Data'!#REF!="No Data",1,IF(#REF!&lt;&gt;"",1,0))</f>
        <v>#REF!</v>
      </c>
      <c r="Z92" s="25" t="e">
        <f>IF('Crisis Indicator Data'!#REF!="No Data",1,IF(#REF!&lt;&gt;"",1,0))</f>
        <v>#REF!</v>
      </c>
      <c r="AA92" s="25" t="e">
        <f>IF('Crisis Indicator Data'!#REF!="No Data",1,IF(#REF!&lt;&gt;"",1,0))</f>
        <v>#REF!</v>
      </c>
      <c r="AB92" s="25" t="e">
        <f>IF('Crisis Indicator Data'!#REF!="No Data",1,IF(#REF!&lt;&gt;"",1,0))</f>
        <v>#REF!</v>
      </c>
      <c r="AC92" s="25" t="e">
        <f>IF('Crisis Indicator Data'!#REF!="No Data",1,IF(#REF!&lt;&gt;"",1,0))</f>
        <v>#REF!</v>
      </c>
      <c r="AD92" s="25" t="e">
        <f>IF('Crisis Indicator Data'!#REF!="No Data",1,IF(#REF!&lt;&gt;"",1,0))</f>
        <v>#REF!</v>
      </c>
      <c r="AE92" s="25" t="e">
        <f>IF('Crisis Indicator Data'!#REF!="No Data",1,IF(#REF!&lt;&gt;"",1,0))</f>
        <v>#REF!</v>
      </c>
      <c r="AF92" s="25" t="e">
        <f>IF('Crisis Indicator Data'!#REF!="No Data",1,IF(#REF!&lt;&gt;"",1,0))</f>
        <v>#REF!</v>
      </c>
      <c r="AG92" s="25" t="e">
        <f>IF('Crisis Indicator Data'!#REF!="No Data",1,IF(#REF!&lt;&gt;"",1,0))</f>
        <v>#REF!</v>
      </c>
      <c r="AH92" s="25" t="e">
        <f>IF('Crisis Indicator Data'!#REF!="No Data",1,IF(#REF!&lt;&gt;"",1,0))</f>
        <v>#REF!</v>
      </c>
      <c r="AI92" s="25" t="e">
        <f>IF('Crisis Indicator Data'!#REF!="No Data",1,IF(#REF!&lt;&gt;"",1,0))</f>
        <v>#REF!</v>
      </c>
      <c r="AJ92" s="25" t="e">
        <f>IF('Crisis Indicator Data'!#REF!="No Data",1,IF(#REF!&lt;&gt;"",1,0))</f>
        <v>#REF!</v>
      </c>
      <c r="AK92" s="25" t="e">
        <f>IF('Crisis Indicator Data'!#REF!="No Data",1,IF(#REF!&lt;&gt;"",1,0))</f>
        <v>#REF!</v>
      </c>
      <c r="AL92" s="25" t="e">
        <f>IF('Crisis Indicator Data'!#REF!="No Data",1,IF(#REF!&lt;&gt;"",1,0))</f>
        <v>#REF!</v>
      </c>
      <c r="AM92" s="25" t="e">
        <f>IF('Crisis Indicator Data'!#REF!="No Data",1,IF(#REF!&lt;&gt;"",1,0))</f>
        <v>#REF!</v>
      </c>
      <c r="AN92" s="25" t="e">
        <f>IF('Crisis Indicator Data'!#REF!="No Data",1,IF(#REF!&lt;&gt;"",1,0))</f>
        <v>#REF!</v>
      </c>
      <c r="AO92" s="25" t="e">
        <f>IF('Crisis Indicator Data'!#REF!="No Data",1,IF(#REF!&lt;&gt;"",1,0))</f>
        <v>#REF!</v>
      </c>
      <c r="AP92" s="25" t="e">
        <f>IF('Crisis Indicator Data'!#REF!="No Data",1,IF(#REF!&lt;&gt;"",1,0))</f>
        <v>#REF!</v>
      </c>
      <c r="AQ92" s="25" t="e">
        <f>IF('Crisis Indicator Data'!#REF!="No Data",1,IF(#REF!&lt;&gt;"",1,0))</f>
        <v>#REF!</v>
      </c>
      <c r="AR92" s="25" t="e">
        <f>IF('Crisis Indicator Data'!#REF!="No Data",1,IF(#REF!&lt;&gt;"",1,0))</f>
        <v>#REF!</v>
      </c>
      <c r="AS92" s="25" t="e">
        <f>IF('Crisis Indicator Data'!#REF!="No Data",1,IF(#REF!&lt;&gt;"",1,0))</f>
        <v>#REF!</v>
      </c>
      <c r="AT92" s="25" t="e">
        <f>IF('Crisis Indicator Data'!#REF!="No Data",1,IF(#REF!&lt;&gt;"",1,0))</f>
        <v>#REF!</v>
      </c>
      <c r="AU92" s="25" t="e">
        <f>IF('Crisis Indicator Data'!#REF!="No Data",1,IF(#REF!&lt;&gt;"",1,0))</f>
        <v>#REF!</v>
      </c>
      <c r="AV92" s="25" t="e">
        <f>IF('Crisis Indicator Data'!#REF!="No Data",1,IF(#REF!&lt;&gt;"",1,0))</f>
        <v>#REF!</v>
      </c>
      <c r="AW92" s="25" t="e">
        <f>IF('Crisis Indicator Data'!#REF!="No Data",1,IF(#REF!&lt;&gt;"",1,0))</f>
        <v>#REF!</v>
      </c>
      <c r="AX92" s="25" t="e">
        <f>IF('Crisis Indicator Data'!#REF!="No Data",1,IF(#REF!&lt;&gt;"",1,0))</f>
        <v>#REF!</v>
      </c>
      <c r="AY92" s="25" t="e">
        <f>IF('Crisis Indicator Data'!#REF!="No Data",1,IF(#REF!&lt;&gt;"",1,0))</f>
        <v>#REF!</v>
      </c>
      <c r="AZ92" s="25" t="e">
        <f>IF('Crisis Indicator Data'!#REF!="No Data",1,IF(#REF!&lt;&gt;"",1,0))</f>
        <v>#REF!</v>
      </c>
      <c r="BA92" t="e">
        <f t="shared" si="2"/>
        <v>#REF!</v>
      </c>
      <c r="BB92" s="27" t="e">
        <f t="shared" si="3"/>
        <v>#REF!</v>
      </c>
    </row>
    <row r="93" spans="1:54" x14ac:dyDescent="0.3">
      <c r="A93" t="s">
        <v>171</v>
      </c>
      <c r="B93" s="25" t="e">
        <f>IF('Crisis Indicator Data'!#REF!="No Data",1,IF(#REF!&lt;&gt;"",1,0))</f>
        <v>#REF!</v>
      </c>
      <c r="C93" s="25" t="e">
        <f>IF('Crisis Indicator Data'!#REF!="No Data",1,IF(#REF!&lt;&gt;"",1,0))</f>
        <v>#REF!</v>
      </c>
      <c r="D93" s="25" t="e">
        <f>IF('Crisis Indicator Data'!#REF!="No Data",1,IF(#REF!&lt;&gt;"",1,0))</f>
        <v>#REF!</v>
      </c>
      <c r="E93" s="25" t="e">
        <f>IF('Crisis Indicator Data'!#REF!="No Data",1,IF(#REF!&lt;&gt;"",1,0))</f>
        <v>#REF!</v>
      </c>
      <c r="F93" s="25" t="e">
        <f>IF('Crisis Indicator Data'!#REF!="No Data",1,IF(#REF!&lt;&gt;"",1,0))</f>
        <v>#REF!</v>
      </c>
      <c r="G93" s="25" t="e">
        <f>IF('Crisis Indicator Data'!#REF!="No Data",1,IF(#REF!&lt;&gt;"",1,0))</f>
        <v>#REF!</v>
      </c>
      <c r="H93" s="25" t="e">
        <f>IF('Crisis Indicator Data'!#REF!="No Data",1,IF(#REF!&lt;&gt;"",1,0))</f>
        <v>#REF!</v>
      </c>
      <c r="I93" s="25" t="e">
        <f>IF('Crisis Indicator Data'!#REF!="No Data",1,IF(#REF!&lt;&gt;"",1,0))</f>
        <v>#REF!</v>
      </c>
      <c r="J93" s="25" t="e">
        <f>IF('Crisis Indicator Data'!#REF!="No Data",1,IF(#REF!&lt;&gt;"",1,0))</f>
        <v>#REF!</v>
      </c>
      <c r="K93" s="25" t="e">
        <f>IF('Crisis Indicator Data'!#REF!="No Data",1,IF(#REF!&lt;&gt;"",1,0))</f>
        <v>#REF!</v>
      </c>
      <c r="L93" s="25" t="e">
        <f>IF('Crisis Indicator Data'!#REF!="No Data",1,IF(#REF!&lt;&gt;"",1,0))</f>
        <v>#REF!</v>
      </c>
      <c r="M93" s="25" t="e">
        <f>IF('Crisis Indicator Data'!#REF!="No Data",1,IF(#REF!&lt;&gt;"",1,0))</f>
        <v>#REF!</v>
      </c>
      <c r="N93" s="25" t="e">
        <f>IF('Crisis Indicator Data'!#REF!="No Data",1,IF(#REF!&lt;&gt;"",1,0))</f>
        <v>#REF!</v>
      </c>
      <c r="O93" s="25" t="e">
        <f>IF('Crisis Indicator Data'!#REF!="No Data",1,IF(#REF!&lt;&gt;"",1,0))</f>
        <v>#REF!</v>
      </c>
      <c r="P93" s="25" t="e">
        <f>IF('Crisis Indicator Data'!#REF!="No Data",1,IF(#REF!&lt;&gt;"",1,0))</f>
        <v>#REF!</v>
      </c>
      <c r="Q93" s="25" t="e">
        <f>IF('Crisis Indicator Data'!#REF!="No Data",1,IF(#REF!&lt;&gt;"",1,0))</f>
        <v>#REF!</v>
      </c>
      <c r="R93" s="25" t="e">
        <f>IF('Crisis Indicator Data'!#REF!="No Data",1,IF(#REF!&lt;&gt;"",1,0))</f>
        <v>#REF!</v>
      </c>
      <c r="S93" s="25" t="e">
        <f>IF('Crisis Indicator Data'!#REF!="No Data",1,IF(#REF!&lt;&gt;"",1,0))</f>
        <v>#REF!</v>
      </c>
      <c r="T93" s="25" t="e">
        <f>IF('Crisis Indicator Data'!#REF!="No Data",1,IF(#REF!&lt;&gt;"",1,0))</f>
        <v>#REF!</v>
      </c>
      <c r="U93" s="25" t="e">
        <f>IF('Crisis Indicator Data'!#REF!="No Data",1,IF(#REF!&lt;&gt;"",1,0))</f>
        <v>#REF!</v>
      </c>
      <c r="V93" s="25" t="e">
        <f>IF('Crisis Indicator Data'!#REF!="No Data",1,IF(#REF!&lt;&gt;"",1,0))</f>
        <v>#REF!</v>
      </c>
      <c r="W93" s="25" t="e">
        <f>IF('Crisis Indicator Data'!#REF!="No Data",1,IF(#REF!&lt;&gt;"",1,0))</f>
        <v>#REF!</v>
      </c>
      <c r="X93" s="25" t="e">
        <f>IF('Crisis Indicator Data'!#REF!="No Data",1,IF(#REF!&lt;&gt;"",1,0))</f>
        <v>#REF!</v>
      </c>
      <c r="Y93" s="25" t="e">
        <f>IF('Crisis Indicator Data'!#REF!="No Data",1,IF(#REF!&lt;&gt;"",1,0))</f>
        <v>#REF!</v>
      </c>
      <c r="Z93" s="25" t="e">
        <f>IF('Crisis Indicator Data'!#REF!="No Data",1,IF(#REF!&lt;&gt;"",1,0))</f>
        <v>#REF!</v>
      </c>
      <c r="AA93" s="25" t="e">
        <f>IF('Crisis Indicator Data'!#REF!="No Data",1,IF(#REF!&lt;&gt;"",1,0))</f>
        <v>#REF!</v>
      </c>
      <c r="AB93" s="25" t="e">
        <f>IF('Crisis Indicator Data'!#REF!="No Data",1,IF(#REF!&lt;&gt;"",1,0))</f>
        <v>#REF!</v>
      </c>
      <c r="AC93" s="25" t="e">
        <f>IF('Crisis Indicator Data'!#REF!="No Data",1,IF(#REF!&lt;&gt;"",1,0))</f>
        <v>#REF!</v>
      </c>
      <c r="AD93" s="25" t="e">
        <f>IF('Crisis Indicator Data'!#REF!="No Data",1,IF(#REF!&lt;&gt;"",1,0))</f>
        <v>#REF!</v>
      </c>
      <c r="AE93" s="25" t="e">
        <f>IF('Crisis Indicator Data'!#REF!="No Data",1,IF(#REF!&lt;&gt;"",1,0))</f>
        <v>#REF!</v>
      </c>
      <c r="AF93" s="25" t="e">
        <f>IF('Crisis Indicator Data'!#REF!="No Data",1,IF(#REF!&lt;&gt;"",1,0))</f>
        <v>#REF!</v>
      </c>
      <c r="AG93" s="25" t="e">
        <f>IF('Crisis Indicator Data'!#REF!="No Data",1,IF(#REF!&lt;&gt;"",1,0))</f>
        <v>#REF!</v>
      </c>
      <c r="AH93" s="25" t="e">
        <f>IF('Crisis Indicator Data'!#REF!="No Data",1,IF(#REF!&lt;&gt;"",1,0))</f>
        <v>#REF!</v>
      </c>
      <c r="AI93" s="25" t="e">
        <f>IF('Crisis Indicator Data'!#REF!="No Data",1,IF(#REF!&lt;&gt;"",1,0))</f>
        <v>#REF!</v>
      </c>
      <c r="AJ93" s="25" t="e">
        <f>IF('Crisis Indicator Data'!#REF!="No Data",1,IF(#REF!&lt;&gt;"",1,0))</f>
        <v>#REF!</v>
      </c>
      <c r="AK93" s="25" t="e">
        <f>IF('Crisis Indicator Data'!#REF!="No Data",1,IF(#REF!&lt;&gt;"",1,0))</f>
        <v>#REF!</v>
      </c>
      <c r="AL93" s="25" t="e">
        <f>IF('Crisis Indicator Data'!#REF!="No Data",1,IF(#REF!&lt;&gt;"",1,0))</f>
        <v>#REF!</v>
      </c>
      <c r="AM93" s="25" t="e">
        <f>IF('Crisis Indicator Data'!#REF!="No Data",1,IF(#REF!&lt;&gt;"",1,0))</f>
        <v>#REF!</v>
      </c>
      <c r="AN93" s="25" t="e">
        <f>IF('Crisis Indicator Data'!#REF!="No Data",1,IF(#REF!&lt;&gt;"",1,0))</f>
        <v>#REF!</v>
      </c>
      <c r="AO93" s="25" t="e">
        <f>IF('Crisis Indicator Data'!#REF!="No Data",1,IF(#REF!&lt;&gt;"",1,0))</f>
        <v>#REF!</v>
      </c>
      <c r="AP93" s="25" t="e">
        <f>IF('Crisis Indicator Data'!#REF!="No Data",1,IF(#REF!&lt;&gt;"",1,0))</f>
        <v>#REF!</v>
      </c>
      <c r="AQ93" s="25" t="e">
        <f>IF('Crisis Indicator Data'!#REF!="No Data",1,IF(#REF!&lt;&gt;"",1,0))</f>
        <v>#REF!</v>
      </c>
      <c r="AR93" s="25" t="e">
        <f>IF('Crisis Indicator Data'!#REF!="No Data",1,IF(#REF!&lt;&gt;"",1,0))</f>
        <v>#REF!</v>
      </c>
      <c r="AS93" s="25" t="e">
        <f>IF('Crisis Indicator Data'!#REF!="No Data",1,IF(#REF!&lt;&gt;"",1,0))</f>
        <v>#REF!</v>
      </c>
      <c r="AT93" s="25" t="e">
        <f>IF('Crisis Indicator Data'!#REF!="No Data",1,IF(#REF!&lt;&gt;"",1,0))</f>
        <v>#REF!</v>
      </c>
      <c r="AU93" s="25" t="e">
        <f>IF('Crisis Indicator Data'!#REF!="No Data",1,IF(#REF!&lt;&gt;"",1,0))</f>
        <v>#REF!</v>
      </c>
      <c r="AV93" s="25" t="e">
        <f>IF('Crisis Indicator Data'!#REF!="No Data",1,IF(#REF!&lt;&gt;"",1,0))</f>
        <v>#REF!</v>
      </c>
      <c r="AW93" s="25" t="e">
        <f>IF('Crisis Indicator Data'!#REF!="No Data",1,IF(#REF!&lt;&gt;"",1,0))</f>
        <v>#REF!</v>
      </c>
      <c r="AX93" s="25" t="e">
        <f>IF('Crisis Indicator Data'!#REF!="No Data",1,IF(#REF!&lt;&gt;"",1,0))</f>
        <v>#REF!</v>
      </c>
      <c r="AY93" s="25" t="e">
        <f>IF('Crisis Indicator Data'!#REF!="No Data",1,IF(#REF!&lt;&gt;"",1,0))</f>
        <v>#REF!</v>
      </c>
      <c r="AZ93" s="25" t="e">
        <f>IF('Crisis Indicator Data'!#REF!="No Data",1,IF(#REF!&lt;&gt;"",1,0))</f>
        <v>#REF!</v>
      </c>
      <c r="BA93" t="e">
        <f t="shared" si="2"/>
        <v>#REF!</v>
      </c>
      <c r="BB93" s="27" t="e">
        <f t="shared" si="3"/>
        <v>#REF!</v>
      </c>
    </row>
    <row r="94" spans="1:54" x14ac:dyDescent="0.3">
      <c r="A94" t="s">
        <v>172</v>
      </c>
      <c r="B94" s="25" t="e">
        <f>IF('Crisis Indicator Data'!#REF!="No Data",1,IF(#REF!&lt;&gt;"",1,0))</f>
        <v>#REF!</v>
      </c>
      <c r="C94" s="25" t="e">
        <f>IF('Crisis Indicator Data'!#REF!="No Data",1,IF(#REF!&lt;&gt;"",1,0))</f>
        <v>#REF!</v>
      </c>
      <c r="D94" s="25" t="e">
        <f>IF('Crisis Indicator Data'!#REF!="No Data",1,IF(#REF!&lt;&gt;"",1,0))</f>
        <v>#REF!</v>
      </c>
      <c r="E94" s="25" t="e">
        <f>IF('Crisis Indicator Data'!#REF!="No Data",1,IF(#REF!&lt;&gt;"",1,0))</f>
        <v>#REF!</v>
      </c>
      <c r="F94" s="25" t="e">
        <f>IF('Crisis Indicator Data'!#REF!="No Data",1,IF(#REF!&lt;&gt;"",1,0))</f>
        <v>#REF!</v>
      </c>
      <c r="G94" s="25" t="e">
        <f>IF('Crisis Indicator Data'!#REF!="No Data",1,IF(#REF!&lt;&gt;"",1,0))</f>
        <v>#REF!</v>
      </c>
      <c r="H94" s="25" t="e">
        <f>IF('Crisis Indicator Data'!#REF!="No Data",1,IF(#REF!&lt;&gt;"",1,0))</f>
        <v>#REF!</v>
      </c>
      <c r="I94" s="25" t="e">
        <f>IF('Crisis Indicator Data'!#REF!="No Data",1,IF(#REF!&lt;&gt;"",1,0))</f>
        <v>#REF!</v>
      </c>
      <c r="J94" s="25" t="e">
        <f>IF('Crisis Indicator Data'!#REF!="No Data",1,IF(#REF!&lt;&gt;"",1,0))</f>
        <v>#REF!</v>
      </c>
      <c r="K94" s="25" t="e">
        <f>IF('Crisis Indicator Data'!#REF!="No Data",1,IF(#REF!&lt;&gt;"",1,0))</f>
        <v>#REF!</v>
      </c>
      <c r="L94" s="25" t="e">
        <f>IF('Crisis Indicator Data'!#REF!="No Data",1,IF(#REF!&lt;&gt;"",1,0))</f>
        <v>#REF!</v>
      </c>
      <c r="M94" s="25" t="e">
        <f>IF('Crisis Indicator Data'!#REF!="No Data",1,IF(#REF!&lt;&gt;"",1,0))</f>
        <v>#REF!</v>
      </c>
      <c r="N94" s="25" t="e">
        <f>IF('Crisis Indicator Data'!#REF!="No Data",1,IF(#REF!&lt;&gt;"",1,0))</f>
        <v>#REF!</v>
      </c>
      <c r="O94" s="25" t="e">
        <f>IF('Crisis Indicator Data'!#REF!="No Data",1,IF(#REF!&lt;&gt;"",1,0))</f>
        <v>#REF!</v>
      </c>
      <c r="P94" s="25" t="e">
        <f>IF('Crisis Indicator Data'!#REF!="No Data",1,IF(#REF!&lt;&gt;"",1,0))</f>
        <v>#REF!</v>
      </c>
      <c r="Q94" s="25" t="e">
        <f>IF('Crisis Indicator Data'!#REF!="No Data",1,IF(#REF!&lt;&gt;"",1,0))</f>
        <v>#REF!</v>
      </c>
      <c r="R94" s="25" t="e">
        <f>IF('Crisis Indicator Data'!#REF!="No Data",1,IF(#REF!&lt;&gt;"",1,0))</f>
        <v>#REF!</v>
      </c>
      <c r="S94" s="25" t="e">
        <f>IF('Crisis Indicator Data'!#REF!="No Data",1,IF(#REF!&lt;&gt;"",1,0))</f>
        <v>#REF!</v>
      </c>
      <c r="T94" s="25" t="e">
        <f>IF('Crisis Indicator Data'!#REF!="No Data",1,IF(#REF!&lt;&gt;"",1,0))</f>
        <v>#REF!</v>
      </c>
      <c r="U94" s="25" t="e">
        <f>IF('Crisis Indicator Data'!#REF!="No Data",1,IF(#REF!&lt;&gt;"",1,0))</f>
        <v>#REF!</v>
      </c>
      <c r="V94" s="25" t="e">
        <f>IF('Crisis Indicator Data'!#REF!="No Data",1,IF(#REF!&lt;&gt;"",1,0))</f>
        <v>#REF!</v>
      </c>
      <c r="W94" s="25" t="e">
        <f>IF('Crisis Indicator Data'!#REF!="No Data",1,IF(#REF!&lt;&gt;"",1,0))</f>
        <v>#REF!</v>
      </c>
      <c r="X94" s="25" t="e">
        <f>IF('Crisis Indicator Data'!#REF!="No Data",1,IF(#REF!&lt;&gt;"",1,0))</f>
        <v>#REF!</v>
      </c>
      <c r="Y94" s="25" t="e">
        <f>IF('Crisis Indicator Data'!#REF!="No Data",1,IF(#REF!&lt;&gt;"",1,0))</f>
        <v>#REF!</v>
      </c>
      <c r="Z94" s="25" t="e">
        <f>IF('Crisis Indicator Data'!#REF!="No Data",1,IF(#REF!&lt;&gt;"",1,0))</f>
        <v>#REF!</v>
      </c>
      <c r="AA94" s="25" t="e">
        <f>IF('Crisis Indicator Data'!#REF!="No Data",1,IF(#REF!&lt;&gt;"",1,0))</f>
        <v>#REF!</v>
      </c>
      <c r="AB94" s="25" t="e">
        <f>IF('Crisis Indicator Data'!#REF!="No Data",1,IF(#REF!&lt;&gt;"",1,0))</f>
        <v>#REF!</v>
      </c>
      <c r="AC94" s="25" t="e">
        <f>IF('Crisis Indicator Data'!#REF!="No Data",1,IF(#REF!&lt;&gt;"",1,0))</f>
        <v>#REF!</v>
      </c>
      <c r="AD94" s="25" t="e">
        <f>IF('Crisis Indicator Data'!#REF!="No Data",1,IF(#REF!&lt;&gt;"",1,0))</f>
        <v>#REF!</v>
      </c>
      <c r="AE94" s="25" t="e">
        <f>IF('Crisis Indicator Data'!#REF!="No Data",1,IF(#REF!&lt;&gt;"",1,0))</f>
        <v>#REF!</v>
      </c>
      <c r="AF94" s="25" t="e">
        <f>IF('Crisis Indicator Data'!#REF!="No Data",1,IF(#REF!&lt;&gt;"",1,0))</f>
        <v>#REF!</v>
      </c>
      <c r="AG94" s="25" t="e">
        <f>IF('Crisis Indicator Data'!#REF!="No Data",1,IF(#REF!&lt;&gt;"",1,0))</f>
        <v>#REF!</v>
      </c>
      <c r="AH94" s="25" t="e">
        <f>IF('Crisis Indicator Data'!#REF!="No Data",1,IF(#REF!&lt;&gt;"",1,0))</f>
        <v>#REF!</v>
      </c>
      <c r="AI94" s="25" t="e">
        <f>IF('Crisis Indicator Data'!#REF!="No Data",1,IF(#REF!&lt;&gt;"",1,0))</f>
        <v>#REF!</v>
      </c>
      <c r="AJ94" s="25" t="e">
        <f>IF('Crisis Indicator Data'!#REF!="No Data",1,IF(#REF!&lt;&gt;"",1,0))</f>
        <v>#REF!</v>
      </c>
      <c r="AK94" s="25" t="e">
        <f>IF('Crisis Indicator Data'!#REF!="No Data",1,IF(#REF!&lt;&gt;"",1,0))</f>
        <v>#REF!</v>
      </c>
      <c r="AL94" s="25" t="e">
        <f>IF('Crisis Indicator Data'!#REF!="No Data",1,IF(#REF!&lt;&gt;"",1,0))</f>
        <v>#REF!</v>
      </c>
      <c r="AM94" s="25" t="e">
        <f>IF('Crisis Indicator Data'!#REF!="No Data",1,IF(#REF!&lt;&gt;"",1,0))</f>
        <v>#REF!</v>
      </c>
      <c r="AN94" s="25" t="e">
        <f>IF('Crisis Indicator Data'!#REF!="No Data",1,IF(#REF!&lt;&gt;"",1,0))</f>
        <v>#REF!</v>
      </c>
      <c r="AO94" s="25" t="e">
        <f>IF('Crisis Indicator Data'!#REF!="No Data",1,IF(#REF!&lt;&gt;"",1,0))</f>
        <v>#REF!</v>
      </c>
      <c r="AP94" s="25" t="e">
        <f>IF('Crisis Indicator Data'!#REF!="No Data",1,IF(#REF!&lt;&gt;"",1,0))</f>
        <v>#REF!</v>
      </c>
      <c r="AQ94" s="25" t="e">
        <f>IF('Crisis Indicator Data'!#REF!="No Data",1,IF(#REF!&lt;&gt;"",1,0))</f>
        <v>#REF!</v>
      </c>
      <c r="AR94" s="25" t="e">
        <f>IF('Crisis Indicator Data'!#REF!="No Data",1,IF(#REF!&lt;&gt;"",1,0))</f>
        <v>#REF!</v>
      </c>
      <c r="AS94" s="25" t="e">
        <f>IF('Crisis Indicator Data'!#REF!="No Data",1,IF(#REF!&lt;&gt;"",1,0))</f>
        <v>#REF!</v>
      </c>
      <c r="AT94" s="25" t="e">
        <f>IF('Crisis Indicator Data'!#REF!="No Data",1,IF(#REF!&lt;&gt;"",1,0))</f>
        <v>#REF!</v>
      </c>
      <c r="AU94" s="25" t="e">
        <f>IF('Crisis Indicator Data'!#REF!="No Data",1,IF(#REF!&lt;&gt;"",1,0))</f>
        <v>#REF!</v>
      </c>
      <c r="AV94" s="25" t="e">
        <f>IF('Crisis Indicator Data'!#REF!="No Data",1,IF(#REF!&lt;&gt;"",1,0))</f>
        <v>#REF!</v>
      </c>
      <c r="AW94" s="25" t="e">
        <f>IF('Crisis Indicator Data'!#REF!="No Data",1,IF(#REF!&lt;&gt;"",1,0))</f>
        <v>#REF!</v>
      </c>
      <c r="AX94" s="25" t="e">
        <f>IF('Crisis Indicator Data'!#REF!="No Data",1,IF(#REF!&lt;&gt;"",1,0))</f>
        <v>#REF!</v>
      </c>
      <c r="AY94" s="25" t="e">
        <f>IF('Crisis Indicator Data'!#REF!="No Data",1,IF(#REF!&lt;&gt;"",1,0))</f>
        <v>#REF!</v>
      </c>
      <c r="AZ94" s="25" t="e">
        <f>IF('Crisis Indicator Data'!#REF!="No Data",1,IF(#REF!&lt;&gt;"",1,0))</f>
        <v>#REF!</v>
      </c>
      <c r="BA94" t="e">
        <f t="shared" si="2"/>
        <v>#REF!</v>
      </c>
      <c r="BB94" s="27" t="e">
        <f t="shared" si="3"/>
        <v>#REF!</v>
      </c>
    </row>
    <row r="95" spans="1:54" x14ac:dyDescent="0.3">
      <c r="A95" t="s">
        <v>173</v>
      </c>
      <c r="B95" s="25" t="e">
        <f>IF('Crisis Indicator Data'!#REF!="No Data",1,IF(#REF!&lt;&gt;"",1,0))</f>
        <v>#REF!</v>
      </c>
      <c r="C95" s="25" t="e">
        <f>IF('Crisis Indicator Data'!#REF!="No Data",1,IF(#REF!&lt;&gt;"",1,0))</f>
        <v>#REF!</v>
      </c>
      <c r="D95" s="25" t="e">
        <f>IF('Crisis Indicator Data'!#REF!="No Data",1,IF(#REF!&lt;&gt;"",1,0))</f>
        <v>#REF!</v>
      </c>
      <c r="E95" s="25" t="e">
        <f>IF('Crisis Indicator Data'!#REF!="No Data",1,IF(#REF!&lt;&gt;"",1,0))</f>
        <v>#REF!</v>
      </c>
      <c r="F95" s="25" t="e">
        <f>IF('Crisis Indicator Data'!#REF!="No Data",1,IF(#REF!&lt;&gt;"",1,0))</f>
        <v>#REF!</v>
      </c>
      <c r="G95" s="25" t="e">
        <f>IF('Crisis Indicator Data'!#REF!="No Data",1,IF(#REF!&lt;&gt;"",1,0))</f>
        <v>#REF!</v>
      </c>
      <c r="H95" s="25" t="e">
        <f>IF('Crisis Indicator Data'!#REF!="No Data",1,IF(#REF!&lt;&gt;"",1,0))</f>
        <v>#REF!</v>
      </c>
      <c r="I95" s="25" t="e">
        <f>IF('Crisis Indicator Data'!#REF!="No Data",1,IF(#REF!&lt;&gt;"",1,0))</f>
        <v>#REF!</v>
      </c>
      <c r="J95" s="25" t="e">
        <f>IF('Crisis Indicator Data'!#REF!="No Data",1,IF(#REF!&lt;&gt;"",1,0))</f>
        <v>#REF!</v>
      </c>
      <c r="K95" s="25" t="e">
        <f>IF('Crisis Indicator Data'!#REF!="No Data",1,IF(#REF!&lt;&gt;"",1,0))</f>
        <v>#REF!</v>
      </c>
      <c r="L95" s="25" t="e">
        <f>IF('Crisis Indicator Data'!#REF!="No Data",1,IF(#REF!&lt;&gt;"",1,0))</f>
        <v>#REF!</v>
      </c>
      <c r="M95" s="25" t="e">
        <f>IF('Crisis Indicator Data'!#REF!="No Data",1,IF(#REF!&lt;&gt;"",1,0))</f>
        <v>#REF!</v>
      </c>
      <c r="N95" s="25" t="e">
        <f>IF('Crisis Indicator Data'!#REF!="No Data",1,IF(#REF!&lt;&gt;"",1,0))</f>
        <v>#REF!</v>
      </c>
      <c r="O95" s="25" t="e">
        <f>IF('Crisis Indicator Data'!#REF!="No Data",1,IF(#REF!&lt;&gt;"",1,0))</f>
        <v>#REF!</v>
      </c>
      <c r="P95" s="25" t="e">
        <f>IF('Crisis Indicator Data'!#REF!="No Data",1,IF(#REF!&lt;&gt;"",1,0))</f>
        <v>#REF!</v>
      </c>
      <c r="Q95" s="25" t="e">
        <f>IF('Crisis Indicator Data'!#REF!="No Data",1,IF(#REF!&lt;&gt;"",1,0))</f>
        <v>#REF!</v>
      </c>
      <c r="R95" s="25" t="e">
        <f>IF('Crisis Indicator Data'!#REF!="No Data",1,IF(#REF!&lt;&gt;"",1,0))</f>
        <v>#REF!</v>
      </c>
      <c r="S95" s="25" t="e">
        <f>IF('Crisis Indicator Data'!#REF!="No Data",1,IF(#REF!&lt;&gt;"",1,0))</f>
        <v>#REF!</v>
      </c>
      <c r="T95" s="25" t="e">
        <f>IF('Crisis Indicator Data'!#REF!="No Data",1,IF(#REF!&lt;&gt;"",1,0))</f>
        <v>#REF!</v>
      </c>
      <c r="U95" s="25" t="e">
        <f>IF('Crisis Indicator Data'!#REF!="No Data",1,IF(#REF!&lt;&gt;"",1,0))</f>
        <v>#REF!</v>
      </c>
      <c r="V95" s="25" t="e">
        <f>IF('Crisis Indicator Data'!#REF!="No Data",1,IF(#REF!&lt;&gt;"",1,0))</f>
        <v>#REF!</v>
      </c>
      <c r="W95" s="25" t="e">
        <f>IF('Crisis Indicator Data'!#REF!="No Data",1,IF(#REF!&lt;&gt;"",1,0))</f>
        <v>#REF!</v>
      </c>
      <c r="X95" s="25" t="e">
        <f>IF('Crisis Indicator Data'!#REF!="No Data",1,IF(#REF!&lt;&gt;"",1,0))</f>
        <v>#REF!</v>
      </c>
      <c r="Y95" s="25" t="e">
        <f>IF('Crisis Indicator Data'!#REF!="No Data",1,IF(#REF!&lt;&gt;"",1,0))</f>
        <v>#REF!</v>
      </c>
      <c r="Z95" s="25" t="e">
        <f>IF('Crisis Indicator Data'!#REF!="No Data",1,IF(#REF!&lt;&gt;"",1,0))</f>
        <v>#REF!</v>
      </c>
      <c r="AA95" s="25" t="e">
        <f>IF('Crisis Indicator Data'!#REF!="No Data",1,IF(#REF!&lt;&gt;"",1,0))</f>
        <v>#REF!</v>
      </c>
      <c r="AB95" s="25" t="e">
        <f>IF('Crisis Indicator Data'!#REF!="No Data",1,IF(#REF!&lt;&gt;"",1,0))</f>
        <v>#REF!</v>
      </c>
      <c r="AC95" s="25" t="e">
        <f>IF('Crisis Indicator Data'!#REF!="No Data",1,IF(#REF!&lt;&gt;"",1,0))</f>
        <v>#REF!</v>
      </c>
      <c r="AD95" s="25" t="e">
        <f>IF('Crisis Indicator Data'!#REF!="No Data",1,IF(#REF!&lt;&gt;"",1,0))</f>
        <v>#REF!</v>
      </c>
      <c r="AE95" s="25" t="e">
        <f>IF('Crisis Indicator Data'!#REF!="No Data",1,IF(#REF!&lt;&gt;"",1,0))</f>
        <v>#REF!</v>
      </c>
      <c r="AF95" s="25" t="e">
        <f>IF('Crisis Indicator Data'!#REF!="No Data",1,IF(#REF!&lt;&gt;"",1,0))</f>
        <v>#REF!</v>
      </c>
      <c r="AG95" s="25" t="e">
        <f>IF('Crisis Indicator Data'!#REF!="No Data",1,IF(#REF!&lt;&gt;"",1,0))</f>
        <v>#REF!</v>
      </c>
      <c r="AH95" s="25" t="e">
        <f>IF('Crisis Indicator Data'!#REF!="No Data",1,IF(#REF!&lt;&gt;"",1,0))</f>
        <v>#REF!</v>
      </c>
      <c r="AI95" s="25" t="e">
        <f>IF('Crisis Indicator Data'!#REF!="No Data",1,IF(#REF!&lt;&gt;"",1,0))</f>
        <v>#REF!</v>
      </c>
      <c r="AJ95" s="25" t="e">
        <f>IF('Crisis Indicator Data'!#REF!="No Data",1,IF(#REF!&lt;&gt;"",1,0))</f>
        <v>#REF!</v>
      </c>
      <c r="AK95" s="25" t="e">
        <f>IF('Crisis Indicator Data'!#REF!="No Data",1,IF(#REF!&lt;&gt;"",1,0))</f>
        <v>#REF!</v>
      </c>
      <c r="AL95" s="25" t="e">
        <f>IF('Crisis Indicator Data'!#REF!="No Data",1,IF(#REF!&lt;&gt;"",1,0))</f>
        <v>#REF!</v>
      </c>
      <c r="AM95" s="25" t="e">
        <f>IF('Crisis Indicator Data'!#REF!="No Data",1,IF(#REF!&lt;&gt;"",1,0))</f>
        <v>#REF!</v>
      </c>
      <c r="AN95" s="25" t="e">
        <f>IF('Crisis Indicator Data'!#REF!="No Data",1,IF(#REF!&lt;&gt;"",1,0))</f>
        <v>#REF!</v>
      </c>
      <c r="AO95" s="25" t="e">
        <f>IF('Crisis Indicator Data'!#REF!="No Data",1,IF(#REF!&lt;&gt;"",1,0))</f>
        <v>#REF!</v>
      </c>
      <c r="AP95" s="25" t="e">
        <f>IF('Crisis Indicator Data'!#REF!="No Data",1,IF(#REF!&lt;&gt;"",1,0))</f>
        <v>#REF!</v>
      </c>
      <c r="AQ95" s="25" t="e">
        <f>IF('Crisis Indicator Data'!#REF!="No Data",1,IF(#REF!&lt;&gt;"",1,0))</f>
        <v>#REF!</v>
      </c>
      <c r="AR95" s="25" t="e">
        <f>IF('Crisis Indicator Data'!#REF!="No Data",1,IF(#REF!&lt;&gt;"",1,0))</f>
        <v>#REF!</v>
      </c>
      <c r="AS95" s="25" t="e">
        <f>IF('Crisis Indicator Data'!#REF!="No Data",1,IF(#REF!&lt;&gt;"",1,0))</f>
        <v>#REF!</v>
      </c>
      <c r="AT95" s="25" t="e">
        <f>IF('Crisis Indicator Data'!#REF!="No Data",1,IF(#REF!&lt;&gt;"",1,0))</f>
        <v>#REF!</v>
      </c>
      <c r="AU95" s="25" t="e">
        <f>IF('Crisis Indicator Data'!#REF!="No Data",1,IF(#REF!&lt;&gt;"",1,0))</f>
        <v>#REF!</v>
      </c>
      <c r="AV95" s="25" t="e">
        <f>IF('Crisis Indicator Data'!#REF!="No Data",1,IF(#REF!&lt;&gt;"",1,0))</f>
        <v>#REF!</v>
      </c>
      <c r="AW95" s="25" t="e">
        <f>IF('Crisis Indicator Data'!#REF!="No Data",1,IF(#REF!&lt;&gt;"",1,0))</f>
        <v>#REF!</v>
      </c>
      <c r="AX95" s="25" t="e">
        <f>IF('Crisis Indicator Data'!#REF!="No Data",1,IF(#REF!&lt;&gt;"",1,0))</f>
        <v>#REF!</v>
      </c>
      <c r="AY95" s="25" t="e">
        <f>IF('Crisis Indicator Data'!#REF!="No Data",1,IF(#REF!&lt;&gt;"",1,0))</f>
        <v>#REF!</v>
      </c>
      <c r="AZ95" s="25" t="e">
        <f>IF('Crisis Indicator Data'!#REF!="No Data",1,IF(#REF!&lt;&gt;"",1,0))</f>
        <v>#REF!</v>
      </c>
      <c r="BA95" t="e">
        <f t="shared" si="2"/>
        <v>#REF!</v>
      </c>
      <c r="BB95" s="27" t="e">
        <f t="shared" si="3"/>
        <v>#REF!</v>
      </c>
    </row>
    <row r="96" spans="1:54" x14ac:dyDescent="0.3">
      <c r="A96" t="s">
        <v>175</v>
      </c>
      <c r="B96" s="25" t="e">
        <f>IF('Crisis Indicator Data'!#REF!="No Data",1,IF(#REF!&lt;&gt;"",1,0))</f>
        <v>#REF!</v>
      </c>
      <c r="C96" s="25" t="e">
        <f>IF('Crisis Indicator Data'!#REF!="No Data",1,IF(#REF!&lt;&gt;"",1,0))</f>
        <v>#REF!</v>
      </c>
      <c r="D96" s="25" t="e">
        <f>IF('Crisis Indicator Data'!#REF!="No Data",1,IF(#REF!&lt;&gt;"",1,0))</f>
        <v>#REF!</v>
      </c>
      <c r="E96" s="25" t="e">
        <f>IF('Crisis Indicator Data'!#REF!="No Data",1,IF(#REF!&lt;&gt;"",1,0))</f>
        <v>#REF!</v>
      </c>
      <c r="F96" s="25" t="e">
        <f>IF('Crisis Indicator Data'!#REF!="No Data",1,IF(#REF!&lt;&gt;"",1,0))</f>
        <v>#REF!</v>
      </c>
      <c r="G96" s="25" t="e">
        <f>IF('Crisis Indicator Data'!#REF!="No Data",1,IF(#REF!&lt;&gt;"",1,0))</f>
        <v>#REF!</v>
      </c>
      <c r="H96" s="25" t="e">
        <f>IF('Crisis Indicator Data'!#REF!="No Data",1,IF(#REF!&lt;&gt;"",1,0))</f>
        <v>#REF!</v>
      </c>
      <c r="I96" s="25" t="e">
        <f>IF('Crisis Indicator Data'!#REF!="No Data",1,IF(#REF!&lt;&gt;"",1,0))</f>
        <v>#REF!</v>
      </c>
      <c r="J96" s="25" t="e">
        <f>IF('Crisis Indicator Data'!#REF!="No Data",1,IF(#REF!&lt;&gt;"",1,0))</f>
        <v>#REF!</v>
      </c>
      <c r="K96" s="25" t="e">
        <f>IF('Crisis Indicator Data'!#REF!="No Data",1,IF(#REF!&lt;&gt;"",1,0))</f>
        <v>#REF!</v>
      </c>
      <c r="L96" s="25" t="e">
        <f>IF('Crisis Indicator Data'!#REF!="No Data",1,IF(#REF!&lt;&gt;"",1,0))</f>
        <v>#REF!</v>
      </c>
      <c r="M96" s="25" t="e">
        <f>IF('Crisis Indicator Data'!#REF!="No Data",1,IF(#REF!&lt;&gt;"",1,0))</f>
        <v>#REF!</v>
      </c>
      <c r="N96" s="25" t="e">
        <f>IF('Crisis Indicator Data'!#REF!="No Data",1,IF(#REF!&lt;&gt;"",1,0))</f>
        <v>#REF!</v>
      </c>
      <c r="O96" s="25" t="e">
        <f>IF('Crisis Indicator Data'!#REF!="No Data",1,IF(#REF!&lt;&gt;"",1,0))</f>
        <v>#REF!</v>
      </c>
      <c r="P96" s="25" t="e">
        <f>IF('Crisis Indicator Data'!#REF!="No Data",1,IF(#REF!&lt;&gt;"",1,0))</f>
        <v>#REF!</v>
      </c>
      <c r="Q96" s="25" t="e">
        <f>IF('Crisis Indicator Data'!#REF!="No Data",1,IF(#REF!&lt;&gt;"",1,0))</f>
        <v>#REF!</v>
      </c>
      <c r="R96" s="25" t="e">
        <f>IF('Crisis Indicator Data'!#REF!="No Data",1,IF(#REF!&lt;&gt;"",1,0))</f>
        <v>#REF!</v>
      </c>
      <c r="S96" s="25" t="e">
        <f>IF('Crisis Indicator Data'!#REF!="No Data",1,IF(#REF!&lt;&gt;"",1,0))</f>
        <v>#REF!</v>
      </c>
      <c r="T96" s="25" t="e">
        <f>IF('Crisis Indicator Data'!#REF!="No Data",1,IF(#REF!&lt;&gt;"",1,0))</f>
        <v>#REF!</v>
      </c>
      <c r="U96" s="25" t="e">
        <f>IF('Crisis Indicator Data'!#REF!="No Data",1,IF(#REF!&lt;&gt;"",1,0))</f>
        <v>#REF!</v>
      </c>
      <c r="V96" s="25" t="e">
        <f>IF('Crisis Indicator Data'!#REF!="No Data",1,IF(#REF!&lt;&gt;"",1,0))</f>
        <v>#REF!</v>
      </c>
      <c r="W96" s="25" t="e">
        <f>IF('Crisis Indicator Data'!#REF!="No Data",1,IF(#REF!&lt;&gt;"",1,0))</f>
        <v>#REF!</v>
      </c>
      <c r="X96" s="25" t="e">
        <f>IF('Crisis Indicator Data'!#REF!="No Data",1,IF(#REF!&lt;&gt;"",1,0))</f>
        <v>#REF!</v>
      </c>
      <c r="Y96" s="25" t="e">
        <f>IF('Crisis Indicator Data'!#REF!="No Data",1,IF(#REF!&lt;&gt;"",1,0))</f>
        <v>#REF!</v>
      </c>
      <c r="Z96" s="25" t="e">
        <f>IF('Crisis Indicator Data'!#REF!="No Data",1,IF(#REF!&lt;&gt;"",1,0))</f>
        <v>#REF!</v>
      </c>
      <c r="AA96" s="25" t="e">
        <f>IF('Crisis Indicator Data'!#REF!="No Data",1,IF(#REF!&lt;&gt;"",1,0))</f>
        <v>#REF!</v>
      </c>
      <c r="AB96" s="25" t="e">
        <f>IF('Crisis Indicator Data'!#REF!="No Data",1,IF(#REF!&lt;&gt;"",1,0))</f>
        <v>#REF!</v>
      </c>
      <c r="AC96" s="25" t="e">
        <f>IF('Crisis Indicator Data'!#REF!="No Data",1,IF(#REF!&lt;&gt;"",1,0))</f>
        <v>#REF!</v>
      </c>
      <c r="AD96" s="25" t="e">
        <f>IF('Crisis Indicator Data'!#REF!="No Data",1,IF(#REF!&lt;&gt;"",1,0))</f>
        <v>#REF!</v>
      </c>
      <c r="AE96" s="25" t="e">
        <f>IF('Crisis Indicator Data'!#REF!="No Data",1,IF(#REF!&lt;&gt;"",1,0))</f>
        <v>#REF!</v>
      </c>
      <c r="AF96" s="25" t="e">
        <f>IF('Crisis Indicator Data'!#REF!="No Data",1,IF(#REF!&lt;&gt;"",1,0))</f>
        <v>#REF!</v>
      </c>
      <c r="AG96" s="25" t="e">
        <f>IF('Crisis Indicator Data'!#REF!="No Data",1,IF(#REF!&lt;&gt;"",1,0))</f>
        <v>#REF!</v>
      </c>
      <c r="AH96" s="25" t="e">
        <f>IF('Crisis Indicator Data'!#REF!="No Data",1,IF(#REF!&lt;&gt;"",1,0))</f>
        <v>#REF!</v>
      </c>
      <c r="AI96" s="25" t="e">
        <f>IF('Crisis Indicator Data'!#REF!="No Data",1,IF(#REF!&lt;&gt;"",1,0))</f>
        <v>#REF!</v>
      </c>
      <c r="AJ96" s="25" t="e">
        <f>IF('Crisis Indicator Data'!#REF!="No Data",1,IF(#REF!&lt;&gt;"",1,0))</f>
        <v>#REF!</v>
      </c>
      <c r="AK96" s="25" t="e">
        <f>IF('Crisis Indicator Data'!#REF!="No Data",1,IF(#REF!&lt;&gt;"",1,0))</f>
        <v>#REF!</v>
      </c>
      <c r="AL96" s="25" t="e">
        <f>IF('Crisis Indicator Data'!#REF!="No Data",1,IF(#REF!&lt;&gt;"",1,0))</f>
        <v>#REF!</v>
      </c>
      <c r="AM96" s="25" t="e">
        <f>IF('Crisis Indicator Data'!#REF!="No Data",1,IF(#REF!&lt;&gt;"",1,0))</f>
        <v>#REF!</v>
      </c>
      <c r="AN96" s="25" t="e">
        <f>IF('Crisis Indicator Data'!#REF!="No Data",1,IF(#REF!&lt;&gt;"",1,0))</f>
        <v>#REF!</v>
      </c>
      <c r="AO96" s="25" t="e">
        <f>IF('Crisis Indicator Data'!#REF!="No Data",1,IF(#REF!&lt;&gt;"",1,0))</f>
        <v>#REF!</v>
      </c>
      <c r="AP96" s="25" t="e">
        <f>IF('Crisis Indicator Data'!#REF!="No Data",1,IF(#REF!&lt;&gt;"",1,0))</f>
        <v>#REF!</v>
      </c>
      <c r="AQ96" s="25" t="e">
        <f>IF('Crisis Indicator Data'!#REF!="No Data",1,IF(#REF!&lt;&gt;"",1,0))</f>
        <v>#REF!</v>
      </c>
      <c r="AR96" s="25" t="e">
        <f>IF('Crisis Indicator Data'!#REF!="No Data",1,IF(#REF!&lt;&gt;"",1,0))</f>
        <v>#REF!</v>
      </c>
      <c r="AS96" s="25" t="e">
        <f>IF('Crisis Indicator Data'!#REF!="No Data",1,IF(#REF!&lt;&gt;"",1,0))</f>
        <v>#REF!</v>
      </c>
      <c r="AT96" s="25" t="e">
        <f>IF('Crisis Indicator Data'!#REF!="No Data",1,IF(#REF!&lt;&gt;"",1,0))</f>
        <v>#REF!</v>
      </c>
      <c r="AU96" s="25" t="e">
        <f>IF('Crisis Indicator Data'!#REF!="No Data",1,IF(#REF!&lt;&gt;"",1,0))</f>
        <v>#REF!</v>
      </c>
      <c r="AV96" s="25" t="e">
        <f>IF('Crisis Indicator Data'!#REF!="No Data",1,IF(#REF!&lt;&gt;"",1,0))</f>
        <v>#REF!</v>
      </c>
      <c r="AW96" s="25" t="e">
        <f>IF('Crisis Indicator Data'!#REF!="No Data",1,IF(#REF!&lt;&gt;"",1,0))</f>
        <v>#REF!</v>
      </c>
      <c r="AX96" s="25" t="e">
        <f>IF('Crisis Indicator Data'!#REF!="No Data",1,IF(#REF!&lt;&gt;"",1,0))</f>
        <v>#REF!</v>
      </c>
      <c r="AY96" s="25" t="e">
        <f>IF('Crisis Indicator Data'!#REF!="No Data",1,IF(#REF!&lt;&gt;"",1,0))</f>
        <v>#REF!</v>
      </c>
      <c r="AZ96" s="25" t="e">
        <f>IF('Crisis Indicator Data'!#REF!="No Data",1,IF(#REF!&lt;&gt;"",1,0))</f>
        <v>#REF!</v>
      </c>
      <c r="BA96" t="e">
        <f t="shared" si="2"/>
        <v>#REF!</v>
      </c>
      <c r="BB96" s="27" t="e">
        <f t="shared" si="3"/>
        <v>#REF!</v>
      </c>
    </row>
    <row r="97" spans="1:54" x14ac:dyDescent="0.3">
      <c r="A97" t="s">
        <v>177</v>
      </c>
      <c r="B97" s="25" t="e">
        <f>IF('Crisis Indicator Data'!#REF!="No Data",1,IF(#REF!&lt;&gt;"",1,0))</f>
        <v>#REF!</v>
      </c>
      <c r="C97" s="25" t="e">
        <f>IF('Crisis Indicator Data'!#REF!="No Data",1,IF(#REF!&lt;&gt;"",1,0))</f>
        <v>#REF!</v>
      </c>
      <c r="D97" s="25" t="e">
        <f>IF('Crisis Indicator Data'!#REF!="No Data",1,IF(#REF!&lt;&gt;"",1,0))</f>
        <v>#REF!</v>
      </c>
      <c r="E97" s="25" t="e">
        <f>IF('Crisis Indicator Data'!#REF!="No Data",1,IF(#REF!&lt;&gt;"",1,0))</f>
        <v>#REF!</v>
      </c>
      <c r="F97" s="25" t="e">
        <f>IF('Crisis Indicator Data'!#REF!="No Data",1,IF(#REF!&lt;&gt;"",1,0))</f>
        <v>#REF!</v>
      </c>
      <c r="G97" s="25" t="e">
        <f>IF('Crisis Indicator Data'!#REF!="No Data",1,IF(#REF!&lt;&gt;"",1,0))</f>
        <v>#REF!</v>
      </c>
      <c r="H97" s="25" t="e">
        <f>IF('Crisis Indicator Data'!#REF!="No Data",1,IF(#REF!&lt;&gt;"",1,0))</f>
        <v>#REF!</v>
      </c>
      <c r="I97" s="25" t="e">
        <f>IF('Crisis Indicator Data'!#REF!="No Data",1,IF(#REF!&lt;&gt;"",1,0))</f>
        <v>#REF!</v>
      </c>
      <c r="J97" s="25" t="e">
        <f>IF('Crisis Indicator Data'!#REF!="No Data",1,IF(#REF!&lt;&gt;"",1,0))</f>
        <v>#REF!</v>
      </c>
      <c r="K97" s="25" t="e">
        <f>IF('Crisis Indicator Data'!#REF!="No Data",1,IF(#REF!&lt;&gt;"",1,0))</f>
        <v>#REF!</v>
      </c>
      <c r="L97" s="25" t="e">
        <f>IF('Crisis Indicator Data'!#REF!="No Data",1,IF(#REF!&lt;&gt;"",1,0))</f>
        <v>#REF!</v>
      </c>
      <c r="M97" s="25" t="e">
        <f>IF('Crisis Indicator Data'!#REF!="No Data",1,IF(#REF!&lt;&gt;"",1,0))</f>
        <v>#REF!</v>
      </c>
      <c r="N97" s="25" t="e">
        <f>IF('Crisis Indicator Data'!#REF!="No Data",1,IF(#REF!&lt;&gt;"",1,0))</f>
        <v>#REF!</v>
      </c>
      <c r="O97" s="25" t="e">
        <f>IF('Crisis Indicator Data'!#REF!="No Data",1,IF(#REF!&lt;&gt;"",1,0))</f>
        <v>#REF!</v>
      </c>
      <c r="P97" s="25" t="e">
        <f>IF('Crisis Indicator Data'!#REF!="No Data",1,IF(#REF!&lt;&gt;"",1,0))</f>
        <v>#REF!</v>
      </c>
      <c r="Q97" s="25" t="e">
        <f>IF('Crisis Indicator Data'!#REF!="No Data",1,IF(#REF!&lt;&gt;"",1,0))</f>
        <v>#REF!</v>
      </c>
      <c r="R97" s="25" t="e">
        <f>IF('Crisis Indicator Data'!#REF!="No Data",1,IF(#REF!&lt;&gt;"",1,0))</f>
        <v>#REF!</v>
      </c>
      <c r="S97" s="25" t="e">
        <f>IF('Crisis Indicator Data'!#REF!="No Data",1,IF(#REF!&lt;&gt;"",1,0))</f>
        <v>#REF!</v>
      </c>
      <c r="T97" s="25" t="e">
        <f>IF('Crisis Indicator Data'!#REF!="No Data",1,IF(#REF!&lt;&gt;"",1,0))</f>
        <v>#REF!</v>
      </c>
      <c r="U97" s="25" t="e">
        <f>IF('Crisis Indicator Data'!#REF!="No Data",1,IF(#REF!&lt;&gt;"",1,0))</f>
        <v>#REF!</v>
      </c>
      <c r="V97" s="25" t="e">
        <f>IF('Crisis Indicator Data'!#REF!="No Data",1,IF(#REF!&lt;&gt;"",1,0))</f>
        <v>#REF!</v>
      </c>
      <c r="W97" s="25" t="e">
        <f>IF('Crisis Indicator Data'!#REF!="No Data",1,IF(#REF!&lt;&gt;"",1,0))</f>
        <v>#REF!</v>
      </c>
      <c r="X97" s="25" t="e">
        <f>IF('Crisis Indicator Data'!#REF!="No Data",1,IF(#REF!&lt;&gt;"",1,0))</f>
        <v>#REF!</v>
      </c>
      <c r="Y97" s="25" t="e">
        <f>IF('Crisis Indicator Data'!#REF!="No Data",1,IF(#REF!&lt;&gt;"",1,0))</f>
        <v>#REF!</v>
      </c>
      <c r="Z97" s="25" t="e">
        <f>IF('Crisis Indicator Data'!#REF!="No Data",1,IF(#REF!&lt;&gt;"",1,0))</f>
        <v>#REF!</v>
      </c>
      <c r="AA97" s="25" t="e">
        <f>IF('Crisis Indicator Data'!#REF!="No Data",1,IF(#REF!&lt;&gt;"",1,0))</f>
        <v>#REF!</v>
      </c>
      <c r="AB97" s="25" t="e">
        <f>IF('Crisis Indicator Data'!#REF!="No Data",1,IF(#REF!&lt;&gt;"",1,0))</f>
        <v>#REF!</v>
      </c>
      <c r="AC97" s="25" t="e">
        <f>IF('Crisis Indicator Data'!#REF!="No Data",1,IF(#REF!&lt;&gt;"",1,0))</f>
        <v>#REF!</v>
      </c>
      <c r="AD97" s="25" t="e">
        <f>IF('Crisis Indicator Data'!#REF!="No Data",1,IF(#REF!&lt;&gt;"",1,0))</f>
        <v>#REF!</v>
      </c>
      <c r="AE97" s="25" t="e">
        <f>IF('Crisis Indicator Data'!#REF!="No Data",1,IF(#REF!&lt;&gt;"",1,0))</f>
        <v>#REF!</v>
      </c>
      <c r="AF97" s="25" t="e">
        <f>IF('Crisis Indicator Data'!#REF!="No Data",1,IF(#REF!&lt;&gt;"",1,0))</f>
        <v>#REF!</v>
      </c>
      <c r="AG97" s="25" t="e">
        <f>IF('Crisis Indicator Data'!#REF!="No Data",1,IF(#REF!&lt;&gt;"",1,0))</f>
        <v>#REF!</v>
      </c>
      <c r="AH97" s="25" t="e">
        <f>IF('Crisis Indicator Data'!#REF!="No Data",1,IF(#REF!&lt;&gt;"",1,0))</f>
        <v>#REF!</v>
      </c>
      <c r="AI97" s="25" t="e">
        <f>IF('Crisis Indicator Data'!#REF!="No Data",1,IF(#REF!&lt;&gt;"",1,0))</f>
        <v>#REF!</v>
      </c>
      <c r="AJ97" s="25" t="e">
        <f>IF('Crisis Indicator Data'!#REF!="No Data",1,IF(#REF!&lt;&gt;"",1,0))</f>
        <v>#REF!</v>
      </c>
      <c r="AK97" s="25" t="e">
        <f>IF('Crisis Indicator Data'!#REF!="No Data",1,IF(#REF!&lt;&gt;"",1,0))</f>
        <v>#REF!</v>
      </c>
      <c r="AL97" s="25" t="e">
        <f>IF('Crisis Indicator Data'!#REF!="No Data",1,IF(#REF!&lt;&gt;"",1,0))</f>
        <v>#REF!</v>
      </c>
      <c r="AM97" s="25" t="e">
        <f>IF('Crisis Indicator Data'!#REF!="No Data",1,IF(#REF!&lt;&gt;"",1,0))</f>
        <v>#REF!</v>
      </c>
      <c r="AN97" s="25" t="e">
        <f>IF('Crisis Indicator Data'!#REF!="No Data",1,IF(#REF!&lt;&gt;"",1,0))</f>
        <v>#REF!</v>
      </c>
      <c r="AO97" s="25" t="e">
        <f>IF('Crisis Indicator Data'!#REF!="No Data",1,IF(#REF!&lt;&gt;"",1,0))</f>
        <v>#REF!</v>
      </c>
      <c r="AP97" s="25" t="e">
        <f>IF('Crisis Indicator Data'!#REF!="No Data",1,IF(#REF!&lt;&gt;"",1,0))</f>
        <v>#REF!</v>
      </c>
      <c r="AQ97" s="25" t="e">
        <f>IF('Crisis Indicator Data'!#REF!="No Data",1,IF(#REF!&lt;&gt;"",1,0))</f>
        <v>#REF!</v>
      </c>
      <c r="AR97" s="25" t="e">
        <f>IF('Crisis Indicator Data'!#REF!="No Data",1,IF(#REF!&lt;&gt;"",1,0))</f>
        <v>#REF!</v>
      </c>
      <c r="AS97" s="25" t="e">
        <f>IF('Crisis Indicator Data'!#REF!="No Data",1,IF(#REF!&lt;&gt;"",1,0))</f>
        <v>#REF!</v>
      </c>
      <c r="AT97" s="25" t="e">
        <f>IF('Crisis Indicator Data'!#REF!="No Data",1,IF(#REF!&lt;&gt;"",1,0))</f>
        <v>#REF!</v>
      </c>
      <c r="AU97" s="25" t="e">
        <f>IF('Crisis Indicator Data'!#REF!="No Data",1,IF(#REF!&lt;&gt;"",1,0))</f>
        <v>#REF!</v>
      </c>
      <c r="AV97" s="25" t="e">
        <f>IF('Crisis Indicator Data'!#REF!="No Data",1,IF(#REF!&lt;&gt;"",1,0))</f>
        <v>#REF!</v>
      </c>
      <c r="AW97" s="25" t="e">
        <f>IF('Crisis Indicator Data'!#REF!="No Data",1,IF(#REF!&lt;&gt;"",1,0))</f>
        <v>#REF!</v>
      </c>
      <c r="AX97" s="25" t="e">
        <f>IF('Crisis Indicator Data'!#REF!="No Data",1,IF(#REF!&lt;&gt;"",1,0))</f>
        <v>#REF!</v>
      </c>
      <c r="AY97" s="25" t="e">
        <f>IF('Crisis Indicator Data'!#REF!="No Data",1,IF(#REF!&lt;&gt;"",1,0))</f>
        <v>#REF!</v>
      </c>
      <c r="AZ97" s="25" t="e">
        <f>IF('Crisis Indicator Data'!#REF!="No Data",1,IF(#REF!&lt;&gt;"",1,0))</f>
        <v>#REF!</v>
      </c>
      <c r="BA97" t="e">
        <f t="shared" si="2"/>
        <v>#REF!</v>
      </c>
      <c r="BB97" s="27" t="e">
        <f t="shared" si="3"/>
        <v>#REF!</v>
      </c>
    </row>
    <row r="98" spans="1:54" x14ac:dyDescent="0.3">
      <c r="A98" t="s">
        <v>179</v>
      </c>
      <c r="B98" s="25" t="e">
        <f>IF('Crisis Indicator Data'!#REF!="No Data",1,IF(#REF!&lt;&gt;"",1,0))</f>
        <v>#REF!</v>
      </c>
      <c r="C98" s="25" t="e">
        <f>IF('Crisis Indicator Data'!#REF!="No Data",1,IF(#REF!&lt;&gt;"",1,0))</f>
        <v>#REF!</v>
      </c>
      <c r="D98" s="25" t="e">
        <f>IF('Crisis Indicator Data'!#REF!="No Data",1,IF(#REF!&lt;&gt;"",1,0))</f>
        <v>#REF!</v>
      </c>
      <c r="E98" s="25" t="e">
        <f>IF('Crisis Indicator Data'!#REF!="No Data",1,IF(#REF!&lt;&gt;"",1,0))</f>
        <v>#REF!</v>
      </c>
      <c r="F98" s="25" t="e">
        <f>IF('Crisis Indicator Data'!#REF!="No Data",1,IF(#REF!&lt;&gt;"",1,0))</f>
        <v>#REF!</v>
      </c>
      <c r="G98" s="25" t="e">
        <f>IF('Crisis Indicator Data'!#REF!="No Data",1,IF(#REF!&lt;&gt;"",1,0))</f>
        <v>#REF!</v>
      </c>
      <c r="H98" s="25" t="e">
        <f>IF('Crisis Indicator Data'!#REF!="No Data",1,IF(#REF!&lt;&gt;"",1,0))</f>
        <v>#REF!</v>
      </c>
      <c r="I98" s="25" t="e">
        <f>IF('Crisis Indicator Data'!#REF!="No Data",1,IF(#REF!&lt;&gt;"",1,0))</f>
        <v>#REF!</v>
      </c>
      <c r="J98" s="25" t="e">
        <f>IF('Crisis Indicator Data'!#REF!="No Data",1,IF(#REF!&lt;&gt;"",1,0))</f>
        <v>#REF!</v>
      </c>
      <c r="K98" s="25" t="e">
        <f>IF('Crisis Indicator Data'!#REF!="No Data",1,IF(#REF!&lt;&gt;"",1,0))</f>
        <v>#REF!</v>
      </c>
      <c r="L98" s="25" t="e">
        <f>IF('Crisis Indicator Data'!#REF!="No Data",1,IF(#REF!&lt;&gt;"",1,0))</f>
        <v>#REF!</v>
      </c>
      <c r="M98" s="25" t="e">
        <f>IF('Crisis Indicator Data'!#REF!="No Data",1,IF(#REF!&lt;&gt;"",1,0))</f>
        <v>#REF!</v>
      </c>
      <c r="N98" s="25" t="e">
        <f>IF('Crisis Indicator Data'!#REF!="No Data",1,IF(#REF!&lt;&gt;"",1,0))</f>
        <v>#REF!</v>
      </c>
      <c r="O98" s="25" t="e">
        <f>IF('Crisis Indicator Data'!#REF!="No Data",1,IF(#REF!&lt;&gt;"",1,0))</f>
        <v>#REF!</v>
      </c>
      <c r="P98" s="25" t="e">
        <f>IF('Crisis Indicator Data'!#REF!="No Data",1,IF(#REF!&lt;&gt;"",1,0))</f>
        <v>#REF!</v>
      </c>
      <c r="Q98" s="25" t="e">
        <f>IF('Crisis Indicator Data'!#REF!="No Data",1,IF(#REF!&lt;&gt;"",1,0))</f>
        <v>#REF!</v>
      </c>
      <c r="R98" s="25" t="e">
        <f>IF('Crisis Indicator Data'!#REF!="No Data",1,IF(#REF!&lt;&gt;"",1,0))</f>
        <v>#REF!</v>
      </c>
      <c r="S98" s="25" t="e">
        <f>IF('Crisis Indicator Data'!#REF!="No Data",1,IF(#REF!&lt;&gt;"",1,0))</f>
        <v>#REF!</v>
      </c>
      <c r="T98" s="25" t="e">
        <f>IF('Crisis Indicator Data'!#REF!="No Data",1,IF(#REF!&lt;&gt;"",1,0))</f>
        <v>#REF!</v>
      </c>
      <c r="U98" s="25" t="e">
        <f>IF('Crisis Indicator Data'!#REF!="No Data",1,IF(#REF!&lt;&gt;"",1,0))</f>
        <v>#REF!</v>
      </c>
      <c r="V98" s="25" t="e">
        <f>IF('Crisis Indicator Data'!#REF!="No Data",1,IF(#REF!&lt;&gt;"",1,0))</f>
        <v>#REF!</v>
      </c>
      <c r="W98" s="25" t="e">
        <f>IF('Crisis Indicator Data'!#REF!="No Data",1,IF(#REF!&lt;&gt;"",1,0))</f>
        <v>#REF!</v>
      </c>
      <c r="X98" s="25" t="e">
        <f>IF('Crisis Indicator Data'!#REF!="No Data",1,IF(#REF!&lt;&gt;"",1,0))</f>
        <v>#REF!</v>
      </c>
      <c r="Y98" s="25" t="e">
        <f>IF('Crisis Indicator Data'!#REF!="No Data",1,IF(#REF!&lt;&gt;"",1,0))</f>
        <v>#REF!</v>
      </c>
      <c r="Z98" s="25" t="e">
        <f>IF('Crisis Indicator Data'!#REF!="No Data",1,IF(#REF!&lt;&gt;"",1,0))</f>
        <v>#REF!</v>
      </c>
      <c r="AA98" s="25" t="e">
        <f>IF('Crisis Indicator Data'!#REF!="No Data",1,IF(#REF!&lt;&gt;"",1,0))</f>
        <v>#REF!</v>
      </c>
      <c r="AB98" s="25" t="e">
        <f>IF('Crisis Indicator Data'!#REF!="No Data",1,IF(#REF!&lt;&gt;"",1,0))</f>
        <v>#REF!</v>
      </c>
      <c r="AC98" s="25" t="e">
        <f>IF('Crisis Indicator Data'!#REF!="No Data",1,IF(#REF!&lt;&gt;"",1,0))</f>
        <v>#REF!</v>
      </c>
      <c r="AD98" s="25" t="e">
        <f>IF('Crisis Indicator Data'!#REF!="No Data",1,IF(#REF!&lt;&gt;"",1,0))</f>
        <v>#REF!</v>
      </c>
      <c r="AE98" s="25" t="e">
        <f>IF('Crisis Indicator Data'!#REF!="No Data",1,IF(#REF!&lt;&gt;"",1,0))</f>
        <v>#REF!</v>
      </c>
      <c r="AF98" s="25" t="e">
        <f>IF('Crisis Indicator Data'!#REF!="No Data",1,IF(#REF!&lt;&gt;"",1,0))</f>
        <v>#REF!</v>
      </c>
      <c r="AG98" s="25" t="e">
        <f>IF('Crisis Indicator Data'!#REF!="No Data",1,IF(#REF!&lt;&gt;"",1,0))</f>
        <v>#REF!</v>
      </c>
      <c r="AH98" s="25" t="e">
        <f>IF('Crisis Indicator Data'!#REF!="No Data",1,IF(#REF!&lt;&gt;"",1,0))</f>
        <v>#REF!</v>
      </c>
      <c r="AI98" s="25" t="e">
        <f>IF('Crisis Indicator Data'!#REF!="No Data",1,IF(#REF!&lt;&gt;"",1,0))</f>
        <v>#REF!</v>
      </c>
      <c r="AJ98" s="25" t="e">
        <f>IF('Crisis Indicator Data'!#REF!="No Data",1,IF(#REF!&lt;&gt;"",1,0))</f>
        <v>#REF!</v>
      </c>
      <c r="AK98" s="25" t="e">
        <f>IF('Crisis Indicator Data'!#REF!="No Data",1,IF(#REF!&lt;&gt;"",1,0))</f>
        <v>#REF!</v>
      </c>
      <c r="AL98" s="25" t="e">
        <f>IF('Crisis Indicator Data'!#REF!="No Data",1,IF(#REF!&lt;&gt;"",1,0))</f>
        <v>#REF!</v>
      </c>
      <c r="AM98" s="25" t="e">
        <f>IF('Crisis Indicator Data'!#REF!="No Data",1,IF(#REF!&lt;&gt;"",1,0))</f>
        <v>#REF!</v>
      </c>
      <c r="AN98" s="25" t="e">
        <f>IF('Crisis Indicator Data'!#REF!="No Data",1,IF(#REF!&lt;&gt;"",1,0))</f>
        <v>#REF!</v>
      </c>
      <c r="AO98" s="25" t="e">
        <f>IF('Crisis Indicator Data'!#REF!="No Data",1,IF(#REF!&lt;&gt;"",1,0))</f>
        <v>#REF!</v>
      </c>
      <c r="AP98" s="25" t="e">
        <f>IF('Crisis Indicator Data'!#REF!="No Data",1,IF(#REF!&lt;&gt;"",1,0))</f>
        <v>#REF!</v>
      </c>
      <c r="AQ98" s="25" t="e">
        <f>IF('Crisis Indicator Data'!#REF!="No Data",1,IF(#REF!&lt;&gt;"",1,0))</f>
        <v>#REF!</v>
      </c>
      <c r="AR98" s="25" t="e">
        <f>IF('Crisis Indicator Data'!#REF!="No Data",1,IF(#REF!&lt;&gt;"",1,0))</f>
        <v>#REF!</v>
      </c>
      <c r="AS98" s="25" t="e">
        <f>IF('Crisis Indicator Data'!#REF!="No Data",1,IF(#REF!&lt;&gt;"",1,0))</f>
        <v>#REF!</v>
      </c>
      <c r="AT98" s="25" t="e">
        <f>IF('Crisis Indicator Data'!#REF!="No Data",1,IF(#REF!&lt;&gt;"",1,0))</f>
        <v>#REF!</v>
      </c>
      <c r="AU98" s="25" t="e">
        <f>IF('Crisis Indicator Data'!#REF!="No Data",1,IF(#REF!&lt;&gt;"",1,0))</f>
        <v>#REF!</v>
      </c>
      <c r="AV98" s="25" t="e">
        <f>IF('Crisis Indicator Data'!#REF!="No Data",1,IF(#REF!&lt;&gt;"",1,0))</f>
        <v>#REF!</v>
      </c>
      <c r="AW98" s="25" t="e">
        <f>IF('Crisis Indicator Data'!#REF!="No Data",1,IF(#REF!&lt;&gt;"",1,0))</f>
        <v>#REF!</v>
      </c>
      <c r="AX98" s="25" t="e">
        <f>IF('Crisis Indicator Data'!#REF!="No Data",1,IF(#REF!&lt;&gt;"",1,0))</f>
        <v>#REF!</v>
      </c>
      <c r="AY98" s="25" t="e">
        <f>IF('Crisis Indicator Data'!#REF!="No Data",1,IF(#REF!&lt;&gt;"",1,0))</f>
        <v>#REF!</v>
      </c>
      <c r="AZ98" s="25" t="e">
        <f>IF('Crisis Indicator Data'!#REF!="No Data",1,IF(#REF!&lt;&gt;"",1,0))</f>
        <v>#REF!</v>
      </c>
      <c r="BA98" t="e">
        <f t="shared" si="2"/>
        <v>#REF!</v>
      </c>
      <c r="BB98" s="27" t="e">
        <f t="shared" si="3"/>
        <v>#REF!</v>
      </c>
    </row>
    <row r="99" spans="1:54" x14ac:dyDescent="0.3">
      <c r="A99" t="s">
        <v>181</v>
      </c>
      <c r="B99" s="25" t="e">
        <f>IF('Crisis Indicator Data'!#REF!="No Data",1,IF(#REF!&lt;&gt;"",1,0))</f>
        <v>#REF!</v>
      </c>
      <c r="C99" s="25" t="e">
        <f>IF('Crisis Indicator Data'!#REF!="No Data",1,IF(#REF!&lt;&gt;"",1,0))</f>
        <v>#REF!</v>
      </c>
      <c r="D99" s="25" t="e">
        <f>IF('Crisis Indicator Data'!#REF!="No Data",1,IF(#REF!&lt;&gt;"",1,0))</f>
        <v>#REF!</v>
      </c>
      <c r="E99" s="25" t="e">
        <f>IF('Crisis Indicator Data'!#REF!="No Data",1,IF(#REF!&lt;&gt;"",1,0))</f>
        <v>#REF!</v>
      </c>
      <c r="F99" s="25" t="e">
        <f>IF('Crisis Indicator Data'!#REF!="No Data",1,IF(#REF!&lt;&gt;"",1,0))</f>
        <v>#REF!</v>
      </c>
      <c r="G99" s="25" t="e">
        <f>IF('Crisis Indicator Data'!#REF!="No Data",1,IF(#REF!&lt;&gt;"",1,0))</f>
        <v>#REF!</v>
      </c>
      <c r="H99" s="25" t="e">
        <f>IF('Crisis Indicator Data'!#REF!="No Data",1,IF(#REF!&lt;&gt;"",1,0))</f>
        <v>#REF!</v>
      </c>
      <c r="I99" s="25" t="e">
        <f>IF('Crisis Indicator Data'!#REF!="No Data",1,IF(#REF!&lt;&gt;"",1,0))</f>
        <v>#REF!</v>
      </c>
      <c r="J99" s="25" t="e">
        <f>IF('Crisis Indicator Data'!#REF!="No Data",1,IF(#REF!&lt;&gt;"",1,0))</f>
        <v>#REF!</v>
      </c>
      <c r="K99" s="25" t="e">
        <f>IF('Crisis Indicator Data'!#REF!="No Data",1,IF(#REF!&lt;&gt;"",1,0))</f>
        <v>#REF!</v>
      </c>
      <c r="L99" s="25" t="e">
        <f>IF('Crisis Indicator Data'!#REF!="No Data",1,IF(#REF!&lt;&gt;"",1,0))</f>
        <v>#REF!</v>
      </c>
      <c r="M99" s="25" t="e">
        <f>IF('Crisis Indicator Data'!#REF!="No Data",1,IF(#REF!&lt;&gt;"",1,0))</f>
        <v>#REF!</v>
      </c>
      <c r="N99" s="25" t="e">
        <f>IF('Crisis Indicator Data'!#REF!="No Data",1,IF(#REF!&lt;&gt;"",1,0))</f>
        <v>#REF!</v>
      </c>
      <c r="O99" s="25" t="e">
        <f>IF('Crisis Indicator Data'!#REF!="No Data",1,IF(#REF!&lt;&gt;"",1,0))</f>
        <v>#REF!</v>
      </c>
      <c r="P99" s="25" t="e">
        <f>IF('Crisis Indicator Data'!#REF!="No Data",1,IF(#REF!&lt;&gt;"",1,0))</f>
        <v>#REF!</v>
      </c>
      <c r="Q99" s="25" t="e">
        <f>IF('Crisis Indicator Data'!#REF!="No Data",1,IF(#REF!&lt;&gt;"",1,0))</f>
        <v>#REF!</v>
      </c>
      <c r="R99" s="25" t="e">
        <f>IF('Crisis Indicator Data'!#REF!="No Data",1,IF(#REF!&lt;&gt;"",1,0))</f>
        <v>#REF!</v>
      </c>
      <c r="S99" s="25" t="e">
        <f>IF('Crisis Indicator Data'!#REF!="No Data",1,IF(#REF!&lt;&gt;"",1,0))</f>
        <v>#REF!</v>
      </c>
      <c r="T99" s="25" t="e">
        <f>IF('Crisis Indicator Data'!#REF!="No Data",1,IF(#REF!&lt;&gt;"",1,0))</f>
        <v>#REF!</v>
      </c>
      <c r="U99" s="25" t="e">
        <f>IF('Crisis Indicator Data'!#REF!="No Data",1,IF(#REF!&lt;&gt;"",1,0))</f>
        <v>#REF!</v>
      </c>
      <c r="V99" s="25" t="e">
        <f>IF('Crisis Indicator Data'!#REF!="No Data",1,IF(#REF!&lt;&gt;"",1,0))</f>
        <v>#REF!</v>
      </c>
      <c r="W99" s="25" t="e">
        <f>IF('Crisis Indicator Data'!#REF!="No Data",1,IF(#REF!&lt;&gt;"",1,0))</f>
        <v>#REF!</v>
      </c>
      <c r="X99" s="25" t="e">
        <f>IF('Crisis Indicator Data'!#REF!="No Data",1,IF(#REF!&lt;&gt;"",1,0))</f>
        <v>#REF!</v>
      </c>
      <c r="Y99" s="25" t="e">
        <f>IF('Crisis Indicator Data'!#REF!="No Data",1,IF(#REF!&lt;&gt;"",1,0))</f>
        <v>#REF!</v>
      </c>
      <c r="Z99" s="25" t="e">
        <f>IF('Crisis Indicator Data'!#REF!="No Data",1,IF(#REF!&lt;&gt;"",1,0))</f>
        <v>#REF!</v>
      </c>
      <c r="AA99" s="25" t="e">
        <f>IF('Crisis Indicator Data'!#REF!="No Data",1,IF(#REF!&lt;&gt;"",1,0))</f>
        <v>#REF!</v>
      </c>
      <c r="AB99" s="25" t="e">
        <f>IF('Crisis Indicator Data'!#REF!="No Data",1,IF(#REF!&lt;&gt;"",1,0))</f>
        <v>#REF!</v>
      </c>
      <c r="AC99" s="25" t="e">
        <f>IF('Crisis Indicator Data'!#REF!="No Data",1,IF(#REF!&lt;&gt;"",1,0))</f>
        <v>#REF!</v>
      </c>
      <c r="AD99" s="25" t="e">
        <f>IF('Crisis Indicator Data'!#REF!="No Data",1,IF(#REF!&lt;&gt;"",1,0))</f>
        <v>#REF!</v>
      </c>
      <c r="AE99" s="25" t="e">
        <f>IF('Crisis Indicator Data'!#REF!="No Data",1,IF(#REF!&lt;&gt;"",1,0))</f>
        <v>#REF!</v>
      </c>
      <c r="AF99" s="25" t="e">
        <f>IF('Crisis Indicator Data'!#REF!="No Data",1,IF(#REF!&lt;&gt;"",1,0))</f>
        <v>#REF!</v>
      </c>
      <c r="AG99" s="25" t="e">
        <f>IF('Crisis Indicator Data'!#REF!="No Data",1,IF(#REF!&lt;&gt;"",1,0))</f>
        <v>#REF!</v>
      </c>
      <c r="AH99" s="25" t="e">
        <f>IF('Crisis Indicator Data'!#REF!="No Data",1,IF(#REF!&lt;&gt;"",1,0))</f>
        <v>#REF!</v>
      </c>
      <c r="AI99" s="25" t="e">
        <f>IF('Crisis Indicator Data'!#REF!="No Data",1,IF(#REF!&lt;&gt;"",1,0))</f>
        <v>#REF!</v>
      </c>
      <c r="AJ99" s="25" t="e">
        <f>IF('Crisis Indicator Data'!#REF!="No Data",1,IF(#REF!&lt;&gt;"",1,0))</f>
        <v>#REF!</v>
      </c>
      <c r="AK99" s="25" t="e">
        <f>IF('Crisis Indicator Data'!#REF!="No Data",1,IF(#REF!&lt;&gt;"",1,0))</f>
        <v>#REF!</v>
      </c>
      <c r="AL99" s="25" t="e">
        <f>IF('Crisis Indicator Data'!#REF!="No Data",1,IF(#REF!&lt;&gt;"",1,0))</f>
        <v>#REF!</v>
      </c>
      <c r="AM99" s="25" t="e">
        <f>IF('Crisis Indicator Data'!#REF!="No Data",1,IF(#REF!&lt;&gt;"",1,0))</f>
        <v>#REF!</v>
      </c>
      <c r="AN99" s="25" t="e">
        <f>IF('Crisis Indicator Data'!#REF!="No Data",1,IF(#REF!&lt;&gt;"",1,0))</f>
        <v>#REF!</v>
      </c>
      <c r="AO99" s="25" t="e">
        <f>IF('Crisis Indicator Data'!#REF!="No Data",1,IF(#REF!&lt;&gt;"",1,0))</f>
        <v>#REF!</v>
      </c>
      <c r="AP99" s="25" t="e">
        <f>IF('Crisis Indicator Data'!#REF!="No Data",1,IF(#REF!&lt;&gt;"",1,0))</f>
        <v>#REF!</v>
      </c>
      <c r="AQ99" s="25" t="e">
        <f>IF('Crisis Indicator Data'!#REF!="No Data",1,IF(#REF!&lt;&gt;"",1,0))</f>
        <v>#REF!</v>
      </c>
      <c r="AR99" s="25" t="e">
        <f>IF('Crisis Indicator Data'!#REF!="No Data",1,IF(#REF!&lt;&gt;"",1,0))</f>
        <v>#REF!</v>
      </c>
      <c r="AS99" s="25" t="e">
        <f>IF('Crisis Indicator Data'!#REF!="No Data",1,IF(#REF!&lt;&gt;"",1,0))</f>
        <v>#REF!</v>
      </c>
      <c r="AT99" s="25" t="e">
        <f>IF('Crisis Indicator Data'!#REF!="No Data",1,IF(#REF!&lt;&gt;"",1,0))</f>
        <v>#REF!</v>
      </c>
      <c r="AU99" s="25" t="e">
        <f>IF('Crisis Indicator Data'!#REF!="No Data",1,IF(#REF!&lt;&gt;"",1,0))</f>
        <v>#REF!</v>
      </c>
      <c r="AV99" s="25" t="e">
        <f>IF('Crisis Indicator Data'!#REF!="No Data",1,IF(#REF!&lt;&gt;"",1,0))</f>
        <v>#REF!</v>
      </c>
      <c r="AW99" s="25" t="e">
        <f>IF('Crisis Indicator Data'!#REF!="No Data",1,IF(#REF!&lt;&gt;"",1,0))</f>
        <v>#REF!</v>
      </c>
      <c r="AX99" s="25" t="e">
        <f>IF('Crisis Indicator Data'!#REF!="No Data",1,IF(#REF!&lt;&gt;"",1,0))</f>
        <v>#REF!</v>
      </c>
      <c r="AY99" s="25" t="e">
        <f>IF('Crisis Indicator Data'!#REF!="No Data",1,IF(#REF!&lt;&gt;"",1,0))</f>
        <v>#REF!</v>
      </c>
      <c r="AZ99" s="25" t="e">
        <f>IF('Crisis Indicator Data'!#REF!="No Data",1,IF(#REF!&lt;&gt;"",1,0))</f>
        <v>#REF!</v>
      </c>
      <c r="BA99" t="e">
        <f t="shared" si="2"/>
        <v>#REF!</v>
      </c>
      <c r="BB99" s="27" t="e">
        <f t="shared" si="3"/>
        <v>#REF!</v>
      </c>
    </row>
    <row r="100" spans="1:54" x14ac:dyDescent="0.3">
      <c r="A100" t="s">
        <v>183</v>
      </c>
      <c r="B100" s="25" t="e">
        <f>IF('Crisis Indicator Data'!#REF!="No Data",1,IF(#REF!&lt;&gt;"",1,0))</f>
        <v>#REF!</v>
      </c>
      <c r="C100" s="25" t="e">
        <f>IF('Crisis Indicator Data'!#REF!="No Data",1,IF(#REF!&lt;&gt;"",1,0))</f>
        <v>#REF!</v>
      </c>
      <c r="D100" s="25" t="e">
        <f>IF('Crisis Indicator Data'!#REF!="No Data",1,IF(#REF!&lt;&gt;"",1,0))</f>
        <v>#REF!</v>
      </c>
      <c r="E100" s="25" t="e">
        <f>IF('Crisis Indicator Data'!#REF!="No Data",1,IF(#REF!&lt;&gt;"",1,0))</f>
        <v>#REF!</v>
      </c>
      <c r="F100" s="25" t="e">
        <f>IF('Crisis Indicator Data'!#REF!="No Data",1,IF(#REF!&lt;&gt;"",1,0))</f>
        <v>#REF!</v>
      </c>
      <c r="G100" s="25" t="e">
        <f>IF('Crisis Indicator Data'!#REF!="No Data",1,IF(#REF!&lt;&gt;"",1,0))</f>
        <v>#REF!</v>
      </c>
      <c r="H100" s="25" t="e">
        <f>IF('Crisis Indicator Data'!#REF!="No Data",1,IF(#REF!&lt;&gt;"",1,0))</f>
        <v>#REF!</v>
      </c>
      <c r="I100" s="25" t="e">
        <f>IF('Crisis Indicator Data'!#REF!="No Data",1,IF(#REF!&lt;&gt;"",1,0))</f>
        <v>#REF!</v>
      </c>
      <c r="J100" s="25" t="e">
        <f>IF('Crisis Indicator Data'!#REF!="No Data",1,IF(#REF!&lt;&gt;"",1,0))</f>
        <v>#REF!</v>
      </c>
      <c r="K100" s="25" t="e">
        <f>IF('Crisis Indicator Data'!#REF!="No Data",1,IF(#REF!&lt;&gt;"",1,0))</f>
        <v>#REF!</v>
      </c>
      <c r="L100" s="25" t="e">
        <f>IF('Crisis Indicator Data'!#REF!="No Data",1,IF(#REF!&lt;&gt;"",1,0))</f>
        <v>#REF!</v>
      </c>
      <c r="M100" s="25" t="e">
        <f>IF('Crisis Indicator Data'!#REF!="No Data",1,IF(#REF!&lt;&gt;"",1,0))</f>
        <v>#REF!</v>
      </c>
      <c r="N100" s="25" t="e">
        <f>IF('Crisis Indicator Data'!#REF!="No Data",1,IF(#REF!&lt;&gt;"",1,0))</f>
        <v>#REF!</v>
      </c>
      <c r="O100" s="25" t="e">
        <f>IF('Crisis Indicator Data'!#REF!="No Data",1,IF(#REF!&lt;&gt;"",1,0))</f>
        <v>#REF!</v>
      </c>
      <c r="P100" s="25" t="e">
        <f>IF('Crisis Indicator Data'!#REF!="No Data",1,IF(#REF!&lt;&gt;"",1,0))</f>
        <v>#REF!</v>
      </c>
      <c r="Q100" s="25" t="e">
        <f>IF('Crisis Indicator Data'!#REF!="No Data",1,IF(#REF!&lt;&gt;"",1,0))</f>
        <v>#REF!</v>
      </c>
      <c r="R100" s="25" t="e">
        <f>IF('Crisis Indicator Data'!#REF!="No Data",1,IF(#REF!&lt;&gt;"",1,0))</f>
        <v>#REF!</v>
      </c>
      <c r="S100" s="25" t="e">
        <f>IF('Crisis Indicator Data'!#REF!="No Data",1,IF(#REF!&lt;&gt;"",1,0))</f>
        <v>#REF!</v>
      </c>
      <c r="T100" s="25" t="e">
        <f>IF('Crisis Indicator Data'!#REF!="No Data",1,IF(#REF!&lt;&gt;"",1,0))</f>
        <v>#REF!</v>
      </c>
      <c r="U100" s="25" t="e">
        <f>IF('Crisis Indicator Data'!#REF!="No Data",1,IF(#REF!&lt;&gt;"",1,0))</f>
        <v>#REF!</v>
      </c>
      <c r="V100" s="25" t="e">
        <f>IF('Crisis Indicator Data'!#REF!="No Data",1,IF(#REF!&lt;&gt;"",1,0))</f>
        <v>#REF!</v>
      </c>
      <c r="W100" s="25" t="e">
        <f>IF('Crisis Indicator Data'!#REF!="No Data",1,IF(#REF!&lt;&gt;"",1,0))</f>
        <v>#REF!</v>
      </c>
      <c r="X100" s="25" t="e">
        <f>IF('Crisis Indicator Data'!#REF!="No Data",1,IF(#REF!&lt;&gt;"",1,0))</f>
        <v>#REF!</v>
      </c>
      <c r="Y100" s="25" t="e">
        <f>IF('Crisis Indicator Data'!#REF!="No Data",1,IF(#REF!&lt;&gt;"",1,0))</f>
        <v>#REF!</v>
      </c>
      <c r="Z100" s="25" t="e">
        <f>IF('Crisis Indicator Data'!#REF!="No Data",1,IF(#REF!&lt;&gt;"",1,0))</f>
        <v>#REF!</v>
      </c>
      <c r="AA100" s="25" t="e">
        <f>IF('Crisis Indicator Data'!#REF!="No Data",1,IF(#REF!&lt;&gt;"",1,0))</f>
        <v>#REF!</v>
      </c>
      <c r="AB100" s="25" t="e">
        <f>IF('Crisis Indicator Data'!#REF!="No Data",1,IF(#REF!&lt;&gt;"",1,0))</f>
        <v>#REF!</v>
      </c>
      <c r="AC100" s="25" t="e">
        <f>IF('Crisis Indicator Data'!#REF!="No Data",1,IF(#REF!&lt;&gt;"",1,0))</f>
        <v>#REF!</v>
      </c>
      <c r="AD100" s="25" t="e">
        <f>IF('Crisis Indicator Data'!#REF!="No Data",1,IF(#REF!&lt;&gt;"",1,0))</f>
        <v>#REF!</v>
      </c>
      <c r="AE100" s="25" t="e">
        <f>IF('Crisis Indicator Data'!#REF!="No Data",1,IF(#REF!&lt;&gt;"",1,0))</f>
        <v>#REF!</v>
      </c>
      <c r="AF100" s="25" t="e">
        <f>IF('Crisis Indicator Data'!#REF!="No Data",1,IF(#REF!&lt;&gt;"",1,0))</f>
        <v>#REF!</v>
      </c>
      <c r="AG100" s="25" t="e">
        <f>IF('Crisis Indicator Data'!#REF!="No Data",1,IF(#REF!&lt;&gt;"",1,0))</f>
        <v>#REF!</v>
      </c>
      <c r="AH100" s="25" t="e">
        <f>IF('Crisis Indicator Data'!#REF!="No Data",1,IF(#REF!&lt;&gt;"",1,0))</f>
        <v>#REF!</v>
      </c>
      <c r="AI100" s="25" t="e">
        <f>IF('Crisis Indicator Data'!#REF!="No Data",1,IF(#REF!&lt;&gt;"",1,0))</f>
        <v>#REF!</v>
      </c>
      <c r="AJ100" s="25" t="e">
        <f>IF('Crisis Indicator Data'!#REF!="No Data",1,IF(#REF!&lt;&gt;"",1,0))</f>
        <v>#REF!</v>
      </c>
      <c r="AK100" s="25" t="e">
        <f>IF('Crisis Indicator Data'!#REF!="No Data",1,IF(#REF!&lt;&gt;"",1,0))</f>
        <v>#REF!</v>
      </c>
      <c r="AL100" s="25" t="e">
        <f>IF('Crisis Indicator Data'!#REF!="No Data",1,IF(#REF!&lt;&gt;"",1,0))</f>
        <v>#REF!</v>
      </c>
      <c r="AM100" s="25" t="e">
        <f>IF('Crisis Indicator Data'!#REF!="No Data",1,IF(#REF!&lt;&gt;"",1,0))</f>
        <v>#REF!</v>
      </c>
      <c r="AN100" s="25" t="e">
        <f>IF('Crisis Indicator Data'!#REF!="No Data",1,IF(#REF!&lt;&gt;"",1,0))</f>
        <v>#REF!</v>
      </c>
      <c r="AO100" s="25" t="e">
        <f>IF('Crisis Indicator Data'!#REF!="No Data",1,IF(#REF!&lt;&gt;"",1,0))</f>
        <v>#REF!</v>
      </c>
      <c r="AP100" s="25" t="e">
        <f>IF('Crisis Indicator Data'!#REF!="No Data",1,IF(#REF!&lt;&gt;"",1,0))</f>
        <v>#REF!</v>
      </c>
      <c r="AQ100" s="25" t="e">
        <f>IF('Crisis Indicator Data'!#REF!="No Data",1,IF(#REF!&lt;&gt;"",1,0))</f>
        <v>#REF!</v>
      </c>
      <c r="AR100" s="25" t="e">
        <f>IF('Crisis Indicator Data'!#REF!="No Data",1,IF(#REF!&lt;&gt;"",1,0))</f>
        <v>#REF!</v>
      </c>
      <c r="AS100" s="25" t="e">
        <f>IF('Crisis Indicator Data'!#REF!="No Data",1,IF(#REF!&lt;&gt;"",1,0))</f>
        <v>#REF!</v>
      </c>
      <c r="AT100" s="25" t="e">
        <f>IF('Crisis Indicator Data'!#REF!="No Data",1,IF(#REF!&lt;&gt;"",1,0))</f>
        <v>#REF!</v>
      </c>
      <c r="AU100" s="25" t="e">
        <f>IF('Crisis Indicator Data'!#REF!="No Data",1,IF(#REF!&lt;&gt;"",1,0))</f>
        <v>#REF!</v>
      </c>
      <c r="AV100" s="25" t="e">
        <f>IF('Crisis Indicator Data'!#REF!="No Data",1,IF(#REF!&lt;&gt;"",1,0))</f>
        <v>#REF!</v>
      </c>
      <c r="AW100" s="25" t="e">
        <f>IF('Crisis Indicator Data'!#REF!="No Data",1,IF(#REF!&lt;&gt;"",1,0))</f>
        <v>#REF!</v>
      </c>
      <c r="AX100" s="25" t="e">
        <f>IF('Crisis Indicator Data'!#REF!="No Data",1,IF(#REF!&lt;&gt;"",1,0))</f>
        <v>#REF!</v>
      </c>
      <c r="AY100" s="25" t="e">
        <f>IF('Crisis Indicator Data'!#REF!="No Data",1,IF(#REF!&lt;&gt;"",1,0))</f>
        <v>#REF!</v>
      </c>
      <c r="AZ100" s="25" t="e">
        <f>IF('Crisis Indicator Data'!#REF!="No Data",1,IF(#REF!&lt;&gt;"",1,0))</f>
        <v>#REF!</v>
      </c>
      <c r="BA100" t="e">
        <f t="shared" si="2"/>
        <v>#REF!</v>
      </c>
      <c r="BB100" s="27" t="e">
        <f t="shared" si="3"/>
        <v>#REF!</v>
      </c>
    </row>
    <row r="101" spans="1:54" x14ac:dyDescent="0.3">
      <c r="A101" t="s">
        <v>185</v>
      </c>
      <c r="B101" s="25" t="e">
        <f>IF('Crisis Indicator Data'!#REF!="No Data",1,IF(#REF!&lt;&gt;"",1,0))</f>
        <v>#REF!</v>
      </c>
      <c r="C101" s="25" t="e">
        <f>IF('Crisis Indicator Data'!#REF!="No Data",1,IF(#REF!&lt;&gt;"",1,0))</f>
        <v>#REF!</v>
      </c>
      <c r="D101" s="25" t="e">
        <f>IF('Crisis Indicator Data'!#REF!="No Data",1,IF(#REF!&lt;&gt;"",1,0))</f>
        <v>#REF!</v>
      </c>
      <c r="E101" s="25" t="e">
        <f>IF('Crisis Indicator Data'!#REF!="No Data",1,IF(#REF!&lt;&gt;"",1,0))</f>
        <v>#REF!</v>
      </c>
      <c r="F101" s="25" t="e">
        <f>IF('Crisis Indicator Data'!#REF!="No Data",1,IF(#REF!&lt;&gt;"",1,0))</f>
        <v>#REF!</v>
      </c>
      <c r="G101" s="25" t="e">
        <f>IF('Crisis Indicator Data'!#REF!="No Data",1,IF(#REF!&lt;&gt;"",1,0))</f>
        <v>#REF!</v>
      </c>
      <c r="H101" s="25" t="e">
        <f>IF('Crisis Indicator Data'!#REF!="No Data",1,IF(#REF!&lt;&gt;"",1,0))</f>
        <v>#REF!</v>
      </c>
      <c r="I101" s="25" t="e">
        <f>IF('Crisis Indicator Data'!#REF!="No Data",1,IF(#REF!&lt;&gt;"",1,0))</f>
        <v>#REF!</v>
      </c>
      <c r="J101" s="25" t="e">
        <f>IF('Crisis Indicator Data'!#REF!="No Data",1,IF(#REF!&lt;&gt;"",1,0))</f>
        <v>#REF!</v>
      </c>
      <c r="K101" s="25" t="e">
        <f>IF('Crisis Indicator Data'!#REF!="No Data",1,IF(#REF!&lt;&gt;"",1,0))</f>
        <v>#REF!</v>
      </c>
      <c r="L101" s="25" t="e">
        <f>IF('Crisis Indicator Data'!#REF!="No Data",1,IF(#REF!&lt;&gt;"",1,0))</f>
        <v>#REF!</v>
      </c>
      <c r="M101" s="25" t="e">
        <f>IF('Crisis Indicator Data'!#REF!="No Data",1,IF(#REF!&lt;&gt;"",1,0))</f>
        <v>#REF!</v>
      </c>
      <c r="N101" s="25" t="e">
        <f>IF('Crisis Indicator Data'!#REF!="No Data",1,IF(#REF!&lt;&gt;"",1,0))</f>
        <v>#REF!</v>
      </c>
      <c r="O101" s="25" t="e">
        <f>IF('Crisis Indicator Data'!#REF!="No Data",1,IF(#REF!&lt;&gt;"",1,0))</f>
        <v>#REF!</v>
      </c>
      <c r="P101" s="25" t="e">
        <f>IF('Crisis Indicator Data'!#REF!="No Data",1,IF(#REF!&lt;&gt;"",1,0))</f>
        <v>#REF!</v>
      </c>
      <c r="Q101" s="25" t="e">
        <f>IF('Crisis Indicator Data'!#REF!="No Data",1,IF(#REF!&lt;&gt;"",1,0))</f>
        <v>#REF!</v>
      </c>
      <c r="R101" s="25" t="e">
        <f>IF('Crisis Indicator Data'!#REF!="No Data",1,IF(#REF!&lt;&gt;"",1,0))</f>
        <v>#REF!</v>
      </c>
      <c r="S101" s="25" t="e">
        <f>IF('Crisis Indicator Data'!#REF!="No Data",1,IF(#REF!&lt;&gt;"",1,0))</f>
        <v>#REF!</v>
      </c>
      <c r="T101" s="25" t="e">
        <f>IF('Crisis Indicator Data'!#REF!="No Data",1,IF(#REF!&lt;&gt;"",1,0))</f>
        <v>#REF!</v>
      </c>
      <c r="U101" s="25" t="e">
        <f>IF('Crisis Indicator Data'!#REF!="No Data",1,IF(#REF!&lt;&gt;"",1,0))</f>
        <v>#REF!</v>
      </c>
      <c r="V101" s="25" t="e">
        <f>IF('Crisis Indicator Data'!#REF!="No Data",1,IF(#REF!&lt;&gt;"",1,0))</f>
        <v>#REF!</v>
      </c>
      <c r="W101" s="25" t="e">
        <f>IF('Crisis Indicator Data'!#REF!="No Data",1,IF(#REF!&lt;&gt;"",1,0))</f>
        <v>#REF!</v>
      </c>
      <c r="X101" s="25" t="e">
        <f>IF('Crisis Indicator Data'!#REF!="No Data",1,IF(#REF!&lt;&gt;"",1,0))</f>
        <v>#REF!</v>
      </c>
      <c r="Y101" s="25" t="e">
        <f>IF('Crisis Indicator Data'!#REF!="No Data",1,IF(#REF!&lt;&gt;"",1,0))</f>
        <v>#REF!</v>
      </c>
      <c r="Z101" s="25" t="e">
        <f>IF('Crisis Indicator Data'!#REF!="No Data",1,IF(#REF!&lt;&gt;"",1,0))</f>
        <v>#REF!</v>
      </c>
      <c r="AA101" s="25" t="e">
        <f>IF('Crisis Indicator Data'!#REF!="No Data",1,IF(#REF!&lt;&gt;"",1,0))</f>
        <v>#REF!</v>
      </c>
      <c r="AB101" s="25" t="e">
        <f>IF('Crisis Indicator Data'!#REF!="No Data",1,IF(#REF!&lt;&gt;"",1,0))</f>
        <v>#REF!</v>
      </c>
      <c r="AC101" s="25" t="e">
        <f>IF('Crisis Indicator Data'!#REF!="No Data",1,IF(#REF!&lt;&gt;"",1,0))</f>
        <v>#REF!</v>
      </c>
      <c r="AD101" s="25" t="e">
        <f>IF('Crisis Indicator Data'!#REF!="No Data",1,IF(#REF!&lt;&gt;"",1,0))</f>
        <v>#REF!</v>
      </c>
      <c r="AE101" s="25" t="e">
        <f>IF('Crisis Indicator Data'!#REF!="No Data",1,IF(#REF!&lt;&gt;"",1,0))</f>
        <v>#REF!</v>
      </c>
      <c r="AF101" s="25" t="e">
        <f>IF('Crisis Indicator Data'!#REF!="No Data",1,IF(#REF!&lt;&gt;"",1,0))</f>
        <v>#REF!</v>
      </c>
      <c r="AG101" s="25" t="e">
        <f>IF('Crisis Indicator Data'!#REF!="No Data",1,IF(#REF!&lt;&gt;"",1,0))</f>
        <v>#REF!</v>
      </c>
      <c r="AH101" s="25" t="e">
        <f>IF('Crisis Indicator Data'!#REF!="No Data",1,IF(#REF!&lt;&gt;"",1,0))</f>
        <v>#REF!</v>
      </c>
      <c r="AI101" s="25" t="e">
        <f>IF('Crisis Indicator Data'!#REF!="No Data",1,IF(#REF!&lt;&gt;"",1,0))</f>
        <v>#REF!</v>
      </c>
      <c r="AJ101" s="25" t="e">
        <f>IF('Crisis Indicator Data'!#REF!="No Data",1,IF(#REF!&lt;&gt;"",1,0))</f>
        <v>#REF!</v>
      </c>
      <c r="AK101" s="25" t="e">
        <f>IF('Crisis Indicator Data'!#REF!="No Data",1,IF(#REF!&lt;&gt;"",1,0))</f>
        <v>#REF!</v>
      </c>
      <c r="AL101" s="25" t="e">
        <f>IF('Crisis Indicator Data'!#REF!="No Data",1,IF(#REF!&lt;&gt;"",1,0))</f>
        <v>#REF!</v>
      </c>
      <c r="AM101" s="25" t="e">
        <f>IF('Crisis Indicator Data'!#REF!="No Data",1,IF(#REF!&lt;&gt;"",1,0))</f>
        <v>#REF!</v>
      </c>
      <c r="AN101" s="25" t="e">
        <f>IF('Crisis Indicator Data'!#REF!="No Data",1,IF(#REF!&lt;&gt;"",1,0))</f>
        <v>#REF!</v>
      </c>
      <c r="AO101" s="25" t="e">
        <f>IF('Crisis Indicator Data'!#REF!="No Data",1,IF(#REF!&lt;&gt;"",1,0))</f>
        <v>#REF!</v>
      </c>
      <c r="AP101" s="25" t="e">
        <f>IF('Crisis Indicator Data'!#REF!="No Data",1,IF(#REF!&lt;&gt;"",1,0))</f>
        <v>#REF!</v>
      </c>
      <c r="AQ101" s="25" t="e">
        <f>IF('Crisis Indicator Data'!#REF!="No Data",1,IF(#REF!&lt;&gt;"",1,0))</f>
        <v>#REF!</v>
      </c>
      <c r="AR101" s="25" t="e">
        <f>IF('Crisis Indicator Data'!#REF!="No Data",1,IF(#REF!&lt;&gt;"",1,0))</f>
        <v>#REF!</v>
      </c>
      <c r="AS101" s="25" t="e">
        <f>IF('Crisis Indicator Data'!#REF!="No Data",1,IF(#REF!&lt;&gt;"",1,0))</f>
        <v>#REF!</v>
      </c>
      <c r="AT101" s="25" t="e">
        <f>IF('Crisis Indicator Data'!#REF!="No Data",1,IF(#REF!&lt;&gt;"",1,0))</f>
        <v>#REF!</v>
      </c>
      <c r="AU101" s="25" t="e">
        <f>IF('Crisis Indicator Data'!#REF!="No Data",1,IF(#REF!&lt;&gt;"",1,0))</f>
        <v>#REF!</v>
      </c>
      <c r="AV101" s="25" t="e">
        <f>IF('Crisis Indicator Data'!#REF!="No Data",1,IF(#REF!&lt;&gt;"",1,0))</f>
        <v>#REF!</v>
      </c>
      <c r="AW101" s="25" t="e">
        <f>IF('Crisis Indicator Data'!#REF!="No Data",1,IF(#REF!&lt;&gt;"",1,0))</f>
        <v>#REF!</v>
      </c>
      <c r="AX101" s="25" t="e">
        <f>IF('Crisis Indicator Data'!#REF!="No Data",1,IF(#REF!&lt;&gt;"",1,0))</f>
        <v>#REF!</v>
      </c>
      <c r="AY101" s="25" t="e">
        <f>IF('Crisis Indicator Data'!#REF!="No Data",1,IF(#REF!&lt;&gt;"",1,0))</f>
        <v>#REF!</v>
      </c>
      <c r="AZ101" s="25" t="e">
        <f>IF('Crisis Indicator Data'!#REF!="No Data",1,IF(#REF!&lt;&gt;"",1,0))</f>
        <v>#REF!</v>
      </c>
      <c r="BA101" t="e">
        <f t="shared" si="2"/>
        <v>#REF!</v>
      </c>
      <c r="BB101" s="27" t="e">
        <f t="shared" si="3"/>
        <v>#REF!</v>
      </c>
    </row>
    <row r="102" spans="1:54" x14ac:dyDescent="0.3">
      <c r="A102" t="s">
        <v>188</v>
      </c>
      <c r="B102" s="25" t="e">
        <f>IF('Crisis Indicator Data'!#REF!="No Data",1,IF(#REF!&lt;&gt;"",1,0))</f>
        <v>#REF!</v>
      </c>
      <c r="C102" s="25" t="e">
        <f>IF('Crisis Indicator Data'!#REF!="No Data",1,IF(#REF!&lt;&gt;"",1,0))</f>
        <v>#REF!</v>
      </c>
      <c r="D102" s="25" t="e">
        <f>IF('Crisis Indicator Data'!#REF!="No Data",1,IF(#REF!&lt;&gt;"",1,0))</f>
        <v>#REF!</v>
      </c>
      <c r="E102" s="25" t="e">
        <f>IF('Crisis Indicator Data'!#REF!="No Data",1,IF(#REF!&lt;&gt;"",1,0))</f>
        <v>#REF!</v>
      </c>
      <c r="F102" s="25" t="e">
        <f>IF('Crisis Indicator Data'!#REF!="No Data",1,IF(#REF!&lt;&gt;"",1,0))</f>
        <v>#REF!</v>
      </c>
      <c r="G102" s="25" t="e">
        <f>IF('Crisis Indicator Data'!#REF!="No Data",1,IF(#REF!&lt;&gt;"",1,0))</f>
        <v>#REF!</v>
      </c>
      <c r="H102" s="25" t="e">
        <f>IF('Crisis Indicator Data'!#REF!="No Data",1,IF(#REF!&lt;&gt;"",1,0))</f>
        <v>#REF!</v>
      </c>
      <c r="I102" s="25" t="e">
        <f>IF('Crisis Indicator Data'!#REF!="No Data",1,IF(#REF!&lt;&gt;"",1,0))</f>
        <v>#REF!</v>
      </c>
      <c r="J102" s="25" t="e">
        <f>IF('Crisis Indicator Data'!#REF!="No Data",1,IF(#REF!&lt;&gt;"",1,0))</f>
        <v>#REF!</v>
      </c>
      <c r="K102" s="25" t="e">
        <f>IF('Crisis Indicator Data'!#REF!="No Data",1,IF(#REF!&lt;&gt;"",1,0))</f>
        <v>#REF!</v>
      </c>
      <c r="L102" s="25" t="e">
        <f>IF('Crisis Indicator Data'!#REF!="No Data",1,IF(#REF!&lt;&gt;"",1,0))</f>
        <v>#REF!</v>
      </c>
      <c r="M102" s="25" t="e">
        <f>IF('Crisis Indicator Data'!#REF!="No Data",1,IF(#REF!&lt;&gt;"",1,0))</f>
        <v>#REF!</v>
      </c>
      <c r="N102" s="25" t="e">
        <f>IF('Crisis Indicator Data'!#REF!="No Data",1,IF(#REF!&lt;&gt;"",1,0))</f>
        <v>#REF!</v>
      </c>
      <c r="O102" s="25" t="e">
        <f>IF('Crisis Indicator Data'!#REF!="No Data",1,IF(#REF!&lt;&gt;"",1,0))</f>
        <v>#REF!</v>
      </c>
      <c r="P102" s="25" t="e">
        <f>IF('Crisis Indicator Data'!#REF!="No Data",1,IF(#REF!&lt;&gt;"",1,0))</f>
        <v>#REF!</v>
      </c>
      <c r="Q102" s="25" t="e">
        <f>IF('Crisis Indicator Data'!#REF!="No Data",1,IF(#REF!&lt;&gt;"",1,0))</f>
        <v>#REF!</v>
      </c>
      <c r="R102" s="25" t="e">
        <f>IF('Crisis Indicator Data'!#REF!="No Data",1,IF(#REF!&lt;&gt;"",1,0))</f>
        <v>#REF!</v>
      </c>
      <c r="S102" s="25" t="e">
        <f>IF('Crisis Indicator Data'!#REF!="No Data",1,IF(#REF!&lt;&gt;"",1,0))</f>
        <v>#REF!</v>
      </c>
      <c r="T102" s="25" t="e">
        <f>IF('Crisis Indicator Data'!#REF!="No Data",1,IF(#REF!&lt;&gt;"",1,0))</f>
        <v>#REF!</v>
      </c>
      <c r="U102" s="25" t="e">
        <f>IF('Crisis Indicator Data'!#REF!="No Data",1,IF(#REF!&lt;&gt;"",1,0))</f>
        <v>#REF!</v>
      </c>
      <c r="V102" s="25" t="e">
        <f>IF('Crisis Indicator Data'!#REF!="No Data",1,IF(#REF!&lt;&gt;"",1,0))</f>
        <v>#REF!</v>
      </c>
      <c r="W102" s="25" t="e">
        <f>IF('Crisis Indicator Data'!#REF!="No Data",1,IF(#REF!&lt;&gt;"",1,0))</f>
        <v>#REF!</v>
      </c>
      <c r="X102" s="25" t="e">
        <f>IF('Crisis Indicator Data'!#REF!="No Data",1,IF(#REF!&lt;&gt;"",1,0))</f>
        <v>#REF!</v>
      </c>
      <c r="Y102" s="25" t="e">
        <f>IF('Crisis Indicator Data'!#REF!="No Data",1,IF(#REF!&lt;&gt;"",1,0))</f>
        <v>#REF!</v>
      </c>
      <c r="Z102" s="25" t="e">
        <f>IF('Crisis Indicator Data'!#REF!="No Data",1,IF(#REF!&lt;&gt;"",1,0))</f>
        <v>#REF!</v>
      </c>
      <c r="AA102" s="25" t="e">
        <f>IF('Crisis Indicator Data'!#REF!="No Data",1,IF(#REF!&lt;&gt;"",1,0))</f>
        <v>#REF!</v>
      </c>
      <c r="AB102" s="25" t="e">
        <f>IF('Crisis Indicator Data'!#REF!="No Data",1,IF(#REF!&lt;&gt;"",1,0))</f>
        <v>#REF!</v>
      </c>
      <c r="AC102" s="25" t="e">
        <f>IF('Crisis Indicator Data'!#REF!="No Data",1,IF(#REF!&lt;&gt;"",1,0))</f>
        <v>#REF!</v>
      </c>
      <c r="AD102" s="25" t="e">
        <f>IF('Crisis Indicator Data'!#REF!="No Data",1,IF(#REF!&lt;&gt;"",1,0))</f>
        <v>#REF!</v>
      </c>
      <c r="AE102" s="25" t="e">
        <f>IF('Crisis Indicator Data'!#REF!="No Data",1,IF(#REF!&lt;&gt;"",1,0))</f>
        <v>#REF!</v>
      </c>
      <c r="AF102" s="25" t="e">
        <f>IF('Crisis Indicator Data'!#REF!="No Data",1,IF(#REF!&lt;&gt;"",1,0))</f>
        <v>#REF!</v>
      </c>
      <c r="AG102" s="25" t="e">
        <f>IF('Crisis Indicator Data'!#REF!="No Data",1,IF(#REF!&lt;&gt;"",1,0))</f>
        <v>#REF!</v>
      </c>
      <c r="AH102" s="25" t="e">
        <f>IF('Crisis Indicator Data'!#REF!="No Data",1,IF(#REF!&lt;&gt;"",1,0))</f>
        <v>#REF!</v>
      </c>
      <c r="AI102" s="25" t="e">
        <f>IF('Crisis Indicator Data'!#REF!="No Data",1,IF(#REF!&lt;&gt;"",1,0))</f>
        <v>#REF!</v>
      </c>
      <c r="AJ102" s="25" t="e">
        <f>IF('Crisis Indicator Data'!#REF!="No Data",1,IF(#REF!&lt;&gt;"",1,0))</f>
        <v>#REF!</v>
      </c>
      <c r="AK102" s="25" t="e">
        <f>IF('Crisis Indicator Data'!#REF!="No Data",1,IF(#REF!&lt;&gt;"",1,0))</f>
        <v>#REF!</v>
      </c>
      <c r="AL102" s="25" t="e">
        <f>IF('Crisis Indicator Data'!#REF!="No Data",1,IF(#REF!&lt;&gt;"",1,0))</f>
        <v>#REF!</v>
      </c>
      <c r="AM102" s="25" t="e">
        <f>IF('Crisis Indicator Data'!#REF!="No Data",1,IF(#REF!&lt;&gt;"",1,0))</f>
        <v>#REF!</v>
      </c>
      <c r="AN102" s="25" t="e">
        <f>IF('Crisis Indicator Data'!#REF!="No Data",1,IF(#REF!&lt;&gt;"",1,0))</f>
        <v>#REF!</v>
      </c>
      <c r="AO102" s="25" t="e">
        <f>IF('Crisis Indicator Data'!#REF!="No Data",1,IF(#REF!&lt;&gt;"",1,0))</f>
        <v>#REF!</v>
      </c>
      <c r="AP102" s="25" t="e">
        <f>IF('Crisis Indicator Data'!#REF!="No Data",1,IF(#REF!&lt;&gt;"",1,0))</f>
        <v>#REF!</v>
      </c>
      <c r="AQ102" s="25" t="e">
        <f>IF('Crisis Indicator Data'!#REF!="No Data",1,IF(#REF!&lt;&gt;"",1,0))</f>
        <v>#REF!</v>
      </c>
      <c r="AR102" s="25" t="e">
        <f>IF('Crisis Indicator Data'!#REF!="No Data",1,IF(#REF!&lt;&gt;"",1,0))</f>
        <v>#REF!</v>
      </c>
      <c r="AS102" s="25" t="e">
        <f>IF('Crisis Indicator Data'!#REF!="No Data",1,IF(#REF!&lt;&gt;"",1,0))</f>
        <v>#REF!</v>
      </c>
      <c r="AT102" s="25" t="e">
        <f>IF('Crisis Indicator Data'!#REF!="No Data",1,IF(#REF!&lt;&gt;"",1,0))</f>
        <v>#REF!</v>
      </c>
      <c r="AU102" s="25" t="e">
        <f>IF('Crisis Indicator Data'!#REF!="No Data",1,IF(#REF!&lt;&gt;"",1,0))</f>
        <v>#REF!</v>
      </c>
      <c r="AV102" s="25" t="e">
        <f>IF('Crisis Indicator Data'!#REF!="No Data",1,IF(#REF!&lt;&gt;"",1,0))</f>
        <v>#REF!</v>
      </c>
      <c r="AW102" s="25" t="e">
        <f>IF('Crisis Indicator Data'!#REF!="No Data",1,IF(#REF!&lt;&gt;"",1,0))</f>
        <v>#REF!</v>
      </c>
      <c r="AX102" s="25" t="e">
        <f>IF('Crisis Indicator Data'!#REF!="No Data",1,IF(#REF!&lt;&gt;"",1,0))</f>
        <v>#REF!</v>
      </c>
      <c r="AY102" s="25" t="e">
        <f>IF('Crisis Indicator Data'!#REF!="No Data",1,IF(#REF!&lt;&gt;"",1,0))</f>
        <v>#REF!</v>
      </c>
      <c r="AZ102" s="25" t="e">
        <f>IF('Crisis Indicator Data'!#REF!="No Data",1,IF(#REF!&lt;&gt;"",1,0))</f>
        <v>#REF!</v>
      </c>
      <c r="BA102" t="e">
        <f t="shared" si="2"/>
        <v>#REF!</v>
      </c>
      <c r="BB102" s="27" t="e">
        <f t="shared" si="3"/>
        <v>#REF!</v>
      </c>
    </row>
    <row r="103" spans="1:54" x14ac:dyDescent="0.3">
      <c r="A103" t="s">
        <v>190</v>
      </c>
      <c r="B103" s="25" t="e">
        <f>IF('Crisis Indicator Data'!#REF!="No Data",1,IF(#REF!&lt;&gt;"",1,0))</f>
        <v>#REF!</v>
      </c>
      <c r="C103" s="25" t="e">
        <f>IF('Crisis Indicator Data'!#REF!="No Data",1,IF(#REF!&lt;&gt;"",1,0))</f>
        <v>#REF!</v>
      </c>
      <c r="D103" s="25" t="e">
        <f>IF('Crisis Indicator Data'!#REF!="No Data",1,IF(#REF!&lt;&gt;"",1,0))</f>
        <v>#REF!</v>
      </c>
      <c r="E103" s="25" t="e">
        <f>IF('Crisis Indicator Data'!#REF!="No Data",1,IF(#REF!&lt;&gt;"",1,0))</f>
        <v>#REF!</v>
      </c>
      <c r="F103" s="25" t="e">
        <f>IF('Crisis Indicator Data'!#REF!="No Data",1,IF(#REF!&lt;&gt;"",1,0))</f>
        <v>#REF!</v>
      </c>
      <c r="G103" s="25" t="e">
        <f>IF('Crisis Indicator Data'!#REF!="No Data",1,IF(#REF!&lt;&gt;"",1,0))</f>
        <v>#REF!</v>
      </c>
      <c r="H103" s="25" t="e">
        <f>IF('Crisis Indicator Data'!#REF!="No Data",1,IF(#REF!&lt;&gt;"",1,0))</f>
        <v>#REF!</v>
      </c>
      <c r="I103" s="25" t="e">
        <f>IF('Crisis Indicator Data'!#REF!="No Data",1,IF(#REF!&lt;&gt;"",1,0))</f>
        <v>#REF!</v>
      </c>
      <c r="J103" s="25" t="e">
        <f>IF('Crisis Indicator Data'!#REF!="No Data",1,IF(#REF!&lt;&gt;"",1,0))</f>
        <v>#REF!</v>
      </c>
      <c r="K103" s="25" t="e">
        <f>IF('Crisis Indicator Data'!#REF!="No Data",1,IF(#REF!&lt;&gt;"",1,0))</f>
        <v>#REF!</v>
      </c>
      <c r="L103" s="25" t="e">
        <f>IF('Crisis Indicator Data'!#REF!="No Data",1,IF(#REF!&lt;&gt;"",1,0))</f>
        <v>#REF!</v>
      </c>
      <c r="M103" s="25" t="e">
        <f>IF('Crisis Indicator Data'!#REF!="No Data",1,IF(#REF!&lt;&gt;"",1,0))</f>
        <v>#REF!</v>
      </c>
      <c r="N103" s="25" t="e">
        <f>IF('Crisis Indicator Data'!#REF!="No Data",1,IF(#REF!&lt;&gt;"",1,0))</f>
        <v>#REF!</v>
      </c>
      <c r="O103" s="25" t="e">
        <f>IF('Crisis Indicator Data'!#REF!="No Data",1,IF(#REF!&lt;&gt;"",1,0))</f>
        <v>#REF!</v>
      </c>
      <c r="P103" s="25" t="e">
        <f>IF('Crisis Indicator Data'!#REF!="No Data",1,IF(#REF!&lt;&gt;"",1,0))</f>
        <v>#REF!</v>
      </c>
      <c r="Q103" s="25" t="e">
        <f>IF('Crisis Indicator Data'!#REF!="No Data",1,IF(#REF!&lt;&gt;"",1,0))</f>
        <v>#REF!</v>
      </c>
      <c r="R103" s="25" t="e">
        <f>IF('Crisis Indicator Data'!#REF!="No Data",1,IF(#REF!&lt;&gt;"",1,0))</f>
        <v>#REF!</v>
      </c>
      <c r="S103" s="25" t="e">
        <f>IF('Crisis Indicator Data'!#REF!="No Data",1,IF(#REF!&lt;&gt;"",1,0))</f>
        <v>#REF!</v>
      </c>
      <c r="T103" s="25" t="e">
        <f>IF('Crisis Indicator Data'!#REF!="No Data",1,IF(#REF!&lt;&gt;"",1,0))</f>
        <v>#REF!</v>
      </c>
      <c r="U103" s="25" t="e">
        <f>IF('Crisis Indicator Data'!#REF!="No Data",1,IF(#REF!&lt;&gt;"",1,0))</f>
        <v>#REF!</v>
      </c>
      <c r="V103" s="25" t="e">
        <f>IF('Crisis Indicator Data'!#REF!="No Data",1,IF(#REF!&lt;&gt;"",1,0))</f>
        <v>#REF!</v>
      </c>
      <c r="W103" s="25" t="e">
        <f>IF('Crisis Indicator Data'!#REF!="No Data",1,IF(#REF!&lt;&gt;"",1,0))</f>
        <v>#REF!</v>
      </c>
      <c r="X103" s="25" t="e">
        <f>IF('Crisis Indicator Data'!#REF!="No Data",1,IF(#REF!&lt;&gt;"",1,0))</f>
        <v>#REF!</v>
      </c>
      <c r="Y103" s="25" t="e">
        <f>IF('Crisis Indicator Data'!#REF!="No Data",1,IF(#REF!&lt;&gt;"",1,0))</f>
        <v>#REF!</v>
      </c>
      <c r="Z103" s="25" t="e">
        <f>IF('Crisis Indicator Data'!#REF!="No Data",1,IF(#REF!&lt;&gt;"",1,0))</f>
        <v>#REF!</v>
      </c>
      <c r="AA103" s="25" t="e">
        <f>IF('Crisis Indicator Data'!#REF!="No Data",1,IF(#REF!&lt;&gt;"",1,0))</f>
        <v>#REF!</v>
      </c>
      <c r="AB103" s="25" t="e">
        <f>IF('Crisis Indicator Data'!#REF!="No Data",1,IF(#REF!&lt;&gt;"",1,0))</f>
        <v>#REF!</v>
      </c>
      <c r="AC103" s="25" t="e">
        <f>IF('Crisis Indicator Data'!#REF!="No Data",1,IF(#REF!&lt;&gt;"",1,0))</f>
        <v>#REF!</v>
      </c>
      <c r="AD103" s="25" t="e">
        <f>IF('Crisis Indicator Data'!#REF!="No Data",1,IF(#REF!&lt;&gt;"",1,0))</f>
        <v>#REF!</v>
      </c>
      <c r="AE103" s="25" t="e">
        <f>IF('Crisis Indicator Data'!#REF!="No Data",1,IF(#REF!&lt;&gt;"",1,0))</f>
        <v>#REF!</v>
      </c>
      <c r="AF103" s="25" t="e">
        <f>IF('Crisis Indicator Data'!#REF!="No Data",1,IF(#REF!&lt;&gt;"",1,0))</f>
        <v>#REF!</v>
      </c>
      <c r="AG103" s="25" t="e">
        <f>IF('Crisis Indicator Data'!#REF!="No Data",1,IF(#REF!&lt;&gt;"",1,0))</f>
        <v>#REF!</v>
      </c>
      <c r="AH103" s="25" t="e">
        <f>IF('Crisis Indicator Data'!#REF!="No Data",1,IF(#REF!&lt;&gt;"",1,0))</f>
        <v>#REF!</v>
      </c>
      <c r="AI103" s="25" t="e">
        <f>IF('Crisis Indicator Data'!#REF!="No Data",1,IF(#REF!&lt;&gt;"",1,0))</f>
        <v>#REF!</v>
      </c>
      <c r="AJ103" s="25" t="e">
        <f>IF('Crisis Indicator Data'!#REF!="No Data",1,IF(#REF!&lt;&gt;"",1,0))</f>
        <v>#REF!</v>
      </c>
      <c r="AK103" s="25" t="e">
        <f>IF('Crisis Indicator Data'!#REF!="No Data",1,IF(#REF!&lt;&gt;"",1,0))</f>
        <v>#REF!</v>
      </c>
      <c r="AL103" s="25" t="e">
        <f>IF('Crisis Indicator Data'!#REF!="No Data",1,IF(#REF!&lt;&gt;"",1,0))</f>
        <v>#REF!</v>
      </c>
      <c r="AM103" s="25" t="e">
        <f>IF('Crisis Indicator Data'!#REF!="No Data",1,IF(#REF!&lt;&gt;"",1,0))</f>
        <v>#REF!</v>
      </c>
      <c r="AN103" s="25" t="e">
        <f>IF('Crisis Indicator Data'!#REF!="No Data",1,IF(#REF!&lt;&gt;"",1,0))</f>
        <v>#REF!</v>
      </c>
      <c r="AO103" s="25" t="e">
        <f>IF('Crisis Indicator Data'!#REF!="No Data",1,IF(#REF!&lt;&gt;"",1,0))</f>
        <v>#REF!</v>
      </c>
      <c r="AP103" s="25" t="e">
        <f>IF('Crisis Indicator Data'!#REF!="No Data",1,IF(#REF!&lt;&gt;"",1,0))</f>
        <v>#REF!</v>
      </c>
      <c r="AQ103" s="25" t="e">
        <f>IF('Crisis Indicator Data'!#REF!="No Data",1,IF(#REF!&lt;&gt;"",1,0))</f>
        <v>#REF!</v>
      </c>
      <c r="AR103" s="25" t="e">
        <f>IF('Crisis Indicator Data'!#REF!="No Data",1,IF(#REF!&lt;&gt;"",1,0))</f>
        <v>#REF!</v>
      </c>
      <c r="AS103" s="25" t="e">
        <f>IF('Crisis Indicator Data'!#REF!="No Data",1,IF(#REF!&lt;&gt;"",1,0))</f>
        <v>#REF!</v>
      </c>
      <c r="AT103" s="25" t="e">
        <f>IF('Crisis Indicator Data'!#REF!="No Data",1,IF(#REF!&lt;&gt;"",1,0))</f>
        <v>#REF!</v>
      </c>
      <c r="AU103" s="25" t="e">
        <f>IF('Crisis Indicator Data'!#REF!="No Data",1,IF(#REF!&lt;&gt;"",1,0))</f>
        <v>#REF!</v>
      </c>
      <c r="AV103" s="25" t="e">
        <f>IF('Crisis Indicator Data'!#REF!="No Data",1,IF(#REF!&lt;&gt;"",1,0))</f>
        <v>#REF!</v>
      </c>
      <c r="AW103" s="25" t="e">
        <f>IF('Crisis Indicator Data'!#REF!="No Data",1,IF(#REF!&lt;&gt;"",1,0))</f>
        <v>#REF!</v>
      </c>
      <c r="AX103" s="25" t="e">
        <f>IF('Crisis Indicator Data'!#REF!="No Data",1,IF(#REF!&lt;&gt;"",1,0))</f>
        <v>#REF!</v>
      </c>
      <c r="AY103" s="25" t="e">
        <f>IF('Crisis Indicator Data'!#REF!="No Data",1,IF(#REF!&lt;&gt;"",1,0))</f>
        <v>#REF!</v>
      </c>
      <c r="AZ103" s="25" t="e">
        <f>IF('Crisis Indicator Data'!#REF!="No Data",1,IF(#REF!&lt;&gt;"",1,0))</f>
        <v>#REF!</v>
      </c>
      <c r="BA103" t="e">
        <f t="shared" si="2"/>
        <v>#REF!</v>
      </c>
      <c r="BB103" s="27" t="e">
        <f t="shared" si="3"/>
        <v>#REF!</v>
      </c>
    </row>
    <row r="104" spans="1:54" x14ac:dyDescent="0.3">
      <c r="A104" t="s">
        <v>192</v>
      </c>
      <c r="B104" s="25" t="e">
        <f>IF('Crisis Indicator Data'!#REF!="No Data",1,IF(#REF!&lt;&gt;"",1,0))</f>
        <v>#REF!</v>
      </c>
      <c r="C104" s="25" t="e">
        <f>IF('Crisis Indicator Data'!#REF!="No Data",1,IF(#REF!&lt;&gt;"",1,0))</f>
        <v>#REF!</v>
      </c>
      <c r="D104" s="25" t="e">
        <f>IF('Crisis Indicator Data'!#REF!="No Data",1,IF(#REF!&lt;&gt;"",1,0))</f>
        <v>#REF!</v>
      </c>
      <c r="E104" s="25" t="e">
        <f>IF('Crisis Indicator Data'!#REF!="No Data",1,IF(#REF!&lt;&gt;"",1,0))</f>
        <v>#REF!</v>
      </c>
      <c r="F104" s="25" t="e">
        <f>IF('Crisis Indicator Data'!#REF!="No Data",1,IF(#REF!&lt;&gt;"",1,0))</f>
        <v>#REF!</v>
      </c>
      <c r="G104" s="25" t="e">
        <f>IF('Crisis Indicator Data'!#REF!="No Data",1,IF(#REF!&lt;&gt;"",1,0))</f>
        <v>#REF!</v>
      </c>
      <c r="H104" s="25" t="e">
        <f>IF('Crisis Indicator Data'!#REF!="No Data",1,IF(#REF!&lt;&gt;"",1,0))</f>
        <v>#REF!</v>
      </c>
      <c r="I104" s="25" t="e">
        <f>IF('Crisis Indicator Data'!#REF!="No Data",1,IF(#REF!&lt;&gt;"",1,0))</f>
        <v>#REF!</v>
      </c>
      <c r="J104" s="25" t="e">
        <f>IF('Crisis Indicator Data'!#REF!="No Data",1,IF(#REF!&lt;&gt;"",1,0))</f>
        <v>#REF!</v>
      </c>
      <c r="K104" s="25" t="e">
        <f>IF('Crisis Indicator Data'!#REF!="No Data",1,IF(#REF!&lt;&gt;"",1,0))</f>
        <v>#REF!</v>
      </c>
      <c r="L104" s="25" t="e">
        <f>IF('Crisis Indicator Data'!#REF!="No Data",1,IF(#REF!&lt;&gt;"",1,0))</f>
        <v>#REF!</v>
      </c>
      <c r="M104" s="25" t="e">
        <f>IF('Crisis Indicator Data'!#REF!="No Data",1,IF(#REF!&lt;&gt;"",1,0))</f>
        <v>#REF!</v>
      </c>
      <c r="N104" s="25" t="e">
        <f>IF('Crisis Indicator Data'!#REF!="No Data",1,IF(#REF!&lt;&gt;"",1,0))</f>
        <v>#REF!</v>
      </c>
      <c r="O104" s="25" t="e">
        <f>IF('Crisis Indicator Data'!#REF!="No Data",1,IF(#REF!&lt;&gt;"",1,0))</f>
        <v>#REF!</v>
      </c>
      <c r="P104" s="25" t="e">
        <f>IF('Crisis Indicator Data'!#REF!="No Data",1,IF(#REF!&lt;&gt;"",1,0))</f>
        <v>#REF!</v>
      </c>
      <c r="Q104" s="25" t="e">
        <f>IF('Crisis Indicator Data'!#REF!="No Data",1,IF(#REF!&lt;&gt;"",1,0))</f>
        <v>#REF!</v>
      </c>
      <c r="R104" s="25" t="e">
        <f>IF('Crisis Indicator Data'!#REF!="No Data",1,IF(#REF!&lt;&gt;"",1,0))</f>
        <v>#REF!</v>
      </c>
      <c r="S104" s="25" t="e">
        <f>IF('Crisis Indicator Data'!#REF!="No Data",1,IF(#REF!&lt;&gt;"",1,0))</f>
        <v>#REF!</v>
      </c>
      <c r="T104" s="25" t="e">
        <f>IF('Crisis Indicator Data'!#REF!="No Data",1,IF(#REF!&lt;&gt;"",1,0))</f>
        <v>#REF!</v>
      </c>
      <c r="U104" s="25" t="e">
        <f>IF('Crisis Indicator Data'!#REF!="No Data",1,IF(#REF!&lt;&gt;"",1,0))</f>
        <v>#REF!</v>
      </c>
      <c r="V104" s="25" t="e">
        <f>IF('Crisis Indicator Data'!#REF!="No Data",1,IF(#REF!&lt;&gt;"",1,0))</f>
        <v>#REF!</v>
      </c>
      <c r="W104" s="25" t="e">
        <f>IF('Crisis Indicator Data'!#REF!="No Data",1,IF(#REF!&lt;&gt;"",1,0))</f>
        <v>#REF!</v>
      </c>
      <c r="X104" s="25" t="e">
        <f>IF('Crisis Indicator Data'!#REF!="No Data",1,IF(#REF!&lt;&gt;"",1,0))</f>
        <v>#REF!</v>
      </c>
      <c r="Y104" s="25" t="e">
        <f>IF('Crisis Indicator Data'!#REF!="No Data",1,IF(#REF!&lt;&gt;"",1,0))</f>
        <v>#REF!</v>
      </c>
      <c r="Z104" s="25" t="e">
        <f>IF('Crisis Indicator Data'!#REF!="No Data",1,IF(#REF!&lt;&gt;"",1,0))</f>
        <v>#REF!</v>
      </c>
      <c r="AA104" s="25" t="e">
        <f>IF('Crisis Indicator Data'!#REF!="No Data",1,IF(#REF!&lt;&gt;"",1,0))</f>
        <v>#REF!</v>
      </c>
      <c r="AB104" s="25" t="e">
        <f>IF('Crisis Indicator Data'!#REF!="No Data",1,IF(#REF!&lt;&gt;"",1,0))</f>
        <v>#REF!</v>
      </c>
      <c r="AC104" s="25" t="e">
        <f>IF('Crisis Indicator Data'!#REF!="No Data",1,IF(#REF!&lt;&gt;"",1,0))</f>
        <v>#REF!</v>
      </c>
      <c r="AD104" s="25" t="e">
        <f>IF('Crisis Indicator Data'!#REF!="No Data",1,IF(#REF!&lt;&gt;"",1,0))</f>
        <v>#REF!</v>
      </c>
      <c r="AE104" s="25" t="e">
        <f>IF('Crisis Indicator Data'!#REF!="No Data",1,IF(#REF!&lt;&gt;"",1,0))</f>
        <v>#REF!</v>
      </c>
      <c r="AF104" s="25" t="e">
        <f>IF('Crisis Indicator Data'!#REF!="No Data",1,IF(#REF!&lt;&gt;"",1,0))</f>
        <v>#REF!</v>
      </c>
      <c r="AG104" s="25" t="e">
        <f>IF('Crisis Indicator Data'!#REF!="No Data",1,IF(#REF!&lt;&gt;"",1,0))</f>
        <v>#REF!</v>
      </c>
      <c r="AH104" s="25" t="e">
        <f>IF('Crisis Indicator Data'!#REF!="No Data",1,IF(#REF!&lt;&gt;"",1,0))</f>
        <v>#REF!</v>
      </c>
      <c r="AI104" s="25" t="e">
        <f>IF('Crisis Indicator Data'!#REF!="No Data",1,IF(#REF!&lt;&gt;"",1,0))</f>
        <v>#REF!</v>
      </c>
      <c r="AJ104" s="25" t="e">
        <f>IF('Crisis Indicator Data'!#REF!="No Data",1,IF(#REF!&lt;&gt;"",1,0))</f>
        <v>#REF!</v>
      </c>
      <c r="AK104" s="25" t="e">
        <f>IF('Crisis Indicator Data'!#REF!="No Data",1,IF(#REF!&lt;&gt;"",1,0))</f>
        <v>#REF!</v>
      </c>
      <c r="AL104" s="25" t="e">
        <f>IF('Crisis Indicator Data'!#REF!="No Data",1,IF(#REF!&lt;&gt;"",1,0))</f>
        <v>#REF!</v>
      </c>
      <c r="AM104" s="25" t="e">
        <f>IF('Crisis Indicator Data'!#REF!="No Data",1,IF(#REF!&lt;&gt;"",1,0))</f>
        <v>#REF!</v>
      </c>
      <c r="AN104" s="25" t="e">
        <f>IF('Crisis Indicator Data'!#REF!="No Data",1,IF(#REF!&lt;&gt;"",1,0))</f>
        <v>#REF!</v>
      </c>
      <c r="AO104" s="25" t="e">
        <f>IF('Crisis Indicator Data'!#REF!="No Data",1,IF(#REF!&lt;&gt;"",1,0))</f>
        <v>#REF!</v>
      </c>
      <c r="AP104" s="25" t="e">
        <f>IF('Crisis Indicator Data'!#REF!="No Data",1,IF(#REF!&lt;&gt;"",1,0))</f>
        <v>#REF!</v>
      </c>
      <c r="AQ104" s="25" t="e">
        <f>IF('Crisis Indicator Data'!#REF!="No Data",1,IF(#REF!&lt;&gt;"",1,0))</f>
        <v>#REF!</v>
      </c>
      <c r="AR104" s="25" t="e">
        <f>IF('Crisis Indicator Data'!#REF!="No Data",1,IF(#REF!&lt;&gt;"",1,0))</f>
        <v>#REF!</v>
      </c>
      <c r="AS104" s="25" t="e">
        <f>IF('Crisis Indicator Data'!#REF!="No Data",1,IF(#REF!&lt;&gt;"",1,0))</f>
        <v>#REF!</v>
      </c>
      <c r="AT104" s="25" t="e">
        <f>IF('Crisis Indicator Data'!#REF!="No Data",1,IF(#REF!&lt;&gt;"",1,0))</f>
        <v>#REF!</v>
      </c>
      <c r="AU104" s="25" t="e">
        <f>IF('Crisis Indicator Data'!#REF!="No Data",1,IF(#REF!&lt;&gt;"",1,0))</f>
        <v>#REF!</v>
      </c>
      <c r="AV104" s="25" t="e">
        <f>IF('Crisis Indicator Data'!#REF!="No Data",1,IF(#REF!&lt;&gt;"",1,0))</f>
        <v>#REF!</v>
      </c>
      <c r="AW104" s="25" t="e">
        <f>IF('Crisis Indicator Data'!#REF!="No Data",1,IF(#REF!&lt;&gt;"",1,0))</f>
        <v>#REF!</v>
      </c>
      <c r="AX104" s="25" t="e">
        <f>IF('Crisis Indicator Data'!#REF!="No Data",1,IF(#REF!&lt;&gt;"",1,0))</f>
        <v>#REF!</v>
      </c>
      <c r="AY104" s="25" t="e">
        <f>IF('Crisis Indicator Data'!#REF!="No Data",1,IF(#REF!&lt;&gt;"",1,0))</f>
        <v>#REF!</v>
      </c>
      <c r="AZ104" s="25" t="e">
        <f>IF('Crisis Indicator Data'!#REF!="No Data",1,IF(#REF!&lt;&gt;"",1,0))</f>
        <v>#REF!</v>
      </c>
      <c r="BA104" t="e">
        <f t="shared" si="2"/>
        <v>#REF!</v>
      </c>
      <c r="BB104" s="27" t="e">
        <f t="shared" si="3"/>
        <v>#REF!</v>
      </c>
    </row>
    <row r="105" spans="1:54" x14ac:dyDescent="0.3">
      <c r="A105" t="s">
        <v>194</v>
      </c>
      <c r="B105" s="25" t="e">
        <f>IF('Crisis Indicator Data'!#REF!="No Data",1,IF(#REF!&lt;&gt;"",1,0))</f>
        <v>#REF!</v>
      </c>
      <c r="C105" s="25" t="e">
        <f>IF('Crisis Indicator Data'!#REF!="No Data",1,IF(#REF!&lt;&gt;"",1,0))</f>
        <v>#REF!</v>
      </c>
      <c r="D105" s="25" t="e">
        <f>IF('Crisis Indicator Data'!#REF!="No Data",1,IF(#REF!&lt;&gt;"",1,0))</f>
        <v>#REF!</v>
      </c>
      <c r="E105" s="25" t="e">
        <f>IF('Crisis Indicator Data'!#REF!="No Data",1,IF(#REF!&lt;&gt;"",1,0))</f>
        <v>#REF!</v>
      </c>
      <c r="F105" s="25" t="e">
        <f>IF('Crisis Indicator Data'!#REF!="No Data",1,IF(#REF!&lt;&gt;"",1,0))</f>
        <v>#REF!</v>
      </c>
      <c r="G105" s="25" t="e">
        <f>IF('Crisis Indicator Data'!#REF!="No Data",1,IF(#REF!&lt;&gt;"",1,0))</f>
        <v>#REF!</v>
      </c>
      <c r="H105" s="25" t="e">
        <f>IF('Crisis Indicator Data'!#REF!="No Data",1,IF(#REF!&lt;&gt;"",1,0))</f>
        <v>#REF!</v>
      </c>
      <c r="I105" s="25" t="e">
        <f>IF('Crisis Indicator Data'!#REF!="No Data",1,IF(#REF!&lt;&gt;"",1,0))</f>
        <v>#REF!</v>
      </c>
      <c r="J105" s="25" t="e">
        <f>IF('Crisis Indicator Data'!#REF!="No Data",1,IF(#REF!&lt;&gt;"",1,0))</f>
        <v>#REF!</v>
      </c>
      <c r="K105" s="25" t="e">
        <f>IF('Crisis Indicator Data'!#REF!="No Data",1,IF(#REF!&lt;&gt;"",1,0))</f>
        <v>#REF!</v>
      </c>
      <c r="L105" s="25" t="e">
        <f>IF('Crisis Indicator Data'!#REF!="No Data",1,IF(#REF!&lt;&gt;"",1,0))</f>
        <v>#REF!</v>
      </c>
      <c r="M105" s="25" t="e">
        <f>IF('Crisis Indicator Data'!#REF!="No Data",1,IF(#REF!&lt;&gt;"",1,0))</f>
        <v>#REF!</v>
      </c>
      <c r="N105" s="25" t="e">
        <f>IF('Crisis Indicator Data'!#REF!="No Data",1,IF(#REF!&lt;&gt;"",1,0))</f>
        <v>#REF!</v>
      </c>
      <c r="O105" s="25" t="e">
        <f>IF('Crisis Indicator Data'!#REF!="No Data",1,IF(#REF!&lt;&gt;"",1,0))</f>
        <v>#REF!</v>
      </c>
      <c r="P105" s="25" t="e">
        <f>IF('Crisis Indicator Data'!#REF!="No Data",1,IF(#REF!&lt;&gt;"",1,0))</f>
        <v>#REF!</v>
      </c>
      <c r="Q105" s="25" t="e">
        <f>IF('Crisis Indicator Data'!#REF!="No Data",1,IF(#REF!&lt;&gt;"",1,0))</f>
        <v>#REF!</v>
      </c>
      <c r="R105" s="25" t="e">
        <f>IF('Crisis Indicator Data'!#REF!="No Data",1,IF(#REF!&lt;&gt;"",1,0))</f>
        <v>#REF!</v>
      </c>
      <c r="S105" s="25" t="e">
        <f>IF('Crisis Indicator Data'!#REF!="No Data",1,IF(#REF!&lt;&gt;"",1,0))</f>
        <v>#REF!</v>
      </c>
      <c r="T105" s="25" t="e">
        <f>IF('Crisis Indicator Data'!#REF!="No Data",1,IF(#REF!&lt;&gt;"",1,0))</f>
        <v>#REF!</v>
      </c>
      <c r="U105" s="25" t="e">
        <f>IF('Crisis Indicator Data'!#REF!="No Data",1,IF(#REF!&lt;&gt;"",1,0))</f>
        <v>#REF!</v>
      </c>
      <c r="V105" s="25" t="e">
        <f>IF('Crisis Indicator Data'!#REF!="No Data",1,IF(#REF!&lt;&gt;"",1,0))</f>
        <v>#REF!</v>
      </c>
      <c r="W105" s="25" t="e">
        <f>IF('Crisis Indicator Data'!#REF!="No Data",1,IF(#REF!&lt;&gt;"",1,0))</f>
        <v>#REF!</v>
      </c>
      <c r="X105" s="25" t="e">
        <f>IF('Crisis Indicator Data'!#REF!="No Data",1,IF(#REF!&lt;&gt;"",1,0))</f>
        <v>#REF!</v>
      </c>
      <c r="Y105" s="25" t="e">
        <f>IF('Crisis Indicator Data'!#REF!="No Data",1,IF(#REF!&lt;&gt;"",1,0))</f>
        <v>#REF!</v>
      </c>
      <c r="Z105" s="25" t="e">
        <f>IF('Crisis Indicator Data'!#REF!="No Data",1,IF(#REF!&lt;&gt;"",1,0))</f>
        <v>#REF!</v>
      </c>
      <c r="AA105" s="25" t="e">
        <f>IF('Crisis Indicator Data'!#REF!="No Data",1,IF(#REF!&lt;&gt;"",1,0))</f>
        <v>#REF!</v>
      </c>
      <c r="AB105" s="25" t="e">
        <f>IF('Crisis Indicator Data'!#REF!="No Data",1,IF(#REF!&lt;&gt;"",1,0))</f>
        <v>#REF!</v>
      </c>
      <c r="AC105" s="25" t="e">
        <f>IF('Crisis Indicator Data'!#REF!="No Data",1,IF(#REF!&lt;&gt;"",1,0))</f>
        <v>#REF!</v>
      </c>
      <c r="AD105" s="25" t="e">
        <f>IF('Crisis Indicator Data'!#REF!="No Data",1,IF(#REF!&lt;&gt;"",1,0))</f>
        <v>#REF!</v>
      </c>
      <c r="AE105" s="25" t="e">
        <f>IF('Crisis Indicator Data'!#REF!="No Data",1,IF(#REF!&lt;&gt;"",1,0))</f>
        <v>#REF!</v>
      </c>
      <c r="AF105" s="25" t="e">
        <f>IF('Crisis Indicator Data'!#REF!="No Data",1,IF(#REF!&lt;&gt;"",1,0))</f>
        <v>#REF!</v>
      </c>
      <c r="AG105" s="25" t="e">
        <f>IF('Crisis Indicator Data'!#REF!="No Data",1,IF(#REF!&lt;&gt;"",1,0))</f>
        <v>#REF!</v>
      </c>
      <c r="AH105" s="25" t="e">
        <f>IF('Crisis Indicator Data'!#REF!="No Data",1,IF(#REF!&lt;&gt;"",1,0))</f>
        <v>#REF!</v>
      </c>
      <c r="AI105" s="25" t="e">
        <f>IF('Crisis Indicator Data'!#REF!="No Data",1,IF(#REF!&lt;&gt;"",1,0))</f>
        <v>#REF!</v>
      </c>
      <c r="AJ105" s="25" t="e">
        <f>IF('Crisis Indicator Data'!#REF!="No Data",1,IF(#REF!&lt;&gt;"",1,0))</f>
        <v>#REF!</v>
      </c>
      <c r="AK105" s="25" t="e">
        <f>IF('Crisis Indicator Data'!#REF!="No Data",1,IF(#REF!&lt;&gt;"",1,0))</f>
        <v>#REF!</v>
      </c>
      <c r="AL105" s="25" t="e">
        <f>IF('Crisis Indicator Data'!#REF!="No Data",1,IF(#REF!&lt;&gt;"",1,0))</f>
        <v>#REF!</v>
      </c>
      <c r="AM105" s="25" t="e">
        <f>IF('Crisis Indicator Data'!#REF!="No Data",1,IF(#REF!&lt;&gt;"",1,0))</f>
        <v>#REF!</v>
      </c>
      <c r="AN105" s="25" t="e">
        <f>IF('Crisis Indicator Data'!#REF!="No Data",1,IF(#REF!&lt;&gt;"",1,0))</f>
        <v>#REF!</v>
      </c>
      <c r="AO105" s="25" t="e">
        <f>IF('Crisis Indicator Data'!#REF!="No Data",1,IF(#REF!&lt;&gt;"",1,0))</f>
        <v>#REF!</v>
      </c>
      <c r="AP105" s="25" t="e">
        <f>IF('Crisis Indicator Data'!#REF!="No Data",1,IF(#REF!&lt;&gt;"",1,0))</f>
        <v>#REF!</v>
      </c>
      <c r="AQ105" s="25" t="e">
        <f>IF('Crisis Indicator Data'!#REF!="No Data",1,IF(#REF!&lt;&gt;"",1,0))</f>
        <v>#REF!</v>
      </c>
      <c r="AR105" s="25" t="e">
        <f>IF('Crisis Indicator Data'!#REF!="No Data",1,IF(#REF!&lt;&gt;"",1,0))</f>
        <v>#REF!</v>
      </c>
      <c r="AS105" s="25" t="e">
        <f>IF('Crisis Indicator Data'!#REF!="No Data",1,IF(#REF!&lt;&gt;"",1,0))</f>
        <v>#REF!</v>
      </c>
      <c r="AT105" s="25" t="e">
        <f>IF('Crisis Indicator Data'!#REF!="No Data",1,IF(#REF!&lt;&gt;"",1,0))</f>
        <v>#REF!</v>
      </c>
      <c r="AU105" s="25" t="e">
        <f>IF('Crisis Indicator Data'!#REF!="No Data",1,IF(#REF!&lt;&gt;"",1,0))</f>
        <v>#REF!</v>
      </c>
      <c r="AV105" s="25" t="e">
        <f>IF('Crisis Indicator Data'!#REF!="No Data",1,IF(#REF!&lt;&gt;"",1,0))</f>
        <v>#REF!</v>
      </c>
      <c r="AW105" s="25" t="e">
        <f>IF('Crisis Indicator Data'!#REF!="No Data",1,IF(#REF!&lt;&gt;"",1,0))</f>
        <v>#REF!</v>
      </c>
      <c r="AX105" s="25" t="e">
        <f>IF('Crisis Indicator Data'!#REF!="No Data",1,IF(#REF!&lt;&gt;"",1,0))</f>
        <v>#REF!</v>
      </c>
      <c r="AY105" s="25" t="e">
        <f>IF('Crisis Indicator Data'!#REF!="No Data",1,IF(#REF!&lt;&gt;"",1,0))</f>
        <v>#REF!</v>
      </c>
      <c r="AZ105" s="25" t="e">
        <f>IF('Crisis Indicator Data'!#REF!="No Data",1,IF(#REF!&lt;&gt;"",1,0))</f>
        <v>#REF!</v>
      </c>
      <c r="BA105" t="e">
        <f t="shared" si="2"/>
        <v>#REF!</v>
      </c>
      <c r="BB105" s="27" t="e">
        <f t="shared" si="3"/>
        <v>#REF!</v>
      </c>
    </row>
    <row r="106" spans="1:54" x14ac:dyDescent="0.3">
      <c r="A106" t="s">
        <v>196</v>
      </c>
      <c r="B106" s="25" t="e">
        <f>IF('Crisis Indicator Data'!#REF!="No Data",1,IF(#REF!&lt;&gt;"",1,0))</f>
        <v>#REF!</v>
      </c>
      <c r="C106" s="25" t="e">
        <f>IF('Crisis Indicator Data'!#REF!="No Data",1,IF(#REF!&lt;&gt;"",1,0))</f>
        <v>#REF!</v>
      </c>
      <c r="D106" s="25" t="e">
        <f>IF('Crisis Indicator Data'!#REF!="No Data",1,IF(#REF!&lt;&gt;"",1,0))</f>
        <v>#REF!</v>
      </c>
      <c r="E106" s="25" t="e">
        <f>IF('Crisis Indicator Data'!#REF!="No Data",1,IF(#REF!&lt;&gt;"",1,0))</f>
        <v>#REF!</v>
      </c>
      <c r="F106" s="25" t="e">
        <f>IF('Crisis Indicator Data'!#REF!="No Data",1,IF(#REF!&lt;&gt;"",1,0))</f>
        <v>#REF!</v>
      </c>
      <c r="G106" s="25" t="e">
        <f>IF('Crisis Indicator Data'!#REF!="No Data",1,IF(#REF!&lt;&gt;"",1,0))</f>
        <v>#REF!</v>
      </c>
      <c r="H106" s="25" t="e">
        <f>IF('Crisis Indicator Data'!#REF!="No Data",1,IF(#REF!&lt;&gt;"",1,0))</f>
        <v>#REF!</v>
      </c>
      <c r="I106" s="25" t="e">
        <f>IF('Crisis Indicator Data'!#REF!="No Data",1,IF(#REF!&lt;&gt;"",1,0))</f>
        <v>#REF!</v>
      </c>
      <c r="J106" s="25" t="e">
        <f>IF('Crisis Indicator Data'!#REF!="No Data",1,IF(#REF!&lt;&gt;"",1,0))</f>
        <v>#REF!</v>
      </c>
      <c r="K106" s="25" t="e">
        <f>IF('Crisis Indicator Data'!#REF!="No Data",1,IF(#REF!&lt;&gt;"",1,0))</f>
        <v>#REF!</v>
      </c>
      <c r="L106" s="25" t="e">
        <f>IF('Crisis Indicator Data'!#REF!="No Data",1,IF(#REF!&lt;&gt;"",1,0))</f>
        <v>#REF!</v>
      </c>
      <c r="M106" s="25" t="e">
        <f>IF('Crisis Indicator Data'!#REF!="No Data",1,IF(#REF!&lt;&gt;"",1,0))</f>
        <v>#REF!</v>
      </c>
      <c r="N106" s="25" t="e">
        <f>IF('Crisis Indicator Data'!#REF!="No Data",1,IF(#REF!&lt;&gt;"",1,0))</f>
        <v>#REF!</v>
      </c>
      <c r="O106" s="25" t="e">
        <f>IF('Crisis Indicator Data'!#REF!="No Data",1,IF(#REF!&lt;&gt;"",1,0))</f>
        <v>#REF!</v>
      </c>
      <c r="P106" s="25" t="e">
        <f>IF('Crisis Indicator Data'!#REF!="No Data",1,IF(#REF!&lt;&gt;"",1,0))</f>
        <v>#REF!</v>
      </c>
      <c r="Q106" s="25" t="e">
        <f>IF('Crisis Indicator Data'!#REF!="No Data",1,IF(#REF!&lt;&gt;"",1,0))</f>
        <v>#REF!</v>
      </c>
      <c r="R106" s="25" t="e">
        <f>IF('Crisis Indicator Data'!#REF!="No Data",1,IF(#REF!&lt;&gt;"",1,0))</f>
        <v>#REF!</v>
      </c>
      <c r="S106" s="25" t="e">
        <f>IF('Crisis Indicator Data'!#REF!="No Data",1,IF(#REF!&lt;&gt;"",1,0))</f>
        <v>#REF!</v>
      </c>
      <c r="T106" s="25" t="e">
        <f>IF('Crisis Indicator Data'!#REF!="No Data",1,IF(#REF!&lt;&gt;"",1,0))</f>
        <v>#REF!</v>
      </c>
      <c r="U106" s="25" t="e">
        <f>IF('Crisis Indicator Data'!#REF!="No Data",1,IF(#REF!&lt;&gt;"",1,0))</f>
        <v>#REF!</v>
      </c>
      <c r="V106" s="25" t="e">
        <f>IF('Crisis Indicator Data'!#REF!="No Data",1,IF(#REF!&lt;&gt;"",1,0))</f>
        <v>#REF!</v>
      </c>
      <c r="W106" s="25" t="e">
        <f>IF('Crisis Indicator Data'!#REF!="No Data",1,IF(#REF!&lt;&gt;"",1,0))</f>
        <v>#REF!</v>
      </c>
      <c r="X106" s="25" t="e">
        <f>IF('Crisis Indicator Data'!#REF!="No Data",1,IF(#REF!&lt;&gt;"",1,0))</f>
        <v>#REF!</v>
      </c>
      <c r="Y106" s="25" t="e">
        <f>IF('Crisis Indicator Data'!#REF!="No Data",1,IF(#REF!&lt;&gt;"",1,0))</f>
        <v>#REF!</v>
      </c>
      <c r="Z106" s="25" t="e">
        <f>IF('Crisis Indicator Data'!#REF!="No Data",1,IF(#REF!&lt;&gt;"",1,0))</f>
        <v>#REF!</v>
      </c>
      <c r="AA106" s="25" t="e">
        <f>IF('Crisis Indicator Data'!#REF!="No Data",1,IF(#REF!&lt;&gt;"",1,0))</f>
        <v>#REF!</v>
      </c>
      <c r="AB106" s="25" t="e">
        <f>IF('Crisis Indicator Data'!#REF!="No Data",1,IF(#REF!&lt;&gt;"",1,0))</f>
        <v>#REF!</v>
      </c>
      <c r="AC106" s="25" t="e">
        <f>IF('Crisis Indicator Data'!#REF!="No Data",1,IF(#REF!&lt;&gt;"",1,0))</f>
        <v>#REF!</v>
      </c>
      <c r="AD106" s="25" t="e">
        <f>IF('Crisis Indicator Data'!#REF!="No Data",1,IF(#REF!&lt;&gt;"",1,0))</f>
        <v>#REF!</v>
      </c>
      <c r="AE106" s="25" t="e">
        <f>IF('Crisis Indicator Data'!#REF!="No Data",1,IF(#REF!&lt;&gt;"",1,0))</f>
        <v>#REF!</v>
      </c>
      <c r="AF106" s="25" t="e">
        <f>IF('Crisis Indicator Data'!#REF!="No Data",1,IF(#REF!&lt;&gt;"",1,0))</f>
        <v>#REF!</v>
      </c>
      <c r="AG106" s="25" t="e">
        <f>IF('Crisis Indicator Data'!#REF!="No Data",1,IF(#REF!&lt;&gt;"",1,0))</f>
        <v>#REF!</v>
      </c>
      <c r="AH106" s="25" t="e">
        <f>IF('Crisis Indicator Data'!#REF!="No Data",1,IF(#REF!&lt;&gt;"",1,0))</f>
        <v>#REF!</v>
      </c>
      <c r="AI106" s="25" t="e">
        <f>IF('Crisis Indicator Data'!#REF!="No Data",1,IF(#REF!&lt;&gt;"",1,0))</f>
        <v>#REF!</v>
      </c>
      <c r="AJ106" s="25" t="e">
        <f>IF('Crisis Indicator Data'!#REF!="No Data",1,IF(#REF!&lt;&gt;"",1,0))</f>
        <v>#REF!</v>
      </c>
      <c r="AK106" s="25" t="e">
        <f>IF('Crisis Indicator Data'!#REF!="No Data",1,IF(#REF!&lt;&gt;"",1,0))</f>
        <v>#REF!</v>
      </c>
      <c r="AL106" s="25" t="e">
        <f>IF('Crisis Indicator Data'!#REF!="No Data",1,IF(#REF!&lt;&gt;"",1,0))</f>
        <v>#REF!</v>
      </c>
      <c r="AM106" s="25" t="e">
        <f>IF('Crisis Indicator Data'!#REF!="No Data",1,IF(#REF!&lt;&gt;"",1,0))</f>
        <v>#REF!</v>
      </c>
      <c r="AN106" s="25" t="e">
        <f>IF('Crisis Indicator Data'!#REF!="No Data",1,IF(#REF!&lt;&gt;"",1,0))</f>
        <v>#REF!</v>
      </c>
      <c r="AO106" s="25" t="e">
        <f>IF('Crisis Indicator Data'!#REF!="No Data",1,IF(#REF!&lt;&gt;"",1,0))</f>
        <v>#REF!</v>
      </c>
      <c r="AP106" s="25" t="e">
        <f>IF('Crisis Indicator Data'!#REF!="No Data",1,IF(#REF!&lt;&gt;"",1,0))</f>
        <v>#REF!</v>
      </c>
      <c r="AQ106" s="25" t="e">
        <f>IF('Crisis Indicator Data'!#REF!="No Data",1,IF(#REF!&lt;&gt;"",1,0))</f>
        <v>#REF!</v>
      </c>
      <c r="AR106" s="25" t="e">
        <f>IF('Crisis Indicator Data'!#REF!="No Data",1,IF(#REF!&lt;&gt;"",1,0))</f>
        <v>#REF!</v>
      </c>
      <c r="AS106" s="25" t="e">
        <f>IF('Crisis Indicator Data'!#REF!="No Data",1,IF(#REF!&lt;&gt;"",1,0))</f>
        <v>#REF!</v>
      </c>
      <c r="AT106" s="25" t="e">
        <f>IF('Crisis Indicator Data'!#REF!="No Data",1,IF(#REF!&lt;&gt;"",1,0))</f>
        <v>#REF!</v>
      </c>
      <c r="AU106" s="25" t="e">
        <f>IF('Crisis Indicator Data'!#REF!="No Data",1,IF(#REF!&lt;&gt;"",1,0))</f>
        <v>#REF!</v>
      </c>
      <c r="AV106" s="25" t="e">
        <f>IF('Crisis Indicator Data'!#REF!="No Data",1,IF(#REF!&lt;&gt;"",1,0))</f>
        <v>#REF!</v>
      </c>
      <c r="AW106" s="25" t="e">
        <f>IF('Crisis Indicator Data'!#REF!="No Data",1,IF(#REF!&lt;&gt;"",1,0))</f>
        <v>#REF!</v>
      </c>
      <c r="AX106" s="25" t="e">
        <f>IF('Crisis Indicator Data'!#REF!="No Data",1,IF(#REF!&lt;&gt;"",1,0))</f>
        <v>#REF!</v>
      </c>
      <c r="AY106" s="25" t="e">
        <f>IF('Crisis Indicator Data'!#REF!="No Data",1,IF(#REF!&lt;&gt;"",1,0))</f>
        <v>#REF!</v>
      </c>
      <c r="AZ106" s="25" t="e">
        <f>IF('Crisis Indicator Data'!#REF!="No Data",1,IF(#REF!&lt;&gt;"",1,0))</f>
        <v>#REF!</v>
      </c>
      <c r="BA106" t="e">
        <f t="shared" si="2"/>
        <v>#REF!</v>
      </c>
      <c r="BB106" s="27" t="e">
        <f t="shared" si="3"/>
        <v>#REF!</v>
      </c>
    </row>
    <row r="107" spans="1:54" x14ac:dyDescent="0.3">
      <c r="A107" t="s">
        <v>198</v>
      </c>
      <c r="B107" s="25" t="e">
        <f>IF('Crisis Indicator Data'!#REF!="No Data",1,IF(#REF!&lt;&gt;"",1,0))</f>
        <v>#REF!</v>
      </c>
      <c r="C107" s="25" t="e">
        <f>IF('Crisis Indicator Data'!#REF!="No Data",1,IF(#REF!&lt;&gt;"",1,0))</f>
        <v>#REF!</v>
      </c>
      <c r="D107" s="25" t="e">
        <f>IF('Crisis Indicator Data'!#REF!="No Data",1,IF(#REF!&lt;&gt;"",1,0))</f>
        <v>#REF!</v>
      </c>
      <c r="E107" s="25" t="e">
        <f>IF('Crisis Indicator Data'!#REF!="No Data",1,IF(#REF!&lt;&gt;"",1,0))</f>
        <v>#REF!</v>
      </c>
      <c r="F107" s="25" t="e">
        <f>IF('Crisis Indicator Data'!#REF!="No Data",1,IF(#REF!&lt;&gt;"",1,0))</f>
        <v>#REF!</v>
      </c>
      <c r="G107" s="25" t="e">
        <f>IF('Crisis Indicator Data'!#REF!="No Data",1,IF(#REF!&lt;&gt;"",1,0))</f>
        <v>#REF!</v>
      </c>
      <c r="H107" s="25" t="e">
        <f>IF('Crisis Indicator Data'!#REF!="No Data",1,IF(#REF!&lt;&gt;"",1,0))</f>
        <v>#REF!</v>
      </c>
      <c r="I107" s="25" t="e">
        <f>IF('Crisis Indicator Data'!#REF!="No Data",1,IF(#REF!&lt;&gt;"",1,0))</f>
        <v>#REF!</v>
      </c>
      <c r="J107" s="25" t="e">
        <f>IF('Crisis Indicator Data'!#REF!="No Data",1,IF(#REF!&lt;&gt;"",1,0))</f>
        <v>#REF!</v>
      </c>
      <c r="K107" s="25" t="e">
        <f>IF('Crisis Indicator Data'!#REF!="No Data",1,IF(#REF!&lt;&gt;"",1,0))</f>
        <v>#REF!</v>
      </c>
      <c r="L107" s="25" t="e">
        <f>IF('Crisis Indicator Data'!#REF!="No Data",1,IF(#REF!&lt;&gt;"",1,0))</f>
        <v>#REF!</v>
      </c>
      <c r="M107" s="25" t="e">
        <f>IF('Crisis Indicator Data'!#REF!="No Data",1,IF(#REF!&lt;&gt;"",1,0))</f>
        <v>#REF!</v>
      </c>
      <c r="N107" s="25" t="e">
        <f>IF('Crisis Indicator Data'!#REF!="No Data",1,IF(#REF!&lt;&gt;"",1,0))</f>
        <v>#REF!</v>
      </c>
      <c r="O107" s="25" t="e">
        <f>IF('Crisis Indicator Data'!#REF!="No Data",1,IF(#REF!&lt;&gt;"",1,0))</f>
        <v>#REF!</v>
      </c>
      <c r="P107" s="25" t="e">
        <f>IF('Crisis Indicator Data'!#REF!="No Data",1,IF(#REF!&lt;&gt;"",1,0))</f>
        <v>#REF!</v>
      </c>
      <c r="Q107" s="25" t="e">
        <f>IF('Crisis Indicator Data'!#REF!="No Data",1,IF(#REF!&lt;&gt;"",1,0))</f>
        <v>#REF!</v>
      </c>
      <c r="R107" s="25" t="e">
        <f>IF('Crisis Indicator Data'!#REF!="No Data",1,IF(#REF!&lt;&gt;"",1,0))</f>
        <v>#REF!</v>
      </c>
      <c r="S107" s="25" t="e">
        <f>IF('Crisis Indicator Data'!#REF!="No Data",1,IF(#REF!&lt;&gt;"",1,0))</f>
        <v>#REF!</v>
      </c>
      <c r="T107" s="25" t="e">
        <f>IF('Crisis Indicator Data'!#REF!="No Data",1,IF(#REF!&lt;&gt;"",1,0))</f>
        <v>#REF!</v>
      </c>
      <c r="U107" s="25" t="e">
        <f>IF('Crisis Indicator Data'!#REF!="No Data",1,IF(#REF!&lt;&gt;"",1,0))</f>
        <v>#REF!</v>
      </c>
      <c r="V107" s="25" t="e">
        <f>IF('Crisis Indicator Data'!#REF!="No Data",1,IF(#REF!&lt;&gt;"",1,0))</f>
        <v>#REF!</v>
      </c>
      <c r="W107" s="25" t="e">
        <f>IF('Crisis Indicator Data'!#REF!="No Data",1,IF(#REF!&lt;&gt;"",1,0))</f>
        <v>#REF!</v>
      </c>
      <c r="X107" s="25" t="e">
        <f>IF('Crisis Indicator Data'!#REF!="No Data",1,IF(#REF!&lt;&gt;"",1,0))</f>
        <v>#REF!</v>
      </c>
      <c r="Y107" s="25" t="e">
        <f>IF('Crisis Indicator Data'!#REF!="No Data",1,IF(#REF!&lt;&gt;"",1,0))</f>
        <v>#REF!</v>
      </c>
      <c r="Z107" s="25" t="e">
        <f>IF('Crisis Indicator Data'!#REF!="No Data",1,IF(#REF!&lt;&gt;"",1,0))</f>
        <v>#REF!</v>
      </c>
      <c r="AA107" s="25" t="e">
        <f>IF('Crisis Indicator Data'!#REF!="No Data",1,IF(#REF!&lt;&gt;"",1,0))</f>
        <v>#REF!</v>
      </c>
      <c r="AB107" s="25" t="e">
        <f>IF('Crisis Indicator Data'!#REF!="No Data",1,IF(#REF!&lt;&gt;"",1,0))</f>
        <v>#REF!</v>
      </c>
      <c r="AC107" s="25" t="e">
        <f>IF('Crisis Indicator Data'!#REF!="No Data",1,IF(#REF!&lt;&gt;"",1,0))</f>
        <v>#REF!</v>
      </c>
      <c r="AD107" s="25" t="e">
        <f>IF('Crisis Indicator Data'!#REF!="No Data",1,IF(#REF!&lt;&gt;"",1,0))</f>
        <v>#REF!</v>
      </c>
      <c r="AE107" s="25" t="e">
        <f>IF('Crisis Indicator Data'!#REF!="No Data",1,IF(#REF!&lt;&gt;"",1,0))</f>
        <v>#REF!</v>
      </c>
      <c r="AF107" s="25" t="e">
        <f>IF('Crisis Indicator Data'!#REF!="No Data",1,IF(#REF!&lt;&gt;"",1,0))</f>
        <v>#REF!</v>
      </c>
      <c r="AG107" s="25" t="e">
        <f>IF('Crisis Indicator Data'!#REF!="No Data",1,IF(#REF!&lt;&gt;"",1,0))</f>
        <v>#REF!</v>
      </c>
      <c r="AH107" s="25" t="e">
        <f>IF('Crisis Indicator Data'!#REF!="No Data",1,IF(#REF!&lt;&gt;"",1,0))</f>
        <v>#REF!</v>
      </c>
      <c r="AI107" s="25" t="e">
        <f>IF('Crisis Indicator Data'!#REF!="No Data",1,IF(#REF!&lt;&gt;"",1,0))</f>
        <v>#REF!</v>
      </c>
      <c r="AJ107" s="25" t="e">
        <f>IF('Crisis Indicator Data'!#REF!="No Data",1,IF(#REF!&lt;&gt;"",1,0))</f>
        <v>#REF!</v>
      </c>
      <c r="AK107" s="25" t="e">
        <f>IF('Crisis Indicator Data'!#REF!="No Data",1,IF(#REF!&lt;&gt;"",1,0))</f>
        <v>#REF!</v>
      </c>
      <c r="AL107" s="25" t="e">
        <f>IF('Crisis Indicator Data'!#REF!="No Data",1,IF(#REF!&lt;&gt;"",1,0))</f>
        <v>#REF!</v>
      </c>
      <c r="AM107" s="25" t="e">
        <f>IF('Crisis Indicator Data'!#REF!="No Data",1,IF(#REF!&lt;&gt;"",1,0))</f>
        <v>#REF!</v>
      </c>
      <c r="AN107" s="25" t="e">
        <f>IF('Crisis Indicator Data'!#REF!="No Data",1,IF(#REF!&lt;&gt;"",1,0))</f>
        <v>#REF!</v>
      </c>
      <c r="AO107" s="25" t="e">
        <f>IF('Crisis Indicator Data'!#REF!="No Data",1,IF(#REF!&lt;&gt;"",1,0))</f>
        <v>#REF!</v>
      </c>
      <c r="AP107" s="25" t="e">
        <f>IF('Crisis Indicator Data'!#REF!="No Data",1,IF(#REF!&lt;&gt;"",1,0))</f>
        <v>#REF!</v>
      </c>
      <c r="AQ107" s="25" t="e">
        <f>IF('Crisis Indicator Data'!#REF!="No Data",1,IF(#REF!&lt;&gt;"",1,0))</f>
        <v>#REF!</v>
      </c>
      <c r="AR107" s="25" t="e">
        <f>IF('Crisis Indicator Data'!#REF!="No Data",1,IF(#REF!&lt;&gt;"",1,0))</f>
        <v>#REF!</v>
      </c>
      <c r="AS107" s="25" t="e">
        <f>IF('Crisis Indicator Data'!#REF!="No Data",1,IF(#REF!&lt;&gt;"",1,0))</f>
        <v>#REF!</v>
      </c>
      <c r="AT107" s="25" t="e">
        <f>IF('Crisis Indicator Data'!#REF!="No Data",1,IF(#REF!&lt;&gt;"",1,0))</f>
        <v>#REF!</v>
      </c>
      <c r="AU107" s="25" t="e">
        <f>IF('Crisis Indicator Data'!#REF!="No Data",1,IF(#REF!&lt;&gt;"",1,0))</f>
        <v>#REF!</v>
      </c>
      <c r="AV107" s="25" t="e">
        <f>IF('Crisis Indicator Data'!#REF!="No Data",1,IF(#REF!&lt;&gt;"",1,0))</f>
        <v>#REF!</v>
      </c>
      <c r="AW107" s="25" t="e">
        <f>IF('Crisis Indicator Data'!#REF!="No Data",1,IF(#REF!&lt;&gt;"",1,0))</f>
        <v>#REF!</v>
      </c>
      <c r="AX107" s="25" t="e">
        <f>IF('Crisis Indicator Data'!#REF!="No Data",1,IF(#REF!&lt;&gt;"",1,0))</f>
        <v>#REF!</v>
      </c>
      <c r="AY107" s="25" t="e">
        <f>IF('Crisis Indicator Data'!#REF!="No Data",1,IF(#REF!&lt;&gt;"",1,0))</f>
        <v>#REF!</v>
      </c>
      <c r="AZ107" s="25" t="e">
        <f>IF('Crisis Indicator Data'!#REF!="No Data",1,IF(#REF!&lt;&gt;"",1,0))</f>
        <v>#REF!</v>
      </c>
      <c r="BA107" t="e">
        <f t="shared" si="2"/>
        <v>#REF!</v>
      </c>
      <c r="BB107" s="27" t="e">
        <f t="shared" si="3"/>
        <v>#REF!</v>
      </c>
    </row>
    <row r="108" spans="1:54" x14ac:dyDescent="0.3">
      <c r="A108" t="s">
        <v>200</v>
      </c>
      <c r="B108" s="25" t="e">
        <f>IF('Crisis Indicator Data'!#REF!="No Data",1,IF(#REF!&lt;&gt;"",1,0))</f>
        <v>#REF!</v>
      </c>
      <c r="C108" s="25" t="e">
        <f>IF('Crisis Indicator Data'!#REF!="No Data",1,IF(#REF!&lt;&gt;"",1,0))</f>
        <v>#REF!</v>
      </c>
      <c r="D108" s="25" t="e">
        <f>IF('Crisis Indicator Data'!#REF!="No Data",1,IF(#REF!&lt;&gt;"",1,0))</f>
        <v>#REF!</v>
      </c>
      <c r="E108" s="25" t="e">
        <f>IF('Crisis Indicator Data'!#REF!="No Data",1,IF(#REF!&lt;&gt;"",1,0))</f>
        <v>#REF!</v>
      </c>
      <c r="F108" s="25" t="e">
        <f>IF('Crisis Indicator Data'!#REF!="No Data",1,IF(#REF!&lt;&gt;"",1,0))</f>
        <v>#REF!</v>
      </c>
      <c r="G108" s="25" t="e">
        <f>IF('Crisis Indicator Data'!#REF!="No Data",1,IF(#REF!&lt;&gt;"",1,0))</f>
        <v>#REF!</v>
      </c>
      <c r="H108" s="25" t="e">
        <f>IF('Crisis Indicator Data'!#REF!="No Data",1,IF(#REF!&lt;&gt;"",1,0))</f>
        <v>#REF!</v>
      </c>
      <c r="I108" s="25" t="e">
        <f>IF('Crisis Indicator Data'!#REF!="No Data",1,IF(#REF!&lt;&gt;"",1,0))</f>
        <v>#REF!</v>
      </c>
      <c r="J108" s="25" t="e">
        <f>IF('Crisis Indicator Data'!#REF!="No Data",1,IF(#REF!&lt;&gt;"",1,0))</f>
        <v>#REF!</v>
      </c>
      <c r="K108" s="25" t="e">
        <f>IF('Crisis Indicator Data'!#REF!="No Data",1,IF(#REF!&lt;&gt;"",1,0))</f>
        <v>#REF!</v>
      </c>
      <c r="L108" s="25" t="e">
        <f>IF('Crisis Indicator Data'!#REF!="No Data",1,IF(#REF!&lt;&gt;"",1,0))</f>
        <v>#REF!</v>
      </c>
      <c r="M108" s="25" t="e">
        <f>IF('Crisis Indicator Data'!#REF!="No Data",1,IF(#REF!&lt;&gt;"",1,0))</f>
        <v>#REF!</v>
      </c>
      <c r="N108" s="25" t="e">
        <f>IF('Crisis Indicator Data'!#REF!="No Data",1,IF(#REF!&lt;&gt;"",1,0))</f>
        <v>#REF!</v>
      </c>
      <c r="O108" s="25" t="e">
        <f>IF('Crisis Indicator Data'!#REF!="No Data",1,IF(#REF!&lt;&gt;"",1,0))</f>
        <v>#REF!</v>
      </c>
      <c r="P108" s="25" t="e">
        <f>IF('Crisis Indicator Data'!#REF!="No Data",1,IF(#REF!&lt;&gt;"",1,0))</f>
        <v>#REF!</v>
      </c>
      <c r="Q108" s="25" t="e">
        <f>IF('Crisis Indicator Data'!#REF!="No Data",1,IF(#REF!&lt;&gt;"",1,0))</f>
        <v>#REF!</v>
      </c>
      <c r="R108" s="25" t="e">
        <f>IF('Crisis Indicator Data'!#REF!="No Data",1,IF(#REF!&lt;&gt;"",1,0))</f>
        <v>#REF!</v>
      </c>
      <c r="S108" s="25" t="e">
        <f>IF('Crisis Indicator Data'!#REF!="No Data",1,IF(#REF!&lt;&gt;"",1,0))</f>
        <v>#REF!</v>
      </c>
      <c r="T108" s="25" t="e">
        <f>IF('Crisis Indicator Data'!#REF!="No Data",1,IF(#REF!&lt;&gt;"",1,0))</f>
        <v>#REF!</v>
      </c>
      <c r="U108" s="25" t="e">
        <f>IF('Crisis Indicator Data'!#REF!="No Data",1,IF(#REF!&lt;&gt;"",1,0))</f>
        <v>#REF!</v>
      </c>
      <c r="V108" s="25" t="e">
        <f>IF('Crisis Indicator Data'!#REF!="No Data",1,IF(#REF!&lt;&gt;"",1,0))</f>
        <v>#REF!</v>
      </c>
      <c r="W108" s="25" t="e">
        <f>IF('Crisis Indicator Data'!#REF!="No Data",1,IF(#REF!&lt;&gt;"",1,0))</f>
        <v>#REF!</v>
      </c>
      <c r="X108" s="25" t="e">
        <f>IF('Crisis Indicator Data'!#REF!="No Data",1,IF(#REF!&lt;&gt;"",1,0))</f>
        <v>#REF!</v>
      </c>
      <c r="Y108" s="25" t="e">
        <f>IF('Crisis Indicator Data'!#REF!="No Data",1,IF(#REF!&lt;&gt;"",1,0))</f>
        <v>#REF!</v>
      </c>
      <c r="Z108" s="25" t="e">
        <f>IF('Crisis Indicator Data'!#REF!="No Data",1,IF(#REF!&lt;&gt;"",1,0))</f>
        <v>#REF!</v>
      </c>
      <c r="AA108" s="25" t="e">
        <f>IF('Crisis Indicator Data'!#REF!="No Data",1,IF(#REF!&lt;&gt;"",1,0))</f>
        <v>#REF!</v>
      </c>
      <c r="AB108" s="25" t="e">
        <f>IF('Crisis Indicator Data'!#REF!="No Data",1,IF(#REF!&lt;&gt;"",1,0))</f>
        <v>#REF!</v>
      </c>
      <c r="AC108" s="25" t="e">
        <f>IF('Crisis Indicator Data'!#REF!="No Data",1,IF(#REF!&lt;&gt;"",1,0))</f>
        <v>#REF!</v>
      </c>
      <c r="AD108" s="25" t="e">
        <f>IF('Crisis Indicator Data'!#REF!="No Data",1,IF(#REF!&lt;&gt;"",1,0))</f>
        <v>#REF!</v>
      </c>
      <c r="AE108" s="25" t="e">
        <f>IF('Crisis Indicator Data'!#REF!="No Data",1,IF(#REF!&lt;&gt;"",1,0))</f>
        <v>#REF!</v>
      </c>
      <c r="AF108" s="25" t="e">
        <f>IF('Crisis Indicator Data'!#REF!="No Data",1,IF(#REF!&lt;&gt;"",1,0))</f>
        <v>#REF!</v>
      </c>
      <c r="AG108" s="25" t="e">
        <f>IF('Crisis Indicator Data'!#REF!="No Data",1,IF(#REF!&lt;&gt;"",1,0))</f>
        <v>#REF!</v>
      </c>
      <c r="AH108" s="25" t="e">
        <f>IF('Crisis Indicator Data'!#REF!="No Data",1,IF(#REF!&lt;&gt;"",1,0))</f>
        <v>#REF!</v>
      </c>
      <c r="AI108" s="25" t="e">
        <f>IF('Crisis Indicator Data'!#REF!="No Data",1,IF(#REF!&lt;&gt;"",1,0))</f>
        <v>#REF!</v>
      </c>
      <c r="AJ108" s="25" t="e">
        <f>IF('Crisis Indicator Data'!#REF!="No Data",1,IF(#REF!&lt;&gt;"",1,0))</f>
        <v>#REF!</v>
      </c>
      <c r="AK108" s="25" t="e">
        <f>IF('Crisis Indicator Data'!#REF!="No Data",1,IF(#REF!&lt;&gt;"",1,0))</f>
        <v>#REF!</v>
      </c>
      <c r="AL108" s="25" t="e">
        <f>IF('Crisis Indicator Data'!#REF!="No Data",1,IF(#REF!&lt;&gt;"",1,0))</f>
        <v>#REF!</v>
      </c>
      <c r="AM108" s="25" t="e">
        <f>IF('Crisis Indicator Data'!#REF!="No Data",1,IF(#REF!&lt;&gt;"",1,0))</f>
        <v>#REF!</v>
      </c>
      <c r="AN108" s="25" t="e">
        <f>IF('Crisis Indicator Data'!#REF!="No Data",1,IF(#REF!&lt;&gt;"",1,0))</f>
        <v>#REF!</v>
      </c>
      <c r="AO108" s="25" t="e">
        <f>IF('Crisis Indicator Data'!#REF!="No Data",1,IF(#REF!&lt;&gt;"",1,0))</f>
        <v>#REF!</v>
      </c>
      <c r="AP108" s="25" t="e">
        <f>IF('Crisis Indicator Data'!#REF!="No Data",1,IF(#REF!&lt;&gt;"",1,0))</f>
        <v>#REF!</v>
      </c>
      <c r="AQ108" s="25" t="e">
        <f>IF('Crisis Indicator Data'!#REF!="No Data",1,IF(#REF!&lt;&gt;"",1,0))</f>
        <v>#REF!</v>
      </c>
      <c r="AR108" s="25" t="e">
        <f>IF('Crisis Indicator Data'!#REF!="No Data",1,IF(#REF!&lt;&gt;"",1,0))</f>
        <v>#REF!</v>
      </c>
      <c r="AS108" s="25" t="e">
        <f>IF('Crisis Indicator Data'!#REF!="No Data",1,IF(#REF!&lt;&gt;"",1,0))</f>
        <v>#REF!</v>
      </c>
      <c r="AT108" s="25" t="e">
        <f>IF('Crisis Indicator Data'!#REF!="No Data",1,IF(#REF!&lt;&gt;"",1,0))</f>
        <v>#REF!</v>
      </c>
      <c r="AU108" s="25" t="e">
        <f>IF('Crisis Indicator Data'!#REF!="No Data",1,IF(#REF!&lt;&gt;"",1,0))</f>
        <v>#REF!</v>
      </c>
      <c r="AV108" s="25" t="e">
        <f>IF('Crisis Indicator Data'!#REF!="No Data",1,IF(#REF!&lt;&gt;"",1,0))</f>
        <v>#REF!</v>
      </c>
      <c r="AW108" s="25" t="e">
        <f>IF('Crisis Indicator Data'!#REF!="No Data",1,IF(#REF!&lt;&gt;"",1,0))</f>
        <v>#REF!</v>
      </c>
      <c r="AX108" s="25" t="e">
        <f>IF('Crisis Indicator Data'!#REF!="No Data",1,IF(#REF!&lt;&gt;"",1,0))</f>
        <v>#REF!</v>
      </c>
      <c r="AY108" s="25" t="e">
        <f>IF('Crisis Indicator Data'!#REF!="No Data",1,IF(#REF!&lt;&gt;"",1,0))</f>
        <v>#REF!</v>
      </c>
      <c r="AZ108" s="25" t="e">
        <f>IF('Crisis Indicator Data'!#REF!="No Data",1,IF(#REF!&lt;&gt;"",1,0))</f>
        <v>#REF!</v>
      </c>
      <c r="BA108" t="e">
        <f t="shared" si="2"/>
        <v>#REF!</v>
      </c>
      <c r="BB108" s="27" t="e">
        <f t="shared" si="3"/>
        <v>#REF!</v>
      </c>
    </row>
    <row r="109" spans="1:54" x14ac:dyDescent="0.3">
      <c r="A109" t="s">
        <v>202</v>
      </c>
      <c r="B109" s="25" t="e">
        <f>IF('Crisis Indicator Data'!#REF!="No Data",1,IF(#REF!&lt;&gt;"",1,0))</f>
        <v>#REF!</v>
      </c>
      <c r="C109" s="25" t="e">
        <f>IF('Crisis Indicator Data'!#REF!="No Data",1,IF(#REF!&lt;&gt;"",1,0))</f>
        <v>#REF!</v>
      </c>
      <c r="D109" s="25" t="e">
        <f>IF('Crisis Indicator Data'!#REF!="No Data",1,IF(#REF!&lt;&gt;"",1,0))</f>
        <v>#REF!</v>
      </c>
      <c r="E109" s="25" t="e">
        <f>IF('Crisis Indicator Data'!#REF!="No Data",1,IF(#REF!&lt;&gt;"",1,0))</f>
        <v>#REF!</v>
      </c>
      <c r="F109" s="25" t="e">
        <f>IF('Crisis Indicator Data'!#REF!="No Data",1,IF(#REF!&lt;&gt;"",1,0))</f>
        <v>#REF!</v>
      </c>
      <c r="G109" s="25" t="e">
        <f>IF('Crisis Indicator Data'!#REF!="No Data",1,IF(#REF!&lt;&gt;"",1,0))</f>
        <v>#REF!</v>
      </c>
      <c r="H109" s="25" t="e">
        <f>IF('Crisis Indicator Data'!#REF!="No Data",1,IF(#REF!&lt;&gt;"",1,0))</f>
        <v>#REF!</v>
      </c>
      <c r="I109" s="25" t="e">
        <f>IF('Crisis Indicator Data'!#REF!="No Data",1,IF(#REF!&lt;&gt;"",1,0))</f>
        <v>#REF!</v>
      </c>
      <c r="J109" s="25" t="e">
        <f>IF('Crisis Indicator Data'!#REF!="No Data",1,IF(#REF!&lt;&gt;"",1,0))</f>
        <v>#REF!</v>
      </c>
      <c r="K109" s="25" t="e">
        <f>IF('Crisis Indicator Data'!#REF!="No Data",1,IF(#REF!&lt;&gt;"",1,0))</f>
        <v>#REF!</v>
      </c>
      <c r="L109" s="25" t="e">
        <f>IF('Crisis Indicator Data'!#REF!="No Data",1,IF(#REF!&lt;&gt;"",1,0))</f>
        <v>#REF!</v>
      </c>
      <c r="M109" s="25" t="e">
        <f>IF('Crisis Indicator Data'!#REF!="No Data",1,IF(#REF!&lt;&gt;"",1,0))</f>
        <v>#REF!</v>
      </c>
      <c r="N109" s="25" t="e">
        <f>IF('Crisis Indicator Data'!#REF!="No Data",1,IF(#REF!&lt;&gt;"",1,0))</f>
        <v>#REF!</v>
      </c>
      <c r="O109" s="25" t="e">
        <f>IF('Crisis Indicator Data'!#REF!="No Data",1,IF(#REF!&lt;&gt;"",1,0))</f>
        <v>#REF!</v>
      </c>
      <c r="P109" s="25" t="e">
        <f>IF('Crisis Indicator Data'!#REF!="No Data",1,IF(#REF!&lt;&gt;"",1,0))</f>
        <v>#REF!</v>
      </c>
      <c r="Q109" s="25" t="e">
        <f>IF('Crisis Indicator Data'!#REF!="No Data",1,IF(#REF!&lt;&gt;"",1,0))</f>
        <v>#REF!</v>
      </c>
      <c r="R109" s="25" t="e">
        <f>IF('Crisis Indicator Data'!#REF!="No Data",1,IF(#REF!&lt;&gt;"",1,0))</f>
        <v>#REF!</v>
      </c>
      <c r="S109" s="25" t="e">
        <f>IF('Crisis Indicator Data'!#REF!="No Data",1,IF(#REF!&lt;&gt;"",1,0))</f>
        <v>#REF!</v>
      </c>
      <c r="T109" s="25" t="e">
        <f>IF('Crisis Indicator Data'!#REF!="No Data",1,IF(#REF!&lt;&gt;"",1,0))</f>
        <v>#REF!</v>
      </c>
      <c r="U109" s="25" t="e">
        <f>IF('Crisis Indicator Data'!#REF!="No Data",1,IF(#REF!&lt;&gt;"",1,0))</f>
        <v>#REF!</v>
      </c>
      <c r="V109" s="25" t="e">
        <f>IF('Crisis Indicator Data'!#REF!="No Data",1,IF(#REF!&lt;&gt;"",1,0))</f>
        <v>#REF!</v>
      </c>
      <c r="W109" s="25" t="e">
        <f>IF('Crisis Indicator Data'!#REF!="No Data",1,IF(#REF!&lt;&gt;"",1,0))</f>
        <v>#REF!</v>
      </c>
      <c r="X109" s="25" t="e">
        <f>IF('Crisis Indicator Data'!#REF!="No Data",1,IF(#REF!&lt;&gt;"",1,0))</f>
        <v>#REF!</v>
      </c>
      <c r="Y109" s="25" t="e">
        <f>IF('Crisis Indicator Data'!#REF!="No Data",1,IF(#REF!&lt;&gt;"",1,0))</f>
        <v>#REF!</v>
      </c>
      <c r="Z109" s="25" t="e">
        <f>IF('Crisis Indicator Data'!#REF!="No Data",1,IF(#REF!&lt;&gt;"",1,0))</f>
        <v>#REF!</v>
      </c>
      <c r="AA109" s="25" t="e">
        <f>IF('Crisis Indicator Data'!#REF!="No Data",1,IF(#REF!&lt;&gt;"",1,0))</f>
        <v>#REF!</v>
      </c>
      <c r="AB109" s="25" t="e">
        <f>IF('Crisis Indicator Data'!#REF!="No Data",1,IF(#REF!&lt;&gt;"",1,0))</f>
        <v>#REF!</v>
      </c>
      <c r="AC109" s="25" t="e">
        <f>IF('Crisis Indicator Data'!#REF!="No Data",1,IF(#REF!&lt;&gt;"",1,0))</f>
        <v>#REF!</v>
      </c>
      <c r="AD109" s="25" t="e">
        <f>IF('Crisis Indicator Data'!#REF!="No Data",1,IF(#REF!&lt;&gt;"",1,0))</f>
        <v>#REF!</v>
      </c>
      <c r="AE109" s="25" t="e">
        <f>IF('Crisis Indicator Data'!#REF!="No Data",1,IF(#REF!&lt;&gt;"",1,0))</f>
        <v>#REF!</v>
      </c>
      <c r="AF109" s="25" t="e">
        <f>IF('Crisis Indicator Data'!#REF!="No Data",1,IF(#REF!&lt;&gt;"",1,0))</f>
        <v>#REF!</v>
      </c>
      <c r="AG109" s="25" t="e">
        <f>IF('Crisis Indicator Data'!#REF!="No Data",1,IF(#REF!&lt;&gt;"",1,0))</f>
        <v>#REF!</v>
      </c>
      <c r="AH109" s="25" t="e">
        <f>IF('Crisis Indicator Data'!#REF!="No Data",1,IF(#REF!&lt;&gt;"",1,0))</f>
        <v>#REF!</v>
      </c>
      <c r="AI109" s="25" t="e">
        <f>IF('Crisis Indicator Data'!#REF!="No Data",1,IF(#REF!&lt;&gt;"",1,0))</f>
        <v>#REF!</v>
      </c>
      <c r="AJ109" s="25" t="e">
        <f>IF('Crisis Indicator Data'!#REF!="No Data",1,IF(#REF!&lt;&gt;"",1,0))</f>
        <v>#REF!</v>
      </c>
      <c r="AK109" s="25" t="e">
        <f>IF('Crisis Indicator Data'!#REF!="No Data",1,IF(#REF!&lt;&gt;"",1,0))</f>
        <v>#REF!</v>
      </c>
      <c r="AL109" s="25" t="e">
        <f>IF('Crisis Indicator Data'!#REF!="No Data",1,IF(#REF!&lt;&gt;"",1,0))</f>
        <v>#REF!</v>
      </c>
      <c r="AM109" s="25" t="e">
        <f>IF('Crisis Indicator Data'!#REF!="No Data",1,IF(#REF!&lt;&gt;"",1,0))</f>
        <v>#REF!</v>
      </c>
      <c r="AN109" s="25" t="e">
        <f>IF('Crisis Indicator Data'!#REF!="No Data",1,IF(#REF!&lt;&gt;"",1,0))</f>
        <v>#REF!</v>
      </c>
      <c r="AO109" s="25" t="e">
        <f>IF('Crisis Indicator Data'!#REF!="No Data",1,IF(#REF!&lt;&gt;"",1,0))</f>
        <v>#REF!</v>
      </c>
      <c r="AP109" s="25" t="e">
        <f>IF('Crisis Indicator Data'!#REF!="No Data",1,IF(#REF!&lt;&gt;"",1,0))</f>
        <v>#REF!</v>
      </c>
      <c r="AQ109" s="25" t="e">
        <f>IF('Crisis Indicator Data'!#REF!="No Data",1,IF(#REF!&lt;&gt;"",1,0))</f>
        <v>#REF!</v>
      </c>
      <c r="AR109" s="25" t="e">
        <f>IF('Crisis Indicator Data'!#REF!="No Data",1,IF(#REF!&lt;&gt;"",1,0))</f>
        <v>#REF!</v>
      </c>
      <c r="AS109" s="25" t="e">
        <f>IF('Crisis Indicator Data'!#REF!="No Data",1,IF(#REF!&lt;&gt;"",1,0))</f>
        <v>#REF!</v>
      </c>
      <c r="AT109" s="25" t="e">
        <f>IF('Crisis Indicator Data'!#REF!="No Data",1,IF(#REF!&lt;&gt;"",1,0))</f>
        <v>#REF!</v>
      </c>
      <c r="AU109" s="25" t="e">
        <f>IF('Crisis Indicator Data'!#REF!="No Data",1,IF(#REF!&lt;&gt;"",1,0))</f>
        <v>#REF!</v>
      </c>
      <c r="AV109" s="25" t="e">
        <f>IF('Crisis Indicator Data'!#REF!="No Data",1,IF(#REF!&lt;&gt;"",1,0))</f>
        <v>#REF!</v>
      </c>
      <c r="AW109" s="25" t="e">
        <f>IF('Crisis Indicator Data'!#REF!="No Data",1,IF(#REF!&lt;&gt;"",1,0))</f>
        <v>#REF!</v>
      </c>
      <c r="AX109" s="25" t="e">
        <f>IF('Crisis Indicator Data'!#REF!="No Data",1,IF(#REF!&lt;&gt;"",1,0))</f>
        <v>#REF!</v>
      </c>
      <c r="AY109" s="25" t="e">
        <f>IF('Crisis Indicator Data'!#REF!="No Data",1,IF(#REF!&lt;&gt;"",1,0))</f>
        <v>#REF!</v>
      </c>
      <c r="AZ109" s="25" t="e">
        <f>IF('Crisis Indicator Data'!#REF!="No Data",1,IF(#REF!&lt;&gt;"",1,0))</f>
        <v>#REF!</v>
      </c>
      <c r="BA109" t="e">
        <f t="shared" si="2"/>
        <v>#REF!</v>
      </c>
      <c r="BB109" s="27" t="e">
        <f t="shared" si="3"/>
        <v>#REF!</v>
      </c>
    </row>
    <row r="110" spans="1:54" x14ac:dyDescent="0.3">
      <c r="A110" t="s">
        <v>204</v>
      </c>
      <c r="B110" s="25" t="e">
        <f>IF('Crisis Indicator Data'!#REF!="No Data",1,IF(#REF!&lt;&gt;"",1,0))</f>
        <v>#REF!</v>
      </c>
      <c r="C110" s="25" t="e">
        <f>IF('Crisis Indicator Data'!#REF!="No Data",1,IF(#REF!&lt;&gt;"",1,0))</f>
        <v>#REF!</v>
      </c>
      <c r="D110" s="25" t="e">
        <f>IF('Crisis Indicator Data'!#REF!="No Data",1,IF(#REF!&lt;&gt;"",1,0))</f>
        <v>#REF!</v>
      </c>
      <c r="E110" s="25" t="e">
        <f>IF('Crisis Indicator Data'!#REF!="No Data",1,IF(#REF!&lt;&gt;"",1,0))</f>
        <v>#REF!</v>
      </c>
      <c r="F110" s="25" t="e">
        <f>IF('Crisis Indicator Data'!#REF!="No Data",1,IF(#REF!&lt;&gt;"",1,0))</f>
        <v>#REF!</v>
      </c>
      <c r="G110" s="25" t="e">
        <f>IF('Crisis Indicator Data'!#REF!="No Data",1,IF(#REF!&lt;&gt;"",1,0))</f>
        <v>#REF!</v>
      </c>
      <c r="H110" s="25" t="e">
        <f>IF('Crisis Indicator Data'!#REF!="No Data",1,IF(#REF!&lt;&gt;"",1,0))</f>
        <v>#REF!</v>
      </c>
      <c r="I110" s="25" t="e">
        <f>IF('Crisis Indicator Data'!#REF!="No Data",1,IF(#REF!&lt;&gt;"",1,0))</f>
        <v>#REF!</v>
      </c>
      <c r="J110" s="25" t="e">
        <f>IF('Crisis Indicator Data'!#REF!="No Data",1,IF(#REF!&lt;&gt;"",1,0))</f>
        <v>#REF!</v>
      </c>
      <c r="K110" s="25" t="e">
        <f>IF('Crisis Indicator Data'!#REF!="No Data",1,IF(#REF!&lt;&gt;"",1,0))</f>
        <v>#REF!</v>
      </c>
      <c r="L110" s="25" t="e">
        <f>IF('Crisis Indicator Data'!#REF!="No Data",1,IF(#REF!&lt;&gt;"",1,0))</f>
        <v>#REF!</v>
      </c>
      <c r="M110" s="25" t="e">
        <f>IF('Crisis Indicator Data'!#REF!="No Data",1,IF(#REF!&lt;&gt;"",1,0))</f>
        <v>#REF!</v>
      </c>
      <c r="N110" s="25" t="e">
        <f>IF('Crisis Indicator Data'!#REF!="No Data",1,IF(#REF!&lt;&gt;"",1,0))</f>
        <v>#REF!</v>
      </c>
      <c r="O110" s="25" t="e">
        <f>IF('Crisis Indicator Data'!#REF!="No Data",1,IF(#REF!&lt;&gt;"",1,0))</f>
        <v>#REF!</v>
      </c>
      <c r="P110" s="25" t="e">
        <f>IF('Crisis Indicator Data'!#REF!="No Data",1,IF(#REF!&lt;&gt;"",1,0))</f>
        <v>#REF!</v>
      </c>
      <c r="Q110" s="25" t="e">
        <f>IF('Crisis Indicator Data'!#REF!="No Data",1,IF(#REF!&lt;&gt;"",1,0))</f>
        <v>#REF!</v>
      </c>
      <c r="R110" s="25" t="e">
        <f>IF('Crisis Indicator Data'!#REF!="No Data",1,IF(#REF!&lt;&gt;"",1,0))</f>
        <v>#REF!</v>
      </c>
      <c r="S110" s="25" t="e">
        <f>IF('Crisis Indicator Data'!#REF!="No Data",1,IF(#REF!&lt;&gt;"",1,0))</f>
        <v>#REF!</v>
      </c>
      <c r="T110" s="25" t="e">
        <f>IF('Crisis Indicator Data'!#REF!="No Data",1,IF(#REF!&lt;&gt;"",1,0))</f>
        <v>#REF!</v>
      </c>
      <c r="U110" s="25" t="e">
        <f>IF('Crisis Indicator Data'!#REF!="No Data",1,IF(#REF!&lt;&gt;"",1,0))</f>
        <v>#REF!</v>
      </c>
      <c r="V110" s="25" t="e">
        <f>IF('Crisis Indicator Data'!#REF!="No Data",1,IF(#REF!&lt;&gt;"",1,0))</f>
        <v>#REF!</v>
      </c>
      <c r="W110" s="25" t="e">
        <f>IF('Crisis Indicator Data'!#REF!="No Data",1,IF(#REF!&lt;&gt;"",1,0))</f>
        <v>#REF!</v>
      </c>
      <c r="X110" s="25" t="e">
        <f>IF('Crisis Indicator Data'!#REF!="No Data",1,IF(#REF!&lt;&gt;"",1,0))</f>
        <v>#REF!</v>
      </c>
      <c r="Y110" s="25" t="e">
        <f>IF('Crisis Indicator Data'!#REF!="No Data",1,IF(#REF!&lt;&gt;"",1,0))</f>
        <v>#REF!</v>
      </c>
      <c r="Z110" s="25" t="e">
        <f>IF('Crisis Indicator Data'!#REF!="No Data",1,IF(#REF!&lt;&gt;"",1,0))</f>
        <v>#REF!</v>
      </c>
      <c r="AA110" s="25" t="e">
        <f>IF('Crisis Indicator Data'!#REF!="No Data",1,IF(#REF!&lt;&gt;"",1,0))</f>
        <v>#REF!</v>
      </c>
      <c r="AB110" s="25" t="e">
        <f>IF('Crisis Indicator Data'!#REF!="No Data",1,IF(#REF!&lt;&gt;"",1,0))</f>
        <v>#REF!</v>
      </c>
      <c r="AC110" s="25" t="e">
        <f>IF('Crisis Indicator Data'!#REF!="No Data",1,IF(#REF!&lt;&gt;"",1,0))</f>
        <v>#REF!</v>
      </c>
      <c r="AD110" s="25" t="e">
        <f>IF('Crisis Indicator Data'!#REF!="No Data",1,IF(#REF!&lt;&gt;"",1,0))</f>
        <v>#REF!</v>
      </c>
      <c r="AE110" s="25" t="e">
        <f>IF('Crisis Indicator Data'!#REF!="No Data",1,IF(#REF!&lt;&gt;"",1,0))</f>
        <v>#REF!</v>
      </c>
      <c r="AF110" s="25" t="e">
        <f>IF('Crisis Indicator Data'!#REF!="No Data",1,IF(#REF!&lt;&gt;"",1,0))</f>
        <v>#REF!</v>
      </c>
      <c r="AG110" s="25" t="e">
        <f>IF('Crisis Indicator Data'!#REF!="No Data",1,IF(#REF!&lt;&gt;"",1,0))</f>
        <v>#REF!</v>
      </c>
      <c r="AH110" s="25" t="e">
        <f>IF('Crisis Indicator Data'!#REF!="No Data",1,IF(#REF!&lt;&gt;"",1,0))</f>
        <v>#REF!</v>
      </c>
      <c r="AI110" s="25" t="e">
        <f>IF('Crisis Indicator Data'!#REF!="No Data",1,IF(#REF!&lt;&gt;"",1,0))</f>
        <v>#REF!</v>
      </c>
      <c r="AJ110" s="25" t="e">
        <f>IF('Crisis Indicator Data'!#REF!="No Data",1,IF(#REF!&lt;&gt;"",1,0))</f>
        <v>#REF!</v>
      </c>
      <c r="AK110" s="25" t="e">
        <f>IF('Crisis Indicator Data'!#REF!="No Data",1,IF(#REF!&lt;&gt;"",1,0))</f>
        <v>#REF!</v>
      </c>
      <c r="AL110" s="25" t="e">
        <f>IF('Crisis Indicator Data'!#REF!="No Data",1,IF(#REF!&lt;&gt;"",1,0))</f>
        <v>#REF!</v>
      </c>
      <c r="AM110" s="25" t="e">
        <f>IF('Crisis Indicator Data'!#REF!="No Data",1,IF(#REF!&lt;&gt;"",1,0))</f>
        <v>#REF!</v>
      </c>
      <c r="AN110" s="25" t="e">
        <f>IF('Crisis Indicator Data'!#REF!="No Data",1,IF(#REF!&lt;&gt;"",1,0))</f>
        <v>#REF!</v>
      </c>
      <c r="AO110" s="25" t="e">
        <f>IF('Crisis Indicator Data'!#REF!="No Data",1,IF(#REF!&lt;&gt;"",1,0))</f>
        <v>#REF!</v>
      </c>
      <c r="AP110" s="25" t="e">
        <f>IF('Crisis Indicator Data'!#REF!="No Data",1,IF(#REF!&lt;&gt;"",1,0))</f>
        <v>#REF!</v>
      </c>
      <c r="AQ110" s="25" t="e">
        <f>IF('Crisis Indicator Data'!#REF!="No Data",1,IF(#REF!&lt;&gt;"",1,0))</f>
        <v>#REF!</v>
      </c>
      <c r="AR110" s="25" t="e">
        <f>IF('Crisis Indicator Data'!#REF!="No Data",1,IF(#REF!&lt;&gt;"",1,0))</f>
        <v>#REF!</v>
      </c>
      <c r="AS110" s="25" t="e">
        <f>IF('Crisis Indicator Data'!#REF!="No Data",1,IF(#REF!&lt;&gt;"",1,0))</f>
        <v>#REF!</v>
      </c>
      <c r="AT110" s="25" t="e">
        <f>IF('Crisis Indicator Data'!#REF!="No Data",1,IF(#REF!&lt;&gt;"",1,0))</f>
        <v>#REF!</v>
      </c>
      <c r="AU110" s="25" t="e">
        <f>IF('Crisis Indicator Data'!#REF!="No Data",1,IF(#REF!&lt;&gt;"",1,0))</f>
        <v>#REF!</v>
      </c>
      <c r="AV110" s="25" t="e">
        <f>IF('Crisis Indicator Data'!#REF!="No Data",1,IF(#REF!&lt;&gt;"",1,0))</f>
        <v>#REF!</v>
      </c>
      <c r="AW110" s="25" t="e">
        <f>IF('Crisis Indicator Data'!#REF!="No Data",1,IF(#REF!&lt;&gt;"",1,0))</f>
        <v>#REF!</v>
      </c>
      <c r="AX110" s="25" t="e">
        <f>IF('Crisis Indicator Data'!#REF!="No Data",1,IF(#REF!&lt;&gt;"",1,0))</f>
        <v>#REF!</v>
      </c>
      <c r="AY110" s="25" t="e">
        <f>IF('Crisis Indicator Data'!#REF!="No Data",1,IF(#REF!&lt;&gt;"",1,0))</f>
        <v>#REF!</v>
      </c>
      <c r="AZ110" s="25" t="e">
        <f>IF('Crisis Indicator Data'!#REF!="No Data",1,IF(#REF!&lt;&gt;"",1,0))</f>
        <v>#REF!</v>
      </c>
      <c r="BA110" t="e">
        <f t="shared" si="2"/>
        <v>#REF!</v>
      </c>
      <c r="BB110" s="27" t="e">
        <f t="shared" si="3"/>
        <v>#REF!</v>
      </c>
    </row>
    <row r="111" spans="1:54" x14ac:dyDescent="0.3">
      <c r="A111" t="s">
        <v>206</v>
      </c>
      <c r="B111" s="25" t="e">
        <f>IF('Crisis Indicator Data'!#REF!="No Data",1,IF(#REF!&lt;&gt;"",1,0))</f>
        <v>#REF!</v>
      </c>
      <c r="C111" s="25" t="e">
        <f>IF('Crisis Indicator Data'!#REF!="No Data",1,IF(#REF!&lt;&gt;"",1,0))</f>
        <v>#REF!</v>
      </c>
      <c r="D111" s="25" t="e">
        <f>IF('Crisis Indicator Data'!#REF!="No Data",1,IF(#REF!&lt;&gt;"",1,0))</f>
        <v>#REF!</v>
      </c>
      <c r="E111" s="25" t="e">
        <f>IF('Crisis Indicator Data'!#REF!="No Data",1,IF(#REF!&lt;&gt;"",1,0))</f>
        <v>#REF!</v>
      </c>
      <c r="F111" s="25" t="e">
        <f>IF('Crisis Indicator Data'!#REF!="No Data",1,IF(#REF!&lt;&gt;"",1,0))</f>
        <v>#REF!</v>
      </c>
      <c r="G111" s="25" t="e">
        <f>IF('Crisis Indicator Data'!#REF!="No Data",1,IF(#REF!&lt;&gt;"",1,0))</f>
        <v>#REF!</v>
      </c>
      <c r="H111" s="25" t="e">
        <f>IF('Crisis Indicator Data'!#REF!="No Data",1,IF(#REF!&lt;&gt;"",1,0))</f>
        <v>#REF!</v>
      </c>
      <c r="I111" s="25" t="e">
        <f>IF('Crisis Indicator Data'!#REF!="No Data",1,IF(#REF!&lt;&gt;"",1,0))</f>
        <v>#REF!</v>
      </c>
      <c r="J111" s="25" t="e">
        <f>IF('Crisis Indicator Data'!#REF!="No Data",1,IF(#REF!&lt;&gt;"",1,0))</f>
        <v>#REF!</v>
      </c>
      <c r="K111" s="25" t="e">
        <f>IF('Crisis Indicator Data'!#REF!="No Data",1,IF(#REF!&lt;&gt;"",1,0))</f>
        <v>#REF!</v>
      </c>
      <c r="L111" s="25" t="e">
        <f>IF('Crisis Indicator Data'!#REF!="No Data",1,IF(#REF!&lt;&gt;"",1,0))</f>
        <v>#REF!</v>
      </c>
      <c r="M111" s="25" t="e">
        <f>IF('Crisis Indicator Data'!#REF!="No Data",1,IF(#REF!&lt;&gt;"",1,0))</f>
        <v>#REF!</v>
      </c>
      <c r="N111" s="25" t="e">
        <f>IF('Crisis Indicator Data'!#REF!="No Data",1,IF(#REF!&lt;&gt;"",1,0))</f>
        <v>#REF!</v>
      </c>
      <c r="O111" s="25" t="e">
        <f>IF('Crisis Indicator Data'!#REF!="No Data",1,IF(#REF!&lt;&gt;"",1,0))</f>
        <v>#REF!</v>
      </c>
      <c r="P111" s="25" t="e">
        <f>IF('Crisis Indicator Data'!#REF!="No Data",1,IF(#REF!&lt;&gt;"",1,0))</f>
        <v>#REF!</v>
      </c>
      <c r="Q111" s="25" t="e">
        <f>IF('Crisis Indicator Data'!#REF!="No Data",1,IF(#REF!&lt;&gt;"",1,0))</f>
        <v>#REF!</v>
      </c>
      <c r="R111" s="25" t="e">
        <f>IF('Crisis Indicator Data'!#REF!="No Data",1,IF(#REF!&lt;&gt;"",1,0))</f>
        <v>#REF!</v>
      </c>
      <c r="S111" s="25" t="e">
        <f>IF('Crisis Indicator Data'!#REF!="No Data",1,IF(#REF!&lt;&gt;"",1,0))</f>
        <v>#REF!</v>
      </c>
      <c r="T111" s="25" t="e">
        <f>IF('Crisis Indicator Data'!#REF!="No Data",1,IF(#REF!&lt;&gt;"",1,0))</f>
        <v>#REF!</v>
      </c>
      <c r="U111" s="25" t="e">
        <f>IF('Crisis Indicator Data'!#REF!="No Data",1,IF(#REF!&lt;&gt;"",1,0))</f>
        <v>#REF!</v>
      </c>
      <c r="V111" s="25" t="e">
        <f>IF('Crisis Indicator Data'!#REF!="No Data",1,IF(#REF!&lt;&gt;"",1,0))</f>
        <v>#REF!</v>
      </c>
      <c r="W111" s="25" t="e">
        <f>IF('Crisis Indicator Data'!#REF!="No Data",1,IF(#REF!&lt;&gt;"",1,0))</f>
        <v>#REF!</v>
      </c>
      <c r="X111" s="25" t="e">
        <f>IF('Crisis Indicator Data'!#REF!="No Data",1,IF(#REF!&lt;&gt;"",1,0))</f>
        <v>#REF!</v>
      </c>
      <c r="Y111" s="25" t="e">
        <f>IF('Crisis Indicator Data'!#REF!="No Data",1,IF(#REF!&lt;&gt;"",1,0))</f>
        <v>#REF!</v>
      </c>
      <c r="Z111" s="25" t="e">
        <f>IF('Crisis Indicator Data'!#REF!="No Data",1,IF(#REF!&lt;&gt;"",1,0))</f>
        <v>#REF!</v>
      </c>
      <c r="AA111" s="25" t="e">
        <f>IF('Crisis Indicator Data'!#REF!="No Data",1,IF(#REF!&lt;&gt;"",1,0))</f>
        <v>#REF!</v>
      </c>
      <c r="AB111" s="25" t="e">
        <f>IF('Crisis Indicator Data'!#REF!="No Data",1,IF(#REF!&lt;&gt;"",1,0))</f>
        <v>#REF!</v>
      </c>
      <c r="AC111" s="25" t="e">
        <f>IF('Crisis Indicator Data'!#REF!="No Data",1,IF(#REF!&lt;&gt;"",1,0))</f>
        <v>#REF!</v>
      </c>
      <c r="AD111" s="25" t="e">
        <f>IF('Crisis Indicator Data'!#REF!="No Data",1,IF(#REF!&lt;&gt;"",1,0))</f>
        <v>#REF!</v>
      </c>
      <c r="AE111" s="25" t="e">
        <f>IF('Crisis Indicator Data'!#REF!="No Data",1,IF(#REF!&lt;&gt;"",1,0))</f>
        <v>#REF!</v>
      </c>
      <c r="AF111" s="25" t="e">
        <f>IF('Crisis Indicator Data'!#REF!="No Data",1,IF(#REF!&lt;&gt;"",1,0))</f>
        <v>#REF!</v>
      </c>
      <c r="AG111" s="25" t="e">
        <f>IF('Crisis Indicator Data'!#REF!="No Data",1,IF(#REF!&lt;&gt;"",1,0))</f>
        <v>#REF!</v>
      </c>
      <c r="AH111" s="25" t="e">
        <f>IF('Crisis Indicator Data'!#REF!="No Data",1,IF(#REF!&lt;&gt;"",1,0))</f>
        <v>#REF!</v>
      </c>
      <c r="AI111" s="25" t="e">
        <f>IF('Crisis Indicator Data'!#REF!="No Data",1,IF(#REF!&lt;&gt;"",1,0))</f>
        <v>#REF!</v>
      </c>
      <c r="AJ111" s="25" t="e">
        <f>IF('Crisis Indicator Data'!#REF!="No Data",1,IF(#REF!&lt;&gt;"",1,0))</f>
        <v>#REF!</v>
      </c>
      <c r="AK111" s="25" t="e">
        <f>IF('Crisis Indicator Data'!#REF!="No Data",1,IF(#REF!&lt;&gt;"",1,0))</f>
        <v>#REF!</v>
      </c>
      <c r="AL111" s="25" t="e">
        <f>IF('Crisis Indicator Data'!#REF!="No Data",1,IF(#REF!&lt;&gt;"",1,0))</f>
        <v>#REF!</v>
      </c>
      <c r="AM111" s="25" t="e">
        <f>IF('Crisis Indicator Data'!#REF!="No Data",1,IF(#REF!&lt;&gt;"",1,0))</f>
        <v>#REF!</v>
      </c>
      <c r="AN111" s="25" t="e">
        <f>IF('Crisis Indicator Data'!#REF!="No Data",1,IF(#REF!&lt;&gt;"",1,0))</f>
        <v>#REF!</v>
      </c>
      <c r="AO111" s="25" t="e">
        <f>IF('Crisis Indicator Data'!#REF!="No Data",1,IF(#REF!&lt;&gt;"",1,0))</f>
        <v>#REF!</v>
      </c>
      <c r="AP111" s="25" t="e">
        <f>IF('Crisis Indicator Data'!#REF!="No Data",1,IF(#REF!&lt;&gt;"",1,0))</f>
        <v>#REF!</v>
      </c>
      <c r="AQ111" s="25" t="e">
        <f>IF('Crisis Indicator Data'!#REF!="No Data",1,IF(#REF!&lt;&gt;"",1,0))</f>
        <v>#REF!</v>
      </c>
      <c r="AR111" s="25" t="e">
        <f>IF('Crisis Indicator Data'!#REF!="No Data",1,IF(#REF!&lt;&gt;"",1,0))</f>
        <v>#REF!</v>
      </c>
      <c r="AS111" s="25" t="e">
        <f>IF('Crisis Indicator Data'!#REF!="No Data",1,IF(#REF!&lt;&gt;"",1,0))</f>
        <v>#REF!</v>
      </c>
      <c r="AT111" s="25" t="e">
        <f>IF('Crisis Indicator Data'!#REF!="No Data",1,IF(#REF!&lt;&gt;"",1,0))</f>
        <v>#REF!</v>
      </c>
      <c r="AU111" s="25" t="e">
        <f>IF('Crisis Indicator Data'!#REF!="No Data",1,IF(#REF!&lt;&gt;"",1,0))</f>
        <v>#REF!</v>
      </c>
      <c r="AV111" s="25" t="e">
        <f>IF('Crisis Indicator Data'!#REF!="No Data",1,IF(#REF!&lt;&gt;"",1,0))</f>
        <v>#REF!</v>
      </c>
      <c r="AW111" s="25" t="e">
        <f>IF('Crisis Indicator Data'!#REF!="No Data",1,IF(#REF!&lt;&gt;"",1,0))</f>
        <v>#REF!</v>
      </c>
      <c r="AX111" s="25" t="e">
        <f>IF('Crisis Indicator Data'!#REF!="No Data",1,IF(#REF!&lt;&gt;"",1,0))</f>
        <v>#REF!</v>
      </c>
      <c r="AY111" s="25" t="e">
        <f>IF('Crisis Indicator Data'!#REF!="No Data",1,IF(#REF!&lt;&gt;"",1,0))</f>
        <v>#REF!</v>
      </c>
      <c r="AZ111" s="25" t="e">
        <f>IF('Crisis Indicator Data'!#REF!="No Data",1,IF(#REF!&lt;&gt;"",1,0))</f>
        <v>#REF!</v>
      </c>
      <c r="BA111" t="e">
        <f t="shared" si="2"/>
        <v>#REF!</v>
      </c>
      <c r="BB111" s="27" t="e">
        <f t="shared" si="3"/>
        <v>#REF!</v>
      </c>
    </row>
    <row r="112" spans="1:54" x14ac:dyDescent="0.3">
      <c r="A112" t="s">
        <v>208</v>
      </c>
      <c r="B112" s="25" t="e">
        <f>IF('Crisis Indicator Data'!#REF!="No Data",1,IF(#REF!&lt;&gt;"",1,0))</f>
        <v>#REF!</v>
      </c>
      <c r="C112" s="25" t="e">
        <f>IF('Crisis Indicator Data'!#REF!="No Data",1,IF(#REF!&lt;&gt;"",1,0))</f>
        <v>#REF!</v>
      </c>
      <c r="D112" s="25" t="e">
        <f>IF('Crisis Indicator Data'!#REF!="No Data",1,IF(#REF!&lt;&gt;"",1,0))</f>
        <v>#REF!</v>
      </c>
      <c r="E112" s="25" t="e">
        <f>IF('Crisis Indicator Data'!#REF!="No Data",1,IF(#REF!&lt;&gt;"",1,0))</f>
        <v>#REF!</v>
      </c>
      <c r="F112" s="25" t="e">
        <f>IF('Crisis Indicator Data'!#REF!="No Data",1,IF(#REF!&lt;&gt;"",1,0))</f>
        <v>#REF!</v>
      </c>
      <c r="G112" s="25" t="e">
        <f>IF('Crisis Indicator Data'!#REF!="No Data",1,IF(#REF!&lt;&gt;"",1,0))</f>
        <v>#REF!</v>
      </c>
      <c r="H112" s="25" t="e">
        <f>IF('Crisis Indicator Data'!#REF!="No Data",1,IF(#REF!&lt;&gt;"",1,0))</f>
        <v>#REF!</v>
      </c>
      <c r="I112" s="25" t="e">
        <f>IF('Crisis Indicator Data'!#REF!="No Data",1,IF(#REF!&lt;&gt;"",1,0))</f>
        <v>#REF!</v>
      </c>
      <c r="J112" s="25" t="e">
        <f>IF('Crisis Indicator Data'!#REF!="No Data",1,IF(#REF!&lt;&gt;"",1,0))</f>
        <v>#REF!</v>
      </c>
      <c r="K112" s="25" t="e">
        <f>IF('Crisis Indicator Data'!#REF!="No Data",1,IF(#REF!&lt;&gt;"",1,0))</f>
        <v>#REF!</v>
      </c>
      <c r="L112" s="25" t="e">
        <f>IF('Crisis Indicator Data'!#REF!="No Data",1,IF(#REF!&lt;&gt;"",1,0))</f>
        <v>#REF!</v>
      </c>
      <c r="M112" s="25" t="e">
        <f>IF('Crisis Indicator Data'!#REF!="No Data",1,IF(#REF!&lt;&gt;"",1,0))</f>
        <v>#REF!</v>
      </c>
      <c r="N112" s="25" t="e">
        <f>IF('Crisis Indicator Data'!#REF!="No Data",1,IF(#REF!&lt;&gt;"",1,0))</f>
        <v>#REF!</v>
      </c>
      <c r="O112" s="25" t="e">
        <f>IF('Crisis Indicator Data'!#REF!="No Data",1,IF(#REF!&lt;&gt;"",1,0))</f>
        <v>#REF!</v>
      </c>
      <c r="P112" s="25" t="e">
        <f>IF('Crisis Indicator Data'!#REF!="No Data",1,IF(#REF!&lt;&gt;"",1,0))</f>
        <v>#REF!</v>
      </c>
      <c r="Q112" s="25" t="e">
        <f>IF('Crisis Indicator Data'!#REF!="No Data",1,IF(#REF!&lt;&gt;"",1,0))</f>
        <v>#REF!</v>
      </c>
      <c r="R112" s="25" t="e">
        <f>IF('Crisis Indicator Data'!#REF!="No Data",1,IF(#REF!&lt;&gt;"",1,0))</f>
        <v>#REF!</v>
      </c>
      <c r="S112" s="25" t="e">
        <f>IF('Crisis Indicator Data'!#REF!="No Data",1,IF(#REF!&lt;&gt;"",1,0))</f>
        <v>#REF!</v>
      </c>
      <c r="T112" s="25" t="e">
        <f>IF('Crisis Indicator Data'!#REF!="No Data",1,IF(#REF!&lt;&gt;"",1,0))</f>
        <v>#REF!</v>
      </c>
      <c r="U112" s="25" t="e">
        <f>IF('Crisis Indicator Data'!#REF!="No Data",1,IF(#REF!&lt;&gt;"",1,0))</f>
        <v>#REF!</v>
      </c>
      <c r="V112" s="25" t="e">
        <f>IF('Crisis Indicator Data'!#REF!="No Data",1,IF(#REF!&lt;&gt;"",1,0))</f>
        <v>#REF!</v>
      </c>
      <c r="W112" s="25" t="e">
        <f>IF('Crisis Indicator Data'!#REF!="No Data",1,IF(#REF!&lt;&gt;"",1,0))</f>
        <v>#REF!</v>
      </c>
      <c r="X112" s="25" t="e">
        <f>IF('Crisis Indicator Data'!#REF!="No Data",1,IF(#REF!&lt;&gt;"",1,0))</f>
        <v>#REF!</v>
      </c>
      <c r="Y112" s="25" t="e">
        <f>IF('Crisis Indicator Data'!#REF!="No Data",1,IF(#REF!&lt;&gt;"",1,0))</f>
        <v>#REF!</v>
      </c>
      <c r="Z112" s="25" t="e">
        <f>IF('Crisis Indicator Data'!#REF!="No Data",1,IF(#REF!&lt;&gt;"",1,0))</f>
        <v>#REF!</v>
      </c>
      <c r="AA112" s="25" t="e">
        <f>IF('Crisis Indicator Data'!#REF!="No Data",1,IF(#REF!&lt;&gt;"",1,0))</f>
        <v>#REF!</v>
      </c>
      <c r="AB112" s="25" t="e">
        <f>IF('Crisis Indicator Data'!#REF!="No Data",1,IF(#REF!&lt;&gt;"",1,0))</f>
        <v>#REF!</v>
      </c>
      <c r="AC112" s="25" t="e">
        <f>IF('Crisis Indicator Data'!#REF!="No Data",1,IF(#REF!&lt;&gt;"",1,0))</f>
        <v>#REF!</v>
      </c>
      <c r="AD112" s="25" t="e">
        <f>IF('Crisis Indicator Data'!#REF!="No Data",1,IF(#REF!&lt;&gt;"",1,0))</f>
        <v>#REF!</v>
      </c>
      <c r="AE112" s="25" t="e">
        <f>IF('Crisis Indicator Data'!#REF!="No Data",1,IF(#REF!&lt;&gt;"",1,0))</f>
        <v>#REF!</v>
      </c>
      <c r="AF112" s="25" t="e">
        <f>IF('Crisis Indicator Data'!#REF!="No Data",1,IF(#REF!&lt;&gt;"",1,0))</f>
        <v>#REF!</v>
      </c>
      <c r="AG112" s="25" t="e">
        <f>IF('Crisis Indicator Data'!#REF!="No Data",1,IF(#REF!&lt;&gt;"",1,0))</f>
        <v>#REF!</v>
      </c>
      <c r="AH112" s="25" t="e">
        <f>IF('Crisis Indicator Data'!#REF!="No Data",1,IF(#REF!&lt;&gt;"",1,0))</f>
        <v>#REF!</v>
      </c>
      <c r="AI112" s="25" t="e">
        <f>IF('Crisis Indicator Data'!#REF!="No Data",1,IF(#REF!&lt;&gt;"",1,0))</f>
        <v>#REF!</v>
      </c>
      <c r="AJ112" s="25" t="e">
        <f>IF('Crisis Indicator Data'!#REF!="No Data",1,IF(#REF!&lt;&gt;"",1,0))</f>
        <v>#REF!</v>
      </c>
      <c r="AK112" s="25" t="e">
        <f>IF('Crisis Indicator Data'!#REF!="No Data",1,IF(#REF!&lt;&gt;"",1,0))</f>
        <v>#REF!</v>
      </c>
      <c r="AL112" s="25" t="e">
        <f>IF('Crisis Indicator Data'!#REF!="No Data",1,IF(#REF!&lt;&gt;"",1,0))</f>
        <v>#REF!</v>
      </c>
      <c r="AM112" s="25" t="e">
        <f>IF('Crisis Indicator Data'!#REF!="No Data",1,IF(#REF!&lt;&gt;"",1,0))</f>
        <v>#REF!</v>
      </c>
      <c r="AN112" s="25" t="e">
        <f>IF('Crisis Indicator Data'!#REF!="No Data",1,IF(#REF!&lt;&gt;"",1,0))</f>
        <v>#REF!</v>
      </c>
      <c r="AO112" s="25" t="e">
        <f>IF('Crisis Indicator Data'!#REF!="No Data",1,IF(#REF!&lt;&gt;"",1,0))</f>
        <v>#REF!</v>
      </c>
      <c r="AP112" s="25" t="e">
        <f>IF('Crisis Indicator Data'!#REF!="No Data",1,IF(#REF!&lt;&gt;"",1,0))</f>
        <v>#REF!</v>
      </c>
      <c r="AQ112" s="25" t="e">
        <f>IF('Crisis Indicator Data'!#REF!="No Data",1,IF(#REF!&lt;&gt;"",1,0))</f>
        <v>#REF!</v>
      </c>
      <c r="AR112" s="25" t="e">
        <f>IF('Crisis Indicator Data'!#REF!="No Data",1,IF(#REF!&lt;&gt;"",1,0))</f>
        <v>#REF!</v>
      </c>
      <c r="AS112" s="25" t="e">
        <f>IF('Crisis Indicator Data'!#REF!="No Data",1,IF(#REF!&lt;&gt;"",1,0))</f>
        <v>#REF!</v>
      </c>
      <c r="AT112" s="25" t="e">
        <f>IF('Crisis Indicator Data'!#REF!="No Data",1,IF(#REF!&lt;&gt;"",1,0))</f>
        <v>#REF!</v>
      </c>
      <c r="AU112" s="25" t="e">
        <f>IF('Crisis Indicator Data'!#REF!="No Data",1,IF(#REF!&lt;&gt;"",1,0))</f>
        <v>#REF!</v>
      </c>
      <c r="AV112" s="25" t="e">
        <f>IF('Crisis Indicator Data'!#REF!="No Data",1,IF(#REF!&lt;&gt;"",1,0))</f>
        <v>#REF!</v>
      </c>
      <c r="AW112" s="25" t="e">
        <f>IF('Crisis Indicator Data'!#REF!="No Data",1,IF(#REF!&lt;&gt;"",1,0))</f>
        <v>#REF!</v>
      </c>
      <c r="AX112" s="25" t="e">
        <f>IF('Crisis Indicator Data'!#REF!="No Data",1,IF(#REF!&lt;&gt;"",1,0))</f>
        <v>#REF!</v>
      </c>
      <c r="AY112" s="25" t="e">
        <f>IF('Crisis Indicator Data'!#REF!="No Data",1,IF(#REF!&lt;&gt;"",1,0))</f>
        <v>#REF!</v>
      </c>
      <c r="AZ112" s="25" t="e">
        <f>IF('Crisis Indicator Data'!#REF!="No Data",1,IF(#REF!&lt;&gt;"",1,0))</f>
        <v>#REF!</v>
      </c>
      <c r="BA112" t="e">
        <f t="shared" si="2"/>
        <v>#REF!</v>
      </c>
      <c r="BB112" s="27" t="e">
        <f t="shared" si="3"/>
        <v>#REF!</v>
      </c>
    </row>
    <row r="113" spans="1:54" x14ac:dyDescent="0.3">
      <c r="A113" t="s">
        <v>209</v>
      </c>
      <c r="B113" s="25" t="e">
        <f>IF('Crisis Indicator Data'!#REF!="No Data",1,IF(#REF!&lt;&gt;"",1,0))</f>
        <v>#REF!</v>
      </c>
      <c r="C113" s="25" t="e">
        <f>IF('Crisis Indicator Data'!#REF!="No Data",1,IF(#REF!&lt;&gt;"",1,0))</f>
        <v>#REF!</v>
      </c>
      <c r="D113" s="25" t="e">
        <f>IF('Crisis Indicator Data'!#REF!="No Data",1,IF(#REF!&lt;&gt;"",1,0))</f>
        <v>#REF!</v>
      </c>
      <c r="E113" s="25" t="e">
        <f>IF('Crisis Indicator Data'!#REF!="No Data",1,IF(#REF!&lt;&gt;"",1,0))</f>
        <v>#REF!</v>
      </c>
      <c r="F113" s="25" t="e">
        <f>IF('Crisis Indicator Data'!#REF!="No Data",1,IF(#REF!&lt;&gt;"",1,0))</f>
        <v>#REF!</v>
      </c>
      <c r="G113" s="25" t="e">
        <f>IF('Crisis Indicator Data'!#REF!="No Data",1,IF(#REF!&lt;&gt;"",1,0))</f>
        <v>#REF!</v>
      </c>
      <c r="H113" s="25" t="e">
        <f>IF('Crisis Indicator Data'!#REF!="No Data",1,IF(#REF!&lt;&gt;"",1,0))</f>
        <v>#REF!</v>
      </c>
      <c r="I113" s="25" t="e">
        <f>IF('Crisis Indicator Data'!#REF!="No Data",1,IF(#REF!&lt;&gt;"",1,0))</f>
        <v>#REF!</v>
      </c>
      <c r="J113" s="25" t="e">
        <f>IF('Crisis Indicator Data'!#REF!="No Data",1,IF(#REF!&lt;&gt;"",1,0))</f>
        <v>#REF!</v>
      </c>
      <c r="K113" s="25" t="e">
        <f>IF('Crisis Indicator Data'!#REF!="No Data",1,IF(#REF!&lt;&gt;"",1,0))</f>
        <v>#REF!</v>
      </c>
      <c r="L113" s="25" t="e">
        <f>IF('Crisis Indicator Data'!#REF!="No Data",1,IF(#REF!&lt;&gt;"",1,0))</f>
        <v>#REF!</v>
      </c>
      <c r="M113" s="25" t="e">
        <f>IF('Crisis Indicator Data'!#REF!="No Data",1,IF(#REF!&lt;&gt;"",1,0))</f>
        <v>#REF!</v>
      </c>
      <c r="N113" s="25" t="e">
        <f>IF('Crisis Indicator Data'!#REF!="No Data",1,IF(#REF!&lt;&gt;"",1,0))</f>
        <v>#REF!</v>
      </c>
      <c r="O113" s="25" t="e">
        <f>IF('Crisis Indicator Data'!#REF!="No Data",1,IF(#REF!&lt;&gt;"",1,0))</f>
        <v>#REF!</v>
      </c>
      <c r="P113" s="25" t="e">
        <f>IF('Crisis Indicator Data'!#REF!="No Data",1,IF(#REF!&lt;&gt;"",1,0))</f>
        <v>#REF!</v>
      </c>
      <c r="Q113" s="25" t="e">
        <f>IF('Crisis Indicator Data'!#REF!="No Data",1,IF(#REF!&lt;&gt;"",1,0))</f>
        <v>#REF!</v>
      </c>
      <c r="R113" s="25" t="e">
        <f>IF('Crisis Indicator Data'!#REF!="No Data",1,IF(#REF!&lt;&gt;"",1,0))</f>
        <v>#REF!</v>
      </c>
      <c r="S113" s="25" t="e">
        <f>IF('Crisis Indicator Data'!#REF!="No Data",1,IF(#REF!&lt;&gt;"",1,0))</f>
        <v>#REF!</v>
      </c>
      <c r="T113" s="25" t="e">
        <f>IF('Crisis Indicator Data'!#REF!="No Data",1,IF(#REF!&lt;&gt;"",1,0))</f>
        <v>#REF!</v>
      </c>
      <c r="U113" s="25" t="e">
        <f>IF('Crisis Indicator Data'!#REF!="No Data",1,IF(#REF!&lt;&gt;"",1,0))</f>
        <v>#REF!</v>
      </c>
      <c r="V113" s="25" t="e">
        <f>IF('Crisis Indicator Data'!#REF!="No Data",1,IF(#REF!&lt;&gt;"",1,0))</f>
        <v>#REF!</v>
      </c>
      <c r="W113" s="25" t="e">
        <f>IF('Crisis Indicator Data'!#REF!="No Data",1,IF(#REF!&lt;&gt;"",1,0))</f>
        <v>#REF!</v>
      </c>
      <c r="X113" s="25" t="e">
        <f>IF('Crisis Indicator Data'!#REF!="No Data",1,IF(#REF!&lt;&gt;"",1,0))</f>
        <v>#REF!</v>
      </c>
      <c r="Y113" s="25" t="e">
        <f>IF('Crisis Indicator Data'!#REF!="No Data",1,IF(#REF!&lt;&gt;"",1,0))</f>
        <v>#REF!</v>
      </c>
      <c r="Z113" s="25" t="e">
        <f>IF('Crisis Indicator Data'!#REF!="No Data",1,IF(#REF!&lt;&gt;"",1,0))</f>
        <v>#REF!</v>
      </c>
      <c r="AA113" s="25" t="e">
        <f>IF('Crisis Indicator Data'!#REF!="No Data",1,IF(#REF!&lt;&gt;"",1,0))</f>
        <v>#REF!</v>
      </c>
      <c r="AB113" s="25" t="e">
        <f>IF('Crisis Indicator Data'!#REF!="No Data",1,IF(#REF!&lt;&gt;"",1,0))</f>
        <v>#REF!</v>
      </c>
      <c r="AC113" s="25" t="e">
        <f>IF('Crisis Indicator Data'!#REF!="No Data",1,IF(#REF!&lt;&gt;"",1,0))</f>
        <v>#REF!</v>
      </c>
      <c r="AD113" s="25" t="e">
        <f>IF('Crisis Indicator Data'!#REF!="No Data",1,IF(#REF!&lt;&gt;"",1,0))</f>
        <v>#REF!</v>
      </c>
      <c r="AE113" s="25" t="e">
        <f>IF('Crisis Indicator Data'!#REF!="No Data",1,IF(#REF!&lt;&gt;"",1,0))</f>
        <v>#REF!</v>
      </c>
      <c r="AF113" s="25" t="e">
        <f>IF('Crisis Indicator Data'!#REF!="No Data",1,IF(#REF!&lt;&gt;"",1,0))</f>
        <v>#REF!</v>
      </c>
      <c r="AG113" s="25" t="e">
        <f>IF('Crisis Indicator Data'!#REF!="No Data",1,IF(#REF!&lt;&gt;"",1,0))</f>
        <v>#REF!</v>
      </c>
      <c r="AH113" s="25" t="e">
        <f>IF('Crisis Indicator Data'!#REF!="No Data",1,IF(#REF!&lt;&gt;"",1,0))</f>
        <v>#REF!</v>
      </c>
      <c r="AI113" s="25" t="e">
        <f>IF('Crisis Indicator Data'!#REF!="No Data",1,IF(#REF!&lt;&gt;"",1,0))</f>
        <v>#REF!</v>
      </c>
      <c r="AJ113" s="25" t="e">
        <f>IF('Crisis Indicator Data'!#REF!="No Data",1,IF(#REF!&lt;&gt;"",1,0))</f>
        <v>#REF!</v>
      </c>
      <c r="AK113" s="25" t="e">
        <f>IF('Crisis Indicator Data'!#REF!="No Data",1,IF(#REF!&lt;&gt;"",1,0))</f>
        <v>#REF!</v>
      </c>
      <c r="AL113" s="25" t="e">
        <f>IF('Crisis Indicator Data'!#REF!="No Data",1,IF(#REF!&lt;&gt;"",1,0))</f>
        <v>#REF!</v>
      </c>
      <c r="AM113" s="25" t="e">
        <f>IF('Crisis Indicator Data'!#REF!="No Data",1,IF(#REF!&lt;&gt;"",1,0))</f>
        <v>#REF!</v>
      </c>
      <c r="AN113" s="25" t="e">
        <f>IF('Crisis Indicator Data'!#REF!="No Data",1,IF(#REF!&lt;&gt;"",1,0))</f>
        <v>#REF!</v>
      </c>
      <c r="AO113" s="25" t="e">
        <f>IF('Crisis Indicator Data'!#REF!="No Data",1,IF(#REF!&lt;&gt;"",1,0))</f>
        <v>#REF!</v>
      </c>
      <c r="AP113" s="25" t="e">
        <f>IF('Crisis Indicator Data'!#REF!="No Data",1,IF(#REF!&lt;&gt;"",1,0))</f>
        <v>#REF!</v>
      </c>
      <c r="AQ113" s="25" t="e">
        <f>IF('Crisis Indicator Data'!#REF!="No Data",1,IF(#REF!&lt;&gt;"",1,0))</f>
        <v>#REF!</v>
      </c>
      <c r="AR113" s="25" t="e">
        <f>IF('Crisis Indicator Data'!#REF!="No Data",1,IF(#REF!&lt;&gt;"",1,0))</f>
        <v>#REF!</v>
      </c>
      <c r="AS113" s="25" t="e">
        <f>IF('Crisis Indicator Data'!#REF!="No Data",1,IF(#REF!&lt;&gt;"",1,0))</f>
        <v>#REF!</v>
      </c>
      <c r="AT113" s="25" t="e">
        <f>IF('Crisis Indicator Data'!#REF!="No Data",1,IF(#REF!&lt;&gt;"",1,0))</f>
        <v>#REF!</v>
      </c>
      <c r="AU113" s="25" t="e">
        <f>IF('Crisis Indicator Data'!#REF!="No Data",1,IF(#REF!&lt;&gt;"",1,0))</f>
        <v>#REF!</v>
      </c>
      <c r="AV113" s="25" t="e">
        <f>IF('Crisis Indicator Data'!#REF!="No Data",1,IF(#REF!&lt;&gt;"",1,0))</f>
        <v>#REF!</v>
      </c>
      <c r="AW113" s="25" t="e">
        <f>IF('Crisis Indicator Data'!#REF!="No Data",1,IF(#REF!&lt;&gt;"",1,0))</f>
        <v>#REF!</v>
      </c>
      <c r="AX113" s="25" t="e">
        <f>IF('Crisis Indicator Data'!#REF!="No Data",1,IF(#REF!&lt;&gt;"",1,0))</f>
        <v>#REF!</v>
      </c>
      <c r="AY113" s="25" t="e">
        <f>IF('Crisis Indicator Data'!#REF!="No Data",1,IF(#REF!&lt;&gt;"",1,0))</f>
        <v>#REF!</v>
      </c>
      <c r="AZ113" s="25" t="e">
        <f>IF('Crisis Indicator Data'!#REF!="No Data",1,IF(#REF!&lt;&gt;"",1,0))</f>
        <v>#REF!</v>
      </c>
      <c r="BA113" t="e">
        <f t="shared" si="2"/>
        <v>#REF!</v>
      </c>
      <c r="BB113" s="27" t="e">
        <f t="shared" si="3"/>
        <v>#REF!</v>
      </c>
    </row>
    <row r="114" spans="1:54" x14ac:dyDescent="0.3">
      <c r="A114" t="s">
        <v>210</v>
      </c>
      <c r="B114" s="25" t="e">
        <f>IF('Crisis Indicator Data'!#REF!="No Data",1,IF(#REF!&lt;&gt;"",1,0))</f>
        <v>#REF!</v>
      </c>
      <c r="C114" s="25" t="e">
        <f>IF('Crisis Indicator Data'!#REF!="No Data",1,IF(#REF!&lt;&gt;"",1,0))</f>
        <v>#REF!</v>
      </c>
      <c r="D114" s="25" t="e">
        <f>IF('Crisis Indicator Data'!#REF!="No Data",1,IF(#REF!&lt;&gt;"",1,0))</f>
        <v>#REF!</v>
      </c>
      <c r="E114" s="25" t="e">
        <f>IF('Crisis Indicator Data'!#REF!="No Data",1,IF(#REF!&lt;&gt;"",1,0))</f>
        <v>#REF!</v>
      </c>
      <c r="F114" s="25" t="e">
        <f>IF('Crisis Indicator Data'!#REF!="No Data",1,IF(#REF!&lt;&gt;"",1,0))</f>
        <v>#REF!</v>
      </c>
      <c r="G114" s="25" t="e">
        <f>IF('Crisis Indicator Data'!#REF!="No Data",1,IF(#REF!&lt;&gt;"",1,0))</f>
        <v>#REF!</v>
      </c>
      <c r="H114" s="25" t="e">
        <f>IF('Crisis Indicator Data'!#REF!="No Data",1,IF(#REF!&lt;&gt;"",1,0))</f>
        <v>#REF!</v>
      </c>
      <c r="I114" s="25" t="e">
        <f>IF('Crisis Indicator Data'!#REF!="No Data",1,IF(#REF!&lt;&gt;"",1,0))</f>
        <v>#REF!</v>
      </c>
      <c r="J114" s="25" t="e">
        <f>IF('Crisis Indicator Data'!#REF!="No Data",1,IF(#REF!&lt;&gt;"",1,0))</f>
        <v>#REF!</v>
      </c>
      <c r="K114" s="25" t="e">
        <f>IF('Crisis Indicator Data'!#REF!="No Data",1,IF(#REF!&lt;&gt;"",1,0))</f>
        <v>#REF!</v>
      </c>
      <c r="L114" s="25" t="e">
        <f>IF('Crisis Indicator Data'!#REF!="No Data",1,IF(#REF!&lt;&gt;"",1,0))</f>
        <v>#REF!</v>
      </c>
      <c r="M114" s="25" t="e">
        <f>IF('Crisis Indicator Data'!#REF!="No Data",1,IF(#REF!&lt;&gt;"",1,0))</f>
        <v>#REF!</v>
      </c>
      <c r="N114" s="25" t="e">
        <f>IF('Crisis Indicator Data'!#REF!="No Data",1,IF(#REF!&lt;&gt;"",1,0))</f>
        <v>#REF!</v>
      </c>
      <c r="O114" s="25" t="e">
        <f>IF('Crisis Indicator Data'!#REF!="No Data",1,IF(#REF!&lt;&gt;"",1,0))</f>
        <v>#REF!</v>
      </c>
      <c r="P114" s="25" t="e">
        <f>IF('Crisis Indicator Data'!#REF!="No Data",1,IF(#REF!&lt;&gt;"",1,0))</f>
        <v>#REF!</v>
      </c>
      <c r="Q114" s="25" t="e">
        <f>IF('Crisis Indicator Data'!#REF!="No Data",1,IF(#REF!&lt;&gt;"",1,0))</f>
        <v>#REF!</v>
      </c>
      <c r="R114" s="25" t="e">
        <f>IF('Crisis Indicator Data'!#REF!="No Data",1,IF(#REF!&lt;&gt;"",1,0))</f>
        <v>#REF!</v>
      </c>
      <c r="S114" s="25" t="e">
        <f>IF('Crisis Indicator Data'!#REF!="No Data",1,IF(#REF!&lt;&gt;"",1,0))</f>
        <v>#REF!</v>
      </c>
      <c r="T114" s="25" t="e">
        <f>IF('Crisis Indicator Data'!#REF!="No Data",1,IF(#REF!&lt;&gt;"",1,0))</f>
        <v>#REF!</v>
      </c>
      <c r="U114" s="25" t="e">
        <f>IF('Crisis Indicator Data'!#REF!="No Data",1,IF(#REF!&lt;&gt;"",1,0))</f>
        <v>#REF!</v>
      </c>
      <c r="V114" s="25" t="e">
        <f>IF('Crisis Indicator Data'!#REF!="No Data",1,IF(#REF!&lt;&gt;"",1,0))</f>
        <v>#REF!</v>
      </c>
      <c r="W114" s="25" t="e">
        <f>IF('Crisis Indicator Data'!#REF!="No Data",1,IF(#REF!&lt;&gt;"",1,0))</f>
        <v>#REF!</v>
      </c>
      <c r="X114" s="25" t="e">
        <f>IF('Crisis Indicator Data'!#REF!="No Data",1,IF(#REF!&lt;&gt;"",1,0))</f>
        <v>#REF!</v>
      </c>
      <c r="Y114" s="25" t="e">
        <f>IF('Crisis Indicator Data'!#REF!="No Data",1,IF(#REF!&lt;&gt;"",1,0))</f>
        <v>#REF!</v>
      </c>
      <c r="Z114" s="25" t="e">
        <f>IF('Crisis Indicator Data'!#REF!="No Data",1,IF(#REF!&lt;&gt;"",1,0))</f>
        <v>#REF!</v>
      </c>
      <c r="AA114" s="25" t="e">
        <f>IF('Crisis Indicator Data'!#REF!="No Data",1,IF(#REF!&lt;&gt;"",1,0))</f>
        <v>#REF!</v>
      </c>
      <c r="AB114" s="25" t="e">
        <f>IF('Crisis Indicator Data'!#REF!="No Data",1,IF(#REF!&lt;&gt;"",1,0))</f>
        <v>#REF!</v>
      </c>
      <c r="AC114" s="25" t="e">
        <f>IF('Crisis Indicator Data'!#REF!="No Data",1,IF(#REF!&lt;&gt;"",1,0))</f>
        <v>#REF!</v>
      </c>
      <c r="AD114" s="25" t="e">
        <f>IF('Crisis Indicator Data'!#REF!="No Data",1,IF(#REF!&lt;&gt;"",1,0))</f>
        <v>#REF!</v>
      </c>
      <c r="AE114" s="25" t="e">
        <f>IF('Crisis Indicator Data'!#REF!="No Data",1,IF(#REF!&lt;&gt;"",1,0))</f>
        <v>#REF!</v>
      </c>
      <c r="AF114" s="25" t="e">
        <f>IF('Crisis Indicator Data'!#REF!="No Data",1,IF(#REF!&lt;&gt;"",1,0))</f>
        <v>#REF!</v>
      </c>
      <c r="AG114" s="25" t="e">
        <f>IF('Crisis Indicator Data'!#REF!="No Data",1,IF(#REF!&lt;&gt;"",1,0))</f>
        <v>#REF!</v>
      </c>
      <c r="AH114" s="25" t="e">
        <f>IF('Crisis Indicator Data'!#REF!="No Data",1,IF(#REF!&lt;&gt;"",1,0))</f>
        <v>#REF!</v>
      </c>
      <c r="AI114" s="25" t="e">
        <f>IF('Crisis Indicator Data'!#REF!="No Data",1,IF(#REF!&lt;&gt;"",1,0))</f>
        <v>#REF!</v>
      </c>
      <c r="AJ114" s="25" t="e">
        <f>IF('Crisis Indicator Data'!#REF!="No Data",1,IF(#REF!&lt;&gt;"",1,0))</f>
        <v>#REF!</v>
      </c>
      <c r="AK114" s="25" t="e">
        <f>IF('Crisis Indicator Data'!#REF!="No Data",1,IF(#REF!&lt;&gt;"",1,0))</f>
        <v>#REF!</v>
      </c>
      <c r="AL114" s="25" t="e">
        <f>IF('Crisis Indicator Data'!#REF!="No Data",1,IF(#REF!&lt;&gt;"",1,0))</f>
        <v>#REF!</v>
      </c>
      <c r="AM114" s="25" t="e">
        <f>IF('Crisis Indicator Data'!#REF!="No Data",1,IF(#REF!&lt;&gt;"",1,0))</f>
        <v>#REF!</v>
      </c>
      <c r="AN114" s="25" t="e">
        <f>IF('Crisis Indicator Data'!#REF!="No Data",1,IF(#REF!&lt;&gt;"",1,0))</f>
        <v>#REF!</v>
      </c>
      <c r="AO114" s="25" t="e">
        <f>IF('Crisis Indicator Data'!#REF!="No Data",1,IF(#REF!&lt;&gt;"",1,0))</f>
        <v>#REF!</v>
      </c>
      <c r="AP114" s="25" t="e">
        <f>IF('Crisis Indicator Data'!#REF!="No Data",1,IF(#REF!&lt;&gt;"",1,0))</f>
        <v>#REF!</v>
      </c>
      <c r="AQ114" s="25" t="e">
        <f>IF('Crisis Indicator Data'!#REF!="No Data",1,IF(#REF!&lt;&gt;"",1,0))</f>
        <v>#REF!</v>
      </c>
      <c r="AR114" s="25" t="e">
        <f>IF('Crisis Indicator Data'!#REF!="No Data",1,IF(#REF!&lt;&gt;"",1,0))</f>
        <v>#REF!</v>
      </c>
      <c r="AS114" s="25" t="e">
        <f>IF('Crisis Indicator Data'!#REF!="No Data",1,IF(#REF!&lt;&gt;"",1,0))</f>
        <v>#REF!</v>
      </c>
      <c r="AT114" s="25" t="e">
        <f>IF('Crisis Indicator Data'!#REF!="No Data",1,IF(#REF!&lt;&gt;"",1,0))</f>
        <v>#REF!</v>
      </c>
      <c r="AU114" s="25" t="e">
        <f>IF('Crisis Indicator Data'!#REF!="No Data",1,IF(#REF!&lt;&gt;"",1,0))</f>
        <v>#REF!</v>
      </c>
      <c r="AV114" s="25" t="e">
        <f>IF('Crisis Indicator Data'!#REF!="No Data",1,IF(#REF!&lt;&gt;"",1,0))</f>
        <v>#REF!</v>
      </c>
      <c r="AW114" s="25" t="e">
        <f>IF('Crisis Indicator Data'!#REF!="No Data",1,IF(#REF!&lt;&gt;"",1,0))</f>
        <v>#REF!</v>
      </c>
      <c r="AX114" s="25" t="e">
        <f>IF('Crisis Indicator Data'!#REF!="No Data",1,IF(#REF!&lt;&gt;"",1,0))</f>
        <v>#REF!</v>
      </c>
      <c r="AY114" s="25" t="e">
        <f>IF('Crisis Indicator Data'!#REF!="No Data",1,IF(#REF!&lt;&gt;"",1,0))</f>
        <v>#REF!</v>
      </c>
      <c r="AZ114" s="25" t="e">
        <f>IF('Crisis Indicator Data'!#REF!="No Data",1,IF(#REF!&lt;&gt;"",1,0))</f>
        <v>#REF!</v>
      </c>
      <c r="BA114" t="e">
        <f t="shared" si="2"/>
        <v>#REF!</v>
      </c>
      <c r="BB114" s="27" t="e">
        <f t="shared" si="3"/>
        <v>#REF!</v>
      </c>
    </row>
    <row r="115" spans="1:54" x14ac:dyDescent="0.3">
      <c r="A115" t="s">
        <v>212</v>
      </c>
      <c r="B115" s="25" t="e">
        <f>IF('Crisis Indicator Data'!#REF!="No Data",1,IF(#REF!&lt;&gt;"",1,0))</f>
        <v>#REF!</v>
      </c>
      <c r="C115" s="25" t="e">
        <f>IF('Crisis Indicator Data'!#REF!="No Data",1,IF(#REF!&lt;&gt;"",1,0))</f>
        <v>#REF!</v>
      </c>
      <c r="D115" s="25" t="e">
        <f>IF('Crisis Indicator Data'!#REF!="No Data",1,IF(#REF!&lt;&gt;"",1,0))</f>
        <v>#REF!</v>
      </c>
      <c r="E115" s="25" t="e">
        <f>IF('Crisis Indicator Data'!#REF!="No Data",1,IF(#REF!&lt;&gt;"",1,0))</f>
        <v>#REF!</v>
      </c>
      <c r="F115" s="25" t="e">
        <f>IF('Crisis Indicator Data'!#REF!="No Data",1,IF(#REF!&lt;&gt;"",1,0))</f>
        <v>#REF!</v>
      </c>
      <c r="G115" s="25" t="e">
        <f>IF('Crisis Indicator Data'!#REF!="No Data",1,IF(#REF!&lt;&gt;"",1,0))</f>
        <v>#REF!</v>
      </c>
      <c r="H115" s="25" t="e">
        <f>IF('Crisis Indicator Data'!#REF!="No Data",1,IF(#REF!&lt;&gt;"",1,0))</f>
        <v>#REF!</v>
      </c>
      <c r="I115" s="25" t="e">
        <f>IF('Crisis Indicator Data'!#REF!="No Data",1,IF(#REF!&lt;&gt;"",1,0))</f>
        <v>#REF!</v>
      </c>
      <c r="J115" s="25" t="e">
        <f>IF('Crisis Indicator Data'!#REF!="No Data",1,IF(#REF!&lt;&gt;"",1,0))</f>
        <v>#REF!</v>
      </c>
      <c r="K115" s="25" t="e">
        <f>IF('Crisis Indicator Data'!#REF!="No Data",1,IF(#REF!&lt;&gt;"",1,0))</f>
        <v>#REF!</v>
      </c>
      <c r="L115" s="25" t="e">
        <f>IF('Crisis Indicator Data'!#REF!="No Data",1,IF(#REF!&lt;&gt;"",1,0))</f>
        <v>#REF!</v>
      </c>
      <c r="M115" s="25" t="e">
        <f>IF('Crisis Indicator Data'!#REF!="No Data",1,IF(#REF!&lt;&gt;"",1,0))</f>
        <v>#REF!</v>
      </c>
      <c r="N115" s="25" t="e">
        <f>IF('Crisis Indicator Data'!#REF!="No Data",1,IF(#REF!&lt;&gt;"",1,0))</f>
        <v>#REF!</v>
      </c>
      <c r="O115" s="25" t="e">
        <f>IF('Crisis Indicator Data'!#REF!="No Data",1,IF(#REF!&lt;&gt;"",1,0))</f>
        <v>#REF!</v>
      </c>
      <c r="P115" s="25" t="e">
        <f>IF('Crisis Indicator Data'!#REF!="No Data",1,IF(#REF!&lt;&gt;"",1,0))</f>
        <v>#REF!</v>
      </c>
      <c r="Q115" s="25" t="e">
        <f>IF('Crisis Indicator Data'!#REF!="No Data",1,IF(#REF!&lt;&gt;"",1,0))</f>
        <v>#REF!</v>
      </c>
      <c r="R115" s="25" t="e">
        <f>IF('Crisis Indicator Data'!#REF!="No Data",1,IF(#REF!&lt;&gt;"",1,0))</f>
        <v>#REF!</v>
      </c>
      <c r="S115" s="25" t="e">
        <f>IF('Crisis Indicator Data'!#REF!="No Data",1,IF(#REF!&lt;&gt;"",1,0))</f>
        <v>#REF!</v>
      </c>
      <c r="T115" s="25" t="e">
        <f>IF('Crisis Indicator Data'!#REF!="No Data",1,IF(#REF!&lt;&gt;"",1,0))</f>
        <v>#REF!</v>
      </c>
      <c r="U115" s="25" t="e">
        <f>IF('Crisis Indicator Data'!#REF!="No Data",1,IF(#REF!&lt;&gt;"",1,0))</f>
        <v>#REF!</v>
      </c>
      <c r="V115" s="25" t="e">
        <f>IF('Crisis Indicator Data'!#REF!="No Data",1,IF(#REF!&lt;&gt;"",1,0))</f>
        <v>#REF!</v>
      </c>
      <c r="W115" s="25" t="e">
        <f>IF('Crisis Indicator Data'!#REF!="No Data",1,IF(#REF!&lt;&gt;"",1,0))</f>
        <v>#REF!</v>
      </c>
      <c r="X115" s="25" t="e">
        <f>IF('Crisis Indicator Data'!#REF!="No Data",1,IF(#REF!&lt;&gt;"",1,0))</f>
        <v>#REF!</v>
      </c>
      <c r="Y115" s="25" t="e">
        <f>IF('Crisis Indicator Data'!#REF!="No Data",1,IF(#REF!&lt;&gt;"",1,0))</f>
        <v>#REF!</v>
      </c>
      <c r="Z115" s="25" t="e">
        <f>IF('Crisis Indicator Data'!#REF!="No Data",1,IF(#REF!&lt;&gt;"",1,0))</f>
        <v>#REF!</v>
      </c>
      <c r="AA115" s="25" t="e">
        <f>IF('Crisis Indicator Data'!#REF!="No Data",1,IF(#REF!&lt;&gt;"",1,0))</f>
        <v>#REF!</v>
      </c>
      <c r="AB115" s="25" t="e">
        <f>IF('Crisis Indicator Data'!#REF!="No Data",1,IF(#REF!&lt;&gt;"",1,0))</f>
        <v>#REF!</v>
      </c>
      <c r="AC115" s="25" t="e">
        <f>IF('Crisis Indicator Data'!#REF!="No Data",1,IF(#REF!&lt;&gt;"",1,0))</f>
        <v>#REF!</v>
      </c>
      <c r="AD115" s="25" t="e">
        <f>IF('Crisis Indicator Data'!#REF!="No Data",1,IF(#REF!&lt;&gt;"",1,0))</f>
        <v>#REF!</v>
      </c>
      <c r="AE115" s="25" t="e">
        <f>IF('Crisis Indicator Data'!#REF!="No Data",1,IF(#REF!&lt;&gt;"",1,0))</f>
        <v>#REF!</v>
      </c>
      <c r="AF115" s="25" t="e">
        <f>IF('Crisis Indicator Data'!#REF!="No Data",1,IF(#REF!&lt;&gt;"",1,0))</f>
        <v>#REF!</v>
      </c>
      <c r="AG115" s="25" t="e">
        <f>IF('Crisis Indicator Data'!#REF!="No Data",1,IF(#REF!&lt;&gt;"",1,0))</f>
        <v>#REF!</v>
      </c>
      <c r="AH115" s="25" t="e">
        <f>IF('Crisis Indicator Data'!#REF!="No Data",1,IF(#REF!&lt;&gt;"",1,0))</f>
        <v>#REF!</v>
      </c>
      <c r="AI115" s="25" t="e">
        <f>IF('Crisis Indicator Data'!#REF!="No Data",1,IF(#REF!&lt;&gt;"",1,0))</f>
        <v>#REF!</v>
      </c>
      <c r="AJ115" s="25" t="e">
        <f>IF('Crisis Indicator Data'!#REF!="No Data",1,IF(#REF!&lt;&gt;"",1,0))</f>
        <v>#REF!</v>
      </c>
      <c r="AK115" s="25" t="e">
        <f>IF('Crisis Indicator Data'!#REF!="No Data",1,IF(#REF!&lt;&gt;"",1,0))</f>
        <v>#REF!</v>
      </c>
      <c r="AL115" s="25" t="e">
        <f>IF('Crisis Indicator Data'!#REF!="No Data",1,IF(#REF!&lt;&gt;"",1,0))</f>
        <v>#REF!</v>
      </c>
      <c r="AM115" s="25" t="e">
        <f>IF('Crisis Indicator Data'!#REF!="No Data",1,IF(#REF!&lt;&gt;"",1,0))</f>
        <v>#REF!</v>
      </c>
      <c r="AN115" s="25" t="e">
        <f>IF('Crisis Indicator Data'!#REF!="No Data",1,IF(#REF!&lt;&gt;"",1,0))</f>
        <v>#REF!</v>
      </c>
      <c r="AO115" s="25" t="e">
        <f>IF('Crisis Indicator Data'!#REF!="No Data",1,IF(#REF!&lt;&gt;"",1,0))</f>
        <v>#REF!</v>
      </c>
      <c r="AP115" s="25" t="e">
        <f>IF('Crisis Indicator Data'!#REF!="No Data",1,IF(#REF!&lt;&gt;"",1,0))</f>
        <v>#REF!</v>
      </c>
      <c r="AQ115" s="25" t="e">
        <f>IF('Crisis Indicator Data'!#REF!="No Data",1,IF(#REF!&lt;&gt;"",1,0))</f>
        <v>#REF!</v>
      </c>
      <c r="AR115" s="25" t="e">
        <f>IF('Crisis Indicator Data'!#REF!="No Data",1,IF(#REF!&lt;&gt;"",1,0))</f>
        <v>#REF!</v>
      </c>
      <c r="AS115" s="25" t="e">
        <f>IF('Crisis Indicator Data'!#REF!="No Data",1,IF(#REF!&lt;&gt;"",1,0))</f>
        <v>#REF!</v>
      </c>
      <c r="AT115" s="25" t="e">
        <f>IF('Crisis Indicator Data'!#REF!="No Data",1,IF(#REF!&lt;&gt;"",1,0))</f>
        <v>#REF!</v>
      </c>
      <c r="AU115" s="25" t="e">
        <f>IF('Crisis Indicator Data'!#REF!="No Data",1,IF(#REF!&lt;&gt;"",1,0))</f>
        <v>#REF!</v>
      </c>
      <c r="AV115" s="25" t="e">
        <f>IF('Crisis Indicator Data'!#REF!="No Data",1,IF(#REF!&lt;&gt;"",1,0))</f>
        <v>#REF!</v>
      </c>
      <c r="AW115" s="25" t="e">
        <f>IF('Crisis Indicator Data'!#REF!="No Data",1,IF(#REF!&lt;&gt;"",1,0))</f>
        <v>#REF!</v>
      </c>
      <c r="AX115" s="25" t="e">
        <f>IF('Crisis Indicator Data'!#REF!="No Data",1,IF(#REF!&lt;&gt;"",1,0))</f>
        <v>#REF!</v>
      </c>
      <c r="AY115" s="25" t="e">
        <f>IF('Crisis Indicator Data'!#REF!="No Data",1,IF(#REF!&lt;&gt;"",1,0))</f>
        <v>#REF!</v>
      </c>
      <c r="AZ115" s="25" t="e">
        <f>IF('Crisis Indicator Data'!#REF!="No Data",1,IF(#REF!&lt;&gt;"",1,0))</f>
        <v>#REF!</v>
      </c>
      <c r="BA115" t="e">
        <f t="shared" si="2"/>
        <v>#REF!</v>
      </c>
      <c r="BB115" s="27" t="e">
        <f t="shared" si="3"/>
        <v>#REF!</v>
      </c>
    </row>
    <row r="116" spans="1:54" x14ac:dyDescent="0.3">
      <c r="A116" t="s">
        <v>214</v>
      </c>
      <c r="B116" s="25" t="e">
        <f>IF('Crisis Indicator Data'!#REF!="No Data",1,IF(#REF!&lt;&gt;"",1,0))</f>
        <v>#REF!</v>
      </c>
      <c r="C116" s="25" t="e">
        <f>IF('Crisis Indicator Data'!#REF!="No Data",1,IF(#REF!&lt;&gt;"",1,0))</f>
        <v>#REF!</v>
      </c>
      <c r="D116" s="25" t="e">
        <f>IF('Crisis Indicator Data'!#REF!="No Data",1,IF(#REF!&lt;&gt;"",1,0))</f>
        <v>#REF!</v>
      </c>
      <c r="E116" s="25" t="e">
        <f>IF('Crisis Indicator Data'!#REF!="No Data",1,IF(#REF!&lt;&gt;"",1,0))</f>
        <v>#REF!</v>
      </c>
      <c r="F116" s="25" t="e">
        <f>IF('Crisis Indicator Data'!#REF!="No Data",1,IF(#REF!&lt;&gt;"",1,0))</f>
        <v>#REF!</v>
      </c>
      <c r="G116" s="25" t="e">
        <f>IF('Crisis Indicator Data'!#REF!="No Data",1,IF(#REF!&lt;&gt;"",1,0))</f>
        <v>#REF!</v>
      </c>
      <c r="H116" s="25" t="e">
        <f>IF('Crisis Indicator Data'!#REF!="No Data",1,IF(#REF!&lt;&gt;"",1,0))</f>
        <v>#REF!</v>
      </c>
      <c r="I116" s="25" t="e">
        <f>IF('Crisis Indicator Data'!#REF!="No Data",1,IF(#REF!&lt;&gt;"",1,0))</f>
        <v>#REF!</v>
      </c>
      <c r="J116" s="25" t="e">
        <f>IF('Crisis Indicator Data'!#REF!="No Data",1,IF(#REF!&lt;&gt;"",1,0))</f>
        <v>#REF!</v>
      </c>
      <c r="K116" s="25" t="e">
        <f>IF('Crisis Indicator Data'!#REF!="No Data",1,IF(#REF!&lt;&gt;"",1,0))</f>
        <v>#REF!</v>
      </c>
      <c r="L116" s="25" t="e">
        <f>IF('Crisis Indicator Data'!#REF!="No Data",1,IF(#REF!&lt;&gt;"",1,0))</f>
        <v>#REF!</v>
      </c>
      <c r="M116" s="25" t="e">
        <f>IF('Crisis Indicator Data'!#REF!="No Data",1,IF(#REF!&lt;&gt;"",1,0))</f>
        <v>#REF!</v>
      </c>
      <c r="N116" s="25" t="e">
        <f>IF('Crisis Indicator Data'!#REF!="No Data",1,IF(#REF!&lt;&gt;"",1,0))</f>
        <v>#REF!</v>
      </c>
      <c r="O116" s="25" t="e">
        <f>IF('Crisis Indicator Data'!#REF!="No Data",1,IF(#REF!&lt;&gt;"",1,0))</f>
        <v>#REF!</v>
      </c>
      <c r="P116" s="25" t="e">
        <f>IF('Crisis Indicator Data'!#REF!="No Data",1,IF(#REF!&lt;&gt;"",1,0))</f>
        <v>#REF!</v>
      </c>
      <c r="Q116" s="25" t="e">
        <f>IF('Crisis Indicator Data'!#REF!="No Data",1,IF(#REF!&lt;&gt;"",1,0))</f>
        <v>#REF!</v>
      </c>
      <c r="R116" s="25" t="e">
        <f>IF('Crisis Indicator Data'!#REF!="No Data",1,IF(#REF!&lt;&gt;"",1,0))</f>
        <v>#REF!</v>
      </c>
      <c r="S116" s="25" t="e">
        <f>IF('Crisis Indicator Data'!#REF!="No Data",1,IF(#REF!&lt;&gt;"",1,0))</f>
        <v>#REF!</v>
      </c>
      <c r="T116" s="25" t="e">
        <f>IF('Crisis Indicator Data'!#REF!="No Data",1,IF(#REF!&lt;&gt;"",1,0))</f>
        <v>#REF!</v>
      </c>
      <c r="U116" s="25" t="e">
        <f>IF('Crisis Indicator Data'!#REF!="No Data",1,IF(#REF!&lt;&gt;"",1,0))</f>
        <v>#REF!</v>
      </c>
      <c r="V116" s="25" t="e">
        <f>IF('Crisis Indicator Data'!#REF!="No Data",1,IF(#REF!&lt;&gt;"",1,0))</f>
        <v>#REF!</v>
      </c>
      <c r="W116" s="25" t="e">
        <f>IF('Crisis Indicator Data'!#REF!="No Data",1,IF(#REF!&lt;&gt;"",1,0))</f>
        <v>#REF!</v>
      </c>
      <c r="X116" s="25" t="e">
        <f>IF('Crisis Indicator Data'!#REF!="No Data",1,IF(#REF!&lt;&gt;"",1,0))</f>
        <v>#REF!</v>
      </c>
      <c r="Y116" s="25" t="e">
        <f>IF('Crisis Indicator Data'!#REF!="No Data",1,IF(#REF!&lt;&gt;"",1,0))</f>
        <v>#REF!</v>
      </c>
      <c r="Z116" s="25" t="e">
        <f>IF('Crisis Indicator Data'!#REF!="No Data",1,IF(#REF!&lt;&gt;"",1,0))</f>
        <v>#REF!</v>
      </c>
      <c r="AA116" s="25" t="e">
        <f>IF('Crisis Indicator Data'!#REF!="No Data",1,IF(#REF!&lt;&gt;"",1,0))</f>
        <v>#REF!</v>
      </c>
      <c r="AB116" s="25" t="e">
        <f>IF('Crisis Indicator Data'!#REF!="No Data",1,IF(#REF!&lt;&gt;"",1,0))</f>
        <v>#REF!</v>
      </c>
      <c r="AC116" s="25" t="e">
        <f>IF('Crisis Indicator Data'!#REF!="No Data",1,IF(#REF!&lt;&gt;"",1,0))</f>
        <v>#REF!</v>
      </c>
      <c r="AD116" s="25" t="e">
        <f>IF('Crisis Indicator Data'!#REF!="No Data",1,IF(#REF!&lt;&gt;"",1,0))</f>
        <v>#REF!</v>
      </c>
      <c r="AE116" s="25" t="e">
        <f>IF('Crisis Indicator Data'!#REF!="No Data",1,IF(#REF!&lt;&gt;"",1,0))</f>
        <v>#REF!</v>
      </c>
      <c r="AF116" s="25" t="e">
        <f>IF('Crisis Indicator Data'!#REF!="No Data",1,IF(#REF!&lt;&gt;"",1,0))</f>
        <v>#REF!</v>
      </c>
      <c r="AG116" s="25" t="e">
        <f>IF('Crisis Indicator Data'!#REF!="No Data",1,IF(#REF!&lt;&gt;"",1,0))</f>
        <v>#REF!</v>
      </c>
      <c r="AH116" s="25" t="e">
        <f>IF('Crisis Indicator Data'!#REF!="No Data",1,IF(#REF!&lt;&gt;"",1,0))</f>
        <v>#REF!</v>
      </c>
      <c r="AI116" s="25" t="e">
        <f>IF('Crisis Indicator Data'!#REF!="No Data",1,IF(#REF!&lt;&gt;"",1,0))</f>
        <v>#REF!</v>
      </c>
      <c r="AJ116" s="25" t="e">
        <f>IF('Crisis Indicator Data'!#REF!="No Data",1,IF(#REF!&lt;&gt;"",1,0))</f>
        <v>#REF!</v>
      </c>
      <c r="AK116" s="25" t="e">
        <f>IF('Crisis Indicator Data'!#REF!="No Data",1,IF(#REF!&lt;&gt;"",1,0))</f>
        <v>#REF!</v>
      </c>
      <c r="AL116" s="25" t="e">
        <f>IF('Crisis Indicator Data'!#REF!="No Data",1,IF(#REF!&lt;&gt;"",1,0))</f>
        <v>#REF!</v>
      </c>
      <c r="AM116" s="25" t="e">
        <f>IF('Crisis Indicator Data'!#REF!="No Data",1,IF(#REF!&lt;&gt;"",1,0))</f>
        <v>#REF!</v>
      </c>
      <c r="AN116" s="25" t="e">
        <f>IF('Crisis Indicator Data'!#REF!="No Data",1,IF(#REF!&lt;&gt;"",1,0))</f>
        <v>#REF!</v>
      </c>
      <c r="AO116" s="25" t="e">
        <f>IF('Crisis Indicator Data'!#REF!="No Data",1,IF(#REF!&lt;&gt;"",1,0))</f>
        <v>#REF!</v>
      </c>
      <c r="AP116" s="25" t="e">
        <f>IF('Crisis Indicator Data'!#REF!="No Data",1,IF(#REF!&lt;&gt;"",1,0))</f>
        <v>#REF!</v>
      </c>
      <c r="AQ116" s="25" t="e">
        <f>IF('Crisis Indicator Data'!#REF!="No Data",1,IF(#REF!&lt;&gt;"",1,0))</f>
        <v>#REF!</v>
      </c>
      <c r="AR116" s="25" t="e">
        <f>IF('Crisis Indicator Data'!#REF!="No Data",1,IF(#REF!&lt;&gt;"",1,0))</f>
        <v>#REF!</v>
      </c>
      <c r="AS116" s="25" t="e">
        <f>IF('Crisis Indicator Data'!#REF!="No Data",1,IF(#REF!&lt;&gt;"",1,0))</f>
        <v>#REF!</v>
      </c>
      <c r="AT116" s="25" t="e">
        <f>IF('Crisis Indicator Data'!#REF!="No Data",1,IF(#REF!&lt;&gt;"",1,0))</f>
        <v>#REF!</v>
      </c>
      <c r="AU116" s="25" t="e">
        <f>IF('Crisis Indicator Data'!#REF!="No Data",1,IF(#REF!&lt;&gt;"",1,0))</f>
        <v>#REF!</v>
      </c>
      <c r="AV116" s="25" t="e">
        <f>IF('Crisis Indicator Data'!#REF!="No Data",1,IF(#REF!&lt;&gt;"",1,0))</f>
        <v>#REF!</v>
      </c>
      <c r="AW116" s="25" t="e">
        <f>IF('Crisis Indicator Data'!#REF!="No Data",1,IF(#REF!&lt;&gt;"",1,0))</f>
        <v>#REF!</v>
      </c>
      <c r="AX116" s="25" t="e">
        <f>IF('Crisis Indicator Data'!#REF!="No Data",1,IF(#REF!&lt;&gt;"",1,0))</f>
        <v>#REF!</v>
      </c>
      <c r="AY116" s="25" t="e">
        <f>IF('Crisis Indicator Data'!#REF!="No Data",1,IF(#REF!&lt;&gt;"",1,0))</f>
        <v>#REF!</v>
      </c>
      <c r="AZ116" s="25" t="e">
        <f>IF('Crisis Indicator Data'!#REF!="No Data",1,IF(#REF!&lt;&gt;"",1,0))</f>
        <v>#REF!</v>
      </c>
      <c r="BA116" t="e">
        <f t="shared" si="2"/>
        <v>#REF!</v>
      </c>
      <c r="BB116" s="27" t="e">
        <f t="shared" si="3"/>
        <v>#REF!</v>
      </c>
    </row>
    <row r="117" spans="1:54" x14ac:dyDescent="0.3">
      <c r="A117" t="s">
        <v>216</v>
      </c>
      <c r="B117" s="25" t="e">
        <f>IF('Crisis Indicator Data'!#REF!="No Data",1,IF(#REF!&lt;&gt;"",1,0))</f>
        <v>#REF!</v>
      </c>
      <c r="C117" s="25" t="e">
        <f>IF('Crisis Indicator Data'!#REF!="No Data",1,IF(#REF!&lt;&gt;"",1,0))</f>
        <v>#REF!</v>
      </c>
      <c r="D117" s="25" t="e">
        <f>IF('Crisis Indicator Data'!#REF!="No Data",1,IF(#REF!&lt;&gt;"",1,0))</f>
        <v>#REF!</v>
      </c>
      <c r="E117" s="25" t="e">
        <f>IF('Crisis Indicator Data'!#REF!="No Data",1,IF(#REF!&lt;&gt;"",1,0))</f>
        <v>#REF!</v>
      </c>
      <c r="F117" s="25" t="e">
        <f>IF('Crisis Indicator Data'!#REF!="No Data",1,IF(#REF!&lt;&gt;"",1,0))</f>
        <v>#REF!</v>
      </c>
      <c r="G117" s="25" t="e">
        <f>IF('Crisis Indicator Data'!#REF!="No Data",1,IF(#REF!&lt;&gt;"",1,0))</f>
        <v>#REF!</v>
      </c>
      <c r="H117" s="25" t="e">
        <f>IF('Crisis Indicator Data'!#REF!="No Data",1,IF(#REF!&lt;&gt;"",1,0))</f>
        <v>#REF!</v>
      </c>
      <c r="I117" s="25" t="e">
        <f>IF('Crisis Indicator Data'!#REF!="No Data",1,IF(#REF!&lt;&gt;"",1,0))</f>
        <v>#REF!</v>
      </c>
      <c r="J117" s="25" t="e">
        <f>IF('Crisis Indicator Data'!#REF!="No Data",1,IF(#REF!&lt;&gt;"",1,0))</f>
        <v>#REF!</v>
      </c>
      <c r="K117" s="25" t="e">
        <f>IF('Crisis Indicator Data'!#REF!="No Data",1,IF(#REF!&lt;&gt;"",1,0))</f>
        <v>#REF!</v>
      </c>
      <c r="L117" s="25" t="e">
        <f>IF('Crisis Indicator Data'!#REF!="No Data",1,IF(#REF!&lt;&gt;"",1,0))</f>
        <v>#REF!</v>
      </c>
      <c r="M117" s="25" t="e">
        <f>IF('Crisis Indicator Data'!#REF!="No Data",1,IF(#REF!&lt;&gt;"",1,0))</f>
        <v>#REF!</v>
      </c>
      <c r="N117" s="25" t="e">
        <f>IF('Crisis Indicator Data'!#REF!="No Data",1,IF(#REF!&lt;&gt;"",1,0))</f>
        <v>#REF!</v>
      </c>
      <c r="O117" s="25" t="e">
        <f>IF('Crisis Indicator Data'!#REF!="No Data",1,IF(#REF!&lt;&gt;"",1,0))</f>
        <v>#REF!</v>
      </c>
      <c r="P117" s="25" t="e">
        <f>IF('Crisis Indicator Data'!#REF!="No Data",1,IF(#REF!&lt;&gt;"",1,0))</f>
        <v>#REF!</v>
      </c>
      <c r="Q117" s="25" t="e">
        <f>IF('Crisis Indicator Data'!#REF!="No Data",1,IF(#REF!&lt;&gt;"",1,0))</f>
        <v>#REF!</v>
      </c>
      <c r="R117" s="25" t="e">
        <f>IF('Crisis Indicator Data'!#REF!="No Data",1,IF(#REF!&lt;&gt;"",1,0))</f>
        <v>#REF!</v>
      </c>
      <c r="S117" s="25" t="e">
        <f>IF('Crisis Indicator Data'!#REF!="No Data",1,IF(#REF!&lt;&gt;"",1,0))</f>
        <v>#REF!</v>
      </c>
      <c r="T117" s="25" t="e">
        <f>IF('Crisis Indicator Data'!#REF!="No Data",1,IF(#REF!&lt;&gt;"",1,0))</f>
        <v>#REF!</v>
      </c>
      <c r="U117" s="25" t="e">
        <f>IF('Crisis Indicator Data'!#REF!="No Data",1,IF(#REF!&lt;&gt;"",1,0))</f>
        <v>#REF!</v>
      </c>
      <c r="V117" s="25" t="e">
        <f>IF('Crisis Indicator Data'!#REF!="No Data",1,IF(#REF!&lt;&gt;"",1,0))</f>
        <v>#REF!</v>
      </c>
      <c r="W117" s="25" t="e">
        <f>IF('Crisis Indicator Data'!#REF!="No Data",1,IF(#REF!&lt;&gt;"",1,0))</f>
        <v>#REF!</v>
      </c>
      <c r="X117" s="25" t="e">
        <f>IF('Crisis Indicator Data'!#REF!="No Data",1,IF(#REF!&lt;&gt;"",1,0))</f>
        <v>#REF!</v>
      </c>
      <c r="Y117" s="25" t="e">
        <f>IF('Crisis Indicator Data'!#REF!="No Data",1,IF(#REF!&lt;&gt;"",1,0))</f>
        <v>#REF!</v>
      </c>
      <c r="Z117" s="25" t="e">
        <f>IF('Crisis Indicator Data'!#REF!="No Data",1,IF(#REF!&lt;&gt;"",1,0))</f>
        <v>#REF!</v>
      </c>
      <c r="AA117" s="25" t="e">
        <f>IF('Crisis Indicator Data'!#REF!="No Data",1,IF(#REF!&lt;&gt;"",1,0))</f>
        <v>#REF!</v>
      </c>
      <c r="AB117" s="25" t="e">
        <f>IF('Crisis Indicator Data'!#REF!="No Data",1,IF(#REF!&lt;&gt;"",1,0))</f>
        <v>#REF!</v>
      </c>
      <c r="AC117" s="25" t="e">
        <f>IF('Crisis Indicator Data'!#REF!="No Data",1,IF(#REF!&lt;&gt;"",1,0))</f>
        <v>#REF!</v>
      </c>
      <c r="AD117" s="25" t="e">
        <f>IF('Crisis Indicator Data'!#REF!="No Data",1,IF(#REF!&lt;&gt;"",1,0))</f>
        <v>#REF!</v>
      </c>
      <c r="AE117" s="25" t="e">
        <f>IF('Crisis Indicator Data'!#REF!="No Data",1,IF(#REF!&lt;&gt;"",1,0))</f>
        <v>#REF!</v>
      </c>
      <c r="AF117" s="25" t="e">
        <f>IF('Crisis Indicator Data'!#REF!="No Data",1,IF(#REF!&lt;&gt;"",1,0))</f>
        <v>#REF!</v>
      </c>
      <c r="AG117" s="25" t="e">
        <f>IF('Crisis Indicator Data'!#REF!="No Data",1,IF(#REF!&lt;&gt;"",1,0))</f>
        <v>#REF!</v>
      </c>
      <c r="AH117" s="25" t="e">
        <f>IF('Crisis Indicator Data'!#REF!="No Data",1,IF(#REF!&lt;&gt;"",1,0))</f>
        <v>#REF!</v>
      </c>
      <c r="AI117" s="25" t="e">
        <f>IF('Crisis Indicator Data'!#REF!="No Data",1,IF(#REF!&lt;&gt;"",1,0))</f>
        <v>#REF!</v>
      </c>
      <c r="AJ117" s="25" t="e">
        <f>IF('Crisis Indicator Data'!#REF!="No Data",1,IF(#REF!&lt;&gt;"",1,0))</f>
        <v>#REF!</v>
      </c>
      <c r="AK117" s="25" t="e">
        <f>IF('Crisis Indicator Data'!#REF!="No Data",1,IF(#REF!&lt;&gt;"",1,0))</f>
        <v>#REF!</v>
      </c>
      <c r="AL117" s="25" t="e">
        <f>IF('Crisis Indicator Data'!#REF!="No Data",1,IF(#REF!&lt;&gt;"",1,0))</f>
        <v>#REF!</v>
      </c>
      <c r="AM117" s="25" t="e">
        <f>IF('Crisis Indicator Data'!#REF!="No Data",1,IF(#REF!&lt;&gt;"",1,0))</f>
        <v>#REF!</v>
      </c>
      <c r="AN117" s="25" t="e">
        <f>IF('Crisis Indicator Data'!#REF!="No Data",1,IF(#REF!&lt;&gt;"",1,0))</f>
        <v>#REF!</v>
      </c>
      <c r="AO117" s="25" t="e">
        <f>IF('Crisis Indicator Data'!#REF!="No Data",1,IF(#REF!&lt;&gt;"",1,0))</f>
        <v>#REF!</v>
      </c>
      <c r="AP117" s="25" t="e">
        <f>IF('Crisis Indicator Data'!#REF!="No Data",1,IF(#REF!&lt;&gt;"",1,0))</f>
        <v>#REF!</v>
      </c>
      <c r="AQ117" s="25" t="e">
        <f>IF('Crisis Indicator Data'!#REF!="No Data",1,IF(#REF!&lt;&gt;"",1,0))</f>
        <v>#REF!</v>
      </c>
      <c r="AR117" s="25" t="e">
        <f>IF('Crisis Indicator Data'!#REF!="No Data",1,IF(#REF!&lt;&gt;"",1,0))</f>
        <v>#REF!</v>
      </c>
      <c r="AS117" s="25" t="e">
        <f>IF('Crisis Indicator Data'!#REF!="No Data",1,IF(#REF!&lt;&gt;"",1,0))</f>
        <v>#REF!</v>
      </c>
      <c r="AT117" s="25" t="e">
        <f>IF('Crisis Indicator Data'!#REF!="No Data",1,IF(#REF!&lt;&gt;"",1,0))</f>
        <v>#REF!</v>
      </c>
      <c r="AU117" s="25" t="e">
        <f>IF('Crisis Indicator Data'!#REF!="No Data",1,IF(#REF!&lt;&gt;"",1,0))</f>
        <v>#REF!</v>
      </c>
      <c r="AV117" s="25" t="e">
        <f>IF('Crisis Indicator Data'!#REF!="No Data",1,IF(#REF!&lt;&gt;"",1,0))</f>
        <v>#REF!</v>
      </c>
      <c r="AW117" s="25" t="e">
        <f>IF('Crisis Indicator Data'!#REF!="No Data",1,IF(#REF!&lt;&gt;"",1,0))</f>
        <v>#REF!</v>
      </c>
      <c r="AX117" s="25" t="e">
        <f>IF('Crisis Indicator Data'!#REF!="No Data",1,IF(#REF!&lt;&gt;"",1,0))</f>
        <v>#REF!</v>
      </c>
      <c r="AY117" s="25" t="e">
        <f>IF('Crisis Indicator Data'!#REF!="No Data",1,IF(#REF!&lt;&gt;"",1,0))</f>
        <v>#REF!</v>
      </c>
      <c r="AZ117" s="25" t="e">
        <f>IF('Crisis Indicator Data'!#REF!="No Data",1,IF(#REF!&lt;&gt;"",1,0))</f>
        <v>#REF!</v>
      </c>
      <c r="BA117" t="e">
        <f t="shared" si="2"/>
        <v>#REF!</v>
      </c>
      <c r="BB117" s="27" t="e">
        <f t="shared" si="3"/>
        <v>#REF!</v>
      </c>
    </row>
    <row r="118" spans="1:54" x14ac:dyDescent="0.3">
      <c r="A118" t="s">
        <v>218</v>
      </c>
      <c r="B118" s="25" t="e">
        <f>IF('Crisis Indicator Data'!#REF!="No Data",1,IF(#REF!&lt;&gt;"",1,0))</f>
        <v>#REF!</v>
      </c>
      <c r="C118" s="25" t="e">
        <f>IF('Crisis Indicator Data'!#REF!="No Data",1,IF(#REF!&lt;&gt;"",1,0))</f>
        <v>#REF!</v>
      </c>
      <c r="D118" s="25" t="e">
        <f>IF('Crisis Indicator Data'!#REF!="No Data",1,IF(#REF!&lt;&gt;"",1,0))</f>
        <v>#REF!</v>
      </c>
      <c r="E118" s="25" t="e">
        <f>IF('Crisis Indicator Data'!#REF!="No Data",1,IF(#REF!&lt;&gt;"",1,0))</f>
        <v>#REF!</v>
      </c>
      <c r="F118" s="25" t="e">
        <f>IF('Crisis Indicator Data'!#REF!="No Data",1,IF(#REF!&lt;&gt;"",1,0))</f>
        <v>#REF!</v>
      </c>
      <c r="G118" s="25" t="e">
        <f>IF('Crisis Indicator Data'!#REF!="No Data",1,IF(#REF!&lt;&gt;"",1,0))</f>
        <v>#REF!</v>
      </c>
      <c r="H118" s="25" t="e">
        <f>IF('Crisis Indicator Data'!#REF!="No Data",1,IF(#REF!&lt;&gt;"",1,0))</f>
        <v>#REF!</v>
      </c>
      <c r="I118" s="25" t="e">
        <f>IF('Crisis Indicator Data'!#REF!="No Data",1,IF(#REF!&lt;&gt;"",1,0))</f>
        <v>#REF!</v>
      </c>
      <c r="J118" s="25" t="e">
        <f>IF('Crisis Indicator Data'!#REF!="No Data",1,IF(#REF!&lt;&gt;"",1,0))</f>
        <v>#REF!</v>
      </c>
      <c r="K118" s="25" t="e">
        <f>IF('Crisis Indicator Data'!#REF!="No Data",1,IF(#REF!&lt;&gt;"",1,0))</f>
        <v>#REF!</v>
      </c>
      <c r="L118" s="25" t="e">
        <f>IF('Crisis Indicator Data'!#REF!="No Data",1,IF(#REF!&lt;&gt;"",1,0))</f>
        <v>#REF!</v>
      </c>
      <c r="M118" s="25" t="e">
        <f>IF('Crisis Indicator Data'!#REF!="No Data",1,IF(#REF!&lt;&gt;"",1,0))</f>
        <v>#REF!</v>
      </c>
      <c r="N118" s="25" t="e">
        <f>IF('Crisis Indicator Data'!#REF!="No Data",1,IF(#REF!&lt;&gt;"",1,0))</f>
        <v>#REF!</v>
      </c>
      <c r="O118" s="25" t="e">
        <f>IF('Crisis Indicator Data'!#REF!="No Data",1,IF(#REF!&lt;&gt;"",1,0))</f>
        <v>#REF!</v>
      </c>
      <c r="P118" s="25" t="e">
        <f>IF('Crisis Indicator Data'!#REF!="No Data",1,IF(#REF!&lt;&gt;"",1,0))</f>
        <v>#REF!</v>
      </c>
      <c r="Q118" s="25" t="e">
        <f>IF('Crisis Indicator Data'!#REF!="No Data",1,IF(#REF!&lt;&gt;"",1,0))</f>
        <v>#REF!</v>
      </c>
      <c r="R118" s="25" t="e">
        <f>IF('Crisis Indicator Data'!#REF!="No Data",1,IF(#REF!&lt;&gt;"",1,0))</f>
        <v>#REF!</v>
      </c>
      <c r="S118" s="25" t="e">
        <f>IF('Crisis Indicator Data'!#REF!="No Data",1,IF(#REF!&lt;&gt;"",1,0))</f>
        <v>#REF!</v>
      </c>
      <c r="T118" s="25" t="e">
        <f>IF('Crisis Indicator Data'!#REF!="No Data",1,IF(#REF!&lt;&gt;"",1,0))</f>
        <v>#REF!</v>
      </c>
      <c r="U118" s="25" t="e">
        <f>IF('Crisis Indicator Data'!#REF!="No Data",1,IF(#REF!&lt;&gt;"",1,0))</f>
        <v>#REF!</v>
      </c>
      <c r="V118" s="25" t="e">
        <f>IF('Crisis Indicator Data'!#REF!="No Data",1,IF(#REF!&lt;&gt;"",1,0))</f>
        <v>#REF!</v>
      </c>
      <c r="W118" s="25" t="e">
        <f>IF('Crisis Indicator Data'!#REF!="No Data",1,IF(#REF!&lt;&gt;"",1,0))</f>
        <v>#REF!</v>
      </c>
      <c r="X118" s="25" t="e">
        <f>IF('Crisis Indicator Data'!#REF!="No Data",1,IF(#REF!&lt;&gt;"",1,0))</f>
        <v>#REF!</v>
      </c>
      <c r="Y118" s="25" t="e">
        <f>IF('Crisis Indicator Data'!#REF!="No Data",1,IF(#REF!&lt;&gt;"",1,0))</f>
        <v>#REF!</v>
      </c>
      <c r="Z118" s="25" t="e">
        <f>IF('Crisis Indicator Data'!#REF!="No Data",1,IF(#REF!&lt;&gt;"",1,0))</f>
        <v>#REF!</v>
      </c>
      <c r="AA118" s="25" t="e">
        <f>IF('Crisis Indicator Data'!#REF!="No Data",1,IF(#REF!&lt;&gt;"",1,0))</f>
        <v>#REF!</v>
      </c>
      <c r="AB118" s="25" t="e">
        <f>IF('Crisis Indicator Data'!#REF!="No Data",1,IF(#REF!&lt;&gt;"",1,0))</f>
        <v>#REF!</v>
      </c>
      <c r="AC118" s="25" t="e">
        <f>IF('Crisis Indicator Data'!#REF!="No Data",1,IF(#REF!&lt;&gt;"",1,0))</f>
        <v>#REF!</v>
      </c>
      <c r="AD118" s="25" t="e">
        <f>IF('Crisis Indicator Data'!#REF!="No Data",1,IF(#REF!&lt;&gt;"",1,0))</f>
        <v>#REF!</v>
      </c>
      <c r="AE118" s="25" t="e">
        <f>IF('Crisis Indicator Data'!#REF!="No Data",1,IF(#REF!&lt;&gt;"",1,0))</f>
        <v>#REF!</v>
      </c>
      <c r="AF118" s="25" t="e">
        <f>IF('Crisis Indicator Data'!#REF!="No Data",1,IF(#REF!&lt;&gt;"",1,0))</f>
        <v>#REF!</v>
      </c>
      <c r="AG118" s="25" t="e">
        <f>IF('Crisis Indicator Data'!#REF!="No Data",1,IF(#REF!&lt;&gt;"",1,0))</f>
        <v>#REF!</v>
      </c>
      <c r="AH118" s="25" t="e">
        <f>IF('Crisis Indicator Data'!#REF!="No Data",1,IF(#REF!&lt;&gt;"",1,0))</f>
        <v>#REF!</v>
      </c>
      <c r="AI118" s="25" t="e">
        <f>IF('Crisis Indicator Data'!#REF!="No Data",1,IF(#REF!&lt;&gt;"",1,0))</f>
        <v>#REF!</v>
      </c>
      <c r="AJ118" s="25" t="e">
        <f>IF('Crisis Indicator Data'!#REF!="No Data",1,IF(#REF!&lt;&gt;"",1,0))</f>
        <v>#REF!</v>
      </c>
      <c r="AK118" s="25" t="e">
        <f>IF('Crisis Indicator Data'!#REF!="No Data",1,IF(#REF!&lt;&gt;"",1,0))</f>
        <v>#REF!</v>
      </c>
      <c r="AL118" s="25" t="e">
        <f>IF('Crisis Indicator Data'!#REF!="No Data",1,IF(#REF!&lt;&gt;"",1,0))</f>
        <v>#REF!</v>
      </c>
      <c r="AM118" s="25" t="e">
        <f>IF('Crisis Indicator Data'!#REF!="No Data",1,IF(#REF!&lt;&gt;"",1,0))</f>
        <v>#REF!</v>
      </c>
      <c r="AN118" s="25" t="e">
        <f>IF('Crisis Indicator Data'!#REF!="No Data",1,IF(#REF!&lt;&gt;"",1,0))</f>
        <v>#REF!</v>
      </c>
      <c r="AO118" s="25" t="e">
        <f>IF('Crisis Indicator Data'!#REF!="No Data",1,IF(#REF!&lt;&gt;"",1,0))</f>
        <v>#REF!</v>
      </c>
      <c r="AP118" s="25" t="e">
        <f>IF('Crisis Indicator Data'!#REF!="No Data",1,IF(#REF!&lt;&gt;"",1,0))</f>
        <v>#REF!</v>
      </c>
      <c r="AQ118" s="25" t="e">
        <f>IF('Crisis Indicator Data'!#REF!="No Data",1,IF(#REF!&lt;&gt;"",1,0))</f>
        <v>#REF!</v>
      </c>
      <c r="AR118" s="25" t="e">
        <f>IF('Crisis Indicator Data'!#REF!="No Data",1,IF(#REF!&lt;&gt;"",1,0))</f>
        <v>#REF!</v>
      </c>
      <c r="AS118" s="25" t="e">
        <f>IF('Crisis Indicator Data'!#REF!="No Data",1,IF(#REF!&lt;&gt;"",1,0))</f>
        <v>#REF!</v>
      </c>
      <c r="AT118" s="25" t="e">
        <f>IF('Crisis Indicator Data'!#REF!="No Data",1,IF(#REF!&lt;&gt;"",1,0))</f>
        <v>#REF!</v>
      </c>
      <c r="AU118" s="25" t="e">
        <f>IF('Crisis Indicator Data'!#REF!="No Data",1,IF(#REF!&lt;&gt;"",1,0))</f>
        <v>#REF!</v>
      </c>
      <c r="AV118" s="25" t="e">
        <f>IF('Crisis Indicator Data'!#REF!="No Data",1,IF(#REF!&lt;&gt;"",1,0))</f>
        <v>#REF!</v>
      </c>
      <c r="AW118" s="25" t="e">
        <f>IF('Crisis Indicator Data'!#REF!="No Data",1,IF(#REF!&lt;&gt;"",1,0))</f>
        <v>#REF!</v>
      </c>
      <c r="AX118" s="25" t="e">
        <f>IF('Crisis Indicator Data'!#REF!="No Data",1,IF(#REF!&lt;&gt;"",1,0))</f>
        <v>#REF!</v>
      </c>
      <c r="AY118" s="25" t="e">
        <f>IF('Crisis Indicator Data'!#REF!="No Data",1,IF(#REF!&lt;&gt;"",1,0))</f>
        <v>#REF!</v>
      </c>
      <c r="AZ118" s="25" t="e">
        <f>IF('Crisis Indicator Data'!#REF!="No Data",1,IF(#REF!&lt;&gt;"",1,0))</f>
        <v>#REF!</v>
      </c>
      <c r="BA118" t="e">
        <f t="shared" si="2"/>
        <v>#REF!</v>
      </c>
      <c r="BB118" s="27" t="e">
        <f t="shared" si="3"/>
        <v>#REF!</v>
      </c>
    </row>
    <row r="119" spans="1:54" x14ac:dyDescent="0.3">
      <c r="A119" t="s">
        <v>219</v>
      </c>
      <c r="B119" s="25" t="e">
        <f>IF('Crisis Indicator Data'!#REF!="No Data",1,IF(#REF!&lt;&gt;"",1,0))</f>
        <v>#REF!</v>
      </c>
      <c r="C119" s="25" t="e">
        <f>IF('Crisis Indicator Data'!#REF!="No Data",1,IF(#REF!&lt;&gt;"",1,0))</f>
        <v>#REF!</v>
      </c>
      <c r="D119" s="25" t="e">
        <f>IF('Crisis Indicator Data'!#REF!="No Data",1,IF(#REF!&lt;&gt;"",1,0))</f>
        <v>#REF!</v>
      </c>
      <c r="E119" s="25" t="e">
        <f>IF('Crisis Indicator Data'!#REF!="No Data",1,IF(#REF!&lt;&gt;"",1,0))</f>
        <v>#REF!</v>
      </c>
      <c r="F119" s="25" t="e">
        <f>IF('Crisis Indicator Data'!#REF!="No Data",1,IF(#REF!&lt;&gt;"",1,0))</f>
        <v>#REF!</v>
      </c>
      <c r="G119" s="25" t="e">
        <f>IF('Crisis Indicator Data'!#REF!="No Data",1,IF(#REF!&lt;&gt;"",1,0))</f>
        <v>#REF!</v>
      </c>
      <c r="H119" s="25" t="e">
        <f>IF('Crisis Indicator Data'!#REF!="No Data",1,IF(#REF!&lt;&gt;"",1,0))</f>
        <v>#REF!</v>
      </c>
      <c r="I119" s="25" t="e">
        <f>IF('Crisis Indicator Data'!#REF!="No Data",1,IF(#REF!&lt;&gt;"",1,0))</f>
        <v>#REF!</v>
      </c>
      <c r="J119" s="25" t="e">
        <f>IF('Crisis Indicator Data'!#REF!="No Data",1,IF(#REF!&lt;&gt;"",1,0))</f>
        <v>#REF!</v>
      </c>
      <c r="K119" s="25" t="e">
        <f>IF('Crisis Indicator Data'!#REF!="No Data",1,IF(#REF!&lt;&gt;"",1,0))</f>
        <v>#REF!</v>
      </c>
      <c r="L119" s="25" t="e">
        <f>IF('Crisis Indicator Data'!#REF!="No Data",1,IF(#REF!&lt;&gt;"",1,0))</f>
        <v>#REF!</v>
      </c>
      <c r="M119" s="25" t="e">
        <f>IF('Crisis Indicator Data'!#REF!="No Data",1,IF(#REF!&lt;&gt;"",1,0))</f>
        <v>#REF!</v>
      </c>
      <c r="N119" s="25" t="e">
        <f>IF('Crisis Indicator Data'!#REF!="No Data",1,IF(#REF!&lt;&gt;"",1,0))</f>
        <v>#REF!</v>
      </c>
      <c r="O119" s="25" t="e">
        <f>IF('Crisis Indicator Data'!#REF!="No Data",1,IF(#REF!&lt;&gt;"",1,0))</f>
        <v>#REF!</v>
      </c>
      <c r="P119" s="25" t="e">
        <f>IF('Crisis Indicator Data'!#REF!="No Data",1,IF(#REF!&lt;&gt;"",1,0))</f>
        <v>#REF!</v>
      </c>
      <c r="Q119" s="25" t="e">
        <f>IF('Crisis Indicator Data'!#REF!="No Data",1,IF(#REF!&lt;&gt;"",1,0))</f>
        <v>#REF!</v>
      </c>
      <c r="R119" s="25" t="e">
        <f>IF('Crisis Indicator Data'!#REF!="No Data",1,IF(#REF!&lt;&gt;"",1,0))</f>
        <v>#REF!</v>
      </c>
      <c r="S119" s="25" t="e">
        <f>IF('Crisis Indicator Data'!#REF!="No Data",1,IF(#REF!&lt;&gt;"",1,0))</f>
        <v>#REF!</v>
      </c>
      <c r="T119" s="25" t="e">
        <f>IF('Crisis Indicator Data'!#REF!="No Data",1,IF(#REF!&lt;&gt;"",1,0))</f>
        <v>#REF!</v>
      </c>
      <c r="U119" s="25" t="e">
        <f>IF('Crisis Indicator Data'!#REF!="No Data",1,IF(#REF!&lt;&gt;"",1,0))</f>
        <v>#REF!</v>
      </c>
      <c r="V119" s="25" t="e">
        <f>IF('Crisis Indicator Data'!#REF!="No Data",1,IF(#REF!&lt;&gt;"",1,0))</f>
        <v>#REF!</v>
      </c>
      <c r="W119" s="25" t="e">
        <f>IF('Crisis Indicator Data'!#REF!="No Data",1,IF(#REF!&lt;&gt;"",1,0))</f>
        <v>#REF!</v>
      </c>
      <c r="X119" s="25" t="e">
        <f>IF('Crisis Indicator Data'!#REF!="No Data",1,IF(#REF!&lt;&gt;"",1,0))</f>
        <v>#REF!</v>
      </c>
      <c r="Y119" s="25" t="e">
        <f>IF('Crisis Indicator Data'!#REF!="No Data",1,IF(#REF!&lt;&gt;"",1,0))</f>
        <v>#REF!</v>
      </c>
      <c r="Z119" s="25" t="e">
        <f>IF('Crisis Indicator Data'!#REF!="No Data",1,IF(#REF!&lt;&gt;"",1,0))</f>
        <v>#REF!</v>
      </c>
      <c r="AA119" s="25" t="e">
        <f>IF('Crisis Indicator Data'!#REF!="No Data",1,IF(#REF!&lt;&gt;"",1,0))</f>
        <v>#REF!</v>
      </c>
      <c r="AB119" s="25" t="e">
        <f>IF('Crisis Indicator Data'!#REF!="No Data",1,IF(#REF!&lt;&gt;"",1,0))</f>
        <v>#REF!</v>
      </c>
      <c r="AC119" s="25" t="e">
        <f>IF('Crisis Indicator Data'!#REF!="No Data",1,IF(#REF!&lt;&gt;"",1,0))</f>
        <v>#REF!</v>
      </c>
      <c r="AD119" s="25" t="e">
        <f>IF('Crisis Indicator Data'!#REF!="No Data",1,IF(#REF!&lt;&gt;"",1,0))</f>
        <v>#REF!</v>
      </c>
      <c r="AE119" s="25" t="e">
        <f>IF('Crisis Indicator Data'!#REF!="No Data",1,IF(#REF!&lt;&gt;"",1,0))</f>
        <v>#REF!</v>
      </c>
      <c r="AF119" s="25" t="e">
        <f>IF('Crisis Indicator Data'!#REF!="No Data",1,IF(#REF!&lt;&gt;"",1,0))</f>
        <v>#REF!</v>
      </c>
      <c r="AG119" s="25" t="e">
        <f>IF('Crisis Indicator Data'!#REF!="No Data",1,IF(#REF!&lt;&gt;"",1,0))</f>
        <v>#REF!</v>
      </c>
      <c r="AH119" s="25" t="e">
        <f>IF('Crisis Indicator Data'!#REF!="No Data",1,IF(#REF!&lt;&gt;"",1,0))</f>
        <v>#REF!</v>
      </c>
      <c r="AI119" s="25" t="e">
        <f>IF('Crisis Indicator Data'!#REF!="No Data",1,IF(#REF!&lt;&gt;"",1,0))</f>
        <v>#REF!</v>
      </c>
      <c r="AJ119" s="25" t="e">
        <f>IF('Crisis Indicator Data'!#REF!="No Data",1,IF(#REF!&lt;&gt;"",1,0))</f>
        <v>#REF!</v>
      </c>
      <c r="AK119" s="25" t="e">
        <f>IF('Crisis Indicator Data'!#REF!="No Data",1,IF(#REF!&lt;&gt;"",1,0))</f>
        <v>#REF!</v>
      </c>
      <c r="AL119" s="25" t="e">
        <f>IF('Crisis Indicator Data'!#REF!="No Data",1,IF(#REF!&lt;&gt;"",1,0))</f>
        <v>#REF!</v>
      </c>
      <c r="AM119" s="25" t="e">
        <f>IF('Crisis Indicator Data'!#REF!="No Data",1,IF(#REF!&lt;&gt;"",1,0))</f>
        <v>#REF!</v>
      </c>
      <c r="AN119" s="25" t="e">
        <f>IF('Crisis Indicator Data'!#REF!="No Data",1,IF(#REF!&lt;&gt;"",1,0))</f>
        <v>#REF!</v>
      </c>
      <c r="AO119" s="25" t="e">
        <f>IF('Crisis Indicator Data'!#REF!="No Data",1,IF(#REF!&lt;&gt;"",1,0))</f>
        <v>#REF!</v>
      </c>
      <c r="AP119" s="25" t="e">
        <f>IF('Crisis Indicator Data'!#REF!="No Data",1,IF(#REF!&lt;&gt;"",1,0))</f>
        <v>#REF!</v>
      </c>
      <c r="AQ119" s="25" t="e">
        <f>IF('Crisis Indicator Data'!#REF!="No Data",1,IF(#REF!&lt;&gt;"",1,0))</f>
        <v>#REF!</v>
      </c>
      <c r="AR119" s="25" t="e">
        <f>IF('Crisis Indicator Data'!#REF!="No Data",1,IF(#REF!&lt;&gt;"",1,0))</f>
        <v>#REF!</v>
      </c>
      <c r="AS119" s="25" t="e">
        <f>IF('Crisis Indicator Data'!#REF!="No Data",1,IF(#REF!&lt;&gt;"",1,0))</f>
        <v>#REF!</v>
      </c>
      <c r="AT119" s="25" t="e">
        <f>IF('Crisis Indicator Data'!#REF!="No Data",1,IF(#REF!&lt;&gt;"",1,0))</f>
        <v>#REF!</v>
      </c>
      <c r="AU119" s="25" t="e">
        <f>IF('Crisis Indicator Data'!#REF!="No Data",1,IF(#REF!&lt;&gt;"",1,0))</f>
        <v>#REF!</v>
      </c>
      <c r="AV119" s="25" t="e">
        <f>IF('Crisis Indicator Data'!#REF!="No Data",1,IF(#REF!&lt;&gt;"",1,0))</f>
        <v>#REF!</v>
      </c>
      <c r="AW119" s="25" t="e">
        <f>IF('Crisis Indicator Data'!#REF!="No Data",1,IF(#REF!&lt;&gt;"",1,0))</f>
        <v>#REF!</v>
      </c>
      <c r="AX119" s="25" t="e">
        <f>IF('Crisis Indicator Data'!#REF!="No Data",1,IF(#REF!&lt;&gt;"",1,0))</f>
        <v>#REF!</v>
      </c>
      <c r="AY119" s="25" t="e">
        <f>IF('Crisis Indicator Data'!#REF!="No Data",1,IF(#REF!&lt;&gt;"",1,0))</f>
        <v>#REF!</v>
      </c>
      <c r="AZ119" s="25" t="e">
        <f>IF('Crisis Indicator Data'!#REF!="No Data",1,IF(#REF!&lt;&gt;"",1,0))</f>
        <v>#REF!</v>
      </c>
      <c r="BA119" t="e">
        <f t="shared" si="2"/>
        <v>#REF!</v>
      </c>
      <c r="BB119" s="27" t="e">
        <f t="shared" si="3"/>
        <v>#REF!</v>
      </c>
    </row>
    <row r="120" spans="1:54" x14ac:dyDescent="0.3">
      <c r="A120" t="s">
        <v>221</v>
      </c>
      <c r="B120" s="25" t="e">
        <f>IF('Crisis Indicator Data'!#REF!="No Data",1,IF(#REF!&lt;&gt;"",1,0))</f>
        <v>#REF!</v>
      </c>
      <c r="C120" s="25" t="e">
        <f>IF('Crisis Indicator Data'!#REF!="No Data",1,IF(#REF!&lt;&gt;"",1,0))</f>
        <v>#REF!</v>
      </c>
      <c r="D120" s="25" t="e">
        <f>IF('Crisis Indicator Data'!#REF!="No Data",1,IF(#REF!&lt;&gt;"",1,0))</f>
        <v>#REF!</v>
      </c>
      <c r="E120" s="25" t="e">
        <f>IF('Crisis Indicator Data'!#REF!="No Data",1,IF(#REF!&lt;&gt;"",1,0))</f>
        <v>#REF!</v>
      </c>
      <c r="F120" s="25" t="e">
        <f>IF('Crisis Indicator Data'!#REF!="No Data",1,IF(#REF!&lt;&gt;"",1,0))</f>
        <v>#REF!</v>
      </c>
      <c r="G120" s="25" t="e">
        <f>IF('Crisis Indicator Data'!#REF!="No Data",1,IF(#REF!&lt;&gt;"",1,0))</f>
        <v>#REF!</v>
      </c>
      <c r="H120" s="25" t="e">
        <f>IF('Crisis Indicator Data'!#REF!="No Data",1,IF(#REF!&lt;&gt;"",1,0))</f>
        <v>#REF!</v>
      </c>
      <c r="I120" s="25" t="e">
        <f>IF('Crisis Indicator Data'!#REF!="No Data",1,IF(#REF!&lt;&gt;"",1,0))</f>
        <v>#REF!</v>
      </c>
      <c r="J120" s="25" t="e">
        <f>IF('Crisis Indicator Data'!#REF!="No Data",1,IF(#REF!&lt;&gt;"",1,0))</f>
        <v>#REF!</v>
      </c>
      <c r="K120" s="25" t="e">
        <f>IF('Crisis Indicator Data'!#REF!="No Data",1,IF(#REF!&lt;&gt;"",1,0))</f>
        <v>#REF!</v>
      </c>
      <c r="L120" s="25" t="e">
        <f>IF('Crisis Indicator Data'!#REF!="No Data",1,IF(#REF!&lt;&gt;"",1,0))</f>
        <v>#REF!</v>
      </c>
      <c r="M120" s="25" t="e">
        <f>IF('Crisis Indicator Data'!#REF!="No Data",1,IF(#REF!&lt;&gt;"",1,0))</f>
        <v>#REF!</v>
      </c>
      <c r="N120" s="25" t="e">
        <f>IF('Crisis Indicator Data'!#REF!="No Data",1,IF(#REF!&lt;&gt;"",1,0))</f>
        <v>#REF!</v>
      </c>
      <c r="O120" s="25" t="e">
        <f>IF('Crisis Indicator Data'!#REF!="No Data",1,IF(#REF!&lt;&gt;"",1,0))</f>
        <v>#REF!</v>
      </c>
      <c r="P120" s="25" t="e">
        <f>IF('Crisis Indicator Data'!#REF!="No Data",1,IF(#REF!&lt;&gt;"",1,0))</f>
        <v>#REF!</v>
      </c>
      <c r="Q120" s="25" t="e">
        <f>IF('Crisis Indicator Data'!#REF!="No Data",1,IF(#REF!&lt;&gt;"",1,0))</f>
        <v>#REF!</v>
      </c>
      <c r="R120" s="25" t="e">
        <f>IF('Crisis Indicator Data'!#REF!="No Data",1,IF(#REF!&lt;&gt;"",1,0))</f>
        <v>#REF!</v>
      </c>
      <c r="S120" s="25" t="e">
        <f>IF('Crisis Indicator Data'!#REF!="No Data",1,IF(#REF!&lt;&gt;"",1,0))</f>
        <v>#REF!</v>
      </c>
      <c r="T120" s="25" t="e">
        <f>IF('Crisis Indicator Data'!#REF!="No Data",1,IF(#REF!&lt;&gt;"",1,0))</f>
        <v>#REF!</v>
      </c>
      <c r="U120" s="25" t="e">
        <f>IF('Crisis Indicator Data'!#REF!="No Data",1,IF(#REF!&lt;&gt;"",1,0))</f>
        <v>#REF!</v>
      </c>
      <c r="V120" s="25" t="e">
        <f>IF('Crisis Indicator Data'!#REF!="No Data",1,IF(#REF!&lt;&gt;"",1,0))</f>
        <v>#REF!</v>
      </c>
      <c r="W120" s="25" t="e">
        <f>IF('Crisis Indicator Data'!#REF!="No Data",1,IF(#REF!&lt;&gt;"",1,0))</f>
        <v>#REF!</v>
      </c>
      <c r="X120" s="25" t="e">
        <f>IF('Crisis Indicator Data'!#REF!="No Data",1,IF(#REF!&lt;&gt;"",1,0))</f>
        <v>#REF!</v>
      </c>
      <c r="Y120" s="25" t="e">
        <f>IF('Crisis Indicator Data'!#REF!="No Data",1,IF(#REF!&lt;&gt;"",1,0))</f>
        <v>#REF!</v>
      </c>
      <c r="Z120" s="25" t="e">
        <f>IF('Crisis Indicator Data'!#REF!="No Data",1,IF(#REF!&lt;&gt;"",1,0))</f>
        <v>#REF!</v>
      </c>
      <c r="AA120" s="25" t="e">
        <f>IF('Crisis Indicator Data'!#REF!="No Data",1,IF(#REF!&lt;&gt;"",1,0))</f>
        <v>#REF!</v>
      </c>
      <c r="AB120" s="25" t="e">
        <f>IF('Crisis Indicator Data'!#REF!="No Data",1,IF(#REF!&lt;&gt;"",1,0))</f>
        <v>#REF!</v>
      </c>
      <c r="AC120" s="25" t="e">
        <f>IF('Crisis Indicator Data'!#REF!="No Data",1,IF(#REF!&lt;&gt;"",1,0))</f>
        <v>#REF!</v>
      </c>
      <c r="AD120" s="25" t="e">
        <f>IF('Crisis Indicator Data'!#REF!="No Data",1,IF(#REF!&lt;&gt;"",1,0))</f>
        <v>#REF!</v>
      </c>
      <c r="AE120" s="25" t="e">
        <f>IF('Crisis Indicator Data'!#REF!="No Data",1,IF(#REF!&lt;&gt;"",1,0))</f>
        <v>#REF!</v>
      </c>
      <c r="AF120" s="25" t="e">
        <f>IF('Crisis Indicator Data'!#REF!="No Data",1,IF(#REF!&lt;&gt;"",1,0))</f>
        <v>#REF!</v>
      </c>
      <c r="AG120" s="25" t="e">
        <f>IF('Crisis Indicator Data'!#REF!="No Data",1,IF(#REF!&lt;&gt;"",1,0))</f>
        <v>#REF!</v>
      </c>
      <c r="AH120" s="25" t="e">
        <f>IF('Crisis Indicator Data'!#REF!="No Data",1,IF(#REF!&lt;&gt;"",1,0))</f>
        <v>#REF!</v>
      </c>
      <c r="AI120" s="25" t="e">
        <f>IF('Crisis Indicator Data'!#REF!="No Data",1,IF(#REF!&lt;&gt;"",1,0))</f>
        <v>#REF!</v>
      </c>
      <c r="AJ120" s="25" t="e">
        <f>IF('Crisis Indicator Data'!#REF!="No Data",1,IF(#REF!&lt;&gt;"",1,0))</f>
        <v>#REF!</v>
      </c>
      <c r="AK120" s="25" t="e">
        <f>IF('Crisis Indicator Data'!#REF!="No Data",1,IF(#REF!&lt;&gt;"",1,0))</f>
        <v>#REF!</v>
      </c>
      <c r="AL120" s="25" t="e">
        <f>IF('Crisis Indicator Data'!#REF!="No Data",1,IF(#REF!&lt;&gt;"",1,0))</f>
        <v>#REF!</v>
      </c>
      <c r="AM120" s="25" t="e">
        <f>IF('Crisis Indicator Data'!#REF!="No Data",1,IF(#REF!&lt;&gt;"",1,0))</f>
        <v>#REF!</v>
      </c>
      <c r="AN120" s="25" t="e">
        <f>IF('Crisis Indicator Data'!#REF!="No Data",1,IF(#REF!&lt;&gt;"",1,0))</f>
        <v>#REF!</v>
      </c>
      <c r="AO120" s="25" t="e">
        <f>IF('Crisis Indicator Data'!#REF!="No Data",1,IF(#REF!&lt;&gt;"",1,0))</f>
        <v>#REF!</v>
      </c>
      <c r="AP120" s="25" t="e">
        <f>IF('Crisis Indicator Data'!#REF!="No Data",1,IF(#REF!&lt;&gt;"",1,0))</f>
        <v>#REF!</v>
      </c>
      <c r="AQ120" s="25" t="e">
        <f>IF('Crisis Indicator Data'!#REF!="No Data",1,IF(#REF!&lt;&gt;"",1,0))</f>
        <v>#REF!</v>
      </c>
      <c r="AR120" s="25" t="e">
        <f>IF('Crisis Indicator Data'!#REF!="No Data",1,IF(#REF!&lt;&gt;"",1,0))</f>
        <v>#REF!</v>
      </c>
      <c r="AS120" s="25" t="e">
        <f>IF('Crisis Indicator Data'!#REF!="No Data",1,IF(#REF!&lt;&gt;"",1,0))</f>
        <v>#REF!</v>
      </c>
      <c r="AT120" s="25" t="e">
        <f>IF('Crisis Indicator Data'!#REF!="No Data",1,IF(#REF!&lt;&gt;"",1,0))</f>
        <v>#REF!</v>
      </c>
      <c r="AU120" s="25" t="e">
        <f>IF('Crisis Indicator Data'!#REF!="No Data",1,IF(#REF!&lt;&gt;"",1,0))</f>
        <v>#REF!</v>
      </c>
      <c r="AV120" s="25" t="e">
        <f>IF('Crisis Indicator Data'!#REF!="No Data",1,IF(#REF!&lt;&gt;"",1,0))</f>
        <v>#REF!</v>
      </c>
      <c r="AW120" s="25" t="e">
        <f>IF('Crisis Indicator Data'!#REF!="No Data",1,IF(#REF!&lt;&gt;"",1,0))</f>
        <v>#REF!</v>
      </c>
      <c r="AX120" s="25" t="e">
        <f>IF('Crisis Indicator Data'!#REF!="No Data",1,IF(#REF!&lt;&gt;"",1,0))</f>
        <v>#REF!</v>
      </c>
      <c r="AY120" s="25" t="e">
        <f>IF('Crisis Indicator Data'!#REF!="No Data",1,IF(#REF!&lt;&gt;"",1,0))</f>
        <v>#REF!</v>
      </c>
      <c r="AZ120" s="25" t="e">
        <f>IF('Crisis Indicator Data'!#REF!="No Data",1,IF(#REF!&lt;&gt;"",1,0))</f>
        <v>#REF!</v>
      </c>
      <c r="BA120" t="e">
        <f t="shared" si="2"/>
        <v>#REF!</v>
      </c>
      <c r="BB120" s="27" t="e">
        <f t="shared" si="3"/>
        <v>#REF!</v>
      </c>
    </row>
    <row r="121" spans="1:54" x14ac:dyDescent="0.3">
      <c r="A121" t="s">
        <v>223</v>
      </c>
      <c r="B121" s="25" t="e">
        <f>IF('Crisis Indicator Data'!#REF!="No Data",1,IF(#REF!&lt;&gt;"",1,0))</f>
        <v>#REF!</v>
      </c>
      <c r="C121" s="25" t="e">
        <f>IF('Crisis Indicator Data'!#REF!="No Data",1,IF(#REF!&lt;&gt;"",1,0))</f>
        <v>#REF!</v>
      </c>
      <c r="D121" s="25" t="e">
        <f>IF('Crisis Indicator Data'!#REF!="No Data",1,IF(#REF!&lt;&gt;"",1,0))</f>
        <v>#REF!</v>
      </c>
      <c r="E121" s="25" t="e">
        <f>IF('Crisis Indicator Data'!#REF!="No Data",1,IF(#REF!&lt;&gt;"",1,0))</f>
        <v>#REF!</v>
      </c>
      <c r="F121" s="25" t="e">
        <f>IF('Crisis Indicator Data'!#REF!="No Data",1,IF(#REF!&lt;&gt;"",1,0))</f>
        <v>#REF!</v>
      </c>
      <c r="G121" s="25" t="e">
        <f>IF('Crisis Indicator Data'!#REF!="No Data",1,IF(#REF!&lt;&gt;"",1,0))</f>
        <v>#REF!</v>
      </c>
      <c r="H121" s="25" t="e">
        <f>IF('Crisis Indicator Data'!#REF!="No Data",1,IF(#REF!&lt;&gt;"",1,0))</f>
        <v>#REF!</v>
      </c>
      <c r="I121" s="25" t="e">
        <f>IF('Crisis Indicator Data'!#REF!="No Data",1,IF(#REF!&lt;&gt;"",1,0))</f>
        <v>#REF!</v>
      </c>
      <c r="J121" s="25" t="e">
        <f>IF('Crisis Indicator Data'!#REF!="No Data",1,IF(#REF!&lt;&gt;"",1,0))</f>
        <v>#REF!</v>
      </c>
      <c r="K121" s="25" t="e">
        <f>IF('Crisis Indicator Data'!#REF!="No Data",1,IF(#REF!&lt;&gt;"",1,0))</f>
        <v>#REF!</v>
      </c>
      <c r="L121" s="25" t="e">
        <f>IF('Crisis Indicator Data'!#REF!="No Data",1,IF(#REF!&lt;&gt;"",1,0))</f>
        <v>#REF!</v>
      </c>
      <c r="M121" s="25" t="e">
        <f>IF('Crisis Indicator Data'!#REF!="No Data",1,IF(#REF!&lt;&gt;"",1,0))</f>
        <v>#REF!</v>
      </c>
      <c r="N121" s="25" t="e">
        <f>IF('Crisis Indicator Data'!#REF!="No Data",1,IF(#REF!&lt;&gt;"",1,0))</f>
        <v>#REF!</v>
      </c>
      <c r="O121" s="25" t="e">
        <f>IF('Crisis Indicator Data'!#REF!="No Data",1,IF(#REF!&lt;&gt;"",1,0))</f>
        <v>#REF!</v>
      </c>
      <c r="P121" s="25" t="e">
        <f>IF('Crisis Indicator Data'!#REF!="No Data",1,IF(#REF!&lt;&gt;"",1,0))</f>
        <v>#REF!</v>
      </c>
      <c r="Q121" s="25" t="e">
        <f>IF('Crisis Indicator Data'!#REF!="No Data",1,IF(#REF!&lt;&gt;"",1,0))</f>
        <v>#REF!</v>
      </c>
      <c r="R121" s="25" t="e">
        <f>IF('Crisis Indicator Data'!#REF!="No Data",1,IF(#REF!&lt;&gt;"",1,0))</f>
        <v>#REF!</v>
      </c>
      <c r="S121" s="25" t="e">
        <f>IF('Crisis Indicator Data'!#REF!="No Data",1,IF(#REF!&lt;&gt;"",1,0))</f>
        <v>#REF!</v>
      </c>
      <c r="T121" s="25" t="e">
        <f>IF('Crisis Indicator Data'!#REF!="No Data",1,IF(#REF!&lt;&gt;"",1,0))</f>
        <v>#REF!</v>
      </c>
      <c r="U121" s="25" t="e">
        <f>IF('Crisis Indicator Data'!#REF!="No Data",1,IF(#REF!&lt;&gt;"",1,0))</f>
        <v>#REF!</v>
      </c>
      <c r="V121" s="25" t="e">
        <f>IF('Crisis Indicator Data'!#REF!="No Data",1,IF(#REF!&lt;&gt;"",1,0))</f>
        <v>#REF!</v>
      </c>
      <c r="W121" s="25" t="e">
        <f>IF('Crisis Indicator Data'!#REF!="No Data",1,IF(#REF!&lt;&gt;"",1,0))</f>
        <v>#REF!</v>
      </c>
      <c r="X121" s="25" t="e">
        <f>IF('Crisis Indicator Data'!#REF!="No Data",1,IF(#REF!&lt;&gt;"",1,0))</f>
        <v>#REF!</v>
      </c>
      <c r="Y121" s="25" t="e">
        <f>IF('Crisis Indicator Data'!#REF!="No Data",1,IF(#REF!&lt;&gt;"",1,0))</f>
        <v>#REF!</v>
      </c>
      <c r="Z121" s="25" t="e">
        <f>IF('Crisis Indicator Data'!#REF!="No Data",1,IF(#REF!&lt;&gt;"",1,0))</f>
        <v>#REF!</v>
      </c>
      <c r="AA121" s="25" t="e">
        <f>IF('Crisis Indicator Data'!#REF!="No Data",1,IF(#REF!&lt;&gt;"",1,0))</f>
        <v>#REF!</v>
      </c>
      <c r="AB121" s="25" t="e">
        <f>IF('Crisis Indicator Data'!#REF!="No Data",1,IF(#REF!&lt;&gt;"",1,0))</f>
        <v>#REF!</v>
      </c>
      <c r="AC121" s="25" t="e">
        <f>IF('Crisis Indicator Data'!#REF!="No Data",1,IF(#REF!&lt;&gt;"",1,0))</f>
        <v>#REF!</v>
      </c>
      <c r="AD121" s="25" t="e">
        <f>IF('Crisis Indicator Data'!#REF!="No Data",1,IF(#REF!&lt;&gt;"",1,0))</f>
        <v>#REF!</v>
      </c>
      <c r="AE121" s="25" t="e">
        <f>IF('Crisis Indicator Data'!#REF!="No Data",1,IF(#REF!&lt;&gt;"",1,0))</f>
        <v>#REF!</v>
      </c>
      <c r="AF121" s="25" t="e">
        <f>IF('Crisis Indicator Data'!#REF!="No Data",1,IF(#REF!&lt;&gt;"",1,0))</f>
        <v>#REF!</v>
      </c>
      <c r="AG121" s="25" t="e">
        <f>IF('Crisis Indicator Data'!#REF!="No Data",1,IF(#REF!&lt;&gt;"",1,0))</f>
        <v>#REF!</v>
      </c>
      <c r="AH121" s="25" t="e">
        <f>IF('Crisis Indicator Data'!#REF!="No Data",1,IF(#REF!&lt;&gt;"",1,0))</f>
        <v>#REF!</v>
      </c>
      <c r="AI121" s="25" t="e">
        <f>IF('Crisis Indicator Data'!#REF!="No Data",1,IF(#REF!&lt;&gt;"",1,0))</f>
        <v>#REF!</v>
      </c>
      <c r="AJ121" s="25" t="e">
        <f>IF('Crisis Indicator Data'!#REF!="No Data",1,IF(#REF!&lt;&gt;"",1,0))</f>
        <v>#REF!</v>
      </c>
      <c r="AK121" s="25" t="e">
        <f>IF('Crisis Indicator Data'!#REF!="No Data",1,IF(#REF!&lt;&gt;"",1,0))</f>
        <v>#REF!</v>
      </c>
      <c r="AL121" s="25" t="e">
        <f>IF('Crisis Indicator Data'!#REF!="No Data",1,IF(#REF!&lt;&gt;"",1,0))</f>
        <v>#REF!</v>
      </c>
      <c r="AM121" s="25" t="e">
        <f>IF('Crisis Indicator Data'!#REF!="No Data",1,IF(#REF!&lt;&gt;"",1,0))</f>
        <v>#REF!</v>
      </c>
      <c r="AN121" s="25" t="e">
        <f>IF('Crisis Indicator Data'!#REF!="No Data",1,IF(#REF!&lt;&gt;"",1,0))</f>
        <v>#REF!</v>
      </c>
      <c r="AO121" s="25" t="e">
        <f>IF('Crisis Indicator Data'!#REF!="No Data",1,IF(#REF!&lt;&gt;"",1,0))</f>
        <v>#REF!</v>
      </c>
      <c r="AP121" s="25" t="e">
        <f>IF('Crisis Indicator Data'!#REF!="No Data",1,IF(#REF!&lt;&gt;"",1,0))</f>
        <v>#REF!</v>
      </c>
      <c r="AQ121" s="25" t="e">
        <f>IF('Crisis Indicator Data'!#REF!="No Data",1,IF(#REF!&lt;&gt;"",1,0))</f>
        <v>#REF!</v>
      </c>
      <c r="AR121" s="25" t="e">
        <f>IF('Crisis Indicator Data'!#REF!="No Data",1,IF(#REF!&lt;&gt;"",1,0))</f>
        <v>#REF!</v>
      </c>
      <c r="AS121" s="25" t="e">
        <f>IF('Crisis Indicator Data'!#REF!="No Data",1,IF(#REF!&lt;&gt;"",1,0))</f>
        <v>#REF!</v>
      </c>
      <c r="AT121" s="25" t="e">
        <f>IF('Crisis Indicator Data'!#REF!="No Data",1,IF(#REF!&lt;&gt;"",1,0))</f>
        <v>#REF!</v>
      </c>
      <c r="AU121" s="25" t="e">
        <f>IF('Crisis Indicator Data'!#REF!="No Data",1,IF(#REF!&lt;&gt;"",1,0))</f>
        <v>#REF!</v>
      </c>
      <c r="AV121" s="25" t="e">
        <f>IF('Crisis Indicator Data'!#REF!="No Data",1,IF(#REF!&lt;&gt;"",1,0))</f>
        <v>#REF!</v>
      </c>
      <c r="AW121" s="25" t="e">
        <f>IF('Crisis Indicator Data'!#REF!="No Data",1,IF(#REF!&lt;&gt;"",1,0))</f>
        <v>#REF!</v>
      </c>
      <c r="AX121" s="25" t="e">
        <f>IF('Crisis Indicator Data'!#REF!="No Data",1,IF(#REF!&lt;&gt;"",1,0))</f>
        <v>#REF!</v>
      </c>
      <c r="AY121" s="25" t="e">
        <f>IF('Crisis Indicator Data'!#REF!="No Data",1,IF(#REF!&lt;&gt;"",1,0))</f>
        <v>#REF!</v>
      </c>
      <c r="AZ121" s="25" t="e">
        <f>IF('Crisis Indicator Data'!#REF!="No Data",1,IF(#REF!&lt;&gt;"",1,0))</f>
        <v>#REF!</v>
      </c>
      <c r="BA121" t="e">
        <f t="shared" si="2"/>
        <v>#REF!</v>
      </c>
      <c r="BB121" s="27" t="e">
        <f t="shared" si="3"/>
        <v>#REF!</v>
      </c>
    </row>
    <row r="122" spans="1:54" x14ac:dyDescent="0.3">
      <c r="A122" t="s">
        <v>225</v>
      </c>
      <c r="B122" s="25" t="e">
        <f>IF('Crisis Indicator Data'!#REF!="No Data",1,IF(#REF!&lt;&gt;"",1,0))</f>
        <v>#REF!</v>
      </c>
      <c r="C122" s="25" t="e">
        <f>IF('Crisis Indicator Data'!#REF!="No Data",1,IF(#REF!&lt;&gt;"",1,0))</f>
        <v>#REF!</v>
      </c>
      <c r="D122" s="25" t="e">
        <f>IF('Crisis Indicator Data'!#REF!="No Data",1,IF(#REF!&lt;&gt;"",1,0))</f>
        <v>#REF!</v>
      </c>
      <c r="E122" s="25" t="e">
        <f>IF('Crisis Indicator Data'!#REF!="No Data",1,IF(#REF!&lt;&gt;"",1,0))</f>
        <v>#REF!</v>
      </c>
      <c r="F122" s="25" t="e">
        <f>IF('Crisis Indicator Data'!#REF!="No Data",1,IF(#REF!&lt;&gt;"",1,0))</f>
        <v>#REF!</v>
      </c>
      <c r="G122" s="25" t="e">
        <f>IF('Crisis Indicator Data'!#REF!="No Data",1,IF(#REF!&lt;&gt;"",1,0))</f>
        <v>#REF!</v>
      </c>
      <c r="H122" s="25" t="e">
        <f>IF('Crisis Indicator Data'!#REF!="No Data",1,IF(#REF!&lt;&gt;"",1,0))</f>
        <v>#REF!</v>
      </c>
      <c r="I122" s="25" t="e">
        <f>IF('Crisis Indicator Data'!#REF!="No Data",1,IF(#REF!&lt;&gt;"",1,0))</f>
        <v>#REF!</v>
      </c>
      <c r="J122" s="25" t="e">
        <f>IF('Crisis Indicator Data'!#REF!="No Data",1,IF(#REF!&lt;&gt;"",1,0))</f>
        <v>#REF!</v>
      </c>
      <c r="K122" s="25" t="e">
        <f>IF('Crisis Indicator Data'!#REF!="No Data",1,IF(#REF!&lt;&gt;"",1,0))</f>
        <v>#REF!</v>
      </c>
      <c r="L122" s="25" t="e">
        <f>IF('Crisis Indicator Data'!#REF!="No Data",1,IF(#REF!&lt;&gt;"",1,0))</f>
        <v>#REF!</v>
      </c>
      <c r="M122" s="25" t="e">
        <f>IF('Crisis Indicator Data'!#REF!="No Data",1,IF(#REF!&lt;&gt;"",1,0))</f>
        <v>#REF!</v>
      </c>
      <c r="N122" s="25" t="e">
        <f>IF('Crisis Indicator Data'!#REF!="No Data",1,IF(#REF!&lt;&gt;"",1,0))</f>
        <v>#REF!</v>
      </c>
      <c r="O122" s="25" t="e">
        <f>IF('Crisis Indicator Data'!#REF!="No Data",1,IF(#REF!&lt;&gt;"",1,0))</f>
        <v>#REF!</v>
      </c>
      <c r="P122" s="25" t="e">
        <f>IF('Crisis Indicator Data'!#REF!="No Data",1,IF(#REF!&lt;&gt;"",1,0))</f>
        <v>#REF!</v>
      </c>
      <c r="Q122" s="25" t="e">
        <f>IF('Crisis Indicator Data'!#REF!="No Data",1,IF(#REF!&lt;&gt;"",1,0))</f>
        <v>#REF!</v>
      </c>
      <c r="R122" s="25" t="e">
        <f>IF('Crisis Indicator Data'!#REF!="No Data",1,IF(#REF!&lt;&gt;"",1,0))</f>
        <v>#REF!</v>
      </c>
      <c r="S122" s="25" t="e">
        <f>IF('Crisis Indicator Data'!#REF!="No Data",1,IF(#REF!&lt;&gt;"",1,0))</f>
        <v>#REF!</v>
      </c>
      <c r="T122" s="25" t="e">
        <f>IF('Crisis Indicator Data'!#REF!="No Data",1,IF(#REF!&lt;&gt;"",1,0))</f>
        <v>#REF!</v>
      </c>
      <c r="U122" s="25" t="e">
        <f>IF('Crisis Indicator Data'!#REF!="No Data",1,IF(#REF!&lt;&gt;"",1,0))</f>
        <v>#REF!</v>
      </c>
      <c r="V122" s="25" t="e">
        <f>IF('Crisis Indicator Data'!#REF!="No Data",1,IF(#REF!&lt;&gt;"",1,0))</f>
        <v>#REF!</v>
      </c>
      <c r="W122" s="25" t="e">
        <f>IF('Crisis Indicator Data'!#REF!="No Data",1,IF(#REF!&lt;&gt;"",1,0))</f>
        <v>#REF!</v>
      </c>
      <c r="X122" s="25" t="e">
        <f>IF('Crisis Indicator Data'!#REF!="No Data",1,IF(#REF!&lt;&gt;"",1,0))</f>
        <v>#REF!</v>
      </c>
      <c r="Y122" s="25" t="e">
        <f>IF('Crisis Indicator Data'!#REF!="No Data",1,IF(#REF!&lt;&gt;"",1,0))</f>
        <v>#REF!</v>
      </c>
      <c r="Z122" s="25" t="e">
        <f>IF('Crisis Indicator Data'!#REF!="No Data",1,IF(#REF!&lt;&gt;"",1,0))</f>
        <v>#REF!</v>
      </c>
      <c r="AA122" s="25" t="e">
        <f>IF('Crisis Indicator Data'!#REF!="No Data",1,IF(#REF!&lt;&gt;"",1,0))</f>
        <v>#REF!</v>
      </c>
      <c r="AB122" s="25" t="e">
        <f>IF('Crisis Indicator Data'!#REF!="No Data",1,IF(#REF!&lt;&gt;"",1,0))</f>
        <v>#REF!</v>
      </c>
      <c r="AC122" s="25" t="e">
        <f>IF('Crisis Indicator Data'!#REF!="No Data",1,IF(#REF!&lt;&gt;"",1,0))</f>
        <v>#REF!</v>
      </c>
      <c r="AD122" s="25" t="e">
        <f>IF('Crisis Indicator Data'!#REF!="No Data",1,IF(#REF!&lt;&gt;"",1,0))</f>
        <v>#REF!</v>
      </c>
      <c r="AE122" s="25" t="e">
        <f>IF('Crisis Indicator Data'!#REF!="No Data",1,IF(#REF!&lt;&gt;"",1,0))</f>
        <v>#REF!</v>
      </c>
      <c r="AF122" s="25" t="e">
        <f>IF('Crisis Indicator Data'!#REF!="No Data",1,IF(#REF!&lt;&gt;"",1,0))</f>
        <v>#REF!</v>
      </c>
      <c r="AG122" s="25" t="e">
        <f>IF('Crisis Indicator Data'!#REF!="No Data",1,IF(#REF!&lt;&gt;"",1,0))</f>
        <v>#REF!</v>
      </c>
      <c r="AH122" s="25" t="e">
        <f>IF('Crisis Indicator Data'!#REF!="No Data",1,IF(#REF!&lt;&gt;"",1,0))</f>
        <v>#REF!</v>
      </c>
      <c r="AI122" s="25" t="e">
        <f>IF('Crisis Indicator Data'!#REF!="No Data",1,IF(#REF!&lt;&gt;"",1,0))</f>
        <v>#REF!</v>
      </c>
      <c r="AJ122" s="25" t="e">
        <f>IF('Crisis Indicator Data'!#REF!="No Data",1,IF(#REF!&lt;&gt;"",1,0))</f>
        <v>#REF!</v>
      </c>
      <c r="AK122" s="25" t="e">
        <f>IF('Crisis Indicator Data'!#REF!="No Data",1,IF(#REF!&lt;&gt;"",1,0))</f>
        <v>#REF!</v>
      </c>
      <c r="AL122" s="25" t="e">
        <f>IF('Crisis Indicator Data'!#REF!="No Data",1,IF(#REF!&lt;&gt;"",1,0))</f>
        <v>#REF!</v>
      </c>
      <c r="AM122" s="25" t="e">
        <f>IF('Crisis Indicator Data'!#REF!="No Data",1,IF(#REF!&lt;&gt;"",1,0))</f>
        <v>#REF!</v>
      </c>
      <c r="AN122" s="25" t="e">
        <f>IF('Crisis Indicator Data'!#REF!="No Data",1,IF(#REF!&lt;&gt;"",1,0))</f>
        <v>#REF!</v>
      </c>
      <c r="AO122" s="25" t="e">
        <f>IF('Crisis Indicator Data'!#REF!="No Data",1,IF(#REF!&lt;&gt;"",1,0))</f>
        <v>#REF!</v>
      </c>
      <c r="AP122" s="25" t="e">
        <f>IF('Crisis Indicator Data'!#REF!="No Data",1,IF(#REF!&lt;&gt;"",1,0))</f>
        <v>#REF!</v>
      </c>
      <c r="AQ122" s="25" t="e">
        <f>IF('Crisis Indicator Data'!#REF!="No Data",1,IF(#REF!&lt;&gt;"",1,0))</f>
        <v>#REF!</v>
      </c>
      <c r="AR122" s="25" t="e">
        <f>IF('Crisis Indicator Data'!#REF!="No Data",1,IF(#REF!&lt;&gt;"",1,0))</f>
        <v>#REF!</v>
      </c>
      <c r="AS122" s="25" t="e">
        <f>IF('Crisis Indicator Data'!#REF!="No Data",1,IF(#REF!&lt;&gt;"",1,0))</f>
        <v>#REF!</v>
      </c>
      <c r="AT122" s="25" t="e">
        <f>IF('Crisis Indicator Data'!#REF!="No Data",1,IF(#REF!&lt;&gt;"",1,0))</f>
        <v>#REF!</v>
      </c>
      <c r="AU122" s="25" t="e">
        <f>IF('Crisis Indicator Data'!#REF!="No Data",1,IF(#REF!&lt;&gt;"",1,0))</f>
        <v>#REF!</v>
      </c>
      <c r="AV122" s="25" t="e">
        <f>IF('Crisis Indicator Data'!#REF!="No Data",1,IF(#REF!&lt;&gt;"",1,0))</f>
        <v>#REF!</v>
      </c>
      <c r="AW122" s="25" t="e">
        <f>IF('Crisis Indicator Data'!#REF!="No Data",1,IF(#REF!&lt;&gt;"",1,0))</f>
        <v>#REF!</v>
      </c>
      <c r="AX122" s="25" t="e">
        <f>IF('Crisis Indicator Data'!#REF!="No Data",1,IF(#REF!&lt;&gt;"",1,0))</f>
        <v>#REF!</v>
      </c>
      <c r="AY122" s="25" t="e">
        <f>IF('Crisis Indicator Data'!#REF!="No Data",1,IF(#REF!&lt;&gt;"",1,0))</f>
        <v>#REF!</v>
      </c>
      <c r="AZ122" s="25" t="e">
        <f>IF('Crisis Indicator Data'!#REF!="No Data",1,IF(#REF!&lt;&gt;"",1,0))</f>
        <v>#REF!</v>
      </c>
      <c r="BA122" t="e">
        <f t="shared" si="2"/>
        <v>#REF!</v>
      </c>
      <c r="BB122" s="27" t="e">
        <f t="shared" si="3"/>
        <v>#REF!</v>
      </c>
    </row>
    <row r="123" spans="1:54" x14ac:dyDescent="0.3">
      <c r="A123" t="s">
        <v>227</v>
      </c>
      <c r="B123" s="25" t="e">
        <f>IF('Crisis Indicator Data'!#REF!="No Data",1,IF(#REF!&lt;&gt;"",1,0))</f>
        <v>#REF!</v>
      </c>
      <c r="C123" s="25" t="e">
        <f>IF('Crisis Indicator Data'!#REF!="No Data",1,IF(#REF!&lt;&gt;"",1,0))</f>
        <v>#REF!</v>
      </c>
      <c r="D123" s="25" t="e">
        <f>IF('Crisis Indicator Data'!#REF!="No Data",1,IF(#REF!&lt;&gt;"",1,0))</f>
        <v>#REF!</v>
      </c>
      <c r="E123" s="25" t="e">
        <f>IF('Crisis Indicator Data'!#REF!="No Data",1,IF(#REF!&lt;&gt;"",1,0))</f>
        <v>#REF!</v>
      </c>
      <c r="F123" s="25" t="e">
        <f>IF('Crisis Indicator Data'!#REF!="No Data",1,IF(#REF!&lt;&gt;"",1,0))</f>
        <v>#REF!</v>
      </c>
      <c r="G123" s="25" t="e">
        <f>IF('Crisis Indicator Data'!#REF!="No Data",1,IF(#REF!&lt;&gt;"",1,0))</f>
        <v>#REF!</v>
      </c>
      <c r="H123" s="25" t="e">
        <f>IF('Crisis Indicator Data'!#REF!="No Data",1,IF(#REF!&lt;&gt;"",1,0))</f>
        <v>#REF!</v>
      </c>
      <c r="I123" s="25" t="e">
        <f>IF('Crisis Indicator Data'!#REF!="No Data",1,IF(#REF!&lt;&gt;"",1,0))</f>
        <v>#REF!</v>
      </c>
      <c r="J123" s="25" t="e">
        <f>IF('Crisis Indicator Data'!#REF!="No Data",1,IF(#REF!&lt;&gt;"",1,0))</f>
        <v>#REF!</v>
      </c>
      <c r="K123" s="25" t="e">
        <f>IF('Crisis Indicator Data'!#REF!="No Data",1,IF(#REF!&lt;&gt;"",1,0))</f>
        <v>#REF!</v>
      </c>
      <c r="L123" s="25" t="e">
        <f>IF('Crisis Indicator Data'!#REF!="No Data",1,IF(#REF!&lt;&gt;"",1,0))</f>
        <v>#REF!</v>
      </c>
      <c r="M123" s="25" t="e">
        <f>IF('Crisis Indicator Data'!#REF!="No Data",1,IF(#REF!&lt;&gt;"",1,0))</f>
        <v>#REF!</v>
      </c>
      <c r="N123" s="25" t="e">
        <f>IF('Crisis Indicator Data'!#REF!="No Data",1,IF(#REF!&lt;&gt;"",1,0))</f>
        <v>#REF!</v>
      </c>
      <c r="O123" s="25" t="e">
        <f>IF('Crisis Indicator Data'!#REF!="No Data",1,IF(#REF!&lt;&gt;"",1,0))</f>
        <v>#REF!</v>
      </c>
      <c r="P123" s="25" t="e">
        <f>IF('Crisis Indicator Data'!#REF!="No Data",1,IF(#REF!&lt;&gt;"",1,0))</f>
        <v>#REF!</v>
      </c>
      <c r="Q123" s="25" t="e">
        <f>IF('Crisis Indicator Data'!#REF!="No Data",1,IF(#REF!&lt;&gt;"",1,0))</f>
        <v>#REF!</v>
      </c>
      <c r="R123" s="25" t="e">
        <f>IF('Crisis Indicator Data'!#REF!="No Data",1,IF(#REF!&lt;&gt;"",1,0))</f>
        <v>#REF!</v>
      </c>
      <c r="S123" s="25" t="e">
        <f>IF('Crisis Indicator Data'!#REF!="No Data",1,IF(#REF!&lt;&gt;"",1,0))</f>
        <v>#REF!</v>
      </c>
      <c r="T123" s="25" t="e">
        <f>IF('Crisis Indicator Data'!#REF!="No Data",1,IF(#REF!&lt;&gt;"",1,0))</f>
        <v>#REF!</v>
      </c>
      <c r="U123" s="25" t="e">
        <f>IF('Crisis Indicator Data'!#REF!="No Data",1,IF(#REF!&lt;&gt;"",1,0))</f>
        <v>#REF!</v>
      </c>
      <c r="V123" s="25" t="e">
        <f>IF('Crisis Indicator Data'!#REF!="No Data",1,IF(#REF!&lt;&gt;"",1,0))</f>
        <v>#REF!</v>
      </c>
      <c r="W123" s="25" t="e">
        <f>IF('Crisis Indicator Data'!#REF!="No Data",1,IF(#REF!&lt;&gt;"",1,0))</f>
        <v>#REF!</v>
      </c>
      <c r="X123" s="25" t="e">
        <f>IF('Crisis Indicator Data'!#REF!="No Data",1,IF(#REF!&lt;&gt;"",1,0))</f>
        <v>#REF!</v>
      </c>
      <c r="Y123" s="25" t="e">
        <f>IF('Crisis Indicator Data'!#REF!="No Data",1,IF(#REF!&lt;&gt;"",1,0))</f>
        <v>#REF!</v>
      </c>
      <c r="Z123" s="25" t="e">
        <f>IF('Crisis Indicator Data'!#REF!="No Data",1,IF(#REF!&lt;&gt;"",1,0))</f>
        <v>#REF!</v>
      </c>
      <c r="AA123" s="25" t="e">
        <f>IF('Crisis Indicator Data'!#REF!="No Data",1,IF(#REF!&lt;&gt;"",1,0))</f>
        <v>#REF!</v>
      </c>
      <c r="AB123" s="25" t="e">
        <f>IF('Crisis Indicator Data'!#REF!="No Data",1,IF(#REF!&lt;&gt;"",1,0))</f>
        <v>#REF!</v>
      </c>
      <c r="AC123" s="25" t="e">
        <f>IF('Crisis Indicator Data'!#REF!="No Data",1,IF(#REF!&lt;&gt;"",1,0))</f>
        <v>#REF!</v>
      </c>
      <c r="AD123" s="25" t="e">
        <f>IF('Crisis Indicator Data'!#REF!="No Data",1,IF(#REF!&lt;&gt;"",1,0))</f>
        <v>#REF!</v>
      </c>
      <c r="AE123" s="25" t="e">
        <f>IF('Crisis Indicator Data'!#REF!="No Data",1,IF(#REF!&lt;&gt;"",1,0))</f>
        <v>#REF!</v>
      </c>
      <c r="AF123" s="25" t="e">
        <f>IF('Crisis Indicator Data'!#REF!="No Data",1,IF(#REF!&lt;&gt;"",1,0))</f>
        <v>#REF!</v>
      </c>
      <c r="AG123" s="25" t="e">
        <f>IF('Crisis Indicator Data'!#REF!="No Data",1,IF(#REF!&lt;&gt;"",1,0))</f>
        <v>#REF!</v>
      </c>
      <c r="AH123" s="25" t="e">
        <f>IF('Crisis Indicator Data'!#REF!="No Data",1,IF(#REF!&lt;&gt;"",1,0))</f>
        <v>#REF!</v>
      </c>
      <c r="AI123" s="25" t="e">
        <f>IF('Crisis Indicator Data'!#REF!="No Data",1,IF(#REF!&lt;&gt;"",1,0))</f>
        <v>#REF!</v>
      </c>
      <c r="AJ123" s="25" t="e">
        <f>IF('Crisis Indicator Data'!#REF!="No Data",1,IF(#REF!&lt;&gt;"",1,0))</f>
        <v>#REF!</v>
      </c>
      <c r="AK123" s="25" t="e">
        <f>IF('Crisis Indicator Data'!#REF!="No Data",1,IF(#REF!&lt;&gt;"",1,0))</f>
        <v>#REF!</v>
      </c>
      <c r="AL123" s="25" t="e">
        <f>IF('Crisis Indicator Data'!#REF!="No Data",1,IF(#REF!&lt;&gt;"",1,0))</f>
        <v>#REF!</v>
      </c>
      <c r="AM123" s="25" t="e">
        <f>IF('Crisis Indicator Data'!#REF!="No Data",1,IF(#REF!&lt;&gt;"",1,0))</f>
        <v>#REF!</v>
      </c>
      <c r="AN123" s="25" t="e">
        <f>IF('Crisis Indicator Data'!#REF!="No Data",1,IF(#REF!&lt;&gt;"",1,0))</f>
        <v>#REF!</v>
      </c>
      <c r="AO123" s="25" t="e">
        <f>IF('Crisis Indicator Data'!#REF!="No Data",1,IF(#REF!&lt;&gt;"",1,0))</f>
        <v>#REF!</v>
      </c>
      <c r="AP123" s="25" t="e">
        <f>IF('Crisis Indicator Data'!#REF!="No Data",1,IF(#REF!&lt;&gt;"",1,0))</f>
        <v>#REF!</v>
      </c>
      <c r="AQ123" s="25" t="e">
        <f>IF('Crisis Indicator Data'!#REF!="No Data",1,IF(#REF!&lt;&gt;"",1,0))</f>
        <v>#REF!</v>
      </c>
      <c r="AR123" s="25" t="e">
        <f>IF('Crisis Indicator Data'!#REF!="No Data",1,IF(#REF!&lt;&gt;"",1,0))</f>
        <v>#REF!</v>
      </c>
      <c r="AS123" s="25" t="e">
        <f>IF('Crisis Indicator Data'!#REF!="No Data",1,IF(#REF!&lt;&gt;"",1,0))</f>
        <v>#REF!</v>
      </c>
      <c r="AT123" s="25" t="e">
        <f>IF('Crisis Indicator Data'!#REF!="No Data",1,IF(#REF!&lt;&gt;"",1,0))</f>
        <v>#REF!</v>
      </c>
      <c r="AU123" s="25" t="e">
        <f>IF('Crisis Indicator Data'!#REF!="No Data",1,IF(#REF!&lt;&gt;"",1,0))</f>
        <v>#REF!</v>
      </c>
      <c r="AV123" s="25" t="e">
        <f>IF('Crisis Indicator Data'!#REF!="No Data",1,IF(#REF!&lt;&gt;"",1,0))</f>
        <v>#REF!</v>
      </c>
      <c r="AW123" s="25" t="e">
        <f>IF('Crisis Indicator Data'!#REF!="No Data",1,IF(#REF!&lt;&gt;"",1,0))</f>
        <v>#REF!</v>
      </c>
      <c r="AX123" s="25" t="e">
        <f>IF('Crisis Indicator Data'!#REF!="No Data",1,IF(#REF!&lt;&gt;"",1,0))</f>
        <v>#REF!</v>
      </c>
      <c r="AY123" s="25" t="e">
        <f>IF('Crisis Indicator Data'!#REF!="No Data",1,IF(#REF!&lt;&gt;"",1,0))</f>
        <v>#REF!</v>
      </c>
      <c r="AZ123" s="25" t="e">
        <f>IF('Crisis Indicator Data'!#REF!="No Data",1,IF(#REF!&lt;&gt;"",1,0))</f>
        <v>#REF!</v>
      </c>
      <c r="BA123" t="e">
        <f t="shared" si="2"/>
        <v>#REF!</v>
      </c>
      <c r="BB123" s="27" t="e">
        <f t="shared" si="3"/>
        <v>#REF!</v>
      </c>
    </row>
    <row r="124" spans="1:54" x14ac:dyDescent="0.3">
      <c r="A124" t="s">
        <v>229</v>
      </c>
      <c r="B124" s="25" t="e">
        <f>IF('Crisis Indicator Data'!#REF!="No Data",1,IF(#REF!&lt;&gt;"",1,0))</f>
        <v>#REF!</v>
      </c>
      <c r="C124" s="25" t="e">
        <f>IF('Crisis Indicator Data'!#REF!="No Data",1,IF(#REF!&lt;&gt;"",1,0))</f>
        <v>#REF!</v>
      </c>
      <c r="D124" s="25" t="e">
        <f>IF('Crisis Indicator Data'!#REF!="No Data",1,IF(#REF!&lt;&gt;"",1,0))</f>
        <v>#REF!</v>
      </c>
      <c r="E124" s="25" t="e">
        <f>IF('Crisis Indicator Data'!#REF!="No Data",1,IF(#REF!&lt;&gt;"",1,0))</f>
        <v>#REF!</v>
      </c>
      <c r="F124" s="25" t="e">
        <f>IF('Crisis Indicator Data'!#REF!="No Data",1,IF(#REF!&lt;&gt;"",1,0))</f>
        <v>#REF!</v>
      </c>
      <c r="G124" s="25" t="e">
        <f>IF('Crisis Indicator Data'!#REF!="No Data",1,IF(#REF!&lt;&gt;"",1,0))</f>
        <v>#REF!</v>
      </c>
      <c r="H124" s="25" t="e">
        <f>IF('Crisis Indicator Data'!#REF!="No Data",1,IF(#REF!&lt;&gt;"",1,0))</f>
        <v>#REF!</v>
      </c>
      <c r="I124" s="25" t="e">
        <f>IF('Crisis Indicator Data'!#REF!="No Data",1,IF(#REF!&lt;&gt;"",1,0))</f>
        <v>#REF!</v>
      </c>
      <c r="J124" s="25" t="e">
        <f>IF('Crisis Indicator Data'!#REF!="No Data",1,IF(#REF!&lt;&gt;"",1,0))</f>
        <v>#REF!</v>
      </c>
      <c r="K124" s="25" t="e">
        <f>IF('Crisis Indicator Data'!#REF!="No Data",1,IF(#REF!&lt;&gt;"",1,0))</f>
        <v>#REF!</v>
      </c>
      <c r="L124" s="25" t="e">
        <f>IF('Crisis Indicator Data'!#REF!="No Data",1,IF(#REF!&lt;&gt;"",1,0))</f>
        <v>#REF!</v>
      </c>
      <c r="M124" s="25" t="e">
        <f>IF('Crisis Indicator Data'!#REF!="No Data",1,IF(#REF!&lt;&gt;"",1,0))</f>
        <v>#REF!</v>
      </c>
      <c r="N124" s="25" t="e">
        <f>IF('Crisis Indicator Data'!#REF!="No Data",1,IF(#REF!&lt;&gt;"",1,0))</f>
        <v>#REF!</v>
      </c>
      <c r="O124" s="25" t="e">
        <f>IF('Crisis Indicator Data'!#REF!="No Data",1,IF(#REF!&lt;&gt;"",1,0))</f>
        <v>#REF!</v>
      </c>
      <c r="P124" s="25" t="e">
        <f>IF('Crisis Indicator Data'!#REF!="No Data",1,IF(#REF!&lt;&gt;"",1,0))</f>
        <v>#REF!</v>
      </c>
      <c r="Q124" s="25" t="e">
        <f>IF('Crisis Indicator Data'!#REF!="No Data",1,IF(#REF!&lt;&gt;"",1,0))</f>
        <v>#REF!</v>
      </c>
      <c r="R124" s="25" t="e">
        <f>IF('Crisis Indicator Data'!#REF!="No Data",1,IF(#REF!&lt;&gt;"",1,0))</f>
        <v>#REF!</v>
      </c>
      <c r="S124" s="25" t="e">
        <f>IF('Crisis Indicator Data'!#REF!="No Data",1,IF(#REF!&lt;&gt;"",1,0))</f>
        <v>#REF!</v>
      </c>
      <c r="T124" s="25" t="e">
        <f>IF('Crisis Indicator Data'!#REF!="No Data",1,IF(#REF!&lt;&gt;"",1,0))</f>
        <v>#REF!</v>
      </c>
      <c r="U124" s="25" t="e">
        <f>IF('Crisis Indicator Data'!#REF!="No Data",1,IF(#REF!&lt;&gt;"",1,0))</f>
        <v>#REF!</v>
      </c>
      <c r="V124" s="25" t="e">
        <f>IF('Crisis Indicator Data'!#REF!="No Data",1,IF(#REF!&lt;&gt;"",1,0))</f>
        <v>#REF!</v>
      </c>
      <c r="W124" s="25" t="e">
        <f>IF('Crisis Indicator Data'!#REF!="No Data",1,IF(#REF!&lt;&gt;"",1,0))</f>
        <v>#REF!</v>
      </c>
      <c r="X124" s="25" t="e">
        <f>IF('Crisis Indicator Data'!#REF!="No Data",1,IF(#REF!&lt;&gt;"",1,0))</f>
        <v>#REF!</v>
      </c>
      <c r="Y124" s="25" t="e">
        <f>IF('Crisis Indicator Data'!#REF!="No Data",1,IF(#REF!&lt;&gt;"",1,0))</f>
        <v>#REF!</v>
      </c>
      <c r="Z124" s="25" t="e">
        <f>IF('Crisis Indicator Data'!#REF!="No Data",1,IF(#REF!&lt;&gt;"",1,0))</f>
        <v>#REF!</v>
      </c>
      <c r="AA124" s="25" t="e">
        <f>IF('Crisis Indicator Data'!#REF!="No Data",1,IF(#REF!&lt;&gt;"",1,0))</f>
        <v>#REF!</v>
      </c>
      <c r="AB124" s="25" t="e">
        <f>IF('Crisis Indicator Data'!#REF!="No Data",1,IF(#REF!&lt;&gt;"",1,0))</f>
        <v>#REF!</v>
      </c>
      <c r="AC124" s="25" t="e">
        <f>IF('Crisis Indicator Data'!#REF!="No Data",1,IF(#REF!&lt;&gt;"",1,0))</f>
        <v>#REF!</v>
      </c>
      <c r="AD124" s="25" t="e">
        <f>IF('Crisis Indicator Data'!#REF!="No Data",1,IF(#REF!&lt;&gt;"",1,0))</f>
        <v>#REF!</v>
      </c>
      <c r="AE124" s="25" t="e">
        <f>IF('Crisis Indicator Data'!#REF!="No Data",1,IF(#REF!&lt;&gt;"",1,0))</f>
        <v>#REF!</v>
      </c>
      <c r="AF124" s="25" t="e">
        <f>IF('Crisis Indicator Data'!#REF!="No Data",1,IF(#REF!&lt;&gt;"",1,0))</f>
        <v>#REF!</v>
      </c>
      <c r="AG124" s="25" t="e">
        <f>IF('Crisis Indicator Data'!#REF!="No Data",1,IF(#REF!&lt;&gt;"",1,0))</f>
        <v>#REF!</v>
      </c>
      <c r="AH124" s="25" t="e">
        <f>IF('Crisis Indicator Data'!#REF!="No Data",1,IF(#REF!&lt;&gt;"",1,0))</f>
        <v>#REF!</v>
      </c>
      <c r="AI124" s="25" t="e">
        <f>IF('Crisis Indicator Data'!#REF!="No Data",1,IF(#REF!&lt;&gt;"",1,0))</f>
        <v>#REF!</v>
      </c>
      <c r="AJ124" s="25" t="e">
        <f>IF('Crisis Indicator Data'!#REF!="No Data",1,IF(#REF!&lt;&gt;"",1,0))</f>
        <v>#REF!</v>
      </c>
      <c r="AK124" s="25" t="e">
        <f>IF('Crisis Indicator Data'!#REF!="No Data",1,IF(#REF!&lt;&gt;"",1,0))</f>
        <v>#REF!</v>
      </c>
      <c r="AL124" s="25" t="e">
        <f>IF('Crisis Indicator Data'!#REF!="No Data",1,IF(#REF!&lt;&gt;"",1,0))</f>
        <v>#REF!</v>
      </c>
      <c r="AM124" s="25" t="e">
        <f>IF('Crisis Indicator Data'!#REF!="No Data",1,IF(#REF!&lt;&gt;"",1,0))</f>
        <v>#REF!</v>
      </c>
      <c r="AN124" s="25" t="e">
        <f>IF('Crisis Indicator Data'!#REF!="No Data",1,IF(#REF!&lt;&gt;"",1,0))</f>
        <v>#REF!</v>
      </c>
      <c r="AO124" s="25" t="e">
        <f>IF('Crisis Indicator Data'!#REF!="No Data",1,IF(#REF!&lt;&gt;"",1,0))</f>
        <v>#REF!</v>
      </c>
      <c r="AP124" s="25" t="e">
        <f>IF('Crisis Indicator Data'!#REF!="No Data",1,IF(#REF!&lt;&gt;"",1,0))</f>
        <v>#REF!</v>
      </c>
      <c r="AQ124" s="25" t="e">
        <f>IF('Crisis Indicator Data'!#REF!="No Data",1,IF(#REF!&lt;&gt;"",1,0))</f>
        <v>#REF!</v>
      </c>
      <c r="AR124" s="25" t="e">
        <f>IF('Crisis Indicator Data'!#REF!="No Data",1,IF(#REF!&lt;&gt;"",1,0))</f>
        <v>#REF!</v>
      </c>
      <c r="AS124" s="25" t="e">
        <f>IF('Crisis Indicator Data'!#REF!="No Data",1,IF(#REF!&lt;&gt;"",1,0))</f>
        <v>#REF!</v>
      </c>
      <c r="AT124" s="25" t="e">
        <f>IF('Crisis Indicator Data'!#REF!="No Data",1,IF(#REF!&lt;&gt;"",1,0))</f>
        <v>#REF!</v>
      </c>
      <c r="AU124" s="25" t="e">
        <f>IF('Crisis Indicator Data'!#REF!="No Data",1,IF(#REF!&lt;&gt;"",1,0))</f>
        <v>#REF!</v>
      </c>
      <c r="AV124" s="25" t="e">
        <f>IF('Crisis Indicator Data'!#REF!="No Data",1,IF(#REF!&lt;&gt;"",1,0))</f>
        <v>#REF!</v>
      </c>
      <c r="AW124" s="25" t="e">
        <f>IF('Crisis Indicator Data'!#REF!="No Data",1,IF(#REF!&lt;&gt;"",1,0))</f>
        <v>#REF!</v>
      </c>
      <c r="AX124" s="25" t="e">
        <f>IF('Crisis Indicator Data'!#REF!="No Data",1,IF(#REF!&lt;&gt;"",1,0))</f>
        <v>#REF!</v>
      </c>
      <c r="AY124" s="25" t="e">
        <f>IF('Crisis Indicator Data'!#REF!="No Data",1,IF(#REF!&lt;&gt;"",1,0))</f>
        <v>#REF!</v>
      </c>
      <c r="AZ124" s="25" t="e">
        <f>IF('Crisis Indicator Data'!#REF!="No Data",1,IF(#REF!&lt;&gt;"",1,0))</f>
        <v>#REF!</v>
      </c>
      <c r="BA124" t="e">
        <f t="shared" si="2"/>
        <v>#REF!</v>
      </c>
      <c r="BB124" s="27" t="e">
        <f t="shared" si="3"/>
        <v>#REF!</v>
      </c>
    </row>
    <row r="125" spans="1:54" x14ac:dyDescent="0.3">
      <c r="A125" t="s">
        <v>231</v>
      </c>
      <c r="B125" s="25" t="e">
        <f>IF('Crisis Indicator Data'!#REF!="No Data",1,IF(#REF!&lt;&gt;"",1,0))</f>
        <v>#REF!</v>
      </c>
      <c r="C125" s="25" t="e">
        <f>IF('Crisis Indicator Data'!#REF!="No Data",1,IF(#REF!&lt;&gt;"",1,0))</f>
        <v>#REF!</v>
      </c>
      <c r="D125" s="25" t="e">
        <f>IF('Crisis Indicator Data'!#REF!="No Data",1,IF(#REF!&lt;&gt;"",1,0))</f>
        <v>#REF!</v>
      </c>
      <c r="E125" s="25" t="e">
        <f>IF('Crisis Indicator Data'!#REF!="No Data",1,IF(#REF!&lt;&gt;"",1,0))</f>
        <v>#REF!</v>
      </c>
      <c r="F125" s="25" t="e">
        <f>IF('Crisis Indicator Data'!#REF!="No Data",1,IF(#REF!&lt;&gt;"",1,0))</f>
        <v>#REF!</v>
      </c>
      <c r="G125" s="25" t="e">
        <f>IF('Crisis Indicator Data'!#REF!="No Data",1,IF(#REF!&lt;&gt;"",1,0))</f>
        <v>#REF!</v>
      </c>
      <c r="H125" s="25" t="e">
        <f>IF('Crisis Indicator Data'!#REF!="No Data",1,IF(#REF!&lt;&gt;"",1,0))</f>
        <v>#REF!</v>
      </c>
      <c r="I125" s="25" t="e">
        <f>IF('Crisis Indicator Data'!#REF!="No Data",1,IF(#REF!&lt;&gt;"",1,0))</f>
        <v>#REF!</v>
      </c>
      <c r="J125" s="25" t="e">
        <f>IF('Crisis Indicator Data'!#REF!="No Data",1,IF(#REF!&lt;&gt;"",1,0))</f>
        <v>#REF!</v>
      </c>
      <c r="K125" s="25" t="e">
        <f>IF('Crisis Indicator Data'!#REF!="No Data",1,IF(#REF!&lt;&gt;"",1,0))</f>
        <v>#REF!</v>
      </c>
      <c r="L125" s="25" t="e">
        <f>IF('Crisis Indicator Data'!#REF!="No Data",1,IF(#REF!&lt;&gt;"",1,0))</f>
        <v>#REF!</v>
      </c>
      <c r="M125" s="25" t="e">
        <f>IF('Crisis Indicator Data'!#REF!="No Data",1,IF(#REF!&lt;&gt;"",1,0))</f>
        <v>#REF!</v>
      </c>
      <c r="N125" s="25" t="e">
        <f>IF('Crisis Indicator Data'!#REF!="No Data",1,IF(#REF!&lt;&gt;"",1,0))</f>
        <v>#REF!</v>
      </c>
      <c r="O125" s="25" t="e">
        <f>IF('Crisis Indicator Data'!#REF!="No Data",1,IF(#REF!&lt;&gt;"",1,0))</f>
        <v>#REF!</v>
      </c>
      <c r="P125" s="25" t="e">
        <f>IF('Crisis Indicator Data'!#REF!="No Data",1,IF(#REF!&lt;&gt;"",1,0))</f>
        <v>#REF!</v>
      </c>
      <c r="Q125" s="25" t="e">
        <f>IF('Crisis Indicator Data'!#REF!="No Data",1,IF(#REF!&lt;&gt;"",1,0))</f>
        <v>#REF!</v>
      </c>
      <c r="R125" s="25" t="e">
        <f>IF('Crisis Indicator Data'!#REF!="No Data",1,IF(#REF!&lt;&gt;"",1,0))</f>
        <v>#REF!</v>
      </c>
      <c r="S125" s="25" t="e">
        <f>IF('Crisis Indicator Data'!#REF!="No Data",1,IF(#REF!&lt;&gt;"",1,0))</f>
        <v>#REF!</v>
      </c>
      <c r="T125" s="25" t="e">
        <f>IF('Crisis Indicator Data'!#REF!="No Data",1,IF(#REF!&lt;&gt;"",1,0))</f>
        <v>#REF!</v>
      </c>
      <c r="U125" s="25" t="e">
        <f>IF('Crisis Indicator Data'!#REF!="No Data",1,IF(#REF!&lt;&gt;"",1,0))</f>
        <v>#REF!</v>
      </c>
      <c r="V125" s="25" t="e">
        <f>IF('Crisis Indicator Data'!#REF!="No Data",1,IF(#REF!&lt;&gt;"",1,0))</f>
        <v>#REF!</v>
      </c>
      <c r="W125" s="25" t="e">
        <f>IF('Crisis Indicator Data'!#REF!="No Data",1,IF(#REF!&lt;&gt;"",1,0))</f>
        <v>#REF!</v>
      </c>
      <c r="X125" s="25" t="e">
        <f>IF('Crisis Indicator Data'!#REF!="No Data",1,IF(#REF!&lt;&gt;"",1,0))</f>
        <v>#REF!</v>
      </c>
      <c r="Y125" s="25" t="e">
        <f>IF('Crisis Indicator Data'!#REF!="No Data",1,IF(#REF!&lt;&gt;"",1,0))</f>
        <v>#REF!</v>
      </c>
      <c r="Z125" s="25" t="e">
        <f>IF('Crisis Indicator Data'!#REF!="No Data",1,IF(#REF!&lt;&gt;"",1,0))</f>
        <v>#REF!</v>
      </c>
      <c r="AA125" s="25" t="e">
        <f>IF('Crisis Indicator Data'!#REF!="No Data",1,IF(#REF!&lt;&gt;"",1,0))</f>
        <v>#REF!</v>
      </c>
      <c r="AB125" s="25" t="e">
        <f>IF('Crisis Indicator Data'!#REF!="No Data",1,IF(#REF!&lt;&gt;"",1,0))</f>
        <v>#REF!</v>
      </c>
      <c r="AC125" s="25" t="e">
        <f>IF('Crisis Indicator Data'!#REF!="No Data",1,IF(#REF!&lt;&gt;"",1,0))</f>
        <v>#REF!</v>
      </c>
      <c r="AD125" s="25" t="e">
        <f>IF('Crisis Indicator Data'!#REF!="No Data",1,IF(#REF!&lt;&gt;"",1,0))</f>
        <v>#REF!</v>
      </c>
      <c r="AE125" s="25" t="e">
        <f>IF('Crisis Indicator Data'!#REF!="No Data",1,IF(#REF!&lt;&gt;"",1,0))</f>
        <v>#REF!</v>
      </c>
      <c r="AF125" s="25" t="e">
        <f>IF('Crisis Indicator Data'!#REF!="No Data",1,IF(#REF!&lt;&gt;"",1,0))</f>
        <v>#REF!</v>
      </c>
      <c r="AG125" s="25" t="e">
        <f>IF('Crisis Indicator Data'!#REF!="No Data",1,IF(#REF!&lt;&gt;"",1,0))</f>
        <v>#REF!</v>
      </c>
      <c r="AH125" s="25" t="e">
        <f>IF('Crisis Indicator Data'!#REF!="No Data",1,IF(#REF!&lt;&gt;"",1,0))</f>
        <v>#REF!</v>
      </c>
      <c r="AI125" s="25" t="e">
        <f>IF('Crisis Indicator Data'!#REF!="No Data",1,IF(#REF!&lt;&gt;"",1,0))</f>
        <v>#REF!</v>
      </c>
      <c r="AJ125" s="25" t="e">
        <f>IF('Crisis Indicator Data'!#REF!="No Data",1,IF(#REF!&lt;&gt;"",1,0))</f>
        <v>#REF!</v>
      </c>
      <c r="AK125" s="25" t="e">
        <f>IF('Crisis Indicator Data'!#REF!="No Data",1,IF(#REF!&lt;&gt;"",1,0))</f>
        <v>#REF!</v>
      </c>
      <c r="AL125" s="25" t="e">
        <f>IF('Crisis Indicator Data'!#REF!="No Data",1,IF(#REF!&lt;&gt;"",1,0))</f>
        <v>#REF!</v>
      </c>
      <c r="AM125" s="25" t="e">
        <f>IF('Crisis Indicator Data'!#REF!="No Data",1,IF(#REF!&lt;&gt;"",1,0))</f>
        <v>#REF!</v>
      </c>
      <c r="AN125" s="25" t="e">
        <f>IF('Crisis Indicator Data'!#REF!="No Data",1,IF(#REF!&lt;&gt;"",1,0))</f>
        <v>#REF!</v>
      </c>
      <c r="AO125" s="25" t="e">
        <f>IF('Crisis Indicator Data'!#REF!="No Data",1,IF(#REF!&lt;&gt;"",1,0))</f>
        <v>#REF!</v>
      </c>
      <c r="AP125" s="25" t="e">
        <f>IF('Crisis Indicator Data'!#REF!="No Data",1,IF(#REF!&lt;&gt;"",1,0))</f>
        <v>#REF!</v>
      </c>
      <c r="AQ125" s="25" t="e">
        <f>IF('Crisis Indicator Data'!#REF!="No Data",1,IF(#REF!&lt;&gt;"",1,0))</f>
        <v>#REF!</v>
      </c>
      <c r="AR125" s="25" t="e">
        <f>IF('Crisis Indicator Data'!#REF!="No Data",1,IF(#REF!&lt;&gt;"",1,0))</f>
        <v>#REF!</v>
      </c>
      <c r="AS125" s="25" t="e">
        <f>IF('Crisis Indicator Data'!#REF!="No Data",1,IF(#REF!&lt;&gt;"",1,0))</f>
        <v>#REF!</v>
      </c>
      <c r="AT125" s="25" t="e">
        <f>IF('Crisis Indicator Data'!#REF!="No Data",1,IF(#REF!&lt;&gt;"",1,0))</f>
        <v>#REF!</v>
      </c>
      <c r="AU125" s="25" t="e">
        <f>IF('Crisis Indicator Data'!#REF!="No Data",1,IF(#REF!&lt;&gt;"",1,0))</f>
        <v>#REF!</v>
      </c>
      <c r="AV125" s="25" t="e">
        <f>IF('Crisis Indicator Data'!#REF!="No Data",1,IF(#REF!&lt;&gt;"",1,0))</f>
        <v>#REF!</v>
      </c>
      <c r="AW125" s="25" t="e">
        <f>IF('Crisis Indicator Data'!#REF!="No Data",1,IF(#REF!&lt;&gt;"",1,0))</f>
        <v>#REF!</v>
      </c>
      <c r="AX125" s="25" t="e">
        <f>IF('Crisis Indicator Data'!#REF!="No Data",1,IF(#REF!&lt;&gt;"",1,0))</f>
        <v>#REF!</v>
      </c>
      <c r="AY125" s="25" t="e">
        <f>IF('Crisis Indicator Data'!#REF!="No Data",1,IF(#REF!&lt;&gt;"",1,0))</f>
        <v>#REF!</v>
      </c>
      <c r="AZ125" s="25" t="e">
        <f>IF('Crisis Indicator Data'!#REF!="No Data",1,IF(#REF!&lt;&gt;"",1,0))</f>
        <v>#REF!</v>
      </c>
      <c r="BA125" t="e">
        <f t="shared" si="2"/>
        <v>#REF!</v>
      </c>
      <c r="BB125" s="27" t="e">
        <f t="shared" si="3"/>
        <v>#REF!</v>
      </c>
    </row>
    <row r="126" spans="1:54" x14ac:dyDescent="0.3">
      <c r="A126" t="s">
        <v>233</v>
      </c>
      <c r="B126" s="25" t="e">
        <f>IF('Crisis Indicator Data'!#REF!="No Data",1,IF(#REF!&lt;&gt;"",1,0))</f>
        <v>#REF!</v>
      </c>
      <c r="C126" s="25" t="e">
        <f>IF('Crisis Indicator Data'!#REF!="No Data",1,IF(#REF!&lt;&gt;"",1,0))</f>
        <v>#REF!</v>
      </c>
      <c r="D126" s="25" t="e">
        <f>IF('Crisis Indicator Data'!#REF!="No Data",1,IF(#REF!&lt;&gt;"",1,0))</f>
        <v>#REF!</v>
      </c>
      <c r="E126" s="25" t="e">
        <f>IF('Crisis Indicator Data'!#REF!="No Data",1,IF(#REF!&lt;&gt;"",1,0))</f>
        <v>#REF!</v>
      </c>
      <c r="F126" s="25" t="e">
        <f>IF('Crisis Indicator Data'!#REF!="No Data",1,IF(#REF!&lt;&gt;"",1,0))</f>
        <v>#REF!</v>
      </c>
      <c r="G126" s="25" t="e">
        <f>IF('Crisis Indicator Data'!#REF!="No Data",1,IF(#REF!&lt;&gt;"",1,0))</f>
        <v>#REF!</v>
      </c>
      <c r="H126" s="25" t="e">
        <f>IF('Crisis Indicator Data'!#REF!="No Data",1,IF(#REF!&lt;&gt;"",1,0))</f>
        <v>#REF!</v>
      </c>
      <c r="I126" s="25" t="e">
        <f>IF('Crisis Indicator Data'!#REF!="No Data",1,IF(#REF!&lt;&gt;"",1,0))</f>
        <v>#REF!</v>
      </c>
      <c r="J126" s="25" t="e">
        <f>IF('Crisis Indicator Data'!#REF!="No Data",1,IF(#REF!&lt;&gt;"",1,0))</f>
        <v>#REF!</v>
      </c>
      <c r="K126" s="25" t="e">
        <f>IF('Crisis Indicator Data'!#REF!="No Data",1,IF(#REF!&lt;&gt;"",1,0))</f>
        <v>#REF!</v>
      </c>
      <c r="L126" s="25" t="e">
        <f>IF('Crisis Indicator Data'!#REF!="No Data",1,IF(#REF!&lt;&gt;"",1,0))</f>
        <v>#REF!</v>
      </c>
      <c r="M126" s="25" t="e">
        <f>IF('Crisis Indicator Data'!#REF!="No Data",1,IF(#REF!&lt;&gt;"",1,0))</f>
        <v>#REF!</v>
      </c>
      <c r="N126" s="25" t="e">
        <f>IF('Crisis Indicator Data'!#REF!="No Data",1,IF(#REF!&lt;&gt;"",1,0))</f>
        <v>#REF!</v>
      </c>
      <c r="O126" s="25" t="e">
        <f>IF('Crisis Indicator Data'!#REF!="No Data",1,IF(#REF!&lt;&gt;"",1,0))</f>
        <v>#REF!</v>
      </c>
      <c r="P126" s="25" t="e">
        <f>IF('Crisis Indicator Data'!#REF!="No Data",1,IF(#REF!&lt;&gt;"",1,0))</f>
        <v>#REF!</v>
      </c>
      <c r="Q126" s="25" t="e">
        <f>IF('Crisis Indicator Data'!#REF!="No Data",1,IF(#REF!&lt;&gt;"",1,0))</f>
        <v>#REF!</v>
      </c>
      <c r="R126" s="25" t="e">
        <f>IF('Crisis Indicator Data'!#REF!="No Data",1,IF(#REF!&lt;&gt;"",1,0))</f>
        <v>#REF!</v>
      </c>
      <c r="S126" s="25" t="e">
        <f>IF('Crisis Indicator Data'!#REF!="No Data",1,IF(#REF!&lt;&gt;"",1,0))</f>
        <v>#REF!</v>
      </c>
      <c r="T126" s="25" t="e">
        <f>IF('Crisis Indicator Data'!#REF!="No Data",1,IF(#REF!&lt;&gt;"",1,0))</f>
        <v>#REF!</v>
      </c>
      <c r="U126" s="25" t="e">
        <f>IF('Crisis Indicator Data'!#REF!="No Data",1,IF(#REF!&lt;&gt;"",1,0))</f>
        <v>#REF!</v>
      </c>
      <c r="V126" s="25" t="e">
        <f>IF('Crisis Indicator Data'!#REF!="No Data",1,IF(#REF!&lt;&gt;"",1,0))</f>
        <v>#REF!</v>
      </c>
      <c r="W126" s="25" t="e">
        <f>IF('Crisis Indicator Data'!#REF!="No Data",1,IF(#REF!&lt;&gt;"",1,0))</f>
        <v>#REF!</v>
      </c>
      <c r="X126" s="25" t="e">
        <f>IF('Crisis Indicator Data'!#REF!="No Data",1,IF(#REF!&lt;&gt;"",1,0))</f>
        <v>#REF!</v>
      </c>
      <c r="Y126" s="25" t="e">
        <f>IF('Crisis Indicator Data'!#REF!="No Data",1,IF(#REF!&lt;&gt;"",1,0))</f>
        <v>#REF!</v>
      </c>
      <c r="Z126" s="25" t="e">
        <f>IF('Crisis Indicator Data'!#REF!="No Data",1,IF(#REF!&lt;&gt;"",1,0))</f>
        <v>#REF!</v>
      </c>
      <c r="AA126" s="25" t="e">
        <f>IF('Crisis Indicator Data'!#REF!="No Data",1,IF(#REF!&lt;&gt;"",1,0))</f>
        <v>#REF!</v>
      </c>
      <c r="AB126" s="25" t="e">
        <f>IF('Crisis Indicator Data'!#REF!="No Data",1,IF(#REF!&lt;&gt;"",1,0))</f>
        <v>#REF!</v>
      </c>
      <c r="AC126" s="25" t="e">
        <f>IF('Crisis Indicator Data'!#REF!="No Data",1,IF(#REF!&lt;&gt;"",1,0))</f>
        <v>#REF!</v>
      </c>
      <c r="AD126" s="25" t="e">
        <f>IF('Crisis Indicator Data'!#REF!="No Data",1,IF(#REF!&lt;&gt;"",1,0))</f>
        <v>#REF!</v>
      </c>
      <c r="AE126" s="25" t="e">
        <f>IF('Crisis Indicator Data'!#REF!="No Data",1,IF(#REF!&lt;&gt;"",1,0))</f>
        <v>#REF!</v>
      </c>
      <c r="AF126" s="25" t="e">
        <f>IF('Crisis Indicator Data'!#REF!="No Data",1,IF(#REF!&lt;&gt;"",1,0))</f>
        <v>#REF!</v>
      </c>
      <c r="AG126" s="25" t="e">
        <f>IF('Crisis Indicator Data'!#REF!="No Data",1,IF(#REF!&lt;&gt;"",1,0))</f>
        <v>#REF!</v>
      </c>
      <c r="AH126" s="25" t="e">
        <f>IF('Crisis Indicator Data'!#REF!="No Data",1,IF(#REF!&lt;&gt;"",1,0))</f>
        <v>#REF!</v>
      </c>
      <c r="AI126" s="25" t="e">
        <f>IF('Crisis Indicator Data'!#REF!="No Data",1,IF(#REF!&lt;&gt;"",1,0))</f>
        <v>#REF!</v>
      </c>
      <c r="AJ126" s="25" t="e">
        <f>IF('Crisis Indicator Data'!#REF!="No Data",1,IF(#REF!&lt;&gt;"",1,0))</f>
        <v>#REF!</v>
      </c>
      <c r="AK126" s="25" t="e">
        <f>IF('Crisis Indicator Data'!#REF!="No Data",1,IF(#REF!&lt;&gt;"",1,0))</f>
        <v>#REF!</v>
      </c>
      <c r="AL126" s="25" t="e">
        <f>IF('Crisis Indicator Data'!#REF!="No Data",1,IF(#REF!&lt;&gt;"",1,0))</f>
        <v>#REF!</v>
      </c>
      <c r="AM126" s="25" t="e">
        <f>IF('Crisis Indicator Data'!#REF!="No Data",1,IF(#REF!&lt;&gt;"",1,0))</f>
        <v>#REF!</v>
      </c>
      <c r="AN126" s="25" t="e">
        <f>IF('Crisis Indicator Data'!#REF!="No Data",1,IF(#REF!&lt;&gt;"",1,0))</f>
        <v>#REF!</v>
      </c>
      <c r="AO126" s="25" t="e">
        <f>IF('Crisis Indicator Data'!#REF!="No Data",1,IF(#REF!&lt;&gt;"",1,0))</f>
        <v>#REF!</v>
      </c>
      <c r="AP126" s="25" t="e">
        <f>IF('Crisis Indicator Data'!#REF!="No Data",1,IF(#REF!&lt;&gt;"",1,0))</f>
        <v>#REF!</v>
      </c>
      <c r="AQ126" s="25" t="e">
        <f>IF('Crisis Indicator Data'!#REF!="No Data",1,IF(#REF!&lt;&gt;"",1,0))</f>
        <v>#REF!</v>
      </c>
      <c r="AR126" s="25" t="e">
        <f>IF('Crisis Indicator Data'!#REF!="No Data",1,IF(#REF!&lt;&gt;"",1,0))</f>
        <v>#REF!</v>
      </c>
      <c r="AS126" s="25" t="e">
        <f>IF('Crisis Indicator Data'!#REF!="No Data",1,IF(#REF!&lt;&gt;"",1,0))</f>
        <v>#REF!</v>
      </c>
      <c r="AT126" s="25" t="e">
        <f>IF('Crisis Indicator Data'!#REF!="No Data",1,IF(#REF!&lt;&gt;"",1,0))</f>
        <v>#REF!</v>
      </c>
      <c r="AU126" s="25" t="e">
        <f>IF('Crisis Indicator Data'!#REF!="No Data",1,IF(#REF!&lt;&gt;"",1,0))</f>
        <v>#REF!</v>
      </c>
      <c r="AV126" s="25" t="e">
        <f>IF('Crisis Indicator Data'!#REF!="No Data",1,IF(#REF!&lt;&gt;"",1,0))</f>
        <v>#REF!</v>
      </c>
      <c r="AW126" s="25" t="e">
        <f>IF('Crisis Indicator Data'!#REF!="No Data",1,IF(#REF!&lt;&gt;"",1,0))</f>
        <v>#REF!</v>
      </c>
      <c r="AX126" s="25" t="e">
        <f>IF('Crisis Indicator Data'!#REF!="No Data",1,IF(#REF!&lt;&gt;"",1,0))</f>
        <v>#REF!</v>
      </c>
      <c r="AY126" s="25" t="e">
        <f>IF('Crisis Indicator Data'!#REF!="No Data",1,IF(#REF!&lt;&gt;"",1,0))</f>
        <v>#REF!</v>
      </c>
      <c r="AZ126" s="25" t="e">
        <f>IF('Crisis Indicator Data'!#REF!="No Data",1,IF(#REF!&lt;&gt;"",1,0))</f>
        <v>#REF!</v>
      </c>
      <c r="BA126" t="e">
        <f t="shared" si="2"/>
        <v>#REF!</v>
      </c>
      <c r="BB126" s="27" t="e">
        <f t="shared" si="3"/>
        <v>#REF!</v>
      </c>
    </row>
    <row r="127" spans="1:54" x14ac:dyDescent="0.3">
      <c r="A127" t="s">
        <v>235</v>
      </c>
      <c r="B127" s="25" t="e">
        <f>IF('Crisis Indicator Data'!#REF!="No Data",1,IF(#REF!&lt;&gt;"",1,0))</f>
        <v>#REF!</v>
      </c>
      <c r="C127" s="25" t="e">
        <f>IF('Crisis Indicator Data'!#REF!="No Data",1,IF(#REF!&lt;&gt;"",1,0))</f>
        <v>#REF!</v>
      </c>
      <c r="D127" s="25" t="e">
        <f>IF('Crisis Indicator Data'!#REF!="No Data",1,IF(#REF!&lt;&gt;"",1,0))</f>
        <v>#REF!</v>
      </c>
      <c r="E127" s="25" t="e">
        <f>IF('Crisis Indicator Data'!#REF!="No Data",1,IF(#REF!&lt;&gt;"",1,0))</f>
        <v>#REF!</v>
      </c>
      <c r="F127" s="25" t="e">
        <f>IF('Crisis Indicator Data'!#REF!="No Data",1,IF(#REF!&lt;&gt;"",1,0))</f>
        <v>#REF!</v>
      </c>
      <c r="G127" s="25" t="e">
        <f>IF('Crisis Indicator Data'!#REF!="No Data",1,IF(#REF!&lt;&gt;"",1,0))</f>
        <v>#REF!</v>
      </c>
      <c r="H127" s="25" t="e">
        <f>IF('Crisis Indicator Data'!#REF!="No Data",1,IF(#REF!&lt;&gt;"",1,0))</f>
        <v>#REF!</v>
      </c>
      <c r="I127" s="25" t="e">
        <f>IF('Crisis Indicator Data'!#REF!="No Data",1,IF(#REF!&lt;&gt;"",1,0))</f>
        <v>#REF!</v>
      </c>
      <c r="J127" s="25" t="e">
        <f>IF('Crisis Indicator Data'!#REF!="No Data",1,IF(#REF!&lt;&gt;"",1,0))</f>
        <v>#REF!</v>
      </c>
      <c r="K127" s="25" t="e">
        <f>IF('Crisis Indicator Data'!#REF!="No Data",1,IF(#REF!&lt;&gt;"",1,0))</f>
        <v>#REF!</v>
      </c>
      <c r="L127" s="25" t="e">
        <f>IF('Crisis Indicator Data'!#REF!="No Data",1,IF(#REF!&lt;&gt;"",1,0))</f>
        <v>#REF!</v>
      </c>
      <c r="M127" s="25" t="e">
        <f>IF('Crisis Indicator Data'!#REF!="No Data",1,IF(#REF!&lt;&gt;"",1,0))</f>
        <v>#REF!</v>
      </c>
      <c r="N127" s="25" t="e">
        <f>IF('Crisis Indicator Data'!#REF!="No Data",1,IF(#REF!&lt;&gt;"",1,0))</f>
        <v>#REF!</v>
      </c>
      <c r="O127" s="25" t="e">
        <f>IF('Crisis Indicator Data'!#REF!="No Data",1,IF(#REF!&lt;&gt;"",1,0))</f>
        <v>#REF!</v>
      </c>
      <c r="P127" s="25" t="e">
        <f>IF('Crisis Indicator Data'!#REF!="No Data",1,IF(#REF!&lt;&gt;"",1,0))</f>
        <v>#REF!</v>
      </c>
      <c r="Q127" s="25" t="e">
        <f>IF('Crisis Indicator Data'!#REF!="No Data",1,IF(#REF!&lt;&gt;"",1,0))</f>
        <v>#REF!</v>
      </c>
      <c r="R127" s="25" t="e">
        <f>IF('Crisis Indicator Data'!#REF!="No Data",1,IF(#REF!&lt;&gt;"",1,0))</f>
        <v>#REF!</v>
      </c>
      <c r="S127" s="25" t="e">
        <f>IF('Crisis Indicator Data'!#REF!="No Data",1,IF(#REF!&lt;&gt;"",1,0))</f>
        <v>#REF!</v>
      </c>
      <c r="T127" s="25" t="e">
        <f>IF('Crisis Indicator Data'!#REF!="No Data",1,IF(#REF!&lt;&gt;"",1,0))</f>
        <v>#REF!</v>
      </c>
      <c r="U127" s="25" t="e">
        <f>IF('Crisis Indicator Data'!#REF!="No Data",1,IF(#REF!&lt;&gt;"",1,0))</f>
        <v>#REF!</v>
      </c>
      <c r="V127" s="25" t="e">
        <f>IF('Crisis Indicator Data'!#REF!="No Data",1,IF(#REF!&lt;&gt;"",1,0))</f>
        <v>#REF!</v>
      </c>
      <c r="W127" s="25" t="e">
        <f>IF('Crisis Indicator Data'!#REF!="No Data",1,IF(#REF!&lt;&gt;"",1,0))</f>
        <v>#REF!</v>
      </c>
      <c r="X127" s="25" t="e">
        <f>IF('Crisis Indicator Data'!#REF!="No Data",1,IF(#REF!&lt;&gt;"",1,0))</f>
        <v>#REF!</v>
      </c>
      <c r="Y127" s="25" t="e">
        <f>IF('Crisis Indicator Data'!#REF!="No Data",1,IF(#REF!&lt;&gt;"",1,0))</f>
        <v>#REF!</v>
      </c>
      <c r="Z127" s="25" t="e">
        <f>IF('Crisis Indicator Data'!#REF!="No Data",1,IF(#REF!&lt;&gt;"",1,0))</f>
        <v>#REF!</v>
      </c>
      <c r="AA127" s="25" t="e">
        <f>IF('Crisis Indicator Data'!#REF!="No Data",1,IF(#REF!&lt;&gt;"",1,0))</f>
        <v>#REF!</v>
      </c>
      <c r="AB127" s="25" t="e">
        <f>IF('Crisis Indicator Data'!#REF!="No Data",1,IF(#REF!&lt;&gt;"",1,0))</f>
        <v>#REF!</v>
      </c>
      <c r="AC127" s="25" t="e">
        <f>IF('Crisis Indicator Data'!#REF!="No Data",1,IF(#REF!&lt;&gt;"",1,0))</f>
        <v>#REF!</v>
      </c>
      <c r="AD127" s="25" t="e">
        <f>IF('Crisis Indicator Data'!#REF!="No Data",1,IF(#REF!&lt;&gt;"",1,0))</f>
        <v>#REF!</v>
      </c>
      <c r="AE127" s="25" t="e">
        <f>IF('Crisis Indicator Data'!#REF!="No Data",1,IF(#REF!&lt;&gt;"",1,0))</f>
        <v>#REF!</v>
      </c>
      <c r="AF127" s="25" t="e">
        <f>IF('Crisis Indicator Data'!#REF!="No Data",1,IF(#REF!&lt;&gt;"",1,0))</f>
        <v>#REF!</v>
      </c>
      <c r="AG127" s="25" t="e">
        <f>IF('Crisis Indicator Data'!#REF!="No Data",1,IF(#REF!&lt;&gt;"",1,0))</f>
        <v>#REF!</v>
      </c>
      <c r="AH127" s="25" t="e">
        <f>IF('Crisis Indicator Data'!#REF!="No Data",1,IF(#REF!&lt;&gt;"",1,0))</f>
        <v>#REF!</v>
      </c>
      <c r="AI127" s="25" t="e">
        <f>IF('Crisis Indicator Data'!#REF!="No Data",1,IF(#REF!&lt;&gt;"",1,0))</f>
        <v>#REF!</v>
      </c>
      <c r="AJ127" s="25" t="e">
        <f>IF('Crisis Indicator Data'!#REF!="No Data",1,IF(#REF!&lt;&gt;"",1,0))</f>
        <v>#REF!</v>
      </c>
      <c r="AK127" s="25" t="e">
        <f>IF('Crisis Indicator Data'!#REF!="No Data",1,IF(#REF!&lt;&gt;"",1,0))</f>
        <v>#REF!</v>
      </c>
      <c r="AL127" s="25" t="e">
        <f>IF('Crisis Indicator Data'!#REF!="No Data",1,IF(#REF!&lt;&gt;"",1,0))</f>
        <v>#REF!</v>
      </c>
      <c r="AM127" s="25" t="e">
        <f>IF('Crisis Indicator Data'!#REF!="No Data",1,IF(#REF!&lt;&gt;"",1,0))</f>
        <v>#REF!</v>
      </c>
      <c r="AN127" s="25" t="e">
        <f>IF('Crisis Indicator Data'!#REF!="No Data",1,IF(#REF!&lt;&gt;"",1,0))</f>
        <v>#REF!</v>
      </c>
      <c r="AO127" s="25" t="e">
        <f>IF('Crisis Indicator Data'!#REF!="No Data",1,IF(#REF!&lt;&gt;"",1,0))</f>
        <v>#REF!</v>
      </c>
      <c r="AP127" s="25" t="e">
        <f>IF('Crisis Indicator Data'!#REF!="No Data",1,IF(#REF!&lt;&gt;"",1,0))</f>
        <v>#REF!</v>
      </c>
      <c r="AQ127" s="25" t="e">
        <f>IF('Crisis Indicator Data'!#REF!="No Data",1,IF(#REF!&lt;&gt;"",1,0))</f>
        <v>#REF!</v>
      </c>
      <c r="AR127" s="25" t="e">
        <f>IF('Crisis Indicator Data'!#REF!="No Data",1,IF(#REF!&lt;&gt;"",1,0))</f>
        <v>#REF!</v>
      </c>
      <c r="AS127" s="25" t="e">
        <f>IF('Crisis Indicator Data'!#REF!="No Data",1,IF(#REF!&lt;&gt;"",1,0))</f>
        <v>#REF!</v>
      </c>
      <c r="AT127" s="25" t="e">
        <f>IF('Crisis Indicator Data'!#REF!="No Data",1,IF(#REF!&lt;&gt;"",1,0))</f>
        <v>#REF!</v>
      </c>
      <c r="AU127" s="25" t="e">
        <f>IF('Crisis Indicator Data'!#REF!="No Data",1,IF(#REF!&lt;&gt;"",1,0))</f>
        <v>#REF!</v>
      </c>
      <c r="AV127" s="25" t="e">
        <f>IF('Crisis Indicator Data'!#REF!="No Data",1,IF(#REF!&lt;&gt;"",1,0))</f>
        <v>#REF!</v>
      </c>
      <c r="AW127" s="25" t="e">
        <f>IF('Crisis Indicator Data'!#REF!="No Data",1,IF(#REF!&lt;&gt;"",1,0))</f>
        <v>#REF!</v>
      </c>
      <c r="AX127" s="25" t="e">
        <f>IF('Crisis Indicator Data'!#REF!="No Data",1,IF(#REF!&lt;&gt;"",1,0))</f>
        <v>#REF!</v>
      </c>
      <c r="AY127" s="25" t="e">
        <f>IF('Crisis Indicator Data'!#REF!="No Data",1,IF(#REF!&lt;&gt;"",1,0))</f>
        <v>#REF!</v>
      </c>
      <c r="AZ127" s="25" t="e">
        <f>IF('Crisis Indicator Data'!#REF!="No Data",1,IF(#REF!&lt;&gt;"",1,0))</f>
        <v>#REF!</v>
      </c>
      <c r="BA127" t="e">
        <f t="shared" si="2"/>
        <v>#REF!</v>
      </c>
      <c r="BB127" s="27" t="e">
        <f t="shared" si="3"/>
        <v>#REF!</v>
      </c>
    </row>
    <row r="128" spans="1:54" x14ac:dyDescent="0.3">
      <c r="A128" t="s">
        <v>238</v>
      </c>
      <c r="B128" s="25" t="e">
        <f>IF('Crisis Indicator Data'!#REF!="No Data",1,IF(#REF!&lt;&gt;"",1,0))</f>
        <v>#REF!</v>
      </c>
      <c r="C128" s="25" t="e">
        <f>IF('Crisis Indicator Data'!#REF!="No Data",1,IF(#REF!&lt;&gt;"",1,0))</f>
        <v>#REF!</v>
      </c>
      <c r="D128" s="25" t="e">
        <f>IF('Crisis Indicator Data'!#REF!="No Data",1,IF(#REF!&lt;&gt;"",1,0))</f>
        <v>#REF!</v>
      </c>
      <c r="E128" s="25" t="e">
        <f>IF('Crisis Indicator Data'!#REF!="No Data",1,IF(#REF!&lt;&gt;"",1,0))</f>
        <v>#REF!</v>
      </c>
      <c r="F128" s="25" t="e">
        <f>IF('Crisis Indicator Data'!#REF!="No Data",1,IF(#REF!&lt;&gt;"",1,0))</f>
        <v>#REF!</v>
      </c>
      <c r="G128" s="25" t="e">
        <f>IF('Crisis Indicator Data'!#REF!="No Data",1,IF(#REF!&lt;&gt;"",1,0))</f>
        <v>#REF!</v>
      </c>
      <c r="H128" s="25" t="e">
        <f>IF('Crisis Indicator Data'!#REF!="No Data",1,IF(#REF!&lt;&gt;"",1,0))</f>
        <v>#REF!</v>
      </c>
      <c r="I128" s="25" t="e">
        <f>IF('Crisis Indicator Data'!#REF!="No Data",1,IF(#REF!&lt;&gt;"",1,0))</f>
        <v>#REF!</v>
      </c>
      <c r="J128" s="25" t="e">
        <f>IF('Crisis Indicator Data'!#REF!="No Data",1,IF(#REF!&lt;&gt;"",1,0))</f>
        <v>#REF!</v>
      </c>
      <c r="K128" s="25" t="e">
        <f>IF('Crisis Indicator Data'!#REF!="No Data",1,IF(#REF!&lt;&gt;"",1,0))</f>
        <v>#REF!</v>
      </c>
      <c r="L128" s="25" t="e">
        <f>IF('Crisis Indicator Data'!#REF!="No Data",1,IF(#REF!&lt;&gt;"",1,0))</f>
        <v>#REF!</v>
      </c>
      <c r="M128" s="25" t="e">
        <f>IF('Crisis Indicator Data'!#REF!="No Data",1,IF(#REF!&lt;&gt;"",1,0))</f>
        <v>#REF!</v>
      </c>
      <c r="N128" s="25" t="e">
        <f>IF('Crisis Indicator Data'!#REF!="No Data",1,IF(#REF!&lt;&gt;"",1,0))</f>
        <v>#REF!</v>
      </c>
      <c r="O128" s="25" t="e">
        <f>IF('Crisis Indicator Data'!#REF!="No Data",1,IF(#REF!&lt;&gt;"",1,0))</f>
        <v>#REF!</v>
      </c>
      <c r="P128" s="25" t="e">
        <f>IF('Crisis Indicator Data'!#REF!="No Data",1,IF(#REF!&lt;&gt;"",1,0))</f>
        <v>#REF!</v>
      </c>
      <c r="Q128" s="25" t="e">
        <f>IF('Crisis Indicator Data'!#REF!="No Data",1,IF(#REF!&lt;&gt;"",1,0))</f>
        <v>#REF!</v>
      </c>
      <c r="R128" s="25" t="e">
        <f>IF('Crisis Indicator Data'!#REF!="No Data",1,IF(#REF!&lt;&gt;"",1,0))</f>
        <v>#REF!</v>
      </c>
      <c r="S128" s="25" t="e">
        <f>IF('Crisis Indicator Data'!#REF!="No Data",1,IF(#REF!&lt;&gt;"",1,0))</f>
        <v>#REF!</v>
      </c>
      <c r="T128" s="25" t="e">
        <f>IF('Crisis Indicator Data'!#REF!="No Data",1,IF(#REF!&lt;&gt;"",1,0))</f>
        <v>#REF!</v>
      </c>
      <c r="U128" s="25" t="e">
        <f>IF('Crisis Indicator Data'!#REF!="No Data",1,IF(#REF!&lt;&gt;"",1,0))</f>
        <v>#REF!</v>
      </c>
      <c r="V128" s="25" t="e">
        <f>IF('Crisis Indicator Data'!#REF!="No Data",1,IF(#REF!&lt;&gt;"",1,0))</f>
        <v>#REF!</v>
      </c>
      <c r="W128" s="25" t="e">
        <f>IF('Crisis Indicator Data'!#REF!="No Data",1,IF(#REF!&lt;&gt;"",1,0))</f>
        <v>#REF!</v>
      </c>
      <c r="X128" s="25" t="e">
        <f>IF('Crisis Indicator Data'!#REF!="No Data",1,IF(#REF!&lt;&gt;"",1,0))</f>
        <v>#REF!</v>
      </c>
      <c r="Y128" s="25" t="e">
        <f>IF('Crisis Indicator Data'!#REF!="No Data",1,IF(#REF!&lt;&gt;"",1,0))</f>
        <v>#REF!</v>
      </c>
      <c r="Z128" s="25" t="e">
        <f>IF('Crisis Indicator Data'!#REF!="No Data",1,IF(#REF!&lt;&gt;"",1,0))</f>
        <v>#REF!</v>
      </c>
      <c r="AA128" s="25" t="e">
        <f>IF('Crisis Indicator Data'!#REF!="No Data",1,IF(#REF!&lt;&gt;"",1,0))</f>
        <v>#REF!</v>
      </c>
      <c r="AB128" s="25" t="e">
        <f>IF('Crisis Indicator Data'!#REF!="No Data",1,IF(#REF!&lt;&gt;"",1,0))</f>
        <v>#REF!</v>
      </c>
      <c r="AC128" s="25" t="e">
        <f>IF('Crisis Indicator Data'!#REF!="No Data",1,IF(#REF!&lt;&gt;"",1,0))</f>
        <v>#REF!</v>
      </c>
      <c r="AD128" s="25" t="e">
        <f>IF('Crisis Indicator Data'!#REF!="No Data",1,IF(#REF!&lt;&gt;"",1,0))</f>
        <v>#REF!</v>
      </c>
      <c r="AE128" s="25" t="e">
        <f>IF('Crisis Indicator Data'!#REF!="No Data",1,IF(#REF!&lt;&gt;"",1,0))</f>
        <v>#REF!</v>
      </c>
      <c r="AF128" s="25" t="e">
        <f>IF('Crisis Indicator Data'!#REF!="No Data",1,IF(#REF!&lt;&gt;"",1,0))</f>
        <v>#REF!</v>
      </c>
      <c r="AG128" s="25" t="e">
        <f>IF('Crisis Indicator Data'!#REF!="No Data",1,IF(#REF!&lt;&gt;"",1,0))</f>
        <v>#REF!</v>
      </c>
      <c r="AH128" s="25" t="e">
        <f>IF('Crisis Indicator Data'!#REF!="No Data",1,IF(#REF!&lt;&gt;"",1,0))</f>
        <v>#REF!</v>
      </c>
      <c r="AI128" s="25" t="e">
        <f>IF('Crisis Indicator Data'!#REF!="No Data",1,IF(#REF!&lt;&gt;"",1,0))</f>
        <v>#REF!</v>
      </c>
      <c r="AJ128" s="25" t="e">
        <f>IF('Crisis Indicator Data'!#REF!="No Data",1,IF(#REF!&lt;&gt;"",1,0))</f>
        <v>#REF!</v>
      </c>
      <c r="AK128" s="25" t="e">
        <f>IF('Crisis Indicator Data'!#REF!="No Data",1,IF(#REF!&lt;&gt;"",1,0))</f>
        <v>#REF!</v>
      </c>
      <c r="AL128" s="25" t="e">
        <f>IF('Crisis Indicator Data'!#REF!="No Data",1,IF(#REF!&lt;&gt;"",1,0))</f>
        <v>#REF!</v>
      </c>
      <c r="AM128" s="25" t="e">
        <f>IF('Crisis Indicator Data'!#REF!="No Data",1,IF(#REF!&lt;&gt;"",1,0))</f>
        <v>#REF!</v>
      </c>
      <c r="AN128" s="25" t="e">
        <f>IF('Crisis Indicator Data'!#REF!="No Data",1,IF(#REF!&lt;&gt;"",1,0))</f>
        <v>#REF!</v>
      </c>
      <c r="AO128" s="25" t="e">
        <f>IF('Crisis Indicator Data'!#REF!="No Data",1,IF(#REF!&lt;&gt;"",1,0))</f>
        <v>#REF!</v>
      </c>
      <c r="AP128" s="25" t="e">
        <f>IF('Crisis Indicator Data'!#REF!="No Data",1,IF(#REF!&lt;&gt;"",1,0))</f>
        <v>#REF!</v>
      </c>
      <c r="AQ128" s="25" t="e">
        <f>IF('Crisis Indicator Data'!#REF!="No Data",1,IF(#REF!&lt;&gt;"",1,0))</f>
        <v>#REF!</v>
      </c>
      <c r="AR128" s="25" t="e">
        <f>IF('Crisis Indicator Data'!#REF!="No Data",1,IF(#REF!&lt;&gt;"",1,0))</f>
        <v>#REF!</v>
      </c>
      <c r="AS128" s="25" t="e">
        <f>IF('Crisis Indicator Data'!#REF!="No Data",1,IF(#REF!&lt;&gt;"",1,0))</f>
        <v>#REF!</v>
      </c>
      <c r="AT128" s="25" t="e">
        <f>IF('Crisis Indicator Data'!#REF!="No Data",1,IF(#REF!&lt;&gt;"",1,0))</f>
        <v>#REF!</v>
      </c>
      <c r="AU128" s="25" t="e">
        <f>IF('Crisis Indicator Data'!#REF!="No Data",1,IF(#REF!&lt;&gt;"",1,0))</f>
        <v>#REF!</v>
      </c>
      <c r="AV128" s="25" t="e">
        <f>IF('Crisis Indicator Data'!#REF!="No Data",1,IF(#REF!&lt;&gt;"",1,0))</f>
        <v>#REF!</v>
      </c>
      <c r="AW128" s="25" t="e">
        <f>IF('Crisis Indicator Data'!#REF!="No Data",1,IF(#REF!&lt;&gt;"",1,0))</f>
        <v>#REF!</v>
      </c>
      <c r="AX128" s="25" t="e">
        <f>IF('Crisis Indicator Data'!#REF!="No Data",1,IF(#REF!&lt;&gt;"",1,0))</f>
        <v>#REF!</v>
      </c>
      <c r="AY128" s="25" t="e">
        <f>IF('Crisis Indicator Data'!#REF!="No Data",1,IF(#REF!&lt;&gt;"",1,0))</f>
        <v>#REF!</v>
      </c>
      <c r="AZ128" s="25" t="e">
        <f>IF('Crisis Indicator Data'!#REF!="No Data",1,IF(#REF!&lt;&gt;"",1,0))</f>
        <v>#REF!</v>
      </c>
      <c r="BA128" t="e">
        <f t="shared" si="2"/>
        <v>#REF!</v>
      </c>
      <c r="BB128" s="27" t="e">
        <f t="shared" si="3"/>
        <v>#REF!</v>
      </c>
    </row>
    <row r="129" spans="1:54" x14ac:dyDescent="0.3">
      <c r="A129" t="s">
        <v>240</v>
      </c>
      <c r="B129" s="25" t="e">
        <f>IF('Crisis Indicator Data'!#REF!="No Data",1,IF(#REF!&lt;&gt;"",1,0))</f>
        <v>#REF!</v>
      </c>
      <c r="C129" s="25" t="e">
        <f>IF('Crisis Indicator Data'!#REF!="No Data",1,IF(#REF!&lt;&gt;"",1,0))</f>
        <v>#REF!</v>
      </c>
      <c r="D129" s="25" t="e">
        <f>IF('Crisis Indicator Data'!#REF!="No Data",1,IF(#REF!&lt;&gt;"",1,0))</f>
        <v>#REF!</v>
      </c>
      <c r="E129" s="25" t="e">
        <f>IF('Crisis Indicator Data'!#REF!="No Data",1,IF(#REF!&lt;&gt;"",1,0))</f>
        <v>#REF!</v>
      </c>
      <c r="F129" s="25" t="e">
        <f>IF('Crisis Indicator Data'!#REF!="No Data",1,IF(#REF!&lt;&gt;"",1,0))</f>
        <v>#REF!</v>
      </c>
      <c r="G129" s="25" t="e">
        <f>IF('Crisis Indicator Data'!#REF!="No Data",1,IF(#REF!&lt;&gt;"",1,0))</f>
        <v>#REF!</v>
      </c>
      <c r="H129" s="25" t="e">
        <f>IF('Crisis Indicator Data'!#REF!="No Data",1,IF(#REF!&lt;&gt;"",1,0))</f>
        <v>#REF!</v>
      </c>
      <c r="I129" s="25" t="e">
        <f>IF('Crisis Indicator Data'!#REF!="No Data",1,IF(#REF!&lt;&gt;"",1,0))</f>
        <v>#REF!</v>
      </c>
      <c r="J129" s="25" t="e">
        <f>IF('Crisis Indicator Data'!#REF!="No Data",1,IF(#REF!&lt;&gt;"",1,0))</f>
        <v>#REF!</v>
      </c>
      <c r="K129" s="25" t="e">
        <f>IF('Crisis Indicator Data'!#REF!="No Data",1,IF(#REF!&lt;&gt;"",1,0))</f>
        <v>#REF!</v>
      </c>
      <c r="L129" s="25" t="e">
        <f>IF('Crisis Indicator Data'!#REF!="No Data",1,IF(#REF!&lt;&gt;"",1,0))</f>
        <v>#REF!</v>
      </c>
      <c r="M129" s="25" t="e">
        <f>IF('Crisis Indicator Data'!#REF!="No Data",1,IF(#REF!&lt;&gt;"",1,0))</f>
        <v>#REF!</v>
      </c>
      <c r="N129" s="25" t="e">
        <f>IF('Crisis Indicator Data'!#REF!="No Data",1,IF(#REF!&lt;&gt;"",1,0))</f>
        <v>#REF!</v>
      </c>
      <c r="O129" s="25" t="e">
        <f>IF('Crisis Indicator Data'!#REF!="No Data",1,IF(#REF!&lt;&gt;"",1,0))</f>
        <v>#REF!</v>
      </c>
      <c r="P129" s="25" t="e">
        <f>IF('Crisis Indicator Data'!#REF!="No Data",1,IF(#REF!&lt;&gt;"",1,0))</f>
        <v>#REF!</v>
      </c>
      <c r="Q129" s="25" t="e">
        <f>IF('Crisis Indicator Data'!#REF!="No Data",1,IF(#REF!&lt;&gt;"",1,0))</f>
        <v>#REF!</v>
      </c>
      <c r="R129" s="25" t="e">
        <f>IF('Crisis Indicator Data'!#REF!="No Data",1,IF(#REF!&lt;&gt;"",1,0))</f>
        <v>#REF!</v>
      </c>
      <c r="S129" s="25" t="e">
        <f>IF('Crisis Indicator Data'!#REF!="No Data",1,IF(#REF!&lt;&gt;"",1,0))</f>
        <v>#REF!</v>
      </c>
      <c r="T129" s="25" t="e">
        <f>IF('Crisis Indicator Data'!#REF!="No Data",1,IF(#REF!&lt;&gt;"",1,0))</f>
        <v>#REF!</v>
      </c>
      <c r="U129" s="25" t="e">
        <f>IF('Crisis Indicator Data'!#REF!="No Data",1,IF(#REF!&lt;&gt;"",1,0))</f>
        <v>#REF!</v>
      </c>
      <c r="V129" s="25" t="e">
        <f>IF('Crisis Indicator Data'!#REF!="No Data",1,IF(#REF!&lt;&gt;"",1,0))</f>
        <v>#REF!</v>
      </c>
      <c r="W129" s="25" t="e">
        <f>IF('Crisis Indicator Data'!#REF!="No Data",1,IF(#REF!&lt;&gt;"",1,0))</f>
        <v>#REF!</v>
      </c>
      <c r="X129" s="25" t="e">
        <f>IF('Crisis Indicator Data'!#REF!="No Data",1,IF(#REF!&lt;&gt;"",1,0))</f>
        <v>#REF!</v>
      </c>
      <c r="Y129" s="25" t="e">
        <f>IF('Crisis Indicator Data'!#REF!="No Data",1,IF(#REF!&lt;&gt;"",1,0))</f>
        <v>#REF!</v>
      </c>
      <c r="Z129" s="25" t="e">
        <f>IF('Crisis Indicator Data'!#REF!="No Data",1,IF(#REF!&lt;&gt;"",1,0))</f>
        <v>#REF!</v>
      </c>
      <c r="AA129" s="25" t="e">
        <f>IF('Crisis Indicator Data'!#REF!="No Data",1,IF(#REF!&lt;&gt;"",1,0))</f>
        <v>#REF!</v>
      </c>
      <c r="AB129" s="25" t="e">
        <f>IF('Crisis Indicator Data'!#REF!="No Data",1,IF(#REF!&lt;&gt;"",1,0))</f>
        <v>#REF!</v>
      </c>
      <c r="AC129" s="25" t="e">
        <f>IF('Crisis Indicator Data'!#REF!="No Data",1,IF(#REF!&lt;&gt;"",1,0))</f>
        <v>#REF!</v>
      </c>
      <c r="AD129" s="25" t="e">
        <f>IF('Crisis Indicator Data'!#REF!="No Data",1,IF(#REF!&lt;&gt;"",1,0))</f>
        <v>#REF!</v>
      </c>
      <c r="AE129" s="25" t="e">
        <f>IF('Crisis Indicator Data'!#REF!="No Data",1,IF(#REF!&lt;&gt;"",1,0))</f>
        <v>#REF!</v>
      </c>
      <c r="AF129" s="25" t="e">
        <f>IF('Crisis Indicator Data'!#REF!="No Data",1,IF(#REF!&lt;&gt;"",1,0))</f>
        <v>#REF!</v>
      </c>
      <c r="AG129" s="25" t="e">
        <f>IF('Crisis Indicator Data'!#REF!="No Data",1,IF(#REF!&lt;&gt;"",1,0))</f>
        <v>#REF!</v>
      </c>
      <c r="AH129" s="25" t="e">
        <f>IF('Crisis Indicator Data'!#REF!="No Data",1,IF(#REF!&lt;&gt;"",1,0))</f>
        <v>#REF!</v>
      </c>
      <c r="AI129" s="25" t="e">
        <f>IF('Crisis Indicator Data'!#REF!="No Data",1,IF(#REF!&lt;&gt;"",1,0))</f>
        <v>#REF!</v>
      </c>
      <c r="AJ129" s="25" t="e">
        <f>IF('Crisis Indicator Data'!#REF!="No Data",1,IF(#REF!&lt;&gt;"",1,0))</f>
        <v>#REF!</v>
      </c>
      <c r="AK129" s="25" t="e">
        <f>IF('Crisis Indicator Data'!#REF!="No Data",1,IF(#REF!&lt;&gt;"",1,0))</f>
        <v>#REF!</v>
      </c>
      <c r="AL129" s="25" t="e">
        <f>IF('Crisis Indicator Data'!#REF!="No Data",1,IF(#REF!&lt;&gt;"",1,0))</f>
        <v>#REF!</v>
      </c>
      <c r="AM129" s="25" t="e">
        <f>IF('Crisis Indicator Data'!#REF!="No Data",1,IF(#REF!&lt;&gt;"",1,0))</f>
        <v>#REF!</v>
      </c>
      <c r="AN129" s="25" t="e">
        <f>IF('Crisis Indicator Data'!#REF!="No Data",1,IF(#REF!&lt;&gt;"",1,0))</f>
        <v>#REF!</v>
      </c>
      <c r="AO129" s="25" t="e">
        <f>IF('Crisis Indicator Data'!#REF!="No Data",1,IF(#REF!&lt;&gt;"",1,0))</f>
        <v>#REF!</v>
      </c>
      <c r="AP129" s="25" t="e">
        <f>IF('Crisis Indicator Data'!#REF!="No Data",1,IF(#REF!&lt;&gt;"",1,0))</f>
        <v>#REF!</v>
      </c>
      <c r="AQ129" s="25" t="e">
        <f>IF('Crisis Indicator Data'!#REF!="No Data",1,IF(#REF!&lt;&gt;"",1,0))</f>
        <v>#REF!</v>
      </c>
      <c r="AR129" s="25" t="e">
        <f>IF('Crisis Indicator Data'!#REF!="No Data",1,IF(#REF!&lt;&gt;"",1,0))</f>
        <v>#REF!</v>
      </c>
      <c r="AS129" s="25" t="e">
        <f>IF('Crisis Indicator Data'!#REF!="No Data",1,IF(#REF!&lt;&gt;"",1,0))</f>
        <v>#REF!</v>
      </c>
      <c r="AT129" s="25" t="e">
        <f>IF('Crisis Indicator Data'!#REF!="No Data",1,IF(#REF!&lt;&gt;"",1,0))</f>
        <v>#REF!</v>
      </c>
      <c r="AU129" s="25" t="e">
        <f>IF('Crisis Indicator Data'!#REF!="No Data",1,IF(#REF!&lt;&gt;"",1,0))</f>
        <v>#REF!</v>
      </c>
      <c r="AV129" s="25" t="e">
        <f>IF('Crisis Indicator Data'!#REF!="No Data",1,IF(#REF!&lt;&gt;"",1,0))</f>
        <v>#REF!</v>
      </c>
      <c r="AW129" s="25" t="e">
        <f>IF('Crisis Indicator Data'!#REF!="No Data",1,IF(#REF!&lt;&gt;"",1,0))</f>
        <v>#REF!</v>
      </c>
      <c r="AX129" s="25" t="e">
        <f>IF('Crisis Indicator Data'!#REF!="No Data",1,IF(#REF!&lt;&gt;"",1,0))</f>
        <v>#REF!</v>
      </c>
      <c r="AY129" s="25" t="e">
        <f>IF('Crisis Indicator Data'!#REF!="No Data",1,IF(#REF!&lt;&gt;"",1,0))</f>
        <v>#REF!</v>
      </c>
      <c r="AZ129" s="25" t="e">
        <f>IF('Crisis Indicator Data'!#REF!="No Data",1,IF(#REF!&lt;&gt;"",1,0))</f>
        <v>#REF!</v>
      </c>
      <c r="BA129" t="e">
        <f t="shared" si="2"/>
        <v>#REF!</v>
      </c>
      <c r="BB129" s="27" t="e">
        <f t="shared" si="3"/>
        <v>#REF!</v>
      </c>
    </row>
    <row r="130" spans="1:54" x14ac:dyDescent="0.3">
      <c r="A130" t="s">
        <v>242</v>
      </c>
      <c r="B130" s="25" t="e">
        <f>IF('Crisis Indicator Data'!#REF!="No Data",1,IF(#REF!&lt;&gt;"",1,0))</f>
        <v>#REF!</v>
      </c>
      <c r="C130" s="25" t="e">
        <f>IF('Crisis Indicator Data'!#REF!="No Data",1,IF(#REF!&lt;&gt;"",1,0))</f>
        <v>#REF!</v>
      </c>
      <c r="D130" s="25" t="e">
        <f>IF('Crisis Indicator Data'!#REF!="No Data",1,IF(#REF!&lt;&gt;"",1,0))</f>
        <v>#REF!</v>
      </c>
      <c r="E130" s="25" t="e">
        <f>IF('Crisis Indicator Data'!#REF!="No Data",1,IF(#REF!&lt;&gt;"",1,0))</f>
        <v>#REF!</v>
      </c>
      <c r="F130" s="25" t="e">
        <f>IF('Crisis Indicator Data'!#REF!="No Data",1,IF(#REF!&lt;&gt;"",1,0))</f>
        <v>#REF!</v>
      </c>
      <c r="G130" s="25" t="e">
        <f>IF('Crisis Indicator Data'!#REF!="No Data",1,IF(#REF!&lt;&gt;"",1,0))</f>
        <v>#REF!</v>
      </c>
      <c r="H130" s="25" t="e">
        <f>IF('Crisis Indicator Data'!#REF!="No Data",1,IF(#REF!&lt;&gt;"",1,0))</f>
        <v>#REF!</v>
      </c>
      <c r="I130" s="25" t="e">
        <f>IF('Crisis Indicator Data'!#REF!="No Data",1,IF(#REF!&lt;&gt;"",1,0))</f>
        <v>#REF!</v>
      </c>
      <c r="J130" s="25" t="e">
        <f>IF('Crisis Indicator Data'!#REF!="No Data",1,IF(#REF!&lt;&gt;"",1,0))</f>
        <v>#REF!</v>
      </c>
      <c r="K130" s="25" t="e">
        <f>IF('Crisis Indicator Data'!#REF!="No Data",1,IF(#REF!&lt;&gt;"",1,0))</f>
        <v>#REF!</v>
      </c>
      <c r="L130" s="25" t="e">
        <f>IF('Crisis Indicator Data'!#REF!="No Data",1,IF(#REF!&lt;&gt;"",1,0))</f>
        <v>#REF!</v>
      </c>
      <c r="M130" s="25" t="e">
        <f>IF('Crisis Indicator Data'!#REF!="No Data",1,IF(#REF!&lt;&gt;"",1,0))</f>
        <v>#REF!</v>
      </c>
      <c r="N130" s="25" t="e">
        <f>IF('Crisis Indicator Data'!#REF!="No Data",1,IF(#REF!&lt;&gt;"",1,0))</f>
        <v>#REF!</v>
      </c>
      <c r="O130" s="25" t="e">
        <f>IF('Crisis Indicator Data'!#REF!="No Data",1,IF(#REF!&lt;&gt;"",1,0))</f>
        <v>#REF!</v>
      </c>
      <c r="P130" s="25" t="e">
        <f>IF('Crisis Indicator Data'!#REF!="No Data",1,IF(#REF!&lt;&gt;"",1,0))</f>
        <v>#REF!</v>
      </c>
      <c r="Q130" s="25" t="e">
        <f>IF('Crisis Indicator Data'!#REF!="No Data",1,IF(#REF!&lt;&gt;"",1,0))</f>
        <v>#REF!</v>
      </c>
      <c r="R130" s="25" t="e">
        <f>IF('Crisis Indicator Data'!#REF!="No Data",1,IF(#REF!&lt;&gt;"",1,0))</f>
        <v>#REF!</v>
      </c>
      <c r="S130" s="25" t="e">
        <f>IF('Crisis Indicator Data'!#REF!="No Data",1,IF(#REF!&lt;&gt;"",1,0))</f>
        <v>#REF!</v>
      </c>
      <c r="T130" s="25" t="e">
        <f>IF('Crisis Indicator Data'!#REF!="No Data",1,IF(#REF!&lt;&gt;"",1,0))</f>
        <v>#REF!</v>
      </c>
      <c r="U130" s="25" t="e">
        <f>IF('Crisis Indicator Data'!#REF!="No Data",1,IF(#REF!&lt;&gt;"",1,0))</f>
        <v>#REF!</v>
      </c>
      <c r="V130" s="25" t="e">
        <f>IF('Crisis Indicator Data'!#REF!="No Data",1,IF(#REF!&lt;&gt;"",1,0))</f>
        <v>#REF!</v>
      </c>
      <c r="W130" s="25" t="e">
        <f>IF('Crisis Indicator Data'!#REF!="No Data",1,IF(#REF!&lt;&gt;"",1,0))</f>
        <v>#REF!</v>
      </c>
      <c r="X130" s="25" t="e">
        <f>IF('Crisis Indicator Data'!#REF!="No Data",1,IF(#REF!&lt;&gt;"",1,0))</f>
        <v>#REF!</v>
      </c>
      <c r="Y130" s="25" t="e">
        <f>IF('Crisis Indicator Data'!#REF!="No Data",1,IF(#REF!&lt;&gt;"",1,0))</f>
        <v>#REF!</v>
      </c>
      <c r="Z130" s="25" t="e">
        <f>IF('Crisis Indicator Data'!#REF!="No Data",1,IF(#REF!&lt;&gt;"",1,0))</f>
        <v>#REF!</v>
      </c>
      <c r="AA130" s="25" t="e">
        <f>IF('Crisis Indicator Data'!#REF!="No Data",1,IF(#REF!&lt;&gt;"",1,0))</f>
        <v>#REF!</v>
      </c>
      <c r="AB130" s="25" t="e">
        <f>IF('Crisis Indicator Data'!#REF!="No Data",1,IF(#REF!&lt;&gt;"",1,0))</f>
        <v>#REF!</v>
      </c>
      <c r="AC130" s="25" t="e">
        <f>IF('Crisis Indicator Data'!#REF!="No Data",1,IF(#REF!&lt;&gt;"",1,0))</f>
        <v>#REF!</v>
      </c>
      <c r="AD130" s="25" t="e">
        <f>IF('Crisis Indicator Data'!#REF!="No Data",1,IF(#REF!&lt;&gt;"",1,0))</f>
        <v>#REF!</v>
      </c>
      <c r="AE130" s="25" t="e">
        <f>IF('Crisis Indicator Data'!#REF!="No Data",1,IF(#REF!&lt;&gt;"",1,0))</f>
        <v>#REF!</v>
      </c>
      <c r="AF130" s="25" t="e">
        <f>IF('Crisis Indicator Data'!#REF!="No Data",1,IF(#REF!&lt;&gt;"",1,0))</f>
        <v>#REF!</v>
      </c>
      <c r="AG130" s="25" t="e">
        <f>IF('Crisis Indicator Data'!#REF!="No Data",1,IF(#REF!&lt;&gt;"",1,0))</f>
        <v>#REF!</v>
      </c>
      <c r="AH130" s="25" t="e">
        <f>IF('Crisis Indicator Data'!#REF!="No Data",1,IF(#REF!&lt;&gt;"",1,0))</f>
        <v>#REF!</v>
      </c>
      <c r="AI130" s="25" t="e">
        <f>IF('Crisis Indicator Data'!#REF!="No Data",1,IF(#REF!&lt;&gt;"",1,0))</f>
        <v>#REF!</v>
      </c>
      <c r="AJ130" s="25" t="e">
        <f>IF('Crisis Indicator Data'!#REF!="No Data",1,IF(#REF!&lt;&gt;"",1,0))</f>
        <v>#REF!</v>
      </c>
      <c r="AK130" s="25" t="e">
        <f>IF('Crisis Indicator Data'!#REF!="No Data",1,IF(#REF!&lt;&gt;"",1,0))</f>
        <v>#REF!</v>
      </c>
      <c r="AL130" s="25" t="e">
        <f>IF('Crisis Indicator Data'!#REF!="No Data",1,IF(#REF!&lt;&gt;"",1,0))</f>
        <v>#REF!</v>
      </c>
      <c r="AM130" s="25" t="e">
        <f>IF('Crisis Indicator Data'!#REF!="No Data",1,IF(#REF!&lt;&gt;"",1,0))</f>
        <v>#REF!</v>
      </c>
      <c r="AN130" s="25" t="e">
        <f>IF('Crisis Indicator Data'!#REF!="No Data",1,IF(#REF!&lt;&gt;"",1,0))</f>
        <v>#REF!</v>
      </c>
      <c r="AO130" s="25" t="e">
        <f>IF('Crisis Indicator Data'!#REF!="No Data",1,IF(#REF!&lt;&gt;"",1,0))</f>
        <v>#REF!</v>
      </c>
      <c r="AP130" s="25" t="e">
        <f>IF('Crisis Indicator Data'!#REF!="No Data",1,IF(#REF!&lt;&gt;"",1,0))</f>
        <v>#REF!</v>
      </c>
      <c r="AQ130" s="25" t="e">
        <f>IF('Crisis Indicator Data'!#REF!="No Data",1,IF(#REF!&lt;&gt;"",1,0))</f>
        <v>#REF!</v>
      </c>
      <c r="AR130" s="25" t="e">
        <f>IF('Crisis Indicator Data'!#REF!="No Data",1,IF(#REF!&lt;&gt;"",1,0))</f>
        <v>#REF!</v>
      </c>
      <c r="AS130" s="25" t="e">
        <f>IF('Crisis Indicator Data'!#REF!="No Data",1,IF(#REF!&lt;&gt;"",1,0))</f>
        <v>#REF!</v>
      </c>
      <c r="AT130" s="25" t="e">
        <f>IF('Crisis Indicator Data'!#REF!="No Data",1,IF(#REF!&lt;&gt;"",1,0))</f>
        <v>#REF!</v>
      </c>
      <c r="AU130" s="25" t="e">
        <f>IF('Crisis Indicator Data'!#REF!="No Data",1,IF(#REF!&lt;&gt;"",1,0))</f>
        <v>#REF!</v>
      </c>
      <c r="AV130" s="25" t="e">
        <f>IF('Crisis Indicator Data'!#REF!="No Data",1,IF(#REF!&lt;&gt;"",1,0))</f>
        <v>#REF!</v>
      </c>
      <c r="AW130" s="25" t="e">
        <f>IF('Crisis Indicator Data'!#REF!="No Data",1,IF(#REF!&lt;&gt;"",1,0))</f>
        <v>#REF!</v>
      </c>
      <c r="AX130" s="25" t="e">
        <f>IF('Crisis Indicator Data'!#REF!="No Data",1,IF(#REF!&lt;&gt;"",1,0))</f>
        <v>#REF!</v>
      </c>
      <c r="AY130" s="25" t="e">
        <f>IF('Crisis Indicator Data'!#REF!="No Data",1,IF(#REF!&lt;&gt;"",1,0))</f>
        <v>#REF!</v>
      </c>
      <c r="AZ130" s="25" t="e">
        <f>IF('Crisis Indicator Data'!#REF!="No Data",1,IF(#REF!&lt;&gt;"",1,0))</f>
        <v>#REF!</v>
      </c>
      <c r="BA130" t="e">
        <f t="shared" si="2"/>
        <v>#REF!</v>
      </c>
      <c r="BB130" s="27" t="e">
        <f t="shared" si="3"/>
        <v>#REF!</v>
      </c>
    </row>
    <row r="131" spans="1:54" x14ac:dyDescent="0.3">
      <c r="A131" t="s">
        <v>237</v>
      </c>
      <c r="B131" s="25" t="e">
        <f>IF('Crisis Indicator Data'!#REF!="No Data",1,IF(#REF!&lt;&gt;"",1,0))</f>
        <v>#REF!</v>
      </c>
      <c r="C131" s="25" t="e">
        <f>IF('Crisis Indicator Data'!#REF!="No Data",1,IF(#REF!&lt;&gt;"",1,0))</f>
        <v>#REF!</v>
      </c>
      <c r="D131" s="25" t="e">
        <f>IF('Crisis Indicator Data'!#REF!="No Data",1,IF(#REF!&lt;&gt;"",1,0))</f>
        <v>#REF!</v>
      </c>
      <c r="E131" s="25" t="e">
        <f>IF('Crisis Indicator Data'!#REF!="No Data",1,IF(#REF!&lt;&gt;"",1,0))</f>
        <v>#REF!</v>
      </c>
      <c r="F131" s="25" t="e">
        <f>IF('Crisis Indicator Data'!#REF!="No Data",1,IF(#REF!&lt;&gt;"",1,0))</f>
        <v>#REF!</v>
      </c>
      <c r="G131" s="25" t="e">
        <f>IF('Crisis Indicator Data'!#REF!="No Data",1,IF(#REF!&lt;&gt;"",1,0))</f>
        <v>#REF!</v>
      </c>
      <c r="H131" s="25" t="e">
        <f>IF('Crisis Indicator Data'!#REF!="No Data",1,IF(#REF!&lt;&gt;"",1,0))</f>
        <v>#REF!</v>
      </c>
      <c r="I131" s="25" t="e">
        <f>IF('Crisis Indicator Data'!#REF!="No Data",1,IF(#REF!&lt;&gt;"",1,0))</f>
        <v>#REF!</v>
      </c>
      <c r="J131" s="25" t="e">
        <f>IF('Crisis Indicator Data'!#REF!="No Data",1,IF(#REF!&lt;&gt;"",1,0))</f>
        <v>#REF!</v>
      </c>
      <c r="K131" s="25" t="e">
        <f>IF('Crisis Indicator Data'!#REF!="No Data",1,IF(#REF!&lt;&gt;"",1,0))</f>
        <v>#REF!</v>
      </c>
      <c r="L131" s="25" t="e">
        <f>IF('Crisis Indicator Data'!#REF!="No Data",1,IF(#REF!&lt;&gt;"",1,0))</f>
        <v>#REF!</v>
      </c>
      <c r="M131" s="25" t="e">
        <f>IF('Crisis Indicator Data'!#REF!="No Data",1,IF(#REF!&lt;&gt;"",1,0))</f>
        <v>#REF!</v>
      </c>
      <c r="N131" s="25" t="e">
        <f>IF('Crisis Indicator Data'!#REF!="No Data",1,IF(#REF!&lt;&gt;"",1,0))</f>
        <v>#REF!</v>
      </c>
      <c r="O131" s="25" t="e">
        <f>IF('Crisis Indicator Data'!#REF!="No Data",1,IF(#REF!&lt;&gt;"",1,0))</f>
        <v>#REF!</v>
      </c>
      <c r="P131" s="25" t="e">
        <f>IF('Crisis Indicator Data'!#REF!="No Data",1,IF(#REF!&lt;&gt;"",1,0))</f>
        <v>#REF!</v>
      </c>
      <c r="Q131" s="25" t="e">
        <f>IF('Crisis Indicator Data'!#REF!="No Data",1,IF(#REF!&lt;&gt;"",1,0))</f>
        <v>#REF!</v>
      </c>
      <c r="R131" s="25" t="e">
        <f>IF('Crisis Indicator Data'!#REF!="No Data",1,IF(#REF!&lt;&gt;"",1,0))</f>
        <v>#REF!</v>
      </c>
      <c r="S131" s="25" t="e">
        <f>IF('Crisis Indicator Data'!#REF!="No Data",1,IF(#REF!&lt;&gt;"",1,0))</f>
        <v>#REF!</v>
      </c>
      <c r="T131" s="25" t="e">
        <f>IF('Crisis Indicator Data'!#REF!="No Data",1,IF(#REF!&lt;&gt;"",1,0))</f>
        <v>#REF!</v>
      </c>
      <c r="U131" s="25" t="e">
        <f>IF('Crisis Indicator Data'!#REF!="No Data",1,IF(#REF!&lt;&gt;"",1,0))</f>
        <v>#REF!</v>
      </c>
      <c r="V131" s="25" t="e">
        <f>IF('Crisis Indicator Data'!#REF!="No Data",1,IF(#REF!&lt;&gt;"",1,0))</f>
        <v>#REF!</v>
      </c>
      <c r="W131" s="25" t="e">
        <f>IF('Crisis Indicator Data'!#REF!="No Data",1,IF(#REF!&lt;&gt;"",1,0))</f>
        <v>#REF!</v>
      </c>
      <c r="X131" s="25" t="e">
        <f>IF('Crisis Indicator Data'!#REF!="No Data",1,IF(#REF!&lt;&gt;"",1,0))</f>
        <v>#REF!</v>
      </c>
      <c r="Y131" s="25" t="e">
        <f>IF('Crisis Indicator Data'!#REF!="No Data",1,IF(#REF!&lt;&gt;"",1,0))</f>
        <v>#REF!</v>
      </c>
      <c r="Z131" s="25" t="e">
        <f>IF('Crisis Indicator Data'!#REF!="No Data",1,IF(#REF!&lt;&gt;"",1,0))</f>
        <v>#REF!</v>
      </c>
      <c r="AA131" s="25" t="e">
        <f>IF('Crisis Indicator Data'!#REF!="No Data",1,IF(#REF!&lt;&gt;"",1,0))</f>
        <v>#REF!</v>
      </c>
      <c r="AB131" s="25" t="e">
        <f>IF('Crisis Indicator Data'!#REF!="No Data",1,IF(#REF!&lt;&gt;"",1,0))</f>
        <v>#REF!</v>
      </c>
      <c r="AC131" s="25" t="e">
        <f>IF('Crisis Indicator Data'!#REF!="No Data",1,IF(#REF!&lt;&gt;"",1,0))</f>
        <v>#REF!</v>
      </c>
      <c r="AD131" s="25" t="e">
        <f>IF('Crisis Indicator Data'!#REF!="No Data",1,IF(#REF!&lt;&gt;"",1,0))</f>
        <v>#REF!</v>
      </c>
      <c r="AE131" s="25" t="e">
        <f>IF('Crisis Indicator Data'!#REF!="No Data",1,IF(#REF!&lt;&gt;"",1,0))</f>
        <v>#REF!</v>
      </c>
      <c r="AF131" s="25" t="e">
        <f>IF('Crisis Indicator Data'!#REF!="No Data",1,IF(#REF!&lt;&gt;"",1,0))</f>
        <v>#REF!</v>
      </c>
      <c r="AG131" s="25" t="e">
        <f>IF('Crisis Indicator Data'!#REF!="No Data",1,IF(#REF!&lt;&gt;"",1,0))</f>
        <v>#REF!</v>
      </c>
      <c r="AH131" s="25" t="e">
        <f>IF('Crisis Indicator Data'!#REF!="No Data",1,IF(#REF!&lt;&gt;"",1,0))</f>
        <v>#REF!</v>
      </c>
      <c r="AI131" s="25" t="e">
        <f>IF('Crisis Indicator Data'!#REF!="No Data",1,IF(#REF!&lt;&gt;"",1,0))</f>
        <v>#REF!</v>
      </c>
      <c r="AJ131" s="25" t="e">
        <f>IF('Crisis Indicator Data'!#REF!="No Data",1,IF(#REF!&lt;&gt;"",1,0))</f>
        <v>#REF!</v>
      </c>
      <c r="AK131" s="25" t="e">
        <f>IF('Crisis Indicator Data'!#REF!="No Data",1,IF(#REF!&lt;&gt;"",1,0))</f>
        <v>#REF!</v>
      </c>
      <c r="AL131" s="25" t="e">
        <f>IF('Crisis Indicator Data'!#REF!="No Data",1,IF(#REF!&lt;&gt;"",1,0))</f>
        <v>#REF!</v>
      </c>
      <c r="AM131" s="25" t="e">
        <f>IF('Crisis Indicator Data'!#REF!="No Data",1,IF(#REF!&lt;&gt;"",1,0))</f>
        <v>#REF!</v>
      </c>
      <c r="AN131" s="25" t="e">
        <f>IF('Crisis Indicator Data'!#REF!="No Data",1,IF(#REF!&lt;&gt;"",1,0))</f>
        <v>#REF!</v>
      </c>
      <c r="AO131" s="25" t="e">
        <f>IF('Crisis Indicator Data'!#REF!="No Data",1,IF(#REF!&lt;&gt;"",1,0))</f>
        <v>#REF!</v>
      </c>
      <c r="AP131" s="25" t="e">
        <f>IF('Crisis Indicator Data'!#REF!="No Data",1,IF(#REF!&lt;&gt;"",1,0))</f>
        <v>#REF!</v>
      </c>
      <c r="AQ131" s="25" t="e">
        <f>IF('Crisis Indicator Data'!#REF!="No Data",1,IF(#REF!&lt;&gt;"",1,0))</f>
        <v>#REF!</v>
      </c>
      <c r="AR131" s="25" t="e">
        <f>IF('Crisis Indicator Data'!#REF!="No Data",1,IF(#REF!&lt;&gt;"",1,0))</f>
        <v>#REF!</v>
      </c>
      <c r="AS131" s="25" t="e">
        <f>IF('Crisis Indicator Data'!#REF!="No Data",1,IF(#REF!&lt;&gt;"",1,0))</f>
        <v>#REF!</v>
      </c>
      <c r="AT131" s="25" t="e">
        <f>IF('Crisis Indicator Data'!#REF!="No Data",1,IF(#REF!&lt;&gt;"",1,0))</f>
        <v>#REF!</v>
      </c>
      <c r="AU131" s="25" t="e">
        <f>IF('Crisis Indicator Data'!#REF!="No Data",1,IF(#REF!&lt;&gt;"",1,0))</f>
        <v>#REF!</v>
      </c>
      <c r="AV131" s="25" t="e">
        <f>IF('Crisis Indicator Data'!#REF!="No Data",1,IF(#REF!&lt;&gt;"",1,0))</f>
        <v>#REF!</v>
      </c>
      <c r="AW131" s="25" t="e">
        <f>IF('Crisis Indicator Data'!#REF!="No Data",1,IF(#REF!&lt;&gt;"",1,0))</f>
        <v>#REF!</v>
      </c>
      <c r="AX131" s="25" t="e">
        <f>IF('Crisis Indicator Data'!#REF!="No Data",1,IF(#REF!&lt;&gt;"",1,0))</f>
        <v>#REF!</v>
      </c>
      <c r="AY131" s="25" t="e">
        <f>IF('Crisis Indicator Data'!#REF!="No Data",1,IF(#REF!&lt;&gt;"",1,0))</f>
        <v>#REF!</v>
      </c>
      <c r="AZ131" s="25" t="e">
        <f>IF('Crisis Indicator Data'!#REF!="No Data",1,IF(#REF!&lt;&gt;"",1,0))</f>
        <v>#REF!</v>
      </c>
      <c r="BA131" t="e">
        <f t="shared" ref="BA131:BA192" si="4">SUM(B131:AZ131)</f>
        <v>#REF!</v>
      </c>
      <c r="BB131" s="27" t="e">
        <f t="shared" ref="BB131:BB192" si="5">BA131/51</f>
        <v>#REF!</v>
      </c>
    </row>
    <row r="132" spans="1:54" x14ac:dyDescent="0.3">
      <c r="A132" t="s">
        <v>244</v>
      </c>
      <c r="B132" s="25" t="e">
        <f>IF('Crisis Indicator Data'!#REF!="No Data",1,IF(#REF!&lt;&gt;"",1,0))</f>
        <v>#REF!</v>
      </c>
      <c r="C132" s="25" t="e">
        <f>IF('Crisis Indicator Data'!#REF!="No Data",1,IF(#REF!&lt;&gt;"",1,0))</f>
        <v>#REF!</v>
      </c>
      <c r="D132" s="25" t="e">
        <f>IF('Crisis Indicator Data'!#REF!="No Data",1,IF(#REF!&lt;&gt;"",1,0))</f>
        <v>#REF!</v>
      </c>
      <c r="E132" s="25" t="e">
        <f>IF('Crisis Indicator Data'!#REF!="No Data",1,IF(#REF!&lt;&gt;"",1,0))</f>
        <v>#REF!</v>
      </c>
      <c r="F132" s="25" t="e">
        <f>IF('Crisis Indicator Data'!#REF!="No Data",1,IF(#REF!&lt;&gt;"",1,0))</f>
        <v>#REF!</v>
      </c>
      <c r="G132" s="25" t="e">
        <f>IF('Crisis Indicator Data'!#REF!="No Data",1,IF(#REF!&lt;&gt;"",1,0))</f>
        <v>#REF!</v>
      </c>
      <c r="H132" s="25" t="e">
        <f>IF('Crisis Indicator Data'!#REF!="No Data",1,IF(#REF!&lt;&gt;"",1,0))</f>
        <v>#REF!</v>
      </c>
      <c r="I132" s="25" t="e">
        <f>IF('Crisis Indicator Data'!#REF!="No Data",1,IF(#REF!&lt;&gt;"",1,0))</f>
        <v>#REF!</v>
      </c>
      <c r="J132" s="25" t="e">
        <f>IF('Crisis Indicator Data'!#REF!="No Data",1,IF(#REF!&lt;&gt;"",1,0))</f>
        <v>#REF!</v>
      </c>
      <c r="K132" s="25" t="e">
        <f>IF('Crisis Indicator Data'!#REF!="No Data",1,IF(#REF!&lt;&gt;"",1,0))</f>
        <v>#REF!</v>
      </c>
      <c r="L132" s="25" t="e">
        <f>IF('Crisis Indicator Data'!#REF!="No Data",1,IF(#REF!&lt;&gt;"",1,0))</f>
        <v>#REF!</v>
      </c>
      <c r="M132" s="25" t="e">
        <f>IF('Crisis Indicator Data'!#REF!="No Data",1,IF(#REF!&lt;&gt;"",1,0))</f>
        <v>#REF!</v>
      </c>
      <c r="N132" s="25" t="e">
        <f>IF('Crisis Indicator Data'!#REF!="No Data",1,IF(#REF!&lt;&gt;"",1,0))</f>
        <v>#REF!</v>
      </c>
      <c r="O132" s="25" t="e">
        <f>IF('Crisis Indicator Data'!#REF!="No Data",1,IF(#REF!&lt;&gt;"",1,0))</f>
        <v>#REF!</v>
      </c>
      <c r="P132" s="25" t="e">
        <f>IF('Crisis Indicator Data'!#REF!="No Data",1,IF(#REF!&lt;&gt;"",1,0))</f>
        <v>#REF!</v>
      </c>
      <c r="Q132" s="25" t="e">
        <f>IF('Crisis Indicator Data'!#REF!="No Data",1,IF(#REF!&lt;&gt;"",1,0))</f>
        <v>#REF!</v>
      </c>
      <c r="R132" s="25" t="e">
        <f>IF('Crisis Indicator Data'!#REF!="No Data",1,IF(#REF!&lt;&gt;"",1,0))</f>
        <v>#REF!</v>
      </c>
      <c r="S132" s="25" t="e">
        <f>IF('Crisis Indicator Data'!#REF!="No Data",1,IF(#REF!&lt;&gt;"",1,0))</f>
        <v>#REF!</v>
      </c>
      <c r="T132" s="25" t="e">
        <f>IF('Crisis Indicator Data'!#REF!="No Data",1,IF(#REF!&lt;&gt;"",1,0))</f>
        <v>#REF!</v>
      </c>
      <c r="U132" s="25" t="e">
        <f>IF('Crisis Indicator Data'!#REF!="No Data",1,IF(#REF!&lt;&gt;"",1,0))</f>
        <v>#REF!</v>
      </c>
      <c r="V132" s="25" t="e">
        <f>IF('Crisis Indicator Data'!#REF!="No Data",1,IF(#REF!&lt;&gt;"",1,0))</f>
        <v>#REF!</v>
      </c>
      <c r="W132" s="25" t="e">
        <f>IF('Crisis Indicator Data'!#REF!="No Data",1,IF(#REF!&lt;&gt;"",1,0))</f>
        <v>#REF!</v>
      </c>
      <c r="X132" s="25" t="e">
        <f>IF('Crisis Indicator Data'!#REF!="No Data",1,IF(#REF!&lt;&gt;"",1,0))</f>
        <v>#REF!</v>
      </c>
      <c r="Y132" s="25" t="e">
        <f>IF('Crisis Indicator Data'!#REF!="No Data",1,IF(#REF!&lt;&gt;"",1,0))</f>
        <v>#REF!</v>
      </c>
      <c r="Z132" s="25" t="e">
        <f>IF('Crisis Indicator Data'!#REF!="No Data",1,IF(#REF!&lt;&gt;"",1,0))</f>
        <v>#REF!</v>
      </c>
      <c r="AA132" s="25" t="e">
        <f>IF('Crisis Indicator Data'!#REF!="No Data",1,IF(#REF!&lt;&gt;"",1,0))</f>
        <v>#REF!</v>
      </c>
      <c r="AB132" s="25" t="e">
        <f>IF('Crisis Indicator Data'!#REF!="No Data",1,IF(#REF!&lt;&gt;"",1,0))</f>
        <v>#REF!</v>
      </c>
      <c r="AC132" s="25" t="e">
        <f>IF('Crisis Indicator Data'!#REF!="No Data",1,IF(#REF!&lt;&gt;"",1,0))</f>
        <v>#REF!</v>
      </c>
      <c r="AD132" s="25" t="e">
        <f>IF('Crisis Indicator Data'!#REF!="No Data",1,IF(#REF!&lt;&gt;"",1,0))</f>
        <v>#REF!</v>
      </c>
      <c r="AE132" s="25" t="e">
        <f>IF('Crisis Indicator Data'!#REF!="No Data",1,IF(#REF!&lt;&gt;"",1,0))</f>
        <v>#REF!</v>
      </c>
      <c r="AF132" s="25" t="e">
        <f>IF('Crisis Indicator Data'!#REF!="No Data",1,IF(#REF!&lt;&gt;"",1,0))</f>
        <v>#REF!</v>
      </c>
      <c r="AG132" s="25" t="e">
        <f>IF('Crisis Indicator Data'!#REF!="No Data",1,IF(#REF!&lt;&gt;"",1,0))</f>
        <v>#REF!</v>
      </c>
      <c r="AH132" s="25" t="e">
        <f>IF('Crisis Indicator Data'!#REF!="No Data",1,IF(#REF!&lt;&gt;"",1,0))</f>
        <v>#REF!</v>
      </c>
      <c r="AI132" s="25" t="e">
        <f>IF('Crisis Indicator Data'!#REF!="No Data",1,IF(#REF!&lt;&gt;"",1,0))</f>
        <v>#REF!</v>
      </c>
      <c r="AJ132" s="25" t="e">
        <f>IF('Crisis Indicator Data'!#REF!="No Data",1,IF(#REF!&lt;&gt;"",1,0))</f>
        <v>#REF!</v>
      </c>
      <c r="AK132" s="25" t="e">
        <f>IF('Crisis Indicator Data'!#REF!="No Data",1,IF(#REF!&lt;&gt;"",1,0))</f>
        <v>#REF!</v>
      </c>
      <c r="AL132" s="25" t="e">
        <f>IF('Crisis Indicator Data'!#REF!="No Data",1,IF(#REF!&lt;&gt;"",1,0))</f>
        <v>#REF!</v>
      </c>
      <c r="AM132" s="25" t="e">
        <f>IF('Crisis Indicator Data'!#REF!="No Data",1,IF(#REF!&lt;&gt;"",1,0))</f>
        <v>#REF!</v>
      </c>
      <c r="AN132" s="25" t="e">
        <f>IF('Crisis Indicator Data'!#REF!="No Data",1,IF(#REF!&lt;&gt;"",1,0))</f>
        <v>#REF!</v>
      </c>
      <c r="AO132" s="25" t="e">
        <f>IF('Crisis Indicator Data'!#REF!="No Data",1,IF(#REF!&lt;&gt;"",1,0))</f>
        <v>#REF!</v>
      </c>
      <c r="AP132" s="25" t="e">
        <f>IF('Crisis Indicator Data'!#REF!="No Data",1,IF(#REF!&lt;&gt;"",1,0))</f>
        <v>#REF!</v>
      </c>
      <c r="AQ132" s="25" t="e">
        <f>IF('Crisis Indicator Data'!#REF!="No Data",1,IF(#REF!&lt;&gt;"",1,0))</f>
        <v>#REF!</v>
      </c>
      <c r="AR132" s="25" t="e">
        <f>IF('Crisis Indicator Data'!#REF!="No Data",1,IF(#REF!&lt;&gt;"",1,0))</f>
        <v>#REF!</v>
      </c>
      <c r="AS132" s="25" t="e">
        <f>IF('Crisis Indicator Data'!#REF!="No Data",1,IF(#REF!&lt;&gt;"",1,0))</f>
        <v>#REF!</v>
      </c>
      <c r="AT132" s="25" t="e">
        <f>IF('Crisis Indicator Data'!#REF!="No Data",1,IF(#REF!&lt;&gt;"",1,0))</f>
        <v>#REF!</v>
      </c>
      <c r="AU132" s="25" t="e">
        <f>IF('Crisis Indicator Data'!#REF!="No Data",1,IF(#REF!&lt;&gt;"",1,0))</f>
        <v>#REF!</v>
      </c>
      <c r="AV132" s="25" t="e">
        <f>IF('Crisis Indicator Data'!#REF!="No Data",1,IF(#REF!&lt;&gt;"",1,0))</f>
        <v>#REF!</v>
      </c>
      <c r="AW132" s="25" t="e">
        <f>IF('Crisis Indicator Data'!#REF!="No Data",1,IF(#REF!&lt;&gt;"",1,0))</f>
        <v>#REF!</v>
      </c>
      <c r="AX132" s="25" t="e">
        <f>IF('Crisis Indicator Data'!#REF!="No Data",1,IF(#REF!&lt;&gt;"",1,0))</f>
        <v>#REF!</v>
      </c>
      <c r="AY132" s="25" t="e">
        <f>IF('Crisis Indicator Data'!#REF!="No Data",1,IF(#REF!&lt;&gt;"",1,0))</f>
        <v>#REF!</v>
      </c>
      <c r="AZ132" s="25" t="e">
        <f>IF('Crisis Indicator Data'!#REF!="No Data",1,IF(#REF!&lt;&gt;"",1,0))</f>
        <v>#REF!</v>
      </c>
      <c r="BA132" t="e">
        <f t="shared" si="4"/>
        <v>#REF!</v>
      </c>
      <c r="BB132" s="27" t="e">
        <f t="shared" si="5"/>
        <v>#REF!</v>
      </c>
    </row>
    <row r="133" spans="1:54" x14ac:dyDescent="0.3">
      <c r="A133" t="s">
        <v>246</v>
      </c>
      <c r="B133" s="25" t="e">
        <f>IF('Crisis Indicator Data'!#REF!="No Data",1,IF(#REF!&lt;&gt;"",1,0))</f>
        <v>#REF!</v>
      </c>
      <c r="C133" s="25" t="e">
        <f>IF('Crisis Indicator Data'!#REF!="No Data",1,IF(#REF!&lt;&gt;"",1,0))</f>
        <v>#REF!</v>
      </c>
      <c r="D133" s="25" t="e">
        <f>IF('Crisis Indicator Data'!#REF!="No Data",1,IF(#REF!&lt;&gt;"",1,0))</f>
        <v>#REF!</v>
      </c>
      <c r="E133" s="25" t="e">
        <f>IF('Crisis Indicator Data'!#REF!="No Data",1,IF(#REF!&lt;&gt;"",1,0))</f>
        <v>#REF!</v>
      </c>
      <c r="F133" s="25" t="e">
        <f>IF('Crisis Indicator Data'!#REF!="No Data",1,IF(#REF!&lt;&gt;"",1,0))</f>
        <v>#REF!</v>
      </c>
      <c r="G133" s="25" t="e">
        <f>IF('Crisis Indicator Data'!#REF!="No Data",1,IF(#REF!&lt;&gt;"",1,0))</f>
        <v>#REF!</v>
      </c>
      <c r="H133" s="25" t="e">
        <f>IF('Crisis Indicator Data'!#REF!="No Data",1,IF(#REF!&lt;&gt;"",1,0))</f>
        <v>#REF!</v>
      </c>
      <c r="I133" s="25" t="e">
        <f>IF('Crisis Indicator Data'!#REF!="No Data",1,IF(#REF!&lt;&gt;"",1,0))</f>
        <v>#REF!</v>
      </c>
      <c r="J133" s="25" t="e">
        <f>IF('Crisis Indicator Data'!#REF!="No Data",1,IF(#REF!&lt;&gt;"",1,0))</f>
        <v>#REF!</v>
      </c>
      <c r="K133" s="25" t="e">
        <f>IF('Crisis Indicator Data'!#REF!="No Data",1,IF(#REF!&lt;&gt;"",1,0))</f>
        <v>#REF!</v>
      </c>
      <c r="L133" s="25" t="e">
        <f>IF('Crisis Indicator Data'!#REF!="No Data",1,IF(#REF!&lt;&gt;"",1,0))</f>
        <v>#REF!</v>
      </c>
      <c r="M133" s="25" t="e">
        <f>IF('Crisis Indicator Data'!#REF!="No Data",1,IF(#REF!&lt;&gt;"",1,0))</f>
        <v>#REF!</v>
      </c>
      <c r="N133" s="25" t="e">
        <f>IF('Crisis Indicator Data'!#REF!="No Data",1,IF(#REF!&lt;&gt;"",1,0))</f>
        <v>#REF!</v>
      </c>
      <c r="O133" s="25" t="e">
        <f>IF('Crisis Indicator Data'!#REF!="No Data",1,IF(#REF!&lt;&gt;"",1,0))</f>
        <v>#REF!</v>
      </c>
      <c r="P133" s="25" t="e">
        <f>IF('Crisis Indicator Data'!#REF!="No Data",1,IF(#REF!&lt;&gt;"",1,0))</f>
        <v>#REF!</v>
      </c>
      <c r="Q133" s="25" t="e">
        <f>IF('Crisis Indicator Data'!#REF!="No Data",1,IF(#REF!&lt;&gt;"",1,0))</f>
        <v>#REF!</v>
      </c>
      <c r="R133" s="25" t="e">
        <f>IF('Crisis Indicator Data'!#REF!="No Data",1,IF(#REF!&lt;&gt;"",1,0))</f>
        <v>#REF!</v>
      </c>
      <c r="S133" s="25" t="e">
        <f>IF('Crisis Indicator Data'!#REF!="No Data",1,IF(#REF!&lt;&gt;"",1,0))</f>
        <v>#REF!</v>
      </c>
      <c r="T133" s="25" t="e">
        <f>IF('Crisis Indicator Data'!#REF!="No Data",1,IF(#REF!&lt;&gt;"",1,0))</f>
        <v>#REF!</v>
      </c>
      <c r="U133" s="25" t="e">
        <f>IF('Crisis Indicator Data'!#REF!="No Data",1,IF(#REF!&lt;&gt;"",1,0))</f>
        <v>#REF!</v>
      </c>
      <c r="V133" s="25" t="e">
        <f>IF('Crisis Indicator Data'!#REF!="No Data",1,IF(#REF!&lt;&gt;"",1,0))</f>
        <v>#REF!</v>
      </c>
      <c r="W133" s="25" t="e">
        <f>IF('Crisis Indicator Data'!#REF!="No Data",1,IF(#REF!&lt;&gt;"",1,0))</f>
        <v>#REF!</v>
      </c>
      <c r="X133" s="25" t="e">
        <f>IF('Crisis Indicator Data'!#REF!="No Data",1,IF(#REF!&lt;&gt;"",1,0))</f>
        <v>#REF!</v>
      </c>
      <c r="Y133" s="25" t="e">
        <f>IF('Crisis Indicator Data'!#REF!="No Data",1,IF(#REF!&lt;&gt;"",1,0))</f>
        <v>#REF!</v>
      </c>
      <c r="Z133" s="25" t="e">
        <f>IF('Crisis Indicator Data'!#REF!="No Data",1,IF(#REF!&lt;&gt;"",1,0))</f>
        <v>#REF!</v>
      </c>
      <c r="AA133" s="25" t="e">
        <f>IF('Crisis Indicator Data'!#REF!="No Data",1,IF(#REF!&lt;&gt;"",1,0))</f>
        <v>#REF!</v>
      </c>
      <c r="AB133" s="25" t="e">
        <f>IF('Crisis Indicator Data'!#REF!="No Data",1,IF(#REF!&lt;&gt;"",1,0))</f>
        <v>#REF!</v>
      </c>
      <c r="AC133" s="25" t="e">
        <f>IF('Crisis Indicator Data'!#REF!="No Data",1,IF(#REF!&lt;&gt;"",1,0))</f>
        <v>#REF!</v>
      </c>
      <c r="AD133" s="25" t="e">
        <f>IF('Crisis Indicator Data'!#REF!="No Data",1,IF(#REF!&lt;&gt;"",1,0))</f>
        <v>#REF!</v>
      </c>
      <c r="AE133" s="25" t="e">
        <f>IF('Crisis Indicator Data'!#REF!="No Data",1,IF(#REF!&lt;&gt;"",1,0))</f>
        <v>#REF!</v>
      </c>
      <c r="AF133" s="25" t="e">
        <f>IF('Crisis Indicator Data'!#REF!="No Data",1,IF(#REF!&lt;&gt;"",1,0))</f>
        <v>#REF!</v>
      </c>
      <c r="AG133" s="25" t="e">
        <f>IF('Crisis Indicator Data'!#REF!="No Data",1,IF(#REF!&lt;&gt;"",1,0))</f>
        <v>#REF!</v>
      </c>
      <c r="AH133" s="25" t="e">
        <f>IF('Crisis Indicator Data'!#REF!="No Data",1,IF(#REF!&lt;&gt;"",1,0))</f>
        <v>#REF!</v>
      </c>
      <c r="AI133" s="25" t="e">
        <f>IF('Crisis Indicator Data'!#REF!="No Data",1,IF(#REF!&lt;&gt;"",1,0))</f>
        <v>#REF!</v>
      </c>
      <c r="AJ133" s="25" t="e">
        <f>IF('Crisis Indicator Data'!#REF!="No Data",1,IF(#REF!&lt;&gt;"",1,0))</f>
        <v>#REF!</v>
      </c>
      <c r="AK133" s="25" t="e">
        <f>IF('Crisis Indicator Data'!#REF!="No Data",1,IF(#REF!&lt;&gt;"",1,0))</f>
        <v>#REF!</v>
      </c>
      <c r="AL133" s="25" t="e">
        <f>IF('Crisis Indicator Data'!#REF!="No Data",1,IF(#REF!&lt;&gt;"",1,0))</f>
        <v>#REF!</v>
      </c>
      <c r="AM133" s="25" t="e">
        <f>IF('Crisis Indicator Data'!#REF!="No Data",1,IF(#REF!&lt;&gt;"",1,0))</f>
        <v>#REF!</v>
      </c>
      <c r="AN133" s="25" t="e">
        <f>IF('Crisis Indicator Data'!#REF!="No Data",1,IF(#REF!&lt;&gt;"",1,0))</f>
        <v>#REF!</v>
      </c>
      <c r="AO133" s="25" t="e">
        <f>IF('Crisis Indicator Data'!#REF!="No Data",1,IF(#REF!&lt;&gt;"",1,0))</f>
        <v>#REF!</v>
      </c>
      <c r="AP133" s="25" t="e">
        <f>IF('Crisis Indicator Data'!#REF!="No Data",1,IF(#REF!&lt;&gt;"",1,0))</f>
        <v>#REF!</v>
      </c>
      <c r="AQ133" s="25" t="e">
        <f>IF('Crisis Indicator Data'!#REF!="No Data",1,IF(#REF!&lt;&gt;"",1,0))</f>
        <v>#REF!</v>
      </c>
      <c r="AR133" s="25" t="e">
        <f>IF('Crisis Indicator Data'!#REF!="No Data",1,IF(#REF!&lt;&gt;"",1,0))</f>
        <v>#REF!</v>
      </c>
      <c r="AS133" s="25" t="e">
        <f>IF('Crisis Indicator Data'!#REF!="No Data",1,IF(#REF!&lt;&gt;"",1,0))</f>
        <v>#REF!</v>
      </c>
      <c r="AT133" s="25" t="e">
        <f>IF('Crisis Indicator Data'!#REF!="No Data",1,IF(#REF!&lt;&gt;"",1,0))</f>
        <v>#REF!</v>
      </c>
      <c r="AU133" s="25" t="e">
        <f>IF('Crisis Indicator Data'!#REF!="No Data",1,IF(#REF!&lt;&gt;"",1,0))</f>
        <v>#REF!</v>
      </c>
      <c r="AV133" s="25" t="e">
        <f>IF('Crisis Indicator Data'!#REF!="No Data",1,IF(#REF!&lt;&gt;"",1,0))</f>
        <v>#REF!</v>
      </c>
      <c r="AW133" s="25" t="e">
        <f>IF('Crisis Indicator Data'!#REF!="No Data",1,IF(#REF!&lt;&gt;"",1,0))</f>
        <v>#REF!</v>
      </c>
      <c r="AX133" s="25" t="e">
        <f>IF('Crisis Indicator Data'!#REF!="No Data",1,IF(#REF!&lt;&gt;"",1,0))</f>
        <v>#REF!</v>
      </c>
      <c r="AY133" s="25" t="e">
        <f>IF('Crisis Indicator Data'!#REF!="No Data",1,IF(#REF!&lt;&gt;"",1,0))</f>
        <v>#REF!</v>
      </c>
      <c r="AZ133" s="25" t="e">
        <f>IF('Crisis Indicator Data'!#REF!="No Data",1,IF(#REF!&lt;&gt;"",1,0))</f>
        <v>#REF!</v>
      </c>
      <c r="BA133" t="e">
        <f t="shared" si="4"/>
        <v>#REF!</v>
      </c>
      <c r="BB133" s="27" t="e">
        <f t="shared" si="5"/>
        <v>#REF!</v>
      </c>
    </row>
    <row r="134" spans="1:54" x14ac:dyDescent="0.3">
      <c r="A134" t="s">
        <v>248</v>
      </c>
      <c r="B134" s="25" t="e">
        <f>IF('Crisis Indicator Data'!#REF!="No Data",1,IF(#REF!&lt;&gt;"",1,0))</f>
        <v>#REF!</v>
      </c>
      <c r="C134" s="25" t="e">
        <f>IF('Crisis Indicator Data'!#REF!="No Data",1,IF(#REF!&lt;&gt;"",1,0))</f>
        <v>#REF!</v>
      </c>
      <c r="D134" s="25" t="e">
        <f>IF('Crisis Indicator Data'!#REF!="No Data",1,IF(#REF!&lt;&gt;"",1,0))</f>
        <v>#REF!</v>
      </c>
      <c r="E134" s="25" t="e">
        <f>IF('Crisis Indicator Data'!#REF!="No Data",1,IF(#REF!&lt;&gt;"",1,0))</f>
        <v>#REF!</v>
      </c>
      <c r="F134" s="25" t="e">
        <f>IF('Crisis Indicator Data'!#REF!="No Data",1,IF(#REF!&lt;&gt;"",1,0))</f>
        <v>#REF!</v>
      </c>
      <c r="G134" s="25" t="e">
        <f>IF('Crisis Indicator Data'!#REF!="No Data",1,IF(#REF!&lt;&gt;"",1,0))</f>
        <v>#REF!</v>
      </c>
      <c r="H134" s="25" t="e">
        <f>IF('Crisis Indicator Data'!#REF!="No Data",1,IF(#REF!&lt;&gt;"",1,0))</f>
        <v>#REF!</v>
      </c>
      <c r="I134" s="25" t="e">
        <f>IF('Crisis Indicator Data'!#REF!="No Data",1,IF(#REF!&lt;&gt;"",1,0))</f>
        <v>#REF!</v>
      </c>
      <c r="J134" s="25" t="e">
        <f>IF('Crisis Indicator Data'!#REF!="No Data",1,IF(#REF!&lt;&gt;"",1,0))</f>
        <v>#REF!</v>
      </c>
      <c r="K134" s="25" t="e">
        <f>IF('Crisis Indicator Data'!#REF!="No Data",1,IF(#REF!&lt;&gt;"",1,0))</f>
        <v>#REF!</v>
      </c>
      <c r="L134" s="25" t="e">
        <f>IF('Crisis Indicator Data'!#REF!="No Data",1,IF(#REF!&lt;&gt;"",1,0))</f>
        <v>#REF!</v>
      </c>
      <c r="M134" s="25" t="e">
        <f>IF('Crisis Indicator Data'!#REF!="No Data",1,IF(#REF!&lt;&gt;"",1,0))</f>
        <v>#REF!</v>
      </c>
      <c r="N134" s="25" t="e">
        <f>IF('Crisis Indicator Data'!#REF!="No Data",1,IF(#REF!&lt;&gt;"",1,0))</f>
        <v>#REF!</v>
      </c>
      <c r="O134" s="25" t="e">
        <f>IF('Crisis Indicator Data'!#REF!="No Data",1,IF(#REF!&lt;&gt;"",1,0))</f>
        <v>#REF!</v>
      </c>
      <c r="P134" s="25" t="e">
        <f>IF('Crisis Indicator Data'!#REF!="No Data",1,IF(#REF!&lt;&gt;"",1,0))</f>
        <v>#REF!</v>
      </c>
      <c r="Q134" s="25" t="e">
        <f>IF('Crisis Indicator Data'!#REF!="No Data",1,IF(#REF!&lt;&gt;"",1,0))</f>
        <v>#REF!</v>
      </c>
      <c r="R134" s="25" t="e">
        <f>IF('Crisis Indicator Data'!#REF!="No Data",1,IF(#REF!&lt;&gt;"",1,0))</f>
        <v>#REF!</v>
      </c>
      <c r="S134" s="25" t="e">
        <f>IF('Crisis Indicator Data'!#REF!="No Data",1,IF(#REF!&lt;&gt;"",1,0))</f>
        <v>#REF!</v>
      </c>
      <c r="T134" s="25" t="e">
        <f>IF('Crisis Indicator Data'!#REF!="No Data",1,IF(#REF!&lt;&gt;"",1,0))</f>
        <v>#REF!</v>
      </c>
      <c r="U134" s="25" t="e">
        <f>IF('Crisis Indicator Data'!#REF!="No Data",1,IF(#REF!&lt;&gt;"",1,0))</f>
        <v>#REF!</v>
      </c>
      <c r="V134" s="25" t="e">
        <f>IF('Crisis Indicator Data'!#REF!="No Data",1,IF(#REF!&lt;&gt;"",1,0))</f>
        <v>#REF!</v>
      </c>
      <c r="W134" s="25" t="e">
        <f>IF('Crisis Indicator Data'!#REF!="No Data",1,IF(#REF!&lt;&gt;"",1,0))</f>
        <v>#REF!</v>
      </c>
      <c r="X134" s="25" t="e">
        <f>IF('Crisis Indicator Data'!#REF!="No Data",1,IF(#REF!&lt;&gt;"",1,0))</f>
        <v>#REF!</v>
      </c>
      <c r="Y134" s="25" t="e">
        <f>IF('Crisis Indicator Data'!#REF!="No Data",1,IF(#REF!&lt;&gt;"",1,0))</f>
        <v>#REF!</v>
      </c>
      <c r="Z134" s="25" t="e">
        <f>IF('Crisis Indicator Data'!#REF!="No Data",1,IF(#REF!&lt;&gt;"",1,0))</f>
        <v>#REF!</v>
      </c>
      <c r="AA134" s="25" t="e">
        <f>IF('Crisis Indicator Data'!#REF!="No Data",1,IF(#REF!&lt;&gt;"",1,0))</f>
        <v>#REF!</v>
      </c>
      <c r="AB134" s="25" t="e">
        <f>IF('Crisis Indicator Data'!#REF!="No Data",1,IF(#REF!&lt;&gt;"",1,0))</f>
        <v>#REF!</v>
      </c>
      <c r="AC134" s="25" t="e">
        <f>IF('Crisis Indicator Data'!#REF!="No Data",1,IF(#REF!&lt;&gt;"",1,0))</f>
        <v>#REF!</v>
      </c>
      <c r="AD134" s="25" t="e">
        <f>IF('Crisis Indicator Data'!#REF!="No Data",1,IF(#REF!&lt;&gt;"",1,0))</f>
        <v>#REF!</v>
      </c>
      <c r="AE134" s="25" t="e">
        <f>IF('Crisis Indicator Data'!#REF!="No Data",1,IF(#REF!&lt;&gt;"",1,0))</f>
        <v>#REF!</v>
      </c>
      <c r="AF134" s="25" t="e">
        <f>IF('Crisis Indicator Data'!#REF!="No Data",1,IF(#REF!&lt;&gt;"",1,0))</f>
        <v>#REF!</v>
      </c>
      <c r="AG134" s="25" t="e">
        <f>IF('Crisis Indicator Data'!#REF!="No Data",1,IF(#REF!&lt;&gt;"",1,0))</f>
        <v>#REF!</v>
      </c>
      <c r="AH134" s="25" t="e">
        <f>IF('Crisis Indicator Data'!#REF!="No Data",1,IF(#REF!&lt;&gt;"",1,0))</f>
        <v>#REF!</v>
      </c>
      <c r="AI134" s="25" t="e">
        <f>IF('Crisis Indicator Data'!#REF!="No Data",1,IF(#REF!&lt;&gt;"",1,0))</f>
        <v>#REF!</v>
      </c>
      <c r="AJ134" s="25" t="e">
        <f>IF('Crisis Indicator Data'!#REF!="No Data",1,IF(#REF!&lt;&gt;"",1,0))</f>
        <v>#REF!</v>
      </c>
      <c r="AK134" s="25" t="e">
        <f>IF('Crisis Indicator Data'!#REF!="No Data",1,IF(#REF!&lt;&gt;"",1,0))</f>
        <v>#REF!</v>
      </c>
      <c r="AL134" s="25" t="e">
        <f>IF('Crisis Indicator Data'!#REF!="No Data",1,IF(#REF!&lt;&gt;"",1,0))</f>
        <v>#REF!</v>
      </c>
      <c r="AM134" s="25" t="e">
        <f>IF('Crisis Indicator Data'!#REF!="No Data",1,IF(#REF!&lt;&gt;"",1,0))</f>
        <v>#REF!</v>
      </c>
      <c r="AN134" s="25" t="e">
        <f>IF('Crisis Indicator Data'!#REF!="No Data",1,IF(#REF!&lt;&gt;"",1,0))</f>
        <v>#REF!</v>
      </c>
      <c r="AO134" s="25" t="e">
        <f>IF('Crisis Indicator Data'!#REF!="No Data",1,IF(#REF!&lt;&gt;"",1,0))</f>
        <v>#REF!</v>
      </c>
      <c r="AP134" s="25" t="e">
        <f>IF('Crisis Indicator Data'!#REF!="No Data",1,IF(#REF!&lt;&gt;"",1,0))</f>
        <v>#REF!</v>
      </c>
      <c r="AQ134" s="25" t="e">
        <f>IF('Crisis Indicator Data'!#REF!="No Data",1,IF(#REF!&lt;&gt;"",1,0))</f>
        <v>#REF!</v>
      </c>
      <c r="AR134" s="25" t="e">
        <f>IF('Crisis Indicator Data'!#REF!="No Data",1,IF(#REF!&lt;&gt;"",1,0))</f>
        <v>#REF!</v>
      </c>
      <c r="AS134" s="25" t="e">
        <f>IF('Crisis Indicator Data'!#REF!="No Data",1,IF(#REF!&lt;&gt;"",1,0))</f>
        <v>#REF!</v>
      </c>
      <c r="AT134" s="25" t="e">
        <f>IF('Crisis Indicator Data'!#REF!="No Data",1,IF(#REF!&lt;&gt;"",1,0))</f>
        <v>#REF!</v>
      </c>
      <c r="AU134" s="25" t="e">
        <f>IF('Crisis Indicator Data'!#REF!="No Data",1,IF(#REF!&lt;&gt;"",1,0))</f>
        <v>#REF!</v>
      </c>
      <c r="AV134" s="25" t="e">
        <f>IF('Crisis Indicator Data'!#REF!="No Data",1,IF(#REF!&lt;&gt;"",1,0))</f>
        <v>#REF!</v>
      </c>
      <c r="AW134" s="25" t="e">
        <f>IF('Crisis Indicator Data'!#REF!="No Data",1,IF(#REF!&lt;&gt;"",1,0))</f>
        <v>#REF!</v>
      </c>
      <c r="AX134" s="25" t="e">
        <f>IF('Crisis Indicator Data'!#REF!="No Data",1,IF(#REF!&lt;&gt;"",1,0))</f>
        <v>#REF!</v>
      </c>
      <c r="AY134" s="25" t="e">
        <f>IF('Crisis Indicator Data'!#REF!="No Data",1,IF(#REF!&lt;&gt;"",1,0))</f>
        <v>#REF!</v>
      </c>
      <c r="AZ134" s="25" t="e">
        <f>IF('Crisis Indicator Data'!#REF!="No Data",1,IF(#REF!&lt;&gt;"",1,0))</f>
        <v>#REF!</v>
      </c>
      <c r="BA134" t="e">
        <f t="shared" si="4"/>
        <v>#REF!</v>
      </c>
      <c r="BB134" s="27" t="e">
        <f t="shared" si="5"/>
        <v>#REF!</v>
      </c>
    </row>
    <row r="135" spans="1:54" x14ac:dyDescent="0.3">
      <c r="A135" t="s">
        <v>250</v>
      </c>
      <c r="B135" s="25" t="e">
        <f>IF('Crisis Indicator Data'!#REF!="No Data",1,IF(#REF!&lt;&gt;"",1,0))</f>
        <v>#REF!</v>
      </c>
      <c r="C135" s="25" t="e">
        <f>IF('Crisis Indicator Data'!#REF!="No Data",1,IF(#REF!&lt;&gt;"",1,0))</f>
        <v>#REF!</v>
      </c>
      <c r="D135" s="25" t="e">
        <f>IF('Crisis Indicator Data'!#REF!="No Data",1,IF(#REF!&lt;&gt;"",1,0))</f>
        <v>#REF!</v>
      </c>
      <c r="E135" s="25" t="e">
        <f>IF('Crisis Indicator Data'!#REF!="No Data",1,IF(#REF!&lt;&gt;"",1,0))</f>
        <v>#REF!</v>
      </c>
      <c r="F135" s="25" t="e">
        <f>IF('Crisis Indicator Data'!#REF!="No Data",1,IF(#REF!&lt;&gt;"",1,0))</f>
        <v>#REF!</v>
      </c>
      <c r="G135" s="25" t="e">
        <f>IF('Crisis Indicator Data'!#REF!="No Data",1,IF(#REF!&lt;&gt;"",1,0))</f>
        <v>#REF!</v>
      </c>
      <c r="H135" s="25" t="e">
        <f>IF('Crisis Indicator Data'!#REF!="No Data",1,IF(#REF!&lt;&gt;"",1,0))</f>
        <v>#REF!</v>
      </c>
      <c r="I135" s="25" t="e">
        <f>IF('Crisis Indicator Data'!#REF!="No Data",1,IF(#REF!&lt;&gt;"",1,0))</f>
        <v>#REF!</v>
      </c>
      <c r="J135" s="25" t="e">
        <f>IF('Crisis Indicator Data'!#REF!="No Data",1,IF(#REF!&lt;&gt;"",1,0))</f>
        <v>#REF!</v>
      </c>
      <c r="K135" s="25" t="e">
        <f>IF('Crisis Indicator Data'!#REF!="No Data",1,IF(#REF!&lt;&gt;"",1,0))</f>
        <v>#REF!</v>
      </c>
      <c r="L135" s="25" t="e">
        <f>IF('Crisis Indicator Data'!#REF!="No Data",1,IF(#REF!&lt;&gt;"",1,0))</f>
        <v>#REF!</v>
      </c>
      <c r="M135" s="25" t="e">
        <f>IF('Crisis Indicator Data'!#REF!="No Data",1,IF(#REF!&lt;&gt;"",1,0))</f>
        <v>#REF!</v>
      </c>
      <c r="N135" s="25" t="e">
        <f>IF('Crisis Indicator Data'!#REF!="No Data",1,IF(#REF!&lt;&gt;"",1,0))</f>
        <v>#REF!</v>
      </c>
      <c r="O135" s="25" t="e">
        <f>IF('Crisis Indicator Data'!#REF!="No Data",1,IF(#REF!&lt;&gt;"",1,0))</f>
        <v>#REF!</v>
      </c>
      <c r="P135" s="25" t="e">
        <f>IF('Crisis Indicator Data'!#REF!="No Data",1,IF(#REF!&lt;&gt;"",1,0))</f>
        <v>#REF!</v>
      </c>
      <c r="Q135" s="25" t="e">
        <f>IF('Crisis Indicator Data'!#REF!="No Data",1,IF(#REF!&lt;&gt;"",1,0))</f>
        <v>#REF!</v>
      </c>
      <c r="R135" s="25" t="e">
        <f>IF('Crisis Indicator Data'!#REF!="No Data",1,IF(#REF!&lt;&gt;"",1,0))</f>
        <v>#REF!</v>
      </c>
      <c r="S135" s="25" t="e">
        <f>IF('Crisis Indicator Data'!#REF!="No Data",1,IF(#REF!&lt;&gt;"",1,0))</f>
        <v>#REF!</v>
      </c>
      <c r="T135" s="25" t="e">
        <f>IF('Crisis Indicator Data'!#REF!="No Data",1,IF(#REF!&lt;&gt;"",1,0))</f>
        <v>#REF!</v>
      </c>
      <c r="U135" s="25" t="e">
        <f>IF('Crisis Indicator Data'!#REF!="No Data",1,IF(#REF!&lt;&gt;"",1,0))</f>
        <v>#REF!</v>
      </c>
      <c r="V135" s="25" t="e">
        <f>IF('Crisis Indicator Data'!#REF!="No Data",1,IF(#REF!&lt;&gt;"",1,0))</f>
        <v>#REF!</v>
      </c>
      <c r="W135" s="25" t="e">
        <f>IF('Crisis Indicator Data'!#REF!="No Data",1,IF(#REF!&lt;&gt;"",1,0))</f>
        <v>#REF!</v>
      </c>
      <c r="X135" s="25" t="e">
        <f>IF('Crisis Indicator Data'!#REF!="No Data",1,IF(#REF!&lt;&gt;"",1,0))</f>
        <v>#REF!</v>
      </c>
      <c r="Y135" s="25" t="e">
        <f>IF('Crisis Indicator Data'!#REF!="No Data",1,IF(#REF!&lt;&gt;"",1,0))</f>
        <v>#REF!</v>
      </c>
      <c r="Z135" s="25" t="e">
        <f>IF('Crisis Indicator Data'!#REF!="No Data",1,IF(#REF!&lt;&gt;"",1,0))</f>
        <v>#REF!</v>
      </c>
      <c r="AA135" s="25" t="e">
        <f>IF('Crisis Indicator Data'!#REF!="No Data",1,IF(#REF!&lt;&gt;"",1,0))</f>
        <v>#REF!</v>
      </c>
      <c r="AB135" s="25" t="e">
        <f>IF('Crisis Indicator Data'!#REF!="No Data",1,IF(#REF!&lt;&gt;"",1,0))</f>
        <v>#REF!</v>
      </c>
      <c r="AC135" s="25" t="e">
        <f>IF('Crisis Indicator Data'!#REF!="No Data",1,IF(#REF!&lt;&gt;"",1,0))</f>
        <v>#REF!</v>
      </c>
      <c r="AD135" s="25" t="e">
        <f>IF('Crisis Indicator Data'!#REF!="No Data",1,IF(#REF!&lt;&gt;"",1,0))</f>
        <v>#REF!</v>
      </c>
      <c r="AE135" s="25" t="e">
        <f>IF('Crisis Indicator Data'!#REF!="No Data",1,IF(#REF!&lt;&gt;"",1,0))</f>
        <v>#REF!</v>
      </c>
      <c r="AF135" s="25" t="e">
        <f>IF('Crisis Indicator Data'!#REF!="No Data",1,IF(#REF!&lt;&gt;"",1,0))</f>
        <v>#REF!</v>
      </c>
      <c r="AG135" s="25" t="e">
        <f>IF('Crisis Indicator Data'!#REF!="No Data",1,IF(#REF!&lt;&gt;"",1,0))</f>
        <v>#REF!</v>
      </c>
      <c r="AH135" s="25" t="e">
        <f>IF('Crisis Indicator Data'!#REF!="No Data",1,IF(#REF!&lt;&gt;"",1,0))</f>
        <v>#REF!</v>
      </c>
      <c r="AI135" s="25" t="e">
        <f>IF('Crisis Indicator Data'!#REF!="No Data",1,IF(#REF!&lt;&gt;"",1,0))</f>
        <v>#REF!</v>
      </c>
      <c r="AJ135" s="25" t="e">
        <f>IF('Crisis Indicator Data'!#REF!="No Data",1,IF(#REF!&lt;&gt;"",1,0))</f>
        <v>#REF!</v>
      </c>
      <c r="AK135" s="25" t="e">
        <f>IF('Crisis Indicator Data'!#REF!="No Data",1,IF(#REF!&lt;&gt;"",1,0))</f>
        <v>#REF!</v>
      </c>
      <c r="AL135" s="25" t="e">
        <f>IF('Crisis Indicator Data'!#REF!="No Data",1,IF(#REF!&lt;&gt;"",1,0))</f>
        <v>#REF!</v>
      </c>
      <c r="AM135" s="25" t="e">
        <f>IF('Crisis Indicator Data'!#REF!="No Data",1,IF(#REF!&lt;&gt;"",1,0))</f>
        <v>#REF!</v>
      </c>
      <c r="AN135" s="25" t="e">
        <f>IF('Crisis Indicator Data'!#REF!="No Data",1,IF(#REF!&lt;&gt;"",1,0))</f>
        <v>#REF!</v>
      </c>
      <c r="AO135" s="25" t="e">
        <f>IF('Crisis Indicator Data'!#REF!="No Data",1,IF(#REF!&lt;&gt;"",1,0))</f>
        <v>#REF!</v>
      </c>
      <c r="AP135" s="25" t="e">
        <f>IF('Crisis Indicator Data'!#REF!="No Data",1,IF(#REF!&lt;&gt;"",1,0))</f>
        <v>#REF!</v>
      </c>
      <c r="AQ135" s="25" t="e">
        <f>IF('Crisis Indicator Data'!#REF!="No Data",1,IF(#REF!&lt;&gt;"",1,0))</f>
        <v>#REF!</v>
      </c>
      <c r="AR135" s="25" t="e">
        <f>IF('Crisis Indicator Data'!#REF!="No Data",1,IF(#REF!&lt;&gt;"",1,0))</f>
        <v>#REF!</v>
      </c>
      <c r="AS135" s="25" t="e">
        <f>IF('Crisis Indicator Data'!#REF!="No Data",1,IF(#REF!&lt;&gt;"",1,0))</f>
        <v>#REF!</v>
      </c>
      <c r="AT135" s="25" t="e">
        <f>IF('Crisis Indicator Data'!#REF!="No Data",1,IF(#REF!&lt;&gt;"",1,0))</f>
        <v>#REF!</v>
      </c>
      <c r="AU135" s="25" t="e">
        <f>IF('Crisis Indicator Data'!#REF!="No Data",1,IF(#REF!&lt;&gt;"",1,0))</f>
        <v>#REF!</v>
      </c>
      <c r="AV135" s="25" t="e">
        <f>IF('Crisis Indicator Data'!#REF!="No Data",1,IF(#REF!&lt;&gt;"",1,0))</f>
        <v>#REF!</v>
      </c>
      <c r="AW135" s="25" t="e">
        <f>IF('Crisis Indicator Data'!#REF!="No Data",1,IF(#REF!&lt;&gt;"",1,0))</f>
        <v>#REF!</v>
      </c>
      <c r="AX135" s="25" t="e">
        <f>IF('Crisis Indicator Data'!#REF!="No Data",1,IF(#REF!&lt;&gt;"",1,0))</f>
        <v>#REF!</v>
      </c>
      <c r="AY135" s="25" t="e">
        <f>IF('Crisis Indicator Data'!#REF!="No Data",1,IF(#REF!&lt;&gt;"",1,0))</f>
        <v>#REF!</v>
      </c>
      <c r="AZ135" s="25" t="e">
        <f>IF('Crisis Indicator Data'!#REF!="No Data",1,IF(#REF!&lt;&gt;"",1,0))</f>
        <v>#REF!</v>
      </c>
      <c r="BA135" t="e">
        <f t="shared" si="4"/>
        <v>#REF!</v>
      </c>
      <c r="BB135" s="27" t="e">
        <f t="shared" si="5"/>
        <v>#REF!</v>
      </c>
    </row>
    <row r="136" spans="1:54" x14ac:dyDescent="0.3">
      <c r="A136" t="s">
        <v>252</v>
      </c>
      <c r="B136" s="25" t="e">
        <f>IF('Crisis Indicator Data'!#REF!="No Data",1,IF(#REF!&lt;&gt;"",1,0))</f>
        <v>#REF!</v>
      </c>
      <c r="C136" s="25" t="e">
        <f>IF('Crisis Indicator Data'!#REF!="No Data",1,IF(#REF!&lt;&gt;"",1,0))</f>
        <v>#REF!</v>
      </c>
      <c r="D136" s="25" t="e">
        <f>IF('Crisis Indicator Data'!#REF!="No Data",1,IF(#REF!&lt;&gt;"",1,0))</f>
        <v>#REF!</v>
      </c>
      <c r="E136" s="25" t="e">
        <f>IF('Crisis Indicator Data'!#REF!="No Data",1,IF(#REF!&lt;&gt;"",1,0))</f>
        <v>#REF!</v>
      </c>
      <c r="F136" s="25" t="e">
        <f>IF('Crisis Indicator Data'!#REF!="No Data",1,IF(#REF!&lt;&gt;"",1,0))</f>
        <v>#REF!</v>
      </c>
      <c r="G136" s="25" t="e">
        <f>IF('Crisis Indicator Data'!#REF!="No Data",1,IF(#REF!&lt;&gt;"",1,0))</f>
        <v>#REF!</v>
      </c>
      <c r="H136" s="25" t="e">
        <f>IF('Crisis Indicator Data'!#REF!="No Data",1,IF(#REF!&lt;&gt;"",1,0))</f>
        <v>#REF!</v>
      </c>
      <c r="I136" s="25" t="e">
        <f>IF('Crisis Indicator Data'!#REF!="No Data",1,IF(#REF!&lt;&gt;"",1,0))</f>
        <v>#REF!</v>
      </c>
      <c r="J136" s="25" t="e">
        <f>IF('Crisis Indicator Data'!#REF!="No Data",1,IF(#REF!&lt;&gt;"",1,0))</f>
        <v>#REF!</v>
      </c>
      <c r="K136" s="25" t="e">
        <f>IF('Crisis Indicator Data'!#REF!="No Data",1,IF(#REF!&lt;&gt;"",1,0))</f>
        <v>#REF!</v>
      </c>
      <c r="L136" s="25" t="e">
        <f>IF('Crisis Indicator Data'!#REF!="No Data",1,IF(#REF!&lt;&gt;"",1,0))</f>
        <v>#REF!</v>
      </c>
      <c r="M136" s="25" t="e">
        <f>IF('Crisis Indicator Data'!#REF!="No Data",1,IF(#REF!&lt;&gt;"",1,0))</f>
        <v>#REF!</v>
      </c>
      <c r="N136" s="25" t="e">
        <f>IF('Crisis Indicator Data'!#REF!="No Data",1,IF(#REF!&lt;&gt;"",1,0))</f>
        <v>#REF!</v>
      </c>
      <c r="O136" s="25" t="e">
        <f>IF('Crisis Indicator Data'!#REF!="No Data",1,IF(#REF!&lt;&gt;"",1,0))</f>
        <v>#REF!</v>
      </c>
      <c r="P136" s="25" t="e">
        <f>IF('Crisis Indicator Data'!#REF!="No Data",1,IF(#REF!&lt;&gt;"",1,0))</f>
        <v>#REF!</v>
      </c>
      <c r="Q136" s="25" t="e">
        <f>IF('Crisis Indicator Data'!#REF!="No Data",1,IF(#REF!&lt;&gt;"",1,0))</f>
        <v>#REF!</v>
      </c>
      <c r="R136" s="25" t="e">
        <f>IF('Crisis Indicator Data'!#REF!="No Data",1,IF(#REF!&lt;&gt;"",1,0))</f>
        <v>#REF!</v>
      </c>
      <c r="S136" s="25" t="e">
        <f>IF('Crisis Indicator Data'!#REF!="No Data",1,IF(#REF!&lt;&gt;"",1,0))</f>
        <v>#REF!</v>
      </c>
      <c r="T136" s="25" t="e">
        <f>IF('Crisis Indicator Data'!#REF!="No Data",1,IF(#REF!&lt;&gt;"",1,0))</f>
        <v>#REF!</v>
      </c>
      <c r="U136" s="25" t="e">
        <f>IF('Crisis Indicator Data'!#REF!="No Data",1,IF(#REF!&lt;&gt;"",1,0))</f>
        <v>#REF!</v>
      </c>
      <c r="V136" s="25" t="e">
        <f>IF('Crisis Indicator Data'!#REF!="No Data",1,IF(#REF!&lt;&gt;"",1,0))</f>
        <v>#REF!</v>
      </c>
      <c r="W136" s="25" t="e">
        <f>IF('Crisis Indicator Data'!#REF!="No Data",1,IF(#REF!&lt;&gt;"",1,0))</f>
        <v>#REF!</v>
      </c>
      <c r="X136" s="25" t="e">
        <f>IF('Crisis Indicator Data'!#REF!="No Data",1,IF(#REF!&lt;&gt;"",1,0))</f>
        <v>#REF!</v>
      </c>
      <c r="Y136" s="25" t="e">
        <f>IF('Crisis Indicator Data'!#REF!="No Data",1,IF(#REF!&lt;&gt;"",1,0))</f>
        <v>#REF!</v>
      </c>
      <c r="Z136" s="25" t="e">
        <f>IF('Crisis Indicator Data'!#REF!="No Data",1,IF(#REF!&lt;&gt;"",1,0))</f>
        <v>#REF!</v>
      </c>
      <c r="AA136" s="25" t="e">
        <f>IF('Crisis Indicator Data'!#REF!="No Data",1,IF(#REF!&lt;&gt;"",1,0))</f>
        <v>#REF!</v>
      </c>
      <c r="AB136" s="25" t="e">
        <f>IF('Crisis Indicator Data'!#REF!="No Data",1,IF(#REF!&lt;&gt;"",1,0))</f>
        <v>#REF!</v>
      </c>
      <c r="AC136" s="25" t="e">
        <f>IF('Crisis Indicator Data'!#REF!="No Data",1,IF(#REF!&lt;&gt;"",1,0))</f>
        <v>#REF!</v>
      </c>
      <c r="AD136" s="25" t="e">
        <f>IF('Crisis Indicator Data'!#REF!="No Data",1,IF(#REF!&lt;&gt;"",1,0))</f>
        <v>#REF!</v>
      </c>
      <c r="AE136" s="25" t="e">
        <f>IF('Crisis Indicator Data'!#REF!="No Data",1,IF(#REF!&lt;&gt;"",1,0))</f>
        <v>#REF!</v>
      </c>
      <c r="AF136" s="25" t="e">
        <f>IF('Crisis Indicator Data'!#REF!="No Data",1,IF(#REF!&lt;&gt;"",1,0))</f>
        <v>#REF!</v>
      </c>
      <c r="AG136" s="25" t="e">
        <f>IF('Crisis Indicator Data'!#REF!="No Data",1,IF(#REF!&lt;&gt;"",1,0))</f>
        <v>#REF!</v>
      </c>
      <c r="AH136" s="25" t="e">
        <f>IF('Crisis Indicator Data'!#REF!="No Data",1,IF(#REF!&lt;&gt;"",1,0))</f>
        <v>#REF!</v>
      </c>
      <c r="AI136" s="25" t="e">
        <f>IF('Crisis Indicator Data'!#REF!="No Data",1,IF(#REF!&lt;&gt;"",1,0))</f>
        <v>#REF!</v>
      </c>
      <c r="AJ136" s="25" t="e">
        <f>IF('Crisis Indicator Data'!#REF!="No Data",1,IF(#REF!&lt;&gt;"",1,0))</f>
        <v>#REF!</v>
      </c>
      <c r="AK136" s="25" t="e">
        <f>IF('Crisis Indicator Data'!#REF!="No Data",1,IF(#REF!&lt;&gt;"",1,0))</f>
        <v>#REF!</v>
      </c>
      <c r="AL136" s="25" t="e">
        <f>IF('Crisis Indicator Data'!#REF!="No Data",1,IF(#REF!&lt;&gt;"",1,0))</f>
        <v>#REF!</v>
      </c>
      <c r="AM136" s="25" t="e">
        <f>IF('Crisis Indicator Data'!#REF!="No Data",1,IF(#REF!&lt;&gt;"",1,0))</f>
        <v>#REF!</v>
      </c>
      <c r="AN136" s="25" t="e">
        <f>IF('Crisis Indicator Data'!#REF!="No Data",1,IF(#REF!&lt;&gt;"",1,0))</f>
        <v>#REF!</v>
      </c>
      <c r="AO136" s="25" t="e">
        <f>IF('Crisis Indicator Data'!#REF!="No Data",1,IF(#REF!&lt;&gt;"",1,0))</f>
        <v>#REF!</v>
      </c>
      <c r="AP136" s="25" t="e">
        <f>IF('Crisis Indicator Data'!#REF!="No Data",1,IF(#REF!&lt;&gt;"",1,0))</f>
        <v>#REF!</v>
      </c>
      <c r="AQ136" s="25" t="e">
        <f>IF('Crisis Indicator Data'!#REF!="No Data",1,IF(#REF!&lt;&gt;"",1,0))</f>
        <v>#REF!</v>
      </c>
      <c r="AR136" s="25" t="e">
        <f>IF('Crisis Indicator Data'!#REF!="No Data",1,IF(#REF!&lt;&gt;"",1,0))</f>
        <v>#REF!</v>
      </c>
      <c r="AS136" s="25" t="e">
        <f>IF('Crisis Indicator Data'!#REF!="No Data",1,IF(#REF!&lt;&gt;"",1,0))</f>
        <v>#REF!</v>
      </c>
      <c r="AT136" s="25" t="e">
        <f>IF('Crisis Indicator Data'!#REF!="No Data",1,IF(#REF!&lt;&gt;"",1,0))</f>
        <v>#REF!</v>
      </c>
      <c r="AU136" s="25" t="e">
        <f>IF('Crisis Indicator Data'!#REF!="No Data",1,IF(#REF!&lt;&gt;"",1,0))</f>
        <v>#REF!</v>
      </c>
      <c r="AV136" s="25" t="e">
        <f>IF('Crisis Indicator Data'!#REF!="No Data",1,IF(#REF!&lt;&gt;"",1,0))</f>
        <v>#REF!</v>
      </c>
      <c r="AW136" s="25" t="e">
        <f>IF('Crisis Indicator Data'!#REF!="No Data",1,IF(#REF!&lt;&gt;"",1,0))</f>
        <v>#REF!</v>
      </c>
      <c r="AX136" s="25" t="e">
        <f>IF('Crisis Indicator Data'!#REF!="No Data",1,IF(#REF!&lt;&gt;"",1,0))</f>
        <v>#REF!</v>
      </c>
      <c r="AY136" s="25" t="e">
        <f>IF('Crisis Indicator Data'!#REF!="No Data",1,IF(#REF!&lt;&gt;"",1,0))</f>
        <v>#REF!</v>
      </c>
      <c r="AZ136" s="25" t="e">
        <f>IF('Crisis Indicator Data'!#REF!="No Data",1,IF(#REF!&lt;&gt;"",1,0))</f>
        <v>#REF!</v>
      </c>
      <c r="BA136" t="e">
        <f t="shared" si="4"/>
        <v>#REF!</v>
      </c>
      <c r="BB136" s="27" t="e">
        <f t="shared" si="5"/>
        <v>#REF!</v>
      </c>
    </row>
    <row r="137" spans="1:54" x14ac:dyDescent="0.3">
      <c r="A137" t="s">
        <v>254</v>
      </c>
      <c r="B137" s="25" t="e">
        <f>IF('Crisis Indicator Data'!#REF!="No Data",1,IF(#REF!&lt;&gt;"",1,0))</f>
        <v>#REF!</v>
      </c>
      <c r="C137" s="25" t="e">
        <f>IF('Crisis Indicator Data'!#REF!="No Data",1,IF(#REF!&lt;&gt;"",1,0))</f>
        <v>#REF!</v>
      </c>
      <c r="D137" s="25" t="e">
        <f>IF('Crisis Indicator Data'!#REF!="No Data",1,IF(#REF!&lt;&gt;"",1,0))</f>
        <v>#REF!</v>
      </c>
      <c r="E137" s="25" t="e">
        <f>IF('Crisis Indicator Data'!#REF!="No Data",1,IF(#REF!&lt;&gt;"",1,0))</f>
        <v>#REF!</v>
      </c>
      <c r="F137" s="25" t="e">
        <f>IF('Crisis Indicator Data'!#REF!="No Data",1,IF(#REF!&lt;&gt;"",1,0))</f>
        <v>#REF!</v>
      </c>
      <c r="G137" s="25" t="e">
        <f>IF('Crisis Indicator Data'!#REF!="No Data",1,IF(#REF!&lt;&gt;"",1,0))</f>
        <v>#REF!</v>
      </c>
      <c r="H137" s="25" t="e">
        <f>IF('Crisis Indicator Data'!#REF!="No Data",1,IF(#REF!&lt;&gt;"",1,0))</f>
        <v>#REF!</v>
      </c>
      <c r="I137" s="25" t="e">
        <f>IF('Crisis Indicator Data'!#REF!="No Data",1,IF(#REF!&lt;&gt;"",1,0))</f>
        <v>#REF!</v>
      </c>
      <c r="J137" s="25" t="e">
        <f>IF('Crisis Indicator Data'!#REF!="No Data",1,IF(#REF!&lt;&gt;"",1,0))</f>
        <v>#REF!</v>
      </c>
      <c r="K137" s="25" t="e">
        <f>IF('Crisis Indicator Data'!#REF!="No Data",1,IF(#REF!&lt;&gt;"",1,0))</f>
        <v>#REF!</v>
      </c>
      <c r="L137" s="25" t="e">
        <f>IF('Crisis Indicator Data'!#REF!="No Data",1,IF(#REF!&lt;&gt;"",1,0))</f>
        <v>#REF!</v>
      </c>
      <c r="M137" s="25" t="e">
        <f>IF('Crisis Indicator Data'!#REF!="No Data",1,IF(#REF!&lt;&gt;"",1,0))</f>
        <v>#REF!</v>
      </c>
      <c r="N137" s="25" t="e">
        <f>IF('Crisis Indicator Data'!#REF!="No Data",1,IF(#REF!&lt;&gt;"",1,0))</f>
        <v>#REF!</v>
      </c>
      <c r="O137" s="25" t="e">
        <f>IF('Crisis Indicator Data'!#REF!="No Data",1,IF(#REF!&lt;&gt;"",1,0))</f>
        <v>#REF!</v>
      </c>
      <c r="P137" s="25" t="e">
        <f>IF('Crisis Indicator Data'!#REF!="No Data",1,IF(#REF!&lt;&gt;"",1,0))</f>
        <v>#REF!</v>
      </c>
      <c r="Q137" s="25" t="e">
        <f>IF('Crisis Indicator Data'!#REF!="No Data",1,IF(#REF!&lt;&gt;"",1,0))</f>
        <v>#REF!</v>
      </c>
      <c r="R137" s="25" t="e">
        <f>IF('Crisis Indicator Data'!#REF!="No Data",1,IF(#REF!&lt;&gt;"",1,0))</f>
        <v>#REF!</v>
      </c>
      <c r="S137" s="25" t="e">
        <f>IF('Crisis Indicator Data'!#REF!="No Data",1,IF(#REF!&lt;&gt;"",1,0))</f>
        <v>#REF!</v>
      </c>
      <c r="T137" s="25" t="e">
        <f>IF('Crisis Indicator Data'!#REF!="No Data",1,IF(#REF!&lt;&gt;"",1,0))</f>
        <v>#REF!</v>
      </c>
      <c r="U137" s="25" t="e">
        <f>IF('Crisis Indicator Data'!#REF!="No Data",1,IF(#REF!&lt;&gt;"",1,0))</f>
        <v>#REF!</v>
      </c>
      <c r="V137" s="25" t="e">
        <f>IF('Crisis Indicator Data'!#REF!="No Data",1,IF(#REF!&lt;&gt;"",1,0))</f>
        <v>#REF!</v>
      </c>
      <c r="W137" s="25" t="e">
        <f>IF('Crisis Indicator Data'!#REF!="No Data",1,IF(#REF!&lt;&gt;"",1,0))</f>
        <v>#REF!</v>
      </c>
      <c r="X137" s="25" t="e">
        <f>IF('Crisis Indicator Data'!#REF!="No Data",1,IF(#REF!&lt;&gt;"",1,0))</f>
        <v>#REF!</v>
      </c>
      <c r="Y137" s="25" t="e">
        <f>IF('Crisis Indicator Data'!#REF!="No Data",1,IF(#REF!&lt;&gt;"",1,0))</f>
        <v>#REF!</v>
      </c>
      <c r="Z137" s="25" t="e">
        <f>IF('Crisis Indicator Data'!#REF!="No Data",1,IF(#REF!&lt;&gt;"",1,0))</f>
        <v>#REF!</v>
      </c>
      <c r="AA137" s="25" t="e">
        <f>IF('Crisis Indicator Data'!#REF!="No Data",1,IF(#REF!&lt;&gt;"",1,0))</f>
        <v>#REF!</v>
      </c>
      <c r="AB137" s="25" t="e">
        <f>IF('Crisis Indicator Data'!#REF!="No Data",1,IF(#REF!&lt;&gt;"",1,0))</f>
        <v>#REF!</v>
      </c>
      <c r="AC137" s="25" t="e">
        <f>IF('Crisis Indicator Data'!#REF!="No Data",1,IF(#REF!&lt;&gt;"",1,0))</f>
        <v>#REF!</v>
      </c>
      <c r="AD137" s="25" t="e">
        <f>IF('Crisis Indicator Data'!#REF!="No Data",1,IF(#REF!&lt;&gt;"",1,0))</f>
        <v>#REF!</v>
      </c>
      <c r="AE137" s="25" t="e">
        <f>IF('Crisis Indicator Data'!#REF!="No Data",1,IF(#REF!&lt;&gt;"",1,0))</f>
        <v>#REF!</v>
      </c>
      <c r="AF137" s="25" t="e">
        <f>IF('Crisis Indicator Data'!#REF!="No Data",1,IF(#REF!&lt;&gt;"",1,0))</f>
        <v>#REF!</v>
      </c>
      <c r="AG137" s="25" t="e">
        <f>IF('Crisis Indicator Data'!#REF!="No Data",1,IF(#REF!&lt;&gt;"",1,0))</f>
        <v>#REF!</v>
      </c>
      <c r="AH137" s="25" t="e">
        <f>IF('Crisis Indicator Data'!#REF!="No Data",1,IF(#REF!&lt;&gt;"",1,0))</f>
        <v>#REF!</v>
      </c>
      <c r="AI137" s="25" t="e">
        <f>IF('Crisis Indicator Data'!#REF!="No Data",1,IF(#REF!&lt;&gt;"",1,0))</f>
        <v>#REF!</v>
      </c>
      <c r="AJ137" s="25" t="e">
        <f>IF('Crisis Indicator Data'!#REF!="No Data",1,IF(#REF!&lt;&gt;"",1,0))</f>
        <v>#REF!</v>
      </c>
      <c r="AK137" s="25" t="e">
        <f>IF('Crisis Indicator Data'!#REF!="No Data",1,IF(#REF!&lt;&gt;"",1,0))</f>
        <v>#REF!</v>
      </c>
      <c r="AL137" s="25" t="e">
        <f>IF('Crisis Indicator Data'!#REF!="No Data",1,IF(#REF!&lt;&gt;"",1,0))</f>
        <v>#REF!</v>
      </c>
      <c r="AM137" s="25" t="e">
        <f>IF('Crisis Indicator Data'!#REF!="No Data",1,IF(#REF!&lt;&gt;"",1,0))</f>
        <v>#REF!</v>
      </c>
      <c r="AN137" s="25" t="e">
        <f>IF('Crisis Indicator Data'!#REF!="No Data",1,IF(#REF!&lt;&gt;"",1,0))</f>
        <v>#REF!</v>
      </c>
      <c r="AO137" s="25" t="e">
        <f>IF('Crisis Indicator Data'!#REF!="No Data",1,IF(#REF!&lt;&gt;"",1,0))</f>
        <v>#REF!</v>
      </c>
      <c r="AP137" s="25" t="e">
        <f>IF('Crisis Indicator Data'!#REF!="No Data",1,IF(#REF!&lt;&gt;"",1,0))</f>
        <v>#REF!</v>
      </c>
      <c r="AQ137" s="25" t="e">
        <f>IF('Crisis Indicator Data'!#REF!="No Data",1,IF(#REF!&lt;&gt;"",1,0))</f>
        <v>#REF!</v>
      </c>
      <c r="AR137" s="25" t="e">
        <f>IF('Crisis Indicator Data'!#REF!="No Data",1,IF(#REF!&lt;&gt;"",1,0))</f>
        <v>#REF!</v>
      </c>
      <c r="AS137" s="25" t="e">
        <f>IF('Crisis Indicator Data'!#REF!="No Data",1,IF(#REF!&lt;&gt;"",1,0))</f>
        <v>#REF!</v>
      </c>
      <c r="AT137" s="25" t="e">
        <f>IF('Crisis Indicator Data'!#REF!="No Data",1,IF(#REF!&lt;&gt;"",1,0))</f>
        <v>#REF!</v>
      </c>
      <c r="AU137" s="25" t="e">
        <f>IF('Crisis Indicator Data'!#REF!="No Data",1,IF(#REF!&lt;&gt;"",1,0))</f>
        <v>#REF!</v>
      </c>
      <c r="AV137" s="25" t="e">
        <f>IF('Crisis Indicator Data'!#REF!="No Data",1,IF(#REF!&lt;&gt;"",1,0))</f>
        <v>#REF!</v>
      </c>
      <c r="AW137" s="25" t="e">
        <f>IF('Crisis Indicator Data'!#REF!="No Data",1,IF(#REF!&lt;&gt;"",1,0))</f>
        <v>#REF!</v>
      </c>
      <c r="AX137" s="25" t="e">
        <f>IF('Crisis Indicator Data'!#REF!="No Data",1,IF(#REF!&lt;&gt;"",1,0))</f>
        <v>#REF!</v>
      </c>
      <c r="AY137" s="25" t="e">
        <f>IF('Crisis Indicator Data'!#REF!="No Data",1,IF(#REF!&lt;&gt;"",1,0))</f>
        <v>#REF!</v>
      </c>
      <c r="AZ137" s="25" t="e">
        <f>IF('Crisis Indicator Data'!#REF!="No Data",1,IF(#REF!&lt;&gt;"",1,0))</f>
        <v>#REF!</v>
      </c>
      <c r="BA137" t="e">
        <f t="shared" si="4"/>
        <v>#REF!</v>
      </c>
      <c r="BB137" s="27" t="e">
        <f t="shared" si="5"/>
        <v>#REF!</v>
      </c>
    </row>
    <row r="138" spans="1:54" x14ac:dyDescent="0.3">
      <c r="A138" t="s">
        <v>256</v>
      </c>
      <c r="B138" s="25" t="e">
        <f>IF('Crisis Indicator Data'!#REF!="No Data",1,IF(#REF!&lt;&gt;"",1,0))</f>
        <v>#REF!</v>
      </c>
      <c r="C138" s="25" t="e">
        <f>IF('Crisis Indicator Data'!#REF!="No Data",1,IF(#REF!&lt;&gt;"",1,0))</f>
        <v>#REF!</v>
      </c>
      <c r="D138" s="25" t="e">
        <f>IF('Crisis Indicator Data'!#REF!="No Data",1,IF(#REF!&lt;&gt;"",1,0))</f>
        <v>#REF!</v>
      </c>
      <c r="E138" s="25" t="e">
        <f>IF('Crisis Indicator Data'!#REF!="No Data",1,IF(#REF!&lt;&gt;"",1,0))</f>
        <v>#REF!</v>
      </c>
      <c r="F138" s="25" t="e">
        <f>IF('Crisis Indicator Data'!#REF!="No Data",1,IF(#REF!&lt;&gt;"",1,0))</f>
        <v>#REF!</v>
      </c>
      <c r="G138" s="25" t="e">
        <f>IF('Crisis Indicator Data'!#REF!="No Data",1,IF(#REF!&lt;&gt;"",1,0))</f>
        <v>#REF!</v>
      </c>
      <c r="H138" s="25" t="e">
        <f>IF('Crisis Indicator Data'!#REF!="No Data",1,IF(#REF!&lt;&gt;"",1,0))</f>
        <v>#REF!</v>
      </c>
      <c r="I138" s="25" t="e">
        <f>IF('Crisis Indicator Data'!#REF!="No Data",1,IF(#REF!&lt;&gt;"",1,0))</f>
        <v>#REF!</v>
      </c>
      <c r="J138" s="25" t="e">
        <f>IF('Crisis Indicator Data'!#REF!="No Data",1,IF(#REF!&lt;&gt;"",1,0))</f>
        <v>#REF!</v>
      </c>
      <c r="K138" s="25" t="e">
        <f>IF('Crisis Indicator Data'!#REF!="No Data",1,IF(#REF!&lt;&gt;"",1,0))</f>
        <v>#REF!</v>
      </c>
      <c r="L138" s="25" t="e">
        <f>IF('Crisis Indicator Data'!#REF!="No Data",1,IF(#REF!&lt;&gt;"",1,0))</f>
        <v>#REF!</v>
      </c>
      <c r="M138" s="25" t="e">
        <f>IF('Crisis Indicator Data'!#REF!="No Data",1,IF(#REF!&lt;&gt;"",1,0))</f>
        <v>#REF!</v>
      </c>
      <c r="N138" s="25" t="e">
        <f>IF('Crisis Indicator Data'!#REF!="No Data",1,IF(#REF!&lt;&gt;"",1,0))</f>
        <v>#REF!</v>
      </c>
      <c r="O138" s="25" t="e">
        <f>IF('Crisis Indicator Data'!#REF!="No Data",1,IF(#REF!&lt;&gt;"",1,0))</f>
        <v>#REF!</v>
      </c>
      <c r="P138" s="25" t="e">
        <f>IF('Crisis Indicator Data'!#REF!="No Data",1,IF(#REF!&lt;&gt;"",1,0))</f>
        <v>#REF!</v>
      </c>
      <c r="Q138" s="25" t="e">
        <f>IF('Crisis Indicator Data'!#REF!="No Data",1,IF(#REF!&lt;&gt;"",1,0))</f>
        <v>#REF!</v>
      </c>
      <c r="R138" s="25" t="e">
        <f>IF('Crisis Indicator Data'!#REF!="No Data",1,IF(#REF!&lt;&gt;"",1,0))</f>
        <v>#REF!</v>
      </c>
      <c r="S138" s="25" t="e">
        <f>IF('Crisis Indicator Data'!#REF!="No Data",1,IF(#REF!&lt;&gt;"",1,0))</f>
        <v>#REF!</v>
      </c>
      <c r="T138" s="25" t="e">
        <f>IF('Crisis Indicator Data'!#REF!="No Data",1,IF(#REF!&lt;&gt;"",1,0))</f>
        <v>#REF!</v>
      </c>
      <c r="U138" s="25" t="e">
        <f>IF('Crisis Indicator Data'!#REF!="No Data",1,IF(#REF!&lt;&gt;"",1,0))</f>
        <v>#REF!</v>
      </c>
      <c r="V138" s="25" t="e">
        <f>IF('Crisis Indicator Data'!#REF!="No Data",1,IF(#REF!&lt;&gt;"",1,0))</f>
        <v>#REF!</v>
      </c>
      <c r="W138" s="25" t="e">
        <f>IF('Crisis Indicator Data'!#REF!="No Data",1,IF(#REF!&lt;&gt;"",1,0))</f>
        <v>#REF!</v>
      </c>
      <c r="X138" s="25" t="e">
        <f>IF('Crisis Indicator Data'!#REF!="No Data",1,IF(#REF!&lt;&gt;"",1,0))</f>
        <v>#REF!</v>
      </c>
      <c r="Y138" s="25" t="e">
        <f>IF('Crisis Indicator Data'!#REF!="No Data",1,IF(#REF!&lt;&gt;"",1,0))</f>
        <v>#REF!</v>
      </c>
      <c r="Z138" s="25" t="e">
        <f>IF('Crisis Indicator Data'!#REF!="No Data",1,IF(#REF!&lt;&gt;"",1,0))</f>
        <v>#REF!</v>
      </c>
      <c r="AA138" s="25" t="e">
        <f>IF('Crisis Indicator Data'!#REF!="No Data",1,IF(#REF!&lt;&gt;"",1,0))</f>
        <v>#REF!</v>
      </c>
      <c r="AB138" s="25" t="e">
        <f>IF('Crisis Indicator Data'!#REF!="No Data",1,IF(#REF!&lt;&gt;"",1,0))</f>
        <v>#REF!</v>
      </c>
      <c r="AC138" s="25" t="e">
        <f>IF('Crisis Indicator Data'!#REF!="No Data",1,IF(#REF!&lt;&gt;"",1,0))</f>
        <v>#REF!</v>
      </c>
      <c r="AD138" s="25" t="e">
        <f>IF('Crisis Indicator Data'!#REF!="No Data",1,IF(#REF!&lt;&gt;"",1,0))</f>
        <v>#REF!</v>
      </c>
      <c r="AE138" s="25" t="e">
        <f>IF('Crisis Indicator Data'!#REF!="No Data",1,IF(#REF!&lt;&gt;"",1,0))</f>
        <v>#REF!</v>
      </c>
      <c r="AF138" s="25" t="e">
        <f>IF('Crisis Indicator Data'!#REF!="No Data",1,IF(#REF!&lt;&gt;"",1,0))</f>
        <v>#REF!</v>
      </c>
      <c r="AG138" s="25" t="e">
        <f>IF('Crisis Indicator Data'!#REF!="No Data",1,IF(#REF!&lt;&gt;"",1,0))</f>
        <v>#REF!</v>
      </c>
      <c r="AH138" s="25" t="e">
        <f>IF('Crisis Indicator Data'!#REF!="No Data",1,IF(#REF!&lt;&gt;"",1,0))</f>
        <v>#REF!</v>
      </c>
      <c r="AI138" s="25" t="e">
        <f>IF('Crisis Indicator Data'!#REF!="No Data",1,IF(#REF!&lt;&gt;"",1,0))</f>
        <v>#REF!</v>
      </c>
      <c r="AJ138" s="25" t="e">
        <f>IF('Crisis Indicator Data'!#REF!="No Data",1,IF(#REF!&lt;&gt;"",1,0))</f>
        <v>#REF!</v>
      </c>
      <c r="AK138" s="25" t="e">
        <f>IF('Crisis Indicator Data'!#REF!="No Data",1,IF(#REF!&lt;&gt;"",1,0))</f>
        <v>#REF!</v>
      </c>
      <c r="AL138" s="25" t="e">
        <f>IF('Crisis Indicator Data'!#REF!="No Data",1,IF(#REF!&lt;&gt;"",1,0))</f>
        <v>#REF!</v>
      </c>
      <c r="AM138" s="25" t="e">
        <f>IF('Crisis Indicator Data'!#REF!="No Data",1,IF(#REF!&lt;&gt;"",1,0))</f>
        <v>#REF!</v>
      </c>
      <c r="AN138" s="25" t="e">
        <f>IF('Crisis Indicator Data'!#REF!="No Data",1,IF(#REF!&lt;&gt;"",1,0))</f>
        <v>#REF!</v>
      </c>
      <c r="AO138" s="25" t="e">
        <f>IF('Crisis Indicator Data'!#REF!="No Data",1,IF(#REF!&lt;&gt;"",1,0))</f>
        <v>#REF!</v>
      </c>
      <c r="AP138" s="25" t="e">
        <f>IF('Crisis Indicator Data'!#REF!="No Data",1,IF(#REF!&lt;&gt;"",1,0))</f>
        <v>#REF!</v>
      </c>
      <c r="AQ138" s="25" t="e">
        <f>IF('Crisis Indicator Data'!#REF!="No Data",1,IF(#REF!&lt;&gt;"",1,0))</f>
        <v>#REF!</v>
      </c>
      <c r="AR138" s="25" t="e">
        <f>IF('Crisis Indicator Data'!#REF!="No Data",1,IF(#REF!&lt;&gt;"",1,0))</f>
        <v>#REF!</v>
      </c>
      <c r="AS138" s="25" t="e">
        <f>IF('Crisis Indicator Data'!#REF!="No Data",1,IF(#REF!&lt;&gt;"",1,0))</f>
        <v>#REF!</v>
      </c>
      <c r="AT138" s="25" t="e">
        <f>IF('Crisis Indicator Data'!#REF!="No Data",1,IF(#REF!&lt;&gt;"",1,0))</f>
        <v>#REF!</v>
      </c>
      <c r="AU138" s="25" t="e">
        <f>IF('Crisis Indicator Data'!#REF!="No Data",1,IF(#REF!&lt;&gt;"",1,0))</f>
        <v>#REF!</v>
      </c>
      <c r="AV138" s="25" t="e">
        <f>IF('Crisis Indicator Data'!#REF!="No Data",1,IF(#REF!&lt;&gt;"",1,0))</f>
        <v>#REF!</v>
      </c>
      <c r="AW138" s="25" t="e">
        <f>IF('Crisis Indicator Data'!#REF!="No Data",1,IF(#REF!&lt;&gt;"",1,0))</f>
        <v>#REF!</v>
      </c>
      <c r="AX138" s="25" t="e">
        <f>IF('Crisis Indicator Data'!#REF!="No Data",1,IF(#REF!&lt;&gt;"",1,0))</f>
        <v>#REF!</v>
      </c>
      <c r="AY138" s="25" t="e">
        <f>IF('Crisis Indicator Data'!#REF!="No Data",1,IF(#REF!&lt;&gt;"",1,0))</f>
        <v>#REF!</v>
      </c>
      <c r="AZ138" s="25" t="e">
        <f>IF('Crisis Indicator Data'!#REF!="No Data",1,IF(#REF!&lt;&gt;"",1,0))</f>
        <v>#REF!</v>
      </c>
      <c r="BA138" t="e">
        <f t="shared" si="4"/>
        <v>#REF!</v>
      </c>
      <c r="BB138" s="27" t="e">
        <f t="shared" si="5"/>
        <v>#REF!</v>
      </c>
    </row>
    <row r="139" spans="1:54" x14ac:dyDescent="0.3">
      <c r="A139" t="s">
        <v>258</v>
      </c>
      <c r="B139" s="25" t="e">
        <f>IF('Crisis Indicator Data'!#REF!="No Data",1,IF(#REF!&lt;&gt;"",1,0))</f>
        <v>#REF!</v>
      </c>
      <c r="C139" s="25" t="e">
        <f>IF('Crisis Indicator Data'!#REF!="No Data",1,IF(#REF!&lt;&gt;"",1,0))</f>
        <v>#REF!</v>
      </c>
      <c r="D139" s="25" t="e">
        <f>IF('Crisis Indicator Data'!#REF!="No Data",1,IF(#REF!&lt;&gt;"",1,0))</f>
        <v>#REF!</v>
      </c>
      <c r="E139" s="25" t="e">
        <f>IF('Crisis Indicator Data'!#REF!="No Data",1,IF(#REF!&lt;&gt;"",1,0))</f>
        <v>#REF!</v>
      </c>
      <c r="F139" s="25" t="e">
        <f>IF('Crisis Indicator Data'!#REF!="No Data",1,IF(#REF!&lt;&gt;"",1,0))</f>
        <v>#REF!</v>
      </c>
      <c r="G139" s="25" t="e">
        <f>IF('Crisis Indicator Data'!#REF!="No Data",1,IF(#REF!&lt;&gt;"",1,0))</f>
        <v>#REF!</v>
      </c>
      <c r="H139" s="25" t="e">
        <f>IF('Crisis Indicator Data'!#REF!="No Data",1,IF(#REF!&lt;&gt;"",1,0))</f>
        <v>#REF!</v>
      </c>
      <c r="I139" s="25" t="e">
        <f>IF('Crisis Indicator Data'!#REF!="No Data",1,IF(#REF!&lt;&gt;"",1,0))</f>
        <v>#REF!</v>
      </c>
      <c r="J139" s="25" t="e">
        <f>IF('Crisis Indicator Data'!#REF!="No Data",1,IF(#REF!&lt;&gt;"",1,0))</f>
        <v>#REF!</v>
      </c>
      <c r="K139" s="25" t="e">
        <f>IF('Crisis Indicator Data'!#REF!="No Data",1,IF(#REF!&lt;&gt;"",1,0))</f>
        <v>#REF!</v>
      </c>
      <c r="L139" s="25" t="e">
        <f>IF('Crisis Indicator Data'!#REF!="No Data",1,IF(#REF!&lt;&gt;"",1,0))</f>
        <v>#REF!</v>
      </c>
      <c r="M139" s="25" t="e">
        <f>IF('Crisis Indicator Data'!#REF!="No Data",1,IF(#REF!&lt;&gt;"",1,0))</f>
        <v>#REF!</v>
      </c>
      <c r="N139" s="25" t="e">
        <f>IF('Crisis Indicator Data'!#REF!="No Data",1,IF(#REF!&lt;&gt;"",1,0))</f>
        <v>#REF!</v>
      </c>
      <c r="O139" s="25" t="e">
        <f>IF('Crisis Indicator Data'!#REF!="No Data",1,IF(#REF!&lt;&gt;"",1,0))</f>
        <v>#REF!</v>
      </c>
      <c r="P139" s="25" t="e">
        <f>IF('Crisis Indicator Data'!#REF!="No Data",1,IF(#REF!&lt;&gt;"",1,0))</f>
        <v>#REF!</v>
      </c>
      <c r="Q139" s="25" t="e">
        <f>IF('Crisis Indicator Data'!#REF!="No Data",1,IF(#REF!&lt;&gt;"",1,0))</f>
        <v>#REF!</v>
      </c>
      <c r="R139" s="25" t="e">
        <f>IF('Crisis Indicator Data'!#REF!="No Data",1,IF(#REF!&lt;&gt;"",1,0))</f>
        <v>#REF!</v>
      </c>
      <c r="S139" s="25" t="e">
        <f>IF('Crisis Indicator Data'!#REF!="No Data",1,IF(#REF!&lt;&gt;"",1,0))</f>
        <v>#REF!</v>
      </c>
      <c r="T139" s="25" t="e">
        <f>IF('Crisis Indicator Data'!#REF!="No Data",1,IF(#REF!&lt;&gt;"",1,0))</f>
        <v>#REF!</v>
      </c>
      <c r="U139" s="25" t="e">
        <f>IF('Crisis Indicator Data'!#REF!="No Data",1,IF(#REF!&lt;&gt;"",1,0))</f>
        <v>#REF!</v>
      </c>
      <c r="V139" s="25" t="e">
        <f>IF('Crisis Indicator Data'!#REF!="No Data",1,IF(#REF!&lt;&gt;"",1,0))</f>
        <v>#REF!</v>
      </c>
      <c r="W139" s="25" t="e">
        <f>IF('Crisis Indicator Data'!#REF!="No Data",1,IF(#REF!&lt;&gt;"",1,0))</f>
        <v>#REF!</v>
      </c>
      <c r="X139" s="25" t="e">
        <f>IF('Crisis Indicator Data'!#REF!="No Data",1,IF(#REF!&lt;&gt;"",1,0))</f>
        <v>#REF!</v>
      </c>
      <c r="Y139" s="25" t="e">
        <f>IF('Crisis Indicator Data'!#REF!="No Data",1,IF(#REF!&lt;&gt;"",1,0))</f>
        <v>#REF!</v>
      </c>
      <c r="Z139" s="25" t="e">
        <f>IF('Crisis Indicator Data'!#REF!="No Data",1,IF(#REF!&lt;&gt;"",1,0))</f>
        <v>#REF!</v>
      </c>
      <c r="AA139" s="25" t="e">
        <f>IF('Crisis Indicator Data'!#REF!="No Data",1,IF(#REF!&lt;&gt;"",1,0))</f>
        <v>#REF!</v>
      </c>
      <c r="AB139" s="25" t="e">
        <f>IF('Crisis Indicator Data'!#REF!="No Data",1,IF(#REF!&lt;&gt;"",1,0))</f>
        <v>#REF!</v>
      </c>
      <c r="AC139" s="25" t="e">
        <f>IF('Crisis Indicator Data'!#REF!="No Data",1,IF(#REF!&lt;&gt;"",1,0))</f>
        <v>#REF!</v>
      </c>
      <c r="AD139" s="25" t="e">
        <f>IF('Crisis Indicator Data'!#REF!="No Data",1,IF(#REF!&lt;&gt;"",1,0))</f>
        <v>#REF!</v>
      </c>
      <c r="AE139" s="25" t="e">
        <f>IF('Crisis Indicator Data'!#REF!="No Data",1,IF(#REF!&lt;&gt;"",1,0))</f>
        <v>#REF!</v>
      </c>
      <c r="AF139" s="25" t="e">
        <f>IF('Crisis Indicator Data'!#REF!="No Data",1,IF(#REF!&lt;&gt;"",1,0))</f>
        <v>#REF!</v>
      </c>
      <c r="AG139" s="25" t="e">
        <f>IF('Crisis Indicator Data'!#REF!="No Data",1,IF(#REF!&lt;&gt;"",1,0))</f>
        <v>#REF!</v>
      </c>
      <c r="AH139" s="25" t="e">
        <f>IF('Crisis Indicator Data'!#REF!="No Data",1,IF(#REF!&lt;&gt;"",1,0))</f>
        <v>#REF!</v>
      </c>
      <c r="AI139" s="25" t="e">
        <f>IF('Crisis Indicator Data'!#REF!="No Data",1,IF(#REF!&lt;&gt;"",1,0))</f>
        <v>#REF!</v>
      </c>
      <c r="AJ139" s="25" t="e">
        <f>IF('Crisis Indicator Data'!#REF!="No Data",1,IF(#REF!&lt;&gt;"",1,0))</f>
        <v>#REF!</v>
      </c>
      <c r="AK139" s="25" t="e">
        <f>IF('Crisis Indicator Data'!#REF!="No Data",1,IF(#REF!&lt;&gt;"",1,0))</f>
        <v>#REF!</v>
      </c>
      <c r="AL139" s="25" t="e">
        <f>IF('Crisis Indicator Data'!#REF!="No Data",1,IF(#REF!&lt;&gt;"",1,0))</f>
        <v>#REF!</v>
      </c>
      <c r="AM139" s="25" t="e">
        <f>IF('Crisis Indicator Data'!#REF!="No Data",1,IF(#REF!&lt;&gt;"",1,0))</f>
        <v>#REF!</v>
      </c>
      <c r="AN139" s="25" t="e">
        <f>IF('Crisis Indicator Data'!#REF!="No Data",1,IF(#REF!&lt;&gt;"",1,0))</f>
        <v>#REF!</v>
      </c>
      <c r="AO139" s="25" t="e">
        <f>IF('Crisis Indicator Data'!#REF!="No Data",1,IF(#REF!&lt;&gt;"",1,0))</f>
        <v>#REF!</v>
      </c>
      <c r="AP139" s="25" t="e">
        <f>IF('Crisis Indicator Data'!#REF!="No Data",1,IF(#REF!&lt;&gt;"",1,0))</f>
        <v>#REF!</v>
      </c>
      <c r="AQ139" s="25" t="e">
        <f>IF('Crisis Indicator Data'!#REF!="No Data",1,IF(#REF!&lt;&gt;"",1,0))</f>
        <v>#REF!</v>
      </c>
      <c r="AR139" s="25" t="e">
        <f>IF('Crisis Indicator Data'!#REF!="No Data",1,IF(#REF!&lt;&gt;"",1,0))</f>
        <v>#REF!</v>
      </c>
      <c r="AS139" s="25" t="e">
        <f>IF('Crisis Indicator Data'!#REF!="No Data",1,IF(#REF!&lt;&gt;"",1,0))</f>
        <v>#REF!</v>
      </c>
      <c r="AT139" s="25" t="e">
        <f>IF('Crisis Indicator Data'!#REF!="No Data",1,IF(#REF!&lt;&gt;"",1,0))</f>
        <v>#REF!</v>
      </c>
      <c r="AU139" s="25" t="e">
        <f>IF('Crisis Indicator Data'!#REF!="No Data",1,IF(#REF!&lt;&gt;"",1,0))</f>
        <v>#REF!</v>
      </c>
      <c r="AV139" s="25" t="e">
        <f>IF('Crisis Indicator Data'!#REF!="No Data",1,IF(#REF!&lt;&gt;"",1,0))</f>
        <v>#REF!</v>
      </c>
      <c r="AW139" s="25" t="e">
        <f>IF('Crisis Indicator Data'!#REF!="No Data",1,IF(#REF!&lt;&gt;"",1,0))</f>
        <v>#REF!</v>
      </c>
      <c r="AX139" s="25" t="e">
        <f>IF('Crisis Indicator Data'!#REF!="No Data",1,IF(#REF!&lt;&gt;"",1,0))</f>
        <v>#REF!</v>
      </c>
      <c r="AY139" s="25" t="e">
        <f>IF('Crisis Indicator Data'!#REF!="No Data",1,IF(#REF!&lt;&gt;"",1,0))</f>
        <v>#REF!</v>
      </c>
      <c r="AZ139" s="25" t="e">
        <f>IF('Crisis Indicator Data'!#REF!="No Data",1,IF(#REF!&lt;&gt;"",1,0))</f>
        <v>#REF!</v>
      </c>
      <c r="BA139" t="e">
        <f t="shared" si="4"/>
        <v>#REF!</v>
      </c>
      <c r="BB139" s="27" t="e">
        <f t="shared" si="5"/>
        <v>#REF!</v>
      </c>
    </row>
    <row r="140" spans="1:54" x14ac:dyDescent="0.3">
      <c r="A140" t="s">
        <v>260</v>
      </c>
      <c r="B140" s="25" t="e">
        <f>IF('Crisis Indicator Data'!#REF!="No Data",1,IF(#REF!&lt;&gt;"",1,0))</f>
        <v>#REF!</v>
      </c>
      <c r="C140" s="25" t="e">
        <f>IF('Crisis Indicator Data'!#REF!="No Data",1,IF(#REF!&lt;&gt;"",1,0))</f>
        <v>#REF!</v>
      </c>
      <c r="D140" s="25" t="e">
        <f>IF('Crisis Indicator Data'!#REF!="No Data",1,IF(#REF!&lt;&gt;"",1,0))</f>
        <v>#REF!</v>
      </c>
      <c r="E140" s="25" t="e">
        <f>IF('Crisis Indicator Data'!#REF!="No Data",1,IF(#REF!&lt;&gt;"",1,0))</f>
        <v>#REF!</v>
      </c>
      <c r="F140" s="25" t="e">
        <f>IF('Crisis Indicator Data'!#REF!="No Data",1,IF(#REF!&lt;&gt;"",1,0))</f>
        <v>#REF!</v>
      </c>
      <c r="G140" s="25" t="e">
        <f>IF('Crisis Indicator Data'!#REF!="No Data",1,IF(#REF!&lt;&gt;"",1,0))</f>
        <v>#REF!</v>
      </c>
      <c r="H140" s="25" t="e">
        <f>IF('Crisis Indicator Data'!#REF!="No Data",1,IF(#REF!&lt;&gt;"",1,0))</f>
        <v>#REF!</v>
      </c>
      <c r="I140" s="25" t="e">
        <f>IF('Crisis Indicator Data'!#REF!="No Data",1,IF(#REF!&lt;&gt;"",1,0))</f>
        <v>#REF!</v>
      </c>
      <c r="J140" s="25" t="e">
        <f>IF('Crisis Indicator Data'!#REF!="No Data",1,IF(#REF!&lt;&gt;"",1,0))</f>
        <v>#REF!</v>
      </c>
      <c r="K140" s="25" t="e">
        <f>IF('Crisis Indicator Data'!#REF!="No Data",1,IF(#REF!&lt;&gt;"",1,0))</f>
        <v>#REF!</v>
      </c>
      <c r="L140" s="25" t="e">
        <f>IF('Crisis Indicator Data'!#REF!="No Data",1,IF(#REF!&lt;&gt;"",1,0))</f>
        <v>#REF!</v>
      </c>
      <c r="M140" s="25" t="e">
        <f>IF('Crisis Indicator Data'!#REF!="No Data",1,IF(#REF!&lt;&gt;"",1,0))</f>
        <v>#REF!</v>
      </c>
      <c r="N140" s="25" t="e">
        <f>IF('Crisis Indicator Data'!#REF!="No Data",1,IF(#REF!&lt;&gt;"",1,0))</f>
        <v>#REF!</v>
      </c>
      <c r="O140" s="25" t="e">
        <f>IF('Crisis Indicator Data'!#REF!="No Data",1,IF(#REF!&lt;&gt;"",1,0))</f>
        <v>#REF!</v>
      </c>
      <c r="P140" s="25" t="e">
        <f>IF('Crisis Indicator Data'!#REF!="No Data",1,IF(#REF!&lt;&gt;"",1,0))</f>
        <v>#REF!</v>
      </c>
      <c r="Q140" s="25" t="e">
        <f>IF('Crisis Indicator Data'!#REF!="No Data",1,IF(#REF!&lt;&gt;"",1,0))</f>
        <v>#REF!</v>
      </c>
      <c r="R140" s="25" t="e">
        <f>IF('Crisis Indicator Data'!#REF!="No Data",1,IF(#REF!&lt;&gt;"",1,0))</f>
        <v>#REF!</v>
      </c>
      <c r="S140" s="25" t="e">
        <f>IF('Crisis Indicator Data'!#REF!="No Data",1,IF(#REF!&lt;&gt;"",1,0))</f>
        <v>#REF!</v>
      </c>
      <c r="T140" s="25" t="e">
        <f>IF('Crisis Indicator Data'!#REF!="No Data",1,IF(#REF!&lt;&gt;"",1,0))</f>
        <v>#REF!</v>
      </c>
      <c r="U140" s="25" t="e">
        <f>IF('Crisis Indicator Data'!#REF!="No Data",1,IF(#REF!&lt;&gt;"",1,0))</f>
        <v>#REF!</v>
      </c>
      <c r="V140" s="25" t="e">
        <f>IF('Crisis Indicator Data'!#REF!="No Data",1,IF(#REF!&lt;&gt;"",1,0))</f>
        <v>#REF!</v>
      </c>
      <c r="W140" s="25" t="e">
        <f>IF('Crisis Indicator Data'!#REF!="No Data",1,IF(#REF!&lt;&gt;"",1,0))</f>
        <v>#REF!</v>
      </c>
      <c r="X140" s="25" t="e">
        <f>IF('Crisis Indicator Data'!#REF!="No Data",1,IF(#REF!&lt;&gt;"",1,0))</f>
        <v>#REF!</v>
      </c>
      <c r="Y140" s="25" t="e">
        <f>IF('Crisis Indicator Data'!#REF!="No Data",1,IF(#REF!&lt;&gt;"",1,0))</f>
        <v>#REF!</v>
      </c>
      <c r="Z140" s="25" t="e">
        <f>IF('Crisis Indicator Data'!#REF!="No Data",1,IF(#REF!&lt;&gt;"",1,0))</f>
        <v>#REF!</v>
      </c>
      <c r="AA140" s="25" t="e">
        <f>IF('Crisis Indicator Data'!#REF!="No Data",1,IF(#REF!&lt;&gt;"",1,0))</f>
        <v>#REF!</v>
      </c>
      <c r="AB140" s="25" t="e">
        <f>IF('Crisis Indicator Data'!#REF!="No Data",1,IF(#REF!&lt;&gt;"",1,0))</f>
        <v>#REF!</v>
      </c>
      <c r="AC140" s="25" t="e">
        <f>IF('Crisis Indicator Data'!#REF!="No Data",1,IF(#REF!&lt;&gt;"",1,0))</f>
        <v>#REF!</v>
      </c>
      <c r="AD140" s="25" t="e">
        <f>IF('Crisis Indicator Data'!#REF!="No Data",1,IF(#REF!&lt;&gt;"",1,0))</f>
        <v>#REF!</v>
      </c>
      <c r="AE140" s="25" t="e">
        <f>IF('Crisis Indicator Data'!#REF!="No Data",1,IF(#REF!&lt;&gt;"",1,0))</f>
        <v>#REF!</v>
      </c>
      <c r="AF140" s="25" t="e">
        <f>IF('Crisis Indicator Data'!#REF!="No Data",1,IF(#REF!&lt;&gt;"",1,0))</f>
        <v>#REF!</v>
      </c>
      <c r="AG140" s="25" t="e">
        <f>IF('Crisis Indicator Data'!#REF!="No Data",1,IF(#REF!&lt;&gt;"",1,0))</f>
        <v>#REF!</v>
      </c>
      <c r="AH140" s="25" t="e">
        <f>IF('Crisis Indicator Data'!#REF!="No Data",1,IF(#REF!&lt;&gt;"",1,0))</f>
        <v>#REF!</v>
      </c>
      <c r="AI140" s="25" t="e">
        <f>IF('Crisis Indicator Data'!#REF!="No Data",1,IF(#REF!&lt;&gt;"",1,0))</f>
        <v>#REF!</v>
      </c>
      <c r="AJ140" s="25" t="e">
        <f>IF('Crisis Indicator Data'!#REF!="No Data",1,IF(#REF!&lt;&gt;"",1,0))</f>
        <v>#REF!</v>
      </c>
      <c r="AK140" s="25" t="e">
        <f>IF('Crisis Indicator Data'!#REF!="No Data",1,IF(#REF!&lt;&gt;"",1,0))</f>
        <v>#REF!</v>
      </c>
      <c r="AL140" s="25" t="e">
        <f>IF('Crisis Indicator Data'!#REF!="No Data",1,IF(#REF!&lt;&gt;"",1,0))</f>
        <v>#REF!</v>
      </c>
      <c r="AM140" s="25" t="e">
        <f>IF('Crisis Indicator Data'!#REF!="No Data",1,IF(#REF!&lt;&gt;"",1,0))</f>
        <v>#REF!</v>
      </c>
      <c r="AN140" s="25" t="e">
        <f>IF('Crisis Indicator Data'!#REF!="No Data",1,IF(#REF!&lt;&gt;"",1,0))</f>
        <v>#REF!</v>
      </c>
      <c r="AO140" s="25" t="e">
        <f>IF('Crisis Indicator Data'!#REF!="No Data",1,IF(#REF!&lt;&gt;"",1,0))</f>
        <v>#REF!</v>
      </c>
      <c r="AP140" s="25" t="e">
        <f>IF('Crisis Indicator Data'!#REF!="No Data",1,IF(#REF!&lt;&gt;"",1,0))</f>
        <v>#REF!</v>
      </c>
      <c r="AQ140" s="25" t="e">
        <f>IF('Crisis Indicator Data'!#REF!="No Data",1,IF(#REF!&lt;&gt;"",1,0))</f>
        <v>#REF!</v>
      </c>
      <c r="AR140" s="25" t="e">
        <f>IF('Crisis Indicator Data'!#REF!="No Data",1,IF(#REF!&lt;&gt;"",1,0))</f>
        <v>#REF!</v>
      </c>
      <c r="AS140" s="25" t="e">
        <f>IF('Crisis Indicator Data'!#REF!="No Data",1,IF(#REF!&lt;&gt;"",1,0))</f>
        <v>#REF!</v>
      </c>
      <c r="AT140" s="25" t="e">
        <f>IF('Crisis Indicator Data'!#REF!="No Data",1,IF(#REF!&lt;&gt;"",1,0))</f>
        <v>#REF!</v>
      </c>
      <c r="AU140" s="25" t="e">
        <f>IF('Crisis Indicator Data'!#REF!="No Data",1,IF(#REF!&lt;&gt;"",1,0))</f>
        <v>#REF!</v>
      </c>
      <c r="AV140" s="25" t="e">
        <f>IF('Crisis Indicator Data'!#REF!="No Data",1,IF(#REF!&lt;&gt;"",1,0))</f>
        <v>#REF!</v>
      </c>
      <c r="AW140" s="25" t="e">
        <f>IF('Crisis Indicator Data'!#REF!="No Data",1,IF(#REF!&lt;&gt;"",1,0))</f>
        <v>#REF!</v>
      </c>
      <c r="AX140" s="25" t="e">
        <f>IF('Crisis Indicator Data'!#REF!="No Data",1,IF(#REF!&lt;&gt;"",1,0))</f>
        <v>#REF!</v>
      </c>
      <c r="AY140" s="25" t="e">
        <f>IF('Crisis Indicator Data'!#REF!="No Data",1,IF(#REF!&lt;&gt;"",1,0))</f>
        <v>#REF!</v>
      </c>
      <c r="AZ140" s="25" t="e">
        <f>IF('Crisis Indicator Data'!#REF!="No Data",1,IF(#REF!&lt;&gt;"",1,0))</f>
        <v>#REF!</v>
      </c>
      <c r="BA140" t="e">
        <f t="shared" si="4"/>
        <v>#REF!</v>
      </c>
      <c r="BB140" s="27" t="e">
        <f t="shared" si="5"/>
        <v>#REF!</v>
      </c>
    </row>
    <row r="141" spans="1:54" x14ac:dyDescent="0.3">
      <c r="A141" t="s">
        <v>262</v>
      </c>
      <c r="B141" s="25" t="e">
        <f>IF('Crisis Indicator Data'!#REF!="No Data",1,IF(#REF!&lt;&gt;"",1,0))</f>
        <v>#REF!</v>
      </c>
      <c r="C141" s="25" t="e">
        <f>IF('Crisis Indicator Data'!#REF!="No Data",1,IF(#REF!&lt;&gt;"",1,0))</f>
        <v>#REF!</v>
      </c>
      <c r="D141" s="25" t="e">
        <f>IF('Crisis Indicator Data'!#REF!="No Data",1,IF(#REF!&lt;&gt;"",1,0))</f>
        <v>#REF!</v>
      </c>
      <c r="E141" s="25" t="e">
        <f>IF('Crisis Indicator Data'!#REF!="No Data",1,IF(#REF!&lt;&gt;"",1,0))</f>
        <v>#REF!</v>
      </c>
      <c r="F141" s="25" t="e">
        <f>IF('Crisis Indicator Data'!#REF!="No Data",1,IF(#REF!&lt;&gt;"",1,0))</f>
        <v>#REF!</v>
      </c>
      <c r="G141" s="25" t="e">
        <f>IF('Crisis Indicator Data'!#REF!="No Data",1,IF(#REF!&lt;&gt;"",1,0))</f>
        <v>#REF!</v>
      </c>
      <c r="H141" s="25" t="e">
        <f>IF('Crisis Indicator Data'!#REF!="No Data",1,IF(#REF!&lt;&gt;"",1,0))</f>
        <v>#REF!</v>
      </c>
      <c r="I141" s="25" t="e">
        <f>IF('Crisis Indicator Data'!#REF!="No Data",1,IF(#REF!&lt;&gt;"",1,0))</f>
        <v>#REF!</v>
      </c>
      <c r="J141" s="25" t="e">
        <f>IF('Crisis Indicator Data'!#REF!="No Data",1,IF(#REF!&lt;&gt;"",1,0))</f>
        <v>#REF!</v>
      </c>
      <c r="K141" s="25" t="e">
        <f>IF('Crisis Indicator Data'!#REF!="No Data",1,IF(#REF!&lt;&gt;"",1,0))</f>
        <v>#REF!</v>
      </c>
      <c r="L141" s="25" t="e">
        <f>IF('Crisis Indicator Data'!#REF!="No Data",1,IF(#REF!&lt;&gt;"",1,0))</f>
        <v>#REF!</v>
      </c>
      <c r="M141" s="25" t="e">
        <f>IF('Crisis Indicator Data'!#REF!="No Data",1,IF(#REF!&lt;&gt;"",1,0))</f>
        <v>#REF!</v>
      </c>
      <c r="N141" s="25" t="e">
        <f>IF('Crisis Indicator Data'!#REF!="No Data",1,IF(#REF!&lt;&gt;"",1,0))</f>
        <v>#REF!</v>
      </c>
      <c r="O141" s="25" t="e">
        <f>IF('Crisis Indicator Data'!#REF!="No Data",1,IF(#REF!&lt;&gt;"",1,0))</f>
        <v>#REF!</v>
      </c>
      <c r="P141" s="25" t="e">
        <f>IF('Crisis Indicator Data'!#REF!="No Data",1,IF(#REF!&lt;&gt;"",1,0))</f>
        <v>#REF!</v>
      </c>
      <c r="Q141" s="25" t="e">
        <f>IF('Crisis Indicator Data'!#REF!="No Data",1,IF(#REF!&lt;&gt;"",1,0))</f>
        <v>#REF!</v>
      </c>
      <c r="R141" s="25" t="e">
        <f>IF('Crisis Indicator Data'!#REF!="No Data",1,IF(#REF!&lt;&gt;"",1,0))</f>
        <v>#REF!</v>
      </c>
      <c r="S141" s="25" t="e">
        <f>IF('Crisis Indicator Data'!#REF!="No Data",1,IF(#REF!&lt;&gt;"",1,0))</f>
        <v>#REF!</v>
      </c>
      <c r="T141" s="25" t="e">
        <f>IF('Crisis Indicator Data'!#REF!="No Data",1,IF(#REF!&lt;&gt;"",1,0))</f>
        <v>#REF!</v>
      </c>
      <c r="U141" s="25" t="e">
        <f>IF('Crisis Indicator Data'!#REF!="No Data",1,IF(#REF!&lt;&gt;"",1,0))</f>
        <v>#REF!</v>
      </c>
      <c r="V141" s="25" t="e">
        <f>IF('Crisis Indicator Data'!#REF!="No Data",1,IF(#REF!&lt;&gt;"",1,0))</f>
        <v>#REF!</v>
      </c>
      <c r="W141" s="25" t="e">
        <f>IF('Crisis Indicator Data'!#REF!="No Data",1,IF(#REF!&lt;&gt;"",1,0))</f>
        <v>#REF!</v>
      </c>
      <c r="X141" s="25" t="e">
        <f>IF('Crisis Indicator Data'!#REF!="No Data",1,IF(#REF!&lt;&gt;"",1,0))</f>
        <v>#REF!</v>
      </c>
      <c r="Y141" s="25" t="e">
        <f>IF('Crisis Indicator Data'!#REF!="No Data",1,IF(#REF!&lt;&gt;"",1,0))</f>
        <v>#REF!</v>
      </c>
      <c r="Z141" s="25" t="e">
        <f>IF('Crisis Indicator Data'!#REF!="No Data",1,IF(#REF!&lt;&gt;"",1,0))</f>
        <v>#REF!</v>
      </c>
      <c r="AA141" s="25" t="e">
        <f>IF('Crisis Indicator Data'!#REF!="No Data",1,IF(#REF!&lt;&gt;"",1,0))</f>
        <v>#REF!</v>
      </c>
      <c r="AB141" s="25" t="e">
        <f>IF('Crisis Indicator Data'!#REF!="No Data",1,IF(#REF!&lt;&gt;"",1,0))</f>
        <v>#REF!</v>
      </c>
      <c r="AC141" s="25" t="e">
        <f>IF('Crisis Indicator Data'!#REF!="No Data",1,IF(#REF!&lt;&gt;"",1,0))</f>
        <v>#REF!</v>
      </c>
      <c r="AD141" s="25" t="e">
        <f>IF('Crisis Indicator Data'!#REF!="No Data",1,IF(#REF!&lt;&gt;"",1,0))</f>
        <v>#REF!</v>
      </c>
      <c r="AE141" s="25" t="e">
        <f>IF('Crisis Indicator Data'!#REF!="No Data",1,IF(#REF!&lt;&gt;"",1,0))</f>
        <v>#REF!</v>
      </c>
      <c r="AF141" s="25" t="e">
        <f>IF('Crisis Indicator Data'!#REF!="No Data",1,IF(#REF!&lt;&gt;"",1,0))</f>
        <v>#REF!</v>
      </c>
      <c r="AG141" s="25" t="e">
        <f>IF('Crisis Indicator Data'!#REF!="No Data",1,IF(#REF!&lt;&gt;"",1,0))</f>
        <v>#REF!</v>
      </c>
      <c r="AH141" s="25" t="e">
        <f>IF('Crisis Indicator Data'!#REF!="No Data",1,IF(#REF!&lt;&gt;"",1,0))</f>
        <v>#REF!</v>
      </c>
      <c r="AI141" s="25" t="e">
        <f>IF('Crisis Indicator Data'!#REF!="No Data",1,IF(#REF!&lt;&gt;"",1,0))</f>
        <v>#REF!</v>
      </c>
      <c r="AJ141" s="25" t="e">
        <f>IF('Crisis Indicator Data'!#REF!="No Data",1,IF(#REF!&lt;&gt;"",1,0))</f>
        <v>#REF!</v>
      </c>
      <c r="AK141" s="25" t="e">
        <f>IF('Crisis Indicator Data'!#REF!="No Data",1,IF(#REF!&lt;&gt;"",1,0))</f>
        <v>#REF!</v>
      </c>
      <c r="AL141" s="25" t="e">
        <f>IF('Crisis Indicator Data'!#REF!="No Data",1,IF(#REF!&lt;&gt;"",1,0))</f>
        <v>#REF!</v>
      </c>
      <c r="AM141" s="25" t="e">
        <f>IF('Crisis Indicator Data'!#REF!="No Data",1,IF(#REF!&lt;&gt;"",1,0))</f>
        <v>#REF!</v>
      </c>
      <c r="AN141" s="25" t="e">
        <f>IF('Crisis Indicator Data'!#REF!="No Data",1,IF(#REF!&lt;&gt;"",1,0))</f>
        <v>#REF!</v>
      </c>
      <c r="AO141" s="25" t="e">
        <f>IF('Crisis Indicator Data'!#REF!="No Data",1,IF(#REF!&lt;&gt;"",1,0))</f>
        <v>#REF!</v>
      </c>
      <c r="AP141" s="25" t="e">
        <f>IF('Crisis Indicator Data'!#REF!="No Data",1,IF(#REF!&lt;&gt;"",1,0))</f>
        <v>#REF!</v>
      </c>
      <c r="AQ141" s="25" t="e">
        <f>IF('Crisis Indicator Data'!#REF!="No Data",1,IF(#REF!&lt;&gt;"",1,0))</f>
        <v>#REF!</v>
      </c>
      <c r="AR141" s="25" t="e">
        <f>IF('Crisis Indicator Data'!#REF!="No Data",1,IF(#REF!&lt;&gt;"",1,0))</f>
        <v>#REF!</v>
      </c>
      <c r="AS141" s="25" t="e">
        <f>IF('Crisis Indicator Data'!#REF!="No Data",1,IF(#REF!&lt;&gt;"",1,0))</f>
        <v>#REF!</v>
      </c>
      <c r="AT141" s="25" t="e">
        <f>IF('Crisis Indicator Data'!#REF!="No Data",1,IF(#REF!&lt;&gt;"",1,0))</f>
        <v>#REF!</v>
      </c>
      <c r="AU141" s="25" t="e">
        <f>IF('Crisis Indicator Data'!#REF!="No Data",1,IF(#REF!&lt;&gt;"",1,0))</f>
        <v>#REF!</v>
      </c>
      <c r="AV141" s="25" t="e">
        <f>IF('Crisis Indicator Data'!#REF!="No Data",1,IF(#REF!&lt;&gt;"",1,0))</f>
        <v>#REF!</v>
      </c>
      <c r="AW141" s="25" t="e">
        <f>IF('Crisis Indicator Data'!#REF!="No Data",1,IF(#REF!&lt;&gt;"",1,0))</f>
        <v>#REF!</v>
      </c>
      <c r="AX141" s="25" t="e">
        <f>IF('Crisis Indicator Data'!#REF!="No Data",1,IF(#REF!&lt;&gt;"",1,0))</f>
        <v>#REF!</v>
      </c>
      <c r="AY141" s="25" t="e">
        <f>IF('Crisis Indicator Data'!#REF!="No Data",1,IF(#REF!&lt;&gt;"",1,0))</f>
        <v>#REF!</v>
      </c>
      <c r="AZ141" s="25" t="e">
        <f>IF('Crisis Indicator Data'!#REF!="No Data",1,IF(#REF!&lt;&gt;"",1,0))</f>
        <v>#REF!</v>
      </c>
      <c r="BA141" t="e">
        <f t="shared" si="4"/>
        <v>#REF!</v>
      </c>
      <c r="BB141" s="27" t="e">
        <f t="shared" si="5"/>
        <v>#REF!</v>
      </c>
    </row>
    <row r="142" spans="1:54" x14ac:dyDescent="0.3">
      <c r="A142" t="s">
        <v>263</v>
      </c>
      <c r="B142" s="25" t="e">
        <f>IF('Crisis Indicator Data'!#REF!="No Data",1,IF(#REF!&lt;&gt;"",1,0))</f>
        <v>#REF!</v>
      </c>
      <c r="C142" s="25" t="e">
        <f>IF('Crisis Indicator Data'!#REF!="No Data",1,IF(#REF!&lt;&gt;"",1,0))</f>
        <v>#REF!</v>
      </c>
      <c r="D142" s="25" t="e">
        <f>IF('Crisis Indicator Data'!#REF!="No Data",1,IF(#REF!&lt;&gt;"",1,0))</f>
        <v>#REF!</v>
      </c>
      <c r="E142" s="25" t="e">
        <f>IF('Crisis Indicator Data'!#REF!="No Data",1,IF(#REF!&lt;&gt;"",1,0))</f>
        <v>#REF!</v>
      </c>
      <c r="F142" s="25" t="e">
        <f>IF('Crisis Indicator Data'!#REF!="No Data",1,IF(#REF!&lt;&gt;"",1,0))</f>
        <v>#REF!</v>
      </c>
      <c r="G142" s="25" t="e">
        <f>IF('Crisis Indicator Data'!#REF!="No Data",1,IF(#REF!&lt;&gt;"",1,0))</f>
        <v>#REF!</v>
      </c>
      <c r="H142" s="25" t="e">
        <f>IF('Crisis Indicator Data'!#REF!="No Data",1,IF(#REF!&lt;&gt;"",1,0))</f>
        <v>#REF!</v>
      </c>
      <c r="I142" s="25" t="e">
        <f>IF('Crisis Indicator Data'!#REF!="No Data",1,IF(#REF!&lt;&gt;"",1,0))</f>
        <v>#REF!</v>
      </c>
      <c r="J142" s="25" t="e">
        <f>IF('Crisis Indicator Data'!#REF!="No Data",1,IF(#REF!&lt;&gt;"",1,0))</f>
        <v>#REF!</v>
      </c>
      <c r="K142" s="25" t="e">
        <f>IF('Crisis Indicator Data'!#REF!="No Data",1,IF(#REF!&lt;&gt;"",1,0))</f>
        <v>#REF!</v>
      </c>
      <c r="L142" s="25" t="e">
        <f>IF('Crisis Indicator Data'!#REF!="No Data",1,IF(#REF!&lt;&gt;"",1,0))</f>
        <v>#REF!</v>
      </c>
      <c r="M142" s="25" t="e">
        <f>IF('Crisis Indicator Data'!#REF!="No Data",1,IF(#REF!&lt;&gt;"",1,0))</f>
        <v>#REF!</v>
      </c>
      <c r="N142" s="25" t="e">
        <f>IF('Crisis Indicator Data'!#REF!="No Data",1,IF(#REF!&lt;&gt;"",1,0))</f>
        <v>#REF!</v>
      </c>
      <c r="O142" s="25" t="e">
        <f>IF('Crisis Indicator Data'!#REF!="No Data",1,IF(#REF!&lt;&gt;"",1,0))</f>
        <v>#REF!</v>
      </c>
      <c r="P142" s="25" t="e">
        <f>IF('Crisis Indicator Data'!#REF!="No Data",1,IF(#REF!&lt;&gt;"",1,0))</f>
        <v>#REF!</v>
      </c>
      <c r="Q142" s="25" t="e">
        <f>IF('Crisis Indicator Data'!#REF!="No Data",1,IF(#REF!&lt;&gt;"",1,0))</f>
        <v>#REF!</v>
      </c>
      <c r="R142" s="25" t="e">
        <f>IF('Crisis Indicator Data'!#REF!="No Data",1,IF(#REF!&lt;&gt;"",1,0))</f>
        <v>#REF!</v>
      </c>
      <c r="S142" s="25" t="e">
        <f>IF('Crisis Indicator Data'!#REF!="No Data",1,IF(#REF!&lt;&gt;"",1,0))</f>
        <v>#REF!</v>
      </c>
      <c r="T142" s="25" t="e">
        <f>IF('Crisis Indicator Data'!#REF!="No Data",1,IF(#REF!&lt;&gt;"",1,0))</f>
        <v>#REF!</v>
      </c>
      <c r="U142" s="25" t="e">
        <f>IF('Crisis Indicator Data'!#REF!="No Data",1,IF(#REF!&lt;&gt;"",1,0))</f>
        <v>#REF!</v>
      </c>
      <c r="V142" s="25" t="e">
        <f>IF('Crisis Indicator Data'!#REF!="No Data",1,IF(#REF!&lt;&gt;"",1,0))</f>
        <v>#REF!</v>
      </c>
      <c r="W142" s="25" t="e">
        <f>IF('Crisis Indicator Data'!#REF!="No Data",1,IF(#REF!&lt;&gt;"",1,0))</f>
        <v>#REF!</v>
      </c>
      <c r="X142" s="25" t="e">
        <f>IF('Crisis Indicator Data'!#REF!="No Data",1,IF(#REF!&lt;&gt;"",1,0))</f>
        <v>#REF!</v>
      </c>
      <c r="Y142" s="25" t="e">
        <f>IF('Crisis Indicator Data'!#REF!="No Data",1,IF(#REF!&lt;&gt;"",1,0))</f>
        <v>#REF!</v>
      </c>
      <c r="Z142" s="25" t="e">
        <f>IF('Crisis Indicator Data'!#REF!="No Data",1,IF(#REF!&lt;&gt;"",1,0))</f>
        <v>#REF!</v>
      </c>
      <c r="AA142" s="25" t="e">
        <f>IF('Crisis Indicator Data'!#REF!="No Data",1,IF(#REF!&lt;&gt;"",1,0))</f>
        <v>#REF!</v>
      </c>
      <c r="AB142" s="25" t="e">
        <f>IF('Crisis Indicator Data'!#REF!="No Data",1,IF(#REF!&lt;&gt;"",1,0))</f>
        <v>#REF!</v>
      </c>
      <c r="AC142" s="25" t="e">
        <f>IF('Crisis Indicator Data'!#REF!="No Data",1,IF(#REF!&lt;&gt;"",1,0))</f>
        <v>#REF!</v>
      </c>
      <c r="AD142" s="25" t="e">
        <f>IF('Crisis Indicator Data'!#REF!="No Data",1,IF(#REF!&lt;&gt;"",1,0))</f>
        <v>#REF!</v>
      </c>
      <c r="AE142" s="25" t="e">
        <f>IF('Crisis Indicator Data'!#REF!="No Data",1,IF(#REF!&lt;&gt;"",1,0))</f>
        <v>#REF!</v>
      </c>
      <c r="AF142" s="25" t="e">
        <f>IF('Crisis Indicator Data'!#REF!="No Data",1,IF(#REF!&lt;&gt;"",1,0))</f>
        <v>#REF!</v>
      </c>
      <c r="AG142" s="25" t="e">
        <f>IF('Crisis Indicator Data'!#REF!="No Data",1,IF(#REF!&lt;&gt;"",1,0))</f>
        <v>#REF!</v>
      </c>
      <c r="AH142" s="25" t="e">
        <f>IF('Crisis Indicator Data'!#REF!="No Data",1,IF(#REF!&lt;&gt;"",1,0))</f>
        <v>#REF!</v>
      </c>
      <c r="AI142" s="25" t="e">
        <f>IF('Crisis Indicator Data'!#REF!="No Data",1,IF(#REF!&lt;&gt;"",1,0))</f>
        <v>#REF!</v>
      </c>
      <c r="AJ142" s="25" t="e">
        <f>IF('Crisis Indicator Data'!#REF!="No Data",1,IF(#REF!&lt;&gt;"",1,0))</f>
        <v>#REF!</v>
      </c>
      <c r="AK142" s="25" t="e">
        <f>IF('Crisis Indicator Data'!#REF!="No Data",1,IF(#REF!&lt;&gt;"",1,0))</f>
        <v>#REF!</v>
      </c>
      <c r="AL142" s="25" t="e">
        <f>IF('Crisis Indicator Data'!#REF!="No Data",1,IF(#REF!&lt;&gt;"",1,0))</f>
        <v>#REF!</v>
      </c>
      <c r="AM142" s="25" t="e">
        <f>IF('Crisis Indicator Data'!#REF!="No Data",1,IF(#REF!&lt;&gt;"",1,0))</f>
        <v>#REF!</v>
      </c>
      <c r="AN142" s="25" t="e">
        <f>IF('Crisis Indicator Data'!#REF!="No Data",1,IF(#REF!&lt;&gt;"",1,0))</f>
        <v>#REF!</v>
      </c>
      <c r="AO142" s="25" t="e">
        <f>IF('Crisis Indicator Data'!#REF!="No Data",1,IF(#REF!&lt;&gt;"",1,0))</f>
        <v>#REF!</v>
      </c>
      <c r="AP142" s="25" t="e">
        <f>IF('Crisis Indicator Data'!#REF!="No Data",1,IF(#REF!&lt;&gt;"",1,0))</f>
        <v>#REF!</v>
      </c>
      <c r="AQ142" s="25" t="e">
        <f>IF('Crisis Indicator Data'!#REF!="No Data",1,IF(#REF!&lt;&gt;"",1,0))</f>
        <v>#REF!</v>
      </c>
      <c r="AR142" s="25" t="e">
        <f>IF('Crisis Indicator Data'!#REF!="No Data",1,IF(#REF!&lt;&gt;"",1,0))</f>
        <v>#REF!</v>
      </c>
      <c r="AS142" s="25" t="e">
        <f>IF('Crisis Indicator Data'!#REF!="No Data",1,IF(#REF!&lt;&gt;"",1,0))</f>
        <v>#REF!</v>
      </c>
      <c r="AT142" s="25" t="e">
        <f>IF('Crisis Indicator Data'!#REF!="No Data",1,IF(#REF!&lt;&gt;"",1,0))</f>
        <v>#REF!</v>
      </c>
      <c r="AU142" s="25" t="e">
        <f>IF('Crisis Indicator Data'!#REF!="No Data",1,IF(#REF!&lt;&gt;"",1,0))</f>
        <v>#REF!</v>
      </c>
      <c r="AV142" s="25" t="e">
        <f>IF('Crisis Indicator Data'!#REF!="No Data",1,IF(#REF!&lt;&gt;"",1,0))</f>
        <v>#REF!</v>
      </c>
      <c r="AW142" s="25" t="e">
        <f>IF('Crisis Indicator Data'!#REF!="No Data",1,IF(#REF!&lt;&gt;"",1,0))</f>
        <v>#REF!</v>
      </c>
      <c r="AX142" s="25" t="e">
        <f>IF('Crisis Indicator Data'!#REF!="No Data",1,IF(#REF!&lt;&gt;"",1,0))</f>
        <v>#REF!</v>
      </c>
      <c r="AY142" s="25" t="e">
        <f>IF('Crisis Indicator Data'!#REF!="No Data",1,IF(#REF!&lt;&gt;"",1,0))</f>
        <v>#REF!</v>
      </c>
      <c r="AZ142" s="25" t="e">
        <f>IF('Crisis Indicator Data'!#REF!="No Data",1,IF(#REF!&lt;&gt;"",1,0))</f>
        <v>#REF!</v>
      </c>
      <c r="BA142" t="e">
        <f t="shared" si="4"/>
        <v>#REF!</v>
      </c>
      <c r="BB142" s="27" t="e">
        <f t="shared" si="5"/>
        <v>#REF!</v>
      </c>
    </row>
    <row r="143" spans="1:54" x14ac:dyDescent="0.3">
      <c r="A143" t="s">
        <v>265</v>
      </c>
      <c r="B143" s="25" t="e">
        <f>IF('Crisis Indicator Data'!#REF!="No Data",1,IF(#REF!&lt;&gt;"",1,0))</f>
        <v>#REF!</v>
      </c>
      <c r="C143" s="25" t="e">
        <f>IF('Crisis Indicator Data'!#REF!="No Data",1,IF(#REF!&lt;&gt;"",1,0))</f>
        <v>#REF!</v>
      </c>
      <c r="D143" s="25" t="e">
        <f>IF('Crisis Indicator Data'!#REF!="No Data",1,IF(#REF!&lt;&gt;"",1,0))</f>
        <v>#REF!</v>
      </c>
      <c r="E143" s="25" t="e">
        <f>IF('Crisis Indicator Data'!#REF!="No Data",1,IF(#REF!&lt;&gt;"",1,0))</f>
        <v>#REF!</v>
      </c>
      <c r="F143" s="25" t="e">
        <f>IF('Crisis Indicator Data'!#REF!="No Data",1,IF(#REF!&lt;&gt;"",1,0))</f>
        <v>#REF!</v>
      </c>
      <c r="G143" s="25" t="e">
        <f>IF('Crisis Indicator Data'!#REF!="No Data",1,IF(#REF!&lt;&gt;"",1,0))</f>
        <v>#REF!</v>
      </c>
      <c r="H143" s="25" t="e">
        <f>IF('Crisis Indicator Data'!#REF!="No Data",1,IF(#REF!&lt;&gt;"",1,0))</f>
        <v>#REF!</v>
      </c>
      <c r="I143" s="25" t="e">
        <f>IF('Crisis Indicator Data'!#REF!="No Data",1,IF(#REF!&lt;&gt;"",1,0))</f>
        <v>#REF!</v>
      </c>
      <c r="J143" s="25" t="e">
        <f>IF('Crisis Indicator Data'!#REF!="No Data",1,IF(#REF!&lt;&gt;"",1,0))</f>
        <v>#REF!</v>
      </c>
      <c r="K143" s="25" t="e">
        <f>IF('Crisis Indicator Data'!#REF!="No Data",1,IF(#REF!&lt;&gt;"",1,0))</f>
        <v>#REF!</v>
      </c>
      <c r="L143" s="25" t="e">
        <f>IF('Crisis Indicator Data'!#REF!="No Data",1,IF(#REF!&lt;&gt;"",1,0))</f>
        <v>#REF!</v>
      </c>
      <c r="M143" s="25" t="e">
        <f>IF('Crisis Indicator Data'!#REF!="No Data",1,IF(#REF!&lt;&gt;"",1,0))</f>
        <v>#REF!</v>
      </c>
      <c r="N143" s="25" t="e">
        <f>IF('Crisis Indicator Data'!#REF!="No Data",1,IF(#REF!&lt;&gt;"",1,0))</f>
        <v>#REF!</v>
      </c>
      <c r="O143" s="25" t="e">
        <f>IF('Crisis Indicator Data'!#REF!="No Data",1,IF(#REF!&lt;&gt;"",1,0))</f>
        <v>#REF!</v>
      </c>
      <c r="P143" s="25" t="e">
        <f>IF('Crisis Indicator Data'!#REF!="No Data",1,IF(#REF!&lt;&gt;"",1,0))</f>
        <v>#REF!</v>
      </c>
      <c r="Q143" s="25" t="e">
        <f>IF('Crisis Indicator Data'!#REF!="No Data",1,IF(#REF!&lt;&gt;"",1,0))</f>
        <v>#REF!</v>
      </c>
      <c r="R143" s="25" t="e">
        <f>IF('Crisis Indicator Data'!#REF!="No Data",1,IF(#REF!&lt;&gt;"",1,0))</f>
        <v>#REF!</v>
      </c>
      <c r="S143" s="25" t="e">
        <f>IF('Crisis Indicator Data'!#REF!="No Data",1,IF(#REF!&lt;&gt;"",1,0))</f>
        <v>#REF!</v>
      </c>
      <c r="T143" s="25" t="e">
        <f>IF('Crisis Indicator Data'!#REF!="No Data",1,IF(#REF!&lt;&gt;"",1,0))</f>
        <v>#REF!</v>
      </c>
      <c r="U143" s="25" t="e">
        <f>IF('Crisis Indicator Data'!#REF!="No Data",1,IF(#REF!&lt;&gt;"",1,0))</f>
        <v>#REF!</v>
      </c>
      <c r="V143" s="25" t="e">
        <f>IF('Crisis Indicator Data'!#REF!="No Data",1,IF(#REF!&lt;&gt;"",1,0))</f>
        <v>#REF!</v>
      </c>
      <c r="W143" s="25" t="e">
        <f>IF('Crisis Indicator Data'!#REF!="No Data",1,IF(#REF!&lt;&gt;"",1,0))</f>
        <v>#REF!</v>
      </c>
      <c r="X143" s="25" t="e">
        <f>IF('Crisis Indicator Data'!#REF!="No Data",1,IF(#REF!&lt;&gt;"",1,0))</f>
        <v>#REF!</v>
      </c>
      <c r="Y143" s="25" t="e">
        <f>IF('Crisis Indicator Data'!#REF!="No Data",1,IF(#REF!&lt;&gt;"",1,0))</f>
        <v>#REF!</v>
      </c>
      <c r="Z143" s="25" t="e">
        <f>IF('Crisis Indicator Data'!#REF!="No Data",1,IF(#REF!&lt;&gt;"",1,0))</f>
        <v>#REF!</v>
      </c>
      <c r="AA143" s="25" t="e">
        <f>IF('Crisis Indicator Data'!#REF!="No Data",1,IF(#REF!&lt;&gt;"",1,0))</f>
        <v>#REF!</v>
      </c>
      <c r="AB143" s="25" t="e">
        <f>IF('Crisis Indicator Data'!#REF!="No Data",1,IF(#REF!&lt;&gt;"",1,0))</f>
        <v>#REF!</v>
      </c>
      <c r="AC143" s="25" t="e">
        <f>IF('Crisis Indicator Data'!#REF!="No Data",1,IF(#REF!&lt;&gt;"",1,0))</f>
        <v>#REF!</v>
      </c>
      <c r="AD143" s="25" t="e">
        <f>IF('Crisis Indicator Data'!#REF!="No Data",1,IF(#REF!&lt;&gt;"",1,0))</f>
        <v>#REF!</v>
      </c>
      <c r="AE143" s="25" t="e">
        <f>IF('Crisis Indicator Data'!#REF!="No Data",1,IF(#REF!&lt;&gt;"",1,0))</f>
        <v>#REF!</v>
      </c>
      <c r="AF143" s="25" t="e">
        <f>IF('Crisis Indicator Data'!#REF!="No Data",1,IF(#REF!&lt;&gt;"",1,0))</f>
        <v>#REF!</v>
      </c>
      <c r="AG143" s="25" t="e">
        <f>IF('Crisis Indicator Data'!#REF!="No Data",1,IF(#REF!&lt;&gt;"",1,0))</f>
        <v>#REF!</v>
      </c>
      <c r="AH143" s="25" t="e">
        <f>IF('Crisis Indicator Data'!#REF!="No Data",1,IF(#REF!&lt;&gt;"",1,0))</f>
        <v>#REF!</v>
      </c>
      <c r="AI143" s="25" t="e">
        <f>IF('Crisis Indicator Data'!#REF!="No Data",1,IF(#REF!&lt;&gt;"",1,0))</f>
        <v>#REF!</v>
      </c>
      <c r="AJ143" s="25" t="e">
        <f>IF('Crisis Indicator Data'!#REF!="No Data",1,IF(#REF!&lt;&gt;"",1,0))</f>
        <v>#REF!</v>
      </c>
      <c r="AK143" s="25" t="e">
        <f>IF('Crisis Indicator Data'!#REF!="No Data",1,IF(#REF!&lt;&gt;"",1,0))</f>
        <v>#REF!</v>
      </c>
      <c r="AL143" s="25" t="e">
        <f>IF('Crisis Indicator Data'!#REF!="No Data",1,IF(#REF!&lt;&gt;"",1,0))</f>
        <v>#REF!</v>
      </c>
      <c r="AM143" s="25" t="e">
        <f>IF('Crisis Indicator Data'!#REF!="No Data",1,IF(#REF!&lt;&gt;"",1,0))</f>
        <v>#REF!</v>
      </c>
      <c r="AN143" s="25" t="e">
        <f>IF('Crisis Indicator Data'!#REF!="No Data",1,IF(#REF!&lt;&gt;"",1,0))</f>
        <v>#REF!</v>
      </c>
      <c r="AO143" s="25" t="e">
        <f>IF('Crisis Indicator Data'!#REF!="No Data",1,IF(#REF!&lt;&gt;"",1,0))</f>
        <v>#REF!</v>
      </c>
      <c r="AP143" s="25" t="e">
        <f>IF('Crisis Indicator Data'!#REF!="No Data",1,IF(#REF!&lt;&gt;"",1,0))</f>
        <v>#REF!</v>
      </c>
      <c r="AQ143" s="25" t="e">
        <f>IF('Crisis Indicator Data'!#REF!="No Data",1,IF(#REF!&lt;&gt;"",1,0))</f>
        <v>#REF!</v>
      </c>
      <c r="AR143" s="25" t="e">
        <f>IF('Crisis Indicator Data'!#REF!="No Data",1,IF(#REF!&lt;&gt;"",1,0))</f>
        <v>#REF!</v>
      </c>
      <c r="AS143" s="25" t="e">
        <f>IF('Crisis Indicator Data'!#REF!="No Data",1,IF(#REF!&lt;&gt;"",1,0))</f>
        <v>#REF!</v>
      </c>
      <c r="AT143" s="25" t="e">
        <f>IF('Crisis Indicator Data'!#REF!="No Data",1,IF(#REF!&lt;&gt;"",1,0))</f>
        <v>#REF!</v>
      </c>
      <c r="AU143" s="25" t="e">
        <f>IF('Crisis Indicator Data'!#REF!="No Data",1,IF(#REF!&lt;&gt;"",1,0))</f>
        <v>#REF!</v>
      </c>
      <c r="AV143" s="25" t="e">
        <f>IF('Crisis Indicator Data'!#REF!="No Data",1,IF(#REF!&lt;&gt;"",1,0))</f>
        <v>#REF!</v>
      </c>
      <c r="AW143" s="25" t="e">
        <f>IF('Crisis Indicator Data'!#REF!="No Data",1,IF(#REF!&lt;&gt;"",1,0))</f>
        <v>#REF!</v>
      </c>
      <c r="AX143" s="25" t="e">
        <f>IF('Crisis Indicator Data'!#REF!="No Data",1,IF(#REF!&lt;&gt;"",1,0))</f>
        <v>#REF!</v>
      </c>
      <c r="AY143" s="25" t="e">
        <f>IF('Crisis Indicator Data'!#REF!="No Data",1,IF(#REF!&lt;&gt;"",1,0))</f>
        <v>#REF!</v>
      </c>
      <c r="AZ143" s="25" t="e">
        <f>IF('Crisis Indicator Data'!#REF!="No Data",1,IF(#REF!&lt;&gt;"",1,0))</f>
        <v>#REF!</v>
      </c>
      <c r="BA143" t="e">
        <f t="shared" si="4"/>
        <v>#REF!</v>
      </c>
      <c r="BB143" s="27" t="e">
        <f t="shared" si="5"/>
        <v>#REF!</v>
      </c>
    </row>
    <row r="144" spans="1:54" x14ac:dyDescent="0.3">
      <c r="A144" t="s">
        <v>267</v>
      </c>
      <c r="B144" s="25" t="e">
        <f>IF('Crisis Indicator Data'!#REF!="No Data",1,IF(#REF!&lt;&gt;"",1,0))</f>
        <v>#REF!</v>
      </c>
      <c r="C144" s="25" t="e">
        <f>IF('Crisis Indicator Data'!#REF!="No Data",1,IF(#REF!&lt;&gt;"",1,0))</f>
        <v>#REF!</v>
      </c>
      <c r="D144" s="25" t="e">
        <f>IF('Crisis Indicator Data'!#REF!="No Data",1,IF(#REF!&lt;&gt;"",1,0))</f>
        <v>#REF!</v>
      </c>
      <c r="E144" s="25" t="e">
        <f>IF('Crisis Indicator Data'!#REF!="No Data",1,IF(#REF!&lt;&gt;"",1,0))</f>
        <v>#REF!</v>
      </c>
      <c r="F144" s="25" t="e">
        <f>IF('Crisis Indicator Data'!#REF!="No Data",1,IF(#REF!&lt;&gt;"",1,0))</f>
        <v>#REF!</v>
      </c>
      <c r="G144" s="25" t="e">
        <f>IF('Crisis Indicator Data'!#REF!="No Data",1,IF(#REF!&lt;&gt;"",1,0))</f>
        <v>#REF!</v>
      </c>
      <c r="H144" s="25" t="e">
        <f>IF('Crisis Indicator Data'!#REF!="No Data",1,IF(#REF!&lt;&gt;"",1,0))</f>
        <v>#REF!</v>
      </c>
      <c r="I144" s="25" t="e">
        <f>IF('Crisis Indicator Data'!#REF!="No Data",1,IF(#REF!&lt;&gt;"",1,0))</f>
        <v>#REF!</v>
      </c>
      <c r="J144" s="25" t="e">
        <f>IF('Crisis Indicator Data'!#REF!="No Data",1,IF(#REF!&lt;&gt;"",1,0))</f>
        <v>#REF!</v>
      </c>
      <c r="K144" s="25" t="e">
        <f>IF('Crisis Indicator Data'!#REF!="No Data",1,IF(#REF!&lt;&gt;"",1,0))</f>
        <v>#REF!</v>
      </c>
      <c r="L144" s="25" t="e">
        <f>IF('Crisis Indicator Data'!#REF!="No Data",1,IF(#REF!&lt;&gt;"",1,0))</f>
        <v>#REF!</v>
      </c>
      <c r="M144" s="25" t="e">
        <f>IF('Crisis Indicator Data'!#REF!="No Data",1,IF(#REF!&lt;&gt;"",1,0))</f>
        <v>#REF!</v>
      </c>
      <c r="N144" s="25" t="e">
        <f>IF('Crisis Indicator Data'!#REF!="No Data",1,IF(#REF!&lt;&gt;"",1,0))</f>
        <v>#REF!</v>
      </c>
      <c r="O144" s="25" t="e">
        <f>IF('Crisis Indicator Data'!#REF!="No Data",1,IF(#REF!&lt;&gt;"",1,0))</f>
        <v>#REF!</v>
      </c>
      <c r="P144" s="25" t="e">
        <f>IF('Crisis Indicator Data'!#REF!="No Data",1,IF(#REF!&lt;&gt;"",1,0))</f>
        <v>#REF!</v>
      </c>
      <c r="Q144" s="25" t="e">
        <f>IF('Crisis Indicator Data'!#REF!="No Data",1,IF(#REF!&lt;&gt;"",1,0))</f>
        <v>#REF!</v>
      </c>
      <c r="R144" s="25" t="e">
        <f>IF('Crisis Indicator Data'!#REF!="No Data",1,IF(#REF!&lt;&gt;"",1,0))</f>
        <v>#REF!</v>
      </c>
      <c r="S144" s="25" t="e">
        <f>IF('Crisis Indicator Data'!#REF!="No Data",1,IF(#REF!&lt;&gt;"",1,0))</f>
        <v>#REF!</v>
      </c>
      <c r="T144" s="25" t="e">
        <f>IF('Crisis Indicator Data'!#REF!="No Data",1,IF(#REF!&lt;&gt;"",1,0))</f>
        <v>#REF!</v>
      </c>
      <c r="U144" s="25" t="e">
        <f>IF('Crisis Indicator Data'!#REF!="No Data",1,IF(#REF!&lt;&gt;"",1,0))</f>
        <v>#REF!</v>
      </c>
      <c r="V144" s="25" t="e">
        <f>IF('Crisis Indicator Data'!#REF!="No Data",1,IF(#REF!&lt;&gt;"",1,0))</f>
        <v>#REF!</v>
      </c>
      <c r="W144" s="25" t="e">
        <f>IF('Crisis Indicator Data'!#REF!="No Data",1,IF(#REF!&lt;&gt;"",1,0))</f>
        <v>#REF!</v>
      </c>
      <c r="X144" s="25" t="e">
        <f>IF('Crisis Indicator Data'!#REF!="No Data",1,IF(#REF!&lt;&gt;"",1,0))</f>
        <v>#REF!</v>
      </c>
      <c r="Y144" s="25" t="e">
        <f>IF('Crisis Indicator Data'!#REF!="No Data",1,IF(#REF!&lt;&gt;"",1,0))</f>
        <v>#REF!</v>
      </c>
      <c r="Z144" s="25" t="e">
        <f>IF('Crisis Indicator Data'!#REF!="No Data",1,IF(#REF!&lt;&gt;"",1,0))</f>
        <v>#REF!</v>
      </c>
      <c r="AA144" s="25" t="e">
        <f>IF('Crisis Indicator Data'!#REF!="No Data",1,IF(#REF!&lt;&gt;"",1,0))</f>
        <v>#REF!</v>
      </c>
      <c r="AB144" s="25" t="e">
        <f>IF('Crisis Indicator Data'!#REF!="No Data",1,IF(#REF!&lt;&gt;"",1,0))</f>
        <v>#REF!</v>
      </c>
      <c r="AC144" s="25" t="e">
        <f>IF('Crisis Indicator Data'!#REF!="No Data",1,IF(#REF!&lt;&gt;"",1,0))</f>
        <v>#REF!</v>
      </c>
      <c r="AD144" s="25" t="e">
        <f>IF('Crisis Indicator Data'!#REF!="No Data",1,IF(#REF!&lt;&gt;"",1,0))</f>
        <v>#REF!</v>
      </c>
      <c r="AE144" s="25" t="e">
        <f>IF('Crisis Indicator Data'!#REF!="No Data",1,IF(#REF!&lt;&gt;"",1,0))</f>
        <v>#REF!</v>
      </c>
      <c r="AF144" s="25" t="e">
        <f>IF('Crisis Indicator Data'!#REF!="No Data",1,IF(#REF!&lt;&gt;"",1,0))</f>
        <v>#REF!</v>
      </c>
      <c r="AG144" s="25" t="e">
        <f>IF('Crisis Indicator Data'!#REF!="No Data",1,IF(#REF!&lt;&gt;"",1,0))</f>
        <v>#REF!</v>
      </c>
      <c r="AH144" s="25" t="e">
        <f>IF('Crisis Indicator Data'!#REF!="No Data",1,IF(#REF!&lt;&gt;"",1,0))</f>
        <v>#REF!</v>
      </c>
      <c r="AI144" s="25" t="e">
        <f>IF('Crisis Indicator Data'!#REF!="No Data",1,IF(#REF!&lt;&gt;"",1,0))</f>
        <v>#REF!</v>
      </c>
      <c r="AJ144" s="25" t="e">
        <f>IF('Crisis Indicator Data'!#REF!="No Data",1,IF(#REF!&lt;&gt;"",1,0))</f>
        <v>#REF!</v>
      </c>
      <c r="AK144" s="25" t="e">
        <f>IF('Crisis Indicator Data'!#REF!="No Data",1,IF(#REF!&lt;&gt;"",1,0))</f>
        <v>#REF!</v>
      </c>
      <c r="AL144" s="25" t="e">
        <f>IF('Crisis Indicator Data'!#REF!="No Data",1,IF(#REF!&lt;&gt;"",1,0))</f>
        <v>#REF!</v>
      </c>
      <c r="AM144" s="25" t="e">
        <f>IF('Crisis Indicator Data'!#REF!="No Data",1,IF(#REF!&lt;&gt;"",1,0))</f>
        <v>#REF!</v>
      </c>
      <c r="AN144" s="25" t="e">
        <f>IF('Crisis Indicator Data'!#REF!="No Data",1,IF(#REF!&lt;&gt;"",1,0))</f>
        <v>#REF!</v>
      </c>
      <c r="AO144" s="25" t="e">
        <f>IF('Crisis Indicator Data'!#REF!="No Data",1,IF(#REF!&lt;&gt;"",1,0))</f>
        <v>#REF!</v>
      </c>
      <c r="AP144" s="25" t="e">
        <f>IF('Crisis Indicator Data'!#REF!="No Data",1,IF(#REF!&lt;&gt;"",1,0))</f>
        <v>#REF!</v>
      </c>
      <c r="AQ144" s="25" t="e">
        <f>IF('Crisis Indicator Data'!#REF!="No Data",1,IF(#REF!&lt;&gt;"",1,0))</f>
        <v>#REF!</v>
      </c>
      <c r="AR144" s="25" t="e">
        <f>IF('Crisis Indicator Data'!#REF!="No Data",1,IF(#REF!&lt;&gt;"",1,0))</f>
        <v>#REF!</v>
      </c>
      <c r="AS144" s="25" t="e">
        <f>IF('Crisis Indicator Data'!#REF!="No Data",1,IF(#REF!&lt;&gt;"",1,0))</f>
        <v>#REF!</v>
      </c>
      <c r="AT144" s="25" t="e">
        <f>IF('Crisis Indicator Data'!#REF!="No Data",1,IF(#REF!&lt;&gt;"",1,0))</f>
        <v>#REF!</v>
      </c>
      <c r="AU144" s="25" t="e">
        <f>IF('Crisis Indicator Data'!#REF!="No Data",1,IF(#REF!&lt;&gt;"",1,0))</f>
        <v>#REF!</v>
      </c>
      <c r="AV144" s="25" t="e">
        <f>IF('Crisis Indicator Data'!#REF!="No Data",1,IF(#REF!&lt;&gt;"",1,0))</f>
        <v>#REF!</v>
      </c>
      <c r="AW144" s="25" t="e">
        <f>IF('Crisis Indicator Data'!#REF!="No Data",1,IF(#REF!&lt;&gt;"",1,0))</f>
        <v>#REF!</v>
      </c>
      <c r="AX144" s="25" t="e">
        <f>IF('Crisis Indicator Data'!#REF!="No Data",1,IF(#REF!&lt;&gt;"",1,0))</f>
        <v>#REF!</v>
      </c>
      <c r="AY144" s="25" t="e">
        <f>IF('Crisis Indicator Data'!#REF!="No Data",1,IF(#REF!&lt;&gt;"",1,0))</f>
        <v>#REF!</v>
      </c>
      <c r="AZ144" s="25" t="e">
        <f>IF('Crisis Indicator Data'!#REF!="No Data",1,IF(#REF!&lt;&gt;"",1,0))</f>
        <v>#REF!</v>
      </c>
      <c r="BA144" t="e">
        <f t="shared" si="4"/>
        <v>#REF!</v>
      </c>
      <c r="BB144" s="27" t="e">
        <f t="shared" si="5"/>
        <v>#REF!</v>
      </c>
    </row>
    <row r="145" spans="1:54" x14ac:dyDescent="0.3">
      <c r="A145" t="s">
        <v>269</v>
      </c>
      <c r="B145" s="25" t="e">
        <f>IF('Crisis Indicator Data'!#REF!="No Data",1,IF(#REF!&lt;&gt;"",1,0))</f>
        <v>#REF!</v>
      </c>
      <c r="C145" s="25" t="e">
        <f>IF('Crisis Indicator Data'!#REF!="No Data",1,IF(#REF!&lt;&gt;"",1,0))</f>
        <v>#REF!</v>
      </c>
      <c r="D145" s="25" t="e">
        <f>IF('Crisis Indicator Data'!#REF!="No Data",1,IF(#REF!&lt;&gt;"",1,0))</f>
        <v>#REF!</v>
      </c>
      <c r="E145" s="25" t="e">
        <f>IF('Crisis Indicator Data'!#REF!="No Data",1,IF(#REF!&lt;&gt;"",1,0))</f>
        <v>#REF!</v>
      </c>
      <c r="F145" s="25" t="e">
        <f>IF('Crisis Indicator Data'!#REF!="No Data",1,IF(#REF!&lt;&gt;"",1,0))</f>
        <v>#REF!</v>
      </c>
      <c r="G145" s="25" t="e">
        <f>IF('Crisis Indicator Data'!#REF!="No Data",1,IF(#REF!&lt;&gt;"",1,0))</f>
        <v>#REF!</v>
      </c>
      <c r="H145" s="25" t="e">
        <f>IF('Crisis Indicator Data'!#REF!="No Data",1,IF(#REF!&lt;&gt;"",1,0))</f>
        <v>#REF!</v>
      </c>
      <c r="I145" s="25" t="e">
        <f>IF('Crisis Indicator Data'!#REF!="No Data",1,IF(#REF!&lt;&gt;"",1,0))</f>
        <v>#REF!</v>
      </c>
      <c r="J145" s="25" t="e">
        <f>IF('Crisis Indicator Data'!#REF!="No Data",1,IF(#REF!&lt;&gt;"",1,0))</f>
        <v>#REF!</v>
      </c>
      <c r="K145" s="25" t="e">
        <f>IF('Crisis Indicator Data'!#REF!="No Data",1,IF(#REF!&lt;&gt;"",1,0))</f>
        <v>#REF!</v>
      </c>
      <c r="L145" s="25" t="e">
        <f>IF('Crisis Indicator Data'!#REF!="No Data",1,IF(#REF!&lt;&gt;"",1,0))</f>
        <v>#REF!</v>
      </c>
      <c r="M145" s="25" t="e">
        <f>IF('Crisis Indicator Data'!#REF!="No Data",1,IF(#REF!&lt;&gt;"",1,0))</f>
        <v>#REF!</v>
      </c>
      <c r="N145" s="25" t="e">
        <f>IF('Crisis Indicator Data'!#REF!="No Data",1,IF(#REF!&lt;&gt;"",1,0))</f>
        <v>#REF!</v>
      </c>
      <c r="O145" s="25" t="e">
        <f>IF('Crisis Indicator Data'!#REF!="No Data",1,IF(#REF!&lt;&gt;"",1,0))</f>
        <v>#REF!</v>
      </c>
      <c r="P145" s="25" t="e">
        <f>IF('Crisis Indicator Data'!#REF!="No Data",1,IF(#REF!&lt;&gt;"",1,0))</f>
        <v>#REF!</v>
      </c>
      <c r="Q145" s="25" t="e">
        <f>IF('Crisis Indicator Data'!#REF!="No Data",1,IF(#REF!&lt;&gt;"",1,0))</f>
        <v>#REF!</v>
      </c>
      <c r="R145" s="25" t="e">
        <f>IF('Crisis Indicator Data'!#REF!="No Data",1,IF(#REF!&lt;&gt;"",1,0))</f>
        <v>#REF!</v>
      </c>
      <c r="S145" s="25" t="e">
        <f>IF('Crisis Indicator Data'!#REF!="No Data",1,IF(#REF!&lt;&gt;"",1,0))</f>
        <v>#REF!</v>
      </c>
      <c r="T145" s="25" t="e">
        <f>IF('Crisis Indicator Data'!#REF!="No Data",1,IF(#REF!&lt;&gt;"",1,0))</f>
        <v>#REF!</v>
      </c>
      <c r="U145" s="25" t="e">
        <f>IF('Crisis Indicator Data'!#REF!="No Data",1,IF(#REF!&lt;&gt;"",1,0))</f>
        <v>#REF!</v>
      </c>
      <c r="V145" s="25" t="e">
        <f>IF('Crisis Indicator Data'!#REF!="No Data",1,IF(#REF!&lt;&gt;"",1,0))</f>
        <v>#REF!</v>
      </c>
      <c r="W145" s="25" t="e">
        <f>IF('Crisis Indicator Data'!#REF!="No Data",1,IF(#REF!&lt;&gt;"",1,0))</f>
        <v>#REF!</v>
      </c>
      <c r="X145" s="25" t="e">
        <f>IF('Crisis Indicator Data'!#REF!="No Data",1,IF(#REF!&lt;&gt;"",1,0))</f>
        <v>#REF!</v>
      </c>
      <c r="Y145" s="25" t="e">
        <f>IF('Crisis Indicator Data'!#REF!="No Data",1,IF(#REF!&lt;&gt;"",1,0))</f>
        <v>#REF!</v>
      </c>
      <c r="Z145" s="25" t="e">
        <f>IF('Crisis Indicator Data'!#REF!="No Data",1,IF(#REF!&lt;&gt;"",1,0))</f>
        <v>#REF!</v>
      </c>
      <c r="AA145" s="25" t="e">
        <f>IF('Crisis Indicator Data'!#REF!="No Data",1,IF(#REF!&lt;&gt;"",1,0))</f>
        <v>#REF!</v>
      </c>
      <c r="AB145" s="25" t="e">
        <f>IF('Crisis Indicator Data'!#REF!="No Data",1,IF(#REF!&lt;&gt;"",1,0))</f>
        <v>#REF!</v>
      </c>
      <c r="AC145" s="25" t="e">
        <f>IF('Crisis Indicator Data'!#REF!="No Data",1,IF(#REF!&lt;&gt;"",1,0))</f>
        <v>#REF!</v>
      </c>
      <c r="AD145" s="25" t="e">
        <f>IF('Crisis Indicator Data'!#REF!="No Data",1,IF(#REF!&lt;&gt;"",1,0))</f>
        <v>#REF!</v>
      </c>
      <c r="AE145" s="25" t="e">
        <f>IF('Crisis Indicator Data'!#REF!="No Data",1,IF(#REF!&lt;&gt;"",1,0))</f>
        <v>#REF!</v>
      </c>
      <c r="AF145" s="25" t="e">
        <f>IF('Crisis Indicator Data'!#REF!="No Data",1,IF(#REF!&lt;&gt;"",1,0))</f>
        <v>#REF!</v>
      </c>
      <c r="AG145" s="25" t="e">
        <f>IF('Crisis Indicator Data'!#REF!="No Data",1,IF(#REF!&lt;&gt;"",1,0))</f>
        <v>#REF!</v>
      </c>
      <c r="AH145" s="25" t="e">
        <f>IF('Crisis Indicator Data'!#REF!="No Data",1,IF(#REF!&lt;&gt;"",1,0))</f>
        <v>#REF!</v>
      </c>
      <c r="AI145" s="25" t="e">
        <f>IF('Crisis Indicator Data'!#REF!="No Data",1,IF(#REF!&lt;&gt;"",1,0))</f>
        <v>#REF!</v>
      </c>
      <c r="AJ145" s="25" t="e">
        <f>IF('Crisis Indicator Data'!#REF!="No Data",1,IF(#REF!&lt;&gt;"",1,0))</f>
        <v>#REF!</v>
      </c>
      <c r="AK145" s="25" t="e">
        <f>IF('Crisis Indicator Data'!#REF!="No Data",1,IF(#REF!&lt;&gt;"",1,0))</f>
        <v>#REF!</v>
      </c>
      <c r="AL145" s="25" t="e">
        <f>IF('Crisis Indicator Data'!#REF!="No Data",1,IF(#REF!&lt;&gt;"",1,0))</f>
        <v>#REF!</v>
      </c>
      <c r="AM145" s="25" t="e">
        <f>IF('Crisis Indicator Data'!#REF!="No Data",1,IF(#REF!&lt;&gt;"",1,0))</f>
        <v>#REF!</v>
      </c>
      <c r="AN145" s="25" t="e">
        <f>IF('Crisis Indicator Data'!#REF!="No Data",1,IF(#REF!&lt;&gt;"",1,0))</f>
        <v>#REF!</v>
      </c>
      <c r="AO145" s="25" t="e">
        <f>IF('Crisis Indicator Data'!#REF!="No Data",1,IF(#REF!&lt;&gt;"",1,0))</f>
        <v>#REF!</v>
      </c>
      <c r="AP145" s="25" t="e">
        <f>IF('Crisis Indicator Data'!#REF!="No Data",1,IF(#REF!&lt;&gt;"",1,0))</f>
        <v>#REF!</v>
      </c>
      <c r="AQ145" s="25" t="e">
        <f>IF('Crisis Indicator Data'!#REF!="No Data",1,IF(#REF!&lt;&gt;"",1,0))</f>
        <v>#REF!</v>
      </c>
      <c r="AR145" s="25" t="e">
        <f>IF('Crisis Indicator Data'!#REF!="No Data",1,IF(#REF!&lt;&gt;"",1,0))</f>
        <v>#REF!</v>
      </c>
      <c r="AS145" s="25" t="e">
        <f>IF('Crisis Indicator Data'!#REF!="No Data",1,IF(#REF!&lt;&gt;"",1,0))</f>
        <v>#REF!</v>
      </c>
      <c r="AT145" s="25" t="e">
        <f>IF('Crisis Indicator Data'!#REF!="No Data",1,IF(#REF!&lt;&gt;"",1,0))</f>
        <v>#REF!</v>
      </c>
      <c r="AU145" s="25" t="e">
        <f>IF('Crisis Indicator Data'!#REF!="No Data",1,IF(#REF!&lt;&gt;"",1,0))</f>
        <v>#REF!</v>
      </c>
      <c r="AV145" s="25" t="e">
        <f>IF('Crisis Indicator Data'!#REF!="No Data",1,IF(#REF!&lt;&gt;"",1,0))</f>
        <v>#REF!</v>
      </c>
      <c r="AW145" s="25" t="e">
        <f>IF('Crisis Indicator Data'!#REF!="No Data",1,IF(#REF!&lt;&gt;"",1,0))</f>
        <v>#REF!</v>
      </c>
      <c r="AX145" s="25" t="e">
        <f>IF('Crisis Indicator Data'!#REF!="No Data",1,IF(#REF!&lt;&gt;"",1,0))</f>
        <v>#REF!</v>
      </c>
      <c r="AY145" s="25" t="e">
        <f>IF('Crisis Indicator Data'!#REF!="No Data",1,IF(#REF!&lt;&gt;"",1,0))</f>
        <v>#REF!</v>
      </c>
      <c r="AZ145" s="25" t="e">
        <f>IF('Crisis Indicator Data'!#REF!="No Data",1,IF(#REF!&lt;&gt;"",1,0))</f>
        <v>#REF!</v>
      </c>
      <c r="BA145" t="e">
        <f t="shared" si="4"/>
        <v>#REF!</v>
      </c>
      <c r="BB145" s="27" t="e">
        <f t="shared" si="5"/>
        <v>#REF!</v>
      </c>
    </row>
    <row r="146" spans="1:54" x14ac:dyDescent="0.3">
      <c r="A146" t="s">
        <v>271</v>
      </c>
      <c r="B146" s="25" t="e">
        <f>IF('Crisis Indicator Data'!#REF!="No Data",1,IF(#REF!&lt;&gt;"",1,0))</f>
        <v>#REF!</v>
      </c>
      <c r="C146" s="25" t="e">
        <f>IF('Crisis Indicator Data'!#REF!="No Data",1,IF(#REF!&lt;&gt;"",1,0))</f>
        <v>#REF!</v>
      </c>
      <c r="D146" s="25" t="e">
        <f>IF('Crisis Indicator Data'!#REF!="No Data",1,IF(#REF!&lt;&gt;"",1,0))</f>
        <v>#REF!</v>
      </c>
      <c r="E146" s="25" t="e">
        <f>IF('Crisis Indicator Data'!#REF!="No Data",1,IF(#REF!&lt;&gt;"",1,0))</f>
        <v>#REF!</v>
      </c>
      <c r="F146" s="25" t="e">
        <f>IF('Crisis Indicator Data'!#REF!="No Data",1,IF(#REF!&lt;&gt;"",1,0))</f>
        <v>#REF!</v>
      </c>
      <c r="G146" s="25" t="e">
        <f>IF('Crisis Indicator Data'!#REF!="No Data",1,IF(#REF!&lt;&gt;"",1,0))</f>
        <v>#REF!</v>
      </c>
      <c r="H146" s="25" t="e">
        <f>IF('Crisis Indicator Data'!#REF!="No Data",1,IF(#REF!&lt;&gt;"",1,0))</f>
        <v>#REF!</v>
      </c>
      <c r="I146" s="25" t="e">
        <f>IF('Crisis Indicator Data'!#REF!="No Data",1,IF(#REF!&lt;&gt;"",1,0))</f>
        <v>#REF!</v>
      </c>
      <c r="J146" s="25" t="e">
        <f>IF('Crisis Indicator Data'!#REF!="No Data",1,IF(#REF!&lt;&gt;"",1,0))</f>
        <v>#REF!</v>
      </c>
      <c r="K146" s="25" t="e">
        <f>IF('Crisis Indicator Data'!#REF!="No Data",1,IF(#REF!&lt;&gt;"",1,0))</f>
        <v>#REF!</v>
      </c>
      <c r="L146" s="25" t="e">
        <f>IF('Crisis Indicator Data'!#REF!="No Data",1,IF(#REF!&lt;&gt;"",1,0))</f>
        <v>#REF!</v>
      </c>
      <c r="M146" s="25" t="e">
        <f>IF('Crisis Indicator Data'!#REF!="No Data",1,IF(#REF!&lt;&gt;"",1,0))</f>
        <v>#REF!</v>
      </c>
      <c r="N146" s="25" t="e">
        <f>IF('Crisis Indicator Data'!#REF!="No Data",1,IF(#REF!&lt;&gt;"",1,0))</f>
        <v>#REF!</v>
      </c>
      <c r="O146" s="25" t="e">
        <f>IF('Crisis Indicator Data'!#REF!="No Data",1,IF(#REF!&lt;&gt;"",1,0))</f>
        <v>#REF!</v>
      </c>
      <c r="P146" s="25" t="e">
        <f>IF('Crisis Indicator Data'!#REF!="No Data",1,IF(#REF!&lt;&gt;"",1,0))</f>
        <v>#REF!</v>
      </c>
      <c r="Q146" s="25" t="e">
        <f>IF('Crisis Indicator Data'!#REF!="No Data",1,IF(#REF!&lt;&gt;"",1,0))</f>
        <v>#REF!</v>
      </c>
      <c r="R146" s="25" t="e">
        <f>IF('Crisis Indicator Data'!#REF!="No Data",1,IF(#REF!&lt;&gt;"",1,0))</f>
        <v>#REF!</v>
      </c>
      <c r="S146" s="25" t="e">
        <f>IF('Crisis Indicator Data'!#REF!="No Data",1,IF(#REF!&lt;&gt;"",1,0))</f>
        <v>#REF!</v>
      </c>
      <c r="T146" s="25" t="e">
        <f>IF('Crisis Indicator Data'!#REF!="No Data",1,IF(#REF!&lt;&gt;"",1,0))</f>
        <v>#REF!</v>
      </c>
      <c r="U146" s="25" t="e">
        <f>IF('Crisis Indicator Data'!#REF!="No Data",1,IF(#REF!&lt;&gt;"",1,0))</f>
        <v>#REF!</v>
      </c>
      <c r="V146" s="25" t="e">
        <f>IF('Crisis Indicator Data'!#REF!="No Data",1,IF(#REF!&lt;&gt;"",1,0))</f>
        <v>#REF!</v>
      </c>
      <c r="W146" s="25" t="e">
        <f>IF('Crisis Indicator Data'!#REF!="No Data",1,IF(#REF!&lt;&gt;"",1,0))</f>
        <v>#REF!</v>
      </c>
      <c r="X146" s="25" t="e">
        <f>IF('Crisis Indicator Data'!#REF!="No Data",1,IF(#REF!&lt;&gt;"",1,0))</f>
        <v>#REF!</v>
      </c>
      <c r="Y146" s="25" t="e">
        <f>IF('Crisis Indicator Data'!#REF!="No Data",1,IF(#REF!&lt;&gt;"",1,0))</f>
        <v>#REF!</v>
      </c>
      <c r="Z146" s="25" t="e">
        <f>IF('Crisis Indicator Data'!#REF!="No Data",1,IF(#REF!&lt;&gt;"",1,0))</f>
        <v>#REF!</v>
      </c>
      <c r="AA146" s="25" t="e">
        <f>IF('Crisis Indicator Data'!#REF!="No Data",1,IF(#REF!&lt;&gt;"",1,0))</f>
        <v>#REF!</v>
      </c>
      <c r="AB146" s="25" t="e">
        <f>IF('Crisis Indicator Data'!#REF!="No Data",1,IF(#REF!&lt;&gt;"",1,0))</f>
        <v>#REF!</v>
      </c>
      <c r="AC146" s="25" t="e">
        <f>IF('Crisis Indicator Data'!#REF!="No Data",1,IF(#REF!&lt;&gt;"",1,0))</f>
        <v>#REF!</v>
      </c>
      <c r="AD146" s="25" t="e">
        <f>IF('Crisis Indicator Data'!#REF!="No Data",1,IF(#REF!&lt;&gt;"",1,0))</f>
        <v>#REF!</v>
      </c>
      <c r="AE146" s="25" t="e">
        <f>IF('Crisis Indicator Data'!#REF!="No Data",1,IF(#REF!&lt;&gt;"",1,0))</f>
        <v>#REF!</v>
      </c>
      <c r="AF146" s="25" t="e">
        <f>IF('Crisis Indicator Data'!#REF!="No Data",1,IF(#REF!&lt;&gt;"",1,0))</f>
        <v>#REF!</v>
      </c>
      <c r="AG146" s="25" t="e">
        <f>IF('Crisis Indicator Data'!#REF!="No Data",1,IF(#REF!&lt;&gt;"",1,0))</f>
        <v>#REF!</v>
      </c>
      <c r="AH146" s="25" t="e">
        <f>IF('Crisis Indicator Data'!#REF!="No Data",1,IF(#REF!&lt;&gt;"",1,0))</f>
        <v>#REF!</v>
      </c>
      <c r="AI146" s="25" t="e">
        <f>IF('Crisis Indicator Data'!#REF!="No Data",1,IF(#REF!&lt;&gt;"",1,0))</f>
        <v>#REF!</v>
      </c>
      <c r="AJ146" s="25" t="e">
        <f>IF('Crisis Indicator Data'!#REF!="No Data",1,IF(#REF!&lt;&gt;"",1,0))</f>
        <v>#REF!</v>
      </c>
      <c r="AK146" s="25" t="e">
        <f>IF('Crisis Indicator Data'!#REF!="No Data",1,IF(#REF!&lt;&gt;"",1,0))</f>
        <v>#REF!</v>
      </c>
      <c r="AL146" s="25" t="e">
        <f>IF('Crisis Indicator Data'!#REF!="No Data",1,IF(#REF!&lt;&gt;"",1,0))</f>
        <v>#REF!</v>
      </c>
      <c r="AM146" s="25" t="e">
        <f>IF('Crisis Indicator Data'!#REF!="No Data",1,IF(#REF!&lt;&gt;"",1,0))</f>
        <v>#REF!</v>
      </c>
      <c r="AN146" s="25" t="e">
        <f>IF('Crisis Indicator Data'!#REF!="No Data",1,IF(#REF!&lt;&gt;"",1,0))</f>
        <v>#REF!</v>
      </c>
      <c r="AO146" s="25" t="e">
        <f>IF('Crisis Indicator Data'!#REF!="No Data",1,IF(#REF!&lt;&gt;"",1,0))</f>
        <v>#REF!</v>
      </c>
      <c r="AP146" s="25" t="e">
        <f>IF('Crisis Indicator Data'!#REF!="No Data",1,IF(#REF!&lt;&gt;"",1,0))</f>
        <v>#REF!</v>
      </c>
      <c r="AQ146" s="25" t="e">
        <f>IF('Crisis Indicator Data'!#REF!="No Data",1,IF(#REF!&lt;&gt;"",1,0))</f>
        <v>#REF!</v>
      </c>
      <c r="AR146" s="25" t="e">
        <f>IF('Crisis Indicator Data'!#REF!="No Data",1,IF(#REF!&lt;&gt;"",1,0))</f>
        <v>#REF!</v>
      </c>
      <c r="AS146" s="25" t="e">
        <f>IF('Crisis Indicator Data'!#REF!="No Data",1,IF(#REF!&lt;&gt;"",1,0))</f>
        <v>#REF!</v>
      </c>
      <c r="AT146" s="25" t="e">
        <f>IF('Crisis Indicator Data'!#REF!="No Data",1,IF(#REF!&lt;&gt;"",1,0))</f>
        <v>#REF!</v>
      </c>
      <c r="AU146" s="25" t="e">
        <f>IF('Crisis Indicator Data'!#REF!="No Data",1,IF(#REF!&lt;&gt;"",1,0))</f>
        <v>#REF!</v>
      </c>
      <c r="AV146" s="25" t="e">
        <f>IF('Crisis Indicator Data'!#REF!="No Data",1,IF(#REF!&lt;&gt;"",1,0))</f>
        <v>#REF!</v>
      </c>
      <c r="AW146" s="25" t="e">
        <f>IF('Crisis Indicator Data'!#REF!="No Data",1,IF(#REF!&lt;&gt;"",1,0))</f>
        <v>#REF!</v>
      </c>
      <c r="AX146" s="25" t="e">
        <f>IF('Crisis Indicator Data'!#REF!="No Data",1,IF(#REF!&lt;&gt;"",1,0))</f>
        <v>#REF!</v>
      </c>
      <c r="AY146" s="25" t="e">
        <f>IF('Crisis Indicator Data'!#REF!="No Data",1,IF(#REF!&lt;&gt;"",1,0))</f>
        <v>#REF!</v>
      </c>
      <c r="AZ146" s="25" t="e">
        <f>IF('Crisis Indicator Data'!#REF!="No Data",1,IF(#REF!&lt;&gt;"",1,0))</f>
        <v>#REF!</v>
      </c>
      <c r="BA146" t="e">
        <f t="shared" si="4"/>
        <v>#REF!</v>
      </c>
      <c r="BB146" s="27" t="e">
        <f t="shared" si="5"/>
        <v>#REF!</v>
      </c>
    </row>
    <row r="147" spans="1:54" x14ac:dyDescent="0.3">
      <c r="A147" t="s">
        <v>273</v>
      </c>
      <c r="B147" s="25" t="e">
        <f>IF('Crisis Indicator Data'!#REF!="No Data",1,IF(#REF!&lt;&gt;"",1,0))</f>
        <v>#REF!</v>
      </c>
      <c r="C147" s="25" t="e">
        <f>IF('Crisis Indicator Data'!#REF!="No Data",1,IF(#REF!&lt;&gt;"",1,0))</f>
        <v>#REF!</v>
      </c>
      <c r="D147" s="25" t="e">
        <f>IF('Crisis Indicator Data'!#REF!="No Data",1,IF(#REF!&lt;&gt;"",1,0))</f>
        <v>#REF!</v>
      </c>
      <c r="E147" s="25" t="e">
        <f>IF('Crisis Indicator Data'!#REF!="No Data",1,IF(#REF!&lt;&gt;"",1,0))</f>
        <v>#REF!</v>
      </c>
      <c r="F147" s="25" t="e">
        <f>IF('Crisis Indicator Data'!#REF!="No Data",1,IF(#REF!&lt;&gt;"",1,0))</f>
        <v>#REF!</v>
      </c>
      <c r="G147" s="25" t="e">
        <f>IF('Crisis Indicator Data'!#REF!="No Data",1,IF(#REF!&lt;&gt;"",1,0))</f>
        <v>#REF!</v>
      </c>
      <c r="H147" s="25" t="e">
        <f>IF('Crisis Indicator Data'!#REF!="No Data",1,IF(#REF!&lt;&gt;"",1,0))</f>
        <v>#REF!</v>
      </c>
      <c r="I147" s="25" t="e">
        <f>IF('Crisis Indicator Data'!#REF!="No Data",1,IF(#REF!&lt;&gt;"",1,0))</f>
        <v>#REF!</v>
      </c>
      <c r="J147" s="25" t="e">
        <f>IF('Crisis Indicator Data'!#REF!="No Data",1,IF(#REF!&lt;&gt;"",1,0))</f>
        <v>#REF!</v>
      </c>
      <c r="K147" s="25" t="e">
        <f>IF('Crisis Indicator Data'!#REF!="No Data",1,IF(#REF!&lt;&gt;"",1,0))</f>
        <v>#REF!</v>
      </c>
      <c r="L147" s="25" t="e">
        <f>IF('Crisis Indicator Data'!#REF!="No Data",1,IF(#REF!&lt;&gt;"",1,0))</f>
        <v>#REF!</v>
      </c>
      <c r="M147" s="25" t="e">
        <f>IF('Crisis Indicator Data'!#REF!="No Data",1,IF(#REF!&lt;&gt;"",1,0))</f>
        <v>#REF!</v>
      </c>
      <c r="N147" s="25" t="e">
        <f>IF('Crisis Indicator Data'!#REF!="No Data",1,IF(#REF!&lt;&gt;"",1,0))</f>
        <v>#REF!</v>
      </c>
      <c r="O147" s="25" t="e">
        <f>IF('Crisis Indicator Data'!#REF!="No Data",1,IF(#REF!&lt;&gt;"",1,0))</f>
        <v>#REF!</v>
      </c>
      <c r="P147" s="25" t="e">
        <f>IF('Crisis Indicator Data'!#REF!="No Data",1,IF(#REF!&lt;&gt;"",1,0))</f>
        <v>#REF!</v>
      </c>
      <c r="Q147" s="25" t="e">
        <f>IF('Crisis Indicator Data'!#REF!="No Data",1,IF(#REF!&lt;&gt;"",1,0))</f>
        <v>#REF!</v>
      </c>
      <c r="R147" s="25" t="e">
        <f>IF('Crisis Indicator Data'!#REF!="No Data",1,IF(#REF!&lt;&gt;"",1,0))</f>
        <v>#REF!</v>
      </c>
      <c r="S147" s="25" t="e">
        <f>IF('Crisis Indicator Data'!#REF!="No Data",1,IF(#REF!&lt;&gt;"",1,0))</f>
        <v>#REF!</v>
      </c>
      <c r="T147" s="25" t="e">
        <f>IF('Crisis Indicator Data'!#REF!="No Data",1,IF(#REF!&lt;&gt;"",1,0))</f>
        <v>#REF!</v>
      </c>
      <c r="U147" s="25" t="e">
        <f>IF('Crisis Indicator Data'!#REF!="No Data",1,IF(#REF!&lt;&gt;"",1,0))</f>
        <v>#REF!</v>
      </c>
      <c r="V147" s="25" t="e">
        <f>IF('Crisis Indicator Data'!#REF!="No Data",1,IF(#REF!&lt;&gt;"",1,0))</f>
        <v>#REF!</v>
      </c>
      <c r="W147" s="25" t="e">
        <f>IF('Crisis Indicator Data'!#REF!="No Data",1,IF(#REF!&lt;&gt;"",1,0))</f>
        <v>#REF!</v>
      </c>
      <c r="X147" s="25" t="e">
        <f>IF('Crisis Indicator Data'!#REF!="No Data",1,IF(#REF!&lt;&gt;"",1,0))</f>
        <v>#REF!</v>
      </c>
      <c r="Y147" s="25" t="e">
        <f>IF('Crisis Indicator Data'!#REF!="No Data",1,IF(#REF!&lt;&gt;"",1,0))</f>
        <v>#REF!</v>
      </c>
      <c r="Z147" s="25" t="e">
        <f>IF('Crisis Indicator Data'!#REF!="No Data",1,IF(#REF!&lt;&gt;"",1,0))</f>
        <v>#REF!</v>
      </c>
      <c r="AA147" s="25" t="e">
        <f>IF('Crisis Indicator Data'!#REF!="No Data",1,IF(#REF!&lt;&gt;"",1,0))</f>
        <v>#REF!</v>
      </c>
      <c r="AB147" s="25" t="e">
        <f>IF('Crisis Indicator Data'!#REF!="No Data",1,IF(#REF!&lt;&gt;"",1,0))</f>
        <v>#REF!</v>
      </c>
      <c r="AC147" s="25" t="e">
        <f>IF('Crisis Indicator Data'!#REF!="No Data",1,IF(#REF!&lt;&gt;"",1,0))</f>
        <v>#REF!</v>
      </c>
      <c r="AD147" s="25" t="e">
        <f>IF('Crisis Indicator Data'!#REF!="No Data",1,IF(#REF!&lt;&gt;"",1,0))</f>
        <v>#REF!</v>
      </c>
      <c r="AE147" s="25" t="e">
        <f>IF('Crisis Indicator Data'!#REF!="No Data",1,IF(#REF!&lt;&gt;"",1,0))</f>
        <v>#REF!</v>
      </c>
      <c r="AF147" s="25" t="e">
        <f>IF('Crisis Indicator Data'!#REF!="No Data",1,IF(#REF!&lt;&gt;"",1,0))</f>
        <v>#REF!</v>
      </c>
      <c r="AG147" s="25" t="e">
        <f>IF('Crisis Indicator Data'!#REF!="No Data",1,IF(#REF!&lt;&gt;"",1,0))</f>
        <v>#REF!</v>
      </c>
      <c r="AH147" s="25" t="e">
        <f>IF('Crisis Indicator Data'!#REF!="No Data",1,IF(#REF!&lt;&gt;"",1,0))</f>
        <v>#REF!</v>
      </c>
      <c r="AI147" s="25" t="e">
        <f>IF('Crisis Indicator Data'!#REF!="No Data",1,IF(#REF!&lt;&gt;"",1,0))</f>
        <v>#REF!</v>
      </c>
      <c r="AJ147" s="25" t="e">
        <f>IF('Crisis Indicator Data'!#REF!="No Data",1,IF(#REF!&lt;&gt;"",1,0))</f>
        <v>#REF!</v>
      </c>
      <c r="AK147" s="25" t="e">
        <f>IF('Crisis Indicator Data'!#REF!="No Data",1,IF(#REF!&lt;&gt;"",1,0))</f>
        <v>#REF!</v>
      </c>
      <c r="AL147" s="25" t="e">
        <f>IF('Crisis Indicator Data'!#REF!="No Data",1,IF(#REF!&lt;&gt;"",1,0))</f>
        <v>#REF!</v>
      </c>
      <c r="AM147" s="25" t="e">
        <f>IF('Crisis Indicator Data'!#REF!="No Data",1,IF(#REF!&lt;&gt;"",1,0))</f>
        <v>#REF!</v>
      </c>
      <c r="AN147" s="25" t="e">
        <f>IF('Crisis Indicator Data'!#REF!="No Data",1,IF(#REF!&lt;&gt;"",1,0))</f>
        <v>#REF!</v>
      </c>
      <c r="AO147" s="25" t="e">
        <f>IF('Crisis Indicator Data'!#REF!="No Data",1,IF(#REF!&lt;&gt;"",1,0))</f>
        <v>#REF!</v>
      </c>
      <c r="AP147" s="25" t="e">
        <f>IF('Crisis Indicator Data'!#REF!="No Data",1,IF(#REF!&lt;&gt;"",1,0))</f>
        <v>#REF!</v>
      </c>
      <c r="AQ147" s="25" t="e">
        <f>IF('Crisis Indicator Data'!#REF!="No Data",1,IF(#REF!&lt;&gt;"",1,0))</f>
        <v>#REF!</v>
      </c>
      <c r="AR147" s="25" t="e">
        <f>IF('Crisis Indicator Data'!#REF!="No Data",1,IF(#REF!&lt;&gt;"",1,0))</f>
        <v>#REF!</v>
      </c>
      <c r="AS147" s="25" t="e">
        <f>IF('Crisis Indicator Data'!#REF!="No Data",1,IF(#REF!&lt;&gt;"",1,0))</f>
        <v>#REF!</v>
      </c>
      <c r="AT147" s="25" t="e">
        <f>IF('Crisis Indicator Data'!#REF!="No Data",1,IF(#REF!&lt;&gt;"",1,0))</f>
        <v>#REF!</v>
      </c>
      <c r="AU147" s="25" t="e">
        <f>IF('Crisis Indicator Data'!#REF!="No Data",1,IF(#REF!&lt;&gt;"",1,0))</f>
        <v>#REF!</v>
      </c>
      <c r="AV147" s="25" t="e">
        <f>IF('Crisis Indicator Data'!#REF!="No Data",1,IF(#REF!&lt;&gt;"",1,0))</f>
        <v>#REF!</v>
      </c>
      <c r="AW147" s="25" t="e">
        <f>IF('Crisis Indicator Data'!#REF!="No Data",1,IF(#REF!&lt;&gt;"",1,0))</f>
        <v>#REF!</v>
      </c>
      <c r="AX147" s="25" t="e">
        <f>IF('Crisis Indicator Data'!#REF!="No Data",1,IF(#REF!&lt;&gt;"",1,0))</f>
        <v>#REF!</v>
      </c>
      <c r="AY147" s="25" t="e">
        <f>IF('Crisis Indicator Data'!#REF!="No Data",1,IF(#REF!&lt;&gt;"",1,0))</f>
        <v>#REF!</v>
      </c>
      <c r="AZ147" s="25" t="e">
        <f>IF('Crisis Indicator Data'!#REF!="No Data",1,IF(#REF!&lt;&gt;"",1,0))</f>
        <v>#REF!</v>
      </c>
      <c r="BA147" t="e">
        <f t="shared" si="4"/>
        <v>#REF!</v>
      </c>
      <c r="BB147" s="27" t="e">
        <f t="shared" si="5"/>
        <v>#REF!</v>
      </c>
    </row>
    <row r="148" spans="1:54" x14ac:dyDescent="0.3">
      <c r="A148" t="s">
        <v>275</v>
      </c>
      <c r="B148" s="25" t="e">
        <f>IF('Crisis Indicator Data'!#REF!="No Data",1,IF(#REF!&lt;&gt;"",1,0))</f>
        <v>#REF!</v>
      </c>
      <c r="C148" s="25" t="e">
        <f>IF('Crisis Indicator Data'!#REF!="No Data",1,IF(#REF!&lt;&gt;"",1,0))</f>
        <v>#REF!</v>
      </c>
      <c r="D148" s="25" t="e">
        <f>IF('Crisis Indicator Data'!#REF!="No Data",1,IF(#REF!&lt;&gt;"",1,0))</f>
        <v>#REF!</v>
      </c>
      <c r="E148" s="25" t="e">
        <f>IF('Crisis Indicator Data'!#REF!="No Data",1,IF(#REF!&lt;&gt;"",1,0))</f>
        <v>#REF!</v>
      </c>
      <c r="F148" s="25" t="e">
        <f>IF('Crisis Indicator Data'!#REF!="No Data",1,IF(#REF!&lt;&gt;"",1,0))</f>
        <v>#REF!</v>
      </c>
      <c r="G148" s="25" t="e">
        <f>IF('Crisis Indicator Data'!#REF!="No Data",1,IF(#REF!&lt;&gt;"",1,0))</f>
        <v>#REF!</v>
      </c>
      <c r="H148" s="25" t="e">
        <f>IF('Crisis Indicator Data'!#REF!="No Data",1,IF(#REF!&lt;&gt;"",1,0))</f>
        <v>#REF!</v>
      </c>
      <c r="I148" s="25" t="e">
        <f>IF('Crisis Indicator Data'!#REF!="No Data",1,IF(#REF!&lt;&gt;"",1,0))</f>
        <v>#REF!</v>
      </c>
      <c r="J148" s="25" t="e">
        <f>IF('Crisis Indicator Data'!#REF!="No Data",1,IF(#REF!&lt;&gt;"",1,0))</f>
        <v>#REF!</v>
      </c>
      <c r="K148" s="25" t="e">
        <f>IF('Crisis Indicator Data'!#REF!="No Data",1,IF(#REF!&lt;&gt;"",1,0))</f>
        <v>#REF!</v>
      </c>
      <c r="L148" s="25" t="e">
        <f>IF('Crisis Indicator Data'!#REF!="No Data",1,IF(#REF!&lt;&gt;"",1,0))</f>
        <v>#REF!</v>
      </c>
      <c r="M148" s="25" t="e">
        <f>IF('Crisis Indicator Data'!#REF!="No Data",1,IF(#REF!&lt;&gt;"",1,0))</f>
        <v>#REF!</v>
      </c>
      <c r="N148" s="25" t="e">
        <f>IF('Crisis Indicator Data'!#REF!="No Data",1,IF(#REF!&lt;&gt;"",1,0))</f>
        <v>#REF!</v>
      </c>
      <c r="O148" s="25" t="e">
        <f>IF('Crisis Indicator Data'!#REF!="No Data",1,IF(#REF!&lt;&gt;"",1,0))</f>
        <v>#REF!</v>
      </c>
      <c r="P148" s="25" t="e">
        <f>IF('Crisis Indicator Data'!#REF!="No Data",1,IF(#REF!&lt;&gt;"",1,0))</f>
        <v>#REF!</v>
      </c>
      <c r="Q148" s="25" t="e">
        <f>IF('Crisis Indicator Data'!#REF!="No Data",1,IF(#REF!&lt;&gt;"",1,0))</f>
        <v>#REF!</v>
      </c>
      <c r="R148" s="25" t="e">
        <f>IF('Crisis Indicator Data'!#REF!="No Data",1,IF(#REF!&lt;&gt;"",1,0))</f>
        <v>#REF!</v>
      </c>
      <c r="S148" s="25" t="e">
        <f>IF('Crisis Indicator Data'!#REF!="No Data",1,IF(#REF!&lt;&gt;"",1,0))</f>
        <v>#REF!</v>
      </c>
      <c r="T148" s="25" t="e">
        <f>IF('Crisis Indicator Data'!#REF!="No Data",1,IF(#REF!&lt;&gt;"",1,0))</f>
        <v>#REF!</v>
      </c>
      <c r="U148" s="25" t="e">
        <f>IF('Crisis Indicator Data'!#REF!="No Data",1,IF(#REF!&lt;&gt;"",1,0))</f>
        <v>#REF!</v>
      </c>
      <c r="V148" s="25" t="e">
        <f>IF('Crisis Indicator Data'!#REF!="No Data",1,IF(#REF!&lt;&gt;"",1,0))</f>
        <v>#REF!</v>
      </c>
      <c r="W148" s="25" t="e">
        <f>IF('Crisis Indicator Data'!#REF!="No Data",1,IF(#REF!&lt;&gt;"",1,0))</f>
        <v>#REF!</v>
      </c>
      <c r="X148" s="25" t="e">
        <f>IF('Crisis Indicator Data'!#REF!="No Data",1,IF(#REF!&lt;&gt;"",1,0))</f>
        <v>#REF!</v>
      </c>
      <c r="Y148" s="25" t="e">
        <f>IF('Crisis Indicator Data'!#REF!="No Data",1,IF(#REF!&lt;&gt;"",1,0))</f>
        <v>#REF!</v>
      </c>
      <c r="Z148" s="25" t="e">
        <f>IF('Crisis Indicator Data'!#REF!="No Data",1,IF(#REF!&lt;&gt;"",1,0))</f>
        <v>#REF!</v>
      </c>
      <c r="AA148" s="25" t="e">
        <f>IF('Crisis Indicator Data'!#REF!="No Data",1,IF(#REF!&lt;&gt;"",1,0))</f>
        <v>#REF!</v>
      </c>
      <c r="AB148" s="25" t="e">
        <f>IF('Crisis Indicator Data'!#REF!="No Data",1,IF(#REF!&lt;&gt;"",1,0))</f>
        <v>#REF!</v>
      </c>
      <c r="AC148" s="25" t="e">
        <f>IF('Crisis Indicator Data'!#REF!="No Data",1,IF(#REF!&lt;&gt;"",1,0))</f>
        <v>#REF!</v>
      </c>
      <c r="AD148" s="25" t="e">
        <f>IF('Crisis Indicator Data'!#REF!="No Data",1,IF(#REF!&lt;&gt;"",1,0))</f>
        <v>#REF!</v>
      </c>
      <c r="AE148" s="25" t="e">
        <f>IF('Crisis Indicator Data'!#REF!="No Data",1,IF(#REF!&lt;&gt;"",1,0))</f>
        <v>#REF!</v>
      </c>
      <c r="AF148" s="25" t="e">
        <f>IF('Crisis Indicator Data'!#REF!="No Data",1,IF(#REF!&lt;&gt;"",1,0))</f>
        <v>#REF!</v>
      </c>
      <c r="AG148" s="25" t="e">
        <f>IF('Crisis Indicator Data'!#REF!="No Data",1,IF(#REF!&lt;&gt;"",1,0))</f>
        <v>#REF!</v>
      </c>
      <c r="AH148" s="25" t="e">
        <f>IF('Crisis Indicator Data'!#REF!="No Data",1,IF(#REF!&lt;&gt;"",1,0))</f>
        <v>#REF!</v>
      </c>
      <c r="AI148" s="25" t="e">
        <f>IF('Crisis Indicator Data'!#REF!="No Data",1,IF(#REF!&lt;&gt;"",1,0))</f>
        <v>#REF!</v>
      </c>
      <c r="AJ148" s="25" t="e">
        <f>IF('Crisis Indicator Data'!#REF!="No Data",1,IF(#REF!&lt;&gt;"",1,0))</f>
        <v>#REF!</v>
      </c>
      <c r="AK148" s="25" t="e">
        <f>IF('Crisis Indicator Data'!#REF!="No Data",1,IF(#REF!&lt;&gt;"",1,0))</f>
        <v>#REF!</v>
      </c>
      <c r="AL148" s="25" t="e">
        <f>IF('Crisis Indicator Data'!#REF!="No Data",1,IF(#REF!&lt;&gt;"",1,0))</f>
        <v>#REF!</v>
      </c>
      <c r="AM148" s="25" t="e">
        <f>IF('Crisis Indicator Data'!#REF!="No Data",1,IF(#REF!&lt;&gt;"",1,0))</f>
        <v>#REF!</v>
      </c>
      <c r="AN148" s="25" t="e">
        <f>IF('Crisis Indicator Data'!#REF!="No Data",1,IF(#REF!&lt;&gt;"",1,0))</f>
        <v>#REF!</v>
      </c>
      <c r="AO148" s="25" t="e">
        <f>IF('Crisis Indicator Data'!#REF!="No Data",1,IF(#REF!&lt;&gt;"",1,0))</f>
        <v>#REF!</v>
      </c>
      <c r="AP148" s="25" t="e">
        <f>IF('Crisis Indicator Data'!#REF!="No Data",1,IF(#REF!&lt;&gt;"",1,0))</f>
        <v>#REF!</v>
      </c>
      <c r="AQ148" s="25" t="e">
        <f>IF('Crisis Indicator Data'!#REF!="No Data",1,IF(#REF!&lt;&gt;"",1,0))</f>
        <v>#REF!</v>
      </c>
      <c r="AR148" s="25" t="e">
        <f>IF('Crisis Indicator Data'!#REF!="No Data",1,IF(#REF!&lt;&gt;"",1,0))</f>
        <v>#REF!</v>
      </c>
      <c r="AS148" s="25" t="e">
        <f>IF('Crisis Indicator Data'!#REF!="No Data",1,IF(#REF!&lt;&gt;"",1,0))</f>
        <v>#REF!</v>
      </c>
      <c r="AT148" s="25" t="e">
        <f>IF('Crisis Indicator Data'!#REF!="No Data",1,IF(#REF!&lt;&gt;"",1,0))</f>
        <v>#REF!</v>
      </c>
      <c r="AU148" s="25" t="e">
        <f>IF('Crisis Indicator Data'!#REF!="No Data",1,IF(#REF!&lt;&gt;"",1,0))</f>
        <v>#REF!</v>
      </c>
      <c r="AV148" s="25" t="e">
        <f>IF('Crisis Indicator Data'!#REF!="No Data",1,IF(#REF!&lt;&gt;"",1,0))</f>
        <v>#REF!</v>
      </c>
      <c r="AW148" s="25" t="e">
        <f>IF('Crisis Indicator Data'!#REF!="No Data",1,IF(#REF!&lt;&gt;"",1,0))</f>
        <v>#REF!</v>
      </c>
      <c r="AX148" s="25" t="e">
        <f>IF('Crisis Indicator Data'!#REF!="No Data",1,IF(#REF!&lt;&gt;"",1,0))</f>
        <v>#REF!</v>
      </c>
      <c r="AY148" s="25" t="e">
        <f>IF('Crisis Indicator Data'!#REF!="No Data",1,IF(#REF!&lt;&gt;"",1,0))</f>
        <v>#REF!</v>
      </c>
      <c r="AZ148" s="25" t="e">
        <f>IF('Crisis Indicator Data'!#REF!="No Data",1,IF(#REF!&lt;&gt;"",1,0))</f>
        <v>#REF!</v>
      </c>
      <c r="BA148" t="e">
        <f t="shared" si="4"/>
        <v>#REF!</v>
      </c>
      <c r="BB148" s="27" t="e">
        <f t="shared" si="5"/>
        <v>#REF!</v>
      </c>
    </row>
    <row r="149" spans="1:54" x14ac:dyDescent="0.3">
      <c r="A149" t="s">
        <v>277</v>
      </c>
      <c r="B149" s="25" t="e">
        <f>IF('Crisis Indicator Data'!#REF!="No Data",1,IF(#REF!&lt;&gt;"",1,0))</f>
        <v>#REF!</v>
      </c>
      <c r="C149" s="25" t="e">
        <f>IF('Crisis Indicator Data'!#REF!="No Data",1,IF(#REF!&lt;&gt;"",1,0))</f>
        <v>#REF!</v>
      </c>
      <c r="D149" s="25" t="e">
        <f>IF('Crisis Indicator Data'!#REF!="No Data",1,IF(#REF!&lt;&gt;"",1,0))</f>
        <v>#REF!</v>
      </c>
      <c r="E149" s="25" t="e">
        <f>IF('Crisis Indicator Data'!#REF!="No Data",1,IF(#REF!&lt;&gt;"",1,0))</f>
        <v>#REF!</v>
      </c>
      <c r="F149" s="25" t="e">
        <f>IF('Crisis Indicator Data'!#REF!="No Data",1,IF(#REF!&lt;&gt;"",1,0))</f>
        <v>#REF!</v>
      </c>
      <c r="G149" s="25" t="e">
        <f>IF('Crisis Indicator Data'!#REF!="No Data",1,IF(#REF!&lt;&gt;"",1,0))</f>
        <v>#REF!</v>
      </c>
      <c r="H149" s="25" t="e">
        <f>IF('Crisis Indicator Data'!#REF!="No Data",1,IF(#REF!&lt;&gt;"",1,0))</f>
        <v>#REF!</v>
      </c>
      <c r="I149" s="25" t="e">
        <f>IF('Crisis Indicator Data'!#REF!="No Data",1,IF(#REF!&lt;&gt;"",1,0))</f>
        <v>#REF!</v>
      </c>
      <c r="J149" s="25" t="e">
        <f>IF('Crisis Indicator Data'!#REF!="No Data",1,IF(#REF!&lt;&gt;"",1,0))</f>
        <v>#REF!</v>
      </c>
      <c r="K149" s="25" t="e">
        <f>IF('Crisis Indicator Data'!#REF!="No Data",1,IF(#REF!&lt;&gt;"",1,0))</f>
        <v>#REF!</v>
      </c>
      <c r="L149" s="25" t="e">
        <f>IF('Crisis Indicator Data'!#REF!="No Data",1,IF(#REF!&lt;&gt;"",1,0))</f>
        <v>#REF!</v>
      </c>
      <c r="M149" s="25" t="e">
        <f>IF('Crisis Indicator Data'!#REF!="No Data",1,IF(#REF!&lt;&gt;"",1,0))</f>
        <v>#REF!</v>
      </c>
      <c r="N149" s="25" t="e">
        <f>IF('Crisis Indicator Data'!#REF!="No Data",1,IF(#REF!&lt;&gt;"",1,0))</f>
        <v>#REF!</v>
      </c>
      <c r="O149" s="25" t="e">
        <f>IF('Crisis Indicator Data'!#REF!="No Data",1,IF(#REF!&lt;&gt;"",1,0))</f>
        <v>#REF!</v>
      </c>
      <c r="P149" s="25" t="e">
        <f>IF('Crisis Indicator Data'!#REF!="No Data",1,IF(#REF!&lt;&gt;"",1,0))</f>
        <v>#REF!</v>
      </c>
      <c r="Q149" s="25" t="e">
        <f>IF('Crisis Indicator Data'!#REF!="No Data",1,IF(#REF!&lt;&gt;"",1,0))</f>
        <v>#REF!</v>
      </c>
      <c r="R149" s="25" t="e">
        <f>IF('Crisis Indicator Data'!#REF!="No Data",1,IF(#REF!&lt;&gt;"",1,0))</f>
        <v>#REF!</v>
      </c>
      <c r="S149" s="25" t="e">
        <f>IF('Crisis Indicator Data'!#REF!="No Data",1,IF(#REF!&lt;&gt;"",1,0))</f>
        <v>#REF!</v>
      </c>
      <c r="T149" s="25" t="e">
        <f>IF('Crisis Indicator Data'!#REF!="No Data",1,IF(#REF!&lt;&gt;"",1,0))</f>
        <v>#REF!</v>
      </c>
      <c r="U149" s="25" t="e">
        <f>IF('Crisis Indicator Data'!#REF!="No Data",1,IF(#REF!&lt;&gt;"",1,0))</f>
        <v>#REF!</v>
      </c>
      <c r="V149" s="25" t="e">
        <f>IF('Crisis Indicator Data'!#REF!="No Data",1,IF(#REF!&lt;&gt;"",1,0))</f>
        <v>#REF!</v>
      </c>
      <c r="W149" s="25" t="e">
        <f>IF('Crisis Indicator Data'!#REF!="No Data",1,IF(#REF!&lt;&gt;"",1,0))</f>
        <v>#REF!</v>
      </c>
      <c r="X149" s="25" t="e">
        <f>IF('Crisis Indicator Data'!#REF!="No Data",1,IF(#REF!&lt;&gt;"",1,0))</f>
        <v>#REF!</v>
      </c>
      <c r="Y149" s="25" t="e">
        <f>IF('Crisis Indicator Data'!#REF!="No Data",1,IF(#REF!&lt;&gt;"",1,0))</f>
        <v>#REF!</v>
      </c>
      <c r="Z149" s="25" t="e">
        <f>IF('Crisis Indicator Data'!#REF!="No Data",1,IF(#REF!&lt;&gt;"",1,0))</f>
        <v>#REF!</v>
      </c>
      <c r="AA149" s="25" t="e">
        <f>IF('Crisis Indicator Data'!#REF!="No Data",1,IF(#REF!&lt;&gt;"",1,0))</f>
        <v>#REF!</v>
      </c>
      <c r="AB149" s="25" t="e">
        <f>IF('Crisis Indicator Data'!#REF!="No Data",1,IF(#REF!&lt;&gt;"",1,0))</f>
        <v>#REF!</v>
      </c>
      <c r="AC149" s="25" t="e">
        <f>IF('Crisis Indicator Data'!#REF!="No Data",1,IF(#REF!&lt;&gt;"",1,0))</f>
        <v>#REF!</v>
      </c>
      <c r="AD149" s="25" t="e">
        <f>IF('Crisis Indicator Data'!#REF!="No Data",1,IF(#REF!&lt;&gt;"",1,0))</f>
        <v>#REF!</v>
      </c>
      <c r="AE149" s="25" t="e">
        <f>IF('Crisis Indicator Data'!#REF!="No Data",1,IF(#REF!&lt;&gt;"",1,0))</f>
        <v>#REF!</v>
      </c>
      <c r="AF149" s="25" t="e">
        <f>IF('Crisis Indicator Data'!#REF!="No Data",1,IF(#REF!&lt;&gt;"",1,0))</f>
        <v>#REF!</v>
      </c>
      <c r="AG149" s="25" t="e">
        <f>IF('Crisis Indicator Data'!#REF!="No Data",1,IF(#REF!&lt;&gt;"",1,0))</f>
        <v>#REF!</v>
      </c>
      <c r="AH149" s="25" t="e">
        <f>IF('Crisis Indicator Data'!#REF!="No Data",1,IF(#REF!&lt;&gt;"",1,0))</f>
        <v>#REF!</v>
      </c>
      <c r="AI149" s="25" t="e">
        <f>IF('Crisis Indicator Data'!#REF!="No Data",1,IF(#REF!&lt;&gt;"",1,0))</f>
        <v>#REF!</v>
      </c>
      <c r="AJ149" s="25" t="e">
        <f>IF('Crisis Indicator Data'!#REF!="No Data",1,IF(#REF!&lt;&gt;"",1,0))</f>
        <v>#REF!</v>
      </c>
      <c r="AK149" s="25" t="e">
        <f>IF('Crisis Indicator Data'!#REF!="No Data",1,IF(#REF!&lt;&gt;"",1,0))</f>
        <v>#REF!</v>
      </c>
      <c r="AL149" s="25" t="e">
        <f>IF('Crisis Indicator Data'!#REF!="No Data",1,IF(#REF!&lt;&gt;"",1,0))</f>
        <v>#REF!</v>
      </c>
      <c r="AM149" s="25" t="e">
        <f>IF('Crisis Indicator Data'!#REF!="No Data",1,IF(#REF!&lt;&gt;"",1,0))</f>
        <v>#REF!</v>
      </c>
      <c r="AN149" s="25" t="e">
        <f>IF('Crisis Indicator Data'!#REF!="No Data",1,IF(#REF!&lt;&gt;"",1,0))</f>
        <v>#REF!</v>
      </c>
      <c r="AO149" s="25" t="e">
        <f>IF('Crisis Indicator Data'!#REF!="No Data",1,IF(#REF!&lt;&gt;"",1,0))</f>
        <v>#REF!</v>
      </c>
      <c r="AP149" s="25" t="e">
        <f>IF('Crisis Indicator Data'!#REF!="No Data",1,IF(#REF!&lt;&gt;"",1,0))</f>
        <v>#REF!</v>
      </c>
      <c r="AQ149" s="25" t="e">
        <f>IF('Crisis Indicator Data'!#REF!="No Data",1,IF(#REF!&lt;&gt;"",1,0))</f>
        <v>#REF!</v>
      </c>
      <c r="AR149" s="25" t="e">
        <f>IF('Crisis Indicator Data'!#REF!="No Data",1,IF(#REF!&lt;&gt;"",1,0))</f>
        <v>#REF!</v>
      </c>
      <c r="AS149" s="25" t="e">
        <f>IF('Crisis Indicator Data'!#REF!="No Data",1,IF(#REF!&lt;&gt;"",1,0))</f>
        <v>#REF!</v>
      </c>
      <c r="AT149" s="25" t="e">
        <f>IF('Crisis Indicator Data'!#REF!="No Data",1,IF(#REF!&lt;&gt;"",1,0))</f>
        <v>#REF!</v>
      </c>
      <c r="AU149" s="25" t="e">
        <f>IF('Crisis Indicator Data'!#REF!="No Data",1,IF(#REF!&lt;&gt;"",1,0))</f>
        <v>#REF!</v>
      </c>
      <c r="AV149" s="25" t="e">
        <f>IF('Crisis Indicator Data'!#REF!="No Data",1,IF(#REF!&lt;&gt;"",1,0))</f>
        <v>#REF!</v>
      </c>
      <c r="AW149" s="25" t="e">
        <f>IF('Crisis Indicator Data'!#REF!="No Data",1,IF(#REF!&lt;&gt;"",1,0))</f>
        <v>#REF!</v>
      </c>
      <c r="AX149" s="25" t="e">
        <f>IF('Crisis Indicator Data'!#REF!="No Data",1,IF(#REF!&lt;&gt;"",1,0))</f>
        <v>#REF!</v>
      </c>
      <c r="AY149" s="25" t="e">
        <f>IF('Crisis Indicator Data'!#REF!="No Data",1,IF(#REF!&lt;&gt;"",1,0))</f>
        <v>#REF!</v>
      </c>
      <c r="AZ149" s="25" t="e">
        <f>IF('Crisis Indicator Data'!#REF!="No Data",1,IF(#REF!&lt;&gt;"",1,0))</f>
        <v>#REF!</v>
      </c>
      <c r="BA149" t="e">
        <f t="shared" si="4"/>
        <v>#REF!</v>
      </c>
      <c r="BB149" s="27" t="e">
        <f t="shared" si="5"/>
        <v>#REF!</v>
      </c>
    </row>
    <row r="150" spans="1:54" x14ac:dyDescent="0.3">
      <c r="A150" t="s">
        <v>279</v>
      </c>
      <c r="B150" s="25" t="e">
        <f>IF('Crisis Indicator Data'!#REF!="No Data",1,IF(#REF!&lt;&gt;"",1,0))</f>
        <v>#REF!</v>
      </c>
      <c r="C150" s="25" t="e">
        <f>IF('Crisis Indicator Data'!#REF!="No Data",1,IF(#REF!&lt;&gt;"",1,0))</f>
        <v>#REF!</v>
      </c>
      <c r="D150" s="25" t="e">
        <f>IF('Crisis Indicator Data'!#REF!="No Data",1,IF(#REF!&lt;&gt;"",1,0))</f>
        <v>#REF!</v>
      </c>
      <c r="E150" s="25" t="e">
        <f>IF('Crisis Indicator Data'!#REF!="No Data",1,IF(#REF!&lt;&gt;"",1,0))</f>
        <v>#REF!</v>
      </c>
      <c r="F150" s="25" t="e">
        <f>IF('Crisis Indicator Data'!#REF!="No Data",1,IF(#REF!&lt;&gt;"",1,0))</f>
        <v>#REF!</v>
      </c>
      <c r="G150" s="25" t="e">
        <f>IF('Crisis Indicator Data'!#REF!="No Data",1,IF(#REF!&lt;&gt;"",1,0))</f>
        <v>#REF!</v>
      </c>
      <c r="H150" s="25" t="e">
        <f>IF('Crisis Indicator Data'!#REF!="No Data",1,IF(#REF!&lt;&gt;"",1,0))</f>
        <v>#REF!</v>
      </c>
      <c r="I150" s="25" t="e">
        <f>IF('Crisis Indicator Data'!#REF!="No Data",1,IF(#REF!&lt;&gt;"",1,0))</f>
        <v>#REF!</v>
      </c>
      <c r="J150" s="25" t="e">
        <f>IF('Crisis Indicator Data'!#REF!="No Data",1,IF(#REF!&lt;&gt;"",1,0))</f>
        <v>#REF!</v>
      </c>
      <c r="K150" s="25" t="e">
        <f>IF('Crisis Indicator Data'!#REF!="No Data",1,IF(#REF!&lt;&gt;"",1,0))</f>
        <v>#REF!</v>
      </c>
      <c r="L150" s="25" t="e">
        <f>IF('Crisis Indicator Data'!#REF!="No Data",1,IF(#REF!&lt;&gt;"",1,0))</f>
        <v>#REF!</v>
      </c>
      <c r="M150" s="25" t="e">
        <f>IF('Crisis Indicator Data'!#REF!="No Data",1,IF(#REF!&lt;&gt;"",1,0))</f>
        <v>#REF!</v>
      </c>
      <c r="N150" s="25" t="e">
        <f>IF('Crisis Indicator Data'!#REF!="No Data",1,IF(#REF!&lt;&gt;"",1,0))</f>
        <v>#REF!</v>
      </c>
      <c r="O150" s="25" t="e">
        <f>IF('Crisis Indicator Data'!#REF!="No Data",1,IF(#REF!&lt;&gt;"",1,0))</f>
        <v>#REF!</v>
      </c>
      <c r="P150" s="25" t="e">
        <f>IF('Crisis Indicator Data'!#REF!="No Data",1,IF(#REF!&lt;&gt;"",1,0))</f>
        <v>#REF!</v>
      </c>
      <c r="Q150" s="25" t="e">
        <f>IF('Crisis Indicator Data'!#REF!="No Data",1,IF(#REF!&lt;&gt;"",1,0))</f>
        <v>#REF!</v>
      </c>
      <c r="R150" s="25" t="e">
        <f>IF('Crisis Indicator Data'!#REF!="No Data",1,IF(#REF!&lt;&gt;"",1,0))</f>
        <v>#REF!</v>
      </c>
      <c r="S150" s="25" t="e">
        <f>IF('Crisis Indicator Data'!#REF!="No Data",1,IF(#REF!&lt;&gt;"",1,0))</f>
        <v>#REF!</v>
      </c>
      <c r="T150" s="25" t="e">
        <f>IF('Crisis Indicator Data'!#REF!="No Data",1,IF(#REF!&lt;&gt;"",1,0))</f>
        <v>#REF!</v>
      </c>
      <c r="U150" s="25" t="e">
        <f>IF('Crisis Indicator Data'!#REF!="No Data",1,IF(#REF!&lt;&gt;"",1,0))</f>
        <v>#REF!</v>
      </c>
      <c r="V150" s="25" t="e">
        <f>IF('Crisis Indicator Data'!#REF!="No Data",1,IF(#REF!&lt;&gt;"",1,0))</f>
        <v>#REF!</v>
      </c>
      <c r="W150" s="25" t="e">
        <f>IF('Crisis Indicator Data'!#REF!="No Data",1,IF(#REF!&lt;&gt;"",1,0))</f>
        <v>#REF!</v>
      </c>
      <c r="X150" s="25" t="e">
        <f>IF('Crisis Indicator Data'!#REF!="No Data",1,IF(#REF!&lt;&gt;"",1,0))</f>
        <v>#REF!</v>
      </c>
      <c r="Y150" s="25" t="e">
        <f>IF('Crisis Indicator Data'!#REF!="No Data",1,IF(#REF!&lt;&gt;"",1,0))</f>
        <v>#REF!</v>
      </c>
      <c r="Z150" s="25" t="e">
        <f>IF('Crisis Indicator Data'!#REF!="No Data",1,IF(#REF!&lt;&gt;"",1,0))</f>
        <v>#REF!</v>
      </c>
      <c r="AA150" s="25" t="e">
        <f>IF('Crisis Indicator Data'!#REF!="No Data",1,IF(#REF!&lt;&gt;"",1,0))</f>
        <v>#REF!</v>
      </c>
      <c r="AB150" s="25" t="e">
        <f>IF('Crisis Indicator Data'!#REF!="No Data",1,IF(#REF!&lt;&gt;"",1,0))</f>
        <v>#REF!</v>
      </c>
      <c r="AC150" s="25" t="e">
        <f>IF('Crisis Indicator Data'!#REF!="No Data",1,IF(#REF!&lt;&gt;"",1,0))</f>
        <v>#REF!</v>
      </c>
      <c r="AD150" s="25" t="e">
        <f>IF('Crisis Indicator Data'!#REF!="No Data",1,IF(#REF!&lt;&gt;"",1,0))</f>
        <v>#REF!</v>
      </c>
      <c r="AE150" s="25" t="e">
        <f>IF('Crisis Indicator Data'!#REF!="No Data",1,IF(#REF!&lt;&gt;"",1,0))</f>
        <v>#REF!</v>
      </c>
      <c r="AF150" s="25" t="e">
        <f>IF('Crisis Indicator Data'!#REF!="No Data",1,IF(#REF!&lt;&gt;"",1,0))</f>
        <v>#REF!</v>
      </c>
      <c r="AG150" s="25" t="e">
        <f>IF('Crisis Indicator Data'!#REF!="No Data",1,IF(#REF!&lt;&gt;"",1,0))</f>
        <v>#REF!</v>
      </c>
      <c r="AH150" s="25" t="e">
        <f>IF('Crisis Indicator Data'!#REF!="No Data",1,IF(#REF!&lt;&gt;"",1,0))</f>
        <v>#REF!</v>
      </c>
      <c r="AI150" s="25" t="e">
        <f>IF('Crisis Indicator Data'!#REF!="No Data",1,IF(#REF!&lt;&gt;"",1,0))</f>
        <v>#REF!</v>
      </c>
      <c r="AJ150" s="25" t="e">
        <f>IF('Crisis Indicator Data'!#REF!="No Data",1,IF(#REF!&lt;&gt;"",1,0))</f>
        <v>#REF!</v>
      </c>
      <c r="AK150" s="25" t="e">
        <f>IF('Crisis Indicator Data'!#REF!="No Data",1,IF(#REF!&lt;&gt;"",1,0))</f>
        <v>#REF!</v>
      </c>
      <c r="AL150" s="25" t="e">
        <f>IF('Crisis Indicator Data'!#REF!="No Data",1,IF(#REF!&lt;&gt;"",1,0))</f>
        <v>#REF!</v>
      </c>
      <c r="AM150" s="25" t="e">
        <f>IF('Crisis Indicator Data'!#REF!="No Data",1,IF(#REF!&lt;&gt;"",1,0))</f>
        <v>#REF!</v>
      </c>
      <c r="AN150" s="25" t="e">
        <f>IF('Crisis Indicator Data'!#REF!="No Data",1,IF(#REF!&lt;&gt;"",1,0))</f>
        <v>#REF!</v>
      </c>
      <c r="AO150" s="25" t="e">
        <f>IF('Crisis Indicator Data'!#REF!="No Data",1,IF(#REF!&lt;&gt;"",1,0))</f>
        <v>#REF!</v>
      </c>
      <c r="AP150" s="25" t="e">
        <f>IF('Crisis Indicator Data'!#REF!="No Data",1,IF(#REF!&lt;&gt;"",1,0))</f>
        <v>#REF!</v>
      </c>
      <c r="AQ150" s="25" t="e">
        <f>IF('Crisis Indicator Data'!#REF!="No Data",1,IF(#REF!&lt;&gt;"",1,0))</f>
        <v>#REF!</v>
      </c>
      <c r="AR150" s="25" t="e">
        <f>IF('Crisis Indicator Data'!#REF!="No Data",1,IF(#REF!&lt;&gt;"",1,0))</f>
        <v>#REF!</v>
      </c>
      <c r="AS150" s="25" t="e">
        <f>IF('Crisis Indicator Data'!#REF!="No Data",1,IF(#REF!&lt;&gt;"",1,0))</f>
        <v>#REF!</v>
      </c>
      <c r="AT150" s="25" t="e">
        <f>IF('Crisis Indicator Data'!#REF!="No Data",1,IF(#REF!&lt;&gt;"",1,0))</f>
        <v>#REF!</v>
      </c>
      <c r="AU150" s="25" t="e">
        <f>IF('Crisis Indicator Data'!#REF!="No Data",1,IF(#REF!&lt;&gt;"",1,0))</f>
        <v>#REF!</v>
      </c>
      <c r="AV150" s="25" t="e">
        <f>IF('Crisis Indicator Data'!#REF!="No Data",1,IF(#REF!&lt;&gt;"",1,0))</f>
        <v>#REF!</v>
      </c>
      <c r="AW150" s="25" t="e">
        <f>IF('Crisis Indicator Data'!#REF!="No Data",1,IF(#REF!&lt;&gt;"",1,0))</f>
        <v>#REF!</v>
      </c>
      <c r="AX150" s="25" t="e">
        <f>IF('Crisis Indicator Data'!#REF!="No Data",1,IF(#REF!&lt;&gt;"",1,0))</f>
        <v>#REF!</v>
      </c>
      <c r="AY150" s="25" t="e">
        <f>IF('Crisis Indicator Data'!#REF!="No Data",1,IF(#REF!&lt;&gt;"",1,0))</f>
        <v>#REF!</v>
      </c>
      <c r="AZ150" s="25" t="e">
        <f>IF('Crisis Indicator Data'!#REF!="No Data",1,IF(#REF!&lt;&gt;"",1,0))</f>
        <v>#REF!</v>
      </c>
      <c r="BA150" t="e">
        <f t="shared" si="4"/>
        <v>#REF!</v>
      </c>
      <c r="BB150" s="27" t="e">
        <f t="shared" si="5"/>
        <v>#REF!</v>
      </c>
    </row>
    <row r="151" spans="1:54" x14ac:dyDescent="0.3">
      <c r="A151" t="s">
        <v>281</v>
      </c>
      <c r="B151" s="25" t="e">
        <f>IF('Crisis Indicator Data'!#REF!="No Data",1,IF(#REF!&lt;&gt;"",1,0))</f>
        <v>#REF!</v>
      </c>
      <c r="C151" s="25" t="e">
        <f>IF('Crisis Indicator Data'!#REF!="No Data",1,IF(#REF!&lt;&gt;"",1,0))</f>
        <v>#REF!</v>
      </c>
      <c r="D151" s="25" t="e">
        <f>IF('Crisis Indicator Data'!#REF!="No Data",1,IF(#REF!&lt;&gt;"",1,0))</f>
        <v>#REF!</v>
      </c>
      <c r="E151" s="25" t="e">
        <f>IF('Crisis Indicator Data'!#REF!="No Data",1,IF(#REF!&lt;&gt;"",1,0))</f>
        <v>#REF!</v>
      </c>
      <c r="F151" s="25" t="e">
        <f>IF('Crisis Indicator Data'!#REF!="No Data",1,IF(#REF!&lt;&gt;"",1,0))</f>
        <v>#REF!</v>
      </c>
      <c r="G151" s="25" t="e">
        <f>IF('Crisis Indicator Data'!#REF!="No Data",1,IF(#REF!&lt;&gt;"",1,0))</f>
        <v>#REF!</v>
      </c>
      <c r="H151" s="25" t="e">
        <f>IF('Crisis Indicator Data'!#REF!="No Data",1,IF(#REF!&lt;&gt;"",1,0))</f>
        <v>#REF!</v>
      </c>
      <c r="I151" s="25" t="e">
        <f>IF('Crisis Indicator Data'!#REF!="No Data",1,IF(#REF!&lt;&gt;"",1,0))</f>
        <v>#REF!</v>
      </c>
      <c r="J151" s="25" t="e">
        <f>IF('Crisis Indicator Data'!#REF!="No Data",1,IF(#REF!&lt;&gt;"",1,0))</f>
        <v>#REF!</v>
      </c>
      <c r="K151" s="25" t="e">
        <f>IF('Crisis Indicator Data'!#REF!="No Data",1,IF(#REF!&lt;&gt;"",1,0))</f>
        <v>#REF!</v>
      </c>
      <c r="L151" s="25" t="e">
        <f>IF('Crisis Indicator Data'!#REF!="No Data",1,IF(#REF!&lt;&gt;"",1,0))</f>
        <v>#REF!</v>
      </c>
      <c r="M151" s="25" t="e">
        <f>IF('Crisis Indicator Data'!#REF!="No Data",1,IF(#REF!&lt;&gt;"",1,0))</f>
        <v>#REF!</v>
      </c>
      <c r="N151" s="25" t="e">
        <f>IF('Crisis Indicator Data'!#REF!="No Data",1,IF(#REF!&lt;&gt;"",1,0))</f>
        <v>#REF!</v>
      </c>
      <c r="O151" s="25" t="e">
        <f>IF('Crisis Indicator Data'!#REF!="No Data",1,IF(#REF!&lt;&gt;"",1,0))</f>
        <v>#REF!</v>
      </c>
      <c r="P151" s="25" t="e">
        <f>IF('Crisis Indicator Data'!#REF!="No Data",1,IF(#REF!&lt;&gt;"",1,0))</f>
        <v>#REF!</v>
      </c>
      <c r="Q151" s="25" t="e">
        <f>IF('Crisis Indicator Data'!#REF!="No Data",1,IF(#REF!&lt;&gt;"",1,0))</f>
        <v>#REF!</v>
      </c>
      <c r="R151" s="25" t="e">
        <f>IF('Crisis Indicator Data'!#REF!="No Data",1,IF(#REF!&lt;&gt;"",1,0))</f>
        <v>#REF!</v>
      </c>
      <c r="S151" s="25" t="e">
        <f>IF('Crisis Indicator Data'!#REF!="No Data",1,IF(#REF!&lt;&gt;"",1,0))</f>
        <v>#REF!</v>
      </c>
      <c r="T151" s="25" t="e">
        <f>IF('Crisis Indicator Data'!#REF!="No Data",1,IF(#REF!&lt;&gt;"",1,0))</f>
        <v>#REF!</v>
      </c>
      <c r="U151" s="25" t="e">
        <f>IF('Crisis Indicator Data'!#REF!="No Data",1,IF(#REF!&lt;&gt;"",1,0))</f>
        <v>#REF!</v>
      </c>
      <c r="V151" s="25" t="e">
        <f>IF('Crisis Indicator Data'!#REF!="No Data",1,IF(#REF!&lt;&gt;"",1,0))</f>
        <v>#REF!</v>
      </c>
      <c r="W151" s="25" t="e">
        <f>IF('Crisis Indicator Data'!#REF!="No Data",1,IF(#REF!&lt;&gt;"",1,0))</f>
        <v>#REF!</v>
      </c>
      <c r="X151" s="25" t="e">
        <f>IF('Crisis Indicator Data'!#REF!="No Data",1,IF(#REF!&lt;&gt;"",1,0))</f>
        <v>#REF!</v>
      </c>
      <c r="Y151" s="25" t="e">
        <f>IF('Crisis Indicator Data'!#REF!="No Data",1,IF(#REF!&lt;&gt;"",1,0))</f>
        <v>#REF!</v>
      </c>
      <c r="Z151" s="25" t="e">
        <f>IF('Crisis Indicator Data'!#REF!="No Data",1,IF(#REF!&lt;&gt;"",1,0))</f>
        <v>#REF!</v>
      </c>
      <c r="AA151" s="25" t="e">
        <f>IF('Crisis Indicator Data'!#REF!="No Data",1,IF(#REF!&lt;&gt;"",1,0))</f>
        <v>#REF!</v>
      </c>
      <c r="AB151" s="25" t="e">
        <f>IF('Crisis Indicator Data'!#REF!="No Data",1,IF(#REF!&lt;&gt;"",1,0))</f>
        <v>#REF!</v>
      </c>
      <c r="AC151" s="25" t="e">
        <f>IF('Crisis Indicator Data'!#REF!="No Data",1,IF(#REF!&lt;&gt;"",1,0))</f>
        <v>#REF!</v>
      </c>
      <c r="AD151" s="25" t="e">
        <f>IF('Crisis Indicator Data'!#REF!="No Data",1,IF(#REF!&lt;&gt;"",1,0))</f>
        <v>#REF!</v>
      </c>
      <c r="AE151" s="25" t="e">
        <f>IF('Crisis Indicator Data'!#REF!="No Data",1,IF(#REF!&lt;&gt;"",1,0))</f>
        <v>#REF!</v>
      </c>
      <c r="AF151" s="25" t="e">
        <f>IF('Crisis Indicator Data'!#REF!="No Data",1,IF(#REF!&lt;&gt;"",1,0))</f>
        <v>#REF!</v>
      </c>
      <c r="AG151" s="25" t="e">
        <f>IF('Crisis Indicator Data'!#REF!="No Data",1,IF(#REF!&lt;&gt;"",1,0))</f>
        <v>#REF!</v>
      </c>
      <c r="AH151" s="25" t="e">
        <f>IF('Crisis Indicator Data'!#REF!="No Data",1,IF(#REF!&lt;&gt;"",1,0))</f>
        <v>#REF!</v>
      </c>
      <c r="AI151" s="25" t="e">
        <f>IF('Crisis Indicator Data'!#REF!="No Data",1,IF(#REF!&lt;&gt;"",1,0))</f>
        <v>#REF!</v>
      </c>
      <c r="AJ151" s="25" t="e">
        <f>IF('Crisis Indicator Data'!#REF!="No Data",1,IF(#REF!&lt;&gt;"",1,0))</f>
        <v>#REF!</v>
      </c>
      <c r="AK151" s="25" t="e">
        <f>IF('Crisis Indicator Data'!#REF!="No Data",1,IF(#REF!&lt;&gt;"",1,0))</f>
        <v>#REF!</v>
      </c>
      <c r="AL151" s="25" t="e">
        <f>IF('Crisis Indicator Data'!#REF!="No Data",1,IF(#REF!&lt;&gt;"",1,0))</f>
        <v>#REF!</v>
      </c>
      <c r="AM151" s="25" t="e">
        <f>IF('Crisis Indicator Data'!#REF!="No Data",1,IF(#REF!&lt;&gt;"",1,0))</f>
        <v>#REF!</v>
      </c>
      <c r="AN151" s="25" t="e">
        <f>IF('Crisis Indicator Data'!#REF!="No Data",1,IF(#REF!&lt;&gt;"",1,0))</f>
        <v>#REF!</v>
      </c>
      <c r="AO151" s="25" t="e">
        <f>IF('Crisis Indicator Data'!#REF!="No Data",1,IF(#REF!&lt;&gt;"",1,0))</f>
        <v>#REF!</v>
      </c>
      <c r="AP151" s="25" t="e">
        <f>IF('Crisis Indicator Data'!#REF!="No Data",1,IF(#REF!&lt;&gt;"",1,0))</f>
        <v>#REF!</v>
      </c>
      <c r="AQ151" s="25" t="e">
        <f>IF('Crisis Indicator Data'!#REF!="No Data",1,IF(#REF!&lt;&gt;"",1,0))</f>
        <v>#REF!</v>
      </c>
      <c r="AR151" s="25" t="e">
        <f>IF('Crisis Indicator Data'!#REF!="No Data",1,IF(#REF!&lt;&gt;"",1,0))</f>
        <v>#REF!</v>
      </c>
      <c r="AS151" s="25" t="e">
        <f>IF('Crisis Indicator Data'!#REF!="No Data",1,IF(#REF!&lt;&gt;"",1,0))</f>
        <v>#REF!</v>
      </c>
      <c r="AT151" s="25" t="e">
        <f>IF('Crisis Indicator Data'!#REF!="No Data",1,IF(#REF!&lt;&gt;"",1,0))</f>
        <v>#REF!</v>
      </c>
      <c r="AU151" s="25" t="e">
        <f>IF('Crisis Indicator Data'!#REF!="No Data",1,IF(#REF!&lt;&gt;"",1,0))</f>
        <v>#REF!</v>
      </c>
      <c r="AV151" s="25" t="e">
        <f>IF('Crisis Indicator Data'!#REF!="No Data",1,IF(#REF!&lt;&gt;"",1,0))</f>
        <v>#REF!</v>
      </c>
      <c r="AW151" s="25" t="e">
        <f>IF('Crisis Indicator Data'!#REF!="No Data",1,IF(#REF!&lt;&gt;"",1,0))</f>
        <v>#REF!</v>
      </c>
      <c r="AX151" s="25" t="e">
        <f>IF('Crisis Indicator Data'!#REF!="No Data",1,IF(#REF!&lt;&gt;"",1,0))</f>
        <v>#REF!</v>
      </c>
      <c r="AY151" s="25" t="e">
        <f>IF('Crisis Indicator Data'!#REF!="No Data",1,IF(#REF!&lt;&gt;"",1,0))</f>
        <v>#REF!</v>
      </c>
      <c r="AZ151" s="25" t="e">
        <f>IF('Crisis Indicator Data'!#REF!="No Data",1,IF(#REF!&lt;&gt;"",1,0))</f>
        <v>#REF!</v>
      </c>
      <c r="BA151" t="e">
        <f t="shared" si="4"/>
        <v>#REF!</v>
      </c>
      <c r="BB151" s="27" t="e">
        <f t="shared" si="5"/>
        <v>#REF!</v>
      </c>
    </row>
    <row r="152" spans="1:54" x14ac:dyDescent="0.3">
      <c r="A152" t="s">
        <v>283</v>
      </c>
      <c r="B152" s="25" t="e">
        <f>IF('Crisis Indicator Data'!#REF!="No Data",1,IF(#REF!&lt;&gt;"",1,0))</f>
        <v>#REF!</v>
      </c>
      <c r="C152" s="25" t="e">
        <f>IF('Crisis Indicator Data'!#REF!="No Data",1,IF(#REF!&lt;&gt;"",1,0))</f>
        <v>#REF!</v>
      </c>
      <c r="D152" s="25" t="e">
        <f>IF('Crisis Indicator Data'!#REF!="No Data",1,IF(#REF!&lt;&gt;"",1,0))</f>
        <v>#REF!</v>
      </c>
      <c r="E152" s="25" t="e">
        <f>IF('Crisis Indicator Data'!#REF!="No Data",1,IF(#REF!&lt;&gt;"",1,0))</f>
        <v>#REF!</v>
      </c>
      <c r="F152" s="25" t="e">
        <f>IF('Crisis Indicator Data'!#REF!="No Data",1,IF(#REF!&lt;&gt;"",1,0))</f>
        <v>#REF!</v>
      </c>
      <c r="G152" s="25" t="e">
        <f>IF('Crisis Indicator Data'!#REF!="No Data",1,IF(#REF!&lt;&gt;"",1,0))</f>
        <v>#REF!</v>
      </c>
      <c r="H152" s="25" t="e">
        <f>IF('Crisis Indicator Data'!#REF!="No Data",1,IF(#REF!&lt;&gt;"",1,0))</f>
        <v>#REF!</v>
      </c>
      <c r="I152" s="25" t="e">
        <f>IF('Crisis Indicator Data'!#REF!="No Data",1,IF(#REF!&lt;&gt;"",1,0))</f>
        <v>#REF!</v>
      </c>
      <c r="J152" s="25" t="e">
        <f>IF('Crisis Indicator Data'!#REF!="No Data",1,IF(#REF!&lt;&gt;"",1,0))</f>
        <v>#REF!</v>
      </c>
      <c r="K152" s="25" t="e">
        <f>IF('Crisis Indicator Data'!#REF!="No Data",1,IF(#REF!&lt;&gt;"",1,0))</f>
        <v>#REF!</v>
      </c>
      <c r="L152" s="25" t="e">
        <f>IF('Crisis Indicator Data'!#REF!="No Data",1,IF(#REF!&lt;&gt;"",1,0))</f>
        <v>#REF!</v>
      </c>
      <c r="M152" s="25" t="e">
        <f>IF('Crisis Indicator Data'!#REF!="No Data",1,IF(#REF!&lt;&gt;"",1,0))</f>
        <v>#REF!</v>
      </c>
      <c r="N152" s="25" t="e">
        <f>IF('Crisis Indicator Data'!#REF!="No Data",1,IF(#REF!&lt;&gt;"",1,0))</f>
        <v>#REF!</v>
      </c>
      <c r="O152" s="25" t="e">
        <f>IF('Crisis Indicator Data'!#REF!="No Data",1,IF(#REF!&lt;&gt;"",1,0))</f>
        <v>#REF!</v>
      </c>
      <c r="P152" s="25" t="e">
        <f>IF('Crisis Indicator Data'!#REF!="No Data",1,IF(#REF!&lt;&gt;"",1,0))</f>
        <v>#REF!</v>
      </c>
      <c r="Q152" s="25" t="e">
        <f>IF('Crisis Indicator Data'!#REF!="No Data",1,IF(#REF!&lt;&gt;"",1,0))</f>
        <v>#REF!</v>
      </c>
      <c r="R152" s="25" t="e">
        <f>IF('Crisis Indicator Data'!#REF!="No Data",1,IF(#REF!&lt;&gt;"",1,0))</f>
        <v>#REF!</v>
      </c>
      <c r="S152" s="25" t="e">
        <f>IF('Crisis Indicator Data'!#REF!="No Data",1,IF(#REF!&lt;&gt;"",1,0))</f>
        <v>#REF!</v>
      </c>
      <c r="T152" s="25" t="e">
        <f>IF('Crisis Indicator Data'!#REF!="No Data",1,IF(#REF!&lt;&gt;"",1,0))</f>
        <v>#REF!</v>
      </c>
      <c r="U152" s="25" t="e">
        <f>IF('Crisis Indicator Data'!#REF!="No Data",1,IF(#REF!&lt;&gt;"",1,0))</f>
        <v>#REF!</v>
      </c>
      <c r="V152" s="25" t="e">
        <f>IF('Crisis Indicator Data'!#REF!="No Data",1,IF(#REF!&lt;&gt;"",1,0))</f>
        <v>#REF!</v>
      </c>
      <c r="W152" s="25" t="e">
        <f>IF('Crisis Indicator Data'!#REF!="No Data",1,IF(#REF!&lt;&gt;"",1,0))</f>
        <v>#REF!</v>
      </c>
      <c r="X152" s="25" t="e">
        <f>IF('Crisis Indicator Data'!#REF!="No Data",1,IF(#REF!&lt;&gt;"",1,0))</f>
        <v>#REF!</v>
      </c>
      <c r="Y152" s="25" t="e">
        <f>IF('Crisis Indicator Data'!#REF!="No Data",1,IF(#REF!&lt;&gt;"",1,0))</f>
        <v>#REF!</v>
      </c>
      <c r="Z152" s="25" t="e">
        <f>IF('Crisis Indicator Data'!#REF!="No Data",1,IF(#REF!&lt;&gt;"",1,0))</f>
        <v>#REF!</v>
      </c>
      <c r="AA152" s="25" t="e">
        <f>IF('Crisis Indicator Data'!#REF!="No Data",1,IF(#REF!&lt;&gt;"",1,0))</f>
        <v>#REF!</v>
      </c>
      <c r="AB152" s="25" t="e">
        <f>IF('Crisis Indicator Data'!#REF!="No Data",1,IF(#REF!&lt;&gt;"",1,0))</f>
        <v>#REF!</v>
      </c>
      <c r="AC152" s="25" t="e">
        <f>IF('Crisis Indicator Data'!#REF!="No Data",1,IF(#REF!&lt;&gt;"",1,0))</f>
        <v>#REF!</v>
      </c>
      <c r="AD152" s="25" t="e">
        <f>IF('Crisis Indicator Data'!#REF!="No Data",1,IF(#REF!&lt;&gt;"",1,0))</f>
        <v>#REF!</v>
      </c>
      <c r="AE152" s="25" t="e">
        <f>IF('Crisis Indicator Data'!#REF!="No Data",1,IF(#REF!&lt;&gt;"",1,0))</f>
        <v>#REF!</v>
      </c>
      <c r="AF152" s="25" t="e">
        <f>IF('Crisis Indicator Data'!#REF!="No Data",1,IF(#REF!&lt;&gt;"",1,0))</f>
        <v>#REF!</v>
      </c>
      <c r="AG152" s="25" t="e">
        <f>IF('Crisis Indicator Data'!#REF!="No Data",1,IF(#REF!&lt;&gt;"",1,0))</f>
        <v>#REF!</v>
      </c>
      <c r="AH152" s="25" t="e">
        <f>IF('Crisis Indicator Data'!#REF!="No Data",1,IF(#REF!&lt;&gt;"",1,0))</f>
        <v>#REF!</v>
      </c>
      <c r="AI152" s="25" t="e">
        <f>IF('Crisis Indicator Data'!#REF!="No Data",1,IF(#REF!&lt;&gt;"",1,0))</f>
        <v>#REF!</v>
      </c>
      <c r="AJ152" s="25" t="e">
        <f>IF('Crisis Indicator Data'!#REF!="No Data",1,IF(#REF!&lt;&gt;"",1,0))</f>
        <v>#REF!</v>
      </c>
      <c r="AK152" s="25" t="e">
        <f>IF('Crisis Indicator Data'!#REF!="No Data",1,IF(#REF!&lt;&gt;"",1,0))</f>
        <v>#REF!</v>
      </c>
      <c r="AL152" s="25" t="e">
        <f>IF('Crisis Indicator Data'!#REF!="No Data",1,IF(#REF!&lt;&gt;"",1,0))</f>
        <v>#REF!</v>
      </c>
      <c r="AM152" s="25" t="e">
        <f>IF('Crisis Indicator Data'!#REF!="No Data",1,IF(#REF!&lt;&gt;"",1,0))</f>
        <v>#REF!</v>
      </c>
      <c r="AN152" s="25" t="e">
        <f>IF('Crisis Indicator Data'!#REF!="No Data",1,IF(#REF!&lt;&gt;"",1,0))</f>
        <v>#REF!</v>
      </c>
      <c r="AO152" s="25" t="e">
        <f>IF('Crisis Indicator Data'!#REF!="No Data",1,IF(#REF!&lt;&gt;"",1,0))</f>
        <v>#REF!</v>
      </c>
      <c r="AP152" s="25" t="e">
        <f>IF('Crisis Indicator Data'!#REF!="No Data",1,IF(#REF!&lt;&gt;"",1,0))</f>
        <v>#REF!</v>
      </c>
      <c r="AQ152" s="25" t="e">
        <f>IF('Crisis Indicator Data'!#REF!="No Data",1,IF(#REF!&lt;&gt;"",1,0))</f>
        <v>#REF!</v>
      </c>
      <c r="AR152" s="25" t="e">
        <f>IF('Crisis Indicator Data'!#REF!="No Data",1,IF(#REF!&lt;&gt;"",1,0))</f>
        <v>#REF!</v>
      </c>
      <c r="AS152" s="25" t="e">
        <f>IF('Crisis Indicator Data'!#REF!="No Data",1,IF(#REF!&lt;&gt;"",1,0))</f>
        <v>#REF!</v>
      </c>
      <c r="AT152" s="25" t="e">
        <f>IF('Crisis Indicator Data'!#REF!="No Data",1,IF(#REF!&lt;&gt;"",1,0))</f>
        <v>#REF!</v>
      </c>
      <c r="AU152" s="25" t="e">
        <f>IF('Crisis Indicator Data'!#REF!="No Data",1,IF(#REF!&lt;&gt;"",1,0))</f>
        <v>#REF!</v>
      </c>
      <c r="AV152" s="25" t="e">
        <f>IF('Crisis Indicator Data'!#REF!="No Data",1,IF(#REF!&lt;&gt;"",1,0))</f>
        <v>#REF!</v>
      </c>
      <c r="AW152" s="25" t="e">
        <f>IF('Crisis Indicator Data'!#REF!="No Data",1,IF(#REF!&lt;&gt;"",1,0))</f>
        <v>#REF!</v>
      </c>
      <c r="AX152" s="25" t="e">
        <f>IF('Crisis Indicator Data'!#REF!="No Data",1,IF(#REF!&lt;&gt;"",1,0))</f>
        <v>#REF!</v>
      </c>
      <c r="AY152" s="25" t="e">
        <f>IF('Crisis Indicator Data'!#REF!="No Data",1,IF(#REF!&lt;&gt;"",1,0))</f>
        <v>#REF!</v>
      </c>
      <c r="AZ152" s="25" t="e">
        <f>IF('Crisis Indicator Data'!#REF!="No Data",1,IF(#REF!&lt;&gt;"",1,0))</f>
        <v>#REF!</v>
      </c>
      <c r="BA152" t="e">
        <f t="shared" si="4"/>
        <v>#REF!</v>
      </c>
      <c r="BB152" s="27" t="e">
        <f t="shared" si="5"/>
        <v>#REF!</v>
      </c>
    </row>
    <row r="153" spans="1:54" x14ac:dyDescent="0.3">
      <c r="A153" t="s">
        <v>285</v>
      </c>
      <c r="B153" s="25" t="e">
        <f>IF('Crisis Indicator Data'!#REF!="No Data",1,IF(#REF!&lt;&gt;"",1,0))</f>
        <v>#REF!</v>
      </c>
      <c r="C153" s="25" t="e">
        <f>IF('Crisis Indicator Data'!#REF!="No Data",1,IF(#REF!&lt;&gt;"",1,0))</f>
        <v>#REF!</v>
      </c>
      <c r="D153" s="25" t="e">
        <f>IF('Crisis Indicator Data'!#REF!="No Data",1,IF(#REF!&lt;&gt;"",1,0))</f>
        <v>#REF!</v>
      </c>
      <c r="E153" s="25" t="e">
        <f>IF('Crisis Indicator Data'!#REF!="No Data",1,IF(#REF!&lt;&gt;"",1,0))</f>
        <v>#REF!</v>
      </c>
      <c r="F153" s="25" t="e">
        <f>IF('Crisis Indicator Data'!#REF!="No Data",1,IF(#REF!&lt;&gt;"",1,0))</f>
        <v>#REF!</v>
      </c>
      <c r="G153" s="25" t="e">
        <f>IF('Crisis Indicator Data'!#REF!="No Data",1,IF(#REF!&lt;&gt;"",1,0))</f>
        <v>#REF!</v>
      </c>
      <c r="H153" s="25" t="e">
        <f>IF('Crisis Indicator Data'!#REF!="No Data",1,IF(#REF!&lt;&gt;"",1,0))</f>
        <v>#REF!</v>
      </c>
      <c r="I153" s="25" t="e">
        <f>IF('Crisis Indicator Data'!#REF!="No Data",1,IF(#REF!&lt;&gt;"",1,0))</f>
        <v>#REF!</v>
      </c>
      <c r="J153" s="25" t="e">
        <f>IF('Crisis Indicator Data'!#REF!="No Data",1,IF(#REF!&lt;&gt;"",1,0))</f>
        <v>#REF!</v>
      </c>
      <c r="K153" s="25" t="e">
        <f>IF('Crisis Indicator Data'!#REF!="No Data",1,IF(#REF!&lt;&gt;"",1,0))</f>
        <v>#REF!</v>
      </c>
      <c r="L153" s="25" t="e">
        <f>IF('Crisis Indicator Data'!#REF!="No Data",1,IF(#REF!&lt;&gt;"",1,0))</f>
        <v>#REF!</v>
      </c>
      <c r="M153" s="25" t="e">
        <f>IF('Crisis Indicator Data'!#REF!="No Data",1,IF(#REF!&lt;&gt;"",1,0))</f>
        <v>#REF!</v>
      </c>
      <c r="N153" s="25" t="e">
        <f>IF('Crisis Indicator Data'!#REF!="No Data",1,IF(#REF!&lt;&gt;"",1,0))</f>
        <v>#REF!</v>
      </c>
      <c r="O153" s="25" t="e">
        <f>IF('Crisis Indicator Data'!#REF!="No Data",1,IF(#REF!&lt;&gt;"",1,0))</f>
        <v>#REF!</v>
      </c>
      <c r="P153" s="25" t="e">
        <f>IF('Crisis Indicator Data'!#REF!="No Data",1,IF(#REF!&lt;&gt;"",1,0))</f>
        <v>#REF!</v>
      </c>
      <c r="Q153" s="25" t="e">
        <f>IF('Crisis Indicator Data'!#REF!="No Data",1,IF(#REF!&lt;&gt;"",1,0))</f>
        <v>#REF!</v>
      </c>
      <c r="R153" s="25" t="e">
        <f>IF('Crisis Indicator Data'!#REF!="No Data",1,IF(#REF!&lt;&gt;"",1,0))</f>
        <v>#REF!</v>
      </c>
      <c r="S153" s="25" t="e">
        <f>IF('Crisis Indicator Data'!#REF!="No Data",1,IF(#REF!&lt;&gt;"",1,0))</f>
        <v>#REF!</v>
      </c>
      <c r="T153" s="25" t="e">
        <f>IF('Crisis Indicator Data'!#REF!="No Data",1,IF(#REF!&lt;&gt;"",1,0))</f>
        <v>#REF!</v>
      </c>
      <c r="U153" s="25" t="e">
        <f>IF('Crisis Indicator Data'!#REF!="No Data",1,IF(#REF!&lt;&gt;"",1,0))</f>
        <v>#REF!</v>
      </c>
      <c r="V153" s="25" t="e">
        <f>IF('Crisis Indicator Data'!#REF!="No Data",1,IF(#REF!&lt;&gt;"",1,0))</f>
        <v>#REF!</v>
      </c>
      <c r="W153" s="25" t="e">
        <f>IF('Crisis Indicator Data'!#REF!="No Data",1,IF(#REF!&lt;&gt;"",1,0))</f>
        <v>#REF!</v>
      </c>
      <c r="X153" s="25" t="e">
        <f>IF('Crisis Indicator Data'!#REF!="No Data",1,IF(#REF!&lt;&gt;"",1,0))</f>
        <v>#REF!</v>
      </c>
      <c r="Y153" s="25" t="e">
        <f>IF('Crisis Indicator Data'!#REF!="No Data",1,IF(#REF!&lt;&gt;"",1,0))</f>
        <v>#REF!</v>
      </c>
      <c r="Z153" s="25" t="e">
        <f>IF('Crisis Indicator Data'!#REF!="No Data",1,IF(#REF!&lt;&gt;"",1,0))</f>
        <v>#REF!</v>
      </c>
      <c r="AA153" s="25" t="e">
        <f>IF('Crisis Indicator Data'!#REF!="No Data",1,IF(#REF!&lt;&gt;"",1,0))</f>
        <v>#REF!</v>
      </c>
      <c r="AB153" s="25" t="e">
        <f>IF('Crisis Indicator Data'!#REF!="No Data",1,IF(#REF!&lt;&gt;"",1,0))</f>
        <v>#REF!</v>
      </c>
      <c r="AC153" s="25" t="e">
        <f>IF('Crisis Indicator Data'!#REF!="No Data",1,IF(#REF!&lt;&gt;"",1,0))</f>
        <v>#REF!</v>
      </c>
      <c r="AD153" s="25" t="e">
        <f>IF('Crisis Indicator Data'!#REF!="No Data",1,IF(#REF!&lt;&gt;"",1,0))</f>
        <v>#REF!</v>
      </c>
      <c r="AE153" s="25" t="e">
        <f>IF('Crisis Indicator Data'!#REF!="No Data",1,IF(#REF!&lt;&gt;"",1,0))</f>
        <v>#REF!</v>
      </c>
      <c r="AF153" s="25" t="e">
        <f>IF('Crisis Indicator Data'!#REF!="No Data",1,IF(#REF!&lt;&gt;"",1,0))</f>
        <v>#REF!</v>
      </c>
      <c r="AG153" s="25" t="e">
        <f>IF('Crisis Indicator Data'!#REF!="No Data",1,IF(#REF!&lt;&gt;"",1,0))</f>
        <v>#REF!</v>
      </c>
      <c r="AH153" s="25" t="e">
        <f>IF('Crisis Indicator Data'!#REF!="No Data",1,IF(#REF!&lt;&gt;"",1,0))</f>
        <v>#REF!</v>
      </c>
      <c r="AI153" s="25" t="e">
        <f>IF('Crisis Indicator Data'!#REF!="No Data",1,IF(#REF!&lt;&gt;"",1,0))</f>
        <v>#REF!</v>
      </c>
      <c r="AJ153" s="25" t="e">
        <f>IF('Crisis Indicator Data'!#REF!="No Data",1,IF(#REF!&lt;&gt;"",1,0))</f>
        <v>#REF!</v>
      </c>
      <c r="AK153" s="25" t="e">
        <f>IF('Crisis Indicator Data'!#REF!="No Data",1,IF(#REF!&lt;&gt;"",1,0))</f>
        <v>#REF!</v>
      </c>
      <c r="AL153" s="25" t="e">
        <f>IF('Crisis Indicator Data'!#REF!="No Data",1,IF(#REF!&lt;&gt;"",1,0))</f>
        <v>#REF!</v>
      </c>
      <c r="AM153" s="25" t="e">
        <f>IF('Crisis Indicator Data'!#REF!="No Data",1,IF(#REF!&lt;&gt;"",1,0))</f>
        <v>#REF!</v>
      </c>
      <c r="AN153" s="25" t="e">
        <f>IF('Crisis Indicator Data'!#REF!="No Data",1,IF(#REF!&lt;&gt;"",1,0))</f>
        <v>#REF!</v>
      </c>
      <c r="AO153" s="25" t="e">
        <f>IF('Crisis Indicator Data'!#REF!="No Data",1,IF(#REF!&lt;&gt;"",1,0))</f>
        <v>#REF!</v>
      </c>
      <c r="AP153" s="25" t="e">
        <f>IF('Crisis Indicator Data'!#REF!="No Data",1,IF(#REF!&lt;&gt;"",1,0))</f>
        <v>#REF!</v>
      </c>
      <c r="AQ153" s="25" t="e">
        <f>IF('Crisis Indicator Data'!#REF!="No Data",1,IF(#REF!&lt;&gt;"",1,0))</f>
        <v>#REF!</v>
      </c>
      <c r="AR153" s="25" t="e">
        <f>IF('Crisis Indicator Data'!#REF!="No Data",1,IF(#REF!&lt;&gt;"",1,0))</f>
        <v>#REF!</v>
      </c>
      <c r="AS153" s="25" t="e">
        <f>IF('Crisis Indicator Data'!#REF!="No Data",1,IF(#REF!&lt;&gt;"",1,0))</f>
        <v>#REF!</v>
      </c>
      <c r="AT153" s="25" t="e">
        <f>IF('Crisis Indicator Data'!#REF!="No Data",1,IF(#REF!&lt;&gt;"",1,0))</f>
        <v>#REF!</v>
      </c>
      <c r="AU153" s="25" t="e">
        <f>IF('Crisis Indicator Data'!#REF!="No Data",1,IF(#REF!&lt;&gt;"",1,0))</f>
        <v>#REF!</v>
      </c>
      <c r="AV153" s="25" t="e">
        <f>IF('Crisis Indicator Data'!#REF!="No Data",1,IF(#REF!&lt;&gt;"",1,0))</f>
        <v>#REF!</v>
      </c>
      <c r="AW153" s="25" t="e">
        <f>IF('Crisis Indicator Data'!#REF!="No Data",1,IF(#REF!&lt;&gt;"",1,0))</f>
        <v>#REF!</v>
      </c>
      <c r="AX153" s="25" t="e">
        <f>IF('Crisis Indicator Data'!#REF!="No Data",1,IF(#REF!&lt;&gt;"",1,0))</f>
        <v>#REF!</v>
      </c>
      <c r="AY153" s="25" t="e">
        <f>IF('Crisis Indicator Data'!#REF!="No Data",1,IF(#REF!&lt;&gt;"",1,0))</f>
        <v>#REF!</v>
      </c>
      <c r="AZ153" s="25" t="e">
        <f>IF('Crisis Indicator Data'!#REF!="No Data",1,IF(#REF!&lt;&gt;"",1,0))</f>
        <v>#REF!</v>
      </c>
      <c r="BA153" t="e">
        <f t="shared" si="4"/>
        <v>#REF!</v>
      </c>
      <c r="BB153" s="27" t="e">
        <f t="shared" si="5"/>
        <v>#REF!</v>
      </c>
    </row>
    <row r="154" spans="1:54" x14ac:dyDescent="0.3">
      <c r="A154" t="s">
        <v>287</v>
      </c>
      <c r="B154" s="25" t="e">
        <f>IF('Crisis Indicator Data'!#REF!="No Data",1,IF(#REF!&lt;&gt;"",1,0))</f>
        <v>#REF!</v>
      </c>
      <c r="C154" s="25" t="e">
        <f>IF('Crisis Indicator Data'!#REF!="No Data",1,IF(#REF!&lt;&gt;"",1,0))</f>
        <v>#REF!</v>
      </c>
      <c r="D154" s="25" t="e">
        <f>IF('Crisis Indicator Data'!#REF!="No Data",1,IF(#REF!&lt;&gt;"",1,0))</f>
        <v>#REF!</v>
      </c>
      <c r="E154" s="25" t="e">
        <f>IF('Crisis Indicator Data'!#REF!="No Data",1,IF(#REF!&lt;&gt;"",1,0))</f>
        <v>#REF!</v>
      </c>
      <c r="F154" s="25" t="e">
        <f>IF('Crisis Indicator Data'!#REF!="No Data",1,IF(#REF!&lt;&gt;"",1,0))</f>
        <v>#REF!</v>
      </c>
      <c r="G154" s="25" t="e">
        <f>IF('Crisis Indicator Data'!#REF!="No Data",1,IF(#REF!&lt;&gt;"",1,0))</f>
        <v>#REF!</v>
      </c>
      <c r="H154" s="25" t="e">
        <f>IF('Crisis Indicator Data'!#REF!="No Data",1,IF(#REF!&lt;&gt;"",1,0))</f>
        <v>#REF!</v>
      </c>
      <c r="I154" s="25" t="e">
        <f>IF('Crisis Indicator Data'!#REF!="No Data",1,IF(#REF!&lt;&gt;"",1,0))</f>
        <v>#REF!</v>
      </c>
      <c r="J154" s="25" t="e">
        <f>IF('Crisis Indicator Data'!#REF!="No Data",1,IF(#REF!&lt;&gt;"",1,0))</f>
        <v>#REF!</v>
      </c>
      <c r="K154" s="25" t="e">
        <f>IF('Crisis Indicator Data'!#REF!="No Data",1,IF(#REF!&lt;&gt;"",1,0))</f>
        <v>#REF!</v>
      </c>
      <c r="L154" s="25" t="e">
        <f>IF('Crisis Indicator Data'!#REF!="No Data",1,IF(#REF!&lt;&gt;"",1,0))</f>
        <v>#REF!</v>
      </c>
      <c r="M154" s="25" t="e">
        <f>IF('Crisis Indicator Data'!#REF!="No Data",1,IF(#REF!&lt;&gt;"",1,0))</f>
        <v>#REF!</v>
      </c>
      <c r="N154" s="25" t="e">
        <f>IF('Crisis Indicator Data'!#REF!="No Data",1,IF(#REF!&lt;&gt;"",1,0))</f>
        <v>#REF!</v>
      </c>
      <c r="O154" s="25" t="e">
        <f>IF('Crisis Indicator Data'!#REF!="No Data",1,IF(#REF!&lt;&gt;"",1,0))</f>
        <v>#REF!</v>
      </c>
      <c r="P154" s="25" t="e">
        <f>IF('Crisis Indicator Data'!#REF!="No Data",1,IF(#REF!&lt;&gt;"",1,0))</f>
        <v>#REF!</v>
      </c>
      <c r="Q154" s="25" t="e">
        <f>IF('Crisis Indicator Data'!#REF!="No Data",1,IF(#REF!&lt;&gt;"",1,0))</f>
        <v>#REF!</v>
      </c>
      <c r="R154" s="25" t="e">
        <f>IF('Crisis Indicator Data'!#REF!="No Data",1,IF(#REF!&lt;&gt;"",1,0))</f>
        <v>#REF!</v>
      </c>
      <c r="S154" s="25" t="e">
        <f>IF('Crisis Indicator Data'!#REF!="No Data",1,IF(#REF!&lt;&gt;"",1,0))</f>
        <v>#REF!</v>
      </c>
      <c r="T154" s="25" t="e">
        <f>IF('Crisis Indicator Data'!#REF!="No Data",1,IF(#REF!&lt;&gt;"",1,0))</f>
        <v>#REF!</v>
      </c>
      <c r="U154" s="25" t="e">
        <f>IF('Crisis Indicator Data'!#REF!="No Data",1,IF(#REF!&lt;&gt;"",1,0))</f>
        <v>#REF!</v>
      </c>
      <c r="V154" s="25" t="e">
        <f>IF('Crisis Indicator Data'!#REF!="No Data",1,IF(#REF!&lt;&gt;"",1,0))</f>
        <v>#REF!</v>
      </c>
      <c r="W154" s="25" t="e">
        <f>IF('Crisis Indicator Data'!#REF!="No Data",1,IF(#REF!&lt;&gt;"",1,0))</f>
        <v>#REF!</v>
      </c>
      <c r="X154" s="25" t="e">
        <f>IF('Crisis Indicator Data'!#REF!="No Data",1,IF(#REF!&lt;&gt;"",1,0))</f>
        <v>#REF!</v>
      </c>
      <c r="Y154" s="25" t="e">
        <f>IF('Crisis Indicator Data'!#REF!="No Data",1,IF(#REF!&lt;&gt;"",1,0))</f>
        <v>#REF!</v>
      </c>
      <c r="Z154" s="25" t="e">
        <f>IF('Crisis Indicator Data'!#REF!="No Data",1,IF(#REF!&lt;&gt;"",1,0))</f>
        <v>#REF!</v>
      </c>
      <c r="AA154" s="25" t="e">
        <f>IF('Crisis Indicator Data'!#REF!="No Data",1,IF(#REF!&lt;&gt;"",1,0))</f>
        <v>#REF!</v>
      </c>
      <c r="AB154" s="25" t="e">
        <f>IF('Crisis Indicator Data'!#REF!="No Data",1,IF(#REF!&lt;&gt;"",1,0))</f>
        <v>#REF!</v>
      </c>
      <c r="AC154" s="25" t="e">
        <f>IF('Crisis Indicator Data'!#REF!="No Data",1,IF(#REF!&lt;&gt;"",1,0))</f>
        <v>#REF!</v>
      </c>
      <c r="AD154" s="25" t="e">
        <f>IF('Crisis Indicator Data'!#REF!="No Data",1,IF(#REF!&lt;&gt;"",1,0))</f>
        <v>#REF!</v>
      </c>
      <c r="AE154" s="25" t="e">
        <f>IF('Crisis Indicator Data'!#REF!="No Data",1,IF(#REF!&lt;&gt;"",1,0))</f>
        <v>#REF!</v>
      </c>
      <c r="AF154" s="25" t="e">
        <f>IF('Crisis Indicator Data'!#REF!="No Data",1,IF(#REF!&lt;&gt;"",1,0))</f>
        <v>#REF!</v>
      </c>
      <c r="AG154" s="25" t="e">
        <f>IF('Crisis Indicator Data'!#REF!="No Data",1,IF(#REF!&lt;&gt;"",1,0))</f>
        <v>#REF!</v>
      </c>
      <c r="AH154" s="25" t="e">
        <f>IF('Crisis Indicator Data'!#REF!="No Data",1,IF(#REF!&lt;&gt;"",1,0))</f>
        <v>#REF!</v>
      </c>
      <c r="AI154" s="25" t="e">
        <f>IF('Crisis Indicator Data'!#REF!="No Data",1,IF(#REF!&lt;&gt;"",1,0))</f>
        <v>#REF!</v>
      </c>
      <c r="AJ154" s="25" t="e">
        <f>IF('Crisis Indicator Data'!#REF!="No Data",1,IF(#REF!&lt;&gt;"",1,0))</f>
        <v>#REF!</v>
      </c>
      <c r="AK154" s="25" t="e">
        <f>IF('Crisis Indicator Data'!#REF!="No Data",1,IF(#REF!&lt;&gt;"",1,0))</f>
        <v>#REF!</v>
      </c>
      <c r="AL154" s="25" t="e">
        <f>IF('Crisis Indicator Data'!#REF!="No Data",1,IF(#REF!&lt;&gt;"",1,0))</f>
        <v>#REF!</v>
      </c>
      <c r="AM154" s="25" t="e">
        <f>IF('Crisis Indicator Data'!#REF!="No Data",1,IF(#REF!&lt;&gt;"",1,0))</f>
        <v>#REF!</v>
      </c>
      <c r="AN154" s="25" t="e">
        <f>IF('Crisis Indicator Data'!#REF!="No Data",1,IF(#REF!&lt;&gt;"",1,0))</f>
        <v>#REF!</v>
      </c>
      <c r="AO154" s="25" t="e">
        <f>IF('Crisis Indicator Data'!#REF!="No Data",1,IF(#REF!&lt;&gt;"",1,0))</f>
        <v>#REF!</v>
      </c>
      <c r="AP154" s="25" t="e">
        <f>IF('Crisis Indicator Data'!#REF!="No Data",1,IF(#REF!&lt;&gt;"",1,0))</f>
        <v>#REF!</v>
      </c>
      <c r="AQ154" s="25" t="e">
        <f>IF('Crisis Indicator Data'!#REF!="No Data",1,IF(#REF!&lt;&gt;"",1,0))</f>
        <v>#REF!</v>
      </c>
      <c r="AR154" s="25" t="e">
        <f>IF('Crisis Indicator Data'!#REF!="No Data",1,IF(#REF!&lt;&gt;"",1,0))</f>
        <v>#REF!</v>
      </c>
      <c r="AS154" s="25" t="e">
        <f>IF('Crisis Indicator Data'!#REF!="No Data",1,IF(#REF!&lt;&gt;"",1,0))</f>
        <v>#REF!</v>
      </c>
      <c r="AT154" s="25" t="e">
        <f>IF('Crisis Indicator Data'!#REF!="No Data",1,IF(#REF!&lt;&gt;"",1,0))</f>
        <v>#REF!</v>
      </c>
      <c r="AU154" s="25" t="e">
        <f>IF('Crisis Indicator Data'!#REF!="No Data",1,IF(#REF!&lt;&gt;"",1,0))</f>
        <v>#REF!</v>
      </c>
      <c r="AV154" s="25" t="e">
        <f>IF('Crisis Indicator Data'!#REF!="No Data",1,IF(#REF!&lt;&gt;"",1,0))</f>
        <v>#REF!</v>
      </c>
      <c r="AW154" s="25" t="e">
        <f>IF('Crisis Indicator Data'!#REF!="No Data",1,IF(#REF!&lt;&gt;"",1,0))</f>
        <v>#REF!</v>
      </c>
      <c r="AX154" s="25" t="e">
        <f>IF('Crisis Indicator Data'!#REF!="No Data",1,IF(#REF!&lt;&gt;"",1,0))</f>
        <v>#REF!</v>
      </c>
      <c r="AY154" s="25" t="e">
        <f>IF('Crisis Indicator Data'!#REF!="No Data",1,IF(#REF!&lt;&gt;"",1,0))</f>
        <v>#REF!</v>
      </c>
      <c r="AZ154" s="25" t="e">
        <f>IF('Crisis Indicator Data'!#REF!="No Data",1,IF(#REF!&lt;&gt;"",1,0))</f>
        <v>#REF!</v>
      </c>
      <c r="BA154" t="e">
        <f t="shared" si="4"/>
        <v>#REF!</v>
      </c>
      <c r="BB154" s="27" t="e">
        <f t="shared" si="5"/>
        <v>#REF!</v>
      </c>
    </row>
    <row r="155" spans="1:54" x14ac:dyDescent="0.3">
      <c r="A155" t="s">
        <v>289</v>
      </c>
      <c r="B155" s="25" t="e">
        <f>IF('Crisis Indicator Data'!#REF!="No Data",1,IF(#REF!&lt;&gt;"",1,0))</f>
        <v>#REF!</v>
      </c>
      <c r="C155" s="25" t="e">
        <f>IF('Crisis Indicator Data'!#REF!="No Data",1,IF(#REF!&lt;&gt;"",1,0))</f>
        <v>#REF!</v>
      </c>
      <c r="D155" s="25" t="e">
        <f>IF('Crisis Indicator Data'!#REF!="No Data",1,IF(#REF!&lt;&gt;"",1,0))</f>
        <v>#REF!</v>
      </c>
      <c r="E155" s="25" t="e">
        <f>IF('Crisis Indicator Data'!#REF!="No Data",1,IF(#REF!&lt;&gt;"",1,0))</f>
        <v>#REF!</v>
      </c>
      <c r="F155" s="25" t="e">
        <f>IF('Crisis Indicator Data'!#REF!="No Data",1,IF(#REF!&lt;&gt;"",1,0))</f>
        <v>#REF!</v>
      </c>
      <c r="G155" s="25" t="e">
        <f>IF('Crisis Indicator Data'!#REF!="No Data",1,IF(#REF!&lt;&gt;"",1,0))</f>
        <v>#REF!</v>
      </c>
      <c r="H155" s="25" t="e">
        <f>IF('Crisis Indicator Data'!#REF!="No Data",1,IF(#REF!&lt;&gt;"",1,0))</f>
        <v>#REF!</v>
      </c>
      <c r="I155" s="25" t="e">
        <f>IF('Crisis Indicator Data'!#REF!="No Data",1,IF(#REF!&lt;&gt;"",1,0))</f>
        <v>#REF!</v>
      </c>
      <c r="J155" s="25" t="e">
        <f>IF('Crisis Indicator Data'!#REF!="No Data",1,IF(#REF!&lt;&gt;"",1,0))</f>
        <v>#REF!</v>
      </c>
      <c r="K155" s="25" t="e">
        <f>IF('Crisis Indicator Data'!#REF!="No Data",1,IF(#REF!&lt;&gt;"",1,0))</f>
        <v>#REF!</v>
      </c>
      <c r="L155" s="25" t="e">
        <f>IF('Crisis Indicator Data'!#REF!="No Data",1,IF(#REF!&lt;&gt;"",1,0))</f>
        <v>#REF!</v>
      </c>
      <c r="M155" s="25" t="e">
        <f>IF('Crisis Indicator Data'!#REF!="No Data",1,IF(#REF!&lt;&gt;"",1,0))</f>
        <v>#REF!</v>
      </c>
      <c r="N155" s="25" t="e">
        <f>IF('Crisis Indicator Data'!#REF!="No Data",1,IF(#REF!&lt;&gt;"",1,0))</f>
        <v>#REF!</v>
      </c>
      <c r="O155" s="25" t="e">
        <f>IF('Crisis Indicator Data'!#REF!="No Data",1,IF(#REF!&lt;&gt;"",1,0))</f>
        <v>#REF!</v>
      </c>
      <c r="P155" s="25" t="e">
        <f>IF('Crisis Indicator Data'!#REF!="No Data",1,IF(#REF!&lt;&gt;"",1,0))</f>
        <v>#REF!</v>
      </c>
      <c r="Q155" s="25" t="e">
        <f>IF('Crisis Indicator Data'!#REF!="No Data",1,IF(#REF!&lt;&gt;"",1,0))</f>
        <v>#REF!</v>
      </c>
      <c r="R155" s="25" t="e">
        <f>IF('Crisis Indicator Data'!#REF!="No Data",1,IF(#REF!&lt;&gt;"",1,0))</f>
        <v>#REF!</v>
      </c>
      <c r="S155" s="25" t="e">
        <f>IF('Crisis Indicator Data'!#REF!="No Data",1,IF(#REF!&lt;&gt;"",1,0))</f>
        <v>#REF!</v>
      </c>
      <c r="T155" s="25" t="e">
        <f>IF('Crisis Indicator Data'!#REF!="No Data",1,IF(#REF!&lt;&gt;"",1,0))</f>
        <v>#REF!</v>
      </c>
      <c r="U155" s="25" t="e">
        <f>IF('Crisis Indicator Data'!#REF!="No Data",1,IF(#REF!&lt;&gt;"",1,0))</f>
        <v>#REF!</v>
      </c>
      <c r="V155" s="25" t="e">
        <f>IF('Crisis Indicator Data'!#REF!="No Data",1,IF(#REF!&lt;&gt;"",1,0))</f>
        <v>#REF!</v>
      </c>
      <c r="W155" s="25" t="e">
        <f>IF('Crisis Indicator Data'!#REF!="No Data",1,IF(#REF!&lt;&gt;"",1,0))</f>
        <v>#REF!</v>
      </c>
      <c r="X155" s="25" t="e">
        <f>IF('Crisis Indicator Data'!#REF!="No Data",1,IF(#REF!&lt;&gt;"",1,0))</f>
        <v>#REF!</v>
      </c>
      <c r="Y155" s="25" t="e">
        <f>IF('Crisis Indicator Data'!#REF!="No Data",1,IF(#REF!&lt;&gt;"",1,0))</f>
        <v>#REF!</v>
      </c>
      <c r="Z155" s="25" t="e">
        <f>IF('Crisis Indicator Data'!#REF!="No Data",1,IF(#REF!&lt;&gt;"",1,0))</f>
        <v>#REF!</v>
      </c>
      <c r="AA155" s="25" t="e">
        <f>IF('Crisis Indicator Data'!#REF!="No Data",1,IF(#REF!&lt;&gt;"",1,0))</f>
        <v>#REF!</v>
      </c>
      <c r="AB155" s="25" t="e">
        <f>IF('Crisis Indicator Data'!#REF!="No Data",1,IF(#REF!&lt;&gt;"",1,0))</f>
        <v>#REF!</v>
      </c>
      <c r="AC155" s="25" t="e">
        <f>IF('Crisis Indicator Data'!#REF!="No Data",1,IF(#REF!&lt;&gt;"",1,0))</f>
        <v>#REF!</v>
      </c>
      <c r="AD155" s="25" t="e">
        <f>IF('Crisis Indicator Data'!#REF!="No Data",1,IF(#REF!&lt;&gt;"",1,0))</f>
        <v>#REF!</v>
      </c>
      <c r="AE155" s="25" t="e">
        <f>IF('Crisis Indicator Data'!#REF!="No Data",1,IF(#REF!&lt;&gt;"",1,0))</f>
        <v>#REF!</v>
      </c>
      <c r="AF155" s="25" t="e">
        <f>IF('Crisis Indicator Data'!#REF!="No Data",1,IF(#REF!&lt;&gt;"",1,0))</f>
        <v>#REF!</v>
      </c>
      <c r="AG155" s="25" t="e">
        <f>IF('Crisis Indicator Data'!#REF!="No Data",1,IF(#REF!&lt;&gt;"",1,0))</f>
        <v>#REF!</v>
      </c>
      <c r="AH155" s="25" t="e">
        <f>IF('Crisis Indicator Data'!#REF!="No Data",1,IF(#REF!&lt;&gt;"",1,0))</f>
        <v>#REF!</v>
      </c>
      <c r="AI155" s="25" t="e">
        <f>IF('Crisis Indicator Data'!#REF!="No Data",1,IF(#REF!&lt;&gt;"",1,0))</f>
        <v>#REF!</v>
      </c>
      <c r="AJ155" s="25" t="e">
        <f>IF('Crisis Indicator Data'!#REF!="No Data",1,IF(#REF!&lt;&gt;"",1,0))</f>
        <v>#REF!</v>
      </c>
      <c r="AK155" s="25" t="e">
        <f>IF('Crisis Indicator Data'!#REF!="No Data",1,IF(#REF!&lt;&gt;"",1,0))</f>
        <v>#REF!</v>
      </c>
      <c r="AL155" s="25" t="e">
        <f>IF('Crisis Indicator Data'!#REF!="No Data",1,IF(#REF!&lt;&gt;"",1,0))</f>
        <v>#REF!</v>
      </c>
      <c r="AM155" s="25" t="e">
        <f>IF('Crisis Indicator Data'!#REF!="No Data",1,IF(#REF!&lt;&gt;"",1,0))</f>
        <v>#REF!</v>
      </c>
      <c r="AN155" s="25" t="e">
        <f>IF('Crisis Indicator Data'!#REF!="No Data",1,IF(#REF!&lt;&gt;"",1,0))</f>
        <v>#REF!</v>
      </c>
      <c r="AO155" s="25" t="e">
        <f>IF('Crisis Indicator Data'!#REF!="No Data",1,IF(#REF!&lt;&gt;"",1,0))</f>
        <v>#REF!</v>
      </c>
      <c r="AP155" s="25" t="e">
        <f>IF('Crisis Indicator Data'!#REF!="No Data",1,IF(#REF!&lt;&gt;"",1,0))</f>
        <v>#REF!</v>
      </c>
      <c r="AQ155" s="25" t="e">
        <f>IF('Crisis Indicator Data'!#REF!="No Data",1,IF(#REF!&lt;&gt;"",1,0))</f>
        <v>#REF!</v>
      </c>
      <c r="AR155" s="25" t="e">
        <f>IF('Crisis Indicator Data'!#REF!="No Data",1,IF(#REF!&lt;&gt;"",1,0))</f>
        <v>#REF!</v>
      </c>
      <c r="AS155" s="25" t="e">
        <f>IF('Crisis Indicator Data'!#REF!="No Data",1,IF(#REF!&lt;&gt;"",1,0))</f>
        <v>#REF!</v>
      </c>
      <c r="AT155" s="25" t="e">
        <f>IF('Crisis Indicator Data'!#REF!="No Data",1,IF(#REF!&lt;&gt;"",1,0))</f>
        <v>#REF!</v>
      </c>
      <c r="AU155" s="25" t="e">
        <f>IF('Crisis Indicator Data'!#REF!="No Data",1,IF(#REF!&lt;&gt;"",1,0))</f>
        <v>#REF!</v>
      </c>
      <c r="AV155" s="25" t="e">
        <f>IF('Crisis Indicator Data'!#REF!="No Data",1,IF(#REF!&lt;&gt;"",1,0))</f>
        <v>#REF!</v>
      </c>
      <c r="AW155" s="25" t="e">
        <f>IF('Crisis Indicator Data'!#REF!="No Data",1,IF(#REF!&lt;&gt;"",1,0))</f>
        <v>#REF!</v>
      </c>
      <c r="AX155" s="25" t="e">
        <f>IF('Crisis Indicator Data'!#REF!="No Data",1,IF(#REF!&lt;&gt;"",1,0))</f>
        <v>#REF!</v>
      </c>
      <c r="AY155" s="25" t="e">
        <f>IF('Crisis Indicator Data'!#REF!="No Data",1,IF(#REF!&lt;&gt;"",1,0))</f>
        <v>#REF!</v>
      </c>
      <c r="AZ155" s="25" t="e">
        <f>IF('Crisis Indicator Data'!#REF!="No Data",1,IF(#REF!&lt;&gt;"",1,0))</f>
        <v>#REF!</v>
      </c>
      <c r="BA155" t="e">
        <f t="shared" si="4"/>
        <v>#REF!</v>
      </c>
      <c r="BB155" s="27" t="e">
        <f t="shared" si="5"/>
        <v>#REF!</v>
      </c>
    </row>
    <row r="156" spans="1:54" x14ac:dyDescent="0.3">
      <c r="A156" t="s">
        <v>291</v>
      </c>
      <c r="B156" s="25" t="e">
        <f>IF('Crisis Indicator Data'!#REF!="No Data",1,IF(#REF!&lt;&gt;"",1,0))</f>
        <v>#REF!</v>
      </c>
      <c r="C156" s="25" t="e">
        <f>IF('Crisis Indicator Data'!#REF!="No Data",1,IF(#REF!&lt;&gt;"",1,0))</f>
        <v>#REF!</v>
      </c>
      <c r="D156" s="25" t="e">
        <f>IF('Crisis Indicator Data'!#REF!="No Data",1,IF(#REF!&lt;&gt;"",1,0))</f>
        <v>#REF!</v>
      </c>
      <c r="E156" s="25" t="e">
        <f>IF('Crisis Indicator Data'!#REF!="No Data",1,IF(#REF!&lt;&gt;"",1,0))</f>
        <v>#REF!</v>
      </c>
      <c r="F156" s="25" t="e">
        <f>IF('Crisis Indicator Data'!#REF!="No Data",1,IF(#REF!&lt;&gt;"",1,0))</f>
        <v>#REF!</v>
      </c>
      <c r="G156" s="25" t="e">
        <f>IF('Crisis Indicator Data'!#REF!="No Data",1,IF(#REF!&lt;&gt;"",1,0))</f>
        <v>#REF!</v>
      </c>
      <c r="H156" s="25" t="e">
        <f>IF('Crisis Indicator Data'!#REF!="No Data",1,IF(#REF!&lt;&gt;"",1,0))</f>
        <v>#REF!</v>
      </c>
      <c r="I156" s="25" t="e">
        <f>IF('Crisis Indicator Data'!#REF!="No Data",1,IF(#REF!&lt;&gt;"",1,0))</f>
        <v>#REF!</v>
      </c>
      <c r="J156" s="25" t="e">
        <f>IF('Crisis Indicator Data'!#REF!="No Data",1,IF(#REF!&lt;&gt;"",1,0))</f>
        <v>#REF!</v>
      </c>
      <c r="K156" s="25" t="e">
        <f>IF('Crisis Indicator Data'!#REF!="No Data",1,IF(#REF!&lt;&gt;"",1,0))</f>
        <v>#REF!</v>
      </c>
      <c r="L156" s="25" t="e">
        <f>IF('Crisis Indicator Data'!#REF!="No Data",1,IF(#REF!&lt;&gt;"",1,0))</f>
        <v>#REF!</v>
      </c>
      <c r="M156" s="25" t="e">
        <f>IF('Crisis Indicator Data'!#REF!="No Data",1,IF(#REF!&lt;&gt;"",1,0))</f>
        <v>#REF!</v>
      </c>
      <c r="N156" s="25" t="e">
        <f>IF('Crisis Indicator Data'!#REF!="No Data",1,IF(#REF!&lt;&gt;"",1,0))</f>
        <v>#REF!</v>
      </c>
      <c r="O156" s="25" t="e">
        <f>IF('Crisis Indicator Data'!#REF!="No Data",1,IF(#REF!&lt;&gt;"",1,0))</f>
        <v>#REF!</v>
      </c>
      <c r="P156" s="25" t="e">
        <f>IF('Crisis Indicator Data'!#REF!="No Data",1,IF(#REF!&lt;&gt;"",1,0))</f>
        <v>#REF!</v>
      </c>
      <c r="Q156" s="25" t="e">
        <f>IF('Crisis Indicator Data'!#REF!="No Data",1,IF(#REF!&lt;&gt;"",1,0))</f>
        <v>#REF!</v>
      </c>
      <c r="R156" s="25" t="e">
        <f>IF('Crisis Indicator Data'!#REF!="No Data",1,IF(#REF!&lt;&gt;"",1,0))</f>
        <v>#REF!</v>
      </c>
      <c r="S156" s="25" t="e">
        <f>IF('Crisis Indicator Data'!#REF!="No Data",1,IF(#REF!&lt;&gt;"",1,0))</f>
        <v>#REF!</v>
      </c>
      <c r="T156" s="25" t="e">
        <f>IF('Crisis Indicator Data'!#REF!="No Data",1,IF(#REF!&lt;&gt;"",1,0))</f>
        <v>#REF!</v>
      </c>
      <c r="U156" s="25" t="e">
        <f>IF('Crisis Indicator Data'!#REF!="No Data",1,IF(#REF!&lt;&gt;"",1,0))</f>
        <v>#REF!</v>
      </c>
      <c r="V156" s="25" t="e">
        <f>IF('Crisis Indicator Data'!#REF!="No Data",1,IF(#REF!&lt;&gt;"",1,0))</f>
        <v>#REF!</v>
      </c>
      <c r="W156" s="25" t="e">
        <f>IF('Crisis Indicator Data'!#REF!="No Data",1,IF(#REF!&lt;&gt;"",1,0))</f>
        <v>#REF!</v>
      </c>
      <c r="X156" s="25" t="e">
        <f>IF('Crisis Indicator Data'!#REF!="No Data",1,IF(#REF!&lt;&gt;"",1,0))</f>
        <v>#REF!</v>
      </c>
      <c r="Y156" s="25" t="e">
        <f>IF('Crisis Indicator Data'!#REF!="No Data",1,IF(#REF!&lt;&gt;"",1,0))</f>
        <v>#REF!</v>
      </c>
      <c r="Z156" s="25" t="e">
        <f>IF('Crisis Indicator Data'!#REF!="No Data",1,IF(#REF!&lt;&gt;"",1,0))</f>
        <v>#REF!</v>
      </c>
      <c r="AA156" s="25" t="e">
        <f>IF('Crisis Indicator Data'!#REF!="No Data",1,IF(#REF!&lt;&gt;"",1,0))</f>
        <v>#REF!</v>
      </c>
      <c r="AB156" s="25" t="e">
        <f>IF('Crisis Indicator Data'!#REF!="No Data",1,IF(#REF!&lt;&gt;"",1,0))</f>
        <v>#REF!</v>
      </c>
      <c r="AC156" s="25" t="e">
        <f>IF('Crisis Indicator Data'!#REF!="No Data",1,IF(#REF!&lt;&gt;"",1,0))</f>
        <v>#REF!</v>
      </c>
      <c r="AD156" s="25" t="e">
        <f>IF('Crisis Indicator Data'!#REF!="No Data",1,IF(#REF!&lt;&gt;"",1,0))</f>
        <v>#REF!</v>
      </c>
      <c r="AE156" s="25" t="e">
        <f>IF('Crisis Indicator Data'!#REF!="No Data",1,IF(#REF!&lt;&gt;"",1,0))</f>
        <v>#REF!</v>
      </c>
      <c r="AF156" s="25" t="e">
        <f>IF('Crisis Indicator Data'!#REF!="No Data",1,IF(#REF!&lt;&gt;"",1,0))</f>
        <v>#REF!</v>
      </c>
      <c r="AG156" s="25" t="e">
        <f>IF('Crisis Indicator Data'!#REF!="No Data",1,IF(#REF!&lt;&gt;"",1,0))</f>
        <v>#REF!</v>
      </c>
      <c r="AH156" s="25" t="e">
        <f>IF('Crisis Indicator Data'!#REF!="No Data",1,IF(#REF!&lt;&gt;"",1,0))</f>
        <v>#REF!</v>
      </c>
      <c r="AI156" s="25" t="e">
        <f>IF('Crisis Indicator Data'!#REF!="No Data",1,IF(#REF!&lt;&gt;"",1,0))</f>
        <v>#REF!</v>
      </c>
      <c r="AJ156" s="25" t="e">
        <f>IF('Crisis Indicator Data'!#REF!="No Data",1,IF(#REF!&lt;&gt;"",1,0))</f>
        <v>#REF!</v>
      </c>
      <c r="AK156" s="25" t="e">
        <f>IF('Crisis Indicator Data'!#REF!="No Data",1,IF(#REF!&lt;&gt;"",1,0))</f>
        <v>#REF!</v>
      </c>
      <c r="AL156" s="25" t="e">
        <f>IF('Crisis Indicator Data'!#REF!="No Data",1,IF(#REF!&lt;&gt;"",1,0))</f>
        <v>#REF!</v>
      </c>
      <c r="AM156" s="25" t="e">
        <f>IF('Crisis Indicator Data'!#REF!="No Data",1,IF(#REF!&lt;&gt;"",1,0))</f>
        <v>#REF!</v>
      </c>
      <c r="AN156" s="25" t="e">
        <f>IF('Crisis Indicator Data'!#REF!="No Data",1,IF(#REF!&lt;&gt;"",1,0))</f>
        <v>#REF!</v>
      </c>
      <c r="AO156" s="25" t="e">
        <f>IF('Crisis Indicator Data'!#REF!="No Data",1,IF(#REF!&lt;&gt;"",1,0))</f>
        <v>#REF!</v>
      </c>
      <c r="AP156" s="25" t="e">
        <f>IF('Crisis Indicator Data'!#REF!="No Data",1,IF(#REF!&lt;&gt;"",1,0))</f>
        <v>#REF!</v>
      </c>
      <c r="AQ156" s="25" t="e">
        <f>IF('Crisis Indicator Data'!#REF!="No Data",1,IF(#REF!&lt;&gt;"",1,0))</f>
        <v>#REF!</v>
      </c>
      <c r="AR156" s="25" t="e">
        <f>IF('Crisis Indicator Data'!#REF!="No Data",1,IF(#REF!&lt;&gt;"",1,0))</f>
        <v>#REF!</v>
      </c>
      <c r="AS156" s="25" t="e">
        <f>IF('Crisis Indicator Data'!#REF!="No Data",1,IF(#REF!&lt;&gt;"",1,0))</f>
        <v>#REF!</v>
      </c>
      <c r="AT156" s="25" t="e">
        <f>IF('Crisis Indicator Data'!#REF!="No Data",1,IF(#REF!&lt;&gt;"",1,0))</f>
        <v>#REF!</v>
      </c>
      <c r="AU156" s="25" t="e">
        <f>IF('Crisis Indicator Data'!#REF!="No Data",1,IF(#REF!&lt;&gt;"",1,0))</f>
        <v>#REF!</v>
      </c>
      <c r="AV156" s="25" t="e">
        <f>IF('Crisis Indicator Data'!#REF!="No Data",1,IF(#REF!&lt;&gt;"",1,0))</f>
        <v>#REF!</v>
      </c>
      <c r="AW156" s="25" t="e">
        <f>IF('Crisis Indicator Data'!#REF!="No Data",1,IF(#REF!&lt;&gt;"",1,0))</f>
        <v>#REF!</v>
      </c>
      <c r="AX156" s="25" t="e">
        <f>IF('Crisis Indicator Data'!#REF!="No Data",1,IF(#REF!&lt;&gt;"",1,0))</f>
        <v>#REF!</v>
      </c>
      <c r="AY156" s="25" t="e">
        <f>IF('Crisis Indicator Data'!#REF!="No Data",1,IF(#REF!&lt;&gt;"",1,0))</f>
        <v>#REF!</v>
      </c>
      <c r="AZ156" s="25" t="e">
        <f>IF('Crisis Indicator Data'!#REF!="No Data",1,IF(#REF!&lt;&gt;"",1,0))</f>
        <v>#REF!</v>
      </c>
      <c r="BA156" t="e">
        <f t="shared" si="4"/>
        <v>#REF!</v>
      </c>
      <c r="BB156" s="27" t="e">
        <f t="shared" si="5"/>
        <v>#REF!</v>
      </c>
    </row>
    <row r="157" spans="1:54" x14ac:dyDescent="0.3">
      <c r="A157" t="s">
        <v>293</v>
      </c>
      <c r="B157" s="25" t="e">
        <f>IF('Crisis Indicator Data'!#REF!="No Data",1,IF(#REF!&lt;&gt;"",1,0))</f>
        <v>#REF!</v>
      </c>
      <c r="C157" s="25" t="e">
        <f>IF('Crisis Indicator Data'!#REF!="No Data",1,IF(#REF!&lt;&gt;"",1,0))</f>
        <v>#REF!</v>
      </c>
      <c r="D157" s="25" t="e">
        <f>IF('Crisis Indicator Data'!#REF!="No Data",1,IF(#REF!&lt;&gt;"",1,0))</f>
        <v>#REF!</v>
      </c>
      <c r="E157" s="25" t="e">
        <f>IF('Crisis Indicator Data'!#REF!="No Data",1,IF(#REF!&lt;&gt;"",1,0))</f>
        <v>#REF!</v>
      </c>
      <c r="F157" s="25" t="e">
        <f>IF('Crisis Indicator Data'!#REF!="No Data",1,IF(#REF!&lt;&gt;"",1,0))</f>
        <v>#REF!</v>
      </c>
      <c r="G157" s="25" t="e">
        <f>IF('Crisis Indicator Data'!#REF!="No Data",1,IF(#REF!&lt;&gt;"",1,0))</f>
        <v>#REF!</v>
      </c>
      <c r="H157" s="25" t="e">
        <f>IF('Crisis Indicator Data'!#REF!="No Data",1,IF(#REF!&lt;&gt;"",1,0))</f>
        <v>#REF!</v>
      </c>
      <c r="I157" s="25" t="e">
        <f>IF('Crisis Indicator Data'!#REF!="No Data",1,IF(#REF!&lt;&gt;"",1,0))</f>
        <v>#REF!</v>
      </c>
      <c r="J157" s="25" t="e">
        <f>IF('Crisis Indicator Data'!#REF!="No Data",1,IF(#REF!&lt;&gt;"",1,0))</f>
        <v>#REF!</v>
      </c>
      <c r="K157" s="25" t="e">
        <f>IF('Crisis Indicator Data'!#REF!="No Data",1,IF(#REF!&lt;&gt;"",1,0))</f>
        <v>#REF!</v>
      </c>
      <c r="L157" s="25" t="e">
        <f>IF('Crisis Indicator Data'!#REF!="No Data",1,IF(#REF!&lt;&gt;"",1,0))</f>
        <v>#REF!</v>
      </c>
      <c r="M157" s="25" t="e">
        <f>IF('Crisis Indicator Data'!#REF!="No Data",1,IF(#REF!&lt;&gt;"",1,0))</f>
        <v>#REF!</v>
      </c>
      <c r="N157" s="25" t="e">
        <f>IF('Crisis Indicator Data'!#REF!="No Data",1,IF(#REF!&lt;&gt;"",1,0))</f>
        <v>#REF!</v>
      </c>
      <c r="O157" s="25" t="e">
        <f>IF('Crisis Indicator Data'!#REF!="No Data",1,IF(#REF!&lt;&gt;"",1,0))</f>
        <v>#REF!</v>
      </c>
      <c r="P157" s="25" t="e">
        <f>IF('Crisis Indicator Data'!#REF!="No Data",1,IF(#REF!&lt;&gt;"",1,0))</f>
        <v>#REF!</v>
      </c>
      <c r="Q157" s="25" t="e">
        <f>IF('Crisis Indicator Data'!#REF!="No Data",1,IF(#REF!&lt;&gt;"",1,0))</f>
        <v>#REF!</v>
      </c>
      <c r="R157" s="25" t="e">
        <f>IF('Crisis Indicator Data'!#REF!="No Data",1,IF(#REF!&lt;&gt;"",1,0))</f>
        <v>#REF!</v>
      </c>
      <c r="S157" s="25" t="e">
        <f>IF('Crisis Indicator Data'!#REF!="No Data",1,IF(#REF!&lt;&gt;"",1,0))</f>
        <v>#REF!</v>
      </c>
      <c r="T157" s="25" t="e">
        <f>IF('Crisis Indicator Data'!#REF!="No Data",1,IF(#REF!&lt;&gt;"",1,0))</f>
        <v>#REF!</v>
      </c>
      <c r="U157" s="25" t="e">
        <f>IF('Crisis Indicator Data'!#REF!="No Data",1,IF(#REF!&lt;&gt;"",1,0))</f>
        <v>#REF!</v>
      </c>
      <c r="V157" s="25" t="e">
        <f>IF('Crisis Indicator Data'!#REF!="No Data",1,IF(#REF!&lt;&gt;"",1,0))</f>
        <v>#REF!</v>
      </c>
      <c r="W157" s="25" t="e">
        <f>IF('Crisis Indicator Data'!#REF!="No Data",1,IF(#REF!&lt;&gt;"",1,0))</f>
        <v>#REF!</v>
      </c>
      <c r="X157" s="25" t="e">
        <f>IF('Crisis Indicator Data'!#REF!="No Data",1,IF(#REF!&lt;&gt;"",1,0))</f>
        <v>#REF!</v>
      </c>
      <c r="Y157" s="25" t="e">
        <f>IF('Crisis Indicator Data'!#REF!="No Data",1,IF(#REF!&lt;&gt;"",1,0))</f>
        <v>#REF!</v>
      </c>
      <c r="Z157" s="25" t="e">
        <f>IF('Crisis Indicator Data'!#REF!="No Data",1,IF(#REF!&lt;&gt;"",1,0))</f>
        <v>#REF!</v>
      </c>
      <c r="AA157" s="25" t="e">
        <f>IF('Crisis Indicator Data'!#REF!="No Data",1,IF(#REF!&lt;&gt;"",1,0))</f>
        <v>#REF!</v>
      </c>
      <c r="AB157" s="25" t="e">
        <f>IF('Crisis Indicator Data'!#REF!="No Data",1,IF(#REF!&lt;&gt;"",1,0))</f>
        <v>#REF!</v>
      </c>
      <c r="AC157" s="25" t="e">
        <f>IF('Crisis Indicator Data'!#REF!="No Data",1,IF(#REF!&lt;&gt;"",1,0))</f>
        <v>#REF!</v>
      </c>
      <c r="AD157" s="25" t="e">
        <f>IF('Crisis Indicator Data'!#REF!="No Data",1,IF(#REF!&lt;&gt;"",1,0))</f>
        <v>#REF!</v>
      </c>
      <c r="AE157" s="25" t="e">
        <f>IF('Crisis Indicator Data'!#REF!="No Data",1,IF(#REF!&lt;&gt;"",1,0))</f>
        <v>#REF!</v>
      </c>
      <c r="AF157" s="25" t="e">
        <f>IF('Crisis Indicator Data'!#REF!="No Data",1,IF(#REF!&lt;&gt;"",1,0))</f>
        <v>#REF!</v>
      </c>
      <c r="AG157" s="25" t="e">
        <f>IF('Crisis Indicator Data'!#REF!="No Data",1,IF(#REF!&lt;&gt;"",1,0))</f>
        <v>#REF!</v>
      </c>
      <c r="AH157" s="25" t="e">
        <f>IF('Crisis Indicator Data'!#REF!="No Data",1,IF(#REF!&lt;&gt;"",1,0))</f>
        <v>#REF!</v>
      </c>
      <c r="AI157" s="25" t="e">
        <f>IF('Crisis Indicator Data'!#REF!="No Data",1,IF(#REF!&lt;&gt;"",1,0))</f>
        <v>#REF!</v>
      </c>
      <c r="AJ157" s="25" t="e">
        <f>IF('Crisis Indicator Data'!#REF!="No Data",1,IF(#REF!&lt;&gt;"",1,0))</f>
        <v>#REF!</v>
      </c>
      <c r="AK157" s="25" t="e">
        <f>IF('Crisis Indicator Data'!#REF!="No Data",1,IF(#REF!&lt;&gt;"",1,0))</f>
        <v>#REF!</v>
      </c>
      <c r="AL157" s="25" t="e">
        <f>IF('Crisis Indicator Data'!#REF!="No Data",1,IF(#REF!&lt;&gt;"",1,0))</f>
        <v>#REF!</v>
      </c>
      <c r="AM157" s="25" t="e">
        <f>IF('Crisis Indicator Data'!#REF!="No Data",1,IF(#REF!&lt;&gt;"",1,0))</f>
        <v>#REF!</v>
      </c>
      <c r="AN157" s="25" t="e">
        <f>IF('Crisis Indicator Data'!#REF!="No Data",1,IF(#REF!&lt;&gt;"",1,0))</f>
        <v>#REF!</v>
      </c>
      <c r="AO157" s="25" t="e">
        <f>IF('Crisis Indicator Data'!#REF!="No Data",1,IF(#REF!&lt;&gt;"",1,0))</f>
        <v>#REF!</v>
      </c>
      <c r="AP157" s="25" t="e">
        <f>IF('Crisis Indicator Data'!#REF!="No Data",1,IF(#REF!&lt;&gt;"",1,0))</f>
        <v>#REF!</v>
      </c>
      <c r="AQ157" s="25" t="e">
        <f>IF('Crisis Indicator Data'!#REF!="No Data",1,IF(#REF!&lt;&gt;"",1,0))</f>
        <v>#REF!</v>
      </c>
      <c r="AR157" s="25" t="e">
        <f>IF('Crisis Indicator Data'!#REF!="No Data",1,IF(#REF!&lt;&gt;"",1,0))</f>
        <v>#REF!</v>
      </c>
      <c r="AS157" s="25" t="e">
        <f>IF('Crisis Indicator Data'!#REF!="No Data",1,IF(#REF!&lt;&gt;"",1,0))</f>
        <v>#REF!</v>
      </c>
      <c r="AT157" s="25" t="e">
        <f>IF('Crisis Indicator Data'!#REF!="No Data",1,IF(#REF!&lt;&gt;"",1,0))</f>
        <v>#REF!</v>
      </c>
      <c r="AU157" s="25" t="e">
        <f>IF('Crisis Indicator Data'!#REF!="No Data",1,IF(#REF!&lt;&gt;"",1,0))</f>
        <v>#REF!</v>
      </c>
      <c r="AV157" s="25" t="e">
        <f>IF('Crisis Indicator Data'!#REF!="No Data",1,IF(#REF!&lt;&gt;"",1,0))</f>
        <v>#REF!</v>
      </c>
      <c r="AW157" s="25" t="e">
        <f>IF('Crisis Indicator Data'!#REF!="No Data",1,IF(#REF!&lt;&gt;"",1,0))</f>
        <v>#REF!</v>
      </c>
      <c r="AX157" s="25" t="e">
        <f>IF('Crisis Indicator Data'!#REF!="No Data",1,IF(#REF!&lt;&gt;"",1,0))</f>
        <v>#REF!</v>
      </c>
      <c r="AY157" s="25" t="e">
        <f>IF('Crisis Indicator Data'!#REF!="No Data",1,IF(#REF!&lt;&gt;"",1,0))</f>
        <v>#REF!</v>
      </c>
      <c r="AZ157" s="25" t="e">
        <f>IF('Crisis Indicator Data'!#REF!="No Data",1,IF(#REF!&lt;&gt;"",1,0))</f>
        <v>#REF!</v>
      </c>
      <c r="BA157" t="e">
        <f t="shared" si="4"/>
        <v>#REF!</v>
      </c>
      <c r="BB157" s="27" t="e">
        <f t="shared" si="5"/>
        <v>#REF!</v>
      </c>
    </row>
    <row r="158" spans="1:54" x14ac:dyDescent="0.3">
      <c r="A158" t="s">
        <v>295</v>
      </c>
      <c r="B158" s="25" t="e">
        <f>IF('Crisis Indicator Data'!#REF!="No Data",1,IF(#REF!&lt;&gt;"",1,0))</f>
        <v>#REF!</v>
      </c>
      <c r="C158" s="25" t="e">
        <f>IF('Crisis Indicator Data'!#REF!="No Data",1,IF(#REF!&lt;&gt;"",1,0))</f>
        <v>#REF!</v>
      </c>
      <c r="D158" s="25" t="e">
        <f>IF('Crisis Indicator Data'!#REF!="No Data",1,IF(#REF!&lt;&gt;"",1,0))</f>
        <v>#REF!</v>
      </c>
      <c r="E158" s="25" t="e">
        <f>IF('Crisis Indicator Data'!#REF!="No Data",1,IF(#REF!&lt;&gt;"",1,0))</f>
        <v>#REF!</v>
      </c>
      <c r="F158" s="25" t="e">
        <f>IF('Crisis Indicator Data'!#REF!="No Data",1,IF(#REF!&lt;&gt;"",1,0))</f>
        <v>#REF!</v>
      </c>
      <c r="G158" s="25" t="e">
        <f>IF('Crisis Indicator Data'!#REF!="No Data",1,IF(#REF!&lt;&gt;"",1,0))</f>
        <v>#REF!</v>
      </c>
      <c r="H158" s="25" t="e">
        <f>IF('Crisis Indicator Data'!#REF!="No Data",1,IF(#REF!&lt;&gt;"",1,0))</f>
        <v>#REF!</v>
      </c>
      <c r="I158" s="25" t="e">
        <f>IF('Crisis Indicator Data'!#REF!="No Data",1,IF(#REF!&lt;&gt;"",1,0))</f>
        <v>#REF!</v>
      </c>
      <c r="J158" s="25" t="e">
        <f>IF('Crisis Indicator Data'!#REF!="No Data",1,IF(#REF!&lt;&gt;"",1,0))</f>
        <v>#REF!</v>
      </c>
      <c r="K158" s="25" t="e">
        <f>IF('Crisis Indicator Data'!#REF!="No Data",1,IF(#REF!&lt;&gt;"",1,0))</f>
        <v>#REF!</v>
      </c>
      <c r="L158" s="25" t="e">
        <f>IF('Crisis Indicator Data'!#REF!="No Data",1,IF(#REF!&lt;&gt;"",1,0))</f>
        <v>#REF!</v>
      </c>
      <c r="M158" s="25" t="e">
        <f>IF('Crisis Indicator Data'!#REF!="No Data",1,IF(#REF!&lt;&gt;"",1,0))</f>
        <v>#REF!</v>
      </c>
      <c r="N158" s="25" t="e">
        <f>IF('Crisis Indicator Data'!#REF!="No Data",1,IF(#REF!&lt;&gt;"",1,0))</f>
        <v>#REF!</v>
      </c>
      <c r="O158" s="25" t="e">
        <f>IF('Crisis Indicator Data'!#REF!="No Data",1,IF(#REF!&lt;&gt;"",1,0))</f>
        <v>#REF!</v>
      </c>
      <c r="P158" s="25" t="e">
        <f>IF('Crisis Indicator Data'!#REF!="No Data",1,IF(#REF!&lt;&gt;"",1,0))</f>
        <v>#REF!</v>
      </c>
      <c r="Q158" s="25" t="e">
        <f>IF('Crisis Indicator Data'!#REF!="No Data",1,IF(#REF!&lt;&gt;"",1,0))</f>
        <v>#REF!</v>
      </c>
      <c r="R158" s="25" t="e">
        <f>IF('Crisis Indicator Data'!#REF!="No Data",1,IF(#REF!&lt;&gt;"",1,0))</f>
        <v>#REF!</v>
      </c>
      <c r="S158" s="25" t="e">
        <f>IF('Crisis Indicator Data'!#REF!="No Data",1,IF(#REF!&lt;&gt;"",1,0))</f>
        <v>#REF!</v>
      </c>
      <c r="T158" s="25" t="e">
        <f>IF('Crisis Indicator Data'!#REF!="No Data",1,IF(#REF!&lt;&gt;"",1,0))</f>
        <v>#REF!</v>
      </c>
      <c r="U158" s="25" t="e">
        <f>IF('Crisis Indicator Data'!#REF!="No Data",1,IF(#REF!&lt;&gt;"",1,0))</f>
        <v>#REF!</v>
      </c>
      <c r="V158" s="25" t="e">
        <f>IF('Crisis Indicator Data'!#REF!="No Data",1,IF(#REF!&lt;&gt;"",1,0))</f>
        <v>#REF!</v>
      </c>
      <c r="W158" s="25" t="e">
        <f>IF('Crisis Indicator Data'!#REF!="No Data",1,IF(#REF!&lt;&gt;"",1,0))</f>
        <v>#REF!</v>
      </c>
      <c r="X158" s="25" t="e">
        <f>IF('Crisis Indicator Data'!#REF!="No Data",1,IF(#REF!&lt;&gt;"",1,0))</f>
        <v>#REF!</v>
      </c>
      <c r="Y158" s="25" t="e">
        <f>IF('Crisis Indicator Data'!#REF!="No Data",1,IF(#REF!&lt;&gt;"",1,0))</f>
        <v>#REF!</v>
      </c>
      <c r="Z158" s="25" t="e">
        <f>IF('Crisis Indicator Data'!#REF!="No Data",1,IF(#REF!&lt;&gt;"",1,0))</f>
        <v>#REF!</v>
      </c>
      <c r="AA158" s="25" t="e">
        <f>IF('Crisis Indicator Data'!#REF!="No Data",1,IF(#REF!&lt;&gt;"",1,0))</f>
        <v>#REF!</v>
      </c>
      <c r="AB158" s="25" t="e">
        <f>IF('Crisis Indicator Data'!#REF!="No Data",1,IF(#REF!&lt;&gt;"",1,0))</f>
        <v>#REF!</v>
      </c>
      <c r="AC158" s="25" t="e">
        <f>IF('Crisis Indicator Data'!#REF!="No Data",1,IF(#REF!&lt;&gt;"",1,0))</f>
        <v>#REF!</v>
      </c>
      <c r="AD158" s="25" t="e">
        <f>IF('Crisis Indicator Data'!#REF!="No Data",1,IF(#REF!&lt;&gt;"",1,0))</f>
        <v>#REF!</v>
      </c>
      <c r="AE158" s="25" t="e">
        <f>IF('Crisis Indicator Data'!#REF!="No Data",1,IF(#REF!&lt;&gt;"",1,0))</f>
        <v>#REF!</v>
      </c>
      <c r="AF158" s="25" t="e">
        <f>IF('Crisis Indicator Data'!#REF!="No Data",1,IF(#REF!&lt;&gt;"",1,0))</f>
        <v>#REF!</v>
      </c>
      <c r="AG158" s="25" t="e">
        <f>IF('Crisis Indicator Data'!#REF!="No Data",1,IF(#REF!&lt;&gt;"",1,0))</f>
        <v>#REF!</v>
      </c>
      <c r="AH158" s="25" t="e">
        <f>IF('Crisis Indicator Data'!#REF!="No Data",1,IF(#REF!&lt;&gt;"",1,0))</f>
        <v>#REF!</v>
      </c>
      <c r="AI158" s="25" t="e">
        <f>IF('Crisis Indicator Data'!#REF!="No Data",1,IF(#REF!&lt;&gt;"",1,0))</f>
        <v>#REF!</v>
      </c>
      <c r="AJ158" s="25" t="e">
        <f>IF('Crisis Indicator Data'!#REF!="No Data",1,IF(#REF!&lt;&gt;"",1,0))</f>
        <v>#REF!</v>
      </c>
      <c r="AK158" s="25" t="e">
        <f>IF('Crisis Indicator Data'!#REF!="No Data",1,IF(#REF!&lt;&gt;"",1,0))</f>
        <v>#REF!</v>
      </c>
      <c r="AL158" s="25" t="e">
        <f>IF('Crisis Indicator Data'!#REF!="No Data",1,IF(#REF!&lt;&gt;"",1,0))</f>
        <v>#REF!</v>
      </c>
      <c r="AM158" s="25" t="e">
        <f>IF('Crisis Indicator Data'!#REF!="No Data",1,IF(#REF!&lt;&gt;"",1,0))</f>
        <v>#REF!</v>
      </c>
      <c r="AN158" s="25" t="e">
        <f>IF('Crisis Indicator Data'!#REF!="No Data",1,IF(#REF!&lt;&gt;"",1,0))</f>
        <v>#REF!</v>
      </c>
      <c r="AO158" s="25" t="e">
        <f>IF('Crisis Indicator Data'!#REF!="No Data",1,IF(#REF!&lt;&gt;"",1,0))</f>
        <v>#REF!</v>
      </c>
      <c r="AP158" s="25" t="e">
        <f>IF('Crisis Indicator Data'!#REF!="No Data",1,IF(#REF!&lt;&gt;"",1,0))</f>
        <v>#REF!</v>
      </c>
      <c r="AQ158" s="25" t="e">
        <f>IF('Crisis Indicator Data'!#REF!="No Data",1,IF(#REF!&lt;&gt;"",1,0))</f>
        <v>#REF!</v>
      </c>
      <c r="AR158" s="25" t="e">
        <f>IF('Crisis Indicator Data'!#REF!="No Data",1,IF(#REF!&lt;&gt;"",1,0))</f>
        <v>#REF!</v>
      </c>
      <c r="AS158" s="25" t="e">
        <f>IF('Crisis Indicator Data'!#REF!="No Data",1,IF(#REF!&lt;&gt;"",1,0))</f>
        <v>#REF!</v>
      </c>
      <c r="AT158" s="25" t="e">
        <f>IF('Crisis Indicator Data'!#REF!="No Data",1,IF(#REF!&lt;&gt;"",1,0))</f>
        <v>#REF!</v>
      </c>
      <c r="AU158" s="25" t="e">
        <f>IF('Crisis Indicator Data'!#REF!="No Data",1,IF(#REF!&lt;&gt;"",1,0))</f>
        <v>#REF!</v>
      </c>
      <c r="AV158" s="25" t="e">
        <f>IF('Crisis Indicator Data'!#REF!="No Data",1,IF(#REF!&lt;&gt;"",1,0))</f>
        <v>#REF!</v>
      </c>
      <c r="AW158" s="25" t="e">
        <f>IF('Crisis Indicator Data'!#REF!="No Data",1,IF(#REF!&lt;&gt;"",1,0))</f>
        <v>#REF!</v>
      </c>
      <c r="AX158" s="25" t="e">
        <f>IF('Crisis Indicator Data'!#REF!="No Data",1,IF(#REF!&lt;&gt;"",1,0))</f>
        <v>#REF!</v>
      </c>
      <c r="AY158" s="25" t="e">
        <f>IF('Crisis Indicator Data'!#REF!="No Data",1,IF(#REF!&lt;&gt;"",1,0))</f>
        <v>#REF!</v>
      </c>
      <c r="AZ158" s="25" t="e">
        <f>IF('Crisis Indicator Data'!#REF!="No Data",1,IF(#REF!&lt;&gt;"",1,0))</f>
        <v>#REF!</v>
      </c>
      <c r="BA158" t="e">
        <f t="shared" si="4"/>
        <v>#REF!</v>
      </c>
      <c r="BB158" s="27" t="e">
        <f t="shared" si="5"/>
        <v>#REF!</v>
      </c>
    </row>
    <row r="159" spans="1:54" x14ac:dyDescent="0.3">
      <c r="A159" t="s">
        <v>298</v>
      </c>
      <c r="B159" s="25" t="e">
        <f>IF('Crisis Indicator Data'!#REF!="No Data",1,IF(#REF!&lt;&gt;"",1,0))</f>
        <v>#REF!</v>
      </c>
      <c r="C159" s="25" t="e">
        <f>IF('Crisis Indicator Data'!#REF!="No Data",1,IF(#REF!&lt;&gt;"",1,0))</f>
        <v>#REF!</v>
      </c>
      <c r="D159" s="25" t="e">
        <f>IF('Crisis Indicator Data'!#REF!="No Data",1,IF(#REF!&lt;&gt;"",1,0))</f>
        <v>#REF!</v>
      </c>
      <c r="E159" s="25" t="e">
        <f>IF('Crisis Indicator Data'!#REF!="No Data",1,IF(#REF!&lt;&gt;"",1,0))</f>
        <v>#REF!</v>
      </c>
      <c r="F159" s="25" t="e">
        <f>IF('Crisis Indicator Data'!#REF!="No Data",1,IF(#REF!&lt;&gt;"",1,0))</f>
        <v>#REF!</v>
      </c>
      <c r="G159" s="25" t="e">
        <f>IF('Crisis Indicator Data'!#REF!="No Data",1,IF(#REF!&lt;&gt;"",1,0))</f>
        <v>#REF!</v>
      </c>
      <c r="H159" s="25" t="e">
        <f>IF('Crisis Indicator Data'!#REF!="No Data",1,IF(#REF!&lt;&gt;"",1,0))</f>
        <v>#REF!</v>
      </c>
      <c r="I159" s="25" t="e">
        <f>IF('Crisis Indicator Data'!#REF!="No Data",1,IF(#REF!&lt;&gt;"",1,0))</f>
        <v>#REF!</v>
      </c>
      <c r="J159" s="25" t="e">
        <f>IF('Crisis Indicator Data'!#REF!="No Data",1,IF(#REF!&lt;&gt;"",1,0))</f>
        <v>#REF!</v>
      </c>
      <c r="K159" s="25" t="e">
        <f>IF('Crisis Indicator Data'!#REF!="No Data",1,IF(#REF!&lt;&gt;"",1,0))</f>
        <v>#REF!</v>
      </c>
      <c r="L159" s="25" t="e">
        <f>IF('Crisis Indicator Data'!#REF!="No Data",1,IF(#REF!&lt;&gt;"",1,0))</f>
        <v>#REF!</v>
      </c>
      <c r="M159" s="25" t="e">
        <f>IF('Crisis Indicator Data'!#REF!="No Data",1,IF(#REF!&lt;&gt;"",1,0))</f>
        <v>#REF!</v>
      </c>
      <c r="N159" s="25" t="e">
        <f>IF('Crisis Indicator Data'!#REF!="No Data",1,IF(#REF!&lt;&gt;"",1,0))</f>
        <v>#REF!</v>
      </c>
      <c r="O159" s="25" t="e">
        <f>IF('Crisis Indicator Data'!#REF!="No Data",1,IF(#REF!&lt;&gt;"",1,0))</f>
        <v>#REF!</v>
      </c>
      <c r="P159" s="25" t="e">
        <f>IF('Crisis Indicator Data'!#REF!="No Data",1,IF(#REF!&lt;&gt;"",1,0))</f>
        <v>#REF!</v>
      </c>
      <c r="Q159" s="25" t="e">
        <f>IF('Crisis Indicator Data'!#REF!="No Data",1,IF(#REF!&lt;&gt;"",1,0))</f>
        <v>#REF!</v>
      </c>
      <c r="R159" s="25" t="e">
        <f>IF('Crisis Indicator Data'!#REF!="No Data",1,IF(#REF!&lt;&gt;"",1,0))</f>
        <v>#REF!</v>
      </c>
      <c r="S159" s="25" t="e">
        <f>IF('Crisis Indicator Data'!#REF!="No Data",1,IF(#REF!&lt;&gt;"",1,0))</f>
        <v>#REF!</v>
      </c>
      <c r="T159" s="25" t="e">
        <f>IF('Crisis Indicator Data'!#REF!="No Data",1,IF(#REF!&lt;&gt;"",1,0))</f>
        <v>#REF!</v>
      </c>
      <c r="U159" s="25" t="e">
        <f>IF('Crisis Indicator Data'!#REF!="No Data",1,IF(#REF!&lt;&gt;"",1,0))</f>
        <v>#REF!</v>
      </c>
      <c r="V159" s="25" t="e">
        <f>IF('Crisis Indicator Data'!#REF!="No Data",1,IF(#REF!&lt;&gt;"",1,0))</f>
        <v>#REF!</v>
      </c>
      <c r="W159" s="25" t="e">
        <f>IF('Crisis Indicator Data'!#REF!="No Data",1,IF(#REF!&lt;&gt;"",1,0))</f>
        <v>#REF!</v>
      </c>
      <c r="X159" s="25" t="e">
        <f>IF('Crisis Indicator Data'!#REF!="No Data",1,IF(#REF!&lt;&gt;"",1,0))</f>
        <v>#REF!</v>
      </c>
      <c r="Y159" s="25" t="e">
        <f>IF('Crisis Indicator Data'!#REF!="No Data",1,IF(#REF!&lt;&gt;"",1,0))</f>
        <v>#REF!</v>
      </c>
      <c r="Z159" s="25" t="e">
        <f>IF('Crisis Indicator Data'!#REF!="No Data",1,IF(#REF!&lt;&gt;"",1,0))</f>
        <v>#REF!</v>
      </c>
      <c r="AA159" s="25" t="e">
        <f>IF('Crisis Indicator Data'!#REF!="No Data",1,IF(#REF!&lt;&gt;"",1,0))</f>
        <v>#REF!</v>
      </c>
      <c r="AB159" s="25" t="e">
        <f>IF('Crisis Indicator Data'!#REF!="No Data",1,IF(#REF!&lt;&gt;"",1,0))</f>
        <v>#REF!</v>
      </c>
      <c r="AC159" s="25" t="e">
        <f>IF('Crisis Indicator Data'!#REF!="No Data",1,IF(#REF!&lt;&gt;"",1,0))</f>
        <v>#REF!</v>
      </c>
      <c r="AD159" s="25" t="e">
        <f>IF('Crisis Indicator Data'!#REF!="No Data",1,IF(#REF!&lt;&gt;"",1,0))</f>
        <v>#REF!</v>
      </c>
      <c r="AE159" s="25" t="e">
        <f>IF('Crisis Indicator Data'!#REF!="No Data",1,IF(#REF!&lt;&gt;"",1,0))</f>
        <v>#REF!</v>
      </c>
      <c r="AF159" s="25" t="e">
        <f>IF('Crisis Indicator Data'!#REF!="No Data",1,IF(#REF!&lt;&gt;"",1,0))</f>
        <v>#REF!</v>
      </c>
      <c r="AG159" s="25" t="e">
        <f>IF('Crisis Indicator Data'!#REF!="No Data",1,IF(#REF!&lt;&gt;"",1,0))</f>
        <v>#REF!</v>
      </c>
      <c r="AH159" s="25" t="e">
        <f>IF('Crisis Indicator Data'!#REF!="No Data",1,IF(#REF!&lt;&gt;"",1,0))</f>
        <v>#REF!</v>
      </c>
      <c r="AI159" s="25" t="e">
        <f>IF('Crisis Indicator Data'!#REF!="No Data",1,IF(#REF!&lt;&gt;"",1,0))</f>
        <v>#REF!</v>
      </c>
      <c r="AJ159" s="25" t="e">
        <f>IF('Crisis Indicator Data'!#REF!="No Data",1,IF(#REF!&lt;&gt;"",1,0))</f>
        <v>#REF!</v>
      </c>
      <c r="AK159" s="25" t="e">
        <f>IF('Crisis Indicator Data'!#REF!="No Data",1,IF(#REF!&lt;&gt;"",1,0))</f>
        <v>#REF!</v>
      </c>
      <c r="AL159" s="25" t="e">
        <f>IF('Crisis Indicator Data'!#REF!="No Data",1,IF(#REF!&lt;&gt;"",1,0))</f>
        <v>#REF!</v>
      </c>
      <c r="AM159" s="25" t="e">
        <f>IF('Crisis Indicator Data'!#REF!="No Data",1,IF(#REF!&lt;&gt;"",1,0))</f>
        <v>#REF!</v>
      </c>
      <c r="AN159" s="25" t="e">
        <f>IF('Crisis Indicator Data'!#REF!="No Data",1,IF(#REF!&lt;&gt;"",1,0))</f>
        <v>#REF!</v>
      </c>
      <c r="AO159" s="25" t="e">
        <f>IF('Crisis Indicator Data'!#REF!="No Data",1,IF(#REF!&lt;&gt;"",1,0))</f>
        <v>#REF!</v>
      </c>
      <c r="AP159" s="25" t="e">
        <f>IF('Crisis Indicator Data'!#REF!="No Data",1,IF(#REF!&lt;&gt;"",1,0))</f>
        <v>#REF!</v>
      </c>
      <c r="AQ159" s="25" t="e">
        <f>IF('Crisis Indicator Data'!#REF!="No Data",1,IF(#REF!&lt;&gt;"",1,0))</f>
        <v>#REF!</v>
      </c>
      <c r="AR159" s="25" t="e">
        <f>IF('Crisis Indicator Data'!#REF!="No Data",1,IF(#REF!&lt;&gt;"",1,0))</f>
        <v>#REF!</v>
      </c>
      <c r="AS159" s="25" t="e">
        <f>IF('Crisis Indicator Data'!#REF!="No Data",1,IF(#REF!&lt;&gt;"",1,0))</f>
        <v>#REF!</v>
      </c>
      <c r="AT159" s="25" t="e">
        <f>IF('Crisis Indicator Data'!#REF!="No Data",1,IF(#REF!&lt;&gt;"",1,0))</f>
        <v>#REF!</v>
      </c>
      <c r="AU159" s="25" t="e">
        <f>IF('Crisis Indicator Data'!#REF!="No Data",1,IF(#REF!&lt;&gt;"",1,0))</f>
        <v>#REF!</v>
      </c>
      <c r="AV159" s="25" t="e">
        <f>IF('Crisis Indicator Data'!#REF!="No Data",1,IF(#REF!&lt;&gt;"",1,0))</f>
        <v>#REF!</v>
      </c>
      <c r="AW159" s="25" t="e">
        <f>IF('Crisis Indicator Data'!#REF!="No Data",1,IF(#REF!&lt;&gt;"",1,0))</f>
        <v>#REF!</v>
      </c>
      <c r="AX159" s="25" t="e">
        <f>IF('Crisis Indicator Data'!#REF!="No Data",1,IF(#REF!&lt;&gt;"",1,0))</f>
        <v>#REF!</v>
      </c>
      <c r="AY159" s="25" t="e">
        <f>IF('Crisis Indicator Data'!#REF!="No Data",1,IF(#REF!&lt;&gt;"",1,0))</f>
        <v>#REF!</v>
      </c>
      <c r="AZ159" s="25" t="e">
        <f>IF('Crisis Indicator Data'!#REF!="No Data",1,IF(#REF!&lt;&gt;"",1,0))</f>
        <v>#REF!</v>
      </c>
      <c r="BA159" t="e">
        <f t="shared" si="4"/>
        <v>#REF!</v>
      </c>
      <c r="BB159" s="27" t="e">
        <f t="shared" si="5"/>
        <v>#REF!</v>
      </c>
    </row>
    <row r="160" spans="1:54" x14ac:dyDescent="0.3">
      <c r="A160" t="s">
        <v>300</v>
      </c>
      <c r="B160" s="25" t="e">
        <f>IF('Crisis Indicator Data'!#REF!="No Data",1,IF(#REF!&lt;&gt;"",1,0))</f>
        <v>#REF!</v>
      </c>
      <c r="C160" s="25" t="e">
        <f>IF('Crisis Indicator Data'!#REF!="No Data",1,IF(#REF!&lt;&gt;"",1,0))</f>
        <v>#REF!</v>
      </c>
      <c r="D160" s="25" t="e">
        <f>IF('Crisis Indicator Data'!#REF!="No Data",1,IF(#REF!&lt;&gt;"",1,0))</f>
        <v>#REF!</v>
      </c>
      <c r="E160" s="25" t="e">
        <f>IF('Crisis Indicator Data'!#REF!="No Data",1,IF(#REF!&lt;&gt;"",1,0))</f>
        <v>#REF!</v>
      </c>
      <c r="F160" s="25" t="e">
        <f>IF('Crisis Indicator Data'!#REF!="No Data",1,IF(#REF!&lt;&gt;"",1,0))</f>
        <v>#REF!</v>
      </c>
      <c r="G160" s="25" t="e">
        <f>IF('Crisis Indicator Data'!#REF!="No Data",1,IF(#REF!&lt;&gt;"",1,0))</f>
        <v>#REF!</v>
      </c>
      <c r="H160" s="25" t="e">
        <f>IF('Crisis Indicator Data'!#REF!="No Data",1,IF(#REF!&lt;&gt;"",1,0))</f>
        <v>#REF!</v>
      </c>
      <c r="I160" s="25" t="e">
        <f>IF('Crisis Indicator Data'!#REF!="No Data",1,IF(#REF!&lt;&gt;"",1,0))</f>
        <v>#REF!</v>
      </c>
      <c r="J160" s="25" t="e">
        <f>IF('Crisis Indicator Data'!#REF!="No Data",1,IF(#REF!&lt;&gt;"",1,0))</f>
        <v>#REF!</v>
      </c>
      <c r="K160" s="25" t="e">
        <f>IF('Crisis Indicator Data'!#REF!="No Data",1,IF(#REF!&lt;&gt;"",1,0))</f>
        <v>#REF!</v>
      </c>
      <c r="L160" s="25" t="e">
        <f>IF('Crisis Indicator Data'!#REF!="No Data",1,IF(#REF!&lt;&gt;"",1,0))</f>
        <v>#REF!</v>
      </c>
      <c r="M160" s="25" t="e">
        <f>IF('Crisis Indicator Data'!#REF!="No Data",1,IF(#REF!&lt;&gt;"",1,0))</f>
        <v>#REF!</v>
      </c>
      <c r="N160" s="25" t="e">
        <f>IF('Crisis Indicator Data'!#REF!="No Data",1,IF(#REF!&lt;&gt;"",1,0))</f>
        <v>#REF!</v>
      </c>
      <c r="O160" s="25" t="e">
        <f>IF('Crisis Indicator Data'!#REF!="No Data",1,IF(#REF!&lt;&gt;"",1,0))</f>
        <v>#REF!</v>
      </c>
      <c r="P160" s="25" t="e">
        <f>IF('Crisis Indicator Data'!#REF!="No Data",1,IF(#REF!&lt;&gt;"",1,0))</f>
        <v>#REF!</v>
      </c>
      <c r="Q160" s="25" t="e">
        <f>IF('Crisis Indicator Data'!#REF!="No Data",1,IF(#REF!&lt;&gt;"",1,0))</f>
        <v>#REF!</v>
      </c>
      <c r="R160" s="25" t="e">
        <f>IF('Crisis Indicator Data'!#REF!="No Data",1,IF(#REF!&lt;&gt;"",1,0))</f>
        <v>#REF!</v>
      </c>
      <c r="S160" s="25" t="e">
        <f>IF('Crisis Indicator Data'!#REF!="No Data",1,IF(#REF!&lt;&gt;"",1,0))</f>
        <v>#REF!</v>
      </c>
      <c r="T160" s="25" t="e">
        <f>IF('Crisis Indicator Data'!#REF!="No Data",1,IF(#REF!&lt;&gt;"",1,0))</f>
        <v>#REF!</v>
      </c>
      <c r="U160" s="25" t="e">
        <f>IF('Crisis Indicator Data'!#REF!="No Data",1,IF(#REF!&lt;&gt;"",1,0))</f>
        <v>#REF!</v>
      </c>
      <c r="V160" s="25" t="e">
        <f>IF('Crisis Indicator Data'!#REF!="No Data",1,IF(#REF!&lt;&gt;"",1,0))</f>
        <v>#REF!</v>
      </c>
      <c r="W160" s="25" t="e">
        <f>IF('Crisis Indicator Data'!#REF!="No Data",1,IF(#REF!&lt;&gt;"",1,0))</f>
        <v>#REF!</v>
      </c>
      <c r="X160" s="25" t="e">
        <f>IF('Crisis Indicator Data'!#REF!="No Data",1,IF(#REF!&lt;&gt;"",1,0))</f>
        <v>#REF!</v>
      </c>
      <c r="Y160" s="25" t="e">
        <f>IF('Crisis Indicator Data'!#REF!="No Data",1,IF(#REF!&lt;&gt;"",1,0))</f>
        <v>#REF!</v>
      </c>
      <c r="Z160" s="25" t="e">
        <f>IF('Crisis Indicator Data'!#REF!="No Data",1,IF(#REF!&lt;&gt;"",1,0))</f>
        <v>#REF!</v>
      </c>
      <c r="AA160" s="25" t="e">
        <f>IF('Crisis Indicator Data'!#REF!="No Data",1,IF(#REF!&lt;&gt;"",1,0))</f>
        <v>#REF!</v>
      </c>
      <c r="AB160" s="25" t="e">
        <f>IF('Crisis Indicator Data'!#REF!="No Data",1,IF(#REF!&lt;&gt;"",1,0))</f>
        <v>#REF!</v>
      </c>
      <c r="AC160" s="25" t="e">
        <f>IF('Crisis Indicator Data'!#REF!="No Data",1,IF(#REF!&lt;&gt;"",1,0))</f>
        <v>#REF!</v>
      </c>
      <c r="AD160" s="25" t="e">
        <f>IF('Crisis Indicator Data'!#REF!="No Data",1,IF(#REF!&lt;&gt;"",1,0))</f>
        <v>#REF!</v>
      </c>
      <c r="AE160" s="25" t="e">
        <f>IF('Crisis Indicator Data'!#REF!="No Data",1,IF(#REF!&lt;&gt;"",1,0))</f>
        <v>#REF!</v>
      </c>
      <c r="AF160" s="25" t="e">
        <f>IF('Crisis Indicator Data'!#REF!="No Data",1,IF(#REF!&lt;&gt;"",1,0))</f>
        <v>#REF!</v>
      </c>
      <c r="AG160" s="25" t="e">
        <f>IF('Crisis Indicator Data'!#REF!="No Data",1,IF(#REF!&lt;&gt;"",1,0))</f>
        <v>#REF!</v>
      </c>
      <c r="AH160" s="25" t="e">
        <f>IF('Crisis Indicator Data'!#REF!="No Data",1,IF(#REF!&lt;&gt;"",1,0))</f>
        <v>#REF!</v>
      </c>
      <c r="AI160" s="25" t="e">
        <f>IF('Crisis Indicator Data'!#REF!="No Data",1,IF(#REF!&lt;&gt;"",1,0))</f>
        <v>#REF!</v>
      </c>
      <c r="AJ160" s="25" t="e">
        <f>IF('Crisis Indicator Data'!#REF!="No Data",1,IF(#REF!&lt;&gt;"",1,0))</f>
        <v>#REF!</v>
      </c>
      <c r="AK160" s="25" t="e">
        <f>IF('Crisis Indicator Data'!#REF!="No Data",1,IF(#REF!&lt;&gt;"",1,0))</f>
        <v>#REF!</v>
      </c>
      <c r="AL160" s="25" t="e">
        <f>IF('Crisis Indicator Data'!#REF!="No Data",1,IF(#REF!&lt;&gt;"",1,0))</f>
        <v>#REF!</v>
      </c>
      <c r="AM160" s="25" t="e">
        <f>IF('Crisis Indicator Data'!#REF!="No Data",1,IF(#REF!&lt;&gt;"",1,0))</f>
        <v>#REF!</v>
      </c>
      <c r="AN160" s="25" t="e">
        <f>IF('Crisis Indicator Data'!#REF!="No Data",1,IF(#REF!&lt;&gt;"",1,0))</f>
        <v>#REF!</v>
      </c>
      <c r="AO160" s="25" t="e">
        <f>IF('Crisis Indicator Data'!#REF!="No Data",1,IF(#REF!&lt;&gt;"",1,0))</f>
        <v>#REF!</v>
      </c>
      <c r="AP160" s="25" t="e">
        <f>IF('Crisis Indicator Data'!#REF!="No Data",1,IF(#REF!&lt;&gt;"",1,0))</f>
        <v>#REF!</v>
      </c>
      <c r="AQ160" s="25" t="e">
        <f>IF('Crisis Indicator Data'!#REF!="No Data",1,IF(#REF!&lt;&gt;"",1,0))</f>
        <v>#REF!</v>
      </c>
      <c r="AR160" s="25" t="e">
        <f>IF('Crisis Indicator Data'!#REF!="No Data",1,IF(#REF!&lt;&gt;"",1,0))</f>
        <v>#REF!</v>
      </c>
      <c r="AS160" s="25" t="e">
        <f>IF('Crisis Indicator Data'!#REF!="No Data",1,IF(#REF!&lt;&gt;"",1,0))</f>
        <v>#REF!</v>
      </c>
      <c r="AT160" s="25" t="e">
        <f>IF('Crisis Indicator Data'!#REF!="No Data",1,IF(#REF!&lt;&gt;"",1,0))</f>
        <v>#REF!</v>
      </c>
      <c r="AU160" s="25" t="e">
        <f>IF('Crisis Indicator Data'!#REF!="No Data",1,IF(#REF!&lt;&gt;"",1,0))</f>
        <v>#REF!</v>
      </c>
      <c r="AV160" s="25" t="e">
        <f>IF('Crisis Indicator Data'!#REF!="No Data",1,IF(#REF!&lt;&gt;"",1,0))</f>
        <v>#REF!</v>
      </c>
      <c r="AW160" s="25" t="e">
        <f>IF('Crisis Indicator Data'!#REF!="No Data",1,IF(#REF!&lt;&gt;"",1,0))</f>
        <v>#REF!</v>
      </c>
      <c r="AX160" s="25" t="e">
        <f>IF('Crisis Indicator Data'!#REF!="No Data",1,IF(#REF!&lt;&gt;"",1,0))</f>
        <v>#REF!</v>
      </c>
      <c r="AY160" s="25" t="e">
        <f>IF('Crisis Indicator Data'!#REF!="No Data",1,IF(#REF!&lt;&gt;"",1,0))</f>
        <v>#REF!</v>
      </c>
      <c r="AZ160" s="25" t="e">
        <f>IF('Crisis Indicator Data'!#REF!="No Data",1,IF(#REF!&lt;&gt;"",1,0))</f>
        <v>#REF!</v>
      </c>
      <c r="BA160" t="e">
        <f t="shared" si="4"/>
        <v>#REF!</v>
      </c>
      <c r="BB160" s="27" t="e">
        <f t="shared" si="5"/>
        <v>#REF!</v>
      </c>
    </row>
    <row r="161" spans="1:54" x14ac:dyDescent="0.3">
      <c r="A161" t="s">
        <v>302</v>
      </c>
      <c r="B161" s="25" t="e">
        <f>IF('Crisis Indicator Data'!#REF!="No Data",1,IF(#REF!&lt;&gt;"",1,0))</f>
        <v>#REF!</v>
      </c>
      <c r="C161" s="25" t="e">
        <f>IF('Crisis Indicator Data'!#REF!="No Data",1,IF(#REF!&lt;&gt;"",1,0))</f>
        <v>#REF!</v>
      </c>
      <c r="D161" s="25" t="e">
        <f>IF('Crisis Indicator Data'!#REF!="No Data",1,IF(#REF!&lt;&gt;"",1,0))</f>
        <v>#REF!</v>
      </c>
      <c r="E161" s="25" t="e">
        <f>IF('Crisis Indicator Data'!#REF!="No Data",1,IF(#REF!&lt;&gt;"",1,0))</f>
        <v>#REF!</v>
      </c>
      <c r="F161" s="25" t="e">
        <f>IF('Crisis Indicator Data'!#REF!="No Data",1,IF(#REF!&lt;&gt;"",1,0))</f>
        <v>#REF!</v>
      </c>
      <c r="G161" s="25" t="e">
        <f>IF('Crisis Indicator Data'!#REF!="No Data",1,IF(#REF!&lt;&gt;"",1,0))</f>
        <v>#REF!</v>
      </c>
      <c r="H161" s="25" t="e">
        <f>IF('Crisis Indicator Data'!#REF!="No Data",1,IF(#REF!&lt;&gt;"",1,0))</f>
        <v>#REF!</v>
      </c>
      <c r="I161" s="25" t="e">
        <f>IF('Crisis Indicator Data'!#REF!="No Data",1,IF(#REF!&lt;&gt;"",1,0))</f>
        <v>#REF!</v>
      </c>
      <c r="J161" s="25" t="e">
        <f>IF('Crisis Indicator Data'!#REF!="No Data",1,IF(#REF!&lt;&gt;"",1,0))</f>
        <v>#REF!</v>
      </c>
      <c r="K161" s="25" t="e">
        <f>IF('Crisis Indicator Data'!#REF!="No Data",1,IF(#REF!&lt;&gt;"",1,0))</f>
        <v>#REF!</v>
      </c>
      <c r="L161" s="25" t="e">
        <f>IF('Crisis Indicator Data'!#REF!="No Data",1,IF(#REF!&lt;&gt;"",1,0))</f>
        <v>#REF!</v>
      </c>
      <c r="M161" s="25" t="e">
        <f>IF('Crisis Indicator Data'!#REF!="No Data",1,IF(#REF!&lt;&gt;"",1,0))</f>
        <v>#REF!</v>
      </c>
      <c r="N161" s="25" t="e">
        <f>IF('Crisis Indicator Data'!#REF!="No Data",1,IF(#REF!&lt;&gt;"",1,0))</f>
        <v>#REF!</v>
      </c>
      <c r="O161" s="25" t="e">
        <f>IF('Crisis Indicator Data'!#REF!="No Data",1,IF(#REF!&lt;&gt;"",1,0))</f>
        <v>#REF!</v>
      </c>
      <c r="P161" s="25" t="e">
        <f>IF('Crisis Indicator Data'!#REF!="No Data",1,IF(#REF!&lt;&gt;"",1,0))</f>
        <v>#REF!</v>
      </c>
      <c r="Q161" s="25" t="e">
        <f>IF('Crisis Indicator Data'!#REF!="No Data",1,IF(#REF!&lt;&gt;"",1,0))</f>
        <v>#REF!</v>
      </c>
      <c r="R161" s="25" t="e">
        <f>IF('Crisis Indicator Data'!#REF!="No Data",1,IF(#REF!&lt;&gt;"",1,0))</f>
        <v>#REF!</v>
      </c>
      <c r="S161" s="25" t="e">
        <f>IF('Crisis Indicator Data'!#REF!="No Data",1,IF(#REF!&lt;&gt;"",1,0))</f>
        <v>#REF!</v>
      </c>
      <c r="T161" s="25" t="e">
        <f>IF('Crisis Indicator Data'!#REF!="No Data",1,IF(#REF!&lt;&gt;"",1,0))</f>
        <v>#REF!</v>
      </c>
      <c r="U161" s="25" t="e">
        <f>IF('Crisis Indicator Data'!#REF!="No Data",1,IF(#REF!&lt;&gt;"",1,0))</f>
        <v>#REF!</v>
      </c>
      <c r="V161" s="25" t="e">
        <f>IF('Crisis Indicator Data'!#REF!="No Data",1,IF(#REF!&lt;&gt;"",1,0))</f>
        <v>#REF!</v>
      </c>
      <c r="W161" s="25" t="e">
        <f>IF('Crisis Indicator Data'!#REF!="No Data",1,IF(#REF!&lt;&gt;"",1,0))</f>
        <v>#REF!</v>
      </c>
      <c r="X161" s="25" t="e">
        <f>IF('Crisis Indicator Data'!#REF!="No Data",1,IF(#REF!&lt;&gt;"",1,0))</f>
        <v>#REF!</v>
      </c>
      <c r="Y161" s="25" t="e">
        <f>IF('Crisis Indicator Data'!#REF!="No Data",1,IF(#REF!&lt;&gt;"",1,0))</f>
        <v>#REF!</v>
      </c>
      <c r="Z161" s="25" t="e">
        <f>IF('Crisis Indicator Data'!#REF!="No Data",1,IF(#REF!&lt;&gt;"",1,0))</f>
        <v>#REF!</v>
      </c>
      <c r="AA161" s="25" t="e">
        <f>IF('Crisis Indicator Data'!#REF!="No Data",1,IF(#REF!&lt;&gt;"",1,0))</f>
        <v>#REF!</v>
      </c>
      <c r="AB161" s="25" t="e">
        <f>IF('Crisis Indicator Data'!#REF!="No Data",1,IF(#REF!&lt;&gt;"",1,0))</f>
        <v>#REF!</v>
      </c>
      <c r="AC161" s="25" t="e">
        <f>IF('Crisis Indicator Data'!#REF!="No Data",1,IF(#REF!&lt;&gt;"",1,0))</f>
        <v>#REF!</v>
      </c>
      <c r="AD161" s="25" t="e">
        <f>IF('Crisis Indicator Data'!#REF!="No Data",1,IF(#REF!&lt;&gt;"",1,0))</f>
        <v>#REF!</v>
      </c>
      <c r="AE161" s="25" t="e">
        <f>IF('Crisis Indicator Data'!#REF!="No Data",1,IF(#REF!&lt;&gt;"",1,0))</f>
        <v>#REF!</v>
      </c>
      <c r="AF161" s="25" t="e">
        <f>IF('Crisis Indicator Data'!#REF!="No Data",1,IF(#REF!&lt;&gt;"",1,0))</f>
        <v>#REF!</v>
      </c>
      <c r="AG161" s="25" t="e">
        <f>IF('Crisis Indicator Data'!#REF!="No Data",1,IF(#REF!&lt;&gt;"",1,0))</f>
        <v>#REF!</v>
      </c>
      <c r="AH161" s="25" t="e">
        <f>IF('Crisis Indicator Data'!#REF!="No Data",1,IF(#REF!&lt;&gt;"",1,0))</f>
        <v>#REF!</v>
      </c>
      <c r="AI161" s="25" t="e">
        <f>IF('Crisis Indicator Data'!#REF!="No Data",1,IF(#REF!&lt;&gt;"",1,0))</f>
        <v>#REF!</v>
      </c>
      <c r="AJ161" s="25" t="e">
        <f>IF('Crisis Indicator Data'!#REF!="No Data",1,IF(#REF!&lt;&gt;"",1,0))</f>
        <v>#REF!</v>
      </c>
      <c r="AK161" s="25" t="e">
        <f>IF('Crisis Indicator Data'!#REF!="No Data",1,IF(#REF!&lt;&gt;"",1,0))</f>
        <v>#REF!</v>
      </c>
      <c r="AL161" s="25" t="e">
        <f>IF('Crisis Indicator Data'!#REF!="No Data",1,IF(#REF!&lt;&gt;"",1,0))</f>
        <v>#REF!</v>
      </c>
      <c r="AM161" s="25" t="e">
        <f>IF('Crisis Indicator Data'!#REF!="No Data",1,IF(#REF!&lt;&gt;"",1,0))</f>
        <v>#REF!</v>
      </c>
      <c r="AN161" s="25" t="e">
        <f>IF('Crisis Indicator Data'!#REF!="No Data",1,IF(#REF!&lt;&gt;"",1,0))</f>
        <v>#REF!</v>
      </c>
      <c r="AO161" s="25" t="e">
        <f>IF('Crisis Indicator Data'!#REF!="No Data",1,IF(#REF!&lt;&gt;"",1,0))</f>
        <v>#REF!</v>
      </c>
      <c r="AP161" s="25" t="e">
        <f>IF('Crisis Indicator Data'!#REF!="No Data",1,IF(#REF!&lt;&gt;"",1,0))</f>
        <v>#REF!</v>
      </c>
      <c r="AQ161" s="25" t="e">
        <f>IF('Crisis Indicator Data'!#REF!="No Data",1,IF(#REF!&lt;&gt;"",1,0))</f>
        <v>#REF!</v>
      </c>
      <c r="AR161" s="25" t="e">
        <f>IF('Crisis Indicator Data'!#REF!="No Data",1,IF(#REF!&lt;&gt;"",1,0))</f>
        <v>#REF!</v>
      </c>
      <c r="AS161" s="25" t="e">
        <f>IF('Crisis Indicator Data'!#REF!="No Data",1,IF(#REF!&lt;&gt;"",1,0))</f>
        <v>#REF!</v>
      </c>
      <c r="AT161" s="25" t="e">
        <f>IF('Crisis Indicator Data'!#REF!="No Data",1,IF(#REF!&lt;&gt;"",1,0))</f>
        <v>#REF!</v>
      </c>
      <c r="AU161" s="25" t="e">
        <f>IF('Crisis Indicator Data'!#REF!="No Data",1,IF(#REF!&lt;&gt;"",1,0))</f>
        <v>#REF!</v>
      </c>
      <c r="AV161" s="25" t="e">
        <f>IF('Crisis Indicator Data'!#REF!="No Data",1,IF(#REF!&lt;&gt;"",1,0))</f>
        <v>#REF!</v>
      </c>
      <c r="AW161" s="25" t="e">
        <f>IF('Crisis Indicator Data'!#REF!="No Data",1,IF(#REF!&lt;&gt;"",1,0))</f>
        <v>#REF!</v>
      </c>
      <c r="AX161" s="25" t="e">
        <f>IF('Crisis Indicator Data'!#REF!="No Data",1,IF(#REF!&lt;&gt;"",1,0))</f>
        <v>#REF!</v>
      </c>
      <c r="AY161" s="25" t="e">
        <f>IF('Crisis Indicator Data'!#REF!="No Data",1,IF(#REF!&lt;&gt;"",1,0))</f>
        <v>#REF!</v>
      </c>
      <c r="AZ161" s="25" t="e">
        <f>IF('Crisis Indicator Data'!#REF!="No Data",1,IF(#REF!&lt;&gt;"",1,0))</f>
        <v>#REF!</v>
      </c>
      <c r="BA161" t="e">
        <f t="shared" si="4"/>
        <v>#REF!</v>
      </c>
      <c r="BB161" s="27" t="e">
        <f t="shared" si="5"/>
        <v>#REF!</v>
      </c>
    </row>
    <row r="162" spans="1:54" x14ac:dyDescent="0.3">
      <c r="A162" t="s">
        <v>304</v>
      </c>
      <c r="B162" s="25" t="e">
        <f>IF('Crisis Indicator Data'!#REF!="No Data",1,IF(#REF!&lt;&gt;"",1,0))</f>
        <v>#REF!</v>
      </c>
      <c r="C162" s="25" t="e">
        <f>IF('Crisis Indicator Data'!#REF!="No Data",1,IF(#REF!&lt;&gt;"",1,0))</f>
        <v>#REF!</v>
      </c>
      <c r="D162" s="25" t="e">
        <f>IF('Crisis Indicator Data'!#REF!="No Data",1,IF(#REF!&lt;&gt;"",1,0))</f>
        <v>#REF!</v>
      </c>
      <c r="E162" s="25" t="e">
        <f>IF('Crisis Indicator Data'!#REF!="No Data",1,IF(#REF!&lt;&gt;"",1,0))</f>
        <v>#REF!</v>
      </c>
      <c r="F162" s="25" t="e">
        <f>IF('Crisis Indicator Data'!#REF!="No Data",1,IF(#REF!&lt;&gt;"",1,0))</f>
        <v>#REF!</v>
      </c>
      <c r="G162" s="25" t="e">
        <f>IF('Crisis Indicator Data'!#REF!="No Data",1,IF(#REF!&lt;&gt;"",1,0))</f>
        <v>#REF!</v>
      </c>
      <c r="H162" s="25" t="e">
        <f>IF('Crisis Indicator Data'!#REF!="No Data",1,IF(#REF!&lt;&gt;"",1,0))</f>
        <v>#REF!</v>
      </c>
      <c r="I162" s="25" t="e">
        <f>IF('Crisis Indicator Data'!#REF!="No Data",1,IF(#REF!&lt;&gt;"",1,0))</f>
        <v>#REF!</v>
      </c>
      <c r="J162" s="25" t="e">
        <f>IF('Crisis Indicator Data'!#REF!="No Data",1,IF(#REF!&lt;&gt;"",1,0))</f>
        <v>#REF!</v>
      </c>
      <c r="K162" s="25" t="e">
        <f>IF('Crisis Indicator Data'!#REF!="No Data",1,IF(#REF!&lt;&gt;"",1,0))</f>
        <v>#REF!</v>
      </c>
      <c r="L162" s="25" t="e">
        <f>IF('Crisis Indicator Data'!#REF!="No Data",1,IF(#REF!&lt;&gt;"",1,0))</f>
        <v>#REF!</v>
      </c>
      <c r="M162" s="25" t="e">
        <f>IF('Crisis Indicator Data'!#REF!="No Data",1,IF(#REF!&lt;&gt;"",1,0))</f>
        <v>#REF!</v>
      </c>
      <c r="N162" s="25" t="e">
        <f>IF('Crisis Indicator Data'!#REF!="No Data",1,IF(#REF!&lt;&gt;"",1,0))</f>
        <v>#REF!</v>
      </c>
      <c r="O162" s="25" t="e">
        <f>IF('Crisis Indicator Data'!#REF!="No Data",1,IF(#REF!&lt;&gt;"",1,0))</f>
        <v>#REF!</v>
      </c>
      <c r="P162" s="25" t="e">
        <f>IF('Crisis Indicator Data'!#REF!="No Data",1,IF(#REF!&lt;&gt;"",1,0))</f>
        <v>#REF!</v>
      </c>
      <c r="Q162" s="25" t="e">
        <f>IF('Crisis Indicator Data'!#REF!="No Data",1,IF(#REF!&lt;&gt;"",1,0))</f>
        <v>#REF!</v>
      </c>
      <c r="R162" s="25" t="e">
        <f>IF('Crisis Indicator Data'!#REF!="No Data",1,IF(#REF!&lt;&gt;"",1,0))</f>
        <v>#REF!</v>
      </c>
      <c r="S162" s="25" t="e">
        <f>IF('Crisis Indicator Data'!#REF!="No Data",1,IF(#REF!&lt;&gt;"",1,0))</f>
        <v>#REF!</v>
      </c>
      <c r="T162" s="25" t="e">
        <f>IF('Crisis Indicator Data'!#REF!="No Data",1,IF(#REF!&lt;&gt;"",1,0))</f>
        <v>#REF!</v>
      </c>
      <c r="U162" s="25" t="e">
        <f>IF('Crisis Indicator Data'!#REF!="No Data",1,IF(#REF!&lt;&gt;"",1,0))</f>
        <v>#REF!</v>
      </c>
      <c r="V162" s="25" t="e">
        <f>IF('Crisis Indicator Data'!#REF!="No Data",1,IF(#REF!&lt;&gt;"",1,0))</f>
        <v>#REF!</v>
      </c>
      <c r="W162" s="25" t="e">
        <f>IF('Crisis Indicator Data'!#REF!="No Data",1,IF(#REF!&lt;&gt;"",1,0))</f>
        <v>#REF!</v>
      </c>
      <c r="X162" s="25" t="e">
        <f>IF('Crisis Indicator Data'!#REF!="No Data",1,IF(#REF!&lt;&gt;"",1,0))</f>
        <v>#REF!</v>
      </c>
      <c r="Y162" s="25" t="e">
        <f>IF('Crisis Indicator Data'!#REF!="No Data",1,IF(#REF!&lt;&gt;"",1,0))</f>
        <v>#REF!</v>
      </c>
      <c r="Z162" s="25" t="e">
        <f>IF('Crisis Indicator Data'!#REF!="No Data",1,IF(#REF!&lt;&gt;"",1,0))</f>
        <v>#REF!</v>
      </c>
      <c r="AA162" s="25" t="e">
        <f>IF('Crisis Indicator Data'!#REF!="No Data",1,IF(#REF!&lt;&gt;"",1,0))</f>
        <v>#REF!</v>
      </c>
      <c r="AB162" s="25" t="e">
        <f>IF('Crisis Indicator Data'!#REF!="No Data",1,IF(#REF!&lt;&gt;"",1,0))</f>
        <v>#REF!</v>
      </c>
      <c r="AC162" s="25" t="e">
        <f>IF('Crisis Indicator Data'!#REF!="No Data",1,IF(#REF!&lt;&gt;"",1,0))</f>
        <v>#REF!</v>
      </c>
      <c r="AD162" s="25" t="e">
        <f>IF('Crisis Indicator Data'!#REF!="No Data",1,IF(#REF!&lt;&gt;"",1,0))</f>
        <v>#REF!</v>
      </c>
      <c r="AE162" s="25" t="e">
        <f>IF('Crisis Indicator Data'!#REF!="No Data",1,IF(#REF!&lt;&gt;"",1,0))</f>
        <v>#REF!</v>
      </c>
      <c r="AF162" s="25" t="e">
        <f>IF('Crisis Indicator Data'!#REF!="No Data",1,IF(#REF!&lt;&gt;"",1,0))</f>
        <v>#REF!</v>
      </c>
      <c r="AG162" s="25" t="e">
        <f>IF('Crisis Indicator Data'!#REF!="No Data",1,IF(#REF!&lt;&gt;"",1,0))</f>
        <v>#REF!</v>
      </c>
      <c r="AH162" s="25" t="e">
        <f>IF('Crisis Indicator Data'!#REF!="No Data",1,IF(#REF!&lt;&gt;"",1,0))</f>
        <v>#REF!</v>
      </c>
      <c r="AI162" s="25" t="e">
        <f>IF('Crisis Indicator Data'!#REF!="No Data",1,IF(#REF!&lt;&gt;"",1,0))</f>
        <v>#REF!</v>
      </c>
      <c r="AJ162" s="25" t="e">
        <f>IF('Crisis Indicator Data'!#REF!="No Data",1,IF(#REF!&lt;&gt;"",1,0))</f>
        <v>#REF!</v>
      </c>
      <c r="AK162" s="25" t="e">
        <f>IF('Crisis Indicator Data'!#REF!="No Data",1,IF(#REF!&lt;&gt;"",1,0))</f>
        <v>#REF!</v>
      </c>
      <c r="AL162" s="25" t="e">
        <f>IF('Crisis Indicator Data'!#REF!="No Data",1,IF(#REF!&lt;&gt;"",1,0))</f>
        <v>#REF!</v>
      </c>
      <c r="AM162" s="25" t="e">
        <f>IF('Crisis Indicator Data'!#REF!="No Data",1,IF(#REF!&lt;&gt;"",1,0))</f>
        <v>#REF!</v>
      </c>
      <c r="AN162" s="25" t="e">
        <f>IF('Crisis Indicator Data'!#REF!="No Data",1,IF(#REF!&lt;&gt;"",1,0))</f>
        <v>#REF!</v>
      </c>
      <c r="AO162" s="25" t="e">
        <f>IF('Crisis Indicator Data'!#REF!="No Data",1,IF(#REF!&lt;&gt;"",1,0))</f>
        <v>#REF!</v>
      </c>
      <c r="AP162" s="25" t="e">
        <f>IF('Crisis Indicator Data'!#REF!="No Data",1,IF(#REF!&lt;&gt;"",1,0))</f>
        <v>#REF!</v>
      </c>
      <c r="AQ162" s="25" t="e">
        <f>IF('Crisis Indicator Data'!#REF!="No Data",1,IF(#REF!&lt;&gt;"",1,0))</f>
        <v>#REF!</v>
      </c>
      <c r="AR162" s="25" t="e">
        <f>IF('Crisis Indicator Data'!#REF!="No Data",1,IF(#REF!&lt;&gt;"",1,0))</f>
        <v>#REF!</v>
      </c>
      <c r="AS162" s="25" t="e">
        <f>IF('Crisis Indicator Data'!#REF!="No Data",1,IF(#REF!&lt;&gt;"",1,0))</f>
        <v>#REF!</v>
      </c>
      <c r="AT162" s="25" t="e">
        <f>IF('Crisis Indicator Data'!#REF!="No Data",1,IF(#REF!&lt;&gt;"",1,0))</f>
        <v>#REF!</v>
      </c>
      <c r="AU162" s="25" t="e">
        <f>IF('Crisis Indicator Data'!#REF!="No Data",1,IF(#REF!&lt;&gt;"",1,0))</f>
        <v>#REF!</v>
      </c>
      <c r="AV162" s="25" t="e">
        <f>IF('Crisis Indicator Data'!#REF!="No Data",1,IF(#REF!&lt;&gt;"",1,0))</f>
        <v>#REF!</v>
      </c>
      <c r="AW162" s="25" t="e">
        <f>IF('Crisis Indicator Data'!#REF!="No Data",1,IF(#REF!&lt;&gt;"",1,0))</f>
        <v>#REF!</v>
      </c>
      <c r="AX162" s="25" t="e">
        <f>IF('Crisis Indicator Data'!#REF!="No Data",1,IF(#REF!&lt;&gt;"",1,0))</f>
        <v>#REF!</v>
      </c>
      <c r="AY162" s="25" t="e">
        <f>IF('Crisis Indicator Data'!#REF!="No Data",1,IF(#REF!&lt;&gt;"",1,0))</f>
        <v>#REF!</v>
      </c>
      <c r="AZ162" s="25" t="e">
        <f>IF('Crisis Indicator Data'!#REF!="No Data",1,IF(#REF!&lt;&gt;"",1,0))</f>
        <v>#REF!</v>
      </c>
      <c r="BA162" t="e">
        <f t="shared" si="4"/>
        <v>#REF!</v>
      </c>
      <c r="BB162" s="27" t="e">
        <f t="shared" si="5"/>
        <v>#REF!</v>
      </c>
    </row>
    <row r="163" spans="1:54" x14ac:dyDescent="0.3">
      <c r="A163" t="s">
        <v>306</v>
      </c>
      <c r="B163" s="25" t="e">
        <f>IF('Crisis Indicator Data'!#REF!="No Data",1,IF(#REF!&lt;&gt;"",1,0))</f>
        <v>#REF!</v>
      </c>
      <c r="C163" s="25" t="e">
        <f>IF('Crisis Indicator Data'!#REF!="No Data",1,IF(#REF!&lt;&gt;"",1,0))</f>
        <v>#REF!</v>
      </c>
      <c r="D163" s="25" t="e">
        <f>IF('Crisis Indicator Data'!#REF!="No Data",1,IF(#REF!&lt;&gt;"",1,0))</f>
        <v>#REF!</v>
      </c>
      <c r="E163" s="25" t="e">
        <f>IF('Crisis Indicator Data'!#REF!="No Data",1,IF(#REF!&lt;&gt;"",1,0))</f>
        <v>#REF!</v>
      </c>
      <c r="F163" s="25" t="e">
        <f>IF('Crisis Indicator Data'!#REF!="No Data",1,IF(#REF!&lt;&gt;"",1,0))</f>
        <v>#REF!</v>
      </c>
      <c r="G163" s="25" t="e">
        <f>IF('Crisis Indicator Data'!#REF!="No Data",1,IF(#REF!&lt;&gt;"",1,0))</f>
        <v>#REF!</v>
      </c>
      <c r="H163" s="25" t="e">
        <f>IF('Crisis Indicator Data'!#REF!="No Data",1,IF(#REF!&lt;&gt;"",1,0))</f>
        <v>#REF!</v>
      </c>
      <c r="I163" s="25" t="e">
        <f>IF('Crisis Indicator Data'!#REF!="No Data",1,IF(#REF!&lt;&gt;"",1,0))</f>
        <v>#REF!</v>
      </c>
      <c r="J163" s="25" t="e">
        <f>IF('Crisis Indicator Data'!#REF!="No Data",1,IF(#REF!&lt;&gt;"",1,0))</f>
        <v>#REF!</v>
      </c>
      <c r="K163" s="25" t="e">
        <f>IF('Crisis Indicator Data'!#REF!="No Data",1,IF(#REF!&lt;&gt;"",1,0))</f>
        <v>#REF!</v>
      </c>
      <c r="L163" s="25" t="e">
        <f>IF('Crisis Indicator Data'!#REF!="No Data",1,IF(#REF!&lt;&gt;"",1,0))</f>
        <v>#REF!</v>
      </c>
      <c r="M163" s="25" t="e">
        <f>IF('Crisis Indicator Data'!#REF!="No Data",1,IF(#REF!&lt;&gt;"",1,0))</f>
        <v>#REF!</v>
      </c>
      <c r="N163" s="25" t="e">
        <f>IF('Crisis Indicator Data'!#REF!="No Data",1,IF(#REF!&lt;&gt;"",1,0))</f>
        <v>#REF!</v>
      </c>
      <c r="O163" s="25" t="e">
        <f>IF('Crisis Indicator Data'!#REF!="No Data",1,IF(#REF!&lt;&gt;"",1,0))</f>
        <v>#REF!</v>
      </c>
      <c r="P163" s="25" t="e">
        <f>IF('Crisis Indicator Data'!#REF!="No Data",1,IF(#REF!&lt;&gt;"",1,0))</f>
        <v>#REF!</v>
      </c>
      <c r="Q163" s="25" t="e">
        <f>IF('Crisis Indicator Data'!#REF!="No Data",1,IF(#REF!&lt;&gt;"",1,0))</f>
        <v>#REF!</v>
      </c>
      <c r="R163" s="25" t="e">
        <f>IF('Crisis Indicator Data'!#REF!="No Data",1,IF(#REF!&lt;&gt;"",1,0))</f>
        <v>#REF!</v>
      </c>
      <c r="S163" s="25" t="e">
        <f>IF('Crisis Indicator Data'!#REF!="No Data",1,IF(#REF!&lt;&gt;"",1,0))</f>
        <v>#REF!</v>
      </c>
      <c r="T163" s="25" t="e">
        <f>IF('Crisis Indicator Data'!#REF!="No Data",1,IF(#REF!&lt;&gt;"",1,0))</f>
        <v>#REF!</v>
      </c>
      <c r="U163" s="25" t="e">
        <f>IF('Crisis Indicator Data'!#REF!="No Data",1,IF(#REF!&lt;&gt;"",1,0))</f>
        <v>#REF!</v>
      </c>
      <c r="V163" s="25" t="e">
        <f>IF('Crisis Indicator Data'!#REF!="No Data",1,IF(#REF!&lt;&gt;"",1,0))</f>
        <v>#REF!</v>
      </c>
      <c r="W163" s="25" t="e">
        <f>IF('Crisis Indicator Data'!#REF!="No Data",1,IF(#REF!&lt;&gt;"",1,0))</f>
        <v>#REF!</v>
      </c>
      <c r="X163" s="25" t="e">
        <f>IF('Crisis Indicator Data'!#REF!="No Data",1,IF(#REF!&lt;&gt;"",1,0))</f>
        <v>#REF!</v>
      </c>
      <c r="Y163" s="25" t="e">
        <f>IF('Crisis Indicator Data'!#REF!="No Data",1,IF(#REF!&lt;&gt;"",1,0))</f>
        <v>#REF!</v>
      </c>
      <c r="Z163" s="25" t="e">
        <f>IF('Crisis Indicator Data'!#REF!="No Data",1,IF(#REF!&lt;&gt;"",1,0))</f>
        <v>#REF!</v>
      </c>
      <c r="AA163" s="25" t="e">
        <f>IF('Crisis Indicator Data'!#REF!="No Data",1,IF(#REF!&lt;&gt;"",1,0))</f>
        <v>#REF!</v>
      </c>
      <c r="AB163" s="25" t="e">
        <f>IF('Crisis Indicator Data'!#REF!="No Data",1,IF(#REF!&lt;&gt;"",1,0))</f>
        <v>#REF!</v>
      </c>
      <c r="AC163" s="25" t="e">
        <f>IF('Crisis Indicator Data'!#REF!="No Data",1,IF(#REF!&lt;&gt;"",1,0))</f>
        <v>#REF!</v>
      </c>
      <c r="AD163" s="25" t="e">
        <f>IF('Crisis Indicator Data'!#REF!="No Data",1,IF(#REF!&lt;&gt;"",1,0))</f>
        <v>#REF!</v>
      </c>
      <c r="AE163" s="25" t="e">
        <f>IF('Crisis Indicator Data'!#REF!="No Data",1,IF(#REF!&lt;&gt;"",1,0))</f>
        <v>#REF!</v>
      </c>
      <c r="AF163" s="25" t="e">
        <f>IF('Crisis Indicator Data'!#REF!="No Data",1,IF(#REF!&lt;&gt;"",1,0))</f>
        <v>#REF!</v>
      </c>
      <c r="AG163" s="25" t="e">
        <f>IF('Crisis Indicator Data'!#REF!="No Data",1,IF(#REF!&lt;&gt;"",1,0))</f>
        <v>#REF!</v>
      </c>
      <c r="AH163" s="25" t="e">
        <f>IF('Crisis Indicator Data'!#REF!="No Data",1,IF(#REF!&lt;&gt;"",1,0))</f>
        <v>#REF!</v>
      </c>
      <c r="AI163" s="25" t="e">
        <f>IF('Crisis Indicator Data'!#REF!="No Data",1,IF(#REF!&lt;&gt;"",1,0))</f>
        <v>#REF!</v>
      </c>
      <c r="AJ163" s="25" t="e">
        <f>IF('Crisis Indicator Data'!#REF!="No Data",1,IF(#REF!&lt;&gt;"",1,0))</f>
        <v>#REF!</v>
      </c>
      <c r="AK163" s="25" t="e">
        <f>IF('Crisis Indicator Data'!#REF!="No Data",1,IF(#REF!&lt;&gt;"",1,0))</f>
        <v>#REF!</v>
      </c>
      <c r="AL163" s="25" t="e">
        <f>IF('Crisis Indicator Data'!#REF!="No Data",1,IF(#REF!&lt;&gt;"",1,0))</f>
        <v>#REF!</v>
      </c>
      <c r="AM163" s="25" t="e">
        <f>IF('Crisis Indicator Data'!#REF!="No Data",1,IF(#REF!&lt;&gt;"",1,0))</f>
        <v>#REF!</v>
      </c>
      <c r="AN163" s="25" t="e">
        <f>IF('Crisis Indicator Data'!#REF!="No Data",1,IF(#REF!&lt;&gt;"",1,0))</f>
        <v>#REF!</v>
      </c>
      <c r="AO163" s="25" t="e">
        <f>IF('Crisis Indicator Data'!#REF!="No Data",1,IF(#REF!&lt;&gt;"",1,0))</f>
        <v>#REF!</v>
      </c>
      <c r="AP163" s="25" t="e">
        <f>IF('Crisis Indicator Data'!#REF!="No Data",1,IF(#REF!&lt;&gt;"",1,0))</f>
        <v>#REF!</v>
      </c>
      <c r="AQ163" s="25" t="e">
        <f>IF('Crisis Indicator Data'!#REF!="No Data",1,IF(#REF!&lt;&gt;"",1,0))</f>
        <v>#REF!</v>
      </c>
      <c r="AR163" s="25" t="e">
        <f>IF('Crisis Indicator Data'!#REF!="No Data",1,IF(#REF!&lt;&gt;"",1,0))</f>
        <v>#REF!</v>
      </c>
      <c r="AS163" s="25" t="e">
        <f>IF('Crisis Indicator Data'!#REF!="No Data",1,IF(#REF!&lt;&gt;"",1,0))</f>
        <v>#REF!</v>
      </c>
      <c r="AT163" s="25" t="e">
        <f>IF('Crisis Indicator Data'!#REF!="No Data",1,IF(#REF!&lt;&gt;"",1,0))</f>
        <v>#REF!</v>
      </c>
      <c r="AU163" s="25" t="e">
        <f>IF('Crisis Indicator Data'!#REF!="No Data",1,IF(#REF!&lt;&gt;"",1,0))</f>
        <v>#REF!</v>
      </c>
      <c r="AV163" s="25" t="e">
        <f>IF('Crisis Indicator Data'!#REF!="No Data",1,IF(#REF!&lt;&gt;"",1,0))</f>
        <v>#REF!</v>
      </c>
      <c r="AW163" s="25" t="e">
        <f>IF('Crisis Indicator Data'!#REF!="No Data",1,IF(#REF!&lt;&gt;"",1,0))</f>
        <v>#REF!</v>
      </c>
      <c r="AX163" s="25" t="e">
        <f>IF('Crisis Indicator Data'!#REF!="No Data",1,IF(#REF!&lt;&gt;"",1,0))</f>
        <v>#REF!</v>
      </c>
      <c r="AY163" s="25" t="e">
        <f>IF('Crisis Indicator Data'!#REF!="No Data",1,IF(#REF!&lt;&gt;"",1,0))</f>
        <v>#REF!</v>
      </c>
      <c r="AZ163" s="25" t="e">
        <f>IF('Crisis Indicator Data'!#REF!="No Data",1,IF(#REF!&lt;&gt;"",1,0))</f>
        <v>#REF!</v>
      </c>
      <c r="BA163" t="e">
        <f t="shared" si="4"/>
        <v>#REF!</v>
      </c>
      <c r="BB163" s="27" t="e">
        <f t="shared" si="5"/>
        <v>#REF!</v>
      </c>
    </row>
    <row r="164" spans="1:54" x14ac:dyDescent="0.3">
      <c r="A164" t="s">
        <v>308</v>
      </c>
      <c r="B164" s="25" t="e">
        <f>IF('Crisis Indicator Data'!#REF!="No Data",1,IF(#REF!&lt;&gt;"",1,0))</f>
        <v>#REF!</v>
      </c>
      <c r="C164" s="25" t="e">
        <f>IF('Crisis Indicator Data'!#REF!="No Data",1,IF(#REF!&lt;&gt;"",1,0))</f>
        <v>#REF!</v>
      </c>
      <c r="D164" s="25" t="e">
        <f>IF('Crisis Indicator Data'!#REF!="No Data",1,IF(#REF!&lt;&gt;"",1,0))</f>
        <v>#REF!</v>
      </c>
      <c r="E164" s="25" t="e">
        <f>IF('Crisis Indicator Data'!#REF!="No Data",1,IF(#REF!&lt;&gt;"",1,0))</f>
        <v>#REF!</v>
      </c>
      <c r="F164" s="25" t="e">
        <f>IF('Crisis Indicator Data'!#REF!="No Data",1,IF(#REF!&lt;&gt;"",1,0))</f>
        <v>#REF!</v>
      </c>
      <c r="G164" s="25" t="e">
        <f>IF('Crisis Indicator Data'!#REF!="No Data",1,IF(#REF!&lt;&gt;"",1,0))</f>
        <v>#REF!</v>
      </c>
      <c r="H164" s="25" t="e">
        <f>IF('Crisis Indicator Data'!#REF!="No Data",1,IF(#REF!&lt;&gt;"",1,0))</f>
        <v>#REF!</v>
      </c>
      <c r="I164" s="25" t="e">
        <f>IF('Crisis Indicator Data'!#REF!="No Data",1,IF(#REF!&lt;&gt;"",1,0))</f>
        <v>#REF!</v>
      </c>
      <c r="J164" s="25" t="e">
        <f>IF('Crisis Indicator Data'!#REF!="No Data",1,IF(#REF!&lt;&gt;"",1,0))</f>
        <v>#REF!</v>
      </c>
      <c r="K164" s="25" t="e">
        <f>IF('Crisis Indicator Data'!#REF!="No Data",1,IF(#REF!&lt;&gt;"",1,0))</f>
        <v>#REF!</v>
      </c>
      <c r="L164" s="25" t="e">
        <f>IF('Crisis Indicator Data'!#REF!="No Data",1,IF(#REF!&lt;&gt;"",1,0))</f>
        <v>#REF!</v>
      </c>
      <c r="M164" s="25" t="e">
        <f>IF('Crisis Indicator Data'!#REF!="No Data",1,IF(#REF!&lt;&gt;"",1,0))</f>
        <v>#REF!</v>
      </c>
      <c r="N164" s="25" t="e">
        <f>IF('Crisis Indicator Data'!#REF!="No Data",1,IF(#REF!&lt;&gt;"",1,0))</f>
        <v>#REF!</v>
      </c>
      <c r="O164" s="25" t="e">
        <f>IF('Crisis Indicator Data'!#REF!="No Data",1,IF(#REF!&lt;&gt;"",1,0))</f>
        <v>#REF!</v>
      </c>
      <c r="P164" s="25" t="e">
        <f>IF('Crisis Indicator Data'!#REF!="No Data",1,IF(#REF!&lt;&gt;"",1,0))</f>
        <v>#REF!</v>
      </c>
      <c r="Q164" s="25" t="e">
        <f>IF('Crisis Indicator Data'!#REF!="No Data",1,IF(#REF!&lt;&gt;"",1,0))</f>
        <v>#REF!</v>
      </c>
      <c r="R164" s="25" t="e">
        <f>IF('Crisis Indicator Data'!#REF!="No Data",1,IF(#REF!&lt;&gt;"",1,0))</f>
        <v>#REF!</v>
      </c>
      <c r="S164" s="25" t="e">
        <f>IF('Crisis Indicator Data'!#REF!="No Data",1,IF(#REF!&lt;&gt;"",1,0))</f>
        <v>#REF!</v>
      </c>
      <c r="T164" s="25" t="e">
        <f>IF('Crisis Indicator Data'!#REF!="No Data",1,IF(#REF!&lt;&gt;"",1,0))</f>
        <v>#REF!</v>
      </c>
      <c r="U164" s="25" t="e">
        <f>IF('Crisis Indicator Data'!#REF!="No Data",1,IF(#REF!&lt;&gt;"",1,0))</f>
        <v>#REF!</v>
      </c>
      <c r="V164" s="25" t="e">
        <f>IF('Crisis Indicator Data'!#REF!="No Data",1,IF(#REF!&lt;&gt;"",1,0))</f>
        <v>#REF!</v>
      </c>
      <c r="W164" s="25" t="e">
        <f>IF('Crisis Indicator Data'!#REF!="No Data",1,IF(#REF!&lt;&gt;"",1,0))</f>
        <v>#REF!</v>
      </c>
      <c r="X164" s="25" t="e">
        <f>IF('Crisis Indicator Data'!#REF!="No Data",1,IF(#REF!&lt;&gt;"",1,0))</f>
        <v>#REF!</v>
      </c>
      <c r="Y164" s="25" t="e">
        <f>IF('Crisis Indicator Data'!#REF!="No Data",1,IF(#REF!&lt;&gt;"",1,0))</f>
        <v>#REF!</v>
      </c>
      <c r="Z164" s="25" t="e">
        <f>IF('Crisis Indicator Data'!#REF!="No Data",1,IF(#REF!&lt;&gt;"",1,0))</f>
        <v>#REF!</v>
      </c>
      <c r="AA164" s="25" t="e">
        <f>IF('Crisis Indicator Data'!#REF!="No Data",1,IF(#REF!&lt;&gt;"",1,0))</f>
        <v>#REF!</v>
      </c>
      <c r="AB164" s="25" t="e">
        <f>IF('Crisis Indicator Data'!#REF!="No Data",1,IF(#REF!&lt;&gt;"",1,0))</f>
        <v>#REF!</v>
      </c>
      <c r="AC164" s="25" t="e">
        <f>IF('Crisis Indicator Data'!#REF!="No Data",1,IF(#REF!&lt;&gt;"",1,0))</f>
        <v>#REF!</v>
      </c>
      <c r="AD164" s="25" t="e">
        <f>IF('Crisis Indicator Data'!#REF!="No Data",1,IF(#REF!&lt;&gt;"",1,0))</f>
        <v>#REF!</v>
      </c>
      <c r="AE164" s="25" t="e">
        <f>IF('Crisis Indicator Data'!#REF!="No Data",1,IF(#REF!&lt;&gt;"",1,0))</f>
        <v>#REF!</v>
      </c>
      <c r="AF164" s="25" t="e">
        <f>IF('Crisis Indicator Data'!#REF!="No Data",1,IF(#REF!&lt;&gt;"",1,0))</f>
        <v>#REF!</v>
      </c>
      <c r="AG164" s="25" t="e">
        <f>IF('Crisis Indicator Data'!#REF!="No Data",1,IF(#REF!&lt;&gt;"",1,0))</f>
        <v>#REF!</v>
      </c>
      <c r="AH164" s="25" t="e">
        <f>IF('Crisis Indicator Data'!#REF!="No Data",1,IF(#REF!&lt;&gt;"",1,0))</f>
        <v>#REF!</v>
      </c>
      <c r="AI164" s="25" t="e">
        <f>IF('Crisis Indicator Data'!#REF!="No Data",1,IF(#REF!&lt;&gt;"",1,0))</f>
        <v>#REF!</v>
      </c>
      <c r="AJ164" s="25" t="e">
        <f>IF('Crisis Indicator Data'!#REF!="No Data",1,IF(#REF!&lt;&gt;"",1,0))</f>
        <v>#REF!</v>
      </c>
      <c r="AK164" s="25" t="e">
        <f>IF('Crisis Indicator Data'!#REF!="No Data",1,IF(#REF!&lt;&gt;"",1,0))</f>
        <v>#REF!</v>
      </c>
      <c r="AL164" s="25" t="e">
        <f>IF('Crisis Indicator Data'!#REF!="No Data",1,IF(#REF!&lt;&gt;"",1,0))</f>
        <v>#REF!</v>
      </c>
      <c r="AM164" s="25" t="e">
        <f>IF('Crisis Indicator Data'!#REF!="No Data",1,IF(#REF!&lt;&gt;"",1,0))</f>
        <v>#REF!</v>
      </c>
      <c r="AN164" s="25" t="e">
        <f>IF('Crisis Indicator Data'!#REF!="No Data",1,IF(#REF!&lt;&gt;"",1,0))</f>
        <v>#REF!</v>
      </c>
      <c r="AO164" s="25" t="e">
        <f>IF('Crisis Indicator Data'!#REF!="No Data",1,IF(#REF!&lt;&gt;"",1,0))</f>
        <v>#REF!</v>
      </c>
      <c r="AP164" s="25" t="e">
        <f>IF('Crisis Indicator Data'!#REF!="No Data",1,IF(#REF!&lt;&gt;"",1,0))</f>
        <v>#REF!</v>
      </c>
      <c r="AQ164" s="25" t="e">
        <f>IF('Crisis Indicator Data'!#REF!="No Data",1,IF(#REF!&lt;&gt;"",1,0))</f>
        <v>#REF!</v>
      </c>
      <c r="AR164" s="25" t="e">
        <f>IF('Crisis Indicator Data'!#REF!="No Data",1,IF(#REF!&lt;&gt;"",1,0))</f>
        <v>#REF!</v>
      </c>
      <c r="AS164" s="25" t="e">
        <f>IF('Crisis Indicator Data'!#REF!="No Data",1,IF(#REF!&lt;&gt;"",1,0))</f>
        <v>#REF!</v>
      </c>
      <c r="AT164" s="25" t="e">
        <f>IF('Crisis Indicator Data'!#REF!="No Data",1,IF(#REF!&lt;&gt;"",1,0))</f>
        <v>#REF!</v>
      </c>
      <c r="AU164" s="25" t="e">
        <f>IF('Crisis Indicator Data'!#REF!="No Data",1,IF(#REF!&lt;&gt;"",1,0))</f>
        <v>#REF!</v>
      </c>
      <c r="AV164" s="25" t="e">
        <f>IF('Crisis Indicator Data'!#REF!="No Data",1,IF(#REF!&lt;&gt;"",1,0))</f>
        <v>#REF!</v>
      </c>
      <c r="AW164" s="25" t="e">
        <f>IF('Crisis Indicator Data'!#REF!="No Data",1,IF(#REF!&lt;&gt;"",1,0))</f>
        <v>#REF!</v>
      </c>
      <c r="AX164" s="25" t="e">
        <f>IF('Crisis Indicator Data'!#REF!="No Data",1,IF(#REF!&lt;&gt;"",1,0))</f>
        <v>#REF!</v>
      </c>
      <c r="AY164" s="25" t="e">
        <f>IF('Crisis Indicator Data'!#REF!="No Data",1,IF(#REF!&lt;&gt;"",1,0))</f>
        <v>#REF!</v>
      </c>
      <c r="AZ164" s="25" t="e">
        <f>IF('Crisis Indicator Data'!#REF!="No Data",1,IF(#REF!&lt;&gt;"",1,0))</f>
        <v>#REF!</v>
      </c>
      <c r="BA164" t="e">
        <f t="shared" si="4"/>
        <v>#REF!</v>
      </c>
      <c r="BB164" s="27" t="e">
        <f t="shared" si="5"/>
        <v>#REF!</v>
      </c>
    </row>
    <row r="165" spans="1:54" x14ac:dyDescent="0.3">
      <c r="A165" t="s">
        <v>310</v>
      </c>
      <c r="B165" s="25" t="e">
        <f>IF('Crisis Indicator Data'!#REF!="No Data",1,IF(#REF!&lt;&gt;"",1,0))</f>
        <v>#REF!</v>
      </c>
      <c r="C165" s="25" t="e">
        <f>IF('Crisis Indicator Data'!#REF!="No Data",1,IF(#REF!&lt;&gt;"",1,0))</f>
        <v>#REF!</v>
      </c>
      <c r="D165" s="25" t="e">
        <f>IF('Crisis Indicator Data'!#REF!="No Data",1,IF(#REF!&lt;&gt;"",1,0))</f>
        <v>#REF!</v>
      </c>
      <c r="E165" s="25" t="e">
        <f>IF('Crisis Indicator Data'!#REF!="No Data",1,IF(#REF!&lt;&gt;"",1,0))</f>
        <v>#REF!</v>
      </c>
      <c r="F165" s="25" t="e">
        <f>IF('Crisis Indicator Data'!#REF!="No Data",1,IF(#REF!&lt;&gt;"",1,0))</f>
        <v>#REF!</v>
      </c>
      <c r="G165" s="25" t="e">
        <f>IF('Crisis Indicator Data'!#REF!="No Data",1,IF(#REF!&lt;&gt;"",1,0))</f>
        <v>#REF!</v>
      </c>
      <c r="H165" s="25" t="e">
        <f>IF('Crisis Indicator Data'!#REF!="No Data",1,IF(#REF!&lt;&gt;"",1,0))</f>
        <v>#REF!</v>
      </c>
      <c r="I165" s="25" t="e">
        <f>IF('Crisis Indicator Data'!#REF!="No Data",1,IF(#REF!&lt;&gt;"",1,0))</f>
        <v>#REF!</v>
      </c>
      <c r="J165" s="25" t="e">
        <f>IF('Crisis Indicator Data'!#REF!="No Data",1,IF(#REF!&lt;&gt;"",1,0))</f>
        <v>#REF!</v>
      </c>
      <c r="K165" s="25" t="e">
        <f>IF('Crisis Indicator Data'!#REF!="No Data",1,IF(#REF!&lt;&gt;"",1,0))</f>
        <v>#REF!</v>
      </c>
      <c r="L165" s="25" t="e">
        <f>IF('Crisis Indicator Data'!#REF!="No Data",1,IF(#REF!&lt;&gt;"",1,0))</f>
        <v>#REF!</v>
      </c>
      <c r="M165" s="25" t="e">
        <f>IF('Crisis Indicator Data'!#REF!="No Data",1,IF(#REF!&lt;&gt;"",1,0))</f>
        <v>#REF!</v>
      </c>
      <c r="N165" s="25" t="e">
        <f>IF('Crisis Indicator Data'!#REF!="No Data",1,IF(#REF!&lt;&gt;"",1,0))</f>
        <v>#REF!</v>
      </c>
      <c r="O165" s="25" t="e">
        <f>IF('Crisis Indicator Data'!#REF!="No Data",1,IF(#REF!&lt;&gt;"",1,0))</f>
        <v>#REF!</v>
      </c>
      <c r="P165" s="25" t="e">
        <f>IF('Crisis Indicator Data'!#REF!="No Data",1,IF(#REF!&lt;&gt;"",1,0))</f>
        <v>#REF!</v>
      </c>
      <c r="Q165" s="25" t="e">
        <f>IF('Crisis Indicator Data'!#REF!="No Data",1,IF(#REF!&lt;&gt;"",1,0))</f>
        <v>#REF!</v>
      </c>
      <c r="R165" s="25" t="e">
        <f>IF('Crisis Indicator Data'!#REF!="No Data",1,IF(#REF!&lt;&gt;"",1,0))</f>
        <v>#REF!</v>
      </c>
      <c r="S165" s="25" t="e">
        <f>IF('Crisis Indicator Data'!#REF!="No Data",1,IF(#REF!&lt;&gt;"",1,0))</f>
        <v>#REF!</v>
      </c>
      <c r="T165" s="25" t="e">
        <f>IF('Crisis Indicator Data'!#REF!="No Data",1,IF(#REF!&lt;&gt;"",1,0))</f>
        <v>#REF!</v>
      </c>
      <c r="U165" s="25" t="e">
        <f>IF('Crisis Indicator Data'!#REF!="No Data",1,IF(#REF!&lt;&gt;"",1,0))</f>
        <v>#REF!</v>
      </c>
      <c r="V165" s="25" t="e">
        <f>IF('Crisis Indicator Data'!#REF!="No Data",1,IF(#REF!&lt;&gt;"",1,0))</f>
        <v>#REF!</v>
      </c>
      <c r="W165" s="25" t="e">
        <f>IF('Crisis Indicator Data'!#REF!="No Data",1,IF(#REF!&lt;&gt;"",1,0))</f>
        <v>#REF!</v>
      </c>
      <c r="X165" s="25" t="e">
        <f>IF('Crisis Indicator Data'!#REF!="No Data",1,IF(#REF!&lt;&gt;"",1,0))</f>
        <v>#REF!</v>
      </c>
      <c r="Y165" s="25" t="e">
        <f>IF('Crisis Indicator Data'!#REF!="No Data",1,IF(#REF!&lt;&gt;"",1,0))</f>
        <v>#REF!</v>
      </c>
      <c r="Z165" s="25" t="e">
        <f>IF('Crisis Indicator Data'!#REF!="No Data",1,IF(#REF!&lt;&gt;"",1,0))</f>
        <v>#REF!</v>
      </c>
      <c r="AA165" s="25" t="e">
        <f>IF('Crisis Indicator Data'!#REF!="No Data",1,IF(#REF!&lt;&gt;"",1,0))</f>
        <v>#REF!</v>
      </c>
      <c r="AB165" s="25" t="e">
        <f>IF('Crisis Indicator Data'!#REF!="No Data",1,IF(#REF!&lt;&gt;"",1,0))</f>
        <v>#REF!</v>
      </c>
      <c r="AC165" s="25" t="e">
        <f>IF('Crisis Indicator Data'!#REF!="No Data",1,IF(#REF!&lt;&gt;"",1,0))</f>
        <v>#REF!</v>
      </c>
      <c r="AD165" s="25" t="e">
        <f>IF('Crisis Indicator Data'!#REF!="No Data",1,IF(#REF!&lt;&gt;"",1,0))</f>
        <v>#REF!</v>
      </c>
      <c r="AE165" s="25" t="e">
        <f>IF('Crisis Indicator Data'!#REF!="No Data",1,IF(#REF!&lt;&gt;"",1,0))</f>
        <v>#REF!</v>
      </c>
      <c r="AF165" s="25" t="e">
        <f>IF('Crisis Indicator Data'!#REF!="No Data",1,IF(#REF!&lt;&gt;"",1,0))</f>
        <v>#REF!</v>
      </c>
      <c r="AG165" s="25" t="e">
        <f>IF('Crisis Indicator Data'!#REF!="No Data",1,IF(#REF!&lt;&gt;"",1,0))</f>
        <v>#REF!</v>
      </c>
      <c r="AH165" s="25" t="e">
        <f>IF('Crisis Indicator Data'!#REF!="No Data",1,IF(#REF!&lt;&gt;"",1,0))</f>
        <v>#REF!</v>
      </c>
      <c r="AI165" s="25" t="e">
        <f>IF('Crisis Indicator Data'!#REF!="No Data",1,IF(#REF!&lt;&gt;"",1,0))</f>
        <v>#REF!</v>
      </c>
      <c r="AJ165" s="25" t="e">
        <f>IF('Crisis Indicator Data'!#REF!="No Data",1,IF(#REF!&lt;&gt;"",1,0))</f>
        <v>#REF!</v>
      </c>
      <c r="AK165" s="25" t="e">
        <f>IF('Crisis Indicator Data'!#REF!="No Data",1,IF(#REF!&lt;&gt;"",1,0))</f>
        <v>#REF!</v>
      </c>
      <c r="AL165" s="25" t="e">
        <f>IF('Crisis Indicator Data'!#REF!="No Data",1,IF(#REF!&lt;&gt;"",1,0))</f>
        <v>#REF!</v>
      </c>
      <c r="AM165" s="25" t="e">
        <f>IF('Crisis Indicator Data'!#REF!="No Data",1,IF(#REF!&lt;&gt;"",1,0))</f>
        <v>#REF!</v>
      </c>
      <c r="AN165" s="25" t="e">
        <f>IF('Crisis Indicator Data'!#REF!="No Data",1,IF(#REF!&lt;&gt;"",1,0))</f>
        <v>#REF!</v>
      </c>
      <c r="AO165" s="25" t="e">
        <f>IF('Crisis Indicator Data'!#REF!="No Data",1,IF(#REF!&lt;&gt;"",1,0))</f>
        <v>#REF!</v>
      </c>
      <c r="AP165" s="25" t="e">
        <f>IF('Crisis Indicator Data'!#REF!="No Data",1,IF(#REF!&lt;&gt;"",1,0))</f>
        <v>#REF!</v>
      </c>
      <c r="AQ165" s="25" t="e">
        <f>IF('Crisis Indicator Data'!#REF!="No Data",1,IF(#REF!&lt;&gt;"",1,0))</f>
        <v>#REF!</v>
      </c>
      <c r="AR165" s="25" t="e">
        <f>IF('Crisis Indicator Data'!#REF!="No Data",1,IF(#REF!&lt;&gt;"",1,0))</f>
        <v>#REF!</v>
      </c>
      <c r="AS165" s="25" t="e">
        <f>IF('Crisis Indicator Data'!#REF!="No Data",1,IF(#REF!&lt;&gt;"",1,0))</f>
        <v>#REF!</v>
      </c>
      <c r="AT165" s="25" t="e">
        <f>IF('Crisis Indicator Data'!#REF!="No Data",1,IF(#REF!&lt;&gt;"",1,0))</f>
        <v>#REF!</v>
      </c>
      <c r="AU165" s="25" t="e">
        <f>IF('Crisis Indicator Data'!#REF!="No Data",1,IF(#REF!&lt;&gt;"",1,0))</f>
        <v>#REF!</v>
      </c>
      <c r="AV165" s="25" t="e">
        <f>IF('Crisis Indicator Data'!#REF!="No Data",1,IF(#REF!&lt;&gt;"",1,0))</f>
        <v>#REF!</v>
      </c>
      <c r="AW165" s="25" t="e">
        <f>IF('Crisis Indicator Data'!#REF!="No Data",1,IF(#REF!&lt;&gt;"",1,0))</f>
        <v>#REF!</v>
      </c>
      <c r="AX165" s="25" t="e">
        <f>IF('Crisis Indicator Data'!#REF!="No Data",1,IF(#REF!&lt;&gt;"",1,0))</f>
        <v>#REF!</v>
      </c>
      <c r="AY165" s="25" t="e">
        <f>IF('Crisis Indicator Data'!#REF!="No Data",1,IF(#REF!&lt;&gt;"",1,0))</f>
        <v>#REF!</v>
      </c>
      <c r="AZ165" s="25" t="e">
        <f>IF('Crisis Indicator Data'!#REF!="No Data",1,IF(#REF!&lt;&gt;"",1,0))</f>
        <v>#REF!</v>
      </c>
      <c r="BA165" t="e">
        <f t="shared" si="4"/>
        <v>#REF!</v>
      </c>
      <c r="BB165" s="27" t="e">
        <f t="shared" si="5"/>
        <v>#REF!</v>
      </c>
    </row>
    <row r="166" spans="1:54" x14ac:dyDescent="0.3">
      <c r="A166" t="s">
        <v>312</v>
      </c>
      <c r="B166" s="25" t="e">
        <f>IF('Crisis Indicator Data'!#REF!="No Data",1,IF(#REF!&lt;&gt;"",1,0))</f>
        <v>#REF!</v>
      </c>
      <c r="C166" s="25" t="e">
        <f>IF('Crisis Indicator Data'!#REF!="No Data",1,IF(#REF!&lt;&gt;"",1,0))</f>
        <v>#REF!</v>
      </c>
      <c r="D166" s="25" t="e">
        <f>IF('Crisis Indicator Data'!#REF!="No Data",1,IF(#REF!&lt;&gt;"",1,0))</f>
        <v>#REF!</v>
      </c>
      <c r="E166" s="25" t="e">
        <f>IF('Crisis Indicator Data'!#REF!="No Data",1,IF(#REF!&lt;&gt;"",1,0))</f>
        <v>#REF!</v>
      </c>
      <c r="F166" s="25" t="e">
        <f>IF('Crisis Indicator Data'!#REF!="No Data",1,IF(#REF!&lt;&gt;"",1,0))</f>
        <v>#REF!</v>
      </c>
      <c r="G166" s="25" t="e">
        <f>IF('Crisis Indicator Data'!#REF!="No Data",1,IF(#REF!&lt;&gt;"",1,0))</f>
        <v>#REF!</v>
      </c>
      <c r="H166" s="25" t="e">
        <f>IF('Crisis Indicator Data'!#REF!="No Data",1,IF(#REF!&lt;&gt;"",1,0))</f>
        <v>#REF!</v>
      </c>
      <c r="I166" s="25" t="e">
        <f>IF('Crisis Indicator Data'!#REF!="No Data",1,IF(#REF!&lt;&gt;"",1,0))</f>
        <v>#REF!</v>
      </c>
      <c r="J166" s="25" t="e">
        <f>IF('Crisis Indicator Data'!#REF!="No Data",1,IF(#REF!&lt;&gt;"",1,0))</f>
        <v>#REF!</v>
      </c>
      <c r="K166" s="25" t="e">
        <f>IF('Crisis Indicator Data'!#REF!="No Data",1,IF(#REF!&lt;&gt;"",1,0))</f>
        <v>#REF!</v>
      </c>
      <c r="L166" s="25" t="e">
        <f>IF('Crisis Indicator Data'!#REF!="No Data",1,IF(#REF!&lt;&gt;"",1,0))</f>
        <v>#REF!</v>
      </c>
      <c r="M166" s="25" t="e">
        <f>IF('Crisis Indicator Data'!#REF!="No Data",1,IF(#REF!&lt;&gt;"",1,0))</f>
        <v>#REF!</v>
      </c>
      <c r="N166" s="25" t="e">
        <f>IF('Crisis Indicator Data'!#REF!="No Data",1,IF(#REF!&lt;&gt;"",1,0))</f>
        <v>#REF!</v>
      </c>
      <c r="O166" s="25" t="e">
        <f>IF('Crisis Indicator Data'!#REF!="No Data",1,IF(#REF!&lt;&gt;"",1,0))</f>
        <v>#REF!</v>
      </c>
      <c r="P166" s="25" t="e">
        <f>IF('Crisis Indicator Data'!#REF!="No Data",1,IF(#REF!&lt;&gt;"",1,0))</f>
        <v>#REF!</v>
      </c>
      <c r="Q166" s="25" t="e">
        <f>IF('Crisis Indicator Data'!#REF!="No Data",1,IF(#REF!&lt;&gt;"",1,0))</f>
        <v>#REF!</v>
      </c>
      <c r="R166" s="25" t="e">
        <f>IF('Crisis Indicator Data'!#REF!="No Data",1,IF(#REF!&lt;&gt;"",1,0))</f>
        <v>#REF!</v>
      </c>
      <c r="S166" s="25" t="e">
        <f>IF('Crisis Indicator Data'!#REF!="No Data",1,IF(#REF!&lt;&gt;"",1,0))</f>
        <v>#REF!</v>
      </c>
      <c r="T166" s="25" t="e">
        <f>IF('Crisis Indicator Data'!#REF!="No Data",1,IF(#REF!&lt;&gt;"",1,0))</f>
        <v>#REF!</v>
      </c>
      <c r="U166" s="25" t="e">
        <f>IF('Crisis Indicator Data'!#REF!="No Data",1,IF(#REF!&lt;&gt;"",1,0))</f>
        <v>#REF!</v>
      </c>
      <c r="V166" s="25" t="e">
        <f>IF('Crisis Indicator Data'!#REF!="No Data",1,IF(#REF!&lt;&gt;"",1,0))</f>
        <v>#REF!</v>
      </c>
      <c r="W166" s="25" t="e">
        <f>IF('Crisis Indicator Data'!#REF!="No Data",1,IF(#REF!&lt;&gt;"",1,0))</f>
        <v>#REF!</v>
      </c>
      <c r="X166" s="25" t="e">
        <f>IF('Crisis Indicator Data'!#REF!="No Data",1,IF(#REF!&lt;&gt;"",1,0))</f>
        <v>#REF!</v>
      </c>
      <c r="Y166" s="25" t="e">
        <f>IF('Crisis Indicator Data'!#REF!="No Data",1,IF(#REF!&lt;&gt;"",1,0))</f>
        <v>#REF!</v>
      </c>
      <c r="Z166" s="25" t="e">
        <f>IF('Crisis Indicator Data'!#REF!="No Data",1,IF(#REF!&lt;&gt;"",1,0))</f>
        <v>#REF!</v>
      </c>
      <c r="AA166" s="25" t="e">
        <f>IF('Crisis Indicator Data'!#REF!="No Data",1,IF(#REF!&lt;&gt;"",1,0))</f>
        <v>#REF!</v>
      </c>
      <c r="AB166" s="25" t="e">
        <f>IF('Crisis Indicator Data'!#REF!="No Data",1,IF(#REF!&lt;&gt;"",1,0))</f>
        <v>#REF!</v>
      </c>
      <c r="AC166" s="25" t="e">
        <f>IF('Crisis Indicator Data'!#REF!="No Data",1,IF(#REF!&lt;&gt;"",1,0))</f>
        <v>#REF!</v>
      </c>
      <c r="AD166" s="25" t="e">
        <f>IF('Crisis Indicator Data'!#REF!="No Data",1,IF(#REF!&lt;&gt;"",1,0))</f>
        <v>#REF!</v>
      </c>
      <c r="AE166" s="25" t="e">
        <f>IF('Crisis Indicator Data'!#REF!="No Data",1,IF(#REF!&lt;&gt;"",1,0))</f>
        <v>#REF!</v>
      </c>
      <c r="AF166" s="25" t="e">
        <f>IF('Crisis Indicator Data'!#REF!="No Data",1,IF(#REF!&lt;&gt;"",1,0))</f>
        <v>#REF!</v>
      </c>
      <c r="AG166" s="25" t="e">
        <f>IF('Crisis Indicator Data'!#REF!="No Data",1,IF(#REF!&lt;&gt;"",1,0))</f>
        <v>#REF!</v>
      </c>
      <c r="AH166" s="25" t="e">
        <f>IF('Crisis Indicator Data'!#REF!="No Data",1,IF(#REF!&lt;&gt;"",1,0))</f>
        <v>#REF!</v>
      </c>
      <c r="AI166" s="25" t="e">
        <f>IF('Crisis Indicator Data'!#REF!="No Data",1,IF(#REF!&lt;&gt;"",1,0))</f>
        <v>#REF!</v>
      </c>
      <c r="AJ166" s="25" t="e">
        <f>IF('Crisis Indicator Data'!#REF!="No Data",1,IF(#REF!&lt;&gt;"",1,0))</f>
        <v>#REF!</v>
      </c>
      <c r="AK166" s="25" t="e">
        <f>IF('Crisis Indicator Data'!#REF!="No Data",1,IF(#REF!&lt;&gt;"",1,0))</f>
        <v>#REF!</v>
      </c>
      <c r="AL166" s="25" t="e">
        <f>IF('Crisis Indicator Data'!#REF!="No Data",1,IF(#REF!&lt;&gt;"",1,0))</f>
        <v>#REF!</v>
      </c>
      <c r="AM166" s="25" t="e">
        <f>IF('Crisis Indicator Data'!#REF!="No Data",1,IF(#REF!&lt;&gt;"",1,0))</f>
        <v>#REF!</v>
      </c>
      <c r="AN166" s="25" t="e">
        <f>IF('Crisis Indicator Data'!#REF!="No Data",1,IF(#REF!&lt;&gt;"",1,0))</f>
        <v>#REF!</v>
      </c>
      <c r="AO166" s="25" t="e">
        <f>IF('Crisis Indicator Data'!#REF!="No Data",1,IF(#REF!&lt;&gt;"",1,0))</f>
        <v>#REF!</v>
      </c>
      <c r="AP166" s="25" t="e">
        <f>IF('Crisis Indicator Data'!#REF!="No Data",1,IF(#REF!&lt;&gt;"",1,0))</f>
        <v>#REF!</v>
      </c>
      <c r="AQ166" s="25" t="e">
        <f>IF('Crisis Indicator Data'!#REF!="No Data",1,IF(#REF!&lt;&gt;"",1,0))</f>
        <v>#REF!</v>
      </c>
      <c r="AR166" s="25" t="e">
        <f>IF('Crisis Indicator Data'!#REF!="No Data",1,IF(#REF!&lt;&gt;"",1,0))</f>
        <v>#REF!</v>
      </c>
      <c r="AS166" s="25" t="e">
        <f>IF('Crisis Indicator Data'!#REF!="No Data",1,IF(#REF!&lt;&gt;"",1,0))</f>
        <v>#REF!</v>
      </c>
      <c r="AT166" s="25" t="e">
        <f>IF('Crisis Indicator Data'!#REF!="No Data",1,IF(#REF!&lt;&gt;"",1,0))</f>
        <v>#REF!</v>
      </c>
      <c r="AU166" s="25" t="e">
        <f>IF('Crisis Indicator Data'!#REF!="No Data",1,IF(#REF!&lt;&gt;"",1,0))</f>
        <v>#REF!</v>
      </c>
      <c r="AV166" s="25" t="e">
        <f>IF('Crisis Indicator Data'!#REF!="No Data",1,IF(#REF!&lt;&gt;"",1,0))</f>
        <v>#REF!</v>
      </c>
      <c r="AW166" s="25" t="e">
        <f>IF('Crisis Indicator Data'!#REF!="No Data",1,IF(#REF!&lt;&gt;"",1,0))</f>
        <v>#REF!</v>
      </c>
      <c r="AX166" s="25" t="e">
        <f>IF('Crisis Indicator Data'!#REF!="No Data",1,IF(#REF!&lt;&gt;"",1,0))</f>
        <v>#REF!</v>
      </c>
      <c r="AY166" s="25" t="e">
        <f>IF('Crisis Indicator Data'!#REF!="No Data",1,IF(#REF!&lt;&gt;"",1,0))</f>
        <v>#REF!</v>
      </c>
      <c r="AZ166" s="25" t="e">
        <f>IF('Crisis Indicator Data'!#REF!="No Data",1,IF(#REF!&lt;&gt;"",1,0))</f>
        <v>#REF!</v>
      </c>
      <c r="BA166" t="e">
        <f t="shared" si="4"/>
        <v>#REF!</v>
      </c>
      <c r="BB166" s="27" t="e">
        <f t="shared" si="5"/>
        <v>#REF!</v>
      </c>
    </row>
    <row r="167" spans="1:54" x14ac:dyDescent="0.3">
      <c r="A167" t="s">
        <v>314</v>
      </c>
      <c r="B167" s="25" t="e">
        <f>IF('Crisis Indicator Data'!#REF!="No Data",1,IF(#REF!&lt;&gt;"",1,0))</f>
        <v>#REF!</v>
      </c>
      <c r="C167" s="25" t="e">
        <f>IF('Crisis Indicator Data'!#REF!="No Data",1,IF(#REF!&lt;&gt;"",1,0))</f>
        <v>#REF!</v>
      </c>
      <c r="D167" s="25" t="e">
        <f>IF('Crisis Indicator Data'!#REF!="No Data",1,IF(#REF!&lt;&gt;"",1,0))</f>
        <v>#REF!</v>
      </c>
      <c r="E167" s="25" t="e">
        <f>IF('Crisis Indicator Data'!#REF!="No Data",1,IF(#REF!&lt;&gt;"",1,0))</f>
        <v>#REF!</v>
      </c>
      <c r="F167" s="25" t="e">
        <f>IF('Crisis Indicator Data'!#REF!="No Data",1,IF(#REF!&lt;&gt;"",1,0))</f>
        <v>#REF!</v>
      </c>
      <c r="G167" s="25" t="e">
        <f>IF('Crisis Indicator Data'!#REF!="No Data",1,IF(#REF!&lt;&gt;"",1,0))</f>
        <v>#REF!</v>
      </c>
      <c r="H167" s="25" t="e">
        <f>IF('Crisis Indicator Data'!#REF!="No Data",1,IF(#REF!&lt;&gt;"",1,0))</f>
        <v>#REF!</v>
      </c>
      <c r="I167" s="25" t="e">
        <f>IF('Crisis Indicator Data'!#REF!="No Data",1,IF(#REF!&lt;&gt;"",1,0))</f>
        <v>#REF!</v>
      </c>
      <c r="J167" s="25" t="e">
        <f>IF('Crisis Indicator Data'!#REF!="No Data",1,IF(#REF!&lt;&gt;"",1,0))</f>
        <v>#REF!</v>
      </c>
      <c r="K167" s="25" t="e">
        <f>IF('Crisis Indicator Data'!#REF!="No Data",1,IF(#REF!&lt;&gt;"",1,0))</f>
        <v>#REF!</v>
      </c>
      <c r="L167" s="25" t="e">
        <f>IF('Crisis Indicator Data'!#REF!="No Data",1,IF(#REF!&lt;&gt;"",1,0))</f>
        <v>#REF!</v>
      </c>
      <c r="M167" s="25" t="e">
        <f>IF('Crisis Indicator Data'!#REF!="No Data",1,IF(#REF!&lt;&gt;"",1,0))</f>
        <v>#REF!</v>
      </c>
      <c r="N167" s="25" t="e">
        <f>IF('Crisis Indicator Data'!#REF!="No Data",1,IF(#REF!&lt;&gt;"",1,0))</f>
        <v>#REF!</v>
      </c>
      <c r="O167" s="25" t="e">
        <f>IF('Crisis Indicator Data'!#REF!="No Data",1,IF(#REF!&lt;&gt;"",1,0))</f>
        <v>#REF!</v>
      </c>
      <c r="P167" s="25" t="e">
        <f>IF('Crisis Indicator Data'!#REF!="No Data",1,IF(#REF!&lt;&gt;"",1,0))</f>
        <v>#REF!</v>
      </c>
      <c r="Q167" s="25" t="e">
        <f>IF('Crisis Indicator Data'!#REF!="No Data",1,IF(#REF!&lt;&gt;"",1,0))</f>
        <v>#REF!</v>
      </c>
      <c r="R167" s="25" t="e">
        <f>IF('Crisis Indicator Data'!#REF!="No Data",1,IF(#REF!&lt;&gt;"",1,0))</f>
        <v>#REF!</v>
      </c>
      <c r="S167" s="25" t="e">
        <f>IF('Crisis Indicator Data'!#REF!="No Data",1,IF(#REF!&lt;&gt;"",1,0))</f>
        <v>#REF!</v>
      </c>
      <c r="T167" s="25" t="e">
        <f>IF('Crisis Indicator Data'!#REF!="No Data",1,IF(#REF!&lt;&gt;"",1,0))</f>
        <v>#REF!</v>
      </c>
      <c r="U167" s="25" t="e">
        <f>IF('Crisis Indicator Data'!#REF!="No Data",1,IF(#REF!&lt;&gt;"",1,0))</f>
        <v>#REF!</v>
      </c>
      <c r="V167" s="25" t="e">
        <f>IF('Crisis Indicator Data'!#REF!="No Data",1,IF(#REF!&lt;&gt;"",1,0))</f>
        <v>#REF!</v>
      </c>
      <c r="W167" s="25" t="e">
        <f>IF('Crisis Indicator Data'!#REF!="No Data",1,IF(#REF!&lt;&gt;"",1,0))</f>
        <v>#REF!</v>
      </c>
      <c r="X167" s="25" t="e">
        <f>IF('Crisis Indicator Data'!#REF!="No Data",1,IF(#REF!&lt;&gt;"",1,0))</f>
        <v>#REF!</v>
      </c>
      <c r="Y167" s="25" t="e">
        <f>IF('Crisis Indicator Data'!#REF!="No Data",1,IF(#REF!&lt;&gt;"",1,0))</f>
        <v>#REF!</v>
      </c>
      <c r="Z167" s="25" t="e">
        <f>IF('Crisis Indicator Data'!#REF!="No Data",1,IF(#REF!&lt;&gt;"",1,0))</f>
        <v>#REF!</v>
      </c>
      <c r="AA167" s="25" t="e">
        <f>IF('Crisis Indicator Data'!#REF!="No Data",1,IF(#REF!&lt;&gt;"",1,0))</f>
        <v>#REF!</v>
      </c>
      <c r="AB167" s="25" t="e">
        <f>IF('Crisis Indicator Data'!#REF!="No Data",1,IF(#REF!&lt;&gt;"",1,0))</f>
        <v>#REF!</v>
      </c>
      <c r="AC167" s="25" t="e">
        <f>IF('Crisis Indicator Data'!#REF!="No Data",1,IF(#REF!&lt;&gt;"",1,0))</f>
        <v>#REF!</v>
      </c>
      <c r="AD167" s="25" t="e">
        <f>IF('Crisis Indicator Data'!#REF!="No Data",1,IF(#REF!&lt;&gt;"",1,0))</f>
        <v>#REF!</v>
      </c>
      <c r="AE167" s="25" t="e">
        <f>IF('Crisis Indicator Data'!#REF!="No Data",1,IF(#REF!&lt;&gt;"",1,0))</f>
        <v>#REF!</v>
      </c>
      <c r="AF167" s="25" t="e">
        <f>IF('Crisis Indicator Data'!#REF!="No Data",1,IF(#REF!&lt;&gt;"",1,0))</f>
        <v>#REF!</v>
      </c>
      <c r="AG167" s="25" t="e">
        <f>IF('Crisis Indicator Data'!#REF!="No Data",1,IF(#REF!&lt;&gt;"",1,0))</f>
        <v>#REF!</v>
      </c>
      <c r="AH167" s="25" t="e">
        <f>IF('Crisis Indicator Data'!#REF!="No Data",1,IF(#REF!&lt;&gt;"",1,0))</f>
        <v>#REF!</v>
      </c>
      <c r="AI167" s="25" t="e">
        <f>IF('Crisis Indicator Data'!#REF!="No Data",1,IF(#REF!&lt;&gt;"",1,0))</f>
        <v>#REF!</v>
      </c>
      <c r="AJ167" s="25" t="e">
        <f>IF('Crisis Indicator Data'!#REF!="No Data",1,IF(#REF!&lt;&gt;"",1,0))</f>
        <v>#REF!</v>
      </c>
      <c r="AK167" s="25" t="e">
        <f>IF('Crisis Indicator Data'!#REF!="No Data",1,IF(#REF!&lt;&gt;"",1,0))</f>
        <v>#REF!</v>
      </c>
      <c r="AL167" s="25" t="e">
        <f>IF('Crisis Indicator Data'!#REF!="No Data",1,IF(#REF!&lt;&gt;"",1,0))</f>
        <v>#REF!</v>
      </c>
      <c r="AM167" s="25" t="e">
        <f>IF('Crisis Indicator Data'!#REF!="No Data",1,IF(#REF!&lt;&gt;"",1,0))</f>
        <v>#REF!</v>
      </c>
      <c r="AN167" s="25" t="e">
        <f>IF('Crisis Indicator Data'!#REF!="No Data",1,IF(#REF!&lt;&gt;"",1,0))</f>
        <v>#REF!</v>
      </c>
      <c r="AO167" s="25" t="e">
        <f>IF('Crisis Indicator Data'!#REF!="No Data",1,IF(#REF!&lt;&gt;"",1,0))</f>
        <v>#REF!</v>
      </c>
      <c r="AP167" s="25" t="e">
        <f>IF('Crisis Indicator Data'!#REF!="No Data",1,IF(#REF!&lt;&gt;"",1,0))</f>
        <v>#REF!</v>
      </c>
      <c r="AQ167" s="25" t="e">
        <f>IF('Crisis Indicator Data'!#REF!="No Data",1,IF(#REF!&lt;&gt;"",1,0))</f>
        <v>#REF!</v>
      </c>
      <c r="AR167" s="25" t="e">
        <f>IF('Crisis Indicator Data'!#REF!="No Data",1,IF(#REF!&lt;&gt;"",1,0))</f>
        <v>#REF!</v>
      </c>
      <c r="AS167" s="25" t="e">
        <f>IF('Crisis Indicator Data'!#REF!="No Data",1,IF(#REF!&lt;&gt;"",1,0))</f>
        <v>#REF!</v>
      </c>
      <c r="AT167" s="25" t="e">
        <f>IF('Crisis Indicator Data'!#REF!="No Data",1,IF(#REF!&lt;&gt;"",1,0))</f>
        <v>#REF!</v>
      </c>
      <c r="AU167" s="25" t="e">
        <f>IF('Crisis Indicator Data'!#REF!="No Data",1,IF(#REF!&lt;&gt;"",1,0))</f>
        <v>#REF!</v>
      </c>
      <c r="AV167" s="25" t="e">
        <f>IF('Crisis Indicator Data'!#REF!="No Data",1,IF(#REF!&lt;&gt;"",1,0))</f>
        <v>#REF!</v>
      </c>
      <c r="AW167" s="25" t="e">
        <f>IF('Crisis Indicator Data'!#REF!="No Data",1,IF(#REF!&lt;&gt;"",1,0))</f>
        <v>#REF!</v>
      </c>
      <c r="AX167" s="25" t="e">
        <f>IF('Crisis Indicator Data'!#REF!="No Data",1,IF(#REF!&lt;&gt;"",1,0))</f>
        <v>#REF!</v>
      </c>
      <c r="AY167" s="25" t="e">
        <f>IF('Crisis Indicator Data'!#REF!="No Data",1,IF(#REF!&lt;&gt;"",1,0))</f>
        <v>#REF!</v>
      </c>
      <c r="AZ167" s="25" t="e">
        <f>IF('Crisis Indicator Data'!#REF!="No Data",1,IF(#REF!&lt;&gt;"",1,0))</f>
        <v>#REF!</v>
      </c>
      <c r="BA167" t="e">
        <f t="shared" si="4"/>
        <v>#REF!</v>
      </c>
      <c r="BB167" s="27" t="e">
        <f t="shared" si="5"/>
        <v>#REF!</v>
      </c>
    </row>
    <row r="168" spans="1:54" x14ac:dyDescent="0.3">
      <c r="A168" t="s">
        <v>315</v>
      </c>
      <c r="B168" s="25" t="e">
        <f>IF('Crisis Indicator Data'!#REF!="No Data",1,IF(#REF!&lt;&gt;"",1,0))</f>
        <v>#REF!</v>
      </c>
      <c r="C168" s="25" t="e">
        <f>IF('Crisis Indicator Data'!#REF!="No Data",1,IF(#REF!&lt;&gt;"",1,0))</f>
        <v>#REF!</v>
      </c>
      <c r="D168" s="25" t="e">
        <f>IF('Crisis Indicator Data'!#REF!="No Data",1,IF(#REF!&lt;&gt;"",1,0))</f>
        <v>#REF!</v>
      </c>
      <c r="E168" s="25" t="e">
        <f>IF('Crisis Indicator Data'!#REF!="No Data",1,IF(#REF!&lt;&gt;"",1,0))</f>
        <v>#REF!</v>
      </c>
      <c r="F168" s="25" t="e">
        <f>IF('Crisis Indicator Data'!#REF!="No Data",1,IF(#REF!&lt;&gt;"",1,0))</f>
        <v>#REF!</v>
      </c>
      <c r="G168" s="25" t="e">
        <f>IF('Crisis Indicator Data'!#REF!="No Data",1,IF(#REF!&lt;&gt;"",1,0))</f>
        <v>#REF!</v>
      </c>
      <c r="H168" s="25" t="e">
        <f>IF('Crisis Indicator Data'!#REF!="No Data",1,IF(#REF!&lt;&gt;"",1,0))</f>
        <v>#REF!</v>
      </c>
      <c r="I168" s="25" t="e">
        <f>IF('Crisis Indicator Data'!#REF!="No Data",1,IF(#REF!&lt;&gt;"",1,0))</f>
        <v>#REF!</v>
      </c>
      <c r="J168" s="25" t="e">
        <f>IF('Crisis Indicator Data'!#REF!="No Data",1,IF(#REF!&lt;&gt;"",1,0))</f>
        <v>#REF!</v>
      </c>
      <c r="K168" s="25" t="e">
        <f>IF('Crisis Indicator Data'!#REF!="No Data",1,IF(#REF!&lt;&gt;"",1,0))</f>
        <v>#REF!</v>
      </c>
      <c r="L168" s="25" t="e">
        <f>IF('Crisis Indicator Data'!#REF!="No Data",1,IF(#REF!&lt;&gt;"",1,0))</f>
        <v>#REF!</v>
      </c>
      <c r="M168" s="25" t="e">
        <f>IF('Crisis Indicator Data'!#REF!="No Data",1,IF(#REF!&lt;&gt;"",1,0))</f>
        <v>#REF!</v>
      </c>
      <c r="N168" s="25" t="e">
        <f>IF('Crisis Indicator Data'!#REF!="No Data",1,IF(#REF!&lt;&gt;"",1,0))</f>
        <v>#REF!</v>
      </c>
      <c r="O168" s="25" t="e">
        <f>IF('Crisis Indicator Data'!#REF!="No Data",1,IF(#REF!&lt;&gt;"",1,0))</f>
        <v>#REF!</v>
      </c>
      <c r="P168" s="25" t="e">
        <f>IF('Crisis Indicator Data'!#REF!="No Data",1,IF(#REF!&lt;&gt;"",1,0))</f>
        <v>#REF!</v>
      </c>
      <c r="Q168" s="25" t="e">
        <f>IF('Crisis Indicator Data'!#REF!="No Data",1,IF(#REF!&lt;&gt;"",1,0))</f>
        <v>#REF!</v>
      </c>
      <c r="R168" s="25" t="e">
        <f>IF('Crisis Indicator Data'!#REF!="No Data",1,IF(#REF!&lt;&gt;"",1,0))</f>
        <v>#REF!</v>
      </c>
      <c r="S168" s="25" t="e">
        <f>IF('Crisis Indicator Data'!#REF!="No Data",1,IF(#REF!&lt;&gt;"",1,0))</f>
        <v>#REF!</v>
      </c>
      <c r="T168" s="25" t="e">
        <f>IF('Crisis Indicator Data'!#REF!="No Data",1,IF(#REF!&lt;&gt;"",1,0))</f>
        <v>#REF!</v>
      </c>
      <c r="U168" s="25" t="e">
        <f>IF('Crisis Indicator Data'!#REF!="No Data",1,IF(#REF!&lt;&gt;"",1,0))</f>
        <v>#REF!</v>
      </c>
      <c r="V168" s="25" t="e">
        <f>IF('Crisis Indicator Data'!#REF!="No Data",1,IF(#REF!&lt;&gt;"",1,0))</f>
        <v>#REF!</v>
      </c>
      <c r="W168" s="25" t="e">
        <f>IF('Crisis Indicator Data'!#REF!="No Data",1,IF(#REF!&lt;&gt;"",1,0))</f>
        <v>#REF!</v>
      </c>
      <c r="X168" s="25" t="e">
        <f>IF('Crisis Indicator Data'!#REF!="No Data",1,IF(#REF!&lt;&gt;"",1,0))</f>
        <v>#REF!</v>
      </c>
      <c r="Y168" s="25" t="e">
        <f>IF('Crisis Indicator Data'!#REF!="No Data",1,IF(#REF!&lt;&gt;"",1,0))</f>
        <v>#REF!</v>
      </c>
      <c r="Z168" s="25" t="e">
        <f>IF('Crisis Indicator Data'!#REF!="No Data",1,IF(#REF!&lt;&gt;"",1,0))</f>
        <v>#REF!</v>
      </c>
      <c r="AA168" s="25" t="e">
        <f>IF('Crisis Indicator Data'!#REF!="No Data",1,IF(#REF!&lt;&gt;"",1,0))</f>
        <v>#REF!</v>
      </c>
      <c r="AB168" s="25" t="e">
        <f>IF('Crisis Indicator Data'!#REF!="No Data",1,IF(#REF!&lt;&gt;"",1,0))</f>
        <v>#REF!</v>
      </c>
      <c r="AC168" s="25" t="e">
        <f>IF('Crisis Indicator Data'!#REF!="No Data",1,IF(#REF!&lt;&gt;"",1,0))</f>
        <v>#REF!</v>
      </c>
      <c r="AD168" s="25" t="e">
        <f>IF('Crisis Indicator Data'!#REF!="No Data",1,IF(#REF!&lt;&gt;"",1,0))</f>
        <v>#REF!</v>
      </c>
      <c r="AE168" s="25" t="e">
        <f>IF('Crisis Indicator Data'!#REF!="No Data",1,IF(#REF!&lt;&gt;"",1,0))</f>
        <v>#REF!</v>
      </c>
      <c r="AF168" s="25" t="e">
        <f>IF('Crisis Indicator Data'!#REF!="No Data",1,IF(#REF!&lt;&gt;"",1,0))</f>
        <v>#REF!</v>
      </c>
      <c r="AG168" s="25" t="e">
        <f>IF('Crisis Indicator Data'!#REF!="No Data",1,IF(#REF!&lt;&gt;"",1,0))</f>
        <v>#REF!</v>
      </c>
      <c r="AH168" s="25" t="e">
        <f>IF('Crisis Indicator Data'!#REF!="No Data",1,IF(#REF!&lt;&gt;"",1,0))</f>
        <v>#REF!</v>
      </c>
      <c r="AI168" s="25" t="e">
        <f>IF('Crisis Indicator Data'!#REF!="No Data",1,IF(#REF!&lt;&gt;"",1,0))</f>
        <v>#REF!</v>
      </c>
      <c r="AJ168" s="25" t="e">
        <f>IF('Crisis Indicator Data'!#REF!="No Data",1,IF(#REF!&lt;&gt;"",1,0))</f>
        <v>#REF!</v>
      </c>
      <c r="AK168" s="25" t="e">
        <f>IF('Crisis Indicator Data'!#REF!="No Data",1,IF(#REF!&lt;&gt;"",1,0))</f>
        <v>#REF!</v>
      </c>
      <c r="AL168" s="25" t="e">
        <f>IF('Crisis Indicator Data'!#REF!="No Data",1,IF(#REF!&lt;&gt;"",1,0))</f>
        <v>#REF!</v>
      </c>
      <c r="AM168" s="25" t="e">
        <f>IF('Crisis Indicator Data'!#REF!="No Data",1,IF(#REF!&lt;&gt;"",1,0))</f>
        <v>#REF!</v>
      </c>
      <c r="AN168" s="25" t="e">
        <f>IF('Crisis Indicator Data'!#REF!="No Data",1,IF(#REF!&lt;&gt;"",1,0))</f>
        <v>#REF!</v>
      </c>
      <c r="AO168" s="25" t="e">
        <f>IF('Crisis Indicator Data'!#REF!="No Data",1,IF(#REF!&lt;&gt;"",1,0))</f>
        <v>#REF!</v>
      </c>
      <c r="AP168" s="25" t="e">
        <f>IF('Crisis Indicator Data'!#REF!="No Data",1,IF(#REF!&lt;&gt;"",1,0))</f>
        <v>#REF!</v>
      </c>
      <c r="AQ168" s="25" t="e">
        <f>IF('Crisis Indicator Data'!#REF!="No Data",1,IF(#REF!&lt;&gt;"",1,0))</f>
        <v>#REF!</v>
      </c>
      <c r="AR168" s="25" t="e">
        <f>IF('Crisis Indicator Data'!#REF!="No Data",1,IF(#REF!&lt;&gt;"",1,0))</f>
        <v>#REF!</v>
      </c>
      <c r="AS168" s="25" t="e">
        <f>IF('Crisis Indicator Data'!#REF!="No Data",1,IF(#REF!&lt;&gt;"",1,0))</f>
        <v>#REF!</v>
      </c>
      <c r="AT168" s="25" t="e">
        <f>IF('Crisis Indicator Data'!#REF!="No Data",1,IF(#REF!&lt;&gt;"",1,0))</f>
        <v>#REF!</v>
      </c>
      <c r="AU168" s="25" t="e">
        <f>IF('Crisis Indicator Data'!#REF!="No Data",1,IF(#REF!&lt;&gt;"",1,0))</f>
        <v>#REF!</v>
      </c>
      <c r="AV168" s="25" t="e">
        <f>IF('Crisis Indicator Data'!#REF!="No Data",1,IF(#REF!&lt;&gt;"",1,0))</f>
        <v>#REF!</v>
      </c>
      <c r="AW168" s="25" t="e">
        <f>IF('Crisis Indicator Data'!#REF!="No Data",1,IF(#REF!&lt;&gt;"",1,0))</f>
        <v>#REF!</v>
      </c>
      <c r="AX168" s="25" t="e">
        <f>IF('Crisis Indicator Data'!#REF!="No Data",1,IF(#REF!&lt;&gt;"",1,0))</f>
        <v>#REF!</v>
      </c>
      <c r="AY168" s="25" t="e">
        <f>IF('Crisis Indicator Data'!#REF!="No Data",1,IF(#REF!&lt;&gt;"",1,0))</f>
        <v>#REF!</v>
      </c>
      <c r="AZ168" s="25" t="e">
        <f>IF('Crisis Indicator Data'!#REF!="No Data",1,IF(#REF!&lt;&gt;"",1,0))</f>
        <v>#REF!</v>
      </c>
      <c r="BA168" t="e">
        <f t="shared" si="4"/>
        <v>#REF!</v>
      </c>
      <c r="BB168" s="27" t="e">
        <f t="shared" si="5"/>
        <v>#REF!</v>
      </c>
    </row>
    <row r="169" spans="1:54" x14ac:dyDescent="0.3">
      <c r="A169" t="s">
        <v>317</v>
      </c>
      <c r="B169" s="25" t="e">
        <f>IF('Crisis Indicator Data'!#REF!="No Data",1,IF(#REF!&lt;&gt;"",1,0))</f>
        <v>#REF!</v>
      </c>
      <c r="C169" s="25" t="e">
        <f>IF('Crisis Indicator Data'!#REF!="No Data",1,IF(#REF!&lt;&gt;"",1,0))</f>
        <v>#REF!</v>
      </c>
      <c r="D169" s="25" t="e">
        <f>IF('Crisis Indicator Data'!#REF!="No Data",1,IF(#REF!&lt;&gt;"",1,0))</f>
        <v>#REF!</v>
      </c>
      <c r="E169" s="25" t="e">
        <f>IF('Crisis Indicator Data'!#REF!="No Data",1,IF(#REF!&lt;&gt;"",1,0))</f>
        <v>#REF!</v>
      </c>
      <c r="F169" s="25" t="e">
        <f>IF('Crisis Indicator Data'!#REF!="No Data",1,IF(#REF!&lt;&gt;"",1,0))</f>
        <v>#REF!</v>
      </c>
      <c r="G169" s="25" t="e">
        <f>IF('Crisis Indicator Data'!#REF!="No Data",1,IF(#REF!&lt;&gt;"",1,0))</f>
        <v>#REF!</v>
      </c>
      <c r="H169" s="25" t="e">
        <f>IF('Crisis Indicator Data'!#REF!="No Data",1,IF(#REF!&lt;&gt;"",1,0))</f>
        <v>#REF!</v>
      </c>
      <c r="I169" s="25" t="e">
        <f>IF('Crisis Indicator Data'!#REF!="No Data",1,IF(#REF!&lt;&gt;"",1,0))</f>
        <v>#REF!</v>
      </c>
      <c r="J169" s="25" t="e">
        <f>IF('Crisis Indicator Data'!#REF!="No Data",1,IF(#REF!&lt;&gt;"",1,0))</f>
        <v>#REF!</v>
      </c>
      <c r="K169" s="25" t="e">
        <f>IF('Crisis Indicator Data'!#REF!="No Data",1,IF(#REF!&lt;&gt;"",1,0))</f>
        <v>#REF!</v>
      </c>
      <c r="L169" s="25" t="e">
        <f>IF('Crisis Indicator Data'!#REF!="No Data",1,IF(#REF!&lt;&gt;"",1,0))</f>
        <v>#REF!</v>
      </c>
      <c r="M169" s="25" t="e">
        <f>IF('Crisis Indicator Data'!#REF!="No Data",1,IF(#REF!&lt;&gt;"",1,0))</f>
        <v>#REF!</v>
      </c>
      <c r="N169" s="25" t="e">
        <f>IF('Crisis Indicator Data'!#REF!="No Data",1,IF(#REF!&lt;&gt;"",1,0))</f>
        <v>#REF!</v>
      </c>
      <c r="O169" s="25" t="e">
        <f>IF('Crisis Indicator Data'!#REF!="No Data",1,IF(#REF!&lt;&gt;"",1,0))</f>
        <v>#REF!</v>
      </c>
      <c r="P169" s="25" t="e">
        <f>IF('Crisis Indicator Data'!#REF!="No Data",1,IF(#REF!&lt;&gt;"",1,0))</f>
        <v>#REF!</v>
      </c>
      <c r="Q169" s="25" t="e">
        <f>IF('Crisis Indicator Data'!#REF!="No Data",1,IF(#REF!&lt;&gt;"",1,0))</f>
        <v>#REF!</v>
      </c>
      <c r="R169" s="25" t="e">
        <f>IF('Crisis Indicator Data'!#REF!="No Data",1,IF(#REF!&lt;&gt;"",1,0))</f>
        <v>#REF!</v>
      </c>
      <c r="S169" s="25" t="e">
        <f>IF('Crisis Indicator Data'!#REF!="No Data",1,IF(#REF!&lt;&gt;"",1,0))</f>
        <v>#REF!</v>
      </c>
      <c r="T169" s="25" t="e">
        <f>IF('Crisis Indicator Data'!#REF!="No Data",1,IF(#REF!&lt;&gt;"",1,0))</f>
        <v>#REF!</v>
      </c>
      <c r="U169" s="25" t="e">
        <f>IF('Crisis Indicator Data'!#REF!="No Data",1,IF(#REF!&lt;&gt;"",1,0))</f>
        <v>#REF!</v>
      </c>
      <c r="V169" s="25" t="e">
        <f>IF('Crisis Indicator Data'!#REF!="No Data",1,IF(#REF!&lt;&gt;"",1,0))</f>
        <v>#REF!</v>
      </c>
      <c r="W169" s="25" t="e">
        <f>IF('Crisis Indicator Data'!#REF!="No Data",1,IF(#REF!&lt;&gt;"",1,0))</f>
        <v>#REF!</v>
      </c>
      <c r="X169" s="25" t="e">
        <f>IF('Crisis Indicator Data'!#REF!="No Data",1,IF(#REF!&lt;&gt;"",1,0))</f>
        <v>#REF!</v>
      </c>
      <c r="Y169" s="25" t="e">
        <f>IF('Crisis Indicator Data'!#REF!="No Data",1,IF(#REF!&lt;&gt;"",1,0))</f>
        <v>#REF!</v>
      </c>
      <c r="Z169" s="25" t="e">
        <f>IF('Crisis Indicator Data'!#REF!="No Data",1,IF(#REF!&lt;&gt;"",1,0))</f>
        <v>#REF!</v>
      </c>
      <c r="AA169" s="25" t="e">
        <f>IF('Crisis Indicator Data'!#REF!="No Data",1,IF(#REF!&lt;&gt;"",1,0))</f>
        <v>#REF!</v>
      </c>
      <c r="AB169" s="25" t="e">
        <f>IF('Crisis Indicator Data'!#REF!="No Data",1,IF(#REF!&lt;&gt;"",1,0))</f>
        <v>#REF!</v>
      </c>
      <c r="AC169" s="25" t="e">
        <f>IF('Crisis Indicator Data'!#REF!="No Data",1,IF(#REF!&lt;&gt;"",1,0))</f>
        <v>#REF!</v>
      </c>
      <c r="AD169" s="25" t="e">
        <f>IF('Crisis Indicator Data'!#REF!="No Data",1,IF(#REF!&lt;&gt;"",1,0))</f>
        <v>#REF!</v>
      </c>
      <c r="AE169" s="25" t="e">
        <f>IF('Crisis Indicator Data'!#REF!="No Data",1,IF(#REF!&lt;&gt;"",1,0))</f>
        <v>#REF!</v>
      </c>
      <c r="AF169" s="25" t="e">
        <f>IF('Crisis Indicator Data'!#REF!="No Data",1,IF(#REF!&lt;&gt;"",1,0))</f>
        <v>#REF!</v>
      </c>
      <c r="AG169" s="25" t="e">
        <f>IF('Crisis Indicator Data'!#REF!="No Data",1,IF(#REF!&lt;&gt;"",1,0))</f>
        <v>#REF!</v>
      </c>
      <c r="AH169" s="25" t="e">
        <f>IF('Crisis Indicator Data'!#REF!="No Data",1,IF(#REF!&lt;&gt;"",1,0))</f>
        <v>#REF!</v>
      </c>
      <c r="AI169" s="25" t="e">
        <f>IF('Crisis Indicator Data'!#REF!="No Data",1,IF(#REF!&lt;&gt;"",1,0))</f>
        <v>#REF!</v>
      </c>
      <c r="AJ169" s="25" t="e">
        <f>IF('Crisis Indicator Data'!#REF!="No Data",1,IF(#REF!&lt;&gt;"",1,0))</f>
        <v>#REF!</v>
      </c>
      <c r="AK169" s="25" t="e">
        <f>IF('Crisis Indicator Data'!#REF!="No Data",1,IF(#REF!&lt;&gt;"",1,0))</f>
        <v>#REF!</v>
      </c>
      <c r="AL169" s="25" t="e">
        <f>IF('Crisis Indicator Data'!#REF!="No Data",1,IF(#REF!&lt;&gt;"",1,0))</f>
        <v>#REF!</v>
      </c>
      <c r="AM169" s="25" t="e">
        <f>IF('Crisis Indicator Data'!#REF!="No Data",1,IF(#REF!&lt;&gt;"",1,0))</f>
        <v>#REF!</v>
      </c>
      <c r="AN169" s="25" t="e">
        <f>IF('Crisis Indicator Data'!#REF!="No Data",1,IF(#REF!&lt;&gt;"",1,0))</f>
        <v>#REF!</v>
      </c>
      <c r="AO169" s="25" t="e">
        <f>IF('Crisis Indicator Data'!#REF!="No Data",1,IF(#REF!&lt;&gt;"",1,0))</f>
        <v>#REF!</v>
      </c>
      <c r="AP169" s="25" t="e">
        <f>IF('Crisis Indicator Data'!#REF!="No Data",1,IF(#REF!&lt;&gt;"",1,0))</f>
        <v>#REF!</v>
      </c>
      <c r="AQ169" s="25" t="e">
        <f>IF('Crisis Indicator Data'!#REF!="No Data",1,IF(#REF!&lt;&gt;"",1,0))</f>
        <v>#REF!</v>
      </c>
      <c r="AR169" s="25" t="e">
        <f>IF('Crisis Indicator Data'!#REF!="No Data",1,IF(#REF!&lt;&gt;"",1,0))</f>
        <v>#REF!</v>
      </c>
      <c r="AS169" s="25" t="e">
        <f>IF('Crisis Indicator Data'!#REF!="No Data",1,IF(#REF!&lt;&gt;"",1,0))</f>
        <v>#REF!</v>
      </c>
      <c r="AT169" s="25" t="e">
        <f>IF('Crisis Indicator Data'!#REF!="No Data",1,IF(#REF!&lt;&gt;"",1,0))</f>
        <v>#REF!</v>
      </c>
      <c r="AU169" s="25" t="e">
        <f>IF('Crisis Indicator Data'!#REF!="No Data",1,IF(#REF!&lt;&gt;"",1,0))</f>
        <v>#REF!</v>
      </c>
      <c r="AV169" s="25" t="e">
        <f>IF('Crisis Indicator Data'!#REF!="No Data",1,IF(#REF!&lt;&gt;"",1,0))</f>
        <v>#REF!</v>
      </c>
      <c r="AW169" s="25" t="e">
        <f>IF('Crisis Indicator Data'!#REF!="No Data",1,IF(#REF!&lt;&gt;"",1,0))</f>
        <v>#REF!</v>
      </c>
      <c r="AX169" s="25" t="e">
        <f>IF('Crisis Indicator Data'!#REF!="No Data",1,IF(#REF!&lt;&gt;"",1,0))</f>
        <v>#REF!</v>
      </c>
      <c r="AY169" s="25" t="e">
        <f>IF('Crisis Indicator Data'!#REF!="No Data",1,IF(#REF!&lt;&gt;"",1,0))</f>
        <v>#REF!</v>
      </c>
      <c r="AZ169" s="25" t="e">
        <f>IF('Crisis Indicator Data'!#REF!="No Data",1,IF(#REF!&lt;&gt;"",1,0))</f>
        <v>#REF!</v>
      </c>
      <c r="BA169" t="e">
        <f t="shared" si="4"/>
        <v>#REF!</v>
      </c>
      <c r="BB169" s="27" t="e">
        <f t="shared" si="5"/>
        <v>#REF!</v>
      </c>
    </row>
    <row r="170" spans="1:54" x14ac:dyDescent="0.3">
      <c r="A170" t="s">
        <v>318</v>
      </c>
      <c r="B170" s="25" t="e">
        <f>IF('Crisis Indicator Data'!#REF!="No Data",1,IF(#REF!&lt;&gt;"",1,0))</f>
        <v>#REF!</v>
      </c>
      <c r="C170" s="25" t="e">
        <f>IF('Crisis Indicator Data'!#REF!="No Data",1,IF(#REF!&lt;&gt;"",1,0))</f>
        <v>#REF!</v>
      </c>
      <c r="D170" s="25" t="e">
        <f>IF('Crisis Indicator Data'!#REF!="No Data",1,IF(#REF!&lt;&gt;"",1,0))</f>
        <v>#REF!</v>
      </c>
      <c r="E170" s="25" t="e">
        <f>IF('Crisis Indicator Data'!#REF!="No Data",1,IF(#REF!&lt;&gt;"",1,0))</f>
        <v>#REF!</v>
      </c>
      <c r="F170" s="25" t="e">
        <f>IF('Crisis Indicator Data'!#REF!="No Data",1,IF(#REF!&lt;&gt;"",1,0))</f>
        <v>#REF!</v>
      </c>
      <c r="G170" s="25" t="e">
        <f>IF('Crisis Indicator Data'!#REF!="No Data",1,IF(#REF!&lt;&gt;"",1,0))</f>
        <v>#REF!</v>
      </c>
      <c r="H170" s="25" t="e">
        <f>IF('Crisis Indicator Data'!#REF!="No Data",1,IF(#REF!&lt;&gt;"",1,0))</f>
        <v>#REF!</v>
      </c>
      <c r="I170" s="25" t="e">
        <f>IF('Crisis Indicator Data'!#REF!="No Data",1,IF(#REF!&lt;&gt;"",1,0))</f>
        <v>#REF!</v>
      </c>
      <c r="J170" s="25" t="e">
        <f>IF('Crisis Indicator Data'!#REF!="No Data",1,IF(#REF!&lt;&gt;"",1,0))</f>
        <v>#REF!</v>
      </c>
      <c r="K170" s="25" t="e">
        <f>IF('Crisis Indicator Data'!#REF!="No Data",1,IF(#REF!&lt;&gt;"",1,0))</f>
        <v>#REF!</v>
      </c>
      <c r="L170" s="25" t="e">
        <f>IF('Crisis Indicator Data'!#REF!="No Data",1,IF(#REF!&lt;&gt;"",1,0))</f>
        <v>#REF!</v>
      </c>
      <c r="M170" s="25" t="e">
        <f>IF('Crisis Indicator Data'!#REF!="No Data",1,IF(#REF!&lt;&gt;"",1,0))</f>
        <v>#REF!</v>
      </c>
      <c r="N170" s="25" t="e">
        <f>IF('Crisis Indicator Data'!#REF!="No Data",1,IF(#REF!&lt;&gt;"",1,0))</f>
        <v>#REF!</v>
      </c>
      <c r="O170" s="25" t="e">
        <f>IF('Crisis Indicator Data'!#REF!="No Data",1,IF(#REF!&lt;&gt;"",1,0))</f>
        <v>#REF!</v>
      </c>
      <c r="P170" s="25" t="e">
        <f>IF('Crisis Indicator Data'!#REF!="No Data",1,IF(#REF!&lt;&gt;"",1,0))</f>
        <v>#REF!</v>
      </c>
      <c r="Q170" s="25" t="e">
        <f>IF('Crisis Indicator Data'!#REF!="No Data",1,IF(#REF!&lt;&gt;"",1,0))</f>
        <v>#REF!</v>
      </c>
      <c r="R170" s="25" t="e">
        <f>IF('Crisis Indicator Data'!#REF!="No Data",1,IF(#REF!&lt;&gt;"",1,0))</f>
        <v>#REF!</v>
      </c>
      <c r="S170" s="25" t="e">
        <f>IF('Crisis Indicator Data'!#REF!="No Data",1,IF(#REF!&lt;&gt;"",1,0))</f>
        <v>#REF!</v>
      </c>
      <c r="T170" s="25" t="e">
        <f>IF('Crisis Indicator Data'!#REF!="No Data",1,IF(#REF!&lt;&gt;"",1,0))</f>
        <v>#REF!</v>
      </c>
      <c r="U170" s="25" t="e">
        <f>IF('Crisis Indicator Data'!#REF!="No Data",1,IF(#REF!&lt;&gt;"",1,0))</f>
        <v>#REF!</v>
      </c>
      <c r="V170" s="25" t="e">
        <f>IF('Crisis Indicator Data'!#REF!="No Data",1,IF(#REF!&lt;&gt;"",1,0))</f>
        <v>#REF!</v>
      </c>
      <c r="W170" s="25" t="e">
        <f>IF('Crisis Indicator Data'!#REF!="No Data",1,IF(#REF!&lt;&gt;"",1,0))</f>
        <v>#REF!</v>
      </c>
      <c r="X170" s="25" t="e">
        <f>IF('Crisis Indicator Data'!#REF!="No Data",1,IF(#REF!&lt;&gt;"",1,0))</f>
        <v>#REF!</v>
      </c>
      <c r="Y170" s="25" t="e">
        <f>IF('Crisis Indicator Data'!#REF!="No Data",1,IF(#REF!&lt;&gt;"",1,0))</f>
        <v>#REF!</v>
      </c>
      <c r="Z170" s="25" t="e">
        <f>IF('Crisis Indicator Data'!#REF!="No Data",1,IF(#REF!&lt;&gt;"",1,0))</f>
        <v>#REF!</v>
      </c>
      <c r="AA170" s="25" t="e">
        <f>IF('Crisis Indicator Data'!#REF!="No Data",1,IF(#REF!&lt;&gt;"",1,0))</f>
        <v>#REF!</v>
      </c>
      <c r="AB170" s="25" t="e">
        <f>IF('Crisis Indicator Data'!#REF!="No Data",1,IF(#REF!&lt;&gt;"",1,0))</f>
        <v>#REF!</v>
      </c>
      <c r="AC170" s="25" t="e">
        <f>IF('Crisis Indicator Data'!#REF!="No Data",1,IF(#REF!&lt;&gt;"",1,0))</f>
        <v>#REF!</v>
      </c>
      <c r="AD170" s="25" t="e">
        <f>IF('Crisis Indicator Data'!#REF!="No Data",1,IF(#REF!&lt;&gt;"",1,0))</f>
        <v>#REF!</v>
      </c>
      <c r="AE170" s="25" t="e">
        <f>IF('Crisis Indicator Data'!#REF!="No Data",1,IF(#REF!&lt;&gt;"",1,0))</f>
        <v>#REF!</v>
      </c>
      <c r="AF170" s="25" t="e">
        <f>IF('Crisis Indicator Data'!#REF!="No Data",1,IF(#REF!&lt;&gt;"",1,0))</f>
        <v>#REF!</v>
      </c>
      <c r="AG170" s="25" t="e">
        <f>IF('Crisis Indicator Data'!#REF!="No Data",1,IF(#REF!&lt;&gt;"",1,0))</f>
        <v>#REF!</v>
      </c>
      <c r="AH170" s="25" t="e">
        <f>IF('Crisis Indicator Data'!#REF!="No Data",1,IF(#REF!&lt;&gt;"",1,0))</f>
        <v>#REF!</v>
      </c>
      <c r="AI170" s="25" t="e">
        <f>IF('Crisis Indicator Data'!#REF!="No Data",1,IF(#REF!&lt;&gt;"",1,0))</f>
        <v>#REF!</v>
      </c>
      <c r="AJ170" s="25" t="e">
        <f>IF('Crisis Indicator Data'!#REF!="No Data",1,IF(#REF!&lt;&gt;"",1,0))</f>
        <v>#REF!</v>
      </c>
      <c r="AK170" s="25" t="e">
        <f>IF('Crisis Indicator Data'!#REF!="No Data",1,IF(#REF!&lt;&gt;"",1,0))</f>
        <v>#REF!</v>
      </c>
      <c r="AL170" s="25" t="e">
        <f>IF('Crisis Indicator Data'!#REF!="No Data",1,IF(#REF!&lt;&gt;"",1,0))</f>
        <v>#REF!</v>
      </c>
      <c r="AM170" s="25" t="e">
        <f>IF('Crisis Indicator Data'!#REF!="No Data",1,IF(#REF!&lt;&gt;"",1,0))</f>
        <v>#REF!</v>
      </c>
      <c r="AN170" s="25" t="e">
        <f>IF('Crisis Indicator Data'!#REF!="No Data",1,IF(#REF!&lt;&gt;"",1,0))</f>
        <v>#REF!</v>
      </c>
      <c r="AO170" s="25" t="e">
        <f>IF('Crisis Indicator Data'!#REF!="No Data",1,IF(#REF!&lt;&gt;"",1,0))</f>
        <v>#REF!</v>
      </c>
      <c r="AP170" s="25" t="e">
        <f>IF('Crisis Indicator Data'!#REF!="No Data",1,IF(#REF!&lt;&gt;"",1,0))</f>
        <v>#REF!</v>
      </c>
      <c r="AQ170" s="25" t="e">
        <f>IF('Crisis Indicator Data'!#REF!="No Data",1,IF(#REF!&lt;&gt;"",1,0))</f>
        <v>#REF!</v>
      </c>
      <c r="AR170" s="25" t="e">
        <f>IF('Crisis Indicator Data'!#REF!="No Data",1,IF(#REF!&lt;&gt;"",1,0))</f>
        <v>#REF!</v>
      </c>
      <c r="AS170" s="25" t="e">
        <f>IF('Crisis Indicator Data'!#REF!="No Data",1,IF(#REF!&lt;&gt;"",1,0))</f>
        <v>#REF!</v>
      </c>
      <c r="AT170" s="25" t="e">
        <f>IF('Crisis Indicator Data'!#REF!="No Data",1,IF(#REF!&lt;&gt;"",1,0))</f>
        <v>#REF!</v>
      </c>
      <c r="AU170" s="25" t="e">
        <f>IF('Crisis Indicator Data'!#REF!="No Data",1,IF(#REF!&lt;&gt;"",1,0))</f>
        <v>#REF!</v>
      </c>
      <c r="AV170" s="25" t="e">
        <f>IF('Crisis Indicator Data'!#REF!="No Data",1,IF(#REF!&lt;&gt;"",1,0))</f>
        <v>#REF!</v>
      </c>
      <c r="AW170" s="25" t="e">
        <f>IF('Crisis Indicator Data'!#REF!="No Data",1,IF(#REF!&lt;&gt;"",1,0))</f>
        <v>#REF!</v>
      </c>
      <c r="AX170" s="25" t="e">
        <f>IF('Crisis Indicator Data'!#REF!="No Data",1,IF(#REF!&lt;&gt;"",1,0))</f>
        <v>#REF!</v>
      </c>
      <c r="AY170" s="25" t="e">
        <f>IF('Crisis Indicator Data'!#REF!="No Data",1,IF(#REF!&lt;&gt;"",1,0))</f>
        <v>#REF!</v>
      </c>
      <c r="AZ170" s="25" t="e">
        <f>IF('Crisis Indicator Data'!#REF!="No Data",1,IF(#REF!&lt;&gt;"",1,0))</f>
        <v>#REF!</v>
      </c>
      <c r="BA170" t="e">
        <f t="shared" si="4"/>
        <v>#REF!</v>
      </c>
      <c r="BB170" s="27" t="e">
        <f t="shared" si="5"/>
        <v>#REF!</v>
      </c>
    </row>
    <row r="171" spans="1:54" x14ac:dyDescent="0.3">
      <c r="A171" t="s">
        <v>187</v>
      </c>
      <c r="B171" s="25" t="e">
        <f>IF('Crisis Indicator Data'!#REF!="No Data",1,IF(#REF!&lt;&gt;"",1,0))</f>
        <v>#REF!</v>
      </c>
      <c r="C171" s="25" t="e">
        <f>IF('Crisis Indicator Data'!#REF!="No Data",1,IF(#REF!&lt;&gt;"",1,0))</f>
        <v>#REF!</v>
      </c>
      <c r="D171" s="25" t="e">
        <f>IF('Crisis Indicator Data'!#REF!="No Data",1,IF(#REF!&lt;&gt;"",1,0))</f>
        <v>#REF!</v>
      </c>
      <c r="E171" s="25" t="e">
        <f>IF('Crisis Indicator Data'!#REF!="No Data",1,IF(#REF!&lt;&gt;"",1,0))</f>
        <v>#REF!</v>
      </c>
      <c r="F171" s="25" t="e">
        <f>IF('Crisis Indicator Data'!#REF!="No Data",1,IF(#REF!&lt;&gt;"",1,0))</f>
        <v>#REF!</v>
      </c>
      <c r="G171" s="25" t="e">
        <f>IF('Crisis Indicator Data'!#REF!="No Data",1,IF(#REF!&lt;&gt;"",1,0))</f>
        <v>#REF!</v>
      </c>
      <c r="H171" s="25" t="e">
        <f>IF('Crisis Indicator Data'!#REF!="No Data",1,IF(#REF!&lt;&gt;"",1,0))</f>
        <v>#REF!</v>
      </c>
      <c r="I171" s="25" t="e">
        <f>IF('Crisis Indicator Data'!#REF!="No Data",1,IF(#REF!&lt;&gt;"",1,0))</f>
        <v>#REF!</v>
      </c>
      <c r="J171" s="25" t="e">
        <f>IF('Crisis Indicator Data'!#REF!="No Data",1,IF(#REF!&lt;&gt;"",1,0))</f>
        <v>#REF!</v>
      </c>
      <c r="K171" s="25" t="e">
        <f>IF('Crisis Indicator Data'!#REF!="No Data",1,IF(#REF!&lt;&gt;"",1,0))</f>
        <v>#REF!</v>
      </c>
      <c r="L171" s="25" t="e">
        <f>IF('Crisis Indicator Data'!#REF!="No Data",1,IF(#REF!&lt;&gt;"",1,0))</f>
        <v>#REF!</v>
      </c>
      <c r="M171" s="25" t="e">
        <f>IF('Crisis Indicator Data'!#REF!="No Data",1,IF(#REF!&lt;&gt;"",1,0))</f>
        <v>#REF!</v>
      </c>
      <c r="N171" s="25" t="e">
        <f>IF('Crisis Indicator Data'!#REF!="No Data",1,IF(#REF!&lt;&gt;"",1,0))</f>
        <v>#REF!</v>
      </c>
      <c r="O171" s="25" t="e">
        <f>IF('Crisis Indicator Data'!#REF!="No Data",1,IF(#REF!&lt;&gt;"",1,0))</f>
        <v>#REF!</v>
      </c>
      <c r="P171" s="25" t="e">
        <f>IF('Crisis Indicator Data'!#REF!="No Data",1,IF(#REF!&lt;&gt;"",1,0))</f>
        <v>#REF!</v>
      </c>
      <c r="Q171" s="25" t="e">
        <f>IF('Crisis Indicator Data'!#REF!="No Data",1,IF(#REF!&lt;&gt;"",1,0))</f>
        <v>#REF!</v>
      </c>
      <c r="R171" s="25" t="e">
        <f>IF('Crisis Indicator Data'!#REF!="No Data",1,IF(#REF!&lt;&gt;"",1,0))</f>
        <v>#REF!</v>
      </c>
      <c r="S171" s="25" t="e">
        <f>IF('Crisis Indicator Data'!#REF!="No Data",1,IF(#REF!&lt;&gt;"",1,0))</f>
        <v>#REF!</v>
      </c>
      <c r="T171" s="25" t="e">
        <f>IF('Crisis Indicator Data'!#REF!="No Data",1,IF(#REF!&lt;&gt;"",1,0))</f>
        <v>#REF!</v>
      </c>
      <c r="U171" s="25" t="e">
        <f>IF('Crisis Indicator Data'!#REF!="No Data",1,IF(#REF!&lt;&gt;"",1,0))</f>
        <v>#REF!</v>
      </c>
      <c r="V171" s="25" t="e">
        <f>IF('Crisis Indicator Data'!#REF!="No Data",1,IF(#REF!&lt;&gt;"",1,0))</f>
        <v>#REF!</v>
      </c>
      <c r="W171" s="25" t="e">
        <f>IF('Crisis Indicator Data'!#REF!="No Data",1,IF(#REF!&lt;&gt;"",1,0))</f>
        <v>#REF!</v>
      </c>
      <c r="X171" s="25" t="e">
        <f>IF('Crisis Indicator Data'!#REF!="No Data",1,IF(#REF!&lt;&gt;"",1,0))</f>
        <v>#REF!</v>
      </c>
      <c r="Y171" s="25" t="e">
        <f>IF('Crisis Indicator Data'!#REF!="No Data",1,IF(#REF!&lt;&gt;"",1,0))</f>
        <v>#REF!</v>
      </c>
      <c r="Z171" s="25" t="e">
        <f>IF('Crisis Indicator Data'!#REF!="No Data",1,IF(#REF!&lt;&gt;"",1,0))</f>
        <v>#REF!</v>
      </c>
      <c r="AA171" s="25" t="e">
        <f>IF('Crisis Indicator Data'!#REF!="No Data",1,IF(#REF!&lt;&gt;"",1,0))</f>
        <v>#REF!</v>
      </c>
      <c r="AB171" s="25" t="e">
        <f>IF('Crisis Indicator Data'!#REF!="No Data",1,IF(#REF!&lt;&gt;"",1,0))</f>
        <v>#REF!</v>
      </c>
      <c r="AC171" s="25" t="e">
        <f>IF('Crisis Indicator Data'!#REF!="No Data",1,IF(#REF!&lt;&gt;"",1,0))</f>
        <v>#REF!</v>
      </c>
      <c r="AD171" s="25" t="e">
        <f>IF('Crisis Indicator Data'!#REF!="No Data",1,IF(#REF!&lt;&gt;"",1,0))</f>
        <v>#REF!</v>
      </c>
      <c r="AE171" s="25" t="e">
        <f>IF('Crisis Indicator Data'!#REF!="No Data",1,IF(#REF!&lt;&gt;"",1,0))</f>
        <v>#REF!</v>
      </c>
      <c r="AF171" s="25" t="e">
        <f>IF('Crisis Indicator Data'!#REF!="No Data",1,IF(#REF!&lt;&gt;"",1,0))</f>
        <v>#REF!</v>
      </c>
      <c r="AG171" s="25" t="e">
        <f>IF('Crisis Indicator Data'!#REF!="No Data",1,IF(#REF!&lt;&gt;"",1,0))</f>
        <v>#REF!</v>
      </c>
      <c r="AH171" s="25" t="e">
        <f>IF('Crisis Indicator Data'!#REF!="No Data",1,IF(#REF!&lt;&gt;"",1,0))</f>
        <v>#REF!</v>
      </c>
      <c r="AI171" s="25" t="e">
        <f>IF('Crisis Indicator Data'!#REF!="No Data",1,IF(#REF!&lt;&gt;"",1,0))</f>
        <v>#REF!</v>
      </c>
      <c r="AJ171" s="25" t="e">
        <f>IF('Crisis Indicator Data'!#REF!="No Data",1,IF(#REF!&lt;&gt;"",1,0))</f>
        <v>#REF!</v>
      </c>
      <c r="AK171" s="25" t="e">
        <f>IF('Crisis Indicator Data'!#REF!="No Data",1,IF(#REF!&lt;&gt;"",1,0))</f>
        <v>#REF!</v>
      </c>
      <c r="AL171" s="25" t="e">
        <f>IF('Crisis Indicator Data'!#REF!="No Data",1,IF(#REF!&lt;&gt;"",1,0))</f>
        <v>#REF!</v>
      </c>
      <c r="AM171" s="25" t="e">
        <f>IF('Crisis Indicator Data'!#REF!="No Data",1,IF(#REF!&lt;&gt;"",1,0))</f>
        <v>#REF!</v>
      </c>
      <c r="AN171" s="25" t="e">
        <f>IF('Crisis Indicator Data'!#REF!="No Data",1,IF(#REF!&lt;&gt;"",1,0))</f>
        <v>#REF!</v>
      </c>
      <c r="AO171" s="25" t="e">
        <f>IF('Crisis Indicator Data'!#REF!="No Data",1,IF(#REF!&lt;&gt;"",1,0))</f>
        <v>#REF!</v>
      </c>
      <c r="AP171" s="25" t="e">
        <f>IF('Crisis Indicator Data'!#REF!="No Data",1,IF(#REF!&lt;&gt;"",1,0))</f>
        <v>#REF!</v>
      </c>
      <c r="AQ171" s="25" t="e">
        <f>IF('Crisis Indicator Data'!#REF!="No Data",1,IF(#REF!&lt;&gt;"",1,0))</f>
        <v>#REF!</v>
      </c>
      <c r="AR171" s="25" t="e">
        <f>IF('Crisis Indicator Data'!#REF!="No Data",1,IF(#REF!&lt;&gt;"",1,0))</f>
        <v>#REF!</v>
      </c>
      <c r="AS171" s="25" t="e">
        <f>IF('Crisis Indicator Data'!#REF!="No Data",1,IF(#REF!&lt;&gt;"",1,0))</f>
        <v>#REF!</v>
      </c>
      <c r="AT171" s="25" t="e">
        <f>IF('Crisis Indicator Data'!#REF!="No Data",1,IF(#REF!&lt;&gt;"",1,0))</f>
        <v>#REF!</v>
      </c>
      <c r="AU171" s="25" t="e">
        <f>IF('Crisis Indicator Data'!#REF!="No Data",1,IF(#REF!&lt;&gt;"",1,0))</f>
        <v>#REF!</v>
      </c>
      <c r="AV171" s="25" t="e">
        <f>IF('Crisis Indicator Data'!#REF!="No Data",1,IF(#REF!&lt;&gt;"",1,0))</f>
        <v>#REF!</v>
      </c>
      <c r="AW171" s="25" t="e">
        <f>IF('Crisis Indicator Data'!#REF!="No Data",1,IF(#REF!&lt;&gt;"",1,0))</f>
        <v>#REF!</v>
      </c>
      <c r="AX171" s="25" t="e">
        <f>IF('Crisis Indicator Data'!#REF!="No Data",1,IF(#REF!&lt;&gt;"",1,0))</f>
        <v>#REF!</v>
      </c>
      <c r="AY171" s="25" t="e">
        <f>IF('Crisis Indicator Data'!#REF!="No Data",1,IF(#REF!&lt;&gt;"",1,0))</f>
        <v>#REF!</v>
      </c>
      <c r="AZ171" s="25" t="e">
        <f>IF('Crisis Indicator Data'!#REF!="No Data",1,IF(#REF!&lt;&gt;"",1,0))</f>
        <v>#REF!</v>
      </c>
      <c r="BA171" t="e">
        <f t="shared" si="4"/>
        <v>#REF!</v>
      </c>
      <c r="BB171" s="27" t="e">
        <f t="shared" si="5"/>
        <v>#REF!</v>
      </c>
    </row>
    <row r="172" spans="1:54" x14ac:dyDescent="0.3">
      <c r="A172" t="s">
        <v>91</v>
      </c>
      <c r="B172" s="25" t="e">
        <f>IF('Crisis Indicator Data'!#REF!="No Data",1,IF(#REF!&lt;&gt;"",1,0))</f>
        <v>#REF!</v>
      </c>
      <c r="C172" s="25" t="e">
        <f>IF('Crisis Indicator Data'!#REF!="No Data",1,IF(#REF!&lt;&gt;"",1,0))</f>
        <v>#REF!</v>
      </c>
      <c r="D172" s="25" t="e">
        <f>IF('Crisis Indicator Data'!#REF!="No Data",1,IF(#REF!&lt;&gt;"",1,0))</f>
        <v>#REF!</v>
      </c>
      <c r="E172" s="25" t="e">
        <f>IF('Crisis Indicator Data'!#REF!="No Data",1,IF(#REF!&lt;&gt;"",1,0))</f>
        <v>#REF!</v>
      </c>
      <c r="F172" s="25" t="e">
        <f>IF('Crisis Indicator Data'!#REF!="No Data",1,IF(#REF!&lt;&gt;"",1,0))</f>
        <v>#REF!</v>
      </c>
      <c r="G172" s="25" t="e">
        <f>IF('Crisis Indicator Data'!#REF!="No Data",1,IF(#REF!&lt;&gt;"",1,0))</f>
        <v>#REF!</v>
      </c>
      <c r="H172" s="25" t="e">
        <f>IF('Crisis Indicator Data'!#REF!="No Data",1,IF(#REF!&lt;&gt;"",1,0))</f>
        <v>#REF!</v>
      </c>
      <c r="I172" s="25" t="e">
        <f>IF('Crisis Indicator Data'!#REF!="No Data",1,IF(#REF!&lt;&gt;"",1,0))</f>
        <v>#REF!</v>
      </c>
      <c r="J172" s="25" t="e">
        <f>IF('Crisis Indicator Data'!#REF!="No Data",1,IF(#REF!&lt;&gt;"",1,0))</f>
        <v>#REF!</v>
      </c>
      <c r="K172" s="25" t="e">
        <f>IF('Crisis Indicator Data'!#REF!="No Data",1,IF(#REF!&lt;&gt;"",1,0))</f>
        <v>#REF!</v>
      </c>
      <c r="L172" s="25" t="e">
        <f>IF('Crisis Indicator Data'!#REF!="No Data",1,IF(#REF!&lt;&gt;"",1,0))</f>
        <v>#REF!</v>
      </c>
      <c r="M172" s="25" t="e">
        <f>IF('Crisis Indicator Data'!#REF!="No Data",1,IF(#REF!&lt;&gt;"",1,0))</f>
        <v>#REF!</v>
      </c>
      <c r="N172" s="25" t="e">
        <f>IF('Crisis Indicator Data'!#REF!="No Data",1,IF(#REF!&lt;&gt;"",1,0))</f>
        <v>#REF!</v>
      </c>
      <c r="O172" s="25" t="e">
        <f>IF('Crisis Indicator Data'!#REF!="No Data",1,IF(#REF!&lt;&gt;"",1,0))</f>
        <v>#REF!</v>
      </c>
      <c r="P172" s="25" t="e">
        <f>IF('Crisis Indicator Data'!#REF!="No Data",1,IF(#REF!&lt;&gt;"",1,0))</f>
        <v>#REF!</v>
      </c>
      <c r="Q172" s="25" t="e">
        <f>IF('Crisis Indicator Data'!#REF!="No Data",1,IF(#REF!&lt;&gt;"",1,0))</f>
        <v>#REF!</v>
      </c>
      <c r="R172" s="25" t="e">
        <f>IF('Crisis Indicator Data'!#REF!="No Data",1,IF(#REF!&lt;&gt;"",1,0))</f>
        <v>#REF!</v>
      </c>
      <c r="S172" s="25" t="e">
        <f>IF('Crisis Indicator Data'!#REF!="No Data",1,IF(#REF!&lt;&gt;"",1,0))</f>
        <v>#REF!</v>
      </c>
      <c r="T172" s="25" t="e">
        <f>IF('Crisis Indicator Data'!#REF!="No Data",1,IF(#REF!&lt;&gt;"",1,0))</f>
        <v>#REF!</v>
      </c>
      <c r="U172" s="25" t="e">
        <f>IF('Crisis Indicator Data'!#REF!="No Data",1,IF(#REF!&lt;&gt;"",1,0))</f>
        <v>#REF!</v>
      </c>
      <c r="V172" s="25" t="e">
        <f>IF('Crisis Indicator Data'!#REF!="No Data",1,IF(#REF!&lt;&gt;"",1,0))</f>
        <v>#REF!</v>
      </c>
      <c r="W172" s="25" t="e">
        <f>IF('Crisis Indicator Data'!#REF!="No Data",1,IF(#REF!&lt;&gt;"",1,0))</f>
        <v>#REF!</v>
      </c>
      <c r="X172" s="25" t="e">
        <f>IF('Crisis Indicator Data'!#REF!="No Data",1,IF(#REF!&lt;&gt;"",1,0))</f>
        <v>#REF!</v>
      </c>
      <c r="Y172" s="25" t="e">
        <f>IF('Crisis Indicator Data'!#REF!="No Data",1,IF(#REF!&lt;&gt;"",1,0))</f>
        <v>#REF!</v>
      </c>
      <c r="Z172" s="25" t="e">
        <f>IF('Crisis Indicator Data'!#REF!="No Data",1,IF(#REF!&lt;&gt;"",1,0))</f>
        <v>#REF!</v>
      </c>
      <c r="AA172" s="25" t="e">
        <f>IF('Crisis Indicator Data'!#REF!="No Data",1,IF(#REF!&lt;&gt;"",1,0))</f>
        <v>#REF!</v>
      </c>
      <c r="AB172" s="25" t="e">
        <f>IF('Crisis Indicator Data'!#REF!="No Data",1,IF(#REF!&lt;&gt;"",1,0))</f>
        <v>#REF!</v>
      </c>
      <c r="AC172" s="25" t="e">
        <f>IF('Crisis Indicator Data'!#REF!="No Data",1,IF(#REF!&lt;&gt;"",1,0))</f>
        <v>#REF!</v>
      </c>
      <c r="AD172" s="25" t="e">
        <f>IF('Crisis Indicator Data'!#REF!="No Data",1,IF(#REF!&lt;&gt;"",1,0))</f>
        <v>#REF!</v>
      </c>
      <c r="AE172" s="25" t="e">
        <f>IF('Crisis Indicator Data'!#REF!="No Data",1,IF(#REF!&lt;&gt;"",1,0))</f>
        <v>#REF!</v>
      </c>
      <c r="AF172" s="25" t="e">
        <f>IF('Crisis Indicator Data'!#REF!="No Data",1,IF(#REF!&lt;&gt;"",1,0))</f>
        <v>#REF!</v>
      </c>
      <c r="AG172" s="25" t="e">
        <f>IF('Crisis Indicator Data'!#REF!="No Data",1,IF(#REF!&lt;&gt;"",1,0))</f>
        <v>#REF!</v>
      </c>
      <c r="AH172" s="25" t="e">
        <f>IF('Crisis Indicator Data'!#REF!="No Data",1,IF(#REF!&lt;&gt;"",1,0))</f>
        <v>#REF!</v>
      </c>
      <c r="AI172" s="25" t="e">
        <f>IF('Crisis Indicator Data'!#REF!="No Data",1,IF(#REF!&lt;&gt;"",1,0))</f>
        <v>#REF!</v>
      </c>
      <c r="AJ172" s="25" t="e">
        <f>IF('Crisis Indicator Data'!#REF!="No Data",1,IF(#REF!&lt;&gt;"",1,0))</f>
        <v>#REF!</v>
      </c>
      <c r="AK172" s="25" t="e">
        <f>IF('Crisis Indicator Data'!#REF!="No Data",1,IF(#REF!&lt;&gt;"",1,0))</f>
        <v>#REF!</v>
      </c>
      <c r="AL172" s="25" t="e">
        <f>IF('Crisis Indicator Data'!#REF!="No Data",1,IF(#REF!&lt;&gt;"",1,0))</f>
        <v>#REF!</v>
      </c>
      <c r="AM172" s="25" t="e">
        <f>IF('Crisis Indicator Data'!#REF!="No Data",1,IF(#REF!&lt;&gt;"",1,0))</f>
        <v>#REF!</v>
      </c>
      <c r="AN172" s="25" t="e">
        <f>IF('Crisis Indicator Data'!#REF!="No Data",1,IF(#REF!&lt;&gt;"",1,0))</f>
        <v>#REF!</v>
      </c>
      <c r="AO172" s="25" t="e">
        <f>IF('Crisis Indicator Data'!#REF!="No Data",1,IF(#REF!&lt;&gt;"",1,0))</f>
        <v>#REF!</v>
      </c>
      <c r="AP172" s="25" t="e">
        <f>IF('Crisis Indicator Data'!#REF!="No Data",1,IF(#REF!&lt;&gt;"",1,0))</f>
        <v>#REF!</v>
      </c>
      <c r="AQ172" s="25" t="e">
        <f>IF('Crisis Indicator Data'!#REF!="No Data",1,IF(#REF!&lt;&gt;"",1,0))</f>
        <v>#REF!</v>
      </c>
      <c r="AR172" s="25" t="e">
        <f>IF('Crisis Indicator Data'!#REF!="No Data",1,IF(#REF!&lt;&gt;"",1,0))</f>
        <v>#REF!</v>
      </c>
      <c r="AS172" s="25" t="e">
        <f>IF('Crisis Indicator Data'!#REF!="No Data",1,IF(#REF!&lt;&gt;"",1,0))</f>
        <v>#REF!</v>
      </c>
      <c r="AT172" s="25" t="e">
        <f>IF('Crisis Indicator Data'!#REF!="No Data",1,IF(#REF!&lt;&gt;"",1,0))</f>
        <v>#REF!</v>
      </c>
      <c r="AU172" s="25" t="e">
        <f>IF('Crisis Indicator Data'!#REF!="No Data",1,IF(#REF!&lt;&gt;"",1,0))</f>
        <v>#REF!</v>
      </c>
      <c r="AV172" s="25" t="e">
        <f>IF('Crisis Indicator Data'!#REF!="No Data",1,IF(#REF!&lt;&gt;"",1,0))</f>
        <v>#REF!</v>
      </c>
      <c r="AW172" s="25" t="e">
        <f>IF('Crisis Indicator Data'!#REF!="No Data",1,IF(#REF!&lt;&gt;"",1,0))</f>
        <v>#REF!</v>
      </c>
      <c r="AX172" s="25" t="e">
        <f>IF('Crisis Indicator Data'!#REF!="No Data",1,IF(#REF!&lt;&gt;"",1,0))</f>
        <v>#REF!</v>
      </c>
      <c r="AY172" s="25" t="e">
        <f>IF('Crisis Indicator Data'!#REF!="No Data",1,IF(#REF!&lt;&gt;"",1,0))</f>
        <v>#REF!</v>
      </c>
      <c r="AZ172" s="25" t="e">
        <f>IF('Crisis Indicator Data'!#REF!="No Data",1,IF(#REF!&lt;&gt;"",1,0))</f>
        <v>#REF!</v>
      </c>
      <c r="BA172" t="e">
        <f t="shared" si="4"/>
        <v>#REF!</v>
      </c>
      <c r="BB172" s="27" t="e">
        <f t="shared" si="5"/>
        <v>#REF!</v>
      </c>
    </row>
    <row r="173" spans="1:54" x14ac:dyDescent="0.3">
      <c r="A173" t="s">
        <v>320</v>
      </c>
      <c r="B173" s="25" t="e">
        <f>IF('Crisis Indicator Data'!#REF!="No Data",1,IF(#REF!&lt;&gt;"",1,0))</f>
        <v>#REF!</v>
      </c>
      <c r="C173" s="25" t="e">
        <f>IF('Crisis Indicator Data'!#REF!="No Data",1,IF(#REF!&lt;&gt;"",1,0))</f>
        <v>#REF!</v>
      </c>
      <c r="D173" s="25" t="e">
        <f>IF('Crisis Indicator Data'!#REF!="No Data",1,IF(#REF!&lt;&gt;"",1,0))</f>
        <v>#REF!</v>
      </c>
      <c r="E173" s="25" t="e">
        <f>IF('Crisis Indicator Data'!#REF!="No Data",1,IF(#REF!&lt;&gt;"",1,0))</f>
        <v>#REF!</v>
      </c>
      <c r="F173" s="25" t="e">
        <f>IF('Crisis Indicator Data'!#REF!="No Data",1,IF(#REF!&lt;&gt;"",1,0))</f>
        <v>#REF!</v>
      </c>
      <c r="G173" s="25" t="e">
        <f>IF('Crisis Indicator Data'!#REF!="No Data",1,IF(#REF!&lt;&gt;"",1,0))</f>
        <v>#REF!</v>
      </c>
      <c r="H173" s="25" t="e">
        <f>IF('Crisis Indicator Data'!#REF!="No Data",1,IF(#REF!&lt;&gt;"",1,0))</f>
        <v>#REF!</v>
      </c>
      <c r="I173" s="25" t="e">
        <f>IF('Crisis Indicator Data'!#REF!="No Data",1,IF(#REF!&lt;&gt;"",1,0))</f>
        <v>#REF!</v>
      </c>
      <c r="J173" s="25" t="e">
        <f>IF('Crisis Indicator Data'!#REF!="No Data",1,IF(#REF!&lt;&gt;"",1,0))</f>
        <v>#REF!</v>
      </c>
      <c r="K173" s="25" t="e">
        <f>IF('Crisis Indicator Data'!#REF!="No Data",1,IF(#REF!&lt;&gt;"",1,0))</f>
        <v>#REF!</v>
      </c>
      <c r="L173" s="25" t="e">
        <f>IF('Crisis Indicator Data'!#REF!="No Data",1,IF(#REF!&lt;&gt;"",1,0))</f>
        <v>#REF!</v>
      </c>
      <c r="M173" s="25" t="e">
        <f>IF('Crisis Indicator Data'!#REF!="No Data",1,IF(#REF!&lt;&gt;"",1,0))</f>
        <v>#REF!</v>
      </c>
      <c r="N173" s="25" t="e">
        <f>IF('Crisis Indicator Data'!#REF!="No Data",1,IF(#REF!&lt;&gt;"",1,0))</f>
        <v>#REF!</v>
      </c>
      <c r="O173" s="25" t="e">
        <f>IF('Crisis Indicator Data'!#REF!="No Data",1,IF(#REF!&lt;&gt;"",1,0))</f>
        <v>#REF!</v>
      </c>
      <c r="P173" s="25" t="e">
        <f>IF('Crisis Indicator Data'!#REF!="No Data",1,IF(#REF!&lt;&gt;"",1,0))</f>
        <v>#REF!</v>
      </c>
      <c r="Q173" s="25" t="e">
        <f>IF('Crisis Indicator Data'!#REF!="No Data",1,IF(#REF!&lt;&gt;"",1,0))</f>
        <v>#REF!</v>
      </c>
      <c r="R173" s="25" t="e">
        <f>IF('Crisis Indicator Data'!#REF!="No Data",1,IF(#REF!&lt;&gt;"",1,0))</f>
        <v>#REF!</v>
      </c>
      <c r="S173" s="25" t="e">
        <f>IF('Crisis Indicator Data'!#REF!="No Data",1,IF(#REF!&lt;&gt;"",1,0))</f>
        <v>#REF!</v>
      </c>
      <c r="T173" s="25" t="e">
        <f>IF('Crisis Indicator Data'!#REF!="No Data",1,IF(#REF!&lt;&gt;"",1,0))</f>
        <v>#REF!</v>
      </c>
      <c r="U173" s="25" t="e">
        <f>IF('Crisis Indicator Data'!#REF!="No Data",1,IF(#REF!&lt;&gt;"",1,0))</f>
        <v>#REF!</v>
      </c>
      <c r="V173" s="25" t="e">
        <f>IF('Crisis Indicator Data'!#REF!="No Data",1,IF(#REF!&lt;&gt;"",1,0))</f>
        <v>#REF!</v>
      </c>
      <c r="W173" s="25" t="e">
        <f>IF('Crisis Indicator Data'!#REF!="No Data",1,IF(#REF!&lt;&gt;"",1,0))</f>
        <v>#REF!</v>
      </c>
      <c r="X173" s="25" t="e">
        <f>IF('Crisis Indicator Data'!#REF!="No Data",1,IF(#REF!&lt;&gt;"",1,0))</f>
        <v>#REF!</v>
      </c>
      <c r="Y173" s="25" t="e">
        <f>IF('Crisis Indicator Data'!#REF!="No Data",1,IF(#REF!&lt;&gt;"",1,0))</f>
        <v>#REF!</v>
      </c>
      <c r="Z173" s="25" t="e">
        <f>IF('Crisis Indicator Data'!#REF!="No Data",1,IF(#REF!&lt;&gt;"",1,0))</f>
        <v>#REF!</v>
      </c>
      <c r="AA173" s="25" t="e">
        <f>IF('Crisis Indicator Data'!#REF!="No Data",1,IF(#REF!&lt;&gt;"",1,0))</f>
        <v>#REF!</v>
      </c>
      <c r="AB173" s="25" t="e">
        <f>IF('Crisis Indicator Data'!#REF!="No Data",1,IF(#REF!&lt;&gt;"",1,0))</f>
        <v>#REF!</v>
      </c>
      <c r="AC173" s="25" t="e">
        <f>IF('Crisis Indicator Data'!#REF!="No Data",1,IF(#REF!&lt;&gt;"",1,0))</f>
        <v>#REF!</v>
      </c>
      <c r="AD173" s="25" t="e">
        <f>IF('Crisis Indicator Data'!#REF!="No Data",1,IF(#REF!&lt;&gt;"",1,0))</f>
        <v>#REF!</v>
      </c>
      <c r="AE173" s="25" t="e">
        <f>IF('Crisis Indicator Data'!#REF!="No Data",1,IF(#REF!&lt;&gt;"",1,0))</f>
        <v>#REF!</v>
      </c>
      <c r="AF173" s="25" t="e">
        <f>IF('Crisis Indicator Data'!#REF!="No Data",1,IF(#REF!&lt;&gt;"",1,0))</f>
        <v>#REF!</v>
      </c>
      <c r="AG173" s="25" t="e">
        <f>IF('Crisis Indicator Data'!#REF!="No Data",1,IF(#REF!&lt;&gt;"",1,0))</f>
        <v>#REF!</v>
      </c>
      <c r="AH173" s="25" t="e">
        <f>IF('Crisis Indicator Data'!#REF!="No Data",1,IF(#REF!&lt;&gt;"",1,0))</f>
        <v>#REF!</v>
      </c>
      <c r="AI173" s="25" t="e">
        <f>IF('Crisis Indicator Data'!#REF!="No Data",1,IF(#REF!&lt;&gt;"",1,0))</f>
        <v>#REF!</v>
      </c>
      <c r="AJ173" s="25" t="e">
        <f>IF('Crisis Indicator Data'!#REF!="No Data",1,IF(#REF!&lt;&gt;"",1,0))</f>
        <v>#REF!</v>
      </c>
      <c r="AK173" s="25" t="e">
        <f>IF('Crisis Indicator Data'!#REF!="No Data",1,IF(#REF!&lt;&gt;"",1,0))</f>
        <v>#REF!</v>
      </c>
      <c r="AL173" s="25" t="e">
        <f>IF('Crisis Indicator Data'!#REF!="No Data",1,IF(#REF!&lt;&gt;"",1,0))</f>
        <v>#REF!</v>
      </c>
      <c r="AM173" s="25" t="e">
        <f>IF('Crisis Indicator Data'!#REF!="No Data",1,IF(#REF!&lt;&gt;"",1,0))</f>
        <v>#REF!</v>
      </c>
      <c r="AN173" s="25" t="e">
        <f>IF('Crisis Indicator Data'!#REF!="No Data",1,IF(#REF!&lt;&gt;"",1,0))</f>
        <v>#REF!</v>
      </c>
      <c r="AO173" s="25" t="e">
        <f>IF('Crisis Indicator Data'!#REF!="No Data",1,IF(#REF!&lt;&gt;"",1,0))</f>
        <v>#REF!</v>
      </c>
      <c r="AP173" s="25" t="e">
        <f>IF('Crisis Indicator Data'!#REF!="No Data",1,IF(#REF!&lt;&gt;"",1,0))</f>
        <v>#REF!</v>
      </c>
      <c r="AQ173" s="25" t="e">
        <f>IF('Crisis Indicator Data'!#REF!="No Data",1,IF(#REF!&lt;&gt;"",1,0))</f>
        <v>#REF!</v>
      </c>
      <c r="AR173" s="25" t="e">
        <f>IF('Crisis Indicator Data'!#REF!="No Data",1,IF(#REF!&lt;&gt;"",1,0))</f>
        <v>#REF!</v>
      </c>
      <c r="AS173" s="25" t="e">
        <f>IF('Crisis Indicator Data'!#REF!="No Data",1,IF(#REF!&lt;&gt;"",1,0))</f>
        <v>#REF!</v>
      </c>
      <c r="AT173" s="25" t="e">
        <f>IF('Crisis Indicator Data'!#REF!="No Data",1,IF(#REF!&lt;&gt;"",1,0))</f>
        <v>#REF!</v>
      </c>
      <c r="AU173" s="25" t="e">
        <f>IF('Crisis Indicator Data'!#REF!="No Data",1,IF(#REF!&lt;&gt;"",1,0))</f>
        <v>#REF!</v>
      </c>
      <c r="AV173" s="25" t="e">
        <f>IF('Crisis Indicator Data'!#REF!="No Data",1,IF(#REF!&lt;&gt;"",1,0))</f>
        <v>#REF!</v>
      </c>
      <c r="AW173" s="25" t="e">
        <f>IF('Crisis Indicator Data'!#REF!="No Data",1,IF(#REF!&lt;&gt;"",1,0))</f>
        <v>#REF!</v>
      </c>
      <c r="AX173" s="25" t="e">
        <f>IF('Crisis Indicator Data'!#REF!="No Data",1,IF(#REF!&lt;&gt;"",1,0))</f>
        <v>#REF!</v>
      </c>
      <c r="AY173" s="25" t="e">
        <f>IF('Crisis Indicator Data'!#REF!="No Data",1,IF(#REF!&lt;&gt;"",1,0))</f>
        <v>#REF!</v>
      </c>
      <c r="AZ173" s="25" t="e">
        <f>IF('Crisis Indicator Data'!#REF!="No Data",1,IF(#REF!&lt;&gt;"",1,0))</f>
        <v>#REF!</v>
      </c>
      <c r="BA173" t="e">
        <f t="shared" si="4"/>
        <v>#REF!</v>
      </c>
      <c r="BB173" s="27" t="e">
        <f t="shared" si="5"/>
        <v>#REF!</v>
      </c>
    </row>
    <row r="174" spans="1:54" x14ac:dyDescent="0.3">
      <c r="A174" t="s">
        <v>322</v>
      </c>
      <c r="B174" s="25" t="e">
        <f>IF('Crisis Indicator Data'!#REF!="No Data",1,IF(#REF!&lt;&gt;"",1,0))</f>
        <v>#REF!</v>
      </c>
      <c r="C174" s="25" t="e">
        <f>IF('Crisis Indicator Data'!#REF!="No Data",1,IF(#REF!&lt;&gt;"",1,0))</f>
        <v>#REF!</v>
      </c>
      <c r="D174" s="25" t="e">
        <f>IF('Crisis Indicator Data'!#REF!="No Data",1,IF(#REF!&lt;&gt;"",1,0))</f>
        <v>#REF!</v>
      </c>
      <c r="E174" s="25" t="e">
        <f>IF('Crisis Indicator Data'!#REF!="No Data",1,IF(#REF!&lt;&gt;"",1,0))</f>
        <v>#REF!</v>
      </c>
      <c r="F174" s="25" t="e">
        <f>IF('Crisis Indicator Data'!#REF!="No Data",1,IF(#REF!&lt;&gt;"",1,0))</f>
        <v>#REF!</v>
      </c>
      <c r="G174" s="25" t="e">
        <f>IF('Crisis Indicator Data'!#REF!="No Data",1,IF(#REF!&lt;&gt;"",1,0))</f>
        <v>#REF!</v>
      </c>
      <c r="H174" s="25" t="e">
        <f>IF('Crisis Indicator Data'!#REF!="No Data",1,IF(#REF!&lt;&gt;"",1,0))</f>
        <v>#REF!</v>
      </c>
      <c r="I174" s="25" t="e">
        <f>IF('Crisis Indicator Data'!#REF!="No Data",1,IF(#REF!&lt;&gt;"",1,0))</f>
        <v>#REF!</v>
      </c>
      <c r="J174" s="25" t="e">
        <f>IF('Crisis Indicator Data'!#REF!="No Data",1,IF(#REF!&lt;&gt;"",1,0))</f>
        <v>#REF!</v>
      </c>
      <c r="K174" s="25" t="e">
        <f>IF('Crisis Indicator Data'!#REF!="No Data",1,IF(#REF!&lt;&gt;"",1,0))</f>
        <v>#REF!</v>
      </c>
      <c r="L174" s="25" t="e">
        <f>IF('Crisis Indicator Data'!#REF!="No Data",1,IF(#REF!&lt;&gt;"",1,0))</f>
        <v>#REF!</v>
      </c>
      <c r="M174" s="25" t="e">
        <f>IF('Crisis Indicator Data'!#REF!="No Data",1,IF(#REF!&lt;&gt;"",1,0))</f>
        <v>#REF!</v>
      </c>
      <c r="N174" s="25" t="e">
        <f>IF('Crisis Indicator Data'!#REF!="No Data",1,IF(#REF!&lt;&gt;"",1,0))</f>
        <v>#REF!</v>
      </c>
      <c r="O174" s="25" t="e">
        <f>IF('Crisis Indicator Data'!#REF!="No Data",1,IF(#REF!&lt;&gt;"",1,0))</f>
        <v>#REF!</v>
      </c>
      <c r="P174" s="25" t="e">
        <f>IF('Crisis Indicator Data'!#REF!="No Data",1,IF(#REF!&lt;&gt;"",1,0))</f>
        <v>#REF!</v>
      </c>
      <c r="Q174" s="25" t="e">
        <f>IF('Crisis Indicator Data'!#REF!="No Data",1,IF(#REF!&lt;&gt;"",1,0))</f>
        <v>#REF!</v>
      </c>
      <c r="R174" s="25" t="e">
        <f>IF('Crisis Indicator Data'!#REF!="No Data",1,IF(#REF!&lt;&gt;"",1,0))</f>
        <v>#REF!</v>
      </c>
      <c r="S174" s="25" t="e">
        <f>IF('Crisis Indicator Data'!#REF!="No Data",1,IF(#REF!&lt;&gt;"",1,0))</f>
        <v>#REF!</v>
      </c>
      <c r="T174" s="25" t="e">
        <f>IF('Crisis Indicator Data'!#REF!="No Data",1,IF(#REF!&lt;&gt;"",1,0))</f>
        <v>#REF!</v>
      </c>
      <c r="U174" s="25" t="e">
        <f>IF('Crisis Indicator Data'!#REF!="No Data",1,IF(#REF!&lt;&gt;"",1,0))</f>
        <v>#REF!</v>
      </c>
      <c r="V174" s="25" t="e">
        <f>IF('Crisis Indicator Data'!#REF!="No Data",1,IF(#REF!&lt;&gt;"",1,0))</f>
        <v>#REF!</v>
      </c>
      <c r="W174" s="25" t="e">
        <f>IF('Crisis Indicator Data'!#REF!="No Data",1,IF(#REF!&lt;&gt;"",1,0))</f>
        <v>#REF!</v>
      </c>
      <c r="X174" s="25" t="e">
        <f>IF('Crisis Indicator Data'!#REF!="No Data",1,IF(#REF!&lt;&gt;"",1,0))</f>
        <v>#REF!</v>
      </c>
      <c r="Y174" s="25" t="e">
        <f>IF('Crisis Indicator Data'!#REF!="No Data",1,IF(#REF!&lt;&gt;"",1,0))</f>
        <v>#REF!</v>
      </c>
      <c r="Z174" s="25" t="e">
        <f>IF('Crisis Indicator Data'!#REF!="No Data",1,IF(#REF!&lt;&gt;"",1,0))</f>
        <v>#REF!</v>
      </c>
      <c r="AA174" s="25" t="e">
        <f>IF('Crisis Indicator Data'!#REF!="No Data",1,IF(#REF!&lt;&gt;"",1,0))</f>
        <v>#REF!</v>
      </c>
      <c r="AB174" s="25" t="e">
        <f>IF('Crisis Indicator Data'!#REF!="No Data",1,IF(#REF!&lt;&gt;"",1,0))</f>
        <v>#REF!</v>
      </c>
      <c r="AC174" s="25" t="e">
        <f>IF('Crisis Indicator Data'!#REF!="No Data",1,IF(#REF!&lt;&gt;"",1,0))</f>
        <v>#REF!</v>
      </c>
      <c r="AD174" s="25" t="e">
        <f>IF('Crisis Indicator Data'!#REF!="No Data",1,IF(#REF!&lt;&gt;"",1,0))</f>
        <v>#REF!</v>
      </c>
      <c r="AE174" s="25" t="e">
        <f>IF('Crisis Indicator Data'!#REF!="No Data",1,IF(#REF!&lt;&gt;"",1,0))</f>
        <v>#REF!</v>
      </c>
      <c r="AF174" s="25" t="e">
        <f>IF('Crisis Indicator Data'!#REF!="No Data",1,IF(#REF!&lt;&gt;"",1,0))</f>
        <v>#REF!</v>
      </c>
      <c r="AG174" s="25" t="e">
        <f>IF('Crisis Indicator Data'!#REF!="No Data",1,IF(#REF!&lt;&gt;"",1,0))</f>
        <v>#REF!</v>
      </c>
      <c r="AH174" s="25" t="e">
        <f>IF('Crisis Indicator Data'!#REF!="No Data",1,IF(#REF!&lt;&gt;"",1,0))</f>
        <v>#REF!</v>
      </c>
      <c r="AI174" s="25" t="e">
        <f>IF('Crisis Indicator Data'!#REF!="No Data",1,IF(#REF!&lt;&gt;"",1,0))</f>
        <v>#REF!</v>
      </c>
      <c r="AJ174" s="25" t="e">
        <f>IF('Crisis Indicator Data'!#REF!="No Data",1,IF(#REF!&lt;&gt;"",1,0))</f>
        <v>#REF!</v>
      </c>
      <c r="AK174" s="25" t="e">
        <f>IF('Crisis Indicator Data'!#REF!="No Data",1,IF(#REF!&lt;&gt;"",1,0))</f>
        <v>#REF!</v>
      </c>
      <c r="AL174" s="25" t="e">
        <f>IF('Crisis Indicator Data'!#REF!="No Data",1,IF(#REF!&lt;&gt;"",1,0))</f>
        <v>#REF!</v>
      </c>
      <c r="AM174" s="25" t="e">
        <f>IF('Crisis Indicator Data'!#REF!="No Data",1,IF(#REF!&lt;&gt;"",1,0))</f>
        <v>#REF!</v>
      </c>
      <c r="AN174" s="25" t="e">
        <f>IF('Crisis Indicator Data'!#REF!="No Data",1,IF(#REF!&lt;&gt;"",1,0))</f>
        <v>#REF!</v>
      </c>
      <c r="AO174" s="25" t="e">
        <f>IF('Crisis Indicator Data'!#REF!="No Data",1,IF(#REF!&lt;&gt;"",1,0))</f>
        <v>#REF!</v>
      </c>
      <c r="AP174" s="25" t="e">
        <f>IF('Crisis Indicator Data'!#REF!="No Data",1,IF(#REF!&lt;&gt;"",1,0))</f>
        <v>#REF!</v>
      </c>
      <c r="AQ174" s="25" t="e">
        <f>IF('Crisis Indicator Data'!#REF!="No Data",1,IF(#REF!&lt;&gt;"",1,0))</f>
        <v>#REF!</v>
      </c>
      <c r="AR174" s="25" t="e">
        <f>IF('Crisis Indicator Data'!#REF!="No Data",1,IF(#REF!&lt;&gt;"",1,0))</f>
        <v>#REF!</v>
      </c>
      <c r="AS174" s="25" t="e">
        <f>IF('Crisis Indicator Data'!#REF!="No Data",1,IF(#REF!&lt;&gt;"",1,0))</f>
        <v>#REF!</v>
      </c>
      <c r="AT174" s="25" t="e">
        <f>IF('Crisis Indicator Data'!#REF!="No Data",1,IF(#REF!&lt;&gt;"",1,0))</f>
        <v>#REF!</v>
      </c>
      <c r="AU174" s="25" t="e">
        <f>IF('Crisis Indicator Data'!#REF!="No Data",1,IF(#REF!&lt;&gt;"",1,0))</f>
        <v>#REF!</v>
      </c>
      <c r="AV174" s="25" t="e">
        <f>IF('Crisis Indicator Data'!#REF!="No Data",1,IF(#REF!&lt;&gt;"",1,0))</f>
        <v>#REF!</v>
      </c>
      <c r="AW174" s="25" t="e">
        <f>IF('Crisis Indicator Data'!#REF!="No Data",1,IF(#REF!&lt;&gt;"",1,0))</f>
        <v>#REF!</v>
      </c>
      <c r="AX174" s="25" t="e">
        <f>IF('Crisis Indicator Data'!#REF!="No Data",1,IF(#REF!&lt;&gt;"",1,0))</f>
        <v>#REF!</v>
      </c>
      <c r="AY174" s="25" t="e">
        <f>IF('Crisis Indicator Data'!#REF!="No Data",1,IF(#REF!&lt;&gt;"",1,0))</f>
        <v>#REF!</v>
      </c>
      <c r="AZ174" s="25" t="e">
        <f>IF('Crisis Indicator Data'!#REF!="No Data",1,IF(#REF!&lt;&gt;"",1,0))</f>
        <v>#REF!</v>
      </c>
      <c r="BA174" t="e">
        <f t="shared" si="4"/>
        <v>#REF!</v>
      </c>
      <c r="BB174" s="27" t="e">
        <f t="shared" si="5"/>
        <v>#REF!</v>
      </c>
    </row>
    <row r="175" spans="1:54" x14ac:dyDescent="0.3">
      <c r="A175" t="s">
        <v>324</v>
      </c>
      <c r="B175" s="25" t="e">
        <f>IF('Crisis Indicator Data'!#REF!="No Data",1,IF(#REF!&lt;&gt;"",1,0))</f>
        <v>#REF!</v>
      </c>
      <c r="C175" s="25" t="e">
        <f>IF('Crisis Indicator Data'!#REF!="No Data",1,IF(#REF!&lt;&gt;"",1,0))</f>
        <v>#REF!</v>
      </c>
      <c r="D175" s="25" t="e">
        <f>IF('Crisis Indicator Data'!#REF!="No Data",1,IF(#REF!&lt;&gt;"",1,0))</f>
        <v>#REF!</v>
      </c>
      <c r="E175" s="25" t="e">
        <f>IF('Crisis Indicator Data'!#REF!="No Data",1,IF(#REF!&lt;&gt;"",1,0))</f>
        <v>#REF!</v>
      </c>
      <c r="F175" s="25" t="e">
        <f>IF('Crisis Indicator Data'!#REF!="No Data",1,IF(#REF!&lt;&gt;"",1,0))</f>
        <v>#REF!</v>
      </c>
      <c r="G175" s="25" t="e">
        <f>IF('Crisis Indicator Data'!#REF!="No Data",1,IF(#REF!&lt;&gt;"",1,0))</f>
        <v>#REF!</v>
      </c>
      <c r="H175" s="25" t="e">
        <f>IF('Crisis Indicator Data'!#REF!="No Data",1,IF(#REF!&lt;&gt;"",1,0))</f>
        <v>#REF!</v>
      </c>
      <c r="I175" s="25" t="e">
        <f>IF('Crisis Indicator Data'!#REF!="No Data",1,IF(#REF!&lt;&gt;"",1,0))</f>
        <v>#REF!</v>
      </c>
      <c r="J175" s="25" t="e">
        <f>IF('Crisis Indicator Data'!#REF!="No Data",1,IF(#REF!&lt;&gt;"",1,0))</f>
        <v>#REF!</v>
      </c>
      <c r="K175" s="25" t="e">
        <f>IF('Crisis Indicator Data'!#REF!="No Data",1,IF(#REF!&lt;&gt;"",1,0))</f>
        <v>#REF!</v>
      </c>
      <c r="L175" s="25" t="e">
        <f>IF('Crisis Indicator Data'!#REF!="No Data",1,IF(#REF!&lt;&gt;"",1,0))</f>
        <v>#REF!</v>
      </c>
      <c r="M175" s="25" t="e">
        <f>IF('Crisis Indicator Data'!#REF!="No Data",1,IF(#REF!&lt;&gt;"",1,0))</f>
        <v>#REF!</v>
      </c>
      <c r="N175" s="25" t="e">
        <f>IF('Crisis Indicator Data'!#REF!="No Data",1,IF(#REF!&lt;&gt;"",1,0))</f>
        <v>#REF!</v>
      </c>
      <c r="O175" s="25" t="e">
        <f>IF('Crisis Indicator Data'!#REF!="No Data",1,IF(#REF!&lt;&gt;"",1,0))</f>
        <v>#REF!</v>
      </c>
      <c r="P175" s="25" t="e">
        <f>IF('Crisis Indicator Data'!#REF!="No Data",1,IF(#REF!&lt;&gt;"",1,0))</f>
        <v>#REF!</v>
      </c>
      <c r="Q175" s="25" t="e">
        <f>IF('Crisis Indicator Data'!#REF!="No Data",1,IF(#REF!&lt;&gt;"",1,0))</f>
        <v>#REF!</v>
      </c>
      <c r="R175" s="25" t="e">
        <f>IF('Crisis Indicator Data'!#REF!="No Data",1,IF(#REF!&lt;&gt;"",1,0))</f>
        <v>#REF!</v>
      </c>
      <c r="S175" s="25" t="e">
        <f>IF('Crisis Indicator Data'!#REF!="No Data",1,IF(#REF!&lt;&gt;"",1,0))</f>
        <v>#REF!</v>
      </c>
      <c r="T175" s="25" t="e">
        <f>IF('Crisis Indicator Data'!#REF!="No Data",1,IF(#REF!&lt;&gt;"",1,0))</f>
        <v>#REF!</v>
      </c>
      <c r="U175" s="25" t="e">
        <f>IF('Crisis Indicator Data'!#REF!="No Data",1,IF(#REF!&lt;&gt;"",1,0))</f>
        <v>#REF!</v>
      </c>
      <c r="V175" s="25" t="e">
        <f>IF('Crisis Indicator Data'!#REF!="No Data",1,IF(#REF!&lt;&gt;"",1,0))</f>
        <v>#REF!</v>
      </c>
      <c r="W175" s="25" t="e">
        <f>IF('Crisis Indicator Data'!#REF!="No Data",1,IF(#REF!&lt;&gt;"",1,0))</f>
        <v>#REF!</v>
      </c>
      <c r="X175" s="25" t="e">
        <f>IF('Crisis Indicator Data'!#REF!="No Data",1,IF(#REF!&lt;&gt;"",1,0))</f>
        <v>#REF!</v>
      </c>
      <c r="Y175" s="25" t="e">
        <f>IF('Crisis Indicator Data'!#REF!="No Data",1,IF(#REF!&lt;&gt;"",1,0))</f>
        <v>#REF!</v>
      </c>
      <c r="Z175" s="25" t="e">
        <f>IF('Crisis Indicator Data'!#REF!="No Data",1,IF(#REF!&lt;&gt;"",1,0))</f>
        <v>#REF!</v>
      </c>
      <c r="AA175" s="25" t="e">
        <f>IF('Crisis Indicator Data'!#REF!="No Data",1,IF(#REF!&lt;&gt;"",1,0))</f>
        <v>#REF!</v>
      </c>
      <c r="AB175" s="25" t="e">
        <f>IF('Crisis Indicator Data'!#REF!="No Data",1,IF(#REF!&lt;&gt;"",1,0))</f>
        <v>#REF!</v>
      </c>
      <c r="AC175" s="25" t="e">
        <f>IF('Crisis Indicator Data'!#REF!="No Data",1,IF(#REF!&lt;&gt;"",1,0))</f>
        <v>#REF!</v>
      </c>
      <c r="AD175" s="25" t="e">
        <f>IF('Crisis Indicator Data'!#REF!="No Data",1,IF(#REF!&lt;&gt;"",1,0))</f>
        <v>#REF!</v>
      </c>
      <c r="AE175" s="25" t="e">
        <f>IF('Crisis Indicator Data'!#REF!="No Data",1,IF(#REF!&lt;&gt;"",1,0))</f>
        <v>#REF!</v>
      </c>
      <c r="AF175" s="25" t="e">
        <f>IF('Crisis Indicator Data'!#REF!="No Data",1,IF(#REF!&lt;&gt;"",1,0))</f>
        <v>#REF!</v>
      </c>
      <c r="AG175" s="25" t="e">
        <f>IF('Crisis Indicator Data'!#REF!="No Data",1,IF(#REF!&lt;&gt;"",1,0))</f>
        <v>#REF!</v>
      </c>
      <c r="AH175" s="25" t="e">
        <f>IF('Crisis Indicator Data'!#REF!="No Data",1,IF(#REF!&lt;&gt;"",1,0))</f>
        <v>#REF!</v>
      </c>
      <c r="AI175" s="25" t="e">
        <f>IF('Crisis Indicator Data'!#REF!="No Data",1,IF(#REF!&lt;&gt;"",1,0))</f>
        <v>#REF!</v>
      </c>
      <c r="AJ175" s="25" t="e">
        <f>IF('Crisis Indicator Data'!#REF!="No Data",1,IF(#REF!&lt;&gt;"",1,0))</f>
        <v>#REF!</v>
      </c>
      <c r="AK175" s="25" t="e">
        <f>IF('Crisis Indicator Data'!#REF!="No Data",1,IF(#REF!&lt;&gt;"",1,0))</f>
        <v>#REF!</v>
      </c>
      <c r="AL175" s="25" t="e">
        <f>IF('Crisis Indicator Data'!#REF!="No Data",1,IF(#REF!&lt;&gt;"",1,0))</f>
        <v>#REF!</v>
      </c>
      <c r="AM175" s="25" t="e">
        <f>IF('Crisis Indicator Data'!#REF!="No Data",1,IF(#REF!&lt;&gt;"",1,0))</f>
        <v>#REF!</v>
      </c>
      <c r="AN175" s="25" t="e">
        <f>IF('Crisis Indicator Data'!#REF!="No Data",1,IF(#REF!&lt;&gt;"",1,0))</f>
        <v>#REF!</v>
      </c>
      <c r="AO175" s="25" t="e">
        <f>IF('Crisis Indicator Data'!#REF!="No Data",1,IF(#REF!&lt;&gt;"",1,0))</f>
        <v>#REF!</v>
      </c>
      <c r="AP175" s="25" t="e">
        <f>IF('Crisis Indicator Data'!#REF!="No Data",1,IF(#REF!&lt;&gt;"",1,0))</f>
        <v>#REF!</v>
      </c>
      <c r="AQ175" s="25" t="e">
        <f>IF('Crisis Indicator Data'!#REF!="No Data",1,IF(#REF!&lt;&gt;"",1,0))</f>
        <v>#REF!</v>
      </c>
      <c r="AR175" s="25" t="e">
        <f>IF('Crisis Indicator Data'!#REF!="No Data",1,IF(#REF!&lt;&gt;"",1,0))</f>
        <v>#REF!</v>
      </c>
      <c r="AS175" s="25" t="e">
        <f>IF('Crisis Indicator Data'!#REF!="No Data",1,IF(#REF!&lt;&gt;"",1,0))</f>
        <v>#REF!</v>
      </c>
      <c r="AT175" s="25" t="e">
        <f>IF('Crisis Indicator Data'!#REF!="No Data",1,IF(#REF!&lt;&gt;"",1,0))</f>
        <v>#REF!</v>
      </c>
      <c r="AU175" s="25" t="e">
        <f>IF('Crisis Indicator Data'!#REF!="No Data",1,IF(#REF!&lt;&gt;"",1,0))</f>
        <v>#REF!</v>
      </c>
      <c r="AV175" s="25" t="e">
        <f>IF('Crisis Indicator Data'!#REF!="No Data",1,IF(#REF!&lt;&gt;"",1,0))</f>
        <v>#REF!</v>
      </c>
      <c r="AW175" s="25" t="e">
        <f>IF('Crisis Indicator Data'!#REF!="No Data",1,IF(#REF!&lt;&gt;"",1,0))</f>
        <v>#REF!</v>
      </c>
      <c r="AX175" s="25" t="e">
        <f>IF('Crisis Indicator Data'!#REF!="No Data",1,IF(#REF!&lt;&gt;"",1,0))</f>
        <v>#REF!</v>
      </c>
      <c r="AY175" s="25" t="e">
        <f>IF('Crisis Indicator Data'!#REF!="No Data",1,IF(#REF!&lt;&gt;"",1,0))</f>
        <v>#REF!</v>
      </c>
      <c r="AZ175" s="25" t="e">
        <f>IF('Crisis Indicator Data'!#REF!="No Data",1,IF(#REF!&lt;&gt;"",1,0))</f>
        <v>#REF!</v>
      </c>
      <c r="BA175" t="e">
        <f t="shared" si="4"/>
        <v>#REF!</v>
      </c>
      <c r="BB175" s="27" t="e">
        <f t="shared" si="5"/>
        <v>#REF!</v>
      </c>
    </row>
    <row r="176" spans="1:54" x14ac:dyDescent="0.3">
      <c r="A176" t="s">
        <v>326</v>
      </c>
      <c r="B176" s="25" t="e">
        <f>IF('Crisis Indicator Data'!#REF!="No Data",1,IF(#REF!&lt;&gt;"",1,0))</f>
        <v>#REF!</v>
      </c>
      <c r="C176" s="25" t="e">
        <f>IF('Crisis Indicator Data'!#REF!="No Data",1,IF(#REF!&lt;&gt;"",1,0))</f>
        <v>#REF!</v>
      </c>
      <c r="D176" s="25" t="e">
        <f>IF('Crisis Indicator Data'!#REF!="No Data",1,IF(#REF!&lt;&gt;"",1,0))</f>
        <v>#REF!</v>
      </c>
      <c r="E176" s="25" t="e">
        <f>IF('Crisis Indicator Data'!#REF!="No Data",1,IF(#REF!&lt;&gt;"",1,0))</f>
        <v>#REF!</v>
      </c>
      <c r="F176" s="25" t="e">
        <f>IF('Crisis Indicator Data'!#REF!="No Data",1,IF(#REF!&lt;&gt;"",1,0))</f>
        <v>#REF!</v>
      </c>
      <c r="G176" s="25" t="e">
        <f>IF('Crisis Indicator Data'!#REF!="No Data",1,IF(#REF!&lt;&gt;"",1,0))</f>
        <v>#REF!</v>
      </c>
      <c r="H176" s="25" t="e">
        <f>IF('Crisis Indicator Data'!#REF!="No Data",1,IF(#REF!&lt;&gt;"",1,0))</f>
        <v>#REF!</v>
      </c>
      <c r="I176" s="25" t="e">
        <f>IF('Crisis Indicator Data'!#REF!="No Data",1,IF(#REF!&lt;&gt;"",1,0))</f>
        <v>#REF!</v>
      </c>
      <c r="J176" s="25" t="e">
        <f>IF('Crisis Indicator Data'!#REF!="No Data",1,IF(#REF!&lt;&gt;"",1,0))</f>
        <v>#REF!</v>
      </c>
      <c r="K176" s="25" t="e">
        <f>IF('Crisis Indicator Data'!#REF!="No Data",1,IF(#REF!&lt;&gt;"",1,0))</f>
        <v>#REF!</v>
      </c>
      <c r="L176" s="25" t="e">
        <f>IF('Crisis Indicator Data'!#REF!="No Data",1,IF(#REF!&lt;&gt;"",1,0))</f>
        <v>#REF!</v>
      </c>
      <c r="M176" s="25" t="e">
        <f>IF('Crisis Indicator Data'!#REF!="No Data",1,IF(#REF!&lt;&gt;"",1,0))</f>
        <v>#REF!</v>
      </c>
      <c r="N176" s="25" t="e">
        <f>IF('Crisis Indicator Data'!#REF!="No Data",1,IF(#REF!&lt;&gt;"",1,0))</f>
        <v>#REF!</v>
      </c>
      <c r="O176" s="25" t="e">
        <f>IF('Crisis Indicator Data'!#REF!="No Data",1,IF(#REF!&lt;&gt;"",1,0))</f>
        <v>#REF!</v>
      </c>
      <c r="P176" s="25" t="e">
        <f>IF('Crisis Indicator Data'!#REF!="No Data",1,IF(#REF!&lt;&gt;"",1,0))</f>
        <v>#REF!</v>
      </c>
      <c r="Q176" s="25" t="e">
        <f>IF('Crisis Indicator Data'!#REF!="No Data",1,IF(#REF!&lt;&gt;"",1,0))</f>
        <v>#REF!</v>
      </c>
      <c r="R176" s="25" t="e">
        <f>IF('Crisis Indicator Data'!#REF!="No Data",1,IF(#REF!&lt;&gt;"",1,0))</f>
        <v>#REF!</v>
      </c>
      <c r="S176" s="25" t="e">
        <f>IF('Crisis Indicator Data'!#REF!="No Data",1,IF(#REF!&lt;&gt;"",1,0))</f>
        <v>#REF!</v>
      </c>
      <c r="T176" s="25" t="e">
        <f>IF('Crisis Indicator Data'!#REF!="No Data",1,IF(#REF!&lt;&gt;"",1,0))</f>
        <v>#REF!</v>
      </c>
      <c r="U176" s="25" t="e">
        <f>IF('Crisis Indicator Data'!#REF!="No Data",1,IF(#REF!&lt;&gt;"",1,0))</f>
        <v>#REF!</v>
      </c>
      <c r="V176" s="25" t="e">
        <f>IF('Crisis Indicator Data'!#REF!="No Data",1,IF(#REF!&lt;&gt;"",1,0))</f>
        <v>#REF!</v>
      </c>
      <c r="W176" s="25" t="e">
        <f>IF('Crisis Indicator Data'!#REF!="No Data",1,IF(#REF!&lt;&gt;"",1,0))</f>
        <v>#REF!</v>
      </c>
      <c r="X176" s="25" t="e">
        <f>IF('Crisis Indicator Data'!#REF!="No Data",1,IF(#REF!&lt;&gt;"",1,0))</f>
        <v>#REF!</v>
      </c>
      <c r="Y176" s="25" t="e">
        <f>IF('Crisis Indicator Data'!#REF!="No Data",1,IF(#REF!&lt;&gt;"",1,0))</f>
        <v>#REF!</v>
      </c>
      <c r="Z176" s="25" t="e">
        <f>IF('Crisis Indicator Data'!#REF!="No Data",1,IF(#REF!&lt;&gt;"",1,0))</f>
        <v>#REF!</v>
      </c>
      <c r="AA176" s="25" t="e">
        <f>IF('Crisis Indicator Data'!#REF!="No Data",1,IF(#REF!&lt;&gt;"",1,0))</f>
        <v>#REF!</v>
      </c>
      <c r="AB176" s="25" t="e">
        <f>IF('Crisis Indicator Data'!#REF!="No Data",1,IF(#REF!&lt;&gt;"",1,0))</f>
        <v>#REF!</v>
      </c>
      <c r="AC176" s="25" t="e">
        <f>IF('Crisis Indicator Data'!#REF!="No Data",1,IF(#REF!&lt;&gt;"",1,0))</f>
        <v>#REF!</v>
      </c>
      <c r="AD176" s="25" t="e">
        <f>IF('Crisis Indicator Data'!#REF!="No Data",1,IF(#REF!&lt;&gt;"",1,0))</f>
        <v>#REF!</v>
      </c>
      <c r="AE176" s="25" t="e">
        <f>IF('Crisis Indicator Data'!#REF!="No Data",1,IF(#REF!&lt;&gt;"",1,0))</f>
        <v>#REF!</v>
      </c>
      <c r="AF176" s="25" t="e">
        <f>IF('Crisis Indicator Data'!#REF!="No Data",1,IF(#REF!&lt;&gt;"",1,0))</f>
        <v>#REF!</v>
      </c>
      <c r="AG176" s="25" t="e">
        <f>IF('Crisis Indicator Data'!#REF!="No Data",1,IF(#REF!&lt;&gt;"",1,0))</f>
        <v>#REF!</v>
      </c>
      <c r="AH176" s="25" t="e">
        <f>IF('Crisis Indicator Data'!#REF!="No Data",1,IF(#REF!&lt;&gt;"",1,0))</f>
        <v>#REF!</v>
      </c>
      <c r="AI176" s="25" t="e">
        <f>IF('Crisis Indicator Data'!#REF!="No Data",1,IF(#REF!&lt;&gt;"",1,0))</f>
        <v>#REF!</v>
      </c>
      <c r="AJ176" s="25" t="e">
        <f>IF('Crisis Indicator Data'!#REF!="No Data",1,IF(#REF!&lt;&gt;"",1,0))</f>
        <v>#REF!</v>
      </c>
      <c r="AK176" s="25" t="e">
        <f>IF('Crisis Indicator Data'!#REF!="No Data",1,IF(#REF!&lt;&gt;"",1,0))</f>
        <v>#REF!</v>
      </c>
      <c r="AL176" s="25" t="e">
        <f>IF('Crisis Indicator Data'!#REF!="No Data",1,IF(#REF!&lt;&gt;"",1,0))</f>
        <v>#REF!</v>
      </c>
      <c r="AM176" s="25" t="e">
        <f>IF('Crisis Indicator Data'!#REF!="No Data",1,IF(#REF!&lt;&gt;"",1,0))</f>
        <v>#REF!</v>
      </c>
      <c r="AN176" s="25" t="e">
        <f>IF('Crisis Indicator Data'!#REF!="No Data",1,IF(#REF!&lt;&gt;"",1,0))</f>
        <v>#REF!</v>
      </c>
      <c r="AO176" s="25" t="e">
        <f>IF('Crisis Indicator Data'!#REF!="No Data",1,IF(#REF!&lt;&gt;"",1,0))</f>
        <v>#REF!</v>
      </c>
      <c r="AP176" s="25" t="e">
        <f>IF('Crisis Indicator Data'!#REF!="No Data",1,IF(#REF!&lt;&gt;"",1,0))</f>
        <v>#REF!</v>
      </c>
      <c r="AQ176" s="25" t="e">
        <f>IF('Crisis Indicator Data'!#REF!="No Data",1,IF(#REF!&lt;&gt;"",1,0))</f>
        <v>#REF!</v>
      </c>
      <c r="AR176" s="25" t="e">
        <f>IF('Crisis Indicator Data'!#REF!="No Data",1,IF(#REF!&lt;&gt;"",1,0))</f>
        <v>#REF!</v>
      </c>
      <c r="AS176" s="25" t="e">
        <f>IF('Crisis Indicator Data'!#REF!="No Data",1,IF(#REF!&lt;&gt;"",1,0))</f>
        <v>#REF!</v>
      </c>
      <c r="AT176" s="25" t="e">
        <f>IF('Crisis Indicator Data'!#REF!="No Data",1,IF(#REF!&lt;&gt;"",1,0))</f>
        <v>#REF!</v>
      </c>
      <c r="AU176" s="25" t="e">
        <f>IF('Crisis Indicator Data'!#REF!="No Data",1,IF(#REF!&lt;&gt;"",1,0))</f>
        <v>#REF!</v>
      </c>
      <c r="AV176" s="25" t="e">
        <f>IF('Crisis Indicator Data'!#REF!="No Data",1,IF(#REF!&lt;&gt;"",1,0))</f>
        <v>#REF!</v>
      </c>
      <c r="AW176" s="25" t="e">
        <f>IF('Crisis Indicator Data'!#REF!="No Data",1,IF(#REF!&lt;&gt;"",1,0))</f>
        <v>#REF!</v>
      </c>
      <c r="AX176" s="25" t="e">
        <f>IF('Crisis Indicator Data'!#REF!="No Data",1,IF(#REF!&lt;&gt;"",1,0))</f>
        <v>#REF!</v>
      </c>
      <c r="AY176" s="25" t="e">
        <f>IF('Crisis Indicator Data'!#REF!="No Data",1,IF(#REF!&lt;&gt;"",1,0))</f>
        <v>#REF!</v>
      </c>
      <c r="AZ176" s="25" t="e">
        <f>IF('Crisis Indicator Data'!#REF!="No Data",1,IF(#REF!&lt;&gt;"",1,0))</f>
        <v>#REF!</v>
      </c>
      <c r="BA176" t="e">
        <f t="shared" si="4"/>
        <v>#REF!</v>
      </c>
      <c r="BB176" s="27" t="e">
        <f t="shared" si="5"/>
        <v>#REF!</v>
      </c>
    </row>
    <row r="177" spans="1:54" x14ac:dyDescent="0.3">
      <c r="A177" t="s">
        <v>328</v>
      </c>
      <c r="B177" s="25" t="e">
        <f>IF('Crisis Indicator Data'!#REF!="No Data",1,IF(#REF!&lt;&gt;"",1,0))</f>
        <v>#REF!</v>
      </c>
      <c r="C177" s="25" t="e">
        <f>IF('Crisis Indicator Data'!#REF!="No Data",1,IF(#REF!&lt;&gt;"",1,0))</f>
        <v>#REF!</v>
      </c>
      <c r="D177" s="25" t="e">
        <f>IF('Crisis Indicator Data'!#REF!="No Data",1,IF(#REF!&lt;&gt;"",1,0))</f>
        <v>#REF!</v>
      </c>
      <c r="E177" s="25" t="e">
        <f>IF('Crisis Indicator Data'!#REF!="No Data",1,IF(#REF!&lt;&gt;"",1,0))</f>
        <v>#REF!</v>
      </c>
      <c r="F177" s="25" t="e">
        <f>IF('Crisis Indicator Data'!#REF!="No Data",1,IF(#REF!&lt;&gt;"",1,0))</f>
        <v>#REF!</v>
      </c>
      <c r="G177" s="25" t="e">
        <f>IF('Crisis Indicator Data'!#REF!="No Data",1,IF(#REF!&lt;&gt;"",1,0))</f>
        <v>#REF!</v>
      </c>
      <c r="H177" s="25" t="e">
        <f>IF('Crisis Indicator Data'!#REF!="No Data",1,IF(#REF!&lt;&gt;"",1,0))</f>
        <v>#REF!</v>
      </c>
      <c r="I177" s="25" t="e">
        <f>IF('Crisis Indicator Data'!#REF!="No Data",1,IF(#REF!&lt;&gt;"",1,0))</f>
        <v>#REF!</v>
      </c>
      <c r="J177" s="25" t="e">
        <f>IF('Crisis Indicator Data'!#REF!="No Data",1,IF(#REF!&lt;&gt;"",1,0))</f>
        <v>#REF!</v>
      </c>
      <c r="K177" s="25" t="e">
        <f>IF('Crisis Indicator Data'!#REF!="No Data",1,IF(#REF!&lt;&gt;"",1,0))</f>
        <v>#REF!</v>
      </c>
      <c r="L177" s="25" t="e">
        <f>IF('Crisis Indicator Data'!#REF!="No Data",1,IF(#REF!&lt;&gt;"",1,0))</f>
        <v>#REF!</v>
      </c>
      <c r="M177" s="25" t="e">
        <f>IF('Crisis Indicator Data'!#REF!="No Data",1,IF(#REF!&lt;&gt;"",1,0))</f>
        <v>#REF!</v>
      </c>
      <c r="N177" s="25" t="e">
        <f>IF('Crisis Indicator Data'!#REF!="No Data",1,IF(#REF!&lt;&gt;"",1,0))</f>
        <v>#REF!</v>
      </c>
      <c r="O177" s="25" t="e">
        <f>IF('Crisis Indicator Data'!#REF!="No Data",1,IF(#REF!&lt;&gt;"",1,0))</f>
        <v>#REF!</v>
      </c>
      <c r="P177" s="25" t="e">
        <f>IF('Crisis Indicator Data'!#REF!="No Data",1,IF(#REF!&lt;&gt;"",1,0))</f>
        <v>#REF!</v>
      </c>
      <c r="Q177" s="25" t="e">
        <f>IF('Crisis Indicator Data'!#REF!="No Data",1,IF(#REF!&lt;&gt;"",1,0))</f>
        <v>#REF!</v>
      </c>
      <c r="R177" s="25" t="e">
        <f>IF('Crisis Indicator Data'!#REF!="No Data",1,IF(#REF!&lt;&gt;"",1,0))</f>
        <v>#REF!</v>
      </c>
      <c r="S177" s="25" t="e">
        <f>IF('Crisis Indicator Data'!#REF!="No Data",1,IF(#REF!&lt;&gt;"",1,0))</f>
        <v>#REF!</v>
      </c>
      <c r="T177" s="25" t="e">
        <f>IF('Crisis Indicator Data'!#REF!="No Data",1,IF(#REF!&lt;&gt;"",1,0))</f>
        <v>#REF!</v>
      </c>
      <c r="U177" s="25" t="e">
        <f>IF('Crisis Indicator Data'!#REF!="No Data",1,IF(#REF!&lt;&gt;"",1,0))</f>
        <v>#REF!</v>
      </c>
      <c r="V177" s="25" t="e">
        <f>IF('Crisis Indicator Data'!#REF!="No Data",1,IF(#REF!&lt;&gt;"",1,0))</f>
        <v>#REF!</v>
      </c>
      <c r="W177" s="25" t="e">
        <f>IF('Crisis Indicator Data'!#REF!="No Data",1,IF(#REF!&lt;&gt;"",1,0))</f>
        <v>#REF!</v>
      </c>
      <c r="X177" s="25" t="e">
        <f>IF('Crisis Indicator Data'!#REF!="No Data",1,IF(#REF!&lt;&gt;"",1,0))</f>
        <v>#REF!</v>
      </c>
      <c r="Y177" s="25" t="e">
        <f>IF('Crisis Indicator Data'!#REF!="No Data",1,IF(#REF!&lt;&gt;"",1,0))</f>
        <v>#REF!</v>
      </c>
      <c r="Z177" s="25" t="e">
        <f>IF('Crisis Indicator Data'!#REF!="No Data",1,IF(#REF!&lt;&gt;"",1,0))</f>
        <v>#REF!</v>
      </c>
      <c r="AA177" s="25" t="e">
        <f>IF('Crisis Indicator Data'!#REF!="No Data",1,IF(#REF!&lt;&gt;"",1,0))</f>
        <v>#REF!</v>
      </c>
      <c r="AB177" s="25" t="e">
        <f>IF('Crisis Indicator Data'!#REF!="No Data",1,IF(#REF!&lt;&gt;"",1,0))</f>
        <v>#REF!</v>
      </c>
      <c r="AC177" s="25" t="e">
        <f>IF('Crisis Indicator Data'!#REF!="No Data",1,IF(#REF!&lt;&gt;"",1,0))</f>
        <v>#REF!</v>
      </c>
      <c r="AD177" s="25" t="e">
        <f>IF('Crisis Indicator Data'!#REF!="No Data",1,IF(#REF!&lt;&gt;"",1,0))</f>
        <v>#REF!</v>
      </c>
      <c r="AE177" s="25" t="e">
        <f>IF('Crisis Indicator Data'!#REF!="No Data",1,IF(#REF!&lt;&gt;"",1,0))</f>
        <v>#REF!</v>
      </c>
      <c r="AF177" s="25" t="e">
        <f>IF('Crisis Indicator Data'!#REF!="No Data",1,IF(#REF!&lt;&gt;"",1,0))</f>
        <v>#REF!</v>
      </c>
      <c r="AG177" s="25" t="e">
        <f>IF('Crisis Indicator Data'!#REF!="No Data",1,IF(#REF!&lt;&gt;"",1,0))</f>
        <v>#REF!</v>
      </c>
      <c r="AH177" s="25" t="e">
        <f>IF('Crisis Indicator Data'!#REF!="No Data",1,IF(#REF!&lt;&gt;"",1,0))</f>
        <v>#REF!</v>
      </c>
      <c r="AI177" s="25" t="e">
        <f>IF('Crisis Indicator Data'!#REF!="No Data",1,IF(#REF!&lt;&gt;"",1,0))</f>
        <v>#REF!</v>
      </c>
      <c r="AJ177" s="25" t="e">
        <f>IF('Crisis Indicator Data'!#REF!="No Data",1,IF(#REF!&lt;&gt;"",1,0))</f>
        <v>#REF!</v>
      </c>
      <c r="AK177" s="25" t="e">
        <f>IF('Crisis Indicator Data'!#REF!="No Data",1,IF(#REF!&lt;&gt;"",1,0))</f>
        <v>#REF!</v>
      </c>
      <c r="AL177" s="25" t="e">
        <f>IF('Crisis Indicator Data'!#REF!="No Data",1,IF(#REF!&lt;&gt;"",1,0))</f>
        <v>#REF!</v>
      </c>
      <c r="AM177" s="25" t="e">
        <f>IF('Crisis Indicator Data'!#REF!="No Data",1,IF(#REF!&lt;&gt;"",1,0))</f>
        <v>#REF!</v>
      </c>
      <c r="AN177" s="25" t="e">
        <f>IF('Crisis Indicator Data'!#REF!="No Data",1,IF(#REF!&lt;&gt;"",1,0))</f>
        <v>#REF!</v>
      </c>
      <c r="AO177" s="25" t="e">
        <f>IF('Crisis Indicator Data'!#REF!="No Data",1,IF(#REF!&lt;&gt;"",1,0))</f>
        <v>#REF!</v>
      </c>
      <c r="AP177" s="25" t="e">
        <f>IF('Crisis Indicator Data'!#REF!="No Data",1,IF(#REF!&lt;&gt;"",1,0))</f>
        <v>#REF!</v>
      </c>
      <c r="AQ177" s="25" t="e">
        <f>IF('Crisis Indicator Data'!#REF!="No Data",1,IF(#REF!&lt;&gt;"",1,0))</f>
        <v>#REF!</v>
      </c>
      <c r="AR177" s="25" t="e">
        <f>IF('Crisis Indicator Data'!#REF!="No Data",1,IF(#REF!&lt;&gt;"",1,0))</f>
        <v>#REF!</v>
      </c>
      <c r="AS177" s="25" t="e">
        <f>IF('Crisis Indicator Data'!#REF!="No Data",1,IF(#REF!&lt;&gt;"",1,0))</f>
        <v>#REF!</v>
      </c>
      <c r="AT177" s="25" t="e">
        <f>IF('Crisis Indicator Data'!#REF!="No Data",1,IF(#REF!&lt;&gt;"",1,0))</f>
        <v>#REF!</v>
      </c>
      <c r="AU177" s="25" t="e">
        <f>IF('Crisis Indicator Data'!#REF!="No Data",1,IF(#REF!&lt;&gt;"",1,0))</f>
        <v>#REF!</v>
      </c>
      <c r="AV177" s="25" t="e">
        <f>IF('Crisis Indicator Data'!#REF!="No Data",1,IF(#REF!&lt;&gt;"",1,0))</f>
        <v>#REF!</v>
      </c>
      <c r="AW177" s="25" t="e">
        <f>IF('Crisis Indicator Data'!#REF!="No Data",1,IF(#REF!&lt;&gt;"",1,0))</f>
        <v>#REF!</v>
      </c>
      <c r="AX177" s="25" t="e">
        <f>IF('Crisis Indicator Data'!#REF!="No Data",1,IF(#REF!&lt;&gt;"",1,0))</f>
        <v>#REF!</v>
      </c>
      <c r="AY177" s="25" t="e">
        <f>IF('Crisis Indicator Data'!#REF!="No Data",1,IF(#REF!&lt;&gt;"",1,0))</f>
        <v>#REF!</v>
      </c>
      <c r="AZ177" s="25" t="e">
        <f>IF('Crisis Indicator Data'!#REF!="No Data",1,IF(#REF!&lt;&gt;"",1,0))</f>
        <v>#REF!</v>
      </c>
      <c r="BA177" t="e">
        <f t="shared" si="4"/>
        <v>#REF!</v>
      </c>
      <c r="BB177" s="27" t="e">
        <f t="shared" si="5"/>
        <v>#REF!</v>
      </c>
    </row>
    <row r="178" spans="1:54" x14ac:dyDescent="0.3">
      <c r="A178" t="s">
        <v>330</v>
      </c>
      <c r="B178" s="25" t="e">
        <f>IF('Crisis Indicator Data'!#REF!="No Data",1,IF(#REF!&lt;&gt;"",1,0))</f>
        <v>#REF!</v>
      </c>
      <c r="C178" s="25" t="e">
        <f>IF('Crisis Indicator Data'!#REF!="No Data",1,IF(#REF!&lt;&gt;"",1,0))</f>
        <v>#REF!</v>
      </c>
      <c r="D178" s="25" t="e">
        <f>IF('Crisis Indicator Data'!#REF!="No Data",1,IF(#REF!&lt;&gt;"",1,0))</f>
        <v>#REF!</v>
      </c>
      <c r="E178" s="25" t="e">
        <f>IF('Crisis Indicator Data'!#REF!="No Data",1,IF(#REF!&lt;&gt;"",1,0))</f>
        <v>#REF!</v>
      </c>
      <c r="F178" s="25" t="e">
        <f>IF('Crisis Indicator Data'!#REF!="No Data",1,IF(#REF!&lt;&gt;"",1,0))</f>
        <v>#REF!</v>
      </c>
      <c r="G178" s="25" t="e">
        <f>IF('Crisis Indicator Data'!#REF!="No Data",1,IF(#REF!&lt;&gt;"",1,0))</f>
        <v>#REF!</v>
      </c>
      <c r="H178" s="25" t="e">
        <f>IF('Crisis Indicator Data'!#REF!="No Data",1,IF(#REF!&lt;&gt;"",1,0))</f>
        <v>#REF!</v>
      </c>
      <c r="I178" s="25" t="e">
        <f>IF('Crisis Indicator Data'!#REF!="No Data",1,IF(#REF!&lt;&gt;"",1,0))</f>
        <v>#REF!</v>
      </c>
      <c r="J178" s="25" t="e">
        <f>IF('Crisis Indicator Data'!#REF!="No Data",1,IF(#REF!&lt;&gt;"",1,0))</f>
        <v>#REF!</v>
      </c>
      <c r="K178" s="25" t="e">
        <f>IF('Crisis Indicator Data'!#REF!="No Data",1,IF(#REF!&lt;&gt;"",1,0))</f>
        <v>#REF!</v>
      </c>
      <c r="L178" s="25" t="e">
        <f>IF('Crisis Indicator Data'!#REF!="No Data",1,IF(#REF!&lt;&gt;"",1,0))</f>
        <v>#REF!</v>
      </c>
      <c r="M178" s="25" t="e">
        <f>IF('Crisis Indicator Data'!#REF!="No Data",1,IF(#REF!&lt;&gt;"",1,0))</f>
        <v>#REF!</v>
      </c>
      <c r="N178" s="25" t="e">
        <f>IF('Crisis Indicator Data'!#REF!="No Data",1,IF(#REF!&lt;&gt;"",1,0))</f>
        <v>#REF!</v>
      </c>
      <c r="O178" s="25" t="e">
        <f>IF('Crisis Indicator Data'!#REF!="No Data",1,IF(#REF!&lt;&gt;"",1,0))</f>
        <v>#REF!</v>
      </c>
      <c r="P178" s="25" t="e">
        <f>IF('Crisis Indicator Data'!#REF!="No Data",1,IF(#REF!&lt;&gt;"",1,0))</f>
        <v>#REF!</v>
      </c>
      <c r="Q178" s="25" t="e">
        <f>IF('Crisis Indicator Data'!#REF!="No Data",1,IF(#REF!&lt;&gt;"",1,0))</f>
        <v>#REF!</v>
      </c>
      <c r="R178" s="25" t="e">
        <f>IF('Crisis Indicator Data'!#REF!="No Data",1,IF(#REF!&lt;&gt;"",1,0))</f>
        <v>#REF!</v>
      </c>
      <c r="S178" s="25" t="e">
        <f>IF('Crisis Indicator Data'!#REF!="No Data",1,IF(#REF!&lt;&gt;"",1,0))</f>
        <v>#REF!</v>
      </c>
      <c r="T178" s="25" t="e">
        <f>IF('Crisis Indicator Data'!#REF!="No Data",1,IF(#REF!&lt;&gt;"",1,0))</f>
        <v>#REF!</v>
      </c>
      <c r="U178" s="25" t="e">
        <f>IF('Crisis Indicator Data'!#REF!="No Data",1,IF(#REF!&lt;&gt;"",1,0))</f>
        <v>#REF!</v>
      </c>
      <c r="V178" s="25" t="e">
        <f>IF('Crisis Indicator Data'!#REF!="No Data",1,IF(#REF!&lt;&gt;"",1,0))</f>
        <v>#REF!</v>
      </c>
      <c r="W178" s="25" t="e">
        <f>IF('Crisis Indicator Data'!#REF!="No Data",1,IF(#REF!&lt;&gt;"",1,0))</f>
        <v>#REF!</v>
      </c>
      <c r="X178" s="25" t="e">
        <f>IF('Crisis Indicator Data'!#REF!="No Data",1,IF(#REF!&lt;&gt;"",1,0))</f>
        <v>#REF!</v>
      </c>
      <c r="Y178" s="25" t="e">
        <f>IF('Crisis Indicator Data'!#REF!="No Data",1,IF(#REF!&lt;&gt;"",1,0))</f>
        <v>#REF!</v>
      </c>
      <c r="Z178" s="25" t="e">
        <f>IF('Crisis Indicator Data'!#REF!="No Data",1,IF(#REF!&lt;&gt;"",1,0))</f>
        <v>#REF!</v>
      </c>
      <c r="AA178" s="25" t="e">
        <f>IF('Crisis Indicator Data'!#REF!="No Data",1,IF(#REF!&lt;&gt;"",1,0))</f>
        <v>#REF!</v>
      </c>
      <c r="AB178" s="25" t="e">
        <f>IF('Crisis Indicator Data'!#REF!="No Data",1,IF(#REF!&lt;&gt;"",1,0))</f>
        <v>#REF!</v>
      </c>
      <c r="AC178" s="25" t="e">
        <f>IF('Crisis Indicator Data'!#REF!="No Data",1,IF(#REF!&lt;&gt;"",1,0))</f>
        <v>#REF!</v>
      </c>
      <c r="AD178" s="25" t="e">
        <f>IF('Crisis Indicator Data'!#REF!="No Data",1,IF(#REF!&lt;&gt;"",1,0))</f>
        <v>#REF!</v>
      </c>
      <c r="AE178" s="25" t="e">
        <f>IF('Crisis Indicator Data'!#REF!="No Data",1,IF(#REF!&lt;&gt;"",1,0))</f>
        <v>#REF!</v>
      </c>
      <c r="AF178" s="25" t="e">
        <f>IF('Crisis Indicator Data'!#REF!="No Data",1,IF(#REF!&lt;&gt;"",1,0))</f>
        <v>#REF!</v>
      </c>
      <c r="AG178" s="25" t="e">
        <f>IF('Crisis Indicator Data'!#REF!="No Data",1,IF(#REF!&lt;&gt;"",1,0))</f>
        <v>#REF!</v>
      </c>
      <c r="AH178" s="25" t="e">
        <f>IF('Crisis Indicator Data'!#REF!="No Data",1,IF(#REF!&lt;&gt;"",1,0))</f>
        <v>#REF!</v>
      </c>
      <c r="AI178" s="25" t="e">
        <f>IF('Crisis Indicator Data'!#REF!="No Data",1,IF(#REF!&lt;&gt;"",1,0))</f>
        <v>#REF!</v>
      </c>
      <c r="AJ178" s="25" t="e">
        <f>IF('Crisis Indicator Data'!#REF!="No Data",1,IF(#REF!&lt;&gt;"",1,0))</f>
        <v>#REF!</v>
      </c>
      <c r="AK178" s="25" t="e">
        <f>IF('Crisis Indicator Data'!#REF!="No Data",1,IF(#REF!&lt;&gt;"",1,0))</f>
        <v>#REF!</v>
      </c>
      <c r="AL178" s="25" t="e">
        <f>IF('Crisis Indicator Data'!#REF!="No Data",1,IF(#REF!&lt;&gt;"",1,0))</f>
        <v>#REF!</v>
      </c>
      <c r="AM178" s="25" t="e">
        <f>IF('Crisis Indicator Data'!#REF!="No Data",1,IF(#REF!&lt;&gt;"",1,0))</f>
        <v>#REF!</v>
      </c>
      <c r="AN178" s="25" t="e">
        <f>IF('Crisis Indicator Data'!#REF!="No Data",1,IF(#REF!&lt;&gt;"",1,0))</f>
        <v>#REF!</v>
      </c>
      <c r="AO178" s="25" t="e">
        <f>IF('Crisis Indicator Data'!#REF!="No Data",1,IF(#REF!&lt;&gt;"",1,0))</f>
        <v>#REF!</v>
      </c>
      <c r="AP178" s="25" t="e">
        <f>IF('Crisis Indicator Data'!#REF!="No Data",1,IF(#REF!&lt;&gt;"",1,0))</f>
        <v>#REF!</v>
      </c>
      <c r="AQ178" s="25" t="e">
        <f>IF('Crisis Indicator Data'!#REF!="No Data",1,IF(#REF!&lt;&gt;"",1,0))</f>
        <v>#REF!</v>
      </c>
      <c r="AR178" s="25" t="e">
        <f>IF('Crisis Indicator Data'!#REF!="No Data",1,IF(#REF!&lt;&gt;"",1,0))</f>
        <v>#REF!</v>
      </c>
      <c r="AS178" s="25" t="e">
        <f>IF('Crisis Indicator Data'!#REF!="No Data",1,IF(#REF!&lt;&gt;"",1,0))</f>
        <v>#REF!</v>
      </c>
      <c r="AT178" s="25" t="e">
        <f>IF('Crisis Indicator Data'!#REF!="No Data",1,IF(#REF!&lt;&gt;"",1,0))</f>
        <v>#REF!</v>
      </c>
      <c r="AU178" s="25" t="e">
        <f>IF('Crisis Indicator Data'!#REF!="No Data",1,IF(#REF!&lt;&gt;"",1,0))</f>
        <v>#REF!</v>
      </c>
      <c r="AV178" s="25" t="e">
        <f>IF('Crisis Indicator Data'!#REF!="No Data",1,IF(#REF!&lt;&gt;"",1,0))</f>
        <v>#REF!</v>
      </c>
      <c r="AW178" s="25" t="e">
        <f>IF('Crisis Indicator Data'!#REF!="No Data",1,IF(#REF!&lt;&gt;"",1,0))</f>
        <v>#REF!</v>
      </c>
      <c r="AX178" s="25" t="e">
        <f>IF('Crisis Indicator Data'!#REF!="No Data",1,IF(#REF!&lt;&gt;"",1,0))</f>
        <v>#REF!</v>
      </c>
      <c r="AY178" s="25" t="e">
        <f>IF('Crisis Indicator Data'!#REF!="No Data",1,IF(#REF!&lt;&gt;"",1,0))</f>
        <v>#REF!</v>
      </c>
      <c r="AZ178" s="25" t="e">
        <f>IF('Crisis Indicator Data'!#REF!="No Data",1,IF(#REF!&lt;&gt;"",1,0))</f>
        <v>#REF!</v>
      </c>
      <c r="BA178" t="e">
        <f t="shared" si="4"/>
        <v>#REF!</v>
      </c>
      <c r="BB178" s="27" t="e">
        <f t="shared" si="5"/>
        <v>#REF!</v>
      </c>
    </row>
    <row r="179" spans="1:54" x14ac:dyDescent="0.3">
      <c r="A179" t="s">
        <v>332</v>
      </c>
      <c r="B179" s="25" t="e">
        <f>IF('Crisis Indicator Data'!#REF!="No Data",1,IF(#REF!&lt;&gt;"",1,0))</f>
        <v>#REF!</v>
      </c>
      <c r="C179" s="25" t="e">
        <f>IF('Crisis Indicator Data'!#REF!="No Data",1,IF(#REF!&lt;&gt;"",1,0))</f>
        <v>#REF!</v>
      </c>
      <c r="D179" s="25" t="e">
        <f>IF('Crisis Indicator Data'!#REF!="No Data",1,IF(#REF!&lt;&gt;"",1,0))</f>
        <v>#REF!</v>
      </c>
      <c r="E179" s="25" t="e">
        <f>IF('Crisis Indicator Data'!#REF!="No Data",1,IF(#REF!&lt;&gt;"",1,0))</f>
        <v>#REF!</v>
      </c>
      <c r="F179" s="25" t="e">
        <f>IF('Crisis Indicator Data'!#REF!="No Data",1,IF(#REF!&lt;&gt;"",1,0))</f>
        <v>#REF!</v>
      </c>
      <c r="G179" s="25" t="e">
        <f>IF('Crisis Indicator Data'!#REF!="No Data",1,IF(#REF!&lt;&gt;"",1,0))</f>
        <v>#REF!</v>
      </c>
      <c r="H179" s="25" t="e">
        <f>IF('Crisis Indicator Data'!#REF!="No Data",1,IF(#REF!&lt;&gt;"",1,0))</f>
        <v>#REF!</v>
      </c>
      <c r="I179" s="25" t="e">
        <f>IF('Crisis Indicator Data'!#REF!="No Data",1,IF(#REF!&lt;&gt;"",1,0))</f>
        <v>#REF!</v>
      </c>
      <c r="J179" s="25" t="e">
        <f>IF('Crisis Indicator Data'!#REF!="No Data",1,IF(#REF!&lt;&gt;"",1,0))</f>
        <v>#REF!</v>
      </c>
      <c r="K179" s="25" t="e">
        <f>IF('Crisis Indicator Data'!#REF!="No Data",1,IF(#REF!&lt;&gt;"",1,0))</f>
        <v>#REF!</v>
      </c>
      <c r="L179" s="25" t="e">
        <f>IF('Crisis Indicator Data'!#REF!="No Data",1,IF(#REF!&lt;&gt;"",1,0))</f>
        <v>#REF!</v>
      </c>
      <c r="M179" s="25" t="e">
        <f>IF('Crisis Indicator Data'!#REF!="No Data",1,IF(#REF!&lt;&gt;"",1,0))</f>
        <v>#REF!</v>
      </c>
      <c r="N179" s="25" t="e">
        <f>IF('Crisis Indicator Data'!#REF!="No Data",1,IF(#REF!&lt;&gt;"",1,0))</f>
        <v>#REF!</v>
      </c>
      <c r="O179" s="25" t="e">
        <f>IF('Crisis Indicator Data'!#REF!="No Data",1,IF(#REF!&lt;&gt;"",1,0))</f>
        <v>#REF!</v>
      </c>
      <c r="P179" s="25" t="e">
        <f>IF('Crisis Indicator Data'!#REF!="No Data",1,IF(#REF!&lt;&gt;"",1,0))</f>
        <v>#REF!</v>
      </c>
      <c r="Q179" s="25" t="e">
        <f>IF('Crisis Indicator Data'!#REF!="No Data",1,IF(#REF!&lt;&gt;"",1,0))</f>
        <v>#REF!</v>
      </c>
      <c r="R179" s="25" t="e">
        <f>IF('Crisis Indicator Data'!#REF!="No Data",1,IF(#REF!&lt;&gt;"",1,0))</f>
        <v>#REF!</v>
      </c>
      <c r="S179" s="25" t="e">
        <f>IF('Crisis Indicator Data'!#REF!="No Data",1,IF(#REF!&lt;&gt;"",1,0))</f>
        <v>#REF!</v>
      </c>
      <c r="T179" s="25" t="e">
        <f>IF('Crisis Indicator Data'!#REF!="No Data",1,IF(#REF!&lt;&gt;"",1,0))</f>
        <v>#REF!</v>
      </c>
      <c r="U179" s="25" t="e">
        <f>IF('Crisis Indicator Data'!#REF!="No Data",1,IF(#REF!&lt;&gt;"",1,0))</f>
        <v>#REF!</v>
      </c>
      <c r="V179" s="25" t="e">
        <f>IF('Crisis Indicator Data'!#REF!="No Data",1,IF(#REF!&lt;&gt;"",1,0))</f>
        <v>#REF!</v>
      </c>
      <c r="W179" s="25" t="e">
        <f>IF('Crisis Indicator Data'!#REF!="No Data",1,IF(#REF!&lt;&gt;"",1,0))</f>
        <v>#REF!</v>
      </c>
      <c r="X179" s="25" t="e">
        <f>IF('Crisis Indicator Data'!#REF!="No Data",1,IF(#REF!&lt;&gt;"",1,0))</f>
        <v>#REF!</v>
      </c>
      <c r="Y179" s="25" t="e">
        <f>IF('Crisis Indicator Data'!#REF!="No Data",1,IF(#REF!&lt;&gt;"",1,0))</f>
        <v>#REF!</v>
      </c>
      <c r="Z179" s="25" t="e">
        <f>IF('Crisis Indicator Data'!#REF!="No Data",1,IF(#REF!&lt;&gt;"",1,0))</f>
        <v>#REF!</v>
      </c>
      <c r="AA179" s="25" t="e">
        <f>IF('Crisis Indicator Data'!#REF!="No Data",1,IF(#REF!&lt;&gt;"",1,0))</f>
        <v>#REF!</v>
      </c>
      <c r="AB179" s="25" t="e">
        <f>IF('Crisis Indicator Data'!#REF!="No Data",1,IF(#REF!&lt;&gt;"",1,0))</f>
        <v>#REF!</v>
      </c>
      <c r="AC179" s="25" t="e">
        <f>IF('Crisis Indicator Data'!#REF!="No Data",1,IF(#REF!&lt;&gt;"",1,0))</f>
        <v>#REF!</v>
      </c>
      <c r="AD179" s="25" t="e">
        <f>IF('Crisis Indicator Data'!#REF!="No Data",1,IF(#REF!&lt;&gt;"",1,0))</f>
        <v>#REF!</v>
      </c>
      <c r="AE179" s="25" t="e">
        <f>IF('Crisis Indicator Data'!#REF!="No Data",1,IF(#REF!&lt;&gt;"",1,0))</f>
        <v>#REF!</v>
      </c>
      <c r="AF179" s="25" t="e">
        <f>IF('Crisis Indicator Data'!#REF!="No Data",1,IF(#REF!&lt;&gt;"",1,0))</f>
        <v>#REF!</v>
      </c>
      <c r="AG179" s="25" t="e">
        <f>IF('Crisis Indicator Data'!#REF!="No Data",1,IF(#REF!&lt;&gt;"",1,0))</f>
        <v>#REF!</v>
      </c>
      <c r="AH179" s="25" t="e">
        <f>IF('Crisis Indicator Data'!#REF!="No Data",1,IF(#REF!&lt;&gt;"",1,0))</f>
        <v>#REF!</v>
      </c>
      <c r="AI179" s="25" t="e">
        <f>IF('Crisis Indicator Data'!#REF!="No Data",1,IF(#REF!&lt;&gt;"",1,0))</f>
        <v>#REF!</v>
      </c>
      <c r="AJ179" s="25" t="e">
        <f>IF('Crisis Indicator Data'!#REF!="No Data",1,IF(#REF!&lt;&gt;"",1,0))</f>
        <v>#REF!</v>
      </c>
      <c r="AK179" s="25" t="e">
        <f>IF('Crisis Indicator Data'!#REF!="No Data",1,IF(#REF!&lt;&gt;"",1,0))</f>
        <v>#REF!</v>
      </c>
      <c r="AL179" s="25" t="e">
        <f>IF('Crisis Indicator Data'!#REF!="No Data",1,IF(#REF!&lt;&gt;"",1,0))</f>
        <v>#REF!</v>
      </c>
      <c r="AM179" s="25" t="e">
        <f>IF('Crisis Indicator Data'!#REF!="No Data",1,IF(#REF!&lt;&gt;"",1,0))</f>
        <v>#REF!</v>
      </c>
      <c r="AN179" s="25" t="e">
        <f>IF('Crisis Indicator Data'!#REF!="No Data",1,IF(#REF!&lt;&gt;"",1,0))</f>
        <v>#REF!</v>
      </c>
      <c r="AO179" s="25" t="e">
        <f>IF('Crisis Indicator Data'!#REF!="No Data",1,IF(#REF!&lt;&gt;"",1,0))</f>
        <v>#REF!</v>
      </c>
      <c r="AP179" s="25" t="e">
        <f>IF('Crisis Indicator Data'!#REF!="No Data",1,IF(#REF!&lt;&gt;"",1,0))</f>
        <v>#REF!</v>
      </c>
      <c r="AQ179" s="25" t="e">
        <f>IF('Crisis Indicator Data'!#REF!="No Data",1,IF(#REF!&lt;&gt;"",1,0))</f>
        <v>#REF!</v>
      </c>
      <c r="AR179" s="25" t="e">
        <f>IF('Crisis Indicator Data'!#REF!="No Data",1,IF(#REF!&lt;&gt;"",1,0))</f>
        <v>#REF!</v>
      </c>
      <c r="AS179" s="25" t="e">
        <f>IF('Crisis Indicator Data'!#REF!="No Data",1,IF(#REF!&lt;&gt;"",1,0))</f>
        <v>#REF!</v>
      </c>
      <c r="AT179" s="25" t="e">
        <f>IF('Crisis Indicator Data'!#REF!="No Data",1,IF(#REF!&lt;&gt;"",1,0))</f>
        <v>#REF!</v>
      </c>
      <c r="AU179" s="25" t="e">
        <f>IF('Crisis Indicator Data'!#REF!="No Data",1,IF(#REF!&lt;&gt;"",1,0))</f>
        <v>#REF!</v>
      </c>
      <c r="AV179" s="25" t="e">
        <f>IF('Crisis Indicator Data'!#REF!="No Data",1,IF(#REF!&lt;&gt;"",1,0))</f>
        <v>#REF!</v>
      </c>
      <c r="AW179" s="25" t="e">
        <f>IF('Crisis Indicator Data'!#REF!="No Data",1,IF(#REF!&lt;&gt;"",1,0))</f>
        <v>#REF!</v>
      </c>
      <c r="AX179" s="25" t="e">
        <f>IF('Crisis Indicator Data'!#REF!="No Data",1,IF(#REF!&lt;&gt;"",1,0))</f>
        <v>#REF!</v>
      </c>
      <c r="AY179" s="25" t="e">
        <f>IF('Crisis Indicator Data'!#REF!="No Data",1,IF(#REF!&lt;&gt;"",1,0))</f>
        <v>#REF!</v>
      </c>
      <c r="AZ179" s="25" t="e">
        <f>IF('Crisis Indicator Data'!#REF!="No Data",1,IF(#REF!&lt;&gt;"",1,0))</f>
        <v>#REF!</v>
      </c>
      <c r="BA179" t="e">
        <f t="shared" si="4"/>
        <v>#REF!</v>
      </c>
      <c r="BB179" s="27" t="e">
        <f t="shared" si="5"/>
        <v>#REF!</v>
      </c>
    </row>
    <row r="180" spans="1:54" x14ac:dyDescent="0.3">
      <c r="A180" t="s">
        <v>334</v>
      </c>
      <c r="B180" s="25" t="e">
        <f>IF('Crisis Indicator Data'!#REF!="No Data",1,IF(#REF!&lt;&gt;"",1,0))</f>
        <v>#REF!</v>
      </c>
      <c r="C180" s="25" t="e">
        <f>IF('Crisis Indicator Data'!#REF!="No Data",1,IF(#REF!&lt;&gt;"",1,0))</f>
        <v>#REF!</v>
      </c>
      <c r="D180" s="25" t="e">
        <f>IF('Crisis Indicator Data'!#REF!="No Data",1,IF(#REF!&lt;&gt;"",1,0))</f>
        <v>#REF!</v>
      </c>
      <c r="E180" s="25" t="e">
        <f>IF('Crisis Indicator Data'!#REF!="No Data",1,IF(#REF!&lt;&gt;"",1,0))</f>
        <v>#REF!</v>
      </c>
      <c r="F180" s="25" t="e">
        <f>IF('Crisis Indicator Data'!#REF!="No Data",1,IF(#REF!&lt;&gt;"",1,0))</f>
        <v>#REF!</v>
      </c>
      <c r="G180" s="25" t="e">
        <f>IF('Crisis Indicator Data'!#REF!="No Data",1,IF(#REF!&lt;&gt;"",1,0))</f>
        <v>#REF!</v>
      </c>
      <c r="H180" s="25" t="e">
        <f>IF('Crisis Indicator Data'!#REF!="No Data",1,IF(#REF!&lt;&gt;"",1,0))</f>
        <v>#REF!</v>
      </c>
      <c r="I180" s="25" t="e">
        <f>IF('Crisis Indicator Data'!#REF!="No Data",1,IF(#REF!&lt;&gt;"",1,0))</f>
        <v>#REF!</v>
      </c>
      <c r="J180" s="25" t="e">
        <f>IF('Crisis Indicator Data'!#REF!="No Data",1,IF(#REF!&lt;&gt;"",1,0))</f>
        <v>#REF!</v>
      </c>
      <c r="K180" s="25" t="e">
        <f>IF('Crisis Indicator Data'!#REF!="No Data",1,IF(#REF!&lt;&gt;"",1,0))</f>
        <v>#REF!</v>
      </c>
      <c r="L180" s="25" t="e">
        <f>IF('Crisis Indicator Data'!#REF!="No Data",1,IF(#REF!&lt;&gt;"",1,0))</f>
        <v>#REF!</v>
      </c>
      <c r="M180" s="25" t="e">
        <f>IF('Crisis Indicator Data'!#REF!="No Data",1,IF(#REF!&lt;&gt;"",1,0))</f>
        <v>#REF!</v>
      </c>
      <c r="N180" s="25" t="e">
        <f>IF('Crisis Indicator Data'!#REF!="No Data",1,IF(#REF!&lt;&gt;"",1,0))</f>
        <v>#REF!</v>
      </c>
      <c r="O180" s="25" t="e">
        <f>IF('Crisis Indicator Data'!#REF!="No Data",1,IF(#REF!&lt;&gt;"",1,0))</f>
        <v>#REF!</v>
      </c>
      <c r="P180" s="25" t="e">
        <f>IF('Crisis Indicator Data'!#REF!="No Data",1,IF(#REF!&lt;&gt;"",1,0))</f>
        <v>#REF!</v>
      </c>
      <c r="Q180" s="25" t="e">
        <f>IF('Crisis Indicator Data'!#REF!="No Data",1,IF(#REF!&lt;&gt;"",1,0))</f>
        <v>#REF!</v>
      </c>
      <c r="R180" s="25" t="e">
        <f>IF('Crisis Indicator Data'!#REF!="No Data",1,IF(#REF!&lt;&gt;"",1,0))</f>
        <v>#REF!</v>
      </c>
      <c r="S180" s="25" t="e">
        <f>IF('Crisis Indicator Data'!#REF!="No Data",1,IF(#REF!&lt;&gt;"",1,0))</f>
        <v>#REF!</v>
      </c>
      <c r="T180" s="25" t="e">
        <f>IF('Crisis Indicator Data'!#REF!="No Data",1,IF(#REF!&lt;&gt;"",1,0))</f>
        <v>#REF!</v>
      </c>
      <c r="U180" s="25" t="e">
        <f>IF('Crisis Indicator Data'!#REF!="No Data",1,IF(#REF!&lt;&gt;"",1,0))</f>
        <v>#REF!</v>
      </c>
      <c r="V180" s="25" t="e">
        <f>IF('Crisis Indicator Data'!#REF!="No Data",1,IF(#REF!&lt;&gt;"",1,0))</f>
        <v>#REF!</v>
      </c>
      <c r="W180" s="25" t="e">
        <f>IF('Crisis Indicator Data'!#REF!="No Data",1,IF(#REF!&lt;&gt;"",1,0))</f>
        <v>#REF!</v>
      </c>
      <c r="X180" s="25" t="e">
        <f>IF('Crisis Indicator Data'!#REF!="No Data",1,IF(#REF!&lt;&gt;"",1,0))</f>
        <v>#REF!</v>
      </c>
      <c r="Y180" s="25" t="e">
        <f>IF('Crisis Indicator Data'!#REF!="No Data",1,IF(#REF!&lt;&gt;"",1,0))</f>
        <v>#REF!</v>
      </c>
      <c r="Z180" s="25" t="e">
        <f>IF('Crisis Indicator Data'!#REF!="No Data",1,IF(#REF!&lt;&gt;"",1,0))</f>
        <v>#REF!</v>
      </c>
      <c r="AA180" s="25" t="e">
        <f>IF('Crisis Indicator Data'!#REF!="No Data",1,IF(#REF!&lt;&gt;"",1,0))</f>
        <v>#REF!</v>
      </c>
      <c r="AB180" s="25" t="e">
        <f>IF('Crisis Indicator Data'!#REF!="No Data",1,IF(#REF!&lt;&gt;"",1,0))</f>
        <v>#REF!</v>
      </c>
      <c r="AC180" s="25" t="e">
        <f>IF('Crisis Indicator Data'!#REF!="No Data",1,IF(#REF!&lt;&gt;"",1,0))</f>
        <v>#REF!</v>
      </c>
      <c r="AD180" s="25" t="e">
        <f>IF('Crisis Indicator Data'!#REF!="No Data",1,IF(#REF!&lt;&gt;"",1,0))</f>
        <v>#REF!</v>
      </c>
      <c r="AE180" s="25" t="e">
        <f>IF('Crisis Indicator Data'!#REF!="No Data",1,IF(#REF!&lt;&gt;"",1,0))</f>
        <v>#REF!</v>
      </c>
      <c r="AF180" s="25" t="e">
        <f>IF('Crisis Indicator Data'!#REF!="No Data",1,IF(#REF!&lt;&gt;"",1,0))</f>
        <v>#REF!</v>
      </c>
      <c r="AG180" s="25" t="e">
        <f>IF('Crisis Indicator Data'!#REF!="No Data",1,IF(#REF!&lt;&gt;"",1,0))</f>
        <v>#REF!</v>
      </c>
      <c r="AH180" s="25" t="e">
        <f>IF('Crisis Indicator Data'!#REF!="No Data",1,IF(#REF!&lt;&gt;"",1,0))</f>
        <v>#REF!</v>
      </c>
      <c r="AI180" s="25" t="e">
        <f>IF('Crisis Indicator Data'!#REF!="No Data",1,IF(#REF!&lt;&gt;"",1,0))</f>
        <v>#REF!</v>
      </c>
      <c r="AJ180" s="25" t="e">
        <f>IF('Crisis Indicator Data'!#REF!="No Data",1,IF(#REF!&lt;&gt;"",1,0))</f>
        <v>#REF!</v>
      </c>
      <c r="AK180" s="25" t="e">
        <f>IF('Crisis Indicator Data'!#REF!="No Data",1,IF(#REF!&lt;&gt;"",1,0))</f>
        <v>#REF!</v>
      </c>
      <c r="AL180" s="25" t="e">
        <f>IF('Crisis Indicator Data'!#REF!="No Data",1,IF(#REF!&lt;&gt;"",1,0))</f>
        <v>#REF!</v>
      </c>
      <c r="AM180" s="25" t="e">
        <f>IF('Crisis Indicator Data'!#REF!="No Data",1,IF(#REF!&lt;&gt;"",1,0))</f>
        <v>#REF!</v>
      </c>
      <c r="AN180" s="25" t="e">
        <f>IF('Crisis Indicator Data'!#REF!="No Data",1,IF(#REF!&lt;&gt;"",1,0))</f>
        <v>#REF!</v>
      </c>
      <c r="AO180" s="25" t="e">
        <f>IF('Crisis Indicator Data'!#REF!="No Data",1,IF(#REF!&lt;&gt;"",1,0))</f>
        <v>#REF!</v>
      </c>
      <c r="AP180" s="25" t="e">
        <f>IF('Crisis Indicator Data'!#REF!="No Data",1,IF(#REF!&lt;&gt;"",1,0))</f>
        <v>#REF!</v>
      </c>
      <c r="AQ180" s="25" t="e">
        <f>IF('Crisis Indicator Data'!#REF!="No Data",1,IF(#REF!&lt;&gt;"",1,0))</f>
        <v>#REF!</v>
      </c>
      <c r="AR180" s="25" t="e">
        <f>IF('Crisis Indicator Data'!#REF!="No Data",1,IF(#REF!&lt;&gt;"",1,0))</f>
        <v>#REF!</v>
      </c>
      <c r="AS180" s="25" t="e">
        <f>IF('Crisis Indicator Data'!#REF!="No Data",1,IF(#REF!&lt;&gt;"",1,0))</f>
        <v>#REF!</v>
      </c>
      <c r="AT180" s="25" t="e">
        <f>IF('Crisis Indicator Data'!#REF!="No Data",1,IF(#REF!&lt;&gt;"",1,0))</f>
        <v>#REF!</v>
      </c>
      <c r="AU180" s="25" t="e">
        <f>IF('Crisis Indicator Data'!#REF!="No Data",1,IF(#REF!&lt;&gt;"",1,0))</f>
        <v>#REF!</v>
      </c>
      <c r="AV180" s="25" t="e">
        <f>IF('Crisis Indicator Data'!#REF!="No Data",1,IF(#REF!&lt;&gt;"",1,0))</f>
        <v>#REF!</v>
      </c>
      <c r="AW180" s="25" t="e">
        <f>IF('Crisis Indicator Data'!#REF!="No Data",1,IF(#REF!&lt;&gt;"",1,0))</f>
        <v>#REF!</v>
      </c>
      <c r="AX180" s="25" t="e">
        <f>IF('Crisis Indicator Data'!#REF!="No Data",1,IF(#REF!&lt;&gt;"",1,0))</f>
        <v>#REF!</v>
      </c>
      <c r="AY180" s="25" t="e">
        <f>IF('Crisis Indicator Data'!#REF!="No Data",1,IF(#REF!&lt;&gt;"",1,0))</f>
        <v>#REF!</v>
      </c>
      <c r="AZ180" s="25" t="e">
        <f>IF('Crisis Indicator Data'!#REF!="No Data",1,IF(#REF!&lt;&gt;"",1,0))</f>
        <v>#REF!</v>
      </c>
      <c r="BA180" t="e">
        <f t="shared" si="4"/>
        <v>#REF!</v>
      </c>
      <c r="BB180" s="27" t="e">
        <f t="shared" si="5"/>
        <v>#REF!</v>
      </c>
    </row>
    <row r="181" spans="1:54" x14ac:dyDescent="0.3">
      <c r="A181" t="s">
        <v>336</v>
      </c>
      <c r="B181" s="25" t="e">
        <f>IF('Crisis Indicator Data'!#REF!="No Data",1,IF(#REF!&lt;&gt;"",1,0))</f>
        <v>#REF!</v>
      </c>
      <c r="C181" s="25" t="e">
        <f>IF('Crisis Indicator Data'!#REF!="No Data",1,IF(#REF!&lt;&gt;"",1,0))</f>
        <v>#REF!</v>
      </c>
      <c r="D181" s="25" t="e">
        <f>IF('Crisis Indicator Data'!#REF!="No Data",1,IF(#REF!&lt;&gt;"",1,0))</f>
        <v>#REF!</v>
      </c>
      <c r="E181" s="25" t="e">
        <f>IF('Crisis Indicator Data'!#REF!="No Data",1,IF(#REF!&lt;&gt;"",1,0))</f>
        <v>#REF!</v>
      </c>
      <c r="F181" s="25" t="e">
        <f>IF('Crisis Indicator Data'!#REF!="No Data",1,IF(#REF!&lt;&gt;"",1,0))</f>
        <v>#REF!</v>
      </c>
      <c r="G181" s="25" t="e">
        <f>IF('Crisis Indicator Data'!#REF!="No Data",1,IF(#REF!&lt;&gt;"",1,0))</f>
        <v>#REF!</v>
      </c>
      <c r="H181" s="25" t="e">
        <f>IF('Crisis Indicator Data'!#REF!="No Data",1,IF(#REF!&lt;&gt;"",1,0))</f>
        <v>#REF!</v>
      </c>
      <c r="I181" s="25" t="e">
        <f>IF('Crisis Indicator Data'!#REF!="No Data",1,IF(#REF!&lt;&gt;"",1,0))</f>
        <v>#REF!</v>
      </c>
      <c r="J181" s="25" t="e">
        <f>IF('Crisis Indicator Data'!#REF!="No Data",1,IF(#REF!&lt;&gt;"",1,0))</f>
        <v>#REF!</v>
      </c>
      <c r="K181" s="25" t="e">
        <f>IF('Crisis Indicator Data'!#REF!="No Data",1,IF(#REF!&lt;&gt;"",1,0))</f>
        <v>#REF!</v>
      </c>
      <c r="L181" s="25" t="e">
        <f>IF('Crisis Indicator Data'!#REF!="No Data",1,IF(#REF!&lt;&gt;"",1,0))</f>
        <v>#REF!</v>
      </c>
      <c r="M181" s="25" t="e">
        <f>IF('Crisis Indicator Data'!#REF!="No Data",1,IF(#REF!&lt;&gt;"",1,0))</f>
        <v>#REF!</v>
      </c>
      <c r="N181" s="25" t="e">
        <f>IF('Crisis Indicator Data'!#REF!="No Data",1,IF(#REF!&lt;&gt;"",1,0))</f>
        <v>#REF!</v>
      </c>
      <c r="O181" s="25" t="e">
        <f>IF('Crisis Indicator Data'!#REF!="No Data",1,IF(#REF!&lt;&gt;"",1,0))</f>
        <v>#REF!</v>
      </c>
      <c r="P181" s="25" t="e">
        <f>IF('Crisis Indicator Data'!#REF!="No Data",1,IF(#REF!&lt;&gt;"",1,0))</f>
        <v>#REF!</v>
      </c>
      <c r="Q181" s="25" t="e">
        <f>IF('Crisis Indicator Data'!#REF!="No Data",1,IF(#REF!&lt;&gt;"",1,0))</f>
        <v>#REF!</v>
      </c>
      <c r="R181" s="25" t="e">
        <f>IF('Crisis Indicator Data'!#REF!="No Data",1,IF(#REF!&lt;&gt;"",1,0))</f>
        <v>#REF!</v>
      </c>
      <c r="S181" s="25" t="e">
        <f>IF('Crisis Indicator Data'!#REF!="No Data",1,IF(#REF!&lt;&gt;"",1,0))</f>
        <v>#REF!</v>
      </c>
      <c r="T181" s="25" t="e">
        <f>IF('Crisis Indicator Data'!#REF!="No Data",1,IF(#REF!&lt;&gt;"",1,0))</f>
        <v>#REF!</v>
      </c>
      <c r="U181" s="25" t="e">
        <f>IF('Crisis Indicator Data'!#REF!="No Data",1,IF(#REF!&lt;&gt;"",1,0))</f>
        <v>#REF!</v>
      </c>
      <c r="V181" s="25" t="e">
        <f>IF('Crisis Indicator Data'!#REF!="No Data",1,IF(#REF!&lt;&gt;"",1,0))</f>
        <v>#REF!</v>
      </c>
      <c r="W181" s="25" t="e">
        <f>IF('Crisis Indicator Data'!#REF!="No Data",1,IF(#REF!&lt;&gt;"",1,0))</f>
        <v>#REF!</v>
      </c>
      <c r="X181" s="25" t="e">
        <f>IF('Crisis Indicator Data'!#REF!="No Data",1,IF(#REF!&lt;&gt;"",1,0))</f>
        <v>#REF!</v>
      </c>
      <c r="Y181" s="25" t="e">
        <f>IF('Crisis Indicator Data'!#REF!="No Data",1,IF(#REF!&lt;&gt;"",1,0))</f>
        <v>#REF!</v>
      </c>
      <c r="Z181" s="25" t="e">
        <f>IF('Crisis Indicator Data'!#REF!="No Data",1,IF(#REF!&lt;&gt;"",1,0))</f>
        <v>#REF!</v>
      </c>
      <c r="AA181" s="25" t="e">
        <f>IF('Crisis Indicator Data'!#REF!="No Data",1,IF(#REF!&lt;&gt;"",1,0))</f>
        <v>#REF!</v>
      </c>
      <c r="AB181" s="25" t="e">
        <f>IF('Crisis Indicator Data'!#REF!="No Data",1,IF(#REF!&lt;&gt;"",1,0))</f>
        <v>#REF!</v>
      </c>
      <c r="AC181" s="25" t="e">
        <f>IF('Crisis Indicator Data'!#REF!="No Data",1,IF(#REF!&lt;&gt;"",1,0))</f>
        <v>#REF!</v>
      </c>
      <c r="AD181" s="25" t="e">
        <f>IF('Crisis Indicator Data'!#REF!="No Data",1,IF(#REF!&lt;&gt;"",1,0))</f>
        <v>#REF!</v>
      </c>
      <c r="AE181" s="25" t="e">
        <f>IF('Crisis Indicator Data'!#REF!="No Data",1,IF(#REF!&lt;&gt;"",1,0))</f>
        <v>#REF!</v>
      </c>
      <c r="AF181" s="25" t="e">
        <f>IF('Crisis Indicator Data'!#REF!="No Data",1,IF(#REF!&lt;&gt;"",1,0))</f>
        <v>#REF!</v>
      </c>
      <c r="AG181" s="25" t="e">
        <f>IF('Crisis Indicator Data'!#REF!="No Data",1,IF(#REF!&lt;&gt;"",1,0))</f>
        <v>#REF!</v>
      </c>
      <c r="AH181" s="25" t="e">
        <f>IF('Crisis Indicator Data'!#REF!="No Data",1,IF(#REF!&lt;&gt;"",1,0))</f>
        <v>#REF!</v>
      </c>
      <c r="AI181" s="25" t="e">
        <f>IF('Crisis Indicator Data'!#REF!="No Data",1,IF(#REF!&lt;&gt;"",1,0))</f>
        <v>#REF!</v>
      </c>
      <c r="AJ181" s="25" t="e">
        <f>IF('Crisis Indicator Data'!#REF!="No Data",1,IF(#REF!&lt;&gt;"",1,0))</f>
        <v>#REF!</v>
      </c>
      <c r="AK181" s="25" t="e">
        <f>IF('Crisis Indicator Data'!#REF!="No Data",1,IF(#REF!&lt;&gt;"",1,0))</f>
        <v>#REF!</v>
      </c>
      <c r="AL181" s="25" t="e">
        <f>IF('Crisis Indicator Data'!#REF!="No Data",1,IF(#REF!&lt;&gt;"",1,0))</f>
        <v>#REF!</v>
      </c>
      <c r="AM181" s="25" t="e">
        <f>IF('Crisis Indicator Data'!#REF!="No Data",1,IF(#REF!&lt;&gt;"",1,0))</f>
        <v>#REF!</v>
      </c>
      <c r="AN181" s="25" t="e">
        <f>IF('Crisis Indicator Data'!#REF!="No Data",1,IF(#REF!&lt;&gt;"",1,0))</f>
        <v>#REF!</v>
      </c>
      <c r="AO181" s="25" t="e">
        <f>IF('Crisis Indicator Data'!#REF!="No Data",1,IF(#REF!&lt;&gt;"",1,0))</f>
        <v>#REF!</v>
      </c>
      <c r="AP181" s="25" t="e">
        <f>IF('Crisis Indicator Data'!#REF!="No Data",1,IF(#REF!&lt;&gt;"",1,0))</f>
        <v>#REF!</v>
      </c>
      <c r="AQ181" s="25" t="e">
        <f>IF('Crisis Indicator Data'!#REF!="No Data",1,IF(#REF!&lt;&gt;"",1,0))</f>
        <v>#REF!</v>
      </c>
      <c r="AR181" s="25" t="e">
        <f>IF('Crisis Indicator Data'!#REF!="No Data",1,IF(#REF!&lt;&gt;"",1,0))</f>
        <v>#REF!</v>
      </c>
      <c r="AS181" s="25" t="e">
        <f>IF('Crisis Indicator Data'!#REF!="No Data",1,IF(#REF!&lt;&gt;"",1,0))</f>
        <v>#REF!</v>
      </c>
      <c r="AT181" s="25" t="e">
        <f>IF('Crisis Indicator Data'!#REF!="No Data",1,IF(#REF!&lt;&gt;"",1,0))</f>
        <v>#REF!</v>
      </c>
      <c r="AU181" s="25" t="e">
        <f>IF('Crisis Indicator Data'!#REF!="No Data",1,IF(#REF!&lt;&gt;"",1,0))</f>
        <v>#REF!</v>
      </c>
      <c r="AV181" s="25" t="e">
        <f>IF('Crisis Indicator Data'!#REF!="No Data",1,IF(#REF!&lt;&gt;"",1,0))</f>
        <v>#REF!</v>
      </c>
      <c r="AW181" s="25" t="e">
        <f>IF('Crisis Indicator Data'!#REF!="No Data",1,IF(#REF!&lt;&gt;"",1,0))</f>
        <v>#REF!</v>
      </c>
      <c r="AX181" s="25" t="e">
        <f>IF('Crisis Indicator Data'!#REF!="No Data",1,IF(#REF!&lt;&gt;"",1,0))</f>
        <v>#REF!</v>
      </c>
      <c r="AY181" s="25" t="e">
        <f>IF('Crisis Indicator Data'!#REF!="No Data",1,IF(#REF!&lt;&gt;"",1,0))</f>
        <v>#REF!</v>
      </c>
      <c r="AZ181" s="25" t="e">
        <f>IF('Crisis Indicator Data'!#REF!="No Data",1,IF(#REF!&lt;&gt;"",1,0))</f>
        <v>#REF!</v>
      </c>
      <c r="BA181" t="e">
        <f t="shared" si="4"/>
        <v>#REF!</v>
      </c>
      <c r="BB181" s="27" t="e">
        <f t="shared" si="5"/>
        <v>#REF!</v>
      </c>
    </row>
    <row r="182" spans="1:54" x14ac:dyDescent="0.3">
      <c r="A182" t="s">
        <v>338</v>
      </c>
      <c r="B182" s="25" t="e">
        <f>IF('Crisis Indicator Data'!#REF!="No Data",1,IF(#REF!&lt;&gt;"",1,0))</f>
        <v>#REF!</v>
      </c>
      <c r="C182" s="25" t="e">
        <f>IF('Crisis Indicator Data'!#REF!="No Data",1,IF(#REF!&lt;&gt;"",1,0))</f>
        <v>#REF!</v>
      </c>
      <c r="D182" s="25" t="e">
        <f>IF('Crisis Indicator Data'!#REF!="No Data",1,IF(#REF!&lt;&gt;"",1,0))</f>
        <v>#REF!</v>
      </c>
      <c r="E182" s="25" t="e">
        <f>IF('Crisis Indicator Data'!#REF!="No Data",1,IF(#REF!&lt;&gt;"",1,0))</f>
        <v>#REF!</v>
      </c>
      <c r="F182" s="25" t="e">
        <f>IF('Crisis Indicator Data'!#REF!="No Data",1,IF(#REF!&lt;&gt;"",1,0))</f>
        <v>#REF!</v>
      </c>
      <c r="G182" s="25" t="e">
        <f>IF('Crisis Indicator Data'!#REF!="No Data",1,IF(#REF!&lt;&gt;"",1,0))</f>
        <v>#REF!</v>
      </c>
      <c r="H182" s="25" t="e">
        <f>IF('Crisis Indicator Data'!#REF!="No Data",1,IF(#REF!&lt;&gt;"",1,0))</f>
        <v>#REF!</v>
      </c>
      <c r="I182" s="25" t="e">
        <f>IF('Crisis Indicator Data'!#REF!="No Data",1,IF(#REF!&lt;&gt;"",1,0))</f>
        <v>#REF!</v>
      </c>
      <c r="J182" s="25" t="e">
        <f>IF('Crisis Indicator Data'!#REF!="No Data",1,IF(#REF!&lt;&gt;"",1,0))</f>
        <v>#REF!</v>
      </c>
      <c r="K182" s="25" t="e">
        <f>IF('Crisis Indicator Data'!#REF!="No Data",1,IF(#REF!&lt;&gt;"",1,0))</f>
        <v>#REF!</v>
      </c>
      <c r="L182" s="25" t="e">
        <f>IF('Crisis Indicator Data'!#REF!="No Data",1,IF(#REF!&lt;&gt;"",1,0))</f>
        <v>#REF!</v>
      </c>
      <c r="M182" s="25" t="e">
        <f>IF('Crisis Indicator Data'!#REF!="No Data",1,IF(#REF!&lt;&gt;"",1,0))</f>
        <v>#REF!</v>
      </c>
      <c r="N182" s="25" t="e">
        <f>IF('Crisis Indicator Data'!#REF!="No Data",1,IF(#REF!&lt;&gt;"",1,0))</f>
        <v>#REF!</v>
      </c>
      <c r="O182" s="25" t="e">
        <f>IF('Crisis Indicator Data'!#REF!="No Data",1,IF(#REF!&lt;&gt;"",1,0))</f>
        <v>#REF!</v>
      </c>
      <c r="P182" s="25" t="e">
        <f>IF('Crisis Indicator Data'!#REF!="No Data",1,IF(#REF!&lt;&gt;"",1,0))</f>
        <v>#REF!</v>
      </c>
      <c r="Q182" s="25" t="e">
        <f>IF('Crisis Indicator Data'!#REF!="No Data",1,IF(#REF!&lt;&gt;"",1,0))</f>
        <v>#REF!</v>
      </c>
      <c r="R182" s="25" t="e">
        <f>IF('Crisis Indicator Data'!#REF!="No Data",1,IF(#REF!&lt;&gt;"",1,0))</f>
        <v>#REF!</v>
      </c>
      <c r="S182" s="25" t="e">
        <f>IF('Crisis Indicator Data'!#REF!="No Data",1,IF(#REF!&lt;&gt;"",1,0))</f>
        <v>#REF!</v>
      </c>
      <c r="T182" s="25" t="e">
        <f>IF('Crisis Indicator Data'!#REF!="No Data",1,IF(#REF!&lt;&gt;"",1,0))</f>
        <v>#REF!</v>
      </c>
      <c r="U182" s="25" t="e">
        <f>IF('Crisis Indicator Data'!#REF!="No Data",1,IF(#REF!&lt;&gt;"",1,0))</f>
        <v>#REF!</v>
      </c>
      <c r="V182" s="25" t="e">
        <f>IF('Crisis Indicator Data'!#REF!="No Data",1,IF(#REF!&lt;&gt;"",1,0))</f>
        <v>#REF!</v>
      </c>
      <c r="W182" s="25" t="e">
        <f>IF('Crisis Indicator Data'!#REF!="No Data",1,IF(#REF!&lt;&gt;"",1,0))</f>
        <v>#REF!</v>
      </c>
      <c r="X182" s="25" t="e">
        <f>IF('Crisis Indicator Data'!#REF!="No Data",1,IF(#REF!&lt;&gt;"",1,0))</f>
        <v>#REF!</v>
      </c>
      <c r="Y182" s="25" t="e">
        <f>IF('Crisis Indicator Data'!#REF!="No Data",1,IF(#REF!&lt;&gt;"",1,0))</f>
        <v>#REF!</v>
      </c>
      <c r="Z182" s="25" t="e">
        <f>IF('Crisis Indicator Data'!#REF!="No Data",1,IF(#REF!&lt;&gt;"",1,0))</f>
        <v>#REF!</v>
      </c>
      <c r="AA182" s="25" t="e">
        <f>IF('Crisis Indicator Data'!#REF!="No Data",1,IF(#REF!&lt;&gt;"",1,0))</f>
        <v>#REF!</v>
      </c>
      <c r="AB182" s="25" t="e">
        <f>IF('Crisis Indicator Data'!#REF!="No Data",1,IF(#REF!&lt;&gt;"",1,0))</f>
        <v>#REF!</v>
      </c>
      <c r="AC182" s="25" t="e">
        <f>IF('Crisis Indicator Data'!#REF!="No Data",1,IF(#REF!&lt;&gt;"",1,0))</f>
        <v>#REF!</v>
      </c>
      <c r="AD182" s="25" t="e">
        <f>IF('Crisis Indicator Data'!#REF!="No Data",1,IF(#REF!&lt;&gt;"",1,0))</f>
        <v>#REF!</v>
      </c>
      <c r="AE182" s="25" t="e">
        <f>IF('Crisis Indicator Data'!#REF!="No Data",1,IF(#REF!&lt;&gt;"",1,0))</f>
        <v>#REF!</v>
      </c>
      <c r="AF182" s="25" t="e">
        <f>IF('Crisis Indicator Data'!#REF!="No Data",1,IF(#REF!&lt;&gt;"",1,0))</f>
        <v>#REF!</v>
      </c>
      <c r="AG182" s="25" t="e">
        <f>IF('Crisis Indicator Data'!#REF!="No Data",1,IF(#REF!&lt;&gt;"",1,0))</f>
        <v>#REF!</v>
      </c>
      <c r="AH182" s="25" t="e">
        <f>IF('Crisis Indicator Data'!#REF!="No Data",1,IF(#REF!&lt;&gt;"",1,0))</f>
        <v>#REF!</v>
      </c>
      <c r="AI182" s="25" t="e">
        <f>IF('Crisis Indicator Data'!#REF!="No Data",1,IF(#REF!&lt;&gt;"",1,0))</f>
        <v>#REF!</v>
      </c>
      <c r="AJ182" s="25" t="e">
        <f>IF('Crisis Indicator Data'!#REF!="No Data",1,IF(#REF!&lt;&gt;"",1,0))</f>
        <v>#REF!</v>
      </c>
      <c r="AK182" s="25" t="e">
        <f>IF('Crisis Indicator Data'!#REF!="No Data",1,IF(#REF!&lt;&gt;"",1,0))</f>
        <v>#REF!</v>
      </c>
      <c r="AL182" s="25" t="e">
        <f>IF('Crisis Indicator Data'!#REF!="No Data",1,IF(#REF!&lt;&gt;"",1,0))</f>
        <v>#REF!</v>
      </c>
      <c r="AM182" s="25" t="e">
        <f>IF('Crisis Indicator Data'!#REF!="No Data",1,IF(#REF!&lt;&gt;"",1,0))</f>
        <v>#REF!</v>
      </c>
      <c r="AN182" s="25" t="e">
        <f>IF('Crisis Indicator Data'!#REF!="No Data",1,IF(#REF!&lt;&gt;"",1,0))</f>
        <v>#REF!</v>
      </c>
      <c r="AO182" s="25" t="e">
        <f>IF('Crisis Indicator Data'!#REF!="No Data",1,IF(#REF!&lt;&gt;"",1,0))</f>
        <v>#REF!</v>
      </c>
      <c r="AP182" s="25" t="e">
        <f>IF('Crisis Indicator Data'!#REF!="No Data",1,IF(#REF!&lt;&gt;"",1,0))</f>
        <v>#REF!</v>
      </c>
      <c r="AQ182" s="25" t="e">
        <f>IF('Crisis Indicator Data'!#REF!="No Data",1,IF(#REF!&lt;&gt;"",1,0))</f>
        <v>#REF!</v>
      </c>
      <c r="AR182" s="25" t="e">
        <f>IF('Crisis Indicator Data'!#REF!="No Data",1,IF(#REF!&lt;&gt;"",1,0))</f>
        <v>#REF!</v>
      </c>
      <c r="AS182" s="25" t="e">
        <f>IF('Crisis Indicator Data'!#REF!="No Data",1,IF(#REF!&lt;&gt;"",1,0))</f>
        <v>#REF!</v>
      </c>
      <c r="AT182" s="25" t="e">
        <f>IF('Crisis Indicator Data'!#REF!="No Data",1,IF(#REF!&lt;&gt;"",1,0))</f>
        <v>#REF!</v>
      </c>
      <c r="AU182" s="25" t="e">
        <f>IF('Crisis Indicator Data'!#REF!="No Data",1,IF(#REF!&lt;&gt;"",1,0))</f>
        <v>#REF!</v>
      </c>
      <c r="AV182" s="25" t="e">
        <f>IF('Crisis Indicator Data'!#REF!="No Data",1,IF(#REF!&lt;&gt;"",1,0))</f>
        <v>#REF!</v>
      </c>
      <c r="AW182" s="25" t="e">
        <f>IF('Crisis Indicator Data'!#REF!="No Data",1,IF(#REF!&lt;&gt;"",1,0))</f>
        <v>#REF!</v>
      </c>
      <c r="AX182" s="25" t="e">
        <f>IF('Crisis Indicator Data'!#REF!="No Data",1,IF(#REF!&lt;&gt;"",1,0))</f>
        <v>#REF!</v>
      </c>
      <c r="AY182" s="25" t="e">
        <f>IF('Crisis Indicator Data'!#REF!="No Data",1,IF(#REF!&lt;&gt;"",1,0))</f>
        <v>#REF!</v>
      </c>
      <c r="AZ182" s="25" t="e">
        <f>IF('Crisis Indicator Data'!#REF!="No Data",1,IF(#REF!&lt;&gt;"",1,0))</f>
        <v>#REF!</v>
      </c>
      <c r="BA182" t="e">
        <f t="shared" si="4"/>
        <v>#REF!</v>
      </c>
      <c r="BB182" s="27" t="e">
        <f t="shared" si="5"/>
        <v>#REF!</v>
      </c>
    </row>
    <row r="183" spans="1:54" x14ac:dyDescent="0.3">
      <c r="A183" t="s">
        <v>340</v>
      </c>
      <c r="B183" s="25" t="e">
        <f>IF('Crisis Indicator Data'!#REF!="No Data",1,IF(#REF!&lt;&gt;"",1,0))</f>
        <v>#REF!</v>
      </c>
      <c r="C183" s="25" t="e">
        <f>IF('Crisis Indicator Data'!#REF!="No Data",1,IF(#REF!&lt;&gt;"",1,0))</f>
        <v>#REF!</v>
      </c>
      <c r="D183" s="25" t="e">
        <f>IF('Crisis Indicator Data'!#REF!="No Data",1,IF(#REF!&lt;&gt;"",1,0))</f>
        <v>#REF!</v>
      </c>
      <c r="E183" s="25" t="e">
        <f>IF('Crisis Indicator Data'!#REF!="No Data",1,IF(#REF!&lt;&gt;"",1,0))</f>
        <v>#REF!</v>
      </c>
      <c r="F183" s="25" t="e">
        <f>IF('Crisis Indicator Data'!#REF!="No Data",1,IF(#REF!&lt;&gt;"",1,0))</f>
        <v>#REF!</v>
      </c>
      <c r="G183" s="25" t="e">
        <f>IF('Crisis Indicator Data'!#REF!="No Data",1,IF(#REF!&lt;&gt;"",1,0))</f>
        <v>#REF!</v>
      </c>
      <c r="H183" s="25" t="e">
        <f>IF('Crisis Indicator Data'!#REF!="No Data",1,IF(#REF!&lt;&gt;"",1,0))</f>
        <v>#REF!</v>
      </c>
      <c r="I183" s="25" t="e">
        <f>IF('Crisis Indicator Data'!#REF!="No Data",1,IF(#REF!&lt;&gt;"",1,0))</f>
        <v>#REF!</v>
      </c>
      <c r="J183" s="25" t="e">
        <f>IF('Crisis Indicator Data'!#REF!="No Data",1,IF(#REF!&lt;&gt;"",1,0))</f>
        <v>#REF!</v>
      </c>
      <c r="K183" s="25" t="e">
        <f>IF('Crisis Indicator Data'!#REF!="No Data",1,IF(#REF!&lt;&gt;"",1,0))</f>
        <v>#REF!</v>
      </c>
      <c r="L183" s="25" t="e">
        <f>IF('Crisis Indicator Data'!#REF!="No Data",1,IF(#REF!&lt;&gt;"",1,0))</f>
        <v>#REF!</v>
      </c>
      <c r="M183" s="25" t="e">
        <f>IF('Crisis Indicator Data'!#REF!="No Data",1,IF(#REF!&lt;&gt;"",1,0))</f>
        <v>#REF!</v>
      </c>
      <c r="N183" s="25" t="e">
        <f>IF('Crisis Indicator Data'!#REF!="No Data",1,IF(#REF!&lt;&gt;"",1,0))</f>
        <v>#REF!</v>
      </c>
      <c r="O183" s="25" t="e">
        <f>IF('Crisis Indicator Data'!#REF!="No Data",1,IF(#REF!&lt;&gt;"",1,0))</f>
        <v>#REF!</v>
      </c>
      <c r="P183" s="25" t="e">
        <f>IF('Crisis Indicator Data'!#REF!="No Data",1,IF(#REF!&lt;&gt;"",1,0))</f>
        <v>#REF!</v>
      </c>
      <c r="Q183" s="25" t="e">
        <f>IF('Crisis Indicator Data'!#REF!="No Data",1,IF(#REF!&lt;&gt;"",1,0))</f>
        <v>#REF!</v>
      </c>
      <c r="R183" s="25" t="e">
        <f>IF('Crisis Indicator Data'!#REF!="No Data",1,IF(#REF!&lt;&gt;"",1,0))</f>
        <v>#REF!</v>
      </c>
      <c r="S183" s="25" t="e">
        <f>IF('Crisis Indicator Data'!#REF!="No Data",1,IF(#REF!&lt;&gt;"",1,0))</f>
        <v>#REF!</v>
      </c>
      <c r="T183" s="25" t="e">
        <f>IF('Crisis Indicator Data'!#REF!="No Data",1,IF(#REF!&lt;&gt;"",1,0))</f>
        <v>#REF!</v>
      </c>
      <c r="U183" s="25" t="e">
        <f>IF('Crisis Indicator Data'!#REF!="No Data",1,IF(#REF!&lt;&gt;"",1,0))</f>
        <v>#REF!</v>
      </c>
      <c r="V183" s="25" t="e">
        <f>IF('Crisis Indicator Data'!#REF!="No Data",1,IF(#REF!&lt;&gt;"",1,0))</f>
        <v>#REF!</v>
      </c>
      <c r="W183" s="25" t="e">
        <f>IF('Crisis Indicator Data'!#REF!="No Data",1,IF(#REF!&lt;&gt;"",1,0))</f>
        <v>#REF!</v>
      </c>
      <c r="X183" s="25" t="e">
        <f>IF('Crisis Indicator Data'!#REF!="No Data",1,IF(#REF!&lt;&gt;"",1,0))</f>
        <v>#REF!</v>
      </c>
      <c r="Y183" s="25" t="e">
        <f>IF('Crisis Indicator Data'!#REF!="No Data",1,IF(#REF!&lt;&gt;"",1,0))</f>
        <v>#REF!</v>
      </c>
      <c r="Z183" s="25" t="e">
        <f>IF('Crisis Indicator Data'!#REF!="No Data",1,IF(#REF!&lt;&gt;"",1,0))</f>
        <v>#REF!</v>
      </c>
      <c r="AA183" s="25" t="e">
        <f>IF('Crisis Indicator Data'!#REF!="No Data",1,IF(#REF!&lt;&gt;"",1,0))</f>
        <v>#REF!</v>
      </c>
      <c r="AB183" s="25" t="e">
        <f>IF('Crisis Indicator Data'!#REF!="No Data",1,IF(#REF!&lt;&gt;"",1,0))</f>
        <v>#REF!</v>
      </c>
      <c r="AC183" s="25" t="e">
        <f>IF('Crisis Indicator Data'!#REF!="No Data",1,IF(#REF!&lt;&gt;"",1,0))</f>
        <v>#REF!</v>
      </c>
      <c r="AD183" s="25" t="e">
        <f>IF('Crisis Indicator Data'!#REF!="No Data",1,IF(#REF!&lt;&gt;"",1,0))</f>
        <v>#REF!</v>
      </c>
      <c r="AE183" s="25" t="e">
        <f>IF('Crisis Indicator Data'!#REF!="No Data",1,IF(#REF!&lt;&gt;"",1,0))</f>
        <v>#REF!</v>
      </c>
      <c r="AF183" s="25" t="e">
        <f>IF('Crisis Indicator Data'!#REF!="No Data",1,IF(#REF!&lt;&gt;"",1,0))</f>
        <v>#REF!</v>
      </c>
      <c r="AG183" s="25" t="e">
        <f>IF('Crisis Indicator Data'!#REF!="No Data",1,IF(#REF!&lt;&gt;"",1,0))</f>
        <v>#REF!</v>
      </c>
      <c r="AH183" s="25" t="e">
        <f>IF('Crisis Indicator Data'!#REF!="No Data",1,IF(#REF!&lt;&gt;"",1,0))</f>
        <v>#REF!</v>
      </c>
      <c r="AI183" s="25" t="e">
        <f>IF('Crisis Indicator Data'!#REF!="No Data",1,IF(#REF!&lt;&gt;"",1,0))</f>
        <v>#REF!</v>
      </c>
      <c r="AJ183" s="25" t="e">
        <f>IF('Crisis Indicator Data'!#REF!="No Data",1,IF(#REF!&lt;&gt;"",1,0))</f>
        <v>#REF!</v>
      </c>
      <c r="AK183" s="25" t="e">
        <f>IF('Crisis Indicator Data'!#REF!="No Data",1,IF(#REF!&lt;&gt;"",1,0))</f>
        <v>#REF!</v>
      </c>
      <c r="AL183" s="25" t="e">
        <f>IF('Crisis Indicator Data'!#REF!="No Data",1,IF(#REF!&lt;&gt;"",1,0))</f>
        <v>#REF!</v>
      </c>
      <c r="AM183" s="25" t="e">
        <f>IF('Crisis Indicator Data'!#REF!="No Data",1,IF(#REF!&lt;&gt;"",1,0))</f>
        <v>#REF!</v>
      </c>
      <c r="AN183" s="25" t="e">
        <f>IF('Crisis Indicator Data'!#REF!="No Data",1,IF(#REF!&lt;&gt;"",1,0))</f>
        <v>#REF!</v>
      </c>
      <c r="AO183" s="25" t="e">
        <f>IF('Crisis Indicator Data'!#REF!="No Data",1,IF(#REF!&lt;&gt;"",1,0))</f>
        <v>#REF!</v>
      </c>
      <c r="AP183" s="25" t="e">
        <f>IF('Crisis Indicator Data'!#REF!="No Data",1,IF(#REF!&lt;&gt;"",1,0))</f>
        <v>#REF!</v>
      </c>
      <c r="AQ183" s="25" t="e">
        <f>IF('Crisis Indicator Data'!#REF!="No Data",1,IF(#REF!&lt;&gt;"",1,0))</f>
        <v>#REF!</v>
      </c>
      <c r="AR183" s="25" t="e">
        <f>IF('Crisis Indicator Data'!#REF!="No Data",1,IF(#REF!&lt;&gt;"",1,0))</f>
        <v>#REF!</v>
      </c>
      <c r="AS183" s="25" t="e">
        <f>IF('Crisis Indicator Data'!#REF!="No Data",1,IF(#REF!&lt;&gt;"",1,0))</f>
        <v>#REF!</v>
      </c>
      <c r="AT183" s="25" t="e">
        <f>IF('Crisis Indicator Data'!#REF!="No Data",1,IF(#REF!&lt;&gt;"",1,0))</f>
        <v>#REF!</v>
      </c>
      <c r="AU183" s="25" t="e">
        <f>IF('Crisis Indicator Data'!#REF!="No Data",1,IF(#REF!&lt;&gt;"",1,0))</f>
        <v>#REF!</v>
      </c>
      <c r="AV183" s="25" t="e">
        <f>IF('Crisis Indicator Data'!#REF!="No Data",1,IF(#REF!&lt;&gt;"",1,0))</f>
        <v>#REF!</v>
      </c>
      <c r="AW183" s="25" t="e">
        <f>IF('Crisis Indicator Data'!#REF!="No Data",1,IF(#REF!&lt;&gt;"",1,0))</f>
        <v>#REF!</v>
      </c>
      <c r="AX183" s="25" t="e">
        <f>IF('Crisis Indicator Data'!#REF!="No Data",1,IF(#REF!&lt;&gt;"",1,0))</f>
        <v>#REF!</v>
      </c>
      <c r="AY183" s="25" t="e">
        <f>IF('Crisis Indicator Data'!#REF!="No Data",1,IF(#REF!&lt;&gt;"",1,0))</f>
        <v>#REF!</v>
      </c>
      <c r="AZ183" s="25" t="e">
        <f>IF('Crisis Indicator Data'!#REF!="No Data",1,IF(#REF!&lt;&gt;"",1,0))</f>
        <v>#REF!</v>
      </c>
      <c r="BA183" t="e">
        <f t="shared" si="4"/>
        <v>#REF!</v>
      </c>
      <c r="BB183" s="27" t="e">
        <f t="shared" si="5"/>
        <v>#REF!</v>
      </c>
    </row>
    <row r="184" spans="1:54" x14ac:dyDescent="0.3">
      <c r="A184" t="s">
        <v>341</v>
      </c>
      <c r="B184" s="25" t="e">
        <f>IF('Crisis Indicator Data'!#REF!="No Data",1,IF(#REF!&lt;&gt;"",1,0))</f>
        <v>#REF!</v>
      </c>
      <c r="C184" s="25" t="e">
        <f>IF('Crisis Indicator Data'!#REF!="No Data",1,IF(#REF!&lt;&gt;"",1,0))</f>
        <v>#REF!</v>
      </c>
      <c r="D184" s="25" t="e">
        <f>IF('Crisis Indicator Data'!#REF!="No Data",1,IF(#REF!&lt;&gt;"",1,0))</f>
        <v>#REF!</v>
      </c>
      <c r="E184" s="25" t="e">
        <f>IF('Crisis Indicator Data'!#REF!="No Data",1,IF(#REF!&lt;&gt;"",1,0))</f>
        <v>#REF!</v>
      </c>
      <c r="F184" s="25" t="e">
        <f>IF('Crisis Indicator Data'!#REF!="No Data",1,IF(#REF!&lt;&gt;"",1,0))</f>
        <v>#REF!</v>
      </c>
      <c r="G184" s="25" t="e">
        <f>IF('Crisis Indicator Data'!#REF!="No Data",1,IF(#REF!&lt;&gt;"",1,0))</f>
        <v>#REF!</v>
      </c>
      <c r="H184" s="25" t="e">
        <f>IF('Crisis Indicator Data'!#REF!="No Data",1,IF(#REF!&lt;&gt;"",1,0))</f>
        <v>#REF!</v>
      </c>
      <c r="I184" s="25" t="e">
        <f>IF('Crisis Indicator Data'!#REF!="No Data",1,IF(#REF!&lt;&gt;"",1,0))</f>
        <v>#REF!</v>
      </c>
      <c r="J184" s="25" t="e">
        <f>IF('Crisis Indicator Data'!#REF!="No Data",1,IF(#REF!&lt;&gt;"",1,0))</f>
        <v>#REF!</v>
      </c>
      <c r="K184" s="25" t="e">
        <f>IF('Crisis Indicator Data'!#REF!="No Data",1,IF(#REF!&lt;&gt;"",1,0))</f>
        <v>#REF!</v>
      </c>
      <c r="L184" s="25" t="e">
        <f>IF('Crisis Indicator Data'!#REF!="No Data",1,IF(#REF!&lt;&gt;"",1,0))</f>
        <v>#REF!</v>
      </c>
      <c r="M184" s="25" t="e">
        <f>IF('Crisis Indicator Data'!#REF!="No Data",1,IF(#REF!&lt;&gt;"",1,0))</f>
        <v>#REF!</v>
      </c>
      <c r="N184" s="25" t="e">
        <f>IF('Crisis Indicator Data'!#REF!="No Data",1,IF(#REF!&lt;&gt;"",1,0))</f>
        <v>#REF!</v>
      </c>
      <c r="O184" s="25" t="e">
        <f>IF('Crisis Indicator Data'!#REF!="No Data",1,IF(#REF!&lt;&gt;"",1,0))</f>
        <v>#REF!</v>
      </c>
      <c r="P184" s="25" t="e">
        <f>IF('Crisis Indicator Data'!#REF!="No Data",1,IF(#REF!&lt;&gt;"",1,0))</f>
        <v>#REF!</v>
      </c>
      <c r="Q184" s="25" t="e">
        <f>IF('Crisis Indicator Data'!#REF!="No Data",1,IF(#REF!&lt;&gt;"",1,0))</f>
        <v>#REF!</v>
      </c>
      <c r="R184" s="25" t="e">
        <f>IF('Crisis Indicator Data'!#REF!="No Data",1,IF(#REF!&lt;&gt;"",1,0))</f>
        <v>#REF!</v>
      </c>
      <c r="S184" s="25" t="e">
        <f>IF('Crisis Indicator Data'!#REF!="No Data",1,IF(#REF!&lt;&gt;"",1,0))</f>
        <v>#REF!</v>
      </c>
      <c r="T184" s="25" t="e">
        <f>IF('Crisis Indicator Data'!#REF!="No Data",1,IF(#REF!&lt;&gt;"",1,0))</f>
        <v>#REF!</v>
      </c>
      <c r="U184" s="25" t="e">
        <f>IF('Crisis Indicator Data'!#REF!="No Data",1,IF(#REF!&lt;&gt;"",1,0))</f>
        <v>#REF!</v>
      </c>
      <c r="V184" s="25" t="e">
        <f>IF('Crisis Indicator Data'!#REF!="No Data",1,IF(#REF!&lt;&gt;"",1,0))</f>
        <v>#REF!</v>
      </c>
      <c r="W184" s="25" t="e">
        <f>IF('Crisis Indicator Data'!#REF!="No Data",1,IF(#REF!&lt;&gt;"",1,0))</f>
        <v>#REF!</v>
      </c>
      <c r="X184" s="25" t="e">
        <f>IF('Crisis Indicator Data'!#REF!="No Data",1,IF(#REF!&lt;&gt;"",1,0))</f>
        <v>#REF!</v>
      </c>
      <c r="Y184" s="25" t="e">
        <f>IF('Crisis Indicator Data'!#REF!="No Data",1,IF(#REF!&lt;&gt;"",1,0))</f>
        <v>#REF!</v>
      </c>
      <c r="Z184" s="25" t="e">
        <f>IF('Crisis Indicator Data'!#REF!="No Data",1,IF(#REF!&lt;&gt;"",1,0))</f>
        <v>#REF!</v>
      </c>
      <c r="AA184" s="25" t="e">
        <f>IF('Crisis Indicator Data'!#REF!="No Data",1,IF(#REF!&lt;&gt;"",1,0))</f>
        <v>#REF!</v>
      </c>
      <c r="AB184" s="25" t="e">
        <f>IF('Crisis Indicator Data'!#REF!="No Data",1,IF(#REF!&lt;&gt;"",1,0))</f>
        <v>#REF!</v>
      </c>
      <c r="AC184" s="25" t="e">
        <f>IF('Crisis Indicator Data'!#REF!="No Data",1,IF(#REF!&lt;&gt;"",1,0))</f>
        <v>#REF!</v>
      </c>
      <c r="AD184" s="25" t="e">
        <f>IF('Crisis Indicator Data'!#REF!="No Data",1,IF(#REF!&lt;&gt;"",1,0))</f>
        <v>#REF!</v>
      </c>
      <c r="AE184" s="25" t="e">
        <f>IF('Crisis Indicator Data'!#REF!="No Data",1,IF(#REF!&lt;&gt;"",1,0))</f>
        <v>#REF!</v>
      </c>
      <c r="AF184" s="25" t="e">
        <f>IF('Crisis Indicator Data'!#REF!="No Data",1,IF(#REF!&lt;&gt;"",1,0))</f>
        <v>#REF!</v>
      </c>
      <c r="AG184" s="25" t="e">
        <f>IF('Crisis Indicator Data'!#REF!="No Data",1,IF(#REF!&lt;&gt;"",1,0))</f>
        <v>#REF!</v>
      </c>
      <c r="AH184" s="25" t="e">
        <f>IF('Crisis Indicator Data'!#REF!="No Data",1,IF(#REF!&lt;&gt;"",1,0))</f>
        <v>#REF!</v>
      </c>
      <c r="AI184" s="25" t="e">
        <f>IF('Crisis Indicator Data'!#REF!="No Data",1,IF(#REF!&lt;&gt;"",1,0))</f>
        <v>#REF!</v>
      </c>
      <c r="AJ184" s="25" t="e">
        <f>IF('Crisis Indicator Data'!#REF!="No Data",1,IF(#REF!&lt;&gt;"",1,0))</f>
        <v>#REF!</v>
      </c>
      <c r="AK184" s="25" t="e">
        <f>IF('Crisis Indicator Data'!#REF!="No Data",1,IF(#REF!&lt;&gt;"",1,0))</f>
        <v>#REF!</v>
      </c>
      <c r="AL184" s="25" t="e">
        <f>IF('Crisis Indicator Data'!#REF!="No Data",1,IF(#REF!&lt;&gt;"",1,0))</f>
        <v>#REF!</v>
      </c>
      <c r="AM184" s="25" t="e">
        <f>IF('Crisis Indicator Data'!#REF!="No Data",1,IF(#REF!&lt;&gt;"",1,0))</f>
        <v>#REF!</v>
      </c>
      <c r="AN184" s="25" t="e">
        <f>IF('Crisis Indicator Data'!#REF!="No Data",1,IF(#REF!&lt;&gt;"",1,0))</f>
        <v>#REF!</v>
      </c>
      <c r="AO184" s="25" t="e">
        <f>IF('Crisis Indicator Data'!#REF!="No Data",1,IF(#REF!&lt;&gt;"",1,0))</f>
        <v>#REF!</v>
      </c>
      <c r="AP184" s="25" t="e">
        <f>IF('Crisis Indicator Data'!#REF!="No Data",1,IF(#REF!&lt;&gt;"",1,0))</f>
        <v>#REF!</v>
      </c>
      <c r="AQ184" s="25" t="e">
        <f>IF('Crisis Indicator Data'!#REF!="No Data",1,IF(#REF!&lt;&gt;"",1,0))</f>
        <v>#REF!</v>
      </c>
      <c r="AR184" s="25" t="e">
        <f>IF('Crisis Indicator Data'!#REF!="No Data",1,IF(#REF!&lt;&gt;"",1,0))</f>
        <v>#REF!</v>
      </c>
      <c r="AS184" s="25" t="e">
        <f>IF('Crisis Indicator Data'!#REF!="No Data",1,IF(#REF!&lt;&gt;"",1,0))</f>
        <v>#REF!</v>
      </c>
      <c r="AT184" s="25" t="e">
        <f>IF('Crisis Indicator Data'!#REF!="No Data",1,IF(#REF!&lt;&gt;"",1,0))</f>
        <v>#REF!</v>
      </c>
      <c r="AU184" s="25" t="e">
        <f>IF('Crisis Indicator Data'!#REF!="No Data",1,IF(#REF!&lt;&gt;"",1,0))</f>
        <v>#REF!</v>
      </c>
      <c r="AV184" s="25" t="e">
        <f>IF('Crisis Indicator Data'!#REF!="No Data",1,IF(#REF!&lt;&gt;"",1,0))</f>
        <v>#REF!</v>
      </c>
      <c r="AW184" s="25" t="e">
        <f>IF('Crisis Indicator Data'!#REF!="No Data",1,IF(#REF!&lt;&gt;"",1,0))</f>
        <v>#REF!</v>
      </c>
      <c r="AX184" s="25" t="e">
        <f>IF('Crisis Indicator Data'!#REF!="No Data",1,IF(#REF!&lt;&gt;"",1,0))</f>
        <v>#REF!</v>
      </c>
      <c r="AY184" s="25" t="e">
        <f>IF('Crisis Indicator Data'!#REF!="No Data",1,IF(#REF!&lt;&gt;"",1,0))</f>
        <v>#REF!</v>
      </c>
      <c r="AZ184" s="25" t="e">
        <f>IF('Crisis Indicator Data'!#REF!="No Data",1,IF(#REF!&lt;&gt;"",1,0))</f>
        <v>#REF!</v>
      </c>
      <c r="BA184" t="e">
        <f t="shared" si="4"/>
        <v>#REF!</v>
      </c>
      <c r="BB184" s="27" t="e">
        <f t="shared" si="5"/>
        <v>#REF!</v>
      </c>
    </row>
    <row r="185" spans="1:54" x14ac:dyDescent="0.3">
      <c r="A185" t="s">
        <v>343</v>
      </c>
      <c r="B185" s="25" t="e">
        <f>IF('Crisis Indicator Data'!#REF!="No Data",1,IF(#REF!&lt;&gt;"",1,0))</f>
        <v>#REF!</v>
      </c>
      <c r="C185" s="25" t="e">
        <f>IF('Crisis Indicator Data'!#REF!="No Data",1,IF(#REF!&lt;&gt;"",1,0))</f>
        <v>#REF!</v>
      </c>
      <c r="D185" s="25" t="e">
        <f>IF('Crisis Indicator Data'!#REF!="No Data",1,IF(#REF!&lt;&gt;"",1,0))</f>
        <v>#REF!</v>
      </c>
      <c r="E185" s="25" t="e">
        <f>IF('Crisis Indicator Data'!#REF!="No Data",1,IF(#REF!&lt;&gt;"",1,0))</f>
        <v>#REF!</v>
      </c>
      <c r="F185" s="25" t="e">
        <f>IF('Crisis Indicator Data'!#REF!="No Data",1,IF(#REF!&lt;&gt;"",1,0))</f>
        <v>#REF!</v>
      </c>
      <c r="G185" s="25" t="e">
        <f>IF('Crisis Indicator Data'!#REF!="No Data",1,IF(#REF!&lt;&gt;"",1,0))</f>
        <v>#REF!</v>
      </c>
      <c r="H185" s="25" t="e">
        <f>IF('Crisis Indicator Data'!#REF!="No Data",1,IF(#REF!&lt;&gt;"",1,0))</f>
        <v>#REF!</v>
      </c>
      <c r="I185" s="25" t="e">
        <f>IF('Crisis Indicator Data'!#REF!="No Data",1,IF(#REF!&lt;&gt;"",1,0))</f>
        <v>#REF!</v>
      </c>
      <c r="J185" s="25" t="e">
        <f>IF('Crisis Indicator Data'!#REF!="No Data",1,IF(#REF!&lt;&gt;"",1,0))</f>
        <v>#REF!</v>
      </c>
      <c r="K185" s="25" t="e">
        <f>IF('Crisis Indicator Data'!#REF!="No Data",1,IF(#REF!&lt;&gt;"",1,0))</f>
        <v>#REF!</v>
      </c>
      <c r="L185" s="25" t="e">
        <f>IF('Crisis Indicator Data'!#REF!="No Data",1,IF(#REF!&lt;&gt;"",1,0))</f>
        <v>#REF!</v>
      </c>
      <c r="M185" s="25" t="e">
        <f>IF('Crisis Indicator Data'!#REF!="No Data",1,IF(#REF!&lt;&gt;"",1,0))</f>
        <v>#REF!</v>
      </c>
      <c r="N185" s="25" t="e">
        <f>IF('Crisis Indicator Data'!#REF!="No Data",1,IF(#REF!&lt;&gt;"",1,0))</f>
        <v>#REF!</v>
      </c>
      <c r="O185" s="25" t="e">
        <f>IF('Crisis Indicator Data'!#REF!="No Data",1,IF(#REF!&lt;&gt;"",1,0))</f>
        <v>#REF!</v>
      </c>
      <c r="P185" s="25" t="e">
        <f>IF('Crisis Indicator Data'!#REF!="No Data",1,IF(#REF!&lt;&gt;"",1,0))</f>
        <v>#REF!</v>
      </c>
      <c r="Q185" s="25" t="e">
        <f>IF('Crisis Indicator Data'!#REF!="No Data",1,IF(#REF!&lt;&gt;"",1,0))</f>
        <v>#REF!</v>
      </c>
      <c r="R185" s="25" t="e">
        <f>IF('Crisis Indicator Data'!#REF!="No Data",1,IF(#REF!&lt;&gt;"",1,0))</f>
        <v>#REF!</v>
      </c>
      <c r="S185" s="25" t="e">
        <f>IF('Crisis Indicator Data'!#REF!="No Data",1,IF(#REF!&lt;&gt;"",1,0))</f>
        <v>#REF!</v>
      </c>
      <c r="T185" s="25" t="e">
        <f>IF('Crisis Indicator Data'!#REF!="No Data",1,IF(#REF!&lt;&gt;"",1,0))</f>
        <v>#REF!</v>
      </c>
      <c r="U185" s="25" t="e">
        <f>IF('Crisis Indicator Data'!#REF!="No Data",1,IF(#REF!&lt;&gt;"",1,0))</f>
        <v>#REF!</v>
      </c>
      <c r="V185" s="25" t="e">
        <f>IF('Crisis Indicator Data'!#REF!="No Data",1,IF(#REF!&lt;&gt;"",1,0))</f>
        <v>#REF!</v>
      </c>
      <c r="W185" s="25" t="e">
        <f>IF('Crisis Indicator Data'!#REF!="No Data",1,IF(#REF!&lt;&gt;"",1,0))</f>
        <v>#REF!</v>
      </c>
      <c r="X185" s="25" t="e">
        <f>IF('Crisis Indicator Data'!#REF!="No Data",1,IF(#REF!&lt;&gt;"",1,0))</f>
        <v>#REF!</v>
      </c>
      <c r="Y185" s="25" t="e">
        <f>IF('Crisis Indicator Data'!#REF!="No Data",1,IF(#REF!&lt;&gt;"",1,0))</f>
        <v>#REF!</v>
      </c>
      <c r="Z185" s="25" t="e">
        <f>IF('Crisis Indicator Data'!#REF!="No Data",1,IF(#REF!&lt;&gt;"",1,0))</f>
        <v>#REF!</v>
      </c>
      <c r="AA185" s="25" t="e">
        <f>IF('Crisis Indicator Data'!#REF!="No Data",1,IF(#REF!&lt;&gt;"",1,0))</f>
        <v>#REF!</v>
      </c>
      <c r="AB185" s="25" t="e">
        <f>IF('Crisis Indicator Data'!#REF!="No Data",1,IF(#REF!&lt;&gt;"",1,0))</f>
        <v>#REF!</v>
      </c>
      <c r="AC185" s="25" t="e">
        <f>IF('Crisis Indicator Data'!#REF!="No Data",1,IF(#REF!&lt;&gt;"",1,0))</f>
        <v>#REF!</v>
      </c>
      <c r="AD185" s="25" t="e">
        <f>IF('Crisis Indicator Data'!#REF!="No Data",1,IF(#REF!&lt;&gt;"",1,0))</f>
        <v>#REF!</v>
      </c>
      <c r="AE185" s="25" t="e">
        <f>IF('Crisis Indicator Data'!#REF!="No Data",1,IF(#REF!&lt;&gt;"",1,0))</f>
        <v>#REF!</v>
      </c>
      <c r="AF185" s="25" t="e">
        <f>IF('Crisis Indicator Data'!#REF!="No Data",1,IF(#REF!&lt;&gt;"",1,0))</f>
        <v>#REF!</v>
      </c>
      <c r="AG185" s="25" t="e">
        <f>IF('Crisis Indicator Data'!#REF!="No Data",1,IF(#REF!&lt;&gt;"",1,0))</f>
        <v>#REF!</v>
      </c>
      <c r="AH185" s="25" t="e">
        <f>IF('Crisis Indicator Data'!#REF!="No Data",1,IF(#REF!&lt;&gt;"",1,0))</f>
        <v>#REF!</v>
      </c>
      <c r="AI185" s="25" t="e">
        <f>IF('Crisis Indicator Data'!#REF!="No Data",1,IF(#REF!&lt;&gt;"",1,0))</f>
        <v>#REF!</v>
      </c>
      <c r="AJ185" s="25" t="e">
        <f>IF('Crisis Indicator Data'!#REF!="No Data",1,IF(#REF!&lt;&gt;"",1,0))</f>
        <v>#REF!</v>
      </c>
      <c r="AK185" s="25" t="e">
        <f>IF('Crisis Indicator Data'!#REF!="No Data",1,IF(#REF!&lt;&gt;"",1,0))</f>
        <v>#REF!</v>
      </c>
      <c r="AL185" s="25" t="e">
        <f>IF('Crisis Indicator Data'!#REF!="No Data",1,IF(#REF!&lt;&gt;"",1,0))</f>
        <v>#REF!</v>
      </c>
      <c r="AM185" s="25" t="e">
        <f>IF('Crisis Indicator Data'!#REF!="No Data",1,IF(#REF!&lt;&gt;"",1,0))</f>
        <v>#REF!</v>
      </c>
      <c r="AN185" s="25" t="e">
        <f>IF('Crisis Indicator Data'!#REF!="No Data",1,IF(#REF!&lt;&gt;"",1,0))</f>
        <v>#REF!</v>
      </c>
      <c r="AO185" s="25" t="e">
        <f>IF('Crisis Indicator Data'!#REF!="No Data",1,IF(#REF!&lt;&gt;"",1,0))</f>
        <v>#REF!</v>
      </c>
      <c r="AP185" s="25" t="e">
        <f>IF('Crisis Indicator Data'!#REF!="No Data",1,IF(#REF!&lt;&gt;"",1,0))</f>
        <v>#REF!</v>
      </c>
      <c r="AQ185" s="25" t="e">
        <f>IF('Crisis Indicator Data'!#REF!="No Data",1,IF(#REF!&lt;&gt;"",1,0))</f>
        <v>#REF!</v>
      </c>
      <c r="AR185" s="25" t="e">
        <f>IF('Crisis Indicator Data'!#REF!="No Data",1,IF(#REF!&lt;&gt;"",1,0))</f>
        <v>#REF!</v>
      </c>
      <c r="AS185" s="25" t="e">
        <f>IF('Crisis Indicator Data'!#REF!="No Data",1,IF(#REF!&lt;&gt;"",1,0))</f>
        <v>#REF!</v>
      </c>
      <c r="AT185" s="25" t="e">
        <f>IF('Crisis Indicator Data'!#REF!="No Data",1,IF(#REF!&lt;&gt;"",1,0))</f>
        <v>#REF!</v>
      </c>
      <c r="AU185" s="25" t="e">
        <f>IF('Crisis Indicator Data'!#REF!="No Data",1,IF(#REF!&lt;&gt;"",1,0))</f>
        <v>#REF!</v>
      </c>
      <c r="AV185" s="25" t="e">
        <f>IF('Crisis Indicator Data'!#REF!="No Data",1,IF(#REF!&lt;&gt;"",1,0))</f>
        <v>#REF!</v>
      </c>
      <c r="AW185" s="25" t="e">
        <f>IF('Crisis Indicator Data'!#REF!="No Data",1,IF(#REF!&lt;&gt;"",1,0))</f>
        <v>#REF!</v>
      </c>
      <c r="AX185" s="25" t="e">
        <f>IF('Crisis Indicator Data'!#REF!="No Data",1,IF(#REF!&lt;&gt;"",1,0))</f>
        <v>#REF!</v>
      </c>
      <c r="AY185" s="25" t="e">
        <f>IF('Crisis Indicator Data'!#REF!="No Data",1,IF(#REF!&lt;&gt;"",1,0))</f>
        <v>#REF!</v>
      </c>
      <c r="AZ185" s="25" t="e">
        <f>IF('Crisis Indicator Data'!#REF!="No Data",1,IF(#REF!&lt;&gt;"",1,0))</f>
        <v>#REF!</v>
      </c>
      <c r="BA185" t="e">
        <f t="shared" si="4"/>
        <v>#REF!</v>
      </c>
      <c r="BB185" s="27" t="e">
        <f t="shared" si="5"/>
        <v>#REF!</v>
      </c>
    </row>
    <row r="186" spans="1:54" x14ac:dyDescent="0.3">
      <c r="A186" t="s">
        <v>345</v>
      </c>
      <c r="B186" s="25" t="e">
        <f>IF('Crisis Indicator Data'!#REF!="No Data",1,IF(#REF!&lt;&gt;"",1,0))</f>
        <v>#REF!</v>
      </c>
      <c r="C186" s="25" t="e">
        <f>IF('Crisis Indicator Data'!#REF!="No Data",1,IF(#REF!&lt;&gt;"",1,0))</f>
        <v>#REF!</v>
      </c>
      <c r="D186" s="25" t="e">
        <f>IF('Crisis Indicator Data'!#REF!="No Data",1,IF(#REF!&lt;&gt;"",1,0))</f>
        <v>#REF!</v>
      </c>
      <c r="E186" s="25" t="e">
        <f>IF('Crisis Indicator Data'!#REF!="No Data",1,IF(#REF!&lt;&gt;"",1,0))</f>
        <v>#REF!</v>
      </c>
      <c r="F186" s="25" t="e">
        <f>IF('Crisis Indicator Data'!#REF!="No Data",1,IF(#REF!&lt;&gt;"",1,0))</f>
        <v>#REF!</v>
      </c>
      <c r="G186" s="25" t="e">
        <f>IF('Crisis Indicator Data'!#REF!="No Data",1,IF(#REF!&lt;&gt;"",1,0))</f>
        <v>#REF!</v>
      </c>
      <c r="H186" s="25" t="e">
        <f>IF('Crisis Indicator Data'!#REF!="No Data",1,IF(#REF!&lt;&gt;"",1,0))</f>
        <v>#REF!</v>
      </c>
      <c r="I186" s="25" t="e">
        <f>IF('Crisis Indicator Data'!#REF!="No Data",1,IF(#REF!&lt;&gt;"",1,0))</f>
        <v>#REF!</v>
      </c>
      <c r="J186" s="25" t="e">
        <f>IF('Crisis Indicator Data'!#REF!="No Data",1,IF(#REF!&lt;&gt;"",1,0))</f>
        <v>#REF!</v>
      </c>
      <c r="K186" s="25" t="e">
        <f>IF('Crisis Indicator Data'!#REF!="No Data",1,IF(#REF!&lt;&gt;"",1,0))</f>
        <v>#REF!</v>
      </c>
      <c r="L186" s="25" t="e">
        <f>IF('Crisis Indicator Data'!#REF!="No Data",1,IF(#REF!&lt;&gt;"",1,0))</f>
        <v>#REF!</v>
      </c>
      <c r="M186" s="25" t="e">
        <f>IF('Crisis Indicator Data'!#REF!="No Data",1,IF(#REF!&lt;&gt;"",1,0))</f>
        <v>#REF!</v>
      </c>
      <c r="N186" s="25" t="e">
        <f>IF('Crisis Indicator Data'!#REF!="No Data",1,IF(#REF!&lt;&gt;"",1,0))</f>
        <v>#REF!</v>
      </c>
      <c r="O186" s="25" t="e">
        <f>IF('Crisis Indicator Data'!#REF!="No Data",1,IF(#REF!&lt;&gt;"",1,0))</f>
        <v>#REF!</v>
      </c>
      <c r="P186" s="25" t="e">
        <f>IF('Crisis Indicator Data'!#REF!="No Data",1,IF(#REF!&lt;&gt;"",1,0))</f>
        <v>#REF!</v>
      </c>
      <c r="Q186" s="25" t="e">
        <f>IF('Crisis Indicator Data'!#REF!="No Data",1,IF(#REF!&lt;&gt;"",1,0))</f>
        <v>#REF!</v>
      </c>
      <c r="R186" s="25" t="e">
        <f>IF('Crisis Indicator Data'!#REF!="No Data",1,IF(#REF!&lt;&gt;"",1,0))</f>
        <v>#REF!</v>
      </c>
      <c r="S186" s="25" t="e">
        <f>IF('Crisis Indicator Data'!#REF!="No Data",1,IF(#REF!&lt;&gt;"",1,0))</f>
        <v>#REF!</v>
      </c>
      <c r="T186" s="25" t="e">
        <f>IF('Crisis Indicator Data'!#REF!="No Data",1,IF(#REF!&lt;&gt;"",1,0))</f>
        <v>#REF!</v>
      </c>
      <c r="U186" s="25" t="e">
        <f>IF('Crisis Indicator Data'!#REF!="No Data",1,IF(#REF!&lt;&gt;"",1,0))</f>
        <v>#REF!</v>
      </c>
      <c r="V186" s="25" t="e">
        <f>IF('Crisis Indicator Data'!#REF!="No Data",1,IF(#REF!&lt;&gt;"",1,0))</f>
        <v>#REF!</v>
      </c>
      <c r="W186" s="25" t="e">
        <f>IF('Crisis Indicator Data'!#REF!="No Data",1,IF(#REF!&lt;&gt;"",1,0))</f>
        <v>#REF!</v>
      </c>
      <c r="X186" s="25" t="e">
        <f>IF('Crisis Indicator Data'!#REF!="No Data",1,IF(#REF!&lt;&gt;"",1,0))</f>
        <v>#REF!</v>
      </c>
      <c r="Y186" s="25" t="e">
        <f>IF('Crisis Indicator Data'!#REF!="No Data",1,IF(#REF!&lt;&gt;"",1,0))</f>
        <v>#REF!</v>
      </c>
      <c r="Z186" s="25" t="e">
        <f>IF('Crisis Indicator Data'!#REF!="No Data",1,IF(#REF!&lt;&gt;"",1,0))</f>
        <v>#REF!</v>
      </c>
      <c r="AA186" s="25" t="e">
        <f>IF('Crisis Indicator Data'!#REF!="No Data",1,IF(#REF!&lt;&gt;"",1,0))</f>
        <v>#REF!</v>
      </c>
      <c r="AB186" s="25" t="e">
        <f>IF('Crisis Indicator Data'!#REF!="No Data",1,IF(#REF!&lt;&gt;"",1,0))</f>
        <v>#REF!</v>
      </c>
      <c r="AC186" s="25" t="e">
        <f>IF('Crisis Indicator Data'!#REF!="No Data",1,IF(#REF!&lt;&gt;"",1,0))</f>
        <v>#REF!</v>
      </c>
      <c r="AD186" s="25" t="e">
        <f>IF('Crisis Indicator Data'!#REF!="No Data",1,IF(#REF!&lt;&gt;"",1,0))</f>
        <v>#REF!</v>
      </c>
      <c r="AE186" s="25" t="e">
        <f>IF('Crisis Indicator Data'!#REF!="No Data",1,IF(#REF!&lt;&gt;"",1,0))</f>
        <v>#REF!</v>
      </c>
      <c r="AF186" s="25" t="e">
        <f>IF('Crisis Indicator Data'!#REF!="No Data",1,IF(#REF!&lt;&gt;"",1,0))</f>
        <v>#REF!</v>
      </c>
      <c r="AG186" s="25" t="e">
        <f>IF('Crisis Indicator Data'!#REF!="No Data",1,IF(#REF!&lt;&gt;"",1,0))</f>
        <v>#REF!</v>
      </c>
      <c r="AH186" s="25" t="e">
        <f>IF('Crisis Indicator Data'!#REF!="No Data",1,IF(#REF!&lt;&gt;"",1,0))</f>
        <v>#REF!</v>
      </c>
      <c r="AI186" s="25" t="e">
        <f>IF('Crisis Indicator Data'!#REF!="No Data",1,IF(#REF!&lt;&gt;"",1,0))</f>
        <v>#REF!</v>
      </c>
      <c r="AJ186" s="25" t="e">
        <f>IF('Crisis Indicator Data'!#REF!="No Data",1,IF(#REF!&lt;&gt;"",1,0))</f>
        <v>#REF!</v>
      </c>
      <c r="AK186" s="25" t="e">
        <f>IF('Crisis Indicator Data'!#REF!="No Data",1,IF(#REF!&lt;&gt;"",1,0))</f>
        <v>#REF!</v>
      </c>
      <c r="AL186" s="25" t="e">
        <f>IF('Crisis Indicator Data'!#REF!="No Data",1,IF(#REF!&lt;&gt;"",1,0))</f>
        <v>#REF!</v>
      </c>
      <c r="AM186" s="25" t="e">
        <f>IF('Crisis Indicator Data'!#REF!="No Data",1,IF(#REF!&lt;&gt;"",1,0))</f>
        <v>#REF!</v>
      </c>
      <c r="AN186" s="25" t="e">
        <f>IF('Crisis Indicator Data'!#REF!="No Data",1,IF(#REF!&lt;&gt;"",1,0))</f>
        <v>#REF!</v>
      </c>
      <c r="AO186" s="25" t="e">
        <f>IF('Crisis Indicator Data'!#REF!="No Data",1,IF(#REF!&lt;&gt;"",1,0))</f>
        <v>#REF!</v>
      </c>
      <c r="AP186" s="25" t="e">
        <f>IF('Crisis Indicator Data'!#REF!="No Data",1,IF(#REF!&lt;&gt;"",1,0))</f>
        <v>#REF!</v>
      </c>
      <c r="AQ186" s="25" t="e">
        <f>IF('Crisis Indicator Data'!#REF!="No Data",1,IF(#REF!&lt;&gt;"",1,0))</f>
        <v>#REF!</v>
      </c>
      <c r="AR186" s="25" t="e">
        <f>IF('Crisis Indicator Data'!#REF!="No Data",1,IF(#REF!&lt;&gt;"",1,0))</f>
        <v>#REF!</v>
      </c>
      <c r="AS186" s="25" t="e">
        <f>IF('Crisis Indicator Data'!#REF!="No Data",1,IF(#REF!&lt;&gt;"",1,0))</f>
        <v>#REF!</v>
      </c>
      <c r="AT186" s="25" t="e">
        <f>IF('Crisis Indicator Data'!#REF!="No Data",1,IF(#REF!&lt;&gt;"",1,0))</f>
        <v>#REF!</v>
      </c>
      <c r="AU186" s="25" t="e">
        <f>IF('Crisis Indicator Data'!#REF!="No Data",1,IF(#REF!&lt;&gt;"",1,0))</f>
        <v>#REF!</v>
      </c>
      <c r="AV186" s="25" t="e">
        <f>IF('Crisis Indicator Data'!#REF!="No Data",1,IF(#REF!&lt;&gt;"",1,0))</f>
        <v>#REF!</v>
      </c>
      <c r="AW186" s="25" t="e">
        <f>IF('Crisis Indicator Data'!#REF!="No Data",1,IF(#REF!&lt;&gt;"",1,0))</f>
        <v>#REF!</v>
      </c>
      <c r="AX186" s="25" t="e">
        <f>IF('Crisis Indicator Data'!#REF!="No Data",1,IF(#REF!&lt;&gt;"",1,0))</f>
        <v>#REF!</v>
      </c>
      <c r="AY186" s="25" t="e">
        <f>IF('Crisis Indicator Data'!#REF!="No Data",1,IF(#REF!&lt;&gt;"",1,0))</f>
        <v>#REF!</v>
      </c>
      <c r="AZ186" s="25" t="e">
        <f>IF('Crisis Indicator Data'!#REF!="No Data",1,IF(#REF!&lt;&gt;"",1,0))</f>
        <v>#REF!</v>
      </c>
      <c r="BA186" t="e">
        <f t="shared" si="4"/>
        <v>#REF!</v>
      </c>
      <c r="BB186" s="27" t="e">
        <f t="shared" si="5"/>
        <v>#REF!</v>
      </c>
    </row>
    <row r="187" spans="1:54" x14ac:dyDescent="0.3">
      <c r="A187" t="s">
        <v>347</v>
      </c>
      <c r="B187" s="25" t="e">
        <f>IF('Crisis Indicator Data'!#REF!="No Data",1,IF(#REF!&lt;&gt;"",1,0))</f>
        <v>#REF!</v>
      </c>
      <c r="C187" s="25" t="e">
        <f>IF('Crisis Indicator Data'!#REF!="No Data",1,IF(#REF!&lt;&gt;"",1,0))</f>
        <v>#REF!</v>
      </c>
      <c r="D187" s="25" t="e">
        <f>IF('Crisis Indicator Data'!#REF!="No Data",1,IF(#REF!&lt;&gt;"",1,0))</f>
        <v>#REF!</v>
      </c>
      <c r="E187" s="25" t="e">
        <f>IF('Crisis Indicator Data'!#REF!="No Data",1,IF(#REF!&lt;&gt;"",1,0))</f>
        <v>#REF!</v>
      </c>
      <c r="F187" s="25" t="e">
        <f>IF('Crisis Indicator Data'!#REF!="No Data",1,IF(#REF!&lt;&gt;"",1,0))</f>
        <v>#REF!</v>
      </c>
      <c r="G187" s="25" t="e">
        <f>IF('Crisis Indicator Data'!#REF!="No Data",1,IF(#REF!&lt;&gt;"",1,0))</f>
        <v>#REF!</v>
      </c>
      <c r="H187" s="25" t="e">
        <f>IF('Crisis Indicator Data'!#REF!="No Data",1,IF(#REF!&lt;&gt;"",1,0))</f>
        <v>#REF!</v>
      </c>
      <c r="I187" s="25" t="e">
        <f>IF('Crisis Indicator Data'!#REF!="No Data",1,IF(#REF!&lt;&gt;"",1,0))</f>
        <v>#REF!</v>
      </c>
      <c r="J187" s="25" t="e">
        <f>IF('Crisis Indicator Data'!#REF!="No Data",1,IF(#REF!&lt;&gt;"",1,0))</f>
        <v>#REF!</v>
      </c>
      <c r="K187" s="25" t="e">
        <f>IF('Crisis Indicator Data'!#REF!="No Data",1,IF(#REF!&lt;&gt;"",1,0))</f>
        <v>#REF!</v>
      </c>
      <c r="L187" s="25" t="e">
        <f>IF('Crisis Indicator Data'!#REF!="No Data",1,IF(#REF!&lt;&gt;"",1,0))</f>
        <v>#REF!</v>
      </c>
      <c r="M187" s="25" t="e">
        <f>IF('Crisis Indicator Data'!#REF!="No Data",1,IF(#REF!&lt;&gt;"",1,0))</f>
        <v>#REF!</v>
      </c>
      <c r="N187" s="25" t="e">
        <f>IF('Crisis Indicator Data'!#REF!="No Data",1,IF(#REF!&lt;&gt;"",1,0))</f>
        <v>#REF!</v>
      </c>
      <c r="O187" s="25" t="e">
        <f>IF('Crisis Indicator Data'!#REF!="No Data",1,IF(#REF!&lt;&gt;"",1,0))</f>
        <v>#REF!</v>
      </c>
      <c r="P187" s="25" t="e">
        <f>IF('Crisis Indicator Data'!#REF!="No Data",1,IF(#REF!&lt;&gt;"",1,0))</f>
        <v>#REF!</v>
      </c>
      <c r="Q187" s="25" t="e">
        <f>IF('Crisis Indicator Data'!#REF!="No Data",1,IF(#REF!&lt;&gt;"",1,0))</f>
        <v>#REF!</v>
      </c>
      <c r="R187" s="25" t="e">
        <f>IF('Crisis Indicator Data'!#REF!="No Data",1,IF(#REF!&lt;&gt;"",1,0))</f>
        <v>#REF!</v>
      </c>
      <c r="S187" s="25" t="e">
        <f>IF('Crisis Indicator Data'!#REF!="No Data",1,IF(#REF!&lt;&gt;"",1,0))</f>
        <v>#REF!</v>
      </c>
      <c r="T187" s="25" t="e">
        <f>IF('Crisis Indicator Data'!#REF!="No Data",1,IF(#REF!&lt;&gt;"",1,0))</f>
        <v>#REF!</v>
      </c>
      <c r="U187" s="25" t="e">
        <f>IF('Crisis Indicator Data'!#REF!="No Data",1,IF(#REF!&lt;&gt;"",1,0))</f>
        <v>#REF!</v>
      </c>
      <c r="V187" s="25" t="e">
        <f>IF('Crisis Indicator Data'!#REF!="No Data",1,IF(#REF!&lt;&gt;"",1,0))</f>
        <v>#REF!</v>
      </c>
      <c r="W187" s="25" t="e">
        <f>IF('Crisis Indicator Data'!#REF!="No Data",1,IF(#REF!&lt;&gt;"",1,0))</f>
        <v>#REF!</v>
      </c>
      <c r="X187" s="25" t="e">
        <f>IF('Crisis Indicator Data'!#REF!="No Data",1,IF(#REF!&lt;&gt;"",1,0))</f>
        <v>#REF!</v>
      </c>
      <c r="Y187" s="25" t="e">
        <f>IF('Crisis Indicator Data'!#REF!="No Data",1,IF(#REF!&lt;&gt;"",1,0))</f>
        <v>#REF!</v>
      </c>
      <c r="Z187" s="25" t="e">
        <f>IF('Crisis Indicator Data'!#REF!="No Data",1,IF(#REF!&lt;&gt;"",1,0))</f>
        <v>#REF!</v>
      </c>
      <c r="AA187" s="25" t="e">
        <f>IF('Crisis Indicator Data'!#REF!="No Data",1,IF(#REF!&lt;&gt;"",1,0))</f>
        <v>#REF!</v>
      </c>
      <c r="AB187" s="25" t="e">
        <f>IF('Crisis Indicator Data'!#REF!="No Data",1,IF(#REF!&lt;&gt;"",1,0))</f>
        <v>#REF!</v>
      </c>
      <c r="AC187" s="25" t="e">
        <f>IF('Crisis Indicator Data'!#REF!="No Data",1,IF(#REF!&lt;&gt;"",1,0))</f>
        <v>#REF!</v>
      </c>
      <c r="AD187" s="25" t="e">
        <f>IF('Crisis Indicator Data'!#REF!="No Data",1,IF(#REF!&lt;&gt;"",1,0))</f>
        <v>#REF!</v>
      </c>
      <c r="AE187" s="25" t="e">
        <f>IF('Crisis Indicator Data'!#REF!="No Data",1,IF(#REF!&lt;&gt;"",1,0))</f>
        <v>#REF!</v>
      </c>
      <c r="AF187" s="25" t="e">
        <f>IF('Crisis Indicator Data'!#REF!="No Data",1,IF(#REF!&lt;&gt;"",1,0))</f>
        <v>#REF!</v>
      </c>
      <c r="AG187" s="25" t="e">
        <f>IF('Crisis Indicator Data'!#REF!="No Data",1,IF(#REF!&lt;&gt;"",1,0))</f>
        <v>#REF!</v>
      </c>
      <c r="AH187" s="25" t="e">
        <f>IF('Crisis Indicator Data'!#REF!="No Data",1,IF(#REF!&lt;&gt;"",1,0))</f>
        <v>#REF!</v>
      </c>
      <c r="AI187" s="25" t="e">
        <f>IF('Crisis Indicator Data'!#REF!="No Data",1,IF(#REF!&lt;&gt;"",1,0))</f>
        <v>#REF!</v>
      </c>
      <c r="AJ187" s="25" t="e">
        <f>IF('Crisis Indicator Data'!#REF!="No Data",1,IF(#REF!&lt;&gt;"",1,0))</f>
        <v>#REF!</v>
      </c>
      <c r="AK187" s="25" t="e">
        <f>IF('Crisis Indicator Data'!#REF!="No Data",1,IF(#REF!&lt;&gt;"",1,0))</f>
        <v>#REF!</v>
      </c>
      <c r="AL187" s="25" t="e">
        <f>IF('Crisis Indicator Data'!#REF!="No Data",1,IF(#REF!&lt;&gt;"",1,0))</f>
        <v>#REF!</v>
      </c>
      <c r="AM187" s="25" t="e">
        <f>IF('Crisis Indicator Data'!#REF!="No Data",1,IF(#REF!&lt;&gt;"",1,0))</f>
        <v>#REF!</v>
      </c>
      <c r="AN187" s="25" t="e">
        <f>IF('Crisis Indicator Data'!#REF!="No Data",1,IF(#REF!&lt;&gt;"",1,0))</f>
        <v>#REF!</v>
      </c>
      <c r="AO187" s="25" t="e">
        <f>IF('Crisis Indicator Data'!#REF!="No Data",1,IF(#REF!&lt;&gt;"",1,0))</f>
        <v>#REF!</v>
      </c>
      <c r="AP187" s="25" t="e">
        <f>IF('Crisis Indicator Data'!#REF!="No Data",1,IF(#REF!&lt;&gt;"",1,0))</f>
        <v>#REF!</v>
      </c>
      <c r="AQ187" s="25" t="e">
        <f>IF('Crisis Indicator Data'!#REF!="No Data",1,IF(#REF!&lt;&gt;"",1,0))</f>
        <v>#REF!</v>
      </c>
      <c r="AR187" s="25" t="e">
        <f>IF('Crisis Indicator Data'!#REF!="No Data",1,IF(#REF!&lt;&gt;"",1,0))</f>
        <v>#REF!</v>
      </c>
      <c r="AS187" s="25" t="e">
        <f>IF('Crisis Indicator Data'!#REF!="No Data",1,IF(#REF!&lt;&gt;"",1,0))</f>
        <v>#REF!</v>
      </c>
      <c r="AT187" s="25" t="e">
        <f>IF('Crisis Indicator Data'!#REF!="No Data",1,IF(#REF!&lt;&gt;"",1,0))</f>
        <v>#REF!</v>
      </c>
      <c r="AU187" s="25" t="e">
        <f>IF('Crisis Indicator Data'!#REF!="No Data",1,IF(#REF!&lt;&gt;"",1,0))</f>
        <v>#REF!</v>
      </c>
      <c r="AV187" s="25" t="e">
        <f>IF('Crisis Indicator Data'!#REF!="No Data",1,IF(#REF!&lt;&gt;"",1,0))</f>
        <v>#REF!</v>
      </c>
      <c r="AW187" s="25" t="e">
        <f>IF('Crisis Indicator Data'!#REF!="No Data",1,IF(#REF!&lt;&gt;"",1,0))</f>
        <v>#REF!</v>
      </c>
      <c r="AX187" s="25" t="e">
        <f>IF('Crisis Indicator Data'!#REF!="No Data",1,IF(#REF!&lt;&gt;"",1,0))</f>
        <v>#REF!</v>
      </c>
      <c r="AY187" s="25" t="e">
        <f>IF('Crisis Indicator Data'!#REF!="No Data",1,IF(#REF!&lt;&gt;"",1,0))</f>
        <v>#REF!</v>
      </c>
      <c r="AZ187" s="25" t="e">
        <f>IF('Crisis Indicator Data'!#REF!="No Data",1,IF(#REF!&lt;&gt;"",1,0))</f>
        <v>#REF!</v>
      </c>
      <c r="BA187" t="e">
        <f t="shared" si="4"/>
        <v>#REF!</v>
      </c>
      <c r="BB187" s="27" t="e">
        <f t="shared" si="5"/>
        <v>#REF!</v>
      </c>
    </row>
    <row r="188" spans="1:54" x14ac:dyDescent="0.3">
      <c r="A188" t="s">
        <v>349</v>
      </c>
      <c r="B188" s="25" t="e">
        <f>IF('Crisis Indicator Data'!#REF!="No Data",1,IF(#REF!&lt;&gt;"",1,0))</f>
        <v>#REF!</v>
      </c>
      <c r="C188" s="25" t="e">
        <f>IF('Crisis Indicator Data'!#REF!="No Data",1,IF(#REF!&lt;&gt;"",1,0))</f>
        <v>#REF!</v>
      </c>
      <c r="D188" s="25" t="e">
        <f>IF('Crisis Indicator Data'!#REF!="No Data",1,IF(#REF!&lt;&gt;"",1,0))</f>
        <v>#REF!</v>
      </c>
      <c r="E188" s="25" t="e">
        <f>IF('Crisis Indicator Data'!#REF!="No Data",1,IF(#REF!&lt;&gt;"",1,0))</f>
        <v>#REF!</v>
      </c>
      <c r="F188" s="25" t="e">
        <f>IF('Crisis Indicator Data'!#REF!="No Data",1,IF(#REF!&lt;&gt;"",1,0))</f>
        <v>#REF!</v>
      </c>
      <c r="G188" s="25" t="e">
        <f>IF('Crisis Indicator Data'!#REF!="No Data",1,IF(#REF!&lt;&gt;"",1,0))</f>
        <v>#REF!</v>
      </c>
      <c r="H188" s="25" t="e">
        <f>IF('Crisis Indicator Data'!#REF!="No Data",1,IF(#REF!&lt;&gt;"",1,0))</f>
        <v>#REF!</v>
      </c>
      <c r="I188" s="25" t="e">
        <f>IF('Crisis Indicator Data'!#REF!="No Data",1,IF(#REF!&lt;&gt;"",1,0))</f>
        <v>#REF!</v>
      </c>
      <c r="J188" s="25" t="e">
        <f>IF('Crisis Indicator Data'!#REF!="No Data",1,IF(#REF!&lt;&gt;"",1,0))</f>
        <v>#REF!</v>
      </c>
      <c r="K188" s="25" t="e">
        <f>IF('Crisis Indicator Data'!#REF!="No Data",1,IF(#REF!&lt;&gt;"",1,0))</f>
        <v>#REF!</v>
      </c>
      <c r="L188" s="25" t="e">
        <f>IF('Crisis Indicator Data'!#REF!="No Data",1,IF(#REF!&lt;&gt;"",1,0))</f>
        <v>#REF!</v>
      </c>
      <c r="M188" s="25" t="e">
        <f>IF('Crisis Indicator Data'!#REF!="No Data",1,IF(#REF!&lt;&gt;"",1,0))</f>
        <v>#REF!</v>
      </c>
      <c r="N188" s="25" t="e">
        <f>IF('Crisis Indicator Data'!#REF!="No Data",1,IF(#REF!&lt;&gt;"",1,0))</f>
        <v>#REF!</v>
      </c>
      <c r="O188" s="25" t="e">
        <f>IF('Crisis Indicator Data'!#REF!="No Data",1,IF(#REF!&lt;&gt;"",1,0))</f>
        <v>#REF!</v>
      </c>
      <c r="P188" s="25" t="e">
        <f>IF('Crisis Indicator Data'!#REF!="No Data",1,IF(#REF!&lt;&gt;"",1,0))</f>
        <v>#REF!</v>
      </c>
      <c r="Q188" s="25" t="e">
        <f>IF('Crisis Indicator Data'!#REF!="No Data",1,IF(#REF!&lt;&gt;"",1,0))</f>
        <v>#REF!</v>
      </c>
      <c r="R188" s="25" t="e">
        <f>IF('Crisis Indicator Data'!#REF!="No Data",1,IF(#REF!&lt;&gt;"",1,0))</f>
        <v>#REF!</v>
      </c>
      <c r="S188" s="25" t="e">
        <f>IF('Crisis Indicator Data'!#REF!="No Data",1,IF(#REF!&lt;&gt;"",1,0))</f>
        <v>#REF!</v>
      </c>
      <c r="T188" s="25" t="e">
        <f>IF('Crisis Indicator Data'!#REF!="No Data",1,IF(#REF!&lt;&gt;"",1,0))</f>
        <v>#REF!</v>
      </c>
      <c r="U188" s="25" t="e">
        <f>IF('Crisis Indicator Data'!#REF!="No Data",1,IF(#REF!&lt;&gt;"",1,0))</f>
        <v>#REF!</v>
      </c>
      <c r="V188" s="25" t="e">
        <f>IF('Crisis Indicator Data'!#REF!="No Data",1,IF(#REF!&lt;&gt;"",1,0))</f>
        <v>#REF!</v>
      </c>
      <c r="W188" s="25" t="e">
        <f>IF('Crisis Indicator Data'!#REF!="No Data",1,IF(#REF!&lt;&gt;"",1,0))</f>
        <v>#REF!</v>
      </c>
      <c r="X188" s="25" t="e">
        <f>IF('Crisis Indicator Data'!#REF!="No Data",1,IF(#REF!&lt;&gt;"",1,0))</f>
        <v>#REF!</v>
      </c>
      <c r="Y188" s="25" t="e">
        <f>IF('Crisis Indicator Data'!#REF!="No Data",1,IF(#REF!&lt;&gt;"",1,0))</f>
        <v>#REF!</v>
      </c>
      <c r="Z188" s="25" t="e">
        <f>IF('Crisis Indicator Data'!#REF!="No Data",1,IF(#REF!&lt;&gt;"",1,0))</f>
        <v>#REF!</v>
      </c>
      <c r="AA188" s="25" t="e">
        <f>IF('Crisis Indicator Data'!#REF!="No Data",1,IF(#REF!&lt;&gt;"",1,0))</f>
        <v>#REF!</v>
      </c>
      <c r="AB188" s="25" t="e">
        <f>IF('Crisis Indicator Data'!#REF!="No Data",1,IF(#REF!&lt;&gt;"",1,0))</f>
        <v>#REF!</v>
      </c>
      <c r="AC188" s="25" t="e">
        <f>IF('Crisis Indicator Data'!#REF!="No Data",1,IF(#REF!&lt;&gt;"",1,0))</f>
        <v>#REF!</v>
      </c>
      <c r="AD188" s="25" t="e">
        <f>IF('Crisis Indicator Data'!#REF!="No Data",1,IF(#REF!&lt;&gt;"",1,0))</f>
        <v>#REF!</v>
      </c>
      <c r="AE188" s="25" t="e">
        <f>IF('Crisis Indicator Data'!#REF!="No Data",1,IF(#REF!&lt;&gt;"",1,0))</f>
        <v>#REF!</v>
      </c>
      <c r="AF188" s="25" t="e">
        <f>IF('Crisis Indicator Data'!#REF!="No Data",1,IF(#REF!&lt;&gt;"",1,0))</f>
        <v>#REF!</v>
      </c>
      <c r="AG188" s="25" t="e">
        <f>IF('Crisis Indicator Data'!#REF!="No Data",1,IF(#REF!&lt;&gt;"",1,0))</f>
        <v>#REF!</v>
      </c>
      <c r="AH188" s="25" t="e">
        <f>IF('Crisis Indicator Data'!#REF!="No Data",1,IF(#REF!&lt;&gt;"",1,0))</f>
        <v>#REF!</v>
      </c>
      <c r="AI188" s="25" t="e">
        <f>IF('Crisis Indicator Data'!#REF!="No Data",1,IF(#REF!&lt;&gt;"",1,0))</f>
        <v>#REF!</v>
      </c>
      <c r="AJ188" s="25" t="e">
        <f>IF('Crisis Indicator Data'!#REF!="No Data",1,IF(#REF!&lt;&gt;"",1,0))</f>
        <v>#REF!</v>
      </c>
      <c r="AK188" s="25" t="e">
        <f>IF('Crisis Indicator Data'!#REF!="No Data",1,IF(#REF!&lt;&gt;"",1,0))</f>
        <v>#REF!</v>
      </c>
      <c r="AL188" s="25" t="e">
        <f>IF('Crisis Indicator Data'!#REF!="No Data",1,IF(#REF!&lt;&gt;"",1,0))</f>
        <v>#REF!</v>
      </c>
      <c r="AM188" s="25" t="e">
        <f>IF('Crisis Indicator Data'!#REF!="No Data",1,IF(#REF!&lt;&gt;"",1,0))</f>
        <v>#REF!</v>
      </c>
      <c r="AN188" s="25" t="e">
        <f>IF('Crisis Indicator Data'!#REF!="No Data",1,IF(#REF!&lt;&gt;"",1,0))</f>
        <v>#REF!</v>
      </c>
      <c r="AO188" s="25" t="e">
        <f>IF('Crisis Indicator Data'!#REF!="No Data",1,IF(#REF!&lt;&gt;"",1,0))</f>
        <v>#REF!</v>
      </c>
      <c r="AP188" s="25" t="e">
        <f>IF('Crisis Indicator Data'!#REF!="No Data",1,IF(#REF!&lt;&gt;"",1,0))</f>
        <v>#REF!</v>
      </c>
      <c r="AQ188" s="25" t="e">
        <f>IF('Crisis Indicator Data'!#REF!="No Data",1,IF(#REF!&lt;&gt;"",1,0))</f>
        <v>#REF!</v>
      </c>
      <c r="AR188" s="25" t="e">
        <f>IF('Crisis Indicator Data'!#REF!="No Data",1,IF(#REF!&lt;&gt;"",1,0))</f>
        <v>#REF!</v>
      </c>
      <c r="AS188" s="25" t="e">
        <f>IF('Crisis Indicator Data'!#REF!="No Data",1,IF(#REF!&lt;&gt;"",1,0))</f>
        <v>#REF!</v>
      </c>
      <c r="AT188" s="25" t="e">
        <f>IF('Crisis Indicator Data'!#REF!="No Data",1,IF(#REF!&lt;&gt;"",1,0))</f>
        <v>#REF!</v>
      </c>
      <c r="AU188" s="25" t="e">
        <f>IF('Crisis Indicator Data'!#REF!="No Data",1,IF(#REF!&lt;&gt;"",1,0))</f>
        <v>#REF!</v>
      </c>
      <c r="AV188" s="25" t="e">
        <f>IF('Crisis Indicator Data'!#REF!="No Data",1,IF(#REF!&lt;&gt;"",1,0))</f>
        <v>#REF!</v>
      </c>
      <c r="AW188" s="25" t="e">
        <f>IF('Crisis Indicator Data'!#REF!="No Data",1,IF(#REF!&lt;&gt;"",1,0))</f>
        <v>#REF!</v>
      </c>
      <c r="AX188" s="25" t="e">
        <f>IF('Crisis Indicator Data'!#REF!="No Data",1,IF(#REF!&lt;&gt;"",1,0))</f>
        <v>#REF!</v>
      </c>
      <c r="AY188" s="25" t="e">
        <f>IF('Crisis Indicator Data'!#REF!="No Data",1,IF(#REF!&lt;&gt;"",1,0))</f>
        <v>#REF!</v>
      </c>
      <c r="AZ188" s="25" t="e">
        <f>IF('Crisis Indicator Data'!#REF!="No Data",1,IF(#REF!&lt;&gt;"",1,0))</f>
        <v>#REF!</v>
      </c>
      <c r="BA188" t="e">
        <f t="shared" si="4"/>
        <v>#REF!</v>
      </c>
      <c r="BB188" s="27" t="e">
        <f t="shared" si="5"/>
        <v>#REF!</v>
      </c>
    </row>
    <row r="189" spans="1:54" x14ac:dyDescent="0.3">
      <c r="A189" t="s">
        <v>350</v>
      </c>
      <c r="B189" s="25" t="e">
        <f>IF('Crisis Indicator Data'!#REF!="No Data",1,IF(#REF!&lt;&gt;"",1,0))</f>
        <v>#REF!</v>
      </c>
      <c r="C189" s="25" t="e">
        <f>IF('Crisis Indicator Data'!#REF!="No Data",1,IF(#REF!&lt;&gt;"",1,0))</f>
        <v>#REF!</v>
      </c>
      <c r="D189" s="25" t="e">
        <f>IF('Crisis Indicator Data'!#REF!="No Data",1,IF(#REF!&lt;&gt;"",1,0))</f>
        <v>#REF!</v>
      </c>
      <c r="E189" s="25" t="e">
        <f>IF('Crisis Indicator Data'!#REF!="No Data",1,IF(#REF!&lt;&gt;"",1,0))</f>
        <v>#REF!</v>
      </c>
      <c r="F189" s="25" t="e">
        <f>IF('Crisis Indicator Data'!#REF!="No Data",1,IF(#REF!&lt;&gt;"",1,0))</f>
        <v>#REF!</v>
      </c>
      <c r="G189" s="25" t="e">
        <f>IF('Crisis Indicator Data'!#REF!="No Data",1,IF(#REF!&lt;&gt;"",1,0))</f>
        <v>#REF!</v>
      </c>
      <c r="H189" s="25" t="e">
        <f>IF('Crisis Indicator Data'!#REF!="No Data",1,IF(#REF!&lt;&gt;"",1,0))</f>
        <v>#REF!</v>
      </c>
      <c r="I189" s="25" t="e">
        <f>IF('Crisis Indicator Data'!#REF!="No Data",1,IF(#REF!&lt;&gt;"",1,0))</f>
        <v>#REF!</v>
      </c>
      <c r="J189" s="25" t="e">
        <f>IF('Crisis Indicator Data'!#REF!="No Data",1,IF(#REF!&lt;&gt;"",1,0))</f>
        <v>#REF!</v>
      </c>
      <c r="K189" s="25" t="e">
        <f>IF('Crisis Indicator Data'!#REF!="No Data",1,IF(#REF!&lt;&gt;"",1,0))</f>
        <v>#REF!</v>
      </c>
      <c r="L189" s="25" t="e">
        <f>IF('Crisis Indicator Data'!#REF!="No Data",1,IF(#REF!&lt;&gt;"",1,0))</f>
        <v>#REF!</v>
      </c>
      <c r="M189" s="25" t="e">
        <f>IF('Crisis Indicator Data'!#REF!="No Data",1,IF(#REF!&lt;&gt;"",1,0))</f>
        <v>#REF!</v>
      </c>
      <c r="N189" s="25" t="e">
        <f>IF('Crisis Indicator Data'!#REF!="No Data",1,IF(#REF!&lt;&gt;"",1,0))</f>
        <v>#REF!</v>
      </c>
      <c r="O189" s="25" t="e">
        <f>IF('Crisis Indicator Data'!#REF!="No Data",1,IF(#REF!&lt;&gt;"",1,0))</f>
        <v>#REF!</v>
      </c>
      <c r="P189" s="25" t="e">
        <f>IF('Crisis Indicator Data'!#REF!="No Data",1,IF(#REF!&lt;&gt;"",1,0))</f>
        <v>#REF!</v>
      </c>
      <c r="Q189" s="25" t="e">
        <f>IF('Crisis Indicator Data'!#REF!="No Data",1,IF(#REF!&lt;&gt;"",1,0))</f>
        <v>#REF!</v>
      </c>
      <c r="R189" s="25" t="e">
        <f>IF('Crisis Indicator Data'!#REF!="No Data",1,IF(#REF!&lt;&gt;"",1,0))</f>
        <v>#REF!</v>
      </c>
      <c r="S189" s="25" t="e">
        <f>IF('Crisis Indicator Data'!#REF!="No Data",1,IF(#REF!&lt;&gt;"",1,0))</f>
        <v>#REF!</v>
      </c>
      <c r="T189" s="25" t="e">
        <f>IF('Crisis Indicator Data'!#REF!="No Data",1,IF(#REF!&lt;&gt;"",1,0))</f>
        <v>#REF!</v>
      </c>
      <c r="U189" s="25" t="e">
        <f>IF('Crisis Indicator Data'!#REF!="No Data",1,IF(#REF!&lt;&gt;"",1,0))</f>
        <v>#REF!</v>
      </c>
      <c r="V189" s="25" t="e">
        <f>IF('Crisis Indicator Data'!#REF!="No Data",1,IF(#REF!&lt;&gt;"",1,0))</f>
        <v>#REF!</v>
      </c>
      <c r="W189" s="25" t="e">
        <f>IF('Crisis Indicator Data'!#REF!="No Data",1,IF(#REF!&lt;&gt;"",1,0))</f>
        <v>#REF!</v>
      </c>
      <c r="X189" s="25" t="e">
        <f>IF('Crisis Indicator Data'!#REF!="No Data",1,IF(#REF!&lt;&gt;"",1,0))</f>
        <v>#REF!</v>
      </c>
      <c r="Y189" s="25" t="e">
        <f>IF('Crisis Indicator Data'!#REF!="No Data",1,IF(#REF!&lt;&gt;"",1,0))</f>
        <v>#REF!</v>
      </c>
      <c r="Z189" s="25" t="e">
        <f>IF('Crisis Indicator Data'!#REF!="No Data",1,IF(#REF!&lt;&gt;"",1,0))</f>
        <v>#REF!</v>
      </c>
      <c r="AA189" s="25" t="e">
        <f>IF('Crisis Indicator Data'!#REF!="No Data",1,IF(#REF!&lt;&gt;"",1,0))</f>
        <v>#REF!</v>
      </c>
      <c r="AB189" s="25" t="e">
        <f>IF('Crisis Indicator Data'!#REF!="No Data",1,IF(#REF!&lt;&gt;"",1,0))</f>
        <v>#REF!</v>
      </c>
      <c r="AC189" s="25" t="e">
        <f>IF('Crisis Indicator Data'!#REF!="No Data",1,IF(#REF!&lt;&gt;"",1,0))</f>
        <v>#REF!</v>
      </c>
      <c r="AD189" s="25" t="e">
        <f>IF('Crisis Indicator Data'!#REF!="No Data",1,IF(#REF!&lt;&gt;"",1,0))</f>
        <v>#REF!</v>
      </c>
      <c r="AE189" s="25" t="e">
        <f>IF('Crisis Indicator Data'!#REF!="No Data",1,IF(#REF!&lt;&gt;"",1,0))</f>
        <v>#REF!</v>
      </c>
      <c r="AF189" s="25" t="e">
        <f>IF('Crisis Indicator Data'!#REF!="No Data",1,IF(#REF!&lt;&gt;"",1,0))</f>
        <v>#REF!</v>
      </c>
      <c r="AG189" s="25" t="e">
        <f>IF('Crisis Indicator Data'!#REF!="No Data",1,IF(#REF!&lt;&gt;"",1,0))</f>
        <v>#REF!</v>
      </c>
      <c r="AH189" s="25" t="e">
        <f>IF('Crisis Indicator Data'!#REF!="No Data",1,IF(#REF!&lt;&gt;"",1,0))</f>
        <v>#REF!</v>
      </c>
      <c r="AI189" s="25" t="e">
        <f>IF('Crisis Indicator Data'!#REF!="No Data",1,IF(#REF!&lt;&gt;"",1,0))</f>
        <v>#REF!</v>
      </c>
      <c r="AJ189" s="25" t="e">
        <f>IF('Crisis Indicator Data'!#REF!="No Data",1,IF(#REF!&lt;&gt;"",1,0))</f>
        <v>#REF!</v>
      </c>
      <c r="AK189" s="25" t="e">
        <f>IF('Crisis Indicator Data'!#REF!="No Data",1,IF(#REF!&lt;&gt;"",1,0))</f>
        <v>#REF!</v>
      </c>
      <c r="AL189" s="25" t="e">
        <f>IF('Crisis Indicator Data'!#REF!="No Data",1,IF(#REF!&lt;&gt;"",1,0))</f>
        <v>#REF!</v>
      </c>
      <c r="AM189" s="25" t="e">
        <f>IF('Crisis Indicator Data'!#REF!="No Data",1,IF(#REF!&lt;&gt;"",1,0))</f>
        <v>#REF!</v>
      </c>
      <c r="AN189" s="25" t="e">
        <f>IF('Crisis Indicator Data'!#REF!="No Data",1,IF(#REF!&lt;&gt;"",1,0))</f>
        <v>#REF!</v>
      </c>
      <c r="AO189" s="25" t="e">
        <f>IF('Crisis Indicator Data'!#REF!="No Data",1,IF(#REF!&lt;&gt;"",1,0))</f>
        <v>#REF!</v>
      </c>
      <c r="AP189" s="25" t="e">
        <f>IF('Crisis Indicator Data'!#REF!="No Data",1,IF(#REF!&lt;&gt;"",1,0))</f>
        <v>#REF!</v>
      </c>
      <c r="AQ189" s="25" t="e">
        <f>IF('Crisis Indicator Data'!#REF!="No Data",1,IF(#REF!&lt;&gt;"",1,0))</f>
        <v>#REF!</v>
      </c>
      <c r="AR189" s="25" t="e">
        <f>IF('Crisis Indicator Data'!#REF!="No Data",1,IF(#REF!&lt;&gt;"",1,0))</f>
        <v>#REF!</v>
      </c>
      <c r="AS189" s="25" t="e">
        <f>IF('Crisis Indicator Data'!#REF!="No Data",1,IF(#REF!&lt;&gt;"",1,0))</f>
        <v>#REF!</v>
      </c>
      <c r="AT189" s="25" t="e">
        <f>IF('Crisis Indicator Data'!#REF!="No Data",1,IF(#REF!&lt;&gt;"",1,0))</f>
        <v>#REF!</v>
      </c>
      <c r="AU189" s="25" t="e">
        <f>IF('Crisis Indicator Data'!#REF!="No Data",1,IF(#REF!&lt;&gt;"",1,0))</f>
        <v>#REF!</v>
      </c>
      <c r="AV189" s="25" t="e">
        <f>IF('Crisis Indicator Data'!#REF!="No Data",1,IF(#REF!&lt;&gt;"",1,0))</f>
        <v>#REF!</v>
      </c>
      <c r="AW189" s="25" t="e">
        <f>IF('Crisis Indicator Data'!#REF!="No Data",1,IF(#REF!&lt;&gt;"",1,0))</f>
        <v>#REF!</v>
      </c>
      <c r="AX189" s="25" t="e">
        <f>IF('Crisis Indicator Data'!#REF!="No Data",1,IF(#REF!&lt;&gt;"",1,0))</f>
        <v>#REF!</v>
      </c>
      <c r="AY189" s="25" t="e">
        <f>IF('Crisis Indicator Data'!#REF!="No Data",1,IF(#REF!&lt;&gt;"",1,0))</f>
        <v>#REF!</v>
      </c>
      <c r="AZ189" s="25" t="e">
        <f>IF('Crisis Indicator Data'!#REF!="No Data",1,IF(#REF!&lt;&gt;"",1,0))</f>
        <v>#REF!</v>
      </c>
      <c r="BA189" t="e">
        <f t="shared" si="4"/>
        <v>#REF!</v>
      </c>
      <c r="BB189" s="27" t="e">
        <f t="shared" si="5"/>
        <v>#REF!</v>
      </c>
    </row>
    <row r="190" spans="1:54" x14ac:dyDescent="0.3">
      <c r="A190" t="s">
        <v>351</v>
      </c>
      <c r="B190" s="25" t="e">
        <f>IF('Crisis Indicator Data'!#REF!="No Data",1,IF(#REF!&lt;&gt;"",1,0))</f>
        <v>#REF!</v>
      </c>
      <c r="C190" s="25" t="e">
        <f>IF('Crisis Indicator Data'!#REF!="No Data",1,IF(#REF!&lt;&gt;"",1,0))</f>
        <v>#REF!</v>
      </c>
      <c r="D190" s="25" t="e">
        <f>IF('Crisis Indicator Data'!#REF!="No Data",1,IF(#REF!&lt;&gt;"",1,0))</f>
        <v>#REF!</v>
      </c>
      <c r="E190" s="25" t="e">
        <f>IF('Crisis Indicator Data'!#REF!="No Data",1,IF(#REF!&lt;&gt;"",1,0))</f>
        <v>#REF!</v>
      </c>
      <c r="F190" s="25" t="e">
        <f>IF('Crisis Indicator Data'!#REF!="No Data",1,IF(#REF!&lt;&gt;"",1,0))</f>
        <v>#REF!</v>
      </c>
      <c r="G190" s="25" t="e">
        <f>IF('Crisis Indicator Data'!#REF!="No Data",1,IF(#REF!&lt;&gt;"",1,0))</f>
        <v>#REF!</v>
      </c>
      <c r="H190" s="25" t="e">
        <f>IF('Crisis Indicator Data'!#REF!="No Data",1,IF(#REF!&lt;&gt;"",1,0))</f>
        <v>#REF!</v>
      </c>
      <c r="I190" s="25" t="e">
        <f>IF('Crisis Indicator Data'!#REF!="No Data",1,IF(#REF!&lt;&gt;"",1,0))</f>
        <v>#REF!</v>
      </c>
      <c r="J190" s="25" t="e">
        <f>IF('Crisis Indicator Data'!#REF!="No Data",1,IF(#REF!&lt;&gt;"",1,0))</f>
        <v>#REF!</v>
      </c>
      <c r="K190" s="25" t="e">
        <f>IF('Crisis Indicator Data'!#REF!="No Data",1,IF(#REF!&lt;&gt;"",1,0))</f>
        <v>#REF!</v>
      </c>
      <c r="L190" s="25" t="e">
        <f>IF('Crisis Indicator Data'!#REF!="No Data",1,IF(#REF!&lt;&gt;"",1,0))</f>
        <v>#REF!</v>
      </c>
      <c r="M190" s="25" t="e">
        <f>IF('Crisis Indicator Data'!#REF!="No Data",1,IF(#REF!&lt;&gt;"",1,0))</f>
        <v>#REF!</v>
      </c>
      <c r="N190" s="25" t="e">
        <f>IF('Crisis Indicator Data'!#REF!="No Data",1,IF(#REF!&lt;&gt;"",1,0))</f>
        <v>#REF!</v>
      </c>
      <c r="O190" s="25" t="e">
        <f>IF('Crisis Indicator Data'!#REF!="No Data",1,IF(#REF!&lt;&gt;"",1,0))</f>
        <v>#REF!</v>
      </c>
      <c r="P190" s="25" t="e">
        <f>IF('Crisis Indicator Data'!#REF!="No Data",1,IF(#REF!&lt;&gt;"",1,0))</f>
        <v>#REF!</v>
      </c>
      <c r="Q190" s="25" t="e">
        <f>IF('Crisis Indicator Data'!#REF!="No Data",1,IF(#REF!&lt;&gt;"",1,0))</f>
        <v>#REF!</v>
      </c>
      <c r="R190" s="25" t="e">
        <f>IF('Crisis Indicator Data'!#REF!="No Data",1,IF(#REF!&lt;&gt;"",1,0))</f>
        <v>#REF!</v>
      </c>
      <c r="S190" s="25" t="e">
        <f>IF('Crisis Indicator Data'!#REF!="No Data",1,IF(#REF!&lt;&gt;"",1,0))</f>
        <v>#REF!</v>
      </c>
      <c r="T190" s="25" t="e">
        <f>IF('Crisis Indicator Data'!#REF!="No Data",1,IF(#REF!&lt;&gt;"",1,0))</f>
        <v>#REF!</v>
      </c>
      <c r="U190" s="25" t="e">
        <f>IF('Crisis Indicator Data'!#REF!="No Data",1,IF(#REF!&lt;&gt;"",1,0))</f>
        <v>#REF!</v>
      </c>
      <c r="V190" s="25" t="e">
        <f>IF('Crisis Indicator Data'!#REF!="No Data",1,IF(#REF!&lt;&gt;"",1,0))</f>
        <v>#REF!</v>
      </c>
      <c r="W190" s="25" t="e">
        <f>IF('Crisis Indicator Data'!#REF!="No Data",1,IF(#REF!&lt;&gt;"",1,0))</f>
        <v>#REF!</v>
      </c>
      <c r="X190" s="25" t="e">
        <f>IF('Crisis Indicator Data'!#REF!="No Data",1,IF(#REF!&lt;&gt;"",1,0))</f>
        <v>#REF!</v>
      </c>
      <c r="Y190" s="25" t="e">
        <f>IF('Crisis Indicator Data'!#REF!="No Data",1,IF(#REF!&lt;&gt;"",1,0))</f>
        <v>#REF!</v>
      </c>
      <c r="Z190" s="25" t="e">
        <f>IF('Crisis Indicator Data'!#REF!="No Data",1,IF(#REF!&lt;&gt;"",1,0))</f>
        <v>#REF!</v>
      </c>
      <c r="AA190" s="25" t="e">
        <f>IF('Crisis Indicator Data'!#REF!="No Data",1,IF(#REF!&lt;&gt;"",1,0))</f>
        <v>#REF!</v>
      </c>
      <c r="AB190" s="25" t="e">
        <f>IF('Crisis Indicator Data'!#REF!="No Data",1,IF(#REF!&lt;&gt;"",1,0))</f>
        <v>#REF!</v>
      </c>
      <c r="AC190" s="25" t="e">
        <f>IF('Crisis Indicator Data'!#REF!="No Data",1,IF(#REF!&lt;&gt;"",1,0))</f>
        <v>#REF!</v>
      </c>
      <c r="AD190" s="25" t="e">
        <f>IF('Crisis Indicator Data'!#REF!="No Data",1,IF(#REF!&lt;&gt;"",1,0))</f>
        <v>#REF!</v>
      </c>
      <c r="AE190" s="25" t="e">
        <f>IF('Crisis Indicator Data'!#REF!="No Data",1,IF(#REF!&lt;&gt;"",1,0))</f>
        <v>#REF!</v>
      </c>
      <c r="AF190" s="25" t="e">
        <f>IF('Crisis Indicator Data'!#REF!="No Data",1,IF(#REF!&lt;&gt;"",1,0))</f>
        <v>#REF!</v>
      </c>
      <c r="AG190" s="25" t="e">
        <f>IF('Crisis Indicator Data'!#REF!="No Data",1,IF(#REF!&lt;&gt;"",1,0))</f>
        <v>#REF!</v>
      </c>
      <c r="AH190" s="25" t="e">
        <f>IF('Crisis Indicator Data'!#REF!="No Data",1,IF(#REF!&lt;&gt;"",1,0))</f>
        <v>#REF!</v>
      </c>
      <c r="AI190" s="25" t="e">
        <f>IF('Crisis Indicator Data'!#REF!="No Data",1,IF(#REF!&lt;&gt;"",1,0))</f>
        <v>#REF!</v>
      </c>
      <c r="AJ190" s="25" t="e">
        <f>IF('Crisis Indicator Data'!#REF!="No Data",1,IF(#REF!&lt;&gt;"",1,0))</f>
        <v>#REF!</v>
      </c>
      <c r="AK190" s="25" t="e">
        <f>IF('Crisis Indicator Data'!#REF!="No Data",1,IF(#REF!&lt;&gt;"",1,0))</f>
        <v>#REF!</v>
      </c>
      <c r="AL190" s="25" t="e">
        <f>IF('Crisis Indicator Data'!#REF!="No Data",1,IF(#REF!&lt;&gt;"",1,0))</f>
        <v>#REF!</v>
      </c>
      <c r="AM190" s="25" t="e">
        <f>IF('Crisis Indicator Data'!#REF!="No Data",1,IF(#REF!&lt;&gt;"",1,0))</f>
        <v>#REF!</v>
      </c>
      <c r="AN190" s="25" t="e">
        <f>IF('Crisis Indicator Data'!#REF!="No Data",1,IF(#REF!&lt;&gt;"",1,0))</f>
        <v>#REF!</v>
      </c>
      <c r="AO190" s="25" t="e">
        <f>IF('Crisis Indicator Data'!#REF!="No Data",1,IF(#REF!&lt;&gt;"",1,0))</f>
        <v>#REF!</v>
      </c>
      <c r="AP190" s="25" t="e">
        <f>IF('Crisis Indicator Data'!#REF!="No Data",1,IF(#REF!&lt;&gt;"",1,0))</f>
        <v>#REF!</v>
      </c>
      <c r="AQ190" s="25" t="e">
        <f>IF('Crisis Indicator Data'!#REF!="No Data",1,IF(#REF!&lt;&gt;"",1,0))</f>
        <v>#REF!</v>
      </c>
      <c r="AR190" s="25" t="e">
        <f>IF('Crisis Indicator Data'!#REF!="No Data",1,IF(#REF!&lt;&gt;"",1,0))</f>
        <v>#REF!</v>
      </c>
      <c r="AS190" s="25" t="e">
        <f>IF('Crisis Indicator Data'!#REF!="No Data",1,IF(#REF!&lt;&gt;"",1,0))</f>
        <v>#REF!</v>
      </c>
      <c r="AT190" s="25" t="e">
        <f>IF('Crisis Indicator Data'!#REF!="No Data",1,IF(#REF!&lt;&gt;"",1,0))</f>
        <v>#REF!</v>
      </c>
      <c r="AU190" s="25" t="e">
        <f>IF('Crisis Indicator Data'!#REF!="No Data",1,IF(#REF!&lt;&gt;"",1,0))</f>
        <v>#REF!</v>
      </c>
      <c r="AV190" s="25" t="e">
        <f>IF('Crisis Indicator Data'!#REF!="No Data",1,IF(#REF!&lt;&gt;"",1,0))</f>
        <v>#REF!</v>
      </c>
      <c r="AW190" s="25" t="e">
        <f>IF('Crisis Indicator Data'!#REF!="No Data",1,IF(#REF!&lt;&gt;"",1,0))</f>
        <v>#REF!</v>
      </c>
      <c r="AX190" s="25" t="e">
        <f>IF('Crisis Indicator Data'!#REF!="No Data",1,IF(#REF!&lt;&gt;"",1,0))</f>
        <v>#REF!</v>
      </c>
      <c r="AY190" s="25" t="e">
        <f>IF('Crisis Indicator Data'!#REF!="No Data",1,IF(#REF!&lt;&gt;"",1,0))</f>
        <v>#REF!</v>
      </c>
      <c r="AZ190" s="25" t="e">
        <f>IF('Crisis Indicator Data'!#REF!="No Data",1,IF(#REF!&lt;&gt;"",1,0))</f>
        <v>#REF!</v>
      </c>
      <c r="BA190" t="e">
        <f t="shared" si="4"/>
        <v>#REF!</v>
      </c>
      <c r="BB190" s="27" t="e">
        <f t="shared" si="5"/>
        <v>#REF!</v>
      </c>
    </row>
    <row r="191" spans="1:54" x14ac:dyDescent="0.3">
      <c r="A191" t="s">
        <v>353</v>
      </c>
      <c r="B191" s="25" t="e">
        <f>IF('Crisis Indicator Data'!#REF!="No Data",1,IF(#REF!&lt;&gt;"",1,0))</f>
        <v>#REF!</v>
      </c>
      <c r="C191" s="25" t="e">
        <f>IF('Crisis Indicator Data'!#REF!="No Data",1,IF(#REF!&lt;&gt;"",1,0))</f>
        <v>#REF!</v>
      </c>
      <c r="D191" s="25" t="e">
        <f>IF('Crisis Indicator Data'!#REF!="No Data",1,IF(#REF!&lt;&gt;"",1,0))</f>
        <v>#REF!</v>
      </c>
      <c r="E191" s="25" t="e">
        <f>IF('Crisis Indicator Data'!#REF!="No Data",1,IF(#REF!&lt;&gt;"",1,0))</f>
        <v>#REF!</v>
      </c>
      <c r="F191" s="25" t="e">
        <f>IF('Crisis Indicator Data'!#REF!="No Data",1,IF(#REF!&lt;&gt;"",1,0))</f>
        <v>#REF!</v>
      </c>
      <c r="G191" s="25" t="e">
        <f>IF('Crisis Indicator Data'!#REF!="No Data",1,IF(#REF!&lt;&gt;"",1,0))</f>
        <v>#REF!</v>
      </c>
      <c r="H191" s="25" t="e">
        <f>IF('Crisis Indicator Data'!#REF!="No Data",1,IF(#REF!&lt;&gt;"",1,0))</f>
        <v>#REF!</v>
      </c>
      <c r="I191" s="25" t="e">
        <f>IF('Crisis Indicator Data'!#REF!="No Data",1,IF(#REF!&lt;&gt;"",1,0))</f>
        <v>#REF!</v>
      </c>
      <c r="J191" s="25" t="e">
        <f>IF('Crisis Indicator Data'!#REF!="No Data",1,IF(#REF!&lt;&gt;"",1,0))</f>
        <v>#REF!</v>
      </c>
      <c r="K191" s="25" t="e">
        <f>IF('Crisis Indicator Data'!#REF!="No Data",1,IF(#REF!&lt;&gt;"",1,0))</f>
        <v>#REF!</v>
      </c>
      <c r="L191" s="25" t="e">
        <f>IF('Crisis Indicator Data'!#REF!="No Data",1,IF(#REF!&lt;&gt;"",1,0))</f>
        <v>#REF!</v>
      </c>
      <c r="M191" s="25" t="e">
        <f>IF('Crisis Indicator Data'!#REF!="No Data",1,IF(#REF!&lt;&gt;"",1,0))</f>
        <v>#REF!</v>
      </c>
      <c r="N191" s="25" t="e">
        <f>IF('Crisis Indicator Data'!#REF!="No Data",1,IF(#REF!&lt;&gt;"",1,0))</f>
        <v>#REF!</v>
      </c>
      <c r="O191" s="25" t="e">
        <f>IF('Crisis Indicator Data'!#REF!="No Data",1,IF(#REF!&lt;&gt;"",1,0))</f>
        <v>#REF!</v>
      </c>
      <c r="P191" s="25" t="e">
        <f>IF('Crisis Indicator Data'!#REF!="No Data",1,IF(#REF!&lt;&gt;"",1,0))</f>
        <v>#REF!</v>
      </c>
      <c r="Q191" s="25" t="e">
        <f>IF('Crisis Indicator Data'!#REF!="No Data",1,IF(#REF!&lt;&gt;"",1,0))</f>
        <v>#REF!</v>
      </c>
      <c r="R191" s="25" t="e">
        <f>IF('Crisis Indicator Data'!#REF!="No Data",1,IF(#REF!&lt;&gt;"",1,0))</f>
        <v>#REF!</v>
      </c>
      <c r="S191" s="25" t="e">
        <f>IF('Crisis Indicator Data'!#REF!="No Data",1,IF(#REF!&lt;&gt;"",1,0))</f>
        <v>#REF!</v>
      </c>
      <c r="T191" s="25" t="e">
        <f>IF('Crisis Indicator Data'!#REF!="No Data",1,IF(#REF!&lt;&gt;"",1,0))</f>
        <v>#REF!</v>
      </c>
      <c r="U191" s="25" t="e">
        <f>IF('Crisis Indicator Data'!#REF!="No Data",1,IF(#REF!&lt;&gt;"",1,0))</f>
        <v>#REF!</v>
      </c>
      <c r="V191" s="25" t="e">
        <f>IF('Crisis Indicator Data'!#REF!="No Data",1,IF(#REF!&lt;&gt;"",1,0))</f>
        <v>#REF!</v>
      </c>
      <c r="W191" s="25" t="e">
        <f>IF('Crisis Indicator Data'!#REF!="No Data",1,IF(#REF!&lt;&gt;"",1,0))</f>
        <v>#REF!</v>
      </c>
      <c r="X191" s="25" t="e">
        <f>IF('Crisis Indicator Data'!#REF!="No Data",1,IF(#REF!&lt;&gt;"",1,0))</f>
        <v>#REF!</v>
      </c>
      <c r="Y191" s="25" t="e">
        <f>IF('Crisis Indicator Data'!#REF!="No Data",1,IF(#REF!&lt;&gt;"",1,0))</f>
        <v>#REF!</v>
      </c>
      <c r="Z191" s="25" t="e">
        <f>IF('Crisis Indicator Data'!#REF!="No Data",1,IF(#REF!&lt;&gt;"",1,0))</f>
        <v>#REF!</v>
      </c>
      <c r="AA191" s="25" t="e">
        <f>IF('Crisis Indicator Data'!#REF!="No Data",1,IF(#REF!&lt;&gt;"",1,0))</f>
        <v>#REF!</v>
      </c>
      <c r="AB191" s="25" t="e">
        <f>IF('Crisis Indicator Data'!#REF!="No Data",1,IF(#REF!&lt;&gt;"",1,0))</f>
        <v>#REF!</v>
      </c>
      <c r="AC191" s="25" t="e">
        <f>IF('Crisis Indicator Data'!#REF!="No Data",1,IF(#REF!&lt;&gt;"",1,0))</f>
        <v>#REF!</v>
      </c>
      <c r="AD191" s="25" t="e">
        <f>IF('Crisis Indicator Data'!#REF!="No Data",1,IF(#REF!&lt;&gt;"",1,0))</f>
        <v>#REF!</v>
      </c>
      <c r="AE191" s="25" t="e">
        <f>IF('Crisis Indicator Data'!#REF!="No Data",1,IF(#REF!&lt;&gt;"",1,0))</f>
        <v>#REF!</v>
      </c>
      <c r="AF191" s="25" t="e">
        <f>IF('Crisis Indicator Data'!#REF!="No Data",1,IF(#REF!&lt;&gt;"",1,0))</f>
        <v>#REF!</v>
      </c>
      <c r="AG191" s="25" t="e">
        <f>IF('Crisis Indicator Data'!#REF!="No Data",1,IF(#REF!&lt;&gt;"",1,0))</f>
        <v>#REF!</v>
      </c>
      <c r="AH191" s="25" t="e">
        <f>IF('Crisis Indicator Data'!#REF!="No Data",1,IF(#REF!&lt;&gt;"",1,0))</f>
        <v>#REF!</v>
      </c>
      <c r="AI191" s="25" t="e">
        <f>IF('Crisis Indicator Data'!#REF!="No Data",1,IF(#REF!&lt;&gt;"",1,0))</f>
        <v>#REF!</v>
      </c>
      <c r="AJ191" s="25" t="e">
        <f>IF('Crisis Indicator Data'!#REF!="No Data",1,IF(#REF!&lt;&gt;"",1,0))</f>
        <v>#REF!</v>
      </c>
      <c r="AK191" s="25" t="e">
        <f>IF('Crisis Indicator Data'!#REF!="No Data",1,IF(#REF!&lt;&gt;"",1,0))</f>
        <v>#REF!</v>
      </c>
      <c r="AL191" s="25" t="e">
        <f>IF('Crisis Indicator Data'!#REF!="No Data",1,IF(#REF!&lt;&gt;"",1,0))</f>
        <v>#REF!</v>
      </c>
      <c r="AM191" s="25" t="e">
        <f>IF('Crisis Indicator Data'!#REF!="No Data",1,IF(#REF!&lt;&gt;"",1,0))</f>
        <v>#REF!</v>
      </c>
      <c r="AN191" s="25" t="e">
        <f>IF('Crisis Indicator Data'!#REF!="No Data",1,IF(#REF!&lt;&gt;"",1,0))</f>
        <v>#REF!</v>
      </c>
      <c r="AO191" s="25" t="e">
        <f>IF('Crisis Indicator Data'!#REF!="No Data",1,IF(#REF!&lt;&gt;"",1,0))</f>
        <v>#REF!</v>
      </c>
      <c r="AP191" s="25" t="e">
        <f>IF('Crisis Indicator Data'!#REF!="No Data",1,IF(#REF!&lt;&gt;"",1,0))</f>
        <v>#REF!</v>
      </c>
      <c r="AQ191" s="25" t="e">
        <f>IF('Crisis Indicator Data'!#REF!="No Data",1,IF(#REF!&lt;&gt;"",1,0))</f>
        <v>#REF!</v>
      </c>
      <c r="AR191" s="25" t="e">
        <f>IF('Crisis Indicator Data'!#REF!="No Data",1,IF(#REF!&lt;&gt;"",1,0))</f>
        <v>#REF!</v>
      </c>
      <c r="AS191" s="25" t="e">
        <f>IF('Crisis Indicator Data'!#REF!="No Data",1,IF(#REF!&lt;&gt;"",1,0))</f>
        <v>#REF!</v>
      </c>
      <c r="AT191" s="25" t="e">
        <f>IF('Crisis Indicator Data'!#REF!="No Data",1,IF(#REF!&lt;&gt;"",1,0))</f>
        <v>#REF!</v>
      </c>
      <c r="AU191" s="25" t="e">
        <f>IF('Crisis Indicator Data'!#REF!="No Data",1,IF(#REF!&lt;&gt;"",1,0))</f>
        <v>#REF!</v>
      </c>
      <c r="AV191" s="25" t="e">
        <f>IF('Crisis Indicator Data'!#REF!="No Data",1,IF(#REF!&lt;&gt;"",1,0))</f>
        <v>#REF!</v>
      </c>
      <c r="AW191" s="25" t="e">
        <f>IF('Crisis Indicator Data'!#REF!="No Data",1,IF(#REF!&lt;&gt;"",1,0))</f>
        <v>#REF!</v>
      </c>
      <c r="AX191" s="25" t="e">
        <f>IF('Crisis Indicator Data'!#REF!="No Data",1,IF(#REF!&lt;&gt;"",1,0))</f>
        <v>#REF!</v>
      </c>
      <c r="AY191" s="25" t="e">
        <f>IF('Crisis Indicator Data'!#REF!="No Data",1,IF(#REF!&lt;&gt;"",1,0))</f>
        <v>#REF!</v>
      </c>
      <c r="AZ191" s="25" t="e">
        <f>IF('Crisis Indicator Data'!#REF!="No Data",1,IF(#REF!&lt;&gt;"",1,0))</f>
        <v>#REF!</v>
      </c>
      <c r="BA191" t="e">
        <f t="shared" si="4"/>
        <v>#REF!</v>
      </c>
      <c r="BB191" s="27" t="e">
        <f t="shared" si="5"/>
        <v>#REF!</v>
      </c>
    </row>
    <row r="192" spans="1:54" x14ac:dyDescent="0.3">
      <c r="A192" t="s">
        <v>355</v>
      </c>
      <c r="B192" s="25" t="e">
        <f>IF('Crisis Indicator Data'!#REF!="No Data",1,IF(#REF!&lt;&gt;"",1,0))</f>
        <v>#REF!</v>
      </c>
      <c r="C192" s="25" t="e">
        <f>IF('Crisis Indicator Data'!#REF!="No Data",1,IF(#REF!&lt;&gt;"",1,0))</f>
        <v>#REF!</v>
      </c>
      <c r="D192" s="25" t="e">
        <f>IF('Crisis Indicator Data'!#REF!="No Data",1,IF(#REF!&lt;&gt;"",1,0))</f>
        <v>#REF!</v>
      </c>
      <c r="E192" s="25" t="e">
        <f>IF('Crisis Indicator Data'!#REF!="No Data",1,IF(#REF!&lt;&gt;"",1,0))</f>
        <v>#REF!</v>
      </c>
      <c r="F192" s="25" t="e">
        <f>IF('Crisis Indicator Data'!#REF!="No Data",1,IF(#REF!&lt;&gt;"",1,0))</f>
        <v>#REF!</v>
      </c>
      <c r="G192" s="25" t="e">
        <f>IF('Crisis Indicator Data'!#REF!="No Data",1,IF(#REF!&lt;&gt;"",1,0))</f>
        <v>#REF!</v>
      </c>
      <c r="H192" s="25" t="e">
        <f>IF('Crisis Indicator Data'!#REF!="No Data",1,IF(#REF!&lt;&gt;"",1,0))</f>
        <v>#REF!</v>
      </c>
      <c r="I192" s="25" t="e">
        <f>IF('Crisis Indicator Data'!#REF!="No Data",1,IF(#REF!&lt;&gt;"",1,0))</f>
        <v>#REF!</v>
      </c>
      <c r="J192" s="25" t="e">
        <f>IF('Crisis Indicator Data'!#REF!="No Data",1,IF(#REF!&lt;&gt;"",1,0))</f>
        <v>#REF!</v>
      </c>
      <c r="K192" s="25" t="e">
        <f>IF('Crisis Indicator Data'!#REF!="No Data",1,IF(#REF!&lt;&gt;"",1,0))</f>
        <v>#REF!</v>
      </c>
      <c r="L192" s="25" t="e">
        <f>IF('Crisis Indicator Data'!#REF!="No Data",1,IF(#REF!&lt;&gt;"",1,0))</f>
        <v>#REF!</v>
      </c>
      <c r="M192" s="25" t="e">
        <f>IF('Crisis Indicator Data'!#REF!="No Data",1,IF(#REF!&lt;&gt;"",1,0))</f>
        <v>#REF!</v>
      </c>
      <c r="N192" s="25" t="e">
        <f>IF('Crisis Indicator Data'!#REF!="No Data",1,IF(#REF!&lt;&gt;"",1,0))</f>
        <v>#REF!</v>
      </c>
      <c r="O192" s="25" t="e">
        <f>IF('Crisis Indicator Data'!#REF!="No Data",1,IF(#REF!&lt;&gt;"",1,0))</f>
        <v>#REF!</v>
      </c>
      <c r="P192" s="25" t="e">
        <f>IF('Crisis Indicator Data'!#REF!="No Data",1,IF(#REF!&lt;&gt;"",1,0))</f>
        <v>#REF!</v>
      </c>
      <c r="Q192" s="25" t="e">
        <f>IF('Crisis Indicator Data'!#REF!="No Data",1,IF(#REF!&lt;&gt;"",1,0))</f>
        <v>#REF!</v>
      </c>
      <c r="R192" s="25" t="e">
        <f>IF('Crisis Indicator Data'!#REF!="No Data",1,IF(#REF!&lt;&gt;"",1,0))</f>
        <v>#REF!</v>
      </c>
      <c r="S192" s="25" t="e">
        <f>IF('Crisis Indicator Data'!#REF!="No Data",1,IF(#REF!&lt;&gt;"",1,0))</f>
        <v>#REF!</v>
      </c>
      <c r="T192" s="25" t="e">
        <f>IF('Crisis Indicator Data'!#REF!="No Data",1,IF(#REF!&lt;&gt;"",1,0))</f>
        <v>#REF!</v>
      </c>
      <c r="U192" s="25" t="e">
        <f>IF('Crisis Indicator Data'!#REF!="No Data",1,IF(#REF!&lt;&gt;"",1,0))</f>
        <v>#REF!</v>
      </c>
      <c r="V192" s="25" t="e">
        <f>IF('Crisis Indicator Data'!#REF!="No Data",1,IF(#REF!&lt;&gt;"",1,0))</f>
        <v>#REF!</v>
      </c>
      <c r="W192" s="25" t="e">
        <f>IF('Crisis Indicator Data'!#REF!="No Data",1,IF(#REF!&lt;&gt;"",1,0))</f>
        <v>#REF!</v>
      </c>
      <c r="X192" s="25" t="e">
        <f>IF('Crisis Indicator Data'!#REF!="No Data",1,IF(#REF!&lt;&gt;"",1,0))</f>
        <v>#REF!</v>
      </c>
      <c r="Y192" s="25" t="e">
        <f>IF('Crisis Indicator Data'!#REF!="No Data",1,IF(#REF!&lt;&gt;"",1,0))</f>
        <v>#REF!</v>
      </c>
      <c r="Z192" s="25" t="e">
        <f>IF('Crisis Indicator Data'!#REF!="No Data",1,IF(#REF!&lt;&gt;"",1,0))</f>
        <v>#REF!</v>
      </c>
      <c r="AA192" s="25" t="e">
        <f>IF('Crisis Indicator Data'!#REF!="No Data",1,IF(#REF!&lt;&gt;"",1,0))</f>
        <v>#REF!</v>
      </c>
      <c r="AB192" s="25" t="e">
        <f>IF('Crisis Indicator Data'!#REF!="No Data",1,IF(#REF!&lt;&gt;"",1,0))</f>
        <v>#REF!</v>
      </c>
      <c r="AC192" s="25" t="e">
        <f>IF('Crisis Indicator Data'!#REF!="No Data",1,IF(#REF!&lt;&gt;"",1,0))</f>
        <v>#REF!</v>
      </c>
      <c r="AD192" s="25" t="e">
        <f>IF('Crisis Indicator Data'!#REF!="No Data",1,IF(#REF!&lt;&gt;"",1,0))</f>
        <v>#REF!</v>
      </c>
      <c r="AE192" s="25" t="e">
        <f>IF('Crisis Indicator Data'!#REF!="No Data",1,IF(#REF!&lt;&gt;"",1,0))</f>
        <v>#REF!</v>
      </c>
      <c r="AF192" s="25" t="e">
        <f>IF('Crisis Indicator Data'!#REF!="No Data",1,IF(#REF!&lt;&gt;"",1,0))</f>
        <v>#REF!</v>
      </c>
      <c r="AG192" s="25" t="e">
        <f>IF('Crisis Indicator Data'!#REF!="No Data",1,IF(#REF!&lt;&gt;"",1,0))</f>
        <v>#REF!</v>
      </c>
      <c r="AH192" s="25" t="e">
        <f>IF('Crisis Indicator Data'!#REF!="No Data",1,IF(#REF!&lt;&gt;"",1,0))</f>
        <v>#REF!</v>
      </c>
      <c r="AI192" s="25" t="e">
        <f>IF('Crisis Indicator Data'!#REF!="No Data",1,IF(#REF!&lt;&gt;"",1,0))</f>
        <v>#REF!</v>
      </c>
      <c r="AJ192" s="25" t="e">
        <f>IF('Crisis Indicator Data'!#REF!="No Data",1,IF(#REF!&lt;&gt;"",1,0))</f>
        <v>#REF!</v>
      </c>
      <c r="AK192" s="25" t="e">
        <f>IF('Crisis Indicator Data'!#REF!="No Data",1,IF(#REF!&lt;&gt;"",1,0))</f>
        <v>#REF!</v>
      </c>
      <c r="AL192" s="25" t="e">
        <f>IF('Crisis Indicator Data'!#REF!="No Data",1,IF(#REF!&lt;&gt;"",1,0))</f>
        <v>#REF!</v>
      </c>
      <c r="AM192" s="25" t="e">
        <f>IF('Crisis Indicator Data'!#REF!="No Data",1,IF(#REF!&lt;&gt;"",1,0))</f>
        <v>#REF!</v>
      </c>
      <c r="AN192" s="25" t="e">
        <f>IF('Crisis Indicator Data'!#REF!="No Data",1,IF(#REF!&lt;&gt;"",1,0))</f>
        <v>#REF!</v>
      </c>
      <c r="AO192" s="25" t="e">
        <f>IF('Crisis Indicator Data'!#REF!="No Data",1,IF(#REF!&lt;&gt;"",1,0))</f>
        <v>#REF!</v>
      </c>
      <c r="AP192" s="25" t="e">
        <f>IF('Crisis Indicator Data'!#REF!="No Data",1,IF(#REF!&lt;&gt;"",1,0))</f>
        <v>#REF!</v>
      </c>
      <c r="AQ192" s="25" t="e">
        <f>IF('Crisis Indicator Data'!#REF!="No Data",1,IF(#REF!&lt;&gt;"",1,0))</f>
        <v>#REF!</v>
      </c>
      <c r="AR192" s="25" t="e">
        <f>IF('Crisis Indicator Data'!#REF!="No Data",1,IF(#REF!&lt;&gt;"",1,0))</f>
        <v>#REF!</v>
      </c>
      <c r="AS192" s="25" t="e">
        <f>IF('Crisis Indicator Data'!#REF!="No Data",1,IF(#REF!&lt;&gt;"",1,0))</f>
        <v>#REF!</v>
      </c>
      <c r="AT192" s="25" t="e">
        <f>IF('Crisis Indicator Data'!#REF!="No Data",1,IF(#REF!&lt;&gt;"",1,0))</f>
        <v>#REF!</v>
      </c>
      <c r="AU192" s="25" t="e">
        <f>IF('Crisis Indicator Data'!#REF!="No Data",1,IF(#REF!&lt;&gt;"",1,0))</f>
        <v>#REF!</v>
      </c>
      <c r="AV192" s="25" t="e">
        <f>IF('Crisis Indicator Data'!#REF!="No Data",1,IF(#REF!&lt;&gt;"",1,0))</f>
        <v>#REF!</v>
      </c>
      <c r="AW192" s="25" t="e">
        <f>IF('Crisis Indicator Data'!#REF!="No Data",1,IF(#REF!&lt;&gt;"",1,0))</f>
        <v>#REF!</v>
      </c>
      <c r="AX192" s="25" t="e">
        <f>IF('Crisis Indicator Data'!#REF!="No Data",1,IF(#REF!&lt;&gt;"",1,0))</f>
        <v>#REF!</v>
      </c>
      <c r="AY192" s="25" t="e">
        <f>IF('Crisis Indicator Data'!#REF!="No Data",1,IF(#REF!&lt;&gt;"",1,0))</f>
        <v>#REF!</v>
      </c>
      <c r="AZ192" s="25" t="e">
        <f>IF('Crisis Indicator Data'!#REF!="No Data",1,IF(#REF!&lt;&gt;"",1,0))</f>
        <v>#REF!</v>
      </c>
      <c r="BA192" t="e">
        <f t="shared" si="4"/>
        <v>#REF!</v>
      </c>
      <c r="BB192" s="27" t="e">
        <f t="shared" si="5"/>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ECD87-0810-4E2C-B685-C70C6DD31C09}">
  <sheetPr>
    <tabColor rgb="FF4A2B54"/>
    <pageSetUpPr fitToPage="1"/>
  </sheetPr>
  <dimension ref="A1:U144"/>
  <sheetViews>
    <sheetView zoomScale="80" zoomScaleNormal="80" workbookViewId="0"/>
  </sheetViews>
  <sheetFormatPr defaultColWidth="8.5546875" defaultRowHeight="14.4" x14ac:dyDescent="0.3"/>
  <cols>
    <col min="1" max="1" width="43.5546875" style="88" bestFit="1" customWidth="1"/>
    <col min="2" max="2" width="10" style="88" customWidth="1"/>
    <col min="3" max="3" width="17.5546875" style="88" customWidth="1"/>
    <col min="4" max="4" width="8.5546875" style="88"/>
    <col min="5" max="5" width="27.44140625" style="88" bestFit="1" customWidth="1"/>
    <col min="6" max="7" width="8.5546875" style="88"/>
    <col min="8" max="8" width="9.5546875" style="88" customWidth="1"/>
    <col min="9" max="9" width="13.5546875" style="88" customWidth="1"/>
    <col min="10" max="10" width="10.44140625" style="88" customWidth="1"/>
    <col min="11" max="20" width="8.5546875" style="88"/>
    <col min="21" max="21" width="11.44140625" style="88" bestFit="1" customWidth="1"/>
    <col min="22" max="16384" width="8.5546875" style="88"/>
  </cols>
  <sheetData>
    <row r="1" spans="1:21" ht="22.8" x14ac:dyDescent="0.4">
      <c r="A1" s="171" t="str">
        <f>"INFORM Severity Index - all crises. Release: "&amp;About!$A$5&amp;""</f>
        <v>INFORM Severity Index - all crises. Release: December 2020</v>
      </c>
      <c r="B1" s="68"/>
      <c r="C1" s="68"/>
      <c r="D1" s="68"/>
      <c r="E1" s="68"/>
      <c r="F1" s="68"/>
      <c r="G1" s="68"/>
      <c r="H1" s="68"/>
      <c r="I1" s="68"/>
      <c r="J1" s="68"/>
      <c r="K1" s="68"/>
      <c r="L1" s="68"/>
      <c r="M1" s="68"/>
      <c r="N1" s="68"/>
      <c r="O1" s="68"/>
      <c r="P1" s="68"/>
      <c r="Q1" s="68"/>
      <c r="R1" s="68"/>
      <c r="S1" s="68"/>
      <c r="T1" s="68"/>
      <c r="U1" s="68"/>
    </row>
    <row r="2" spans="1:21" ht="97.8" thickBot="1" x14ac:dyDescent="0.35">
      <c r="A2" s="13" t="s">
        <v>459</v>
      </c>
      <c r="B2" s="13" t="s">
        <v>460</v>
      </c>
      <c r="C2" s="13" t="s">
        <v>372</v>
      </c>
      <c r="D2" s="6" t="s">
        <v>357</v>
      </c>
      <c r="E2" s="13" t="s">
        <v>470</v>
      </c>
      <c r="F2" s="114" t="s">
        <v>2751</v>
      </c>
      <c r="G2" s="115" t="s">
        <v>2752</v>
      </c>
      <c r="H2" s="114" t="s">
        <v>2752</v>
      </c>
      <c r="I2" s="116" t="s">
        <v>2759</v>
      </c>
      <c r="J2" s="116" t="s">
        <v>625</v>
      </c>
      <c r="K2" s="118" t="s">
        <v>2743</v>
      </c>
      <c r="L2" s="117" t="s">
        <v>3015</v>
      </c>
      <c r="M2" s="117" t="s">
        <v>3016</v>
      </c>
      <c r="N2" s="69" t="s">
        <v>2745</v>
      </c>
      <c r="O2" s="119" t="s">
        <v>1428</v>
      </c>
      <c r="P2" s="119" t="s">
        <v>2744</v>
      </c>
      <c r="Q2" s="120" t="s">
        <v>504</v>
      </c>
      <c r="R2" s="121" t="s">
        <v>505</v>
      </c>
      <c r="S2" s="121" t="s">
        <v>506</v>
      </c>
      <c r="T2" s="89" t="s">
        <v>1560</v>
      </c>
      <c r="U2" s="170" t="s">
        <v>2792</v>
      </c>
    </row>
    <row r="3" spans="1:21" ht="18" hidden="1" thickTop="1" x14ac:dyDescent="0.35">
      <c r="A3" s="66" t="s">
        <v>481</v>
      </c>
      <c r="B3" s="66"/>
      <c r="C3" s="66"/>
      <c r="D3" s="66"/>
      <c r="E3" s="66"/>
      <c r="F3" s="58"/>
      <c r="G3" s="58"/>
      <c r="H3" s="58"/>
      <c r="I3" s="111"/>
      <c r="J3" s="58"/>
      <c r="K3" s="57"/>
      <c r="L3" s="56"/>
      <c r="M3" s="56"/>
      <c r="N3" s="57"/>
      <c r="O3" s="58"/>
      <c r="P3" s="58"/>
      <c r="Q3" s="57"/>
      <c r="R3" s="56"/>
      <c r="S3" s="56"/>
      <c r="T3" s="2"/>
      <c r="U3" s="153"/>
    </row>
    <row r="4" spans="1:21" ht="18" thickTop="1" x14ac:dyDescent="0.35">
      <c r="A4" s="14" t="s">
        <v>410</v>
      </c>
      <c r="B4" s="14"/>
      <c r="C4" s="14"/>
      <c r="D4" s="7" t="s">
        <v>410</v>
      </c>
      <c r="E4" s="14"/>
      <c r="F4" s="44" t="s">
        <v>491</v>
      </c>
      <c r="G4" s="44" t="s">
        <v>491</v>
      </c>
      <c r="H4" s="44" t="s">
        <v>454</v>
      </c>
      <c r="I4" s="44" t="s">
        <v>2758</v>
      </c>
      <c r="J4" s="44" t="s">
        <v>454</v>
      </c>
      <c r="K4" s="44" t="s">
        <v>491</v>
      </c>
      <c r="L4" s="44" t="s">
        <v>491</v>
      </c>
      <c r="M4" s="44" t="s">
        <v>491</v>
      </c>
      <c r="N4" s="44" t="s">
        <v>491</v>
      </c>
      <c r="O4" s="44" t="s">
        <v>491</v>
      </c>
      <c r="P4" s="44" t="s">
        <v>491</v>
      </c>
      <c r="Q4" s="44" t="s">
        <v>491</v>
      </c>
      <c r="R4" s="44" t="s">
        <v>491</v>
      </c>
      <c r="S4" s="44" t="s">
        <v>491</v>
      </c>
      <c r="T4" s="2"/>
      <c r="U4" s="153"/>
    </row>
    <row r="5" spans="1:21" x14ac:dyDescent="0.3">
      <c r="A5" s="177" t="str" cm="1">
        <f t="array" ref="A5">IFERROR(INDEX(Lists!$B$2:$B$170,SMALL(IF(Lists!$I$2:$I$170="Individual",ROW(Lists!$B$2:$B$170)),ROW(1:1))-1,1),"")</f>
        <v>Complex crisis in Afghanistan</v>
      </c>
      <c r="B5" s="178" t="str">
        <f>VLOOKUP(A5,Lists!$B$2:$G$170,2,FALSE)</f>
        <v>AFG001</v>
      </c>
      <c r="C5" s="178" t="str">
        <f>VLOOKUP(B5,'INFORM Severity - hidden'!$C$5:$D$170,2,FALSE)</f>
        <v>Afghanistan</v>
      </c>
      <c r="D5" s="178" t="str">
        <f>VLOOKUP(A5,Lists!$B$2:$G$170,3,FALSE)</f>
        <v>AFG</v>
      </c>
      <c r="E5" s="179" t="str">
        <f>VLOOKUP(A5,Lists!$B$2:$G$170,5,FALSE)</f>
        <v>Complex crisis</v>
      </c>
      <c r="F5" s="173">
        <f>IF(OR(N5="x",K5="x"),"x",ROUND((5-GEOMEAN(((5-K5)/5*4+1),((5-N5)/5*4+1),((5-N5)/5*4+1)))/4*3.5+Q5*0.3,1))</f>
        <v>4.5999999999999996</v>
      </c>
      <c r="G5" s="174">
        <f>IF(F5="x","x",ROUNDUP(F5,0))</f>
        <v>5</v>
      </c>
      <c r="H5" s="174" t="str">
        <f>IF(N5="x","x",IF(K5="x","x",(IF(G5=5,"Very High",IF(G5=4,"High",IF(G5=3,"Medium",IF(G5=2,"Low","Very Low")))))))</f>
        <v>Very High</v>
      </c>
      <c r="I5" s="175" t="str">
        <f>INDEX(Trends!$D$3:$D$400,MATCH(B5,Trends!$C$3:$C$400,0))</f>
        <v>Increasing</v>
      </c>
      <c r="J5" s="174" t="str">
        <f>VLOOKUP($B5,Reliability!$A$3:$I$170,9,FALSE)</f>
        <v>High</v>
      </c>
      <c r="K5" s="176">
        <f>IF(OR(M5="x",L5="x"),"x",ROUND((5-GEOMEAN(((5-L5)/5*4+1),((5-M5)/5*4+1),((5-M5)/5*4+1)))/4*5,1))</f>
        <v>5</v>
      </c>
      <c r="L5" s="176">
        <f>VLOOKUP($B5,'Impact of the crisis'!$C$6:$N$170,12,FALSE)</f>
        <v>4.9000000000000004</v>
      </c>
      <c r="M5" s="176">
        <f>VLOOKUP($B5,'Impact of the crisis'!$C$6:$AB$170,26,FALSE)</f>
        <v>5</v>
      </c>
      <c r="N5" s="176">
        <f>VLOOKUP($B5,'Conditions of people affected'!$C$6:$R$170,16,FALSE)</f>
        <v>4.5</v>
      </c>
      <c r="O5" s="176">
        <f>VLOOKUP($B5,'Conditions of people affected'!$C$6:$R$170,9,FALSE)</f>
        <v>5</v>
      </c>
      <c r="P5" s="176">
        <f>VLOOKUP($B5,'Conditions of people affected'!$C$6:$R$170,15,FALSE)</f>
        <v>4</v>
      </c>
      <c r="Q5" s="176">
        <f>IF(OR(S5="x",R5="x"),R5,ROUND((5-GEOMEAN(((5-R5)/5*4+1),((5-S5)/5*4+1)))/4*5,1))</f>
        <v>4.3</v>
      </c>
      <c r="R5" s="176">
        <f>VLOOKUP($B5,'Complexity of the crisis'!$C$6:$AN$170,22,FALSE)</f>
        <v>4</v>
      </c>
      <c r="S5" s="176">
        <f>VLOOKUP($B5,'Complexity of the crisis'!$C$6:$AN$170,38,FALSE)</f>
        <v>4.5</v>
      </c>
      <c r="T5" s="180" t="str">
        <f>VLOOKUP(B5,Lists!$C$3:$E$170,3,FALSE)</f>
        <v>Asia</v>
      </c>
      <c r="U5" s="181">
        <f>VLOOKUP(B5,'INFORM Severity - hidden'!$C$5:$V$200,20,FALSE)</f>
        <v>44181</v>
      </c>
    </row>
    <row r="6" spans="1:21" x14ac:dyDescent="0.3">
      <c r="A6" s="177" t="str" cm="1">
        <f t="array" ref="A6">IFERROR(INDEX(Lists!$B$2:$B$170,SMALL(IF(Lists!$I$2:$I$170="Individual",ROW(Lists!$B$2:$B$170)),ROW(2:2))-1,1),"")</f>
        <v>Mixed migration flows in Algeria</v>
      </c>
      <c r="B6" s="178" t="str">
        <f>VLOOKUP(A6,Lists!$B$2:$G$170,2,FALSE)</f>
        <v>DZA002</v>
      </c>
      <c r="C6" s="178" t="str">
        <f>VLOOKUP(B6,'INFORM Severity - hidden'!$C$5:$D$170,2,FALSE)</f>
        <v>Algeria</v>
      </c>
      <c r="D6" s="178" t="str">
        <f>VLOOKUP(A6,Lists!$B$2:$G$170,3,FALSE)</f>
        <v>DZA</v>
      </c>
      <c r="E6" s="179" t="str">
        <f>VLOOKUP(A6,Lists!$B$2:$G$170,5,FALSE)</f>
        <v>International displacement</v>
      </c>
      <c r="F6" s="173" t="str">
        <f t="shared" ref="F6:F69" si="0">IF(OR(N6="x",K6="x"),"x",ROUND((5-GEOMEAN(((5-K6)/5*4+1),((5-N6)/5*4+1),((5-N6)/5*4+1)))/4*3.5+Q6*0.3,1))</f>
        <v>x</v>
      </c>
      <c r="G6" s="174" t="str">
        <f t="shared" ref="G6:G69" si="1">IF(F6="x","x",ROUNDUP(F6,0))</f>
        <v>x</v>
      </c>
      <c r="H6" s="174" t="str">
        <f t="shared" ref="H6:H69" si="2">IF(N6="x","x",IF(K6="x","x",(IF(G6=5,"Very High",IF(G6=4,"High",IF(G6=3,"Medium",IF(G6=2,"Low","Very Low")))))))</f>
        <v>x</v>
      </c>
      <c r="I6" s="175" t="str">
        <f>INDEX(Trends!$D$3:$D$400,MATCH(B6,Trends!$C$3:$C$400,0))</f>
        <v>-</v>
      </c>
      <c r="J6" s="174" t="str">
        <f>VLOOKUP($B6,Reliability!$A$3:$I$170,9,FALSE)</f>
        <v>Very Low</v>
      </c>
      <c r="K6" s="176">
        <f t="shared" ref="K6:K69" si="3">IF(OR(M6="x",L6="x"),"x",ROUND((5-GEOMEAN(((5-L6)/5*4+1),((5-M6)/5*4+1),((5-M6)/5*4+1)))/4*5,1))</f>
        <v>4.4000000000000004</v>
      </c>
      <c r="L6" s="176">
        <f>VLOOKUP($B6,'Impact of the crisis'!$C$6:$N$170,12,FALSE)</f>
        <v>5</v>
      </c>
      <c r="M6" s="176">
        <f>VLOOKUP($B6,'Impact of the crisis'!$C$6:$AB$170,26,FALSE)</f>
        <v>4</v>
      </c>
      <c r="N6" s="176" t="str">
        <f>VLOOKUP($B6,'Conditions of people affected'!$C$6:$R$170,16,FALSE)</f>
        <v>x</v>
      </c>
      <c r="O6" s="176" t="str">
        <f>VLOOKUP($B6,'Conditions of people affected'!$C$6:$R$170,9,FALSE)</f>
        <v>x</v>
      </c>
      <c r="P6" s="176" t="str">
        <f>VLOOKUP($B6,'Conditions of people affected'!$C$6:$R$170,15,FALSE)</f>
        <v>x</v>
      </c>
      <c r="Q6" s="176">
        <f t="shared" ref="Q6:Q69" si="4">IF(OR(S6="x",R6="x"),R6,ROUND((5-GEOMEAN(((5-R6)/5*4+1),((5-S6)/5*4+1)))/4*5,1))</f>
        <v>2.5</v>
      </c>
      <c r="R6" s="176">
        <f>VLOOKUP($B6,'Complexity of the crisis'!$C$6:$AN$170,22,FALSE)</f>
        <v>3</v>
      </c>
      <c r="S6" s="176">
        <f>VLOOKUP($B6,'Complexity of the crisis'!$C$6:$AN$170,38,FALSE)</f>
        <v>2</v>
      </c>
      <c r="T6" s="180" t="str">
        <f>VLOOKUP(B6,Lists!$C$3:$E$170,3,FALSE)</f>
        <v>Africa</v>
      </c>
      <c r="U6" s="181">
        <f>VLOOKUP(B6,'INFORM Severity - hidden'!$C$5:$V$200,20,FALSE)</f>
        <v>44162</v>
      </c>
    </row>
    <row r="7" spans="1:21" x14ac:dyDescent="0.3">
      <c r="A7" s="177" t="str" cm="1">
        <f t="array" ref="A7">IFERROR(INDEX(Lists!$B$2:$B$170,SMALL(IF(Lists!$I$2:$I$170="Individual",ROW(Lists!$B$2:$B$170)),ROW(3:3))-1,1),"")</f>
        <v>Sahrawi refugees in Algeria</v>
      </c>
      <c r="B7" s="178" t="str">
        <f>VLOOKUP(A7,Lists!$B$2:$G$170,2,FALSE)</f>
        <v>DZA003</v>
      </c>
      <c r="C7" s="178" t="str">
        <f>VLOOKUP(B7,'INFORM Severity - hidden'!$C$5:$D$170,2,FALSE)</f>
        <v>Algeria</v>
      </c>
      <c r="D7" s="178" t="str">
        <f>VLOOKUP(A7,Lists!$B$2:$G$170,3,FALSE)</f>
        <v>DZA</v>
      </c>
      <c r="E7" s="179" t="str">
        <f>VLOOKUP(A7,Lists!$B$2:$G$170,5,FALSE)</f>
        <v>International displacement</v>
      </c>
      <c r="F7" s="173">
        <f t="shared" si="0"/>
        <v>2.2999999999999998</v>
      </c>
      <c r="G7" s="174">
        <f t="shared" si="1"/>
        <v>3</v>
      </c>
      <c r="H7" s="174" t="str">
        <f t="shared" si="2"/>
        <v>Medium</v>
      </c>
      <c r="I7" s="175" t="str">
        <f>INDEX(Trends!$D$3:$D$400,MATCH(B7,Trends!$C$3:$C$400,0))</f>
        <v>Increasing</v>
      </c>
      <c r="J7" s="174" t="str">
        <f>VLOOKUP($B7,Reliability!$A$3:$I$170,9,FALSE)</f>
        <v>Medium</v>
      </c>
      <c r="K7" s="176">
        <f t="shared" si="3"/>
        <v>2.2000000000000002</v>
      </c>
      <c r="L7" s="176">
        <f>VLOOKUP($B7,'Impact of the crisis'!$C$6:$N$170,12,FALSE)</f>
        <v>1.1000000000000001</v>
      </c>
      <c r="M7" s="176">
        <f>VLOOKUP($B7,'Impact of the crisis'!$C$6:$AB$170,26,FALSE)</f>
        <v>2.6</v>
      </c>
      <c r="N7" s="176">
        <f>VLOOKUP($B7,'Conditions of people affected'!$C$6:$R$170,16,FALSE)</f>
        <v>2.2999999999999998</v>
      </c>
      <c r="O7" s="176">
        <f>VLOOKUP($B7,'Conditions of people affected'!$C$6:$R$170,9,FALSE)</f>
        <v>1.6</v>
      </c>
      <c r="P7" s="176">
        <f>VLOOKUP($B7,'Conditions of people affected'!$C$6:$R$170,15,FALSE)</f>
        <v>3</v>
      </c>
      <c r="Q7" s="176">
        <f t="shared" si="4"/>
        <v>2.2999999999999998</v>
      </c>
      <c r="R7" s="176">
        <f>VLOOKUP($B7,'Complexity of the crisis'!$C$6:$AN$170,22,FALSE)</f>
        <v>3</v>
      </c>
      <c r="S7" s="176">
        <f>VLOOKUP($B7,'Complexity of the crisis'!$C$6:$AN$170,38,FALSE)</f>
        <v>1.5</v>
      </c>
      <c r="T7" s="180" t="str">
        <f>VLOOKUP(B7,Lists!$C$3:$E$170,3,FALSE)</f>
        <v>Africa</v>
      </c>
      <c r="U7" s="181">
        <f>VLOOKUP(B7,'INFORM Severity - hidden'!$C$5:$V$200,20,FALSE)</f>
        <v>44162</v>
      </c>
    </row>
    <row r="8" spans="1:21" x14ac:dyDescent="0.3">
      <c r="A8" s="177" t="str" cm="1">
        <f t="array" ref="A8">IFERROR(INDEX(Lists!$B$2:$B$170,SMALL(IF(Lists!$I$2:$I$170="Individual",ROW(Lists!$B$2:$B$170)),ROW(4:4))-1,1),"")</f>
        <v>Western Mediterranean Route</v>
      </c>
      <c r="B8" s="178" t="str">
        <f>VLOOKUP(A8,Lists!$B$2:$G$170,2,FALSE)</f>
        <v>REG008</v>
      </c>
      <c r="C8" s="178" t="str">
        <f>VLOOKUP(B8,'INFORM Severity - hidden'!$C$5:$D$170,2,FALSE)</f>
        <v>Algeria, Morocco, Spain</v>
      </c>
      <c r="D8" s="178" t="str">
        <f>VLOOKUP(A8,Lists!$B$2:$G$170,3,FALSE)</f>
        <v>DZA, MAR, ESP</v>
      </c>
      <c r="E8" s="179" t="str">
        <f>VLOOKUP(A8,Lists!$B$2:$G$170,5,FALSE)</f>
        <v>Regional crisis</v>
      </c>
      <c r="F8" s="173" t="str">
        <f t="shared" si="0"/>
        <v>x</v>
      </c>
      <c r="G8" s="174" t="str">
        <f t="shared" si="1"/>
        <v>x</v>
      </c>
      <c r="H8" s="174" t="str">
        <f t="shared" si="2"/>
        <v>x</v>
      </c>
      <c r="I8" s="175" t="str">
        <f>INDEX(Trends!$D$3:$D$400,MATCH(B8,Trends!$C$3:$C$400,0))</f>
        <v>-</v>
      </c>
      <c r="J8" s="174" t="str">
        <f>VLOOKUP($B8,Reliability!$A$3:$I$170,9,FALSE)</f>
        <v>Very Low</v>
      </c>
      <c r="K8" s="176" t="str">
        <f t="shared" si="3"/>
        <v>x</v>
      </c>
      <c r="L8" s="176" t="str">
        <f>VLOOKUP($B8,'Impact of the crisis'!$C$6:$N$170,12,FALSE)</f>
        <v>x</v>
      </c>
      <c r="M8" s="176">
        <f>VLOOKUP($B8,'Impact of the crisis'!$C$6:$AB$170,26,FALSE)</f>
        <v>3.2</v>
      </c>
      <c r="N8" s="176" t="str">
        <f>VLOOKUP($B8,'Conditions of people affected'!$C$6:$R$170,16,FALSE)</f>
        <v>x</v>
      </c>
      <c r="O8" s="176" t="str">
        <f>VLOOKUP($B8,'Conditions of people affected'!$C$6:$R$170,9,FALSE)</f>
        <v>x</v>
      </c>
      <c r="P8" s="176" t="str">
        <f>VLOOKUP($B8,'Conditions of people affected'!$C$6:$R$170,15,FALSE)</f>
        <v>x</v>
      </c>
      <c r="Q8" s="176">
        <f t="shared" si="4"/>
        <v>2.4</v>
      </c>
      <c r="R8" s="176">
        <f>VLOOKUP($B8,'Complexity of the crisis'!$C$6:$AN$170,22,FALSE)</f>
        <v>2.7</v>
      </c>
      <c r="S8" s="176">
        <f>VLOOKUP($B8,'Complexity of the crisis'!$C$6:$AN$170,38,FALSE)</f>
        <v>2</v>
      </c>
      <c r="T8" s="180" t="str">
        <f>VLOOKUP(B8,Lists!$C$3:$E$170,3,FALSE)</f>
        <v>Europe</v>
      </c>
      <c r="U8" s="181">
        <f>VLOOKUP(B8,'INFORM Severity - hidden'!$C$5:$V$200,20,FALSE)</f>
        <v>44182</v>
      </c>
    </row>
    <row r="9" spans="1:21" x14ac:dyDescent="0.3">
      <c r="A9" s="177" t="str" cm="1">
        <f t="array" ref="A9">IFERROR(INDEX(Lists!$B$2:$B$170,SMALL(IF(Lists!$I$2:$I$170="Individual",ROW(Lists!$B$2:$B$170)),ROW(5:5))-1,1),"")</f>
        <v>Central Mediterranean Route</v>
      </c>
      <c r="B9" s="178" t="str">
        <f>VLOOKUP(A9,Lists!$B$2:$G$170,2,FALSE)</f>
        <v>REG007</v>
      </c>
      <c r="C9" s="178" t="str">
        <f>VLOOKUP(B9,'INFORM Severity - hidden'!$C$5:$D$170,2,FALSE)</f>
        <v>Algeria, Tunisia, Libya, Italy</v>
      </c>
      <c r="D9" s="178" t="str">
        <f>VLOOKUP(A9,Lists!$B$2:$G$170,3,FALSE)</f>
        <v>DZA, TUN, LBY, ITA</v>
      </c>
      <c r="E9" s="179" t="str">
        <f>VLOOKUP(A9,Lists!$B$2:$G$170,5,FALSE)</f>
        <v>Regional crisis</v>
      </c>
      <c r="F9" s="173" t="str">
        <f t="shared" si="0"/>
        <v>x</v>
      </c>
      <c r="G9" s="174" t="str">
        <f t="shared" si="1"/>
        <v>x</v>
      </c>
      <c r="H9" s="174" t="str">
        <f t="shared" si="2"/>
        <v>x</v>
      </c>
      <c r="I9" s="175" t="str">
        <f>INDEX(Trends!$D$3:$D$400,MATCH(B9,Trends!$C$3:$C$400,0))</f>
        <v>-</v>
      </c>
      <c r="J9" s="174" t="str">
        <f>VLOOKUP($B9,Reliability!$A$3:$I$170,9,FALSE)</f>
        <v>Very Low</v>
      </c>
      <c r="K9" s="176" t="str">
        <f t="shared" si="3"/>
        <v>x</v>
      </c>
      <c r="L9" s="176" t="str">
        <f>VLOOKUP($B9,'Impact of the crisis'!$C$6:$N$170,12,FALSE)</f>
        <v>x</v>
      </c>
      <c r="M9" s="176">
        <f>VLOOKUP($B9,'Impact of the crisis'!$C$6:$AB$170,26,FALSE)</f>
        <v>4</v>
      </c>
      <c r="N9" s="176" t="str">
        <f>VLOOKUP($B9,'Conditions of people affected'!$C$6:$R$170,16,FALSE)</f>
        <v>x</v>
      </c>
      <c r="O9" s="176" t="str">
        <f>VLOOKUP($B9,'Conditions of people affected'!$C$6:$R$170,9,FALSE)</f>
        <v>x</v>
      </c>
      <c r="P9" s="176" t="str">
        <f>VLOOKUP($B9,'Conditions of people affected'!$C$6:$R$170,15,FALSE)</f>
        <v>x</v>
      </c>
      <c r="Q9" s="176">
        <f t="shared" si="4"/>
        <v>3.1</v>
      </c>
      <c r="R9" s="176">
        <f>VLOOKUP($B9,'Complexity of the crisis'!$C$6:$AN$170,22,FALSE)</f>
        <v>2.6</v>
      </c>
      <c r="S9" s="176">
        <f>VLOOKUP($B9,'Complexity of the crisis'!$C$6:$AN$170,38,FALSE)</f>
        <v>3.5</v>
      </c>
      <c r="T9" s="180" t="str">
        <f>VLOOKUP(B9,Lists!$C$3:$E$170,3,FALSE)</f>
        <v>Europe</v>
      </c>
      <c r="U9" s="181">
        <f>VLOOKUP(B9,'INFORM Severity - hidden'!$C$5:$V$200,20,FALSE)</f>
        <v>44182</v>
      </c>
    </row>
    <row r="10" spans="1:21" x14ac:dyDescent="0.3">
      <c r="A10" s="177" t="str" cm="1">
        <f t="array" ref="A10">IFERROR(INDEX(Lists!$B$2:$B$170,SMALL(IF(Lists!$I$2:$I$170="Individual",ROW(Lists!$B$2:$B$170)),ROW(6:6))-1,1),"")</f>
        <v>Nagorno-Karabakh Conflict in Armenia</v>
      </c>
      <c r="B10" s="178" t="str">
        <f>VLOOKUP(A10,Lists!$B$2:$G$170,2,FALSE)</f>
        <v>ARM002</v>
      </c>
      <c r="C10" s="178" t="str">
        <f>VLOOKUP(B10,'INFORM Severity - hidden'!$C$5:$D$170,2,FALSE)</f>
        <v>Armenia</v>
      </c>
      <c r="D10" s="178" t="str">
        <f>VLOOKUP(A10,Lists!$B$2:$G$170,3,FALSE)</f>
        <v>ARM</v>
      </c>
      <c r="E10" s="179" t="str">
        <f>VLOOKUP(A10,Lists!$B$2:$G$170,5,FALSE)</f>
        <v>Conflict</v>
      </c>
      <c r="F10" s="173" t="str">
        <f t="shared" si="0"/>
        <v>x</v>
      </c>
      <c r="G10" s="174" t="str">
        <f t="shared" si="1"/>
        <v>x</v>
      </c>
      <c r="H10" s="174" t="str">
        <f t="shared" si="2"/>
        <v>x</v>
      </c>
      <c r="I10" s="175" t="str">
        <f>INDEX(Trends!$D$3:$D$400,MATCH(B10,Trends!$C$3:$C$400,0))</f>
        <v>-</v>
      </c>
      <c r="J10" s="174" t="str">
        <f>VLOOKUP($B10,Reliability!$A$3:$I$170,9,FALSE)</f>
        <v>High</v>
      </c>
      <c r="K10" s="176">
        <f t="shared" si="3"/>
        <v>3.2</v>
      </c>
      <c r="L10" s="176">
        <f>VLOOKUP($B10,'Impact of the crisis'!$C$6:$N$170,12,FALSE)</f>
        <v>3.5</v>
      </c>
      <c r="M10" s="176">
        <f>VLOOKUP($B10,'Impact of the crisis'!$C$6:$AB$170,26,FALSE)</f>
        <v>3</v>
      </c>
      <c r="N10" s="176" t="str">
        <f>VLOOKUP($B10,'Conditions of people affected'!$C$6:$R$170,16,FALSE)</f>
        <v>x</v>
      </c>
      <c r="O10" s="176" t="str">
        <f>VLOOKUP($B10,'Conditions of people affected'!$C$6:$R$170,9,FALSE)</f>
        <v>x</v>
      </c>
      <c r="P10" s="176" t="str">
        <f>VLOOKUP($B10,'Conditions of people affected'!$C$6:$R$170,15,FALSE)</f>
        <v>x</v>
      </c>
      <c r="Q10" s="176">
        <f t="shared" si="4"/>
        <v>1.9</v>
      </c>
      <c r="R10" s="176">
        <f>VLOOKUP($B10,'Complexity of the crisis'!$C$6:$AN$170,22,FALSE)</f>
        <v>1.8</v>
      </c>
      <c r="S10" s="176">
        <f>VLOOKUP($B10,'Complexity of the crisis'!$C$6:$AN$170,38,FALSE)</f>
        <v>2</v>
      </c>
      <c r="T10" s="180" t="str">
        <f>VLOOKUP(B10,Lists!$C$3:$E$170,3,FALSE)</f>
        <v>Asia</v>
      </c>
      <c r="U10" s="181">
        <f>VLOOKUP(B10,'INFORM Severity - hidden'!$C$5:$V$200,20,FALSE)</f>
        <v>44182</v>
      </c>
    </row>
    <row r="11" spans="1:21" x14ac:dyDescent="0.3">
      <c r="A11" s="177" t="str" cm="1">
        <f t="array" ref="A11">IFERROR(INDEX(Lists!$B$2:$B$170,SMALL(IF(Lists!$I$2:$I$170="Individual",ROW(Lists!$B$2:$B$170)),ROW(7:7))-1,1),"")</f>
        <v>Nagorno-Karabakh Conflict</v>
      </c>
      <c r="B11" s="178" t="str">
        <f>VLOOKUP(A11,Lists!$B$2:$G$170,2,FALSE)</f>
        <v>REG013</v>
      </c>
      <c r="C11" s="178" t="str">
        <f>VLOOKUP(B11,'INFORM Severity - hidden'!$C$5:$D$170,2,FALSE)</f>
        <v>Armenia, Azerbaijan</v>
      </c>
      <c r="D11" s="178" t="str">
        <f>VLOOKUP(A11,Lists!$B$2:$G$170,3,FALSE)</f>
        <v>ARM, AZE</v>
      </c>
      <c r="E11" s="179" t="str">
        <f>VLOOKUP(A11,Lists!$B$2:$G$170,5,FALSE)</f>
        <v>Regional crisis</v>
      </c>
      <c r="F11" s="173" t="str">
        <f t="shared" si="0"/>
        <v>x</v>
      </c>
      <c r="G11" s="174" t="str">
        <f t="shared" si="1"/>
        <v>x</v>
      </c>
      <c r="H11" s="174" t="str">
        <f t="shared" si="2"/>
        <v>x</v>
      </c>
      <c r="I11" s="175" t="str">
        <f>INDEX(Trends!$D$3:$D$400,MATCH(B11,Trends!$C$3:$C$400,0))</f>
        <v>-</v>
      </c>
      <c r="J11" s="174" t="str">
        <f>VLOOKUP($B11,Reliability!$A$3:$I$170,9,FALSE)</f>
        <v>High</v>
      </c>
      <c r="K11" s="176">
        <f t="shared" si="3"/>
        <v>3.2</v>
      </c>
      <c r="L11" s="176">
        <f>VLOOKUP($B11,'Impact of the crisis'!$C$6:$N$170,12,FALSE)</f>
        <v>2.6</v>
      </c>
      <c r="M11" s="176">
        <f>VLOOKUP($B11,'Impact of the crisis'!$C$6:$AB$170,26,FALSE)</f>
        <v>3.4</v>
      </c>
      <c r="N11" s="176" t="str">
        <f>VLOOKUP($B11,'Conditions of people affected'!$C$6:$R$170,16,FALSE)</f>
        <v>x</v>
      </c>
      <c r="O11" s="176" t="str">
        <f>VLOOKUP($B11,'Conditions of people affected'!$C$6:$R$170,9,FALSE)</f>
        <v>x</v>
      </c>
      <c r="P11" s="176" t="str">
        <f>VLOOKUP($B11,'Conditions of people affected'!$C$6:$R$170,15,FALSE)</f>
        <v>x</v>
      </c>
      <c r="Q11" s="176">
        <f t="shared" si="4"/>
        <v>2.8</v>
      </c>
      <c r="R11" s="176">
        <f>VLOOKUP($B11,'Complexity of the crisis'!$C$6:$AN$170,22,FALSE)</f>
        <v>2.6</v>
      </c>
      <c r="S11" s="176">
        <f>VLOOKUP($B11,'Complexity of the crisis'!$C$6:$AN$170,38,FALSE)</f>
        <v>3</v>
      </c>
      <c r="T11" s="180" t="str">
        <f>VLOOKUP(B11,Lists!$C$3:$E$170,3,FALSE)</f>
        <v>Asia</v>
      </c>
      <c r="U11" s="181">
        <f>VLOOKUP(B11,'INFORM Severity - hidden'!$C$5:$V$200,20,FALSE)</f>
        <v>44187</v>
      </c>
    </row>
    <row r="12" spans="1:21" x14ac:dyDescent="0.3">
      <c r="A12" s="177" t="str" cm="1">
        <f t="array" ref="A12">IFERROR(INDEX(Lists!$B$2:$B$170,SMALL(IF(Lists!$I$2:$I$170="Individual",ROW(Lists!$B$2:$B$170)),ROW(8:8))-1,1),"")</f>
        <v>Nagorno-Karabakh conflict in Azerbaijan</v>
      </c>
      <c r="B12" s="178" t="str">
        <f>VLOOKUP(A12,Lists!$B$2:$G$170,2,FALSE)</f>
        <v>AZE002</v>
      </c>
      <c r="C12" s="178" t="str">
        <f>VLOOKUP(B12,'INFORM Severity - hidden'!$C$5:$D$170,2,FALSE)</f>
        <v>Azerbaijan</v>
      </c>
      <c r="D12" s="178" t="str">
        <f>VLOOKUP(A12,Lists!$B$2:$G$170,3,FALSE)</f>
        <v>AZE</v>
      </c>
      <c r="E12" s="179" t="str">
        <f>VLOOKUP(A12,Lists!$B$2:$G$170,5,FALSE)</f>
        <v>Conflict</v>
      </c>
      <c r="F12" s="173" t="str">
        <f t="shared" si="0"/>
        <v>x</v>
      </c>
      <c r="G12" s="174" t="str">
        <f t="shared" si="1"/>
        <v>x</v>
      </c>
      <c r="H12" s="174" t="str">
        <f t="shared" si="2"/>
        <v>x</v>
      </c>
      <c r="I12" s="175" t="str">
        <f>INDEX(Trends!$D$3:$D$400,MATCH(B12,Trends!$C$3:$C$400,0))</f>
        <v>-</v>
      </c>
      <c r="J12" s="174" t="str">
        <f>VLOOKUP($B12,Reliability!$A$3:$I$170,9,FALSE)</f>
        <v>High</v>
      </c>
      <c r="K12" s="176">
        <f t="shared" si="3"/>
        <v>2.9</v>
      </c>
      <c r="L12" s="176">
        <f>VLOOKUP($B12,'Impact of the crisis'!$C$6:$N$170,12,FALSE)</f>
        <v>2.5</v>
      </c>
      <c r="M12" s="176">
        <f>VLOOKUP($B12,'Impact of the crisis'!$C$6:$AB$170,26,FALSE)</f>
        <v>3.1</v>
      </c>
      <c r="N12" s="176" t="str">
        <f>VLOOKUP($B12,'Conditions of people affected'!$C$6:$R$170,16,FALSE)</f>
        <v>x</v>
      </c>
      <c r="O12" s="176" t="str">
        <f>VLOOKUP($B12,'Conditions of people affected'!$C$6:$R$170,9,FALSE)</f>
        <v>x</v>
      </c>
      <c r="P12" s="176" t="str">
        <f>VLOOKUP($B12,'Conditions of people affected'!$C$6:$R$170,15,FALSE)</f>
        <v>x</v>
      </c>
      <c r="Q12" s="176">
        <f t="shared" si="4"/>
        <v>3</v>
      </c>
      <c r="R12" s="176">
        <f>VLOOKUP($B12,'Complexity of the crisis'!$C$6:$AN$170,22,FALSE)</f>
        <v>2.9</v>
      </c>
      <c r="S12" s="176">
        <f>VLOOKUP($B12,'Complexity of the crisis'!$C$6:$AN$170,38,FALSE)</f>
        <v>3</v>
      </c>
      <c r="T12" s="180" t="str">
        <f>VLOOKUP(B12,Lists!$C$3:$E$170,3,FALSE)</f>
        <v>Asia</v>
      </c>
      <c r="U12" s="181">
        <f>VLOOKUP(B12,'INFORM Severity - hidden'!$C$5:$V$200,20,FALSE)</f>
        <v>44187</v>
      </c>
    </row>
    <row r="13" spans="1:21" x14ac:dyDescent="0.3">
      <c r="A13" s="177" t="str" cm="1">
        <f t="array" ref="A13">IFERROR(INDEX(Lists!$B$2:$B$170,SMALL(IF(Lists!$I$2:$I$170="Individual",ROW(Lists!$B$2:$B$170)),ROW(9:9))-1,1),"")</f>
        <v>Rohingya refugee crisis</v>
      </c>
      <c r="B13" s="178" t="str">
        <f>VLOOKUP(A13,Lists!$B$2:$G$170,2,FALSE)</f>
        <v>BGD002</v>
      </c>
      <c r="C13" s="178" t="str">
        <f>VLOOKUP(B13,'INFORM Severity - hidden'!$C$5:$D$170,2,FALSE)</f>
        <v>Bangladesh</v>
      </c>
      <c r="D13" s="178" t="str">
        <f>VLOOKUP(A13,Lists!$B$2:$G$170,3,FALSE)</f>
        <v>BGD</v>
      </c>
      <c r="E13" s="179" t="str">
        <f>VLOOKUP(A13,Lists!$B$2:$G$170,5,FALSE)</f>
        <v>International displacement</v>
      </c>
      <c r="F13" s="173">
        <f t="shared" si="0"/>
        <v>3.3</v>
      </c>
      <c r="G13" s="174">
        <f t="shared" si="1"/>
        <v>4</v>
      </c>
      <c r="H13" s="174" t="str">
        <f t="shared" si="2"/>
        <v>High</v>
      </c>
      <c r="I13" s="175" t="str">
        <f>INDEX(Trends!$D$3:$D$400,MATCH(B13,Trends!$C$3:$C$400,0))</f>
        <v>Increasing</v>
      </c>
      <c r="J13" s="174" t="str">
        <f>VLOOKUP($B13,Reliability!$A$3:$I$170,9,FALSE)</f>
        <v>Very High</v>
      </c>
      <c r="K13" s="176">
        <f t="shared" si="3"/>
        <v>2.7</v>
      </c>
      <c r="L13" s="176">
        <f>VLOOKUP($B13,'Impact of the crisis'!$C$6:$N$170,12,FALSE)</f>
        <v>0.1</v>
      </c>
      <c r="M13" s="176">
        <f>VLOOKUP($B13,'Impact of the crisis'!$C$6:$AB$170,26,FALSE)</f>
        <v>3.6</v>
      </c>
      <c r="N13" s="176">
        <f>VLOOKUP($B13,'Conditions of people affected'!$C$6:$R$170,16,FALSE)</f>
        <v>3.6</v>
      </c>
      <c r="O13" s="176">
        <f>VLOOKUP($B13,'Conditions of people affected'!$C$6:$R$170,9,FALSE)</f>
        <v>3.2</v>
      </c>
      <c r="P13" s="176">
        <f>VLOOKUP($B13,'Conditions of people affected'!$C$6:$R$170,15,FALSE)</f>
        <v>4</v>
      </c>
      <c r="Q13" s="176">
        <f t="shared" si="4"/>
        <v>3.1</v>
      </c>
      <c r="R13" s="176">
        <f>VLOOKUP($B13,'Complexity of the crisis'!$C$6:$AN$170,22,FALSE)</f>
        <v>2.7</v>
      </c>
      <c r="S13" s="176">
        <f>VLOOKUP($B13,'Complexity of the crisis'!$C$6:$AN$170,38,FALSE)</f>
        <v>3.5</v>
      </c>
      <c r="T13" s="180" t="str">
        <f>VLOOKUP(B13,Lists!$C$3:$E$170,3,FALSE)</f>
        <v>Asia</v>
      </c>
      <c r="U13" s="181">
        <f>VLOOKUP(B13,'INFORM Severity - hidden'!$C$5:$V$200,20,FALSE)</f>
        <v>44181</v>
      </c>
    </row>
    <row r="14" spans="1:21" x14ac:dyDescent="0.3">
      <c r="A14" s="177" t="str" cm="1">
        <f t="array" ref="A14">IFERROR(INDEX(Lists!$B$2:$B$170,SMALL(IF(Lists!$I$2:$I$170="Individual",ROW(Lists!$B$2:$B$170)),ROW(10:10))-1,1),"")</f>
        <v>Rohingya Regional Crisis</v>
      </c>
      <c r="B14" s="178" t="str">
        <f>VLOOKUP(A14,Lists!$B$2:$G$170,2,FALSE)</f>
        <v>REG011</v>
      </c>
      <c r="C14" s="178" t="str">
        <f>VLOOKUP(B14,'INFORM Severity - hidden'!$C$5:$D$170,2,FALSE)</f>
        <v>Bangladesh, Myanmar</v>
      </c>
      <c r="D14" s="178" t="str">
        <f>VLOOKUP(A14,Lists!$B$2:$G$170,3,FALSE)</f>
        <v>BGD, MMR</v>
      </c>
      <c r="E14" s="179" t="str">
        <f>VLOOKUP(A14,Lists!$B$2:$G$170,5,FALSE)</f>
        <v>Regional crisis</v>
      </c>
      <c r="F14" s="173">
        <f t="shared" si="0"/>
        <v>3.6</v>
      </c>
      <c r="G14" s="174">
        <f t="shared" si="1"/>
        <v>4</v>
      </c>
      <c r="H14" s="174" t="str">
        <f t="shared" si="2"/>
        <v>High</v>
      </c>
      <c r="I14" s="175" t="str">
        <f>INDEX(Trends!$D$3:$D$400,MATCH(B14,Trends!$C$3:$C$400,0))</f>
        <v>Decreasing</v>
      </c>
      <c r="J14" s="174" t="str">
        <f>VLOOKUP($B14,Reliability!$A$3:$I$170,9,FALSE)</f>
        <v>Very High</v>
      </c>
      <c r="K14" s="176">
        <f t="shared" si="3"/>
        <v>3</v>
      </c>
      <c r="L14" s="176">
        <f>VLOOKUP($B14,'Impact of the crisis'!$C$6:$N$170,12,FALSE)</f>
        <v>1.4</v>
      </c>
      <c r="M14" s="176">
        <f>VLOOKUP($B14,'Impact of the crisis'!$C$6:$AB$170,26,FALSE)</f>
        <v>3.6</v>
      </c>
      <c r="N14" s="176">
        <f>VLOOKUP($B14,'Conditions of people affected'!$C$6:$R$170,16,FALSE)</f>
        <v>3.85</v>
      </c>
      <c r="O14" s="176">
        <f>VLOOKUP($B14,'Conditions of people affected'!$C$6:$R$170,9,FALSE)</f>
        <v>3.7</v>
      </c>
      <c r="P14" s="176">
        <f>VLOOKUP($B14,'Conditions of people affected'!$C$6:$R$170,15,FALSE)</f>
        <v>4</v>
      </c>
      <c r="Q14" s="176">
        <f t="shared" si="4"/>
        <v>3.6</v>
      </c>
      <c r="R14" s="176">
        <f>VLOOKUP($B14,'Complexity of the crisis'!$C$6:$AN$170,22,FALSE)</f>
        <v>3.1</v>
      </c>
      <c r="S14" s="176">
        <f>VLOOKUP($B14,'Complexity of the crisis'!$C$6:$AN$170,38,FALSE)</f>
        <v>4</v>
      </c>
      <c r="T14" s="180" t="str">
        <f>VLOOKUP(B14,Lists!$C$3:$E$170,3,FALSE)</f>
        <v>Asia</v>
      </c>
      <c r="U14" s="181">
        <f>VLOOKUP(B14,'INFORM Severity - hidden'!$C$5:$V$200,20,FALSE)</f>
        <v>44181</v>
      </c>
    </row>
    <row r="15" spans="1:21" x14ac:dyDescent="0.3">
      <c r="A15" s="177" t="str" cm="1">
        <f t="array" ref="A15">IFERROR(INDEX(Lists!$B$2:$B$170,SMALL(IF(Lists!$I$2:$I$170="Individual",ROW(Lists!$B$2:$B$170)),ROW(11:11))-1,1),"")</f>
        <v>Venezuela displacement in Brazil</v>
      </c>
      <c r="B15" s="178" t="str">
        <f>VLOOKUP(A15,Lists!$B$2:$G$170,2,FALSE)</f>
        <v>BRA002</v>
      </c>
      <c r="C15" s="178" t="str">
        <f>VLOOKUP(B15,'INFORM Severity - hidden'!$C$5:$D$170,2,FALSE)</f>
        <v>Brazil</v>
      </c>
      <c r="D15" s="178" t="str">
        <f>VLOOKUP(A15,Lists!$B$2:$G$170,3,FALSE)</f>
        <v>BRA</v>
      </c>
      <c r="E15" s="179" t="str">
        <f>VLOOKUP(A15,Lists!$B$2:$G$170,5,FALSE)</f>
        <v>International displacement</v>
      </c>
      <c r="F15" s="173">
        <f t="shared" si="0"/>
        <v>2.2999999999999998</v>
      </c>
      <c r="G15" s="174">
        <f t="shared" si="1"/>
        <v>3</v>
      </c>
      <c r="H15" s="174" t="str">
        <f t="shared" si="2"/>
        <v>Medium</v>
      </c>
      <c r="I15" s="175" t="str">
        <f>INDEX(Trends!$D$3:$D$400,MATCH(B15,Trends!$C$3:$C$400,0))</f>
        <v>Increasing</v>
      </c>
      <c r="J15" s="174" t="str">
        <f>VLOOKUP($B15,Reliability!$A$3:$I$170,9,FALSE)</f>
        <v>High</v>
      </c>
      <c r="K15" s="176">
        <f t="shared" si="3"/>
        <v>2.4</v>
      </c>
      <c r="L15" s="176">
        <f>VLOOKUP($B15,'Impact of the crisis'!$C$6:$N$170,12,FALSE)</f>
        <v>1.1000000000000001</v>
      </c>
      <c r="M15" s="176">
        <f>VLOOKUP($B15,'Impact of the crisis'!$C$6:$AB$170,26,FALSE)</f>
        <v>2.9</v>
      </c>
      <c r="N15" s="176">
        <f>VLOOKUP($B15,'Conditions of people affected'!$C$6:$R$170,16,FALSE)</f>
        <v>2.7</v>
      </c>
      <c r="O15" s="176">
        <f>VLOOKUP($B15,'Conditions of people affected'!$C$6:$R$170,9,FALSE)</f>
        <v>2.4</v>
      </c>
      <c r="P15" s="176">
        <f>VLOOKUP($B15,'Conditions of people affected'!$C$6:$R$170,15,FALSE)</f>
        <v>3</v>
      </c>
      <c r="Q15" s="176">
        <f t="shared" si="4"/>
        <v>1.6</v>
      </c>
      <c r="R15" s="176">
        <f>VLOOKUP($B15,'Complexity of the crisis'!$C$6:$AN$170,22,FALSE)</f>
        <v>2.2000000000000002</v>
      </c>
      <c r="S15" s="176">
        <f>VLOOKUP($B15,'Complexity of the crisis'!$C$6:$AN$170,38,FALSE)</f>
        <v>1</v>
      </c>
      <c r="T15" s="180" t="str">
        <f>VLOOKUP(B15,Lists!$C$3:$E$170,3,FALSE)</f>
        <v>Americas</v>
      </c>
      <c r="U15" s="181">
        <f>VLOOKUP(B15,'INFORM Severity - hidden'!$C$5:$V$200,20,FALSE)</f>
        <v>44110</v>
      </c>
    </row>
    <row r="16" spans="1:21" x14ac:dyDescent="0.3">
      <c r="A16" s="177" t="str" cm="1">
        <f t="array" ref="A16">IFERROR(INDEX(Lists!$B$2:$B$170,SMALL(IF(Lists!$I$2:$I$170="Individual",ROW(Lists!$B$2:$B$170)),ROW(12:12))-1,1),"")</f>
        <v>Conflict in Burkina Faso</v>
      </c>
      <c r="B16" s="178" t="str">
        <f>VLOOKUP(A16,Lists!$B$2:$G$170,2,FALSE)</f>
        <v>BFA002</v>
      </c>
      <c r="C16" s="178" t="str">
        <f>VLOOKUP(B16,'INFORM Severity - hidden'!$C$5:$D$170,2,FALSE)</f>
        <v>Burkina Faso</v>
      </c>
      <c r="D16" s="178" t="str">
        <f>VLOOKUP(A16,Lists!$B$2:$G$170,3,FALSE)</f>
        <v>BFA</v>
      </c>
      <c r="E16" s="179" t="str">
        <f>VLOOKUP(A16,Lists!$B$2:$G$170,5,FALSE)</f>
        <v>Conflict</v>
      </c>
      <c r="F16" s="173">
        <f t="shared" si="0"/>
        <v>4</v>
      </c>
      <c r="G16" s="174">
        <f t="shared" si="1"/>
        <v>4</v>
      </c>
      <c r="H16" s="174" t="str">
        <f t="shared" si="2"/>
        <v>High</v>
      </c>
      <c r="I16" s="175" t="str">
        <f>INDEX(Trends!$D$3:$D$400,MATCH(B16,Trends!$C$3:$C$400,0))</f>
        <v>Stable</v>
      </c>
      <c r="J16" s="174" t="str">
        <f>VLOOKUP($B16,Reliability!$A$3:$I$170,9,FALSE)</f>
        <v>High</v>
      </c>
      <c r="K16" s="176">
        <f t="shared" si="3"/>
        <v>3.9</v>
      </c>
      <c r="L16" s="176">
        <f>VLOOKUP($B16,'Impact of the crisis'!$C$6:$N$170,12,FALSE)</f>
        <v>2.9</v>
      </c>
      <c r="M16" s="176">
        <f>VLOOKUP($B16,'Impact of the crisis'!$C$6:$AB$170,26,FALSE)</f>
        <v>4.3</v>
      </c>
      <c r="N16" s="176">
        <f>VLOOKUP($B16,'Conditions of people affected'!$C$6:$R$170,16,FALSE)</f>
        <v>4.45</v>
      </c>
      <c r="O16" s="176">
        <f>VLOOKUP($B16,'Conditions of people affected'!$C$6:$R$170,9,FALSE)</f>
        <v>3.9</v>
      </c>
      <c r="P16" s="176">
        <f>VLOOKUP($B16,'Conditions of people affected'!$C$6:$R$170,15,FALSE)</f>
        <v>5</v>
      </c>
      <c r="Q16" s="176">
        <f t="shared" si="4"/>
        <v>3.2</v>
      </c>
      <c r="R16" s="176">
        <f>VLOOKUP($B16,'Complexity of the crisis'!$C$6:$AN$170,22,FALSE)</f>
        <v>2.9</v>
      </c>
      <c r="S16" s="176">
        <f>VLOOKUP($B16,'Complexity of the crisis'!$C$6:$AN$170,38,FALSE)</f>
        <v>3.5</v>
      </c>
      <c r="T16" s="180" t="str">
        <f>VLOOKUP(B16,Lists!$C$3:$E$170,3,FALSE)</f>
        <v>Africa</v>
      </c>
      <c r="U16" s="181">
        <f>VLOOKUP(B16,'INFORM Severity - hidden'!$C$5:$V$200,20,FALSE)</f>
        <v>44187</v>
      </c>
    </row>
    <row r="17" spans="1:21" x14ac:dyDescent="0.3">
      <c r="A17" s="177" t="str" cm="1">
        <f t="array" ref="A17">IFERROR(INDEX(Lists!$B$2:$B$170,SMALL(IF(Lists!$I$2:$I$170="Individual",ROW(Lists!$B$2:$B$170)),ROW(13:13))-1,1),"")</f>
        <v>Floods in Burkina Faso</v>
      </c>
      <c r="B17" s="178" t="str">
        <f>VLOOKUP(A17,Lists!$B$2:$G$170,2,FALSE)</f>
        <v>BFA003</v>
      </c>
      <c r="C17" s="178" t="str">
        <f>VLOOKUP(B17,'INFORM Severity - hidden'!$C$5:$D$170,2,FALSE)</f>
        <v>Burkina Faso</v>
      </c>
      <c r="D17" s="178" t="str">
        <f>VLOOKUP(A17,Lists!$B$2:$G$170,3,FALSE)</f>
        <v>BFA</v>
      </c>
      <c r="E17" s="179" t="str">
        <f>VLOOKUP(A17,Lists!$B$2:$G$170,5,FALSE)</f>
        <v>Flood</v>
      </c>
      <c r="F17" s="173">
        <f t="shared" si="0"/>
        <v>2.4</v>
      </c>
      <c r="G17" s="174">
        <f t="shared" si="1"/>
        <v>3</v>
      </c>
      <c r="H17" s="174" t="str">
        <f t="shared" si="2"/>
        <v>Medium</v>
      </c>
      <c r="I17" s="175" t="str">
        <f>INDEX(Trends!$D$3:$D$400,MATCH(B17,Trends!$C$3:$C$400,0))</f>
        <v>-</v>
      </c>
      <c r="J17" s="174" t="str">
        <f>VLOOKUP($B17,Reliability!$A$3:$I$170,9,FALSE)</f>
        <v>High</v>
      </c>
      <c r="K17" s="176">
        <f t="shared" si="3"/>
        <v>3.3</v>
      </c>
      <c r="L17" s="176">
        <f>VLOOKUP($B17,'Impact of the crisis'!$C$6:$N$170,12,FALSE)</f>
        <v>4.5999999999999996</v>
      </c>
      <c r="M17" s="176">
        <f>VLOOKUP($B17,'Impact of the crisis'!$C$6:$AB$170,26,FALSE)</f>
        <v>2.4</v>
      </c>
      <c r="N17" s="176">
        <f>VLOOKUP($B17,'Conditions of people affected'!$C$6:$R$170,16,FALSE)</f>
        <v>1.1000000000000001</v>
      </c>
      <c r="O17" s="176">
        <f>VLOOKUP($B17,'Conditions of people affected'!$C$6:$R$170,9,FALSE)</f>
        <v>1.2</v>
      </c>
      <c r="P17" s="176">
        <f>VLOOKUP($B17,'Conditions of people affected'!$C$6:$R$170,15,FALSE)</f>
        <v>1</v>
      </c>
      <c r="Q17" s="176">
        <f t="shared" si="4"/>
        <v>3.5</v>
      </c>
      <c r="R17" s="176">
        <f>VLOOKUP($B17,'Complexity of the crisis'!$C$6:$AN$170,22,FALSE)</f>
        <v>2.9</v>
      </c>
      <c r="S17" s="176">
        <f>VLOOKUP($B17,'Complexity of the crisis'!$C$6:$AN$170,38,FALSE)</f>
        <v>4</v>
      </c>
      <c r="T17" s="180" t="str">
        <f>VLOOKUP(B17,Lists!$C$3:$E$170,3,FALSE)</f>
        <v>Africa</v>
      </c>
      <c r="U17" s="181">
        <f>VLOOKUP(B17,'INFORM Severity - hidden'!$C$5:$V$200,20,FALSE)</f>
        <v>44187</v>
      </c>
    </row>
    <row r="18" spans="1:21" x14ac:dyDescent="0.3">
      <c r="A18" s="177" t="str" cm="1">
        <f t="array" ref="A18">IFERROR(INDEX(Lists!$B$2:$B$170,SMALL(IF(Lists!$I$2:$I$170="Individual",ROW(Lists!$B$2:$B$170)),ROW(14:14))-1,1),"")</f>
        <v>Complex in Burundi</v>
      </c>
      <c r="B18" s="178" t="str">
        <f>VLOOKUP(A18,Lists!$B$2:$G$170,2,FALSE)</f>
        <v>BDI001</v>
      </c>
      <c r="C18" s="178" t="str">
        <f>VLOOKUP(B18,'INFORM Severity - hidden'!$C$5:$D$170,2,FALSE)</f>
        <v>Burundi</v>
      </c>
      <c r="D18" s="178" t="str">
        <f>VLOOKUP(A18,Lists!$B$2:$G$170,3,FALSE)</f>
        <v>BDI</v>
      </c>
      <c r="E18" s="179" t="str">
        <f>VLOOKUP(A18,Lists!$B$2:$G$170,5,FALSE)</f>
        <v>Complex crisis</v>
      </c>
      <c r="F18" s="173">
        <f t="shared" si="0"/>
        <v>3.3</v>
      </c>
      <c r="G18" s="174">
        <f t="shared" si="1"/>
        <v>4</v>
      </c>
      <c r="H18" s="174" t="str">
        <f t="shared" si="2"/>
        <v>High</v>
      </c>
      <c r="I18" s="175" t="str">
        <f>INDEX(Trends!$D$3:$D$400,MATCH(B18,Trends!$C$3:$C$400,0))</f>
        <v>Stable</v>
      </c>
      <c r="J18" s="174" t="str">
        <f>VLOOKUP($B18,Reliability!$A$3:$I$170,9,FALSE)</f>
        <v>High</v>
      </c>
      <c r="K18" s="176">
        <f t="shared" si="3"/>
        <v>3.4</v>
      </c>
      <c r="L18" s="176">
        <f>VLOOKUP($B18,'Impact of the crisis'!$C$6:$N$170,12,FALSE)</f>
        <v>4</v>
      </c>
      <c r="M18" s="176">
        <f>VLOOKUP($B18,'Impact of the crisis'!$C$6:$AB$170,26,FALSE)</f>
        <v>3.1</v>
      </c>
      <c r="N18" s="176">
        <f>VLOOKUP($B18,'Conditions of people affected'!$C$6:$R$170,16,FALSE)</f>
        <v>3.25</v>
      </c>
      <c r="O18" s="176">
        <f>VLOOKUP($B18,'Conditions of people affected'!$C$6:$R$170,9,FALSE)</f>
        <v>3.5</v>
      </c>
      <c r="P18" s="176">
        <f>VLOOKUP($B18,'Conditions of people affected'!$C$6:$R$170,15,FALSE)</f>
        <v>3</v>
      </c>
      <c r="Q18" s="176">
        <f t="shared" si="4"/>
        <v>3.3</v>
      </c>
      <c r="R18" s="176">
        <f>VLOOKUP($B18,'Complexity of the crisis'!$C$6:$AN$170,22,FALSE)</f>
        <v>3.1</v>
      </c>
      <c r="S18" s="176">
        <f>VLOOKUP($B18,'Complexity of the crisis'!$C$6:$AN$170,38,FALSE)</f>
        <v>3.5</v>
      </c>
      <c r="T18" s="180" t="str">
        <f>VLOOKUP(B18,Lists!$C$3:$E$170,3,FALSE)</f>
        <v>Africa</v>
      </c>
      <c r="U18" s="181">
        <f>VLOOKUP(B18,'INFORM Severity - hidden'!$C$5:$V$200,20,FALSE)</f>
        <v>44161</v>
      </c>
    </row>
    <row r="19" spans="1:21" x14ac:dyDescent="0.3">
      <c r="A19" s="177" t="str" cm="1">
        <f t="array" ref="A19">IFERROR(INDEX(Lists!$B$2:$B$170,SMALL(IF(Lists!$I$2:$I$170="Individual",ROW(Lists!$B$2:$B$170)),ROW(15:15))-1,1),"")</f>
        <v>Boko Haram in Cameroon</v>
      </c>
      <c r="B19" s="178" t="str">
        <f>VLOOKUP(A19,Lists!$B$2:$G$170,2,FALSE)</f>
        <v>CMR002</v>
      </c>
      <c r="C19" s="178" t="str">
        <f>VLOOKUP(B19,'INFORM Severity - hidden'!$C$5:$D$170,2,FALSE)</f>
        <v>Cameroon</v>
      </c>
      <c r="D19" s="178" t="str">
        <f>VLOOKUP(A19,Lists!$B$2:$G$170,3,FALSE)</f>
        <v>CMR</v>
      </c>
      <c r="E19" s="179" t="str">
        <f>VLOOKUP(A19,Lists!$B$2:$G$170,5,FALSE)</f>
        <v>Conflict</v>
      </c>
      <c r="F19" s="173">
        <f t="shared" si="0"/>
        <v>3.2</v>
      </c>
      <c r="G19" s="174">
        <f t="shared" si="1"/>
        <v>4</v>
      </c>
      <c r="H19" s="174" t="str">
        <f t="shared" si="2"/>
        <v>High</v>
      </c>
      <c r="I19" s="175" t="str">
        <f>INDEX(Trends!$D$3:$D$400,MATCH(B19,Trends!$C$3:$C$400,0))</f>
        <v>Decreasing</v>
      </c>
      <c r="J19" s="174" t="str">
        <f>VLOOKUP($B19,Reliability!$A$3:$I$170,9,FALSE)</f>
        <v>High</v>
      </c>
      <c r="K19" s="176">
        <f t="shared" si="3"/>
        <v>3.2</v>
      </c>
      <c r="L19" s="176">
        <f>VLOOKUP($B19,'Impact of the crisis'!$C$6:$N$170,12,FALSE)</f>
        <v>1.5</v>
      </c>
      <c r="M19" s="176">
        <f>VLOOKUP($B19,'Impact of the crisis'!$C$6:$AB$170,26,FALSE)</f>
        <v>3.8</v>
      </c>
      <c r="N19" s="176">
        <f>VLOOKUP($B19,'Conditions of people affected'!$C$6:$R$170,16,FALSE)</f>
        <v>3</v>
      </c>
      <c r="O19" s="176">
        <f>VLOOKUP($B19,'Conditions of people affected'!$C$6:$R$170,9,FALSE)</f>
        <v>3</v>
      </c>
      <c r="P19" s="176">
        <f>VLOOKUP($B19,'Conditions of people affected'!$C$6:$R$170,15,FALSE)</f>
        <v>3</v>
      </c>
      <c r="Q19" s="176">
        <f t="shared" si="4"/>
        <v>3.5</v>
      </c>
      <c r="R19" s="176">
        <f>VLOOKUP($B19,'Complexity of the crisis'!$C$6:$AN$170,22,FALSE)</f>
        <v>3.5</v>
      </c>
      <c r="S19" s="176">
        <f>VLOOKUP($B19,'Complexity of the crisis'!$C$6:$AN$170,38,FALSE)</f>
        <v>3.5</v>
      </c>
      <c r="T19" s="180" t="str">
        <f>VLOOKUP(B19,Lists!$C$3:$E$170,3,FALSE)</f>
        <v>Africa</v>
      </c>
      <c r="U19" s="181">
        <f>VLOOKUP(B19,'INFORM Severity - hidden'!$C$5:$V$200,20,FALSE)</f>
        <v>44165</v>
      </c>
    </row>
    <row r="20" spans="1:21" x14ac:dyDescent="0.3">
      <c r="A20" s="177" t="str" cm="1">
        <f t="array" ref="A20">IFERROR(INDEX(Lists!$B$2:$B$170,SMALL(IF(Lists!$I$2:$I$170="Individual",ROW(Lists!$B$2:$B$170)),ROW(16:16))-1,1),"")</f>
        <v>Anglophone Crisis in Cameroon</v>
      </c>
      <c r="B20" s="178" t="str">
        <f>VLOOKUP(A20,Lists!$B$2:$G$170,2,FALSE)</f>
        <v>CMR003</v>
      </c>
      <c r="C20" s="178" t="str">
        <f>VLOOKUP(B20,'INFORM Severity - hidden'!$C$5:$D$170,2,FALSE)</f>
        <v>Cameroon</v>
      </c>
      <c r="D20" s="178" t="str">
        <f>VLOOKUP(A20,Lists!$B$2:$G$170,3,FALSE)</f>
        <v>CMR</v>
      </c>
      <c r="E20" s="179" t="str">
        <f>VLOOKUP(A20,Lists!$B$2:$G$170,5,FALSE)</f>
        <v>Conflict</v>
      </c>
      <c r="F20" s="173">
        <f t="shared" si="0"/>
        <v>3.4</v>
      </c>
      <c r="G20" s="174">
        <f t="shared" si="1"/>
        <v>4</v>
      </c>
      <c r="H20" s="174" t="str">
        <f t="shared" si="2"/>
        <v>High</v>
      </c>
      <c r="I20" s="175" t="str">
        <f>INDEX(Trends!$D$3:$D$400,MATCH(B20,Trends!$C$3:$C$400,0))</f>
        <v>Increasing</v>
      </c>
      <c r="J20" s="174" t="str">
        <f>VLOOKUP($B20,Reliability!$A$3:$I$170,9,FALSE)</f>
        <v>High</v>
      </c>
      <c r="K20" s="176">
        <f t="shared" si="3"/>
        <v>3.4</v>
      </c>
      <c r="L20" s="176">
        <f>VLOOKUP($B20,'Impact of the crisis'!$C$6:$N$170,12,FALSE)</f>
        <v>1.7</v>
      </c>
      <c r="M20" s="176">
        <f>VLOOKUP($B20,'Impact of the crisis'!$C$6:$AB$170,26,FALSE)</f>
        <v>4</v>
      </c>
      <c r="N20" s="176">
        <f>VLOOKUP($B20,'Conditions of people affected'!$C$6:$R$170,16,FALSE)</f>
        <v>3.1</v>
      </c>
      <c r="O20" s="176">
        <f>VLOOKUP($B20,'Conditions of people affected'!$C$6:$R$170,9,FALSE)</f>
        <v>3.2</v>
      </c>
      <c r="P20" s="176">
        <f>VLOOKUP($B20,'Conditions of people affected'!$C$6:$R$170,15,FALSE)</f>
        <v>3</v>
      </c>
      <c r="Q20" s="176">
        <f t="shared" si="4"/>
        <v>3.8</v>
      </c>
      <c r="R20" s="176">
        <f>VLOOKUP($B20,'Complexity of the crisis'!$C$6:$AN$170,22,FALSE)</f>
        <v>3.5</v>
      </c>
      <c r="S20" s="176">
        <f>VLOOKUP($B20,'Complexity of the crisis'!$C$6:$AN$170,38,FALSE)</f>
        <v>4</v>
      </c>
      <c r="T20" s="180" t="str">
        <f>VLOOKUP(B20,Lists!$C$3:$E$170,3,FALSE)</f>
        <v>Africa</v>
      </c>
      <c r="U20" s="181">
        <f>VLOOKUP(B20,'INFORM Severity - hidden'!$C$5:$V$200,20,FALSE)</f>
        <v>44165</v>
      </c>
    </row>
    <row r="21" spans="1:21" x14ac:dyDescent="0.3">
      <c r="A21" s="177" t="str" cm="1">
        <f t="array" ref="A21">IFERROR(INDEX(Lists!$B$2:$B$170,SMALL(IF(Lists!$I$2:$I$170="Individual",ROW(Lists!$B$2:$B$170)),ROW(17:17))-1,1),"")</f>
        <v>CAR refugees in Cameroon</v>
      </c>
      <c r="B21" s="178" t="str">
        <f>VLOOKUP(A21,Lists!$B$2:$G$170,2,FALSE)</f>
        <v>CMR004</v>
      </c>
      <c r="C21" s="178" t="str">
        <f>VLOOKUP(B21,'INFORM Severity - hidden'!$C$5:$D$170,2,FALSE)</f>
        <v>Cameroon</v>
      </c>
      <c r="D21" s="178" t="str">
        <f>VLOOKUP(A21,Lists!$B$2:$G$170,3,FALSE)</f>
        <v>CMR</v>
      </c>
      <c r="E21" s="179" t="str">
        <f>VLOOKUP(A21,Lists!$B$2:$G$170,5,FALSE)</f>
        <v>International displacement</v>
      </c>
      <c r="F21" s="173">
        <f t="shared" si="0"/>
        <v>2.6</v>
      </c>
      <c r="G21" s="174">
        <f t="shared" si="1"/>
        <v>3</v>
      </c>
      <c r="H21" s="174" t="str">
        <f t="shared" si="2"/>
        <v>Medium</v>
      </c>
      <c r="I21" s="175" t="str">
        <f>INDEX(Trends!$D$3:$D$400,MATCH(B21,Trends!$C$3:$C$400,0))</f>
        <v>Stable</v>
      </c>
      <c r="J21" s="174" t="str">
        <f>VLOOKUP($B21,Reliability!$A$3:$I$170,9,FALSE)</f>
        <v>High</v>
      </c>
      <c r="K21" s="176">
        <f t="shared" si="3"/>
        <v>2</v>
      </c>
      <c r="L21" s="176">
        <f>VLOOKUP($B21,'Impact of the crisis'!$C$6:$N$170,12,FALSE)</f>
        <v>1.7</v>
      </c>
      <c r="M21" s="176">
        <f>VLOOKUP($B21,'Impact of the crisis'!$C$6:$AB$170,26,FALSE)</f>
        <v>2.1</v>
      </c>
      <c r="N21" s="176">
        <f>VLOOKUP($B21,'Conditions of people affected'!$C$6:$R$170,16,FALSE)</f>
        <v>2.7</v>
      </c>
      <c r="O21" s="176">
        <f>VLOOKUP($B21,'Conditions of people affected'!$C$6:$R$170,9,FALSE)</f>
        <v>2.4</v>
      </c>
      <c r="P21" s="176">
        <f>VLOOKUP($B21,'Conditions of people affected'!$C$6:$R$170,15,FALSE)</f>
        <v>3</v>
      </c>
      <c r="Q21" s="176">
        <f t="shared" si="4"/>
        <v>3</v>
      </c>
      <c r="R21" s="176">
        <f>VLOOKUP($B21,'Complexity of the crisis'!$C$6:$AN$170,22,FALSE)</f>
        <v>3.5</v>
      </c>
      <c r="S21" s="176">
        <f>VLOOKUP($B21,'Complexity of the crisis'!$C$6:$AN$170,38,FALSE)</f>
        <v>2.5</v>
      </c>
      <c r="T21" s="180" t="str">
        <f>VLOOKUP(B21,Lists!$C$3:$E$170,3,FALSE)</f>
        <v>Africa</v>
      </c>
      <c r="U21" s="181">
        <f>VLOOKUP(B21,'INFORM Severity - hidden'!$C$5:$V$200,20,FALSE)</f>
        <v>44165</v>
      </c>
    </row>
    <row r="22" spans="1:21" x14ac:dyDescent="0.3">
      <c r="A22" s="177" t="str" cm="1">
        <f t="array" ref="A22">IFERROR(INDEX(Lists!$B$2:$B$170,SMALL(IF(Lists!$I$2:$I$170="Individual",ROW(Lists!$B$2:$B$170)),ROW(18:18))-1,1),"")</f>
        <v>Complex crisis in CAR</v>
      </c>
      <c r="B22" s="178" t="str">
        <f>VLOOKUP(A22,Lists!$B$2:$G$170,2,FALSE)</f>
        <v>CAF001</v>
      </c>
      <c r="C22" s="178" t="str">
        <f>VLOOKUP(B22,'INFORM Severity - hidden'!$C$5:$D$170,2,FALSE)</f>
        <v>CAR</v>
      </c>
      <c r="D22" s="178" t="str">
        <f>VLOOKUP(A22,Lists!$B$2:$G$170,3,FALSE)</f>
        <v>CAF</v>
      </c>
      <c r="E22" s="179" t="str">
        <f>VLOOKUP(A22,Lists!$B$2:$G$170,5,FALSE)</f>
        <v>Complex crisis</v>
      </c>
      <c r="F22" s="173">
        <f t="shared" si="0"/>
        <v>4</v>
      </c>
      <c r="G22" s="174">
        <f t="shared" si="1"/>
        <v>4</v>
      </c>
      <c r="H22" s="174" t="str">
        <f t="shared" si="2"/>
        <v>High</v>
      </c>
      <c r="I22" s="175" t="str">
        <f>INDEX(Trends!$D$3:$D$400,MATCH(B22,Trends!$C$3:$C$400,0))</f>
        <v>Stable</v>
      </c>
      <c r="J22" s="174" t="str">
        <f>VLOOKUP($B22,Reliability!$A$3:$I$170,9,FALSE)</f>
        <v>High</v>
      </c>
      <c r="K22" s="176">
        <f t="shared" si="3"/>
        <v>4.0999999999999996</v>
      </c>
      <c r="L22" s="176">
        <f>VLOOKUP($B22,'Impact of the crisis'!$C$6:$N$170,12,FALSE)</f>
        <v>4.3</v>
      </c>
      <c r="M22" s="176">
        <f>VLOOKUP($B22,'Impact of the crisis'!$C$6:$AB$170,26,FALSE)</f>
        <v>4</v>
      </c>
      <c r="N22" s="176">
        <f>VLOOKUP($B22,'Conditions of people affected'!$C$6:$R$170,16,FALSE)</f>
        <v>4.05</v>
      </c>
      <c r="O22" s="176">
        <f>VLOOKUP($B22,'Conditions of people affected'!$C$6:$R$170,9,FALSE)</f>
        <v>4.0999999999999996</v>
      </c>
      <c r="P22" s="176">
        <f>VLOOKUP($B22,'Conditions of people affected'!$C$6:$R$170,15,FALSE)</f>
        <v>4</v>
      </c>
      <c r="Q22" s="176">
        <f t="shared" si="4"/>
        <v>3.9</v>
      </c>
      <c r="R22" s="176">
        <f>VLOOKUP($B22,'Complexity of the crisis'!$C$6:$AN$170,22,FALSE)</f>
        <v>3.7</v>
      </c>
      <c r="S22" s="176">
        <f>VLOOKUP($B22,'Complexity of the crisis'!$C$6:$AN$170,38,FALSE)</f>
        <v>4</v>
      </c>
      <c r="T22" s="180" t="str">
        <f>VLOOKUP(B22,Lists!$C$3:$E$170,3,FALSE)</f>
        <v>Africa</v>
      </c>
      <c r="U22" s="181">
        <f>VLOOKUP(B22,'INFORM Severity - hidden'!$C$5:$V$200,20,FALSE)</f>
        <v>44187</v>
      </c>
    </row>
    <row r="23" spans="1:21" x14ac:dyDescent="0.3">
      <c r="A23" s="177" t="str" cm="1">
        <f t="array" ref="A23">IFERROR(INDEX(Lists!$B$2:$B$170,SMALL(IF(Lists!$I$2:$I$170="Individual",ROW(Lists!$B$2:$B$170)),ROW(19:19))-1,1),"")</f>
        <v>CAR refugees in Chad</v>
      </c>
      <c r="B23" s="178" t="str">
        <f>VLOOKUP(A23,Lists!$B$2:$G$170,2,FALSE)</f>
        <v>TCD004</v>
      </c>
      <c r="C23" s="178" t="str">
        <f>VLOOKUP(B23,'INFORM Severity - hidden'!$C$5:$D$170,2,FALSE)</f>
        <v>Chad</v>
      </c>
      <c r="D23" s="178" t="str">
        <f>VLOOKUP(A23,Lists!$B$2:$G$170,3,FALSE)</f>
        <v>TCD</v>
      </c>
      <c r="E23" s="179" t="str">
        <f>VLOOKUP(A23,Lists!$B$2:$G$170,5,FALSE)</f>
        <v>International displacement</v>
      </c>
      <c r="F23" s="173">
        <f t="shared" si="0"/>
        <v>3.3</v>
      </c>
      <c r="G23" s="174">
        <f t="shared" si="1"/>
        <v>4</v>
      </c>
      <c r="H23" s="174" t="str">
        <f t="shared" si="2"/>
        <v>High</v>
      </c>
      <c r="I23" s="175" t="str">
        <f>INDEX(Trends!$D$3:$D$400,MATCH(B23,Trends!$C$3:$C$400,0))</f>
        <v>Stable</v>
      </c>
      <c r="J23" s="174" t="str">
        <f>VLOOKUP($B23,Reliability!$A$3:$I$170,9,FALSE)</f>
        <v>Medium</v>
      </c>
      <c r="K23" s="176">
        <f t="shared" si="3"/>
        <v>2.8</v>
      </c>
      <c r="L23" s="176">
        <f>VLOOKUP($B23,'Impact of the crisis'!$C$6:$N$170,12,FALSE)</f>
        <v>1.9</v>
      </c>
      <c r="M23" s="176">
        <f>VLOOKUP($B23,'Impact of the crisis'!$C$6:$AB$170,26,FALSE)</f>
        <v>3.2</v>
      </c>
      <c r="N23" s="176">
        <f>VLOOKUP($B23,'Conditions of people affected'!$C$6:$R$170,16,FALSE)</f>
        <v>3.65</v>
      </c>
      <c r="O23" s="176">
        <f>VLOOKUP($B23,'Conditions of people affected'!$C$6:$R$170,9,FALSE)</f>
        <v>3.3</v>
      </c>
      <c r="P23" s="176">
        <f>VLOOKUP($B23,'Conditions of people affected'!$C$6:$R$170,15,FALSE)</f>
        <v>4</v>
      </c>
      <c r="Q23" s="176">
        <f t="shared" si="4"/>
        <v>3.2</v>
      </c>
      <c r="R23" s="176">
        <f>VLOOKUP($B23,'Complexity of the crisis'!$C$6:$AN$170,22,FALSE)</f>
        <v>3.4</v>
      </c>
      <c r="S23" s="176">
        <f>VLOOKUP($B23,'Complexity of the crisis'!$C$6:$AN$170,38,FALSE)</f>
        <v>3</v>
      </c>
      <c r="T23" s="180" t="str">
        <f>VLOOKUP(B23,Lists!$C$3:$E$170,3,FALSE)</f>
        <v>Africa</v>
      </c>
      <c r="U23" s="181">
        <f>VLOOKUP(B23,'INFORM Severity - hidden'!$C$5:$V$200,20,FALSE)</f>
        <v>44187</v>
      </c>
    </row>
    <row r="24" spans="1:21" x14ac:dyDescent="0.3">
      <c r="A24" s="177" t="str" cm="1">
        <f t="array" ref="A24">IFERROR(INDEX(Lists!$B$2:$B$170,SMALL(IF(Lists!$I$2:$I$170="Individual",ROW(Lists!$B$2:$B$170)),ROW(20:20))-1,1),"")</f>
        <v>Darfur refugees in Chad</v>
      </c>
      <c r="B24" s="178" t="str">
        <f>VLOOKUP(A24,Lists!$B$2:$G$170,2,FALSE)</f>
        <v>TCD005</v>
      </c>
      <c r="C24" s="178" t="str">
        <f>VLOOKUP(B24,'INFORM Severity - hidden'!$C$5:$D$170,2,FALSE)</f>
        <v>Chad</v>
      </c>
      <c r="D24" s="178" t="str">
        <f>VLOOKUP(A24,Lists!$B$2:$G$170,3,FALSE)</f>
        <v>TCD</v>
      </c>
      <c r="E24" s="179" t="str">
        <f>VLOOKUP(A24,Lists!$B$2:$G$170,5,FALSE)</f>
        <v>International displacement</v>
      </c>
      <c r="F24" s="173">
        <f t="shared" si="0"/>
        <v>3.2</v>
      </c>
      <c r="G24" s="174">
        <f t="shared" si="1"/>
        <v>4</v>
      </c>
      <c r="H24" s="174" t="str">
        <f t="shared" si="2"/>
        <v>High</v>
      </c>
      <c r="I24" s="175" t="str">
        <f>INDEX(Trends!$D$3:$D$400,MATCH(B24,Trends!$C$3:$C$400,0))</f>
        <v>Decreasing</v>
      </c>
      <c r="J24" s="174" t="str">
        <f>VLOOKUP($B24,Reliability!$A$3:$I$170,9,FALSE)</f>
        <v>High</v>
      </c>
      <c r="K24" s="176">
        <f t="shared" si="3"/>
        <v>2.4</v>
      </c>
      <c r="L24" s="176">
        <f>VLOOKUP($B24,'Impact of the crisis'!$C$6:$N$170,12,FALSE)</f>
        <v>1.7</v>
      </c>
      <c r="M24" s="176">
        <f>VLOOKUP($B24,'Impact of the crisis'!$C$6:$AB$170,26,FALSE)</f>
        <v>2.7</v>
      </c>
      <c r="N24" s="176">
        <f>VLOOKUP($B24,'Conditions of people affected'!$C$6:$R$170,16,FALSE)</f>
        <v>3.7</v>
      </c>
      <c r="O24" s="176">
        <f>VLOOKUP($B24,'Conditions of people affected'!$C$6:$R$170,9,FALSE)</f>
        <v>3.4</v>
      </c>
      <c r="P24" s="176">
        <f>VLOOKUP($B24,'Conditions of people affected'!$C$6:$R$170,15,FALSE)</f>
        <v>4</v>
      </c>
      <c r="Q24" s="176">
        <f t="shared" si="4"/>
        <v>3</v>
      </c>
      <c r="R24" s="176">
        <f>VLOOKUP($B24,'Complexity of the crisis'!$C$6:$AN$170,22,FALSE)</f>
        <v>3.4</v>
      </c>
      <c r="S24" s="176">
        <f>VLOOKUP($B24,'Complexity of the crisis'!$C$6:$AN$170,38,FALSE)</f>
        <v>2.5</v>
      </c>
      <c r="T24" s="180" t="str">
        <f>VLOOKUP(B24,Lists!$C$3:$E$170,3,FALSE)</f>
        <v>Africa</v>
      </c>
      <c r="U24" s="181">
        <f>VLOOKUP(B24,'INFORM Severity - hidden'!$C$5:$V$200,20,FALSE)</f>
        <v>44187</v>
      </c>
    </row>
    <row r="25" spans="1:21" x14ac:dyDescent="0.3">
      <c r="A25" s="177" t="str" cm="1">
        <f t="array" ref="A25">IFERROR(INDEX(Lists!$B$2:$B$170,SMALL(IF(Lists!$I$2:$I$170="Individual",ROW(Lists!$B$2:$B$170)),ROW(21:21))-1,1),"")</f>
        <v>Tibesti Conflict in Chad</v>
      </c>
      <c r="B25" s="178" t="str">
        <f>VLOOKUP(A25,Lists!$B$2:$G$170,2,FALSE)</f>
        <v>TCD006</v>
      </c>
      <c r="C25" s="178" t="str">
        <f>VLOOKUP(B25,'INFORM Severity - hidden'!$C$5:$D$170,2,FALSE)</f>
        <v>Chad</v>
      </c>
      <c r="D25" s="178" t="str">
        <f>VLOOKUP(A25,Lists!$B$2:$G$170,3,FALSE)</f>
        <v>TCD</v>
      </c>
      <c r="E25" s="179" t="str">
        <f>VLOOKUP(A25,Lists!$B$2:$G$170,5,FALSE)</f>
        <v>Conflict</v>
      </c>
      <c r="F25" s="173">
        <f t="shared" si="0"/>
        <v>2.5</v>
      </c>
      <c r="G25" s="174">
        <f t="shared" si="1"/>
        <v>3</v>
      </c>
      <c r="H25" s="174" t="str">
        <f t="shared" si="2"/>
        <v>Medium</v>
      </c>
      <c r="I25" s="175" t="str">
        <f>INDEX(Trends!$D$3:$D$400,MATCH(B25,Trends!$C$3:$C$400,0))</f>
        <v>Decreasing</v>
      </c>
      <c r="J25" s="174" t="str">
        <f>VLOOKUP($B25,Reliability!$A$3:$I$170,9,FALSE)</f>
        <v>Medium</v>
      </c>
      <c r="K25" s="176">
        <f t="shared" si="3"/>
        <v>2.6</v>
      </c>
      <c r="L25" s="176">
        <f>VLOOKUP($B25,'Impact of the crisis'!$C$6:$N$170,12,FALSE)</f>
        <v>1.3</v>
      </c>
      <c r="M25" s="176">
        <f>VLOOKUP($B25,'Impact of the crisis'!$C$6:$AB$170,26,FALSE)</f>
        <v>3.1</v>
      </c>
      <c r="N25" s="176">
        <f>VLOOKUP($B25,'Conditions of people affected'!$C$6:$R$170,16,FALSE)</f>
        <v>2.2000000000000002</v>
      </c>
      <c r="O25" s="176">
        <f>VLOOKUP($B25,'Conditions of people affected'!$C$6:$R$170,9,FALSE)</f>
        <v>0.4</v>
      </c>
      <c r="P25" s="176">
        <f>VLOOKUP($B25,'Conditions of people affected'!$C$6:$R$170,15,FALSE)</f>
        <v>4</v>
      </c>
      <c r="Q25" s="176">
        <f t="shared" si="4"/>
        <v>3</v>
      </c>
      <c r="R25" s="176">
        <f>VLOOKUP($B25,'Complexity of the crisis'!$C$6:$AN$170,22,FALSE)</f>
        <v>3.4</v>
      </c>
      <c r="S25" s="176">
        <f>VLOOKUP($B25,'Complexity of the crisis'!$C$6:$AN$170,38,FALSE)</f>
        <v>2.5</v>
      </c>
      <c r="T25" s="180" t="str">
        <f>VLOOKUP(B25,Lists!$C$3:$E$170,3,FALSE)</f>
        <v>Africa</v>
      </c>
      <c r="U25" s="181">
        <f>VLOOKUP(B25,'INFORM Severity - hidden'!$C$5:$V$200,20,FALSE)</f>
        <v>44187</v>
      </c>
    </row>
    <row r="26" spans="1:21" x14ac:dyDescent="0.3">
      <c r="A26" s="177" t="str" cm="1">
        <f t="array" ref="A26">IFERROR(INDEX(Lists!$B$2:$B$170,SMALL(IF(Lists!$I$2:$I$170="Individual",ROW(Lists!$B$2:$B$170)),ROW(22:22))-1,1),"")</f>
        <v>Floods in Chad</v>
      </c>
      <c r="B26" s="178" t="str">
        <f>VLOOKUP(A26,Lists!$B$2:$G$170,2,FALSE)</f>
        <v>TCD008</v>
      </c>
      <c r="C26" s="178" t="str">
        <f>VLOOKUP(B26,'INFORM Severity - hidden'!$C$5:$D$170,2,FALSE)</f>
        <v>Chad</v>
      </c>
      <c r="D26" s="178" t="str">
        <f>VLOOKUP(A26,Lists!$B$2:$G$170,3,FALSE)</f>
        <v>TCD</v>
      </c>
      <c r="E26" s="179" t="str">
        <f>VLOOKUP(A26,Lists!$B$2:$G$170,5,FALSE)</f>
        <v>Flood</v>
      </c>
      <c r="F26" s="173">
        <f t="shared" si="0"/>
        <v>2.6</v>
      </c>
      <c r="G26" s="174">
        <f t="shared" si="1"/>
        <v>3</v>
      </c>
      <c r="H26" s="174" t="str">
        <f t="shared" si="2"/>
        <v>Medium</v>
      </c>
      <c r="I26" s="175" t="str">
        <f>INDEX(Trends!$D$3:$D$400,MATCH(B26,Trends!$C$3:$C$400,0))</f>
        <v>-</v>
      </c>
      <c r="J26" s="174" t="str">
        <f>VLOOKUP($B26,Reliability!$A$3:$I$170,9,FALSE)</f>
        <v>High</v>
      </c>
      <c r="K26" s="176">
        <f t="shared" si="3"/>
        <v>2.9</v>
      </c>
      <c r="L26" s="176">
        <f>VLOOKUP($B26,'Impact of the crisis'!$C$6:$N$170,12,FALSE)</f>
        <v>4.0999999999999996</v>
      </c>
      <c r="M26" s="176">
        <f>VLOOKUP($B26,'Impact of the crisis'!$C$6:$AB$170,26,FALSE)</f>
        <v>2</v>
      </c>
      <c r="N26" s="176">
        <f>VLOOKUP($B26,'Conditions of people affected'!$C$6:$R$170,16,FALSE)</f>
        <v>1.7</v>
      </c>
      <c r="O26" s="176">
        <f>VLOOKUP($B26,'Conditions of people affected'!$C$6:$R$170,9,FALSE)</f>
        <v>2.4</v>
      </c>
      <c r="P26" s="176">
        <f>VLOOKUP($B26,'Conditions of people affected'!$C$6:$R$170,15,FALSE)</f>
        <v>1</v>
      </c>
      <c r="Q26" s="176">
        <f t="shared" si="4"/>
        <v>3.7</v>
      </c>
      <c r="R26" s="176">
        <f>VLOOKUP($B26,'Complexity of the crisis'!$C$6:$AN$170,22,FALSE)</f>
        <v>3.4</v>
      </c>
      <c r="S26" s="176">
        <f>VLOOKUP($B26,'Complexity of the crisis'!$C$6:$AN$170,38,FALSE)</f>
        <v>4</v>
      </c>
      <c r="T26" s="180" t="str">
        <f>VLOOKUP(B26,Lists!$C$3:$E$170,3,FALSE)</f>
        <v>Africa</v>
      </c>
      <c r="U26" s="181">
        <f>VLOOKUP(B26,'INFORM Severity - hidden'!$C$5:$V$200,20,FALSE)</f>
        <v>44187</v>
      </c>
    </row>
    <row r="27" spans="1:21" x14ac:dyDescent="0.3">
      <c r="A27" s="177" t="str" cm="1">
        <f t="array" ref="A27">IFERROR(INDEX(Lists!$B$2:$B$170,SMALL(IF(Lists!$I$2:$I$170="Individual",ROW(Lists!$B$2:$B$170)),ROW(23:23))-1,1),"")</f>
        <v>Complex crisis in Colombia</v>
      </c>
      <c r="B27" s="178" t="str">
        <f>VLOOKUP(A27,Lists!$B$2:$G$170,2,FALSE)</f>
        <v>COL001</v>
      </c>
      <c r="C27" s="178" t="str">
        <f>VLOOKUP(B27,'INFORM Severity - hidden'!$C$5:$D$170,2,FALSE)</f>
        <v>Colombia</v>
      </c>
      <c r="D27" s="178" t="str">
        <f>VLOOKUP(A27,Lists!$B$2:$G$170,3,FALSE)</f>
        <v>COL</v>
      </c>
      <c r="E27" s="179" t="str">
        <f>VLOOKUP(A27,Lists!$B$2:$G$170,5,FALSE)</f>
        <v>Complex crisis</v>
      </c>
      <c r="F27" s="173">
        <f t="shared" si="0"/>
        <v>3.9</v>
      </c>
      <c r="G27" s="174">
        <f t="shared" si="1"/>
        <v>4</v>
      </c>
      <c r="H27" s="174" t="str">
        <f t="shared" si="2"/>
        <v>High</v>
      </c>
      <c r="I27" s="175" t="str">
        <f>INDEX(Trends!$D$3:$D$400,MATCH(B27,Trends!$C$3:$C$400,0))</f>
        <v>Decreasing</v>
      </c>
      <c r="J27" s="174" t="str">
        <f>VLOOKUP($B27,Reliability!$A$3:$I$170,9,FALSE)</f>
        <v>High</v>
      </c>
      <c r="K27" s="176">
        <f t="shared" si="3"/>
        <v>4.0999999999999996</v>
      </c>
      <c r="L27" s="176">
        <f>VLOOKUP($B27,'Impact of the crisis'!$C$6:$N$170,12,FALSE)</f>
        <v>5</v>
      </c>
      <c r="M27" s="176">
        <f>VLOOKUP($B27,'Impact of the crisis'!$C$6:$AB$170,26,FALSE)</f>
        <v>3.5</v>
      </c>
      <c r="N27" s="176">
        <f>VLOOKUP($B27,'Conditions of people affected'!$C$6:$R$170,16,FALSE)</f>
        <v>3.95</v>
      </c>
      <c r="O27" s="176">
        <f>VLOOKUP($B27,'Conditions of people affected'!$C$6:$R$170,9,FALSE)</f>
        <v>4.9000000000000004</v>
      </c>
      <c r="P27" s="176">
        <f>VLOOKUP($B27,'Conditions of people affected'!$C$6:$R$170,15,FALSE)</f>
        <v>3</v>
      </c>
      <c r="Q27" s="176">
        <f t="shared" si="4"/>
        <v>3.5</v>
      </c>
      <c r="R27" s="176">
        <f>VLOOKUP($B27,'Complexity of the crisis'!$C$6:$AN$170,22,FALSE)</f>
        <v>2.9</v>
      </c>
      <c r="S27" s="176">
        <f>VLOOKUP($B27,'Complexity of the crisis'!$C$6:$AN$170,38,FALSE)</f>
        <v>4</v>
      </c>
      <c r="T27" s="180" t="str">
        <f>VLOOKUP(B27,Lists!$C$3:$E$170,3,FALSE)</f>
        <v>Americas</v>
      </c>
      <c r="U27" s="181">
        <f>VLOOKUP(B27,'INFORM Severity - hidden'!$C$5:$V$200,20,FALSE)</f>
        <v>44183</v>
      </c>
    </row>
    <row r="28" spans="1:21" x14ac:dyDescent="0.3">
      <c r="A28" s="177" t="str" cm="1">
        <f t="array" ref="A28">IFERROR(INDEX(Lists!$B$2:$B$170,SMALL(IF(Lists!$I$2:$I$170="Individual",ROW(Lists!$B$2:$B$170)),ROW(24:24))-1,1),"")</f>
        <v>Venezuela displacement in Colombia</v>
      </c>
      <c r="B28" s="178" t="str">
        <f>VLOOKUP(A28,Lists!$B$2:$G$170,2,FALSE)</f>
        <v>COL002</v>
      </c>
      <c r="C28" s="178" t="str">
        <f>VLOOKUP(B28,'INFORM Severity - hidden'!$C$5:$D$170,2,FALSE)</f>
        <v>Colombia</v>
      </c>
      <c r="D28" s="178" t="str">
        <f>VLOOKUP(A28,Lists!$B$2:$G$170,3,FALSE)</f>
        <v>COL</v>
      </c>
      <c r="E28" s="179" t="str">
        <f>VLOOKUP(A28,Lists!$B$2:$G$170,5,FALSE)</f>
        <v>International displacement</v>
      </c>
      <c r="F28" s="173">
        <f t="shared" si="0"/>
        <v>3.4</v>
      </c>
      <c r="G28" s="174">
        <f t="shared" si="1"/>
        <v>4</v>
      </c>
      <c r="H28" s="174" t="str">
        <f t="shared" si="2"/>
        <v>High</v>
      </c>
      <c r="I28" s="175" t="str">
        <f>INDEX(Trends!$D$3:$D$400,MATCH(B28,Trends!$C$3:$C$400,0))</f>
        <v>Stable</v>
      </c>
      <c r="J28" s="174" t="str">
        <f>VLOOKUP($B28,Reliability!$A$3:$I$170,9,FALSE)</f>
        <v>Medium</v>
      </c>
      <c r="K28" s="176">
        <f t="shared" si="3"/>
        <v>3.6</v>
      </c>
      <c r="L28" s="176">
        <f>VLOOKUP($B28,'Impact of the crisis'!$C$6:$N$170,12,FALSE)</f>
        <v>2.7</v>
      </c>
      <c r="M28" s="176">
        <f>VLOOKUP($B28,'Impact of the crisis'!$C$6:$AB$170,26,FALSE)</f>
        <v>3.9</v>
      </c>
      <c r="N28" s="176">
        <f>VLOOKUP($B28,'Conditions of people affected'!$C$6:$R$170,16,FALSE)</f>
        <v>3.55</v>
      </c>
      <c r="O28" s="176">
        <f>VLOOKUP($B28,'Conditions of people affected'!$C$6:$R$170,9,FALSE)</f>
        <v>4.0999999999999996</v>
      </c>
      <c r="P28" s="176">
        <f>VLOOKUP($B28,'Conditions of people affected'!$C$6:$R$170,15,FALSE)</f>
        <v>3</v>
      </c>
      <c r="Q28" s="176">
        <f t="shared" si="4"/>
        <v>3</v>
      </c>
      <c r="R28" s="176">
        <f>VLOOKUP($B28,'Complexity of the crisis'!$C$6:$AN$170,22,FALSE)</f>
        <v>2.9</v>
      </c>
      <c r="S28" s="176">
        <f>VLOOKUP($B28,'Complexity of the crisis'!$C$6:$AN$170,38,FALSE)</f>
        <v>3</v>
      </c>
      <c r="T28" s="180" t="str">
        <f>VLOOKUP(B28,Lists!$C$3:$E$170,3,FALSE)</f>
        <v>Americas</v>
      </c>
      <c r="U28" s="181">
        <f>VLOOKUP(B28,'INFORM Severity - hidden'!$C$5:$V$200,20,FALSE)</f>
        <v>44183</v>
      </c>
    </row>
    <row r="29" spans="1:21" x14ac:dyDescent="0.3">
      <c r="A29" s="177" t="str" cm="1">
        <f t="array" ref="A29">IFERROR(INDEX(Lists!$B$2:$B$170,SMALL(IF(Lists!$I$2:$I$170="Individual",ROW(Lists!$B$2:$B$170)),ROW(25:25))-1,1),"")</f>
        <v>Hurricane Eta and Iota in Colombia</v>
      </c>
      <c r="B29" s="178" t="str">
        <f>VLOOKUP(A29,Lists!$B$2:$G$170,2,FALSE)</f>
        <v>COL003</v>
      </c>
      <c r="C29" s="178" t="str">
        <f>VLOOKUP(B29,'INFORM Severity - hidden'!$C$5:$D$170,2,FALSE)</f>
        <v>Colombia</v>
      </c>
      <c r="D29" s="178" t="str">
        <f>VLOOKUP(A29,Lists!$B$2:$G$170,3,FALSE)</f>
        <v>COL</v>
      </c>
      <c r="E29" s="179" t="str">
        <f>VLOOKUP(A29,Lists!$B$2:$G$170,5,FALSE)</f>
        <v>Tropical cyclone</v>
      </c>
      <c r="F29" s="173">
        <f t="shared" si="0"/>
        <v>2</v>
      </c>
      <c r="G29" s="174">
        <f t="shared" si="1"/>
        <v>2</v>
      </c>
      <c r="H29" s="174" t="str">
        <f t="shared" si="2"/>
        <v>Low</v>
      </c>
      <c r="I29" s="175" t="str">
        <f>INDEX(Trends!$D$3:$D$400,MATCH(B29,Trends!$C$3:$C$400,0))</f>
        <v>-</v>
      </c>
      <c r="J29" s="174" t="str">
        <f>VLOOKUP($B29,Reliability!$A$3:$I$170,9,FALSE)</f>
        <v>High</v>
      </c>
      <c r="K29" s="176">
        <f t="shared" si="3"/>
        <v>2.6</v>
      </c>
      <c r="L29" s="176">
        <f>VLOOKUP($B29,'Impact of the crisis'!$C$6:$N$170,12,FALSE)</f>
        <v>3.3</v>
      </c>
      <c r="M29" s="176">
        <f>VLOOKUP($B29,'Impact of the crisis'!$C$6:$AB$170,26,FALSE)</f>
        <v>2.2000000000000002</v>
      </c>
      <c r="N29" s="176">
        <f>VLOOKUP($B29,'Conditions of people affected'!$C$6:$R$170,16,FALSE)</f>
        <v>1.05</v>
      </c>
      <c r="O29" s="176">
        <f>VLOOKUP($B29,'Conditions of people affected'!$C$6:$R$170,9,FALSE)</f>
        <v>1.1000000000000001</v>
      </c>
      <c r="P29" s="176">
        <f>VLOOKUP($B29,'Conditions of people affected'!$C$6:$R$170,15,FALSE)</f>
        <v>1</v>
      </c>
      <c r="Q29" s="176">
        <f t="shared" si="4"/>
        <v>3</v>
      </c>
      <c r="R29" s="176">
        <f>VLOOKUP($B29,'Complexity of the crisis'!$C$6:$AN$170,22,FALSE)</f>
        <v>2.9</v>
      </c>
      <c r="S29" s="176">
        <f>VLOOKUP($B29,'Complexity of the crisis'!$C$6:$AN$170,38,FALSE)</f>
        <v>3</v>
      </c>
      <c r="T29" s="180" t="str">
        <f>VLOOKUP(B29,Lists!$C$3:$E$170,3,FALSE)</f>
        <v>Americas</v>
      </c>
      <c r="U29" s="181">
        <f>VLOOKUP(B29,'INFORM Severity - hidden'!$C$5:$V$200,20,FALSE)</f>
        <v>44183</v>
      </c>
    </row>
    <row r="30" spans="1:21" x14ac:dyDescent="0.3">
      <c r="A30" s="177" t="str" cm="1">
        <f t="array" ref="A30">IFERROR(INDEX(Lists!$B$2:$B$170,SMALL(IF(Lists!$I$2:$I$170="Individual",ROW(Lists!$B$2:$B$170)),ROW(26:26))-1,1),"")</f>
        <v>Floods in Congo</v>
      </c>
      <c r="B30" s="178" t="str">
        <f>VLOOKUP(A30,Lists!$B$2:$G$170,2,FALSE)</f>
        <v>COG004</v>
      </c>
      <c r="C30" s="178" t="str">
        <f>VLOOKUP(B30,'INFORM Severity - hidden'!$C$5:$D$170,2,FALSE)</f>
        <v>Congo</v>
      </c>
      <c r="D30" s="178" t="str">
        <f>VLOOKUP(A30,Lists!$B$2:$G$170,3,FALSE)</f>
        <v>COG</v>
      </c>
      <c r="E30" s="179" t="str">
        <f>VLOOKUP(A30,Lists!$B$2:$G$170,5,FALSE)</f>
        <v>Flood</v>
      </c>
      <c r="F30" s="173">
        <f t="shared" si="0"/>
        <v>2.2000000000000002</v>
      </c>
      <c r="G30" s="174">
        <f t="shared" si="1"/>
        <v>3</v>
      </c>
      <c r="H30" s="174" t="str">
        <f t="shared" si="2"/>
        <v>Medium</v>
      </c>
      <c r="I30" s="175" t="str">
        <f>INDEX(Trends!$D$3:$D$400,MATCH(B30,Trends!$C$3:$C$400,0))</f>
        <v>-</v>
      </c>
      <c r="J30" s="174" t="str">
        <f>VLOOKUP($B30,Reliability!$A$3:$I$170,9,FALSE)</f>
        <v>Low</v>
      </c>
      <c r="K30" s="176">
        <f t="shared" si="3"/>
        <v>1.5</v>
      </c>
      <c r="L30" s="176">
        <f>VLOOKUP($B30,'Impact of the crisis'!$C$6:$N$170,12,FALSE)</f>
        <v>1.1000000000000001</v>
      </c>
      <c r="M30" s="176">
        <f>VLOOKUP($B30,'Impact of the crisis'!$C$6:$AB$170,26,FALSE)</f>
        <v>1.75</v>
      </c>
      <c r="N30" s="176">
        <f>VLOOKUP($B30,'Conditions of people affected'!$C$6:$R$170,16,FALSE)</f>
        <v>2.2999999999999998</v>
      </c>
      <c r="O30" s="176">
        <f>VLOOKUP($B30,'Conditions of people affected'!$C$6:$R$170,9,FALSE)</f>
        <v>1.6</v>
      </c>
      <c r="P30" s="176">
        <f>VLOOKUP($B30,'Conditions of people affected'!$C$6:$R$170,15,FALSE)</f>
        <v>3</v>
      </c>
      <c r="Q30" s="176">
        <f t="shared" si="4"/>
        <v>2.4</v>
      </c>
      <c r="R30" s="176">
        <f>VLOOKUP($B30,'Complexity of the crisis'!$C$6:$AN$170,22,FALSE)</f>
        <v>2.8</v>
      </c>
      <c r="S30" s="176">
        <f>VLOOKUP($B30,'Complexity of the crisis'!$C$6:$AN$170,38,FALSE)</f>
        <v>2</v>
      </c>
      <c r="T30" s="180" t="str">
        <f>VLOOKUP(B30,Lists!$C$3:$E$170,3,FALSE)</f>
        <v>Africa</v>
      </c>
      <c r="U30" s="181">
        <f>VLOOKUP(B30,'INFORM Severity - hidden'!$C$5:$V$200,20,FALSE)</f>
        <v>44160</v>
      </c>
    </row>
    <row r="31" spans="1:21" x14ac:dyDescent="0.3">
      <c r="A31" s="177" t="str" cm="1">
        <f t="array" ref="A31">IFERROR(INDEX(Lists!$B$2:$B$170,SMALL(IF(Lists!$I$2:$I$170="Individual",ROW(Lists!$B$2:$B$170)),ROW(27:27))-1,1),"")</f>
        <v>Nicaraguan refugees in Costa Rica</v>
      </c>
      <c r="B31" s="178" t="str">
        <f>VLOOKUP(A31,Lists!$B$2:$G$170,2,FALSE)</f>
        <v>CRI002</v>
      </c>
      <c r="C31" s="178" t="str">
        <f>VLOOKUP(B31,'INFORM Severity - hidden'!$C$5:$D$170,2,FALSE)</f>
        <v>Costa Rica</v>
      </c>
      <c r="D31" s="178" t="str">
        <f>VLOOKUP(A31,Lists!$B$2:$G$170,3,FALSE)</f>
        <v>CRI</v>
      </c>
      <c r="E31" s="179" t="str">
        <f>VLOOKUP(A31,Lists!$B$2:$G$170,5,FALSE)</f>
        <v>International displacement</v>
      </c>
      <c r="F31" s="173">
        <f t="shared" si="0"/>
        <v>1.1000000000000001</v>
      </c>
      <c r="G31" s="174">
        <f t="shared" si="1"/>
        <v>2</v>
      </c>
      <c r="H31" s="174" t="str">
        <f t="shared" si="2"/>
        <v>Low</v>
      </c>
      <c r="I31" s="175" t="str">
        <f>INDEX(Trends!$D$3:$D$400,MATCH(B31,Trends!$C$3:$C$400,0))</f>
        <v>Increasing</v>
      </c>
      <c r="J31" s="174" t="str">
        <f>VLOOKUP($B31,Reliability!$A$3:$I$170,9,FALSE)</f>
        <v>High</v>
      </c>
      <c r="K31" s="176">
        <f t="shared" si="3"/>
        <v>1.3</v>
      </c>
      <c r="L31" s="176">
        <f>VLOOKUP($B31,'Impact of the crisis'!$C$6:$N$170,12,FALSE)</f>
        <v>1</v>
      </c>
      <c r="M31" s="176">
        <f>VLOOKUP($B31,'Impact of the crisis'!$C$6:$AB$170,26,FALSE)</f>
        <v>1.5</v>
      </c>
      <c r="N31" s="176">
        <f>VLOOKUP($B31,'Conditions of people affected'!$C$6:$R$170,16,FALSE)</f>
        <v>1</v>
      </c>
      <c r="O31" s="176">
        <f>VLOOKUP($B31,'Conditions of people affected'!$C$6:$R$170,9,FALSE)</f>
        <v>1</v>
      </c>
      <c r="P31" s="176">
        <f>VLOOKUP($B31,'Conditions of people affected'!$C$6:$R$170,15,FALSE)</f>
        <v>1</v>
      </c>
      <c r="Q31" s="176">
        <f t="shared" si="4"/>
        <v>1</v>
      </c>
      <c r="R31" s="176">
        <f>VLOOKUP($B31,'Complexity of the crisis'!$C$6:$AN$170,22,FALSE)</f>
        <v>0.9</v>
      </c>
      <c r="S31" s="176">
        <f>VLOOKUP($B31,'Complexity of the crisis'!$C$6:$AN$170,38,FALSE)</f>
        <v>1</v>
      </c>
      <c r="T31" s="180" t="str">
        <f>VLOOKUP(B31,Lists!$C$3:$E$170,3,FALSE)</f>
        <v>Americas</v>
      </c>
      <c r="U31" s="181">
        <f>VLOOKUP(B31,'INFORM Severity - hidden'!$C$5:$V$200,20,FALSE)</f>
        <v>44110</v>
      </c>
    </row>
    <row r="32" spans="1:21" x14ac:dyDescent="0.3">
      <c r="A32" s="177" t="str" cm="1">
        <f t="array" ref="A32">IFERROR(INDEX(Lists!$B$2:$B$170,SMALL(IF(Lists!$I$2:$I$170="Individual",ROW(Lists!$B$2:$B$170)),ROW(28:28))-1,1),"")</f>
        <v>Mixed migration in Djibouti</v>
      </c>
      <c r="B32" s="178" t="str">
        <f>VLOOKUP(A32,Lists!$B$2:$G$170,2,FALSE)</f>
        <v>DJI002</v>
      </c>
      <c r="C32" s="178" t="str">
        <f>VLOOKUP(B32,'INFORM Severity - hidden'!$C$5:$D$170,2,FALSE)</f>
        <v>Djibouti</v>
      </c>
      <c r="D32" s="178" t="str">
        <f>VLOOKUP(A32,Lists!$B$2:$G$170,3,FALSE)</f>
        <v>DJI</v>
      </c>
      <c r="E32" s="179" t="str">
        <f>VLOOKUP(A32,Lists!$B$2:$G$170,5,FALSE)</f>
        <v>International displacement</v>
      </c>
      <c r="F32" s="173">
        <f t="shared" si="0"/>
        <v>1.7</v>
      </c>
      <c r="G32" s="174">
        <f t="shared" si="1"/>
        <v>2</v>
      </c>
      <c r="H32" s="174" t="str">
        <f t="shared" si="2"/>
        <v>Low</v>
      </c>
      <c r="I32" s="175" t="str">
        <f>INDEX(Trends!$D$3:$D$400,MATCH(B32,Trends!$C$3:$C$400,0))</f>
        <v>Increasing</v>
      </c>
      <c r="J32" s="174" t="str">
        <f>VLOOKUP($B32,Reliability!$A$3:$I$170,9,FALSE)</f>
        <v>Medium</v>
      </c>
      <c r="K32" s="176">
        <f t="shared" si="3"/>
        <v>2.6</v>
      </c>
      <c r="L32" s="176">
        <f>VLOOKUP($B32,'Impact of the crisis'!$C$6:$N$170,12,FALSE)</f>
        <v>3.1</v>
      </c>
      <c r="M32" s="176">
        <f>VLOOKUP($B32,'Impact of the crisis'!$C$6:$AB$170,26,FALSE)</f>
        <v>2.2999999999999998</v>
      </c>
      <c r="N32" s="176">
        <f>VLOOKUP($B32,'Conditions of people affected'!$C$6:$R$170,16,FALSE)</f>
        <v>0.9</v>
      </c>
      <c r="O32" s="176">
        <f>VLOOKUP($B32,'Conditions of people affected'!$C$6:$R$170,9,FALSE)</f>
        <v>0.8</v>
      </c>
      <c r="P32" s="176">
        <f>VLOOKUP($B32,'Conditions of people affected'!$C$6:$R$170,15,FALSE)</f>
        <v>1</v>
      </c>
      <c r="Q32" s="176">
        <f t="shared" si="4"/>
        <v>2.2000000000000002</v>
      </c>
      <c r="R32" s="176">
        <f>VLOOKUP($B32,'Complexity of the crisis'!$C$6:$AN$170,22,FALSE)</f>
        <v>2.8</v>
      </c>
      <c r="S32" s="176">
        <f>VLOOKUP($B32,'Complexity of the crisis'!$C$6:$AN$170,38,FALSE)</f>
        <v>1.5</v>
      </c>
      <c r="T32" s="180" t="str">
        <f>VLOOKUP(B32,Lists!$C$3:$E$170,3,FALSE)</f>
        <v>Africa</v>
      </c>
      <c r="U32" s="181">
        <f>VLOOKUP(B32,'INFORM Severity - hidden'!$C$5:$V$200,20,FALSE)</f>
        <v>44162</v>
      </c>
    </row>
    <row r="33" spans="1:21" x14ac:dyDescent="0.3">
      <c r="A33" s="177" t="str" cm="1">
        <f t="array" ref="A33">IFERROR(INDEX(Lists!$B$2:$B$170,SMALL(IF(Lists!$I$2:$I$170="Individual",ROW(Lists!$B$2:$B$170)),ROW(29:29))-1,1),"")</f>
        <v>Drought in Djibouti</v>
      </c>
      <c r="B33" s="178" t="str">
        <f>VLOOKUP(A33,Lists!$B$2:$G$170,2,FALSE)</f>
        <v>DJI003</v>
      </c>
      <c r="C33" s="178" t="str">
        <f>VLOOKUP(B33,'INFORM Severity - hidden'!$C$5:$D$170,2,FALSE)</f>
        <v>Djibouti</v>
      </c>
      <c r="D33" s="178" t="str">
        <f>VLOOKUP(A33,Lists!$B$2:$G$170,3,FALSE)</f>
        <v>DJI</v>
      </c>
      <c r="E33" s="179" t="str">
        <f>VLOOKUP(A33,Lists!$B$2:$G$170,5,FALSE)</f>
        <v>Drought</v>
      </c>
      <c r="F33" s="173">
        <f t="shared" si="0"/>
        <v>3</v>
      </c>
      <c r="G33" s="174">
        <f t="shared" si="1"/>
        <v>3</v>
      </c>
      <c r="H33" s="174" t="str">
        <f t="shared" si="2"/>
        <v>Medium</v>
      </c>
      <c r="I33" s="175" t="str">
        <f>INDEX(Trends!$D$3:$D$400,MATCH(B33,Trends!$C$3:$C$400,0))</f>
        <v>Increasing</v>
      </c>
      <c r="J33" s="174" t="str">
        <f>VLOOKUP($B33,Reliability!$A$3:$I$170,9,FALSE)</f>
        <v>Medium</v>
      </c>
      <c r="K33" s="176">
        <f t="shared" si="3"/>
        <v>2.8</v>
      </c>
      <c r="L33" s="176">
        <f>VLOOKUP($B33,'Impact of the crisis'!$C$6:$N$170,12,FALSE)</f>
        <v>3.1</v>
      </c>
      <c r="M33" s="176">
        <f>VLOOKUP($B33,'Impact of the crisis'!$C$6:$AB$170,26,FALSE)</f>
        <v>2.6500000000000004</v>
      </c>
      <c r="N33" s="176">
        <f>VLOOKUP($B33,'Conditions of people affected'!$C$6:$R$170,16,FALSE)</f>
        <v>3.25</v>
      </c>
      <c r="O33" s="176">
        <f>VLOOKUP($B33,'Conditions of people affected'!$C$6:$R$170,9,FALSE)</f>
        <v>2.5</v>
      </c>
      <c r="P33" s="176">
        <f>VLOOKUP($B33,'Conditions of people affected'!$C$6:$R$170,15,FALSE)</f>
        <v>4</v>
      </c>
      <c r="Q33" s="176">
        <f t="shared" si="4"/>
        <v>2.9</v>
      </c>
      <c r="R33" s="176">
        <f>VLOOKUP($B33,'Complexity of the crisis'!$C$6:$AN$170,22,FALSE)</f>
        <v>2.8</v>
      </c>
      <c r="S33" s="176">
        <f>VLOOKUP($B33,'Complexity of the crisis'!$C$6:$AN$170,38,FALSE)</f>
        <v>3</v>
      </c>
      <c r="T33" s="180" t="str">
        <f>VLOOKUP(B33,Lists!$C$3:$E$170,3,FALSE)</f>
        <v>Africa</v>
      </c>
      <c r="U33" s="181">
        <f>VLOOKUP(B33,'INFORM Severity - hidden'!$C$5:$V$200,20,FALSE)</f>
        <v>44162</v>
      </c>
    </row>
    <row r="34" spans="1:21" x14ac:dyDescent="0.3">
      <c r="A34" s="177" t="str" cm="1">
        <f t="array" ref="A34">IFERROR(INDEX(Lists!$B$2:$B$170,SMALL(IF(Lists!$I$2:$I$170="Individual",ROW(Lists!$B$2:$B$170)),ROW(30:30))-1,1),"")</f>
        <v>Complex crisis in DPRK</v>
      </c>
      <c r="B34" s="178" t="str">
        <f>VLOOKUP(A34,Lists!$B$2:$G$170,2,FALSE)</f>
        <v>PRK001</v>
      </c>
      <c r="C34" s="178" t="str">
        <f>VLOOKUP(B34,'INFORM Severity - hidden'!$C$5:$D$170,2,FALSE)</f>
        <v>DPRK</v>
      </c>
      <c r="D34" s="178" t="str">
        <f>VLOOKUP(A34,Lists!$B$2:$G$170,3,FALSE)</f>
        <v>PRK</v>
      </c>
      <c r="E34" s="179" t="str">
        <f>VLOOKUP(A34,Lists!$B$2:$G$170,5,FALSE)</f>
        <v>Complex crisis</v>
      </c>
      <c r="F34" s="173">
        <f t="shared" si="0"/>
        <v>3.7</v>
      </c>
      <c r="G34" s="174">
        <f t="shared" si="1"/>
        <v>4</v>
      </c>
      <c r="H34" s="174" t="str">
        <f t="shared" si="2"/>
        <v>High</v>
      </c>
      <c r="I34" s="175" t="str">
        <f>INDEX(Trends!$D$3:$D$400,MATCH(B34,Trends!$C$3:$C$400,0))</f>
        <v>Decreasing</v>
      </c>
      <c r="J34" s="174" t="str">
        <f>VLOOKUP($B34,Reliability!$A$3:$I$170,9,FALSE)</f>
        <v>Medium</v>
      </c>
      <c r="K34" s="176">
        <f t="shared" si="3"/>
        <v>3.9</v>
      </c>
      <c r="L34" s="176">
        <f>VLOOKUP($B34,'Impact of the crisis'!$C$6:$N$170,12,FALSE)</f>
        <v>4.5999999999999996</v>
      </c>
      <c r="M34" s="176">
        <f>VLOOKUP($B34,'Impact of the crisis'!$C$6:$AB$170,26,FALSE)</f>
        <v>3.4</v>
      </c>
      <c r="N34" s="176">
        <f>VLOOKUP($B34,'Conditions of people affected'!$C$6:$R$170,16,FALSE)</f>
        <v>4.5</v>
      </c>
      <c r="O34" s="176">
        <f>VLOOKUP($B34,'Conditions of people affected'!$C$6:$R$170,9,FALSE)</f>
        <v>5</v>
      </c>
      <c r="P34" s="176">
        <f>VLOOKUP($B34,'Conditions of people affected'!$C$6:$R$170,15,FALSE)</f>
        <v>4</v>
      </c>
      <c r="Q34" s="176">
        <f t="shared" si="4"/>
        <v>2.4</v>
      </c>
      <c r="R34" s="176">
        <f>VLOOKUP($B34,'Complexity of the crisis'!$C$6:$AN$170,22,FALSE)</f>
        <v>2.8</v>
      </c>
      <c r="S34" s="176">
        <f>VLOOKUP($B34,'Complexity of the crisis'!$C$6:$AN$170,38,FALSE)</f>
        <v>2</v>
      </c>
      <c r="T34" s="180" t="str">
        <f>VLOOKUP(B34,Lists!$C$3:$E$170,3,FALSE)</f>
        <v>Asia</v>
      </c>
      <c r="U34" s="181">
        <f>VLOOKUP(B34,'INFORM Severity - hidden'!$C$5:$V$200,20,FALSE)</f>
        <v>44165</v>
      </c>
    </row>
    <row r="35" spans="1:21" x14ac:dyDescent="0.3">
      <c r="A35" s="177" t="str" cm="1">
        <f t="array" ref="A35">IFERROR(INDEX(Lists!$B$2:$B$170,SMALL(IF(Lists!$I$2:$I$170="Individual",ROW(Lists!$B$2:$B$170)),ROW(31:31))-1,1),"")</f>
        <v>Complex crisis in DRC</v>
      </c>
      <c r="B35" s="178" t="str">
        <f>VLOOKUP(A35,Lists!$B$2:$G$170,2,FALSE)</f>
        <v>COD001</v>
      </c>
      <c r="C35" s="178" t="str">
        <f>VLOOKUP(B35,'INFORM Severity - hidden'!$C$5:$D$170,2,FALSE)</f>
        <v>DRC</v>
      </c>
      <c r="D35" s="178" t="str">
        <f>VLOOKUP(A35,Lists!$B$2:$G$170,3,FALSE)</f>
        <v>COD</v>
      </c>
      <c r="E35" s="179" t="str">
        <f>VLOOKUP(A35,Lists!$B$2:$G$170,5,FALSE)</f>
        <v>Complex crisis</v>
      </c>
      <c r="F35" s="173">
        <f t="shared" si="0"/>
        <v>4.5</v>
      </c>
      <c r="G35" s="174">
        <f t="shared" si="1"/>
        <v>5</v>
      </c>
      <c r="H35" s="174" t="str">
        <f t="shared" si="2"/>
        <v>Very High</v>
      </c>
      <c r="I35" s="175" t="str">
        <f>INDEX(Trends!$D$3:$D$400,MATCH(B35,Trends!$C$3:$C$400,0))</f>
        <v>Increasing</v>
      </c>
      <c r="J35" s="174" t="str">
        <f>VLOOKUP($B35,Reliability!$A$3:$I$170,9,FALSE)</f>
        <v>High</v>
      </c>
      <c r="K35" s="176">
        <f t="shared" si="3"/>
        <v>4.5</v>
      </c>
      <c r="L35" s="176">
        <f>VLOOKUP($B35,'Impact of the crisis'!$C$6:$N$170,12,FALSE)</f>
        <v>5</v>
      </c>
      <c r="M35" s="176">
        <f>VLOOKUP($B35,'Impact of the crisis'!$C$6:$AB$170,26,FALSE)</f>
        <v>4.0999999999999996</v>
      </c>
      <c r="N35" s="176">
        <f>VLOOKUP($B35,'Conditions of people affected'!$C$6:$R$170,16,FALSE)</f>
        <v>4.5</v>
      </c>
      <c r="O35" s="176">
        <f>VLOOKUP($B35,'Conditions of people affected'!$C$6:$R$170,9,FALSE)</f>
        <v>5</v>
      </c>
      <c r="P35" s="176">
        <f>VLOOKUP($B35,'Conditions of people affected'!$C$6:$R$170,15,FALSE)</f>
        <v>4</v>
      </c>
      <c r="Q35" s="176">
        <f t="shared" si="4"/>
        <v>4.4000000000000004</v>
      </c>
      <c r="R35" s="176">
        <f>VLOOKUP($B35,'Complexity of the crisis'!$C$6:$AN$170,22,FALSE)</f>
        <v>4.3</v>
      </c>
      <c r="S35" s="176">
        <f>VLOOKUP($B35,'Complexity of the crisis'!$C$6:$AN$170,38,FALSE)</f>
        <v>4.5</v>
      </c>
      <c r="T35" s="180" t="str">
        <f>VLOOKUP(B35,Lists!$C$3:$E$170,3,FALSE)</f>
        <v>Africa</v>
      </c>
      <c r="U35" s="181">
        <f>VLOOKUP(B35,'INFORM Severity - hidden'!$C$5:$V$200,20,FALSE)</f>
        <v>44165</v>
      </c>
    </row>
    <row r="36" spans="1:21" x14ac:dyDescent="0.3">
      <c r="A36" s="177" t="str" cm="1">
        <f t="array" ref="A36">IFERROR(INDEX(Lists!$B$2:$B$170,SMALL(IF(Lists!$I$2:$I$170="Individual",ROW(Lists!$B$2:$B$170)),ROW(32:32))-1,1),"")</f>
        <v>Floods in south-eastern DRC</v>
      </c>
      <c r="B36" s="178" t="str">
        <f>VLOOKUP(A36,Lists!$B$2:$G$170,2,FALSE)</f>
        <v>COD003</v>
      </c>
      <c r="C36" s="178" t="str">
        <f>VLOOKUP(B36,'INFORM Severity - hidden'!$C$5:$D$170,2,FALSE)</f>
        <v>DRC</v>
      </c>
      <c r="D36" s="178" t="str">
        <f>VLOOKUP(A36,Lists!$B$2:$G$170,3,FALSE)</f>
        <v>COD</v>
      </c>
      <c r="E36" s="179" t="str">
        <f>VLOOKUP(A36,Lists!$B$2:$G$170,5,FALSE)</f>
        <v>Flood</v>
      </c>
      <c r="F36" s="173">
        <f t="shared" si="0"/>
        <v>2.6</v>
      </c>
      <c r="G36" s="174">
        <f t="shared" si="1"/>
        <v>3</v>
      </c>
      <c r="H36" s="174" t="str">
        <f t="shared" si="2"/>
        <v>Medium</v>
      </c>
      <c r="I36" s="175" t="str">
        <f>INDEX(Trends!$D$3:$D$400,MATCH(B36,Trends!$C$3:$C$400,0))</f>
        <v>Increasing</v>
      </c>
      <c r="J36" s="174" t="str">
        <f>VLOOKUP($B36,Reliability!$A$3:$I$170,9,FALSE)</f>
        <v>Low</v>
      </c>
      <c r="K36" s="176">
        <f t="shared" si="3"/>
        <v>1.8</v>
      </c>
      <c r="L36" s="176">
        <f>VLOOKUP($B36,'Impact of the crisis'!$C$6:$N$170,12,FALSE)</f>
        <v>2.9</v>
      </c>
      <c r="M36" s="176">
        <f>VLOOKUP($B36,'Impact of the crisis'!$C$6:$AB$170,26,FALSE)</f>
        <v>1.1000000000000001</v>
      </c>
      <c r="N36" s="176">
        <f>VLOOKUP($B36,'Conditions of people affected'!$C$6:$R$170,16,FALSE)</f>
        <v>1.95</v>
      </c>
      <c r="O36" s="176">
        <f>VLOOKUP($B36,'Conditions of people affected'!$C$6:$R$170,9,FALSE)</f>
        <v>2.9</v>
      </c>
      <c r="P36" s="176">
        <f>VLOOKUP($B36,'Conditions of people affected'!$C$6:$R$170,15,FALSE)</f>
        <v>1</v>
      </c>
      <c r="Q36" s="176">
        <f t="shared" si="4"/>
        <v>4.2</v>
      </c>
      <c r="R36" s="176">
        <f>VLOOKUP($B36,'Complexity of the crisis'!$C$6:$AN$170,22,FALSE)</f>
        <v>4.3</v>
      </c>
      <c r="S36" s="176">
        <f>VLOOKUP($B36,'Complexity of the crisis'!$C$6:$AN$170,38,FALSE)</f>
        <v>4</v>
      </c>
      <c r="T36" s="180" t="str">
        <f>VLOOKUP(B36,Lists!$C$3:$E$170,3,FALSE)</f>
        <v>Africa</v>
      </c>
      <c r="U36" s="181">
        <f>VLOOKUP(B36,'INFORM Severity - hidden'!$C$5:$V$200,20,FALSE)</f>
        <v>44161</v>
      </c>
    </row>
    <row r="37" spans="1:21" x14ac:dyDescent="0.3">
      <c r="A37" s="177" t="str" cm="1">
        <f t="array" ref="A37">IFERROR(INDEX(Lists!$B$2:$B$170,SMALL(IF(Lists!$I$2:$I$170="Individual",ROW(Lists!$B$2:$B$170)),ROW(33:33))-1,1),"")</f>
        <v>Venezuela displacement in Ecuador</v>
      </c>
      <c r="B37" s="178" t="str">
        <f>VLOOKUP(A37,Lists!$B$2:$G$170,2,FALSE)</f>
        <v>ECU002</v>
      </c>
      <c r="C37" s="178" t="str">
        <f>VLOOKUP(B37,'INFORM Severity - hidden'!$C$5:$D$170,2,FALSE)</f>
        <v>Ecuador</v>
      </c>
      <c r="D37" s="178" t="str">
        <f>VLOOKUP(A37,Lists!$B$2:$G$170,3,FALSE)</f>
        <v>ECU</v>
      </c>
      <c r="E37" s="179" t="str">
        <f>VLOOKUP(A37,Lists!$B$2:$G$170,5,FALSE)</f>
        <v>International displacement</v>
      </c>
      <c r="F37" s="173">
        <f t="shared" si="0"/>
        <v>2.4</v>
      </c>
      <c r="G37" s="174">
        <f t="shared" si="1"/>
        <v>3</v>
      </c>
      <c r="H37" s="174" t="str">
        <f t="shared" si="2"/>
        <v>Medium</v>
      </c>
      <c r="I37" s="175" t="str">
        <f>INDEX(Trends!$D$3:$D$400,MATCH(B37,Trends!$C$3:$C$400,0))</f>
        <v>Stable</v>
      </c>
      <c r="J37" s="174" t="str">
        <f>VLOOKUP($B37,Reliability!$A$3:$I$170,9,FALSE)</f>
        <v>High</v>
      </c>
      <c r="K37" s="176">
        <f t="shared" si="3"/>
        <v>1.9</v>
      </c>
      <c r="L37" s="176">
        <f>VLOOKUP($B37,'Impact of the crisis'!$C$6:$N$170,12,FALSE)</f>
        <v>1.3</v>
      </c>
      <c r="M37" s="176">
        <f>VLOOKUP($B37,'Impact of the crisis'!$C$6:$AB$170,26,FALSE)</f>
        <v>2.2000000000000002</v>
      </c>
      <c r="N37" s="176">
        <f>VLOOKUP($B37,'Conditions of people affected'!$C$6:$R$170,16,FALSE)</f>
        <v>3</v>
      </c>
      <c r="O37" s="176">
        <f>VLOOKUP($B37,'Conditions of people affected'!$C$6:$R$170,9,FALSE)</f>
        <v>3</v>
      </c>
      <c r="P37" s="176">
        <f>VLOOKUP($B37,'Conditions of people affected'!$C$6:$R$170,15,FALSE)</f>
        <v>3</v>
      </c>
      <c r="Q37" s="176">
        <f t="shared" si="4"/>
        <v>1.8</v>
      </c>
      <c r="R37" s="176">
        <f>VLOOKUP($B37,'Complexity of the crisis'!$C$6:$AN$170,22,FALSE)</f>
        <v>2.1</v>
      </c>
      <c r="S37" s="176">
        <f>VLOOKUP($B37,'Complexity of the crisis'!$C$6:$AN$170,38,FALSE)</f>
        <v>1.5</v>
      </c>
      <c r="T37" s="180" t="str">
        <f>VLOOKUP(B37,Lists!$C$3:$E$170,3,FALSE)</f>
        <v>Americas</v>
      </c>
      <c r="U37" s="181">
        <f>VLOOKUP(B37,'INFORM Severity - hidden'!$C$5:$V$200,20,FALSE)</f>
        <v>44165</v>
      </c>
    </row>
    <row r="38" spans="1:21" x14ac:dyDescent="0.3">
      <c r="A38" s="177" t="str" cm="1">
        <f t="array" ref="A38">IFERROR(INDEX(Lists!$B$2:$B$170,SMALL(IF(Lists!$I$2:$I$170="Individual",ROW(Lists!$B$2:$B$170)),ROW(34:34))-1,1),"")</f>
        <v>Syrian Refugee Crisis in Egypt</v>
      </c>
      <c r="B38" s="178" t="str">
        <f>VLOOKUP(A38,Lists!$B$2:$G$170,2,FALSE)</f>
        <v>EGY002</v>
      </c>
      <c r="C38" s="178" t="str">
        <f>VLOOKUP(B38,'INFORM Severity - hidden'!$C$5:$D$170,2,FALSE)</f>
        <v>Egypt</v>
      </c>
      <c r="D38" s="178" t="str">
        <f>VLOOKUP(A38,Lists!$B$2:$G$170,3,FALSE)</f>
        <v>EGY</v>
      </c>
      <c r="E38" s="179" t="str">
        <f>VLOOKUP(A38,Lists!$B$2:$G$170,5,FALSE)</f>
        <v>International displacement</v>
      </c>
      <c r="F38" s="173">
        <f t="shared" si="0"/>
        <v>2.4</v>
      </c>
      <c r="G38" s="174">
        <f t="shared" si="1"/>
        <v>3</v>
      </c>
      <c r="H38" s="174" t="str">
        <f t="shared" si="2"/>
        <v>Medium</v>
      </c>
      <c r="I38" s="175" t="str">
        <f>INDEX(Trends!$D$3:$D$400,MATCH(B38,Trends!$C$3:$C$400,0))</f>
        <v>Increasing</v>
      </c>
      <c r="J38" s="174" t="str">
        <f>VLOOKUP($B38,Reliability!$A$3:$I$170,9,FALSE)</f>
        <v>High</v>
      </c>
      <c r="K38" s="176">
        <f t="shared" si="3"/>
        <v>3</v>
      </c>
      <c r="L38" s="176">
        <f>VLOOKUP($B38,'Impact of the crisis'!$C$6:$N$170,12,FALSE)</f>
        <v>2.4</v>
      </c>
      <c r="M38" s="176">
        <f>VLOOKUP($B38,'Impact of the crisis'!$C$6:$AB$170,26,FALSE)</f>
        <v>3.3</v>
      </c>
      <c r="N38" s="176">
        <f>VLOOKUP($B38,'Conditions of people affected'!$C$6:$R$170,16,FALSE)</f>
        <v>1.9</v>
      </c>
      <c r="O38" s="176">
        <f>VLOOKUP($B38,'Conditions of people affected'!$C$6:$R$170,9,FALSE)</f>
        <v>1.8</v>
      </c>
      <c r="P38" s="176">
        <f>VLOOKUP($B38,'Conditions of people affected'!$C$6:$R$170,15,FALSE)</f>
        <v>2</v>
      </c>
      <c r="Q38" s="176">
        <f t="shared" si="4"/>
        <v>2.7</v>
      </c>
      <c r="R38" s="176">
        <f>VLOOKUP($B38,'Complexity of the crisis'!$C$6:$AN$170,22,FALSE)</f>
        <v>3.3</v>
      </c>
      <c r="S38" s="176">
        <f>VLOOKUP($B38,'Complexity of the crisis'!$C$6:$AN$170,38,FALSE)</f>
        <v>2</v>
      </c>
      <c r="T38" s="180" t="str">
        <f>VLOOKUP(B38,Lists!$C$3:$E$170,3,FALSE)</f>
        <v>Africa</v>
      </c>
      <c r="U38" s="181">
        <f>VLOOKUP(B38,'INFORM Severity - hidden'!$C$5:$V$200,20,FALSE)</f>
        <v>44164</v>
      </c>
    </row>
    <row r="39" spans="1:21" x14ac:dyDescent="0.3">
      <c r="A39" s="177" t="str" cm="1">
        <f t="array" ref="A39">IFERROR(INDEX(Lists!$B$2:$B$170,SMALL(IF(Lists!$I$2:$I$170="Individual",ROW(Lists!$B$2:$B$170)),ROW(35:35))-1,1),"")</f>
        <v>Complex crisis in El Salvador</v>
      </c>
      <c r="B39" s="178" t="str">
        <f>VLOOKUP(A39,Lists!$B$2:$G$170,2,FALSE)</f>
        <v>SLV001</v>
      </c>
      <c r="C39" s="178" t="str">
        <f>VLOOKUP(B39,'INFORM Severity - hidden'!$C$5:$D$170,2,FALSE)</f>
        <v>El Salvador</v>
      </c>
      <c r="D39" s="178" t="str">
        <f>VLOOKUP(A39,Lists!$B$2:$G$170,3,FALSE)</f>
        <v>SLV</v>
      </c>
      <c r="E39" s="179" t="str">
        <f>VLOOKUP(A39,Lists!$B$2:$G$170,5,FALSE)</f>
        <v>Complex crisis</v>
      </c>
      <c r="F39" s="173">
        <f t="shared" si="0"/>
        <v>3</v>
      </c>
      <c r="G39" s="174">
        <f t="shared" si="1"/>
        <v>3</v>
      </c>
      <c r="H39" s="174" t="str">
        <f t="shared" si="2"/>
        <v>Medium</v>
      </c>
      <c r="I39" s="175" t="str">
        <f>INDEX(Trends!$D$3:$D$400,MATCH(B39,Trends!$C$3:$C$400,0))</f>
        <v>Increasing</v>
      </c>
      <c r="J39" s="174" t="str">
        <f>VLOOKUP($B39,Reliability!$A$3:$I$170,9,FALSE)</f>
        <v>High</v>
      </c>
      <c r="K39" s="176">
        <f t="shared" si="3"/>
        <v>3.6</v>
      </c>
      <c r="L39" s="176">
        <f>VLOOKUP($B39,'Impact of the crisis'!$C$6:$N$170,12,FALSE)</f>
        <v>3.8</v>
      </c>
      <c r="M39" s="176">
        <f>VLOOKUP($B39,'Impact of the crisis'!$C$6:$AB$170,26,FALSE)</f>
        <v>3.5</v>
      </c>
      <c r="N39" s="176">
        <f>VLOOKUP($B39,'Conditions of people affected'!$C$6:$R$170,16,FALSE)</f>
        <v>3</v>
      </c>
      <c r="O39" s="176">
        <f>VLOOKUP($B39,'Conditions of people affected'!$C$6:$R$170,9,FALSE)</f>
        <v>3</v>
      </c>
      <c r="P39" s="176">
        <f>VLOOKUP($B39,'Conditions of people affected'!$C$6:$R$170,15,FALSE)</f>
        <v>3</v>
      </c>
      <c r="Q39" s="176">
        <f t="shared" si="4"/>
        <v>2.5</v>
      </c>
      <c r="R39" s="176">
        <f>VLOOKUP($B39,'Complexity of the crisis'!$C$6:$AN$170,22,FALSE)</f>
        <v>2.4</v>
      </c>
      <c r="S39" s="176">
        <f>VLOOKUP($B39,'Complexity of the crisis'!$C$6:$AN$170,38,FALSE)</f>
        <v>2.5</v>
      </c>
      <c r="T39" s="180" t="str">
        <f>VLOOKUP(B39,Lists!$C$3:$E$170,3,FALSE)</f>
        <v>Americas</v>
      </c>
      <c r="U39" s="181">
        <f>VLOOKUP(B39,'INFORM Severity - hidden'!$C$5:$V$200,20,FALSE)</f>
        <v>44165</v>
      </c>
    </row>
    <row r="40" spans="1:21" x14ac:dyDescent="0.3">
      <c r="A40" s="177" t="str" cm="1">
        <f t="array" ref="A40">IFERROR(INDEX(Lists!$B$2:$B$170,SMALL(IF(Lists!$I$2:$I$170="Individual",ROW(Lists!$B$2:$B$170)),ROW(36:36))-1,1),"")</f>
        <v>Complex crisis in Eritrea</v>
      </c>
      <c r="B40" s="178" t="str">
        <f>VLOOKUP(A40,Lists!$B$2:$G$170,2,FALSE)</f>
        <v>ERI001</v>
      </c>
      <c r="C40" s="178" t="str">
        <f>VLOOKUP(B40,'INFORM Severity - hidden'!$C$5:$D$170,2,FALSE)</f>
        <v>Eritrea</v>
      </c>
      <c r="D40" s="178" t="str">
        <f>VLOOKUP(A40,Lists!$B$2:$G$170,3,FALSE)</f>
        <v>ERI</v>
      </c>
      <c r="E40" s="179" t="str">
        <f>VLOOKUP(A40,Lists!$B$2:$G$170,5,FALSE)</f>
        <v>Complex crisis</v>
      </c>
      <c r="F40" s="173">
        <f t="shared" si="0"/>
        <v>3.7</v>
      </c>
      <c r="G40" s="174">
        <f t="shared" si="1"/>
        <v>4</v>
      </c>
      <c r="H40" s="174" t="str">
        <f t="shared" si="2"/>
        <v>High</v>
      </c>
      <c r="I40" s="175" t="str">
        <f>INDEX(Trends!$D$3:$D$400,MATCH(B40,Trends!$C$3:$C$400,0))</f>
        <v>Stable</v>
      </c>
      <c r="J40" s="174" t="str">
        <f>VLOOKUP($B40,Reliability!$A$3:$I$170,9,FALSE)</f>
        <v>High</v>
      </c>
      <c r="K40" s="176">
        <f t="shared" si="3"/>
        <v>3.5</v>
      </c>
      <c r="L40" s="176">
        <f>VLOOKUP($B40,'Impact of the crisis'!$C$6:$N$170,12,FALSE)</f>
        <v>3.8</v>
      </c>
      <c r="M40" s="176">
        <f>VLOOKUP($B40,'Impact of the crisis'!$C$6:$AB$170,26,FALSE)</f>
        <v>3.3</v>
      </c>
      <c r="N40" s="176">
        <f>VLOOKUP($B40,'Conditions of people affected'!$C$6:$R$170,16,FALSE)</f>
        <v>3.5</v>
      </c>
      <c r="O40" s="176">
        <f>VLOOKUP($B40,'Conditions of people affected'!$C$6:$R$170,9,FALSE)</f>
        <v>4</v>
      </c>
      <c r="P40" s="176">
        <f>VLOOKUP($B40,'Conditions of people affected'!$C$6:$R$170,15,FALSE)</f>
        <v>3</v>
      </c>
      <c r="Q40" s="176">
        <f t="shared" si="4"/>
        <v>4.0999999999999996</v>
      </c>
      <c r="R40" s="176">
        <f>VLOOKUP($B40,'Complexity of the crisis'!$C$6:$AN$170,22,FALSE)</f>
        <v>2.6</v>
      </c>
      <c r="S40" s="176">
        <f>VLOOKUP($B40,'Complexity of the crisis'!$C$6:$AN$170,38,FALSE)</f>
        <v>5</v>
      </c>
      <c r="T40" s="180" t="str">
        <f>VLOOKUP(B40,Lists!$C$3:$E$170,3,FALSE)</f>
        <v>Africa</v>
      </c>
      <c r="U40" s="181">
        <f>VLOOKUP(B40,'INFORM Severity - hidden'!$C$5:$V$200,20,FALSE)</f>
        <v>44164</v>
      </c>
    </row>
    <row r="41" spans="1:21" x14ac:dyDescent="0.3">
      <c r="A41" s="177" t="str" cm="1">
        <f t="array" ref="A41">IFERROR(INDEX(Lists!$B$2:$B$170,SMALL(IF(Lists!$I$2:$I$170="Individual",ROW(Lists!$B$2:$B$170)),ROW(37:37))-1,1),"")</f>
        <v>Food Security Crisis in Eswatini</v>
      </c>
      <c r="B41" s="178" t="str">
        <f>VLOOKUP(A41,Lists!$B$2:$G$170,2,FALSE)</f>
        <v>SWZ001</v>
      </c>
      <c r="C41" s="178" t="str">
        <f>VLOOKUP(B41,'INFORM Severity - hidden'!$C$5:$D$170,2,FALSE)</f>
        <v>Eswatini</v>
      </c>
      <c r="D41" s="178" t="str">
        <f>VLOOKUP(A41,Lists!$B$2:$G$170,3,FALSE)</f>
        <v>SWZ</v>
      </c>
      <c r="E41" s="179" t="str">
        <f>VLOOKUP(A41,Lists!$B$2:$G$170,5,FALSE)</f>
        <v>Food Security</v>
      </c>
      <c r="F41" s="173">
        <f t="shared" si="0"/>
        <v>2.7</v>
      </c>
      <c r="G41" s="174">
        <f t="shared" si="1"/>
        <v>3</v>
      </c>
      <c r="H41" s="174" t="str">
        <f t="shared" si="2"/>
        <v>Medium</v>
      </c>
      <c r="I41" s="175" t="str">
        <f>INDEX(Trends!$D$3:$D$400,MATCH(B41,Trends!$C$3:$C$400,0))</f>
        <v>-</v>
      </c>
      <c r="J41" s="174" t="str">
        <f>VLOOKUP($B41,Reliability!$A$3:$I$170,9,FALSE)</f>
        <v>Medium</v>
      </c>
      <c r="K41" s="176">
        <f t="shared" si="3"/>
        <v>2.2000000000000002</v>
      </c>
      <c r="L41" s="176">
        <f>VLOOKUP($B41,'Impact of the crisis'!$C$6:$N$170,12,FALSE)</f>
        <v>3.1</v>
      </c>
      <c r="M41" s="176">
        <f>VLOOKUP($B41,'Impact of the crisis'!$C$6:$AB$170,26,FALSE)</f>
        <v>1.6</v>
      </c>
      <c r="N41" s="176">
        <f>VLOOKUP($B41,'Conditions of people affected'!$C$6:$R$170,16,FALSE)</f>
        <v>3.3</v>
      </c>
      <c r="O41" s="176">
        <f>VLOOKUP($B41,'Conditions of people affected'!$C$6:$R$170,9,FALSE)</f>
        <v>2.6</v>
      </c>
      <c r="P41" s="176">
        <f>VLOOKUP($B41,'Conditions of people affected'!$C$6:$R$170,15,FALSE)</f>
        <v>4</v>
      </c>
      <c r="Q41" s="176">
        <f t="shared" si="4"/>
        <v>2.1</v>
      </c>
      <c r="R41" s="176">
        <f>VLOOKUP($B41,'Complexity of the crisis'!$C$6:$AN$170,22,FALSE)</f>
        <v>3</v>
      </c>
      <c r="S41" s="176">
        <f>VLOOKUP($B41,'Complexity of the crisis'!$C$6:$AN$170,38,FALSE)</f>
        <v>1</v>
      </c>
      <c r="T41" s="180" t="str">
        <f>VLOOKUP(B41,Lists!$C$3:$E$170,3,FALSE)</f>
        <v>Africa</v>
      </c>
      <c r="U41" s="181">
        <f>VLOOKUP(B41,'INFORM Severity - hidden'!$C$5:$V$200,20,FALSE)</f>
        <v>44161</v>
      </c>
    </row>
    <row r="42" spans="1:21" x14ac:dyDescent="0.3">
      <c r="A42" s="177" t="str" cm="1">
        <f t="array" ref="A42">IFERROR(INDEX(Lists!$B$2:$B$170,SMALL(IF(Lists!$I$2:$I$170="Individual",ROW(Lists!$B$2:$B$170)),ROW(38:38))-1,1),"")</f>
        <v>Complex crisis in Ethiopia</v>
      </c>
      <c r="B42" s="178" t="str">
        <f>VLOOKUP(A42,Lists!$B$2:$G$170,2,FALSE)</f>
        <v>ETH001</v>
      </c>
      <c r="C42" s="178" t="str">
        <f>VLOOKUP(B42,'INFORM Severity - hidden'!$C$5:$D$170,2,FALSE)</f>
        <v>Ethiopia</v>
      </c>
      <c r="D42" s="178" t="str">
        <f>VLOOKUP(A42,Lists!$B$2:$G$170,3,FALSE)</f>
        <v>ETH</v>
      </c>
      <c r="E42" s="179" t="str">
        <f>VLOOKUP(A42,Lists!$B$2:$G$170,5,FALSE)</f>
        <v>Complex crisis</v>
      </c>
      <c r="F42" s="173">
        <f t="shared" si="0"/>
        <v>4.0999999999999996</v>
      </c>
      <c r="G42" s="174">
        <f t="shared" si="1"/>
        <v>5</v>
      </c>
      <c r="H42" s="174" t="str">
        <f t="shared" si="2"/>
        <v>Very High</v>
      </c>
      <c r="I42" s="175" t="str">
        <f>INDEX(Trends!$D$3:$D$400,MATCH(B42,Trends!$C$3:$C$400,0))</f>
        <v>Increasing</v>
      </c>
      <c r="J42" s="174" t="str">
        <f>VLOOKUP($B42,Reliability!$A$3:$I$170,9,FALSE)</f>
        <v>High</v>
      </c>
      <c r="K42" s="176">
        <f t="shared" si="3"/>
        <v>4</v>
      </c>
      <c r="L42" s="176">
        <f>VLOOKUP($B42,'Impact of the crisis'!$C$6:$N$170,12,FALSE)</f>
        <v>4.3</v>
      </c>
      <c r="M42" s="176">
        <f>VLOOKUP($B42,'Impact of the crisis'!$C$6:$AB$170,26,FALSE)</f>
        <v>3.9</v>
      </c>
      <c r="N42" s="176">
        <f>VLOOKUP($B42,'Conditions of people affected'!$C$6:$R$170,16,FALSE)</f>
        <v>4.45</v>
      </c>
      <c r="O42" s="176">
        <f>VLOOKUP($B42,'Conditions of people affected'!$C$6:$R$170,9,FALSE)</f>
        <v>4.9000000000000004</v>
      </c>
      <c r="P42" s="176">
        <f>VLOOKUP($B42,'Conditions of people affected'!$C$6:$R$170,15,FALSE)</f>
        <v>4</v>
      </c>
      <c r="Q42" s="176">
        <f t="shared" si="4"/>
        <v>3.7</v>
      </c>
      <c r="R42" s="176">
        <f>VLOOKUP($B42,'Complexity of the crisis'!$C$6:$AN$170,22,FALSE)</f>
        <v>3.4</v>
      </c>
      <c r="S42" s="176">
        <f>VLOOKUP($B42,'Complexity of the crisis'!$C$6:$AN$170,38,FALSE)</f>
        <v>4</v>
      </c>
      <c r="T42" s="180" t="str">
        <f>VLOOKUP(B42,Lists!$C$3:$E$170,3,FALSE)</f>
        <v>Africa</v>
      </c>
      <c r="U42" s="181">
        <f>VLOOKUP(B42,'INFORM Severity - hidden'!$C$5:$V$200,20,FALSE)</f>
        <v>44165</v>
      </c>
    </row>
    <row r="43" spans="1:21" x14ac:dyDescent="0.3">
      <c r="A43" s="177" t="str" cm="1">
        <f t="array" ref="A43">IFERROR(INDEX(Lists!$B$2:$B$170,SMALL(IF(Lists!$I$2:$I$170="Individual",ROW(Lists!$B$2:$B$170)),ROW(39:39))-1,1),"")</f>
        <v>Flood Crisis in Ethiopia</v>
      </c>
      <c r="B43" s="178" t="str">
        <f>VLOOKUP(A43,Lists!$B$2:$G$170,2,FALSE)</f>
        <v>ETH002</v>
      </c>
      <c r="C43" s="178" t="str">
        <f>VLOOKUP(B43,'INFORM Severity - hidden'!$C$5:$D$170,2,FALSE)</f>
        <v>Ethiopia</v>
      </c>
      <c r="D43" s="178" t="str">
        <f>VLOOKUP(A43,Lists!$B$2:$G$170,3,FALSE)</f>
        <v>ETH</v>
      </c>
      <c r="E43" s="179" t="str">
        <f>VLOOKUP(A43,Lists!$B$2:$G$170,5,FALSE)</f>
        <v>Flood</v>
      </c>
      <c r="F43" s="173">
        <f t="shared" si="0"/>
        <v>2.4</v>
      </c>
      <c r="G43" s="174">
        <f t="shared" si="1"/>
        <v>3</v>
      </c>
      <c r="H43" s="174" t="str">
        <f t="shared" si="2"/>
        <v>Medium</v>
      </c>
      <c r="I43" s="175" t="str">
        <f>INDEX(Trends!$D$3:$D$400,MATCH(B43,Trends!$C$3:$C$400,0))</f>
        <v>Stable</v>
      </c>
      <c r="J43" s="174" t="str">
        <f>VLOOKUP($B43,Reliability!$A$3:$I$170,9,FALSE)</f>
        <v>High</v>
      </c>
      <c r="K43" s="176">
        <f t="shared" si="3"/>
        <v>3</v>
      </c>
      <c r="L43" s="176">
        <f>VLOOKUP($B43,'Impact of the crisis'!$C$6:$N$170,12,FALSE)</f>
        <v>4.0999999999999996</v>
      </c>
      <c r="M43" s="176">
        <f>VLOOKUP($B43,'Impact of the crisis'!$C$6:$AB$170,26,FALSE)</f>
        <v>2.2999999999999998</v>
      </c>
      <c r="N43" s="176">
        <f>VLOOKUP($B43,'Conditions of people affected'!$C$6:$R$170,16,FALSE)</f>
        <v>1.85</v>
      </c>
      <c r="O43" s="176">
        <f>VLOOKUP($B43,'Conditions of people affected'!$C$6:$R$170,9,FALSE)</f>
        <v>2.7</v>
      </c>
      <c r="P43" s="176">
        <f>VLOOKUP($B43,'Conditions of people affected'!$C$6:$R$170,15,FALSE)</f>
        <v>1</v>
      </c>
      <c r="Q43" s="176">
        <f t="shared" si="4"/>
        <v>2.8</v>
      </c>
      <c r="R43" s="176">
        <f>VLOOKUP($B43,'Complexity of the crisis'!$C$6:$AN$170,22,FALSE)</f>
        <v>3.4</v>
      </c>
      <c r="S43" s="176">
        <f>VLOOKUP($B43,'Complexity of the crisis'!$C$6:$AN$170,38,FALSE)</f>
        <v>2</v>
      </c>
      <c r="T43" s="180" t="str">
        <f>VLOOKUP(B43,Lists!$C$3:$E$170,3,FALSE)</f>
        <v>Africa</v>
      </c>
      <c r="U43" s="181">
        <f>VLOOKUP(B43,'INFORM Severity - hidden'!$C$5:$V$200,20,FALSE)</f>
        <v>44165</v>
      </c>
    </row>
    <row r="44" spans="1:21" x14ac:dyDescent="0.3">
      <c r="A44" s="177" t="str" cm="1">
        <f t="array" ref="A44">IFERROR(INDEX(Lists!$B$2:$B$170,SMALL(IF(Lists!$I$2:$I$170="Individual",ROW(Lists!$B$2:$B$170)),ROW(40:40))-1,1),"")</f>
        <v>International Displacement</v>
      </c>
      <c r="B44" s="178" t="str">
        <f>VLOOKUP(A44,Lists!$B$2:$G$170,2,FALSE)</f>
        <v>ETH003</v>
      </c>
      <c r="C44" s="178" t="str">
        <f>VLOOKUP(B44,'INFORM Severity - hidden'!$C$5:$D$170,2,FALSE)</f>
        <v>Ethiopia</v>
      </c>
      <c r="D44" s="178" t="str">
        <f>VLOOKUP(A44,Lists!$B$2:$G$170,3,FALSE)</f>
        <v>ETH</v>
      </c>
      <c r="E44" s="179" t="str">
        <f>VLOOKUP(A44,Lists!$B$2:$G$170,5,FALSE)</f>
        <v>International displacement</v>
      </c>
      <c r="F44" s="173">
        <f t="shared" si="0"/>
        <v>2.8</v>
      </c>
      <c r="G44" s="174">
        <f t="shared" si="1"/>
        <v>3</v>
      </c>
      <c r="H44" s="174" t="str">
        <f t="shared" si="2"/>
        <v>Medium</v>
      </c>
      <c r="I44" s="175" t="str">
        <f>INDEX(Trends!$D$3:$D$400,MATCH(B44,Trends!$C$3:$C$400,0))</f>
        <v>Stable</v>
      </c>
      <c r="J44" s="174" t="str">
        <f>VLOOKUP($B44,Reliability!$A$3:$I$170,9,FALSE)</f>
        <v>High</v>
      </c>
      <c r="K44" s="176">
        <f t="shared" si="3"/>
        <v>3.7</v>
      </c>
      <c r="L44" s="176">
        <f>VLOOKUP($B44,'Impact of the crisis'!$C$6:$N$170,12,FALSE)</f>
        <v>4.4000000000000004</v>
      </c>
      <c r="M44" s="176">
        <f>VLOOKUP($B44,'Impact of the crisis'!$C$6:$AB$170,26,FALSE)</f>
        <v>3.3</v>
      </c>
      <c r="N44" s="176">
        <f>VLOOKUP($B44,'Conditions of people affected'!$C$6:$R$170,16,FALSE)</f>
        <v>2.0499999999999998</v>
      </c>
      <c r="O44" s="176">
        <f>VLOOKUP($B44,'Conditions of people affected'!$C$6:$R$170,9,FALSE)</f>
        <v>3.1</v>
      </c>
      <c r="P44" s="176">
        <f>VLOOKUP($B44,'Conditions of people affected'!$C$6:$R$170,15,FALSE)</f>
        <v>1</v>
      </c>
      <c r="Q44" s="176">
        <f t="shared" si="4"/>
        <v>3.2</v>
      </c>
      <c r="R44" s="176">
        <f>VLOOKUP($B44,'Complexity of the crisis'!$C$6:$AN$170,22,FALSE)</f>
        <v>3.4</v>
      </c>
      <c r="S44" s="176">
        <f>VLOOKUP($B44,'Complexity of the crisis'!$C$6:$AN$170,38,FALSE)</f>
        <v>3</v>
      </c>
      <c r="T44" s="180" t="str">
        <f>VLOOKUP(B44,Lists!$C$3:$E$170,3,FALSE)</f>
        <v>Africa</v>
      </c>
      <c r="U44" s="181">
        <f>VLOOKUP(B44,'INFORM Severity - hidden'!$C$5:$V$200,20,FALSE)</f>
        <v>44165</v>
      </c>
    </row>
    <row r="45" spans="1:21" x14ac:dyDescent="0.3">
      <c r="A45" s="177" t="str" cm="1">
        <f t="array" ref="A45">IFERROR(INDEX(Lists!$B$2:$B$170,SMALL(IF(Lists!$I$2:$I$170="Individual",ROW(Lists!$B$2:$B$170)),ROW(41:41))-1,1),"")</f>
        <v>Crisis in Tigray</v>
      </c>
      <c r="B45" s="178" t="str">
        <f>VLOOKUP(A45,Lists!$B$2:$G$170,2,FALSE)</f>
        <v>ETH004</v>
      </c>
      <c r="C45" s="178" t="str">
        <f>VLOOKUP(B45,'INFORM Severity - hidden'!$C$5:$D$170,2,FALSE)</f>
        <v>Ethiopia</v>
      </c>
      <c r="D45" s="178" t="str">
        <f>VLOOKUP(A45,Lists!$B$2:$G$170,3,FALSE)</f>
        <v>ETH</v>
      </c>
      <c r="E45" s="179" t="str">
        <f>VLOOKUP(A45,Lists!$B$2:$G$170,5,FALSE)</f>
        <v>Conflict</v>
      </c>
      <c r="F45" s="173">
        <f t="shared" si="0"/>
        <v>4.0999999999999996</v>
      </c>
      <c r="G45" s="174">
        <f t="shared" si="1"/>
        <v>5</v>
      </c>
      <c r="H45" s="174" t="str">
        <f t="shared" si="2"/>
        <v>Very High</v>
      </c>
      <c r="I45" s="175" t="str">
        <f>INDEX(Trends!$D$3:$D$400,MATCH(B45,Trends!$C$3:$C$400,0))</f>
        <v>-</v>
      </c>
      <c r="J45" s="174" t="str">
        <f>VLOOKUP($B45,Reliability!$A$3:$I$170,9,FALSE)</f>
        <v>High</v>
      </c>
      <c r="K45" s="176">
        <f t="shared" si="3"/>
        <v>2.8</v>
      </c>
      <c r="L45" s="176">
        <f>VLOOKUP($B45,'Impact of the crisis'!$C$6:$N$170,12,FALSE)</f>
        <v>1.4</v>
      </c>
      <c r="M45" s="176">
        <f>VLOOKUP($B45,'Impact of the crisis'!$C$6:$AB$170,26,FALSE)</f>
        <v>3.4</v>
      </c>
      <c r="N45" s="176">
        <f>VLOOKUP($B45,'Conditions of people affected'!$C$6:$R$170,16,FALSE)</f>
        <v>4.8</v>
      </c>
      <c r="O45" s="176">
        <f>VLOOKUP($B45,'Conditions of people affected'!$C$6:$R$170,9,FALSE)</f>
        <v>4.5999999999999996</v>
      </c>
      <c r="P45" s="176">
        <f>VLOOKUP($B45,'Conditions of people affected'!$C$6:$R$170,15,FALSE)</f>
        <v>5</v>
      </c>
      <c r="Q45" s="176">
        <f t="shared" si="4"/>
        <v>3.7</v>
      </c>
      <c r="R45" s="176">
        <f>VLOOKUP($B45,'Complexity of the crisis'!$C$6:$AN$170,22,FALSE)</f>
        <v>3.4</v>
      </c>
      <c r="S45" s="176">
        <f>VLOOKUP($B45,'Complexity of the crisis'!$C$6:$AN$170,38,FALSE)</f>
        <v>4</v>
      </c>
      <c r="T45" s="180" t="str">
        <f>VLOOKUP(B45,Lists!$C$3:$E$170,3,FALSE)</f>
        <v>Africa</v>
      </c>
      <c r="U45" s="181">
        <f>VLOOKUP(B45,'INFORM Severity - hidden'!$C$5:$V$200,20,FALSE)</f>
        <v>44165</v>
      </c>
    </row>
    <row r="46" spans="1:21" x14ac:dyDescent="0.3">
      <c r="A46" s="177" t="str" cm="1">
        <f t="array" ref="A46">IFERROR(INDEX(Lists!$B$2:$B$170,SMALL(IF(Lists!$I$2:$I$170="Individual",ROW(Lists!$B$2:$B$170)),ROW(42:42))-1,1),"")</f>
        <v>Mixed migration flows in Greece</v>
      </c>
      <c r="B46" s="178" t="str">
        <f>VLOOKUP(A46,Lists!$B$2:$G$170,2,FALSE)</f>
        <v>GRC002</v>
      </c>
      <c r="C46" s="178" t="str">
        <f>VLOOKUP(B46,'INFORM Severity - hidden'!$C$5:$D$170,2,FALSE)</f>
        <v>Greece</v>
      </c>
      <c r="D46" s="178" t="str">
        <f>VLOOKUP(A46,Lists!$B$2:$G$170,3,FALSE)</f>
        <v>GRC</v>
      </c>
      <c r="E46" s="179" t="str">
        <f>VLOOKUP(A46,Lists!$B$2:$G$170,5,FALSE)</f>
        <v>International displacement</v>
      </c>
      <c r="F46" s="173">
        <f t="shared" si="0"/>
        <v>1.8</v>
      </c>
      <c r="G46" s="174">
        <f t="shared" si="1"/>
        <v>2</v>
      </c>
      <c r="H46" s="174" t="str">
        <f t="shared" si="2"/>
        <v>Low</v>
      </c>
      <c r="I46" s="175" t="str">
        <f>INDEX(Trends!$D$3:$D$400,MATCH(B46,Trends!$C$3:$C$400,0))</f>
        <v>Decreasing</v>
      </c>
      <c r="J46" s="174" t="str">
        <f>VLOOKUP($B46,Reliability!$A$3:$I$170,9,FALSE)</f>
        <v>Very High</v>
      </c>
      <c r="K46" s="176">
        <f t="shared" si="3"/>
        <v>2.1</v>
      </c>
      <c r="L46" s="176">
        <f>VLOOKUP($B46,'Impact of the crisis'!$C$6:$N$170,12,FALSE)</f>
        <v>0.3</v>
      </c>
      <c r="M46" s="176">
        <f>VLOOKUP($B46,'Impact of the crisis'!$C$6:$AB$170,26,FALSE)</f>
        <v>2.8</v>
      </c>
      <c r="N46" s="176">
        <f>VLOOKUP($B46,'Conditions of people affected'!$C$6:$R$170,16,FALSE)</f>
        <v>1.75</v>
      </c>
      <c r="O46" s="176">
        <f>VLOOKUP($B46,'Conditions of people affected'!$C$6:$R$170,9,FALSE)</f>
        <v>0.5</v>
      </c>
      <c r="P46" s="176">
        <f>VLOOKUP($B46,'Conditions of people affected'!$C$6:$R$170,15,FALSE)</f>
        <v>3</v>
      </c>
      <c r="Q46" s="176">
        <f t="shared" si="4"/>
        <v>1.7</v>
      </c>
      <c r="R46" s="176">
        <f>VLOOKUP($B46,'Complexity of the crisis'!$C$6:$AN$170,22,FALSE)</f>
        <v>1.8</v>
      </c>
      <c r="S46" s="176">
        <f>VLOOKUP($B46,'Complexity of the crisis'!$C$6:$AN$170,38,FALSE)</f>
        <v>1.5</v>
      </c>
      <c r="T46" s="180" t="str">
        <f>VLOOKUP(B46,Lists!$C$3:$E$170,3,FALSE)</f>
        <v>Europe</v>
      </c>
      <c r="U46" s="181">
        <f>VLOOKUP(B46,'INFORM Severity - hidden'!$C$5:$V$200,20,FALSE)</f>
        <v>44187</v>
      </c>
    </row>
    <row r="47" spans="1:21" x14ac:dyDescent="0.3">
      <c r="A47" s="177" t="str" cm="1">
        <f t="array" ref="A47">IFERROR(INDEX(Lists!$B$2:$B$170,SMALL(IF(Lists!$I$2:$I$170="Individual",ROW(Lists!$B$2:$B$170)),ROW(43:43))-1,1),"")</f>
        <v>Complex crisis in Guatemala</v>
      </c>
      <c r="B47" s="178" t="str">
        <f>VLOOKUP(A47,Lists!$B$2:$G$170,2,FALSE)</f>
        <v>GTM001</v>
      </c>
      <c r="C47" s="178" t="str">
        <f>VLOOKUP(B47,'INFORM Severity - hidden'!$C$5:$D$170,2,FALSE)</f>
        <v>Guatemala</v>
      </c>
      <c r="D47" s="178" t="str">
        <f>VLOOKUP(A47,Lists!$B$2:$G$170,3,FALSE)</f>
        <v>GTM</v>
      </c>
      <c r="E47" s="179" t="str">
        <f>VLOOKUP(A47,Lists!$B$2:$G$170,5,FALSE)</f>
        <v>Complex crisis</v>
      </c>
      <c r="F47" s="173">
        <f t="shared" si="0"/>
        <v>3.4</v>
      </c>
      <c r="G47" s="174">
        <f t="shared" si="1"/>
        <v>4</v>
      </c>
      <c r="H47" s="174" t="str">
        <f t="shared" si="2"/>
        <v>High</v>
      </c>
      <c r="I47" s="175" t="str">
        <f>INDEX(Trends!$D$3:$D$400,MATCH(B47,Trends!$C$3:$C$400,0))</f>
        <v>Stable</v>
      </c>
      <c r="J47" s="174" t="str">
        <f>VLOOKUP($B47,Reliability!$A$3:$I$170,9,FALSE)</f>
        <v>High</v>
      </c>
      <c r="K47" s="176">
        <f t="shared" si="3"/>
        <v>3.7</v>
      </c>
      <c r="L47" s="176">
        <f>VLOOKUP($B47,'Impact of the crisis'!$C$6:$N$170,12,FALSE)</f>
        <v>4.3</v>
      </c>
      <c r="M47" s="176">
        <f>VLOOKUP($B47,'Impact of the crisis'!$C$6:$AB$170,26,FALSE)</f>
        <v>3.4</v>
      </c>
      <c r="N47" s="176">
        <f>VLOOKUP($B47,'Conditions of people affected'!$C$6:$R$170,16,FALSE)</f>
        <v>3.6</v>
      </c>
      <c r="O47" s="176">
        <f>VLOOKUP($B47,'Conditions of people affected'!$C$6:$R$170,9,FALSE)</f>
        <v>4.2</v>
      </c>
      <c r="P47" s="176">
        <f>VLOOKUP($B47,'Conditions of people affected'!$C$6:$R$170,15,FALSE)</f>
        <v>3</v>
      </c>
      <c r="Q47" s="176">
        <f t="shared" si="4"/>
        <v>2.9</v>
      </c>
      <c r="R47" s="176">
        <f>VLOOKUP($B47,'Complexity of the crisis'!$C$6:$AN$170,22,FALSE)</f>
        <v>3.3</v>
      </c>
      <c r="S47" s="176">
        <f>VLOOKUP($B47,'Complexity of the crisis'!$C$6:$AN$170,38,FALSE)</f>
        <v>2.5</v>
      </c>
      <c r="T47" s="180" t="str">
        <f>VLOOKUP(B47,Lists!$C$3:$E$170,3,FALSE)</f>
        <v>Americas</v>
      </c>
      <c r="U47" s="181">
        <f>VLOOKUP(B47,'INFORM Severity - hidden'!$C$5:$V$200,20,FALSE)</f>
        <v>44183</v>
      </c>
    </row>
    <row r="48" spans="1:21" x14ac:dyDescent="0.3">
      <c r="A48" s="177" t="str" cm="1">
        <f t="array" ref="A48">IFERROR(INDEX(Lists!$B$2:$B$170,SMALL(IF(Lists!$I$2:$I$170="Individual",ROW(Lists!$B$2:$B$170)),ROW(44:44))-1,1),"")</f>
        <v>Hurricane Eta and Iota in Guatemala</v>
      </c>
      <c r="B48" s="178" t="str">
        <f>VLOOKUP(A48,Lists!$B$2:$G$170,2,FALSE)</f>
        <v>GTM003</v>
      </c>
      <c r="C48" s="178" t="str">
        <f>VLOOKUP(B48,'INFORM Severity - hidden'!$C$5:$D$170,2,FALSE)</f>
        <v>Guatemala</v>
      </c>
      <c r="D48" s="178" t="str">
        <f>VLOOKUP(A48,Lists!$B$2:$G$170,3,FALSE)</f>
        <v>GTM</v>
      </c>
      <c r="E48" s="179" t="str">
        <f>VLOOKUP(A48,Lists!$B$2:$G$170,5,FALSE)</f>
        <v>Tropical cyclone</v>
      </c>
      <c r="F48" s="173">
        <f t="shared" si="0"/>
        <v>2.7</v>
      </c>
      <c r="G48" s="174">
        <f t="shared" si="1"/>
        <v>3</v>
      </c>
      <c r="H48" s="174" t="str">
        <f t="shared" si="2"/>
        <v>Medium</v>
      </c>
      <c r="I48" s="175" t="str">
        <f>INDEX(Trends!$D$3:$D$400,MATCH(B48,Trends!$C$3:$C$400,0))</f>
        <v>-</v>
      </c>
      <c r="J48" s="174" t="str">
        <f>VLOOKUP($B48,Reliability!$A$3:$I$170,9,FALSE)</f>
        <v>Very High</v>
      </c>
      <c r="K48" s="176">
        <f t="shared" si="3"/>
        <v>3.3</v>
      </c>
      <c r="L48" s="176">
        <f>VLOOKUP($B48,'Impact of the crisis'!$C$6:$N$170,12,FALSE)</f>
        <v>4.3</v>
      </c>
      <c r="M48" s="176">
        <f>VLOOKUP($B48,'Impact of the crisis'!$C$6:$AB$170,26,FALSE)</f>
        <v>2.6</v>
      </c>
      <c r="N48" s="176">
        <f>VLOOKUP($B48,'Conditions of people affected'!$C$6:$R$170,16,FALSE)</f>
        <v>2.25</v>
      </c>
      <c r="O48" s="176">
        <f>VLOOKUP($B48,'Conditions of people affected'!$C$6:$R$170,9,FALSE)</f>
        <v>2.5</v>
      </c>
      <c r="P48" s="176">
        <f>VLOOKUP($B48,'Conditions of people affected'!$C$6:$R$170,15,FALSE)</f>
        <v>2</v>
      </c>
      <c r="Q48" s="176">
        <f t="shared" si="4"/>
        <v>2.7</v>
      </c>
      <c r="R48" s="176">
        <f>VLOOKUP($B48,'Complexity of the crisis'!$C$6:$AN$170,22,FALSE)</f>
        <v>3.3</v>
      </c>
      <c r="S48" s="176">
        <f>VLOOKUP($B48,'Complexity of the crisis'!$C$6:$AN$170,38,FALSE)</f>
        <v>2</v>
      </c>
      <c r="T48" s="180" t="str">
        <f>VLOOKUP(B48,Lists!$C$3:$E$170,3,FALSE)</f>
        <v>Americas</v>
      </c>
      <c r="U48" s="181">
        <f>VLOOKUP(B48,'INFORM Severity - hidden'!$C$5:$V$200,20,FALSE)</f>
        <v>44165</v>
      </c>
    </row>
    <row r="49" spans="1:21" x14ac:dyDescent="0.3">
      <c r="A49" s="177" t="str" cm="1">
        <f t="array" ref="A49">IFERROR(INDEX(Lists!$B$2:$B$170,SMALL(IF(Lists!$I$2:$I$170="Individual",ROW(Lists!$B$2:$B$170)),ROW(45:45))-1,1),"")</f>
        <v>Complex crisis in Haiti</v>
      </c>
      <c r="B49" s="178" t="str">
        <f>VLOOKUP(A49,Lists!$B$2:$G$170,2,FALSE)</f>
        <v>HTI001</v>
      </c>
      <c r="C49" s="178" t="str">
        <f>VLOOKUP(B49,'INFORM Severity - hidden'!$C$5:$D$170,2,FALSE)</f>
        <v>Haiti</v>
      </c>
      <c r="D49" s="178" t="str">
        <f>VLOOKUP(A49,Lists!$B$2:$G$170,3,FALSE)</f>
        <v>HTI</v>
      </c>
      <c r="E49" s="179" t="str">
        <f>VLOOKUP(A49,Lists!$B$2:$G$170,5,FALSE)</f>
        <v>Complex crisis</v>
      </c>
      <c r="F49" s="173">
        <f t="shared" si="0"/>
        <v>3.5</v>
      </c>
      <c r="G49" s="174">
        <f t="shared" si="1"/>
        <v>4</v>
      </c>
      <c r="H49" s="174" t="str">
        <f t="shared" si="2"/>
        <v>High</v>
      </c>
      <c r="I49" s="175" t="str">
        <f>INDEX(Trends!$D$3:$D$400,MATCH(B49,Trends!$C$3:$C$400,0))</f>
        <v>Stable</v>
      </c>
      <c r="J49" s="174" t="str">
        <f>VLOOKUP($B49,Reliability!$A$3:$I$170,9,FALSE)</f>
        <v>High</v>
      </c>
      <c r="K49" s="176">
        <f t="shared" si="3"/>
        <v>3.2</v>
      </c>
      <c r="L49" s="176">
        <f>VLOOKUP($B49,'Impact of the crisis'!$C$6:$N$170,12,FALSE)</f>
        <v>4</v>
      </c>
      <c r="M49" s="176">
        <f>VLOOKUP($B49,'Impact of the crisis'!$C$6:$AB$170,26,FALSE)</f>
        <v>2.7</v>
      </c>
      <c r="N49" s="176">
        <f>VLOOKUP($B49,'Conditions of people affected'!$C$6:$R$170,16,FALSE)</f>
        <v>4.1500000000000004</v>
      </c>
      <c r="O49" s="176">
        <f>VLOOKUP($B49,'Conditions of people affected'!$C$6:$R$170,9,FALSE)</f>
        <v>4.3</v>
      </c>
      <c r="P49" s="176">
        <f>VLOOKUP($B49,'Conditions of people affected'!$C$6:$R$170,15,FALSE)</f>
        <v>4</v>
      </c>
      <c r="Q49" s="176">
        <f t="shared" si="4"/>
        <v>2.5</v>
      </c>
      <c r="R49" s="176">
        <f>VLOOKUP($B49,'Complexity of the crisis'!$C$6:$AN$170,22,FALSE)</f>
        <v>2.9</v>
      </c>
      <c r="S49" s="176">
        <f>VLOOKUP($B49,'Complexity of the crisis'!$C$6:$AN$170,38,FALSE)</f>
        <v>2</v>
      </c>
      <c r="T49" s="180" t="str">
        <f>VLOOKUP(B49,Lists!$C$3:$E$170,3,FALSE)</f>
        <v>Americas</v>
      </c>
      <c r="U49" s="181">
        <f>VLOOKUP(B49,'INFORM Severity - hidden'!$C$5:$V$200,20,FALSE)</f>
        <v>44164</v>
      </c>
    </row>
    <row r="50" spans="1:21" x14ac:dyDescent="0.3">
      <c r="A50" s="177" t="str" cm="1">
        <f t="array" ref="A50">IFERROR(INDEX(Lists!$B$2:$B$170,SMALL(IF(Lists!$I$2:$I$170="Individual",ROW(Lists!$B$2:$B$170)),ROW(46:46))-1,1),"")</f>
        <v>Complex crisis in Honduras</v>
      </c>
      <c r="B50" s="178" t="str">
        <f>VLOOKUP(A50,Lists!$B$2:$G$170,2,FALSE)</f>
        <v>HND001</v>
      </c>
      <c r="C50" s="178" t="str">
        <f>VLOOKUP(B50,'INFORM Severity - hidden'!$C$5:$D$170,2,FALSE)</f>
        <v>Honduras</v>
      </c>
      <c r="D50" s="178" t="str">
        <f>VLOOKUP(A50,Lists!$B$2:$G$170,3,FALSE)</f>
        <v>HND</v>
      </c>
      <c r="E50" s="179" t="str">
        <f>VLOOKUP(A50,Lists!$B$2:$G$170,5,FALSE)</f>
        <v>Complex crisis</v>
      </c>
      <c r="F50" s="173">
        <f t="shared" si="0"/>
        <v>3.2</v>
      </c>
      <c r="G50" s="174">
        <f t="shared" si="1"/>
        <v>4</v>
      </c>
      <c r="H50" s="174" t="str">
        <f t="shared" si="2"/>
        <v>High</v>
      </c>
      <c r="I50" s="175" t="str">
        <f>INDEX(Trends!$D$3:$D$400,MATCH(B50,Trends!$C$3:$C$400,0))</f>
        <v>Decreasing</v>
      </c>
      <c r="J50" s="174" t="str">
        <f>VLOOKUP($B50,Reliability!$A$3:$I$170,9,FALSE)</f>
        <v>High</v>
      </c>
      <c r="K50" s="176">
        <f t="shared" si="3"/>
        <v>3.7</v>
      </c>
      <c r="L50" s="176">
        <f>VLOOKUP($B50,'Impact of the crisis'!$C$6:$N$170,12,FALSE)</f>
        <v>4.2</v>
      </c>
      <c r="M50" s="176">
        <f>VLOOKUP($B50,'Impact of the crisis'!$C$6:$AB$170,26,FALSE)</f>
        <v>3.4</v>
      </c>
      <c r="N50" s="176">
        <f>VLOOKUP($B50,'Conditions of people affected'!$C$6:$R$170,16,FALSE)</f>
        <v>3.25</v>
      </c>
      <c r="O50" s="176">
        <f>VLOOKUP($B50,'Conditions of people affected'!$C$6:$R$170,9,FALSE)</f>
        <v>3.5</v>
      </c>
      <c r="P50" s="176">
        <f>VLOOKUP($B50,'Conditions of people affected'!$C$6:$R$170,15,FALSE)</f>
        <v>3</v>
      </c>
      <c r="Q50" s="176">
        <f t="shared" si="4"/>
        <v>2.8</v>
      </c>
      <c r="R50" s="176">
        <f>VLOOKUP($B50,'Complexity of the crisis'!$C$6:$AN$170,22,FALSE)</f>
        <v>3.1</v>
      </c>
      <c r="S50" s="176">
        <f>VLOOKUP($B50,'Complexity of the crisis'!$C$6:$AN$170,38,FALSE)</f>
        <v>2.5</v>
      </c>
      <c r="T50" s="180" t="str">
        <f>VLOOKUP(B50,Lists!$C$3:$E$170,3,FALSE)</f>
        <v>Americas</v>
      </c>
      <c r="U50" s="181">
        <f>VLOOKUP(B50,'INFORM Severity - hidden'!$C$5:$V$200,20,FALSE)</f>
        <v>44183</v>
      </c>
    </row>
    <row r="51" spans="1:21" x14ac:dyDescent="0.3">
      <c r="A51" s="177" t="str" cm="1">
        <f t="array" ref="A51">IFERROR(INDEX(Lists!$B$2:$B$170,SMALL(IF(Lists!$I$2:$I$170="Individual",ROW(Lists!$B$2:$B$170)),ROW(47:47))-1,1),"")</f>
        <v>Hurricane Eta and Iota in Honduras</v>
      </c>
      <c r="B51" s="178" t="str">
        <f>VLOOKUP(A51,Lists!$B$2:$G$170,2,FALSE)</f>
        <v>HND002</v>
      </c>
      <c r="C51" s="178" t="str">
        <f>VLOOKUP(B51,'INFORM Severity - hidden'!$C$5:$D$170,2,FALSE)</f>
        <v>Honduras</v>
      </c>
      <c r="D51" s="178" t="str">
        <f>VLOOKUP(A51,Lists!$B$2:$G$170,3,FALSE)</f>
        <v>HND</v>
      </c>
      <c r="E51" s="179" t="str">
        <f>VLOOKUP(A51,Lists!$B$2:$G$170,5,FALSE)</f>
        <v>Tropical cyclone</v>
      </c>
      <c r="F51" s="173">
        <f t="shared" si="0"/>
        <v>3.1</v>
      </c>
      <c r="G51" s="174">
        <f t="shared" si="1"/>
        <v>4</v>
      </c>
      <c r="H51" s="174" t="str">
        <f t="shared" si="2"/>
        <v>High</v>
      </c>
      <c r="I51" s="175" t="str">
        <f>INDEX(Trends!$D$3:$D$400,MATCH(B51,Trends!$C$3:$C$400,0))</f>
        <v>-</v>
      </c>
      <c r="J51" s="174" t="str">
        <f>VLOOKUP($B51,Reliability!$A$3:$I$170,9,FALSE)</f>
        <v>Very High</v>
      </c>
      <c r="K51" s="176">
        <f t="shared" si="3"/>
        <v>3.5</v>
      </c>
      <c r="L51" s="176">
        <f>VLOOKUP($B51,'Impact of the crisis'!$C$6:$N$170,12,FALSE)</f>
        <v>4.2</v>
      </c>
      <c r="M51" s="176">
        <f>VLOOKUP($B51,'Impact of the crisis'!$C$6:$AB$170,26,FALSE)</f>
        <v>3</v>
      </c>
      <c r="N51" s="176">
        <f>VLOOKUP($B51,'Conditions of people affected'!$C$6:$R$170,16,FALSE)</f>
        <v>2.9</v>
      </c>
      <c r="O51" s="176">
        <f>VLOOKUP($B51,'Conditions of people affected'!$C$6:$R$170,9,FALSE)</f>
        <v>2.8</v>
      </c>
      <c r="P51" s="176">
        <f>VLOOKUP($B51,'Conditions of people affected'!$C$6:$R$170,15,FALSE)</f>
        <v>3</v>
      </c>
      <c r="Q51" s="176">
        <f t="shared" si="4"/>
        <v>3.1</v>
      </c>
      <c r="R51" s="176">
        <f>VLOOKUP($B51,'Complexity of the crisis'!$C$6:$AN$170,22,FALSE)</f>
        <v>3.1</v>
      </c>
      <c r="S51" s="176">
        <f>VLOOKUP($B51,'Complexity of the crisis'!$C$6:$AN$170,38,FALSE)</f>
        <v>3</v>
      </c>
      <c r="T51" s="180" t="str">
        <f>VLOOKUP(B51,Lists!$C$3:$E$170,3,FALSE)</f>
        <v>Americas</v>
      </c>
      <c r="U51" s="181">
        <f>VLOOKUP(B51,'INFORM Severity - hidden'!$C$5:$V$200,20,FALSE)</f>
        <v>44165</v>
      </c>
    </row>
    <row r="52" spans="1:21" x14ac:dyDescent="0.3">
      <c r="A52" s="177" t="str" cm="1">
        <f t="array" ref="A52">IFERROR(INDEX(Lists!$B$2:$B$170,SMALL(IF(Lists!$I$2:$I$170="Individual",ROW(Lists!$B$2:$B$170)),ROW(48:48))-1,1),"")</f>
        <v>Conflict in Jammu and Kashmir</v>
      </c>
      <c r="B52" s="178" t="str">
        <f>VLOOKUP(A52,Lists!$B$2:$G$170,2,FALSE)</f>
        <v>IND002</v>
      </c>
      <c r="C52" s="178" t="str">
        <f>VLOOKUP(B52,'INFORM Severity - hidden'!$C$5:$D$170,2,FALSE)</f>
        <v>India</v>
      </c>
      <c r="D52" s="178" t="str">
        <f>VLOOKUP(A52,Lists!$B$2:$G$170,3,FALSE)</f>
        <v>IND</v>
      </c>
      <c r="E52" s="179" t="str">
        <f>VLOOKUP(A52,Lists!$B$2:$G$170,5,FALSE)</f>
        <v>Conflict</v>
      </c>
      <c r="F52" s="173" t="str">
        <f t="shared" si="0"/>
        <v>x</v>
      </c>
      <c r="G52" s="174" t="str">
        <f t="shared" si="1"/>
        <v>x</v>
      </c>
      <c r="H52" s="174" t="str">
        <f t="shared" si="2"/>
        <v>x</v>
      </c>
      <c r="I52" s="175" t="str">
        <f>INDEX(Trends!$D$3:$D$400,MATCH(B52,Trends!$C$3:$C$400,0))</f>
        <v>-</v>
      </c>
      <c r="J52" s="174" t="str">
        <f>VLOOKUP($B52,Reliability!$A$3:$I$170,9,FALSE)</f>
        <v>Very Low</v>
      </c>
      <c r="K52" s="176">
        <f t="shared" si="3"/>
        <v>3.1</v>
      </c>
      <c r="L52" s="176">
        <f>VLOOKUP($B52,'Impact of the crisis'!$C$6:$N$170,12,FALSE)</f>
        <v>2</v>
      </c>
      <c r="M52" s="176">
        <f>VLOOKUP($B52,'Impact of the crisis'!$C$6:$AB$170,26,FALSE)</f>
        <v>3.5</v>
      </c>
      <c r="N52" s="176" t="str">
        <f>VLOOKUP($B52,'Conditions of people affected'!$C$6:$R$170,16,FALSE)</f>
        <v>x</v>
      </c>
      <c r="O52" s="176" t="str">
        <f>VLOOKUP($B52,'Conditions of people affected'!$C$6:$R$170,9,FALSE)</f>
        <v>x</v>
      </c>
      <c r="P52" s="176" t="str">
        <f>VLOOKUP($B52,'Conditions of people affected'!$C$6:$R$170,15,FALSE)</f>
        <v>x</v>
      </c>
      <c r="Q52" s="176">
        <f t="shared" si="4"/>
        <v>3</v>
      </c>
      <c r="R52" s="176">
        <f>VLOOKUP($B52,'Complexity of the crisis'!$C$6:$AN$170,22,FALSE)</f>
        <v>2.9</v>
      </c>
      <c r="S52" s="176">
        <f>VLOOKUP($B52,'Complexity of the crisis'!$C$6:$AN$170,38,FALSE)</f>
        <v>3</v>
      </c>
      <c r="T52" s="180" t="str">
        <f>VLOOKUP(B52,Lists!$C$3:$E$170,3,FALSE)</f>
        <v>Asia</v>
      </c>
      <c r="U52" s="181">
        <f>VLOOKUP(B52,'INFORM Severity - hidden'!$C$5:$V$200,20,FALSE)</f>
        <v>44165</v>
      </c>
    </row>
    <row r="53" spans="1:21" x14ac:dyDescent="0.3">
      <c r="A53" s="177" t="str" cm="1">
        <f t="array" ref="A53">IFERROR(INDEX(Lists!$B$2:$B$170,SMALL(IF(Lists!$I$2:$I$170="Individual",ROW(Lists!$B$2:$B$170)),ROW(49:49))-1,1),"")</f>
        <v>Floods in India</v>
      </c>
      <c r="B53" s="178" t="str">
        <f>VLOOKUP(A53,Lists!$B$2:$G$170,2,FALSE)</f>
        <v>IND005</v>
      </c>
      <c r="C53" s="178" t="str">
        <f>VLOOKUP(B53,'INFORM Severity - hidden'!$C$5:$D$170,2,FALSE)</f>
        <v>India</v>
      </c>
      <c r="D53" s="178" t="str">
        <f>VLOOKUP(A53,Lists!$B$2:$G$170,3,FALSE)</f>
        <v>IND</v>
      </c>
      <c r="E53" s="179" t="str">
        <f>VLOOKUP(A53,Lists!$B$2:$G$170,5,FALSE)</f>
        <v>Flood</v>
      </c>
      <c r="F53" s="173">
        <f t="shared" si="0"/>
        <v>2.6</v>
      </c>
      <c r="G53" s="174">
        <f t="shared" si="1"/>
        <v>3</v>
      </c>
      <c r="H53" s="174" t="str">
        <f t="shared" si="2"/>
        <v>Medium</v>
      </c>
      <c r="I53" s="175" t="str">
        <f>INDEX(Trends!$D$3:$D$400,MATCH(B53,Trends!$C$3:$C$400,0))</f>
        <v>-</v>
      </c>
      <c r="J53" s="174" t="str">
        <f>VLOOKUP($B53,Reliability!$A$3:$I$170,9,FALSE)</f>
        <v>High</v>
      </c>
      <c r="K53" s="176">
        <f t="shared" si="3"/>
        <v>3.5</v>
      </c>
      <c r="L53" s="176">
        <f>VLOOKUP($B53,'Impact of the crisis'!$C$6:$N$170,12,FALSE)</f>
        <v>4.0999999999999996</v>
      </c>
      <c r="M53" s="176">
        <f>VLOOKUP($B53,'Impact of the crisis'!$C$6:$AB$170,26,FALSE)</f>
        <v>3.1</v>
      </c>
      <c r="N53" s="176">
        <f>VLOOKUP($B53,'Conditions of people affected'!$C$6:$R$170,16,FALSE)</f>
        <v>2.2000000000000002</v>
      </c>
      <c r="O53" s="176">
        <f>VLOOKUP($B53,'Conditions of people affected'!$C$6:$R$170,9,FALSE)</f>
        <v>3.4</v>
      </c>
      <c r="P53" s="176">
        <f>VLOOKUP($B53,'Conditions of people affected'!$C$6:$R$170,15,FALSE)</f>
        <v>1</v>
      </c>
      <c r="Q53" s="176">
        <f t="shared" si="4"/>
        <v>2.2999999999999998</v>
      </c>
      <c r="R53" s="176">
        <f>VLOOKUP($B53,'Complexity of the crisis'!$C$6:$AN$170,22,FALSE)</f>
        <v>2.9</v>
      </c>
      <c r="S53" s="176">
        <f>VLOOKUP($B53,'Complexity of the crisis'!$C$6:$AN$170,38,FALSE)</f>
        <v>1.5</v>
      </c>
      <c r="T53" s="180" t="str">
        <f>VLOOKUP(B53,Lists!$C$3:$E$170,3,FALSE)</f>
        <v>Asia</v>
      </c>
      <c r="U53" s="181">
        <f>VLOOKUP(B53,'INFORM Severity - hidden'!$C$5:$V$200,20,FALSE)</f>
        <v>44165</v>
      </c>
    </row>
    <row r="54" spans="1:21" x14ac:dyDescent="0.3">
      <c r="A54" s="177" t="str" cm="1">
        <f t="array" ref="A54">IFERROR(INDEX(Lists!$B$2:$B$170,SMALL(IF(Lists!$I$2:$I$170="Individual",ROW(Lists!$B$2:$B$170)),ROW(50:50))-1,1),"")</f>
        <v>Regional Kashmir conflict</v>
      </c>
      <c r="B54" s="178" t="str">
        <f>VLOOKUP(A54,Lists!$B$2:$G$170,2,FALSE)</f>
        <v>REG003</v>
      </c>
      <c r="C54" s="178" t="str">
        <f>VLOOKUP(B54,'INFORM Severity - hidden'!$C$5:$D$170,2,FALSE)</f>
        <v>India, Pakistan</v>
      </c>
      <c r="D54" s="178" t="str">
        <f>VLOOKUP(A54,Lists!$B$2:$G$170,3,FALSE)</f>
        <v>IND, PAK</v>
      </c>
      <c r="E54" s="179" t="str">
        <f>VLOOKUP(A54,Lists!$B$2:$G$170,5,FALSE)</f>
        <v>Regional crisis</v>
      </c>
      <c r="F54" s="173" t="str">
        <f t="shared" si="0"/>
        <v>x</v>
      </c>
      <c r="G54" s="174" t="str">
        <f t="shared" si="1"/>
        <v>x</v>
      </c>
      <c r="H54" s="174" t="str">
        <f t="shared" si="2"/>
        <v>x</v>
      </c>
      <c r="I54" s="175" t="str">
        <f>INDEX(Trends!$D$3:$D$400,MATCH(B54,Trends!$C$3:$C$400,0))</f>
        <v>-</v>
      </c>
      <c r="J54" s="174" t="str">
        <f>VLOOKUP($B54,Reliability!$A$3:$I$170,9,FALSE)</f>
        <v>Very Low</v>
      </c>
      <c r="K54" s="176">
        <f t="shared" si="3"/>
        <v>3.5</v>
      </c>
      <c r="L54" s="176">
        <f>VLOOKUP($B54,'Impact of the crisis'!$C$6:$N$170,12,FALSE)</f>
        <v>2.4</v>
      </c>
      <c r="M54" s="176">
        <f>VLOOKUP($B54,'Impact of the crisis'!$C$6:$AB$170,26,FALSE)</f>
        <v>3.9</v>
      </c>
      <c r="N54" s="176" t="str">
        <f>VLOOKUP($B54,'Conditions of people affected'!$C$6:$R$170,16,FALSE)</f>
        <v>x</v>
      </c>
      <c r="O54" s="176" t="str">
        <f>VLOOKUP($B54,'Conditions of people affected'!$C$6:$R$170,9,FALSE)</f>
        <v>x</v>
      </c>
      <c r="P54" s="176" t="str">
        <f>VLOOKUP($B54,'Conditions of people affected'!$C$6:$R$170,15,FALSE)</f>
        <v>x</v>
      </c>
      <c r="Q54" s="176">
        <f t="shared" si="4"/>
        <v>3.1</v>
      </c>
      <c r="R54" s="176">
        <f>VLOOKUP($B54,'Complexity of the crisis'!$C$6:$AN$170,22,FALSE)</f>
        <v>3.1</v>
      </c>
      <c r="S54" s="176">
        <f>VLOOKUP($B54,'Complexity of the crisis'!$C$6:$AN$170,38,FALSE)</f>
        <v>3</v>
      </c>
      <c r="T54" s="180" t="str">
        <f>VLOOKUP(B54,Lists!$C$3:$E$170,3,FALSE)</f>
        <v>Asia</v>
      </c>
      <c r="U54" s="181">
        <f>VLOOKUP(B54,'INFORM Severity - hidden'!$C$5:$V$200,20,FALSE)</f>
        <v>44165</v>
      </c>
    </row>
    <row r="55" spans="1:21" x14ac:dyDescent="0.3">
      <c r="A55" s="177" t="str" cm="1">
        <f t="array" ref="A55">IFERROR(INDEX(Lists!$B$2:$B$170,SMALL(IF(Lists!$I$2:$I$170="Individual",ROW(Lists!$B$2:$B$170)),ROW(51:51))-1,1),"")</f>
        <v>Papua Conflict</v>
      </c>
      <c r="B55" s="178" t="str">
        <f>VLOOKUP(A55,Lists!$B$2:$G$170,2,FALSE)</f>
        <v>IDN002</v>
      </c>
      <c r="C55" s="178" t="str">
        <f>VLOOKUP(B55,'INFORM Severity - hidden'!$C$5:$D$170,2,FALSE)</f>
        <v>Indonesia</v>
      </c>
      <c r="D55" s="178" t="str">
        <f>VLOOKUP(A55,Lists!$B$2:$G$170,3,FALSE)</f>
        <v>IDN</v>
      </c>
      <c r="E55" s="179" t="str">
        <f>VLOOKUP(A55,Lists!$B$2:$G$170,5,FALSE)</f>
        <v>Conflict</v>
      </c>
      <c r="F55" s="173" t="str">
        <f t="shared" si="0"/>
        <v>x</v>
      </c>
      <c r="G55" s="174" t="str">
        <f t="shared" si="1"/>
        <v>x</v>
      </c>
      <c r="H55" s="174" t="str">
        <f t="shared" si="2"/>
        <v>x</v>
      </c>
      <c r="I55" s="175" t="str">
        <f>INDEX(Trends!$D$3:$D$400,MATCH(B55,Trends!$C$3:$C$400,0))</f>
        <v>-</v>
      </c>
      <c r="J55" s="174" t="str">
        <f>VLOOKUP($B55,Reliability!$A$3:$I$170,9,FALSE)</f>
        <v>Low</v>
      </c>
      <c r="K55" s="176">
        <f t="shared" si="3"/>
        <v>2.7</v>
      </c>
      <c r="L55" s="176">
        <f>VLOOKUP($B55,'Impact of the crisis'!$C$6:$N$170,12,FALSE)</f>
        <v>1.9</v>
      </c>
      <c r="M55" s="176">
        <f>VLOOKUP($B55,'Impact of the crisis'!$C$6:$AB$170,26,FALSE)</f>
        <v>3.1</v>
      </c>
      <c r="N55" s="176" t="str">
        <f>VLOOKUP($B55,'Conditions of people affected'!$C$6:$R$170,16,FALSE)</f>
        <v>x</v>
      </c>
      <c r="O55" s="176" t="str">
        <f>VLOOKUP($B55,'Conditions of people affected'!$C$6:$R$170,9,FALSE)</f>
        <v>x</v>
      </c>
      <c r="P55" s="176" t="str">
        <f>VLOOKUP($B55,'Conditions of people affected'!$C$6:$R$170,15,FALSE)</f>
        <v>x</v>
      </c>
      <c r="Q55" s="176">
        <f t="shared" si="4"/>
        <v>2.9</v>
      </c>
      <c r="R55" s="176">
        <f>VLOOKUP($B55,'Complexity of the crisis'!$C$6:$AN$170,22,FALSE)</f>
        <v>2.7</v>
      </c>
      <c r="S55" s="176">
        <f>VLOOKUP($B55,'Complexity of the crisis'!$C$6:$AN$170,38,FALSE)</f>
        <v>3</v>
      </c>
      <c r="T55" s="180" t="str">
        <f>VLOOKUP(B55,Lists!$C$3:$E$170,3,FALSE)</f>
        <v>Asia</v>
      </c>
      <c r="U55" s="181">
        <f>VLOOKUP(B55,'INFORM Severity - hidden'!$C$5:$V$200,20,FALSE)</f>
        <v>44165</v>
      </c>
    </row>
    <row r="56" spans="1:21" x14ac:dyDescent="0.3">
      <c r="A56" s="177" t="str" cm="1">
        <f t="array" ref="A56">IFERROR(INDEX(Lists!$B$2:$B$170,SMALL(IF(Lists!$I$2:$I$170="Individual",ROW(Lists!$B$2:$B$170)),ROW(52:52))-1,1),"")</f>
        <v>Afghan Refugees in Iran</v>
      </c>
      <c r="B56" s="178" t="str">
        <f>VLOOKUP(A56,Lists!$B$2:$G$170,2,FALSE)</f>
        <v>IRN004</v>
      </c>
      <c r="C56" s="178" t="str">
        <f>VLOOKUP(B56,'INFORM Severity - hidden'!$C$5:$D$170,2,FALSE)</f>
        <v>Iran</v>
      </c>
      <c r="D56" s="178" t="str">
        <f>VLOOKUP(A56,Lists!$B$2:$G$170,3,FALSE)</f>
        <v>IRN</v>
      </c>
      <c r="E56" s="179" t="str">
        <f>VLOOKUP(A56,Lists!$B$2:$G$170,5,FALSE)</f>
        <v>International displacement</v>
      </c>
      <c r="F56" s="173">
        <f t="shared" si="0"/>
        <v>3.4</v>
      </c>
      <c r="G56" s="174">
        <f t="shared" si="1"/>
        <v>4</v>
      </c>
      <c r="H56" s="174" t="str">
        <f t="shared" si="2"/>
        <v>High</v>
      </c>
      <c r="I56" s="175" t="str">
        <f>INDEX(Trends!$D$3:$D$400,MATCH(B56,Trends!$C$3:$C$400,0))</f>
        <v>Stable</v>
      </c>
      <c r="J56" s="174" t="str">
        <f>VLOOKUP($B56,Reliability!$A$3:$I$170,9,FALSE)</f>
        <v>Medium</v>
      </c>
      <c r="K56" s="176">
        <f t="shared" si="3"/>
        <v>2.8</v>
      </c>
      <c r="L56" s="176">
        <f>VLOOKUP($B56,'Impact of the crisis'!$C$6:$N$170,12,FALSE)</f>
        <v>2.7</v>
      </c>
      <c r="M56" s="176">
        <f>VLOOKUP($B56,'Impact of the crisis'!$C$6:$AB$170,26,FALSE)</f>
        <v>2.8</v>
      </c>
      <c r="N56" s="176">
        <f>VLOOKUP($B56,'Conditions of people affected'!$C$6:$R$170,16,FALSE)</f>
        <v>4.05</v>
      </c>
      <c r="O56" s="176">
        <f>VLOOKUP($B56,'Conditions of people affected'!$C$6:$R$170,9,FALSE)</f>
        <v>4.0999999999999996</v>
      </c>
      <c r="P56" s="176">
        <f>VLOOKUP($B56,'Conditions of people affected'!$C$6:$R$170,15,FALSE)</f>
        <v>4</v>
      </c>
      <c r="Q56" s="176">
        <f t="shared" si="4"/>
        <v>2.7</v>
      </c>
      <c r="R56" s="176">
        <f>VLOOKUP($B56,'Complexity of the crisis'!$C$6:$AN$170,22,FALSE)</f>
        <v>2.8</v>
      </c>
      <c r="S56" s="176">
        <f>VLOOKUP($B56,'Complexity of the crisis'!$C$6:$AN$170,38,FALSE)</f>
        <v>2.5</v>
      </c>
      <c r="T56" s="180" t="str">
        <f>VLOOKUP(B56,Lists!$C$3:$E$170,3,FALSE)</f>
        <v>Middle east</v>
      </c>
      <c r="U56" s="181">
        <f>VLOOKUP(B56,'INFORM Severity - hidden'!$C$5:$V$200,20,FALSE)</f>
        <v>44165</v>
      </c>
    </row>
    <row r="57" spans="1:21" x14ac:dyDescent="0.3">
      <c r="A57" s="177" t="str" cm="1">
        <f t="array" ref="A57">IFERROR(INDEX(Lists!$B$2:$B$170,SMALL(IF(Lists!$I$2:$I$170="Individual",ROW(Lists!$B$2:$B$170)),ROW(53:53))-1,1),"")</f>
        <v>Conflict  in Iraq</v>
      </c>
      <c r="B57" s="178" t="str">
        <f>VLOOKUP(A57,Lists!$B$2:$G$170,2,FALSE)</f>
        <v>IRQ002</v>
      </c>
      <c r="C57" s="178" t="str">
        <f>VLOOKUP(B57,'INFORM Severity - hidden'!$C$5:$D$170,2,FALSE)</f>
        <v>Iraq</v>
      </c>
      <c r="D57" s="178" t="str">
        <f>VLOOKUP(A57,Lists!$B$2:$G$170,3,FALSE)</f>
        <v>IRQ</v>
      </c>
      <c r="E57" s="179" t="str">
        <f>VLOOKUP(A57,Lists!$B$2:$G$170,5,FALSE)</f>
        <v>Conflict</v>
      </c>
      <c r="F57" s="173">
        <f t="shared" si="0"/>
        <v>4.0999999999999996</v>
      </c>
      <c r="G57" s="174">
        <f t="shared" si="1"/>
        <v>5</v>
      </c>
      <c r="H57" s="174" t="str">
        <f t="shared" si="2"/>
        <v>Very High</v>
      </c>
      <c r="I57" s="175" t="str">
        <f>INDEX(Trends!$D$3:$D$400,MATCH(B57,Trends!$C$3:$C$400,0))</f>
        <v>Increasing</v>
      </c>
      <c r="J57" s="174" t="str">
        <f>VLOOKUP($B57,Reliability!$A$3:$I$170,9,FALSE)</f>
        <v>High</v>
      </c>
      <c r="K57" s="176">
        <f t="shared" si="3"/>
        <v>4.0999999999999996</v>
      </c>
      <c r="L57" s="176">
        <f>VLOOKUP($B57,'Impact of the crisis'!$C$6:$N$170,12,FALSE)</f>
        <v>3.8</v>
      </c>
      <c r="M57" s="176">
        <f>VLOOKUP($B57,'Impact of the crisis'!$C$6:$AB$170,26,FALSE)</f>
        <v>4.3</v>
      </c>
      <c r="N57" s="176">
        <f>VLOOKUP($B57,'Conditions of people affected'!$C$6:$R$170,16,FALSE)</f>
        <v>4.1500000000000004</v>
      </c>
      <c r="O57" s="176">
        <f>VLOOKUP($B57,'Conditions of people affected'!$C$6:$R$170,9,FALSE)</f>
        <v>4.3</v>
      </c>
      <c r="P57" s="176">
        <f>VLOOKUP($B57,'Conditions of people affected'!$C$6:$R$170,15,FALSE)</f>
        <v>4</v>
      </c>
      <c r="Q57" s="176">
        <f t="shared" si="4"/>
        <v>4</v>
      </c>
      <c r="R57" s="176">
        <f>VLOOKUP($B57,'Complexity of the crisis'!$C$6:$AN$170,22,FALSE)</f>
        <v>3.4</v>
      </c>
      <c r="S57" s="176">
        <f>VLOOKUP($B57,'Complexity of the crisis'!$C$6:$AN$170,38,FALSE)</f>
        <v>4.5</v>
      </c>
      <c r="T57" s="180" t="str">
        <f>VLOOKUP(B57,Lists!$C$3:$E$170,3,FALSE)</f>
        <v>Middle east</v>
      </c>
      <c r="U57" s="181">
        <f>VLOOKUP(B57,'INFORM Severity - hidden'!$C$5:$V$200,20,FALSE)</f>
        <v>44162</v>
      </c>
    </row>
    <row r="58" spans="1:21" x14ac:dyDescent="0.3">
      <c r="A58" s="177" t="str" cm="1">
        <f t="array" ref="A58">IFERROR(INDEX(Lists!$B$2:$B$170,SMALL(IF(Lists!$I$2:$I$170="Individual",ROW(Lists!$B$2:$B$170)),ROW(54:54))-1,1),"")</f>
        <v>Syrian and Palestinian refugees in iraq</v>
      </c>
      <c r="B58" s="178" t="str">
        <f>VLOOKUP(A58,Lists!$B$2:$G$170,2,FALSE)</f>
        <v>IRQ003</v>
      </c>
      <c r="C58" s="178" t="str">
        <f>VLOOKUP(B58,'INFORM Severity - hidden'!$C$5:$D$170,2,FALSE)</f>
        <v>Iraq</v>
      </c>
      <c r="D58" s="178" t="str">
        <f>VLOOKUP(A58,Lists!$B$2:$G$170,3,FALSE)</f>
        <v>IRQ</v>
      </c>
      <c r="E58" s="179" t="str">
        <f>VLOOKUP(A58,Lists!$B$2:$G$170,5,FALSE)</f>
        <v>International displacement</v>
      </c>
      <c r="F58" s="173">
        <f t="shared" si="0"/>
        <v>2.8</v>
      </c>
      <c r="G58" s="174">
        <f t="shared" si="1"/>
        <v>3</v>
      </c>
      <c r="H58" s="174" t="str">
        <f t="shared" si="2"/>
        <v>Medium</v>
      </c>
      <c r="I58" s="175" t="str">
        <f>INDEX(Trends!$D$3:$D$400,MATCH(B58,Trends!$C$3:$C$400,0))</f>
        <v>Increasing</v>
      </c>
      <c r="J58" s="174" t="str">
        <f>VLOOKUP($B58,Reliability!$A$3:$I$170,9,FALSE)</f>
        <v>High</v>
      </c>
      <c r="K58" s="176">
        <f t="shared" si="3"/>
        <v>1.8</v>
      </c>
      <c r="L58" s="176">
        <f>VLOOKUP($B58,'Impact of the crisis'!$C$6:$N$170,12,FALSE)</f>
        <v>1.5</v>
      </c>
      <c r="M58" s="176">
        <f>VLOOKUP($B58,'Impact of the crisis'!$C$6:$AB$170,26,FALSE)</f>
        <v>2</v>
      </c>
      <c r="N58" s="176">
        <f>VLOOKUP($B58,'Conditions of people affected'!$C$6:$R$170,16,FALSE)</f>
        <v>2.9</v>
      </c>
      <c r="O58" s="176">
        <f>VLOOKUP($B58,'Conditions of people affected'!$C$6:$R$170,9,FALSE)</f>
        <v>2.8</v>
      </c>
      <c r="P58" s="176">
        <f>VLOOKUP($B58,'Conditions of people affected'!$C$6:$R$170,15,FALSE)</f>
        <v>3</v>
      </c>
      <c r="Q58" s="176">
        <f t="shared" si="4"/>
        <v>3.5</v>
      </c>
      <c r="R58" s="176">
        <f>VLOOKUP($B58,'Complexity of the crisis'!$C$6:$AN$170,22,FALSE)</f>
        <v>3.4</v>
      </c>
      <c r="S58" s="176">
        <f>VLOOKUP($B58,'Complexity of the crisis'!$C$6:$AN$170,38,FALSE)</f>
        <v>3.5</v>
      </c>
      <c r="T58" s="180" t="str">
        <f>VLOOKUP(B58,Lists!$C$3:$E$170,3,FALSE)</f>
        <v>Middle east</v>
      </c>
      <c r="U58" s="181">
        <f>VLOOKUP(B58,'INFORM Severity - hidden'!$C$5:$V$200,20,FALSE)</f>
        <v>44162</v>
      </c>
    </row>
    <row r="59" spans="1:21" x14ac:dyDescent="0.3">
      <c r="A59" s="177" t="str" cm="1">
        <f t="array" ref="A59">IFERROR(INDEX(Lists!$B$2:$B$170,SMALL(IF(Lists!$I$2:$I$170="Individual",ROW(Lists!$B$2:$B$170)),ROW(55:55))-1,1),"")</f>
        <v>Mixed migration flows in Italy</v>
      </c>
      <c r="B59" s="178" t="str">
        <f>VLOOKUP(A59,Lists!$B$2:$G$170,2,FALSE)</f>
        <v>ITA002</v>
      </c>
      <c r="C59" s="178" t="str">
        <f>VLOOKUP(B59,'INFORM Severity - hidden'!$C$5:$D$170,2,FALSE)</f>
        <v>Italy</v>
      </c>
      <c r="D59" s="178" t="str">
        <f>VLOOKUP(A59,Lists!$B$2:$G$170,3,FALSE)</f>
        <v>ITA</v>
      </c>
      <c r="E59" s="179" t="str">
        <f>VLOOKUP(A59,Lists!$B$2:$G$170,5,FALSE)</f>
        <v>International displacement</v>
      </c>
      <c r="F59" s="173" t="str">
        <f t="shared" si="0"/>
        <v>x</v>
      </c>
      <c r="G59" s="174" t="str">
        <f t="shared" si="1"/>
        <v>x</v>
      </c>
      <c r="H59" s="174" t="str">
        <f t="shared" si="2"/>
        <v>x</v>
      </c>
      <c r="I59" s="175" t="str">
        <f>INDEX(Trends!$D$3:$D$400,MATCH(B59,Trends!$C$3:$C$400,0))</f>
        <v>-</v>
      </c>
      <c r="J59" s="174" t="str">
        <f>VLOOKUP($B59,Reliability!$A$3:$I$170,9,FALSE)</f>
        <v>Low</v>
      </c>
      <c r="K59" s="176">
        <f t="shared" si="3"/>
        <v>2.9</v>
      </c>
      <c r="L59" s="176">
        <f>VLOOKUP($B59,'Impact of the crisis'!$C$6:$N$170,12,FALSE)</f>
        <v>1.7</v>
      </c>
      <c r="M59" s="176">
        <f>VLOOKUP($B59,'Impact of the crisis'!$C$6:$AB$170,26,FALSE)</f>
        <v>3.4</v>
      </c>
      <c r="N59" s="176" t="str">
        <f>VLOOKUP($B59,'Conditions of people affected'!$C$6:$R$170,16,FALSE)</f>
        <v>x</v>
      </c>
      <c r="O59" s="176" t="str">
        <f>VLOOKUP($B59,'Conditions of people affected'!$C$6:$R$170,9,FALSE)</f>
        <v>x</v>
      </c>
      <c r="P59" s="176" t="str">
        <f>VLOOKUP($B59,'Conditions of people affected'!$C$6:$R$170,15,FALSE)</f>
        <v>x</v>
      </c>
      <c r="Q59" s="176">
        <f t="shared" si="4"/>
        <v>1.5</v>
      </c>
      <c r="R59" s="176">
        <f>VLOOKUP($B59,'Complexity of the crisis'!$C$6:$AN$170,22,FALSE)</f>
        <v>1.4</v>
      </c>
      <c r="S59" s="176">
        <f>VLOOKUP($B59,'Complexity of the crisis'!$C$6:$AN$170,38,FALSE)</f>
        <v>1.5</v>
      </c>
      <c r="T59" s="180" t="str">
        <f>VLOOKUP(B59,Lists!$C$3:$E$170,3,FALSE)</f>
        <v>Europe</v>
      </c>
      <c r="U59" s="181">
        <f>VLOOKUP(B59,'INFORM Severity - hidden'!$C$5:$V$200,20,FALSE)</f>
        <v>43572</v>
      </c>
    </row>
    <row r="60" spans="1:21" x14ac:dyDescent="0.3">
      <c r="A60" s="177" t="str" cm="1">
        <f t="array" ref="A60">IFERROR(INDEX(Lists!$B$2:$B$170,SMALL(IF(Lists!$I$2:$I$170="Individual",ROW(Lists!$B$2:$B$170)),ROW(56:56))-1,1),"")</f>
        <v>Syrian refugees in Jordan</v>
      </c>
      <c r="B60" s="178" t="str">
        <f>VLOOKUP(A60,Lists!$B$2:$G$170,2,FALSE)</f>
        <v>JOR002</v>
      </c>
      <c r="C60" s="178" t="str">
        <f>VLOOKUP(B60,'INFORM Severity - hidden'!$C$5:$D$170,2,FALSE)</f>
        <v>Jordan</v>
      </c>
      <c r="D60" s="178" t="str">
        <f>VLOOKUP(A60,Lists!$B$2:$G$170,3,FALSE)</f>
        <v>JOR</v>
      </c>
      <c r="E60" s="179" t="str">
        <f>VLOOKUP(A60,Lists!$B$2:$G$170,5,FALSE)</f>
        <v>International displacement</v>
      </c>
      <c r="F60" s="173">
        <f t="shared" si="0"/>
        <v>2.8</v>
      </c>
      <c r="G60" s="174">
        <f t="shared" si="1"/>
        <v>3</v>
      </c>
      <c r="H60" s="174" t="str">
        <f t="shared" si="2"/>
        <v>Medium</v>
      </c>
      <c r="I60" s="175" t="str">
        <f>INDEX(Trends!$D$3:$D$400,MATCH(B60,Trends!$C$3:$C$400,0))</f>
        <v>Increasing</v>
      </c>
      <c r="J60" s="174" t="str">
        <f>VLOOKUP($B60,Reliability!$A$3:$I$170,9,FALSE)</f>
        <v>Very High</v>
      </c>
      <c r="K60" s="176">
        <f t="shared" si="3"/>
        <v>2.7</v>
      </c>
      <c r="L60" s="176">
        <f>VLOOKUP($B60,'Impact of the crisis'!$C$6:$N$170,12,FALSE)</f>
        <v>3.1</v>
      </c>
      <c r="M60" s="176">
        <f>VLOOKUP($B60,'Impact of the crisis'!$C$6:$AB$170,26,FALSE)</f>
        <v>2.5</v>
      </c>
      <c r="N60" s="176">
        <f>VLOOKUP($B60,'Conditions of people affected'!$C$6:$R$170,16,FALSE)</f>
        <v>3</v>
      </c>
      <c r="O60" s="176">
        <f>VLOOKUP($B60,'Conditions of people affected'!$C$6:$R$170,9,FALSE)</f>
        <v>3</v>
      </c>
      <c r="P60" s="176">
        <f>VLOOKUP($B60,'Conditions of people affected'!$C$6:$R$170,15,FALSE)</f>
        <v>3</v>
      </c>
      <c r="Q60" s="176">
        <f t="shared" si="4"/>
        <v>2.5</v>
      </c>
      <c r="R60" s="176">
        <f>VLOOKUP($B60,'Complexity of the crisis'!$C$6:$AN$170,22,FALSE)</f>
        <v>2.5</v>
      </c>
      <c r="S60" s="176">
        <f>VLOOKUP($B60,'Complexity of the crisis'!$C$6:$AN$170,38,FALSE)</f>
        <v>2.5</v>
      </c>
      <c r="T60" s="180" t="str">
        <f>VLOOKUP(B60,Lists!$C$3:$E$170,3,FALSE)</f>
        <v>Middle east</v>
      </c>
      <c r="U60" s="181">
        <f>VLOOKUP(B60,'INFORM Severity - hidden'!$C$5:$V$200,20,FALSE)</f>
        <v>44165</v>
      </c>
    </row>
    <row r="61" spans="1:21" x14ac:dyDescent="0.3">
      <c r="A61" s="177" t="str" cm="1">
        <f t="array" ref="A61">IFERROR(INDEX(Lists!$B$2:$B$170,SMALL(IF(Lists!$I$2:$I$170="Individual",ROW(Lists!$B$2:$B$170)),ROW(57:57))-1,1),"")</f>
        <v>Refugee situation in Kenya</v>
      </c>
      <c r="B61" s="178" t="str">
        <f>VLOOKUP(A61,Lists!$B$2:$G$170,2,FALSE)</f>
        <v>KEN002</v>
      </c>
      <c r="C61" s="178" t="str">
        <f>VLOOKUP(B61,'INFORM Severity - hidden'!$C$5:$D$170,2,FALSE)</f>
        <v>Kenya</v>
      </c>
      <c r="D61" s="178" t="str">
        <f>VLOOKUP(A61,Lists!$B$2:$G$170,3,FALSE)</f>
        <v>KEN</v>
      </c>
      <c r="E61" s="179" t="str">
        <f>VLOOKUP(A61,Lists!$B$2:$G$170,5,FALSE)</f>
        <v>International displacement</v>
      </c>
      <c r="F61" s="173">
        <f t="shared" si="0"/>
        <v>2.7</v>
      </c>
      <c r="G61" s="174">
        <f t="shared" si="1"/>
        <v>3</v>
      </c>
      <c r="H61" s="174" t="str">
        <f t="shared" si="2"/>
        <v>Medium</v>
      </c>
      <c r="I61" s="175" t="str">
        <f>INDEX(Trends!$D$3:$D$400,MATCH(B61,Trends!$C$3:$C$400,0))</f>
        <v>Stable</v>
      </c>
      <c r="J61" s="174" t="str">
        <f>VLOOKUP($B61,Reliability!$A$3:$I$170,9,FALSE)</f>
        <v>Medium</v>
      </c>
      <c r="K61" s="176">
        <f t="shared" si="3"/>
        <v>2.9</v>
      </c>
      <c r="L61" s="176">
        <f>VLOOKUP($B61,'Impact of the crisis'!$C$6:$N$170,12,FALSE)</f>
        <v>1.9</v>
      </c>
      <c r="M61" s="176">
        <f>VLOOKUP($B61,'Impact of the crisis'!$C$6:$AB$170,26,FALSE)</f>
        <v>3.3</v>
      </c>
      <c r="N61" s="176">
        <f>VLOOKUP($B61,'Conditions of people affected'!$C$6:$R$170,16,FALSE)</f>
        <v>2.9</v>
      </c>
      <c r="O61" s="176">
        <f>VLOOKUP($B61,'Conditions of people affected'!$C$6:$R$170,9,FALSE)</f>
        <v>2.8</v>
      </c>
      <c r="P61" s="176">
        <f>VLOOKUP($B61,'Conditions of people affected'!$C$6:$R$170,15,FALSE)</f>
        <v>3</v>
      </c>
      <c r="Q61" s="176">
        <f t="shared" si="4"/>
        <v>2.1</v>
      </c>
      <c r="R61" s="176">
        <f>VLOOKUP($B61,'Complexity of the crisis'!$C$6:$AN$170,22,FALSE)</f>
        <v>2.9</v>
      </c>
      <c r="S61" s="176">
        <f>VLOOKUP($B61,'Complexity of the crisis'!$C$6:$AN$170,38,FALSE)</f>
        <v>1</v>
      </c>
      <c r="T61" s="180" t="str">
        <f>VLOOKUP(B61,Lists!$C$3:$E$170,3,FALSE)</f>
        <v>Africa</v>
      </c>
      <c r="U61" s="181">
        <f>VLOOKUP(B61,'INFORM Severity - hidden'!$C$5:$V$200,20,FALSE)</f>
        <v>44164</v>
      </c>
    </row>
    <row r="62" spans="1:21" x14ac:dyDescent="0.3">
      <c r="A62" s="177" t="str" cm="1">
        <f t="array" ref="A62">IFERROR(INDEX(Lists!$B$2:$B$170,SMALL(IF(Lists!$I$2:$I$170="Individual",ROW(Lists!$B$2:$B$170)),ROW(58:58))-1,1),"")</f>
        <v>Drought in Kenya</v>
      </c>
      <c r="B62" s="178" t="str">
        <f>VLOOKUP(A62,Lists!$B$2:$G$170,2,FALSE)</f>
        <v>KEN003</v>
      </c>
      <c r="C62" s="178" t="str">
        <f>VLOOKUP(B62,'INFORM Severity - hidden'!$C$5:$D$170,2,FALSE)</f>
        <v>Kenya</v>
      </c>
      <c r="D62" s="178" t="str">
        <f>VLOOKUP(A62,Lists!$B$2:$G$170,3,FALSE)</f>
        <v>KEN</v>
      </c>
      <c r="E62" s="179" t="str">
        <f>VLOOKUP(A62,Lists!$B$2:$G$170,5,FALSE)</f>
        <v>Drought</v>
      </c>
      <c r="F62" s="173">
        <f t="shared" si="0"/>
        <v>2.8</v>
      </c>
      <c r="G62" s="174">
        <f t="shared" si="1"/>
        <v>3</v>
      </c>
      <c r="H62" s="174" t="str">
        <f t="shared" si="2"/>
        <v>Medium</v>
      </c>
      <c r="I62" s="175" t="str">
        <f>INDEX(Trends!$D$3:$D$400,MATCH(B62,Trends!$C$3:$C$400,0))</f>
        <v>Decreasing</v>
      </c>
      <c r="J62" s="174" t="str">
        <f>VLOOKUP($B62,Reliability!$A$3:$I$170,9,FALSE)</f>
        <v>Low</v>
      </c>
      <c r="K62" s="176">
        <f t="shared" si="3"/>
        <v>3.6</v>
      </c>
      <c r="L62" s="176">
        <f>VLOOKUP($B62,'Impact of the crisis'!$C$6:$N$170,12,FALSE)</f>
        <v>4.9000000000000004</v>
      </c>
      <c r="M62" s="176">
        <f>VLOOKUP($B62,'Impact of the crisis'!$C$6:$AB$170,26,FALSE)</f>
        <v>2.6</v>
      </c>
      <c r="N62" s="176">
        <f>VLOOKUP($B62,'Conditions of people affected'!$C$6:$R$170,16,FALSE)</f>
        <v>2.65</v>
      </c>
      <c r="O62" s="176">
        <f>VLOOKUP($B62,'Conditions of people affected'!$C$6:$R$170,9,FALSE)</f>
        <v>3.3</v>
      </c>
      <c r="P62" s="176">
        <f>VLOOKUP($B62,'Conditions of people affected'!$C$6:$R$170,15,FALSE)</f>
        <v>2</v>
      </c>
      <c r="Q62" s="176">
        <f t="shared" si="4"/>
        <v>2.2999999999999998</v>
      </c>
      <c r="R62" s="176">
        <f>VLOOKUP($B62,'Complexity of the crisis'!$C$6:$AN$170,22,FALSE)</f>
        <v>2.9</v>
      </c>
      <c r="S62" s="176">
        <f>VLOOKUP($B62,'Complexity of the crisis'!$C$6:$AN$170,38,FALSE)</f>
        <v>1.5</v>
      </c>
      <c r="T62" s="180" t="str">
        <f>VLOOKUP(B62,Lists!$C$3:$E$170,3,FALSE)</f>
        <v>Africa</v>
      </c>
      <c r="U62" s="181">
        <f>VLOOKUP(B62,'INFORM Severity - hidden'!$C$5:$V$200,20,FALSE)</f>
        <v>44111</v>
      </c>
    </row>
    <row r="63" spans="1:21" x14ac:dyDescent="0.3">
      <c r="A63" s="177" t="str" cm="1">
        <f t="array" ref="A63">IFERROR(INDEX(Lists!$B$2:$B$170,SMALL(IF(Lists!$I$2:$I$170="Individual",ROW(Lists!$B$2:$B$170)),ROW(59:59))-1,1),"")</f>
        <v>Flooding and Landslides in Kenya</v>
      </c>
      <c r="B63" s="178" t="str">
        <f>VLOOKUP(A63,Lists!$B$2:$G$170,2,FALSE)</f>
        <v>KEN005</v>
      </c>
      <c r="C63" s="178" t="str">
        <f>VLOOKUP(B63,'INFORM Severity - hidden'!$C$5:$D$170,2,FALSE)</f>
        <v>Kenya</v>
      </c>
      <c r="D63" s="178" t="str">
        <f>VLOOKUP(A63,Lists!$B$2:$G$170,3,FALSE)</f>
        <v>KEN</v>
      </c>
      <c r="E63" s="179" t="str">
        <f>VLOOKUP(A63,Lists!$B$2:$G$170,5,FALSE)</f>
        <v>Flood</v>
      </c>
      <c r="F63" s="173">
        <f t="shared" si="0"/>
        <v>2.2000000000000002</v>
      </c>
      <c r="G63" s="174">
        <f t="shared" si="1"/>
        <v>3</v>
      </c>
      <c r="H63" s="174" t="str">
        <f t="shared" si="2"/>
        <v>Medium</v>
      </c>
      <c r="I63" s="175" t="str">
        <f>INDEX(Trends!$D$3:$D$400,MATCH(B63,Trends!$C$3:$C$400,0))</f>
        <v>Stable</v>
      </c>
      <c r="J63" s="174" t="str">
        <f>VLOOKUP($B63,Reliability!$A$3:$I$170,9,FALSE)</f>
        <v>Medium</v>
      </c>
      <c r="K63" s="176">
        <f t="shared" si="3"/>
        <v>3.1</v>
      </c>
      <c r="L63" s="176">
        <f>VLOOKUP($B63,'Impact of the crisis'!$C$6:$N$170,12,FALSE)</f>
        <v>4.4000000000000004</v>
      </c>
      <c r="M63" s="176">
        <f>VLOOKUP($B63,'Impact of the crisis'!$C$6:$AB$170,26,FALSE)</f>
        <v>2.2000000000000002</v>
      </c>
      <c r="N63" s="176">
        <f>VLOOKUP($B63,'Conditions of people affected'!$C$6:$R$170,16,FALSE)</f>
        <v>1.4</v>
      </c>
      <c r="O63" s="176">
        <f>VLOOKUP($B63,'Conditions of people affected'!$C$6:$R$170,9,FALSE)</f>
        <v>1.8</v>
      </c>
      <c r="P63" s="176">
        <f>VLOOKUP($B63,'Conditions of people affected'!$C$6:$R$170,15,FALSE)</f>
        <v>1</v>
      </c>
      <c r="Q63" s="176">
        <f t="shared" si="4"/>
        <v>2.5</v>
      </c>
      <c r="R63" s="176">
        <f>VLOOKUP($B63,'Complexity of the crisis'!$C$6:$AN$170,22,FALSE)</f>
        <v>2.9</v>
      </c>
      <c r="S63" s="176">
        <f>VLOOKUP($B63,'Complexity of the crisis'!$C$6:$AN$170,38,FALSE)</f>
        <v>2</v>
      </c>
      <c r="T63" s="180" t="str">
        <f>VLOOKUP(B63,Lists!$C$3:$E$170,3,FALSE)</f>
        <v>Africa</v>
      </c>
      <c r="U63" s="181">
        <f>VLOOKUP(B63,'INFORM Severity - hidden'!$C$5:$V$200,20,FALSE)</f>
        <v>44014</v>
      </c>
    </row>
    <row r="64" spans="1:21" x14ac:dyDescent="0.3">
      <c r="A64" s="177" t="str" cm="1">
        <f t="array" ref="A64">IFERROR(INDEX(Lists!$B$2:$B$170,SMALL(IF(Lists!$I$2:$I$170="Individual",ROW(Lists!$B$2:$B$170)),ROW(60:60))-1,1),"")</f>
        <v>Syrian refugees in Lebanon</v>
      </c>
      <c r="B64" s="178" t="str">
        <f>VLOOKUP(A64,Lists!$B$2:$G$170,2,FALSE)</f>
        <v>LBN002</v>
      </c>
      <c r="C64" s="178" t="str">
        <f>VLOOKUP(B64,'INFORM Severity - hidden'!$C$5:$D$170,2,FALSE)</f>
        <v>Lebanon</v>
      </c>
      <c r="D64" s="178" t="str">
        <f>VLOOKUP(A64,Lists!$B$2:$G$170,3,FALSE)</f>
        <v>LBN</v>
      </c>
      <c r="E64" s="179" t="str">
        <f>VLOOKUP(A64,Lists!$B$2:$G$170,5,FALSE)</f>
        <v>International displacement</v>
      </c>
      <c r="F64" s="173">
        <f t="shared" si="0"/>
        <v>3.2</v>
      </c>
      <c r="G64" s="174">
        <f t="shared" si="1"/>
        <v>4</v>
      </c>
      <c r="H64" s="174" t="str">
        <f t="shared" si="2"/>
        <v>High</v>
      </c>
      <c r="I64" s="175" t="str">
        <f>INDEX(Trends!$D$3:$D$400,MATCH(B64,Trends!$C$3:$C$400,0))</f>
        <v>Increasing</v>
      </c>
      <c r="J64" s="174" t="str">
        <f>VLOOKUP($B64,Reliability!$A$3:$I$170,9,FALSE)</f>
        <v>High</v>
      </c>
      <c r="K64" s="176">
        <f t="shared" si="3"/>
        <v>3.2</v>
      </c>
      <c r="L64" s="176">
        <f>VLOOKUP($B64,'Impact of the crisis'!$C$6:$N$170,12,FALSE)</f>
        <v>3.6</v>
      </c>
      <c r="M64" s="176">
        <f>VLOOKUP($B64,'Impact of the crisis'!$C$6:$AB$170,26,FALSE)</f>
        <v>3</v>
      </c>
      <c r="N64" s="176">
        <f>VLOOKUP($B64,'Conditions of people affected'!$C$6:$R$170,16,FALSE)</f>
        <v>3.5</v>
      </c>
      <c r="O64" s="176">
        <f>VLOOKUP($B64,'Conditions of people affected'!$C$6:$R$170,9,FALSE)</f>
        <v>3</v>
      </c>
      <c r="P64" s="176">
        <f>VLOOKUP($B64,'Conditions of people affected'!$C$6:$R$170,15,FALSE)</f>
        <v>4</v>
      </c>
      <c r="Q64" s="176">
        <f t="shared" si="4"/>
        <v>2.7</v>
      </c>
      <c r="R64" s="176">
        <f>VLOOKUP($B64,'Complexity of the crisis'!$C$6:$AN$170,22,FALSE)</f>
        <v>2.8</v>
      </c>
      <c r="S64" s="176">
        <f>VLOOKUP($B64,'Complexity of the crisis'!$C$6:$AN$170,38,FALSE)</f>
        <v>2.5</v>
      </c>
      <c r="T64" s="180" t="str">
        <f>VLOOKUP(B64,Lists!$C$3:$E$170,3,FALSE)</f>
        <v>Middle east</v>
      </c>
      <c r="U64" s="181">
        <f>VLOOKUP(B64,'INFORM Severity - hidden'!$C$5:$V$200,20,FALSE)</f>
        <v>44162</v>
      </c>
    </row>
    <row r="65" spans="1:21" x14ac:dyDescent="0.3">
      <c r="A65" s="177" t="str" cm="1">
        <f t="array" ref="A65">IFERROR(INDEX(Lists!$B$2:$B$170,SMALL(IF(Lists!$I$2:$I$170="Individual",ROW(Lists!$B$2:$B$170)),ROW(61:61))-1,1),"")</f>
        <v>Socioeconomic crisis in Lebanon</v>
      </c>
      <c r="B65" s="178" t="str">
        <f>VLOOKUP(A65,Lists!$B$2:$G$170,2,FALSE)</f>
        <v>LBN004</v>
      </c>
      <c r="C65" s="178" t="str">
        <f>VLOOKUP(B65,'INFORM Severity - hidden'!$C$5:$D$170,2,FALSE)</f>
        <v>Lebanon</v>
      </c>
      <c r="D65" s="178" t="str">
        <f>VLOOKUP(A65,Lists!$B$2:$G$170,3,FALSE)</f>
        <v>LBN</v>
      </c>
      <c r="E65" s="179" t="str">
        <f>VLOOKUP(A65,Lists!$B$2:$G$170,5,FALSE)</f>
        <v>Political and economic crisis</v>
      </c>
      <c r="F65" s="173">
        <f t="shared" si="0"/>
        <v>3.5</v>
      </c>
      <c r="G65" s="174">
        <f t="shared" si="1"/>
        <v>4</v>
      </c>
      <c r="H65" s="174" t="str">
        <f t="shared" si="2"/>
        <v>High</v>
      </c>
      <c r="I65" s="175" t="str">
        <f>INDEX(Trends!$D$3:$D$400,MATCH(B65,Trends!$C$3:$C$400,0))</f>
        <v>Increasing</v>
      </c>
      <c r="J65" s="174" t="str">
        <f>VLOOKUP($B65,Reliability!$A$3:$I$170,9,FALSE)</f>
        <v>Medium</v>
      </c>
      <c r="K65" s="176">
        <f t="shared" si="3"/>
        <v>2.6</v>
      </c>
      <c r="L65" s="176">
        <f>VLOOKUP($B65,'Impact of the crisis'!$C$6:$N$170,12,FALSE)</f>
        <v>3.6</v>
      </c>
      <c r="M65" s="176">
        <f>VLOOKUP($B65,'Impact of the crisis'!$C$6:$AB$170,26,FALSE)</f>
        <v>2</v>
      </c>
      <c r="N65" s="176">
        <f>VLOOKUP($B65,'Conditions of people affected'!$C$6:$R$170,16,FALSE)</f>
        <v>4.1500000000000004</v>
      </c>
      <c r="O65" s="176">
        <f>VLOOKUP($B65,'Conditions of people affected'!$C$6:$R$170,9,FALSE)</f>
        <v>4.3</v>
      </c>
      <c r="P65" s="176">
        <f>VLOOKUP($B65,'Conditions of people affected'!$C$6:$R$170,15,FALSE)</f>
        <v>4</v>
      </c>
      <c r="Q65" s="176">
        <f t="shared" si="4"/>
        <v>2.9</v>
      </c>
      <c r="R65" s="176">
        <f>VLOOKUP($B65,'Complexity of the crisis'!$C$6:$AN$170,22,FALSE)</f>
        <v>2.8</v>
      </c>
      <c r="S65" s="176">
        <f>VLOOKUP($B65,'Complexity of the crisis'!$C$6:$AN$170,38,FALSE)</f>
        <v>3</v>
      </c>
      <c r="T65" s="180" t="str">
        <f>VLOOKUP(B65,Lists!$C$3:$E$170,3,FALSE)</f>
        <v>Middle east</v>
      </c>
      <c r="U65" s="181">
        <f>VLOOKUP(B65,'INFORM Severity - hidden'!$C$5:$V$200,20,FALSE)</f>
        <v>44162</v>
      </c>
    </row>
    <row r="66" spans="1:21" x14ac:dyDescent="0.3">
      <c r="A66" s="177" t="str" cm="1">
        <f t="array" ref="A66">IFERROR(INDEX(Lists!$B$2:$B$170,SMALL(IF(Lists!$I$2:$I$170="Individual",ROW(Lists!$B$2:$B$170)),ROW(62:62))-1,1),"")</f>
        <v>Explosion in Beirut</v>
      </c>
      <c r="B66" s="178" t="str">
        <f>VLOOKUP(A66,Lists!$B$2:$G$170,2,FALSE)</f>
        <v>LBN005</v>
      </c>
      <c r="C66" s="178" t="str">
        <f>VLOOKUP(B66,'INFORM Severity - hidden'!$C$5:$D$170,2,FALSE)</f>
        <v>Lebanon</v>
      </c>
      <c r="D66" s="178" t="str">
        <f>VLOOKUP(A66,Lists!$B$2:$G$170,3,FALSE)</f>
        <v>LBN</v>
      </c>
      <c r="E66" s="179" t="str">
        <f>VLOOKUP(A66,Lists!$B$2:$G$170,5,FALSE)</f>
        <v>Industrial Accidents</v>
      </c>
      <c r="F66" s="173">
        <f t="shared" si="0"/>
        <v>3.2</v>
      </c>
      <c r="G66" s="174">
        <f t="shared" si="1"/>
        <v>4</v>
      </c>
      <c r="H66" s="174" t="str">
        <f t="shared" si="2"/>
        <v>High</v>
      </c>
      <c r="I66" s="175" t="str">
        <f>INDEX(Trends!$D$3:$D$400,MATCH(B66,Trends!$C$3:$C$400,0))</f>
        <v>Stable</v>
      </c>
      <c r="J66" s="174" t="str">
        <f>VLOOKUP($B66,Reliability!$A$3:$I$170,9,FALSE)</f>
        <v>High</v>
      </c>
      <c r="K66" s="176">
        <f t="shared" si="3"/>
        <v>3.3</v>
      </c>
      <c r="L66" s="176">
        <f>VLOOKUP($B66,'Impact of the crisis'!$C$6:$N$170,12,FALSE)</f>
        <v>1</v>
      </c>
      <c r="M66" s="176">
        <f>VLOOKUP($B66,'Impact of the crisis'!$C$6:$AB$170,26,FALSE)</f>
        <v>4</v>
      </c>
      <c r="N66" s="176">
        <f>VLOOKUP($B66,'Conditions of people affected'!$C$6:$R$170,16,FALSE)</f>
        <v>3.15</v>
      </c>
      <c r="O66" s="176">
        <f>VLOOKUP($B66,'Conditions of people affected'!$C$6:$R$170,9,FALSE)</f>
        <v>3.3</v>
      </c>
      <c r="P66" s="176">
        <f>VLOOKUP($B66,'Conditions of people affected'!$C$6:$R$170,15,FALSE)</f>
        <v>3</v>
      </c>
      <c r="Q66" s="176">
        <f t="shared" si="4"/>
        <v>3.2</v>
      </c>
      <c r="R66" s="176">
        <f>VLOOKUP($B66,'Complexity of the crisis'!$C$6:$AN$170,22,FALSE)</f>
        <v>2.8</v>
      </c>
      <c r="S66" s="176">
        <f>VLOOKUP($B66,'Complexity of the crisis'!$C$6:$AN$170,38,FALSE)</f>
        <v>3.5</v>
      </c>
      <c r="T66" s="180" t="str">
        <f>VLOOKUP(B66,Lists!$C$3:$E$170,3,FALSE)</f>
        <v>Middle east</v>
      </c>
      <c r="U66" s="181">
        <f>VLOOKUP(B66,'INFORM Severity - hidden'!$C$5:$V$200,20,FALSE)</f>
        <v>44162</v>
      </c>
    </row>
    <row r="67" spans="1:21" x14ac:dyDescent="0.3">
      <c r="A67" s="177" t="str" cm="1">
        <f t="array" ref="A67">IFERROR(INDEX(Lists!$B$2:$B$170,SMALL(IF(Lists!$I$2:$I$170="Individual",ROW(Lists!$B$2:$B$170)),ROW(63:63))-1,1),"")</f>
        <v>Drought in Lesotho</v>
      </c>
      <c r="B67" s="178" t="str">
        <f>VLOOKUP(A67,Lists!$B$2:$G$170,2,FALSE)</f>
        <v>LSO002</v>
      </c>
      <c r="C67" s="178" t="str">
        <f>VLOOKUP(B67,'INFORM Severity - hidden'!$C$5:$D$170,2,FALSE)</f>
        <v>Lesotho</v>
      </c>
      <c r="D67" s="178" t="str">
        <f>VLOOKUP(A67,Lists!$B$2:$G$170,3,FALSE)</f>
        <v>LSO</v>
      </c>
      <c r="E67" s="179" t="str">
        <f>VLOOKUP(A67,Lists!$B$2:$G$170,5,FALSE)</f>
        <v>Drought</v>
      </c>
      <c r="F67" s="173">
        <f t="shared" si="0"/>
        <v>2.5</v>
      </c>
      <c r="G67" s="174">
        <f t="shared" si="1"/>
        <v>3</v>
      </c>
      <c r="H67" s="174" t="str">
        <f t="shared" si="2"/>
        <v>Medium</v>
      </c>
      <c r="I67" s="175" t="str">
        <f>INDEX(Trends!$D$3:$D$400,MATCH(B67,Trends!$C$3:$C$400,0))</f>
        <v>Stable</v>
      </c>
      <c r="J67" s="174" t="str">
        <f>VLOOKUP($B67,Reliability!$A$3:$I$170,9,FALSE)</f>
        <v>High</v>
      </c>
      <c r="K67" s="176">
        <f t="shared" si="3"/>
        <v>2.2000000000000002</v>
      </c>
      <c r="L67" s="176">
        <f>VLOOKUP($B67,'Impact of the crisis'!$C$6:$N$170,12,FALSE)</f>
        <v>3</v>
      </c>
      <c r="M67" s="176">
        <f>VLOOKUP($B67,'Impact of the crisis'!$C$6:$AB$170,26,FALSE)</f>
        <v>1.8</v>
      </c>
      <c r="N67" s="176">
        <f>VLOOKUP($B67,'Conditions of people affected'!$C$6:$R$170,16,FALSE)</f>
        <v>3.45</v>
      </c>
      <c r="O67" s="176">
        <f>VLOOKUP($B67,'Conditions of people affected'!$C$6:$R$170,9,FALSE)</f>
        <v>2.9</v>
      </c>
      <c r="P67" s="176">
        <f>VLOOKUP($B67,'Conditions of people affected'!$C$6:$R$170,15,FALSE)</f>
        <v>4</v>
      </c>
      <c r="Q67" s="176">
        <f t="shared" si="4"/>
        <v>1.2</v>
      </c>
      <c r="R67" s="176">
        <f>VLOOKUP($B67,'Complexity of the crisis'!$C$6:$AN$170,22,FALSE)</f>
        <v>1.4</v>
      </c>
      <c r="S67" s="176">
        <f>VLOOKUP($B67,'Complexity of the crisis'!$C$6:$AN$170,38,FALSE)</f>
        <v>1</v>
      </c>
      <c r="T67" s="180" t="str">
        <f>VLOOKUP(B67,Lists!$C$3:$E$170,3,FALSE)</f>
        <v>Africa</v>
      </c>
      <c r="U67" s="181">
        <f>VLOOKUP(B67,'INFORM Severity - hidden'!$C$5:$V$200,20,FALSE)</f>
        <v>44161</v>
      </c>
    </row>
    <row r="68" spans="1:21" x14ac:dyDescent="0.3">
      <c r="A68" s="177" t="str" cm="1">
        <f t="array" ref="A68">IFERROR(INDEX(Lists!$B$2:$B$170,SMALL(IF(Lists!$I$2:$I$170="Individual",ROW(Lists!$B$2:$B$170)),ROW(64:64))-1,1),"")</f>
        <v>Southern Africa Regional Food Security Crisis</v>
      </c>
      <c r="B68" s="178" t="str">
        <f>VLOOKUP(A68,Lists!$B$2:$G$170,2,FALSE)</f>
        <v>REG012</v>
      </c>
      <c r="C68" s="178" t="str">
        <f>VLOOKUP(B68,'INFORM Severity - hidden'!$C$5:$D$170,2,FALSE)</f>
        <v>Lesotho,Madagascar,Malawi,Mozambique,Namibia,Eswatini,Tanzania,Zambia,Zimbabwe</v>
      </c>
      <c r="D68" s="178" t="str">
        <f>VLOOKUP(A68,Lists!$B$2:$G$170,3,FALSE)</f>
        <v>LSO, MDG, MWI, MOZ, NAM, SWZ, TZA, ZMB, ZWE</v>
      </c>
      <c r="E68" s="179" t="str">
        <f>VLOOKUP(A68,Lists!$B$2:$G$170,5,FALSE)</f>
        <v>Regional crisis</v>
      </c>
      <c r="F68" s="173">
        <f t="shared" si="0"/>
        <v>3.5</v>
      </c>
      <c r="G68" s="174">
        <f t="shared" si="1"/>
        <v>4</v>
      </c>
      <c r="H68" s="174" t="str">
        <f t="shared" si="2"/>
        <v>High</v>
      </c>
      <c r="I68" s="175" t="str">
        <f>INDEX(Trends!$D$3:$D$400,MATCH(B68,Trends!$C$3:$C$400,0))</f>
        <v>Stable</v>
      </c>
      <c r="J68" s="174" t="str">
        <f>VLOOKUP($B68,Reliability!$A$3:$I$170,9,FALSE)</f>
        <v>Very High</v>
      </c>
      <c r="K68" s="176">
        <f t="shared" si="3"/>
        <v>2.9</v>
      </c>
      <c r="L68" s="176">
        <f>VLOOKUP($B68,'Impact of the crisis'!$C$6:$N$170,12,FALSE)</f>
        <v>3.4</v>
      </c>
      <c r="M68" s="176">
        <f>VLOOKUP($B68,'Impact of the crisis'!$C$6:$AB$170,26,FALSE)</f>
        <v>2.6</v>
      </c>
      <c r="N68" s="176">
        <f>VLOOKUP($B68,'Conditions of people affected'!$C$6:$R$170,16,FALSE)</f>
        <v>4</v>
      </c>
      <c r="O68" s="176">
        <f>VLOOKUP($B68,'Conditions of people affected'!$C$6:$R$170,9,FALSE)</f>
        <v>5</v>
      </c>
      <c r="P68" s="176">
        <f>VLOOKUP($B68,'Conditions of people affected'!$C$6:$R$170,15,FALSE)</f>
        <v>3</v>
      </c>
      <c r="Q68" s="176">
        <f t="shared" si="4"/>
        <v>3.1</v>
      </c>
      <c r="R68" s="176">
        <f>VLOOKUP($B68,'Complexity of the crisis'!$C$6:$AN$170,22,FALSE)</f>
        <v>2.7</v>
      </c>
      <c r="S68" s="176">
        <f>VLOOKUP($B68,'Complexity of the crisis'!$C$6:$AN$170,38,FALSE)</f>
        <v>3.5</v>
      </c>
      <c r="T68" s="180" t="str">
        <f>VLOOKUP(B68,Lists!$C$3:$E$170,3,FALSE)</f>
        <v>Africa</v>
      </c>
      <c r="U68" s="181">
        <f>VLOOKUP(B68,'INFORM Severity - hidden'!$C$5:$V$200,20,FALSE)</f>
        <v>44182</v>
      </c>
    </row>
    <row r="69" spans="1:21" x14ac:dyDescent="0.3">
      <c r="A69" s="177" t="str" cm="1">
        <f t="array" ref="A69">IFERROR(INDEX(Lists!$B$2:$B$170,SMALL(IF(Lists!$I$2:$I$170="Individual",ROW(Lists!$B$2:$B$170)),ROW(65:65))-1,1),"")</f>
        <v>Mixed migration flows in Libya</v>
      </c>
      <c r="B69" s="178" t="str">
        <f>VLOOKUP(A69,Lists!$B$2:$G$170,2,FALSE)</f>
        <v>LBY002</v>
      </c>
      <c r="C69" s="178" t="str">
        <f>VLOOKUP(B69,'INFORM Severity - hidden'!$C$5:$D$170,2,FALSE)</f>
        <v>Libya</v>
      </c>
      <c r="D69" s="178" t="str">
        <f>VLOOKUP(A69,Lists!$B$2:$G$170,3,FALSE)</f>
        <v>LBY</v>
      </c>
      <c r="E69" s="179" t="str">
        <f>VLOOKUP(A69,Lists!$B$2:$G$170,5,FALSE)</f>
        <v>International displacement</v>
      </c>
      <c r="F69" s="173">
        <f t="shared" si="0"/>
        <v>3</v>
      </c>
      <c r="G69" s="174">
        <f t="shared" si="1"/>
        <v>3</v>
      </c>
      <c r="H69" s="174" t="str">
        <f t="shared" si="2"/>
        <v>Medium</v>
      </c>
      <c r="I69" s="175" t="str">
        <f>INDEX(Trends!$D$3:$D$400,MATCH(B69,Trends!$C$3:$C$400,0))</f>
        <v>Stable</v>
      </c>
      <c r="J69" s="174" t="str">
        <f>VLOOKUP($B69,Reliability!$A$3:$I$170,9,FALSE)</f>
        <v>High</v>
      </c>
      <c r="K69" s="176">
        <f t="shared" si="3"/>
        <v>3.8</v>
      </c>
      <c r="L69" s="176">
        <f>VLOOKUP($B69,'Impact of the crisis'!$C$6:$N$170,12,FALSE)</f>
        <v>4.5</v>
      </c>
      <c r="M69" s="176">
        <f>VLOOKUP($B69,'Impact of the crisis'!$C$6:$AB$170,26,FALSE)</f>
        <v>3.3</v>
      </c>
      <c r="N69" s="176">
        <f>VLOOKUP($B69,'Conditions of people affected'!$C$6:$R$170,16,FALSE)</f>
        <v>2.25</v>
      </c>
      <c r="O69" s="176">
        <f>VLOOKUP($B69,'Conditions of people affected'!$C$6:$R$170,9,FALSE)</f>
        <v>2.5</v>
      </c>
      <c r="P69" s="176">
        <f>VLOOKUP($B69,'Conditions of people affected'!$C$6:$R$170,15,FALSE)</f>
        <v>2</v>
      </c>
      <c r="Q69" s="176">
        <f t="shared" si="4"/>
        <v>3.3</v>
      </c>
      <c r="R69" s="176">
        <f>VLOOKUP($B69,'Complexity of the crisis'!$C$6:$AN$170,22,FALSE)</f>
        <v>3.6</v>
      </c>
      <c r="S69" s="176">
        <f>VLOOKUP($B69,'Complexity of the crisis'!$C$6:$AN$170,38,FALSE)</f>
        <v>3</v>
      </c>
      <c r="T69" s="180" t="str">
        <f>VLOOKUP(B69,Lists!$C$3:$E$170,3,FALSE)</f>
        <v>Africa</v>
      </c>
      <c r="U69" s="181">
        <f>VLOOKUP(B69,'INFORM Severity - hidden'!$C$5:$V$200,20,FALSE)</f>
        <v>44162</v>
      </c>
    </row>
    <row r="70" spans="1:21" x14ac:dyDescent="0.3">
      <c r="A70" s="177" t="str" cm="1">
        <f t="array" ref="A70">IFERROR(INDEX(Lists!$B$2:$B$170,SMALL(IF(Lists!$I$2:$I$170="Individual",ROW(Lists!$B$2:$B$170)),ROW(66:66))-1,1),"")</f>
        <v>Drought in Madagascar</v>
      </c>
      <c r="B70" s="178" t="str">
        <f>VLOOKUP(A70,Lists!$B$2:$G$170,2,FALSE)</f>
        <v>MDG002</v>
      </c>
      <c r="C70" s="178" t="str">
        <f>VLOOKUP(B70,'INFORM Severity - hidden'!$C$5:$D$170,2,FALSE)</f>
        <v>Madagascar</v>
      </c>
      <c r="D70" s="178" t="str">
        <f>VLOOKUP(A70,Lists!$B$2:$G$170,3,FALSE)</f>
        <v>MDG</v>
      </c>
      <c r="E70" s="179" t="str">
        <f>VLOOKUP(A70,Lists!$B$2:$G$170,5,FALSE)</f>
        <v>Drought</v>
      </c>
      <c r="F70" s="173">
        <f t="shared" ref="F70:F133" si="5">IF(OR(N70="x",K70="x"),"x",ROUND((5-GEOMEAN(((5-K70)/5*4+1),((5-N70)/5*4+1),((5-N70)/5*4+1)))/4*3.5+Q70*0.3,1))</f>
        <v>2.5</v>
      </c>
      <c r="G70" s="174">
        <f t="shared" ref="G70:G133" si="6">IF(F70="x","x",ROUNDUP(F70,0))</f>
        <v>3</v>
      </c>
      <c r="H70" s="174" t="str">
        <f t="shared" ref="H70:H133" si="7">IF(N70="x","x",IF(K70="x","x",(IF(G70=5,"Very High",IF(G70=4,"High",IF(G70=3,"Medium",IF(G70=2,"Low","Very Low")))))))</f>
        <v>Medium</v>
      </c>
      <c r="I70" s="175" t="str">
        <f>INDEX(Trends!$D$3:$D$400,MATCH(B70,Trends!$C$3:$C$400,0))</f>
        <v>Stable</v>
      </c>
      <c r="J70" s="174" t="str">
        <f>VLOOKUP($B70,Reliability!$A$3:$I$170,9,FALSE)</f>
        <v>Medium</v>
      </c>
      <c r="K70" s="176">
        <f t="shared" ref="K70:K133" si="8">IF(OR(M70="x",L70="x"),"x",ROUND((5-GEOMEAN(((5-L70)/5*4+1),((5-M70)/5*4+1),((5-M70)/5*4+1)))/4*5,1))</f>
        <v>2.7</v>
      </c>
      <c r="L70" s="176">
        <f>VLOOKUP($B70,'Impact of the crisis'!$C$6:$N$170,12,FALSE)</f>
        <v>1.7</v>
      </c>
      <c r="M70" s="176">
        <f>VLOOKUP($B70,'Impact of the crisis'!$C$6:$AB$170,26,FALSE)</f>
        <v>3.15</v>
      </c>
      <c r="N70" s="176">
        <f>VLOOKUP($B70,'Conditions of people affected'!$C$6:$R$170,16,FALSE)</f>
        <v>2.95</v>
      </c>
      <c r="O70" s="176">
        <f>VLOOKUP($B70,'Conditions of people affected'!$C$6:$R$170,9,FALSE)</f>
        <v>2.9</v>
      </c>
      <c r="P70" s="176">
        <f>VLOOKUP($B70,'Conditions of people affected'!$C$6:$R$170,15,FALSE)</f>
        <v>3</v>
      </c>
      <c r="Q70" s="176">
        <f t="shared" ref="Q70:Q133" si="9">IF(OR(S70="x",R70="x"),R70,ROUND((5-GEOMEAN(((5-R70)/5*4+1),((5-S70)/5*4+1)))/4*5,1))</f>
        <v>1.7</v>
      </c>
      <c r="R70" s="176">
        <f>VLOOKUP($B70,'Complexity of the crisis'!$C$6:$AN$170,22,FALSE)</f>
        <v>2.2999999999999998</v>
      </c>
      <c r="S70" s="176">
        <f>VLOOKUP($B70,'Complexity of the crisis'!$C$6:$AN$170,38,FALSE)</f>
        <v>1</v>
      </c>
      <c r="T70" s="180" t="str">
        <f>VLOOKUP(B70,Lists!$C$3:$E$170,3,FALSE)</f>
        <v>Africa</v>
      </c>
      <c r="U70" s="181">
        <f>VLOOKUP(B70,'INFORM Severity - hidden'!$C$5:$V$200,20,FALSE)</f>
        <v>44161</v>
      </c>
    </row>
    <row r="71" spans="1:21" x14ac:dyDescent="0.3">
      <c r="A71" s="177" t="str" cm="1">
        <f t="array" ref="A71">IFERROR(INDEX(Lists!$B$2:$B$170,SMALL(IF(Lists!$I$2:$I$170="Individual",ROW(Lists!$B$2:$B$170)),ROW(67:67))-1,1),"")</f>
        <v>Complex crisis in Malawi</v>
      </c>
      <c r="B71" s="178" t="str">
        <f>VLOOKUP(A71,Lists!$B$2:$G$170,2,FALSE)</f>
        <v>MWI002</v>
      </c>
      <c r="C71" s="178" t="str">
        <f>VLOOKUP(B71,'INFORM Severity - hidden'!$C$5:$D$170,2,FALSE)</f>
        <v>Malawi</v>
      </c>
      <c r="D71" s="178" t="str">
        <f>VLOOKUP(A71,Lists!$B$2:$G$170,3,FALSE)</f>
        <v>MWI</v>
      </c>
      <c r="E71" s="179" t="str">
        <f>VLOOKUP(A71,Lists!$B$2:$G$170,5,FALSE)</f>
        <v>Complex crisis</v>
      </c>
      <c r="F71" s="173">
        <f t="shared" si="5"/>
        <v>2.8</v>
      </c>
      <c r="G71" s="174">
        <f t="shared" si="6"/>
        <v>3</v>
      </c>
      <c r="H71" s="174" t="str">
        <f t="shared" si="7"/>
        <v>Medium</v>
      </c>
      <c r="I71" s="175" t="str">
        <f>INDEX(Trends!$D$3:$D$400,MATCH(B71,Trends!$C$3:$C$400,0))</f>
        <v>Stable</v>
      </c>
      <c r="J71" s="174" t="str">
        <f>VLOOKUP($B71,Reliability!$A$3:$I$170,9,FALSE)</f>
        <v>High</v>
      </c>
      <c r="K71" s="176">
        <f t="shared" si="8"/>
        <v>3.1</v>
      </c>
      <c r="L71" s="176">
        <f>VLOOKUP($B71,'Impact of the crisis'!$C$6:$N$170,12,FALSE)</f>
        <v>4.3</v>
      </c>
      <c r="M71" s="176">
        <f>VLOOKUP($B71,'Impact of the crisis'!$C$6:$AB$170,26,FALSE)</f>
        <v>2.2000000000000002</v>
      </c>
      <c r="N71" s="176">
        <f>VLOOKUP($B71,'Conditions of people affected'!$C$6:$R$170,16,FALSE)</f>
        <v>3.5</v>
      </c>
      <c r="O71" s="176">
        <f>VLOOKUP($B71,'Conditions of people affected'!$C$6:$R$170,9,FALSE)</f>
        <v>4</v>
      </c>
      <c r="P71" s="176">
        <f>VLOOKUP($B71,'Conditions of people affected'!$C$6:$R$170,15,FALSE)</f>
        <v>3</v>
      </c>
      <c r="Q71" s="176">
        <f t="shared" si="9"/>
        <v>1.5</v>
      </c>
      <c r="R71" s="176">
        <f>VLOOKUP($B71,'Complexity of the crisis'!$C$6:$AN$170,22,FALSE)</f>
        <v>1.9</v>
      </c>
      <c r="S71" s="176">
        <f>VLOOKUP($B71,'Complexity of the crisis'!$C$6:$AN$170,38,FALSE)</f>
        <v>1</v>
      </c>
      <c r="T71" s="180" t="str">
        <f>VLOOKUP(B71,Lists!$C$3:$E$170,3,FALSE)</f>
        <v>Africa</v>
      </c>
      <c r="U71" s="181">
        <f>VLOOKUP(B71,'INFORM Severity - hidden'!$C$5:$V$200,20,FALSE)</f>
        <v>44161</v>
      </c>
    </row>
    <row r="72" spans="1:21" x14ac:dyDescent="0.3">
      <c r="A72" s="177" t="str" cm="1">
        <f t="array" ref="A72">IFERROR(INDEX(Lists!$B$2:$B$170,SMALL(IF(Lists!$I$2:$I$170="Individual",ROW(Lists!$B$2:$B$170)),ROW(68:68))-1,1),"")</f>
        <v>Complex crisis in Mali</v>
      </c>
      <c r="B72" s="178" t="str">
        <f>VLOOKUP(A72,Lists!$B$2:$G$170,2,FALSE)</f>
        <v>MLI001</v>
      </c>
      <c r="C72" s="178" t="str">
        <f>VLOOKUP(B72,'INFORM Severity - hidden'!$C$5:$D$170,2,FALSE)</f>
        <v>Mali</v>
      </c>
      <c r="D72" s="178" t="str">
        <f>VLOOKUP(A72,Lists!$B$2:$G$170,3,FALSE)</f>
        <v>MLI</v>
      </c>
      <c r="E72" s="179" t="str">
        <f>VLOOKUP(A72,Lists!$B$2:$G$170,5,FALSE)</f>
        <v>Complex crisis</v>
      </c>
      <c r="F72" s="173">
        <f t="shared" si="5"/>
        <v>3.8</v>
      </c>
      <c r="G72" s="174">
        <f t="shared" si="6"/>
        <v>4</v>
      </c>
      <c r="H72" s="174" t="str">
        <f t="shared" si="7"/>
        <v>High</v>
      </c>
      <c r="I72" s="175" t="str">
        <f>INDEX(Trends!$D$3:$D$400,MATCH(B72,Trends!$C$3:$C$400,0))</f>
        <v>Stable</v>
      </c>
      <c r="J72" s="174" t="str">
        <f>VLOOKUP($B72,Reliability!$A$3:$I$170,9,FALSE)</f>
        <v>High</v>
      </c>
      <c r="K72" s="176">
        <f t="shared" si="8"/>
        <v>4</v>
      </c>
      <c r="L72" s="176">
        <f>VLOOKUP($B72,'Impact of the crisis'!$C$6:$N$170,12,FALSE)</f>
        <v>4.8</v>
      </c>
      <c r="M72" s="176">
        <f>VLOOKUP($B72,'Impact of the crisis'!$C$6:$AB$170,26,FALSE)</f>
        <v>3.5</v>
      </c>
      <c r="N72" s="176">
        <f>VLOOKUP($B72,'Conditions of people affected'!$C$6:$R$170,16,FALSE)</f>
        <v>3.7</v>
      </c>
      <c r="O72" s="176">
        <f>VLOOKUP($B72,'Conditions of people affected'!$C$6:$R$170,9,FALSE)</f>
        <v>4.4000000000000004</v>
      </c>
      <c r="P72" s="176">
        <f>VLOOKUP($B72,'Conditions of people affected'!$C$6:$R$170,15,FALSE)</f>
        <v>3</v>
      </c>
      <c r="Q72" s="176">
        <f t="shared" si="9"/>
        <v>3.9</v>
      </c>
      <c r="R72" s="176">
        <f>VLOOKUP($B72,'Complexity of the crisis'!$C$6:$AN$170,22,FALSE)</f>
        <v>3.1</v>
      </c>
      <c r="S72" s="176">
        <f>VLOOKUP($B72,'Complexity of the crisis'!$C$6:$AN$170,38,FALSE)</f>
        <v>4.5</v>
      </c>
      <c r="T72" s="180" t="str">
        <f>VLOOKUP(B72,Lists!$C$3:$E$170,3,FALSE)</f>
        <v>Africa</v>
      </c>
      <c r="U72" s="181">
        <f>VLOOKUP(B72,'INFORM Severity - hidden'!$C$5:$V$200,20,FALSE)</f>
        <v>44165</v>
      </c>
    </row>
    <row r="73" spans="1:21" x14ac:dyDescent="0.3">
      <c r="A73" s="177" t="str" cm="1">
        <f t="array" ref="A73">IFERROR(INDEX(Lists!$B$2:$B$170,SMALL(IF(Lists!$I$2:$I$170="Individual",ROW(Lists!$B$2:$B$170)),ROW(69:69))-1,1),"")</f>
        <v>Refugees from Mali in Mauritania</v>
      </c>
      <c r="B73" s="178" t="str">
        <f>VLOOKUP(A73,Lists!$B$2:$G$170,2,FALSE)</f>
        <v>MRT002</v>
      </c>
      <c r="C73" s="178" t="str">
        <f>VLOOKUP(B73,'INFORM Severity - hidden'!$C$5:$D$170,2,FALSE)</f>
        <v>Mauritania</v>
      </c>
      <c r="D73" s="178" t="str">
        <f>VLOOKUP(A73,Lists!$B$2:$G$170,3,FALSE)</f>
        <v>MRT</v>
      </c>
      <c r="E73" s="179" t="str">
        <f>VLOOKUP(A73,Lists!$B$2:$G$170,5,FALSE)</f>
        <v>International displacement</v>
      </c>
      <c r="F73" s="173">
        <f t="shared" si="5"/>
        <v>2.2000000000000002</v>
      </c>
      <c r="G73" s="174">
        <f t="shared" si="6"/>
        <v>3</v>
      </c>
      <c r="H73" s="174" t="str">
        <f t="shared" si="7"/>
        <v>Medium</v>
      </c>
      <c r="I73" s="175" t="str">
        <f>INDEX(Trends!$D$3:$D$400,MATCH(B73,Trends!$C$3:$C$400,0))</f>
        <v>Decreasing</v>
      </c>
      <c r="J73" s="174" t="str">
        <f>VLOOKUP($B73,Reliability!$A$3:$I$170,9,FALSE)</f>
        <v>Medium</v>
      </c>
      <c r="K73" s="176">
        <f t="shared" si="8"/>
        <v>2.4</v>
      </c>
      <c r="L73" s="176">
        <f>VLOOKUP($B73,'Impact of the crisis'!$C$6:$N$170,12,FALSE)</f>
        <v>0</v>
      </c>
      <c r="M73" s="176">
        <f>VLOOKUP($B73,'Impact of the crisis'!$C$6:$AB$170,26,FALSE)</f>
        <v>3.2</v>
      </c>
      <c r="N73" s="176">
        <f>VLOOKUP($B73,'Conditions of people affected'!$C$6:$R$170,16,FALSE)</f>
        <v>2.15</v>
      </c>
      <c r="O73" s="176">
        <f>VLOOKUP($B73,'Conditions of people affected'!$C$6:$R$170,9,FALSE)</f>
        <v>1.3</v>
      </c>
      <c r="P73" s="176">
        <f>VLOOKUP($B73,'Conditions of people affected'!$C$6:$R$170,15,FALSE)</f>
        <v>3</v>
      </c>
      <c r="Q73" s="176">
        <f t="shared" si="9"/>
        <v>2.1</v>
      </c>
      <c r="R73" s="176">
        <f>VLOOKUP($B73,'Complexity of the crisis'!$C$6:$AN$170,22,FALSE)</f>
        <v>2.6</v>
      </c>
      <c r="S73" s="176">
        <f>VLOOKUP($B73,'Complexity of the crisis'!$C$6:$AN$170,38,FALSE)</f>
        <v>1.5</v>
      </c>
      <c r="T73" s="180" t="str">
        <f>VLOOKUP(B73,Lists!$C$3:$E$170,3,FALSE)</f>
        <v>Africa</v>
      </c>
      <c r="U73" s="181">
        <f>VLOOKUP(B73,'INFORM Severity - hidden'!$C$5:$V$200,20,FALSE)</f>
        <v>44162</v>
      </c>
    </row>
    <row r="74" spans="1:21" x14ac:dyDescent="0.3">
      <c r="A74" s="177" t="str" cm="1">
        <f t="array" ref="A74">IFERROR(INDEX(Lists!$B$2:$B$170,SMALL(IF(Lists!$I$2:$I$170="Individual",ROW(Lists!$B$2:$B$170)),ROW(70:70))-1,1),"")</f>
        <v>Food Security in Mauritania</v>
      </c>
      <c r="B74" s="178" t="str">
        <f>VLOOKUP(A74,Lists!$B$2:$G$170,2,FALSE)</f>
        <v>MRT003</v>
      </c>
      <c r="C74" s="178" t="str">
        <f>VLOOKUP(B74,'INFORM Severity - hidden'!$C$5:$D$170,2,FALSE)</f>
        <v>Mauritania</v>
      </c>
      <c r="D74" s="178" t="str">
        <f>VLOOKUP(A74,Lists!$B$2:$G$170,3,FALSE)</f>
        <v>MRT</v>
      </c>
      <c r="E74" s="179" t="str">
        <f>VLOOKUP(A74,Lists!$B$2:$G$170,5,FALSE)</f>
        <v>Drought</v>
      </c>
      <c r="F74" s="173">
        <f t="shared" si="5"/>
        <v>2.8</v>
      </c>
      <c r="G74" s="174">
        <f t="shared" si="6"/>
        <v>3</v>
      </c>
      <c r="H74" s="174" t="str">
        <f t="shared" si="7"/>
        <v>Medium</v>
      </c>
      <c r="I74" s="175" t="str">
        <f>INDEX(Trends!$D$3:$D$400,MATCH(B74,Trends!$C$3:$C$400,0))</f>
        <v>Increasing</v>
      </c>
      <c r="J74" s="174" t="str">
        <f>VLOOKUP($B74,Reliability!$A$3:$I$170,9,FALSE)</f>
        <v>Medium</v>
      </c>
      <c r="K74" s="176">
        <f t="shared" si="8"/>
        <v>3.2</v>
      </c>
      <c r="L74" s="176">
        <f>VLOOKUP($B74,'Impact of the crisis'!$C$6:$N$170,12,FALSE)</f>
        <v>4.4000000000000004</v>
      </c>
      <c r="M74" s="176">
        <f>VLOOKUP($B74,'Impact of the crisis'!$C$6:$AB$170,26,FALSE)</f>
        <v>2.2999999999999998</v>
      </c>
      <c r="N74" s="176">
        <f>VLOOKUP($B74,'Conditions of people affected'!$C$6:$R$170,16,FALSE)</f>
        <v>2.9</v>
      </c>
      <c r="O74" s="176">
        <f>VLOOKUP($B74,'Conditions of people affected'!$C$6:$R$170,9,FALSE)</f>
        <v>2.8</v>
      </c>
      <c r="P74" s="176">
        <f>VLOOKUP($B74,'Conditions of people affected'!$C$6:$R$170,15,FALSE)</f>
        <v>3</v>
      </c>
      <c r="Q74" s="176">
        <f t="shared" si="9"/>
        <v>2.2999999999999998</v>
      </c>
      <c r="R74" s="176">
        <f>VLOOKUP($B74,'Complexity of the crisis'!$C$6:$AN$170,22,FALSE)</f>
        <v>2.6</v>
      </c>
      <c r="S74" s="176">
        <f>VLOOKUP($B74,'Complexity of the crisis'!$C$6:$AN$170,38,FALSE)</f>
        <v>2</v>
      </c>
      <c r="T74" s="180" t="str">
        <f>VLOOKUP(B74,Lists!$C$3:$E$170,3,FALSE)</f>
        <v>Africa</v>
      </c>
      <c r="U74" s="181">
        <f>VLOOKUP(B74,'INFORM Severity - hidden'!$C$5:$V$200,20,FALSE)</f>
        <v>44182</v>
      </c>
    </row>
    <row r="75" spans="1:21" x14ac:dyDescent="0.3">
      <c r="A75" s="177" t="str" cm="1">
        <f t="array" ref="A75">IFERROR(INDEX(Lists!$B$2:$B$170,SMALL(IF(Lists!$I$2:$I$170="Individual",ROW(Lists!$B$2:$B$170)),ROW(71:71))-1,1),"")</f>
        <v>Criminal Violence in Mexico</v>
      </c>
      <c r="B75" s="178" t="str">
        <f>VLOOKUP(A75,Lists!$B$2:$G$170,2,FALSE)</f>
        <v>MEX002</v>
      </c>
      <c r="C75" s="178" t="str">
        <f>VLOOKUP(B75,'INFORM Severity - hidden'!$C$5:$D$170,2,FALSE)</f>
        <v>Mexico</v>
      </c>
      <c r="D75" s="178" t="str">
        <f>VLOOKUP(A75,Lists!$B$2:$G$170,3,FALSE)</f>
        <v>MEX</v>
      </c>
      <c r="E75" s="179" t="str">
        <f>VLOOKUP(A75,Lists!$B$2:$G$170,5,FALSE)</f>
        <v>Other type of violence</v>
      </c>
      <c r="F75" s="173" t="str">
        <f t="shared" si="5"/>
        <v>x</v>
      </c>
      <c r="G75" s="174" t="str">
        <f t="shared" si="6"/>
        <v>x</v>
      </c>
      <c r="H75" s="174" t="str">
        <f t="shared" si="7"/>
        <v>x</v>
      </c>
      <c r="I75" s="175" t="str">
        <f>INDEX(Trends!$D$3:$D$400,MATCH(B75,Trends!$C$3:$C$400,0))</f>
        <v>-</v>
      </c>
      <c r="J75" s="174" t="str">
        <f>VLOOKUP($B75,Reliability!$A$3:$I$170,9,FALSE)</f>
        <v>Very Low</v>
      </c>
      <c r="K75" s="176">
        <f t="shared" si="8"/>
        <v>4.2</v>
      </c>
      <c r="L75" s="176">
        <f>VLOOKUP($B75,'Impact of the crisis'!$C$6:$N$170,12,FALSE)</f>
        <v>3.9</v>
      </c>
      <c r="M75" s="176">
        <f>VLOOKUP($B75,'Impact of the crisis'!$C$6:$AB$170,26,FALSE)</f>
        <v>4.4000000000000004</v>
      </c>
      <c r="N75" s="176" t="str">
        <f>VLOOKUP($B75,'Conditions of people affected'!$C$6:$R$170,16,FALSE)</f>
        <v>x</v>
      </c>
      <c r="O75" s="176" t="str">
        <f>VLOOKUP($B75,'Conditions of people affected'!$C$6:$R$170,9,FALSE)</f>
        <v>x</v>
      </c>
      <c r="P75" s="176" t="str">
        <f>VLOOKUP($B75,'Conditions of people affected'!$C$6:$R$170,15,FALSE)</f>
        <v>x</v>
      </c>
      <c r="Q75" s="176">
        <f t="shared" si="9"/>
        <v>2.9</v>
      </c>
      <c r="R75" s="176">
        <f>VLOOKUP($B75,'Complexity of the crisis'!$C$6:$AN$170,22,FALSE)</f>
        <v>3.2</v>
      </c>
      <c r="S75" s="176">
        <f>VLOOKUP($B75,'Complexity of the crisis'!$C$6:$AN$170,38,FALSE)</f>
        <v>2.5</v>
      </c>
      <c r="T75" s="180" t="str">
        <f>VLOOKUP(B75,Lists!$C$3:$E$170,3,FALSE)</f>
        <v>Americas</v>
      </c>
      <c r="U75" s="181">
        <f>VLOOKUP(B75,'INFORM Severity - hidden'!$C$5:$V$200,20,FALSE)</f>
        <v>44165</v>
      </c>
    </row>
    <row r="76" spans="1:21" x14ac:dyDescent="0.3">
      <c r="A76" s="177" t="str" cm="1">
        <f t="array" ref="A76">IFERROR(INDEX(Lists!$B$2:$B$170,SMALL(IF(Lists!$I$2:$I$170="Individual",ROW(Lists!$B$2:$B$170)),ROW(72:72))-1,1),"")</f>
        <v>Mixed Migration in Mexico</v>
      </c>
      <c r="B76" s="178" t="str">
        <f>VLOOKUP(A76,Lists!$B$2:$G$170,2,FALSE)</f>
        <v>MEX003</v>
      </c>
      <c r="C76" s="178" t="str">
        <f>VLOOKUP(B76,'INFORM Severity - hidden'!$C$5:$D$170,2,FALSE)</f>
        <v>Mexico</v>
      </c>
      <c r="D76" s="178" t="str">
        <f>VLOOKUP(A76,Lists!$B$2:$G$170,3,FALSE)</f>
        <v>MEX</v>
      </c>
      <c r="E76" s="179" t="str">
        <f>VLOOKUP(A76,Lists!$B$2:$G$170,5,FALSE)</f>
        <v>International displacement</v>
      </c>
      <c r="F76" s="173" t="str">
        <f t="shared" si="5"/>
        <v>x</v>
      </c>
      <c r="G76" s="174" t="str">
        <f t="shared" si="6"/>
        <v>x</v>
      </c>
      <c r="H76" s="174" t="str">
        <f t="shared" si="7"/>
        <v>x</v>
      </c>
      <c r="I76" s="175" t="str">
        <f>INDEX(Trends!$D$3:$D$400,MATCH(B76,Trends!$C$3:$C$400,0))</f>
        <v>-</v>
      </c>
      <c r="J76" s="174" t="str">
        <f>VLOOKUP($B76,Reliability!$A$3:$I$170,9,FALSE)</f>
        <v>Low</v>
      </c>
      <c r="K76" s="176">
        <f t="shared" si="8"/>
        <v>3.4</v>
      </c>
      <c r="L76" s="176">
        <f>VLOOKUP($B76,'Impact of the crisis'!$C$6:$N$170,12,FALSE)</f>
        <v>4.2</v>
      </c>
      <c r="M76" s="176">
        <f>VLOOKUP($B76,'Impact of the crisis'!$C$6:$AB$170,26,FALSE)</f>
        <v>2.9</v>
      </c>
      <c r="N76" s="176" t="str">
        <f>VLOOKUP($B76,'Conditions of people affected'!$C$6:$R$170,16,FALSE)</f>
        <v>x</v>
      </c>
      <c r="O76" s="176" t="str">
        <f>VLOOKUP($B76,'Conditions of people affected'!$C$6:$R$170,9,FALSE)</f>
        <v>x</v>
      </c>
      <c r="P76" s="176" t="str">
        <f>VLOOKUP($B76,'Conditions of people affected'!$C$6:$R$170,15,FALSE)</f>
        <v>x</v>
      </c>
      <c r="Q76" s="176">
        <f t="shared" si="9"/>
        <v>2.9</v>
      </c>
      <c r="R76" s="176">
        <f>VLOOKUP($B76,'Complexity of the crisis'!$C$6:$AN$170,22,FALSE)</f>
        <v>3.2</v>
      </c>
      <c r="S76" s="176">
        <f>VLOOKUP($B76,'Complexity of the crisis'!$C$6:$AN$170,38,FALSE)</f>
        <v>2.5</v>
      </c>
      <c r="T76" s="180" t="str">
        <f>VLOOKUP(B76,Lists!$C$3:$E$170,3,FALSE)</f>
        <v>Americas</v>
      </c>
      <c r="U76" s="181">
        <f>VLOOKUP(B76,'INFORM Severity - hidden'!$C$5:$V$200,20,FALSE)</f>
        <v>44165</v>
      </c>
    </row>
    <row r="77" spans="1:21" x14ac:dyDescent="0.3">
      <c r="A77" s="177" t="str" cm="1">
        <f t="array" ref="A77">IFERROR(INDEX(Lists!$B$2:$B$170,SMALL(IF(Lists!$I$2:$I$170="Individual",ROW(Lists!$B$2:$B$170)),ROW(73:73))-1,1),"")</f>
        <v>Hurricane Eta and Iota in Southern Mexico</v>
      </c>
      <c r="B77" s="178" t="str">
        <f>VLOOKUP(A77,Lists!$B$2:$G$170,2,FALSE)</f>
        <v>MEX004</v>
      </c>
      <c r="C77" s="178" t="str">
        <f>VLOOKUP(B77,'INFORM Severity - hidden'!$C$5:$D$170,2,FALSE)</f>
        <v>Mexico</v>
      </c>
      <c r="D77" s="178" t="str">
        <f>VLOOKUP(A77,Lists!$B$2:$G$170,3,FALSE)</f>
        <v>MEX</v>
      </c>
      <c r="E77" s="179" t="str">
        <f>VLOOKUP(A77,Lists!$B$2:$G$170,5,FALSE)</f>
        <v>Tropical cyclone</v>
      </c>
      <c r="F77" s="173">
        <f t="shared" si="5"/>
        <v>1.7</v>
      </c>
      <c r="G77" s="174">
        <f t="shared" si="6"/>
        <v>2</v>
      </c>
      <c r="H77" s="174" t="str">
        <f t="shared" si="7"/>
        <v>Low</v>
      </c>
      <c r="I77" s="175" t="str">
        <f>INDEX(Trends!$D$3:$D$400,MATCH(B77,Trends!$C$3:$C$400,0))</f>
        <v>-</v>
      </c>
      <c r="J77" s="174" t="str">
        <f>VLOOKUP($B77,Reliability!$A$3:$I$170,9,FALSE)</f>
        <v>Very High</v>
      </c>
      <c r="K77" s="176">
        <f t="shared" si="8"/>
        <v>2</v>
      </c>
      <c r="L77" s="176">
        <f>VLOOKUP($B77,'Impact of the crisis'!$C$6:$N$170,12,FALSE)</f>
        <v>2.1</v>
      </c>
      <c r="M77" s="176">
        <f>VLOOKUP($B77,'Impact of the crisis'!$C$6:$AB$170,26,FALSE)</f>
        <v>2</v>
      </c>
      <c r="N77" s="176">
        <f>VLOOKUP($B77,'Conditions of people affected'!$C$6:$R$170,16,FALSE)</f>
        <v>0.7</v>
      </c>
      <c r="O77" s="176">
        <f>VLOOKUP($B77,'Conditions of people affected'!$C$6:$R$170,9,FALSE)</f>
        <v>0.4</v>
      </c>
      <c r="P77" s="176">
        <f>VLOOKUP($B77,'Conditions of people affected'!$C$6:$R$170,15,FALSE)</f>
        <v>1</v>
      </c>
      <c r="Q77" s="176">
        <f t="shared" si="9"/>
        <v>2.9</v>
      </c>
      <c r="R77" s="176">
        <f>VLOOKUP($B77,'Complexity of the crisis'!$C$6:$AN$170,22,FALSE)</f>
        <v>3.2</v>
      </c>
      <c r="S77" s="176">
        <f>VLOOKUP($B77,'Complexity of the crisis'!$C$6:$AN$170,38,FALSE)</f>
        <v>2.5</v>
      </c>
      <c r="T77" s="180" t="str">
        <f>VLOOKUP(B77,Lists!$C$3:$E$170,3,FALSE)</f>
        <v>Americas</v>
      </c>
      <c r="U77" s="181">
        <f>VLOOKUP(B77,'INFORM Severity - hidden'!$C$5:$V$200,20,FALSE)</f>
        <v>44165</v>
      </c>
    </row>
    <row r="78" spans="1:21" x14ac:dyDescent="0.3">
      <c r="A78" s="177" t="str" cm="1">
        <f t="array" ref="A78">IFERROR(INDEX(Lists!$B$2:$B$170,SMALL(IF(Lists!$I$2:$I$170="Individual",ROW(Lists!$B$2:$B$170)),ROW(74:74))-1,1),"")</f>
        <v>Mixed migration flows in Morocco</v>
      </c>
      <c r="B78" s="178" t="str">
        <f>VLOOKUP(A78,Lists!$B$2:$G$170,2,FALSE)</f>
        <v>MAR002</v>
      </c>
      <c r="C78" s="178" t="str">
        <f>VLOOKUP(B78,'INFORM Severity - hidden'!$C$5:$D$170,2,FALSE)</f>
        <v>Morocco</v>
      </c>
      <c r="D78" s="178" t="str">
        <f>VLOOKUP(A78,Lists!$B$2:$G$170,3,FALSE)</f>
        <v>MAR</v>
      </c>
      <c r="E78" s="179" t="str">
        <f>VLOOKUP(A78,Lists!$B$2:$G$170,5,FALSE)</f>
        <v>International displacement</v>
      </c>
      <c r="F78" s="173" t="str">
        <f t="shared" si="5"/>
        <v>x</v>
      </c>
      <c r="G78" s="174" t="str">
        <f t="shared" si="6"/>
        <v>x</v>
      </c>
      <c r="H78" s="174" t="str">
        <f t="shared" si="7"/>
        <v>x</v>
      </c>
      <c r="I78" s="175" t="str">
        <f>INDEX(Trends!$D$3:$D$400,MATCH(B78,Trends!$C$3:$C$400,0))</f>
        <v>-</v>
      </c>
      <c r="J78" s="174" t="str">
        <f>VLOOKUP($B78,Reliability!$A$3:$I$170,9,FALSE)</f>
        <v>Very Low</v>
      </c>
      <c r="K78" s="176">
        <f t="shared" si="8"/>
        <v>3.7</v>
      </c>
      <c r="L78" s="176">
        <f>VLOOKUP($B78,'Impact of the crisis'!$C$6:$N$170,12,FALSE)</f>
        <v>4.8</v>
      </c>
      <c r="M78" s="176">
        <f>VLOOKUP($B78,'Impact of the crisis'!$C$6:$AB$170,26,FALSE)</f>
        <v>2.8</v>
      </c>
      <c r="N78" s="176" t="str">
        <f>VLOOKUP($B78,'Conditions of people affected'!$C$6:$R$170,16,FALSE)</f>
        <v>x</v>
      </c>
      <c r="O78" s="176" t="str">
        <f>VLOOKUP($B78,'Conditions of people affected'!$C$6:$R$170,9,FALSE)</f>
        <v>x</v>
      </c>
      <c r="P78" s="176" t="str">
        <f>VLOOKUP($B78,'Conditions of people affected'!$C$6:$R$170,15,FALSE)</f>
        <v>x</v>
      </c>
      <c r="Q78" s="176">
        <f t="shared" si="9"/>
        <v>2.1</v>
      </c>
      <c r="R78" s="176">
        <f>VLOOKUP($B78,'Complexity of the crisis'!$C$6:$AN$170,22,FALSE)</f>
        <v>3</v>
      </c>
      <c r="S78" s="176">
        <f>VLOOKUP($B78,'Complexity of the crisis'!$C$6:$AN$170,38,FALSE)</f>
        <v>1</v>
      </c>
      <c r="T78" s="180" t="str">
        <f>VLOOKUP(B78,Lists!$C$3:$E$170,3,FALSE)</f>
        <v>Africa</v>
      </c>
      <c r="U78" s="181">
        <f>VLOOKUP(B78,'INFORM Severity - hidden'!$C$5:$V$200,20,FALSE)</f>
        <v>44162</v>
      </c>
    </row>
    <row r="79" spans="1:21" x14ac:dyDescent="0.3">
      <c r="A79" s="177" t="str" cm="1">
        <f t="array" ref="A79">IFERROR(INDEX(Lists!$B$2:$B$170,SMALL(IF(Lists!$I$2:$I$170="Individual",ROW(Lists!$B$2:$B$170)),ROW(75:75))-1,1),"")</f>
        <v>Complex crisis in Mozambique</v>
      </c>
      <c r="B79" s="178" t="str">
        <f>VLOOKUP(A79,Lists!$B$2:$G$170,2,FALSE)</f>
        <v>MOZ001</v>
      </c>
      <c r="C79" s="178" t="str">
        <f>VLOOKUP(B79,'INFORM Severity - hidden'!$C$5:$D$170,2,FALSE)</f>
        <v>Mozambique</v>
      </c>
      <c r="D79" s="178" t="str">
        <f>VLOOKUP(A79,Lists!$B$2:$G$170,3,FALSE)</f>
        <v>MOZ</v>
      </c>
      <c r="E79" s="179" t="str">
        <f>VLOOKUP(A79,Lists!$B$2:$G$170,5,FALSE)</f>
        <v>Complex crisis</v>
      </c>
      <c r="F79" s="173">
        <f t="shared" si="5"/>
        <v>3.3</v>
      </c>
      <c r="G79" s="174">
        <f t="shared" si="6"/>
        <v>4</v>
      </c>
      <c r="H79" s="174" t="str">
        <f t="shared" si="7"/>
        <v>High</v>
      </c>
      <c r="I79" s="175" t="str">
        <f>INDEX(Trends!$D$3:$D$400,MATCH(B79,Trends!$C$3:$C$400,0))</f>
        <v>Increasing</v>
      </c>
      <c r="J79" s="174" t="str">
        <f>VLOOKUP($B79,Reliability!$A$3:$I$170,9,FALSE)</f>
        <v>High</v>
      </c>
      <c r="K79" s="176">
        <f t="shared" si="8"/>
        <v>3.5</v>
      </c>
      <c r="L79" s="176">
        <f>VLOOKUP($B79,'Impact of the crisis'!$C$6:$N$170,12,FALSE)</f>
        <v>2.5</v>
      </c>
      <c r="M79" s="176">
        <f>VLOOKUP($B79,'Impact of the crisis'!$C$6:$AB$170,26,FALSE)</f>
        <v>3.9</v>
      </c>
      <c r="N79" s="176">
        <f>VLOOKUP($B79,'Conditions of people affected'!$C$6:$R$170,16,FALSE)</f>
        <v>3.15</v>
      </c>
      <c r="O79" s="176">
        <f>VLOOKUP($B79,'Conditions of people affected'!$C$6:$R$170,9,FALSE)</f>
        <v>3.3</v>
      </c>
      <c r="P79" s="176">
        <f>VLOOKUP($B79,'Conditions of people affected'!$C$6:$R$170,15,FALSE)</f>
        <v>3</v>
      </c>
      <c r="Q79" s="176">
        <f t="shared" si="9"/>
        <v>3.3</v>
      </c>
      <c r="R79" s="176">
        <f>VLOOKUP($B79,'Complexity of the crisis'!$C$6:$AN$170,22,FALSE)</f>
        <v>3.6</v>
      </c>
      <c r="S79" s="176">
        <f>VLOOKUP($B79,'Complexity of the crisis'!$C$6:$AN$170,38,FALSE)</f>
        <v>3</v>
      </c>
      <c r="T79" s="180" t="str">
        <f>VLOOKUP(B79,Lists!$C$3:$E$170,3,FALSE)</f>
        <v>Africa</v>
      </c>
      <c r="U79" s="181">
        <f>VLOOKUP(B79,'INFORM Severity - hidden'!$C$5:$V$200,20,FALSE)</f>
        <v>44164</v>
      </c>
    </row>
    <row r="80" spans="1:21" x14ac:dyDescent="0.3">
      <c r="A80" s="177" t="str" cm="1">
        <f t="array" ref="A80">IFERROR(INDEX(Lists!$B$2:$B$170,SMALL(IF(Lists!$I$2:$I$170="Individual",ROW(Lists!$B$2:$B$170)),ROW(76:76))-1,1),"")</f>
        <v>Cabo Delgado Islamist Insurgency</v>
      </c>
      <c r="B80" s="178" t="str">
        <f>VLOOKUP(A80,Lists!$B$2:$G$170,2,FALSE)</f>
        <v>MOZ004</v>
      </c>
      <c r="C80" s="178" t="str">
        <f>VLOOKUP(B80,'INFORM Severity - hidden'!$C$5:$D$170,2,FALSE)</f>
        <v>Mozambique</v>
      </c>
      <c r="D80" s="178" t="str">
        <f>VLOOKUP(A80,Lists!$B$2:$G$170,3,FALSE)</f>
        <v>MOZ</v>
      </c>
      <c r="E80" s="179" t="str">
        <f>VLOOKUP(A80,Lists!$B$2:$G$170,5,FALSE)</f>
        <v>Other type of violence</v>
      </c>
      <c r="F80" s="173">
        <f t="shared" si="5"/>
        <v>2</v>
      </c>
      <c r="G80" s="174">
        <f t="shared" si="6"/>
        <v>2</v>
      </c>
      <c r="H80" s="174" t="str">
        <f t="shared" si="7"/>
        <v>Low</v>
      </c>
      <c r="I80" s="175" t="str">
        <f>INDEX(Trends!$D$3:$D$400,MATCH(B80,Trends!$C$3:$C$400,0))</f>
        <v>Decreasing</v>
      </c>
      <c r="J80" s="174" t="str">
        <f>VLOOKUP($B80,Reliability!$A$3:$I$170,9,FALSE)</f>
        <v>Very High</v>
      </c>
      <c r="K80" s="176">
        <f t="shared" si="8"/>
        <v>2.7</v>
      </c>
      <c r="L80" s="176">
        <f>VLOOKUP($B80,'Impact of the crisis'!$C$6:$N$170,12,FALSE)</f>
        <v>1.4</v>
      </c>
      <c r="M80" s="176">
        <f>VLOOKUP($B80,'Impact of the crisis'!$C$6:$AB$170,26,FALSE)</f>
        <v>3.2</v>
      </c>
      <c r="N80" s="176">
        <f>VLOOKUP($B80,'Conditions of people affected'!$C$6:$R$170,16,FALSE)</f>
        <v>0.5</v>
      </c>
      <c r="O80" s="176">
        <f>VLOOKUP($B80,'Conditions of people affected'!$C$6:$R$170,9,FALSE)</f>
        <v>0</v>
      </c>
      <c r="P80" s="176">
        <f>VLOOKUP($B80,'Conditions of people affected'!$C$6:$R$170,15,FALSE)</f>
        <v>1</v>
      </c>
      <c r="Q80" s="176">
        <f t="shared" si="9"/>
        <v>3.6</v>
      </c>
      <c r="R80" s="176">
        <f>VLOOKUP($B80,'Complexity of the crisis'!$C$6:$AN$170,22,FALSE)</f>
        <v>3.6</v>
      </c>
      <c r="S80" s="176">
        <f>VLOOKUP($B80,'Complexity of the crisis'!$C$6:$AN$170,38,FALSE)</f>
        <v>3.5</v>
      </c>
      <c r="T80" s="180" t="str">
        <f>VLOOKUP(B80,Lists!$C$3:$E$170,3,FALSE)</f>
        <v>Africa</v>
      </c>
      <c r="U80" s="181">
        <f>VLOOKUP(B80,'INFORM Severity - hidden'!$C$5:$V$200,20,FALSE)</f>
        <v>44164</v>
      </c>
    </row>
    <row r="81" spans="1:21" x14ac:dyDescent="0.3">
      <c r="A81" s="177" t="str" cm="1">
        <f t="array" ref="A81">IFERROR(INDEX(Lists!$B$2:$B$170,SMALL(IF(Lists!$I$2:$I$170="Individual",ROW(Lists!$B$2:$B$170)),ROW(77:77))-1,1),"")</f>
        <v>Food Security Crisis in Mozambique</v>
      </c>
      <c r="B81" s="178" t="str">
        <f>VLOOKUP(A81,Lists!$B$2:$G$170,2,FALSE)</f>
        <v>MOZ006</v>
      </c>
      <c r="C81" s="178" t="str">
        <f>VLOOKUP(B81,'INFORM Severity - hidden'!$C$5:$D$170,2,FALSE)</f>
        <v>Mozambique</v>
      </c>
      <c r="D81" s="178" t="str">
        <f>VLOOKUP(A81,Lists!$B$2:$G$170,3,FALSE)</f>
        <v>MOZ</v>
      </c>
      <c r="E81" s="179" t="str">
        <f>VLOOKUP(A81,Lists!$B$2:$G$170,5,FALSE)</f>
        <v>Food Security</v>
      </c>
      <c r="F81" s="173">
        <f t="shared" si="5"/>
        <v>2.9</v>
      </c>
      <c r="G81" s="174">
        <f t="shared" si="6"/>
        <v>3</v>
      </c>
      <c r="H81" s="174" t="str">
        <f t="shared" si="7"/>
        <v>Medium</v>
      </c>
      <c r="I81" s="175" t="str">
        <f>INDEX(Trends!$D$3:$D$400,MATCH(B81,Trends!$C$3:$C$400,0))</f>
        <v>Decreasing</v>
      </c>
      <c r="J81" s="174" t="str">
        <f>VLOOKUP($B81,Reliability!$A$3:$I$170,9,FALSE)</f>
        <v>High</v>
      </c>
      <c r="K81" s="176">
        <f t="shared" si="8"/>
        <v>2.9</v>
      </c>
      <c r="L81" s="176">
        <f>VLOOKUP($B81,'Impact of the crisis'!$C$6:$N$170,12,FALSE)</f>
        <v>2.2000000000000002</v>
      </c>
      <c r="M81" s="176">
        <f>VLOOKUP($B81,'Impact of the crisis'!$C$6:$AB$170,26,FALSE)</f>
        <v>3.2</v>
      </c>
      <c r="N81" s="176">
        <f>VLOOKUP($B81,'Conditions of people affected'!$C$6:$R$170,16,FALSE)</f>
        <v>2.9</v>
      </c>
      <c r="O81" s="176">
        <f>VLOOKUP($B81,'Conditions of people affected'!$C$6:$R$170,9,FALSE)</f>
        <v>2.8</v>
      </c>
      <c r="P81" s="176">
        <f>VLOOKUP($B81,'Conditions of people affected'!$C$6:$R$170,15,FALSE)</f>
        <v>3</v>
      </c>
      <c r="Q81" s="176">
        <f t="shared" si="9"/>
        <v>2.9</v>
      </c>
      <c r="R81" s="176">
        <f>VLOOKUP($B81,'Complexity of the crisis'!$C$6:$AN$170,22,FALSE)</f>
        <v>3.6</v>
      </c>
      <c r="S81" s="176">
        <f>VLOOKUP($B81,'Complexity of the crisis'!$C$6:$AN$170,38,FALSE)</f>
        <v>2</v>
      </c>
      <c r="T81" s="180" t="str">
        <f>VLOOKUP(B81,Lists!$C$3:$E$170,3,FALSE)</f>
        <v>Africa</v>
      </c>
      <c r="U81" s="181">
        <f>VLOOKUP(B81,'INFORM Severity - hidden'!$C$5:$V$200,20,FALSE)</f>
        <v>44164</v>
      </c>
    </row>
    <row r="82" spans="1:21" x14ac:dyDescent="0.3">
      <c r="A82" s="177" t="str" cm="1">
        <f t="array" ref="A82">IFERROR(INDEX(Lists!$B$2:$B$170,SMALL(IF(Lists!$I$2:$I$170="Individual",ROW(Lists!$B$2:$B$170)),ROW(78:78))-1,1),"")</f>
        <v>Rakhine Conflict</v>
      </c>
      <c r="B82" s="178" t="str">
        <f>VLOOKUP(A82,Lists!$B$2:$G$170,2,FALSE)</f>
        <v>MMR002</v>
      </c>
      <c r="C82" s="178" t="str">
        <f>VLOOKUP(B82,'INFORM Severity - hidden'!$C$5:$D$170,2,FALSE)</f>
        <v>Myanmar</v>
      </c>
      <c r="D82" s="178" t="str">
        <f>VLOOKUP(A82,Lists!$B$2:$G$170,3,FALSE)</f>
        <v>MMR</v>
      </c>
      <c r="E82" s="179" t="str">
        <f>VLOOKUP(A82,Lists!$B$2:$G$170,5,FALSE)</f>
        <v>Conflict</v>
      </c>
      <c r="F82" s="173">
        <f t="shared" si="5"/>
        <v>3.5</v>
      </c>
      <c r="G82" s="174">
        <f t="shared" si="6"/>
        <v>4</v>
      </c>
      <c r="H82" s="174" t="str">
        <f t="shared" si="7"/>
        <v>High</v>
      </c>
      <c r="I82" s="175" t="str">
        <f>INDEX(Trends!$D$3:$D$400,MATCH(B82,Trends!$C$3:$C$400,0))</f>
        <v>Stable</v>
      </c>
      <c r="J82" s="174" t="str">
        <f>VLOOKUP($B82,Reliability!$A$3:$I$170,9,FALSE)</f>
        <v>High</v>
      </c>
      <c r="K82" s="176">
        <f t="shared" si="8"/>
        <v>3.1</v>
      </c>
      <c r="L82" s="176">
        <f>VLOOKUP($B82,'Impact of the crisis'!$C$6:$N$170,12,FALSE)</f>
        <v>1.3</v>
      </c>
      <c r="M82" s="176">
        <f>VLOOKUP($B82,'Impact of the crisis'!$C$6:$AB$170,26,FALSE)</f>
        <v>3.7</v>
      </c>
      <c r="N82" s="176">
        <f>VLOOKUP($B82,'Conditions of people affected'!$C$6:$R$170,16,FALSE)</f>
        <v>3.55</v>
      </c>
      <c r="O82" s="176">
        <f>VLOOKUP($B82,'Conditions of people affected'!$C$6:$R$170,9,FALSE)</f>
        <v>3.1</v>
      </c>
      <c r="P82" s="176">
        <f>VLOOKUP($B82,'Conditions of people affected'!$C$6:$R$170,15,FALSE)</f>
        <v>4</v>
      </c>
      <c r="Q82" s="176">
        <f t="shared" si="9"/>
        <v>3.7</v>
      </c>
      <c r="R82" s="176">
        <f>VLOOKUP($B82,'Complexity of the crisis'!$C$6:$AN$170,22,FALSE)</f>
        <v>3.4</v>
      </c>
      <c r="S82" s="176">
        <f>VLOOKUP($B82,'Complexity of the crisis'!$C$6:$AN$170,38,FALSE)</f>
        <v>4</v>
      </c>
      <c r="T82" s="180" t="str">
        <f>VLOOKUP(B82,Lists!$C$3:$E$170,3,FALSE)</f>
        <v>Asia</v>
      </c>
      <c r="U82" s="181">
        <f>VLOOKUP(B82,'INFORM Severity - hidden'!$C$5:$V$200,20,FALSE)</f>
        <v>44181</v>
      </c>
    </row>
    <row r="83" spans="1:21" x14ac:dyDescent="0.3">
      <c r="A83" s="177" t="str" cm="1">
        <f t="array" ref="A83">IFERROR(INDEX(Lists!$B$2:$B$170,SMALL(IF(Lists!$I$2:$I$170="Individual",ROW(Lists!$B$2:$B$170)),ROW(79:79))-1,1),"")</f>
        <v>Kachin and Shan Conflict</v>
      </c>
      <c r="B83" s="178" t="str">
        <f>VLOOKUP(A83,Lists!$B$2:$G$170,2,FALSE)</f>
        <v>MMR003</v>
      </c>
      <c r="C83" s="178" t="str">
        <f>VLOOKUP(B83,'INFORM Severity - hidden'!$C$5:$D$170,2,FALSE)</f>
        <v>Myanmar</v>
      </c>
      <c r="D83" s="178" t="str">
        <f>VLOOKUP(A83,Lists!$B$2:$G$170,3,FALSE)</f>
        <v>MMR</v>
      </c>
      <c r="E83" s="179" t="str">
        <f>VLOOKUP(A83,Lists!$B$2:$G$170,5,FALSE)</f>
        <v>Conflict</v>
      </c>
      <c r="F83" s="173">
        <f t="shared" si="5"/>
        <v>2.6</v>
      </c>
      <c r="G83" s="174">
        <f t="shared" si="6"/>
        <v>3</v>
      </c>
      <c r="H83" s="174" t="str">
        <f t="shared" si="7"/>
        <v>Medium</v>
      </c>
      <c r="I83" s="175" t="str">
        <f>INDEX(Trends!$D$3:$D$400,MATCH(B83,Trends!$C$3:$C$400,0))</f>
        <v>Stable</v>
      </c>
      <c r="J83" s="174" t="str">
        <f>VLOOKUP($B83,Reliability!$A$3:$I$170,9,FALSE)</f>
        <v>High</v>
      </c>
      <c r="K83" s="176">
        <f t="shared" si="8"/>
        <v>2.4</v>
      </c>
      <c r="L83" s="176">
        <f>VLOOKUP($B83,'Impact of the crisis'!$C$6:$N$170,12,FALSE)</f>
        <v>2.2999999999999998</v>
      </c>
      <c r="M83" s="176">
        <f>VLOOKUP($B83,'Impact of the crisis'!$C$6:$AB$170,26,FALSE)</f>
        <v>2.5</v>
      </c>
      <c r="N83" s="176">
        <f>VLOOKUP($B83,'Conditions of people affected'!$C$6:$R$170,16,FALSE)</f>
        <v>2.1</v>
      </c>
      <c r="O83" s="176">
        <f>VLOOKUP($B83,'Conditions of people affected'!$C$6:$R$170,9,FALSE)</f>
        <v>2.2000000000000002</v>
      </c>
      <c r="P83" s="176">
        <f>VLOOKUP($B83,'Conditions of people affected'!$C$6:$R$170,15,FALSE)</f>
        <v>2</v>
      </c>
      <c r="Q83" s="176">
        <f t="shared" si="9"/>
        <v>3.5</v>
      </c>
      <c r="R83" s="176">
        <f>VLOOKUP($B83,'Complexity of the crisis'!$C$6:$AN$170,22,FALSE)</f>
        <v>3.4</v>
      </c>
      <c r="S83" s="176">
        <f>VLOOKUP($B83,'Complexity of the crisis'!$C$6:$AN$170,38,FALSE)</f>
        <v>3.5</v>
      </c>
      <c r="T83" s="180" t="str">
        <f>VLOOKUP(B83,Lists!$C$3:$E$170,3,FALSE)</f>
        <v>Asia</v>
      </c>
      <c r="U83" s="181">
        <f>VLOOKUP(B83,'INFORM Severity - hidden'!$C$5:$V$200,20,FALSE)</f>
        <v>44181</v>
      </c>
    </row>
    <row r="84" spans="1:21" x14ac:dyDescent="0.3">
      <c r="A84" s="177" t="str" cm="1">
        <f t="array" ref="A84">IFERROR(INDEX(Lists!$B$2:$B$170,SMALL(IF(Lists!$I$2:$I$170="Individual",ROW(Lists!$B$2:$B$170)),ROW(80:80))-1,1),"")</f>
        <v>Food Security Crisis in Namibia</v>
      </c>
      <c r="B84" s="178" t="str">
        <f>VLOOKUP(A84,Lists!$B$2:$G$170,2,FALSE)</f>
        <v>NAM002</v>
      </c>
      <c r="C84" s="178" t="str">
        <f>VLOOKUP(B84,'INFORM Severity - hidden'!$C$5:$D$170,2,FALSE)</f>
        <v>Namibia</v>
      </c>
      <c r="D84" s="178" t="str">
        <f>VLOOKUP(A84,Lists!$B$2:$G$170,3,FALSE)</f>
        <v>NAM</v>
      </c>
      <c r="E84" s="179" t="str">
        <f>VLOOKUP(A84,Lists!$B$2:$G$170,5,FALSE)</f>
        <v>Food Security</v>
      </c>
      <c r="F84" s="173">
        <f t="shared" si="5"/>
        <v>2.1</v>
      </c>
      <c r="G84" s="174">
        <f t="shared" si="6"/>
        <v>3</v>
      </c>
      <c r="H84" s="174" t="str">
        <f t="shared" si="7"/>
        <v>Medium</v>
      </c>
      <c r="I84" s="175" t="str">
        <f>INDEX(Trends!$D$3:$D$400,MATCH(B84,Trends!$C$3:$C$400,0))</f>
        <v>Stable</v>
      </c>
      <c r="J84" s="174" t="str">
        <f>VLOOKUP($B84,Reliability!$A$3:$I$170,9,FALSE)</f>
        <v>Medium</v>
      </c>
      <c r="K84" s="176">
        <f t="shared" si="8"/>
        <v>1.5</v>
      </c>
      <c r="L84" s="176">
        <f>VLOOKUP($B84,'Impact of the crisis'!$C$6:$N$170,12,FALSE)</f>
        <v>1.6</v>
      </c>
      <c r="M84" s="176">
        <f>VLOOKUP($B84,'Impact of the crisis'!$C$6:$AB$170,26,FALSE)</f>
        <v>1.4</v>
      </c>
      <c r="N84" s="176">
        <f>VLOOKUP($B84,'Conditions of people affected'!$C$6:$R$170,16,FALSE)</f>
        <v>2.85</v>
      </c>
      <c r="O84" s="176">
        <f>VLOOKUP($B84,'Conditions of people affected'!$C$6:$R$170,9,FALSE)</f>
        <v>2.7</v>
      </c>
      <c r="P84" s="176">
        <f>VLOOKUP($B84,'Conditions of people affected'!$C$6:$R$170,15,FALSE)</f>
        <v>3</v>
      </c>
      <c r="Q84" s="176">
        <f t="shared" si="9"/>
        <v>1.3</v>
      </c>
      <c r="R84" s="176">
        <f>VLOOKUP($B84,'Complexity of the crisis'!$C$6:$AN$170,22,FALSE)</f>
        <v>1.5</v>
      </c>
      <c r="S84" s="176">
        <f>VLOOKUP($B84,'Complexity of the crisis'!$C$6:$AN$170,38,FALSE)</f>
        <v>1</v>
      </c>
      <c r="T84" s="180" t="str">
        <f>VLOOKUP(B84,Lists!$C$3:$E$170,3,FALSE)</f>
        <v>Africa</v>
      </c>
      <c r="U84" s="181">
        <f>VLOOKUP(B84,'INFORM Severity - hidden'!$C$5:$V$200,20,FALSE)</f>
        <v>44161</v>
      </c>
    </row>
    <row r="85" spans="1:21" x14ac:dyDescent="0.3">
      <c r="A85" s="177" t="str" cm="1">
        <f t="array" ref="A85">IFERROR(INDEX(Lists!$B$2:$B$170,SMALL(IF(Lists!$I$2:$I$170="Individual",ROW(Lists!$B$2:$B$170)),ROW(81:81))-1,1),"")</f>
        <v>Socioeconomic crisis in Nicaragua</v>
      </c>
      <c r="B85" s="178" t="str">
        <f>VLOOKUP(A85,Lists!$B$2:$G$170,2,FALSE)</f>
        <v>NIC001</v>
      </c>
      <c r="C85" s="178" t="str">
        <f>VLOOKUP(B85,'INFORM Severity - hidden'!$C$5:$D$170,2,FALSE)</f>
        <v>Nicaragua</v>
      </c>
      <c r="D85" s="178" t="str">
        <f>VLOOKUP(A85,Lists!$B$2:$G$170,3,FALSE)</f>
        <v>NIC</v>
      </c>
      <c r="E85" s="179" t="str">
        <f>VLOOKUP(A85,Lists!$B$2:$G$170,5,FALSE)</f>
        <v>Political and economic crisis</v>
      </c>
      <c r="F85" s="173" t="str">
        <f t="shared" si="5"/>
        <v>x</v>
      </c>
      <c r="G85" s="174" t="str">
        <f t="shared" si="6"/>
        <v>x</v>
      </c>
      <c r="H85" s="174" t="str">
        <f t="shared" si="7"/>
        <v>x</v>
      </c>
      <c r="I85" s="175" t="str">
        <f>INDEX(Trends!$D$3:$D$400,MATCH(B85,Trends!$C$3:$C$400,0))</f>
        <v>-</v>
      </c>
      <c r="J85" s="174" t="str">
        <f>VLOOKUP($B85,Reliability!$A$3:$I$170,9,FALSE)</f>
        <v>Low</v>
      </c>
      <c r="K85" s="176">
        <f t="shared" si="8"/>
        <v>2.9</v>
      </c>
      <c r="L85" s="176">
        <f>VLOOKUP($B85,'Impact of the crisis'!$C$6:$N$170,12,FALSE)</f>
        <v>4.0999999999999996</v>
      </c>
      <c r="M85" s="176">
        <f>VLOOKUP($B85,'Impact of the crisis'!$C$6:$AB$170,26,FALSE)</f>
        <v>2</v>
      </c>
      <c r="N85" s="176" t="str">
        <f>VLOOKUP($B85,'Conditions of people affected'!$C$6:$R$170,16,FALSE)</f>
        <v>x</v>
      </c>
      <c r="O85" s="176" t="str">
        <f>VLOOKUP($B85,'Conditions of people affected'!$C$6:$R$170,9,FALSE)</f>
        <v>x</v>
      </c>
      <c r="P85" s="176" t="str">
        <f>VLOOKUP($B85,'Conditions of people affected'!$C$6:$R$170,15,FALSE)</f>
        <v>x</v>
      </c>
      <c r="Q85" s="176">
        <f t="shared" si="9"/>
        <v>2.2999999999999998</v>
      </c>
      <c r="R85" s="176">
        <f>VLOOKUP($B85,'Complexity of the crisis'!$C$6:$AN$170,22,FALSE)</f>
        <v>2.9</v>
      </c>
      <c r="S85" s="176">
        <f>VLOOKUP($B85,'Complexity of the crisis'!$C$6:$AN$170,38,FALSE)</f>
        <v>1.5</v>
      </c>
      <c r="T85" s="180" t="str">
        <f>VLOOKUP(B85,Lists!$C$3:$E$170,3,FALSE)</f>
        <v>Americas</v>
      </c>
      <c r="U85" s="181">
        <f>VLOOKUP(B85,'INFORM Severity - hidden'!$C$5:$V$200,20,FALSE)</f>
        <v>44183</v>
      </c>
    </row>
    <row r="86" spans="1:21" x14ac:dyDescent="0.3">
      <c r="A86" s="177" t="str" cm="1">
        <f t="array" ref="A86">IFERROR(INDEX(Lists!$B$2:$B$170,SMALL(IF(Lists!$I$2:$I$170="Individual",ROW(Lists!$B$2:$B$170)),ROW(82:82))-1,1),"")</f>
        <v>Hurricane Eta and Iota in Nicaragua</v>
      </c>
      <c r="B86" s="178" t="str">
        <f>VLOOKUP(A86,Lists!$B$2:$G$170,2,FALSE)</f>
        <v>NIC002</v>
      </c>
      <c r="C86" s="178" t="str">
        <f>VLOOKUP(B86,'INFORM Severity - hidden'!$C$5:$D$170,2,FALSE)</f>
        <v>Nicaragua</v>
      </c>
      <c r="D86" s="178" t="str">
        <f>VLOOKUP(A86,Lists!$B$2:$G$170,3,FALSE)</f>
        <v>NIC</v>
      </c>
      <c r="E86" s="179" t="str">
        <f>VLOOKUP(A86,Lists!$B$2:$G$170,5,FALSE)</f>
        <v>Tropical cyclone</v>
      </c>
      <c r="F86" s="173">
        <f t="shared" si="5"/>
        <v>2.2000000000000002</v>
      </c>
      <c r="G86" s="174">
        <f t="shared" si="6"/>
        <v>3</v>
      </c>
      <c r="H86" s="174" t="str">
        <f t="shared" si="7"/>
        <v>Medium</v>
      </c>
      <c r="I86" s="175" t="str">
        <f>INDEX(Trends!$D$3:$D$400,MATCH(B86,Trends!$C$3:$C$400,0))</f>
        <v>-</v>
      </c>
      <c r="J86" s="174" t="str">
        <f>VLOOKUP($B86,Reliability!$A$3:$I$170,9,FALSE)</f>
        <v>Very High</v>
      </c>
      <c r="K86" s="176">
        <f t="shared" si="8"/>
        <v>2.4</v>
      </c>
      <c r="L86" s="176">
        <f>VLOOKUP($B86,'Impact of the crisis'!$C$6:$N$170,12,FALSE)</f>
        <v>2.7</v>
      </c>
      <c r="M86" s="176">
        <f>VLOOKUP($B86,'Impact of the crisis'!$C$6:$AB$170,26,FALSE)</f>
        <v>2.2999999999999998</v>
      </c>
      <c r="N86" s="176">
        <f>VLOOKUP($B86,'Conditions of people affected'!$C$6:$R$170,16,FALSE)</f>
        <v>1.7</v>
      </c>
      <c r="O86" s="176">
        <f>VLOOKUP($B86,'Conditions of people affected'!$C$6:$R$170,9,FALSE)</f>
        <v>1.4</v>
      </c>
      <c r="P86" s="176">
        <f>VLOOKUP($B86,'Conditions of people affected'!$C$6:$R$170,15,FALSE)</f>
        <v>2</v>
      </c>
      <c r="Q86" s="176">
        <f t="shared" si="9"/>
        <v>2.7</v>
      </c>
      <c r="R86" s="176">
        <f>VLOOKUP($B86,'Complexity of the crisis'!$C$6:$AN$170,22,FALSE)</f>
        <v>2.9</v>
      </c>
      <c r="S86" s="176">
        <f>VLOOKUP($B86,'Complexity of the crisis'!$C$6:$AN$170,38,FALSE)</f>
        <v>2.5</v>
      </c>
      <c r="T86" s="180" t="str">
        <f>VLOOKUP(B86,Lists!$C$3:$E$170,3,FALSE)</f>
        <v>Americas</v>
      </c>
      <c r="U86" s="181">
        <f>VLOOKUP(B86,'INFORM Severity - hidden'!$C$5:$V$200,20,FALSE)</f>
        <v>44165</v>
      </c>
    </row>
    <row r="87" spans="1:21" x14ac:dyDescent="0.3">
      <c r="A87" s="177" t="str" cm="1">
        <f t="array" ref="A87">IFERROR(INDEX(Lists!$B$2:$B$170,SMALL(IF(Lists!$I$2:$I$170="Individual",ROW(Lists!$B$2:$B$170)),ROW(83:83))-1,1),"")</f>
        <v>Boko Haram in Niger</v>
      </c>
      <c r="B87" s="178" t="str">
        <f>VLOOKUP(A87,Lists!$B$2:$G$170,2,FALSE)</f>
        <v>NER002</v>
      </c>
      <c r="C87" s="178" t="str">
        <f>VLOOKUP(B87,'INFORM Severity - hidden'!$C$5:$D$170,2,FALSE)</f>
        <v>Niger</v>
      </c>
      <c r="D87" s="178" t="str">
        <f>VLOOKUP(A87,Lists!$B$2:$G$170,3,FALSE)</f>
        <v>NER</v>
      </c>
      <c r="E87" s="179" t="str">
        <f>VLOOKUP(A87,Lists!$B$2:$G$170,5,FALSE)</f>
        <v>Conflict</v>
      </c>
      <c r="F87" s="173">
        <f t="shared" si="5"/>
        <v>3.4</v>
      </c>
      <c r="G87" s="174">
        <f t="shared" si="6"/>
        <v>4</v>
      </c>
      <c r="H87" s="174" t="str">
        <f t="shared" si="7"/>
        <v>High</v>
      </c>
      <c r="I87" s="175" t="str">
        <f>INDEX(Trends!$D$3:$D$400,MATCH(B87,Trends!$C$3:$C$400,0))</f>
        <v>Decreasing</v>
      </c>
      <c r="J87" s="174" t="str">
        <f>VLOOKUP($B87,Reliability!$A$3:$I$170,9,FALSE)</f>
        <v>High</v>
      </c>
      <c r="K87" s="176">
        <f t="shared" si="8"/>
        <v>3.2</v>
      </c>
      <c r="L87" s="176">
        <f>VLOOKUP($B87,'Impact of the crisis'!$C$6:$N$170,12,FALSE)</f>
        <v>1.2</v>
      </c>
      <c r="M87" s="176">
        <f>VLOOKUP($B87,'Impact of the crisis'!$C$6:$AB$170,26,FALSE)</f>
        <v>3.9</v>
      </c>
      <c r="N87" s="176">
        <f>VLOOKUP($B87,'Conditions of people affected'!$C$6:$R$170,16,FALSE)</f>
        <v>3.45</v>
      </c>
      <c r="O87" s="176">
        <f>VLOOKUP($B87,'Conditions of people affected'!$C$6:$R$170,9,FALSE)</f>
        <v>2.9</v>
      </c>
      <c r="P87" s="176">
        <f>VLOOKUP($B87,'Conditions of people affected'!$C$6:$R$170,15,FALSE)</f>
        <v>4</v>
      </c>
      <c r="Q87" s="176">
        <f t="shared" si="9"/>
        <v>3.4</v>
      </c>
      <c r="R87" s="176">
        <f>VLOOKUP($B87,'Complexity of the crisis'!$C$6:$AN$170,22,FALSE)</f>
        <v>2.6</v>
      </c>
      <c r="S87" s="176">
        <f>VLOOKUP($B87,'Complexity of the crisis'!$C$6:$AN$170,38,FALSE)</f>
        <v>4</v>
      </c>
      <c r="T87" s="180" t="str">
        <f>VLOOKUP(B87,Lists!$C$3:$E$170,3,FALSE)</f>
        <v>Africa</v>
      </c>
      <c r="U87" s="181">
        <f>VLOOKUP(B87,'INFORM Severity - hidden'!$C$5:$V$200,20,FALSE)</f>
        <v>44165</v>
      </c>
    </row>
    <row r="88" spans="1:21" x14ac:dyDescent="0.3">
      <c r="A88" s="177" t="str" cm="1">
        <f t="array" ref="A88">IFERROR(INDEX(Lists!$B$2:$B$170,SMALL(IF(Lists!$I$2:$I$170="Individual",ROW(Lists!$B$2:$B$170)),ROW(84:84))-1,1),"")</f>
        <v>Mali/Burkina Faso conflict</v>
      </c>
      <c r="B88" s="178" t="str">
        <f>VLOOKUP(A88,Lists!$B$2:$G$170,2,FALSE)</f>
        <v>NER003</v>
      </c>
      <c r="C88" s="178" t="str">
        <f>VLOOKUP(B88,'INFORM Severity - hidden'!$C$5:$D$170,2,FALSE)</f>
        <v>Niger</v>
      </c>
      <c r="D88" s="178" t="str">
        <f>VLOOKUP(A88,Lists!$B$2:$G$170,3,FALSE)</f>
        <v>NER</v>
      </c>
      <c r="E88" s="179" t="str">
        <f>VLOOKUP(A88,Lists!$B$2:$G$170,5,FALSE)</f>
        <v>Conflict</v>
      </c>
      <c r="F88" s="173">
        <f t="shared" si="5"/>
        <v>3.2</v>
      </c>
      <c r="G88" s="174">
        <f t="shared" si="6"/>
        <v>4</v>
      </c>
      <c r="H88" s="174" t="str">
        <f t="shared" si="7"/>
        <v>High</v>
      </c>
      <c r="I88" s="175" t="str">
        <f>INDEX(Trends!$D$3:$D$400,MATCH(B88,Trends!$C$3:$C$400,0))</f>
        <v>Stable</v>
      </c>
      <c r="J88" s="174" t="str">
        <f>VLOOKUP($B88,Reliability!$A$3:$I$170,9,FALSE)</f>
        <v>High</v>
      </c>
      <c r="K88" s="176">
        <f t="shared" si="8"/>
        <v>2.9</v>
      </c>
      <c r="L88" s="176">
        <f>VLOOKUP($B88,'Impact of the crisis'!$C$6:$N$170,12,FALSE)</f>
        <v>2.2999999999999998</v>
      </c>
      <c r="M88" s="176">
        <f>VLOOKUP($B88,'Impact of the crisis'!$C$6:$AB$170,26,FALSE)</f>
        <v>3.1</v>
      </c>
      <c r="N88" s="176">
        <f>VLOOKUP($B88,'Conditions of people affected'!$C$6:$R$170,16,FALSE)</f>
        <v>3.15</v>
      </c>
      <c r="O88" s="176">
        <f>VLOOKUP($B88,'Conditions of people affected'!$C$6:$R$170,9,FALSE)</f>
        <v>3.3</v>
      </c>
      <c r="P88" s="176">
        <f>VLOOKUP($B88,'Conditions of people affected'!$C$6:$R$170,15,FALSE)</f>
        <v>3</v>
      </c>
      <c r="Q88" s="176">
        <f t="shared" si="9"/>
        <v>3.4</v>
      </c>
      <c r="R88" s="176">
        <f>VLOOKUP($B88,'Complexity of the crisis'!$C$6:$AN$170,22,FALSE)</f>
        <v>2.6</v>
      </c>
      <c r="S88" s="176">
        <f>VLOOKUP($B88,'Complexity of the crisis'!$C$6:$AN$170,38,FALSE)</f>
        <v>4</v>
      </c>
      <c r="T88" s="180" t="str">
        <f>VLOOKUP(B88,Lists!$C$3:$E$170,3,FALSE)</f>
        <v>Africa</v>
      </c>
      <c r="U88" s="181">
        <f>VLOOKUP(B88,'INFORM Severity - hidden'!$C$5:$V$200,20,FALSE)</f>
        <v>44165</v>
      </c>
    </row>
    <row r="89" spans="1:21" x14ac:dyDescent="0.3">
      <c r="A89" s="177" t="str" cm="1">
        <f t="array" ref="A89">IFERROR(INDEX(Lists!$B$2:$B$170,SMALL(IF(Lists!$I$2:$I$170="Individual",ROW(Lists!$B$2:$B$170)),ROW(85:85))-1,1),"")</f>
        <v>Nigerian Refugees</v>
      </c>
      <c r="B89" s="178" t="str">
        <f>VLOOKUP(A89,Lists!$B$2:$G$170,2,FALSE)</f>
        <v>NER004</v>
      </c>
      <c r="C89" s="178" t="str">
        <f>VLOOKUP(B89,'INFORM Severity - hidden'!$C$5:$D$170,2,FALSE)</f>
        <v>Niger</v>
      </c>
      <c r="D89" s="178" t="str">
        <f>VLOOKUP(A89,Lists!$B$2:$G$170,3,FALSE)</f>
        <v>NER</v>
      </c>
      <c r="E89" s="179" t="str">
        <f>VLOOKUP(A89,Lists!$B$2:$G$170,5,FALSE)</f>
        <v>International displacement</v>
      </c>
      <c r="F89" s="173">
        <f t="shared" si="5"/>
        <v>2.4</v>
      </c>
      <c r="G89" s="174">
        <f t="shared" si="6"/>
        <v>3</v>
      </c>
      <c r="H89" s="174" t="str">
        <f t="shared" si="7"/>
        <v>Medium</v>
      </c>
      <c r="I89" s="175" t="str">
        <f>INDEX(Trends!$D$3:$D$400,MATCH(B89,Trends!$C$3:$C$400,0))</f>
        <v>Decreasing</v>
      </c>
      <c r="J89" s="174" t="str">
        <f>VLOOKUP($B89,Reliability!$A$3:$I$170,9,FALSE)</f>
        <v>High</v>
      </c>
      <c r="K89" s="176">
        <f t="shared" si="8"/>
        <v>1.6</v>
      </c>
      <c r="L89" s="176">
        <f>VLOOKUP($B89,'Impact of the crisis'!$C$6:$N$170,12,FALSE)</f>
        <v>0.3</v>
      </c>
      <c r="M89" s="176">
        <f>VLOOKUP($B89,'Impact of the crisis'!$C$6:$AB$170,26,FALSE)</f>
        <v>2.1</v>
      </c>
      <c r="N89" s="176">
        <f>VLOOKUP($B89,'Conditions of people affected'!$C$6:$R$170,16,FALSE)</f>
        <v>2.9</v>
      </c>
      <c r="O89" s="176">
        <f>VLOOKUP($B89,'Conditions of people affected'!$C$6:$R$170,9,FALSE)</f>
        <v>1.8</v>
      </c>
      <c r="P89" s="176">
        <f>VLOOKUP($B89,'Conditions of people affected'!$C$6:$R$170,15,FALSE)</f>
        <v>4</v>
      </c>
      <c r="Q89" s="176">
        <f t="shared" si="9"/>
        <v>2.2999999999999998</v>
      </c>
      <c r="R89" s="176">
        <f>VLOOKUP($B89,'Complexity of the crisis'!$C$6:$AN$170,22,FALSE)</f>
        <v>2.6</v>
      </c>
      <c r="S89" s="176">
        <f>VLOOKUP($B89,'Complexity of the crisis'!$C$6:$AN$170,38,FALSE)</f>
        <v>2</v>
      </c>
      <c r="T89" s="180" t="str">
        <f>VLOOKUP(B89,Lists!$C$3:$E$170,3,FALSE)</f>
        <v>Africa</v>
      </c>
      <c r="U89" s="181">
        <f>VLOOKUP(B89,'INFORM Severity - hidden'!$C$5:$V$200,20,FALSE)</f>
        <v>44165</v>
      </c>
    </row>
    <row r="90" spans="1:21" x14ac:dyDescent="0.3">
      <c r="A90" s="177" t="str" cm="1">
        <f t="array" ref="A90">IFERROR(INDEX(Lists!$B$2:$B$170,SMALL(IF(Lists!$I$2:$I$170="Individual",ROW(Lists!$B$2:$B$170)),ROW(86:86))-1,1),"")</f>
        <v>Floods in Niger</v>
      </c>
      <c r="B90" s="178" t="str">
        <f>VLOOKUP(A90,Lists!$B$2:$G$170,2,FALSE)</f>
        <v>NER005</v>
      </c>
      <c r="C90" s="178" t="str">
        <f>VLOOKUP(B90,'INFORM Severity - hidden'!$C$5:$D$170,2,FALSE)</f>
        <v>Niger</v>
      </c>
      <c r="D90" s="178" t="str">
        <f>VLOOKUP(A90,Lists!$B$2:$G$170,3,FALSE)</f>
        <v>NER</v>
      </c>
      <c r="E90" s="179" t="str">
        <f>VLOOKUP(A90,Lists!$B$2:$G$170,5,FALSE)</f>
        <v>Flood</v>
      </c>
      <c r="F90" s="173">
        <f t="shared" si="5"/>
        <v>2.9</v>
      </c>
      <c r="G90" s="174">
        <f t="shared" si="6"/>
        <v>3</v>
      </c>
      <c r="H90" s="174" t="str">
        <f t="shared" si="7"/>
        <v>Medium</v>
      </c>
      <c r="I90" s="175" t="str">
        <f>INDEX(Trends!$D$3:$D$400,MATCH(B90,Trends!$C$3:$C$400,0))</f>
        <v>-</v>
      </c>
      <c r="J90" s="174" t="str">
        <f>VLOOKUP($B90,Reliability!$A$3:$I$170,9,FALSE)</f>
        <v>Medium</v>
      </c>
      <c r="K90" s="176">
        <f t="shared" si="8"/>
        <v>3.7</v>
      </c>
      <c r="L90" s="176">
        <f>VLOOKUP($B90,'Impact of the crisis'!$C$6:$N$170,12,FALSE)</f>
        <v>4.9000000000000004</v>
      </c>
      <c r="M90" s="176">
        <f>VLOOKUP($B90,'Impact of the crisis'!$C$6:$AB$170,26,FALSE)</f>
        <v>2.7</v>
      </c>
      <c r="N90" s="176">
        <f>VLOOKUP($B90,'Conditions of people affected'!$C$6:$R$170,16,FALSE)</f>
        <v>1.95</v>
      </c>
      <c r="O90" s="176">
        <f>VLOOKUP($B90,'Conditions of people affected'!$C$6:$R$170,9,FALSE)</f>
        <v>2.9</v>
      </c>
      <c r="P90" s="176">
        <f>VLOOKUP($B90,'Conditions of people affected'!$C$6:$R$170,15,FALSE)</f>
        <v>1</v>
      </c>
      <c r="Q90" s="176">
        <f t="shared" si="9"/>
        <v>3.4</v>
      </c>
      <c r="R90" s="176">
        <f>VLOOKUP($B90,'Complexity of the crisis'!$C$6:$AN$170,22,FALSE)</f>
        <v>2.6</v>
      </c>
      <c r="S90" s="176">
        <f>VLOOKUP($B90,'Complexity of the crisis'!$C$6:$AN$170,38,FALSE)</f>
        <v>4</v>
      </c>
      <c r="T90" s="180" t="str">
        <f>VLOOKUP(B90,Lists!$C$3:$E$170,3,FALSE)</f>
        <v>Africa</v>
      </c>
      <c r="U90" s="181">
        <f>VLOOKUP(B90,'INFORM Severity - hidden'!$C$5:$V$200,20,FALSE)</f>
        <v>44165</v>
      </c>
    </row>
    <row r="91" spans="1:21" x14ac:dyDescent="0.3">
      <c r="A91" s="177" t="str" cm="1">
        <f t="array" ref="A91">IFERROR(INDEX(Lists!$B$2:$B$170,SMALL(IF(Lists!$I$2:$I$170="Individual",ROW(Lists!$B$2:$B$170)),ROW(87:87))-1,1),"")</f>
        <v>Complex crisis in Nigeria</v>
      </c>
      <c r="B91" s="178" t="str">
        <f>VLOOKUP(A91,Lists!$B$2:$G$170,2,FALSE)</f>
        <v>NGA001</v>
      </c>
      <c r="C91" s="178" t="str">
        <f>VLOOKUP(B91,'INFORM Severity - hidden'!$C$5:$D$170,2,FALSE)</f>
        <v>Nigeria</v>
      </c>
      <c r="D91" s="178" t="str">
        <f>VLOOKUP(A91,Lists!$B$2:$G$170,3,FALSE)</f>
        <v>NGA</v>
      </c>
      <c r="E91" s="179" t="str">
        <f>VLOOKUP(A91,Lists!$B$2:$G$170,5,FALSE)</f>
        <v>Complex crisis</v>
      </c>
      <c r="F91" s="173">
        <f t="shared" si="5"/>
        <v>4</v>
      </c>
      <c r="G91" s="174">
        <f t="shared" si="6"/>
        <v>4</v>
      </c>
      <c r="H91" s="174" t="str">
        <f t="shared" si="7"/>
        <v>High</v>
      </c>
      <c r="I91" s="175" t="str">
        <f>INDEX(Trends!$D$3:$D$400,MATCH(B91,Trends!$C$3:$C$400,0))</f>
        <v>Decreasing</v>
      </c>
      <c r="J91" s="174" t="str">
        <f>VLOOKUP($B91,Reliability!$A$3:$I$170,9,FALSE)</f>
        <v>High</v>
      </c>
      <c r="K91" s="176">
        <f t="shared" si="8"/>
        <v>4.0999999999999996</v>
      </c>
      <c r="L91" s="176">
        <f>VLOOKUP($B91,'Impact of the crisis'!$C$6:$N$170,12,FALSE)</f>
        <v>4.3</v>
      </c>
      <c r="M91" s="176">
        <f>VLOOKUP($B91,'Impact of the crisis'!$C$6:$AB$170,26,FALSE)</f>
        <v>4</v>
      </c>
      <c r="N91" s="176">
        <f>VLOOKUP($B91,'Conditions of people affected'!$C$6:$R$170,16,FALSE)</f>
        <v>3.8</v>
      </c>
      <c r="O91" s="176">
        <f>VLOOKUP($B91,'Conditions of people affected'!$C$6:$R$170,9,FALSE)</f>
        <v>4.5999999999999996</v>
      </c>
      <c r="P91" s="176">
        <f>VLOOKUP($B91,'Conditions of people affected'!$C$6:$R$170,15,FALSE)</f>
        <v>3</v>
      </c>
      <c r="Q91" s="176">
        <f t="shared" si="9"/>
        <v>4.0999999999999996</v>
      </c>
      <c r="R91" s="176">
        <f>VLOOKUP($B91,'Complexity of the crisis'!$C$6:$AN$170,22,FALSE)</f>
        <v>3.5</v>
      </c>
      <c r="S91" s="176">
        <f>VLOOKUP($B91,'Complexity of the crisis'!$C$6:$AN$170,38,FALSE)</f>
        <v>4.5</v>
      </c>
      <c r="T91" s="180" t="str">
        <f>VLOOKUP(B91,Lists!$C$3:$E$170,3,FALSE)</f>
        <v>Africa</v>
      </c>
      <c r="U91" s="181">
        <f>VLOOKUP(B91,'INFORM Severity - hidden'!$C$5:$V$200,20,FALSE)</f>
        <v>44165</v>
      </c>
    </row>
    <row r="92" spans="1:21" x14ac:dyDescent="0.3">
      <c r="A92" s="177" t="str" cm="1">
        <f t="array" ref="A92">IFERROR(INDEX(Lists!$B$2:$B$170,SMALL(IF(Lists!$I$2:$I$170="Individual",ROW(Lists!$B$2:$B$170)),ROW(88:88))-1,1),"")</f>
        <v>Middle belt conflict</v>
      </c>
      <c r="B92" s="178" t="str">
        <f>VLOOKUP(A92,Lists!$B$2:$G$170,2,FALSE)</f>
        <v>NGA003</v>
      </c>
      <c r="C92" s="178" t="str">
        <f>VLOOKUP(B92,'INFORM Severity - hidden'!$C$5:$D$170,2,FALSE)</f>
        <v>Nigeria</v>
      </c>
      <c r="D92" s="178" t="str">
        <f>VLOOKUP(A92,Lists!$B$2:$G$170,3,FALSE)</f>
        <v>NGA</v>
      </c>
      <c r="E92" s="179" t="str">
        <f>VLOOKUP(A92,Lists!$B$2:$G$170,5,FALSE)</f>
        <v>Conflict</v>
      </c>
      <c r="F92" s="173">
        <f t="shared" si="5"/>
        <v>2.5</v>
      </c>
      <c r="G92" s="174">
        <f t="shared" si="6"/>
        <v>3</v>
      </c>
      <c r="H92" s="174" t="str">
        <f t="shared" si="7"/>
        <v>Medium</v>
      </c>
      <c r="I92" s="175" t="str">
        <f>INDEX(Trends!$D$3:$D$400,MATCH(B92,Trends!$C$3:$C$400,0))</f>
        <v>-</v>
      </c>
      <c r="J92" s="174" t="str">
        <f>VLOOKUP($B92,Reliability!$A$3:$I$170,9,FALSE)</f>
        <v>High</v>
      </c>
      <c r="K92" s="176">
        <f t="shared" si="8"/>
        <v>2.8</v>
      </c>
      <c r="L92" s="176">
        <f>VLOOKUP($B92,'Impact of the crisis'!$C$6:$N$170,12,FALSE)</f>
        <v>2.2000000000000002</v>
      </c>
      <c r="M92" s="176">
        <f>VLOOKUP($B92,'Impact of the crisis'!$C$6:$AB$170,26,FALSE)</f>
        <v>3</v>
      </c>
      <c r="N92" s="176">
        <f>VLOOKUP($B92,'Conditions of people affected'!$C$6:$R$170,16,FALSE)</f>
        <v>1.85</v>
      </c>
      <c r="O92" s="176">
        <f>VLOOKUP($B92,'Conditions of people affected'!$C$6:$R$170,9,FALSE)</f>
        <v>2.7</v>
      </c>
      <c r="P92" s="176">
        <f>VLOOKUP($B92,'Conditions of people affected'!$C$6:$R$170,15,FALSE)</f>
        <v>1</v>
      </c>
      <c r="Q92" s="176">
        <f t="shared" si="9"/>
        <v>3.3</v>
      </c>
      <c r="R92" s="176">
        <f>VLOOKUP($B92,'Complexity of the crisis'!$C$6:$AN$170,22,FALSE)</f>
        <v>3.5</v>
      </c>
      <c r="S92" s="176">
        <f>VLOOKUP($B92,'Complexity of the crisis'!$C$6:$AN$170,38,FALSE)</f>
        <v>3</v>
      </c>
      <c r="T92" s="180" t="str">
        <f>VLOOKUP(B92,Lists!$C$3:$E$170,3,FALSE)</f>
        <v>Africa</v>
      </c>
      <c r="U92" s="181">
        <f>VLOOKUP(B92,'INFORM Severity - hidden'!$C$5:$V$200,20,FALSE)</f>
        <v>44165</v>
      </c>
    </row>
    <row r="93" spans="1:21" x14ac:dyDescent="0.3">
      <c r="A93" s="177" t="str" cm="1">
        <f t="array" ref="A93">IFERROR(INDEX(Lists!$B$2:$B$170,SMALL(IF(Lists!$I$2:$I$170="Individual",ROW(Lists!$B$2:$B$170)),ROW(89:89))-1,1),"")</f>
        <v>Boko Haram crisis in Nigeria</v>
      </c>
      <c r="B93" s="178" t="str">
        <f>VLOOKUP(A93,Lists!$B$2:$G$170,2,FALSE)</f>
        <v>NGA004</v>
      </c>
      <c r="C93" s="178" t="str">
        <f>VLOOKUP(B93,'INFORM Severity - hidden'!$C$5:$D$170,2,FALSE)</f>
        <v>Nigeria</v>
      </c>
      <c r="D93" s="178" t="str">
        <f>VLOOKUP(A93,Lists!$B$2:$G$170,3,FALSE)</f>
        <v>NGA</v>
      </c>
      <c r="E93" s="179" t="str">
        <f>VLOOKUP(A93,Lists!$B$2:$G$170,5,FALSE)</f>
        <v>Conflict</v>
      </c>
      <c r="F93" s="173">
        <f t="shared" si="5"/>
        <v>4.0999999999999996</v>
      </c>
      <c r="G93" s="174">
        <f t="shared" si="6"/>
        <v>5</v>
      </c>
      <c r="H93" s="174" t="str">
        <f t="shared" si="7"/>
        <v>Very High</v>
      </c>
      <c r="I93" s="175" t="str">
        <f>INDEX(Trends!$D$3:$D$400,MATCH(B93,Trends!$C$3:$C$400,0))</f>
        <v>Stable</v>
      </c>
      <c r="J93" s="174" t="str">
        <f>VLOOKUP($B93,Reliability!$A$3:$I$170,9,FALSE)</f>
        <v>Medium</v>
      </c>
      <c r="K93" s="176">
        <f t="shared" si="8"/>
        <v>4</v>
      </c>
      <c r="L93" s="176">
        <f>VLOOKUP($B93,'Impact of the crisis'!$C$6:$N$170,12,FALSE)</f>
        <v>1.9</v>
      </c>
      <c r="M93" s="176">
        <f>VLOOKUP($B93,'Impact of the crisis'!$C$6:$AB$170,26,FALSE)</f>
        <v>4.5999999999999996</v>
      </c>
      <c r="N93" s="176">
        <f>VLOOKUP($B93,'Conditions of people affected'!$C$6:$R$170,16,FALSE)</f>
        <v>4.25</v>
      </c>
      <c r="O93" s="176">
        <f>VLOOKUP($B93,'Conditions of people affected'!$C$6:$R$170,9,FALSE)</f>
        <v>4.5</v>
      </c>
      <c r="P93" s="176">
        <f>VLOOKUP($B93,'Conditions of people affected'!$C$6:$R$170,15,FALSE)</f>
        <v>4</v>
      </c>
      <c r="Q93" s="176">
        <f t="shared" si="9"/>
        <v>3.8</v>
      </c>
      <c r="R93" s="176">
        <f>VLOOKUP($B93,'Complexity of the crisis'!$C$6:$AN$170,22,FALSE)</f>
        <v>3.5</v>
      </c>
      <c r="S93" s="176">
        <f>VLOOKUP($B93,'Complexity of the crisis'!$C$6:$AN$170,38,FALSE)</f>
        <v>4</v>
      </c>
      <c r="T93" s="180" t="str">
        <f>VLOOKUP(B93,Lists!$C$3:$E$170,3,FALSE)</f>
        <v>Africa</v>
      </c>
      <c r="U93" s="181">
        <f>VLOOKUP(B93,'INFORM Severity - hidden'!$C$5:$V$200,20,FALSE)</f>
        <v>44165</v>
      </c>
    </row>
    <row r="94" spans="1:21" x14ac:dyDescent="0.3">
      <c r="A94" s="177" t="str" cm="1">
        <f t="array" ref="A94">IFERROR(INDEX(Lists!$B$2:$B$170,SMALL(IF(Lists!$I$2:$I$170="Individual",ROW(Lists!$B$2:$B$170)),ROW(90:90))-1,1),"")</f>
        <v>Northwest Banditry</v>
      </c>
      <c r="B94" s="178" t="str">
        <f>VLOOKUP(A94,Lists!$B$2:$G$170,2,FALSE)</f>
        <v>NGA007</v>
      </c>
      <c r="C94" s="178" t="str">
        <f>VLOOKUP(B94,'INFORM Severity - hidden'!$C$5:$D$170,2,FALSE)</f>
        <v>Nigeria</v>
      </c>
      <c r="D94" s="178" t="str">
        <f>VLOOKUP(A94,Lists!$B$2:$G$170,3,FALSE)</f>
        <v>NGA</v>
      </c>
      <c r="E94" s="179" t="str">
        <f>VLOOKUP(A94,Lists!$B$2:$G$170,5,FALSE)</f>
        <v>Other type of violence</v>
      </c>
      <c r="F94" s="173">
        <f t="shared" si="5"/>
        <v>2.6</v>
      </c>
      <c r="G94" s="174">
        <f t="shared" si="6"/>
        <v>3</v>
      </c>
      <c r="H94" s="174" t="str">
        <f t="shared" si="7"/>
        <v>Medium</v>
      </c>
      <c r="I94" s="175" t="str">
        <f>INDEX(Trends!$D$3:$D$400,MATCH(B94,Trends!$C$3:$C$400,0))</f>
        <v>Stable</v>
      </c>
      <c r="J94" s="174" t="str">
        <f>VLOOKUP($B94,Reliability!$A$3:$I$170,9,FALSE)</f>
        <v>Very High</v>
      </c>
      <c r="K94" s="176">
        <f t="shared" si="8"/>
        <v>3</v>
      </c>
      <c r="L94" s="176">
        <f>VLOOKUP($B94,'Impact of the crisis'!$C$6:$N$170,12,FALSE)</f>
        <v>2.7</v>
      </c>
      <c r="M94" s="176">
        <f>VLOOKUP($B94,'Impact of the crisis'!$C$6:$AB$170,26,FALSE)</f>
        <v>3.2</v>
      </c>
      <c r="N94" s="176">
        <f>VLOOKUP($B94,'Conditions of people affected'!$C$6:$R$170,16,FALSE)</f>
        <v>1.75</v>
      </c>
      <c r="O94" s="176">
        <f>VLOOKUP($B94,'Conditions of people affected'!$C$6:$R$170,9,FALSE)</f>
        <v>2.5</v>
      </c>
      <c r="P94" s="176">
        <f>VLOOKUP($B94,'Conditions of people affected'!$C$6:$R$170,15,FALSE)</f>
        <v>1</v>
      </c>
      <c r="Q94" s="176">
        <f t="shared" si="9"/>
        <v>3.5</v>
      </c>
      <c r="R94" s="176">
        <f>VLOOKUP($B94,'Complexity of the crisis'!$C$6:$AN$170,22,FALSE)</f>
        <v>3.5</v>
      </c>
      <c r="S94" s="176">
        <f>VLOOKUP($B94,'Complexity of the crisis'!$C$6:$AN$170,38,FALSE)</f>
        <v>3.5</v>
      </c>
      <c r="T94" s="180" t="str">
        <f>VLOOKUP(B94,Lists!$C$3:$E$170,3,FALSE)</f>
        <v>Africa</v>
      </c>
      <c r="U94" s="181">
        <f>VLOOKUP(B94,'INFORM Severity - hidden'!$C$5:$V$200,20,FALSE)</f>
        <v>44165</v>
      </c>
    </row>
    <row r="95" spans="1:21" x14ac:dyDescent="0.3">
      <c r="A95" s="177" t="str" cm="1">
        <f t="array" ref="A95">IFERROR(INDEX(Lists!$B$2:$B$170,SMALL(IF(Lists!$I$2:$I$170="Individual",ROW(Lists!$B$2:$B$170)),ROW(91:91))-1,1),"")</f>
        <v>Cameroonian Refugees in Nigeria</v>
      </c>
      <c r="B95" s="178" t="str">
        <f>VLOOKUP(A95,Lists!$B$2:$G$170,2,FALSE)</f>
        <v>NGA008</v>
      </c>
      <c r="C95" s="178" t="str">
        <f>VLOOKUP(B95,'INFORM Severity - hidden'!$C$5:$D$170,2,FALSE)</f>
        <v>Nigeria</v>
      </c>
      <c r="D95" s="178" t="str">
        <f>VLOOKUP(A95,Lists!$B$2:$G$170,3,FALSE)</f>
        <v>NGA</v>
      </c>
      <c r="E95" s="179" t="str">
        <f>VLOOKUP(A95,Lists!$B$2:$G$170,5,FALSE)</f>
        <v>International displacement</v>
      </c>
      <c r="F95" s="173">
        <f t="shared" si="5"/>
        <v>2.1</v>
      </c>
      <c r="G95" s="174">
        <f t="shared" si="6"/>
        <v>3</v>
      </c>
      <c r="H95" s="174" t="str">
        <f t="shared" si="7"/>
        <v>Medium</v>
      </c>
      <c r="I95" s="175" t="str">
        <f>INDEX(Trends!$D$3:$D$400,MATCH(B95,Trends!$C$3:$C$400,0))</f>
        <v>Decreasing</v>
      </c>
      <c r="J95" s="174" t="str">
        <f>VLOOKUP($B95,Reliability!$A$3:$I$170,9,FALSE)</f>
        <v>High</v>
      </c>
      <c r="K95" s="176">
        <f t="shared" si="8"/>
        <v>2.2999999999999998</v>
      </c>
      <c r="L95" s="176">
        <f>VLOOKUP($B95,'Impact of the crisis'!$C$6:$N$170,12,FALSE)</f>
        <v>2.1</v>
      </c>
      <c r="M95" s="176">
        <f>VLOOKUP($B95,'Impact of the crisis'!$C$6:$AB$170,26,FALSE)</f>
        <v>2.4</v>
      </c>
      <c r="N95" s="176">
        <f>VLOOKUP($B95,'Conditions of people affected'!$C$6:$R$170,16,FALSE)</f>
        <v>1.1499999999999999</v>
      </c>
      <c r="O95" s="176">
        <f>VLOOKUP($B95,'Conditions of people affected'!$C$6:$R$170,9,FALSE)</f>
        <v>1.3</v>
      </c>
      <c r="P95" s="176">
        <f>VLOOKUP($B95,'Conditions of people affected'!$C$6:$R$170,15,FALSE)</f>
        <v>1</v>
      </c>
      <c r="Q95" s="176">
        <f t="shared" si="9"/>
        <v>3.3</v>
      </c>
      <c r="R95" s="176">
        <f>VLOOKUP($B95,'Complexity of the crisis'!$C$6:$AN$170,22,FALSE)</f>
        <v>3.5</v>
      </c>
      <c r="S95" s="176">
        <f>VLOOKUP($B95,'Complexity of the crisis'!$C$6:$AN$170,38,FALSE)</f>
        <v>3</v>
      </c>
      <c r="T95" s="180" t="str">
        <f>VLOOKUP(B95,Lists!$C$3:$E$170,3,FALSE)</f>
        <v>Africa</v>
      </c>
      <c r="U95" s="181">
        <f>VLOOKUP(B95,'INFORM Severity - hidden'!$C$5:$V$200,20,FALSE)</f>
        <v>44165</v>
      </c>
    </row>
    <row r="96" spans="1:21" x14ac:dyDescent="0.3">
      <c r="A96" s="177" t="str" cm="1">
        <f t="array" ref="A96">IFERROR(INDEX(Lists!$B$2:$B$170,SMALL(IF(Lists!$I$2:$I$170="Individual",ROW(Lists!$B$2:$B$170)),ROW(92:92))-1,1),"")</f>
        <v>Regional Boko Haram Crisis</v>
      </c>
      <c r="B96" s="178" t="str">
        <f>VLOOKUP(A96,Lists!$B$2:$G$170,2,FALSE)</f>
        <v>REG001</v>
      </c>
      <c r="C96" s="178" t="str">
        <f>VLOOKUP(B96,'INFORM Severity - hidden'!$C$5:$D$170,2,FALSE)</f>
        <v>Nigeria, Niger, Chad, Cameroon</v>
      </c>
      <c r="D96" s="178" t="str">
        <f>VLOOKUP(A96,Lists!$B$2:$G$170,3,FALSE)</f>
        <v>NGA, NER, TCD, CMR</v>
      </c>
      <c r="E96" s="179" t="str">
        <f>VLOOKUP(A96,Lists!$B$2:$G$170,5,FALSE)</f>
        <v>Regional crisis</v>
      </c>
      <c r="F96" s="173">
        <f t="shared" si="5"/>
        <v>4.0999999999999996</v>
      </c>
      <c r="G96" s="174">
        <f t="shared" si="6"/>
        <v>5</v>
      </c>
      <c r="H96" s="174" t="str">
        <f t="shared" si="7"/>
        <v>Very High</v>
      </c>
      <c r="I96" s="175" t="str">
        <f>INDEX(Trends!$D$3:$D$400,MATCH(B96,Trends!$C$3:$C$400,0))</f>
        <v>Stable</v>
      </c>
      <c r="J96" s="174" t="str">
        <f>VLOOKUP($B96,Reliability!$A$3:$I$170,9,FALSE)</f>
        <v>High</v>
      </c>
      <c r="K96" s="176">
        <f t="shared" si="8"/>
        <v>3.9</v>
      </c>
      <c r="L96" s="176">
        <f>VLOOKUP($B96,'Impact of the crisis'!$C$6:$N$170,12,FALSE)</f>
        <v>2.2000000000000002</v>
      </c>
      <c r="M96" s="176">
        <f>VLOOKUP($B96,'Impact of the crisis'!$C$6:$AB$170,26,FALSE)</f>
        <v>4.5</v>
      </c>
      <c r="N96" s="176">
        <f>VLOOKUP($B96,'Conditions of people affected'!$C$6:$R$170,16,FALSE)</f>
        <v>4.3499999999999996</v>
      </c>
      <c r="O96" s="176">
        <f>VLOOKUP($B96,'Conditions of people affected'!$C$6:$R$170,9,FALSE)</f>
        <v>4.7</v>
      </c>
      <c r="P96" s="176">
        <f>VLOOKUP($B96,'Conditions of people affected'!$C$6:$R$170,15,FALSE)</f>
        <v>4</v>
      </c>
      <c r="Q96" s="176">
        <f t="shared" si="9"/>
        <v>3.8</v>
      </c>
      <c r="R96" s="176">
        <f>VLOOKUP($B96,'Complexity of the crisis'!$C$6:$AN$170,22,FALSE)</f>
        <v>3.5</v>
      </c>
      <c r="S96" s="176">
        <f>VLOOKUP($B96,'Complexity of the crisis'!$C$6:$AN$170,38,FALSE)</f>
        <v>4</v>
      </c>
      <c r="T96" s="180" t="str">
        <f>VLOOKUP(B96,Lists!$C$3:$E$170,3,FALSE)</f>
        <v>Africa</v>
      </c>
      <c r="U96" s="181">
        <f>VLOOKUP(B96,'INFORM Severity - hidden'!$C$5:$V$200,20,FALSE)</f>
        <v>44165</v>
      </c>
    </row>
    <row r="97" spans="1:21" x14ac:dyDescent="0.3">
      <c r="A97" s="177" t="str" cm="1">
        <f t="array" ref="A97">IFERROR(INDEX(Lists!$B$2:$B$170,SMALL(IF(Lists!$I$2:$I$170="Individual",ROW(Lists!$B$2:$B$170)),ROW(93:93))-1,1),"")</f>
        <v>Complex crisis in Pakistan</v>
      </c>
      <c r="B97" s="178" t="str">
        <f>VLOOKUP(A97,Lists!$B$2:$G$170,2,FALSE)</f>
        <v>PAK001</v>
      </c>
      <c r="C97" s="178" t="str">
        <f>VLOOKUP(B97,'INFORM Severity - hidden'!$C$5:$D$170,2,FALSE)</f>
        <v>Pakistan</v>
      </c>
      <c r="D97" s="178" t="str">
        <f>VLOOKUP(A97,Lists!$B$2:$G$170,3,FALSE)</f>
        <v>PAK</v>
      </c>
      <c r="E97" s="179" t="str">
        <f>VLOOKUP(A97,Lists!$B$2:$G$170,5,FALSE)</f>
        <v>Complex crisis</v>
      </c>
      <c r="F97" s="173">
        <f t="shared" si="5"/>
        <v>3.4</v>
      </c>
      <c r="G97" s="174">
        <f t="shared" si="6"/>
        <v>4</v>
      </c>
      <c r="H97" s="174" t="str">
        <f t="shared" si="7"/>
        <v>High</v>
      </c>
      <c r="I97" s="175" t="str">
        <f>INDEX(Trends!$D$3:$D$400,MATCH(B97,Trends!$C$3:$C$400,0))</f>
        <v>Stable</v>
      </c>
      <c r="J97" s="174" t="str">
        <f>VLOOKUP($B97,Reliability!$A$3:$I$170,9,FALSE)</f>
        <v>High</v>
      </c>
      <c r="K97" s="176">
        <f t="shared" si="8"/>
        <v>3.7</v>
      </c>
      <c r="L97" s="176">
        <f>VLOOKUP($B97,'Impact of the crisis'!$C$6:$N$170,12,FALSE)</f>
        <v>5</v>
      </c>
      <c r="M97" s="176">
        <f>VLOOKUP($B97,'Impact of the crisis'!$C$6:$AB$170,26,FALSE)</f>
        <v>2.7</v>
      </c>
      <c r="N97" s="176">
        <f>VLOOKUP($B97,'Conditions of people affected'!$C$6:$R$170,16,FALSE)</f>
        <v>3.05</v>
      </c>
      <c r="O97" s="176">
        <f>VLOOKUP($B97,'Conditions of people affected'!$C$6:$R$170,9,FALSE)</f>
        <v>4.0999999999999996</v>
      </c>
      <c r="P97" s="176">
        <f>VLOOKUP($B97,'Conditions of people affected'!$C$6:$R$170,15,FALSE)</f>
        <v>2</v>
      </c>
      <c r="Q97" s="176">
        <f t="shared" si="9"/>
        <v>3.6</v>
      </c>
      <c r="R97" s="176">
        <f>VLOOKUP($B97,'Complexity of the crisis'!$C$6:$AN$170,22,FALSE)</f>
        <v>3.2</v>
      </c>
      <c r="S97" s="176">
        <f>VLOOKUP($B97,'Complexity of the crisis'!$C$6:$AN$170,38,FALSE)</f>
        <v>4</v>
      </c>
      <c r="T97" s="180" t="str">
        <f>VLOOKUP(B97,Lists!$C$3:$E$170,3,FALSE)</f>
        <v>Asia</v>
      </c>
      <c r="U97" s="181">
        <f>VLOOKUP(B97,'INFORM Severity - hidden'!$C$5:$V$200,20,FALSE)</f>
        <v>44165</v>
      </c>
    </row>
    <row r="98" spans="1:21" x14ac:dyDescent="0.3">
      <c r="A98" s="177" t="str" cm="1">
        <f t="array" ref="A98">IFERROR(INDEX(Lists!$B$2:$B$170,SMALL(IF(Lists!$I$2:$I$170="Individual",ROW(Lists!$B$2:$B$170)),ROW(94:94))-1,1),"")</f>
        <v>Kashmir conflict in Pakistan</v>
      </c>
      <c r="B98" s="178" t="str">
        <f>VLOOKUP(A98,Lists!$B$2:$G$170,2,FALSE)</f>
        <v>PAK004</v>
      </c>
      <c r="C98" s="178" t="str">
        <f>VLOOKUP(B98,'INFORM Severity - hidden'!$C$5:$D$170,2,FALSE)</f>
        <v>Pakistan</v>
      </c>
      <c r="D98" s="178" t="str">
        <f>VLOOKUP(A98,Lists!$B$2:$G$170,3,FALSE)</f>
        <v>PAK</v>
      </c>
      <c r="E98" s="179" t="str">
        <f>VLOOKUP(A98,Lists!$B$2:$G$170,5,FALSE)</f>
        <v>Conflict</v>
      </c>
      <c r="F98" s="173" t="str">
        <f t="shared" si="5"/>
        <v>x</v>
      </c>
      <c r="G98" s="174" t="str">
        <f t="shared" si="6"/>
        <v>x</v>
      </c>
      <c r="H98" s="174" t="str">
        <f t="shared" si="7"/>
        <v>x</v>
      </c>
      <c r="I98" s="175" t="str">
        <f>INDEX(Trends!$D$3:$D$400,MATCH(B98,Trends!$C$3:$C$400,0))</f>
        <v>-</v>
      </c>
      <c r="J98" s="174" t="str">
        <f>VLOOKUP($B98,Reliability!$A$3:$I$170,9,FALSE)</f>
        <v>Low</v>
      </c>
      <c r="K98" s="176">
        <f t="shared" si="8"/>
        <v>1.9</v>
      </c>
      <c r="L98" s="176">
        <f>VLOOKUP($B98,'Impact of the crisis'!$C$6:$N$170,12,FALSE)</f>
        <v>1.1000000000000001</v>
      </c>
      <c r="M98" s="176">
        <f>VLOOKUP($B98,'Impact of the crisis'!$C$6:$AB$170,26,FALSE)</f>
        <v>2.2000000000000002</v>
      </c>
      <c r="N98" s="176" t="str">
        <f>VLOOKUP($B98,'Conditions of people affected'!$C$6:$R$170,16,FALSE)</f>
        <v>x</v>
      </c>
      <c r="O98" s="176" t="str">
        <f>VLOOKUP($B98,'Conditions of people affected'!$C$6:$R$170,9,FALSE)</f>
        <v>x</v>
      </c>
      <c r="P98" s="176" t="str">
        <f>VLOOKUP($B98,'Conditions of people affected'!$C$6:$R$170,15,FALSE)</f>
        <v>x</v>
      </c>
      <c r="Q98" s="176">
        <f t="shared" si="9"/>
        <v>3.1</v>
      </c>
      <c r="R98" s="176">
        <f>VLOOKUP($B98,'Complexity of the crisis'!$C$6:$AN$170,22,FALSE)</f>
        <v>3.2</v>
      </c>
      <c r="S98" s="176">
        <f>VLOOKUP($B98,'Complexity of the crisis'!$C$6:$AN$170,38,FALSE)</f>
        <v>3</v>
      </c>
      <c r="T98" s="180" t="str">
        <f>VLOOKUP(B98,Lists!$C$3:$E$170,3,FALSE)</f>
        <v>Asia</v>
      </c>
      <c r="U98" s="181">
        <f>VLOOKUP(B98,'INFORM Severity - hidden'!$C$5:$V$200,20,FALSE)</f>
        <v>44165</v>
      </c>
    </row>
    <row r="99" spans="1:21" x14ac:dyDescent="0.3">
      <c r="A99" s="177" t="str" cm="1">
        <f t="array" ref="A99">IFERROR(INDEX(Lists!$B$2:$B$170,SMALL(IF(Lists!$I$2:$I$170="Individual",ROW(Lists!$B$2:$B$170)),ROW(95:95))-1,1),"")</f>
        <v>Conflict in Palestine</v>
      </c>
      <c r="B99" s="178" t="str">
        <f>VLOOKUP(A99,Lists!$B$2:$G$170,2,FALSE)</f>
        <v>PSE002</v>
      </c>
      <c r="C99" s="178" t="str">
        <f>VLOOKUP(B99,'INFORM Severity - hidden'!$C$5:$D$170,2,FALSE)</f>
        <v>Palestine</v>
      </c>
      <c r="D99" s="178" t="str">
        <f>VLOOKUP(A99,Lists!$B$2:$G$170,3,FALSE)</f>
        <v>PSE</v>
      </c>
      <c r="E99" s="179" t="str">
        <f>VLOOKUP(A99,Lists!$B$2:$G$170,5,FALSE)</f>
        <v>Conflict</v>
      </c>
      <c r="F99" s="173">
        <f t="shared" si="5"/>
        <v>3.9</v>
      </c>
      <c r="G99" s="174">
        <f t="shared" si="6"/>
        <v>4</v>
      </c>
      <c r="H99" s="174" t="str">
        <f t="shared" si="7"/>
        <v>High</v>
      </c>
      <c r="I99" s="175" t="str">
        <f>INDEX(Trends!$D$3:$D$400,MATCH(B99,Trends!$C$3:$C$400,0))</f>
        <v>Stable</v>
      </c>
      <c r="J99" s="174" t="str">
        <f>VLOOKUP($B99,Reliability!$A$3:$I$170,9,FALSE)</f>
        <v>High</v>
      </c>
      <c r="K99" s="176">
        <f t="shared" si="8"/>
        <v>3.8</v>
      </c>
      <c r="L99" s="176">
        <f>VLOOKUP($B99,'Impact of the crisis'!$C$6:$N$170,12,FALSE)</f>
        <v>3.4</v>
      </c>
      <c r="M99" s="176">
        <f>VLOOKUP($B99,'Impact of the crisis'!$C$6:$AB$170,26,FALSE)</f>
        <v>4</v>
      </c>
      <c r="N99" s="176">
        <f>VLOOKUP($B99,'Conditions of people affected'!$C$6:$R$170,16,FALSE)</f>
        <v>4.45</v>
      </c>
      <c r="O99" s="176">
        <f>VLOOKUP($B99,'Conditions of people affected'!$C$6:$R$170,9,FALSE)</f>
        <v>3.9</v>
      </c>
      <c r="P99" s="176">
        <f>VLOOKUP($B99,'Conditions of people affected'!$C$6:$R$170,15,FALSE)</f>
        <v>5</v>
      </c>
      <c r="Q99" s="176">
        <f t="shared" si="9"/>
        <v>3.2</v>
      </c>
      <c r="R99" s="176">
        <f>VLOOKUP($B99,'Complexity of the crisis'!$C$6:$AN$170,22,FALSE)</f>
        <v>2.2000000000000002</v>
      </c>
      <c r="S99" s="176">
        <f>VLOOKUP($B99,'Complexity of the crisis'!$C$6:$AN$170,38,FALSE)</f>
        <v>4</v>
      </c>
      <c r="T99" s="180" t="str">
        <f>VLOOKUP(B99,Lists!$C$3:$E$170,3,FALSE)</f>
        <v>Middle east</v>
      </c>
      <c r="U99" s="181">
        <f>VLOOKUP(B99,'INFORM Severity - hidden'!$C$5:$V$200,20,FALSE)</f>
        <v>44162</v>
      </c>
    </row>
    <row r="100" spans="1:21" x14ac:dyDescent="0.3">
      <c r="A100" s="177" t="str" cm="1">
        <f t="array" ref="A100">IFERROR(INDEX(Lists!$B$2:$B$170,SMALL(IF(Lists!$I$2:$I$170="Individual",ROW(Lists!$B$2:$B$170)),ROW(96:96))-1,1),"")</f>
        <v>Venezuela displacement in Peru</v>
      </c>
      <c r="B100" s="178" t="str">
        <f>VLOOKUP(A100,Lists!$B$2:$G$170,2,FALSE)</f>
        <v>PER002</v>
      </c>
      <c r="C100" s="178" t="str">
        <f>VLOOKUP(B100,'INFORM Severity - hidden'!$C$5:$D$170,2,FALSE)</f>
        <v>Peru</v>
      </c>
      <c r="D100" s="178" t="str">
        <f>VLOOKUP(A100,Lists!$B$2:$G$170,3,FALSE)</f>
        <v>PER</v>
      </c>
      <c r="E100" s="179" t="str">
        <f>VLOOKUP(A100,Lists!$B$2:$G$170,5,FALSE)</f>
        <v>International displacement</v>
      </c>
      <c r="F100" s="173">
        <f t="shared" si="5"/>
        <v>2.6</v>
      </c>
      <c r="G100" s="174">
        <f t="shared" si="6"/>
        <v>3</v>
      </c>
      <c r="H100" s="174" t="str">
        <f t="shared" si="7"/>
        <v>Medium</v>
      </c>
      <c r="I100" s="175" t="str">
        <f>INDEX(Trends!$D$3:$D$400,MATCH(B100,Trends!$C$3:$C$400,0))</f>
        <v>Stable</v>
      </c>
      <c r="J100" s="174" t="str">
        <f>VLOOKUP($B100,Reliability!$A$3:$I$170,9,FALSE)</f>
        <v>Medium</v>
      </c>
      <c r="K100" s="176">
        <f t="shared" si="8"/>
        <v>2.5</v>
      </c>
      <c r="L100" s="176">
        <f>VLOOKUP($B100,'Impact of the crisis'!$C$6:$N$170,12,FALSE)</f>
        <v>2.8</v>
      </c>
      <c r="M100" s="176">
        <f>VLOOKUP($B100,'Impact of the crisis'!$C$6:$AB$170,26,FALSE)</f>
        <v>2.4</v>
      </c>
      <c r="N100" s="176">
        <f>VLOOKUP($B100,'Conditions of people affected'!$C$6:$R$170,16,FALSE)</f>
        <v>3.1</v>
      </c>
      <c r="O100" s="176">
        <f>VLOOKUP($B100,'Conditions of people affected'!$C$6:$R$170,9,FALSE)</f>
        <v>3.2</v>
      </c>
      <c r="P100" s="176">
        <f>VLOOKUP($B100,'Conditions of people affected'!$C$6:$R$170,15,FALSE)</f>
        <v>3</v>
      </c>
      <c r="Q100" s="176">
        <f t="shared" si="9"/>
        <v>1.9</v>
      </c>
      <c r="R100" s="176">
        <f>VLOOKUP($B100,'Complexity of the crisis'!$C$6:$AN$170,22,FALSE)</f>
        <v>2.2999999999999998</v>
      </c>
      <c r="S100" s="176">
        <f>VLOOKUP($B100,'Complexity of the crisis'!$C$6:$AN$170,38,FALSE)</f>
        <v>1.5</v>
      </c>
      <c r="T100" s="180" t="str">
        <f>VLOOKUP(B100,Lists!$C$3:$E$170,3,FALSE)</f>
        <v>Americas</v>
      </c>
      <c r="U100" s="181">
        <f>VLOOKUP(B100,'INFORM Severity - hidden'!$C$5:$V$200,20,FALSE)</f>
        <v>44165</v>
      </c>
    </row>
    <row r="101" spans="1:21" x14ac:dyDescent="0.3">
      <c r="A101" s="177" t="str" cm="1">
        <f t="array" ref="A101">IFERROR(INDEX(Lists!$B$2:$B$170,SMALL(IF(Lists!$I$2:$I$170="Individual",ROW(Lists!$B$2:$B$170)),ROW(97:97))-1,1),"")</f>
        <v>Mindanao conflict</v>
      </c>
      <c r="B101" s="178" t="str">
        <f>VLOOKUP(A101,Lists!$B$2:$G$170,2,FALSE)</f>
        <v>PHL003</v>
      </c>
      <c r="C101" s="178" t="str">
        <f>VLOOKUP(B101,'INFORM Severity - hidden'!$C$5:$D$170,2,FALSE)</f>
        <v>Philippines</v>
      </c>
      <c r="D101" s="178" t="str">
        <f>VLOOKUP(A101,Lists!$B$2:$G$170,3,FALSE)</f>
        <v>PHL</v>
      </c>
      <c r="E101" s="179" t="str">
        <f>VLOOKUP(A101,Lists!$B$2:$G$170,5,FALSE)</f>
        <v>Conflict</v>
      </c>
      <c r="F101" s="173">
        <f t="shared" si="5"/>
        <v>2.2999999999999998</v>
      </c>
      <c r="G101" s="174">
        <f t="shared" si="6"/>
        <v>3</v>
      </c>
      <c r="H101" s="174" t="str">
        <f t="shared" si="7"/>
        <v>Medium</v>
      </c>
      <c r="I101" s="175" t="str">
        <f>INDEX(Trends!$D$3:$D$400,MATCH(B101,Trends!$C$3:$C$400,0))</f>
        <v>Increasing</v>
      </c>
      <c r="J101" s="174" t="str">
        <f>VLOOKUP($B101,Reliability!$A$3:$I$170,9,FALSE)</f>
        <v>High</v>
      </c>
      <c r="K101" s="176">
        <f t="shared" si="8"/>
        <v>2.8</v>
      </c>
      <c r="L101" s="176">
        <f>VLOOKUP($B101,'Impact of the crisis'!$C$6:$N$170,12,FALSE)</f>
        <v>2.9</v>
      </c>
      <c r="M101" s="176">
        <f>VLOOKUP($B101,'Impact of the crisis'!$C$6:$AB$170,26,FALSE)</f>
        <v>2.8</v>
      </c>
      <c r="N101" s="176">
        <f>VLOOKUP($B101,'Conditions of people affected'!$C$6:$R$170,16,FALSE)</f>
        <v>1.45</v>
      </c>
      <c r="O101" s="176">
        <f>VLOOKUP($B101,'Conditions of people affected'!$C$6:$R$170,9,FALSE)</f>
        <v>1.9</v>
      </c>
      <c r="P101" s="176">
        <f>VLOOKUP($B101,'Conditions of people affected'!$C$6:$R$170,15,FALSE)</f>
        <v>1</v>
      </c>
      <c r="Q101" s="176">
        <f t="shared" si="9"/>
        <v>3</v>
      </c>
      <c r="R101" s="176">
        <f>VLOOKUP($B101,'Complexity of the crisis'!$C$6:$AN$170,22,FALSE)</f>
        <v>2.9</v>
      </c>
      <c r="S101" s="176">
        <f>VLOOKUP($B101,'Complexity of the crisis'!$C$6:$AN$170,38,FALSE)</f>
        <v>3</v>
      </c>
      <c r="T101" s="180" t="str">
        <f>VLOOKUP(B101,Lists!$C$3:$E$170,3,FALSE)</f>
        <v>Asia</v>
      </c>
      <c r="U101" s="181">
        <f>VLOOKUP(B101,'INFORM Severity - hidden'!$C$5:$V$200,20,FALSE)</f>
        <v>44181</v>
      </c>
    </row>
    <row r="102" spans="1:21" x14ac:dyDescent="0.3">
      <c r="A102" s="177" t="str" cm="1">
        <f t="array" ref="A102">IFERROR(INDEX(Lists!$B$2:$B$170,SMALL(IF(Lists!$I$2:$I$170="Individual",ROW(Lists!$B$2:$B$170)),ROW(98:98))-1,1),"")</f>
        <v>Mindanao Earthquake</v>
      </c>
      <c r="B102" s="178" t="str">
        <f>VLOOKUP(A102,Lists!$B$2:$G$170,2,FALSE)</f>
        <v>PHL004</v>
      </c>
      <c r="C102" s="178" t="str">
        <f>VLOOKUP(B102,'INFORM Severity - hidden'!$C$5:$D$170,2,FALSE)</f>
        <v>Philippines</v>
      </c>
      <c r="D102" s="178" t="str">
        <f>VLOOKUP(A102,Lists!$B$2:$G$170,3,FALSE)</f>
        <v>PHL</v>
      </c>
      <c r="E102" s="179" t="str">
        <f>VLOOKUP(A102,Lists!$B$2:$G$170,5,FALSE)</f>
        <v>Earthquake</v>
      </c>
      <c r="F102" s="173">
        <f t="shared" si="5"/>
        <v>1.8</v>
      </c>
      <c r="G102" s="174">
        <f t="shared" si="6"/>
        <v>2</v>
      </c>
      <c r="H102" s="174" t="str">
        <f t="shared" si="7"/>
        <v>Low</v>
      </c>
      <c r="I102" s="175" t="str">
        <f>INDEX(Trends!$D$3:$D$400,MATCH(B102,Trends!$C$3:$C$400,0))</f>
        <v>Decreasing</v>
      </c>
      <c r="J102" s="174" t="str">
        <f>VLOOKUP($B102,Reliability!$A$3:$I$170,9,FALSE)</f>
        <v>High</v>
      </c>
      <c r="K102" s="176">
        <f t="shared" si="8"/>
        <v>1.9</v>
      </c>
      <c r="L102" s="176">
        <f>VLOOKUP($B102,'Impact of the crisis'!$C$6:$N$170,12,FALSE)</f>
        <v>2.5</v>
      </c>
      <c r="M102" s="176">
        <f>VLOOKUP($B102,'Impact of the crisis'!$C$6:$AB$170,26,FALSE)</f>
        <v>1.5</v>
      </c>
      <c r="N102" s="176">
        <f>VLOOKUP($B102,'Conditions of people affected'!$C$6:$R$170,16,FALSE)</f>
        <v>1.25</v>
      </c>
      <c r="O102" s="176">
        <f>VLOOKUP($B102,'Conditions of people affected'!$C$6:$R$170,9,FALSE)</f>
        <v>1.5</v>
      </c>
      <c r="P102" s="176">
        <f>VLOOKUP($B102,'Conditions of people affected'!$C$6:$R$170,15,FALSE)</f>
        <v>1</v>
      </c>
      <c r="Q102" s="176">
        <f t="shared" si="9"/>
        <v>2.7</v>
      </c>
      <c r="R102" s="176">
        <f>VLOOKUP($B102,'Complexity of the crisis'!$C$6:$AN$170,22,FALSE)</f>
        <v>2.9</v>
      </c>
      <c r="S102" s="176">
        <f>VLOOKUP($B102,'Complexity of the crisis'!$C$6:$AN$170,38,FALSE)</f>
        <v>2.5</v>
      </c>
      <c r="T102" s="180" t="str">
        <f>VLOOKUP(B102,Lists!$C$3:$E$170,3,FALSE)</f>
        <v>Asia</v>
      </c>
      <c r="U102" s="181">
        <f>VLOOKUP(B102,'INFORM Severity - hidden'!$C$5:$V$200,20,FALSE)</f>
        <v>44165</v>
      </c>
    </row>
    <row r="103" spans="1:21" x14ac:dyDescent="0.3">
      <c r="A103" s="177" t="str" cm="1">
        <f t="array" ref="A103">IFERROR(INDEX(Lists!$B$2:$B$170,SMALL(IF(Lists!$I$2:$I$170="Individual",ROW(Lists!$B$2:$B$170)),ROW(99:99))-1,1),"")</f>
        <v xml:space="preserve">Typhoon Goni (Rolly) and Typhoon Vamco (Ulysses) </v>
      </c>
      <c r="B103" s="178" t="str">
        <f>VLOOKUP(A103,Lists!$B$2:$G$170,2,FALSE)</f>
        <v>PHL009</v>
      </c>
      <c r="C103" s="178" t="str">
        <f>VLOOKUP(B103,'INFORM Severity - hidden'!$C$5:$D$170,2,FALSE)</f>
        <v>Philippines</v>
      </c>
      <c r="D103" s="178" t="str">
        <f>VLOOKUP(A103,Lists!$B$2:$G$170,3,FALSE)</f>
        <v>PHL</v>
      </c>
      <c r="E103" s="179" t="str">
        <f>VLOOKUP(A103,Lists!$B$2:$G$170,5,FALSE)</f>
        <v>Tropical cyclone</v>
      </c>
      <c r="F103" s="173">
        <f t="shared" si="5"/>
        <v>2.5</v>
      </c>
      <c r="G103" s="174">
        <f t="shared" si="6"/>
        <v>3</v>
      </c>
      <c r="H103" s="174" t="str">
        <f t="shared" si="7"/>
        <v>Medium</v>
      </c>
      <c r="I103" s="175" t="str">
        <f>INDEX(Trends!$D$3:$D$400,MATCH(B103,Trends!$C$3:$C$400,0))</f>
        <v>-</v>
      </c>
      <c r="J103" s="174" t="str">
        <f>VLOOKUP($B103,Reliability!$A$3:$I$170,9,FALSE)</f>
        <v>Very High</v>
      </c>
      <c r="K103" s="176">
        <f t="shared" si="8"/>
        <v>2.5</v>
      </c>
      <c r="L103" s="176">
        <f>VLOOKUP($B103,'Impact of the crisis'!$C$6:$N$170,12,FALSE)</f>
        <v>3.5</v>
      </c>
      <c r="M103" s="176">
        <f>VLOOKUP($B103,'Impact of the crisis'!$C$6:$AB$170,26,FALSE)</f>
        <v>1.9</v>
      </c>
      <c r="N103" s="176">
        <f>VLOOKUP($B103,'Conditions of people affected'!$C$6:$R$170,16,FALSE)</f>
        <v>2.65</v>
      </c>
      <c r="O103" s="176">
        <f>VLOOKUP($B103,'Conditions of people affected'!$C$6:$R$170,9,FALSE)</f>
        <v>3.3</v>
      </c>
      <c r="P103" s="176">
        <f>VLOOKUP($B103,'Conditions of people affected'!$C$6:$R$170,15,FALSE)</f>
        <v>2</v>
      </c>
      <c r="Q103" s="176">
        <f t="shared" si="9"/>
        <v>2.2999999999999998</v>
      </c>
      <c r="R103" s="176">
        <f>VLOOKUP($B103,'Complexity of the crisis'!$C$6:$AN$170,22,FALSE)</f>
        <v>2.9</v>
      </c>
      <c r="S103" s="176">
        <f>VLOOKUP($B103,'Complexity of the crisis'!$C$6:$AN$170,38,FALSE)</f>
        <v>1.5</v>
      </c>
      <c r="T103" s="180" t="str">
        <f>VLOOKUP(B103,Lists!$C$3:$E$170,3,FALSE)</f>
        <v>Asia</v>
      </c>
      <c r="U103" s="181">
        <f>VLOOKUP(B103,'INFORM Severity - hidden'!$C$5:$V$200,20,FALSE)</f>
        <v>44181</v>
      </c>
    </row>
    <row r="104" spans="1:21" x14ac:dyDescent="0.3">
      <c r="A104" s="177" t="str" cm="1">
        <f t="array" ref="A104">IFERROR(INDEX(Lists!$B$2:$B$170,SMALL(IF(Lists!$I$2:$I$170="Individual",ROW(Lists!$B$2:$B$170)),ROW(100:100))-1,1),"")</f>
        <v>Burundi and DRC refugees in Rwanda</v>
      </c>
      <c r="B104" s="178" t="str">
        <f>VLOOKUP(A104,Lists!$B$2:$G$170,2,FALSE)</f>
        <v>RWA002</v>
      </c>
      <c r="C104" s="178" t="str">
        <f>VLOOKUP(B104,'INFORM Severity - hidden'!$C$5:$D$170,2,FALSE)</f>
        <v>Rwanda</v>
      </c>
      <c r="D104" s="178" t="str">
        <f>VLOOKUP(A104,Lists!$B$2:$G$170,3,FALSE)</f>
        <v>RWA</v>
      </c>
      <c r="E104" s="179" t="str">
        <f>VLOOKUP(A104,Lists!$B$2:$G$170,5,FALSE)</f>
        <v>International displacement</v>
      </c>
      <c r="F104" s="173">
        <f t="shared" si="5"/>
        <v>2</v>
      </c>
      <c r="G104" s="174">
        <f t="shared" si="6"/>
        <v>2</v>
      </c>
      <c r="H104" s="174" t="str">
        <f t="shared" si="7"/>
        <v>Low</v>
      </c>
      <c r="I104" s="175" t="str">
        <f>INDEX(Trends!$D$3:$D$400,MATCH(B104,Trends!$C$3:$C$400,0))</f>
        <v>Increasing</v>
      </c>
      <c r="J104" s="174" t="str">
        <f>VLOOKUP($B104,Reliability!$A$3:$I$170,9,FALSE)</f>
        <v>Medium</v>
      </c>
      <c r="K104" s="176">
        <f t="shared" si="8"/>
        <v>2.6</v>
      </c>
      <c r="L104" s="176">
        <f>VLOOKUP($B104,'Impact of the crisis'!$C$6:$N$170,12,FALSE)</f>
        <v>2.1</v>
      </c>
      <c r="M104" s="176">
        <f>VLOOKUP($B104,'Impact of the crisis'!$C$6:$AB$170,26,FALSE)</f>
        <v>2.8</v>
      </c>
      <c r="N104" s="176">
        <f>VLOOKUP($B104,'Conditions of people affected'!$C$6:$R$170,16,FALSE)</f>
        <v>1.5</v>
      </c>
      <c r="O104" s="176">
        <f>VLOOKUP($B104,'Conditions of people affected'!$C$6:$R$170,9,FALSE)</f>
        <v>2</v>
      </c>
      <c r="P104" s="176">
        <f>VLOOKUP($B104,'Conditions of people affected'!$C$6:$R$170,15,FALSE)</f>
        <v>1</v>
      </c>
      <c r="Q104" s="176">
        <f t="shared" si="9"/>
        <v>2.1</v>
      </c>
      <c r="R104" s="176">
        <f>VLOOKUP($B104,'Complexity of the crisis'!$C$6:$AN$170,22,FALSE)</f>
        <v>2.6</v>
      </c>
      <c r="S104" s="176">
        <f>VLOOKUP($B104,'Complexity of the crisis'!$C$6:$AN$170,38,FALSE)</f>
        <v>1.5</v>
      </c>
      <c r="T104" s="180" t="str">
        <f>VLOOKUP(B104,Lists!$C$3:$E$170,3,FALSE)</f>
        <v>Africa</v>
      </c>
      <c r="U104" s="181">
        <f>VLOOKUP(B104,'INFORM Severity - hidden'!$C$5:$V$200,20,FALSE)</f>
        <v>44161</v>
      </c>
    </row>
    <row r="105" spans="1:21" x14ac:dyDescent="0.3">
      <c r="A105" s="177" t="str" cm="1">
        <f t="array" ref="A105">IFERROR(INDEX(Lists!$B$2:$B$170,SMALL(IF(Lists!$I$2:$I$170="Individual",ROW(Lists!$B$2:$B$170)),ROW(101:101))-1,1),"")</f>
        <v>Drought in Senegal</v>
      </c>
      <c r="B105" s="178" t="str">
        <f>VLOOKUP(A105,Lists!$B$2:$G$170,2,FALSE)</f>
        <v>SEN002</v>
      </c>
      <c r="C105" s="178" t="str">
        <f>VLOOKUP(B105,'INFORM Severity - hidden'!$C$5:$D$170,2,FALSE)</f>
        <v>Senegal</v>
      </c>
      <c r="D105" s="178" t="str">
        <f>VLOOKUP(A105,Lists!$B$2:$G$170,3,FALSE)</f>
        <v>SEN</v>
      </c>
      <c r="E105" s="179" t="str">
        <f>VLOOKUP(A105,Lists!$B$2:$G$170,5,FALSE)</f>
        <v>Drought</v>
      </c>
      <c r="F105" s="173">
        <f t="shared" si="5"/>
        <v>2.4</v>
      </c>
      <c r="G105" s="174">
        <f t="shared" si="6"/>
        <v>3</v>
      </c>
      <c r="H105" s="174" t="str">
        <f t="shared" si="7"/>
        <v>Medium</v>
      </c>
      <c r="I105" s="175" t="str">
        <f>INDEX(Trends!$D$3:$D$400,MATCH(B105,Trends!$C$3:$C$400,0))</f>
        <v>Decreasing</v>
      </c>
      <c r="J105" s="174" t="str">
        <f>VLOOKUP($B105,Reliability!$A$3:$I$170,9,FALSE)</f>
        <v>High</v>
      </c>
      <c r="K105" s="176">
        <f t="shared" si="8"/>
        <v>2.7</v>
      </c>
      <c r="L105" s="176">
        <f>VLOOKUP($B105,'Impact of the crisis'!$C$6:$N$170,12,FALSE)</f>
        <v>4.5</v>
      </c>
      <c r="M105" s="176">
        <f>VLOOKUP($B105,'Impact of the crisis'!$C$6:$AB$170,26,FALSE)</f>
        <v>1.2</v>
      </c>
      <c r="N105" s="176">
        <f>VLOOKUP($B105,'Conditions of people affected'!$C$6:$R$170,16,FALSE)</f>
        <v>2.4</v>
      </c>
      <c r="O105" s="176">
        <f>VLOOKUP($B105,'Conditions of people affected'!$C$6:$R$170,9,FALSE)</f>
        <v>2.8</v>
      </c>
      <c r="P105" s="176">
        <f>VLOOKUP($B105,'Conditions of people affected'!$C$6:$R$170,15,FALSE)</f>
        <v>2</v>
      </c>
      <c r="Q105" s="176">
        <f t="shared" si="9"/>
        <v>2.2000000000000002</v>
      </c>
      <c r="R105" s="176">
        <f>VLOOKUP($B105,'Complexity of the crisis'!$C$6:$AN$170,22,FALSE)</f>
        <v>1.8</v>
      </c>
      <c r="S105" s="176">
        <f>VLOOKUP($B105,'Complexity of the crisis'!$C$6:$AN$170,38,FALSE)</f>
        <v>2.5</v>
      </c>
      <c r="T105" s="180" t="str">
        <f>VLOOKUP(B105,Lists!$C$3:$E$170,3,FALSE)</f>
        <v>Africa</v>
      </c>
      <c r="U105" s="181">
        <f>VLOOKUP(B105,'INFORM Severity - hidden'!$C$5:$V$200,20,FALSE)</f>
        <v>44182</v>
      </c>
    </row>
    <row r="106" spans="1:21" x14ac:dyDescent="0.3">
      <c r="A106" s="177" t="str" cm="1">
        <f t="array" ref="A106">IFERROR(INDEX(Lists!$B$2:$B$170,SMALL(IF(Lists!$I$2:$I$170="Individual",ROW(Lists!$B$2:$B$170)),ROW(102:102))-1,1),"")</f>
        <v>Complex crisis in Somalia</v>
      </c>
      <c r="B106" s="178" t="str">
        <f>VLOOKUP(A106,Lists!$B$2:$G$170,2,FALSE)</f>
        <v>SOM001</v>
      </c>
      <c r="C106" s="178" t="str">
        <f>VLOOKUP(B106,'INFORM Severity - hidden'!$C$5:$D$170,2,FALSE)</f>
        <v>Somalia</v>
      </c>
      <c r="D106" s="178" t="str">
        <f>VLOOKUP(A106,Lists!$B$2:$G$170,3,FALSE)</f>
        <v>SOM</v>
      </c>
      <c r="E106" s="179" t="str">
        <f>VLOOKUP(A106,Lists!$B$2:$G$170,5,FALSE)</f>
        <v>Complex crisis</v>
      </c>
      <c r="F106" s="173">
        <f t="shared" si="5"/>
        <v>4</v>
      </c>
      <c r="G106" s="174">
        <f t="shared" si="6"/>
        <v>4</v>
      </c>
      <c r="H106" s="174" t="str">
        <f t="shared" si="7"/>
        <v>High</v>
      </c>
      <c r="I106" s="175" t="str">
        <f>INDEX(Trends!$D$3:$D$400,MATCH(B106,Trends!$C$3:$C$400,0))</f>
        <v>Decreasing</v>
      </c>
      <c r="J106" s="174" t="str">
        <f>VLOOKUP($B106,Reliability!$A$3:$I$170,9,FALSE)</f>
        <v>High</v>
      </c>
      <c r="K106" s="176">
        <f t="shared" si="8"/>
        <v>4.7</v>
      </c>
      <c r="L106" s="176">
        <f>VLOOKUP($B106,'Impact of the crisis'!$C$6:$N$170,12,FALSE)</f>
        <v>4.5999999999999996</v>
      </c>
      <c r="M106" s="176">
        <f>VLOOKUP($B106,'Impact of the crisis'!$C$6:$AB$170,26,FALSE)</f>
        <v>4.8</v>
      </c>
      <c r="N106" s="176">
        <f>VLOOKUP($B106,'Conditions of people affected'!$C$6:$R$170,16,FALSE)</f>
        <v>3.45</v>
      </c>
      <c r="O106" s="176">
        <f>VLOOKUP($B106,'Conditions of people affected'!$C$6:$R$170,9,FALSE)</f>
        <v>3.9</v>
      </c>
      <c r="P106" s="176">
        <f>VLOOKUP($B106,'Conditions of people affected'!$C$6:$R$170,15,FALSE)</f>
        <v>3</v>
      </c>
      <c r="Q106" s="176">
        <f t="shared" si="9"/>
        <v>4.2</v>
      </c>
      <c r="R106" s="176">
        <f>VLOOKUP($B106,'Complexity of the crisis'!$C$6:$AN$170,22,FALSE)</f>
        <v>3.9</v>
      </c>
      <c r="S106" s="176">
        <f>VLOOKUP($B106,'Complexity of the crisis'!$C$6:$AN$170,38,FALSE)</f>
        <v>4.5</v>
      </c>
      <c r="T106" s="180" t="str">
        <f>VLOOKUP(B106,Lists!$C$3:$E$170,3,FALSE)</f>
        <v>Africa</v>
      </c>
      <c r="U106" s="181">
        <f>VLOOKUP(B106,'INFORM Severity - hidden'!$C$5:$V$200,20,FALSE)</f>
        <v>44164</v>
      </c>
    </row>
    <row r="107" spans="1:21" x14ac:dyDescent="0.3">
      <c r="A107" s="177" t="str" cm="1">
        <f t="array" ref="A107">IFERROR(INDEX(Lists!$B$2:$B$170,SMALL(IF(Lists!$I$2:$I$170="Individual",ROW(Lists!$B$2:$B$170)),ROW(103:103))-1,1),"")</f>
        <v>Mixed Migration Flows in Somalia</v>
      </c>
      <c r="B107" s="178" t="str">
        <f>VLOOKUP(A107,Lists!$B$2:$G$170,2,FALSE)</f>
        <v>SOM002</v>
      </c>
      <c r="C107" s="178" t="str">
        <f>VLOOKUP(B107,'INFORM Severity - hidden'!$C$5:$D$170,2,FALSE)</f>
        <v>Somalia</v>
      </c>
      <c r="D107" s="178" t="str">
        <f>VLOOKUP(A107,Lists!$B$2:$G$170,3,FALSE)</f>
        <v>SOM</v>
      </c>
      <c r="E107" s="179" t="str">
        <f>VLOOKUP(A107,Lists!$B$2:$G$170,5,FALSE)</f>
        <v>International displacement</v>
      </c>
      <c r="F107" s="173">
        <f t="shared" si="5"/>
        <v>1.9</v>
      </c>
      <c r="G107" s="174">
        <f t="shared" si="6"/>
        <v>2</v>
      </c>
      <c r="H107" s="174" t="str">
        <f t="shared" si="7"/>
        <v>Low</v>
      </c>
      <c r="I107" s="175" t="str">
        <f>INDEX(Trends!$D$3:$D$400,MATCH(B107,Trends!$C$3:$C$400,0))</f>
        <v>Decreasing</v>
      </c>
      <c r="J107" s="174" t="str">
        <f>VLOOKUP($B107,Reliability!$A$3:$I$170,9,FALSE)</f>
        <v>Medium</v>
      </c>
      <c r="K107" s="176">
        <f t="shared" si="8"/>
        <v>1.8</v>
      </c>
      <c r="L107" s="176">
        <f>VLOOKUP($B107,'Impact of the crisis'!$C$6:$N$170,12,FALSE)</f>
        <v>0.8</v>
      </c>
      <c r="M107" s="176">
        <f>VLOOKUP($B107,'Impact of the crisis'!$C$6:$AB$170,26,FALSE)</f>
        <v>2.2000000000000002</v>
      </c>
      <c r="N107" s="176">
        <f>VLOOKUP($B107,'Conditions of people affected'!$C$6:$R$170,16,FALSE)</f>
        <v>0.95</v>
      </c>
      <c r="O107" s="176">
        <f>VLOOKUP($B107,'Conditions of people affected'!$C$6:$R$170,9,FALSE)</f>
        <v>0.9</v>
      </c>
      <c r="P107" s="176">
        <f>VLOOKUP($B107,'Conditions of people affected'!$C$6:$R$170,15,FALSE)</f>
        <v>1</v>
      </c>
      <c r="Q107" s="176">
        <f t="shared" si="9"/>
        <v>3.5</v>
      </c>
      <c r="R107" s="176">
        <f>VLOOKUP($B107,'Complexity of the crisis'!$C$6:$AN$170,22,FALSE)</f>
        <v>3.9</v>
      </c>
      <c r="S107" s="176">
        <f>VLOOKUP($B107,'Complexity of the crisis'!$C$6:$AN$170,38,FALSE)</f>
        <v>3</v>
      </c>
      <c r="T107" s="180" t="str">
        <f>VLOOKUP(B107,Lists!$C$3:$E$170,3,FALSE)</f>
        <v>Africa</v>
      </c>
      <c r="U107" s="181">
        <f>VLOOKUP(B107,'INFORM Severity - hidden'!$C$5:$V$200,20,FALSE)</f>
        <v>44064</v>
      </c>
    </row>
    <row r="108" spans="1:21" x14ac:dyDescent="0.3">
      <c r="A108" s="177" t="str" cm="1">
        <f t="array" ref="A108">IFERROR(INDEX(Lists!$B$2:$B$170,SMALL(IF(Lists!$I$2:$I$170="Individual",ROW(Lists!$B$2:$B$170)),ROW(104:104))-1,1),"")</f>
        <v>Floods in Somalia</v>
      </c>
      <c r="B108" s="178" t="str">
        <f>VLOOKUP(A108,Lists!$B$2:$G$170,2,FALSE)</f>
        <v>SOM004</v>
      </c>
      <c r="C108" s="178" t="str">
        <f>VLOOKUP(B108,'INFORM Severity - hidden'!$C$5:$D$170,2,FALSE)</f>
        <v>Somalia</v>
      </c>
      <c r="D108" s="178" t="str">
        <f>VLOOKUP(A108,Lists!$B$2:$G$170,3,FALSE)</f>
        <v>SOM</v>
      </c>
      <c r="E108" s="179" t="str">
        <f>VLOOKUP(A108,Lists!$B$2:$G$170,5,FALSE)</f>
        <v>Flood</v>
      </c>
      <c r="F108" s="173">
        <f t="shared" si="5"/>
        <v>3</v>
      </c>
      <c r="G108" s="174">
        <f t="shared" si="6"/>
        <v>3</v>
      </c>
      <c r="H108" s="174" t="str">
        <f t="shared" si="7"/>
        <v>Medium</v>
      </c>
      <c r="I108" s="175" t="str">
        <f>INDEX(Trends!$D$3:$D$400,MATCH(B108,Trends!$C$3:$C$400,0))</f>
        <v>Increasing</v>
      </c>
      <c r="J108" s="174" t="str">
        <f>VLOOKUP($B108,Reliability!$A$3:$I$170,9,FALSE)</f>
        <v>Medium</v>
      </c>
      <c r="K108" s="176">
        <f t="shared" si="8"/>
        <v>2.5</v>
      </c>
      <c r="L108" s="176">
        <f>VLOOKUP($B108,'Impact of the crisis'!$C$6:$N$170,12,FALSE)</f>
        <v>2.6</v>
      </c>
      <c r="M108" s="176">
        <f>VLOOKUP($B108,'Impact of the crisis'!$C$6:$AB$170,26,FALSE)</f>
        <v>2.4</v>
      </c>
      <c r="N108" s="176">
        <f>VLOOKUP($B108,'Conditions of people affected'!$C$6:$R$170,16,FALSE)</f>
        <v>2.7</v>
      </c>
      <c r="O108" s="176">
        <f>VLOOKUP($B108,'Conditions of people affected'!$C$6:$R$170,9,FALSE)</f>
        <v>2.4</v>
      </c>
      <c r="P108" s="176">
        <f>VLOOKUP($B108,'Conditions of people affected'!$C$6:$R$170,15,FALSE)</f>
        <v>3</v>
      </c>
      <c r="Q108" s="176">
        <f t="shared" si="9"/>
        <v>4</v>
      </c>
      <c r="R108" s="176">
        <f>VLOOKUP($B108,'Complexity of the crisis'!$C$6:$AN$170,22,FALSE)</f>
        <v>3.9</v>
      </c>
      <c r="S108" s="176">
        <f>VLOOKUP($B108,'Complexity of the crisis'!$C$6:$AN$170,38,FALSE)</f>
        <v>4</v>
      </c>
      <c r="T108" s="180" t="str">
        <f>VLOOKUP(B108,Lists!$C$3:$E$170,3,FALSE)</f>
        <v>Africa</v>
      </c>
      <c r="U108" s="181">
        <f>VLOOKUP(B108,'INFORM Severity - hidden'!$C$5:$V$200,20,FALSE)</f>
        <v>44064</v>
      </c>
    </row>
    <row r="109" spans="1:21" x14ac:dyDescent="0.3">
      <c r="A109" s="177" t="str" cm="1">
        <f t="array" ref="A109">IFERROR(INDEX(Lists!$B$2:$B$170,SMALL(IF(Lists!$I$2:$I$170="Individual",ROW(Lists!$B$2:$B$170)),ROW(105:105))-1,1),"")</f>
        <v>Complex crisis in South Sudan</v>
      </c>
      <c r="B109" s="178" t="str">
        <f>VLOOKUP(A109,Lists!$B$2:$G$170,2,FALSE)</f>
        <v>SSD001</v>
      </c>
      <c r="C109" s="178" t="str">
        <f>VLOOKUP(B109,'INFORM Severity - hidden'!$C$5:$D$170,2,FALSE)</f>
        <v>South Sudan</v>
      </c>
      <c r="D109" s="178" t="str">
        <f>VLOOKUP(A109,Lists!$B$2:$G$170,3,FALSE)</f>
        <v>SSD</v>
      </c>
      <c r="E109" s="179" t="str">
        <f>VLOOKUP(A109,Lists!$B$2:$G$170,5,FALSE)</f>
        <v>Complex crisis</v>
      </c>
      <c r="F109" s="173">
        <f t="shared" si="5"/>
        <v>4.2</v>
      </c>
      <c r="G109" s="174">
        <f t="shared" si="6"/>
        <v>5</v>
      </c>
      <c r="H109" s="174" t="str">
        <f t="shared" si="7"/>
        <v>Very High</v>
      </c>
      <c r="I109" s="175" t="str">
        <f>INDEX(Trends!$D$3:$D$400,MATCH(B109,Trends!$C$3:$C$400,0))</f>
        <v>Decreasing</v>
      </c>
      <c r="J109" s="174" t="str">
        <f>VLOOKUP($B109,Reliability!$A$3:$I$170,9,FALSE)</f>
        <v>Medium</v>
      </c>
      <c r="K109" s="176">
        <f t="shared" si="8"/>
        <v>4.7</v>
      </c>
      <c r="L109" s="176">
        <f>VLOOKUP($B109,'Impact of the crisis'!$C$6:$N$170,12,FALSE)</f>
        <v>4.5999999999999996</v>
      </c>
      <c r="M109" s="176">
        <f>VLOOKUP($B109,'Impact of the crisis'!$C$6:$AB$170,26,FALSE)</f>
        <v>4.7</v>
      </c>
      <c r="N109" s="176">
        <f>VLOOKUP($B109,'Conditions of people affected'!$C$6:$R$170,16,FALSE)</f>
        <v>4.4000000000000004</v>
      </c>
      <c r="O109" s="176">
        <f>VLOOKUP($B109,'Conditions of people affected'!$C$6:$R$170,9,FALSE)</f>
        <v>4.8</v>
      </c>
      <c r="P109" s="176">
        <f>VLOOKUP($B109,'Conditions of people affected'!$C$6:$R$170,15,FALSE)</f>
        <v>4</v>
      </c>
      <c r="Q109" s="176">
        <f t="shared" si="9"/>
        <v>3.6</v>
      </c>
      <c r="R109" s="176">
        <f>VLOOKUP($B109,'Complexity of the crisis'!$C$6:$AN$170,22,FALSE)</f>
        <v>3.7</v>
      </c>
      <c r="S109" s="176">
        <f>VLOOKUP($B109,'Complexity of the crisis'!$C$6:$AN$170,38,FALSE)</f>
        <v>3.5</v>
      </c>
      <c r="T109" s="180" t="str">
        <f>VLOOKUP(B109,Lists!$C$3:$E$170,3,FALSE)</f>
        <v>Africa</v>
      </c>
      <c r="U109" s="181">
        <f>VLOOKUP(B109,'INFORM Severity - hidden'!$C$5:$V$200,20,FALSE)</f>
        <v>44164</v>
      </c>
    </row>
    <row r="110" spans="1:21" x14ac:dyDescent="0.3">
      <c r="A110" s="177" t="str" cm="1">
        <f t="array" ref="A110">IFERROR(INDEX(Lists!$B$2:$B$170,SMALL(IF(Lists!$I$2:$I$170="Individual",ROW(Lists!$B$2:$B$170)),ROW(106:106))-1,1),"")</f>
        <v>Mixed migration flows in Spain</v>
      </c>
      <c r="B110" s="178" t="str">
        <f>VLOOKUP(A110,Lists!$B$2:$G$170,2,FALSE)</f>
        <v>ESP002</v>
      </c>
      <c r="C110" s="178" t="str">
        <f>VLOOKUP(B110,'INFORM Severity - hidden'!$C$5:$D$170,2,FALSE)</f>
        <v>Spain</v>
      </c>
      <c r="D110" s="178" t="str">
        <f>VLOOKUP(A110,Lists!$B$2:$G$170,3,FALSE)</f>
        <v>ESP</v>
      </c>
      <c r="E110" s="179" t="str">
        <f>VLOOKUP(A110,Lists!$B$2:$G$170,5,FALSE)</f>
        <v>International displacement</v>
      </c>
      <c r="F110" s="173">
        <f t="shared" si="5"/>
        <v>1.2</v>
      </c>
      <c r="G110" s="174">
        <f t="shared" si="6"/>
        <v>2</v>
      </c>
      <c r="H110" s="174" t="str">
        <f t="shared" si="7"/>
        <v>Low</v>
      </c>
      <c r="I110" s="175" t="str">
        <f>INDEX(Trends!$D$3:$D$400,MATCH(B110,Trends!$C$3:$C$400,0))</f>
        <v>-</v>
      </c>
      <c r="J110" s="174" t="str">
        <f>VLOOKUP($B110,Reliability!$A$3:$I$170,9,FALSE)</f>
        <v>Medium</v>
      </c>
      <c r="K110" s="176">
        <f t="shared" si="8"/>
        <v>2.5</v>
      </c>
      <c r="L110" s="176">
        <f>VLOOKUP($B110,'Impact of the crisis'!$C$6:$N$170,12,FALSE)</f>
        <v>2</v>
      </c>
      <c r="M110" s="176">
        <f>VLOOKUP($B110,'Impact of the crisis'!$C$6:$AB$170,26,FALSE)</f>
        <v>2.7</v>
      </c>
      <c r="N110" s="176">
        <f>VLOOKUP($B110,'Conditions of people affected'!$C$6:$R$170,16,FALSE)</f>
        <v>0</v>
      </c>
      <c r="O110" s="176">
        <f>VLOOKUP($B110,'Conditions of people affected'!$C$6:$R$170,9,FALSE)</f>
        <v>0</v>
      </c>
      <c r="P110" s="176" t="b">
        <f>VLOOKUP($B110,'Conditions of people affected'!$C$6:$R$170,15,FALSE)</f>
        <v>0</v>
      </c>
      <c r="Q110" s="176">
        <f t="shared" si="9"/>
        <v>1.6</v>
      </c>
      <c r="R110" s="176">
        <f>VLOOKUP($B110,'Complexity of the crisis'!$C$6:$AN$170,22,FALSE)</f>
        <v>2.1</v>
      </c>
      <c r="S110" s="176">
        <f>VLOOKUP($B110,'Complexity of the crisis'!$C$6:$AN$170,38,FALSE)</f>
        <v>1</v>
      </c>
      <c r="T110" s="180" t="str">
        <f>VLOOKUP(B110,Lists!$C$3:$E$170,3,FALSE)</f>
        <v>Europe</v>
      </c>
      <c r="U110" s="181">
        <f>VLOOKUP(B110,'INFORM Severity - hidden'!$C$5:$V$200,20,FALSE)</f>
        <v>43510</v>
      </c>
    </row>
    <row r="111" spans="1:21" x14ac:dyDescent="0.3">
      <c r="A111" s="177" t="str" cm="1">
        <f t="array" ref="A111">IFERROR(INDEX(Lists!$B$2:$B$170,SMALL(IF(Lists!$I$2:$I$170="Individual",ROW(Lists!$B$2:$B$170)),ROW(107:107))-1,1),"")</f>
        <v>Complex crisis in Sudan</v>
      </c>
      <c r="B111" s="178" t="str">
        <f>VLOOKUP(A111,Lists!$B$2:$G$170,2,FALSE)</f>
        <v>SDN001</v>
      </c>
      <c r="C111" s="178" t="str">
        <f>VLOOKUP(B111,'INFORM Severity - hidden'!$C$5:$D$170,2,FALSE)</f>
        <v>Sudan</v>
      </c>
      <c r="D111" s="178" t="str">
        <f>VLOOKUP(A111,Lists!$B$2:$G$170,3,FALSE)</f>
        <v>SDN</v>
      </c>
      <c r="E111" s="179" t="str">
        <f>VLOOKUP(A111,Lists!$B$2:$G$170,5,FALSE)</f>
        <v>Complex crisis</v>
      </c>
      <c r="F111" s="173">
        <f t="shared" si="5"/>
        <v>4.5</v>
      </c>
      <c r="G111" s="174">
        <f t="shared" si="6"/>
        <v>5</v>
      </c>
      <c r="H111" s="174" t="str">
        <f t="shared" si="7"/>
        <v>Very High</v>
      </c>
      <c r="I111" s="175" t="str">
        <f>INDEX(Trends!$D$3:$D$400,MATCH(B111,Trends!$C$3:$C$400,0))</f>
        <v>Stable</v>
      </c>
      <c r="J111" s="174" t="str">
        <f>VLOOKUP($B111,Reliability!$A$3:$I$170,9,FALSE)</f>
        <v>High</v>
      </c>
      <c r="K111" s="176">
        <f t="shared" si="8"/>
        <v>4.2</v>
      </c>
      <c r="L111" s="176">
        <f>VLOOKUP($B111,'Impact of the crisis'!$C$6:$N$170,12,FALSE)</f>
        <v>4.8</v>
      </c>
      <c r="M111" s="176">
        <f>VLOOKUP($B111,'Impact of the crisis'!$C$6:$AB$170,26,FALSE)</f>
        <v>3.8</v>
      </c>
      <c r="N111" s="176">
        <f>VLOOKUP($B111,'Conditions of people affected'!$C$6:$R$170,16,FALSE)</f>
        <v>4.95</v>
      </c>
      <c r="O111" s="176">
        <f>VLOOKUP($B111,'Conditions of people affected'!$C$6:$R$170,9,FALSE)</f>
        <v>4.9000000000000004</v>
      </c>
      <c r="P111" s="176">
        <f>VLOOKUP($B111,'Conditions of people affected'!$C$6:$R$170,15,FALSE)</f>
        <v>5</v>
      </c>
      <c r="Q111" s="176">
        <f t="shared" si="9"/>
        <v>4</v>
      </c>
      <c r="R111" s="176">
        <f>VLOOKUP($B111,'Complexity of the crisis'!$C$6:$AN$170,22,FALSE)</f>
        <v>3.9</v>
      </c>
      <c r="S111" s="176">
        <f>VLOOKUP($B111,'Complexity of the crisis'!$C$6:$AN$170,38,FALSE)</f>
        <v>4</v>
      </c>
      <c r="T111" s="180" t="str">
        <f>VLOOKUP(B111,Lists!$C$3:$E$170,3,FALSE)</f>
        <v>Africa</v>
      </c>
      <c r="U111" s="181">
        <f>VLOOKUP(B111,'INFORM Severity - hidden'!$C$5:$V$200,20,FALSE)</f>
        <v>44164</v>
      </c>
    </row>
    <row r="112" spans="1:21" x14ac:dyDescent="0.3">
      <c r="A112" s="177" t="str" cm="1">
        <f t="array" ref="A112">IFERROR(INDEX(Lists!$B$2:$B$170,SMALL(IF(Lists!$I$2:$I$170="Individual",ROW(Lists!$B$2:$B$170)),ROW(108:108))-1,1),"")</f>
        <v>Refugees in Sudan</v>
      </c>
      <c r="B112" s="178" t="str">
        <f>VLOOKUP(A112,Lists!$B$2:$G$170,2,FALSE)</f>
        <v>SDN005</v>
      </c>
      <c r="C112" s="178" t="str">
        <f>VLOOKUP(B112,'INFORM Severity - hidden'!$C$5:$D$170,2,FALSE)</f>
        <v>Sudan</v>
      </c>
      <c r="D112" s="178" t="str">
        <f>VLOOKUP(A112,Lists!$B$2:$G$170,3,FALSE)</f>
        <v>SDN</v>
      </c>
      <c r="E112" s="179" t="str">
        <f>VLOOKUP(A112,Lists!$B$2:$G$170,5,FALSE)</f>
        <v>International displacement</v>
      </c>
      <c r="F112" s="173">
        <f t="shared" si="5"/>
        <v>4.0999999999999996</v>
      </c>
      <c r="G112" s="174">
        <f t="shared" si="6"/>
        <v>5</v>
      </c>
      <c r="H112" s="174" t="str">
        <f t="shared" si="7"/>
        <v>Very High</v>
      </c>
      <c r="I112" s="175" t="str">
        <f>INDEX(Trends!$D$3:$D$400,MATCH(B112,Trends!$C$3:$C$400,0))</f>
        <v>Increasing</v>
      </c>
      <c r="J112" s="174" t="str">
        <f>VLOOKUP($B112,Reliability!$A$3:$I$170,9,FALSE)</f>
        <v>Medium</v>
      </c>
      <c r="K112" s="176">
        <f t="shared" si="8"/>
        <v>3.9</v>
      </c>
      <c r="L112" s="176">
        <f>VLOOKUP($B112,'Impact of the crisis'!$C$6:$N$170,12,FALSE)</f>
        <v>0.6</v>
      </c>
      <c r="M112" s="176">
        <f>VLOOKUP($B112,'Impact of the crisis'!$C$6:$AB$170,26,FALSE)</f>
        <v>4.7</v>
      </c>
      <c r="N112" s="176">
        <f>VLOOKUP($B112,'Conditions of people affected'!$C$6:$R$170,16,FALSE)</f>
        <v>4.2</v>
      </c>
      <c r="O112" s="176">
        <f>VLOOKUP($B112,'Conditions of people affected'!$C$6:$R$170,9,FALSE)</f>
        <v>3.4</v>
      </c>
      <c r="P112" s="176">
        <f>VLOOKUP($B112,'Conditions of people affected'!$C$6:$R$170,15,FALSE)</f>
        <v>5</v>
      </c>
      <c r="Q112" s="176">
        <f t="shared" si="9"/>
        <v>4</v>
      </c>
      <c r="R112" s="176">
        <f>VLOOKUP($B112,'Complexity of the crisis'!$C$6:$AN$170,22,FALSE)</f>
        <v>3.9</v>
      </c>
      <c r="S112" s="176">
        <f>VLOOKUP($B112,'Complexity of the crisis'!$C$6:$AN$170,38,FALSE)</f>
        <v>4</v>
      </c>
      <c r="T112" s="180" t="str">
        <f>VLOOKUP(B112,Lists!$C$3:$E$170,3,FALSE)</f>
        <v>Africa</v>
      </c>
      <c r="U112" s="181">
        <f>VLOOKUP(B112,'INFORM Severity - hidden'!$C$5:$V$200,20,FALSE)</f>
        <v>44164</v>
      </c>
    </row>
    <row r="113" spans="1:21" x14ac:dyDescent="0.3">
      <c r="A113" s="177" t="str" cm="1">
        <f t="array" ref="A113">IFERROR(INDEX(Lists!$B$2:$B$170,SMALL(IF(Lists!$I$2:$I$170="Individual",ROW(Lists!$B$2:$B$170)),ROW(109:109))-1,1),"")</f>
        <v xml:space="preserve">Floods in Sudan </v>
      </c>
      <c r="B113" s="178" t="str">
        <f>VLOOKUP(A113,Lists!$B$2:$G$170,2,FALSE)</f>
        <v>SDN006</v>
      </c>
      <c r="C113" s="178" t="str">
        <f>VLOOKUP(B113,'INFORM Severity - hidden'!$C$5:$D$170,2,FALSE)</f>
        <v>Sudan</v>
      </c>
      <c r="D113" s="178" t="str">
        <f>VLOOKUP(A113,Lists!$B$2:$G$170,3,FALSE)</f>
        <v>SDN</v>
      </c>
      <c r="E113" s="179" t="str">
        <f>VLOOKUP(A113,Lists!$B$2:$G$170,5,FALSE)</f>
        <v>Flood</v>
      </c>
      <c r="F113" s="173">
        <f t="shared" si="5"/>
        <v>2.6</v>
      </c>
      <c r="G113" s="174">
        <f t="shared" si="6"/>
        <v>3</v>
      </c>
      <c r="H113" s="174" t="str">
        <f t="shared" si="7"/>
        <v>Medium</v>
      </c>
      <c r="I113" s="175" t="str">
        <f>INDEX(Trends!$D$3:$D$400,MATCH(B113,Trends!$C$3:$C$400,0))</f>
        <v>Increasing</v>
      </c>
      <c r="J113" s="174" t="str">
        <f>VLOOKUP($B113,Reliability!$A$3:$I$170,9,FALSE)</f>
        <v>Medium</v>
      </c>
      <c r="K113" s="176">
        <f t="shared" si="8"/>
        <v>3.8</v>
      </c>
      <c r="L113" s="176">
        <f>VLOOKUP($B113,'Impact of the crisis'!$C$6:$N$170,12,FALSE)</f>
        <v>4.8</v>
      </c>
      <c r="M113" s="176">
        <f>VLOOKUP($B113,'Impact of the crisis'!$C$6:$AB$170,26,FALSE)</f>
        <v>3.1</v>
      </c>
      <c r="N113" s="176">
        <f>VLOOKUP($B113,'Conditions of people affected'!$C$6:$R$170,16,FALSE)</f>
        <v>1.1000000000000001</v>
      </c>
      <c r="O113" s="176">
        <f>VLOOKUP($B113,'Conditions of people affected'!$C$6:$R$170,9,FALSE)</f>
        <v>1.2</v>
      </c>
      <c r="P113" s="176">
        <f>VLOOKUP($B113,'Conditions of people affected'!$C$6:$R$170,15,FALSE)</f>
        <v>1</v>
      </c>
      <c r="Q113" s="176">
        <f t="shared" si="9"/>
        <v>3.5</v>
      </c>
      <c r="R113" s="176">
        <f>VLOOKUP($B113,'Complexity of the crisis'!$C$6:$AN$170,22,FALSE)</f>
        <v>3.9</v>
      </c>
      <c r="S113" s="176">
        <f>VLOOKUP($B113,'Complexity of the crisis'!$C$6:$AN$170,38,FALSE)</f>
        <v>3</v>
      </c>
      <c r="T113" s="180" t="str">
        <f>VLOOKUP(B113,Lists!$C$3:$E$170,3,FALSE)</f>
        <v>Africa</v>
      </c>
      <c r="U113" s="181">
        <f>VLOOKUP(B113,'INFORM Severity - hidden'!$C$5:$V$200,20,FALSE)</f>
        <v>44140</v>
      </c>
    </row>
    <row r="114" spans="1:21" x14ac:dyDescent="0.3">
      <c r="A114" s="177" t="str" cm="1">
        <f t="array" ref="A114">IFERROR(INDEX(Lists!$B$2:$B$170,SMALL(IF(Lists!$I$2:$I$170="Individual",ROW(Lists!$B$2:$B$170)),ROW(110:110))-1,1),"")</f>
        <v>Refugees from Ethiopia</v>
      </c>
      <c r="B114" s="178" t="str">
        <f>VLOOKUP(A114,Lists!$B$2:$G$170,2,FALSE)</f>
        <v>SDN007</v>
      </c>
      <c r="C114" s="178" t="str">
        <f>VLOOKUP(B114,'INFORM Severity - hidden'!$C$5:$D$170,2,FALSE)</f>
        <v>Sudan</v>
      </c>
      <c r="D114" s="178" t="str">
        <f>VLOOKUP(A114,Lists!$B$2:$G$170,3,FALSE)</f>
        <v>SDN</v>
      </c>
      <c r="E114" s="179" t="str">
        <f>VLOOKUP(A114,Lists!$B$2:$G$170,5,FALSE)</f>
        <v>International displacement</v>
      </c>
      <c r="F114" s="173">
        <f t="shared" si="5"/>
        <v>2.9</v>
      </c>
      <c r="G114" s="174">
        <f t="shared" si="6"/>
        <v>3</v>
      </c>
      <c r="H114" s="174" t="str">
        <f t="shared" si="7"/>
        <v>Medium</v>
      </c>
      <c r="I114" s="175" t="str">
        <f>INDEX(Trends!$D$3:$D$400,MATCH(B114,Trends!$C$3:$C$400,0))</f>
        <v>-</v>
      </c>
      <c r="J114" s="174" t="str">
        <f>VLOOKUP($B114,Reliability!$A$3:$I$170,9,FALSE)</f>
        <v>High</v>
      </c>
      <c r="K114" s="176">
        <f t="shared" si="8"/>
        <v>1.8</v>
      </c>
      <c r="L114" s="176">
        <f>VLOOKUP($B114,'Impact of the crisis'!$C$6:$N$170,12,FALSE)</f>
        <v>1.6</v>
      </c>
      <c r="M114" s="176">
        <f>VLOOKUP($B114,'Impact of the crisis'!$C$6:$AB$170,26,FALSE)</f>
        <v>1.9</v>
      </c>
      <c r="N114" s="176">
        <f>VLOOKUP($B114,'Conditions of people affected'!$C$6:$R$170,16,FALSE)</f>
        <v>3.15</v>
      </c>
      <c r="O114" s="176">
        <f>VLOOKUP($B114,'Conditions of people affected'!$C$6:$R$170,9,FALSE)</f>
        <v>3.3</v>
      </c>
      <c r="P114" s="176">
        <f>VLOOKUP($B114,'Conditions of people affected'!$C$6:$R$170,15,FALSE)</f>
        <v>3</v>
      </c>
      <c r="Q114" s="176">
        <f t="shared" si="9"/>
        <v>3.3</v>
      </c>
      <c r="R114" s="176">
        <f>VLOOKUP($B114,'Complexity of the crisis'!$C$6:$AN$170,22,FALSE)</f>
        <v>3.9</v>
      </c>
      <c r="S114" s="176">
        <f>VLOOKUP($B114,'Complexity of the crisis'!$C$6:$AN$170,38,FALSE)</f>
        <v>2.5</v>
      </c>
      <c r="T114" s="180" t="str">
        <f>VLOOKUP(B114,Lists!$C$3:$E$170,3,FALSE)</f>
        <v>Africa</v>
      </c>
      <c r="U114" s="181">
        <f>VLOOKUP(B114,'INFORM Severity - hidden'!$C$5:$V$200,20,FALSE)</f>
        <v>44187</v>
      </c>
    </row>
    <row r="115" spans="1:21" x14ac:dyDescent="0.3">
      <c r="A115" s="177" t="str" cm="1">
        <f t="array" ref="A115">IFERROR(INDEX(Lists!$B$2:$B$170,SMALL(IF(Lists!$I$2:$I$170="Individual",ROW(Lists!$B$2:$B$170)),ROW(111:111))-1,1),"")</f>
        <v>Syrian conflict</v>
      </c>
      <c r="B115" s="178" t="str">
        <f>VLOOKUP(A115,Lists!$B$2:$G$170,2,FALSE)</f>
        <v>SYR001</v>
      </c>
      <c r="C115" s="178" t="str">
        <f>VLOOKUP(B115,'INFORM Severity - hidden'!$C$5:$D$170,2,FALSE)</f>
        <v>Syria</v>
      </c>
      <c r="D115" s="178" t="str">
        <f>VLOOKUP(A115,Lists!$B$2:$G$170,3,FALSE)</f>
        <v>SYR</v>
      </c>
      <c r="E115" s="179" t="str">
        <f>VLOOKUP(A115,Lists!$B$2:$G$170,5,FALSE)</f>
        <v>Complex crisis</v>
      </c>
      <c r="F115" s="173">
        <f t="shared" si="5"/>
        <v>4.9000000000000004</v>
      </c>
      <c r="G115" s="174">
        <f t="shared" si="6"/>
        <v>5</v>
      </c>
      <c r="H115" s="174" t="str">
        <f t="shared" si="7"/>
        <v>Very High</v>
      </c>
      <c r="I115" s="175" t="str">
        <f>INDEX(Trends!$D$3:$D$400,MATCH(B115,Trends!$C$3:$C$400,0))</f>
        <v>Stable</v>
      </c>
      <c r="J115" s="174" t="str">
        <f>VLOOKUP($B115,Reliability!$A$3:$I$170,9,FALSE)</f>
        <v>Medium</v>
      </c>
      <c r="K115" s="176">
        <f t="shared" si="8"/>
        <v>4.8</v>
      </c>
      <c r="L115" s="176">
        <f>VLOOKUP($B115,'Impact of the crisis'!$C$6:$N$170,12,FALSE)</f>
        <v>4.5</v>
      </c>
      <c r="M115" s="176">
        <f>VLOOKUP($B115,'Impact of the crisis'!$C$6:$AB$170,26,FALSE)</f>
        <v>4.9000000000000004</v>
      </c>
      <c r="N115" s="176">
        <f>VLOOKUP($B115,'Conditions of people affected'!$C$6:$R$170,16,FALSE)</f>
        <v>5</v>
      </c>
      <c r="O115" s="176">
        <f>VLOOKUP($B115,'Conditions of people affected'!$C$6:$R$170,9,FALSE)</f>
        <v>5</v>
      </c>
      <c r="P115" s="176">
        <f>VLOOKUP($B115,'Conditions of people affected'!$C$6:$R$170,15,FALSE)</f>
        <v>5</v>
      </c>
      <c r="Q115" s="176">
        <f t="shared" si="9"/>
        <v>4.8</v>
      </c>
      <c r="R115" s="176">
        <f>VLOOKUP($B115,'Complexity of the crisis'!$C$6:$AN$170,22,FALSE)</f>
        <v>4.5</v>
      </c>
      <c r="S115" s="176">
        <f>VLOOKUP($B115,'Complexity of the crisis'!$C$6:$AN$170,38,FALSE)</f>
        <v>5</v>
      </c>
      <c r="T115" s="180" t="str">
        <f>VLOOKUP(B115,Lists!$C$3:$E$170,3,FALSE)</f>
        <v>Middle east</v>
      </c>
      <c r="U115" s="181">
        <f>VLOOKUP(B115,'INFORM Severity - hidden'!$C$5:$V$200,20,FALSE)</f>
        <v>44162</v>
      </c>
    </row>
    <row r="116" spans="1:21" x14ac:dyDescent="0.3">
      <c r="A116" s="177" t="str" cm="1">
        <f t="array" ref="A116">IFERROR(INDEX(Lists!$B$2:$B$170,SMALL(IF(Lists!$I$2:$I$170="Individual",ROW(Lists!$B$2:$B$170)),ROW(112:112))-1,1),"")</f>
        <v>Syrian Regional Crisis</v>
      </c>
      <c r="B116" s="178" t="str">
        <f>VLOOKUP(A116,Lists!$B$2:$G$170,2,FALSE)</f>
        <v>REG004</v>
      </c>
      <c r="C116" s="178" t="str">
        <f>VLOOKUP(B116,'INFORM Severity - hidden'!$C$5:$D$170,2,FALSE)</f>
        <v>Syria, Turkey, Iraq, Egypt, Jordan, Lebanon</v>
      </c>
      <c r="D116" s="178" t="str">
        <f>VLOOKUP(A116,Lists!$B$2:$G$170,3,FALSE)</f>
        <v>SYR, TUR, IRQ, EGY, JOR, LBN</v>
      </c>
      <c r="E116" s="179" t="str">
        <f>VLOOKUP(A116,Lists!$B$2:$G$170,5,FALSE)</f>
        <v>Regional crisis</v>
      </c>
      <c r="F116" s="173">
        <f t="shared" si="5"/>
        <v>4.3</v>
      </c>
      <c r="G116" s="174">
        <f t="shared" si="6"/>
        <v>5</v>
      </c>
      <c r="H116" s="174" t="str">
        <f t="shared" si="7"/>
        <v>Very High</v>
      </c>
      <c r="I116" s="175" t="str">
        <f>INDEX(Trends!$D$3:$D$400,MATCH(B116,Trends!$C$3:$C$400,0))</f>
        <v>Increasing</v>
      </c>
      <c r="J116" s="174" t="str">
        <f>VLOOKUP($B116,Reliability!$A$3:$I$170,9,FALSE)</f>
        <v>High</v>
      </c>
      <c r="K116" s="176">
        <f t="shared" si="8"/>
        <v>4</v>
      </c>
      <c r="L116" s="176">
        <f>VLOOKUP($B116,'Impact of the crisis'!$C$6:$N$170,12,FALSE)</f>
        <v>3.1</v>
      </c>
      <c r="M116" s="176">
        <f>VLOOKUP($B116,'Impact of the crisis'!$C$6:$AB$170,26,FALSE)</f>
        <v>4.3</v>
      </c>
      <c r="N116" s="176">
        <f>VLOOKUP($B116,'Conditions of people affected'!$C$6:$R$170,16,FALSE)</f>
        <v>4.5</v>
      </c>
      <c r="O116" s="176">
        <f>VLOOKUP($B116,'Conditions of people affected'!$C$6:$R$170,9,FALSE)</f>
        <v>5</v>
      </c>
      <c r="P116" s="176">
        <f>VLOOKUP($B116,'Conditions of people affected'!$C$6:$R$170,15,FALSE)</f>
        <v>4</v>
      </c>
      <c r="Q116" s="176">
        <f t="shared" si="9"/>
        <v>4.0999999999999996</v>
      </c>
      <c r="R116" s="176">
        <f>VLOOKUP($B116,'Complexity of the crisis'!$C$6:$AN$170,22,FALSE)</f>
        <v>3.6</v>
      </c>
      <c r="S116" s="176">
        <f>VLOOKUP($B116,'Complexity of the crisis'!$C$6:$AN$170,38,FALSE)</f>
        <v>4.5</v>
      </c>
      <c r="T116" s="180" t="str">
        <f>VLOOKUP(B116,Lists!$C$3:$E$170,3,FALSE)</f>
        <v>Middle east</v>
      </c>
      <c r="U116" s="181">
        <f>VLOOKUP(B116,'INFORM Severity - hidden'!$C$5:$V$200,20,FALSE)</f>
        <v>44165</v>
      </c>
    </row>
    <row r="117" spans="1:21" x14ac:dyDescent="0.3">
      <c r="A117" s="177" t="str" cm="1">
        <f t="array" ref="A117">IFERROR(INDEX(Lists!$B$2:$B$170,SMALL(IF(Lists!$I$2:$I$170="Individual",ROW(Lists!$B$2:$B$170)),ROW(113:113))-1,1),"")</f>
        <v>International Displacement in Tanzania</v>
      </c>
      <c r="B117" s="178" t="str">
        <f>VLOOKUP(A117,Lists!$B$2:$G$170,2,FALSE)</f>
        <v>TZA002</v>
      </c>
      <c r="C117" s="178" t="str">
        <f>VLOOKUP(B117,'INFORM Severity - hidden'!$C$5:$D$170,2,FALSE)</f>
        <v>Tanzania</v>
      </c>
      <c r="D117" s="178" t="str">
        <f>VLOOKUP(A117,Lists!$B$2:$G$170,3,FALSE)</f>
        <v>TZA</v>
      </c>
      <c r="E117" s="179" t="str">
        <f>VLOOKUP(A117,Lists!$B$2:$G$170,5,FALSE)</f>
        <v>International displacement</v>
      </c>
      <c r="F117" s="173">
        <f t="shared" si="5"/>
        <v>1.7</v>
      </c>
      <c r="G117" s="174">
        <f t="shared" si="6"/>
        <v>2</v>
      </c>
      <c r="H117" s="174" t="str">
        <f t="shared" si="7"/>
        <v>Low</v>
      </c>
      <c r="I117" s="175" t="str">
        <f>INDEX(Trends!$D$3:$D$400,MATCH(B117,Trends!$C$3:$C$400,0))</f>
        <v>Decreasing</v>
      </c>
      <c r="J117" s="174" t="str">
        <f>VLOOKUP($B117,Reliability!$A$3:$I$170,9,FALSE)</f>
        <v>High</v>
      </c>
      <c r="K117" s="176">
        <f t="shared" si="8"/>
        <v>2</v>
      </c>
      <c r="L117" s="176">
        <f>VLOOKUP($B117,'Impact of the crisis'!$C$6:$N$170,12,FALSE)</f>
        <v>2.2999999999999998</v>
      </c>
      <c r="M117" s="176">
        <f>VLOOKUP($B117,'Impact of the crisis'!$C$6:$AB$170,26,FALSE)</f>
        <v>1.9</v>
      </c>
      <c r="N117" s="176">
        <f>VLOOKUP($B117,'Conditions of people affected'!$C$6:$R$170,16,FALSE)</f>
        <v>1.7</v>
      </c>
      <c r="O117" s="176">
        <f>VLOOKUP($B117,'Conditions of people affected'!$C$6:$R$170,9,FALSE)</f>
        <v>2.4</v>
      </c>
      <c r="P117" s="176">
        <f>VLOOKUP($B117,'Conditions of people affected'!$C$6:$R$170,15,FALSE)</f>
        <v>1</v>
      </c>
      <c r="Q117" s="176">
        <f t="shared" si="9"/>
        <v>1.6</v>
      </c>
      <c r="R117" s="176">
        <f>VLOOKUP($B117,'Complexity of the crisis'!$C$6:$AN$170,22,FALSE)</f>
        <v>1.7</v>
      </c>
      <c r="S117" s="176">
        <f>VLOOKUP($B117,'Complexity of the crisis'!$C$6:$AN$170,38,FALSE)</f>
        <v>1.5</v>
      </c>
      <c r="T117" s="180" t="str">
        <f>VLOOKUP(B117,Lists!$C$3:$E$170,3,FALSE)</f>
        <v>Africa</v>
      </c>
      <c r="U117" s="181">
        <f>VLOOKUP(B117,'INFORM Severity - hidden'!$C$5:$V$200,20,FALSE)</f>
        <v>44161</v>
      </c>
    </row>
    <row r="118" spans="1:21" x14ac:dyDescent="0.3">
      <c r="A118" s="177" t="str" cm="1">
        <f t="array" ref="A118">IFERROR(INDEX(Lists!$B$2:$B$170,SMALL(IF(Lists!$I$2:$I$170="Individual",ROW(Lists!$B$2:$B$170)),ROW(114:114))-1,1),"")</f>
        <v xml:space="preserve">Conflict in southern Thailand </v>
      </c>
      <c r="B118" s="178" t="str">
        <f>VLOOKUP(A118,Lists!$B$2:$G$170,2,FALSE)</f>
        <v>THA002</v>
      </c>
      <c r="C118" s="178" t="str">
        <f>VLOOKUP(B118,'INFORM Severity - hidden'!$C$5:$D$170,2,FALSE)</f>
        <v>Thailand</v>
      </c>
      <c r="D118" s="178" t="str">
        <f>VLOOKUP(A118,Lists!$B$2:$G$170,3,FALSE)</f>
        <v>THA</v>
      </c>
      <c r="E118" s="179" t="str">
        <f>VLOOKUP(A118,Lists!$B$2:$G$170,5,FALSE)</f>
        <v>Conflict</v>
      </c>
      <c r="F118" s="173" t="str">
        <f t="shared" si="5"/>
        <v>x</v>
      </c>
      <c r="G118" s="174" t="str">
        <f t="shared" si="6"/>
        <v>x</v>
      </c>
      <c r="H118" s="174" t="str">
        <f t="shared" si="7"/>
        <v>x</v>
      </c>
      <c r="I118" s="175" t="str">
        <f>INDEX(Trends!$D$3:$D$400,MATCH(B118,Trends!$C$3:$C$400,0))</f>
        <v>-</v>
      </c>
      <c r="J118" s="174" t="str">
        <f>VLOOKUP($B118,Reliability!$A$3:$I$170,9,FALSE)</f>
        <v>Low</v>
      </c>
      <c r="K118" s="176">
        <f t="shared" si="8"/>
        <v>2.6</v>
      </c>
      <c r="L118" s="176">
        <f>VLOOKUP($B118,'Impact of the crisis'!$C$6:$N$170,12,FALSE)</f>
        <v>1.1000000000000001</v>
      </c>
      <c r="M118" s="176">
        <f>VLOOKUP($B118,'Impact of the crisis'!$C$6:$AB$170,26,FALSE)</f>
        <v>3.2</v>
      </c>
      <c r="N118" s="176" t="str">
        <f>VLOOKUP($B118,'Conditions of people affected'!$C$6:$R$170,16,FALSE)</f>
        <v>x</v>
      </c>
      <c r="O118" s="176" t="str">
        <f>VLOOKUP($B118,'Conditions of people affected'!$C$6:$R$170,9,FALSE)</f>
        <v>x</v>
      </c>
      <c r="P118" s="176" t="str">
        <f>VLOOKUP($B118,'Conditions of people affected'!$C$6:$R$170,15,FALSE)</f>
        <v>x</v>
      </c>
      <c r="Q118" s="176">
        <f t="shared" si="9"/>
        <v>2.1</v>
      </c>
      <c r="R118" s="176">
        <f>VLOOKUP($B118,'Complexity of the crisis'!$C$6:$AN$170,22,FALSE)</f>
        <v>2.6</v>
      </c>
      <c r="S118" s="176">
        <f>VLOOKUP($B118,'Complexity of the crisis'!$C$6:$AN$170,38,FALSE)</f>
        <v>1.5</v>
      </c>
      <c r="T118" s="180" t="str">
        <f>VLOOKUP(B118,Lists!$C$3:$E$170,3,FALSE)</f>
        <v>Asia</v>
      </c>
      <c r="U118" s="181">
        <f>VLOOKUP(B118,'INFORM Severity - hidden'!$C$5:$V$200,20,FALSE)</f>
        <v>44165</v>
      </c>
    </row>
    <row r="119" spans="1:21" x14ac:dyDescent="0.3">
      <c r="A119" s="177" t="str" cm="1">
        <f t="array" ref="A119">IFERROR(INDEX(Lists!$B$2:$B$170,SMALL(IF(Lists!$I$2:$I$170="Individual",ROW(Lists!$B$2:$B$170)),ROW(115:115))-1,1),"")</f>
        <v>Myanmar refugees in Thailand</v>
      </c>
      <c r="B119" s="178" t="str">
        <f>VLOOKUP(A119,Lists!$B$2:$G$170,2,FALSE)</f>
        <v>THA003</v>
      </c>
      <c r="C119" s="178" t="str">
        <f>VLOOKUP(B119,'INFORM Severity - hidden'!$C$5:$D$170,2,FALSE)</f>
        <v>Thailand</v>
      </c>
      <c r="D119" s="178" t="str">
        <f>VLOOKUP(A119,Lists!$B$2:$G$170,3,FALSE)</f>
        <v>THA</v>
      </c>
      <c r="E119" s="179" t="str">
        <f>VLOOKUP(A119,Lists!$B$2:$G$170,5,FALSE)</f>
        <v>International displacement</v>
      </c>
      <c r="F119" s="173">
        <f t="shared" si="5"/>
        <v>2.2999999999999998</v>
      </c>
      <c r="G119" s="174">
        <f t="shared" si="6"/>
        <v>3</v>
      </c>
      <c r="H119" s="174" t="str">
        <f t="shared" si="7"/>
        <v>Medium</v>
      </c>
      <c r="I119" s="175" t="str">
        <f>INDEX(Trends!$D$3:$D$400,MATCH(B119,Trends!$C$3:$C$400,0))</f>
        <v>Increasing</v>
      </c>
      <c r="J119" s="174" t="str">
        <f>VLOOKUP($B119,Reliability!$A$3:$I$170,9,FALSE)</f>
        <v>High</v>
      </c>
      <c r="K119" s="176">
        <f t="shared" si="8"/>
        <v>2.5</v>
      </c>
      <c r="L119" s="176">
        <f>VLOOKUP($B119,'Impact of the crisis'!$C$6:$N$170,12,FALSE)</f>
        <v>0</v>
      </c>
      <c r="M119" s="176">
        <f>VLOOKUP($B119,'Impact of the crisis'!$C$6:$AB$170,26,FALSE)</f>
        <v>3.4</v>
      </c>
      <c r="N119" s="176">
        <f>VLOOKUP($B119,'Conditions of people affected'!$C$6:$R$170,16,FALSE)</f>
        <v>2.2999999999999998</v>
      </c>
      <c r="O119" s="176">
        <f>VLOOKUP($B119,'Conditions of people affected'!$C$6:$R$170,9,FALSE)</f>
        <v>1.6</v>
      </c>
      <c r="P119" s="176">
        <f>VLOOKUP($B119,'Conditions of people affected'!$C$6:$R$170,15,FALSE)</f>
        <v>3</v>
      </c>
      <c r="Q119" s="176">
        <f t="shared" si="9"/>
        <v>2.1</v>
      </c>
      <c r="R119" s="176">
        <f>VLOOKUP($B119,'Complexity of the crisis'!$C$6:$AN$170,22,FALSE)</f>
        <v>2.6</v>
      </c>
      <c r="S119" s="176">
        <f>VLOOKUP($B119,'Complexity of the crisis'!$C$6:$AN$170,38,FALSE)</f>
        <v>1.5</v>
      </c>
      <c r="T119" s="180" t="str">
        <f>VLOOKUP(B119,Lists!$C$3:$E$170,3,FALSE)</f>
        <v>Asia</v>
      </c>
      <c r="U119" s="181">
        <f>VLOOKUP(B119,'INFORM Severity - hidden'!$C$5:$V$200,20,FALSE)</f>
        <v>44165</v>
      </c>
    </row>
    <row r="120" spans="1:21" x14ac:dyDescent="0.3">
      <c r="A120" s="177" t="str" cm="1">
        <f t="array" ref="A120">IFERROR(INDEX(Lists!$B$2:$B$170,SMALL(IF(Lists!$I$2:$I$170="Individual",ROW(Lists!$B$2:$B$170)),ROW(116:116))-1,1),"")</f>
        <v>Venezuelan refugees in Trinidad and Tobago</v>
      </c>
      <c r="B120" s="178" t="str">
        <f>VLOOKUP(A120,Lists!$B$2:$G$170,2,FALSE)</f>
        <v>TTO002</v>
      </c>
      <c r="C120" s="178" t="str">
        <f>VLOOKUP(B120,'INFORM Severity - hidden'!$C$5:$D$170,2,FALSE)</f>
        <v>Trinidad and Tobago</v>
      </c>
      <c r="D120" s="178" t="str">
        <f>VLOOKUP(A120,Lists!$B$2:$G$170,3,FALSE)</f>
        <v>TTO</v>
      </c>
      <c r="E120" s="179" t="str">
        <f>VLOOKUP(A120,Lists!$B$2:$G$170,5,FALSE)</f>
        <v>International displacement</v>
      </c>
      <c r="F120" s="173">
        <f t="shared" si="5"/>
        <v>1.8</v>
      </c>
      <c r="G120" s="174">
        <f t="shared" si="6"/>
        <v>2</v>
      </c>
      <c r="H120" s="174" t="str">
        <f t="shared" si="7"/>
        <v>Low</v>
      </c>
      <c r="I120" s="175" t="str">
        <f>INDEX(Trends!$D$3:$D$400,MATCH(B120,Trends!$C$3:$C$400,0))</f>
        <v>Increasing</v>
      </c>
      <c r="J120" s="174" t="str">
        <f>VLOOKUP($B120,Reliability!$A$3:$I$170,9,FALSE)</f>
        <v>Medium</v>
      </c>
      <c r="K120" s="176">
        <f t="shared" si="8"/>
        <v>2.6</v>
      </c>
      <c r="L120" s="176">
        <f>VLOOKUP($B120,'Impact of the crisis'!$C$6:$N$170,12,FALSE)</f>
        <v>2.9</v>
      </c>
      <c r="M120" s="176">
        <f>VLOOKUP($B120,'Impact of the crisis'!$C$6:$AB$170,26,FALSE)</f>
        <v>2.4</v>
      </c>
      <c r="N120" s="176">
        <f>VLOOKUP($B120,'Conditions of people affected'!$C$6:$R$170,16,FALSE)</f>
        <v>1.1499999999999999</v>
      </c>
      <c r="O120" s="176">
        <f>VLOOKUP($B120,'Conditions of people affected'!$C$6:$R$170,9,FALSE)</f>
        <v>1.3</v>
      </c>
      <c r="P120" s="176">
        <f>VLOOKUP($B120,'Conditions of people affected'!$C$6:$R$170,15,FALSE)</f>
        <v>1</v>
      </c>
      <c r="Q120" s="176">
        <f t="shared" si="9"/>
        <v>2</v>
      </c>
      <c r="R120" s="176">
        <f>VLOOKUP($B120,'Complexity of the crisis'!$C$6:$AN$170,22,FALSE)</f>
        <v>1.9</v>
      </c>
      <c r="S120" s="176">
        <f>VLOOKUP($B120,'Complexity of the crisis'!$C$6:$AN$170,38,FALSE)</f>
        <v>2</v>
      </c>
      <c r="T120" s="180" t="str">
        <f>VLOOKUP(B120,Lists!$C$3:$E$170,3,FALSE)</f>
        <v>Americas</v>
      </c>
      <c r="U120" s="181">
        <f>VLOOKUP(B120,'INFORM Severity - hidden'!$C$5:$V$200,20,FALSE)</f>
        <v>44164</v>
      </c>
    </row>
    <row r="121" spans="1:21" x14ac:dyDescent="0.3">
      <c r="A121" s="177" t="str" cm="1">
        <f t="array" ref="A121">IFERROR(INDEX(Lists!$B$2:$B$170,SMALL(IF(Lists!$I$2:$I$170="Individual",ROW(Lists!$B$2:$B$170)),ROW(117:117))-1,1),"")</f>
        <v>Mixed migration flows in Tunisia</v>
      </c>
      <c r="B121" s="178" t="str">
        <f>VLOOKUP(A121,Lists!$B$2:$G$170,2,FALSE)</f>
        <v>TUN002</v>
      </c>
      <c r="C121" s="178" t="str">
        <f>VLOOKUP(B121,'INFORM Severity - hidden'!$C$5:$D$170,2,FALSE)</f>
        <v>Tunisia</v>
      </c>
      <c r="D121" s="178" t="str">
        <f>VLOOKUP(A121,Lists!$B$2:$G$170,3,FALSE)</f>
        <v>TUN</v>
      </c>
      <c r="E121" s="179" t="str">
        <f>VLOOKUP(A121,Lists!$B$2:$G$170,5,FALSE)</f>
        <v>International displacement</v>
      </c>
      <c r="F121" s="173" t="str">
        <f t="shared" si="5"/>
        <v>x</v>
      </c>
      <c r="G121" s="174" t="str">
        <f t="shared" si="6"/>
        <v>x</v>
      </c>
      <c r="H121" s="174" t="str">
        <f t="shared" si="7"/>
        <v>x</v>
      </c>
      <c r="I121" s="175" t="str">
        <f>INDEX(Trends!$D$3:$D$400,MATCH(B121,Trends!$C$3:$C$400,0))</f>
        <v>-</v>
      </c>
      <c r="J121" s="174" t="str">
        <f>VLOOKUP($B121,Reliability!$A$3:$I$170,9,FALSE)</f>
        <v>Low</v>
      </c>
      <c r="K121" s="176">
        <f t="shared" si="8"/>
        <v>4</v>
      </c>
      <c r="L121" s="176">
        <f>VLOOKUP($B121,'Impact of the crisis'!$C$6:$N$170,12,FALSE)</f>
        <v>4.3</v>
      </c>
      <c r="M121" s="176">
        <f>VLOOKUP($B121,'Impact of the crisis'!$C$6:$AB$170,26,FALSE)</f>
        <v>3.9</v>
      </c>
      <c r="N121" s="176" t="str">
        <f>VLOOKUP($B121,'Conditions of people affected'!$C$6:$R$170,16,FALSE)</f>
        <v>x</v>
      </c>
      <c r="O121" s="176" t="str">
        <f>VLOOKUP($B121,'Conditions of people affected'!$C$6:$R$170,9,FALSE)</f>
        <v>x</v>
      </c>
      <c r="P121" s="176" t="str">
        <f>VLOOKUP($B121,'Conditions of people affected'!$C$6:$R$170,15,FALSE)</f>
        <v>x</v>
      </c>
      <c r="Q121" s="176">
        <f t="shared" si="9"/>
        <v>1.7</v>
      </c>
      <c r="R121" s="176">
        <f>VLOOKUP($B121,'Complexity of the crisis'!$C$6:$AN$170,22,FALSE)</f>
        <v>2.2999999999999998</v>
      </c>
      <c r="S121" s="176">
        <f>VLOOKUP($B121,'Complexity of the crisis'!$C$6:$AN$170,38,FALSE)</f>
        <v>1</v>
      </c>
      <c r="T121" s="180" t="str">
        <f>VLOOKUP(B121,Lists!$C$3:$E$170,3,FALSE)</f>
        <v>Africa</v>
      </c>
      <c r="U121" s="181">
        <f>VLOOKUP(B121,'INFORM Severity - hidden'!$C$5:$V$200,20,FALSE)</f>
        <v>44162</v>
      </c>
    </row>
    <row r="122" spans="1:21" x14ac:dyDescent="0.3">
      <c r="A122" s="177" t="str" cm="1">
        <f t="array" ref="A122">IFERROR(INDEX(Lists!$B$2:$B$170,SMALL(IF(Lists!$I$2:$I$170="Individual",ROW(Lists!$B$2:$B$170)),ROW(118:118))-1,1),"")</f>
        <v>Syrian Refugees in Turkey</v>
      </c>
      <c r="B122" s="178" t="str">
        <f>VLOOKUP(A122,Lists!$B$2:$G$170,2,FALSE)</f>
        <v>TUR002</v>
      </c>
      <c r="C122" s="178" t="str">
        <f>VLOOKUP(B122,'INFORM Severity - hidden'!$C$5:$D$170,2,FALSE)</f>
        <v>Turkey</v>
      </c>
      <c r="D122" s="178" t="str">
        <f>VLOOKUP(A122,Lists!$B$2:$G$170,3,FALSE)</f>
        <v>TUR</v>
      </c>
      <c r="E122" s="179" t="str">
        <f>VLOOKUP(A122,Lists!$B$2:$G$170,5,FALSE)</f>
        <v>International displacement</v>
      </c>
      <c r="F122" s="173">
        <f t="shared" si="5"/>
        <v>3.3</v>
      </c>
      <c r="G122" s="174">
        <f t="shared" si="6"/>
        <v>4</v>
      </c>
      <c r="H122" s="174" t="str">
        <f t="shared" si="7"/>
        <v>High</v>
      </c>
      <c r="I122" s="175" t="str">
        <f>INDEX(Trends!$D$3:$D$400,MATCH(B122,Trends!$C$3:$C$400,0))</f>
        <v>Increasing</v>
      </c>
      <c r="J122" s="174" t="str">
        <f>VLOOKUP($B122,Reliability!$A$3:$I$170,9,FALSE)</f>
        <v>High</v>
      </c>
      <c r="K122" s="176">
        <f t="shared" si="8"/>
        <v>3.6</v>
      </c>
      <c r="L122" s="176">
        <f>VLOOKUP($B122,'Impact of the crisis'!$C$6:$N$170,12,FALSE)</f>
        <v>2.9</v>
      </c>
      <c r="M122" s="176">
        <f>VLOOKUP($B122,'Impact of the crisis'!$C$6:$AB$170,26,FALSE)</f>
        <v>3.9</v>
      </c>
      <c r="N122" s="176">
        <f>VLOOKUP($B122,'Conditions of people affected'!$C$6:$R$170,16,FALSE)</f>
        <v>3.4</v>
      </c>
      <c r="O122" s="176">
        <f>VLOOKUP($B122,'Conditions of people affected'!$C$6:$R$170,9,FALSE)</f>
        <v>3.8</v>
      </c>
      <c r="P122" s="176">
        <f>VLOOKUP($B122,'Conditions of people affected'!$C$6:$R$170,15,FALSE)</f>
        <v>3</v>
      </c>
      <c r="Q122" s="176">
        <f t="shared" si="9"/>
        <v>2.9</v>
      </c>
      <c r="R122" s="176">
        <f>VLOOKUP($B122,'Complexity of the crisis'!$C$6:$AN$170,22,FALSE)</f>
        <v>3.3</v>
      </c>
      <c r="S122" s="176">
        <f>VLOOKUP($B122,'Complexity of the crisis'!$C$6:$AN$170,38,FALSE)</f>
        <v>2.5</v>
      </c>
      <c r="T122" s="180" t="str">
        <f>VLOOKUP(B122,Lists!$C$3:$E$170,3,FALSE)</f>
        <v>Middle east</v>
      </c>
      <c r="U122" s="181">
        <f>VLOOKUP(B122,'INFORM Severity - hidden'!$C$5:$V$200,20,FALSE)</f>
        <v>44187</v>
      </c>
    </row>
    <row r="123" spans="1:21" x14ac:dyDescent="0.3">
      <c r="A123" s="177" t="str" cm="1">
        <f t="array" ref="A123">IFERROR(INDEX(Lists!$B$2:$B$170,SMALL(IF(Lists!$I$2:$I$170="Individual",ROW(Lists!$B$2:$B$170)),ROW(119:119))-1,1),"")</f>
        <v>Mixed Migration Flows in Turkey</v>
      </c>
      <c r="B123" s="178" t="str">
        <f>VLOOKUP(A123,Lists!$B$2:$G$170,2,FALSE)</f>
        <v>TUR003</v>
      </c>
      <c r="C123" s="178" t="str">
        <f>VLOOKUP(B123,'INFORM Severity - hidden'!$C$5:$D$170,2,FALSE)</f>
        <v>Turkey</v>
      </c>
      <c r="D123" s="178" t="str">
        <f>VLOOKUP(A123,Lists!$B$2:$G$170,3,FALSE)</f>
        <v>TUR</v>
      </c>
      <c r="E123" s="179" t="str">
        <f>VLOOKUP(A123,Lists!$B$2:$G$170,5,FALSE)</f>
        <v>International displacement</v>
      </c>
      <c r="F123" s="173">
        <f t="shared" si="5"/>
        <v>3.2</v>
      </c>
      <c r="G123" s="174">
        <f t="shared" si="6"/>
        <v>4</v>
      </c>
      <c r="H123" s="174" t="str">
        <f t="shared" si="7"/>
        <v>High</v>
      </c>
      <c r="I123" s="175" t="str">
        <f>INDEX(Trends!$D$3:$D$400,MATCH(B123,Trends!$C$3:$C$400,0))</f>
        <v>Increasing</v>
      </c>
      <c r="J123" s="174" t="str">
        <f>VLOOKUP($B123,Reliability!$A$3:$I$170,9,FALSE)</f>
        <v>High</v>
      </c>
      <c r="K123" s="176">
        <f t="shared" si="8"/>
        <v>3.1</v>
      </c>
      <c r="L123" s="176">
        <f>VLOOKUP($B123,'Impact of the crisis'!$C$6:$N$170,12,FALSE)</f>
        <v>3.1</v>
      </c>
      <c r="M123" s="176">
        <f>VLOOKUP($B123,'Impact of the crisis'!$C$6:$AB$170,26,FALSE)</f>
        <v>3.1</v>
      </c>
      <c r="N123" s="176">
        <f>VLOOKUP($B123,'Conditions of people affected'!$C$6:$R$170,16,FALSE)</f>
        <v>3.45</v>
      </c>
      <c r="O123" s="176">
        <f>VLOOKUP($B123,'Conditions of people affected'!$C$6:$R$170,9,FALSE)</f>
        <v>3.9</v>
      </c>
      <c r="P123" s="176">
        <f>VLOOKUP($B123,'Conditions of people affected'!$C$6:$R$170,15,FALSE)</f>
        <v>3</v>
      </c>
      <c r="Q123" s="176">
        <f t="shared" si="9"/>
        <v>2.9</v>
      </c>
      <c r="R123" s="176">
        <f>VLOOKUP($B123,'Complexity of the crisis'!$C$6:$AN$170,22,FALSE)</f>
        <v>3.3</v>
      </c>
      <c r="S123" s="176">
        <f>VLOOKUP($B123,'Complexity of the crisis'!$C$6:$AN$170,38,FALSE)</f>
        <v>2.5</v>
      </c>
      <c r="T123" s="180" t="str">
        <f>VLOOKUP(B123,Lists!$C$3:$E$170,3,FALSE)</f>
        <v>Middle east</v>
      </c>
      <c r="U123" s="181">
        <f>VLOOKUP(B123,'INFORM Severity - hidden'!$C$5:$V$200,20,FALSE)</f>
        <v>44187</v>
      </c>
    </row>
    <row r="124" spans="1:21" x14ac:dyDescent="0.3">
      <c r="A124" s="177" t="str" cm="1">
        <f t="array" ref="A124">IFERROR(INDEX(Lists!$B$2:$B$170,SMALL(IF(Lists!$I$2:$I$170="Individual",ROW(Lists!$B$2:$B$170)),ROW(120:120))-1,1),"")</f>
        <v>Kurdish Conflict</v>
      </c>
      <c r="B124" s="178" t="str">
        <f>VLOOKUP(A124,Lists!$B$2:$G$170,2,FALSE)</f>
        <v>TUR004</v>
      </c>
      <c r="C124" s="178" t="str">
        <f>VLOOKUP(B124,'INFORM Severity - hidden'!$C$5:$D$170,2,FALSE)</f>
        <v>Turkey</v>
      </c>
      <c r="D124" s="178" t="str">
        <f>VLOOKUP(A124,Lists!$B$2:$G$170,3,FALSE)</f>
        <v>TUR</v>
      </c>
      <c r="E124" s="179" t="str">
        <f>VLOOKUP(A124,Lists!$B$2:$G$170,5,FALSE)</f>
        <v>Conflict</v>
      </c>
      <c r="F124" s="173" t="str">
        <f t="shared" si="5"/>
        <v>x</v>
      </c>
      <c r="G124" s="174" t="str">
        <f t="shared" si="6"/>
        <v>x</v>
      </c>
      <c r="H124" s="174" t="str">
        <f t="shared" si="7"/>
        <v>x</v>
      </c>
      <c r="I124" s="175" t="str">
        <f>INDEX(Trends!$D$3:$D$400,MATCH(B124,Trends!$C$3:$C$400,0))</f>
        <v>-</v>
      </c>
      <c r="J124" s="174" t="str">
        <f>VLOOKUP($B124,Reliability!$A$3:$I$170,9,FALSE)</f>
        <v>Medium</v>
      </c>
      <c r="K124" s="176">
        <f t="shared" si="8"/>
        <v>3.3</v>
      </c>
      <c r="L124" s="176">
        <f>VLOOKUP($B124,'Impact of the crisis'!$C$6:$N$170,12,FALSE)</f>
        <v>2.4</v>
      </c>
      <c r="M124" s="176">
        <f>VLOOKUP($B124,'Impact of the crisis'!$C$6:$AB$170,26,FALSE)</f>
        <v>3.7</v>
      </c>
      <c r="N124" s="176" t="str">
        <f>VLOOKUP($B124,'Conditions of people affected'!$C$6:$R$170,16,FALSE)</f>
        <v>x</v>
      </c>
      <c r="O124" s="176" t="str">
        <f>VLOOKUP($B124,'Conditions of people affected'!$C$6:$R$170,9,FALSE)</f>
        <v>x</v>
      </c>
      <c r="P124" s="176" t="str">
        <f>VLOOKUP($B124,'Conditions of people affected'!$C$6:$R$170,15,FALSE)</f>
        <v>x</v>
      </c>
      <c r="Q124" s="176">
        <f t="shared" si="9"/>
        <v>3.2</v>
      </c>
      <c r="R124" s="176">
        <f>VLOOKUP($B124,'Complexity of the crisis'!$C$6:$AN$170,22,FALSE)</f>
        <v>3.3</v>
      </c>
      <c r="S124" s="176">
        <f>VLOOKUP($B124,'Complexity of the crisis'!$C$6:$AN$170,38,FALSE)</f>
        <v>3</v>
      </c>
      <c r="T124" s="180" t="str">
        <f>VLOOKUP(B124,Lists!$C$3:$E$170,3,FALSE)</f>
        <v>Middle east</v>
      </c>
      <c r="U124" s="181">
        <f>VLOOKUP(B124,'INFORM Severity - hidden'!$C$5:$V$200,20,FALSE)</f>
        <v>44161</v>
      </c>
    </row>
    <row r="125" spans="1:21" x14ac:dyDescent="0.3">
      <c r="A125" s="177" t="str" cm="1">
        <f t="array" ref="A125">IFERROR(INDEX(Lists!$B$2:$B$170,SMALL(IF(Lists!$I$2:$I$170="Individual",ROW(Lists!$B$2:$B$170)),ROW(121:121))-1,1),"")</f>
        <v xml:space="preserve">Eastern Mediterranean Route </v>
      </c>
      <c r="B125" s="178" t="str">
        <f>VLOOKUP(A125,Lists!$B$2:$G$170,2,FALSE)</f>
        <v>REG006</v>
      </c>
      <c r="C125" s="178" t="str">
        <f>VLOOKUP(B125,'INFORM Severity - hidden'!$C$5:$D$170,2,FALSE)</f>
        <v>Turkey, Greece</v>
      </c>
      <c r="D125" s="178" t="str">
        <f>VLOOKUP(A125,Lists!$B$2:$G$170,3,FALSE)</f>
        <v>TUR, GRC</v>
      </c>
      <c r="E125" s="179" t="str">
        <f>VLOOKUP(A125,Lists!$B$2:$G$170,5,FALSE)</f>
        <v>Regional crisis</v>
      </c>
      <c r="F125" s="173" t="str">
        <f t="shared" si="5"/>
        <v>x</v>
      </c>
      <c r="G125" s="174" t="str">
        <f t="shared" si="6"/>
        <v>x</v>
      </c>
      <c r="H125" s="174" t="str">
        <f t="shared" si="7"/>
        <v>x</v>
      </c>
      <c r="I125" s="175" t="str">
        <f>INDEX(Trends!$D$3:$D$400,MATCH(B125,Trends!$C$3:$C$400,0))</f>
        <v>-</v>
      </c>
      <c r="J125" s="174" t="str">
        <f>VLOOKUP($B125,Reliability!$A$3:$I$170,9,FALSE)</f>
        <v>Very Low</v>
      </c>
      <c r="K125" s="176" t="str">
        <f t="shared" si="8"/>
        <v>x</v>
      </c>
      <c r="L125" s="176" t="str">
        <f>VLOOKUP($B125,'Impact of the crisis'!$C$6:$N$170,12,FALSE)</f>
        <v>x</v>
      </c>
      <c r="M125" s="176">
        <f>VLOOKUP($B125,'Impact of the crisis'!$C$6:$AB$170,26,FALSE)</f>
        <v>2</v>
      </c>
      <c r="N125" s="176" t="str">
        <f>VLOOKUP($B125,'Conditions of people affected'!$C$6:$R$170,16,FALSE)</f>
        <v>x</v>
      </c>
      <c r="O125" s="176" t="str">
        <f>VLOOKUP($B125,'Conditions of people affected'!$C$6:$R$170,9,FALSE)</f>
        <v>x</v>
      </c>
      <c r="P125" s="176" t="str">
        <f>VLOOKUP($B125,'Conditions of people affected'!$C$6:$R$170,15,FALSE)</f>
        <v>x</v>
      </c>
      <c r="Q125" s="176">
        <f t="shared" si="9"/>
        <v>2.5</v>
      </c>
      <c r="R125" s="176">
        <f>VLOOKUP($B125,'Complexity of the crisis'!$C$6:$AN$170,22,FALSE)</f>
        <v>2.5</v>
      </c>
      <c r="S125" s="176">
        <f>VLOOKUP($B125,'Complexity of the crisis'!$C$6:$AN$170,38,FALSE)</f>
        <v>2.5</v>
      </c>
      <c r="T125" s="180" t="str">
        <f>VLOOKUP(B125,Lists!$C$3:$E$170,3,FALSE)</f>
        <v>Europe</v>
      </c>
      <c r="U125" s="181">
        <f>VLOOKUP(B125,'INFORM Severity - hidden'!$C$5:$V$200,20,FALSE)</f>
        <v>44182</v>
      </c>
    </row>
    <row r="126" spans="1:21" x14ac:dyDescent="0.3">
      <c r="A126" s="177" t="str" cm="1">
        <f t="array" ref="A126">IFERROR(INDEX(Lists!$B$2:$B$170,SMALL(IF(Lists!$I$2:$I$170="Individual",ROW(Lists!$B$2:$B$170)),ROW(122:122))-1,1),"")</f>
        <v>International Displacement in Uganda</v>
      </c>
      <c r="B126" s="178" t="str">
        <f>VLOOKUP(A126,Lists!$B$2:$G$170,2,FALSE)</f>
        <v>UGA005</v>
      </c>
      <c r="C126" s="178" t="str">
        <f>VLOOKUP(B126,'INFORM Severity - hidden'!$C$5:$D$170,2,FALSE)</f>
        <v>Uganda</v>
      </c>
      <c r="D126" s="178" t="str">
        <f>VLOOKUP(A126,Lists!$B$2:$G$170,3,FALSE)</f>
        <v>UGA</v>
      </c>
      <c r="E126" s="179" t="str">
        <f>VLOOKUP(A126,Lists!$B$2:$G$170,5,FALSE)</f>
        <v>International displacement</v>
      </c>
      <c r="F126" s="173">
        <f t="shared" si="5"/>
        <v>3</v>
      </c>
      <c r="G126" s="174">
        <f t="shared" si="6"/>
        <v>3</v>
      </c>
      <c r="H126" s="174" t="str">
        <f t="shared" si="7"/>
        <v>Medium</v>
      </c>
      <c r="I126" s="175" t="str">
        <f>INDEX(Trends!$D$3:$D$400,MATCH(B126,Trends!$C$3:$C$400,0))</f>
        <v>Increasing</v>
      </c>
      <c r="J126" s="174" t="str">
        <f>VLOOKUP($B126,Reliability!$A$3:$I$170,9,FALSE)</f>
        <v>High</v>
      </c>
      <c r="K126" s="176">
        <f t="shared" si="8"/>
        <v>3.3</v>
      </c>
      <c r="L126" s="176">
        <f>VLOOKUP($B126,'Impact of the crisis'!$C$6:$N$170,12,FALSE)</f>
        <v>2.1</v>
      </c>
      <c r="M126" s="176">
        <f>VLOOKUP($B126,'Impact of the crisis'!$C$6:$AB$170,26,FALSE)</f>
        <v>3.7</v>
      </c>
      <c r="N126" s="176">
        <f>VLOOKUP($B126,'Conditions of people affected'!$C$6:$R$170,16,FALSE)</f>
        <v>3.3</v>
      </c>
      <c r="O126" s="176">
        <f>VLOOKUP($B126,'Conditions of people affected'!$C$6:$R$170,9,FALSE)</f>
        <v>3.6</v>
      </c>
      <c r="P126" s="176">
        <f>VLOOKUP($B126,'Conditions of people affected'!$C$6:$R$170,15,FALSE)</f>
        <v>3</v>
      </c>
      <c r="Q126" s="176">
        <f t="shared" si="9"/>
        <v>2.2999999999999998</v>
      </c>
      <c r="R126" s="176">
        <f>VLOOKUP($B126,'Complexity of the crisis'!$C$6:$AN$170,22,FALSE)</f>
        <v>3</v>
      </c>
      <c r="S126" s="176">
        <f>VLOOKUP($B126,'Complexity of the crisis'!$C$6:$AN$170,38,FALSE)</f>
        <v>1.5</v>
      </c>
      <c r="T126" s="180" t="str">
        <f>VLOOKUP(B126,Lists!$C$3:$E$170,3,FALSE)</f>
        <v>Africa</v>
      </c>
      <c r="U126" s="181">
        <f>VLOOKUP(B126,'INFORM Severity - hidden'!$C$5:$V$200,20,FALSE)</f>
        <v>44164</v>
      </c>
    </row>
    <row r="127" spans="1:21" x14ac:dyDescent="0.3">
      <c r="A127" s="177" t="str" cm="1">
        <f t="array" ref="A127">IFERROR(INDEX(Lists!$B$2:$B$170,SMALL(IF(Lists!$I$2:$I$170="Individual",ROW(Lists!$B$2:$B$170)),ROW(123:123))-1,1),"")</f>
        <v>Conflict in Ukraine</v>
      </c>
      <c r="B127" s="178" t="str">
        <f>VLOOKUP(A127,Lists!$B$2:$G$170,2,FALSE)</f>
        <v>UKR002</v>
      </c>
      <c r="C127" s="178" t="str">
        <f>VLOOKUP(B127,'INFORM Severity - hidden'!$C$5:$D$170,2,FALSE)</f>
        <v>Ukraine</v>
      </c>
      <c r="D127" s="178" t="str">
        <f>VLOOKUP(A127,Lists!$B$2:$G$170,3,FALSE)</f>
        <v>UKR</v>
      </c>
      <c r="E127" s="179" t="str">
        <f>VLOOKUP(A127,Lists!$B$2:$G$170,5,FALSE)</f>
        <v>Conflict</v>
      </c>
      <c r="F127" s="173">
        <f t="shared" si="5"/>
        <v>3.5</v>
      </c>
      <c r="G127" s="174">
        <f t="shared" si="6"/>
        <v>4</v>
      </c>
      <c r="H127" s="174" t="str">
        <f t="shared" si="7"/>
        <v>High</v>
      </c>
      <c r="I127" s="175" t="str">
        <f>INDEX(Trends!$D$3:$D$400,MATCH(B127,Trends!$C$3:$C$400,0))</f>
        <v>Stable</v>
      </c>
      <c r="J127" s="174" t="str">
        <f>VLOOKUP($B127,Reliability!$A$3:$I$170,9,FALSE)</f>
        <v>High</v>
      </c>
      <c r="K127" s="176">
        <f t="shared" si="8"/>
        <v>3.2</v>
      </c>
      <c r="L127" s="176">
        <f>VLOOKUP($B127,'Impact of the crisis'!$C$6:$N$170,12,FALSE)</f>
        <v>1.7</v>
      </c>
      <c r="M127" s="176">
        <f>VLOOKUP($B127,'Impact of the crisis'!$C$6:$AB$170,26,FALSE)</f>
        <v>3.7</v>
      </c>
      <c r="N127" s="176">
        <f>VLOOKUP($B127,'Conditions of people affected'!$C$6:$R$170,16,FALSE)</f>
        <v>4.0999999999999996</v>
      </c>
      <c r="O127" s="176">
        <f>VLOOKUP($B127,'Conditions of people affected'!$C$6:$R$170,9,FALSE)</f>
        <v>4.2</v>
      </c>
      <c r="P127" s="176">
        <f>VLOOKUP($B127,'Conditions of people affected'!$C$6:$R$170,15,FALSE)</f>
        <v>4</v>
      </c>
      <c r="Q127" s="176">
        <f t="shared" si="9"/>
        <v>2.6</v>
      </c>
      <c r="R127" s="176">
        <f>VLOOKUP($B127,'Complexity of the crisis'!$C$6:$AN$170,22,FALSE)</f>
        <v>2.1</v>
      </c>
      <c r="S127" s="176">
        <f>VLOOKUP($B127,'Complexity of the crisis'!$C$6:$AN$170,38,FALSE)</f>
        <v>3</v>
      </c>
      <c r="T127" s="180" t="str">
        <f>VLOOKUP(B127,Lists!$C$3:$E$170,3,FALSE)</f>
        <v>Europe</v>
      </c>
      <c r="U127" s="181">
        <f>VLOOKUP(B127,'INFORM Severity - hidden'!$C$5:$V$200,20,FALSE)</f>
        <v>44187</v>
      </c>
    </row>
    <row r="128" spans="1:21" x14ac:dyDescent="0.3">
      <c r="A128" s="177" t="str" cm="1">
        <f t="array" ref="A128">IFERROR(INDEX(Lists!$B$2:$B$170,SMALL(IF(Lists!$I$2:$I$170="Individual",ROW(Lists!$B$2:$B$170)),ROW(124:124))-1,1),"")</f>
        <v>Cyclone Harold in Vanuatu</v>
      </c>
      <c r="B128" s="178" t="str">
        <f>VLOOKUP(A128,Lists!$B$2:$G$170,2,FALSE)</f>
        <v>VUT002</v>
      </c>
      <c r="C128" s="178" t="str">
        <f>VLOOKUP(B128,'INFORM Severity - hidden'!$C$5:$D$170,2,FALSE)</f>
        <v>Vanuatu</v>
      </c>
      <c r="D128" s="178" t="str">
        <f>VLOOKUP(A128,Lists!$B$2:$G$170,3,FALSE)</f>
        <v>VUT</v>
      </c>
      <c r="E128" s="179" t="str">
        <f>VLOOKUP(A128,Lists!$B$2:$G$170,5,FALSE)</f>
        <v>Tropical cyclone</v>
      </c>
      <c r="F128" s="173">
        <f t="shared" si="5"/>
        <v>2</v>
      </c>
      <c r="G128" s="174">
        <f t="shared" si="6"/>
        <v>2</v>
      </c>
      <c r="H128" s="174" t="str">
        <f t="shared" si="7"/>
        <v>Low</v>
      </c>
      <c r="I128" s="175" t="str">
        <f>INDEX(Trends!$D$3:$D$400,MATCH(B128,Trends!$C$3:$C$400,0))</f>
        <v>Stable</v>
      </c>
      <c r="J128" s="174" t="str">
        <f>VLOOKUP($B128,Reliability!$A$3:$I$170,9,FALSE)</f>
        <v>High</v>
      </c>
      <c r="K128" s="176">
        <f t="shared" si="8"/>
        <v>2.2999999999999998</v>
      </c>
      <c r="L128" s="176">
        <f>VLOOKUP($B128,'Impact of the crisis'!$C$6:$N$170,12,FALSE)</f>
        <v>2.6</v>
      </c>
      <c r="M128" s="176">
        <f>VLOOKUP($B128,'Impact of the crisis'!$C$6:$AB$170,26,FALSE)</f>
        <v>2.2000000000000002</v>
      </c>
      <c r="N128" s="176">
        <f>VLOOKUP($B128,'Conditions of people affected'!$C$6:$R$170,16,FALSE)</f>
        <v>2.4</v>
      </c>
      <c r="O128" s="176">
        <f>VLOOKUP($B128,'Conditions of people affected'!$C$6:$R$170,9,FALSE)</f>
        <v>1.8</v>
      </c>
      <c r="P128" s="176">
        <f>VLOOKUP($B128,'Conditions of people affected'!$C$6:$R$170,15,FALSE)</f>
        <v>3</v>
      </c>
      <c r="Q128" s="176">
        <f t="shared" si="9"/>
        <v>1.1000000000000001</v>
      </c>
      <c r="R128" s="176">
        <f>VLOOKUP($B128,'Complexity of the crisis'!$C$6:$AN$170,22,FALSE)</f>
        <v>1.1000000000000001</v>
      </c>
      <c r="S128" s="176">
        <f>VLOOKUP($B128,'Complexity of the crisis'!$C$6:$AN$170,38,FALSE)</f>
        <v>1</v>
      </c>
      <c r="T128" s="180" t="str">
        <f>VLOOKUP(B128,Lists!$C$3:$E$170,3,FALSE)</f>
        <v>Pacific</v>
      </c>
      <c r="U128" s="181">
        <f>VLOOKUP(B128,'INFORM Severity - hidden'!$C$5:$V$200,20,FALSE)</f>
        <v>44014</v>
      </c>
    </row>
    <row r="129" spans="1:21" x14ac:dyDescent="0.3">
      <c r="A129" s="177" t="str" cm="1">
        <f t="array" ref="A129">IFERROR(INDEX(Lists!$B$2:$B$170,SMALL(IF(Lists!$I$2:$I$170="Individual",ROW(Lists!$B$2:$B$170)),ROW(125:125))-1,1),"")</f>
        <v>Complex crisis in Venezuela</v>
      </c>
      <c r="B129" s="178" t="str">
        <f>VLOOKUP(A129,Lists!$B$2:$G$170,2,FALSE)</f>
        <v>VEN001</v>
      </c>
      <c r="C129" s="178" t="str">
        <f>VLOOKUP(B129,'INFORM Severity - hidden'!$C$5:$D$170,2,FALSE)</f>
        <v>Venezuela</v>
      </c>
      <c r="D129" s="178" t="str">
        <f>VLOOKUP(A129,Lists!$B$2:$G$170,3,FALSE)</f>
        <v>VEN</v>
      </c>
      <c r="E129" s="179" t="str">
        <f>VLOOKUP(A129,Lists!$B$2:$G$170,5,FALSE)</f>
        <v>Complex crisis</v>
      </c>
      <c r="F129" s="173">
        <f t="shared" si="5"/>
        <v>4.0999999999999996</v>
      </c>
      <c r="G129" s="174">
        <f t="shared" si="6"/>
        <v>5</v>
      </c>
      <c r="H129" s="174" t="str">
        <f t="shared" si="7"/>
        <v>Very High</v>
      </c>
      <c r="I129" s="175" t="str">
        <f>INDEX(Trends!$D$3:$D$400,MATCH(B129,Trends!$C$3:$C$400,0))</f>
        <v>Stable</v>
      </c>
      <c r="J129" s="174" t="str">
        <f>VLOOKUP($B129,Reliability!$A$3:$I$170,9,FALSE)</f>
        <v>High</v>
      </c>
      <c r="K129" s="176">
        <f t="shared" si="8"/>
        <v>5</v>
      </c>
      <c r="L129" s="176">
        <f>VLOOKUP($B129,'Impact of the crisis'!$C$6:$N$170,12,FALSE)</f>
        <v>4.9000000000000004</v>
      </c>
      <c r="M129" s="176">
        <f>VLOOKUP($B129,'Impact of the crisis'!$C$6:$AB$170,26,FALSE)</f>
        <v>5</v>
      </c>
      <c r="N129" s="176">
        <f>VLOOKUP($B129,'Conditions of people affected'!$C$6:$R$170,16,FALSE)</f>
        <v>4</v>
      </c>
      <c r="O129" s="176">
        <f>VLOOKUP($B129,'Conditions of people affected'!$C$6:$R$170,9,FALSE)</f>
        <v>5</v>
      </c>
      <c r="P129" s="176">
        <f>VLOOKUP($B129,'Conditions of people affected'!$C$6:$R$170,15,FALSE)</f>
        <v>3</v>
      </c>
      <c r="Q129" s="176">
        <f t="shared" si="9"/>
        <v>3.3</v>
      </c>
      <c r="R129" s="176">
        <f>VLOOKUP($B129,'Complexity of the crisis'!$C$6:$AN$170,22,FALSE)</f>
        <v>3.6</v>
      </c>
      <c r="S129" s="176">
        <f>VLOOKUP($B129,'Complexity of the crisis'!$C$6:$AN$170,38,FALSE)</f>
        <v>3</v>
      </c>
      <c r="T129" s="180" t="str">
        <f>VLOOKUP(B129,Lists!$C$3:$E$170,3,FALSE)</f>
        <v>Americas</v>
      </c>
      <c r="U129" s="181">
        <f>VLOOKUP(B129,'INFORM Severity - hidden'!$C$5:$V$200,20,FALSE)</f>
        <v>44140</v>
      </c>
    </row>
    <row r="130" spans="1:21" x14ac:dyDescent="0.3">
      <c r="A130" s="177" t="str" cm="1">
        <f t="array" ref="A130">IFERROR(INDEX(Lists!$B$2:$B$170,SMALL(IF(Lists!$I$2:$I$170="Individual",ROW(Lists!$B$2:$B$170)),ROW(126:126))-1,1),"")</f>
        <v>Venezuela Regional Crisis</v>
      </c>
      <c r="B130" s="178" t="str">
        <f>VLOOKUP(A130,Lists!$B$2:$G$170,2,FALSE)</f>
        <v>REG002</v>
      </c>
      <c r="C130" s="178" t="str">
        <f>VLOOKUP(B130,'INFORM Severity - hidden'!$C$5:$D$170,2,FALSE)</f>
        <v>Venezuela, Brazil, Colombia, Ecuador, Peru, Trinidad and Tobago</v>
      </c>
      <c r="D130" s="178" t="str">
        <f>VLOOKUP(A130,Lists!$B$2:$G$170,3,FALSE)</f>
        <v>VEN, BRA, COL, ECU, PER, TTO</v>
      </c>
      <c r="E130" s="179" t="str">
        <f>VLOOKUP(A130,Lists!$B$2:$G$170,5,FALSE)</f>
        <v>Regional crisis</v>
      </c>
      <c r="F130" s="173">
        <f t="shared" si="5"/>
        <v>3.6</v>
      </c>
      <c r="G130" s="174">
        <f t="shared" si="6"/>
        <v>4</v>
      </c>
      <c r="H130" s="174" t="str">
        <f t="shared" si="7"/>
        <v>High</v>
      </c>
      <c r="I130" s="175" t="str">
        <f>INDEX(Trends!$D$3:$D$400,MATCH(B130,Trends!$C$3:$C$400,0))</f>
        <v>Stable</v>
      </c>
      <c r="J130" s="174" t="str">
        <f>VLOOKUP($B130,Reliability!$A$3:$I$170,9,FALSE)</f>
        <v>Medium</v>
      </c>
      <c r="K130" s="176">
        <f t="shared" si="8"/>
        <v>4</v>
      </c>
      <c r="L130" s="176">
        <f>VLOOKUP($B130,'Impact of the crisis'!$C$6:$N$170,12,FALSE)</f>
        <v>2.9</v>
      </c>
      <c r="M130" s="176">
        <f>VLOOKUP($B130,'Impact of the crisis'!$C$6:$AB$170,26,FALSE)</f>
        <v>4.4000000000000004</v>
      </c>
      <c r="N130" s="176">
        <f>VLOOKUP($B130,'Conditions of people affected'!$C$6:$R$170,16,FALSE)</f>
        <v>4</v>
      </c>
      <c r="O130" s="176">
        <f>VLOOKUP($B130,'Conditions of people affected'!$C$6:$R$170,9,FALSE)</f>
        <v>5</v>
      </c>
      <c r="P130" s="176">
        <f>VLOOKUP($B130,'Conditions of people affected'!$C$6:$R$170,15,FALSE)</f>
        <v>3</v>
      </c>
      <c r="Q130" s="176">
        <f t="shared" si="9"/>
        <v>2.6</v>
      </c>
      <c r="R130" s="176">
        <f>VLOOKUP($B130,'Complexity of the crisis'!$C$6:$AN$170,22,FALSE)</f>
        <v>2.6</v>
      </c>
      <c r="S130" s="176">
        <f>VLOOKUP($B130,'Complexity of the crisis'!$C$6:$AN$170,38,FALSE)</f>
        <v>2.5</v>
      </c>
      <c r="T130" s="180" t="str">
        <f>VLOOKUP(B130,Lists!$C$3:$E$170,3,FALSE)</f>
        <v>Americas</v>
      </c>
      <c r="U130" s="181">
        <f>VLOOKUP(B130,'INFORM Severity - hidden'!$C$5:$V$200,20,FALSE)</f>
        <v>44110</v>
      </c>
    </row>
    <row r="131" spans="1:21" x14ac:dyDescent="0.3">
      <c r="A131" s="177" t="str" cm="1">
        <f t="array" ref="A131">IFERROR(INDEX(Lists!$B$2:$B$170,SMALL(IF(Lists!$I$2:$I$170="Individual",ROW(Lists!$B$2:$B$170)),ROW(127:127))-1,1),"")</f>
        <v>Floods in central Vietnam</v>
      </c>
      <c r="B131" s="178" t="str">
        <f>VLOOKUP(A131,Lists!$B$2:$G$170,2,FALSE)</f>
        <v>VNM002</v>
      </c>
      <c r="C131" s="178" t="str">
        <f>VLOOKUP(B131,'INFORM Severity - hidden'!$C$5:$D$170,2,FALSE)</f>
        <v>Vietnam</v>
      </c>
      <c r="D131" s="178" t="str">
        <f>VLOOKUP(A131,Lists!$B$2:$G$170,3,FALSE)</f>
        <v>VNM</v>
      </c>
      <c r="E131" s="179" t="str">
        <f>VLOOKUP(A131,Lists!$B$2:$G$170,5,FALSE)</f>
        <v>Flood</v>
      </c>
      <c r="F131" s="173">
        <f t="shared" si="5"/>
        <v>2.4</v>
      </c>
      <c r="G131" s="174">
        <f t="shared" si="6"/>
        <v>3</v>
      </c>
      <c r="H131" s="174" t="str">
        <f t="shared" si="7"/>
        <v>Medium</v>
      </c>
      <c r="I131" s="175" t="str">
        <f>INDEX(Trends!$D$3:$D$400,MATCH(B131,Trends!$C$3:$C$400,0))</f>
        <v>-</v>
      </c>
      <c r="J131" s="174" t="str">
        <f>VLOOKUP($B131,Reliability!$A$3:$I$170,9,FALSE)</f>
        <v>Very High</v>
      </c>
      <c r="K131" s="176">
        <f t="shared" si="8"/>
        <v>2.9</v>
      </c>
      <c r="L131" s="176">
        <f>VLOOKUP($B131,'Impact of the crisis'!$C$6:$N$170,12,FALSE)</f>
        <v>1.9</v>
      </c>
      <c r="M131" s="176">
        <f>VLOOKUP($B131,'Impact of the crisis'!$C$6:$AB$170,26,FALSE)</f>
        <v>3.3</v>
      </c>
      <c r="N131" s="176">
        <f>VLOOKUP($B131,'Conditions of people affected'!$C$6:$R$170,16,FALSE)</f>
        <v>2.0499999999999998</v>
      </c>
      <c r="O131" s="176">
        <f>VLOOKUP($B131,'Conditions of people affected'!$C$6:$R$170,9,FALSE)</f>
        <v>2.1</v>
      </c>
      <c r="P131" s="176">
        <f>VLOOKUP($B131,'Conditions of people affected'!$C$6:$R$170,15,FALSE)</f>
        <v>2</v>
      </c>
      <c r="Q131" s="176">
        <f t="shared" si="9"/>
        <v>2.5</v>
      </c>
      <c r="R131" s="176">
        <f>VLOOKUP($B131,'Complexity of the crisis'!$C$6:$AN$170,22,FALSE)</f>
        <v>3.3</v>
      </c>
      <c r="S131" s="176">
        <f>VLOOKUP($B131,'Complexity of the crisis'!$C$6:$AN$170,38,FALSE)</f>
        <v>1.5</v>
      </c>
      <c r="T131" s="180" t="str">
        <f>VLOOKUP(B131,Lists!$C$3:$E$170,3,FALSE)</f>
        <v>Asia</v>
      </c>
      <c r="U131" s="181">
        <f>VLOOKUP(B131,'INFORM Severity - hidden'!$C$5:$V$200,20,FALSE)</f>
        <v>44165</v>
      </c>
    </row>
    <row r="132" spans="1:21" x14ac:dyDescent="0.3">
      <c r="A132" s="177" t="str" cm="1">
        <f t="array" ref="A132">IFERROR(INDEX(Lists!$B$2:$B$170,SMALL(IF(Lists!$I$2:$I$170="Individual",ROW(Lists!$B$2:$B$170)),ROW(128:128))-1,1),"")</f>
        <v>Conflict in Yemen</v>
      </c>
      <c r="B132" s="178" t="str">
        <f>VLOOKUP(A132,Lists!$B$2:$G$170,2,FALSE)</f>
        <v>YEM001</v>
      </c>
      <c r="C132" s="178" t="str">
        <f>VLOOKUP(B132,'INFORM Severity - hidden'!$C$5:$D$170,2,FALSE)</f>
        <v>Yemen</v>
      </c>
      <c r="D132" s="178" t="str">
        <f>VLOOKUP(A132,Lists!$B$2:$G$170,3,FALSE)</f>
        <v>YEM</v>
      </c>
      <c r="E132" s="179" t="str">
        <f>VLOOKUP(A132,Lists!$B$2:$G$170,5,FALSE)</f>
        <v>Complex crisis</v>
      </c>
      <c r="F132" s="173">
        <f t="shared" si="5"/>
        <v>4.5999999999999996</v>
      </c>
      <c r="G132" s="174">
        <f t="shared" si="6"/>
        <v>5</v>
      </c>
      <c r="H132" s="174" t="str">
        <f t="shared" si="7"/>
        <v>Very High</v>
      </c>
      <c r="I132" s="175" t="str">
        <f>INDEX(Trends!$D$3:$D$400,MATCH(B132,Trends!$C$3:$C$400,0))</f>
        <v>Decreasing</v>
      </c>
      <c r="J132" s="174" t="str">
        <f>VLOOKUP($B132,Reliability!$A$3:$I$170,9,FALSE)</f>
        <v>High</v>
      </c>
      <c r="K132" s="176">
        <f t="shared" si="8"/>
        <v>4.9000000000000004</v>
      </c>
      <c r="L132" s="176">
        <f>VLOOKUP($B132,'Impact of the crisis'!$C$6:$N$170,12,FALSE)</f>
        <v>4.9000000000000004</v>
      </c>
      <c r="M132" s="176">
        <f>VLOOKUP($B132,'Impact of the crisis'!$C$6:$AB$170,26,FALSE)</f>
        <v>4.9000000000000004</v>
      </c>
      <c r="N132" s="176">
        <f>VLOOKUP($B132,'Conditions of people affected'!$C$6:$R$170,16,FALSE)</f>
        <v>4.5</v>
      </c>
      <c r="O132" s="176">
        <f>VLOOKUP($B132,'Conditions of people affected'!$C$6:$R$170,9,FALSE)</f>
        <v>5</v>
      </c>
      <c r="P132" s="176">
        <f>VLOOKUP($B132,'Conditions of people affected'!$C$6:$R$170,15,FALSE)</f>
        <v>4</v>
      </c>
      <c r="Q132" s="176">
        <f t="shared" si="9"/>
        <v>4.5</v>
      </c>
      <c r="R132" s="176">
        <f>VLOOKUP($B132,'Complexity of the crisis'!$C$6:$AN$170,22,FALSE)</f>
        <v>3.8</v>
      </c>
      <c r="S132" s="176">
        <f>VLOOKUP($B132,'Complexity of the crisis'!$C$6:$AN$170,38,FALSE)</f>
        <v>5</v>
      </c>
      <c r="T132" s="180" t="str">
        <f>VLOOKUP(B132,Lists!$C$3:$E$170,3,FALSE)</f>
        <v>Middle east</v>
      </c>
      <c r="U132" s="181">
        <f>VLOOKUP(B132,'INFORM Severity - hidden'!$C$5:$V$200,20,FALSE)</f>
        <v>44123</v>
      </c>
    </row>
    <row r="133" spans="1:21" x14ac:dyDescent="0.3">
      <c r="A133" s="177" t="str" cm="1">
        <f t="array" ref="A133">IFERROR(INDEX(Lists!$B$2:$B$170,SMALL(IF(Lists!$I$2:$I$170="Individual",ROW(Lists!$B$2:$B$170)),ROW(129:129))-1,1),"")</f>
        <v>Mixed migration flows in Yemen</v>
      </c>
      <c r="B133" s="178" t="str">
        <f>VLOOKUP(A133,Lists!$B$2:$G$170,2,FALSE)</f>
        <v>YEM002</v>
      </c>
      <c r="C133" s="178" t="str">
        <f>VLOOKUP(B133,'INFORM Severity - hidden'!$C$5:$D$170,2,FALSE)</f>
        <v>Yemen</v>
      </c>
      <c r="D133" s="178" t="str">
        <f>VLOOKUP(A133,Lists!$B$2:$G$170,3,FALSE)</f>
        <v>YEM</v>
      </c>
      <c r="E133" s="179" t="str">
        <f>VLOOKUP(A133,Lists!$B$2:$G$170,5,FALSE)</f>
        <v>International displacement</v>
      </c>
      <c r="F133" s="173">
        <f t="shared" si="5"/>
        <v>2.9</v>
      </c>
      <c r="G133" s="174">
        <f t="shared" si="6"/>
        <v>3</v>
      </c>
      <c r="H133" s="174" t="str">
        <f t="shared" si="7"/>
        <v>Medium</v>
      </c>
      <c r="I133" s="175" t="str">
        <f>INDEX(Trends!$D$3:$D$400,MATCH(B133,Trends!$C$3:$C$400,0))</f>
        <v>Stable</v>
      </c>
      <c r="J133" s="174" t="str">
        <f>VLOOKUP($B133,Reliability!$A$3:$I$170,9,FALSE)</f>
        <v>Medium</v>
      </c>
      <c r="K133" s="176">
        <f t="shared" si="8"/>
        <v>2</v>
      </c>
      <c r="L133" s="176">
        <f>VLOOKUP($B133,'Impact of the crisis'!$C$6:$N$170,12,FALSE)</f>
        <v>0.7</v>
      </c>
      <c r="M133" s="176">
        <f>VLOOKUP($B133,'Impact of the crisis'!$C$6:$AB$170,26,FALSE)</f>
        <v>2.5</v>
      </c>
      <c r="N133" s="176">
        <f>VLOOKUP($B133,'Conditions of people affected'!$C$6:$R$170,16,FALSE)</f>
        <v>2.85</v>
      </c>
      <c r="O133" s="176">
        <f>VLOOKUP($B133,'Conditions of people affected'!$C$6:$R$170,9,FALSE)</f>
        <v>2.7</v>
      </c>
      <c r="P133" s="176">
        <f>VLOOKUP($B133,'Conditions of people affected'!$C$6:$R$170,15,FALSE)</f>
        <v>3</v>
      </c>
      <c r="Q133" s="176">
        <f t="shared" si="9"/>
        <v>3.7</v>
      </c>
      <c r="R133" s="176">
        <f>VLOOKUP($B133,'Complexity of the crisis'!$C$6:$AN$170,22,FALSE)</f>
        <v>3.8</v>
      </c>
      <c r="S133" s="176">
        <f>VLOOKUP($B133,'Complexity of the crisis'!$C$6:$AN$170,38,FALSE)</f>
        <v>3.5</v>
      </c>
      <c r="T133" s="180" t="str">
        <f>VLOOKUP(B133,Lists!$C$3:$E$170,3,FALSE)</f>
        <v>Middle east</v>
      </c>
      <c r="U133" s="181">
        <f>VLOOKUP(B133,'INFORM Severity - hidden'!$C$5:$V$200,20,FALSE)</f>
        <v>44123</v>
      </c>
    </row>
    <row r="134" spans="1:21" x14ac:dyDescent="0.3">
      <c r="A134" s="177" t="str" cm="1">
        <f t="array" ref="A134">IFERROR(INDEX(Lists!$B$2:$B$170,SMALL(IF(Lists!$I$2:$I$170="Individual",ROW(Lists!$B$2:$B$170)),ROW(130:130))-1,1),"")</f>
        <v>Drought in Zambia</v>
      </c>
      <c r="B134" s="178" t="str">
        <f>VLOOKUP(A134,Lists!$B$2:$G$170,2,FALSE)</f>
        <v>ZMB002</v>
      </c>
      <c r="C134" s="178" t="str">
        <f>VLOOKUP(B134,'INFORM Severity - hidden'!$C$5:$D$170,2,FALSE)</f>
        <v>Zambia</v>
      </c>
      <c r="D134" s="178" t="str">
        <f>VLOOKUP(A134,Lists!$B$2:$G$170,3,FALSE)</f>
        <v>ZMB</v>
      </c>
      <c r="E134" s="179" t="str">
        <f>VLOOKUP(A134,Lists!$B$2:$G$170,5,FALSE)</f>
        <v>Drought</v>
      </c>
      <c r="F134" s="173">
        <f t="shared" ref="F134:F135" si="10">IF(OR(N134="x",K134="x"),"x",ROUND((5-GEOMEAN(((5-K134)/5*4+1),((5-N134)/5*4+1),((5-N134)/5*4+1)))/4*3.5+Q134*0.3,1))</f>
        <v>2.7</v>
      </c>
      <c r="G134" s="174">
        <f t="shared" ref="G134:G135" si="11">IF(F134="x","x",ROUNDUP(F134,0))</f>
        <v>3</v>
      </c>
      <c r="H134" s="174" t="str">
        <f t="shared" ref="H134:H135" si="12">IF(N134="x","x",IF(K134="x","x",(IF(G134=5,"Very High",IF(G134=4,"High",IF(G134=3,"Medium",IF(G134=2,"Low","Very Low")))))))</f>
        <v>Medium</v>
      </c>
      <c r="I134" s="175" t="str">
        <f>INDEX(Trends!$D$3:$D$400,MATCH(B134,Trends!$C$3:$C$400,0))</f>
        <v>Stable</v>
      </c>
      <c r="J134" s="174" t="str">
        <f>VLOOKUP($B134,Reliability!$A$3:$I$170,9,FALSE)</f>
        <v>Medium</v>
      </c>
      <c r="K134" s="176">
        <f t="shared" ref="K134:K135" si="13">IF(OR(M134="x",L134="x"),"x",ROUND((5-GEOMEAN(((5-L134)/5*4+1),((5-M134)/5*4+1),((5-M134)/5*4+1)))/4*5,1))</f>
        <v>2.4</v>
      </c>
      <c r="L134" s="176">
        <f>VLOOKUP($B134,'Impact of the crisis'!$C$6:$N$170,12,FALSE)</f>
        <v>3.1</v>
      </c>
      <c r="M134" s="176">
        <f>VLOOKUP($B134,'Impact of the crisis'!$C$6:$AB$170,26,FALSE)</f>
        <v>2</v>
      </c>
      <c r="N134" s="176">
        <f>VLOOKUP($B134,'Conditions of people affected'!$C$6:$R$170,16,FALSE)</f>
        <v>3.35</v>
      </c>
      <c r="O134" s="176">
        <f>VLOOKUP($B134,'Conditions of people affected'!$C$6:$R$170,9,FALSE)</f>
        <v>3.7</v>
      </c>
      <c r="P134" s="176">
        <f>VLOOKUP($B134,'Conditions of people affected'!$C$6:$R$170,15,FALSE)</f>
        <v>3</v>
      </c>
      <c r="Q134" s="176">
        <f t="shared" ref="Q134:Q135" si="14">IF(OR(S134="x",R134="x"),R134,ROUND((5-GEOMEAN(((5-R134)/5*4+1),((5-S134)/5*4+1)))/4*5,1))</f>
        <v>1.7</v>
      </c>
      <c r="R134" s="176">
        <f>VLOOKUP($B134,'Complexity of the crisis'!$C$6:$AN$170,22,FALSE)</f>
        <v>1.8</v>
      </c>
      <c r="S134" s="176">
        <f>VLOOKUP($B134,'Complexity of the crisis'!$C$6:$AN$170,38,FALSE)</f>
        <v>1.5</v>
      </c>
      <c r="T134" s="180" t="str">
        <f>VLOOKUP(B134,Lists!$C$3:$E$170,3,FALSE)</f>
        <v>Africa</v>
      </c>
      <c r="U134" s="181">
        <f>VLOOKUP(B134,'INFORM Severity - hidden'!$C$5:$V$200,20,FALSE)</f>
        <v>44182</v>
      </c>
    </row>
    <row r="135" spans="1:21" x14ac:dyDescent="0.3">
      <c r="A135" s="177" t="str" cm="1">
        <f t="array" ref="A135">IFERROR(INDEX(Lists!$B$2:$B$170,SMALL(IF(Lists!$I$2:$I$170="Individual",ROW(Lists!$B$2:$B$170)),ROW(131:131))-1,1),"")</f>
        <v>Complex crisis in Zimbabwe</v>
      </c>
      <c r="B135" s="178" t="str">
        <f>VLOOKUP(A135,Lists!$B$2:$G$170,2,FALSE)</f>
        <v>ZWE001</v>
      </c>
      <c r="C135" s="178" t="str">
        <f>VLOOKUP(B135,'INFORM Severity - hidden'!$C$5:$D$170,2,FALSE)</f>
        <v>Zimbabwe</v>
      </c>
      <c r="D135" s="178" t="str">
        <f>VLOOKUP(A135,Lists!$B$2:$G$170,3,FALSE)</f>
        <v>ZWE</v>
      </c>
      <c r="E135" s="179" t="str">
        <f>VLOOKUP(A135,Lists!$B$2:$G$170,5,FALSE)</f>
        <v>Complex crisis</v>
      </c>
      <c r="F135" s="173">
        <f t="shared" si="10"/>
        <v>3.5</v>
      </c>
      <c r="G135" s="174">
        <f t="shared" si="11"/>
        <v>4</v>
      </c>
      <c r="H135" s="174" t="str">
        <f t="shared" si="12"/>
        <v>High</v>
      </c>
      <c r="I135" s="175" t="str">
        <f>INDEX(Trends!$D$3:$D$400,MATCH(B135,Trends!$C$3:$C$400,0))</f>
        <v>Decreasing</v>
      </c>
      <c r="J135" s="174" t="str">
        <f>VLOOKUP($B135,Reliability!$A$3:$I$170,9,FALSE)</f>
        <v>Very High</v>
      </c>
      <c r="K135" s="176">
        <f t="shared" si="13"/>
        <v>3.2</v>
      </c>
      <c r="L135" s="176">
        <f>VLOOKUP($B135,'Impact of the crisis'!$C$6:$N$170,12,FALSE)</f>
        <v>4.5999999999999996</v>
      </c>
      <c r="M135" s="176">
        <f>VLOOKUP($B135,'Impact of the crisis'!$C$6:$AB$170,26,FALSE)</f>
        <v>2.2000000000000002</v>
      </c>
      <c r="N135" s="176">
        <f>VLOOKUP($B135,'Conditions of people affected'!$C$6:$R$170,16,FALSE)</f>
        <v>3.85</v>
      </c>
      <c r="O135" s="176">
        <f>VLOOKUP($B135,'Conditions of people affected'!$C$6:$R$170,9,FALSE)</f>
        <v>4.7</v>
      </c>
      <c r="P135" s="176">
        <f>VLOOKUP($B135,'Conditions of people affected'!$C$6:$R$170,15,FALSE)</f>
        <v>3</v>
      </c>
      <c r="Q135" s="176">
        <f t="shared" si="14"/>
        <v>3.2</v>
      </c>
      <c r="R135" s="176">
        <f>VLOOKUP($B135,'Complexity of the crisis'!$C$6:$AN$170,22,FALSE)</f>
        <v>2.9</v>
      </c>
      <c r="S135" s="176">
        <f>VLOOKUP($B135,'Complexity of the crisis'!$C$6:$AN$170,38,FALSE)</f>
        <v>3.5</v>
      </c>
      <c r="T135" s="180" t="str">
        <f>VLOOKUP(B135,Lists!$C$3:$E$170,3,FALSE)</f>
        <v>Africa</v>
      </c>
      <c r="U135" s="181">
        <f>VLOOKUP(B135,'INFORM Severity - hidden'!$C$5:$V$200,20,FALSE)</f>
        <v>44161</v>
      </c>
    </row>
    <row r="136" spans="1:21" x14ac:dyDescent="0.3">
      <c r="A136"/>
      <c r="B136"/>
      <c r="C136"/>
      <c r="D136"/>
      <c r="E136"/>
      <c r="F136"/>
      <c r="G136"/>
      <c r="H136"/>
      <c r="I136"/>
      <c r="J136"/>
      <c r="K136"/>
      <c r="L136"/>
      <c r="M136"/>
      <c r="N136"/>
      <c r="O136"/>
      <c r="P136"/>
      <c r="Q136"/>
      <c r="R136"/>
      <c r="S136"/>
      <c r="T136"/>
      <c r="U136"/>
    </row>
    <row r="137" spans="1:21" x14ac:dyDescent="0.3">
      <c r="A137"/>
      <c r="B137"/>
      <c r="C137"/>
      <c r="D137"/>
      <c r="E137"/>
      <c r="F137"/>
      <c r="G137"/>
      <c r="H137"/>
      <c r="I137"/>
      <c r="J137"/>
      <c r="K137"/>
      <c r="L137"/>
      <c r="M137"/>
      <c r="N137"/>
      <c r="O137"/>
      <c r="P137"/>
      <c r="Q137"/>
      <c r="R137"/>
      <c r="S137"/>
      <c r="T137"/>
      <c r="U137"/>
    </row>
    <row r="138" spans="1:21" x14ac:dyDescent="0.3">
      <c r="A138"/>
      <c r="B138"/>
      <c r="C138"/>
      <c r="D138"/>
      <c r="E138"/>
      <c r="F138"/>
      <c r="G138"/>
      <c r="H138"/>
      <c r="I138"/>
      <c r="J138"/>
      <c r="K138"/>
      <c r="L138"/>
      <c r="M138"/>
      <c r="N138"/>
      <c r="O138"/>
      <c r="P138"/>
      <c r="Q138"/>
      <c r="R138"/>
      <c r="S138"/>
      <c r="T138"/>
      <c r="U138"/>
    </row>
    <row r="139" spans="1:21" x14ac:dyDescent="0.3">
      <c r="A139"/>
      <c r="B139"/>
      <c r="C139"/>
      <c r="D139"/>
      <c r="E139"/>
      <c r="F139"/>
      <c r="G139"/>
      <c r="H139"/>
      <c r="I139"/>
      <c r="J139"/>
      <c r="K139"/>
      <c r="L139"/>
      <c r="M139"/>
      <c r="N139"/>
      <c r="O139"/>
      <c r="P139"/>
      <c r="Q139"/>
      <c r="R139"/>
      <c r="S139"/>
      <c r="T139"/>
      <c r="U139"/>
    </row>
    <row r="140" spans="1:21" x14ac:dyDescent="0.3">
      <c r="A140" s="88" t="str" cm="1">
        <f t="array" ref="A140">IFERROR(INDEX(Lists!$B$2:$B$160,SMALL(IF(Lists!$I$2:$I$160="Individual",ROW(Lists!$B$2:$B$160)),ROW(136:136))-1,1),"")</f>
        <v/>
      </c>
      <c r="B140"/>
      <c r="C140"/>
      <c r="D140"/>
      <c r="E140"/>
      <c r="F140"/>
      <c r="G140"/>
      <c r="H140"/>
      <c r="I140"/>
      <c r="J140"/>
      <c r="K140"/>
      <c r="L140"/>
      <c r="M140"/>
      <c r="N140"/>
      <c r="O140"/>
      <c r="P140"/>
      <c r="Q140"/>
      <c r="R140"/>
      <c r="S140"/>
      <c r="T140"/>
      <c r="U140"/>
    </row>
    <row r="141" spans="1:21" x14ac:dyDescent="0.3">
      <c r="A141" s="88" t="str" cm="1">
        <f t="array" ref="A141">IFERROR(INDEX(Lists!$B$2:$B$160,SMALL(IF(Lists!$I$2:$I$160="Individual",ROW(Lists!$B$2:$B$160)),ROW(137:137))-1,1),"")</f>
        <v/>
      </c>
      <c r="B141"/>
      <c r="C141"/>
      <c r="D141"/>
      <c r="E141"/>
      <c r="F141"/>
      <c r="G141"/>
      <c r="H141"/>
      <c r="I141"/>
      <c r="J141"/>
      <c r="K141"/>
      <c r="L141"/>
      <c r="M141"/>
      <c r="N141"/>
      <c r="O141"/>
      <c r="P141"/>
      <c r="Q141"/>
      <c r="R141"/>
      <c r="S141"/>
      <c r="T141"/>
      <c r="U141"/>
    </row>
    <row r="142" spans="1:21" x14ac:dyDescent="0.3">
      <c r="A142" s="88" t="str" cm="1">
        <f t="array" ref="A142">IFERROR(INDEX(Lists!$B$2:$B$160,SMALL(IF(Lists!$I$2:$I$160="Individual",ROW(Lists!$B$2:$B$160)),ROW(138:138))-1,1),"")</f>
        <v/>
      </c>
      <c r="B142"/>
      <c r="C142"/>
      <c r="D142"/>
      <c r="E142"/>
      <c r="F142"/>
      <c r="G142"/>
      <c r="H142"/>
      <c r="I142"/>
      <c r="J142"/>
      <c r="K142"/>
      <c r="L142"/>
      <c r="M142"/>
      <c r="N142"/>
      <c r="O142"/>
      <c r="P142"/>
      <c r="Q142"/>
      <c r="R142"/>
      <c r="S142"/>
      <c r="T142"/>
      <c r="U142"/>
    </row>
    <row r="143" spans="1:21" x14ac:dyDescent="0.3">
      <c r="A143" s="88" t="str" cm="1">
        <f t="array" ref="A143">IFERROR(INDEX(Lists!$B$2:$B$160,SMALL(IF(Lists!$I$2:$I$160="Individual",ROW(Lists!$B$2:$B$160)),ROW(139:139))-1,1),"")</f>
        <v/>
      </c>
      <c r="B143"/>
      <c r="C143"/>
      <c r="D143"/>
      <c r="E143"/>
      <c r="F143"/>
      <c r="G143"/>
      <c r="H143"/>
      <c r="I143"/>
      <c r="J143"/>
      <c r="K143"/>
      <c r="L143"/>
      <c r="M143"/>
      <c r="N143"/>
      <c r="O143"/>
      <c r="P143"/>
      <c r="Q143"/>
      <c r="R143"/>
      <c r="S143"/>
      <c r="T143"/>
      <c r="U143"/>
    </row>
    <row r="144" spans="1:21" x14ac:dyDescent="0.3">
      <c r="A144"/>
      <c r="B144"/>
      <c r="C144"/>
      <c r="D144"/>
      <c r="E144"/>
      <c r="F144"/>
      <c r="G144"/>
      <c r="H144"/>
      <c r="I144"/>
      <c r="J144"/>
      <c r="K144"/>
      <c r="L144"/>
      <c r="M144"/>
      <c r="N144"/>
      <c r="O144"/>
      <c r="P144"/>
      <c r="Q144"/>
      <c r="R144"/>
      <c r="S144"/>
      <c r="T144"/>
      <c r="U144"/>
    </row>
  </sheetData>
  <autoFilter ref="A4:T143" xr:uid="{5E6D0A52-DE4A-4BBA-9104-88F0BE97E7C6}">
    <sortState ref="A5:T143">
      <sortCondition ref="G4:G143"/>
    </sortState>
  </autoFilter>
  <conditionalFormatting sqref="K5:K135">
    <cfRule type="cellIs" dxfId="330" priority="64" stopIfTrue="1" operator="between">
      <formula>4</formula>
      <formula>5</formula>
    </cfRule>
    <cfRule type="cellIs" dxfId="329" priority="70" stopIfTrue="1" operator="between">
      <formula>3</formula>
      <formula>4</formula>
    </cfRule>
    <cfRule type="cellIs" dxfId="328" priority="71" stopIfTrue="1" operator="between">
      <formula>2</formula>
      <formula>3</formula>
    </cfRule>
    <cfRule type="cellIs" dxfId="327" priority="72" stopIfTrue="1" operator="between">
      <formula>1</formula>
      <formula>2</formula>
    </cfRule>
    <cfRule type="cellIs" dxfId="326" priority="73" stopIfTrue="1" operator="between">
      <formula>0</formula>
      <formula>1</formula>
    </cfRule>
  </conditionalFormatting>
  <conditionalFormatting sqref="L5:M135">
    <cfRule type="cellIs" dxfId="325" priority="65" stopIfTrue="1" operator="between">
      <formula>4</formula>
      <formula>5</formula>
    </cfRule>
    <cfRule type="cellIs" dxfId="324" priority="66" stopIfTrue="1" operator="between">
      <formula>3</formula>
      <formula>4</formula>
    </cfRule>
    <cfRule type="cellIs" dxfId="323" priority="67" stopIfTrue="1" operator="between">
      <formula>2</formula>
      <formula>3</formula>
    </cfRule>
    <cfRule type="cellIs" dxfId="322" priority="68" stopIfTrue="1" operator="between">
      <formula>1</formula>
      <formula>2</formula>
    </cfRule>
    <cfRule type="cellIs" dxfId="321" priority="69" stopIfTrue="1" operator="between">
      <formula>0</formula>
      <formula>1</formula>
    </cfRule>
  </conditionalFormatting>
  <conditionalFormatting sqref="S5:S135">
    <cfRule type="cellIs" dxfId="320" priority="49" stopIfTrue="1" operator="between">
      <formula>4</formula>
      <formula>5</formula>
    </cfRule>
    <cfRule type="cellIs" dxfId="319" priority="50" stopIfTrue="1" operator="between">
      <formula>3</formula>
      <formula>4</formula>
    </cfRule>
    <cfRule type="cellIs" dxfId="318" priority="51" stopIfTrue="1" operator="between">
      <formula>2</formula>
      <formula>3</formula>
    </cfRule>
    <cfRule type="cellIs" dxfId="317" priority="52" stopIfTrue="1" operator="between">
      <formula>1</formula>
      <formula>2</formula>
    </cfRule>
    <cfRule type="cellIs" dxfId="316" priority="53" stopIfTrue="1" operator="between">
      <formula>0</formula>
      <formula>1</formula>
    </cfRule>
  </conditionalFormatting>
  <conditionalFormatting sqref="Q5:Q135">
    <cfRule type="cellIs" dxfId="315" priority="34" stopIfTrue="1" operator="between">
      <formula>4</formula>
      <formula>5</formula>
    </cfRule>
    <cfRule type="cellIs" dxfId="314" priority="35" stopIfTrue="1" operator="between">
      <formula>3</formula>
      <formula>4</formula>
    </cfRule>
    <cfRule type="cellIs" dxfId="313" priority="36" stopIfTrue="1" operator="between">
      <formula>2</formula>
      <formula>3</formula>
    </cfRule>
    <cfRule type="cellIs" dxfId="312" priority="37" stopIfTrue="1" operator="between">
      <formula>1</formula>
      <formula>2</formula>
    </cfRule>
    <cfRule type="cellIs" dxfId="311" priority="38" stopIfTrue="1" operator="between">
      <formula>0</formula>
      <formula>1</formula>
    </cfRule>
  </conditionalFormatting>
  <conditionalFormatting sqref="I5:I135">
    <cfRule type="cellIs" dxfId="310" priority="26" operator="equal">
      <formula>"Increasing"</formula>
    </cfRule>
    <cfRule type="cellIs" dxfId="309" priority="27" operator="equal">
      <formula>"Stable"</formula>
    </cfRule>
    <cfRule type="cellIs" dxfId="308" priority="28" operator="equal">
      <formula>"Decreasing"</formula>
    </cfRule>
  </conditionalFormatting>
  <conditionalFormatting sqref="R5:S135">
    <cfRule type="cellIs" dxfId="307" priority="44" stopIfTrue="1" operator="between">
      <formula>4</formula>
      <formula>5</formula>
    </cfRule>
    <cfRule type="cellIs" dxfId="306" priority="45" stopIfTrue="1" operator="between">
      <formula>3</formula>
      <formula>4</formula>
    </cfRule>
    <cfRule type="cellIs" dxfId="305" priority="46" stopIfTrue="1" operator="between">
      <formula>2</formula>
      <formula>3</formula>
    </cfRule>
    <cfRule type="cellIs" dxfId="304" priority="47" stopIfTrue="1" operator="between">
      <formula>1</formula>
      <formula>2</formula>
    </cfRule>
    <cfRule type="cellIs" dxfId="303" priority="48" stopIfTrue="1" operator="between">
      <formula>0</formula>
      <formula>1</formula>
    </cfRule>
  </conditionalFormatting>
  <conditionalFormatting sqref="G5:G135">
    <cfRule type="cellIs" dxfId="302" priority="16" stopIfTrue="1" operator="equal">
      <formula>5</formula>
    </cfRule>
    <cfRule type="cellIs" dxfId="301" priority="17" stopIfTrue="1" operator="equal">
      <formula>4</formula>
    </cfRule>
    <cfRule type="cellIs" dxfId="300" priority="18" stopIfTrue="1" operator="equal">
      <formula>3</formula>
    </cfRule>
    <cfRule type="cellIs" dxfId="299" priority="19" stopIfTrue="1" operator="equal">
      <formula>2</formula>
    </cfRule>
    <cfRule type="cellIs" dxfId="298" priority="20" stopIfTrue="1" operator="equal">
      <formula>1</formula>
    </cfRule>
  </conditionalFormatting>
  <conditionalFormatting sqref="H5:H135">
    <cfRule type="cellIs" dxfId="297" priority="11" stopIfTrue="1" operator="equal">
      <formula>"Very High"</formula>
    </cfRule>
    <cfRule type="cellIs" dxfId="296" priority="12" stopIfTrue="1" operator="equal">
      <formula>"High"</formula>
    </cfRule>
    <cfRule type="cellIs" dxfId="295" priority="13" stopIfTrue="1" operator="equal">
      <formula>"Medium"</formula>
    </cfRule>
    <cfRule type="cellIs" dxfId="294" priority="14" stopIfTrue="1" operator="equal">
      <formula>"Low"</formula>
    </cfRule>
    <cfRule type="cellIs" dxfId="293" priority="15" stopIfTrue="1" operator="equal">
      <formula>"Very Low"</formula>
    </cfRule>
  </conditionalFormatting>
  <conditionalFormatting sqref="N5:P135">
    <cfRule type="cellIs" dxfId="292" priority="6" stopIfTrue="1" operator="between">
      <formula>5</formula>
      <formula>5.9</formula>
    </cfRule>
    <cfRule type="cellIs" dxfId="291" priority="7" stopIfTrue="1" operator="between">
      <formula>4</formula>
      <formula>4.9</formula>
    </cfRule>
    <cfRule type="cellIs" dxfId="290" priority="8" stopIfTrue="1" operator="between">
      <formula>3</formula>
      <formula>3.9</formula>
    </cfRule>
    <cfRule type="cellIs" dxfId="289" priority="9" stopIfTrue="1" operator="between">
      <formula>2</formula>
      <formula>2.9</formula>
    </cfRule>
    <cfRule type="cellIs" dxfId="288" priority="10" stopIfTrue="1" operator="between">
      <formula>0</formula>
      <formula>1.9</formula>
    </cfRule>
  </conditionalFormatting>
  <conditionalFormatting sqref="J5:J135">
    <cfRule type="cellIs" dxfId="287" priority="1" stopIfTrue="1" operator="equal">
      <formula>"Very Low"</formula>
    </cfRule>
    <cfRule type="cellIs" dxfId="286" priority="2" stopIfTrue="1" operator="equal">
      <formula>"Low"</formula>
    </cfRule>
    <cfRule type="cellIs" dxfId="285" priority="3" stopIfTrue="1" operator="equal">
      <formula>"Medium"</formula>
    </cfRule>
    <cfRule type="cellIs" dxfId="284" priority="4" stopIfTrue="1" operator="equal">
      <formula>"High"</formula>
    </cfRule>
    <cfRule type="cellIs" dxfId="283" priority="5" stopIfTrue="1" operator="equal">
      <formula>"Very High"</formula>
    </cfRule>
  </conditionalFormatting>
  <pageMargins left="0.70866141732283472" right="0.70866141732283472" top="0.74803149606299213" bottom="0.74803149606299213" header="0.31496062992125984" footer="0.31496062992125984"/>
  <pageSetup paperSize="8" scale="69" orientation="landscape" horizontalDpi="1200" verticalDpi="1200" r:id="rId1"/>
  <drawing r:id="rId2"/>
  <picture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D75C2-811D-487C-A609-C16ABD7B49F6}">
  <sheetPr>
    <tabColor rgb="FF4A2B54"/>
    <pageSetUpPr fitToPage="1"/>
  </sheetPr>
  <dimension ref="A1:U144"/>
  <sheetViews>
    <sheetView zoomScale="80" zoomScaleNormal="80" workbookViewId="0"/>
  </sheetViews>
  <sheetFormatPr defaultColWidth="8.5546875" defaultRowHeight="14.4" x14ac:dyDescent="0.3"/>
  <cols>
    <col min="1" max="1" width="43.5546875" bestFit="1" customWidth="1"/>
    <col min="2" max="2" width="9.44140625"/>
    <col min="3" max="3" width="17.5546875" customWidth="1"/>
    <col min="4" max="4" width="9.44140625"/>
    <col min="5" max="5" width="27.44140625" bestFit="1" customWidth="1"/>
    <col min="6" max="7" width="9.44140625"/>
    <col min="8" max="8" width="9.5546875" customWidth="1"/>
    <col min="9" max="9" width="13.5546875" style="88" customWidth="1"/>
    <col min="10" max="10" width="9.5546875" customWidth="1"/>
    <col min="11" max="20" width="9.44140625"/>
    <col min="21" max="21" width="11.44140625" bestFit="1" customWidth="1"/>
    <col min="22" max="16384" width="8.5546875" style="206"/>
  </cols>
  <sheetData>
    <row r="1" spans="1:21" ht="22.8" x14ac:dyDescent="0.4">
      <c r="A1" s="171" t="str">
        <f>"INFORM Severity Index - all countries. Release: "&amp;About!$A$5&amp;""</f>
        <v>INFORM Severity Index - all countries. Release: December 2020</v>
      </c>
      <c r="B1" s="68"/>
      <c r="C1" s="68"/>
      <c r="D1" s="68"/>
      <c r="E1" s="68"/>
      <c r="F1" s="68"/>
      <c r="G1" s="68"/>
      <c r="H1" s="68"/>
      <c r="I1" s="68"/>
      <c r="J1" s="68"/>
      <c r="K1" s="68"/>
      <c r="L1" s="68"/>
      <c r="M1" s="68"/>
      <c r="N1" s="68"/>
      <c r="O1" s="68"/>
      <c r="P1" s="68"/>
      <c r="Q1" s="68"/>
      <c r="R1" s="68"/>
      <c r="S1" s="68"/>
      <c r="T1" s="68"/>
      <c r="U1" s="68"/>
    </row>
    <row r="2" spans="1:21" ht="97.8" thickBot="1" x14ac:dyDescent="0.35">
      <c r="A2" s="13" t="s">
        <v>459</v>
      </c>
      <c r="B2" s="13" t="s">
        <v>460</v>
      </c>
      <c r="C2" s="13" t="s">
        <v>372</v>
      </c>
      <c r="D2" s="6" t="s">
        <v>357</v>
      </c>
      <c r="E2" s="13" t="s">
        <v>470</v>
      </c>
      <c r="F2" s="114" t="s">
        <v>2751</v>
      </c>
      <c r="G2" s="115" t="s">
        <v>2752</v>
      </c>
      <c r="H2" s="114" t="s">
        <v>2752</v>
      </c>
      <c r="I2" s="116" t="s">
        <v>2759</v>
      </c>
      <c r="J2" s="116" t="s">
        <v>625</v>
      </c>
      <c r="K2" s="118" t="s">
        <v>2743</v>
      </c>
      <c r="L2" s="117" t="s">
        <v>3015</v>
      </c>
      <c r="M2" s="117" t="s">
        <v>3016</v>
      </c>
      <c r="N2" s="69" t="s">
        <v>2745</v>
      </c>
      <c r="O2" s="119" t="s">
        <v>1428</v>
      </c>
      <c r="P2" s="119" t="s">
        <v>2744</v>
      </c>
      <c r="Q2" s="120" t="s">
        <v>504</v>
      </c>
      <c r="R2" s="121" t="s">
        <v>505</v>
      </c>
      <c r="S2" s="121" t="s">
        <v>506</v>
      </c>
      <c r="T2" s="89" t="s">
        <v>1560</v>
      </c>
      <c r="U2" s="170" t="s">
        <v>2792</v>
      </c>
    </row>
    <row r="3" spans="1:21" ht="18" hidden="1" thickTop="1" x14ac:dyDescent="0.35">
      <c r="A3" s="66" t="s">
        <v>481</v>
      </c>
      <c r="B3" s="66"/>
      <c r="C3" s="66"/>
      <c r="D3" s="66"/>
      <c r="E3" s="66"/>
      <c r="F3" s="58"/>
      <c r="G3" s="58"/>
      <c r="H3" s="58"/>
      <c r="I3" s="111"/>
      <c r="J3" s="58"/>
      <c r="K3" s="57"/>
      <c r="L3" s="56"/>
      <c r="M3" s="56"/>
      <c r="N3" s="57"/>
      <c r="O3" s="58"/>
      <c r="P3" s="58"/>
      <c r="Q3" s="57"/>
      <c r="R3" s="56"/>
      <c r="S3" s="56"/>
      <c r="T3" s="2"/>
      <c r="U3" s="153"/>
    </row>
    <row r="4" spans="1:21" ht="18" thickTop="1" x14ac:dyDescent="0.35">
      <c r="A4" s="14" t="s">
        <v>410</v>
      </c>
      <c r="B4" s="14"/>
      <c r="C4" s="14"/>
      <c r="D4" s="7" t="s">
        <v>410</v>
      </c>
      <c r="E4" s="14"/>
      <c r="F4" s="44" t="s">
        <v>491</v>
      </c>
      <c r="G4" s="44" t="s">
        <v>491</v>
      </c>
      <c r="H4" s="44" t="s">
        <v>454</v>
      </c>
      <c r="I4" s="44" t="s">
        <v>2758</v>
      </c>
      <c r="J4" s="44" t="s">
        <v>454</v>
      </c>
      <c r="K4" s="44" t="s">
        <v>491</v>
      </c>
      <c r="L4" s="44" t="s">
        <v>491</v>
      </c>
      <c r="M4" s="44" t="s">
        <v>491</v>
      </c>
      <c r="N4" s="44" t="s">
        <v>491</v>
      </c>
      <c r="O4" s="44" t="s">
        <v>491</v>
      </c>
      <c r="P4" s="44" t="s">
        <v>491</v>
      </c>
      <c r="Q4" s="44" t="s">
        <v>491</v>
      </c>
      <c r="R4" s="44" t="s">
        <v>491</v>
      </c>
      <c r="S4" s="44" t="s">
        <v>491</v>
      </c>
      <c r="T4" s="2"/>
      <c r="U4" s="153"/>
    </row>
    <row r="5" spans="1:21" x14ac:dyDescent="0.3">
      <c r="A5" s="182" t="str" cm="1">
        <f t="array" ref="A5">IFERROR(INDEX(Lists!$B$2:$B$170,SMALL(IF(Lists!$H$2:$H$170="Yes",ROW(Lists!$B$2:$B$170)),ROW(1:1))-1,1),"")</f>
        <v>Complex crisis in Afghanistan</v>
      </c>
      <c r="B5" s="183" t="str">
        <f>VLOOKUP(A5,Lists!$B$2:$G$170,2,FALSE)</f>
        <v>AFG001</v>
      </c>
      <c r="C5" s="183" t="str">
        <f>VLOOKUP(B5,'INFORM Severity - hidden'!$C$5:$D$170,2,FALSE)</f>
        <v>Afghanistan</v>
      </c>
      <c r="D5" s="183" t="str">
        <f>VLOOKUP(A5,Lists!$B$2:$G$170,3,FALSE)</f>
        <v>AFG</v>
      </c>
      <c r="E5" s="183" t="str">
        <f>VLOOKUP(A5,Lists!$B$2:$G$170,5,FALSE)</f>
        <v>Complex crisis</v>
      </c>
      <c r="F5" s="186">
        <f>IF(OR(N5="x",K5="x"),"x",ROUND((5-GEOMEAN(((5-K5)/5*4+1),((5-N5)/5*4+1),((5-N5)/5*4+1)))/4*3.5+Q5*0.3,1))</f>
        <v>4.5999999999999996</v>
      </c>
      <c r="G5" s="187">
        <f>IF(F5="x","x",ROUNDUP(F5,0))</f>
        <v>5</v>
      </c>
      <c r="H5" s="187" t="str">
        <f>IF(N5="x","x",IF(K5="x","x",(IF(G5=5,"Very High",IF(G5=4,"High",IF(G5=3,"Medium",IF(G5=2,"Low","Very Low")))))))</f>
        <v>Very High</v>
      </c>
      <c r="I5" s="185" t="str">
        <f>INDEX(Trends!$D$3:$D$400,MATCH(B5,Trends!$C$3:$C$400,0))</f>
        <v>Increasing</v>
      </c>
      <c r="J5" s="187" t="str">
        <f>VLOOKUP($B5,Reliability!$A$3:$I$170,9,FALSE)</f>
        <v>High</v>
      </c>
      <c r="K5" s="188">
        <f>IF(OR(M5="x",L5="x"),"x",ROUND((5-GEOMEAN(((5-L5)/5*4+1),((5-M5)/5*4+1),((5-M5)/5*4+1)))/4*5,1))</f>
        <v>5</v>
      </c>
      <c r="L5" s="188">
        <f>VLOOKUP($B5,'Impact of the crisis'!$C$6:$N$170,12,FALSE)</f>
        <v>4.9000000000000004</v>
      </c>
      <c r="M5" s="188">
        <f>VLOOKUP($B5,'Impact of the crisis'!$C$6:$AB$170,26,FALSE)</f>
        <v>5</v>
      </c>
      <c r="N5" s="188">
        <f>VLOOKUP($B5,'Conditions of people affected'!$C$6:$R$170,16,FALSE)</f>
        <v>4.5</v>
      </c>
      <c r="O5" s="188">
        <f>VLOOKUP($B5,'Conditions of people affected'!$C$6:$R$170,9,FALSE)</f>
        <v>5</v>
      </c>
      <c r="P5" s="188">
        <f>VLOOKUP($B5,'Conditions of people affected'!$C$6:$R$170,15,FALSE)</f>
        <v>4</v>
      </c>
      <c r="Q5" s="188">
        <f>IF(OR(S5="x",R5="x"),R5,ROUND((5-GEOMEAN(((5-R5)/5*4+1),((5-S5)/5*4+1)))/4*5,1))</f>
        <v>4.3</v>
      </c>
      <c r="R5" s="188">
        <f>VLOOKUP($B5,'Complexity of the crisis'!$C$6:$AN$170,22,FALSE)</f>
        <v>4</v>
      </c>
      <c r="S5" s="189">
        <f>VLOOKUP($B5,'Complexity of the crisis'!$C$6:$AN$170,38,FALSE)</f>
        <v>4.5</v>
      </c>
      <c r="T5" s="184" t="str">
        <f>VLOOKUP(B5,Lists!$C$3:$E$170,3,FALSE)</f>
        <v>Asia</v>
      </c>
      <c r="U5" s="205">
        <f>VLOOKUP(B5,'INFORM Severity - hidden'!$C$5:$V$200,20,FALSE)</f>
        <v>44181</v>
      </c>
    </row>
    <row r="6" spans="1:21" x14ac:dyDescent="0.3">
      <c r="A6" s="182" t="str" cm="1">
        <f t="array" ref="A6">IFERROR(INDEX(Lists!$B$2:$B$170,SMALL(IF(Lists!$H$2:$H$170="Yes",ROW(Lists!$B$2:$B$170)),ROW(2:2))-1,1),"")</f>
        <v>Multiple crises in Algeria</v>
      </c>
      <c r="B6" s="183" t="str">
        <f>VLOOKUP(A6,Lists!$B$2:$G$170,2,FALSE)</f>
        <v>DZA004</v>
      </c>
      <c r="C6" s="183" t="str">
        <f>VLOOKUP(B6,'INFORM Severity - hidden'!$C$5:$D$170,2,FALSE)</f>
        <v>Algeria</v>
      </c>
      <c r="D6" s="183" t="str">
        <f>VLOOKUP(A6,Lists!$B$2:$G$170,3,FALSE)</f>
        <v>DZA</v>
      </c>
      <c r="E6" s="183" t="str">
        <f>VLOOKUP(A6,Lists!$B$2:$G$170,5,FALSE)</f>
        <v>Multiple crises country</v>
      </c>
      <c r="F6" s="186" t="str">
        <f t="shared" ref="F6:F69" si="0">IF(OR(N6="x",K6="x"),"x",ROUND((5-GEOMEAN(((5-K6)/5*4+1),((5-N6)/5*4+1),((5-N6)/5*4+1)))/4*3.5+Q6*0.3,1))</f>
        <v>x</v>
      </c>
      <c r="G6" s="187" t="str">
        <f t="shared" ref="G6:G69" si="1">IF(F6="x","x",ROUNDUP(F6,0))</f>
        <v>x</v>
      </c>
      <c r="H6" s="187" t="str">
        <f t="shared" ref="H6:H69" si="2">IF(N6="x","x",IF(K6="x","x",(IF(G6=5,"Very High",IF(G6=4,"High",IF(G6=3,"Medium",IF(G6=2,"Low","Very Low")))))))</f>
        <v>x</v>
      </c>
      <c r="I6" s="185" t="str">
        <f>INDEX(Trends!$D$3:$D$400,MATCH(B6,Trends!$C$3:$C$400,0))</f>
        <v>-</v>
      </c>
      <c r="J6" s="187" t="str">
        <f>VLOOKUP($B6,Reliability!$A$3:$I$170,9,FALSE)</f>
        <v>Low</v>
      </c>
      <c r="K6" s="188">
        <f t="shared" ref="K6:K69" si="3">IF(OR(M6="x",L6="x"),"x",ROUND((5-GEOMEAN(((5-L6)/5*4+1),((5-M6)/5*4+1),((5-M6)/5*4+1)))/4*5,1))</f>
        <v>4.4000000000000004</v>
      </c>
      <c r="L6" s="188">
        <f>VLOOKUP($B6,'Impact of the crisis'!$C$6:$N$170,12,FALSE)</f>
        <v>5</v>
      </c>
      <c r="M6" s="188">
        <f>VLOOKUP($B6,'Impact of the crisis'!$C$6:$AB$170,26,FALSE)</f>
        <v>4</v>
      </c>
      <c r="N6" s="188" t="str">
        <f>VLOOKUP($B6,'Conditions of people affected'!$C$6:$R$170,16,FALSE)</f>
        <v>x</v>
      </c>
      <c r="O6" s="188" t="str">
        <f>VLOOKUP($B6,'Conditions of people affected'!$C$6:$R$170,9,FALSE)</f>
        <v>x</v>
      </c>
      <c r="P6" s="188" t="str">
        <f>VLOOKUP($B6,'Conditions of people affected'!$C$6:$R$170,15,FALSE)</f>
        <v>x</v>
      </c>
      <c r="Q6" s="188">
        <f t="shared" ref="Q6:Q69" si="4">IF(OR(S6="x",R6="x"),R6,ROUND((5-GEOMEAN(((5-R6)/5*4+1),((5-S6)/5*4+1)))/4*5,1))</f>
        <v>2.5</v>
      </c>
      <c r="R6" s="188">
        <f>VLOOKUP($B6,'Complexity of the crisis'!$C$6:$AN$170,22,FALSE)</f>
        <v>3</v>
      </c>
      <c r="S6" s="189">
        <f>VLOOKUP($B6,'Complexity of the crisis'!$C$6:$AN$170,38,FALSE)</f>
        <v>2</v>
      </c>
      <c r="T6" s="184" t="str">
        <f>VLOOKUP(B6,Lists!$C$3:$E$170,3,FALSE)</f>
        <v>Africa</v>
      </c>
      <c r="U6" s="205">
        <f>VLOOKUP(B6,'INFORM Severity - hidden'!$C$5:$V$200,20,FALSE)</f>
        <v>44162</v>
      </c>
    </row>
    <row r="7" spans="1:21" x14ac:dyDescent="0.3">
      <c r="A7" s="182" t="str" cm="1">
        <f t="array" ref="A7">IFERROR(INDEX(Lists!$B$2:$B$170,SMALL(IF(Lists!$H$2:$H$170="Yes",ROW(Lists!$B$2:$B$170)),ROW(3:3))-1,1),"")</f>
        <v>Nagorno-Karabakh Conflict in Armenia</v>
      </c>
      <c r="B7" s="183" t="str">
        <f>VLOOKUP(A7,Lists!$B$2:$G$170,2,FALSE)</f>
        <v>ARM002</v>
      </c>
      <c r="C7" s="183" t="str">
        <f>VLOOKUP(B7,'INFORM Severity - hidden'!$C$5:$D$170,2,FALSE)</f>
        <v>Armenia</v>
      </c>
      <c r="D7" s="183" t="str">
        <f>VLOOKUP(A7,Lists!$B$2:$G$170,3,FALSE)</f>
        <v>ARM</v>
      </c>
      <c r="E7" s="183" t="str">
        <f>VLOOKUP(A7,Lists!$B$2:$G$170,5,FALSE)</f>
        <v>Conflict</v>
      </c>
      <c r="F7" s="186" t="str">
        <f t="shared" si="0"/>
        <v>x</v>
      </c>
      <c r="G7" s="187" t="str">
        <f t="shared" si="1"/>
        <v>x</v>
      </c>
      <c r="H7" s="187" t="str">
        <f t="shared" si="2"/>
        <v>x</v>
      </c>
      <c r="I7" s="185" t="str">
        <f>INDEX(Trends!$D$3:$D$400,MATCH(B7,Trends!$C$3:$C$400,0))</f>
        <v>-</v>
      </c>
      <c r="J7" s="187" t="str">
        <f>VLOOKUP($B7,Reliability!$A$3:$I$170,9,FALSE)</f>
        <v>High</v>
      </c>
      <c r="K7" s="188">
        <f t="shared" si="3"/>
        <v>3.2</v>
      </c>
      <c r="L7" s="188">
        <f>VLOOKUP($B7,'Impact of the crisis'!$C$6:$N$170,12,FALSE)</f>
        <v>3.5</v>
      </c>
      <c r="M7" s="188">
        <f>VLOOKUP($B7,'Impact of the crisis'!$C$6:$AB$170,26,FALSE)</f>
        <v>3</v>
      </c>
      <c r="N7" s="188" t="str">
        <f>VLOOKUP($B7,'Conditions of people affected'!$C$6:$R$170,16,FALSE)</f>
        <v>x</v>
      </c>
      <c r="O7" s="188" t="str">
        <f>VLOOKUP($B7,'Conditions of people affected'!$C$6:$R$170,9,FALSE)</f>
        <v>x</v>
      </c>
      <c r="P7" s="188" t="str">
        <f>VLOOKUP($B7,'Conditions of people affected'!$C$6:$R$170,15,FALSE)</f>
        <v>x</v>
      </c>
      <c r="Q7" s="188">
        <f t="shared" si="4"/>
        <v>1.9</v>
      </c>
      <c r="R7" s="188">
        <f>VLOOKUP($B7,'Complexity of the crisis'!$C$6:$AN$170,22,FALSE)</f>
        <v>1.8</v>
      </c>
      <c r="S7" s="189">
        <f>VLOOKUP($B7,'Complexity of the crisis'!$C$6:$AN$170,38,FALSE)</f>
        <v>2</v>
      </c>
      <c r="T7" s="184" t="str">
        <f>VLOOKUP(B7,Lists!$C$3:$E$170,3,FALSE)</f>
        <v>Asia</v>
      </c>
      <c r="U7" s="205">
        <f>VLOOKUP(B7,'INFORM Severity - hidden'!$C$5:$V$200,20,FALSE)</f>
        <v>44182</v>
      </c>
    </row>
    <row r="8" spans="1:21" x14ac:dyDescent="0.3">
      <c r="A8" s="182" t="str" cm="1">
        <f t="array" ref="A8">IFERROR(INDEX(Lists!$B$2:$B$170,SMALL(IF(Lists!$H$2:$H$170="Yes",ROW(Lists!$B$2:$B$170)),ROW(4:4))-1,1),"")</f>
        <v>Nagorno-Karabakh conflict in Azerbaijan</v>
      </c>
      <c r="B8" s="183" t="str">
        <f>VLOOKUP(A8,Lists!$B$2:$G$170,2,FALSE)</f>
        <v>AZE002</v>
      </c>
      <c r="C8" s="183" t="str">
        <f>VLOOKUP(B8,'INFORM Severity - hidden'!$C$5:$D$170,2,FALSE)</f>
        <v>Azerbaijan</v>
      </c>
      <c r="D8" s="183" t="str">
        <f>VLOOKUP(A8,Lists!$B$2:$G$170,3,FALSE)</f>
        <v>AZE</v>
      </c>
      <c r="E8" s="183" t="str">
        <f>VLOOKUP(A8,Lists!$B$2:$G$170,5,FALSE)</f>
        <v>Conflict</v>
      </c>
      <c r="F8" s="186" t="str">
        <f t="shared" si="0"/>
        <v>x</v>
      </c>
      <c r="G8" s="187" t="str">
        <f t="shared" si="1"/>
        <v>x</v>
      </c>
      <c r="H8" s="187" t="str">
        <f t="shared" si="2"/>
        <v>x</v>
      </c>
      <c r="I8" s="185" t="str">
        <f>INDEX(Trends!$D$3:$D$400,MATCH(B8,Trends!$C$3:$C$400,0))</f>
        <v>-</v>
      </c>
      <c r="J8" s="187" t="str">
        <f>VLOOKUP($B8,Reliability!$A$3:$I$170,9,FALSE)</f>
        <v>High</v>
      </c>
      <c r="K8" s="188">
        <f t="shared" si="3"/>
        <v>2.9</v>
      </c>
      <c r="L8" s="188">
        <f>VLOOKUP($B8,'Impact of the crisis'!$C$6:$N$170,12,FALSE)</f>
        <v>2.5</v>
      </c>
      <c r="M8" s="188">
        <f>VLOOKUP($B8,'Impact of the crisis'!$C$6:$AB$170,26,FALSE)</f>
        <v>3.1</v>
      </c>
      <c r="N8" s="188" t="str">
        <f>VLOOKUP($B8,'Conditions of people affected'!$C$6:$R$170,16,FALSE)</f>
        <v>x</v>
      </c>
      <c r="O8" s="188" t="str">
        <f>VLOOKUP($B8,'Conditions of people affected'!$C$6:$R$170,9,FALSE)</f>
        <v>x</v>
      </c>
      <c r="P8" s="188" t="str">
        <f>VLOOKUP($B8,'Conditions of people affected'!$C$6:$R$170,15,FALSE)</f>
        <v>x</v>
      </c>
      <c r="Q8" s="188">
        <f t="shared" si="4"/>
        <v>3</v>
      </c>
      <c r="R8" s="188">
        <f>VLOOKUP($B8,'Complexity of the crisis'!$C$6:$AN$170,22,FALSE)</f>
        <v>2.9</v>
      </c>
      <c r="S8" s="189">
        <f>VLOOKUP($B8,'Complexity of the crisis'!$C$6:$AN$170,38,FALSE)</f>
        <v>3</v>
      </c>
      <c r="T8" s="184" t="str">
        <f>VLOOKUP(B8,Lists!$C$3:$E$170,3,FALSE)</f>
        <v>Asia</v>
      </c>
      <c r="U8" s="205">
        <f>VLOOKUP(B8,'INFORM Severity - hidden'!$C$5:$V$200,20,FALSE)</f>
        <v>44187</v>
      </c>
    </row>
    <row r="9" spans="1:21" x14ac:dyDescent="0.3">
      <c r="A9" s="182" t="str" cm="1">
        <f t="array" ref="A9">IFERROR(INDEX(Lists!$B$2:$B$170,SMALL(IF(Lists!$H$2:$H$170="Yes",ROW(Lists!$B$2:$B$170)),ROW(5:5))-1,1),"")</f>
        <v>Rohingya refugee crisis</v>
      </c>
      <c r="B9" s="183" t="str">
        <f>VLOOKUP(A9,Lists!$B$2:$G$170,2,FALSE)</f>
        <v>BGD002</v>
      </c>
      <c r="C9" s="183" t="str">
        <f>VLOOKUP(B9,'INFORM Severity - hidden'!$C$5:$D$170,2,FALSE)</f>
        <v>Bangladesh</v>
      </c>
      <c r="D9" s="183" t="str">
        <f>VLOOKUP(A9,Lists!$B$2:$G$170,3,FALSE)</f>
        <v>BGD</v>
      </c>
      <c r="E9" s="183" t="str">
        <f>VLOOKUP(A9,Lists!$B$2:$G$170,5,FALSE)</f>
        <v>International displacement</v>
      </c>
      <c r="F9" s="186">
        <f t="shared" si="0"/>
        <v>3.3</v>
      </c>
      <c r="G9" s="187">
        <f t="shared" si="1"/>
        <v>4</v>
      </c>
      <c r="H9" s="187" t="str">
        <f t="shared" si="2"/>
        <v>High</v>
      </c>
      <c r="I9" s="185" t="str">
        <f>INDEX(Trends!$D$3:$D$400,MATCH(B9,Trends!$C$3:$C$400,0))</f>
        <v>Increasing</v>
      </c>
      <c r="J9" s="187" t="str">
        <f>VLOOKUP($B9,Reliability!$A$3:$I$170,9,FALSE)</f>
        <v>Very High</v>
      </c>
      <c r="K9" s="188">
        <f t="shared" si="3"/>
        <v>2.7</v>
      </c>
      <c r="L9" s="188">
        <f>VLOOKUP($B9,'Impact of the crisis'!$C$6:$N$170,12,FALSE)</f>
        <v>0.1</v>
      </c>
      <c r="M9" s="188">
        <f>VLOOKUP($B9,'Impact of the crisis'!$C$6:$AB$170,26,FALSE)</f>
        <v>3.6</v>
      </c>
      <c r="N9" s="188">
        <f>VLOOKUP($B9,'Conditions of people affected'!$C$6:$R$170,16,FALSE)</f>
        <v>3.6</v>
      </c>
      <c r="O9" s="188">
        <f>VLOOKUP($B9,'Conditions of people affected'!$C$6:$R$170,9,FALSE)</f>
        <v>3.2</v>
      </c>
      <c r="P9" s="188">
        <f>VLOOKUP($B9,'Conditions of people affected'!$C$6:$R$170,15,FALSE)</f>
        <v>4</v>
      </c>
      <c r="Q9" s="188">
        <f t="shared" si="4"/>
        <v>3.1</v>
      </c>
      <c r="R9" s="188">
        <f>VLOOKUP($B9,'Complexity of the crisis'!$C$6:$AN$170,22,FALSE)</f>
        <v>2.7</v>
      </c>
      <c r="S9" s="189">
        <f>VLOOKUP($B9,'Complexity of the crisis'!$C$6:$AN$170,38,FALSE)</f>
        <v>3.5</v>
      </c>
      <c r="T9" s="184" t="str">
        <f>VLOOKUP(B9,Lists!$C$3:$E$170,3,FALSE)</f>
        <v>Asia</v>
      </c>
      <c r="U9" s="205">
        <f>VLOOKUP(B9,'INFORM Severity - hidden'!$C$5:$V$200,20,FALSE)</f>
        <v>44181</v>
      </c>
    </row>
    <row r="10" spans="1:21" x14ac:dyDescent="0.3">
      <c r="A10" s="182" t="str" cm="1">
        <f t="array" ref="A10">IFERROR(INDEX(Lists!$B$2:$B$170,SMALL(IF(Lists!$H$2:$H$170="Yes",ROW(Lists!$B$2:$B$170)),ROW(6:6))-1,1),"")</f>
        <v>Venezuela displacement in Brazil</v>
      </c>
      <c r="B10" s="183" t="str">
        <f>VLOOKUP(A10,Lists!$B$2:$G$170,2,FALSE)</f>
        <v>BRA002</v>
      </c>
      <c r="C10" s="183" t="str">
        <f>VLOOKUP(B10,'INFORM Severity - hidden'!$C$5:$D$170,2,FALSE)</f>
        <v>Brazil</v>
      </c>
      <c r="D10" s="183" t="str">
        <f>VLOOKUP(A10,Lists!$B$2:$G$170,3,FALSE)</f>
        <v>BRA</v>
      </c>
      <c r="E10" s="183" t="str">
        <f>VLOOKUP(A10,Lists!$B$2:$G$170,5,FALSE)</f>
        <v>International displacement</v>
      </c>
      <c r="F10" s="186">
        <f t="shared" si="0"/>
        <v>2.2999999999999998</v>
      </c>
      <c r="G10" s="187">
        <f t="shared" si="1"/>
        <v>3</v>
      </c>
      <c r="H10" s="187" t="str">
        <f t="shared" si="2"/>
        <v>Medium</v>
      </c>
      <c r="I10" s="185" t="str">
        <f>INDEX(Trends!$D$3:$D$400,MATCH(B10,Trends!$C$3:$C$400,0))</f>
        <v>Increasing</v>
      </c>
      <c r="J10" s="187" t="str">
        <f>VLOOKUP($B10,Reliability!$A$3:$I$170,9,FALSE)</f>
        <v>High</v>
      </c>
      <c r="K10" s="188">
        <f t="shared" si="3"/>
        <v>2.4</v>
      </c>
      <c r="L10" s="188">
        <f>VLOOKUP($B10,'Impact of the crisis'!$C$6:$N$170,12,FALSE)</f>
        <v>1.1000000000000001</v>
      </c>
      <c r="M10" s="188">
        <f>VLOOKUP($B10,'Impact of the crisis'!$C$6:$AB$170,26,FALSE)</f>
        <v>2.9</v>
      </c>
      <c r="N10" s="188">
        <f>VLOOKUP($B10,'Conditions of people affected'!$C$6:$R$170,16,FALSE)</f>
        <v>2.7</v>
      </c>
      <c r="O10" s="188">
        <f>VLOOKUP($B10,'Conditions of people affected'!$C$6:$R$170,9,FALSE)</f>
        <v>2.4</v>
      </c>
      <c r="P10" s="188">
        <f>VLOOKUP($B10,'Conditions of people affected'!$C$6:$R$170,15,FALSE)</f>
        <v>3</v>
      </c>
      <c r="Q10" s="188">
        <f t="shared" si="4"/>
        <v>1.6</v>
      </c>
      <c r="R10" s="188">
        <f>VLOOKUP($B10,'Complexity of the crisis'!$C$6:$AN$170,22,FALSE)</f>
        <v>2.2000000000000002</v>
      </c>
      <c r="S10" s="189">
        <f>VLOOKUP($B10,'Complexity of the crisis'!$C$6:$AN$170,38,FALSE)</f>
        <v>1</v>
      </c>
      <c r="T10" s="184" t="str">
        <f>VLOOKUP(B10,Lists!$C$3:$E$170,3,FALSE)</f>
        <v>Americas</v>
      </c>
      <c r="U10" s="205">
        <f>VLOOKUP(B10,'INFORM Severity - hidden'!$C$5:$V$200,20,FALSE)</f>
        <v>44110</v>
      </c>
    </row>
    <row r="11" spans="1:21" x14ac:dyDescent="0.3">
      <c r="A11" s="182" t="str" cm="1">
        <f t="array" ref="A11">IFERROR(INDEX(Lists!$B$2:$B$170,SMALL(IF(Lists!$H$2:$H$170="Yes",ROW(Lists!$B$2:$B$170)),ROW(7:7))-1,1),"")</f>
        <v>Multiple crises in Burkina Faso</v>
      </c>
      <c r="B11" s="183" t="str">
        <f>VLOOKUP(A11,Lists!$B$2:$G$170,2,FALSE)</f>
        <v>BFA004</v>
      </c>
      <c r="C11" s="183" t="str">
        <f>VLOOKUP(B11,'INFORM Severity - hidden'!$C$5:$D$170,2,FALSE)</f>
        <v>Burkina Faso</v>
      </c>
      <c r="D11" s="183" t="str">
        <f>VLOOKUP(A11,Lists!$B$2:$G$170,3,FALSE)</f>
        <v>BFA</v>
      </c>
      <c r="E11" s="183" t="str">
        <f>VLOOKUP(A11,Lists!$B$2:$G$170,5,FALSE)</f>
        <v>Multiple crises country</v>
      </c>
      <c r="F11" s="186">
        <f t="shared" si="0"/>
        <v>3.9</v>
      </c>
      <c r="G11" s="187">
        <f t="shared" si="1"/>
        <v>4</v>
      </c>
      <c r="H11" s="187" t="str">
        <f t="shared" si="2"/>
        <v>High</v>
      </c>
      <c r="I11" s="185" t="str">
        <f>INDEX(Trends!$D$3:$D$400,MATCH(B11,Trends!$C$3:$C$400,0))</f>
        <v>-</v>
      </c>
      <c r="J11" s="187" t="str">
        <f>VLOOKUP($B11,Reliability!$A$3:$I$170,9,FALSE)</f>
        <v>High</v>
      </c>
      <c r="K11" s="188">
        <f t="shared" si="3"/>
        <v>4.2</v>
      </c>
      <c r="L11" s="188">
        <f>VLOOKUP($B11,'Impact of the crisis'!$C$6:$N$170,12,FALSE)</f>
        <v>4.5999999999999996</v>
      </c>
      <c r="M11" s="188">
        <f>VLOOKUP($B11,'Impact of the crisis'!$C$6:$AB$170,26,FALSE)</f>
        <v>4</v>
      </c>
      <c r="N11" s="188">
        <f>VLOOKUP($B11,'Conditions of people affected'!$C$6:$R$170,16,FALSE)</f>
        <v>3.95</v>
      </c>
      <c r="O11" s="188">
        <f>VLOOKUP($B11,'Conditions of people affected'!$C$6:$R$170,9,FALSE)</f>
        <v>3.9</v>
      </c>
      <c r="P11" s="188">
        <f>VLOOKUP($B11,'Conditions of people affected'!$C$6:$R$170,15,FALSE)</f>
        <v>4</v>
      </c>
      <c r="Q11" s="188">
        <f t="shared" si="4"/>
        <v>3.5</v>
      </c>
      <c r="R11" s="188">
        <f>VLOOKUP($B11,'Complexity of the crisis'!$C$6:$AN$170,22,FALSE)</f>
        <v>2.9</v>
      </c>
      <c r="S11" s="189">
        <f>VLOOKUP($B11,'Complexity of the crisis'!$C$6:$AN$170,38,FALSE)</f>
        <v>4</v>
      </c>
      <c r="T11" s="184" t="str">
        <f>VLOOKUP(B11,Lists!$C$3:$E$170,3,FALSE)</f>
        <v>Africa</v>
      </c>
      <c r="U11" s="205">
        <f>VLOOKUP(B11,'INFORM Severity - hidden'!$C$5:$V$200,20,FALSE)</f>
        <v>44187</v>
      </c>
    </row>
    <row r="12" spans="1:21" x14ac:dyDescent="0.3">
      <c r="A12" s="182" t="str" cm="1">
        <f t="array" ref="A12">IFERROR(INDEX(Lists!$B$2:$B$170,SMALL(IF(Lists!$H$2:$H$170="Yes",ROW(Lists!$B$2:$B$170)),ROW(8:8))-1,1),"")</f>
        <v>Complex in Burundi</v>
      </c>
      <c r="B12" s="183" t="str">
        <f>VLOOKUP(A12,Lists!$B$2:$G$170,2,FALSE)</f>
        <v>BDI001</v>
      </c>
      <c r="C12" s="183" t="str">
        <f>VLOOKUP(B12,'INFORM Severity - hidden'!$C$5:$D$170,2,FALSE)</f>
        <v>Burundi</v>
      </c>
      <c r="D12" s="183" t="str">
        <f>VLOOKUP(A12,Lists!$B$2:$G$170,3,FALSE)</f>
        <v>BDI</v>
      </c>
      <c r="E12" s="183" t="str">
        <f>VLOOKUP(A12,Lists!$B$2:$G$170,5,FALSE)</f>
        <v>Complex crisis</v>
      </c>
      <c r="F12" s="186">
        <f t="shared" si="0"/>
        <v>3.3</v>
      </c>
      <c r="G12" s="187">
        <f t="shared" si="1"/>
        <v>4</v>
      </c>
      <c r="H12" s="187" t="str">
        <f t="shared" si="2"/>
        <v>High</v>
      </c>
      <c r="I12" s="185" t="str">
        <f>INDEX(Trends!$D$3:$D$400,MATCH(B12,Trends!$C$3:$C$400,0))</f>
        <v>Stable</v>
      </c>
      <c r="J12" s="187" t="str">
        <f>VLOOKUP($B12,Reliability!$A$3:$I$170,9,FALSE)</f>
        <v>High</v>
      </c>
      <c r="K12" s="188">
        <f t="shared" si="3"/>
        <v>3.4</v>
      </c>
      <c r="L12" s="188">
        <f>VLOOKUP($B12,'Impact of the crisis'!$C$6:$N$170,12,FALSE)</f>
        <v>4</v>
      </c>
      <c r="M12" s="188">
        <f>VLOOKUP($B12,'Impact of the crisis'!$C$6:$AB$170,26,FALSE)</f>
        <v>3.1</v>
      </c>
      <c r="N12" s="188">
        <f>VLOOKUP($B12,'Conditions of people affected'!$C$6:$R$170,16,FALSE)</f>
        <v>3.25</v>
      </c>
      <c r="O12" s="188">
        <f>VLOOKUP($B12,'Conditions of people affected'!$C$6:$R$170,9,FALSE)</f>
        <v>3.5</v>
      </c>
      <c r="P12" s="188">
        <f>VLOOKUP($B12,'Conditions of people affected'!$C$6:$R$170,15,FALSE)</f>
        <v>3</v>
      </c>
      <c r="Q12" s="188">
        <f t="shared" si="4"/>
        <v>3.3</v>
      </c>
      <c r="R12" s="188">
        <f>VLOOKUP($B12,'Complexity of the crisis'!$C$6:$AN$170,22,FALSE)</f>
        <v>3.1</v>
      </c>
      <c r="S12" s="189">
        <f>VLOOKUP($B12,'Complexity of the crisis'!$C$6:$AN$170,38,FALSE)</f>
        <v>3.5</v>
      </c>
      <c r="T12" s="184" t="str">
        <f>VLOOKUP(B12,Lists!$C$3:$E$170,3,FALSE)</f>
        <v>Africa</v>
      </c>
      <c r="U12" s="205">
        <f>VLOOKUP(B12,'INFORM Severity - hidden'!$C$5:$V$200,20,FALSE)</f>
        <v>44161</v>
      </c>
    </row>
    <row r="13" spans="1:21" x14ac:dyDescent="0.3">
      <c r="A13" s="182" t="str" cm="1">
        <f t="array" ref="A13">IFERROR(INDEX(Lists!$B$2:$B$170,SMALL(IF(Lists!$H$2:$H$170="Yes",ROW(Lists!$B$2:$B$170)),ROW(9:9))-1,1),"")</f>
        <v>Multiple crises in Cameroon</v>
      </c>
      <c r="B13" s="183" t="str">
        <f>VLOOKUP(A13,Lists!$B$2:$G$170,2,FALSE)</f>
        <v>CMR001</v>
      </c>
      <c r="C13" s="183" t="str">
        <f>VLOOKUP(B13,'INFORM Severity - hidden'!$C$5:$D$170,2,FALSE)</f>
        <v>Cameroon</v>
      </c>
      <c r="D13" s="183" t="str">
        <f>VLOOKUP(A13,Lists!$B$2:$G$170,3,FALSE)</f>
        <v>CMR</v>
      </c>
      <c r="E13" s="183" t="str">
        <f>VLOOKUP(A13,Lists!$B$2:$G$170,5,FALSE)</f>
        <v>Multiple crises country</v>
      </c>
      <c r="F13" s="186">
        <f t="shared" si="0"/>
        <v>3.7</v>
      </c>
      <c r="G13" s="187">
        <f t="shared" si="1"/>
        <v>4</v>
      </c>
      <c r="H13" s="187" t="str">
        <f t="shared" si="2"/>
        <v>High</v>
      </c>
      <c r="I13" s="185" t="str">
        <f>INDEX(Trends!$D$3:$D$400,MATCH(B13,Trends!$C$3:$C$400,0))</f>
        <v>Increasing</v>
      </c>
      <c r="J13" s="187" t="str">
        <f>VLOOKUP($B13,Reliability!$A$3:$I$170,9,FALSE)</f>
        <v>High</v>
      </c>
      <c r="K13" s="188">
        <f t="shared" si="3"/>
        <v>3.8</v>
      </c>
      <c r="L13" s="188">
        <f>VLOOKUP($B13,'Impact of the crisis'!$C$6:$N$170,12,FALSE)</f>
        <v>3.2</v>
      </c>
      <c r="M13" s="188">
        <f>VLOOKUP($B13,'Impact of the crisis'!$C$6:$AB$170,26,FALSE)</f>
        <v>4.0999999999999996</v>
      </c>
      <c r="N13" s="188">
        <f>VLOOKUP($B13,'Conditions of people affected'!$C$6:$R$170,16,FALSE)</f>
        <v>3.35</v>
      </c>
      <c r="O13" s="188">
        <f>VLOOKUP($B13,'Conditions of people affected'!$C$6:$R$170,9,FALSE)</f>
        <v>3.7</v>
      </c>
      <c r="P13" s="188">
        <f>VLOOKUP($B13,'Conditions of people affected'!$C$6:$R$170,15,FALSE)</f>
        <v>3</v>
      </c>
      <c r="Q13" s="188">
        <f t="shared" si="4"/>
        <v>4.0999999999999996</v>
      </c>
      <c r="R13" s="188">
        <f>VLOOKUP($B13,'Complexity of the crisis'!$C$6:$AN$170,22,FALSE)</f>
        <v>3.5</v>
      </c>
      <c r="S13" s="189">
        <f>VLOOKUP($B13,'Complexity of the crisis'!$C$6:$AN$170,38,FALSE)</f>
        <v>4.5</v>
      </c>
      <c r="T13" s="184" t="str">
        <f>VLOOKUP(B13,Lists!$C$3:$E$170,3,FALSE)</f>
        <v>Africa</v>
      </c>
      <c r="U13" s="205">
        <f>VLOOKUP(B13,'INFORM Severity - hidden'!$C$5:$V$200,20,FALSE)</f>
        <v>44165</v>
      </c>
    </row>
    <row r="14" spans="1:21" x14ac:dyDescent="0.3">
      <c r="A14" s="182" t="str" cm="1">
        <f t="array" ref="A14">IFERROR(INDEX(Lists!$B$2:$B$170,SMALL(IF(Lists!$H$2:$H$170="Yes",ROW(Lists!$B$2:$B$170)),ROW(10:10))-1,1),"")</f>
        <v>Complex crisis in CAR</v>
      </c>
      <c r="B14" s="183" t="str">
        <f>VLOOKUP(A14,Lists!$B$2:$G$170,2,FALSE)</f>
        <v>CAF001</v>
      </c>
      <c r="C14" s="183" t="str">
        <f>VLOOKUP(B14,'INFORM Severity - hidden'!$C$5:$D$170,2,FALSE)</f>
        <v>CAR</v>
      </c>
      <c r="D14" s="183" t="str">
        <f>VLOOKUP(A14,Lists!$B$2:$G$170,3,FALSE)</f>
        <v>CAF</v>
      </c>
      <c r="E14" s="183" t="str">
        <f>VLOOKUP(A14,Lists!$B$2:$G$170,5,FALSE)</f>
        <v>Complex crisis</v>
      </c>
      <c r="F14" s="186">
        <f t="shared" si="0"/>
        <v>4</v>
      </c>
      <c r="G14" s="187">
        <f t="shared" si="1"/>
        <v>4</v>
      </c>
      <c r="H14" s="187" t="str">
        <f t="shared" si="2"/>
        <v>High</v>
      </c>
      <c r="I14" s="185" t="str">
        <f>INDEX(Trends!$D$3:$D$400,MATCH(B14,Trends!$C$3:$C$400,0))</f>
        <v>Stable</v>
      </c>
      <c r="J14" s="187" t="str">
        <f>VLOOKUP($B14,Reliability!$A$3:$I$170,9,FALSE)</f>
        <v>High</v>
      </c>
      <c r="K14" s="188">
        <f t="shared" si="3"/>
        <v>4.0999999999999996</v>
      </c>
      <c r="L14" s="188">
        <f>VLOOKUP($B14,'Impact of the crisis'!$C$6:$N$170,12,FALSE)</f>
        <v>4.3</v>
      </c>
      <c r="M14" s="188">
        <f>VLOOKUP($B14,'Impact of the crisis'!$C$6:$AB$170,26,FALSE)</f>
        <v>4</v>
      </c>
      <c r="N14" s="188">
        <f>VLOOKUP($B14,'Conditions of people affected'!$C$6:$R$170,16,FALSE)</f>
        <v>4.05</v>
      </c>
      <c r="O14" s="188">
        <f>VLOOKUP($B14,'Conditions of people affected'!$C$6:$R$170,9,FALSE)</f>
        <v>4.0999999999999996</v>
      </c>
      <c r="P14" s="188">
        <f>VLOOKUP($B14,'Conditions of people affected'!$C$6:$R$170,15,FALSE)</f>
        <v>4</v>
      </c>
      <c r="Q14" s="188">
        <f t="shared" si="4"/>
        <v>3.9</v>
      </c>
      <c r="R14" s="188">
        <f>VLOOKUP($B14,'Complexity of the crisis'!$C$6:$AN$170,22,FALSE)</f>
        <v>3.7</v>
      </c>
      <c r="S14" s="189">
        <f>VLOOKUP($B14,'Complexity of the crisis'!$C$6:$AN$170,38,FALSE)</f>
        <v>4</v>
      </c>
      <c r="T14" s="184" t="str">
        <f>VLOOKUP(B14,Lists!$C$3:$E$170,3,FALSE)</f>
        <v>Africa</v>
      </c>
      <c r="U14" s="205">
        <f>VLOOKUP(B14,'INFORM Severity - hidden'!$C$5:$V$200,20,FALSE)</f>
        <v>44187</v>
      </c>
    </row>
    <row r="15" spans="1:21" x14ac:dyDescent="0.3">
      <c r="A15" s="182" t="str" cm="1">
        <f t="array" ref="A15">IFERROR(INDEX(Lists!$B$2:$B$170,SMALL(IF(Lists!$H$2:$H$170="Yes",ROW(Lists!$B$2:$B$170)),ROW(11:11))-1,1),"")</f>
        <v>Multiple crises in Chad</v>
      </c>
      <c r="B15" s="183" t="str">
        <f>VLOOKUP(A15,Lists!$B$2:$G$170,2,FALSE)</f>
        <v>TCD001</v>
      </c>
      <c r="C15" s="183" t="str">
        <f>VLOOKUP(B15,'INFORM Severity - hidden'!$C$5:$D$170,2,FALSE)</f>
        <v>Chad</v>
      </c>
      <c r="D15" s="183" t="str">
        <f>VLOOKUP(A15,Lists!$B$2:$G$170,3,FALSE)</f>
        <v>TCD</v>
      </c>
      <c r="E15" s="183" t="str">
        <f>VLOOKUP(A15,Lists!$B$2:$G$170,5,FALSE)</f>
        <v>Multiple crises country</v>
      </c>
      <c r="F15" s="186">
        <f t="shared" si="0"/>
        <v>4.0999999999999996</v>
      </c>
      <c r="G15" s="187">
        <f t="shared" si="1"/>
        <v>5</v>
      </c>
      <c r="H15" s="187" t="str">
        <f t="shared" si="2"/>
        <v>Very High</v>
      </c>
      <c r="I15" s="185" t="str">
        <f>INDEX(Trends!$D$3:$D$400,MATCH(B15,Trends!$C$3:$C$400,0))</f>
        <v>Stable</v>
      </c>
      <c r="J15" s="187" t="str">
        <f>VLOOKUP($B15,Reliability!$A$3:$I$170,9,FALSE)</f>
        <v>High</v>
      </c>
      <c r="K15" s="188">
        <f t="shared" si="3"/>
        <v>3.9</v>
      </c>
      <c r="L15" s="188">
        <f>VLOOKUP($B15,'Impact of the crisis'!$C$6:$N$170,12,FALSE)</f>
        <v>4.8</v>
      </c>
      <c r="M15" s="188">
        <f>VLOOKUP($B15,'Impact of the crisis'!$C$6:$AB$170,26,FALSE)</f>
        <v>3.3</v>
      </c>
      <c r="N15" s="188">
        <f>VLOOKUP($B15,'Conditions of people affected'!$C$6:$R$170,16,FALSE)</f>
        <v>4.3499999999999996</v>
      </c>
      <c r="O15" s="188">
        <f>VLOOKUP($B15,'Conditions of people affected'!$C$6:$R$170,9,FALSE)</f>
        <v>4.7</v>
      </c>
      <c r="P15" s="188">
        <f>VLOOKUP($B15,'Conditions of people affected'!$C$6:$R$170,15,FALSE)</f>
        <v>4</v>
      </c>
      <c r="Q15" s="188">
        <f t="shared" si="4"/>
        <v>3.7</v>
      </c>
      <c r="R15" s="188">
        <f>VLOOKUP($B15,'Complexity of the crisis'!$C$6:$AN$170,22,FALSE)</f>
        <v>3.4</v>
      </c>
      <c r="S15" s="189">
        <f>VLOOKUP($B15,'Complexity of the crisis'!$C$6:$AN$170,38,FALSE)</f>
        <v>4</v>
      </c>
      <c r="T15" s="184" t="str">
        <f>VLOOKUP(B15,Lists!$C$3:$E$170,3,FALSE)</f>
        <v>Africa</v>
      </c>
      <c r="U15" s="205">
        <f>VLOOKUP(B15,'INFORM Severity - hidden'!$C$5:$V$200,20,FALSE)</f>
        <v>44187</v>
      </c>
    </row>
    <row r="16" spans="1:21" x14ac:dyDescent="0.3">
      <c r="A16" s="182" t="str" cm="1">
        <f t="array" ref="A16">IFERROR(INDEX(Lists!$B$2:$B$170,SMALL(IF(Lists!$H$2:$H$170="Yes",ROW(Lists!$B$2:$B$170)),ROW(12:12))-1,1),"")</f>
        <v>Complex crisis in Colombia</v>
      </c>
      <c r="B16" s="183" t="str">
        <f>VLOOKUP(A16,Lists!$B$2:$G$170,2,FALSE)</f>
        <v>COL001</v>
      </c>
      <c r="C16" s="183" t="str">
        <f>VLOOKUP(B16,'INFORM Severity - hidden'!$C$5:$D$170,2,FALSE)</f>
        <v>Colombia</v>
      </c>
      <c r="D16" s="183" t="str">
        <f>VLOOKUP(A16,Lists!$B$2:$G$170,3,FALSE)</f>
        <v>COL</v>
      </c>
      <c r="E16" s="183" t="str">
        <f>VLOOKUP(A16,Lists!$B$2:$G$170,5,FALSE)</f>
        <v>Complex crisis</v>
      </c>
      <c r="F16" s="186">
        <f t="shared" si="0"/>
        <v>3.9</v>
      </c>
      <c r="G16" s="187">
        <f t="shared" si="1"/>
        <v>4</v>
      </c>
      <c r="H16" s="187" t="str">
        <f t="shared" si="2"/>
        <v>High</v>
      </c>
      <c r="I16" s="185" t="str">
        <f>INDEX(Trends!$D$3:$D$400,MATCH(B16,Trends!$C$3:$C$400,0))</f>
        <v>Decreasing</v>
      </c>
      <c r="J16" s="187" t="str">
        <f>VLOOKUP($B16,Reliability!$A$3:$I$170,9,FALSE)</f>
        <v>High</v>
      </c>
      <c r="K16" s="188">
        <f t="shared" si="3"/>
        <v>4.0999999999999996</v>
      </c>
      <c r="L16" s="188">
        <f>VLOOKUP($B16,'Impact of the crisis'!$C$6:$N$170,12,FALSE)</f>
        <v>5</v>
      </c>
      <c r="M16" s="188">
        <f>VLOOKUP($B16,'Impact of the crisis'!$C$6:$AB$170,26,FALSE)</f>
        <v>3.5</v>
      </c>
      <c r="N16" s="188">
        <f>VLOOKUP($B16,'Conditions of people affected'!$C$6:$R$170,16,FALSE)</f>
        <v>3.95</v>
      </c>
      <c r="O16" s="188">
        <f>VLOOKUP($B16,'Conditions of people affected'!$C$6:$R$170,9,FALSE)</f>
        <v>4.9000000000000004</v>
      </c>
      <c r="P16" s="188">
        <f>VLOOKUP($B16,'Conditions of people affected'!$C$6:$R$170,15,FALSE)</f>
        <v>3</v>
      </c>
      <c r="Q16" s="188">
        <f t="shared" si="4"/>
        <v>3.5</v>
      </c>
      <c r="R16" s="188">
        <f>VLOOKUP($B16,'Complexity of the crisis'!$C$6:$AN$170,22,FALSE)</f>
        <v>2.9</v>
      </c>
      <c r="S16" s="189">
        <f>VLOOKUP($B16,'Complexity of the crisis'!$C$6:$AN$170,38,FALSE)</f>
        <v>4</v>
      </c>
      <c r="T16" s="184" t="str">
        <f>VLOOKUP(B16,Lists!$C$3:$E$170,3,FALSE)</f>
        <v>Americas</v>
      </c>
      <c r="U16" s="205">
        <f>VLOOKUP(B16,'INFORM Severity - hidden'!$C$5:$V$200,20,FALSE)</f>
        <v>44183</v>
      </c>
    </row>
    <row r="17" spans="1:21" x14ac:dyDescent="0.3">
      <c r="A17" s="182" t="str" cm="1">
        <f t="array" ref="A17">IFERROR(INDEX(Lists!$B$2:$B$170,SMALL(IF(Lists!$H$2:$H$170="Yes",ROW(Lists!$B$2:$B$170)),ROW(13:13))-1,1),"")</f>
        <v>Floods in Congo</v>
      </c>
      <c r="B17" s="183" t="str">
        <f>VLOOKUP(A17,Lists!$B$2:$G$170,2,FALSE)</f>
        <v>COG004</v>
      </c>
      <c r="C17" s="183" t="str">
        <f>VLOOKUP(B17,'INFORM Severity - hidden'!$C$5:$D$170,2,FALSE)</f>
        <v>Congo</v>
      </c>
      <c r="D17" s="183" t="str">
        <f>VLOOKUP(A17,Lists!$B$2:$G$170,3,FALSE)</f>
        <v>COG</v>
      </c>
      <c r="E17" s="183" t="str">
        <f>VLOOKUP(A17,Lists!$B$2:$G$170,5,FALSE)</f>
        <v>Flood</v>
      </c>
      <c r="F17" s="186">
        <f t="shared" si="0"/>
        <v>2.2000000000000002</v>
      </c>
      <c r="G17" s="187">
        <f t="shared" si="1"/>
        <v>3</v>
      </c>
      <c r="H17" s="187" t="str">
        <f t="shared" si="2"/>
        <v>Medium</v>
      </c>
      <c r="I17" s="185" t="str">
        <f>INDEX(Trends!$D$3:$D$400,MATCH(B17,Trends!$C$3:$C$400,0))</f>
        <v>-</v>
      </c>
      <c r="J17" s="187" t="str">
        <f>VLOOKUP($B17,Reliability!$A$3:$I$170,9,FALSE)</f>
        <v>Low</v>
      </c>
      <c r="K17" s="188">
        <f t="shared" si="3"/>
        <v>1.5</v>
      </c>
      <c r="L17" s="188">
        <f>VLOOKUP($B17,'Impact of the crisis'!$C$6:$N$170,12,FALSE)</f>
        <v>1.1000000000000001</v>
      </c>
      <c r="M17" s="188">
        <f>VLOOKUP($B17,'Impact of the crisis'!$C$6:$AB$170,26,FALSE)</f>
        <v>1.75</v>
      </c>
      <c r="N17" s="188">
        <f>VLOOKUP($B17,'Conditions of people affected'!$C$6:$R$170,16,FALSE)</f>
        <v>2.2999999999999998</v>
      </c>
      <c r="O17" s="188">
        <f>VLOOKUP($B17,'Conditions of people affected'!$C$6:$R$170,9,FALSE)</f>
        <v>1.6</v>
      </c>
      <c r="P17" s="188">
        <f>VLOOKUP($B17,'Conditions of people affected'!$C$6:$R$170,15,FALSE)</f>
        <v>3</v>
      </c>
      <c r="Q17" s="188">
        <f t="shared" si="4"/>
        <v>2.4</v>
      </c>
      <c r="R17" s="188">
        <f>VLOOKUP($B17,'Complexity of the crisis'!$C$6:$AN$170,22,FALSE)</f>
        <v>2.8</v>
      </c>
      <c r="S17" s="189">
        <f>VLOOKUP($B17,'Complexity of the crisis'!$C$6:$AN$170,38,FALSE)</f>
        <v>2</v>
      </c>
      <c r="T17" s="184" t="str">
        <f>VLOOKUP(B17,Lists!$C$3:$E$170,3,FALSE)</f>
        <v>Africa</v>
      </c>
      <c r="U17" s="205">
        <f>VLOOKUP(B17,'INFORM Severity - hidden'!$C$5:$V$200,20,FALSE)</f>
        <v>44160</v>
      </c>
    </row>
    <row r="18" spans="1:21" x14ac:dyDescent="0.3">
      <c r="A18" s="182" t="str" cm="1">
        <f t="array" ref="A18">IFERROR(INDEX(Lists!$B$2:$B$170,SMALL(IF(Lists!$H$2:$H$170="Yes",ROW(Lists!$B$2:$B$170)),ROW(14:14))-1,1),"")</f>
        <v>Nicaraguan refugees in Costa Rica</v>
      </c>
      <c r="B18" s="183" t="str">
        <f>VLOOKUP(A18,Lists!$B$2:$G$170,2,FALSE)</f>
        <v>CRI002</v>
      </c>
      <c r="C18" s="183" t="str">
        <f>VLOOKUP(B18,'INFORM Severity - hidden'!$C$5:$D$170,2,FALSE)</f>
        <v>Costa Rica</v>
      </c>
      <c r="D18" s="183" t="str">
        <f>VLOOKUP(A18,Lists!$B$2:$G$170,3,FALSE)</f>
        <v>CRI</v>
      </c>
      <c r="E18" s="183" t="str">
        <f>VLOOKUP(A18,Lists!$B$2:$G$170,5,FALSE)</f>
        <v>International displacement</v>
      </c>
      <c r="F18" s="186">
        <f t="shared" si="0"/>
        <v>1.1000000000000001</v>
      </c>
      <c r="G18" s="187">
        <f t="shared" si="1"/>
        <v>2</v>
      </c>
      <c r="H18" s="187" t="str">
        <f t="shared" si="2"/>
        <v>Low</v>
      </c>
      <c r="I18" s="185" t="str">
        <f>INDEX(Trends!$D$3:$D$400,MATCH(B18,Trends!$C$3:$C$400,0))</f>
        <v>Increasing</v>
      </c>
      <c r="J18" s="187" t="str">
        <f>VLOOKUP($B18,Reliability!$A$3:$I$170,9,FALSE)</f>
        <v>High</v>
      </c>
      <c r="K18" s="188">
        <f t="shared" si="3"/>
        <v>1.3</v>
      </c>
      <c r="L18" s="188">
        <f>VLOOKUP($B18,'Impact of the crisis'!$C$6:$N$170,12,FALSE)</f>
        <v>1</v>
      </c>
      <c r="M18" s="188">
        <f>VLOOKUP($B18,'Impact of the crisis'!$C$6:$AB$170,26,FALSE)</f>
        <v>1.5</v>
      </c>
      <c r="N18" s="188">
        <f>VLOOKUP($B18,'Conditions of people affected'!$C$6:$R$170,16,FALSE)</f>
        <v>1</v>
      </c>
      <c r="O18" s="188">
        <f>VLOOKUP($B18,'Conditions of people affected'!$C$6:$R$170,9,FALSE)</f>
        <v>1</v>
      </c>
      <c r="P18" s="188">
        <f>VLOOKUP($B18,'Conditions of people affected'!$C$6:$R$170,15,FALSE)</f>
        <v>1</v>
      </c>
      <c r="Q18" s="188">
        <f t="shared" si="4"/>
        <v>1</v>
      </c>
      <c r="R18" s="188">
        <f>VLOOKUP($B18,'Complexity of the crisis'!$C$6:$AN$170,22,FALSE)</f>
        <v>0.9</v>
      </c>
      <c r="S18" s="189">
        <f>VLOOKUP($B18,'Complexity of the crisis'!$C$6:$AN$170,38,FALSE)</f>
        <v>1</v>
      </c>
      <c r="T18" s="184" t="str">
        <f>VLOOKUP(B18,Lists!$C$3:$E$170,3,FALSE)</f>
        <v>Americas</v>
      </c>
      <c r="U18" s="205">
        <f>VLOOKUP(B18,'INFORM Severity - hidden'!$C$5:$V$200,20,FALSE)</f>
        <v>44110</v>
      </c>
    </row>
    <row r="19" spans="1:21" x14ac:dyDescent="0.3">
      <c r="A19" s="182" t="str" cm="1">
        <f t="array" ref="A19">IFERROR(INDEX(Lists!$B$2:$B$170,SMALL(IF(Lists!$H$2:$H$170="Yes",ROW(Lists!$B$2:$B$170)),ROW(15:15))-1,1),"")</f>
        <v>Multiple crises in Djibouti</v>
      </c>
      <c r="B19" s="183" t="str">
        <f>VLOOKUP(A19,Lists!$B$2:$G$170,2,FALSE)</f>
        <v>DJI001</v>
      </c>
      <c r="C19" s="183" t="str">
        <f>VLOOKUP(B19,'INFORM Severity - hidden'!$C$5:$D$170,2,FALSE)</f>
        <v>Djibouti</v>
      </c>
      <c r="D19" s="183" t="str">
        <f>VLOOKUP(A19,Lists!$B$2:$G$170,3,FALSE)</f>
        <v>DJI</v>
      </c>
      <c r="E19" s="183" t="str">
        <f>VLOOKUP(A19,Lists!$B$2:$G$170,5,FALSE)</f>
        <v>Multiple crises country</v>
      </c>
      <c r="F19" s="186">
        <f t="shared" si="0"/>
        <v>3</v>
      </c>
      <c r="G19" s="187">
        <f t="shared" si="1"/>
        <v>3</v>
      </c>
      <c r="H19" s="187" t="str">
        <f t="shared" si="2"/>
        <v>Medium</v>
      </c>
      <c r="I19" s="185" t="str">
        <f>INDEX(Trends!$D$3:$D$400,MATCH(B19,Trends!$C$3:$C$400,0))</f>
        <v>Increasing</v>
      </c>
      <c r="J19" s="187" t="str">
        <f>VLOOKUP($B19,Reliability!$A$3:$I$170,9,FALSE)</f>
        <v>Medium</v>
      </c>
      <c r="K19" s="188">
        <f t="shared" si="3"/>
        <v>2.1</v>
      </c>
      <c r="L19" s="188">
        <f>VLOOKUP($B19,'Impact of the crisis'!$C$6:$N$170,12,FALSE)</f>
        <v>3.1</v>
      </c>
      <c r="M19" s="188">
        <f>VLOOKUP($B19,'Impact of the crisis'!$C$6:$AB$170,26,FALSE)</f>
        <v>1.5</v>
      </c>
      <c r="N19" s="188">
        <f>VLOOKUP($B19,'Conditions of people affected'!$C$6:$R$170,16,FALSE)</f>
        <v>3.25</v>
      </c>
      <c r="O19" s="188">
        <f>VLOOKUP($B19,'Conditions of people affected'!$C$6:$R$170,9,FALSE)</f>
        <v>2.5</v>
      </c>
      <c r="P19" s="188">
        <f>VLOOKUP($B19,'Conditions of people affected'!$C$6:$R$170,15,FALSE)</f>
        <v>4</v>
      </c>
      <c r="Q19" s="188">
        <f t="shared" si="4"/>
        <v>3.2</v>
      </c>
      <c r="R19" s="188">
        <f>VLOOKUP($B19,'Complexity of the crisis'!$C$6:$AN$170,22,FALSE)</f>
        <v>2.8</v>
      </c>
      <c r="S19" s="189">
        <f>VLOOKUP($B19,'Complexity of the crisis'!$C$6:$AN$170,38,FALSE)</f>
        <v>3.5</v>
      </c>
      <c r="T19" s="184" t="str">
        <f>VLOOKUP(B19,Lists!$C$3:$E$170,3,FALSE)</f>
        <v>Africa</v>
      </c>
      <c r="U19" s="205">
        <f>VLOOKUP(B19,'INFORM Severity - hidden'!$C$5:$V$200,20,FALSE)</f>
        <v>44164</v>
      </c>
    </row>
    <row r="20" spans="1:21" x14ac:dyDescent="0.3">
      <c r="A20" s="182" t="str" cm="1">
        <f t="array" ref="A20">IFERROR(INDEX(Lists!$B$2:$B$170,SMALL(IF(Lists!$H$2:$H$170="Yes",ROW(Lists!$B$2:$B$170)),ROW(16:16))-1,1),"")</f>
        <v>Complex crisis in DPRK</v>
      </c>
      <c r="B20" s="183" t="str">
        <f>VLOOKUP(A20,Lists!$B$2:$G$170,2,FALSE)</f>
        <v>PRK001</v>
      </c>
      <c r="C20" s="183" t="str">
        <f>VLOOKUP(B20,'INFORM Severity - hidden'!$C$5:$D$170,2,FALSE)</f>
        <v>DPRK</v>
      </c>
      <c r="D20" s="183" t="str">
        <f>VLOOKUP(A20,Lists!$B$2:$G$170,3,FALSE)</f>
        <v>PRK</v>
      </c>
      <c r="E20" s="183" t="str">
        <f>VLOOKUP(A20,Lists!$B$2:$G$170,5,FALSE)</f>
        <v>Complex crisis</v>
      </c>
      <c r="F20" s="186">
        <f t="shared" si="0"/>
        <v>3.7</v>
      </c>
      <c r="G20" s="187">
        <f t="shared" si="1"/>
        <v>4</v>
      </c>
      <c r="H20" s="187" t="str">
        <f t="shared" si="2"/>
        <v>High</v>
      </c>
      <c r="I20" s="185" t="str">
        <f>INDEX(Trends!$D$3:$D$400,MATCH(B20,Trends!$C$3:$C$400,0))</f>
        <v>Decreasing</v>
      </c>
      <c r="J20" s="187" t="str">
        <f>VLOOKUP($B20,Reliability!$A$3:$I$170,9,FALSE)</f>
        <v>Medium</v>
      </c>
      <c r="K20" s="188">
        <f t="shared" si="3"/>
        <v>3.9</v>
      </c>
      <c r="L20" s="188">
        <f>VLOOKUP($B20,'Impact of the crisis'!$C$6:$N$170,12,FALSE)</f>
        <v>4.5999999999999996</v>
      </c>
      <c r="M20" s="188">
        <f>VLOOKUP($B20,'Impact of the crisis'!$C$6:$AB$170,26,FALSE)</f>
        <v>3.4</v>
      </c>
      <c r="N20" s="188">
        <f>VLOOKUP($B20,'Conditions of people affected'!$C$6:$R$170,16,FALSE)</f>
        <v>4.5</v>
      </c>
      <c r="O20" s="188">
        <f>VLOOKUP($B20,'Conditions of people affected'!$C$6:$R$170,9,FALSE)</f>
        <v>5</v>
      </c>
      <c r="P20" s="188">
        <f>VLOOKUP($B20,'Conditions of people affected'!$C$6:$R$170,15,FALSE)</f>
        <v>4</v>
      </c>
      <c r="Q20" s="188">
        <f t="shared" si="4"/>
        <v>2.4</v>
      </c>
      <c r="R20" s="188">
        <f>VLOOKUP($B20,'Complexity of the crisis'!$C$6:$AN$170,22,FALSE)</f>
        <v>2.8</v>
      </c>
      <c r="S20" s="189">
        <f>VLOOKUP($B20,'Complexity of the crisis'!$C$6:$AN$170,38,FALSE)</f>
        <v>2</v>
      </c>
      <c r="T20" s="184" t="str">
        <f>VLOOKUP(B20,Lists!$C$3:$E$170,3,FALSE)</f>
        <v>Asia</v>
      </c>
      <c r="U20" s="205">
        <f>VLOOKUP(B20,'INFORM Severity - hidden'!$C$5:$V$200,20,FALSE)</f>
        <v>44165</v>
      </c>
    </row>
    <row r="21" spans="1:21" x14ac:dyDescent="0.3">
      <c r="A21" s="182" t="str" cm="1">
        <f t="array" ref="A21">IFERROR(INDEX(Lists!$B$2:$B$170,SMALL(IF(Lists!$H$2:$H$170="Yes",ROW(Lists!$B$2:$B$170)),ROW(17:17))-1,1),"")</f>
        <v>Complex crisis in DRC</v>
      </c>
      <c r="B21" s="183" t="str">
        <f>VLOOKUP(A21,Lists!$B$2:$G$170,2,FALSE)</f>
        <v>COD001</v>
      </c>
      <c r="C21" s="183" t="str">
        <f>VLOOKUP(B21,'INFORM Severity - hidden'!$C$5:$D$170,2,FALSE)</f>
        <v>DRC</v>
      </c>
      <c r="D21" s="183" t="str">
        <f>VLOOKUP(A21,Lists!$B$2:$G$170,3,FALSE)</f>
        <v>COD</v>
      </c>
      <c r="E21" s="183" t="str">
        <f>VLOOKUP(A21,Lists!$B$2:$G$170,5,FALSE)</f>
        <v>Complex crisis</v>
      </c>
      <c r="F21" s="186">
        <f t="shared" si="0"/>
        <v>4.5</v>
      </c>
      <c r="G21" s="187">
        <f t="shared" si="1"/>
        <v>5</v>
      </c>
      <c r="H21" s="187" t="str">
        <f t="shared" si="2"/>
        <v>Very High</v>
      </c>
      <c r="I21" s="185" t="str">
        <f>INDEX(Trends!$D$3:$D$400,MATCH(B21,Trends!$C$3:$C$400,0))</f>
        <v>Increasing</v>
      </c>
      <c r="J21" s="187" t="str">
        <f>VLOOKUP($B21,Reliability!$A$3:$I$170,9,FALSE)</f>
        <v>High</v>
      </c>
      <c r="K21" s="188">
        <f t="shared" si="3"/>
        <v>4.5</v>
      </c>
      <c r="L21" s="188">
        <f>VLOOKUP($B21,'Impact of the crisis'!$C$6:$N$170,12,FALSE)</f>
        <v>5</v>
      </c>
      <c r="M21" s="188">
        <f>VLOOKUP($B21,'Impact of the crisis'!$C$6:$AB$170,26,FALSE)</f>
        <v>4.0999999999999996</v>
      </c>
      <c r="N21" s="188">
        <f>VLOOKUP($B21,'Conditions of people affected'!$C$6:$R$170,16,FALSE)</f>
        <v>4.5</v>
      </c>
      <c r="O21" s="188">
        <f>VLOOKUP($B21,'Conditions of people affected'!$C$6:$R$170,9,FALSE)</f>
        <v>5</v>
      </c>
      <c r="P21" s="188">
        <f>VLOOKUP($B21,'Conditions of people affected'!$C$6:$R$170,15,FALSE)</f>
        <v>4</v>
      </c>
      <c r="Q21" s="188">
        <f t="shared" si="4"/>
        <v>4.4000000000000004</v>
      </c>
      <c r="R21" s="188">
        <f>VLOOKUP($B21,'Complexity of the crisis'!$C$6:$AN$170,22,FALSE)</f>
        <v>4.3</v>
      </c>
      <c r="S21" s="189">
        <f>VLOOKUP($B21,'Complexity of the crisis'!$C$6:$AN$170,38,FALSE)</f>
        <v>4.5</v>
      </c>
      <c r="T21" s="184" t="str">
        <f>VLOOKUP(B21,Lists!$C$3:$E$170,3,FALSE)</f>
        <v>Africa</v>
      </c>
      <c r="U21" s="205">
        <f>VLOOKUP(B21,'INFORM Severity - hidden'!$C$5:$V$200,20,FALSE)</f>
        <v>44165</v>
      </c>
    </row>
    <row r="22" spans="1:21" x14ac:dyDescent="0.3">
      <c r="A22" s="182" t="str" cm="1">
        <f t="array" ref="A22">IFERROR(INDEX(Lists!$B$2:$B$170,SMALL(IF(Lists!$H$2:$H$170="Yes",ROW(Lists!$B$2:$B$170)),ROW(18:18))-1,1),"")</f>
        <v>Venezuela displacement in Ecuador</v>
      </c>
      <c r="B22" s="183" t="str">
        <f>VLOOKUP(A22,Lists!$B$2:$G$170,2,FALSE)</f>
        <v>ECU002</v>
      </c>
      <c r="C22" s="183" t="str">
        <f>VLOOKUP(B22,'INFORM Severity - hidden'!$C$5:$D$170,2,FALSE)</f>
        <v>Ecuador</v>
      </c>
      <c r="D22" s="183" t="str">
        <f>VLOOKUP(A22,Lists!$B$2:$G$170,3,FALSE)</f>
        <v>ECU</v>
      </c>
      <c r="E22" s="183" t="str">
        <f>VLOOKUP(A22,Lists!$B$2:$G$170,5,FALSE)</f>
        <v>International displacement</v>
      </c>
      <c r="F22" s="186">
        <f t="shared" si="0"/>
        <v>2.4</v>
      </c>
      <c r="G22" s="187">
        <f t="shared" si="1"/>
        <v>3</v>
      </c>
      <c r="H22" s="187" t="str">
        <f t="shared" si="2"/>
        <v>Medium</v>
      </c>
      <c r="I22" s="185" t="str">
        <f>INDEX(Trends!$D$3:$D$400,MATCH(B22,Trends!$C$3:$C$400,0))</f>
        <v>Stable</v>
      </c>
      <c r="J22" s="187" t="str">
        <f>VLOOKUP($B22,Reliability!$A$3:$I$170,9,FALSE)</f>
        <v>High</v>
      </c>
      <c r="K22" s="188">
        <f t="shared" si="3"/>
        <v>1.9</v>
      </c>
      <c r="L22" s="188">
        <f>VLOOKUP($B22,'Impact of the crisis'!$C$6:$N$170,12,FALSE)</f>
        <v>1.3</v>
      </c>
      <c r="M22" s="188">
        <f>VLOOKUP($B22,'Impact of the crisis'!$C$6:$AB$170,26,FALSE)</f>
        <v>2.2000000000000002</v>
      </c>
      <c r="N22" s="188">
        <f>VLOOKUP($B22,'Conditions of people affected'!$C$6:$R$170,16,FALSE)</f>
        <v>3</v>
      </c>
      <c r="O22" s="188">
        <f>VLOOKUP($B22,'Conditions of people affected'!$C$6:$R$170,9,FALSE)</f>
        <v>3</v>
      </c>
      <c r="P22" s="188">
        <f>VLOOKUP($B22,'Conditions of people affected'!$C$6:$R$170,15,FALSE)</f>
        <v>3</v>
      </c>
      <c r="Q22" s="188">
        <f t="shared" si="4"/>
        <v>1.8</v>
      </c>
      <c r="R22" s="188">
        <f>VLOOKUP($B22,'Complexity of the crisis'!$C$6:$AN$170,22,FALSE)</f>
        <v>2.1</v>
      </c>
      <c r="S22" s="189">
        <f>VLOOKUP($B22,'Complexity of the crisis'!$C$6:$AN$170,38,FALSE)</f>
        <v>1.5</v>
      </c>
      <c r="T22" s="184" t="str">
        <f>VLOOKUP(B22,Lists!$C$3:$E$170,3,FALSE)</f>
        <v>Americas</v>
      </c>
      <c r="U22" s="205">
        <f>VLOOKUP(B22,'INFORM Severity - hidden'!$C$5:$V$200,20,FALSE)</f>
        <v>44165</v>
      </c>
    </row>
    <row r="23" spans="1:21" x14ac:dyDescent="0.3">
      <c r="A23" s="182" t="str" cm="1">
        <f t="array" ref="A23">IFERROR(INDEX(Lists!$B$2:$B$170,SMALL(IF(Lists!$H$2:$H$170="Yes",ROW(Lists!$B$2:$B$170)),ROW(19:19))-1,1),"")</f>
        <v>Syrian Refugee Crisis in Egypt</v>
      </c>
      <c r="B23" s="183" t="str">
        <f>VLOOKUP(A23,Lists!$B$2:$G$170,2,FALSE)</f>
        <v>EGY002</v>
      </c>
      <c r="C23" s="183" t="str">
        <f>VLOOKUP(B23,'INFORM Severity - hidden'!$C$5:$D$170,2,FALSE)</f>
        <v>Egypt</v>
      </c>
      <c r="D23" s="183" t="str">
        <f>VLOOKUP(A23,Lists!$B$2:$G$170,3,FALSE)</f>
        <v>EGY</v>
      </c>
      <c r="E23" s="183" t="str">
        <f>VLOOKUP(A23,Lists!$B$2:$G$170,5,FALSE)</f>
        <v>International displacement</v>
      </c>
      <c r="F23" s="186">
        <f t="shared" si="0"/>
        <v>2.4</v>
      </c>
      <c r="G23" s="187">
        <f t="shared" si="1"/>
        <v>3</v>
      </c>
      <c r="H23" s="187" t="str">
        <f t="shared" si="2"/>
        <v>Medium</v>
      </c>
      <c r="I23" s="185" t="str">
        <f>INDEX(Trends!$D$3:$D$400,MATCH(B23,Trends!$C$3:$C$400,0))</f>
        <v>Increasing</v>
      </c>
      <c r="J23" s="187" t="str">
        <f>VLOOKUP($B23,Reliability!$A$3:$I$170,9,FALSE)</f>
        <v>High</v>
      </c>
      <c r="K23" s="188">
        <f t="shared" si="3"/>
        <v>3</v>
      </c>
      <c r="L23" s="188">
        <f>VLOOKUP($B23,'Impact of the crisis'!$C$6:$N$170,12,FALSE)</f>
        <v>2.4</v>
      </c>
      <c r="M23" s="188">
        <f>VLOOKUP($B23,'Impact of the crisis'!$C$6:$AB$170,26,FALSE)</f>
        <v>3.3</v>
      </c>
      <c r="N23" s="188">
        <f>VLOOKUP($B23,'Conditions of people affected'!$C$6:$R$170,16,FALSE)</f>
        <v>1.9</v>
      </c>
      <c r="O23" s="188">
        <f>VLOOKUP($B23,'Conditions of people affected'!$C$6:$R$170,9,FALSE)</f>
        <v>1.8</v>
      </c>
      <c r="P23" s="188">
        <f>VLOOKUP($B23,'Conditions of people affected'!$C$6:$R$170,15,FALSE)</f>
        <v>2</v>
      </c>
      <c r="Q23" s="188">
        <f t="shared" si="4"/>
        <v>2.7</v>
      </c>
      <c r="R23" s="188">
        <f>VLOOKUP($B23,'Complexity of the crisis'!$C$6:$AN$170,22,FALSE)</f>
        <v>3.3</v>
      </c>
      <c r="S23" s="189">
        <f>VLOOKUP($B23,'Complexity of the crisis'!$C$6:$AN$170,38,FALSE)</f>
        <v>2</v>
      </c>
      <c r="T23" s="184" t="str">
        <f>VLOOKUP(B23,Lists!$C$3:$E$170,3,FALSE)</f>
        <v>Africa</v>
      </c>
      <c r="U23" s="205">
        <f>VLOOKUP(B23,'INFORM Severity - hidden'!$C$5:$V$200,20,FALSE)</f>
        <v>44164</v>
      </c>
    </row>
    <row r="24" spans="1:21" x14ac:dyDescent="0.3">
      <c r="A24" s="182" t="str" cm="1">
        <f t="array" ref="A24">IFERROR(INDEX(Lists!$B$2:$B$170,SMALL(IF(Lists!$H$2:$H$170="Yes",ROW(Lists!$B$2:$B$170)),ROW(20:20))-1,1),"")</f>
        <v>Complex crisis in El Salvador</v>
      </c>
      <c r="B24" s="183" t="str">
        <f>VLOOKUP(A24,Lists!$B$2:$G$170,2,FALSE)</f>
        <v>SLV001</v>
      </c>
      <c r="C24" s="183" t="str">
        <f>VLOOKUP(B24,'INFORM Severity - hidden'!$C$5:$D$170,2,FALSE)</f>
        <v>El Salvador</v>
      </c>
      <c r="D24" s="183" t="str">
        <f>VLOOKUP(A24,Lists!$B$2:$G$170,3,FALSE)</f>
        <v>SLV</v>
      </c>
      <c r="E24" s="183" t="str">
        <f>VLOOKUP(A24,Lists!$B$2:$G$170,5,FALSE)</f>
        <v>Complex crisis</v>
      </c>
      <c r="F24" s="186">
        <f t="shared" si="0"/>
        <v>3</v>
      </c>
      <c r="G24" s="187">
        <f t="shared" si="1"/>
        <v>3</v>
      </c>
      <c r="H24" s="187" t="str">
        <f t="shared" si="2"/>
        <v>Medium</v>
      </c>
      <c r="I24" s="185" t="str">
        <f>INDEX(Trends!$D$3:$D$400,MATCH(B24,Trends!$C$3:$C$400,0))</f>
        <v>Increasing</v>
      </c>
      <c r="J24" s="187" t="str">
        <f>VLOOKUP($B24,Reliability!$A$3:$I$170,9,FALSE)</f>
        <v>High</v>
      </c>
      <c r="K24" s="188">
        <f t="shared" si="3"/>
        <v>3.6</v>
      </c>
      <c r="L24" s="188">
        <f>VLOOKUP($B24,'Impact of the crisis'!$C$6:$N$170,12,FALSE)</f>
        <v>3.8</v>
      </c>
      <c r="M24" s="188">
        <f>VLOOKUP($B24,'Impact of the crisis'!$C$6:$AB$170,26,FALSE)</f>
        <v>3.5</v>
      </c>
      <c r="N24" s="188">
        <f>VLOOKUP($B24,'Conditions of people affected'!$C$6:$R$170,16,FALSE)</f>
        <v>3</v>
      </c>
      <c r="O24" s="188">
        <f>VLOOKUP($B24,'Conditions of people affected'!$C$6:$R$170,9,FALSE)</f>
        <v>3</v>
      </c>
      <c r="P24" s="188">
        <f>VLOOKUP($B24,'Conditions of people affected'!$C$6:$R$170,15,FALSE)</f>
        <v>3</v>
      </c>
      <c r="Q24" s="188">
        <f t="shared" si="4"/>
        <v>2.5</v>
      </c>
      <c r="R24" s="188">
        <f>VLOOKUP($B24,'Complexity of the crisis'!$C$6:$AN$170,22,FALSE)</f>
        <v>2.4</v>
      </c>
      <c r="S24" s="189">
        <f>VLOOKUP($B24,'Complexity of the crisis'!$C$6:$AN$170,38,FALSE)</f>
        <v>2.5</v>
      </c>
      <c r="T24" s="184" t="str">
        <f>VLOOKUP(B24,Lists!$C$3:$E$170,3,FALSE)</f>
        <v>Americas</v>
      </c>
      <c r="U24" s="205">
        <f>VLOOKUP(B24,'INFORM Severity - hidden'!$C$5:$V$200,20,FALSE)</f>
        <v>44165</v>
      </c>
    </row>
    <row r="25" spans="1:21" x14ac:dyDescent="0.3">
      <c r="A25" s="182" t="str" cm="1">
        <f t="array" ref="A25">IFERROR(INDEX(Lists!$B$2:$B$170,SMALL(IF(Lists!$H$2:$H$170="Yes",ROW(Lists!$B$2:$B$170)),ROW(21:21))-1,1),"")</f>
        <v>Complex crisis in Eritrea</v>
      </c>
      <c r="B25" s="183" t="str">
        <f>VLOOKUP(A25,Lists!$B$2:$G$170,2,FALSE)</f>
        <v>ERI001</v>
      </c>
      <c r="C25" s="183" t="str">
        <f>VLOOKUP(B25,'INFORM Severity - hidden'!$C$5:$D$170,2,FALSE)</f>
        <v>Eritrea</v>
      </c>
      <c r="D25" s="183" t="str">
        <f>VLOOKUP(A25,Lists!$B$2:$G$170,3,FALSE)</f>
        <v>ERI</v>
      </c>
      <c r="E25" s="183" t="str">
        <f>VLOOKUP(A25,Lists!$B$2:$G$170,5,FALSE)</f>
        <v>Complex crisis</v>
      </c>
      <c r="F25" s="186">
        <f t="shared" si="0"/>
        <v>3.7</v>
      </c>
      <c r="G25" s="187">
        <f t="shared" si="1"/>
        <v>4</v>
      </c>
      <c r="H25" s="187" t="str">
        <f t="shared" si="2"/>
        <v>High</v>
      </c>
      <c r="I25" s="185" t="str">
        <f>INDEX(Trends!$D$3:$D$400,MATCH(B25,Trends!$C$3:$C$400,0))</f>
        <v>Stable</v>
      </c>
      <c r="J25" s="187" t="str">
        <f>VLOOKUP($B25,Reliability!$A$3:$I$170,9,FALSE)</f>
        <v>High</v>
      </c>
      <c r="K25" s="188">
        <f t="shared" si="3"/>
        <v>3.5</v>
      </c>
      <c r="L25" s="188">
        <f>VLOOKUP($B25,'Impact of the crisis'!$C$6:$N$170,12,FALSE)</f>
        <v>3.8</v>
      </c>
      <c r="M25" s="188">
        <f>VLOOKUP($B25,'Impact of the crisis'!$C$6:$AB$170,26,FALSE)</f>
        <v>3.3</v>
      </c>
      <c r="N25" s="188">
        <f>VLOOKUP($B25,'Conditions of people affected'!$C$6:$R$170,16,FALSE)</f>
        <v>3.5</v>
      </c>
      <c r="O25" s="188">
        <f>VLOOKUP($B25,'Conditions of people affected'!$C$6:$R$170,9,FALSE)</f>
        <v>4</v>
      </c>
      <c r="P25" s="188">
        <f>VLOOKUP($B25,'Conditions of people affected'!$C$6:$R$170,15,FALSE)</f>
        <v>3</v>
      </c>
      <c r="Q25" s="188">
        <f t="shared" si="4"/>
        <v>4.0999999999999996</v>
      </c>
      <c r="R25" s="188">
        <f>VLOOKUP($B25,'Complexity of the crisis'!$C$6:$AN$170,22,FALSE)</f>
        <v>2.6</v>
      </c>
      <c r="S25" s="189">
        <f>VLOOKUP($B25,'Complexity of the crisis'!$C$6:$AN$170,38,FALSE)</f>
        <v>5</v>
      </c>
      <c r="T25" s="184" t="str">
        <f>VLOOKUP(B25,Lists!$C$3:$E$170,3,FALSE)</f>
        <v>Africa</v>
      </c>
      <c r="U25" s="205">
        <f>VLOOKUP(B25,'INFORM Severity - hidden'!$C$5:$V$200,20,FALSE)</f>
        <v>44164</v>
      </c>
    </row>
    <row r="26" spans="1:21" x14ac:dyDescent="0.3">
      <c r="A26" s="182" t="str" cm="1">
        <f t="array" ref="A26">IFERROR(INDEX(Lists!$B$2:$B$170,SMALL(IF(Lists!$H$2:$H$170="Yes",ROW(Lists!$B$2:$B$170)),ROW(22:22))-1,1),"")</f>
        <v>Food Security Crisis in Eswatini</v>
      </c>
      <c r="B26" s="183" t="str">
        <f>VLOOKUP(A26,Lists!$B$2:$G$170,2,FALSE)</f>
        <v>SWZ001</v>
      </c>
      <c r="C26" s="183" t="str">
        <f>VLOOKUP(B26,'INFORM Severity - hidden'!$C$5:$D$170,2,FALSE)</f>
        <v>Eswatini</v>
      </c>
      <c r="D26" s="183" t="str">
        <f>VLOOKUP(A26,Lists!$B$2:$G$170,3,FALSE)</f>
        <v>SWZ</v>
      </c>
      <c r="E26" s="183" t="str">
        <f>VLOOKUP(A26,Lists!$B$2:$G$170,5,FALSE)</f>
        <v>Food Security</v>
      </c>
      <c r="F26" s="186">
        <f t="shared" si="0"/>
        <v>2.7</v>
      </c>
      <c r="G26" s="187">
        <f t="shared" si="1"/>
        <v>3</v>
      </c>
      <c r="H26" s="187" t="str">
        <f t="shared" si="2"/>
        <v>Medium</v>
      </c>
      <c r="I26" s="185" t="str">
        <f>INDEX(Trends!$D$3:$D$400,MATCH(B26,Trends!$C$3:$C$400,0))</f>
        <v>-</v>
      </c>
      <c r="J26" s="187" t="str">
        <f>VLOOKUP($B26,Reliability!$A$3:$I$170,9,FALSE)</f>
        <v>Medium</v>
      </c>
      <c r="K26" s="188">
        <f t="shared" si="3"/>
        <v>2.2000000000000002</v>
      </c>
      <c r="L26" s="188">
        <f>VLOOKUP($B26,'Impact of the crisis'!$C$6:$N$170,12,FALSE)</f>
        <v>3.1</v>
      </c>
      <c r="M26" s="188">
        <f>VLOOKUP($B26,'Impact of the crisis'!$C$6:$AB$170,26,FALSE)</f>
        <v>1.6</v>
      </c>
      <c r="N26" s="188">
        <f>VLOOKUP($B26,'Conditions of people affected'!$C$6:$R$170,16,FALSE)</f>
        <v>3.3</v>
      </c>
      <c r="O26" s="188">
        <f>VLOOKUP($B26,'Conditions of people affected'!$C$6:$R$170,9,FALSE)</f>
        <v>2.6</v>
      </c>
      <c r="P26" s="188">
        <f>VLOOKUP($B26,'Conditions of people affected'!$C$6:$R$170,15,FALSE)</f>
        <v>4</v>
      </c>
      <c r="Q26" s="188">
        <f t="shared" si="4"/>
        <v>2.1</v>
      </c>
      <c r="R26" s="188">
        <f>VLOOKUP($B26,'Complexity of the crisis'!$C$6:$AN$170,22,FALSE)</f>
        <v>3</v>
      </c>
      <c r="S26" s="189">
        <f>VLOOKUP($B26,'Complexity of the crisis'!$C$6:$AN$170,38,FALSE)</f>
        <v>1</v>
      </c>
      <c r="T26" s="184" t="str">
        <f>VLOOKUP(B26,Lists!$C$3:$E$170,3,FALSE)</f>
        <v>Africa</v>
      </c>
      <c r="U26" s="205">
        <f>VLOOKUP(B26,'INFORM Severity - hidden'!$C$5:$V$200,20,FALSE)</f>
        <v>44161</v>
      </c>
    </row>
    <row r="27" spans="1:21" x14ac:dyDescent="0.3">
      <c r="A27" s="182" t="str" cm="1">
        <f t="array" ref="A27">IFERROR(INDEX(Lists!$B$2:$B$170,SMALL(IF(Lists!$H$2:$H$170="Yes",ROW(Lists!$B$2:$B$170)),ROW(23:23))-1,1),"")</f>
        <v>Complex crisis in Ethiopia</v>
      </c>
      <c r="B27" s="183" t="str">
        <f>VLOOKUP(A27,Lists!$B$2:$G$170,2,FALSE)</f>
        <v>ETH001</v>
      </c>
      <c r="C27" s="183" t="str">
        <f>VLOOKUP(B27,'INFORM Severity - hidden'!$C$5:$D$170,2,FALSE)</f>
        <v>Ethiopia</v>
      </c>
      <c r="D27" s="183" t="str">
        <f>VLOOKUP(A27,Lists!$B$2:$G$170,3,FALSE)</f>
        <v>ETH</v>
      </c>
      <c r="E27" s="183" t="str">
        <f>VLOOKUP(A27,Lists!$B$2:$G$170,5,FALSE)</f>
        <v>Complex crisis</v>
      </c>
      <c r="F27" s="186">
        <f t="shared" si="0"/>
        <v>4.0999999999999996</v>
      </c>
      <c r="G27" s="187">
        <f t="shared" si="1"/>
        <v>5</v>
      </c>
      <c r="H27" s="187" t="str">
        <f t="shared" si="2"/>
        <v>Very High</v>
      </c>
      <c r="I27" s="185" t="str">
        <f>INDEX(Trends!$D$3:$D$400,MATCH(B27,Trends!$C$3:$C$400,0))</f>
        <v>Increasing</v>
      </c>
      <c r="J27" s="187" t="str">
        <f>VLOOKUP($B27,Reliability!$A$3:$I$170,9,FALSE)</f>
        <v>High</v>
      </c>
      <c r="K27" s="188">
        <f t="shared" si="3"/>
        <v>4</v>
      </c>
      <c r="L27" s="188">
        <f>VLOOKUP($B27,'Impact of the crisis'!$C$6:$N$170,12,FALSE)</f>
        <v>4.3</v>
      </c>
      <c r="M27" s="188">
        <f>VLOOKUP($B27,'Impact of the crisis'!$C$6:$AB$170,26,FALSE)</f>
        <v>3.9</v>
      </c>
      <c r="N27" s="188">
        <f>VLOOKUP($B27,'Conditions of people affected'!$C$6:$R$170,16,FALSE)</f>
        <v>4.45</v>
      </c>
      <c r="O27" s="188">
        <f>VLOOKUP($B27,'Conditions of people affected'!$C$6:$R$170,9,FALSE)</f>
        <v>4.9000000000000004</v>
      </c>
      <c r="P27" s="188">
        <f>VLOOKUP($B27,'Conditions of people affected'!$C$6:$R$170,15,FALSE)</f>
        <v>4</v>
      </c>
      <c r="Q27" s="188">
        <f t="shared" si="4"/>
        <v>3.7</v>
      </c>
      <c r="R27" s="188">
        <f>VLOOKUP($B27,'Complexity of the crisis'!$C$6:$AN$170,22,FALSE)</f>
        <v>3.4</v>
      </c>
      <c r="S27" s="189">
        <f>VLOOKUP($B27,'Complexity of the crisis'!$C$6:$AN$170,38,FALSE)</f>
        <v>4</v>
      </c>
      <c r="T27" s="184" t="str">
        <f>VLOOKUP(B27,Lists!$C$3:$E$170,3,FALSE)</f>
        <v>Africa</v>
      </c>
      <c r="U27" s="205">
        <f>VLOOKUP(B27,'INFORM Severity - hidden'!$C$5:$V$200,20,FALSE)</f>
        <v>44165</v>
      </c>
    </row>
    <row r="28" spans="1:21" x14ac:dyDescent="0.3">
      <c r="A28" s="182" t="str" cm="1">
        <f t="array" ref="A28">IFERROR(INDEX(Lists!$B$2:$B$170,SMALL(IF(Lists!$H$2:$H$170="Yes",ROW(Lists!$B$2:$B$170)),ROW(24:24))-1,1),"")</f>
        <v>Mixed migration flows in Greece</v>
      </c>
      <c r="B28" s="183" t="str">
        <f>VLOOKUP(A28,Lists!$B$2:$G$170,2,FALSE)</f>
        <v>GRC002</v>
      </c>
      <c r="C28" s="183" t="str">
        <f>VLOOKUP(B28,'INFORM Severity - hidden'!$C$5:$D$170,2,FALSE)</f>
        <v>Greece</v>
      </c>
      <c r="D28" s="183" t="str">
        <f>VLOOKUP(A28,Lists!$B$2:$G$170,3,FALSE)</f>
        <v>GRC</v>
      </c>
      <c r="E28" s="183" t="str">
        <f>VLOOKUP(A28,Lists!$B$2:$G$170,5,FALSE)</f>
        <v>International displacement</v>
      </c>
      <c r="F28" s="186">
        <f t="shared" si="0"/>
        <v>1.8</v>
      </c>
      <c r="G28" s="187">
        <f t="shared" si="1"/>
        <v>2</v>
      </c>
      <c r="H28" s="187" t="str">
        <f t="shared" si="2"/>
        <v>Low</v>
      </c>
      <c r="I28" s="185" t="str">
        <f>INDEX(Trends!$D$3:$D$400,MATCH(B28,Trends!$C$3:$C$400,0))</f>
        <v>Decreasing</v>
      </c>
      <c r="J28" s="187" t="str">
        <f>VLOOKUP($B28,Reliability!$A$3:$I$170,9,FALSE)</f>
        <v>Very High</v>
      </c>
      <c r="K28" s="188">
        <f t="shared" si="3"/>
        <v>2.1</v>
      </c>
      <c r="L28" s="188">
        <f>VLOOKUP($B28,'Impact of the crisis'!$C$6:$N$170,12,FALSE)</f>
        <v>0.3</v>
      </c>
      <c r="M28" s="188">
        <f>VLOOKUP($B28,'Impact of the crisis'!$C$6:$AB$170,26,FALSE)</f>
        <v>2.8</v>
      </c>
      <c r="N28" s="188">
        <f>VLOOKUP($B28,'Conditions of people affected'!$C$6:$R$170,16,FALSE)</f>
        <v>1.75</v>
      </c>
      <c r="O28" s="188">
        <f>VLOOKUP($B28,'Conditions of people affected'!$C$6:$R$170,9,FALSE)</f>
        <v>0.5</v>
      </c>
      <c r="P28" s="188">
        <f>VLOOKUP($B28,'Conditions of people affected'!$C$6:$R$170,15,FALSE)</f>
        <v>3</v>
      </c>
      <c r="Q28" s="188">
        <f t="shared" si="4"/>
        <v>1.7</v>
      </c>
      <c r="R28" s="188">
        <f>VLOOKUP($B28,'Complexity of the crisis'!$C$6:$AN$170,22,FALSE)</f>
        <v>1.8</v>
      </c>
      <c r="S28" s="189">
        <f>VLOOKUP($B28,'Complexity of the crisis'!$C$6:$AN$170,38,FALSE)</f>
        <v>1.5</v>
      </c>
      <c r="T28" s="184" t="str">
        <f>VLOOKUP(B28,Lists!$C$3:$E$170,3,FALSE)</f>
        <v>Europe</v>
      </c>
      <c r="U28" s="205">
        <f>VLOOKUP(B28,'INFORM Severity - hidden'!$C$5:$V$200,20,FALSE)</f>
        <v>44187</v>
      </c>
    </row>
    <row r="29" spans="1:21" x14ac:dyDescent="0.3">
      <c r="A29" s="182" t="str" cm="1">
        <f t="array" ref="A29">IFERROR(INDEX(Lists!$B$2:$B$170,SMALL(IF(Lists!$H$2:$H$170="Yes",ROW(Lists!$B$2:$B$170)),ROW(25:25))-1,1),"")</f>
        <v>Complex crisis in Guatemala</v>
      </c>
      <c r="B29" s="183" t="str">
        <f>VLOOKUP(A29,Lists!$B$2:$G$170,2,FALSE)</f>
        <v>GTM001</v>
      </c>
      <c r="C29" s="183" t="str">
        <f>VLOOKUP(B29,'INFORM Severity - hidden'!$C$5:$D$170,2,FALSE)</f>
        <v>Guatemala</v>
      </c>
      <c r="D29" s="183" t="str">
        <f>VLOOKUP(A29,Lists!$B$2:$G$170,3,FALSE)</f>
        <v>GTM</v>
      </c>
      <c r="E29" s="183" t="str">
        <f>VLOOKUP(A29,Lists!$B$2:$G$170,5,FALSE)</f>
        <v>Complex crisis</v>
      </c>
      <c r="F29" s="186">
        <f t="shared" si="0"/>
        <v>3.4</v>
      </c>
      <c r="G29" s="187">
        <f t="shared" si="1"/>
        <v>4</v>
      </c>
      <c r="H29" s="187" t="str">
        <f t="shared" si="2"/>
        <v>High</v>
      </c>
      <c r="I29" s="185" t="str">
        <f>INDEX(Trends!$D$3:$D$400,MATCH(B29,Trends!$C$3:$C$400,0))</f>
        <v>Stable</v>
      </c>
      <c r="J29" s="187" t="str">
        <f>VLOOKUP($B29,Reliability!$A$3:$I$170,9,FALSE)</f>
        <v>High</v>
      </c>
      <c r="K29" s="188">
        <f t="shared" si="3"/>
        <v>3.7</v>
      </c>
      <c r="L29" s="188">
        <f>VLOOKUP($B29,'Impact of the crisis'!$C$6:$N$170,12,FALSE)</f>
        <v>4.3</v>
      </c>
      <c r="M29" s="188">
        <f>VLOOKUP($B29,'Impact of the crisis'!$C$6:$AB$170,26,FALSE)</f>
        <v>3.4</v>
      </c>
      <c r="N29" s="188">
        <f>VLOOKUP($B29,'Conditions of people affected'!$C$6:$R$170,16,FALSE)</f>
        <v>3.6</v>
      </c>
      <c r="O29" s="188">
        <f>VLOOKUP($B29,'Conditions of people affected'!$C$6:$R$170,9,FALSE)</f>
        <v>4.2</v>
      </c>
      <c r="P29" s="188">
        <f>VLOOKUP($B29,'Conditions of people affected'!$C$6:$R$170,15,FALSE)</f>
        <v>3</v>
      </c>
      <c r="Q29" s="188">
        <f t="shared" si="4"/>
        <v>2.9</v>
      </c>
      <c r="R29" s="188">
        <f>VLOOKUP($B29,'Complexity of the crisis'!$C$6:$AN$170,22,FALSE)</f>
        <v>3.3</v>
      </c>
      <c r="S29" s="189">
        <f>VLOOKUP($B29,'Complexity of the crisis'!$C$6:$AN$170,38,FALSE)</f>
        <v>2.5</v>
      </c>
      <c r="T29" s="184" t="str">
        <f>VLOOKUP(B29,Lists!$C$3:$E$170,3,FALSE)</f>
        <v>Americas</v>
      </c>
      <c r="U29" s="205">
        <f>VLOOKUP(B29,'INFORM Severity - hidden'!$C$5:$V$200,20,FALSE)</f>
        <v>44183</v>
      </c>
    </row>
    <row r="30" spans="1:21" x14ac:dyDescent="0.3">
      <c r="A30" s="182" t="str" cm="1">
        <f t="array" ref="A30">IFERROR(INDEX(Lists!$B$2:$B$170,SMALL(IF(Lists!$H$2:$H$170="Yes",ROW(Lists!$B$2:$B$170)),ROW(26:26))-1,1),"")</f>
        <v>Complex crisis in Haiti</v>
      </c>
      <c r="B30" s="183" t="str">
        <f>VLOOKUP(A30,Lists!$B$2:$G$170,2,FALSE)</f>
        <v>HTI001</v>
      </c>
      <c r="C30" s="183" t="str">
        <f>VLOOKUP(B30,'INFORM Severity - hidden'!$C$5:$D$170,2,FALSE)</f>
        <v>Haiti</v>
      </c>
      <c r="D30" s="183" t="str">
        <f>VLOOKUP(A30,Lists!$B$2:$G$170,3,FALSE)</f>
        <v>HTI</v>
      </c>
      <c r="E30" s="183" t="str">
        <f>VLOOKUP(A30,Lists!$B$2:$G$170,5,FALSE)</f>
        <v>Complex crisis</v>
      </c>
      <c r="F30" s="186">
        <f t="shared" si="0"/>
        <v>3.5</v>
      </c>
      <c r="G30" s="187">
        <f t="shared" si="1"/>
        <v>4</v>
      </c>
      <c r="H30" s="187" t="str">
        <f t="shared" si="2"/>
        <v>High</v>
      </c>
      <c r="I30" s="185" t="str">
        <f>INDEX(Trends!$D$3:$D$400,MATCH(B30,Trends!$C$3:$C$400,0))</f>
        <v>Stable</v>
      </c>
      <c r="J30" s="187" t="str">
        <f>VLOOKUP($B30,Reliability!$A$3:$I$170,9,FALSE)</f>
        <v>High</v>
      </c>
      <c r="K30" s="188">
        <f t="shared" si="3"/>
        <v>3.2</v>
      </c>
      <c r="L30" s="188">
        <f>VLOOKUP($B30,'Impact of the crisis'!$C$6:$N$170,12,FALSE)</f>
        <v>4</v>
      </c>
      <c r="M30" s="188">
        <f>VLOOKUP($B30,'Impact of the crisis'!$C$6:$AB$170,26,FALSE)</f>
        <v>2.7</v>
      </c>
      <c r="N30" s="188">
        <f>VLOOKUP($B30,'Conditions of people affected'!$C$6:$R$170,16,FALSE)</f>
        <v>4.1500000000000004</v>
      </c>
      <c r="O30" s="188">
        <f>VLOOKUP($B30,'Conditions of people affected'!$C$6:$R$170,9,FALSE)</f>
        <v>4.3</v>
      </c>
      <c r="P30" s="188">
        <f>VLOOKUP($B30,'Conditions of people affected'!$C$6:$R$170,15,FALSE)</f>
        <v>4</v>
      </c>
      <c r="Q30" s="188">
        <f t="shared" si="4"/>
        <v>2.5</v>
      </c>
      <c r="R30" s="188">
        <f>VLOOKUP($B30,'Complexity of the crisis'!$C$6:$AN$170,22,FALSE)</f>
        <v>2.9</v>
      </c>
      <c r="S30" s="189">
        <f>VLOOKUP($B30,'Complexity of the crisis'!$C$6:$AN$170,38,FALSE)</f>
        <v>2</v>
      </c>
      <c r="T30" s="184" t="str">
        <f>VLOOKUP(B30,Lists!$C$3:$E$170,3,FALSE)</f>
        <v>Americas</v>
      </c>
      <c r="U30" s="205">
        <f>VLOOKUP(B30,'INFORM Severity - hidden'!$C$5:$V$200,20,FALSE)</f>
        <v>44164</v>
      </c>
    </row>
    <row r="31" spans="1:21" x14ac:dyDescent="0.3">
      <c r="A31" s="182" t="str" cm="1">
        <f t="array" ref="A31">IFERROR(INDEX(Lists!$B$2:$B$170,SMALL(IF(Lists!$H$2:$H$170="Yes",ROW(Lists!$B$2:$B$170)),ROW(27:27))-1,1),"")</f>
        <v>Complex crisis in Honduras</v>
      </c>
      <c r="B31" s="183" t="str">
        <f>VLOOKUP(A31,Lists!$B$2:$G$170,2,FALSE)</f>
        <v>HND001</v>
      </c>
      <c r="C31" s="183" t="str">
        <f>VLOOKUP(B31,'INFORM Severity - hidden'!$C$5:$D$170,2,FALSE)</f>
        <v>Honduras</v>
      </c>
      <c r="D31" s="183" t="str">
        <f>VLOOKUP(A31,Lists!$B$2:$G$170,3,FALSE)</f>
        <v>HND</v>
      </c>
      <c r="E31" s="183" t="str">
        <f>VLOOKUP(A31,Lists!$B$2:$G$170,5,FALSE)</f>
        <v>Complex crisis</v>
      </c>
      <c r="F31" s="186">
        <f t="shared" si="0"/>
        <v>3.2</v>
      </c>
      <c r="G31" s="187">
        <f t="shared" si="1"/>
        <v>4</v>
      </c>
      <c r="H31" s="187" t="str">
        <f t="shared" si="2"/>
        <v>High</v>
      </c>
      <c r="I31" s="185" t="str">
        <f>INDEX(Trends!$D$3:$D$400,MATCH(B31,Trends!$C$3:$C$400,0))</f>
        <v>Decreasing</v>
      </c>
      <c r="J31" s="187" t="str">
        <f>VLOOKUP($B31,Reliability!$A$3:$I$170,9,FALSE)</f>
        <v>High</v>
      </c>
      <c r="K31" s="188">
        <f t="shared" si="3"/>
        <v>3.7</v>
      </c>
      <c r="L31" s="188">
        <f>VLOOKUP($B31,'Impact of the crisis'!$C$6:$N$170,12,FALSE)</f>
        <v>4.2</v>
      </c>
      <c r="M31" s="188">
        <f>VLOOKUP($B31,'Impact of the crisis'!$C$6:$AB$170,26,FALSE)</f>
        <v>3.4</v>
      </c>
      <c r="N31" s="188">
        <f>VLOOKUP($B31,'Conditions of people affected'!$C$6:$R$170,16,FALSE)</f>
        <v>3.25</v>
      </c>
      <c r="O31" s="188">
        <f>VLOOKUP($B31,'Conditions of people affected'!$C$6:$R$170,9,FALSE)</f>
        <v>3.5</v>
      </c>
      <c r="P31" s="188">
        <f>VLOOKUP($B31,'Conditions of people affected'!$C$6:$R$170,15,FALSE)</f>
        <v>3</v>
      </c>
      <c r="Q31" s="188">
        <f t="shared" si="4"/>
        <v>2.8</v>
      </c>
      <c r="R31" s="188">
        <f>VLOOKUP($B31,'Complexity of the crisis'!$C$6:$AN$170,22,FALSE)</f>
        <v>3.1</v>
      </c>
      <c r="S31" s="189">
        <f>VLOOKUP($B31,'Complexity of the crisis'!$C$6:$AN$170,38,FALSE)</f>
        <v>2.5</v>
      </c>
      <c r="T31" s="184" t="str">
        <f>VLOOKUP(B31,Lists!$C$3:$E$170,3,FALSE)</f>
        <v>Americas</v>
      </c>
      <c r="U31" s="205">
        <f>VLOOKUP(B31,'INFORM Severity - hidden'!$C$5:$V$200,20,FALSE)</f>
        <v>44183</v>
      </c>
    </row>
    <row r="32" spans="1:21" x14ac:dyDescent="0.3">
      <c r="A32" s="182" t="str" cm="1">
        <f t="array" ref="A32">IFERROR(INDEX(Lists!$B$2:$B$170,SMALL(IF(Lists!$H$2:$H$170="Yes",ROW(Lists!$B$2:$B$170)),ROW(28:28))-1,1),"")</f>
        <v>Multiple Crises in India</v>
      </c>
      <c r="B32" s="183" t="str">
        <f>VLOOKUP(A32,Lists!$B$2:$G$170,2,FALSE)</f>
        <v>IND001</v>
      </c>
      <c r="C32" s="183" t="str">
        <f>VLOOKUP(B32,'INFORM Severity - hidden'!$C$5:$D$170,2,FALSE)</f>
        <v>India</v>
      </c>
      <c r="D32" s="183" t="str">
        <f>VLOOKUP(A32,Lists!$B$2:$G$170,3,FALSE)</f>
        <v>IND</v>
      </c>
      <c r="E32" s="183" t="str">
        <f>VLOOKUP(A32,Lists!$B$2:$G$170,5,FALSE)</f>
        <v>Multiple crises country</v>
      </c>
      <c r="F32" s="186">
        <f t="shared" si="0"/>
        <v>2.8</v>
      </c>
      <c r="G32" s="187">
        <f t="shared" si="1"/>
        <v>3</v>
      </c>
      <c r="H32" s="187" t="str">
        <f t="shared" si="2"/>
        <v>Medium</v>
      </c>
      <c r="I32" s="185" t="str">
        <f>INDEX(Trends!$D$3:$D$400,MATCH(B32,Trends!$C$3:$C$400,0))</f>
        <v>Stable</v>
      </c>
      <c r="J32" s="187" t="str">
        <f>VLOOKUP($B32,Reliability!$A$3:$I$170,9,FALSE)</f>
        <v>Medium</v>
      </c>
      <c r="K32" s="188">
        <f t="shared" si="3"/>
        <v>3.6</v>
      </c>
      <c r="L32" s="188">
        <f>VLOOKUP($B32,'Impact of the crisis'!$C$6:$N$170,12,FALSE)</f>
        <v>4.0999999999999996</v>
      </c>
      <c r="M32" s="188">
        <f>VLOOKUP($B32,'Impact of the crisis'!$C$6:$AB$170,26,FALSE)</f>
        <v>3.3</v>
      </c>
      <c r="N32" s="188">
        <f>VLOOKUP($B32,'Conditions of people affected'!$C$6:$R$170,16,FALSE)</f>
        <v>2.2000000000000002</v>
      </c>
      <c r="O32" s="188">
        <f>VLOOKUP($B32,'Conditions of people affected'!$C$6:$R$170,9,FALSE)</f>
        <v>3.4</v>
      </c>
      <c r="P32" s="188">
        <f>VLOOKUP($B32,'Conditions of people affected'!$C$6:$R$170,15,FALSE)</f>
        <v>1</v>
      </c>
      <c r="Q32" s="188">
        <f t="shared" si="4"/>
        <v>3</v>
      </c>
      <c r="R32" s="188">
        <f>VLOOKUP($B32,'Complexity of the crisis'!$C$6:$AN$170,22,FALSE)</f>
        <v>2.9</v>
      </c>
      <c r="S32" s="189">
        <f>VLOOKUP($B32,'Complexity of the crisis'!$C$6:$AN$170,38,FALSE)</f>
        <v>3</v>
      </c>
      <c r="T32" s="184" t="str">
        <f>VLOOKUP(B32,Lists!$C$3:$E$170,3,FALSE)</f>
        <v>Asia</v>
      </c>
      <c r="U32" s="205">
        <f>VLOOKUP(B32,'INFORM Severity - hidden'!$C$5:$V$200,20,FALSE)</f>
        <v>44165</v>
      </c>
    </row>
    <row r="33" spans="1:21" x14ac:dyDescent="0.3">
      <c r="A33" s="182" t="str" cm="1">
        <f t="array" ref="A33">IFERROR(INDEX(Lists!$B$2:$B$170,SMALL(IF(Lists!$H$2:$H$170="Yes",ROW(Lists!$B$2:$B$170)),ROW(29:29))-1,1),"")</f>
        <v>Afghan Refugees in Iran</v>
      </c>
      <c r="B33" s="183" t="str">
        <f>VLOOKUP(A33,Lists!$B$2:$G$170,2,FALSE)</f>
        <v>IRN004</v>
      </c>
      <c r="C33" s="183" t="str">
        <f>VLOOKUP(B33,'INFORM Severity - hidden'!$C$5:$D$170,2,FALSE)</f>
        <v>Iran</v>
      </c>
      <c r="D33" s="183" t="str">
        <f>VLOOKUP(A33,Lists!$B$2:$G$170,3,FALSE)</f>
        <v>IRN</v>
      </c>
      <c r="E33" s="183" t="str">
        <f>VLOOKUP(A33,Lists!$B$2:$G$170,5,FALSE)</f>
        <v>International displacement</v>
      </c>
      <c r="F33" s="186">
        <f t="shared" si="0"/>
        <v>3.4</v>
      </c>
      <c r="G33" s="187">
        <f t="shared" si="1"/>
        <v>4</v>
      </c>
      <c r="H33" s="187" t="str">
        <f t="shared" si="2"/>
        <v>High</v>
      </c>
      <c r="I33" s="185" t="str">
        <f>INDEX(Trends!$D$3:$D$400,MATCH(B33,Trends!$C$3:$C$400,0))</f>
        <v>Stable</v>
      </c>
      <c r="J33" s="187" t="str">
        <f>VLOOKUP($B33,Reliability!$A$3:$I$170,9,FALSE)</f>
        <v>Medium</v>
      </c>
      <c r="K33" s="188">
        <f t="shared" si="3"/>
        <v>2.8</v>
      </c>
      <c r="L33" s="188">
        <f>VLOOKUP($B33,'Impact of the crisis'!$C$6:$N$170,12,FALSE)</f>
        <v>2.7</v>
      </c>
      <c r="M33" s="188">
        <f>VLOOKUP($B33,'Impact of the crisis'!$C$6:$AB$170,26,FALSE)</f>
        <v>2.8</v>
      </c>
      <c r="N33" s="188">
        <f>VLOOKUP($B33,'Conditions of people affected'!$C$6:$R$170,16,FALSE)</f>
        <v>4.05</v>
      </c>
      <c r="O33" s="188">
        <f>VLOOKUP($B33,'Conditions of people affected'!$C$6:$R$170,9,FALSE)</f>
        <v>4.0999999999999996</v>
      </c>
      <c r="P33" s="188">
        <f>VLOOKUP($B33,'Conditions of people affected'!$C$6:$R$170,15,FALSE)</f>
        <v>4</v>
      </c>
      <c r="Q33" s="188">
        <f t="shared" si="4"/>
        <v>2.7</v>
      </c>
      <c r="R33" s="188">
        <f>VLOOKUP($B33,'Complexity of the crisis'!$C$6:$AN$170,22,FALSE)</f>
        <v>2.8</v>
      </c>
      <c r="S33" s="189">
        <f>VLOOKUP($B33,'Complexity of the crisis'!$C$6:$AN$170,38,FALSE)</f>
        <v>2.5</v>
      </c>
      <c r="T33" s="184" t="str">
        <f>VLOOKUP(B33,Lists!$C$3:$E$170,3,FALSE)</f>
        <v>Middle east</v>
      </c>
      <c r="U33" s="205">
        <f>VLOOKUP(B33,'INFORM Severity - hidden'!$C$5:$V$200,20,FALSE)</f>
        <v>44165</v>
      </c>
    </row>
    <row r="34" spans="1:21" x14ac:dyDescent="0.3">
      <c r="A34" s="182" t="str" cm="1">
        <f t="array" ref="A34">IFERROR(INDEX(Lists!$B$2:$B$170,SMALL(IF(Lists!$H$2:$H$170="Yes",ROW(Lists!$B$2:$B$170)),ROW(30:30))-1,1),"")</f>
        <v>Multiple crises in Iraq</v>
      </c>
      <c r="B34" s="183" t="str">
        <f>VLOOKUP(A34,Lists!$B$2:$G$170,2,FALSE)</f>
        <v>IRQ001</v>
      </c>
      <c r="C34" s="183" t="str">
        <f>VLOOKUP(B34,'INFORM Severity - hidden'!$C$5:$D$170,2,FALSE)</f>
        <v>Iraq</v>
      </c>
      <c r="D34" s="183" t="str">
        <f>VLOOKUP(A34,Lists!$B$2:$G$170,3,FALSE)</f>
        <v>IRQ</v>
      </c>
      <c r="E34" s="183" t="str">
        <f>VLOOKUP(A34,Lists!$B$2:$G$170,5,FALSE)</f>
        <v>Multiple crises country</v>
      </c>
      <c r="F34" s="186">
        <f t="shared" si="0"/>
        <v>4</v>
      </c>
      <c r="G34" s="187">
        <f t="shared" si="1"/>
        <v>4</v>
      </c>
      <c r="H34" s="187" t="str">
        <f t="shared" si="2"/>
        <v>High</v>
      </c>
      <c r="I34" s="185" t="str">
        <f>INDEX(Trends!$D$3:$D$400,MATCH(B34,Trends!$C$3:$C$400,0))</f>
        <v>Increasing</v>
      </c>
      <c r="J34" s="187" t="str">
        <f>VLOOKUP($B34,Reliability!$A$3:$I$170,9,FALSE)</f>
        <v>High</v>
      </c>
      <c r="K34" s="188">
        <f t="shared" si="3"/>
        <v>4.4000000000000004</v>
      </c>
      <c r="L34" s="188">
        <f>VLOOKUP($B34,'Impact of the crisis'!$C$6:$N$170,12,FALSE)</f>
        <v>4.9000000000000004</v>
      </c>
      <c r="M34" s="188">
        <f>VLOOKUP($B34,'Impact of the crisis'!$C$6:$AB$170,26,FALSE)</f>
        <v>4</v>
      </c>
      <c r="N34" s="188">
        <f>VLOOKUP($B34,'Conditions of people affected'!$C$6:$R$170,16,FALSE)</f>
        <v>3.7</v>
      </c>
      <c r="O34" s="188">
        <f>VLOOKUP($B34,'Conditions of people affected'!$C$6:$R$170,9,FALSE)</f>
        <v>4.4000000000000004</v>
      </c>
      <c r="P34" s="188">
        <f>VLOOKUP($B34,'Conditions of people affected'!$C$6:$R$170,15,FALSE)</f>
        <v>3</v>
      </c>
      <c r="Q34" s="188">
        <f t="shared" si="4"/>
        <v>4</v>
      </c>
      <c r="R34" s="188">
        <f>VLOOKUP($B34,'Complexity of the crisis'!$C$6:$AN$170,22,FALSE)</f>
        <v>3.4</v>
      </c>
      <c r="S34" s="189">
        <f>VLOOKUP($B34,'Complexity of the crisis'!$C$6:$AN$170,38,FALSE)</f>
        <v>4.5</v>
      </c>
      <c r="T34" s="184" t="str">
        <f>VLOOKUP(B34,Lists!$C$3:$E$170,3,FALSE)</f>
        <v>Middle east</v>
      </c>
      <c r="U34" s="205">
        <f>VLOOKUP(B34,'INFORM Severity - hidden'!$C$5:$V$200,20,FALSE)</f>
        <v>44162</v>
      </c>
    </row>
    <row r="35" spans="1:21" x14ac:dyDescent="0.3">
      <c r="A35" s="182" t="str" cm="1">
        <f t="array" ref="A35">IFERROR(INDEX(Lists!$B$2:$B$170,SMALL(IF(Lists!$H$2:$H$170="Yes",ROW(Lists!$B$2:$B$170)),ROW(31:31))-1,1),"")</f>
        <v>Mixed migration flows in Italy</v>
      </c>
      <c r="B35" s="183" t="str">
        <f>VLOOKUP(A35,Lists!$B$2:$G$170,2,FALSE)</f>
        <v>ITA002</v>
      </c>
      <c r="C35" s="183" t="str">
        <f>VLOOKUP(B35,'INFORM Severity - hidden'!$C$5:$D$170,2,FALSE)</f>
        <v>Italy</v>
      </c>
      <c r="D35" s="183" t="str">
        <f>VLOOKUP(A35,Lists!$B$2:$G$170,3,FALSE)</f>
        <v>ITA</v>
      </c>
      <c r="E35" s="183" t="str">
        <f>VLOOKUP(A35,Lists!$B$2:$G$170,5,FALSE)</f>
        <v>International displacement</v>
      </c>
      <c r="F35" s="186" t="str">
        <f t="shared" si="0"/>
        <v>x</v>
      </c>
      <c r="G35" s="187" t="str">
        <f t="shared" si="1"/>
        <v>x</v>
      </c>
      <c r="H35" s="187" t="str">
        <f t="shared" si="2"/>
        <v>x</v>
      </c>
      <c r="I35" s="185" t="str">
        <f>INDEX(Trends!$D$3:$D$400,MATCH(B35,Trends!$C$3:$C$400,0))</f>
        <v>-</v>
      </c>
      <c r="J35" s="187" t="str">
        <f>VLOOKUP($B35,Reliability!$A$3:$I$170,9,FALSE)</f>
        <v>Low</v>
      </c>
      <c r="K35" s="188">
        <f t="shared" si="3"/>
        <v>2.9</v>
      </c>
      <c r="L35" s="188">
        <f>VLOOKUP($B35,'Impact of the crisis'!$C$6:$N$170,12,FALSE)</f>
        <v>1.7</v>
      </c>
      <c r="M35" s="188">
        <f>VLOOKUP($B35,'Impact of the crisis'!$C$6:$AB$170,26,FALSE)</f>
        <v>3.4</v>
      </c>
      <c r="N35" s="188" t="str">
        <f>VLOOKUP($B35,'Conditions of people affected'!$C$6:$R$170,16,FALSE)</f>
        <v>x</v>
      </c>
      <c r="O35" s="188" t="str">
        <f>VLOOKUP($B35,'Conditions of people affected'!$C$6:$R$170,9,FALSE)</f>
        <v>x</v>
      </c>
      <c r="P35" s="188" t="str">
        <f>VLOOKUP($B35,'Conditions of people affected'!$C$6:$R$170,15,FALSE)</f>
        <v>x</v>
      </c>
      <c r="Q35" s="188">
        <f t="shared" si="4"/>
        <v>1.5</v>
      </c>
      <c r="R35" s="188">
        <f>VLOOKUP($B35,'Complexity of the crisis'!$C$6:$AN$170,22,FALSE)</f>
        <v>1.4</v>
      </c>
      <c r="S35" s="189">
        <f>VLOOKUP($B35,'Complexity of the crisis'!$C$6:$AN$170,38,FALSE)</f>
        <v>1.5</v>
      </c>
      <c r="T35" s="184" t="str">
        <f>VLOOKUP(B35,Lists!$C$3:$E$170,3,FALSE)</f>
        <v>Europe</v>
      </c>
      <c r="U35" s="205">
        <f>VLOOKUP(B35,'INFORM Severity - hidden'!$C$5:$V$200,20,FALSE)</f>
        <v>43572</v>
      </c>
    </row>
    <row r="36" spans="1:21" x14ac:dyDescent="0.3">
      <c r="A36" s="182" t="str" cm="1">
        <f t="array" ref="A36">IFERROR(INDEX(Lists!$B$2:$B$170,SMALL(IF(Lists!$H$2:$H$170="Yes",ROW(Lists!$B$2:$B$170)),ROW(32:32))-1,1),"")</f>
        <v>Syrian refugees in Jordan</v>
      </c>
      <c r="B36" s="183" t="str">
        <f>VLOOKUP(A36,Lists!$B$2:$G$170,2,FALSE)</f>
        <v>JOR002</v>
      </c>
      <c r="C36" s="183" t="str">
        <f>VLOOKUP(B36,'INFORM Severity - hidden'!$C$5:$D$170,2,FALSE)</f>
        <v>Jordan</v>
      </c>
      <c r="D36" s="183" t="str">
        <f>VLOOKUP(A36,Lists!$B$2:$G$170,3,FALSE)</f>
        <v>JOR</v>
      </c>
      <c r="E36" s="183" t="str">
        <f>VLOOKUP(A36,Lists!$B$2:$G$170,5,FALSE)</f>
        <v>International displacement</v>
      </c>
      <c r="F36" s="186">
        <f t="shared" si="0"/>
        <v>2.8</v>
      </c>
      <c r="G36" s="187">
        <f t="shared" si="1"/>
        <v>3</v>
      </c>
      <c r="H36" s="187" t="str">
        <f t="shared" si="2"/>
        <v>Medium</v>
      </c>
      <c r="I36" s="185" t="str">
        <f>INDEX(Trends!$D$3:$D$400,MATCH(B36,Trends!$C$3:$C$400,0))</f>
        <v>Increasing</v>
      </c>
      <c r="J36" s="187" t="str">
        <f>VLOOKUP($B36,Reliability!$A$3:$I$170,9,FALSE)</f>
        <v>Very High</v>
      </c>
      <c r="K36" s="188">
        <f t="shared" si="3"/>
        <v>2.7</v>
      </c>
      <c r="L36" s="188">
        <f>VLOOKUP($B36,'Impact of the crisis'!$C$6:$N$170,12,FALSE)</f>
        <v>3.1</v>
      </c>
      <c r="M36" s="188">
        <f>VLOOKUP($B36,'Impact of the crisis'!$C$6:$AB$170,26,FALSE)</f>
        <v>2.5</v>
      </c>
      <c r="N36" s="188">
        <f>VLOOKUP($B36,'Conditions of people affected'!$C$6:$R$170,16,FALSE)</f>
        <v>3</v>
      </c>
      <c r="O36" s="188">
        <f>VLOOKUP($B36,'Conditions of people affected'!$C$6:$R$170,9,FALSE)</f>
        <v>3</v>
      </c>
      <c r="P36" s="188">
        <f>VLOOKUP($B36,'Conditions of people affected'!$C$6:$R$170,15,FALSE)</f>
        <v>3</v>
      </c>
      <c r="Q36" s="188">
        <f t="shared" si="4"/>
        <v>2.5</v>
      </c>
      <c r="R36" s="188">
        <f>VLOOKUP($B36,'Complexity of the crisis'!$C$6:$AN$170,22,FALSE)</f>
        <v>2.5</v>
      </c>
      <c r="S36" s="189">
        <f>VLOOKUP($B36,'Complexity of the crisis'!$C$6:$AN$170,38,FALSE)</f>
        <v>2.5</v>
      </c>
      <c r="T36" s="184" t="str">
        <f>VLOOKUP(B36,Lists!$C$3:$E$170,3,FALSE)</f>
        <v>Middle east</v>
      </c>
      <c r="U36" s="205">
        <f>VLOOKUP(B36,'INFORM Severity - hidden'!$C$5:$V$200,20,FALSE)</f>
        <v>44165</v>
      </c>
    </row>
    <row r="37" spans="1:21" x14ac:dyDescent="0.3">
      <c r="A37" s="182" t="str" cm="1">
        <f t="array" ref="A37">IFERROR(INDEX(Lists!$B$2:$B$170,SMALL(IF(Lists!$H$2:$H$170="Yes",ROW(Lists!$B$2:$B$170)),ROW(33:33))-1,1),"")</f>
        <v xml:space="preserve">Multiple crisis in Kenya </v>
      </c>
      <c r="B37" s="183" t="str">
        <f>VLOOKUP(A37,Lists!$B$2:$G$170,2,FALSE)</f>
        <v>KEN001</v>
      </c>
      <c r="C37" s="183" t="str">
        <f>VLOOKUP(B37,'INFORM Severity - hidden'!$C$5:$D$170,2,FALSE)</f>
        <v>Kenya</v>
      </c>
      <c r="D37" s="183" t="str">
        <f>VLOOKUP(A37,Lists!$B$2:$G$170,3,FALSE)</f>
        <v>KEN</v>
      </c>
      <c r="E37" s="183" t="str">
        <f>VLOOKUP(A37,Lists!$B$2:$G$170,5,FALSE)</f>
        <v>Multiple crises country</v>
      </c>
      <c r="F37" s="186">
        <f t="shared" si="0"/>
        <v>3</v>
      </c>
      <c r="G37" s="187">
        <f t="shared" si="1"/>
        <v>3</v>
      </c>
      <c r="H37" s="187" t="str">
        <f t="shared" si="2"/>
        <v>Medium</v>
      </c>
      <c r="I37" s="185" t="str">
        <f>INDEX(Trends!$D$3:$D$400,MATCH(B37,Trends!$C$3:$C$400,0))</f>
        <v>Decreasing</v>
      </c>
      <c r="J37" s="187" t="str">
        <f>VLOOKUP($B37,Reliability!$A$3:$I$170,9,FALSE)</f>
        <v>High</v>
      </c>
      <c r="K37" s="188">
        <f t="shared" si="3"/>
        <v>3.6</v>
      </c>
      <c r="L37" s="188">
        <f>VLOOKUP($B37,'Impact of the crisis'!$C$6:$N$170,12,FALSE)</f>
        <v>4.9000000000000004</v>
      </c>
      <c r="M37" s="188">
        <f>VLOOKUP($B37,'Impact of the crisis'!$C$6:$AB$170,26,FALSE)</f>
        <v>2.5</v>
      </c>
      <c r="N37" s="188">
        <f>VLOOKUP($B37,'Conditions of people affected'!$C$6:$R$170,16,FALSE)</f>
        <v>2.8</v>
      </c>
      <c r="O37" s="188">
        <f>VLOOKUP($B37,'Conditions of people affected'!$C$6:$R$170,9,FALSE)</f>
        <v>3.6</v>
      </c>
      <c r="P37" s="188">
        <f>VLOOKUP($B37,'Conditions of people affected'!$C$6:$R$170,15,FALSE)</f>
        <v>2</v>
      </c>
      <c r="Q37" s="188">
        <f t="shared" si="4"/>
        <v>2.7</v>
      </c>
      <c r="R37" s="188">
        <f>VLOOKUP($B37,'Complexity of the crisis'!$C$6:$AN$170,22,FALSE)</f>
        <v>2.9</v>
      </c>
      <c r="S37" s="189">
        <f>VLOOKUP($B37,'Complexity of the crisis'!$C$6:$AN$170,38,FALSE)</f>
        <v>2.5</v>
      </c>
      <c r="T37" s="184" t="str">
        <f>VLOOKUP(B37,Lists!$C$3:$E$170,3,FALSE)</f>
        <v>Africa</v>
      </c>
      <c r="U37" s="205">
        <f>VLOOKUP(B37,'INFORM Severity - hidden'!$C$5:$V$200,20,FALSE)</f>
        <v>44164</v>
      </c>
    </row>
    <row r="38" spans="1:21" x14ac:dyDescent="0.3">
      <c r="A38" s="182" t="str" cm="1">
        <f t="array" ref="A38">IFERROR(INDEX(Lists!$B$2:$B$170,SMALL(IF(Lists!$H$2:$H$170="Yes",ROW(Lists!$B$2:$B$170)),ROW(34:34))-1,1),"")</f>
        <v>Socioeconomic crisis in Lebanon</v>
      </c>
      <c r="B38" s="183" t="str">
        <f>VLOOKUP(A38,Lists!$B$2:$G$170,2,FALSE)</f>
        <v>LBN004</v>
      </c>
      <c r="C38" s="183" t="str">
        <f>VLOOKUP(B38,'INFORM Severity - hidden'!$C$5:$D$170,2,FALSE)</f>
        <v>Lebanon</v>
      </c>
      <c r="D38" s="183" t="str">
        <f>VLOOKUP(A38,Lists!$B$2:$G$170,3,FALSE)</f>
        <v>LBN</v>
      </c>
      <c r="E38" s="183" t="str">
        <f>VLOOKUP(A38,Lists!$B$2:$G$170,5,FALSE)</f>
        <v>Political and economic crisis</v>
      </c>
      <c r="F38" s="186">
        <f t="shared" si="0"/>
        <v>3.5</v>
      </c>
      <c r="G38" s="187">
        <f t="shared" si="1"/>
        <v>4</v>
      </c>
      <c r="H38" s="187" t="str">
        <f t="shared" si="2"/>
        <v>High</v>
      </c>
      <c r="I38" s="185" t="str">
        <f>INDEX(Trends!$D$3:$D$400,MATCH(B38,Trends!$C$3:$C$400,0))</f>
        <v>Increasing</v>
      </c>
      <c r="J38" s="187" t="str">
        <f>VLOOKUP($B38,Reliability!$A$3:$I$170,9,FALSE)</f>
        <v>Medium</v>
      </c>
      <c r="K38" s="188">
        <f t="shared" si="3"/>
        <v>2.6</v>
      </c>
      <c r="L38" s="188">
        <f>VLOOKUP($B38,'Impact of the crisis'!$C$6:$N$170,12,FALSE)</f>
        <v>3.6</v>
      </c>
      <c r="M38" s="188">
        <f>VLOOKUP($B38,'Impact of the crisis'!$C$6:$AB$170,26,FALSE)</f>
        <v>2</v>
      </c>
      <c r="N38" s="188">
        <f>VLOOKUP($B38,'Conditions of people affected'!$C$6:$R$170,16,FALSE)</f>
        <v>4.1500000000000004</v>
      </c>
      <c r="O38" s="188">
        <f>VLOOKUP($B38,'Conditions of people affected'!$C$6:$R$170,9,FALSE)</f>
        <v>4.3</v>
      </c>
      <c r="P38" s="188">
        <f>VLOOKUP($B38,'Conditions of people affected'!$C$6:$R$170,15,FALSE)</f>
        <v>4</v>
      </c>
      <c r="Q38" s="188">
        <f t="shared" si="4"/>
        <v>2.9</v>
      </c>
      <c r="R38" s="188">
        <f>VLOOKUP($B38,'Complexity of the crisis'!$C$6:$AN$170,22,FALSE)</f>
        <v>2.8</v>
      </c>
      <c r="S38" s="189">
        <f>VLOOKUP($B38,'Complexity of the crisis'!$C$6:$AN$170,38,FALSE)</f>
        <v>3</v>
      </c>
      <c r="T38" s="184" t="str">
        <f>VLOOKUP(B38,Lists!$C$3:$E$170,3,FALSE)</f>
        <v>Middle east</v>
      </c>
      <c r="U38" s="205">
        <f>VLOOKUP(B38,'INFORM Severity - hidden'!$C$5:$V$200,20,FALSE)</f>
        <v>44162</v>
      </c>
    </row>
    <row r="39" spans="1:21" x14ac:dyDescent="0.3">
      <c r="A39" s="182" t="str" cm="1">
        <f t="array" ref="A39">IFERROR(INDEX(Lists!$B$2:$B$170,SMALL(IF(Lists!$H$2:$H$170="Yes",ROW(Lists!$B$2:$B$170)),ROW(35:35))-1,1),"")</f>
        <v>Drought in Lesotho</v>
      </c>
      <c r="B39" s="183" t="str">
        <f>VLOOKUP(A39,Lists!$B$2:$G$170,2,FALSE)</f>
        <v>LSO002</v>
      </c>
      <c r="C39" s="183" t="str">
        <f>VLOOKUP(B39,'INFORM Severity - hidden'!$C$5:$D$170,2,FALSE)</f>
        <v>Lesotho</v>
      </c>
      <c r="D39" s="183" t="str">
        <f>VLOOKUP(A39,Lists!$B$2:$G$170,3,FALSE)</f>
        <v>LSO</v>
      </c>
      <c r="E39" s="183" t="str">
        <f>VLOOKUP(A39,Lists!$B$2:$G$170,5,FALSE)</f>
        <v>Drought</v>
      </c>
      <c r="F39" s="186">
        <f t="shared" si="0"/>
        <v>2.5</v>
      </c>
      <c r="G39" s="187">
        <f t="shared" si="1"/>
        <v>3</v>
      </c>
      <c r="H39" s="187" t="str">
        <f t="shared" si="2"/>
        <v>Medium</v>
      </c>
      <c r="I39" s="185" t="str">
        <f>INDEX(Trends!$D$3:$D$400,MATCH(B39,Trends!$C$3:$C$400,0))</f>
        <v>Stable</v>
      </c>
      <c r="J39" s="187" t="str">
        <f>VLOOKUP($B39,Reliability!$A$3:$I$170,9,FALSE)</f>
        <v>High</v>
      </c>
      <c r="K39" s="188">
        <f t="shared" si="3"/>
        <v>2.2000000000000002</v>
      </c>
      <c r="L39" s="188">
        <f>VLOOKUP($B39,'Impact of the crisis'!$C$6:$N$170,12,FALSE)</f>
        <v>3</v>
      </c>
      <c r="M39" s="188">
        <f>VLOOKUP($B39,'Impact of the crisis'!$C$6:$AB$170,26,FALSE)</f>
        <v>1.8</v>
      </c>
      <c r="N39" s="188">
        <f>VLOOKUP($B39,'Conditions of people affected'!$C$6:$R$170,16,FALSE)</f>
        <v>3.45</v>
      </c>
      <c r="O39" s="188">
        <f>VLOOKUP($B39,'Conditions of people affected'!$C$6:$R$170,9,FALSE)</f>
        <v>2.9</v>
      </c>
      <c r="P39" s="188">
        <f>VLOOKUP($B39,'Conditions of people affected'!$C$6:$R$170,15,FALSE)</f>
        <v>4</v>
      </c>
      <c r="Q39" s="188">
        <f t="shared" si="4"/>
        <v>1.2</v>
      </c>
      <c r="R39" s="188">
        <f>VLOOKUP($B39,'Complexity of the crisis'!$C$6:$AN$170,22,FALSE)</f>
        <v>1.4</v>
      </c>
      <c r="S39" s="189">
        <f>VLOOKUP($B39,'Complexity of the crisis'!$C$6:$AN$170,38,FALSE)</f>
        <v>1</v>
      </c>
      <c r="T39" s="184" t="str">
        <f>VLOOKUP(B39,Lists!$C$3:$E$170,3,FALSE)</f>
        <v>Africa</v>
      </c>
      <c r="U39" s="205">
        <f>VLOOKUP(B39,'INFORM Severity - hidden'!$C$5:$V$200,20,FALSE)</f>
        <v>44161</v>
      </c>
    </row>
    <row r="40" spans="1:21" x14ac:dyDescent="0.3">
      <c r="A40" s="182" t="str" cm="1">
        <f t="array" ref="A40">IFERROR(INDEX(Lists!$B$2:$B$170,SMALL(IF(Lists!$H$2:$H$170="Yes",ROW(Lists!$B$2:$B$170)),ROW(36:36))-1,1),"")</f>
        <v>Complex crisis in Libya</v>
      </c>
      <c r="B40" s="183" t="str">
        <f>VLOOKUP(A40,Lists!$B$2:$G$170,2,FALSE)</f>
        <v>LBY001</v>
      </c>
      <c r="C40" s="183" t="str">
        <f>VLOOKUP(B40,'INFORM Severity - hidden'!$C$5:$D$170,2,FALSE)</f>
        <v>Libya</v>
      </c>
      <c r="D40" s="183" t="str">
        <f>VLOOKUP(A40,Lists!$B$2:$G$170,3,FALSE)</f>
        <v>LBY</v>
      </c>
      <c r="E40" s="183" t="str">
        <f>VLOOKUP(A40,Lists!$B$2:$G$170,5,FALSE)</f>
        <v>Multiple crises country</v>
      </c>
      <c r="F40" s="186">
        <f t="shared" si="0"/>
        <v>4.2</v>
      </c>
      <c r="G40" s="187">
        <f t="shared" si="1"/>
        <v>5</v>
      </c>
      <c r="H40" s="187" t="str">
        <f t="shared" si="2"/>
        <v>Very High</v>
      </c>
      <c r="I40" s="185" t="str">
        <f>INDEX(Trends!$D$3:$D$400,MATCH(B40,Trends!$C$3:$C$400,0))</f>
        <v>Stable</v>
      </c>
      <c r="J40" s="187" t="str">
        <f>VLOOKUP($B40,Reliability!$A$3:$I$170,9,FALSE)</f>
        <v>High</v>
      </c>
      <c r="K40" s="188">
        <f t="shared" si="3"/>
        <v>4</v>
      </c>
      <c r="L40" s="188">
        <f>VLOOKUP($B40,'Impact of the crisis'!$C$6:$N$170,12,FALSE)</f>
        <v>4.5</v>
      </c>
      <c r="M40" s="188">
        <f>VLOOKUP($B40,'Impact of the crisis'!$C$6:$AB$170,26,FALSE)</f>
        <v>3.7</v>
      </c>
      <c r="N40" s="188">
        <f>VLOOKUP($B40,'Conditions of people affected'!$C$6:$R$170,16,FALSE)</f>
        <v>4.2</v>
      </c>
      <c r="O40" s="188">
        <f>VLOOKUP($B40,'Conditions of people affected'!$C$6:$R$170,9,FALSE)</f>
        <v>3.4</v>
      </c>
      <c r="P40" s="188">
        <f>VLOOKUP($B40,'Conditions of people affected'!$C$6:$R$170,15,FALSE)</f>
        <v>5</v>
      </c>
      <c r="Q40" s="188">
        <f t="shared" si="4"/>
        <v>4.4000000000000004</v>
      </c>
      <c r="R40" s="188">
        <f>VLOOKUP($B40,'Complexity of the crisis'!$C$6:$AN$170,22,FALSE)</f>
        <v>3.6</v>
      </c>
      <c r="S40" s="189">
        <f>VLOOKUP($B40,'Complexity of the crisis'!$C$6:$AN$170,38,FALSE)</f>
        <v>5</v>
      </c>
      <c r="T40" s="184" t="str">
        <f>VLOOKUP(B40,Lists!$C$3:$E$170,3,FALSE)</f>
        <v>Africa</v>
      </c>
      <c r="U40" s="205">
        <f>VLOOKUP(B40,'INFORM Severity - hidden'!$C$5:$V$200,20,FALSE)</f>
        <v>44162</v>
      </c>
    </row>
    <row r="41" spans="1:21" x14ac:dyDescent="0.3">
      <c r="A41" s="182" t="str" cm="1">
        <f t="array" ref="A41">IFERROR(INDEX(Lists!$B$2:$B$170,SMALL(IF(Lists!$H$2:$H$170="Yes",ROW(Lists!$B$2:$B$170)),ROW(37:37))-1,1),"")</f>
        <v>Drought in Madagascar</v>
      </c>
      <c r="B41" s="183" t="str">
        <f>VLOOKUP(A41,Lists!$B$2:$G$170,2,FALSE)</f>
        <v>MDG002</v>
      </c>
      <c r="C41" s="183" t="str">
        <f>VLOOKUP(B41,'INFORM Severity - hidden'!$C$5:$D$170,2,FALSE)</f>
        <v>Madagascar</v>
      </c>
      <c r="D41" s="183" t="str">
        <f>VLOOKUP(A41,Lists!$B$2:$G$170,3,FALSE)</f>
        <v>MDG</v>
      </c>
      <c r="E41" s="183" t="str">
        <f>VLOOKUP(A41,Lists!$B$2:$G$170,5,FALSE)</f>
        <v>Drought</v>
      </c>
      <c r="F41" s="186">
        <f t="shared" si="0"/>
        <v>2.5</v>
      </c>
      <c r="G41" s="187">
        <f t="shared" si="1"/>
        <v>3</v>
      </c>
      <c r="H41" s="187" t="str">
        <f t="shared" si="2"/>
        <v>Medium</v>
      </c>
      <c r="I41" s="185" t="str">
        <f>INDEX(Trends!$D$3:$D$400,MATCH(B41,Trends!$C$3:$C$400,0))</f>
        <v>Stable</v>
      </c>
      <c r="J41" s="187" t="str">
        <f>VLOOKUP($B41,Reliability!$A$3:$I$170,9,FALSE)</f>
        <v>Medium</v>
      </c>
      <c r="K41" s="188">
        <f t="shared" si="3"/>
        <v>2.7</v>
      </c>
      <c r="L41" s="188">
        <f>VLOOKUP($B41,'Impact of the crisis'!$C$6:$N$170,12,FALSE)</f>
        <v>1.7</v>
      </c>
      <c r="M41" s="188">
        <f>VLOOKUP($B41,'Impact of the crisis'!$C$6:$AB$170,26,FALSE)</f>
        <v>3.15</v>
      </c>
      <c r="N41" s="188">
        <f>VLOOKUP($B41,'Conditions of people affected'!$C$6:$R$170,16,FALSE)</f>
        <v>2.95</v>
      </c>
      <c r="O41" s="188">
        <f>VLOOKUP($B41,'Conditions of people affected'!$C$6:$R$170,9,FALSE)</f>
        <v>2.9</v>
      </c>
      <c r="P41" s="188">
        <f>VLOOKUP($B41,'Conditions of people affected'!$C$6:$R$170,15,FALSE)</f>
        <v>3</v>
      </c>
      <c r="Q41" s="188">
        <f t="shared" si="4"/>
        <v>1.7</v>
      </c>
      <c r="R41" s="188">
        <f>VLOOKUP($B41,'Complexity of the crisis'!$C$6:$AN$170,22,FALSE)</f>
        <v>2.2999999999999998</v>
      </c>
      <c r="S41" s="189">
        <f>VLOOKUP($B41,'Complexity of the crisis'!$C$6:$AN$170,38,FALSE)</f>
        <v>1</v>
      </c>
      <c r="T41" s="184" t="str">
        <f>VLOOKUP(B41,Lists!$C$3:$E$170,3,FALSE)</f>
        <v>Africa</v>
      </c>
      <c r="U41" s="205">
        <f>VLOOKUP(B41,'INFORM Severity - hidden'!$C$5:$V$200,20,FALSE)</f>
        <v>44161</v>
      </c>
    </row>
    <row r="42" spans="1:21" x14ac:dyDescent="0.3">
      <c r="A42" s="182" t="str" cm="1">
        <f t="array" ref="A42">IFERROR(INDEX(Lists!$B$2:$B$170,SMALL(IF(Lists!$H$2:$H$170="Yes",ROW(Lists!$B$2:$B$170)),ROW(38:38))-1,1),"")</f>
        <v>Complex crisis in Malawi</v>
      </c>
      <c r="B42" s="183" t="str">
        <f>VLOOKUP(A42,Lists!$B$2:$G$170,2,FALSE)</f>
        <v>MWI002</v>
      </c>
      <c r="C42" s="183" t="str">
        <f>VLOOKUP(B42,'INFORM Severity - hidden'!$C$5:$D$170,2,FALSE)</f>
        <v>Malawi</v>
      </c>
      <c r="D42" s="183" t="str">
        <f>VLOOKUP(A42,Lists!$B$2:$G$170,3,FALSE)</f>
        <v>MWI</v>
      </c>
      <c r="E42" s="183" t="str">
        <f>VLOOKUP(A42,Lists!$B$2:$G$170,5,FALSE)</f>
        <v>Complex crisis</v>
      </c>
      <c r="F42" s="186">
        <f t="shared" si="0"/>
        <v>2.8</v>
      </c>
      <c r="G42" s="187">
        <f t="shared" si="1"/>
        <v>3</v>
      </c>
      <c r="H42" s="187" t="str">
        <f t="shared" si="2"/>
        <v>Medium</v>
      </c>
      <c r="I42" s="185" t="str">
        <f>INDEX(Trends!$D$3:$D$400,MATCH(B42,Trends!$C$3:$C$400,0))</f>
        <v>Stable</v>
      </c>
      <c r="J42" s="187" t="str">
        <f>VLOOKUP($B42,Reliability!$A$3:$I$170,9,FALSE)</f>
        <v>High</v>
      </c>
      <c r="K42" s="188">
        <f t="shared" si="3"/>
        <v>3.1</v>
      </c>
      <c r="L42" s="188">
        <f>VLOOKUP($B42,'Impact of the crisis'!$C$6:$N$170,12,FALSE)</f>
        <v>4.3</v>
      </c>
      <c r="M42" s="188">
        <f>VLOOKUP($B42,'Impact of the crisis'!$C$6:$AB$170,26,FALSE)</f>
        <v>2.2000000000000002</v>
      </c>
      <c r="N42" s="188">
        <f>VLOOKUP($B42,'Conditions of people affected'!$C$6:$R$170,16,FALSE)</f>
        <v>3.5</v>
      </c>
      <c r="O42" s="188">
        <f>VLOOKUP($B42,'Conditions of people affected'!$C$6:$R$170,9,FALSE)</f>
        <v>4</v>
      </c>
      <c r="P42" s="188">
        <f>VLOOKUP($B42,'Conditions of people affected'!$C$6:$R$170,15,FALSE)</f>
        <v>3</v>
      </c>
      <c r="Q42" s="188">
        <f t="shared" si="4"/>
        <v>1.5</v>
      </c>
      <c r="R42" s="188">
        <f>VLOOKUP($B42,'Complexity of the crisis'!$C$6:$AN$170,22,FALSE)</f>
        <v>1.9</v>
      </c>
      <c r="S42" s="189">
        <f>VLOOKUP($B42,'Complexity of the crisis'!$C$6:$AN$170,38,FALSE)</f>
        <v>1</v>
      </c>
      <c r="T42" s="184" t="str">
        <f>VLOOKUP(B42,Lists!$C$3:$E$170,3,FALSE)</f>
        <v>Africa</v>
      </c>
      <c r="U42" s="205">
        <f>VLOOKUP(B42,'INFORM Severity - hidden'!$C$5:$V$200,20,FALSE)</f>
        <v>44161</v>
      </c>
    </row>
    <row r="43" spans="1:21" x14ac:dyDescent="0.3">
      <c r="A43" s="182" t="str" cm="1">
        <f t="array" ref="A43">IFERROR(INDEX(Lists!$B$2:$B$170,SMALL(IF(Lists!$H$2:$H$170="Yes",ROW(Lists!$B$2:$B$170)),ROW(39:39))-1,1),"")</f>
        <v>Complex crisis in Mali</v>
      </c>
      <c r="B43" s="183" t="str">
        <f>VLOOKUP(A43,Lists!$B$2:$G$170,2,FALSE)</f>
        <v>MLI001</v>
      </c>
      <c r="C43" s="183" t="str">
        <f>VLOOKUP(B43,'INFORM Severity - hidden'!$C$5:$D$170,2,FALSE)</f>
        <v>Mali</v>
      </c>
      <c r="D43" s="183" t="str">
        <f>VLOOKUP(A43,Lists!$B$2:$G$170,3,FALSE)</f>
        <v>MLI</v>
      </c>
      <c r="E43" s="183" t="str">
        <f>VLOOKUP(A43,Lists!$B$2:$G$170,5,FALSE)</f>
        <v>Complex crisis</v>
      </c>
      <c r="F43" s="186">
        <f t="shared" si="0"/>
        <v>3.8</v>
      </c>
      <c r="G43" s="187">
        <f t="shared" si="1"/>
        <v>4</v>
      </c>
      <c r="H43" s="187" t="str">
        <f t="shared" si="2"/>
        <v>High</v>
      </c>
      <c r="I43" s="185" t="str">
        <f>INDEX(Trends!$D$3:$D$400,MATCH(B43,Trends!$C$3:$C$400,0))</f>
        <v>Stable</v>
      </c>
      <c r="J43" s="187" t="str">
        <f>VLOOKUP($B43,Reliability!$A$3:$I$170,9,FALSE)</f>
        <v>High</v>
      </c>
      <c r="K43" s="188">
        <f t="shared" si="3"/>
        <v>4</v>
      </c>
      <c r="L43" s="188">
        <f>VLOOKUP($B43,'Impact of the crisis'!$C$6:$N$170,12,FALSE)</f>
        <v>4.8</v>
      </c>
      <c r="M43" s="188">
        <f>VLOOKUP($B43,'Impact of the crisis'!$C$6:$AB$170,26,FALSE)</f>
        <v>3.5</v>
      </c>
      <c r="N43" s="188">
        <f>VLOOKUP($B43,'Conditions of people affected'!$C$6:$R$170,16,FALSE)</f>
        <v>3.7</v>
      </c>
      <c r="O43" s="188">
        <f>VLOOKUP($B43,'Conditions of people affected'!$C$6:$R$170,9,FALSE)</f>
        <v>4.4000000000000004</v>
      </c>
      <c r="P43" s="188">
        <f>VLOOKUP($B43,'Conditions of people affected'!$C$6:$R$170,15,FALSE)</f>
        <v>3</v>
      </c>
      <c r="Q43" s="188">
        <f t="shared" si="4"/>
        <v>3.9</v>
      </c>
      <c r="R43" s="188">
        <f>VLOOKUP($B43,'Complexity of the crisis'!$C$6:$AN$170,22,FALSE)</f>
        <v>3.1</v>
      </c>
      <c r="S43" s="189">
        <f>VLOOKUP($B43,'Complexity of the crisis'!$C$6:$AN$170,38,FALSE)</f>
        <v>4.5</v>
      </c>
      <c r="T43" s="184" t="str">
        <f>VLOOKUP(B43,Lists!$C$3:$E$170,3,FALSE)</f>
        <v>Africa</v>
      </c>
      <c r="U43" s="205">
        <f>VLOOKUP(B43,'INFORM Severity - hidden'!$C$5:$V$200,20,FALSE)</f>
        <v>44165</v>
      </c>
    </row>
    <row r="44" spans="1:21" x14ac:dyDescent="0.3">
      <c r="A44" s="182" t="str" cm="1">
        <f t="array" ref="A44">IFERROR(INDEX(Lists!$B$2:$B$170,SMALL(IF(Lists!$H$2:$H$170="Yes",ROW(Lists!$B$2:$B$170)),ROW(40:40))-1,1),"")</f>
        <v>Food Security in Mauritania</v>
      </c>
      <c r="B44" s="183" t="str">
        <f>VLOOKUP(A44,Lists!$B$2:$G$170,2,FALSE)</f>
        <v>MRT003</v>
      </c>
      <c r="C44" s="183" t="str">
        <f>VLOOKUP(B44,'INFORM Severity - hidden'!$C$5:$D$170,2,FALSE)</f>
        <v>Mauritania</v>
      </c>
      <c r="D44" s="183" t="str">
        <f>VLOOKUP(A44,Lists!$B$2:$G$170,3,FALSE)</f>
        <v>MRT</v>
      </c>
      <c r="E44" s="183" t="str">
        <f>VLOOKUP(A44,Lists!$B$2:$G$170,5,FALSE)</f>
        <v>Drought</v>
      </c>
      <c r="F44" s="186">
        <f t="shared" si="0"/>
        <v>2.8</v>
      </c>
      <c r="G44" s="187">
        <f t="shared" si="1"/>
        <v>3</v>
      </c>
      <c r="H44" s="187" t="str">
        <f t="shared" si="2"/>
        <v>Medium</v>
      </c>
      <c r="I44" s="185" t="str">
        <f>INDEX(Trends!$D$3:$D$400,MATCH(B44,Trends!$C$3:$C$400,0))</f>
        <v>Increasing</v>
      </c>
      <c r="J44" s="187" t="str">
        <f>VLOOKUP($B44,Reliability!$A$3:$I$170,9,FALSE)</f>
        <v>Medium</v>
      </c>
      <c r="K44" s="188">
        <f t="shared" si="3"/>
        <v>3.2</v>
      </c>
      <c r="L44" s="188">
        <f>VLOOKUP($B44,'Impact of the crisis'!$C$6:$N$170,12,FALSE)</f>
        <v>4.4000000000000004</v>
      </c>
      <c r="M44" s="188">
        <f>VLOOKUP($B44,'Impact of the crisis'!$C$6:$AB$170,26,FALSE)</f>
        <v>2.2999999999999998</v>
      </c>
      <c r="N44" s="188">
        <f>VLOOKUP($B44,'Conditions of people affected'!$C$6:$R$170,16,FALSE)</f>
        <v>2.9</v>
      </c>
      <c r="O44" s="188">
        <f>VLOOKUP($B44,'Conditions of people affected'!$C$6:$R$170,9,FALSE)</f>
        <v>2.8</v>
      </c>
      <c r="P44" s="188">
        <f>VLOOKUP($B44,'Conditions of people affected'!$C$6:$R$170,15,FALSE)</f>
        <v>3</v>
      </c>
      <c r="Q44" s="188">
        <f t="shared" si="4"/>
        <v>2.2999999999999998</v>
      </c>
      <c r="R44" s="188">
        <f>VLOOKUP($B44,'Complexity of the crisis'!$C$6:$AN$170,22,FALSE)</f>
        <v>2.6</v>
      </c>
      <c r="S44" s="189">
        <f>VLOOKUP($B44,'Complexity of the crisis'!$C$6:$AN$170,38,FALSE)</f>
        <v>2</v>
      </c>
      <c r="T44" s="184" t="str">
        <f>VLOOKUP(B44,Lists!$C$3:$E$170,3,FALSE)</f>
        <v>Africa</v>
      </c>
      <c r="U44" s="205">
        <f>VLOOKUP(B44,'INFORM Severity - hidden'!$C$5:$V$200,20,FALSE)</f>
        <v>44182</v>
      </c>
    </row>
    <row r="45" spans="1:21" x14ac:dyDescent="0.3">
      <c r="A45" s="182" t="str" cm="1">
        <f t="array" ref="A45">IFERROR(INDEX(Lists!$B$2:$B$170,SMALL(IF(Lists!$H$2:$H$170="Yes",ROW(Lists!$B$2:$B$170)),ROW(41:41))-1,1),"")</f>
        <v>Multiple crisis in Mexico</v>
      </c>
      <c r="B45" s="183" t="str">
        <f>VLOOKUP(A45,Lists!$B$2:$G$170,2,FALSE)</f>
        <v>MEX001</v>
      </c>
      <c r="C45" s="183" t="str">
        <f>VLOOKUP(B45,'INFORM Severity - hidden'!$C$5:$D$170,2,FALSE)</f>
        <v>Mexico</v>
      </c>
      <c r="D45" s="183" t="str">
        <f>VLOOKUP(A45,Lists!$B$2:$G$170,3,FALSE)</f>
        <v>MEX</v>
      </c>
      <c r="E45" s="183" t="str">
        <f>VLOOKUP(A45,Lists!$B$2:$G$170,5,FALSE)</f>
        <v>Multiple crises country</v>
      </c>
      <c r="F45" s="186" t="str">
        <f t="shared" si="0"/>
        <v>x</v>
      </c>
      <c r="G45" s="187" t="str">
        <f t="shared" si="1"/>
        <v>x</v>
      </c>
      <c r="H45" s="187" t="str">
        <f t="shared" si="2"/>
        <v>x</v>
      </c>
      <c r="I45" s="185" t="str">
        <f>INDEX(Trends!$D$3:$D$400,MATCH(B45,Trends!$C$3:$C$400,0))</f>
        <v>-</v>
      </c>
      <c r="J45" s="187" t="str">
        <f>VLOOKUP($B45,Reliability!$A$3:$I$170,9,FALSE)</f>
        <v>Very Low</v>
      </c>
      <c r="K45" s="188">
        <f t="shared" si="3"/>
        <v>4.2</v>
      </c>
      <c r="L45" s="188">
        <f>VLOOKUP($B45,'Impact of the crisis'!$C$6:$N$170,12,FALSE)</f>
        <v>4.5999999999999996</v>
      </c>
      <c r="M45" s="188">
        <f>VLOOKUP($B45,'Impact of the crisis'!$C$6:$AB$170,26,FALSE)</f>
        <v>4</v>
      </c>
      <c r="N45" s="188" t="str">
        <f>VLOOKUP($B45,'Conditions of people affected'!$C$6:$R$170,16,FALSE)</f>
        <v>x</v>
      </c>
      <c r="O45" s="188" t="str">
        <f>VLOOKUP($B45,'Conditions of people affected'!$C$6:$R$170,9,FALSE)</f>
        <v>x</v>
      </c>
      <c r="P45" s="188" t="str">
        <f>VLOOKUP($B45,'Conditions of people affected'!$C$6:$R$170,15,FALSE)</f>
        <v>x</v>
      </c>
      <c r="Q45" s="188">
        <f t="shared" si="4"/>
        <v>3.1</v>
      </c>
      <c r="R45" s="188">
        <f>VLOOKUP($B45,'Complexity of the crisis'!$C$6:$AN$170,22,FALSE)</f>
        <v>3.2</v>
      </c>
      <c r="S45" s="189">
        <f>VLOOKUP($B45,'Complexity of the crisis'!$C$6:$AN$170,38,FALSE)</f>
        <v>3</v>
      </c>
      <c r="T45" s="184" t="str">
        <f>VLOOKUP(B45,Lists!$C$3:$E$170,3,FALSE)</f>
        <v>Americas</v>
      </c>
      <c r="U45" s="205">
        <f>VLOOKUP(B45,'INFORM Severity - hidden'!$C$5:$V$200,20,FALSE)</f>
        <v>44165</v>
      </c>
    </row>
    <row r="46" spans="1:21" x14ac:dyDescent="0.3">
      <c r="A46" s="182" t="str" cm="1">
        <f t="array" ref="A46">IFERROR(INDEX(Lists!$B$2:$B$170,SMALL(IF(Lists!$H$2:$H$170="Yes",ROW(Lists!$B$2:$B$170)),ROW(42:42))-1,1),"")</f>
        <v>Mixed migration flows in Morocco</v>
      </c>
      <c r="B46" s="183" t="str">
        <f>VLOOKUP(A46,Lists!$B$2:$G$170,2,FALSE)</f>
        <v>MAR002</v>
      </c>
      <c r="C46" s="183" t="str">
        <f>VLOOKUP(B46,'INFORM Severity - hidden'!$C$5:$D$170,2,FALSE)</f>
        <v>Morocco</v>
      </c>
      <c r="D46" s="183" t="str">
        <f>VLOOKUP(A46,Lists!$B$2:$G$170,3,FALSE)</f>
        <v>MAR</v>
      </c>
      <c r="E46" s="183" t="str">
        <f>VLOOKUP(A46,Lists!$B$2:$G$170,5,FALSE)</f>
        <v>International displacement</v>
      </c>
      <c r="F46" s="186" t="str">
        <f t="shared" si="0"/>
        <v>x</v>
      </c>
      <c r="G46" s="187" t="str">
        <f t="shared" si="1"/>
        <v>x</v>
      </c>
      <c r="H46" s="187" t="str">
        <f t="shared" si="2"/>
        <v>x</v>
      </c>
      <c r="I46" s="185" t="str">
        <f>INDEX(Trends!$D$3:$D$400,MATCH(B46,Trends!$C$3:$C$400,0))</f>
        <v>-</v>
      </c>
      <c r="J46" s="187" t="str">
        <f>VLOOKUP($B46,Reliability!$A$3:$I$170,9,FALSE)</f>
        <v>Very Low</v>
      </c>
      <c r="K46" s="188">
        <f t="shared" si="3"/>
        <v>3.7</v>
      </c>
      <c r="L46" s="188">
        <f>VLOOKUP($B46,'Impact of the crisis'!$C$6:$N$170,12,FALSE)</f>
        <v>4.8</v>
      </c>
      <c r="M46" s="188">
        <f>VLOOKUP($B46,'Impact of the crisis'!$C$6:$AB$170,26,FALSE)</f>
        <v>2.8</v>
      </c>
      <c r="N46" s="188" t="str">
        <f>VLOOKUP($B46,'Conditions of people affected'!$C$6:$R$170,16,FALSE)</f>
        <v>x</v>
      </c>
      <c r="O46" s="188" t="str">
        <f>VLOOKUP($B46,'Conditions of people affected'!$C$6:$R$170,9,FALSE)</f>
        <v>x</v>
      </c>
      <c r="P46" s="188" t="str">
        <f>VLOOKUP($B46,'Conditions of people affected'!$C$6:$R$170,15,FALSE)</f>
        <v>x</v>
      </c>
      <c r="Q46" s="188">
        <f t="shared" si="4"/>
        <v>2.1</v>
      </c>
      <c r="R46" s="188">
        <f>VLOOKUP($B46,'Complexity of the crisis'!$C$6:$AN$170,22,FALSE)</f>
        <v>3</v>
      </c>
      <c r="S46" s="189">
        <f>VLOOKUP($B46,'Complexity of the crisis'!$C$6:$AN$170,38,FALSE)</f>
        <v>1</v>
      </c>
      <c r="T46" s="184" t="str">
        <f>VLOOKUP(B46,Lists!$C$3:$E$170,3,FALSE)</f>
        <v>Africa</v>
      </c>
      <c r="U46" s="205">
        <f>VLOOKUP(B46,'INFORM Severity - hidden'!$C$5:$V$200,20,FALSE)</f>
        <v>44162</v>
      </c>
    </row>
    <row r="47" spans="1:21" x14ac:dyDescent="0.3">
      <c r="A47" s="182" t="str" cm="1">
        <f t="array" ref="A47">IFERROR(INDEX(Lists!$B$2:$B$170,SMALL(IF(Lists!$H$2:$H$170="Yes",ROW(Lists!$B$2:$B$170)),ROW(43:43))-1,1),"")</f>
        <v>Complex crisis in Mozambique</v>
      </c>
      <c r="B47" s="183" t="str">
        <f>VLOOKUP(A47,Lists!$B$2:$G$170,2,FALSE)</f>
        <v>MOZ001</v>
      </c>
      <c r="C47" s="183" t="str">
        <f>VLOOKUP(B47,'INFORM Severity - hidden'!$C$5:$D$170,2,FALSE)</f>
        <v>Mozambique</v>
      </c>
      <c r="D47" s="183" t="str">
        <f>VLOOKUP(A47,Lists!$B$2:$G$170,3,FALSE)</f>
        <v>MOZ</v>
      </c>
      <c r="E47" s="183" t="str">
        <f>VLOOKUP(A47,Lists!$B$2:$G$170,5,FALSE)</f>
        <v>Complex crisis</v>
      </c>
      <c r="F47" s="186">
        <f t="shared" si="0"/>
        <v>3.3</v>
      </c>
      <c r="G47" s="187">
        <f t="shared" si="1"/>
        <v>4</v>
      </c>
      <c r="H47" s="187" t="str">
        <f t="shared" si="2"/>
        <v>High</v>
      </c>
      <c r="I47" s="185" t="str">
        <f>INDEX(Trends!$D$3:$D$400,MATCH(B47,Trends!$C$3:$C$400,0))</f>
        <v>Increasing</v>
      </c>
      <c r="J47" s="187" t="str">
        <f>VLOOKUP($B47,Reliability!$A$3:$I$170,9,FALSE)</f>
        <v>High</v>
      </c>
      <c r="K47" s="188">
        <f t="shared" si="3"/>
        <v>3.5</v>
      </c>
      <c r="L47" s="188">
        <f>VLOOKUP($B47,'Impact of the crisis'!$C$6:$N$170,12,FALSE)</f>
        <v>2.5</v>
      </c>
      <c r="M47" s="188">
        <f>VLOOKUP($B47,'Impact of the crisis'!$C$6:$AB$170,26,FALSE)</f>
        <v>3.9</v>
      </c>
      <c r="N47" s="188">
        <f>VLOOKUP($B47,'Conditions of people affected'!$C$6:$R$170,16,FALSE)</f>
        <v>3.15</v>
      </c>
      <c r="O47" s="188">
        <f>VLOOKUP($B47,'Conditions of people affected'!$C$6:$R$170,9,FALSE)</f>
        <v>3.3</v>
      </c>
      <c r="P47" s="188">
        <f>VLOOKUP($B47,'Conditions of people affected'!$C$6:$R$170,15,FALSE)</f>
        <v>3</v>
      </c>
      <c r="Q47" s="188">
        <f t="shared" si="4"/>
        <v>3.3</v>
      </c>
      <c r="R47" s="188">
        <f>VLOOKUP($B47,'Complexity of the crisis'!$C$6:$AN$170,22,FALSE)</f>
        <v>3.6</v>
      </c>
      <c r="S47" s="189">
        <f>VLOOKUP($B47,'Complexity of the crisis'!$C$6:$AN$170,38,FALSE)</f>
        <v>3</v>
      </c>
      <c r="T47" s="184" t="str">
        <f>VLOOKUP(B47,Lists!$C$3:$E$170,3,FALSE)</f>
        <v>Africa</v>
      </c>
      <c r="U47" s="205">
        <f>VLOOKUP(B47,'INFORM Severity - hidden'!$C$5:$V$200,20,FALSE)</f>
        <v>44164</v>
      </c>
    </row>
    <row r="48" spans="1:21" x14ac:dyDescent="0.3">
      <c r="A48" s="182" t="str" cm="1">
        <f t="array" ref="A48">IFERROR(INDEX(Lists!$B$2:$B$170,SMALL(IF(Lists!$H$2:$H$170="Yes",ROW(Lists!$B$2:$B$170)),ROW(44:44))-1,1),"")</f>
        <v>Multiple crises in Myanmar</v>
      </c>
      <c r="B48" s="183" t="str">
        <f>VLOOKUP(A48,Lists!$B$2:$G$170,2,FALSE)</f>
        <v>MMR001</v>
      </c>
      <c r="C48" s="183" t="str">
        <f>VLOOKUP(B48,'INFORM Severity - hidden'!$C$5:$D$170,2,FALSE)</f>
        <v>Myanmar</v>
      </c>
      <c r="D48" s="183" t="str">
        <f>VLOOKUP(A48,Lists!$B$2:$G$170,3,FALSE)</f>
        <v>MMR</v>
      </c>
      <c r="E48" s="183" t="str">
        <f>VLOOKUP(A48,Lists!$B$2:$G$170,5,FALSE)</f>
        <v>Multiple crises country</v>
      </c>
      <c r="F48" s="186">
        <f t="shared" si="0"/>
        <v>3.5</v>
      </c>
      <c r="G48" s="187">
        <f t="shared" si="1"/>
        <v>4</v>
      </c>
      <c r="H48" s="187" t="str">
        <f t="shared" si="2"/>
        <v>High</v>
      </c>
      <c r="I48" s="185" t="str">
        <f>INDEX(Trends!$D$3:$D$400,MATCH(B48,Trends!$C$3:$C$400,0))</f>
        <v>Decreasing</v>
      </c>
      <c r="J48" s="187" t="str">
        <f>VLOOKUP($B48,Reliability!$A$3:$I$170,9,FALSE)</f>
        <v>High</v>
      </c>
      <c r="K48" s="188">
        <f t="shared" si="3"/>
        <v>3.3</v>
      </c>
      <c r="L48" s="188">
        <f>VLOOKUP($B48,'Impact of the crisis'!$C$6:$N$170,12,FALSE)</f>
        <v>2.7</v>
      </c>
      <c r="M48" s="188">
        <f>VLOOKUP($B48,'Impact of the crisis'!$C$6:$AB$170,26,FALSE)</f>
        <v>3.6</v>
      </c>
      <c r="N48" s="188">
        <f>VLOOKUP($B48,'Conditions of people affected'!$C$6:$R$170,16,FALSE)</f>
        <v>3.65</v>
      </c>
      <c r="O48" s="188">
        <f>VLOOKUP($B48,'Conditions of people affected'!$C$6:$R$170,9,FALSE)</f>
        <v>3.3</v>
      </c>
      <c r="P48" s="188">
        <f>VLOOKUP($B48,'Conditions of people affected'!$C$6:$R$170,15,FALSE)</f>
        <v>4</v>
      </c>
      <c r="Q48" s="188">
        <f t="shared" si="4"/>
        <v>3.5</v>
      </c>
      <c r="R48" s="188">
        <f>VLOOKUP($B48,'Complexity of the crisis'!$C$6:$AN$170,22,FALSE)</f>
        <v>3.4</v>
      </c>
      <c r="S48" s="189">
        <f>VLOOKUP($B48,'Complexity of the crisis'!$C$6:$AN$170,38,FALSE)</f>
        <v>3.5</v>
      </c>
      <c r="T48" s="184" t="str">
        <f>VLOOKUP(B48,Lists!$C$3:$E$170,3,FALSE)</f>
        <v>Asia</v>
      </c>
      <c r="U48" s="205">
        <f>VLOOKUP(B48,'INFORM Severity - hidden'!$C$5:$V$200,20,FALSE)</f>
        <v>44181</v>
      </c>
    </row>
    <row r="49" spans="1:21" x14ac:dyDescent="0.3">
      <c r="A49" s="182" t="str" cm="1">
        <f t="array" ref="A49">IFERROR(INDEX(Lists!$B$2:$B$170,SMALL(IF(Lists!$H$2:$H$170="Yes",ROW(Lists!$B$2:$B$170)),ROW(45:45))-1,1),"")</f>
        <v>Food Security Crisis in Namibia</v>
      </c>
      <c r="B49" s="183" t="str">
        <f>VLOOKUP(A49,Lists!$B$2:$G$170,2,FALSE)</f>
        <v>NAM002</v>
      </c>
      <c r="C49" s="183" t="str">
        <f>VLOOKUP(B49,'INFORM Severity - hidden'!$C$5:$D$170,2,FALSE)</f>
        <v>Namibia</v>
      </c>
      <c r="D49" s="183" t="str">
        <f>VLOOKUP(A49,Lists!$B$2:$G$170,3,FALSE)</f>
        <v>NAM</v>
      </c>
      <c r="E49" s="183" t="str">
        <f>VLOOKUP(A49,Lists!$B$2:$G$170,5,FALSE)</f>
        <v>Food Security</v>
      </c>
      <c r="F49" s="186">
        <f t="shared" si="0"/>
        <v>2.1</v>
      </c>
      <c r="G49" s="187">
        <f t="shared" si="1"/>
        <v>3</v>
      </c>
      <c r="H49" s="187" t="str">
        <f t="shared" si="2"/>
        <v>Medium</v>
      </c>
      <c r="I49" s="185" t="str">
        <f>INDEX(Trends!$D$3:$D$400,MATCH(B49,Trends!$C$3:$C$400,0))</f>
        <v>Stable</v>
      </c>
      <c r="J49" s="187" t="str">
        <f>VLOOKUP($B49,Reliability!$A$3:$I$170,9,FALSE)</f>
        <v>Medium</v>
      </c>
      <c r="K49" s="188">
        <f t="shared" si="3"/>
        <v>1.5</v>
      </c>
      <c r="L49" s="188">
        <f>VLOOKUP($B49,'Impact of the crisis'!$C$6:$N$170,12,FALSE)</f>
        <v>1.6</v>
      </c>
      <c r="M49" s="188">
        <f>VLOOKUP($B49,'Impact of the crisis'!$C$6:$AB$170,26,FALSE)</f>
        <v>1.4</v>
      </c>
      <c r="N49" s="188">
        <f>VLOOKUP($B49,'Conditions of people affected'!$C$6:$R$170,16,FALSE)</f>
        <v>2.85</v>
      </c>
      <c r="O49" s="188">
        <f>VLOOKUP($B49,'Conditions of people affected'!$C$6:$R$170,9,FALSE)</f>
        <v>2.7</v>
      </c>
      <c r="P49" s="188">
        <f>VLOOKUP($B49,'Conditions of people affected'!$C$6:$R$170,15,FALSE)</f>
        <v>3</v>
      </c>
      <c r="Q49" s="188">
        <f t="shared" si="4"/>
        <v>1.3</v>
      </c>
      <c r="R49" s="188">
        <f>VLOOKUP($B49,'Complexity of the crisis'!$C$6:$AN$170,22,FALSE)</f>
        <v>1.5</v>
      </c>
      <c r="S49" s="189">
        <f>VLOOKUP($B49,'Complexity of the crisis'!$C$6:$AN$170,38,FALSE)</f>
        <v>1</v>
      </c>
      <c r="T49" s="184" t="str">
        <f>VLOOKUP(B49,Lists!$C$3:$E$170,3,FALSE)</f>
        <v>Africa</v>
      </c>
      <c r="U49" s="205">
        <f>VLOOKUP(B49,'INFORM Severity - hidden'!$C$5:$V$200,20,FALSE)</f>
        <v>44161</v>
      </c>
    </row>
    <row r="50" spans="1:21" x14ac:dyDescent="0.3">
      <c r="A50" s="182" t="str" cm="1">
        <f t="array" ref="A50">IFERROR(INDEX(Lists!$B$2:$B$170,SMALL(IF(Lists!$H$2:$H$170="Yes",ROW(Lists!$B$2:$B$170)),ROW(46:46))-1,1),"")</f>
        <v>Socioeconomic crisis in Nicaragua</v>
      </c>
      <c r="B50" s="183" t="str">
        <f>VLOOKUP(A50,Lists!$B$2:$G$170,2,FALSE)</f>
        <v>NIC001</v>
      </c>
      <c r="C50" s="183" t="str">
        <f>VLOOKUP(B50,'INFORM Severity - hidden'!$C$5:$D$170,2,FALSE)</f>
        <v>Nicaragua</v>
      </c>
      <c r="D50" s="183" t="str">
        <f>VLOOKUP(A50,Lists!$B$2:$G$170,3,FALSE)</f>
        <v>NIC</v>
      </c>
      <c r="E50" s="183" t="str">
        <f>VLOOKUP(A50,Lists!$B$2:$G$170,5,FALSE)</f>
        <v>Political and economic crisis</v>
      </c>
      <c r="F50" s="186" t="str">
        <f t="shared" si="0"/>
        <v>x</v>
      </c>
      <c r="G50" s="187" t="str">
        <f t="shared" si="1"/>
        <v>x</v>
      </c>
      <c r="H50" s="187" t="str">
        <f t="shared" si="2"/>
        <v>x</v>
      </c>
      <c r="I50" s="185" t="str">
        <f>INDEX(Trends!$D$3:$D$400,MATCH(B50,Trends!$C$3:$C$400,0))</f>
        <v>-</v>
      </c>
      <c r="J50" s="187" t="str">
        <f>VLOOKUP($B50,Reliability!$A$3:$I$170,9,FALSE)</f>
        <v>Low</v>
      </c>
      <c r="K50" s="188">
        <f t="shared" si="3"/>
        <v>2.9</v>
      </c>
      <c r="L50" s="188">
        <f>VLOOKUP($B50,'Impact of the crisis'!$C$6:$N$170,12,FALSE)</f>
        <v>4.0999999999999996</v>
      </c>
      <c r="M50" s="188">
        <f>VLOOKUP($B50,'Impact of the crisis'!$C$6:$AB$170,26,FALSE)</f>
        <v>2</v>
      </c>
      <c r="N50" s="188" t="str">
        <f>VLOOKUP($B50,'Conditions of people affected'!$C$6:$R$170,16,FALSE)</f>
        <v>x</v>
      </c>
      <c r="O50" s="188" t="str">
        <f>VLOOKUP($B50,'Conditions of people affected'!$C$6:$R$170,9,FALSE)</f>
        <v>x</v>
      </c>
      <c r="P50" s="188" t="str">
        <f>VLOOKUP($B50,'Conditions of people affected'!$C$6:$R$170,15,FALSE)</f>
        <v>x</v>
      </c>
      <c r="Q50" s="188">
        <f t="shared" si="4"/>
        <v>2.2999999999999998</v>
      </c>
      <c r="R50" s="188">
        <f>VLOOKUP($B50,'Complexity of the crisis'!$C$6:$AN$170,22,FALSE)</f>
        <v>2.9</v>
      </c>
      <c r="S50" s="189">
        <f>VLOOKUP($B50,'Complexity of the crisis'!$C$6:$AN$170,38,FALSE)</f>
        <v>1.5</v>
      </c>
      <c r="T50" s="184" t="str">
        <f>VLOOKUP(B50,Lists!$C$3:$E$170,3,FALSE)</f>
        <v>Americas</v>
      </c>
      <c r="U50" s="205">
        <f>VLOOKUP(B50,'INFORM Severity - hidden'!$C$5:$V$200,20,FALSE)</f>
        <v>44183</v>
      </c>
    </row>
    <row r="51" spans="1:21" x14ac:dyDescent="0.3">
      <c r="A51" s="182" t="str" cm="1">
        <f t="array" ref="A51">IFERROR(INDEX(Lists!$B$2:$B$170,SMALL(IF(Lists!$H$2:$H$170="Yes",ROW(Lists!$B$2:$B$170)),ROW(47:47))-1,1),"")</f>
        <v>Multiple crises in Niger</v>
      </c>
      <c r="B51" s="183" t="str">
        <f>VLOOKUP(A51,Lists!$B$2:$G$170,2,FALSE)</f>
        <v>NER001</v>
      </c>
      <c r="C51" s="183" t="str">
        <f>VLOOKUP(B51,'INFORM Severity - hidden'!$C$5:$D$170,2,FALSE)</f>
        <v>Niger</v>
      </c>
      <c r="D51" s="183" t="str">
        <f>VLOOKUP(A51,Lists!$B$2:$G$170,3,FALSE)</f>
        <v>NER</v>
      </c>
      <c r="E51" s="183" t="str">
        <f>VLOOKUP(A51,Lists!$B$2:$G$170,5,FALSE)</f>
        <v>Multiple crises country</v>
      </c>
      <c r="F51" s="186">
        <f t="shared" si="0"/>
        <v>3.7</v>
      </c>
      <c r="G51" s="187">
        <f t="shared" si="1"/>
        <v>4</v>
      </c>
      <c r="H51" s="187" t="str">
        <f t="shared" si="2"/>
        <v>High</v>
      </c>
      <c r="I51" s="185" t="str">
        <f>INDEX(Trends!$D$3:$D$400,MATCH(B51,Trends!$C$3:$C$400,0))</f>
        <v>Stable</v>
      </c>
      <c r="J51" s="187" t="str">
        <f>VLOOKUP($B51,Reliability!$A$3:$I$170,9,FALSE)</f>
        <v>High</v>
      </c>
      <c r="K51" s="188">
        <f t="shared" si="3"/>
        <v>4.3</v>
      </c>
      <c r="L51" s="188">
        <f>VLOOKUP($B51,'Impact of the crisis'!$C$6:$N$170,12,FALSE)</f>
        <v>4.9000000000000004</v>
      </c>
      <c r="M51" s="188">
        <f>VLOOKUP($B51,'Impact of the crisis'!$C$6:$AB$170,26,FALSE)</f>
        <v>3.9</v>
      </c>
      <c r="N51" s="188">
        <f>VLOOKUP($B51,'Conditions of people affected'!$C$6:$R$170,16,FALSE)</f>
        <v>3.65</v>
      </c>
      <c r="O51" s="188">
        <f>VLOOKUP($B51,'Conditions of people affected'!$C$6:$R$170,9,FALSE)</f>
        <v>4.3</v>
      </c>
      <c r="P51" s="188">
        <f>VLOOKUP($B51,'Conditions of people affected'!$C$6:$R$170,15,FALSE)</f>
        <v>3</v>
      </c>
      <c r="Q51" s="188">
        <f t="shared" si="4"/>
        <v>3.4</v>
      </c>
      <c r="R51" s="188">
        <f>VLOOKUP($B51,'Complexity of the crisis'!$C$6:$AN$170,22,FALSE)</f>
        <v>2.6</v>
      </c>
      <c r="S51" s="189">
        <f>VLOOKUP($B51,'Complexity of the crisis'!$C$6:$AN$170,38,FALSE)</f>
        <v>4</v>
      </c>
      <c r="T51" s="184" t="str">
        <f>VLOOKUP(B51,Lists!$C$3:$E$170,3,FALSE)</f>
        <v>Africa</v>
      </c>
      <c r="U51" s="205">
        <f>VLOOKUP(B51,'INFORM Severity - hidden'!$C$5:$V$200,20,FALSE)</f>
        <v>44165</v>
      </c>
    </row>
    <row r="52" spans="1:21" x14ac:dyDescent="0.3">
      <c r="A52" s="182" t="str" cm="1">
        <f t="array" ref="A52">IFERROR(INDEX(Lists!$B$2:$B$170,SMALL(IF(Lists!$H$2:$H$170="Yes",ROW(Lists!$B$2:$B$170)),ROW(48:48))-1,1),"")</f>
        <v>Complex crisis in Nigeria</v>
      </c>
      <c r="B52" s="183" t="str">
        <f>VLOOKUP(A52,Lists!$B$2:$G$170,2,FALSE)</f>
        <v>NGA001</v>
      </c>
      <c r="C52" s="183" t="str">
        <f>VLOOKUP(B52,'INFORM Severity - hidden'!$C$5:$D$170,2,FALSE)</f>
        <v>Nigeria</v>
      </c>
      <c r="D52" s="183" t="str">
        <f>VLOOKUP(A52,Lists!$B$2:$G$170,3,FALSE)</f>
        <v>NGA</v>
      </c>
      <c r="E52" s="183" t="str">
        <f>VLOOKUP(A52,Lists!$B$2:$G$170,5,FALSE)</f>
        <v>Complex crisis</v>
      </c>
      <c r="F52" s="186">
        <f t="shared" si="0"/>
        <v>4</v>
      </c>
      <c r="G52" s="187">
        <f t="shared" si="1"/>
        <v>4</v>
      </c>
      <c r="H52" s="187" t="str">
        <f t="shared" si="2"/>
        <v>High</v>
      </c>
      <c r="I52" s="185" t="str">
        <f>INDEX(Trends!$D$3:$D$400,MATCH(B52,Trends!$C$3:$C$400,0))</f>
        <v>Decreasing</v>
      </c>
      <c r="J52" s="187" t="str">
        <f>VLOOKUP($B52,Reliability!$A$3:$I$170,9,FALSE)</f>
        <v>High</v>
      </c>
      <c r="K52" s="188">
        <f t="shared" si="3"/>
        <v>4.0999999999999996</v>
      </c>
      <c r="L52" s="188">
        <f>VLOOKUP($B52,'Impact of the crisis'!$C$6:$N$170,12,FALSE)</f>
        <v>4.3</v>
      </c>
      <c r="M52" s="188">
        <f>VLOOKUP($B52,'Impact of the crisis'!$C$6:$AB$170,26,FALSE)</f>
        <v>4</v>
      </c>
      <c r="N52" s="188">
        <f>VLOOKUP($B52,'Conditions of people affected'!$C$6:$R$170,16,FALSE)</f>
        <v>3.8</v>
      </c>
      <c r="O52" s="188">
        <f>VLOOKUP($B52,'Conditions of people affected'!$C$6:$R$170,9,FALSE)</f>
        <v>4.5999999999999996</v>
      </c>
      <c r="P52" s="188">
        <f>VLOOKUP($B52,'Conditions of people affected'!$C$6:$R$170,15,FALSE)</f>
        <v>3</v>
      </c>
      <c r="Q52" s="188">
        <f t="shared" si="4"/>
        <v>4.0999999999999996</v>
      </c>
      <c r="R52" s="188">
        <f>VLOOKUP($B52,'Complexity of the crisis'!$C$6:$AN$170,22,FALSE)</f>
        <v>3.5</v>
      </c>
      <c r="S52" s="189">
        <f>VLOOKUP($B52,'Complexity of the crisis'!$C$6:$AN$170,38,FALSE)</f>
        <v>4.5</v>
      </c>
      <c r="T52" s="184" t="str">
        <f>VLOOKUP(B52,Lists!$C$3:$E$170,3,FALSE)</f>
        <v>Africa</v>
      </c>
      <c r="U52" s="205">
        <f>VLOOKUP(B52,'INFORM Severity - hidden'!$C$5:$V$200,20,FALSE)</f>
        <v>44165</v>
      </c>
    </row>
    <row r="53" spans="1:21" x14ac:dyDescent="0.3">
      <c r="A53" s="182" t="str" cm="1">
        <f t="array" ref="A53">IFERROR(INDEX(Lists!$B$2:$B$170,SMALL(IF(Lists!$H$2:$H$170="Yes",ROW(Lists!$B$2:$B$170)),ROW(49:49))-1,1),"")</f>
        <v>Complex crisis in Pakistan</v>
      </c>
      <c r="B53" s="183" t="str">
        <f>VLOOKUP(A53,Lists!$B$2:$G$170,2,FALSE)</f>
        <v>PAK001</v>
      </c>
      <c r="C53" s="183" t="str">
        <f>VLOOKUP(B53,'INFORM Severity - hidden'!$C$5:$D$170,2,FALSE)</f>
        <v>Pakistan</v>
      </c>
      <c r="D53" s="183" t="str">
        <f>VLOOKUP(A53,Lists!$B$2:$G$170,3,FALSE)</f>
        <v>PAK</v>
      </c>
      <c r="E53" s="183" t="str">
        <f>VLOOKUP(A53,Lists!$B$2:$G$170,5,FALSE)</f>
        <v>Complex crisis</v>
      </c>
      <c r="F53" s="186">
        <f t="shared" si="0"/>
        <v>3.4</v>
      </c>
      <c r="G53" s="187">
        <f t="shared" si="1"/>
        <v>4</v>
      </c>
      <c r="H53" s="187" t="str">
        <f t="shared" si="2"/>
        <v>High</v>
      </c>
      <c r="I53" s="185" t="str">
        <f>INDEX(Trends!$D$3:$D$400,MATCH(B53,Trends!$C$3:$C$400,0))</f>
        <v>Stable</v>
      </c>
      <c r="J53" s="187" t="str">
        <f>VLOOKUP($B53,Reliability!$A$3:$I$170,9,FALSE)</f>
        <v>High</v>
      </c>
      <c r="K53" s="188">
        <f t="shared" si="3"/>
        <v>3.7</v>
      </c>
      <c r="L53" s="188">
        <f>VLOOKUP($B53,'Impact of the crisis'!$C$6:$N$170,12,FALSE)</f>
        <v>5</v>
      </c>
      <c r="M53" s="188">
        <f>VLOOKUP($B53,'Impact of the crisis'!$C$6:$AB$170,26,FALSE)</f>
        <v>2.7</v>
      </c>
      <c r="N53" s="188">
        <f>VLOOKUP($B53,'Conditions of people affected'!$C$6:$R$170,16,FALSE)</f>
        <v>3.05</v>
      </c>
      <c r="O53" s="188">
        <f>VLOOKUP($B53,'Conditions of people affected'!$C$6:$R$170,9,FALSE)</f>
        <v>4.0999999999999996</v>
      </c>
      <c r="P53" s="188">
        <f>VLOOKUP($B53,'Conditions of people affected'!$C$6:$R$170,15,FALSE)</f>
        <v>2</v>
      </c>
      <c r="Q53" s="188">
        <f t="shared" si="4"/>
        <v>3.6</v>
      </c>
      <c r="R53" s="188">
        <f>VLOOKUP($B53,'Complexity of the crisis'!$C$6:$AN$170,22,FALSE)</f>
        <v>3.2</v>
      </c>
      <c r="S53" s="189">
        <f>VLOOKUP($B53,'Complexity of the crisis'!$C$6:$AN$170,38,FALSE)</f>
        <v>4</v>
      </c>
      <c r="T53" s="184" t="str">
        <f>VLOOKUP(B53,Lists!$C$3:$E$170,3,FALSE)</f>
        <v>Asia</v>
      </c>
      <c r="U53" s="205">
        <f>VLOOKUP(B53,'INFORM Severity - hidden'!$C$5:$V$200,20,FALSE)</f>
        <v>44165</v>
      </c>
    </row>
    <row r="54" spans="1:21" x14ac:dyDescent="0.3">
      <c r="A54" s="182" t="str" cm="1">
        <f t="array" ref="A54">IFERROR(INDEX(Lists!$B$2:$B$170,SMALL(IF(Lists!$H$2:$H$170="Yes",ROW(Lists!$B$2:$B$170)),ROW(50:50))-1,1),"")</f>
        <v>Conflict in Palestine</v>
      </c>
      <c r="B54" s="183" t="str">
        <f>VLOOKUP(A54,Lists!$B$2:$G$170,2,FALSE)</f>
        <v>PSE002</v>
      </c>
      <c r="C54" s="183" t="str">
        <f>VLOOKUP(B54,'INFORM Severity - hidden'!$C$5:$D$170,2,FALSE)</f>
        <v>Palestine</v>
      </c>
      <c r="D54" s="183" t="str">
        <f>VLOOKUP(A54,Lists!$B$2:$G$170,3,FALSE)</f>
        <v>PSE</v>
      </c>
      <c r="E54" s="183" t="str">
        <f>VLOOKUP(A54,Lists!$B$2:$G$170,5,FALSE)</f>
        <v>Conflict</v>
      </c>
      <c r="F54" s="186">
        <f t="shared" si="0"/>
        <v>3.9</v>
      </c>
      <c r="G54" s="187">
        <f t="shared" si="1"/>
        <v>4</v>
      </c>
      <c r="H54" s="187" t="str">
        <f t="shared" si="2"/>
        <v>High</v>
      </c>
      <c r="I54" s="185" t="str">
        <f>INDEX(Trends!$D$3:$D$400,MATCH(B54,Trends!$C$3:$C$400,0))</f>
        <v>Stable</v>
      </c>
      <c r="J54" s="187" t="str">
        <f>VLOOKUP($B54,Reliability!$A$3:$I$170,9,FALSE)</f>
        <v>High</v>
      </c>
      <c r="K54" s="188">
        <f t="shared" si="3"/>
        <v>3.8</v>
      </c>
      <c r="L54" s="188">
        <f>VLOOKUP($B54,'Impact of the crisis'!$C$6:$N$170,12,FALSE)</f>
        <v>3.4</v>
      </c>
      <c r="M54" s="188">
        <f>VLOOKUP($B54,'Impact of the crisis'!$C$6:$AB$170,26,FALSE)</f>
        <v>4</v>
      </c>
      <c r="N54" s="188">
        <f>VLOOKUP($B54,'Conditions of people affected'!$C$6:$R$170,16,FALSE)</f>
        <v>4.45</v>
      </c>
      <c r="O54" s="188">
        <f>VLOOKUP($B54,'Conditions of people affected'!$C$6:$R$170,9,FALSE)</f>
        <v>3.9</v>
      </c>
      <c r="P54" s="188">
        <f>VLOOKUP($B54,'Conditions of people affected'!$C$6:$R$170,15,FALSE)</f>
        <v>5</v>
      </c>
      <c r="Q54" s="188">
        <f t="shared" si="4"/>
        <v>3.2</v>
      </c>
      <c r="R54" s="188">
        <f>VLOOKUP($B54,'Complexity of the crisis'!$C$6:$AN$170,22,FALSE)</f>
        <v>2.2000000000000002</v>
      </c>
      <c r="S54" s="189">
        <f>VLOOKUP($B54,'Complexity of the crisis'!$C$6:$AN$170,38,FALSE)</f>
        <v>4</v>
      </c>
      <c r="T54" s="184" t="str">
        <f>VLOOKUP(B54,Lists!$C$3:$E$170,3,FALSE)</f>
        <v>Middle east</v>
      </c>
      <c r="U54" s="205">
        <f>VLOOKUP(B54,'INFORM Severity - hidden'!$C$5:$V$200,20,FALSE)</f>
        <v>44162</v>
      </c>
    </row>
    <row r="55" spans="1:21" x14ac:dyDescent="0.3">
      <c r="A55" s="182" t="str" cm="1">
        <f t="array" ref="A55">IFERROR(INDEX(Lists!$B$2:$B$170,SMALL(IF(Lists!$H$2:$H$170="Yes",ROW(Lists!$B$2:$B$170)),ROW(51:51))-1,1),"")</f>
        <v>Venezuela displacement in Peru</v>
      </c>
      <c r="B55" s="183" t="str">
        <f>VLOOKUP(A55,Lists!$B$2:$G$170,2,FALSE)</f>
        <v>PER002</v>
      </c>
      <c r="C55" s="183" t="str">
        <f>VLOOKUP(B55,'INFORM Severity - hidden'!$C$5:$D$170,2,FALSE)</f>
        <v>Peru</v>
      </c>
      <c r="D55" s="183" t="str">
        <f>VLOOKUP(A55,Lists!$B$2:$G$170,3,FALSE)</f>
        <v>PER</v>
      </c>
      <c r="E55" s="183" t="str">
        <f>VLOOKUP(A55,Lists!$B$2:$G$170,5,FALSE)</f>
        <v>International displacement</v>
      </c>
      <c r="F55" s="186">
        <f t="shared" si="0"/>
        <v>2.6</v>
      </c>
      <c r="G55" s="187">
        <f t="shared" si="1"/>
        <v>3</v>
      </c>
      <c r="H55" s="187" t="str">
        <f t="shared" si="2"/>
        <v>Medium</v>
      </c>
      <c r="I55" s="185" t="str">
        <f>INDEX(Trends!$D$3:$D$400,MATCH(B55,Trends!$C$3:$C$400,0))</f>
        <v>Stable</v>
      </c>
      <c r="J55" s="187" t="str">
        <f>VLOOKUP($B55,Reliability!$A$3:$I$170,9,FALSE)</f>
        <v>Medium</v>
      </c>
      <c r="K55" s="188">
        <f t="shared" si="3"/>
        <v>2.5</v>
      </c>
      <c r="L55" s="188">
        <f>VLOOKUP($B55,'Impact of the crisis'!$C$6:$N$170,12,FALSE)</f>
        <v>2.8</v>
      </c>
      <c r="M55" s="188">
        <f>VLOOKUP($B55,'Impact of the crisis'!$C$6:$AB$170,26,FALSE)</f>
        <v>2.4</v>
      </c>
      <c r="N55" s="188">
        <f>VLOOKUP($B55,'Conditions of people affected'!$C$6:$R$170,16,FALSE)</f>
        <v>3.1</v>
      </c>
      <c r="O55" s="188">
        <f>VLOOKUP($B55,'Conditions of people affected'!$C$6:$R$170,9,FALSE)</f>
        <v>3.2</v>
      </c>
      <c r="P55" s="188">
        <f>VLOOKUP($B55,'Conditions of people affected'!$C$6:$R$170,15,FALSE)</f>
        <v>3</v>
      </c>
      <c r="Q55" s="188">
        <f t="shared" si="4"/>
        <v>1.9</v>
      </c>
      <c r="R55" s="188">
        <f>VLOOKUP($B55,'Complexity of the crisis'!$C$6:$AN$170,22,FALSE)</f>
        <v>2.2999999999999998</v>
      </c>
      <c r="S55" s="189">
        <f>VLOOKUP($B55,'Complexity of the crisis'!$C$6:$AN$170,38,FALSE)</f>
        <v>1.5</v>
      </c>
      <c r="T55" s="184" t="str">
        <f>VLOOKUP(B55,Lists!$C$3:$E$170,3,FALSE)</f>
        <v>Americas</v>
      </c>
      <c r="U55" s="205">
        <f>VLOOKUP(B55,'INFORM Severity - hidden'!$C$5:$V$200,20,FALSE)</f>
        <v>44165</v>
      </c>
    </row>
    <row r="56" spans="1:21" x14ac:dyDescent="0.3">
      <c r="A56" s="182" t="str" cm="1">
        <f t="array" ref="A56">IFERROR(INDEX(Lists!$B$2:$B$170,SMALL(IF(Lists!$H$2:$H$170="Yes",ROW(Lists!$B$2:$B$170)),ROW(52:52))-1,1),"")</f>
        <v>Multiple crises in the Philippines</v>
      </c>
      <c r="B56" s="183" t="str">
        <f>VLOOKUP(A56,Lists!$B$2:$G$170,2,FALSE)</f>
        <v>PHL001</v>
      </c>
      <c r="C56" s="183" t="str">
        <f>VLOOKUP(B56,'INFORM Severity - hidden'!$C$5:$D$170,2,FALSE)</f>
        <v>Philippines</v>
      </c>
      <c r="D56" s="183" t="str">
        <f>VLOOKUP(A56,Lists!$B$2:$G$170,3,FALSE)</f>
        <v>PHL</v>
      </c>
      <c r="E56" s="183" t="str">
        <f>VLOOKUP(A56,Lists!$B$2:$G$170,5,FALSE)</f>
        <v>Multiple crises country</v>
      </c>
      <c r="F56" s="186">
        <f t="shared" si="0"/>
        <v>3</v>
      </c>
      <c r="G56" s="187">
        <f t="shared" si="1"/>
        <v>3</v>
      </c>
      <c r="H56" s="187" t="str">
        <f t="shared" si="2"/>
        <v>Medium</v>
      </c>
      <c r="I56" s="185" t="str">
        <f>INDEX(Trends!$D$3:$D$400,MATCH(B56,Trends!$C$3:$C$400,0))</f>
        <v>Increasing</v>
      </c>
      <c r="J56" s="187" t="str">
        <f>VLOOKUP($B56,Reliability!$A$3:$I$170,9,FALSE)</f>
        <v>Very High</v>
      </c>
      <c r="K56" s="188">
        <f t="shared" si="3"/>
        <v>3.5</v>
      </c>
      <c r="L56" s="188">
        <f>VLOOKUP($B56,'Impact of the crisis'!$C$6:$N$170,12,FALSE)</f>
        <v>4.7</v>
      </c>
      <c r="M56" s="188">
        <f>VLOOKUP($B56,'Impact of the crisis'!$C$6:$AB$170,26,FALSE)</f>
        <v>2.5</v>
      </c>
      <c r="N56" s="188">
        <f>VLOOKUP($B56,'Conditions of people affected'!$C$6:$R$170,16,FALSE)</f>
        <v>2.7</v>
      </c>
      <c r="O56" s="188">
        <f>VLOOKUP($B56,'Conditions of people affected'!$C$6:$R$170,9,FALSE)</f>
        <v>3.4</v>
      </c>
      <c r="P56" s="188">
        <f>VLOOKUP($B56,'Conditions of people affected'!$C$6:$R$170,15,FALSE)</f>
        <v>2</v>
      </c>
      <c r="Q56" s="188">
        <f t="shared" si="4"/>
        <v>3</v>
      </c>
      <c r="R56" s="188">
        <f>VLOOKUP($B56,'Complexity of the crisis'!$C$6:$AN$170,22,FALSE)</f>
        <v>2.9</v>
      </c>
      <c r="S56" s="189">
        <f>VLOOKUP($B56,'Complexity of the crisis'!$C$6:$AN$170,38,FALSE)</f>
        <v>3</v>
      </c>
      <c r="T56" s="184" t="str">
        <f>VLOOKUP(B56,Lists!$C$3:$E$170,3,FALSE)</f>
        <v>Asia</v>
      </c>
      <c r="U56" s="205">
        <f>VLOOKUP(B56,'INFORM Severity - hidden'!$C$5:$V$200,20,FALSE)</f>
        <v>44181</v>
      </c>
    </row>
    <row r="57" spans="1:21" x14ac:dyDescent="0.3">
      <c r="A57" s="182" t="str" cm="1">
        <f t="array" ref="A57">IFERROR(INDEX(Lists!$B$2:$B$170,SMALL(IF(Lists!$H$2:$H$170="Yes",ROW(Lists!$B$2:$B$170)),ROW(53:53))-1,1),"")</f>
        <v>Burundi and DRC refugees in Rwanda</v>
      </c>
      <c r="B57" s="183" t="str">
        <f>VLOOKUP(A57,Lists!$B$2:$G$170,2,FALSE)</f>
        <v>RWA002</v>
      </c>
      <c r="C57" s="183" t="str">
        <f>VLOOKUP(B57,'INFORM Severity - hidden'!$C$5:$D$170,2,FALSE)</f>
        <v>Rwanda</v>
      </c>
      <c r="D57" s="183" t="str">
        <f>VLOOKUP(A57,Lists!$B$2:$G$170,3,FALSE)</f>
        <v>RWA</v>
      </c>
      <c r="E57" s="183" t="str">
        <f>VLOOKUP(A57,Lists!$B$2:$G$170,5,FALSE)</f>
        <v>International displacement</v>
      </c>
      <c r="F57" s="186">
        <f t="shared" si="0"/>
        <v>2</v>
      </c>
      <c r="G57" s="187">
        <f t="shared" si="1"/>
        <v>2</v>
      </c>
      <c r="H57" s="187" t="str">
        <f t="shared" si="2"/>
        <v>Low</v>
      </c>
      <c r="I57" s="185" t="str">
        <f>INDEX(Trends!$D$3:$D$400,MATCH(B57,Trends!$C$3:$C$400,0))</f>
        <v>Increasing</v>
      </c>
      <c r="J57" s="187" t="str">
        <f>VLOOKUP($B57,Reliability!$A$3:$I$170,9,FALSE)</f>
        <v>Medium</v>
      </c>
      <c r="K57" s="188">
        <f t="shared" si="3"/>
        <v>2.6</v>
      </c>
      <c r="L57" s="188">
        <f>VLOOKUP($B57,'Impact of the crisis'!$C$6:$N$170,12,FALSE)</f>
        <v>2.1</v>
      </c>
      <c r="M57" s="188">
        <f>VLOOKUP($B57,'Impact of the crisis'!$C$6:$AB$170,26,FALSE)</f>
        <v>2.8</v>
      </c>
      <c r="N57" s="188">
        <f>VLOOKUP($B57,'Conditions of people affected'!$C$6:$R$170,16,FALSE)</f>
        <v>1.5</v>
      </c>
      <c r="O57" s="188">
        <f>VLOOKUP($B57,'Conditions of people affected'!$C$6:$R$170,9,FALSE)</f>
        <v>2</v>
      </c>
      <c r="P57" s="188">
        <f>VLOOKUP($B57,'Conditions of people affected'!$C$6:$R$170,15,FALSE)</f>
        <v>1</v>
      </c>
      <c r="Q57" s="188">
        <f t="shared" si="4"/>
        <v>2.1</v>
      </c>
      <c r="R57" s="188">
        <f>VLOOKUP($B57,'Complexity of the crisis'!$C$6:$AN$170,22,FALSE)</f>
        <v>2.6</v>
      </c>
      <c r="S57" s="189">
        <f>VLOOKUP($B57,'Complexity of the crisis'!$C$6:$AN$170,38,FALSE)</f>
        <v>1.5</v>
      </c>
      <c r="T57" s="184" t="str">
        <f>VLOOKUP(B57,Lists!$C$3:$E$170,3,FALSE)</f>
        <v>Africa</v>
      </c>
      <c r="U57" s="205">
        <f>VLOOKUP(B57,'INFORM Severity - hidden'!$C$5:$V$200,20,FALSE)</f>
        <v>44161</v>
      </c>
    </row>
    <row r="58" spans="1:21" x14ac:dyDescent="0.3">
      <c r="A58" s="182" t="str" cm="1">
        <f t="array" ref="A58">IFERROR(INDEX(Lists!$B$2:$B$170,SMALL(IF(Lists!$H$2:$H$170="Yes",ROW(Lists!$B$2:$B$170)),ROW(54:54))-1,1),"")</f>
        <v>Complex crisis in Somalia</v>
      </c>
      <c r="B58" s="183" t="str">
        <f>VLOOKUP(A58,Lists!$B$2:$G$170,2,FALSE)</f>
        <v>SOM001</v>
      </c>
      <c r="C58" s="183" t="str">
        <f>VLOOKUP(B58,'INFORM Severity - hidden'!$C$5:$D$170,2,FALSE)</f>
        <v>Somalia</v>
      </c>
      <c r="D58" s="183" t="str">
        <f>VLOOKUP(A58,Lists!$B$2:$G$170,3,FALSE)</f>
        <v>SOM</v>
      </c>
      <c r="E58" s="183" t="str">
        <f>VLOOKUP(A58,Lists!$B$2:$G$170,5,FALSE)</f>
        <v>Complex crisis</v>
      </c>
      <c r="F58" s="186">
        <f t="shared" si="0"/>
        <v>4</v>
      </c>
      <c r="G58" s="187">
        <f t="shared" si="1"/>
        <v>4</v>
      </c>
      <c r="H58" s="187" t="str">
        <f t="shared" si="2"/>
        <v>High</v>
      </c>
      <c r="I58" s="185" t="str">
        <f>INDEX(Trends!$D$3:$D$400,MATCH(B58,Trends!$C$3:$C$400,0))</f>
        <v>Decreasing</v>
      </c>
      <c r="J58" s="187" t="str">
        <f>VLOOKUP($B58,Reliability!$A$3:$I$170,9,FALSE)</f>
        <v>High</v>
      </c>
      <c r="K58" s="188">
        <f t="shared" si="3"/>
        <v>4.7</v>
      </c>
      <c r="L58" s="188">
        <f>VLOOKUP($B58,'Impact of the crisis'!$C$6:$N$170,12,FALSE)</f>
        <v>4.5999999999999996</v>
      </c>
      <c r="M58" s="188">
        <f>VLOOKUP($B58,'Impact of the crisis'!$C$6:$AB$170,26,FALSE)</f>
        <v>4.8</v>
      </c>
      <c r="N58" s="188">
        <f>VLOOKUP($B58,'Conditions of people affected'!$C$6:$R$170,16,FALSE)</f>
        <v>3.45</v>
      </c>
      <c r="O58" s="188">
        <f>VLOOKUP($B58,'Conditions of people affected'!$C$6:$R$170,9,FALSE)</f>
        <v>3.9</v>
      </c>
      <c r="P58" s="188">
        <f>VLOOKUP($B58,'Conditions of people affected'!$C$6:$R$170,15,FALSE)</f>
        <v>3</v>
      </c>
      <c r="Q58" s="188">
        <f t="shared" si="4"/>
        <v>4.2</v>
      </c>
      <c r="R58" s="188">
        <f>VLOOKUP($B58,'Complexity of the crisis'!$C$6:$AN$170,22,FALSE)</f>
        <v>3.9</v>
      </c>
      <c r="S58" s="189">
        <f>VLOOKUP($B58,'Complexity of the crisis'!$C$6:$AN$170,38,FALSE)</f>
        <v>4.5</v>
      </c>
      <c r="T58" s="184" t="str">
        <f>VLOOKUP(B58,Lists!$C$3:$E$170,3,FALSE)</f>
        <v>Africa</v>
      </c>
      <c r="U58" s="205">
        <f>VLOOKUP(B58,'INFORM Severity - hidden'!$C$5:$V$200,20,FALSE)</f>
        <v>44164</v>
      </c>
    </row>
    <row r="59" spans="1:21" x14ac:dyDescent="0.3">
      <c r="A59" s="182" t="str" cm="1">
        <f t="array" ref="A59">IFERROR(INDEX(Lists!$B$2:$B$170,SMALL(IF(Lists!$H$2:$H$170="Yes",ROW(Lists!$B$2:$B$170)),ROW(55:55))-1,1),"")</f>
        <v>Complex crisis in South Sudan</v>
      </c>
      <c r="B59" s="183" t="str">
        <f>VLOOKUP(A59,Lists!$B$2:$G$170,2,FALSE)</f>
        <v>SSD001</v>
      </c>
      <c r="C59" s="183" t="str">
        <f>VLOOKUP(B59,'INFORM Severity - hidden'!$C$5:$D$170,2,FALSE)</f>
        <v>South Sudan</v>
      </c>
      <c r="D59" s="183" t="str">
        <f>VLOOKUP(A59,Lists!$B$2:$G$170,3,FALSE)</f>
        <v>SSD</v>
      </c>
      <c r="E59" s="183" t="str">
        <f>VLOOKUP(A59,Lists!$B$2:$G$170,5,FALSE)</f>
        <v>Complex crisis</v>
      </c>
      <c r="F59" s="186">
        <f t="shared" si="0"/>
        <v>4.2</v>
      </c>
      <c r="G59" s="187">
        <f t="shared" si="1"/>
        <v>5</v>
      </c>
      <c r="H59" s="187" t="str">
        <f t="shared" si="2"/>
        <v>Very High</v>
      </c>
      <c r="I59" s="185" t="str">
        <f>INDEX(Trends!$D$3:$D$400,MATCH(B59,Trends!$C$3:$C$400,0))</f>
        <v>Decreasing</v>
      </c>
      <c r="J59" s="187" t="str">
        <f>VLOOKUP($B59,Reliability!$A$3:$I$170,9,FALSE)</f>
        <v>Medium</v>
      </c>
      <c r="K59" s="188">
        <f t="shared" si="3"/>
        <v>4.7</v>
      </c>
      <c r="L59" s="188">
        <f>VLOOKUP($B59,'Impact of the crisis'!$C$6:$N$170,12,FALSE)</f>
        <v>4.5999999999999996</v>
      </c>
      <c r="M59" s="188">
        <f>VLOOKUP($B59,'Impact of the crisis'!$C$6:$AB$170,26,FALSE)</f>
        <v>4.7</v>
      </c>
      <c r="N59" s="188">
        <f>VLOOKUP($B59,'Conditions of people affected'!$C$6:$R$170,16,FALSE)</f>
        <v>4.4000000000000004</v>
      </c>
      <c r="O59" s="188">
        <f>VLOOKUP($B59,'Conditions of people affected'!$C$6:$R$170,9,FALSE)</f>
        <v>4.8</v>
      </c>
      <c r="P59" s="188">
        <f>VLOOKUP($B59,'Conditions of people affected'!$C$6:$R$170,15,FALSE)</f>
        <v>4</v>
      </c>
      <c r="Q59" s="188">
        <f t="shared" si="4"/>
        <v>3.6</v>
      </c>
      <c r="R59" s="188">
        <f>VLOOKUP($B59,'Complexity of the crisis'!$C$6:$AN$170,22,FALSE)</f>
        <v>3.7</v>
      </c>
      <c r="S59" s="189">
        <f>VLOOKUP($B59,'Complexity of the crisis'!$C$6:$AN$170,38,FALSE)</f>
        <v>3.5</v>
      </c>
      <c r="T59" s="184" t="str">
        <f>VLOOKUP(B59,Lists!$C$3:$E$170,3,FALSE)</f>
        <v>Africa</v>
      </c>
      <c r="U59" s="205">
        <f>VLOOKUP(B59,'INFORM Severity - hidden'!$C$5:$V$200,20,FALSE)</f>
        <v>44164</v>
      </c>
    </row>
    <row r="60" spans="1:21" x14ac:dyDescent="0.3">
      <c r="A60" s="182" t="str" cm="1">
        <f t="array" ref="A60">IFERROR(INDEX(Lists!$B$2:$B$170,SMALL(IF(Lists!$H$2:$H$170="Yes",ROW(Lists!$B$2:$B$170)),ROW(56:56))-1,1),"")</f>
        <v>Mixed migration flows in Spain</v>
      </c>
      <c r="B60" s="183" t="str">
        <f>VLOOKUP(A60,Lists!$B$2:$G$170,2,FALSE)</f>
        <v>ESP002</v>
      </c>
      <c r="C60" s="183" t="str">
        <f>VLOOKUP(B60,'INFORM Severity - hidden'!$C$5:$D$170,2,FALSE)</f>
        <v>Spain</v>
      </c>
      <c r="D60" s="183" t="str">
        <f>VLOOKUP(A60,Lists!$B$2:$G$170,3,FALSE)</f>
        <v>ESP</v>
      </c>
      <c r="E60" s="183" t="str">
        <f>VLOOKUP(A60,Lists!$B$2:$G$170,5,FALSE)</f>
        <v>International displacement</v>
      </c>
      <c r="F60" s="186">
        <f t="shared" si="0"/>
        <v>1.2</v>
      </c>
      <c r="G60" s="187">
        <f t="shared" si="1"/>
        <v>2</v>
      </c>
      <c r="H60" s="187" t="str">
        <f t="shared" si="2"/>
        <v>Low</v>
      </c>
      <c r="I60" s="185" t="str">
        <f>INDEX(Trends!$D$3:$D$400,MATCH(B60,Trends!$C$3:$C$400,0))</f>
        <v>-</v>
      </c>
      <c r="J60" s="187" t="str">
        <f>VLOOKUP($B60,Reliability!$A$3:$I$170,9,FALSE)</f>
        <v>Medium</v>
      </c>
      <c r="K60" s="188">
        <f t="shared" si="3"/>
        <v>2.5</v>
      </c>
      <c r="L60" s="188">
        <f>VLOOKUP($B60,'Impact of the crisis'!$C$6:$N$170,12,FALSE)</f>
        <v>2</v>
      </c>
      <c r="M60" s="188">
        <f>VLOOKUP($B60,'Impact of the crisis'!$C$6:$AB$170,26,FALSE)</f>
        <v>2.7</v>
      </c>
      <c r="N60" s="188">
        <f>VLOOKUP($B60,'Conditions of people affected'!$C$6:$R$170,16,FALSE)</f>
        <v>0</v>
      </c>
      <c r="O60" s="188">
        <f>VLOOKUP($B60,'Conditions of people affected'!$C$6:$R$170,9,FALSE)</f>
        <v>0</v>
      </c>
      <c r="P60" s="188" t="b">
        <f>VLOOKUP($B60,'Conditions of people affected'!$C$6:$R$170,15,FALSE)</f>
        <v>0</v>
      </c>
      <c r="Q60" s="188">
        <f t="shared" si="4"/>
        <v>1.6</v>
      </c>
      <c r="R60" s="188">
        <f>VLOOKUP($B60,'Complexity of the crisis'!$C$6:$AN$170,22,FALSE)</f>
        <v>2.1</v>
      </c>
      <c r="S60" s="189">
        <f>VLOOKUP($B60,'Complexity of the crisis'!$C$6:$AN$170,38,FALSE)</f>
        <v>1</v>
      </c>
      <c r="T60" s="184" t="str">
        <f>VLOOKUP(B60,Lists!$C$3:$E$170,3,FALSE)</f>
        <v>Europe</v>
      </c>
      <c r="U60" s="205">
        <f>VLOOKUP(B60,'INFORM Severity - hidden'!$C$5:$V$200,20,FALSE)</f>
        <v>43510</v>
      </c>
    </row>
    <row r="61" spans="1:21" x14ac:dyDescent="0.3">
      <c r="A61" s="182" t="str" cm="1">
        <f t="array" ref="A61">IFERROR(INDEX(Lists!$B$2:$B$170,SMALL(IF(Lists!$H$2:$H$170="Yes",ROW(Lists!$B$2:$B$170)),ROW(57:57))-1,1),"")</f>
        <v>Complex crisis in Sudan</v>
      </c>
      <c r="B61" s="183" t="str">
        <f>VLOOKUP(A61,Lists!$B$2:$G$170,2,FALSE)</f>
        <v>SDN001</v>
      </c>
      <c r="C61" s="183" t="str">
        <f>VLOOKUP(B61,'INFORM Severity - hidden'!$C$5:$D$170,2,FALSE)</f>
        <v>Sudan</v>
      </c>
      <c r="D61" s="183" t="str">
        <f>VLOOKUP(A61,Lists!$B$2:$G$170,3,FALSE)</f>
        <v>SDN</v>
      </c>
      <c r="E61" s="183" t="str">
        <f>VLOOKUP(A61,Lists!$B$2:$G$170,5,FALSE)</f>
        <v>Complex crisis</v>
      </c>
      <c r="F61" s="186">
        <f t="shared" si="0"/>
        <v>4.5</v>
      </c>
      <c r="G61" s="187">
        <f t="shared" si="1"/>
        <v>5</v>
      </c>
      <c r="H61" s="187" t="str">
        <f t="shared" si="2"/>
        <v>Very High</v>
      </c>
      <c r="I61" s="185" t="str">
        <f>INDEX(Trends!$D$3:$D$400,MATCH(B61,Trends!$C$3:$C$400,0))</f>
        <v>Stable</v>
      </c>
      <c r="J61" s="187" t="str">
        <f>VLOOKUP($B61,Reliability!$A$3:$I$170,9,FALSE)</f>
        <v>High</v>
      </c>
      <c r="K61" s="188">
        <f t="shared" si="3"/>
        <v>4.2</v>
      </c>
      <c r="L61" s="188">
        <f>VLOOKUP($B61,'Impact of the crisis'!$C$6:$N$170,12,FALSE)</f>
        <v>4.8</v>
      </c>
      <c r="M61" s="188">
        <f>VLOOKUP($B61,'Impact of the crisis'!$C$6:$AB$170,26,FALSE)</f>
        <v>3.8</v>
      </c>
      <c r="N61" s="188">
        <f>VLOOKUP($B61,'Conditions of people affected'!$C$6:$R$170,16,FALSE)</f>
        <v>4.95</v>
      </c>
      <c r="O61" s="188">
        <f>VLOOKUP($B61,'Conditions of people affected'!$C$6:$R$170,9,FALSE)</f>
        <v>4.9000000000000004</v>
      </c>
      <c r="P61" s="188">
        <f>VLOOKUP($B61,'Conditions of people affected'!$C$6:$R$170,15,FALSE)</f>
        <v>5</v>
      </c>
      <c r="Q61" s="188">
        <f t="shared" si="4"/>
        <v>4</v>
      </c>
      <c r="R61" s="188">
        <f>VLOOKUP($B61,'Complexity of the crisis'!$C$6:$AN$170,22,FALSE)</f>
        <v>3.9</v>
      </c>
      <c r="S61" s="189">
        <f>VLOOKUP($B61,'Complexity of the crisis'!$C$6:$AN$170,38,FALSE)</f>
        <v>4</v>
      </c>
      <c r="T61" s="184" t="str">
        <f>VLOOKUP(B61,Lists!$C$3:$E$170,3,FALSE)</f>
        <v>Africa</v>
      </c>
      <c r="U61" s="205">
        <f>VLOOKUP(B61,'INFORM Severity - hidden'!$C$5:$V$200,20,FALSE)</f>
        <v>44164</v>
      </c>
    </row>
    <row r="62" spans="1:21" x14ac:dyDescent="0.3">
      <c r="A62" s="182" t="str" cm="1">
        <f t="array" ref="A62">IFERROR(INDEX(Lists!$B$2:$B$170,SMALL(IF(Lists!$H$2:$H$170="Yes",ROW(Lists!$B$2:$B$170)),ROW(58:58))-1,1),"")</f>
        <v>Syrian conflict</v>
      </c>
      <c r="B62" s="183" t="str">
        <f>VLOOKUP(A62,Lists!$B$2:$G$170,2,FALSE)</f>
        <v>SYR001</v>
      </c>
      <c r="C62" s="183" t="str">
        <f>VLOOKUP(B62,'INFORM Severity - hidden'!$C$5:$D$170,2,FALSE)</f>
        <v>Syria</v>
      </c>
      <c r="D62" s="183" t="str">
        <f>VLOOKUP(A62,Lists!$B$2:$G$170,3,FALSE)</f>
        <v>SYR</v>
      </c>
      <c r="E62" s="183" t="str">
        <f>VLOOKUP(A62,Lists!$B$2:$G$170,5,FALSE)</f>
        <v>Complex crisis</v>
      </c>
      <c r="F62" s="186">
        <f t="shared" si="0"/>
        <v>4.9000000000000004</v>
      </c>
      <c r="G62" s="187">
        <f t="shared" si="1"/>
        <v>5</v>
      </c>
      <c r="H62" s="187" t="str">
        <f t="shared" si="2"/>
        <v>Very High</v>
      </c>
      <c r="I62" s="185" t="str">
        <f>INDEX(Trends!$D$3:$D$400,MATCH(B62,Trends!$C$3:$C$400,0))</f>
        <v>Stable</v>
      </c>
      <c r="J62" s="187" t="str">
        <f>VLOOKUP($B62,Reliability!$A$3:$I$170,9,FALSE)</f>
        <v>Medium</v>
      </c>
      <c r="K62" s="188">
        <f t="shared" si="3"/>
        <v>4.8</v>
      </c>
      <c r="L62" s="188">
        <f>VLOOKUP($B62,'Impact of the crisis'!$C$6:$N$170,12,FALSE)</f>
        <v>4.5</v>
      </c>
      <c r="M62" s="188">
        <f>VLOOKUP($B62,'Impact of the crisis'!$C$6:$AB$170,26,FALSE)</f>
        <v>4.9000000000000004</v>
      </c>
      <c r="N62" s="188">
        <f>VLOOKUP($B62,'Conditions of people affected'!$C$6:$R$170,16,FALSE)</f>
        <v>5</v>
      </c>
      <c r="O62" s="188">
        <f>VLOOKUP($B62,'Conditions of people affected'!$C$6:$R$170,9,FALSE)</f>
        <v>5</v>
      </c>
      <c r="P62" s="188">
        <f>VLOOKUP($B62,'Conditions of people affected'!$C$6:$R$170,15,FALSE)</f>
        <v>5</v>
      </c>
      <c r="Q62" s="188">
        <f t="shared" si="4"/>
        <v>4.8</v>
      </c>
      <c r="R62" s="188">
        <f>VLOOKUP($B62,'Complexity of the crisis'!$C$6:$AN$170,22,FALSE)</f>
        <v>4.5</v>
      </c>
      <c r="S62" s="189">
        <f>VLOOKUP($B62,'Complexity of the crisis'!$C$6:$AN$170,38,FALSE)</f>
        <v>5</v>
      </c>
      <c r="T62" s="184" t="str">
        <f>VLOOKUP(B62,Lists!$C$3:$E$170,3,FALSE)</f>
        <v>Middle east</v>
      </c>
      <c r="U62" s="205">
        <f>VLOOKUP(B62,'INFORM Severity - hidden'!$C$5:$V$200,20,FALSE)</f>
        <v>44162</v>
      </c>
    </row>
    <row r="63" spans="1:21" x14ac:dyDescent="0.3">
      <c r="A63" s="182" t="str" cm="1">
        <f t="array" ref="A63">IFERROR(INDEX(Lists!$B$2:$B$170,SMALL(IF(Lists!$H$2:$H$170="Yes",ROW(Lists!$B$2:$B$170)),ROW(59:59))-1,1),"")</f>
        <v>International Displacement in Tanzania</v>
      </c>
      <c r="B63" s="183" t="str">
        <f>VLOOKUP(A63,Lists!$B$2:$G$170,2,FALSE)</f>
        <v>TZA002</v>
      </c>
      <c r="C63" s="183" t="str">
        <f>VLOOKUP(B63,'INFORM Severity - hidden'!$C$5:$D$170,2,FALSE)</f>
        <v>Tanzania</v>
      </c>
      <c r="D63" s="183" t="str">
        <f>VLOOKUP(A63,Lists!$B$2:$G$170,3,FALSE)</f>
        <v>TZA</v>
      </c>
      <c r="E63" s="183" t="str">
        <f>VLOOKUP(A63,Lists!$B$2:$G$170,5,FALSE)</f>
        <v>International displacement</v>
      </c>
      <c r="F63" s="186">
        <f t="shared" si="0"/>
        <v>1.7</v>
      </c>
      <c r="G63" s="187">
        <f t="shared" si="1"/>
        <v>2</v>
      </c>
      <c r="H63" s="187" t="str">
        <f t="shared" si="2"/>
        <v>Low</v>
      </c>
      <c r="I63" s="185" t="str">
        <f>INDEX(Trends!$D$3:$D$400,MATCH(B63,Trends!$C$3:$C$400,0))</f>
        <v>Decreasing</v>
      </c>
      <c r="J63" s="187" t="str">
        <f>VLOOKUP($B63,Reliability!$A$3:$I$170,9,FALSE)</f>
        <v>High</v>
      </c>
      <c r="K63" s="188">
        <f t="shared" si="3"/>
        <v>2</v>
      </c>
      <c r="L63" s="188">
        <f>VLOOKUP($B63,'Impact of the crisis'!$C$6:$N$170,12,FALSE)</f>
        <v>2.2999999999999998</v>
      </c>
      <c r="M63" s="188">
        <f>VLOOKUP($B63,'Impact of the crisis'!$C$6:$AB$170,26,FALSE)</f>
        <v>1.9</v>
      </c>
      <c r="N63" s="188">
        <f>VLOOKUP($B63,'Conditions of people affected'!$C$6:$R$170,16,FALSE)</f>
        <v>1.7</v>
      </c>
      <c r="O63" s="188">
        <f>VLOOKUP($B63,'Conditions of people affected'!$C$6:$R$170,9,FALSE)</f>
        <v>2.4</v>
      </c>
      <c r="P63" s="188">
        <f>VLOOKUP($B63,'Conditions of people affected'!$C$6:$R$170,15,FALSE)</f>
        <v>1</v>
      </c>
      <c r="Q63" s="188">
        <f t="shared" si="4"/>
        <v>1.6</v>
      </c>
      <c r="R63" s="188">
        <f>VLOOKUP($B63,'Complexity of the crisis'!$C$6:$AN$170,22,FALSE)</f>
        <v>1.7</v>
      </c>
      <c r="S63" s="189">
        <f>VLOOKUP($B63,'Complexity of the crisis'!$C$6:$AN$170,38,FALSE)</f>
        <v>1.5</v>
      </c>
      <c r="T63" s="184" t="str">
        <f>VLOOKUP(B63,Lists!$C$3:$E$170,3,FALSE)</f>
        <v>Africa</v>
      </c>
      <c r="U63" s="205">
        <f>VLOOKUP(B63,'INFORM Severity - hidden'!$C$5:$V$200,20,FALSE)</f>
        <v>44161</v>
      </c>
    </row>
    <row r="64" spans="1:21" x14ac:dyDescent="0.3">
      <c r="A64" s="182" t="str" cm="1">
        <f t="array" ref="A64">IFERROR(INDEX(Lists!$B$2:$B$170,SMALL(IF(Lists!$H$2:$H$170="Yes",ROW(Lists!$B$2:$B$170)),ROW(60:60))-1,1),"")</f>
        <v>Multiple situations in Thailand</v>
      </c>
      <c r="B64" s="183" t="str">
        <f>VLOOKUP(A64,Lists!$B$2:$G$170,2,FALSE)</f>
        <v>THA001</v>
      </c>
      <c r="C64" s="183" t="str">
        <f>VLOOKUP(B64,'INFORM Severity - hidden'!$C$5:$D$170,2,FALSE)</f>
        <v>Thailand</v>
      </c>
      <c r="D64" s="183" t="str">
        <f>VLOOKUP(A64,Lists!$B$2:$G$170,3,FALSE)</f>
        <v>THA</v>
      </c>
      <c r="E64" s="183" t="str">
        <f>VLOOKUP(A64,Lists!$B$2:$G$170,5,FALSE)</f>
        <v>Multiple crises country</v>
      </c>
      <c r="F64" s="186">
        <f t="shared" si="0"/>
        <v>2.1</v>
      </c>
      <c r="G64" s="187">
        <f t="shared" si="1"/>
        <v>3</v>
      </c>
      <c r="H64" s="187" t="str">
        <f t="shared" si="2"/>
        <v>Medium</v>
      </c>
      <c r="I64" s="185" t="str">
        <f>INDEX(Trends!$D$3:$D$400,MATCH(B64,Trends!$C$3:$C$400,0))</f>
        <v>Stable</v>
      </c>
      <c r="J64" s="187" t="str">
        <f>VLOOKUP($B64,Reliability!$A$3:$I$170,9,FALSE)</f>
        <v>High</v>
      </c>
      <c r="K64" s="188">
        <f t="shared" si="3"/>
        <v>2.6</v>
      </c>
      <c r="L64" s="188">
        <f>VLOOKUP($B64,'Impact of the crisis'!$C$6:$N$170,12,FALSE)</f>
        <v>1.2</v>
      </c>
      <c r="M64" s="188">
        <f>VLOOKUP($B64,'Impact of the crisis'!$C$6:$AB$170,26,FALSE)</f>
        <v>3.2</v>
      </c>
      <c r="N64" s="188">
        <f>VLOOKUP($B64,'Conditions of people affected'!$C$6:$R$170,16,FALSE)</f>
        <v>1.8</v>
      </c>
      <c r="O64" s="188">
        <f>VLOOKUP($B64,'Conditions of people affected'!$C$6:$R$170,9,FALSE)</f>
        <v>1.6</v>
      </c>
      <c r="P64" s="188">
        <f>VLOOKUP($B64,'Conditions of people affected'!$C$6:$R$170,15,FALSE)</f>
        <v>2</v>
      </c>
      <c r="Q64" s="188">
        <f t="shared" si="4"/>
        <v>2.2999999999999998</v>
      </c>
      <c r="R64" s="188">
        <f>VLOOKUP($B64,'Complexity of the crisis'!$C$6:$AN$170,22,FALSE)</f>
        <v>2.6</v>
      </c>
      <c r="S64" s="189">
        <f>VLOOKUP($B64,'Complexity of the crisis'!$C$6:$AN$170,38,FALSE)</f>
        <v>2</v>
      </c>
      <c r="T64" s="184" t="str">
        <f>VLOOKUP(B64,Lists!$C$3:$E$170,3,FALSE)</f>
        <v>Asia</v>
      </c>
      <c r="U64" s="205">
        <f>VLOOKUP(B64,'INFORM Severity - hidden'!$C$5:$V$200,20,FALSE)</f>
        <v>44165</v>
      </c>
    </row>
    <row r="65" spans="1:21" x14ac:dyDescent="0.3">
      <c r="A65" s="182" t="str" cm="1">
        <f t="array" ref="A65">IFERROR(INDEX(Lists!$B$2:$B$170,SMALL(IF(Lists!$H$2:$H$170="Yes",ROW(Lists!$B$2:$B$170)),ROW(61:61))-1,1),"")</f>
        <v>Venezuelan refugees in Trinidad and Tobago</v>
      </c>
      <c r="B65" s="183" t="str">
        <f>VLOOKUP(A65,Lists!$B$2:$G$170,2,FALSE)</f>
        <v>TTO002</v>
      </c>
      <c r="C65" s="183" t="str">
        <f>VLOOKUP(B65,'INFORM Severity - hidden'!$C$5:$D$170,2,FALSE)</f>
        <v>Trinidad and Tobago</v>
      </c>
      <c r="D65" s="183" t="str">
        <f>VLOOKUP(A65,Lists!$B$2:$G$170,3,FALSE)</f>
        <v>TTO</v>
      </c>
      <c r="E65" s="183" t="str">
        <f>VLOOKUP(A65,Lists!$B$2:$G$170,5,FALSE)</f>
        <v>International displacement</v>
      </c>
      <c r="F65" s="186">
        <f t="shared" si="0"/>
        <v>1.8</v>
      </c>
      <c r="G65" s="187">
        <f t="shared" si="1"/>
        <v>2</v>
      </c>
      <c r="H65" s="187" t="str">
        <f t="shared" si="2"/>
        <v>Low</v>
      </c>
      <c r="I65" s="185" t="str">
        <f>INDEX(Trends!$D$3:$D$400,MATCH(B65,Trends!$C$3:$C$400,0))</f>
        <v>Increasing</v>
      </c>
      <c r="J65" s="187" t="str">
        <f>VLOOKUP($B65,Reliability!$A$3:$I$170,9,FALSE)</f>
        <v>Medium</v>
      </c>
      <c r="K65" s="188">
        <f t="shared" si="3"/>
        <v>2.6</v>
      </c>
      <c r="L65" s="188">
        <f>VLOOKUP($B65,'Impact of the crisis'!$C$6:$N$170,12,FALSE)</f>
        <v>2.9</v>
      </c>
      <c r="M65" s="188">
        <f>VLOOKUP($B65,'Impact of the crisis'!$C$6:$AB$170,26,FALSE)</f>
        <v>2.4</v>
      </c>
      <c r="N65" s="188">
        <f>VLOOKUP($B65,'Conditions of people affected'!$C$6:$R$170,16,FALSE)</f>
        <v>1.1499999999999999</v>
      </c>
      <c r="O65" s="188">
        <f>VLOOKUP($B65,'Conditions of people affected'!$C$6:$R$170,9,FALSE)</f>
        <v>1.3</v>
      </c>
      <c r="P65" s="188">
        <f>VLOOKUP($B65,'Conditions of people affected'!$C$6:$R$170,15,FALSE)</f>
        <v>1</v>
      </c>
      <c r="Q65" s="188">
        <f t="shared" si="4"/>
        <v>2</v>
      </c>
      <c r="R65" s="188">
        <f>VLOOKUP($B65,'Complexity of the crisis'!$C$6:$AN$170,22,FALSE)</f>
        <v>1.9</v>
      </c>
      <c r="S65" s="189">
        <f>VLOOKUP($B65,'Complexity of the crisis'!$C$6:$AN$170,38,FALSE)</f>
        <v>2</v>
      </c>
      <c r="T65" s="184" t="str">
        <f>VLOOKUP(B65,Lists!$C$3:$E$170,3,FALSE)</f>
        <v>Americas</v>
      </c>
      <c r="U65" s="205">
        <f>VLOOKUP(B65,'INFORM Severity - hidden'!$C$5:$V$200,20,FALSE)</f>
        <v>44164</v>
      </c>
    </row>
    <row r="66" spans="1:21" x14ac:dyDescent="0.3">
      <c r="A66" s="182" t="str" cm="1">
        <f t="array" ref="A66">IFERROR(INDEX(Lists!$B$2:$B$170,SMALL(IF(Lists!$H$2:$H$170="Yes",ROW(Lists!$B$2:$B$170)),ROW(62:62))-1,1),"")</f>
        <v>Mixed migration flows in Tunisia</v>
      </c>
      <c r="B66" s="183" t="str">
        <f>VLOOKUP(A66,Lists!$B$2:$G$170,2,FALSE)</f>
        <v>TUN002</v>
      </c>
      <c r="C66" s="183" t="str">
        <f>VLOOKUP(B66,'INFORM Severity - hidden'!$C$5:$D$170,2,FALSE)</f>
        <v>Tunisia</v>
      </c>
      <c r="D66" s="183" t="str">
        <f>VLOOKUP(A66,Lists!$B$2:$G$170,3,FALSE)</f>
        <v>TUN</v>
      </c>
      <c r="E66" s="183" t="str">
        <f>VLOOKUP(A66,Lists!$B$2:$G$170,5,FALSE)</f>
        <v>International displacement</v>
      </c>
      <c r="F66" s="186" t="str">
        <f t="shared" si="0"/>
        <v>x</v>
      </c>
      <c r="G66" s="187" t="str">
        <f t="shared" si="1"/>
        <v>x</v>
      </c>
      <c r="H66" s="187" t="str">
        <f t="shared" si="2"/>
        <v>x</v>
      </c>
      <c r="I66" s="185" t="str">
        <f>INDEX(Trends!$D$3:$D$400,MATCH(B66,Trends!$C$3:$C$400,0))</f>
        <v>-</v>
      </c>
      <c r="J66" s="187" t="str">
        <f>VLOOKUP($B66,Reliability!$A$3:$I$170,9,FALSE)</f>
        <v>Low</v>
      </c>
      <c r="K66" s="188">
        <f t="shared" si="3"/>
        <v>4</v>
      </c>
      <c r="L66" s="188">
        <f>VLOOKUP($B66,'Impact of the crisis'!$C$6:$N$170,12,FALSE)</f>
        <v>4.3</v>
      </c>
      <c r="M66" s="188">
        <f>VLOOKUP($B66,'Impact of the crisis'!$C$6:$AB$170,26,FALSE)</f>
        <v>3.9</v>
      </c>
      <c r="N66" s="188" t="str">
        <f>VLOOKUP($B66,'Conditions of people affected'!$C$6:$R$170,16,FALSE)</f>
        <v>x</v>
      </c>
      <c r="O66" s="188" t="str">
        <f>VLOOKUP($B66,'Conditions of people affected'!$C$6:$R$170,9,FALSE)</f>
        <v>x</v>
      </c>
      <c r="P66" s="188" t="str">
        <f>VLOOKUP($B66,'Conditions of people affected'!$C$6:$R$170,15,FALSE)</f>
        <v>x</v>
      </c>
      <c r="Q66" s="188">
        <f t="shared" si="4"/>
        <v>1.7</v>
      </c>
      <c r="R66" s="188">
        <f>VLOOKUP($B66,'Complexity of the crisis'!$C$6:$AN$170,22,FALSE)</f>
        <v>2.2999999999999998</v>
      </c>
      <c r="S66" s="189">
        <f>VLOOKUP($B66,'Complexity of the crisis'!$C$6:$AN$170,38,FALSE)</f>
        <v>1</v>
      </c>
      <c r="T66" s="184" t="str">
        <f>VLOOKUP(B66,Lists!$C$3:$E$170,3,FALSE)</f>
        <v>Africa</v>
      </c>
      <c r="U66" s="205">
        <f>VLOOKUP(B66,'INFORM Severity - hidden'!$C$5:$V$200,20,FALSE)</f>
        <v>44162</v>
      </c>
    </row>
    <row r="67" spans="1:21" x14ac:dyDescent="0.3">
      <c r="A67" s="182" t="str" cm="1">
        <f t="array" ref="A67">IFERROR(INDEX(Lists!$B$2:$B$170,SMALL(IF(Lists!$H$2:$H$170="Yes",ROW(Lists!$B$2:$B$170)),ROW(63:63))-1,1),"")</f>
        <v>Complex situation in Turkey</v>
      </c>
      <c r="B67" s="183" t="str">
        <f>VLOOKUP(A67,Lists!$B$2:$G$170,2,FALSE)</f>
        <v>TUR001</v>
      </c>
      <c r="C67" s="183" t="str">
        <f>VLOOKUP(B67,'INFORM Severity - hidden'!$C$5:$D$170,2,FALSE)</f>
        <v>Turkey</v>
      </c>
      <c r="D67" s="183" t="str">
        <f>VLOOKUP(A67,Lists!$B$2:$G$170,3,FALSE)</f>
        <v>TUR</v>
      </c>
      <c r="E67" s="183" t="str">
        <f>VLOOKUP(A67,Lists!$B$2:$G$170,5,FALSE)</f>
        <v>Multiple crises country</v>
      </c>
      <c r="F67" s="186">
        <f t="shared" si="0"/>
        <v>3.3</v>
      </c>
      <c r="G67" s="187">
        <f t="shared" si="1"/>
        <v>4</v>
      </c>
      <c r="H67" s="187" t="str">
        <f t="shared" si="2"/>
        <v>High</v>
      </c>
      <c r="I67" s="185" t="str">
        <f>INDEX(Trends!$D$3:$D$400,MATCH(B67,Trends!$C$3:$C$400,0))</f>
        <v>Increasing</v>
      </c>
      <c r="J67" s="187" t="str">
        <f>VLOOKUP($B67,Reliability!$A$3:$I$170,9,FALSE)</f>
        <v>High</v>
      </c>
      <c r="K67" s="188">
        <f t="shared" si="3"/>
        <v>3.7</v>
      </c>
      <c r="L67" s="188">
        <f>VLOOKUP($B67,'Impact of the crisis'!$C$6:$N$170,12,FALSE)</f>
        <v>3.8</v>
      </c>
      <c r="M67" s="188">
        <f>VLOOKUP($B67,'Impact of the crisis'!$C$6:$AB$170,26,FALSE)</f>
        <v>3.7</v>
      </c>
      <c r="N67" s="188">
        <f>VLOOKUP($B67,'Conditions of people affected'!$C$6:$R$170,16,FALSE)</f>
        <v>2.95</v>
      </c>
      <c r="O67" s="188">
        <f>VLOOKUP($B67,'Conditions of people affected'!$C$6:$R$170,9,FALSE)</f>
        <v>3.9</v>
      </c>
      <c r="P67" s="188">
        <f>VLOOKUP($B67,'Conditions of people affected'!$C$6:$R$170,15,FALSE)</f>
        <v>2</v>
      </c>
      <c r="Q67" s="188">
        <f t="shared" si="4"/>
        <v>3.4</v>
      </c>
      <c r="R67" s="188">
        <f>VLOOKUP($B67,'Complexity of the crisis'!$C$6:$AN$170,22,FALSE)</f>
        <v>3.3</v>
      </c>
      <c r="S67" s="189">
        <f>VLOOKUP($B67,'Complexity of the crisis'!$C$6:$AN$170,38,FALSE)</f>
        <v>3.5</v>
      </c>
      <c r="T67" s="184" t="str">
        <f>VLOOKUP(B67,Lists!$C$3:$E$170,3,FALSE)</f>
        <v>Middle east</v>
      </c>
      <c r="U67" s="205">
        <f>VLOOKUP(B67,'INFORM Severity - hidden'!$C$5:$V$200,20,FALSE)</f>
        <v>44187</v>
      </c>
    </row>
    <row r="68" spans="1:21" x14ac:dyDescent="0.3">
      <c r="A68" s="182" t="str" cm="1">
        <f t="array" ref="A68">IFERROR(INDEX(Lists!$B$2:$B$170,SMALL(IF(Lists!$H$2:$H$170="Yes",ROW(Lists!$B$2:$B$170)),ROW(64:64))-1,1),"")</f>
        <v>Multiple crises in Uganda</v>
      </c>
      <c r="B68" s="183" t="str">
        <f>VLOOKUP(A68,Lists!$B$2:$G$170,2,FALSE)</f>
        <v>UGA001</v>
      </c>
      <c r="C68" s="183" t="str">
        <f>VLOOKUP(B68,'INFORM Severity - hidden'!$C$5:$D$170,2,FALSE)</f>
        <v>Uganda</v>
      </c>
      <c r="D68" s="183" t="str">
        <f>VLOOKUP(A68,Lists!$B$2:$G$170,3,FALSE)</f>
        <v>UGA</v>
      </c>
      <c r="E68" s="183" t="str">
        <f>VLOOKUP(A68,Lists!$B$2:$G$170,5,FALSE)</f>
        <v>Multiple crises country</v>
      </c>
      <c r="F68" s="186">
        <f t="shared" si="0"/>
        <v>3.1</v>
      </c>
      <c r="G68" s="187">
        <f t="shared" si="1"/>
        <v>4</v>
      </c>
      <c r="H68" s="187" t="str">
        <f t="shared" si="2"/>
        <v>High</v>
      </c>
      <c r="I68" s="185" t="str">
        <f>INDEX(Trends!$D$3:$D$400,MATCH(B68,Trends!$C$3:$C$400,0))</f>
        <v>Increasing</v>
      </c>
      <c r="J68" s="187" t="str">
        <f>VLOOKUP($B68,Reliability!$A$3:$I$170,9,FALSE)</f>
        <v>High</v>
      </c>
      <c r="K68" s="188">
        <f t="shared" si="3"/>
        <v>3.1</v>
      </c>
      <c r="L68" s="188">
        <f>VLOOKUP($B68,'Impact of the crisis'!$C$6:$N$170,12,FALSE)</f>
        <v>2.9</v>
      </c>
      <c r="M68" s="188">
        <f>VLOOKUP($B68,'Impact of the crisis'!$C$6:$AB$170,26,FALSE)</f>
        <v>3.2</v>
      </c>
      <c r="N68" s="188">
        <f>VLOOKUP($B68,'Conditions of people affected'!$C$6:$R$170,16,FALSE)</f>
        <v>3.3</v>
      </c>
      <c r="O68" s="188">
        <f>VLOOKUP($B68,'Conditions of people affected'!$C$6:$R$170,9,FALSE)</f>
        <v>3.6</v>
      </c>
      <c r="P68" s="188">
        <f>VLOOKUP($B68,'Conditions of people affected'!$C$6:$R$170,15,FALSE)</f>
        <v>3</v>
      </c>
      <c r="Q68" s="188">
        <f t="shared" si="4"/>
        <v>2.8</v>
      </c>
      <c r="R68" s="188">
        <f>VLOOKUP($B68,'Complexity of the crisis'!$C$6:$AN$170,22,FALSE)</f>
        <v>3</v>
      </c>
      <c r="S68" s="189">
        <f>VLOOKUP($B68,'Complexity of the crisis'!$C$6:$AN$170,38,FALSE)</f>
        <v>2.5</v>
      </c>
      <c r="T68" s="184" t="str">
        <f>VLOOKUP(B68,Lists!$C$3:$E$170,3,FALSE)</f>
        <v>Africa</v>
      </c>
      <c r="U68" s="205">
        <f>VLOOKUP(B68,'INFORM Severity - hidden'!$C$5:$V$200,20,FALSE)</f>
        <v>44164</v>
      </c>
    </row>
    <row r="69" spans="1:21" x14ac:dyDescent="0.3">
      <c r="A69" s="182" t="str" cm="1">
        <f t="array" ref="A69">IFERROR(INDEX(Lists!$B$2:$B$170,SMALL(IF(Lists!$H$2:$H$170="Yes",ROW(Lists!$B$2:$B$170)),ROW(65:65))-1,1),"")</f>
        <v>Conflict in Ukraine</v>
      </c>
      <c r="B69" s="183" t="str">
        <f>VLOOKUP(A69,Lists!$B$2:$G$170,2,FALSE)</f>
        <v>UKR002</v>
      </c>
      <c r="C69" s="183" t="str">
        <f>VLOOKUP(B69,'INFORM Severity - hidden'!$C$5:$D$170,2,FALSE)</f>
        <v>Ukraine</v>
      </c>
      <c r="D69" s="183" t="str">
        <f>VLOOKUP(A69,Lists!$B$2:$G$170,3,FALSE)</f>
        <v>UKR</v>
      </c>
      <c r="E69" s="183" t="str">
        <f>VLOOKUP(A69,Lists!$B$2:$G$170,5,FALSE)</f>
        <v>Conflict</v>
      </c>
      <c r="F69" s="186">
        <f t="shared" si="0"/>
        <v>3.5</v>
      </c>
      <c r="G69" s="187">
        <f t="shared" si="1"/>
        <v>4</v>
      </c>
      <c r="H69" s="187" t="str">
        <f t="shared" si="2"/>
        <v>High</v>
      </c>
      <c r="I69" s="185" t="str">
        <f>INDEX(Trends!$D$3:$D$400,MATCH(B69,Trends!$C$3:$C$400,0))</f>
        <v>Stable</v>
      </c>
      <c r="J69" s="187" t="str">
        <f>VLOOKUP($B69,Reliability!$A$3:$I$170,9,FALSE)</f>
        <v>High</v>
      </c>
      <c r="K69" s="188">
        <f t="shared" si="3"/>
        <v>3.2</v>
      </c>
      <c r="L69" s="188">
        <f>VLOOKUP($B69,'Impact of the crisis'!$C$6:$N$170,12,FALSE)</f>
        <v>1.7</v>
      </c>
      <c r="M69" s="188">
        <f>VLOOKUP($B69,'Impact of the crisis'!$C$6:$AB$170,26,FALSE)</f>
        <v>3.7</v>
      </c>
      <c r="N69" s="188">
        <f>VLOOKUP($B69,'Conditions of people affected'!$C$6:$R$170,16,FALSE)</f>
        <v>4.0999999999999996</v>
      </c>
      <c r="O69" s="188">
        <f>VLOOKUP($B69,'Conditions of people affected'!$C$6:$R$170,9,FALSE)</f>
        <v>4.2</v>
      </c>
      <c r="P69" s="188">
        <f>VLOOKUP($B69,'Conditions of people affected'!$C$6:$R$170,15,FALSE)</f>
        <v>4</v>
      </c>
      <c r="Q69" s="188">
        <f t="shared" si="4"/>
        <v>2.6</v>
      </c>
      <c r="R69" s="188">
        <f>VLOOKUP($B69,'Complexity of the crisis'!$C$6:$AN$170,22,FALSE)</f>
        <v>2.1</v>
      </c>
      <c r="S69" s="189">
        <f>VLOOKUP($B69,'Complexity of the crisis'!$C$6:$AN$170,38,FALSE)</f>
        <v>3</v>
      </c>
      <c r="T69" s="184" t="str">
        <f>VLOOKUP(B69,Lists!$C$3:$E$170,3,FALSE)</f>
        <v>Europe</v>
      </c>
      <c r="U69" s="205">
        <f>VLOOKUP(B69,'INFORM Severity - hidden'!$C$5:$V$200,20,FALSE)</f>
        <v>44187</v>
      </c>
    </row>
    <row r="70" spans="1:21" x14ac:dyDescent="0.3">
      <c r="A70" s="182" t="str" cm="1">
        <f t="array" ref="A70">IFERROR(INDEX(Lists!$B$2:$B$170,SMALL(IF(Lists!$H$2:$H$170="Yes",ROW(Lists!$B$2:$B$170)),ROW(66:66))-1,1),"")</f>
        <v>Complex crisis in Venezuela</v>
      </c>
      <c r="B70" s="183" t="str">
        <f>VLOOKUP(A70,Lists!$B$2:$G$170,2,FALSE)</f>
        <v>VEN001</v>
      </c>
      <c r="C70" s="183" t="str">
        <f>VLOOKUP(B70,'INFORM Severity - hidden'!$C$5:$D$170,2,FALSE)</f>
        <v>Venezuela</v>
      </c>
      <c r="D70" s="183" t="str">
        <f>VLOOKUP(A70,Lists!$B$2:$G$170,3,FALSE)</f>
        <v>VEN</v>
      </c>
      <c r="E70" s="183" t="str">
        <f>VLOOKUP(A70,Lists!$B$2:$G$170,5,FALSE)</f>
        <v>Complex crisis</v>
      </c>
      <c r="F70" s="186">
        <f t="shared" ref="F70:F74" si="5">IF(OR(N70="x",K70="x"),"x",ROUND((5-GEOMEAN(((5-K70)/5*4+1),((5-N70)/5*4+1),((5-N70)/5*4+1)))/4*3.5+Q70*0.3,1))</f>
        <v>4.0999999999999996</v>
      </c>
      <c r="G70" s="187">
        <f t="shared" ref="G70:G74" si="6">IF(F70="x","x",ROUNDUP(F70,0))</f>
        <v>5</v>
      </c>
      <c r="H70" s="187" t="str">
        <f t="shared" ref="H70:H74" si="7">IF(N70="x","x",IF(K70="x","x",(IF(G70=5,"Very High",IF(G70=4,"High",IF(G70=3,"Medium",IF(G70=2,"Low","Very Low")))))))</f>
        <v>Very High</v>
      </c>
      <c r="I70" s="185" t="str">
        <f>INDEX(Trends!$D$3:$D$400,MATCH(B70,Trends!$C$3:$C$400,0))</f>
        <v>Stable</v>
      </c>
      <c r="J70" s="187" t="str">
        <f>VLOOKUP($B70,Reliability!$A$3:$I$170,9,FALSE)</f>
        <v>High</v>
      </c>
      <c r="K70" s="188">
        <f t="shared" ref="K70:K74" si="8">IF(OR(M70="x",L70="x"),"x",ROUND((5-GEOMEAN(((5-L70)/5*4+1),((5-M70)/5*4+1),((5-M70)/5*4+1)))/4*5,1))</f>
        <v>5</v>
      </c>
      <c r="L70" s="188">
        <f>VLOOKUP($B70,'Impact of the crisis'!$C$6:$N$170,12,FALSE)</f>
        <v>4.9000000000000004</v>
      </c>
      <c r="M70" s="188">
        <f>VLOOKUP($B70,'Impact of the crisis'!$C$6:$AB$170,26,FALSE)</f>
        <v>5</v>
      </c>
      <c r="N70" s="188">
        <f>VLOOKUP($B70,'Conditions of people affected'!$C$6:$R$170,16,FALSE)</f>
        <v>4</v>
      </c>
      <c r="O70" s="188">
        <f>VLOOKUP($B70,'Conditions of people affected'!$C$6:$R$170,9,FALSE)</f>
        <v>5</v>
      </c>
      <c r="P70" s="188">
        <f>VLOOKUP($B70,'Conditions of people affected'!$C$6:$R$170,15,FALSE)</f>
        <v>3</v>
      </c>
      <c r="Q70" s="188">
        <f t="shared" ref="Q70:Q74" si="9">IF(OR(S70="x",R70="x"),R70,ROUND((5-GEOMEAN(((5-R70)/5*4+1),((5-S70)/5*4+1)))/4*5,1))</f>
        <v>3.3</v>
      </c>
      <c r="R70" s="188">
        <f>VLOOKUP($B70,'Complexity of the crisis'!$C$6:$AN$170,22,FALSE)</f>
        <v>3.6</v>
      </c>
      <c r="S70" s="189">
        <f>VLOOKUP($B70,'Complexity of the crisis'!$C$6:$AN$170,38,FALSE)</f>
        <v>3</v>
      </c>
      <c r="T70" s="184" t="str">
        <f>VLOOKUP(B70,Lists!$C$3:$E$170,3,FALSE)</f>
        <v>Americas</v>
      </c>
      <c r="U70" s="205">
        <f>VLOOKUP(B70,'INFORM Severity - hidden'!$C$5:$V$200,20,FALSE)</f>
        <v>44140</v>
      </c>
    </row>
    <row r="71" spans="1:21" x14ac:dyDescent="0.3">
      <c r="A71" s="182" t="str" cm="1">
        <f t="array" ref="A71">IFERROR(INDEX(Lists!$B$2:$B$170,SMALL(IF(Lists!$H$2:$H$170="Yes",ROW(Lists!$B$2:$B$170)),ROW(67:67))-1,1),"")</f>
        <v>Floods in central Vietnam</v>
      </c>
      <c r="B71" s="183" t="str">
        <f>VLOOKUP(A71,Lists!$B$2:$G$170,2,FALSE)</f>
        <v>VNM002</v>
      </c>
      <c r="C71" s="183" t="str">
        <f>VLOOKUP(B71,'INFORM Severity - hidden'!$C$5:$D$170,2,FALSE)</f>
        <v>Vietnam</v>
      </c>
      <c r="D71" s="183" t="str">
        <f>VLOOKUP(A71,Lists!$B$2:$G$170,3,FALSE)</f>
        <v>VNM</v>
      </c>
      <c r="E71" s="183" t="str">
        <f>VLOOKUP(A71,Lists!$B$2:$G$170,5,FALSE)</f>
        <v>Flood</v>
      </c>
      <c r="F71" s="186">
        <f t="shared" si="5"/>
        <v>2.4</v>
      </c>
      <c r="G71" s="187">
        <f t="shared" si="6"/>
        <v>3</v>
      </c>
      <c r="H71" s="187" t="str">
        <f t="shared" si="7"/>
        <v>Medium</v>
      </c>
      <c r="I71" s="185" t="str">
        <f>INDEX(Trends!$D$3:$D$400,MATCH(B71,Trends!$C$3:$C$400,0))</f>
        <v>-</v>
      </c>
      <c r="J71" s="187" t="str">
        <f>VLOOKUP($B71,Reliability!$A$3:$I$170,9,FALSE)</f>
        <v>Very High</v>
      </c>
      <c r="K71" s="188">
        <f t="shared" si="8"/>
        <v>2.9</v>
      </c>
      <c r="L71" s="188">
        <f>VLOOKUP($B71,'Impact of the crisis'!$C$6:$N$170,12,FALSE)</f>
        <v>1.9</v>
      </c>
      <c r="M71" s="188">
        <f>VLOOKUP($B71,'Impact of the crisis'!$C$6:$AB$170,26,FALSE)</f>
        <v>3.3</v>
      </c>
      <c r="N71" s="188">
        <f>VLOOKUP($B71,'Conditions of people affected'!$C$6:$R$170,16,FALSE)</f>
        <v>2.0499999999999998</v>
      </c>
      <c r="O71" s="188">
        <f>VLOOKUP($B71,'Conditions of people affected'!$C$6:$R$170,9,FALSE)</f>
        <v>2.1</v>
      </c>
      <c r="P71" s="188">
        <f>VLOOKUP($B71,'Conditions of people affected'!$C$6:$R$170,15,FALSE)</f>
        <v>2</v>
      </c>
      <c r="Q71" s="188">
        <f t="shared" si="9"/>
        <v>2.5</v>
      </c>
      <c r="R71" s="188">
        <f>VLOOKUP($B71,'Complexity of the crisis'!$C$6:$AN$170,22,FALSE)</f>
        <v>3.3</v>
      </c>
      <c r="S71" s="189">
        <f>VLOOKUP($B71,'Complexity of the crisis'!$C$6:$AN$170,38,FALSE)</f>
        <v>1.5</v>
      </c>
      <c r="T71" s="184" t="str">
        <f>VLOOKUP(B71,Lists!$C$3:$E$170,3,FALSE)</f>
        <v>Asia</v>
      </c>
      <c r="U71" s="205">
        <f>VLOOKUP(B71,'INFORM Severity - hidden'!$C$5:$V$200,20,FALSE)</f>
        <v>44165</v>
      </c>
    </row>
    <row r="72" spans="1:21" x14ac:dyDescent="0.3">
      <c r="A72" s="182" t="str" cm="1">
        <f t="array" ref="A72">IFERROR(INDEX(Lists!$B$2:$B$170,SMALL(IF(Lists!$H$2:$H$170="Yes",ROW(Lists!$B$2:$B$170)),ROW(68:68))-1,1),"")</f>
        <v>Conflict in Yemen</v>
      </c>
      <c r="B72" s="183" t="str">
        <f>VLOOKUP(A72,Lists!$B$2:$G$170,2,FALSE)</f>
        <v>YEM001</v>
      </c>
      <c r="C72" s="183" t="str">
        <f>VLOOKUP(B72,'INFORM Severity - hidden'!$C$5:$D$170,2,FALSE)</f>
        <v>Yemen</v>
      </c>
      <c r="D72" s="183" t="str">
        <f>VLOOKUP(A72,Lists!$B$2:$G$170,3,FALSE)</f>
        <v>YEM</v>
      </c>
      <c r="E72" s="183" t="str">
        <f>VLOOKUP(A72,Lists!$B$2:$G$170,5,FALSE)</f>
        <v>Complex crisis</v>
      </c>
      <c r="F72" s="186">
        <f t="shared" si="5"/>
        <v>4.5999999999999996</v>
      </c>
      <c r="G72" s="187">
        <f t="shared" si="6"/>
        <v>5</v>
      </c>
      <c r="H72" s="187" t="str">
        <f t="shared" si="7"/>
        <v>Very High</v>
      </c>
      <c r="I72" s="185" t="str">
        <f>INDEX(Trends!$D$3:$D$400,MATCH(B72,Trends!$C$3:$C$400,0))</f>
        <v>Decreasing</v>
      </c>
      <c r="J72" s="187" t="str">
        <f>VLOOKUP($B72,Reliability!$A$3:$I$170,9,FALSE)</f>
        <v>High</v>
      </c>
      <c r="K72" s="188">
        <f t="shared" si="8"/>
        <v>4.9000000000000004</v>
      </c>
      <c r="L72" s="188">
        <f>VLOOKUP($B72,'Impact of the crisis'!$C$6:$N$170,12,FALSE)</f>
        <v>4.9000000000000004</v>
      </c>
      <c r="M72" s="188">
        <f>VLOOKUP($B72,'Impact of the crisis'!$C$6:$AB$170,26,FALSE)</f>
        <v>4.9000000000000004</v>
      </c>
      <c r="N72" s="188">
        <f>VLOOKUP($B72,'Conditions of people affected'!$C$6:$R$170,16,FALSE)</f>
        <v>4.5</v>
      </c>
      <c r="O72" s="188">
        <f>VLOOKUP($B72,'Conditions of people affected'!$C$6:$R$170,9,FALSE)</f>
        <v>5</v>
      </c>
      <c r="P72" s="188">
        <f>VLOOKUP($B72,'Conditions of people affected'!$C$6:$R$170,15,FALSE)</f>
        <v>4</v>
      </c>
      <c r="Q72" s="188">
        <f t="shared" si="9"/>
        <v>4.5</v>
      </c>
      <c r="R72" s="188">
        <f>VLOOKUP($B72,'Complexity of the crisis'!$C$6:$AN$170,22,FALSE)</f>
        <v>3.8</v>
      </c>
      <c r="S72" s="189">
        <f>VLOOKUP($B72,'Complexity of the crisis'!$C$6:$AN$170,38,FALSE)</f>
        <v>5</v>
      </c>
      <c r="T72" s="184" t="str">
        <f>VLOOKUP(B72,Lists!$C$3:$E$170,3,FALSE)</f>
        <v>Middle east</v>
      </c>
      <c r="U72" s="205">
        <f>VLOOKUP(B72,'INFORM Severity - hidden'!$C$5:$V$200,20,FALSE)</f>
        <v>44123</v>
      </c>
    </row>
    <row r="73" spans="1:21" x14ac:dyDescent="0.3">
      <c r="A73" s="182" t="str" cm="1">
        <f t="array" ref="A73">IFERROR(INDEX(Lists!$B$2:$B$170,SMALL(IF(Lists!$H$2:$H$170="Yes",ROW(Lists!$B$2:$B$170)),ROW(69:69))-1,1),"")</f>
        <v>Drought in Zambia</v>
      </c>
      <c r="B73" s="183" t="str">
        <f>VLOOKUP(A73,Lists!$B$2:$G$170,2,FALSE)</f>
        <v>ZMB002</v>
      </c>
      <c r="C73" s="183" t="str">
        <f>VLOOKUP(B73,'INFORM Severity - hidden'!$C$5:$D$170,2,FALSE)</f>
        <v>Zambia</v>
      </c>
      <c r="D73" s="183" t="str">
        <f>VLOOKUP(A73,Lists!$B$2:$G$170,3,FALSE)</f>
        <v>ZMB</v>
      </c>
      <c r="E73" s="183" t="str">
        <f>VLOOKUP(A73,Lists!$B$2:$G$170,5,FALSE)</f>
        <v>Drought</v>
      </c>
      <c r="F73" s="186">
        <f t="shared" si="5"/>
        <v>2.7</v>
      </c>
      <c r="G73" s="187">
        <f t="shared" si="6"/>
        <v>3</v>
      </c>
      <c r="H73" s="187" t="str">
        <f t="shared" si="7"/>
        <v>Medium</v>
      </c>
      <c r="I73" s="185" t="str">
        <f>INDEX(Trends!$D$3:$D$400,MATCH(B73,Trends!$C$3:$C$400,0))</f>
        <v>Stable</v>
      </c>
      <c r="J73" s="187" t="str">
        <f>VLOOKUP($B73,Reliability!$A$3:$I$170,9,FALSE)</f>
        <v>Medium</v>
      </c>
      <c r="K73" s="188">
        <f t="shared" si="8"/>
        <v>2.4</v>
      </c>
      <c r="L73" s="188">
        <f>VLOOKUP($B73,'Impact of the crisis'!$C$6:$N$170,12,FALSE)</f>
        <v>3.1</v>
      </c>
      <c r="M73" s="188">
        <f>VLOOKUP($B73,'Impact of the crisis'!$C$6:$AB$170,26,FALSE)</f>
        <v>2</v>
      </c>
      <c r="N73" s="188">
        <f>VLOOKUP($B73,'Conditions of people affected'!$C$6:$R$170,16,FALSE)</f>
        <v>3.35</v>
      </c>
      <c r="O73" s="188">
        <f>VLOOKUP($B73,'Conditions of people affected'!$C$6:$R$170,9,FALSE)</f>
        <v>3.7</v>
      </c>
      <c r="P73" s="188">
        <f>VLOOKUP($B73,'Conditions of people affected'!$C$6:$R$170,15,FALSE)</f>
        <v>3</v>
      </c>
      <c r="Q73" s="188">
        <f t="shared" si="9"/>
        <v>1.7</v>
      </c>
      <c r="R73" s="188">
        <f>VLOOKUP($B73,'Complexity of the crisis'!$C$6:$AN$170,22,FALSE)</f>
        <v>1.8</v>
      </c>
      <c r="S73" s="189">
        <f>VLOOKUP($B73,'Complexity of the crisis'!$C$6:$AN$170,38,FALSE)</f>
        <v>1.5</v>
      </c>
      <c r="T73" s="184" t="str">
        <f>VLOOKUP(B73,Lists!$C$3:$E$170,3,FALSE)</f>
        <v>Africa</v>
      </c>
      <c r="U73" s="205">
        <f>VLOOKUP(B73,'INFORM Severity - hidden'!$C$5:$V$200,20,FALSE)</f>
        <v>44182</v>
      </c>
    </row>
    <row r="74" spans="1:21" x14ac:dyDescent="0.3">
      <c r="A74" s="182" t="str" cm="1">
        <f t="array" ref="A74">IFERROR(INDEX(Lists!$B$2:$B$170,SMALL(IF(Lists!$H$2:$H$170="Yes",ROW(Lists!$B$2:$B$170)),ROW(70:70))-1,1),"")</f>
        <v>Complex crisis in Zimbabwe</v>
      </c>
      <c r="B74" s="183" t="str">
        <f>VLOOKUP(A74,Lists!$B$2:$G$170,2,FALSE)</f>
        <v>ZWE001</v>
      </c>
      <c r="C74" s="183" t="str">
        <f>VLOOKUP(B74,'INFORM Severity - hidden'!$C$5:$D$170,2,FALSE)</f>
        <v>Zimbabwe</v>
      </c>
      <c r="D74" s="183" t="str">
        <f>VLOOKUP(A74,Lists!$B$2:$G$170,3,FALSE)</f>
        <v>ZWE</v>
      </c>
      <c r="E74" s="183" t="str">
        <f>VLOOKUP(A74,Lists!$B$2:$G$170,5,FALSE)</f>
        <v>Complex crisis</v>
      </c>
      <c r="F74" s="186">
        <f t="shared" si="5"/>
        <v>3.5</v>
      </c>
      <c r="G74" s="187">
        <f t="shared" si="6"/>
        <v>4</v>
      </c>
      <c r="H74" s="187" t="str">
        <f t="shared" si="7"/>
        <v>High</v>
      </c>
      <c r="I74" s="185" t="str">
        <f>INDEX(Trends!$D$3:$D$400,MATCH(B74,Trends!$C$3:$C$400,0))</f>
        <v>Decreasing</v>
      </c>
      <c r="J74" s="187" t="str">
        <f>VLOOKUP($B74,Reliability!$A$3:$I$170,9,FALSE)</f>
        <v>Very High</v>
      </c>
      <c r="K74" s="188">
        <f t="shared" si="8"/>
        <v>3.2</v>
      </c>
      <c r="L74" s="188">
        <f>VLOOKUP($B74,'Impact of the crisis'!$C$6:$N$170,12,FALSE)</f>
        <v>4.5999999999999996</v>
      </c>
      <c r="M74" s="188">
        <f>VLOOKUP($B74,'Impact of the crisis'!$C$6:$AB$170,26,FALSE)</f>
        <v>2.2000000000000002</v>
      </c>
      <c r="N74" s="188">
        <f>VLOOKUP($B74,'Conditions of people affected'!$C$6:$R$170,16,FALSE)</f>
        <v>3.85</v>
      </c>
      <c r="O74" s="188">
        <f>VLOOKUP($B74,'Conditions of people affected'!$C$6:$R$170,9,FALSE)</f>
        <v>4.7</v>
      </c>
      <c r="P74" s="188">
        <f>VLOOKUP($B74,'Conditions of people affected'!$C$6:$R$170,15,FALSE)</f>
        <v>3</v>
      </c>
      <c r="Q74" s="188">
        <f t="shared" si="9"/>
        <v>3.2</v>
      </c>
      <c r="R74" s="188">
        <f>VLOOKUP($B74,'Complexity of the crisis'!$C$6:$AN$170,22,FALSE)</f>
        <v>2.9</v>
      </c>
      <c r="S74" s="189">
        <f>VLOOKUP($B74,'Complexity of the crisis'!$C$6:$AN$170,38,FALSE)</f>
        <v>3.5</v>
      </c>
      <c r="T74" s="184" t="str">
        <f>VLOOKUP(B74,Lists!$C$3:$E$170,3,FALSE)</f>
        <v>Africa</v>
      </c>
      <c r="U74" s="205">
        <f>VLOOKUP(B74,'INFORM Severity - hidden'!$C$5:$V$200,20,FALSE)</f>
        <v>44161</v>
      </c>
    </row>
    <row r="75" spans="1:21" x14ac:dyDescent="0.3">
      <c r="A75" s="88"/>
      <c r="I75"/>
    </row>
    <row r="76" spans="1:21" x14ac:dyDescent="0.3">
      <c r="A76" s="88"/>
      <c r="I76"/>
    </row>
    <row r="77" spans="1:21" x14ac:dyDescent="0.3">
      <c r="A77" s="88"/>
      <c r="I77"/>
    </row>
    <row r="78" spans="1:21" x14ac:dyDescent="0.3">
      <c r="A78" s="88"/>
      <c r="I78"/>
    </row>
    <row r="79" spans="1:21" x14ac:dyDescent="0.3">
      <c r="A79" s="88"/>
      <c r="I79"/>
    </row>
    <row r="80" spans="1:21" x14ac:dyDescent="0.3">
      <c r="A80" s="88"/>
      <c r="I80"/>
    </row>
    <row r="81" spans="9:9" x14ac:dyDescent="0.3">
      <c r="I81"/>
    </row>
    <row r="82" spans="9:9" x14ac:dyDescent="0.3">
      <c r="I82"/>
    </row>
    <row r="83" spans="9:9" x14ac:dyDescent="0.3">
      <c r="I83"/>
    </row>
    <row r="84" spans="9:9" x14ac:dyDescent="0.3">
      <c r="I84"/>
    </row>
    <row r="85" spans="9:9" x14ac:dyDescent="0.3">
      <c r="I85"/>
    </row>
    <row r="86" spans="9:9" x14ac:dyDescent="0.3">
      <c r="I86"/>
    </row>
    <row r="87" spans="9:9" x14ac:dyDescent="0.3">
      <c r="I87"/>
    </row>
    <row r="88" spans="9:9" x14ac:dyDescent="0.3">
      <c r="I88"/>
    </row>
    <row r="89" spans="9:9" x14ac:dyDescent="0.3">
      <c r="I89"/>
    </row>
    <row r="90" spans="9:9" x14ac:dyDescent="0.3">
      <c r="I90"/>
    </row>
    <row r="91" spans="9:9" x14ac:dyDescent="0.3">
      <c r="I91"/>
    </row>
    <row r="92" spans="9:9" x14ac:dyDescent="0.3">
      <c r="I92"/>
    </row>
    <row r="93" spans="9:9" x14ac:dyDescent="0.3">
      <c r="I93"/>
    </row>
    <row r="94" spans="9:9" x14ac:dyDescent="0.3">
      <c r="I94"/>
    </row>
    <row r="95" spans="9:9" x14ac:dyDescent="0.3">
      <c r="I95"/>
    </row>
    <row r="96" spans="9:9" x14ac:dyDescent="0.3">
      <c r="I96"/>
    </row>
    <row r="97" spans="9:9" x14ac:dyDescent="0.3">
      <c r="I97"/>
    </row>
    <row r="98" spans="9:9" x14ac:dyDescent="0.3">
      <c r="I98"/>
    </row>
    <row r="99" spans="9:9" x14ac:dyDescent="0.3">
      <c r="I99"/>
    </row>
    <row r="100" spans="9:9" x14ac:dyDescent="0.3">
      <c r="I100"/>
    </row>
    <row r="101" spans="9:9" x14ac:dyDescent="0.3">
      <c r="I101"/>
    </row>
    <row r="102" spans="9:9" x14ac:dyDescent="0.3">
      <c r="I102"/>
    </row>
    <row r="103" spans="9:9" x14ac:dyDescent="0.3">
      <c r="I103"/>
    </row>
    <row r="104" spans="9:9" x14ac:dyDescent="0.3">
      <c r="I104"/>
    </row>
    <row r="105" spans="9:9" x14ac:dyDescent="0.3">
      <c r="I105"/>
    </row>
    <row r="106" spans="9:9" x14ac:dyDescent="0.3">
      <c r="I106"/>
    </row>
    <row r="107" spans="9:9" x14ac:dyDescent="0.3">
      <c r="I107"/>
    </row>
    <row r="108" spans="9:9" x14ac:dyDescent="0.3">
      <c r="I108"/>
    </row>
    <row r="109" spans="9:9" x14ac:dyDescent="0.3">
      <c r="I109"/>
    </row>
    <row r="110" spans="9:9" x14ac:dyDescent="0.3">
      <c r="I110"/>
    </row>
    <row r="111" spans="9:9" x14ac:dyDescent="0.3">
      <c r="I111"/>
    </row>
    <row r="112" spans="9:9" x14ac:dyDescent="0.3">
      <c r="I112"/>
    </row>
    <row r="113" spans="9:9" x14ac:dyDescent="0.3">
      <c r="I113"/>
    </row>
    <row r="114" spans="9:9" x14ac:dyDescent="0.3">
      <c r="I114"/>
    </row>
    <row r="115" spans="9:9" x14ac:dyDescent="0.3">
      <c r="I115"/>
    </row>
    <row r="116" spans="9:9" x14ac:dyDescent="0.3">
      <c r="I116"/>
    </row>
    <row r="117" spans="9:9" x14ac:dyDescent="0.3">
      <c r="I117"/>
    </row>
    <row r="118" spans="9:9" x14ac:dyDescent="0.3">
      <c r="I118"/>
    </row>
    <row r="119" spans="9:9" x14ac:dyDescent="0.3">
      <c r="I119"/>
    </row>
    <row r="120" spans="9:9" x14ac:dyDescent="0.3">
      <c r="I120"/>
    </row>
    <row r="121" spans="9:9" x14ac:dyDescent="0.3">
      <c r="I121"/>
    </row>
    <row r="122" spans="9:9" x14ac:dyDescent="0.3">
      <c r="I122"/>
    </row>
    <row r="123" spans="9:9" x14ac:dyDescent="0.3">
      <c r="I123"/>
    </row>
    <row r="124" spans="9:9" x14ac:dyDescent="0.3">
      <c r="I124"/>
    </row>
    <row r="125" spans="9:9" x14ac:dyDescent="0.3">
      <c r="I125"/>
    </row>
    <row r="126" spans="9:9" x14ac:dyDescent="0.3">
      <c r="I126"/>
    </row>
    <row r="127" spans="9:9" x14ac:dyDescent="0.3">
      <c r="I127"/>
    </row>
    <row r="128" spans="9:9" x14ac:dyDescent="0.3">
      <c r="I128"/>
    </row>
    <row r="129" spans="9:9" x14ac:dyDescent="0.3">
      <c r="I129"/>
    </row>
    <row r="130" spans="9:9" x14ac:dyDescent="0.3">
      <c r="I130"/>
    </row>
    <row r="131" spans="9:9" x14ac:dyDescent="0.3">
      <c r="I131"/>
    </row>
    <row r="132" spans="9:9" x14ac:dyDescent="0.3">
      <c r="I132"/>
    </row>
    <row r="133" spans="9:9" x14ac:dyDescent="0.3">
      <c r="I133"/>
    </row>
    <row r="134" spans="9:9" x14ac:dyDescent="0.3">
      <c r="I134"/>
    </row>
    <row r="135" spans="9:9" x14ac:dyDescent="0.3">
      <c r="I135"/>
    </row>
    <row r="136" spans="9:9" x14ac:dyDescent="0.3">
      <c r="I136"/>
    </row>
    <row r="137" spans="9:9" x14ac:dyDescent="0.3">
      <c r="I137"/>
    </row>
    <row r="138" spans="9:9" x14ac:dyDescent="0.3">
      <c r="I138"/>
    </row>
    <row r="139" spans="9:9" x14ac:dyDescent="0.3">
      <c r="I139"/>
    </row>
    <row r="140" spans="9:9" x14ac:dyDescent="0.3">
      <c r="I140"/>
    </row>
    <row r="141" spans="9:9" x14ac:dyDescent="0.3">
      <c r="I141"/>
    </row>
    <row r="142" spans="9:9" x14ac:dyDescent="0.3">
      <c r="I142"/>
    </row>
    <row r="143" spans="9:9" x14ac:dyDescent="0.3">
      <c r="I143"/>
    </row>
    <row r="144" spans="9:9" x14ac:dyDescent="0.3">
      <c r="I144"/>
    </row>
  </sheetData>
  <autoFilter ref="A4:T143" xr:uid="{5E6D0A52-DE4A-4BBA-9104-88F0BE97E7C6}"/>
  <conditionalFormatting sqref="K5:K74">
    <cfRule type="cellIs" dxfId="282" priority="64" stopIfTrue="1" operator="between">
      <formula>4</formula>
      <formula>5</formula>
    </cfRule>
    <cfRule type="cellIs" dxfId="281" priority="70" stopIfTrue="1" operator="between">
      <formula>3</formula>
      <formula>4</formula>
    </cfRule>
    <cfRule type="cellIs" dxfId="280" priority="71" stopIfTrue="1" operator="between">
      <formula>2</formula>
      <formula>3</formula>
    </cfRule>
    <cfRule type="cellIs" dxfId="279" priority="72" stopIfTrue="1" operator="between">
      <formula>1</formula>
      <formula>2</formula>
    </cfRule>
    <cfRule type="cellIs" dxfId="278" priority="73" stopIfTrue="1" operator="between">
      <formula>0</formula>
      <formula>1</formula>
    </cfRule>
  </conditionalFormatting>
  <conditionalFormatting sqref="L5:M74">
    <cfRule type="cellIs" dxfId="277" priority="65" stopIfTrue="1" operator="between">
      <formula>4</formula>
      <formula>5</formula>
    </cfRule>
    <cfRule type="cellIs" dxfId="276" priority="66" stopIfTrue="1" operator="between">
      <formula>3</formula>
      <formula>4</formula>
    </cfRule>
    <cfRule type="cellIs" dxfId="275" priority="67" stopIfTrue="1" operator="between">
      <formula>2</formula>
      <formula>3</formula>
    </cfRule>
    <cfRule type="cellIs" dxfId="274" priority="68" stopIfTrue="1" operator="between">
      <formula>1</formula>
      <formula>2</formula>
    </cfRule>
    <cfRule type="cellIs" dxfId="273" priority="69" stopIfTrue="1" operator="between">
      <formula>0</formula>
      <formula>1</formula>
    </cfRule>
  </conditionalFormatting>
  <conditionalFormatting sqref="O5:P74">
    <cfRule type="cellIs" dxfId="272" priority="54" stopIfTrue="1" operator="between">
      <formula>7.1</formula>
      <formula>10</formula>
    </cfRule>
    <cfRule type="cellIs" dxfId="271" priority="55" stopIfTrue="1" operator="between">
      <formula>5.4</formula>
      <formula>7</formula>
    </cfRule>
    <cfRule type="cellIs" dxfId="270" priority="56" stopIfTrue="1" operator="between">
      <formula>3.5</formula>
      <formula>5.3</formula>
    </cfRule>
    <cfRule type="cellIs" dxfId="269" priority="57" stopIfTrue="1" operator="between">
      <formula>1.8</formula>
      <formula>3.4</formula>
    </cfRule>
    <cfRule type="cellIs" dxfId="268" priority="58" stopIfTrue="1" operator="between">
      <formula>0</formula>
      <formula>1.7</formula>
    </cfRule>
  </conditionalFormatting>
  <conditionalFormatting sqref="S5:S74">
    <cfRule type="cellIs" dxfId="267" priority="49" stopIfTrue="1" operator="between">
      <formula>4</formula>
      <formula>5</formula>
    </cfRule>
    <cfRule type="cellIs" dxfId="266" priority="50" stopIfTrue="1" operator="between">
      <formula>3</formula>
      <formula>4</formula>
    </cfRule>
    <cfRule type="cellIs" dxfId="265" priority="51" stopIfTrue="1" operator="between">
      <formula>2</formula>
      <formula>3</formula>
    </cfRule>
    <cfRule type="cellIs" dxfId="264" priority="52" stopIfTrue="1" operator="between">
      <formula>1</formula>
      <formula>2</formula>
    </cfRule>
    <cfRule type="cellIs" dxfId="263" priority="53" stopIfTrue="1" operator="between">
      <formula>0</formula>
      <formula>1</formula>
    </cfRule>
  </conditionalFormatting>
  <conditionalFormatting sqref="Q5:Q74">
    <cfRule type="cellIs" dxfId="262" priority="34" stopIfTrue="1" operator="between">
      <formula>4</formula>
      <formula>5</formula>
    </cfRule>
    <cfRule type="cellIs" dxfId="261" priority="35" stopIfTrue="1" operator="between">
      <formula>3</formula>
      <formula>4</formula>
    </cfRule>
    <cfRule type="cellIs" dxfId="260" priority="36" stopIfTrue="1" operator="between">
      <formula>2</formula>
      <formula>3</formula>
    </cfRule>
    <cfRule type="cellIs" dxfId="259" priority="37" stopIfTrue="1" operator="between">
      <formula>1</formula>
      <formula>2</formula>
    </cfRule>
    <cfRule type="cellIs" dxfId="258" priority="38" stopIfTrue="1" operator="between">
      <formula>0</formula>
      <formula>1</formula>
    </cfRule>
  </conditionalFormatting>
  <conditionalFormatting sqref="I5:I74">
    <cfRule type="cellIs" dxfId="257" priority="26" operator="equal">
      <formula>"Increasing"</formula>
    </cfRule>
    <cfRule type="cellIs" dxfId="256" priority="27" operator="equal">
      <formula>"Stable"</formula>
    </cfRule>
    <cfRule type="cellIs" dxfId="255" priority="28" operator="equal">
      <formula>"Decreasing"</formula>
    </cfRule>
  </conditionalFormatting>
  <conditionalFormatting sqref="R5:S74">
    <cfRule type="cellIs" dxfId="254" priority="44" stopIfTrue="1" operator="between">
      <formula>4</formula>
      <formula>5</formula>
    </cfRule>
    <cfRule type="cellIs" dxfId="253" priority="45" stopIfTrue="1" operator="between">
      <formula>3</formula>
      <formula>4</formula>
    </cfRule>
    <cfRule type="cellIs" dxfId="252" priority="46" stopIfTrue="1" operator="between">
      <formula>2</formula>
      <formula>3</formula>
    </cfRule>
    <cfRule type="cellIs" dxfId="251" priority="47" stopIfTrue="1" operator="between">
      <formula>1</formula>
      <formula>2</formula>
    </cfRule>
    <cfRule type="cellIs" dxfId="250" priority="48" stopIfTrue="1" operator="between">
      <formula>0</formula>
      <formula>1</formula>
    </cfRule>
  </conditionalFormatting>
  <conditionalFormatting sqref="G5:G74">
    <cfRule type="cellIs" dxfId="249" priority="16" stopIfTrue="1" operator="equal">
      <formula>5</formula>
    </cfRule>
    <cfRule type="cellIs" dxfId="248" priority="17" stopIfTrue="1" operator="equal">
      <formula>4</formula>
    </cfRule>
    <cfRule type="cellIs" dxfId="247" priority="18" stopIfTrue="1" operator="equal">
      <formula>3</formula>
    </cfRule>
    <cfRule type="cellIs" dxfId="246" priority="19" stopIfTrue="1" operator="equal">
      <formula>2</formula>
    </cfRule>
    <cfRule type="cellIs" dxfId="245" priority="20" stopIfTrue="1" operator="equal">
      <formula>1</formula>
    </cfRule>
  </conditionalFormatting>
  <conditionalFormatting sqref="H5:H74">
    <cfRule type="cellIs" dxfId="244" priority="11" stopIfTrue="1" operator="equal">
      <formula>"Very High"</formula>
    </cfRule>
    <cfRule type="cellIs" dxfId="243" priority="12" stopIfTrue="1" operator="equal">
      <formula>"High"</formula>
    </cfRule>
    <cfRule type="cellIs" dxfId="242" priority="13" stopIfTrue="1" operator="equal">
      <formula>"Medium"</formula>
    </cfRule>
    <cfRule type="cellIs" dxfId="241" priority="14" stopIfTrue="1" operator="equal">
      <formula>"Low"</formula>
    </cfRule>
    <cfRule type="cellIs" dxfId="240" priority="15" stopIfTrue="1" operator="equal">
      <formula>"Very Low"</formula>
    </cfRule>
  </conditionalFormatting>
  <conditionalFormatting sqref="N5:N74">
    <cfRule type="cellIs" dxfId="239" priority="6" stopIfTrue="1" operator="between">
      <formula>5</formula>
      <formula>5.9</formula>
    </cfRule>
    <cfRule type="cellIs" dxfId="238" priority="7" stopIfTrue="1" operator="between">
      <formula>4</formula>
      <formula>4.9</formula>
    </cfRule>
    <cfRule type="cellIs" dxfId="237" priority="8" stopIfTrue="1" operator="between">
      <formula>3</formula>
      <formula>3.9</formula>
    </cfRule>
    <cfRule type="cellIs" dxfId="236" priority="9" stopIfTrue="1" operator="between">
      <formula>2</formula>
      <formula>2.9</formula>
    </cfRule>
    <cfRule type="cellIs" dxfId="235" priority="10" stopIfTrue="1" operator="between">
      <formula>0</formula>
      <formula>1.9</formula>
    </cfRule>
  </conditionalFormatting>
  <conditionalFormatting sqref="J5:J74">
    <cfRule type="cellIs" dxfId="234" priority="1" stopIfTrue="1" operator="equal">
      <formula>"Very Low"</formula>
    </cfRule>
    <cfRule type="cellIs" dxfId="233" priority="2" stopIfTrue="1" operator="equal">
      <formula>"Low"</formula>
    </cfRule>
    <cfRule type="cellIs" dxfId="232" priority="3" stopIfTrue="1" operator="equal">
      <formula>"Medium"</formula>
    </cfRule>
    <cfRule type="cellIs" dxfId="231" priority="4" stopIfTrue="1" operator="equal">
      <formula>"High"</formula>
    </cfRule>
    <cfRule type="cellIs" dxfId="230" priority="5" stopIfTrue="1" operator="equal">
      <formula>"Very High"</formula>
    </cfRule>
  </conditionalFormatting>
  <pageMargins left="0.7" right="0.7" top="0.75" bottom="0.75" header="0.3" footer="0.3"/>
  <pageSetup paperSize="8" scale="69" orientation="landscape" r:id="rId1"/>
  <drawing r:id="rId2"/>
  <pictur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0C525D"/>
    <pageSetUpPr fitToPage="1"/>
  </sheetPr>
  <dimension ref="A1:AB159"/>
  <sheetViews>
    <sheetView showGridLines="0" zoomScale="80" zoomScaleNormal="80" workbookViewId="0">
      <pane xSplit="5" ySplit="5" topLeftCell="F6" activePane="bottomRight" state="frozen"/>
      <selection pane="topRight" activeCell="C1" sqref="C1"/>
      <selection pane="bottomLeft" activeCell="A9" sqref="A9"/>
      <selection pane="bottomRight" activeCell="A154" sqref="A154:AB155"/>
    </sheetView>
  </sheetViews>
  <sheetFormatPr defaultColWidth="9.44140625" defaultRowHeight="14.4" x14ac:dyDescent="0.3"/>
  <cols>
    <col min="1" max="1" width="36" style="87" customWidth="1"/>
    <col min="2" max="2" width="26" style="87" bestFit="1" customWidth="1"/>
    <col min="3" max="3" width="10.44140625" style="87" bestFit="1" customWidth="1"/>
    <col min="4" max="4" width="14.44140625" style="87" customWidth="1"/>
    <col min="5" max="5" width="9.44140625" style="87"/>
    <col min="6" max="6" width="8.5546875" style="296" customWidth="1"/>
    <col min="7" max="7" width="8.5546875" style="299" customWidth="1"/>
    <col min="8" max="10" width="8.5546875" style="296" customWidth="1"/>
    <col min="11" max="11" width="8.5546875" style="299" customWidth="1"/>
    <col min="12" max="13" width="8.5546875" style="296" customWidth="1"/>
    <col min="14" max="14" width="8.5546875" style="87" customWidth="1"/>
    <col min="15" max="15" width="8.5546875" style="296" customWidth="1"/>
    <col min="16" max="16" width="8.5546875" style="299" customWidth="1"/>
    <col min="17" max="19" width="8.5546875" style="296" customWidth="1"/>
    <col min="20" max="20" width="8.5546875" style="299" customWidth="1"/>
    <col min="21" max="27" width="8.5546875" style="296" customWidth="1"/>
    <col min="28" max="28" width="8.5546875" style="87" customWidth="1"/>
    <col min="29" max="16384" width="9.44140625" style="87"/>
  </cols>
  <sheetData>
    <row r="1" spans="1:28" ht="15" thickBot="1" x14ac:dyDescent="0.35">
      <c r="A1" s="312"/>
      <c r="B1" s="312"/>
      <c r="C1" s="312"/>
      <c r="D1" s="312"/>
      <c r="E1" s="312"/>
      <c r="F1" s="312"/>
      <c r="G1" s="312"/>
      <c r="H1" s="312"/>
      <c r="I1" s="312"/>
      <c r="J1" s="312"/>
      <c r="K1" s="312"/>
      <c r="L1" s="312"/>
      <c r="M1" s="312"/>
      <c r="N1" s="312"/>
      <c r="O1" s="312"/>
      <c r="P1" s="312"/>
      <c r="Q1" s="312"/>
      <c r="R1" s="312"/>
      <c r="S1" s="312"/>
      <c r="T1" s="312"/>
      <c r="U1" s="312"/>
      <c r="V1" s="312"/>
      <c r="W1" s="312"/>
      <c r="X1" s="312"/>
      <c r="Y1" s="312"/>
      <c r="Z1" s="312"/>
      <c r="AA1" s="312"/>
      <c r="AB1" s="312"/>
    </row>
    <row r="2" spans="1:28" ht="111.6" customHeight="1" thickBot="1" x14ac:dyDescent="0.35">
      <c r="A2" s="1"/>
      <c r="B2" s="1"/>
      <c r="C2" s="15"/>
      <c r="D2" s="15"/>
      <c r="E2" s="8"/>
      <c r="F2" s="137" t="s">
        <v>2766</v>
      </c>
      <c r="G2" s="139" t="s">
        <v>2767</v>
      </c>
      <c r="H2" s="137" t="s">
        <v>2768</v>
      </c>
      <c r="I2" s="132" t="s">
        <v>510</v>
      </c>
      <c r="J2" s="137" t="s">
        <v>483</v>
      </c>
      <c r="K2" s="139" t="s">
        <v>604</v>
      </c>
      <c r="L2" s="137" t="s">
        <v>482</v>
      </c>
      <c r="M2" s="132" t="s">
        <v>511</v>
      </c>
      <c r="N2" s="131" t="s">
        <v>3015</v>
      </c>
      <c r="O2" s="137" t="s">
        <v>485</v>
      </c>
      <c r="P2" s="139" t="s">
        <v>2764</v>
      </c>
      <c r="Q2" s="137" t="s">
        <v>484</v>
      </c>
      <c r="R2" s="132" t="s">
        <v>508</v>
      </c>
      <c r="S2" s="137" t="s">
        <v>605</v>
      </c>
      <c r="T2" s="139" t="s">
        <v>2765</v>
      </c>
      <c r="U2" s="137" t="s">
        <v>606</v>
      </c>
      <c r="V2" s="135" t="s">
        <v>607</v>
      </c>
      <c r="W2" s="137" t="s">
        <v>2760</v>
      </c>
      <c r="X2" s="138" t="s">
        <v>2726</v>
      </c>
      <c r="Y2" s="136" t="s">
        <v>2761</v>
      </c>
      <c r="Z2" s="134" t="s">
        <v>610</v>
      </c>
      <c r="AA2" s="133" t="s">
        <v>2748</v>
      </c>
      <c r="AB2" s="131" t="s">
        <v>3016</v>
      </c>
    </row>
    <row r="3" spans="1:28" x14ac:dyDescent="0.3">
      <c r="A3" s="1"/>
      <c r="B3" s="1"/>
      <c r="C3" s="15"/>
      <c r="D3" s="15"/>
      <c r="E3" s="8" t="s">
        <v>379</v>
      </c>
      <c r="F3" s="100">
        <v>6</v>
      </c>
      <c r="G3" s="100"/>
      <c r="H3" s="101">
        <v>1</v>
      </c>
      <c r="I3" s="100"/>
      <c r="J3" s="107">
        <v>7.5</v>
      </c>
      <c r="K3" s="103"/>
      <c r="L3" s="101">
        <v>1</v>
      </c>
      <c r="M3" s="100"/>
      <c r="N3" s="104"/>
      <c r="O3" s="107">
        <v>7.5</v>
      </c>
      <c r="P3" s="103"/>
      <c r="Q3" s="101">
        <v>1</v>
      </c>
      <c r="R3" s="100"/>
      <c r="S3" s="107">
        <v>6.5</v>
      </c>
      <c r="T3" s="103"/>
      <c r="U3" s="106">
        <v>0.15</v>
      </c>
      <c r="V3" s="100"/>
      <c r="W3" s="107">
        <v>3.5</v>
      </c>
      <c r="X3" s="102"/>
      <c r="Y3" s="105">
        <v>1E-4</v>
      </c>
      <c r="Z3" s="102"/>
      <c r="AA3" s="100"/>
      <c r="AB3" s="104"/>
    </row>
    <row r="4" spans="1:28" x14ac:dyDescent="0.3">
      <c r="A4" s="1"/>
      <c r="B4" s="1"/>
      <c r="C4" s="15"/>
      <c r="D4" s="15"/>
      <c r="E4" s="8" t="s">
        <v>378</v>
      </c>
      <c r="F4" s="100">
        <v>3</v>
      </c>
      <c r="G4" s="100"/>
      <c r="H4" s="101">
        <v>0.02</v>
      </c>
      <c r="I4" s="100"/>
      <c r="J4" s="102">
        <v>6</v>
      </c>
      <c r="K4" s="103"/>
      <c r="L4" s="101">
        <v>0.01</v>
      </c>
      <c r="M4" s="100"/>
      <c r="N4" s="104"/>
      <c r="O4" s="107">
        <v>4.5</v>
      </c>
      <c r="P4" s="103"/>
      <c r="Q4" s="101">
        <v>0.01</v>
      </c>
      <c r="R4" s="100"/>
      <c r="S4" s="102">
        <v>3</v>
      </c>
      <c r="T4" s="103"/>
      <c r="U4" s="106">
        <v>0</v>
      </c>
      <c r="V4" s="100"/>
      <c r="W4" s="102">
        <v>0</v>
      </c>
      <c r="X4" s="102"/>
      <c r="Y4" s="101">
        <v>0</v>
      </c>
      <c r="Z4" s="102"/>
      <c r="AA4" s="100"/>
      <c r="AB4" s="104"/>
    </row>
    <row r="5" spans="1:28" x14ac:dyDescent="0.3">
      <c r="A5" s="29" t="s">
        <v>459</v>
      </c>
      <c r="B5" s="29" t="s">
        <v>470</v>
      </c>
      <c r="C5" s="29" t="s">
        <v>460</v>
      </c>
      <c r="D5" s="29" t="s">
        <v>372</v>
      </c>
      <c r="E5" s="30" t="s">
        <v>380</v>
      </c>
      <c r="F5" s="31"/>
      <c r="G5" s="32"/>
      <c r="H5" s="31"/>
      <c r="I5" s="33"/>
      <c r="J5" s="31"/>
      <c r="K5" s="32"/>
      <c r="L5" s="31"/>
      <c r="M5" s="33"/>
      <c r="N5" s="34"/>
      <c r="O5" s="31"/>
      <c r="P5" s="32"/>
      <c r="Q5" s="31"/>
      <c r="R5" s="33"/>
      <c r="S5" s="31"/>
      <c r="T5" s="32"/>
      <c r="U5" s="31"/>
      <c r="V5" s="33"/>
      <c r="W5" s="31"/>
      <c r="X5" s="33"/>
      <c r="Y5" s="33"/>
      <c r="Z5" s="31"/>
      <c r="AA5" s="33"/>
      <c r="AB5" s="34"/>
    </row>
    <row r="6" spans="1:28" x14ac:dyDescent="0.3">
      <c r="A6" s="196" t="str">
        <f>'Crisis Indicator Data'!A3</f>
        <v>Complex crisis in Afghanistan</v>
      </c>
      <c r="B6" s="197" t="str">
        <f>'Crisis Indicator Data'!B3</f>
        <v>Complex crisis</v>
      </c>
      <c r="C6" s="197" t="str">
        <f>'Crisis Indicator Data'!C3</f>
        <v>AFG001</v>
      </c>
      <c r="D6" s="197" t="str">
        <f>'Crisis Indicator Data'!D3</f>
        <v>Afghanistan</v>
      </c>
      <c r="E6" s="198" t="str">
        <f>'Crisis Indicator Data'!E3</f>
        <v>AFG</v>
      </c>
      <c r="F6" s="195">
        <f>IF('Crisis Indicator Data'!F3="x","x",IF(LOG('Crisis Indicator Data'!F3)&lt;F$4,0,IF(LOG('Crisis Indicator Data'!F3)&gt;F$3,5,ROUND(5-(F$3-LOG('Crisis Indicator Data'!F3))/(F$3-F$4)*5,1))))</f>
        <v>4.7</v>
      </c>
      <c r="G6" s="190">
        <f>IF('Crisis Indicator Data'!F3="x","x",IF(B6="Regional crisis",('Crisis Indicator Data'!F3/VLOOKUP('Impact of the crisis'!$C6,'Regional Crises'!$B$1:$R$66,4,FALSE)),'Crisis Indicator Data'!F3/VLOOKUP('Impact of the crisis'!$E6,'Country Indicator Data'!$B$4:$P$194,15,FALSE)))</f>
        <v>1.0000107220537329</v>
      </c>
      <c r="H6" s="176">
        <f>IF(G6="x","x",IF(G6&lt;H$4,0,IF(G6&gt;H$3,5,ROUND(5-(H$3-G6)/(H$3-H$4)*5,1))))</f>
        <v>5</v>
      </c>
      <c r="I6" s="176">
        <f>IF(AND(H6="x",F6="x"),"x",AVERAGE(F6,H6))</f>
        <v>4.8499999999999996</v>
      </c>
      <c r="J6" s="176">
        <f>IF('Crisis Indicator Data'!G3="x","x",IF(LOG('Crisis Indicator Data'!G3)&lt;J$4,0,IF(LOG('Crisis Indicator Data'!G3)&gt;J$3,5,ROUND(5-(J$3-LOG('Crisis Indicator Data'!G3))/(J$3-J$4)*5,1))))</f>
        <v>5</v>
      </c>
      <c r="K6" s="190">
        <f>IF('Crisis Indicator Data'!G3="x","x",IF(B6="Regional crisis",('Crisis Indicator Data'!G3/VLOOKUP('Impact of the crisis'!$C6,'Regional Crises'!$B$1:$R$66,5,FALSE)),'Crisis Indicator Data'!G3/VLOOKUP('Impact of the crisis'!$E6,'Country Indicator Data'!$B$4:$P$194,14,FALSE)))</f>
        <v>1</v>
      </c>
      <c r="L6" s="176">
        <f>IF(K6="x","x",IF(K6&lt;L$4,0,IF(K6&gt;L$3,5,ROUND(5-(L$3-K6)/(L$3-L$4)*5,1))))</f>
        <v>5</v>
      </c>
      <c r="M6" s="176">
        <f>IF(AND(L6="x",J6="x"),"x",AVERAGE(J6,L6))</f>
        <v>5</v>
      </c>
      <c r="N6" s="176">
        <f>IF(AND(M6="x",I6="x"),"x",IF(OR(M6="x",I6="x"),AVERAGE(I6,M6),ROUND((5-GEOMEAN(((5-I6)/5*4+1),((5-M6)/5*4+1)))/4*5,1)))</f>
        <v>4.9000000000000004</v>
      </c>
      <c r="O6" s="176">
        <f>IF('Crisis Indicator Data'!H3="x","x",IF('Crisis Indicator Data'!H3=0,0,IF(LOG('Crisis Indicator Data'!H3)&lt;O$4,0,IF(LOG('Crisis Indicator Data'!H3)&gt;O$3,5,ROUND(5-(O$3-LOG('Crisis Indicator Data'!H3))/(O$3-O$4)*5,1)))))</f>
        <v>5</v>
      </c>
      <c r="P6" s="190">
        <f>IF('Crisis Indicator Data'!H3="x","x",'Crisis Indicator Data'!H3/'Crisis Indicator Data'!G3)</f>
        <v>1</v>
      </c>
      <c r="Q6" s="176">
        <f>IF(P6="x","x",IF(P6&lt;Q$4,0,IF(P6&gt;Q$3,5,ROUND(5-(Q$3-P6)/(Q$3-Q$4)*5,1))))</f>
        <v>5</v>
      </c>
      <c r="R6" s="176">
        <f>IF(AND(Q6="x",O6="x"),"x",AVERAGE(O6,Q6))</f>
        <v>5</v>
      </c>
      <c r="S6" s="176">
        <f>IF('Crisis Indicator Data'!I3="x","x",IF('Crisis Indicator Data'!I3=0,0,IF(LOG('Crisis Indicator Data'!I3)&lt;S$4,0,IF(LOG('Crisis Indicator Data'!I3)&gt;S$3,5,ROUND(5-(S$3-LOG('Crisis Indicator Data'!I3))/(S$3-S$4)*5,1)))))</f>
        <v>5</v>
      </c>
      <c r="T6" s="190">
        <f>IF('Crisis Indicator Data'!H3="x","x",IF('Crisis Indicator Data'!I3="x","x",'Crisis Indicator Data'!I3/'Crisis Indicator Data'!H3))</f>
        <v>0.14675070028011206</v>
      </c>
      <c r="U6" s="176">
        <f>IF(T6="x","x",IF(T6&lt;U$4,0,IF(T6&gt;U$3,5,ROUND(5-(U$3-T6)/(U$3-U$4)*5,1))))</f>
        <v>4.9000000000000004</v>
      </c>
      <c r="V6" s="176">
        <f>IF(AND(U6="x",S6="x"),"x",ROUND(AVERAGE(S6,U6),1))</f>
        <v>5</v>
      </c>
      <c r="W6" s="176">
        <f>IF('Crisis Indicator Data'!L3="x","x",IF('Crisis Indicator Data'!L3=0,0,IF(LOG('Crisis Indicator Data'!L3)&lt;W$4,0,IF(LOG('Crisis Indicator Data'!L3)&gt;W$3,5,ROUND(5-(W$3-LOG('Crisis Indicator Data'!L3))/(W$3-W$4)*5,1)))))</f>
        <v>5</v>
      </c>
      <c r="X6" s="191">
        <f>IF(OR('Crisis Indicator Data'!L3="x",'Crisis Indicator Data'!H3="x"),"x",'Crisis Indicator Data'!L3/'Crisis Indicator Data'!H3)</f>
        <v>3.1913165266106441E-4</v>
      </c>
      <c r="Y6" s="176">
        <f>IF(X6="x","x",IF(X6&lt;Y$4,0,IF(X6&gt;Y$3,5,ROUND(5-(Y$3-X6)/(Y$3-Y$4)*5,1))))</f>
        <v>5</v>
      </c>
      <c r="Z6" s="176">
        <f>IF(AND(Y6="x",W6="x"),"x",ROUND(AVERAGE(W6,Y6),1))</f>
        <v>5</v>
      </c>
      <c r="AA6" s="176">
        <f>IF(AND(V6="x",Z6="x"),"x",IF(OR(V6="x",Z6="x"),AVERAGE(V6,Z6),ROUND((5-GEOMEAN(((5-V6)/5*4+1),((5-Z6)/5*4+1)))/4*5,1)))</f>
        <v>5</v>
      </c>
      <c r="AB6" s="192">
        <f>IF(AND(R6="x",AA6="x"),"x",IF(OR(R6="x",AA6="x"),AVERAGE(R6,AA6),ROUND((5-GEOMEAN(((5-R6)/5*4+1),((5-AA6)/5*4+1)))/4*5,1)))</f>
        <v>5</v>
      </c>
    </row>
    <row r="7" spans="1:28" x14ac:dyDescent="0.3">
      <c r="A7" s="196" t="str">
        <f>'Crisis Indicator Data'!A4</f>
        <v>Mixed migration flows in Algeria</v>
      </c>
      <c r="B7" s="197" t="str">
        <f>'Crisis Indicator Data'!B4</f>
        <v>International displacement</v>
      </c>
      <c r="C7" s="197" t="str">
        <f>'Crisis Indicator Data'!C4</f>
        <v>DZA002</v>
      </c>
      <c r="D7" s="197" t="str">
        <f>'Crisis Indicator Data'!D4</f>
        <v>Algeria</v>
      </c>
      <c r="E7" s="198" t="str">
        <f>'Crisis Indicator Data'!E4</f>
        <v>DZA</v>
      </c>
      <c r="F7" s="195">
        <f>IF('Crisis Indicator Data'!F4="x","x",IF(LOG('Crisis Indicator Data'!F4)&lt;F$4,0,IF(LOG('Crisis Indicator Data'!F4)&gt;F$3,5,ROUND(5-(F$3-LOG('Crisis Indicator Data'!F4))/(F$3-F$4)*5,1))))</f>
        <v>5</v>
      </c>
      <c r="G7" s="190">
        <f>IF('Crisis Indicator Data'!F4="x","x",IF(B7="Regional crisis",('Crisis Indicator Data'!F4/VLOOKUP('Impact of the crisis'!$C7,'Regional Crises'!$B$1:$R$66,4,FALSE)),'Crisis Indicator Data'!F4/VLOOKUP('Impact of the crisis'!$E7,'Country Indicator Data'!$B$4:$P$194,15,FALSE)))</f>
        <v>0.99968888304815684</v>
      </c>
      <c r="H7" s="176">
        <f t="shared" ref="H7:H70" si="0">IF(G7="x","x",IF(G7&lt;H$4,0,IF(G7&gt;H$3,5,ROUND(5-(H$3-G7)/(H$3-H$4)*5,1))))</f>
        <v>5</v>
      </c>
      <c r="I7" s="176">
        <f t="shared" ref="I7:I53" si="1">IF(AND(H7="x",F7="x"),"x",AVERAGE(F7,H7))</f>
        <v>5</v>
      </c>
      <c r="J7" s="176">
        <f>IF('Crisis Indicator Data'!G4="x","x",IF(LOG('Crisis Indicator Data'!G4)&lt;J$4,0,IF(LOG('Crisis Indicator Data'!G4)&gt;J$3,5,ROUND(5-(J$3-LOG('Crisis Indicator Data'!G4))/(J$3-J$4)*5,1))))</f>
        <v>5</v>
      </c>
      <c r="K7" s="190">
        <f>IF('Crisis Indicator Data'!G4="x","x",IF(B7="Regional crisis",('Crisis Indicator Data'!G4/VLOOKUP('Impact of the crisis'!$C7,'Regional Crises'!$B$1:$R$66,5,FALSE)),'Crisis Indicator Data'!G4/VLOOKUP('Impact of the crisis'!$E7,'Country Indicator Data'!$B$4:$P$194,14,FALSE)))</f>
        <v>1</v>
      </c>
      <c r="L7" s="176">
        <f t="shared" ref="L7:L70" si="2">IF(K7="x","x",IF(K7&lt;L$4,0,IF(K7&gt;L$3,5,ROUND(5-(L$3-K7)/(L$3-L$4)*5,1))))</f>
        <v>5</v>
      </c>
      <c r="M7" s="176">
        <f t="shared" ref="M7:M53" si="3">IF(AND(L7="x",J7="x"),"x",AVERAGE(J7,L7))</f>
        <v>5</v>
      </c>
      <c r="N7" s="176">
        <f t="shared" ref="N7:N70" si="4">IF(AND(M7="x",I7="x"),"x",IF(OR(M7="x",I7="x"),AVERAGE(I7,M7),ROUND((5-GEOMEAN(((5-I7)/5*4+1),((5-M7)/5*4+1)))/4*5,1)))</f>
        <v>5</v>
      </c>
      <c r="O7" s="176" t="str">
        <f>IF('Crisis Indicator Data'!H4="x","x",IF('Crisis Indicator Data'!H4=0,0,IF(LOG('Crisis Indicator Data'!H4)&lt;O$4,0,IF(LOG('Crisis Indicator Data'!H4)&gt;O$3,5,ROUND(5-(O$3-LOG('Crisis Indicator Data'!H4))/(O$3-O$4)*5,1)))))</f>
        <v>x</v>
      </c>
      <c r="P7" s="190" t="str">
        <f>IF('Crisis Indicator Data'!H4="x","x",'Crisis Indicator Data'!H4/'Crisis Indicator Data'!G4)</f>
        <v>x</v>
      </c>
      <c r="Q7" s="176" t="str">
        <f t="shared" ref="Q7:Q70" si="5">IF(P7="x","x",IF(P7&lt;Q$4,0,IF(P7&gt;Q$3,5,ROUND(5-(Q$3-P7)/(Q$3-Q$4)*5,1))))</f>
        <v>x</v>
      </c>
      <c r="R7" s="176" t="str">
        <f t="shared" ref="R7:R53" si="6">IF(AND(Q7="x",O7="x"),"x",AVERAGE(O7,Q7))</f>
        <v>x</v>
      </c>
      <c r="S7" s="176" t="str">
        <f>IF('Crisis Indicator Data'!I4="x","x",IF('Crisis Indicator Data'!I4=0,0,IF(LOG('Crisis Indicator Data'!I4)&lt;S$4,0,IF(LOG('Crisis Indicator Data'!I4)&gt;S$3,5,ROUND(5-(S$3-LOG('Crisis Indicator Data'!I4))/(S$3-S$4)*5,1)))))</f>
        <v>x</v>
      </c>
      <c r="T7" s="190" t="str">
        <f>IF('Crisis Indicator Data'!H4="x","x",IF('Crisis Indicator Data'!I4="x","x",'Crisis Indicator Data'!I4/'Crisis Indicator Data'!H4))</f>
        <v>x</v>
      </c>
      <c r="U7" s="176" t="str">
        <f t="shared" ref="U7:U70" si="7">IF(T7="x","x",IF(T7&lt;U$4,0,IF(T7&gt;U$3,5,ROUND(5-(U$3-T7)/(U$3-U$4)*5,1))))</f>
        <v>x</v>
      </c>
      <c r="V7" s="176" t="str">
        <f t="shared" ref="V7:V70" si="8">IF(AND(U7="x",S7="x"),"x",ROUND(AVERAGE(S7,U7),1))</f>
        <v>x</v>
      </c>
      <c r="W7" s="176">
        <f>IF('Crisis Indicator Data'!L4="x","x",IF('Crisis Indicator Data'!L4=0,0,IF(LOG('Crisis Indicator Data'!L4)&lt;W$4,0,IF(LOG('Crisis Indicator Data'!L4)&gt;W$3,5,ROUND(5-(W$3-LOG('Crisis Indicator Data'!L4))/(W$3-W$4)*5,1)))))</f>
        <v>4</v>
      </c>
      <c r="X7" s="191" t="str">
        <f>IF(OR('Crisis Indicator Data'!L4="x",'Crisis Indicator Data'!H4="x"),"x",'Crisis Indicator Data'!L4/'Crisis Indicator Data'!H4)</f>
        <v>x</v>
      </c>
      <c r="Y7" s="176" t="str">
        <f t="shared" ref="Y7:Y70" si="9">IF(X7="x","x",IF(X7&lt;Y$4,0,IF(X7&gt;Y$3,5,ROUND(5-(Y$3-X7)/(Y$3-Y$4)*5,1))))</f>
        <v>x</v>
      </c>
      <c r="Z7" s="176">
        <f t="shared" ref="Z7:Z70" si="10">IF(AND(Y7="x",W7="x"),"x",ROUND(AVERAGE(W7,Y7),1))</f>
        <v>4</v>
      </c>
      <c r="AA7" s="176">
        <f t="shared" ref="AA7:AA70" si="11">IF(AND(V7="x",Z7="x"),"x",IF(OR(V7="x",Z7="x"),AVERAGE(V7,Z7),ROUND((5-GEOMEAN(((5-V7)/5*4+1),((5-Z7)/5*4+1)))/4*5,1)))</f>
        <v>4</v>
      </c>
      <c r="AB7" s="192">
        <f t="shared" ref="AB7:AB70" si="12">IF(AND(R7="x",AA7="x"),"x",IF(OR(R7="x",AA7="x"),AVERAGE(R7,AA7),ROUND((5-GEOMEAN(((5-R7)/5*4+1),((5-AA7)/5*4+1)))/4*5,1)))</f>
        <v>4</v>
      </c>
    </row>
    <row r="8" spans="1:28" x14ac:dyDescent="0.3">
      <c r="A8" s="196" t="str">
        <f>'Crisis Indicator Data'!A5</f>
        <v>Sahrawi refugees in Algeria</v>
      </c>
      <c r="B8" s="197" t="str">
        <f>'Crisis Indicator Data'!B5</f>
        <v>International displacement</v>
      </c>
      <c r="C8" s="197" t="str">
        <f>'Crisis Indicator Data'!C5</f>
        <v>DZA003</v>
      </c>
      <c r="D8" s="197" t="str">
        <f>'Crisis Indicator Data'!D5</f>
        <v>Algeria</v>
      </c>
      <c r="E8" s="198" t="str">
        <f>'Crisis Indicator Data'!E5</f>
        <v>DZA</v>
      </c>
      <c r="F8" s="195">
        <f>IF('Crisis Indicator Data'!F5="x","x",IF(LOG('Crisis Indicator Data'!F5)&lt;F$4,0,IF(LOG('Crisis Indicator Data'!F5)&gt;F$3,5,ROUND(5-(F$3-LOG('Crisis Indicator Data'!F5))/(F$3-F$4)*5,1))))</f>
        <v>3.7</v>
      </c>
      <c r="G8" s="190">
        <f>IF('Crisis Indicator Data'!F5="x","x",IF(B8="Regional crisis",('Crisis Indicator Data'!F5/VLOOKUP('Impact of the crisis'!$C8,'Regional Crises'!$B$1:$R$66,4,FALSE)),'Crisis Indicator Data'!F5/VLOOKUP('Impact of the crisis'!$E8,'Country Indicator Data'!$B$4:$P$194,15,FALSE)))</f>
        <v>6.6757888452186873E-2</v>
      </c>
      <c r="H8" s="176">
        <f t="shared" si="0"/>
        <v>0.2</v>
      </c>
      <c r="I8" s="176">
        <f t="shared" si="1"/>
        <v>1.9500000000000002</v>
      </c>
      <c r="J8" s="176">
        <f>IF('Crisis Indicator Data'!G5="x","x",IF(LOG('Crisis Indicator Data'!G5)&lt;J$4,0,IF(LOG('Crisis Indicator Data'!G5)&gt;J$3,5,ROUND(5-(J$3-LOG('Crisis Indicator Data'!G5))/(J$3-J$4)*5,1))))</f>
        <v>0</v>
      </c>
      <c r="K8" s="190">
        <f>IF('Crisis Indicator Data'!G5="x","x",IF(B8="Regional crisis",('Crisis Indicator Data'!G5/VLOOKUP('Impact of the crisis'!$C8,'Regional Crises'!$B$1:$R$66,5,FALSE)),'Crisis Indicator Data'!G5/VLOOKUP('Impact of the crisis'!$E8,'Country Indicator Data'!$B$4:$P$194,14,FALSE)))</f>
        <v>5.1740139211136887E-3</v>
      </c>
      <c r="L8" s="176">
        <f t="shared" si="2"/>
        <v>0</v>
      </c>
      <c r="M8" s="176">
        <f t="shared" si="3"/>
        <v>0</v>
      </c>
      <c r="N8" s="176">
        <f t="shared" si="4"/>
        <v>1.1000000000000001</v>
      </c>
      <c r="O8" s="176">
        <f>IF('Crisis Indicator Data'!H5="x","x",IF('Crisis Indicator Data'!H5=0,0,IF(LOG('Crisis Indicator Data'!H5)&lt;O$4,0,IF(LOG('Crisis Indicator Data'!H5)&gt;O$3,5,ROUND(5-(O$3-LOG('Crisis Indicator Data'!H5))/(O$3-O$4)*5,1)))))</f>
        <v>1.2</v>
      </c>
      <c r="P8" s="190">
        <f>IF('Crisis Indicator Data'!H5="x","x",'Crisis Indicator Data'!H5/'Crisis Indicator Data'!G5)</f>
        <v>0.78026905829596416</v>
      </c>
      <c r="Q8" s="176">
        <f t="shared" si="5"/>
        <v>3.9</v>
      </c>
      <c r="R8" s="176">
        <f t="shared" si="6"/>
        <v>2.5499999999999998</v>
      </c>
      <c r="S8" s="176">
        <f>IF('Crisis Indicator Data'!I5="x","x",IF('Crisis Indicator Data'!I5=0,0,IF(LOG('Crisis Indicator Data'!I5)&lt;S$4,0,IF(LOG('Crisis Indicator Data'!I5)&gt;S$3,5,ROUND(5-(S$3-LOG('Crisis Indicator Data'!I5))/(S$3-S$4)*5,1)))))</f>
        <v>3.2</v>
      </c>
      <c r="T8" s="190">
        <f>IF('Crisis Indicator Data'!H5="x","x",IF('Crisis Indicator Data'!I5="x","x",'Crisis Indicator Data'!I5/'Crisis Indicator Data'!H5))</f>
        <v>1</v>
      </c>
      <c r="U8" s="176">
        <f t="shared" si="7"/>
        <v>5</v>
      </c>
      <c r="V8" s="176">
        <f t="shared" si="8"/>
        <v>4.0999999999999996</v>
      </c>
      <c r="W8" s="176">
        <f>IF('Crisis Indicator Data'!L5="x","x",IF('Crisis Indicator Data'!L5=0,0,IF(LOG('Crisis Indicator Data'!L5)&lt;W$4,0,IF(LOG('Crisis Indicator Data'!L5)&gt;W$3,5,ROUND(5-(W$3-LOG('Crisis Indicator Data'!L5))/(W$3-W$4)*5,1)))))</f>
        <v>0</v>
      </c>
      <c r="X8" s="191">
        <f>IF(OR('Crisis Indicator Data'!L5="x",'Crisis Indicator Data'!H5="x"),"x",'Crisis Indicator Data'!L5/'Crisis Indicator Data'!H5)</f>
        <v>0</v>
      </c>
      <c r="Y8" s="176">
        <f t="shared" si="9"/>
        <v>0</v>
      </c>
      <c r="Z8" s="176">
        <f t="shared" si="10"/>
        <v>0</v>
      </c>
      <c r="AA8" s="176">
        <f t="shared" si="11"/>
        <v>2.6</v>
      </c>
      <c r="AB8" s="192">
        <f t="shared" si="12"/>
        <v>2.6</v>
      </c>
    </row>
    <row r="9" spans="1:28" x14ac:dyDescent="0.3">
      <c r="A9" s="196" t="str">
        <f>'Crisis Indicator Data'!A6</f>
        <v>Multiple crises in Algeria</v>
      </c>
      <c r="B9" s="197" t="str">
        <f>'Crisis Indicator Data'!B6</f>
        <v>Multiple crises country</v>
      </c>
      <c r="C9" s="197" t="str">
        <f>'Crisis Indicator Data'!C6</f>
        <v>DZA004</v>
      </c>
      <c r="D9" s="197" t="str">
        <f>'Crisis Indicator Data'!D6</f>
        <v>Algeria</v>
      </c>
      <c r="E9" s="198" t="str">
        <f>'Crisis Indicator Data'!E6</f>
        <v>DZA</v>
      </c>
      <c r="F9" s="195">
        <f>IF('Crisis Indicator Data'!F6="x","x",IF(LOG('Crisis Indicator Data'!F6)&lt;F$4,0,IF(LOG('Crisis Indicator Data'!F6)&gt;F$3,5,ROUND(5-(F$3-LOG('Crisis Indicator Data'!F6))/(F$3-F$4)*5,1))))</f>
        <v>5</v>
      </c>
      <c r="G9" s="190">
        <f>IF('Crisis Indicator Data'!F6="x","x",IF(B9="Regional crisis",('Crisis Indicator Data'!F6/VLOOKUP('Impact of the crisis'!$C9,'Regional Crises'!$B$1:$R$66,4,FALSE)),'Crisis Indicator Data'!F6/VLOOKUP('Impact of the crisis'!$E9,'Country Indicator Data'!$B$4:$P$194,15,FALSE)))</f>
        <v>0.99968888304815684</v>
      </c>
      <c r="H9" s="176">
        <f t="shared" si="0"/>
        <v>5</v>
      </c>
      <c r="I9" s="176">
        <f t="shared" si="1"/>
        <v>5</v>
      </c>
      <c r="J9" s="176">
        <f>IF('Crisis Indicator Data'!G6="x","x",IF(LOG('Crisis Indicator Data'!G6)&lt;J$4,0,IF(LOG('Crisis Indicator Data'!G6)&gt;J$3,5,ROUND(5-(J$3-LOG('Crisis Indicator Data'!G6))/(J$3-J$4)*5,1))))</f>
        <v>5</v>
      </c>
      <c r="K9" s="190">
        <f>IF('Crisis Indicator Data'!G6="x","x",IF(B9="Regional crisis",('Crisis Indicator Data'!G6/VLOOKUP('Impact of the crisis'!$C9,'Regional Crises'!$B$1:$R$66,5,FALSE)),'Crisis Indicator Data'!G6/VLOOKUP('Impact of the crisis'!$E9,'Country Indicator Data'!$B$4:$P$194,14,FALSE)))</f>
        <v>1</v>
      </c>
      <c r="L9" s="176">
        <f t="shared" si="2"/>
        <v>5</v>
      </c>
      <c r="M9" s="176">
        <f t="shared" si="3"/>
        <v>5</v>
      </c>
      <c r="N9" s="176">
        <f t="shared" si="4"/>
        <v>5</v>
      </c>
      <c r="O9" s="176" t="str">
        <f>IF('Crisis Indicator Data'!H6="x","x",IF('Crisis Indicator Data'!H6=0,0,IF(LOG('Crisis Indicator Data'!H6)&lt;O$4,0,IF(LOG('Crisis Indicator Data'!H6)&gt;O$3,5,ROUND(5-(O$3-LOG('Crisis Indicator Data'!H6))/(O$3-O$4)*5,1)))))</f>
        <v>x</v>
      </c>
      <c r="P9" s="190" t="str">
        <f>IF('Crisis Indicator Data'!H6="x","x",'Crisis Indicator Data'!H6/'Crisis Indicator Data'!G6)</f>
        <v>x</v>
      </c>
      <c r="Q9" s="176" t="str">
        <f t="shared" si="5"/>
        <v>x</v>
      </c>
      <c r="R9" s="176" t="str">
        <f t="shared" si="6"/>
        <v>x</v>
      </c>
      <c r="S9" s="176" t="str">
        <f>IF('Crisis Indicator Data'!I6="x","x",IF('Crisis Indicator Data'!I6=0,0,IF(LOG('Crisis Indicator Data'!I6)&lt;S$4,0,IF(LOG('Crisis Indicator Data'!I6)&gt;S$3,5,ROUND(5-(S$3-LOG('Crisis Indicator Data'!I6))/(S$3-S$4)*5,1)))))</f>
        <v>x</v>
      </c>
      <c r="T9" s="190" t="str">
        <f>IF('Crisis Indicator Data'!H6="x","x",IF('Crisis Indicator Data'!I6="x","x",'Crisis Indicator Data'!I6/'Crisis Indicator Data'!H6))</f>
        <v>x</v>
      </c>
      <c r="U9" s="176" t="str">
        <f t="shared" si="7"/>
        <v>x</v>
      </c>
      <c r="V9" s="176" t="str">
        <f t="shared" si="8"/>
        <v>x</v>
      </c>
      <c r="W9" s="176">
        <f>IF('Crisis Indicator Data'!L6="x","x",IF('Crisis Indicator Data'!L6=0,0,IF(LOG('Crisis Indicator Data'!L6)&lt;W$4,0,IF(LOG('Crisis Indicator Data'!L6)&gt;W$3,5,ROUND(5-(W$3-LOG('Crisis Indicator Data'!L6))/(W$3-W$4)*5,1)))))</f>
        <v>4</v>
      </c>
      <c r="X9" s="191" t="str">
        <f>IF(OR('Crisis Indicator Data'!L6="x",'Crisis Indicator Data'!H6="x"),"x",'Crisis Indicator Data'!L6/'Crisis Indicator Data'!H6)</f>
        <v>x</v>
      </c>
      <c r="Y9" s="176" t="str">
        <f t="shared" si="9"/>
        <v>x</v>
      </c>
      <c r="Z9" s="176">
        <f t="shared" si="10"/>
        <v>4</v>
      </c>
      <c r="AA9" s="176">
        <f t="shared" si="11"/>
        <v>4</v>
      </c>
      <c r="AB9" s="192">
        <f t="shared" si="12"/>
        <v>4</v>
      </c>
    </row>
    <row r="10" spans="1:28" x14ac:dyDescent="0.3">
      <c r="A10" s="196" t="str">
        <f>'Crisis Indicator Data'!A7</f>
        <v>Western Mediterranean Route</v>
      </c>
      <c r="B10" s="197" t="str">
        <f>'Crisis Indicator Data'!B7</f>
        <v>Regional crisis</v>
      </c>
      <c r="C10" s="197" t="str">
        <f>'Crisis Indicator Data'!C7</f>
        <v>REG008</v>
      </c>
      <c r="D10" s="197" t="str">
        <f>'Crisis Indicator Data'!D7</f>
        <v>Algeria, Morocco, Spain</v>
      </c>
      <c r="E10" s="198" t="str">
        <f>'Crisis Indicator Data'!E7</f>
        <v>DZA, MAR, ESP</v>
      </c>
      <c r="F10" s="195" t="str">
        <f>IF('Crisis Indicator Data'!F7="x","x",IF(LOG('Crisis Indicator Data'!F7)&lt;F$4,0,IF(LOG('Crisis Indicator Data'!F7)&gt;F$3,5,ROUND(5-(F$3-LOG('Crisis Indicator Data'!F7))/(F$3-F$4)*5,1))))</f>
        <v>x</v>
      </c>
      <c r="G10" s="190" t="str">
        <f>IF('Crisis Indicator Data'!F7="x","x",IF(B10="Regional crisis",('Crisis Indicator Data'!F7/VLOOKUP('Impact of the crisis'!$C10,'Regional Crises'!$B$1:$R$66,4,FALSE)),'Crisis Indicator Data'!F7/VLOOKUP('Impact of the crisis'!$E10,'Country Indicator Data'!$B$4:$P$194,15,FALSE)))</f>
        <v>x</v>
      </c>
      <c r="H10" s="176" t="str">
        <f t="shared" si="0"/>
        <v>x</v>
      </c>
      <c r="I10" s="176" t="str">
        <f t="shared" si="1"/>
        <v>x</v>
      </c>
      <c r="J10" s="176" t="str">
        <f>IF('Crisis Indicator Data'!G7="x","x",IF(LOG('Crisis Indicator Data'!G7)&lt;J$4,0,IF(LOG('Crisis Indicator Data'!G7)&gt;J$3,5,ROUND(5-(J$3-LOG('Crisis Indicator Data'!G7))/(J$3-J$4)*5,1))))</f>
        <v>x</v>
      </c>
      <c r="K10" s="190" t="str">
        <f>IF('Crisis Indicator Data'!G7="x","x",IF(B10="Regional crisis",('Crisis Indicator Data'!G7/VLOOKUP('Impact of the crisis'!$C10,'Regional Crises'!$B$1:$R$66,5,FALSE)),'Crisis Indicator Data'!G7/VLOOKUP('Impact of the crisis'!$E10,'Country Indicator Data'!$B$4:$P$194,14,FALSE)))</f>
        <v>x</v>
      </c>
      <c r="L10" s="176" t="str">
        <f t="shared" si="2"/>
        <v>x</v>
      </c>
      <c r="M10" s="176" t="str">
        <f t="shared" si="3"/>
        <v>x</v>
      </c>
      <c r="N10" s="176" t="str">
        <f t="shared" si="4"/>
        <v>x</v>
      </c>
      <c r="O10" s="176" t="str">
        <f>IF('Crisis Indicator Data'!H7="x","x",IF('Crisis Indicator Data'!H7=0,0,IF(LOG('Crisis Indicator Data'!H7)&lt;O$4,0,IF(LOG('Crisis Indicator Data'!H7)&gt;O$3,5,ROUND(5-(O$3-LOG('Crisis Indicator Data'!H7))/(O$3-O$4)*5,1)))))</f>
        <v>x</v>
      </c>
      <c r="P10" s="190" t="str">
        <f>IF('Crisis Indicator Data'!H7="x","x",'Crisis Indicator Data'!H7/'Crisis Indicator Data'!G7)</f>
        <v>x</v>
      </c>
      <c r="Q10" s="176" t="str">
        <f t="shared" si="5"/>
        <v>x</v>
      </c>
      <c r="R10" s="176" t="str">
        <f t="shared" si="6"/>
        <v>x</v>
      </c>
      <c r="S10" s="176" t="str">
        <f>IF('Crisis Indicator Data'!I7="x","x",IF('Crisis Indicator Data'!I7=0,0,IF(LOG('Crisis Indicator Data'!I7)&lt;S$4,0,IF(LOG('Crisis Indicator Data'!I7)&gt;S$3,5,ROUND(5-(S$3-LOG('Crisis Indicator Data'!I7))/(S$3-S$4)*5,1)))))</f>
        <v>x</v>
      </c>
      <c r="T10" s="190" t="str">
        <f>IF('Crisis Indicator Data'!H7="x","x",IF('Crisis Indicator Data'!I7="x","x",'Crisis Indicator Data'!I7/'Crisis Indicator Data'!H7))</f>
        <v>x</v>
      </c>
      <c r="U10" s="176" t="str">
        <f t="shared" si="7"/>
        <v>x</v>
      </c>
      <c r="V10" s="176" t="str">
        <f t="shared" si="8"/>
        <v>x</v>
      </c>
      <c r="W10" s="176">
        <f>IF('Crisis Indicator Data'!L7="x","x",IF('Crisis Indicator Data'!L7=0,0,IF(LOG('Crisis Indicator Data'!L7)&lt;W$4,0,IF(LOG('Crisis Indicator Data'!L7)&gt;W$3,5,ROUND(5-(W$3-LOG('Crisis Indicator Data'!L7))/(W$3-W$4)*5,1)))))</f>
        <v>3.2</v>
      </c>
      <c r="X10" s="191" t="str">
        <f>IF(OR('Crisis Indicator Data'!L7="x",'Crisis Indicator Data'!H7="x"),"x",'Crisis Indicator Data'!L7/'Crisis Indicator Data'!H7)</f>
        <v>x</v>
      </c>
      <c r="Y10" s="176" t="str">
        <f t="shared" si="9"/>
        <v>x</v>
      </c>
      <c r="Z10" s="176">
        <f t="shared" si="10"/>
        <v>3.2</v>
      </c>
      <c r="AA10" s="176">
        <f t="shared" si="11"/>
        <v>3.2</v>
      </c>
      <c r="AB10" s="192">
        <f t="shared" si="12"/>
        <v>3.2</v>
      </c>
    </row>
    <row r="11" spans="1:28" x14ac:dyDescent="0.3">
      <c r="A11" s="196" t="str">
        <f>'Crisis Indicator Data'!A8</f>
        <v>Central Mediterranean Route</v>
      </c>
      <c r="B11" s="197" t="str">
        <f>'Crisis Indicator Data'!B8</f>
        <v>Regional crisis</v>
      </c>
      <c r="C11" s="197" t="str">
        <f>'Crisis Indicator Data'!C8</f>
        <v>REG007</v>
      </c>
      <c r="D11" s="197" t="str">
        <f>'Crisis Indicator Data'!D8</f>
        <v>Algeria, Tunisia, Libya, Italy</v>
      </c>
      <c r="E11" s="198" t="str">
        <f>'Crisis Indicator Data'!E8</f>
        <v>DZA, TUN, LBY, ITA</v>
      </c>
      <c r="F11" s="195" t="str">
        <f>IF('Crisis Indicator Data'!F8="x","x",IF(LOG('Crisis Indicator Data'!F8)&lt;F$4,0,IF(LOG('Crisis Indicator Data'!F8)&gt;F$3,5,ROUND(5-(F$3-LOG('Crisis Indicator Data'!F8))/(F$3-F$4)*5,1))))</f>
        <v>x</v>
      </c>
      <c r="G11" s="190" t="str">
        <f>IF('Crisis Indicator Data'!F8="x","x",IF(B11="Regional crisis",('Crisis Indicator Data'!F8/VLOOKUP('Impact of the crisis'!$C11,'Regional Crises'!$B$1:$R$66,4,FALSE)),'Crisis Indicator Data'!F8/VLOOKUP('Impact of the crisis'!$E11,'Country Indicator Data'!$B$4:$P$194,15,FALSE)))</f>
        <v>x</v>
      </c>
      <c r="H11" s="176" t="str">
        <f t="shared" si="0"/>
        <v>x</v>
      </c>
      <c r="I11" s="176" t="str">
        <f t="shared" si="1"/>
        <v>x</v>
      </c>
      <c r="J11" s="176" t="str">
        <f>IF('Crisis Indicator Data'!G8="x","x",IF(LOG('Crisis Indicator Data'!G8)&lt;J$4,0,IF(LOG('Crisis Indicator Data'!G8)&gt;J$3,5,ROUND(5-(J$3-LOG('Crisis Indicator Data'!G8))/(J$3-J$4)*5,1))))</f>
        <v>x</v>
      </c>
      <c r="K11" s="190" t="str">
        <f>IF('Crisis Indicator Data'!G8="x","x",IF(B11="Regional crisis",('Crisis Indicator Data'!G8/VLOOKUP('Impact of the crisis'!$C11,'Regional Crises'!$B$1:$R$66,5,FALSE)),'Crisis Indicator Data'!G8/VLOOKUP('Impact of the crisis'!$E11,'Country Indicator Data'!$B$4:$P$194,14,FALSE)))</f>
        <v>x</v>
      </c>
      <c r="L11" s="176" t="str">
        <f t="shared" si="2"/>
        <v>x</v>
      </c>
      <c r="M11" s="176" t="str">
        <f t="shared" si="3"/>
        <v>x</v>
      </c>
      <c r="N11" s="176" t="str">
        <f t="shared" si="4"/>
        <v>x</v>
      </c>
      <c r="O11" s="176" t="str">
        <f>IF('Crisis Indicator Data'!H8="x","x",IF('Crisis Indicator Data'!H8=0,0,IF(LOG('Crisis Indicator Data'!H8)&lt;O$4,0,IF(LOG('Crisis Indicator Data'!H8)&gt;O$3,5,ROUND(5-(O$3-LOG('Crisis Indicator Data'!H8))/(O$3-O$4)*5,1)))))</f>
        <v>x</v>
      </c>
      <c r="P11" s="190" t="str">
        <f>IF('Crisis Indicator Data'!H8="x","x",'Crisis Indicator Data'!H8/'Crisis Indicator Data'!G8)</f>
        <v>x</v>
      </c>
      <c r="Q11" s="176" t="str">
        <f t="shared" si="5"/>
        <v>x</v>
      </c>
      <c r="R11" s="176" t="str">
        <f t="shared" si="6"/>
        <v>x</v>
      </c>
      <c r="S11" s="176" t="str">
        <f>IF('Crisis Indicator Data'!I8="x","x",IF('Crisis Indicator Data'!I8=0,0,IF(LOG('Crisis Indicator Data'!I8)&lt;S$4,0,IF(LOG('Crisis Indicator Data'!I8)&gt;S$3,5,ROUND(5-(S$3-LOG('Crisis Indicator Data'!I8))/(S$3-S$4)*5,1)))))</f>
        <v>x</v>
      </c>
      <c r="T11" s="190" t="str">
        <f>IF('Crisis Indicator Data'!H8="x","x",IF('Crisis Indicator Data'!I8="x","x",'Crisis Indicator Data'!I8/'Crisis Indicator Data'!H8))</f>
        <v>x</v>
      </c>
      <c r="U11" s="176" t="str">
        <f t="shared" si="7"/>
        <v>x</v>
      </c>
      <c r="V11" s="176" t="str">
        <f t="shared" si="8"/>
        <v>x</v>
      </c>
      <c r="W11" s="176">
        <f>IF('Crisis Indicator Data'!L8="x","x",IF('Crisis Indicator Data'!L8=0,0,IF(LOG('Crisis Indicator Data'!L8)&lt;W$4,0,IF(LOG('Crisis Indicator Data'!L8)&gt;W$3,5,ROUND(5-(W$3-LOG('Crisis Indicator Data'!L8))/(W$3-W$4)*5,1)))))</f>
        <v>4</v>
      </c>
      <c r="X11" s="191" t="str">
        <f>IF(OR('Crisis Indicator Data'!L8="x",'Crisis Indicator Data'!H8="x"),"x",'Crisis Indicator Data'!L8/'Crisis Indicator Data'!H8)</f>
        <v>x</v>
      </c>
      <c r="Y11" s="176" t="str">
        <f t="shared" si="9"/>
        <v>x</v>
      </c>
      <c r="Z11" s="176">
        <f t="shared" si="10"/>
        <v>4</v>
      </c>
      <c r="AA11" s="176">
        <f t="shared" si="11"/>
        <v>4</v>
      </c>
      <c r="AB11" s="192">
        <f t="shared" si="12"/>
        <v>4</v>
      </c>
    </row>
    <row r="12" spans="1:28" x14ac:dyDescent="0.3">
      <c r="A12" s="196" t="str">
        <f>'Crisis Indicator Data'!A9</f>
        <v>Nagorno-Karabakh Conflict in Armenia</v>
      </c>
      <c r="B12" s="197" t="str">
        <f>'Crisis Indicator Data'!B9</f>
        <v>Conflict</v>
      </c>
      <c r="C12" s="197" t="str">
        <f>'Crisis Indicator Data'!C9</f>
        <v>ARM002</v>
      </c>
      <c r="D12" s="197" t="str">
        <f>'Crisis Indicator Data'!D9</f>
        <v>Armenia</v>
      </c>
      <c r="E12" s="198" t="str">
        <f>'Crisis Indicator Data'!E9</f>
        <v>ARM</v>
      </c>
      <c r="F12" s="195">
        <f>IF('Crisis Indicator Data'!F9="x","x",IF(LOG('Crisis Indicator Data'!F9)&lt;F$4,0,IF(LOG('Crisis Indicator Data'!F9)&gt;F$3,5,ROUND(5-(F$3-LOG('Crisis Indicator Data'!F9))/(F$3-F$4)*5,1))))</f>
        <v>2.4</v>
      </c>
      <c r="G12" s="190">
        <f>IF('Crisis Indicator Data'!F9="x","x",IF(B12="Regional crisis",('Crisis Indicator Data'!F9/VLOOKUP('Impact of the crisis'!$C12,'Regional Crises'!$B$1:$R$66,4,FALSE)),'Crisis Indicator Data'!F9/VLOOKUP('Impact of the crisis'!$E12,'Country Indicator Data'!$B$4:$P$194,15,FALSE)))</f>
        <v>0.99062170706006325</v>
      </c>
      <c r="H12" s="176">
        <f t="shared" si="0"/>
        <v>5</v>
      </c>
      <c r="I12" s="176">
        <f t="shared" si="1"/>
        <v>3.7</v>
      </c>
      <c r="J12" s="176">
        <f>IF('Crisis Indicator Data'!G9="x","x",IF(LOG('Crisis Indicator Data'!G9)&lt;J$4,0,IF(LOG('Crisis Indicator Data'!G9)&gt;J$3,5,ROUND(5-(J$3-LOG('Crisis Indicator Data'!G9))/(J$3-J$4)*5,1))))</f>
        <v>1.6</v>
      </c>
      <c r="K12" s="190">
        <f>IF('Crisis Indicator Data'!G9="x","x",IF(B12="Regional crisis",('Crisis Indicator Data'!G9/VLOOKUP('Impact of the crisis'!$C12,'Regional Crises'!$B$1:$R$66,5,FALSE)),'Crisis Indicator Data'!G9/VLOOKUP('Impact of the crisis'!$E12,'Country Indicator Data'!$B$4:$P$194,14,FALSE)))</f>
        <v>1</v>
      </c>
      <c r="L12" s="176">
        <f t="shared" si="2"/>
        <v>5</v>
      </c>
      <c r="M12" s="176">
        <f t="shared" si="3"/>
        <v>3.3</v>
      </c>
      <c r="N12" s="176">
        <f t="shared" si="4"/>
        <v>3.5</v>
      </c>
      <c r="O12" s="176">
        <f>IF('Crisis Indicator Data'!H9="x","x",IF('Crisis Indicator Data'!H9=0,0,IF(LOG('Crisis Indicator Data'!H9)&lt;O$4,0,IF(LOG('Crisis Indicator Data'!H9)&gt;O$3,5,ROUND(5-(O$3-LOG('Crisis Indicator Data'!H9))/(O$3-O$4)*5,1)))))</f>
        <v>3.3</v>
      </c>
      <c r="P12" s="190">
        <f>IF('Crisis Indicator Data'!H9="x","x",'Crisis Indicator Data'!H9/'Crisis Indicator Data'!G9)</f>
        <v>1</v>
      </c>
      <c r="Q12" s="176">
        <f t="shared" si="5"/>
        <v>5</v>
      </c>
      <c r="R12" s="176">
        <f t="shared" si="6"/>
        <v>4.1500000000000004</v>
      </c>
      <c r="S12" s="176">
        <f>IF('Crisis Indicator Data'!I9="x","x",IF('Crisis Indicator Data'!I9=0,0,IF(LOG('Crisis Indicator Data'!I9)&lt;S$4,0,IF(LOG('Crisis Indicator Data'!I9)&gt;S$3,5,ROUND(5-(S$3-LOG('Crisis Indicator Data'!I9))/(S$3-S$4)*5,1)))))</f>
        <v>2.8</v>
      </c>
      <c r="T12" s="190">
        <f>IF('Crisis Indicator Data'!H9="x","x",IF('Crisis Indicator Data'!I9="x","x",'Crisis Indicator Data'!I9/'Crisis Indicator Data'!H9))</f>
        <v>2.9855643044619424E-2</v>
      </c>
      <c r="U12" s="176">
        <f t="shared" si="7"/>
        <v>1</v>
      </c>
      <c r="V12" s="176">
        <f t="shared" si="8"/>
        <v>1.9</v>
      </c>
      <c r="W12" s="176">
        <f>IF('Crisis Indicator Data'!L9="x","x",IF('Crisis Indicator Data'!L9=0,0,IF(LOG('Crisis Indicator Data'!L9)&lt;W$4,0,IF(LOG('Crisis Indicator Data'!L9)&gt;W$3,5,ROUND(5-(W$3-LOG('Crisis Indicator Data'!L9))/(W$3-W$4)*5,1)))))</f>
        <v>0.4</v>
      </c>
      <c r="X12" s="191">
        <f>IF(OR('Crisis Indicator Data'!L9="x",'Crisis Indicator Data'!H9="x"),"x",'Crisis Indicator Data'!L9/'Crisis Indicator Data'!H9)</f>
        <v>6.561679790026247E-7</v>
      </c>
      <c r="Y12" s="176">
        <f t="shared" si="9"/>
        <v>0</v>
      </c>
      <c r="Z12" s="176">
        <f t="shared" si="10"/>
        <v>0.2</v>
      </c>
      <c r="AA12" s="176">
        <f t="shared" si="11"/>
        <v>1.1000000000000001</v>
      </c>
      <c r="AB12" s="192">
        <f t="shared" si="12"/>
        <v>3</v>
      </c>
    </row>
    <row r="13" spans="1:28" x14ac:dyDescent="0.3">
      <c r="A13" s="196" t="str">
        <f>'Crisis Indicator Data'!A10</f>
        <v>Nagorno-Karabakh Conflict</v>
      </c>
      <c r="B13" s="197" t="str">
        <f>'Crisis Indicator Data'!B10</f>
        <v>Regional crisis</v>
      </c>
      <c r="C13" s="197" t="str">
        <f>'Crisis Indicator Data'!C10</f>
        <v>REG013</v>
      </c>
      <c r="D13" s="197" t="str">
        <f>'Crisis Indicator Data'!D10</f>
        <v>Armenia, Azerbaijan</v>
      </c>
      <c r="E13" s="198" t="str">
        <f>'Crisis Indicator Data'!E10</f>
        <v>ARM, AZE</v>
      </c>
      <c r="F13" s="195">
        <f>IF('Crisis Indicator Data'!F10="x","x",IF(LOG('Crisis Indicator Data'!F10)&lt;F$4,0,IF(LOG('Crisis Indicator Data'!F10)&gt;F$3,5,ROUND(5-(F$3-LOG('Crisis Indicator Data'!F10))/(F$3-F$4)*5,1))))</f>
        <v>3</v>
      </c>
      <c r="G13" s="190">
        <f>IF('Crisis Indicator Data'!F10="x","x",IF(B13="Regional crisis",('Crisis Indicator Data'!F10/VLOOKUP('Impact of the crisis'!$C13,'Regional Crises'!$B$1:$R$66,4,FALSE)),'Crisis Indicator Data'!F10/VLOOKUP('Impact of the crisis'!$E13,'Country Indicator Data'!$B$4:$P$194,15,FALSE)))</f>
        <v>0.53776106107096899</v>
      </c>
      <c r="H13" s="176">
        <f t="shared" si="0"/>
        <v>2.6</v>
      </c>
      <c r="I13" s="176">
        <f t="shared" si="1"/>
        <v>2.8</v>
      </c>
      <c r="J13" s="176">
        <f>IF('Crisis Indicator Data'!G10="x","x",IF(LOG('Crisis Indicator Data'!G10)&lt;J$4,0,IF(LOG('Crisis Indicator Data'!G10)&gt;J$3,5,ROUND(5-(J$3-LOG('Crisis Indicator Data'!G10))/(J$3-J$4)*5,1))))</f>
        <v>2.6</v>
      </c>
      <c r="K13" s="190">
        <f>IF('Crisis Indicator Data'!G10="x","x",IF(B13="Regional crisis",('Crisis Indicator Data'!G10/VLOOKUP('Impact of the crisis'!$C13,'Regional Crises'!$B$1:$R$66,5,FALSE)),'Crisis Indicator Data'!G10/VLOOKUP('Impact of the crisis'!$E13,'Country Indicator Data'!$B$4:$P$194,14,FALSE)))</f>
        <v>0.45097888675623798</v>
      </c>
      <c r="L13" s="176">
        <f t="shared" si="2"/>
        <v>2.2000000000000002</v>
      </c>
      <c r="M13" s="176">
        <f t="shared" si="3"/>
        <v>2.4000000000000004</v>
      </c>
      <c r="N13" s="176">
        <f t="shared" si="4"/>
        <v>2.6</v>
      </c>
      <c r="O13" s="176">
        <f>IF('Crisis Indicator Data'!H10="x","x",IF('Crisis Indicator Data'!H10=0,0,IF(LOG('Crisis Indicator Data'!H10)&lt;O$4,0,IF(LOG('Crisis Indicator Data'!H10)&gt;O$3,5,ROUND(5-(O$3-LOG('Crisis Indicator Data'!H10))/(O$3-O$4)*5,1)))))</f>
        <v>3.8</v>
      </c>
      <c r="P13" s="190">
        <f>IF('Crisis Indicator Data'!H10="x","x",'Crisis Indicator Data'!H10/'Crisis Indicator Data'!G10)</f>
        <v>1</v>
      </c>
      <c r="Q13" s="176">
        <f t="shared" si="5"/>
        <v>5</v>
      </c>
      <c r="R13" s="176">
        <f t="shared" si="6"/>
        <v>4.4000000000000004</v>
      </c>
      <c r="S13" s="176">
        <f>IF('Crisis Indicator Data'!I10="x","x",IF('Crisis Indicator Data'!I10=0,0,IF(LOG('Crisis Indicator Data'!I10)&lt;S$4,0,IF(LOG('Crisis Indicator Data'!I10)&gt;S$3,5,ROUND(5-(S$3-LOG('Crisis Indicator Data'!I10))/(S$3-S$4)*5,1)))))</f>
        <v>2.8</v>
      </c>
      <c r="T13" s="190">
        <f>IF('Crisis Indicator Data'!H10="x","x",IF('Crisis Indicator Data'!I10="x","x",'Crisis Indicator Data'!I10/'Crisis Indicator Data'!H10))</f>
        <v>1.5491998638066053E-2</v>
      </c>
      <c r="U13" s="176">
        <f t="shared" si="7"/>
        <v>0.5</v>
      </c>
      <c r="V13" s="176">
        <f t="shared" si="8"/>
        <v>1.7</v>
      </c>
      <c r="W13" s="176">
        <f>IF('Crisis Indicator Data'!L10="x","x",IF('Crisis Indicator Data'!L10=0,0,IF(LOG('Crisis Indicator Data'!L10)&lt;W$4,0,IF(LOG('Crisis Indicator Data'!L10)&gt;W$3,5,ROUND(5-(W$3-LOG('Crisis Indicator Data'!L10))/(W$3-W$4)*5,1)))))</f>
        <v>3.1</v>
      </c>
      <c r="X13" s="191">
        <f>IF(OR('Crisis Indicator Data'!L10="x",'Crisis Indicator Data'!H10="x"),"x",'Crisis Indicator Data'!L10/'Crisis Indicator Data'!H10)</f>
        <v>2.3493360572012257E-5</v>
      </c>
      <c r="Y13" s="176">
        <f t="shared" si="9"/>
        <v>1.2</v>
      </c>
      <c r="Z13" s="176">
        <f t="shared" si="10"/>
        <v>2.2000000000000002</v>
      </c>
      <c r="AA13" s="176">
        <f t="shared" si="11"/>
        <v>2</v>
      </c>
      <c r="AB13" s="192">
        <f t="shared" si="12"/>
        <v>3.4</v>
      </c>
    </row>
    <row r="14" spans="1:28" x14ac:dyDescent="0.3">
      <c r="A14" s="196" t="str">
        <f>'Crisis Indicator Data'!A11</f>
        <v>Nagorno-Karabakh conflict in Azerbaijan</v>
      </c>
      <c r="B14" s="197" t="str">
        <f>'Crisis Indicator Data'!B11</f>
        <v>Conflict</v>
      </c>
      <c r="C14" s="197" t="str">
        <f>'Crisis Indicator Data'!C11</f>
        <v>AZE002</v>
      </c>
      <c r="D14" s="197" t="str">
        <f>'Crisis Indicator Data'!D11</f>
        <v>Azerbaijan</v>
      </c>
      <c r="E14" s="198" t="str">
        <f>'Crisis Indicator Data'!E11</f>
        <v>AZE</v>
      </c>
      <c r="F14" s="195">
        <f>IF('Crisis Indicator Data'!F11="x","x",IF(LOG('Crisis Indicator Data'!F11)&lt;F$4,0,IF(LOG('Crisis Indicator Data'!F11)&gt;F$3,5,ROUND(5-(F$3-LOG('Crisis Indicator Data'!F11))/(F$3-F$4)*5,1))))</f>
        <v>2.5</v>
      </c>
      <c r="G14" s="190">
        <f>IF('Crisis Indicator Data'!F11="x","x",IF(B14="Regional crisis",('Crisis Indicator Data'!F11/VLOOKUP('Impact of the crisis'!$C14,'Regional Crises'!$B$1:$R$66,4,FALSE)),'Crisis Indicator Data'!F11/VLOOKUP('Impact of the crisis'!$E14,'Country Indicator Data'!$B$4:$P$194,15,FALSE)))</f>
        <v>0.38179112783228286</v>
      </c>
      <c r="H14" s="176">
        <f t="shared" si="0"/>
        <v>1.8</v>
      </c>
      <c r="I14" s="176">
        <f t="shared" si="1"/>
        <v>2.15</v>
      </c>
      <c r="J14" s="176">
        <f>IF('Crisis Indicator Data'!G11="x","x",IF(LOG('Crisis Indicator Data'!G11)&lt;J$4,0,IF(LOG('Crisis Indicator Data'!G11)&gt;J$3,5,ROUND(5-(J$3-LOG('Crisis Indicator Data'!G11))/(J$3-J$4)*5,1))))</f>
        <v>2.6</v>
      </c>
      <c r="K14" s="190">
        <f>IF('Crisis Indicator Data'!G11="x","x",IF(B14="Regional crisis",('Crisis Indicator Data'!G11/VLOOKUP('Impact of the crisis'!$C14,'Regional Crises'!$B$1:$R$66,5,FALSE)),'Crisis Indicator Data'!G11/VLOOKUP('Impact of the crisis'!$E14,'Country Indicator Data'!$B$4:$P$194,14,FALSE)))</f>
        <v>0.58881315156375302</v>
      </c>
      <c r="L14" s="176">
        <f t="shared" si="2"/>
        <v>2.9</v>
      </c>
      <c r="M14" s="176">
        <f t="shared" si="3"/>
        <v>2.75</v>
      </c>
      <c r="N14" s="176">
        <f t="shared" si="4"/>
        <v>2.5</v>
      </c>
      <c r="O14" s="176">
        <f>IF('Crisis Indicator Data'!H11="x","x",IF('Crisis Indicator Data'!H11=0,0,IF(LOG('Crisis Indicator Data'!H11)&lt;O$4,0,IF(LOG('Crisis Indicator Data'!H11)&gt;O$3,5,ROUND(5-(O$3-LOG('Crisis Indicator Data'!H11))/(O$3-O$4)*5,1)))))</f>
        <v>3.8</v>
      </c>
      <c r="P14" s="190">
        <f>IF('Crisis Indicator Data'!H11="x","x",'Crisis Indicator Data'!H11/'Crisis Indicator Data'!G11)</f>
        <v>1</v>
      </c>
      <c r="Q14" s="176">
        <f t="shared" si="5"/>
        <v>5</v>
      </c>
      <c r="R14" s="176">
        <f t="shared" si="6"/>
        <v>4.4000000000000004</v>
      </c>
      <c r="S14" s="176">
        <f>IF('Crisis Indicator Data'!I11="x","x",IF('Crisis Indicator Data'!I11=0,0,IF(LOG('Crisis Indicator Data'!I11)&lt;S$4,0,IF(LOG('Crisis Indicator Data'!I11)&gt;S$3,5,ROUND(5-(S$3-LOG('Crisis Indicator Data'!I11))/(S$3-S$4)*5,1)))))</f>
        <v>0</v>
      </c>
      <c r="T14" s="190">
        <f>IF('Crisis Indicator Data'!H11="x","x",IF('Crisis Indicator Data'!I11="x","x",'Crisis Indicator Data'!I11/'Crisis Indicator Data'!H11))</f>
        <v>0</v>
      </c>
      <c r="U14" s="176">
        <f t="shared" si="7"/>
        <v>0</v>
      </c>
      <c r="V14" s="176">
        <f t="shared" si="8"/>
        <v>0</v>
      </c>
      <c r="W14" s="176">
        <f>IF('Crisis Indicator Data'!L11="x","x",IF('Crisis Indicator Data'!L11=0,0,IF(LOG('Crisis Indicator Data'!L11)&lt;W$4,0,IF(LOG('Crisis Indicator Data'!L11)&gt;W$3,5,ROUND(5-(W$3-LOG('Crisis Indicator Data'!L11))/(W$3-W$4)*5,1)))))</f>
        <v>2.8</v>
      </c>
      <c r="X14" s="191">
        <f>IF(OR('Crisis Indicator Data'!L11="x",'Crisis Indicator Data'!H11="x"),"x",'Crisis Indicator Data'!L11/'Crisis Indicator Data'!H11)</f>
        <v>1.5491998638066055E-5</v>
      </c>
      <c r="Y14" s="176">
        <f t="shared" si="9"/>
        <v>0.8</v>
      </c>
      <c r="Z14" s="176">
        <f t="shared" si="10"/>
        <v>1.8</v>
      </c>
      <c r="AA14" s="176">
        <f t="shared" si="11"/>
        <v>1</v>
      </c>
      <c r="AB14" s="192">
        <f t="shared" si="12"/>
        <v>3.1</v>
      </c>
    </row>
    <row r="15" spans="1:28" x14ac:dyDescent="0.3">
      <c r="A15" s="196" t="str">
        <f>'Crisis Indicator Data'!A12</f>
        <v>Rohingya refugee crisis</v>
      </c>
      <c r="B15" s="197" t="str">
        <f>'Crisis Indicator Data'!B12</f>
        <v>International displacement</v>
      </c>
      <c r="C15" s="197" t="str">
        <f>'Crisis Indicator Data'!C12</f>
        <v>BGD002</v>
      </c>
      <c r="D15" s="197" t="str">
        <f>'Crisis Indicator Data'!D12</f>
        <v>Bangladesh</v>
      </c>
      <c r="E15" s="198" t="str">
        <f>'Crisis Indicator Data'!E12</f>
        <v>BGD</v>
      </c>
      <c r="F15" s="195">
        <f>IF('Crisis Indicator Data'!F12="x","x",IF(LOG('Crisis Indicator Data'!F12)&lt;F$4,0,IF(LOG('Crisis Indicator Data'!F12)&gt;F$3,5,ROUND(5-(F$3-LOG('Crisis Indicator Data'!F12))/(F$3-F$4)*5,1))))</f>
        <v>0</v>
      </c>
      <c r="G15" s="190">
        <f>IF('Crisis Indicator Data'!F12="x","x",IF(B15="Regional crisis",('Crisis Indicator Data'!F12/VLOOKUP('Impact of the crisis'!$C15,'Regional Crises'!$B$1:$R$66,4,FALSE)),'Crisis Indicator Data'!F12/VLOOKUP('Impact of the crisis'!$E15,'Country Indicator Data'!$B$4:$P$194,15,FALSE)))</f>
        <v>4.9934700775908425E-3</v>
      </c>
      <c r="H15" s="176">
        <f t="shared" si="0"/>
        <v>0</v>
      </c>
      <c r="I15" s="176">
        <f t="shared" si="1"/>
        <v>0</v>
      </c>
      <c r="J15" s="176">
        <f>IF('Crisis Indicator Data'!G12="x","x",IF(LOG('Crisis Indicator Data'!G12)&lt;J$4,0,IF(LOG('Crisis Indicator Data'!G12)&gt;J$3,5,ROUND(5-(J$3-LOG('Crisis Indicator Data'!G12))/(J$3-J$4)*5,1))))</f>
        <v>0.4</v>
      </c>
      <c r="K15" s="190">
        <f>IF('Crisis Indicator Data'!G12="x","x",IF(B15="Regional crisis",('Crisis Indicator Data'!G12/VLOOKUP('Impact of the crisis'!$C15,'Regional Crises'!$B$1:$R$66,5,FALSE)),'Crisis Indicator Data'!G12/VLOOKUP('Impact of the crisis'!$E15,'Country Indicator Data'!$B$4:$P$194,14,FALSE)))</f>
        <v>9.3308469699191939E-3</v>
      </c>
      <c r="L15" s="176">
        <f t="shared" si="2"/>
        <v>0</v>
      </c>
      <c r="M15" s="176">
        <f t="shared" si="3"/>
        <v>0.2</v>
      </c>
      <c r="N15" s="176">
        <f t="shared" si="4"/>
        <v>0.1</v>
      </c>
      <c r="O15" s="176">
        <f>IF('Crisis Indicator Data'!H12="x","x",IF('Crisis Indicator Data'!H12=0,0,IF(LOG('Crisis Indicator Data'!H12)&lt;O$4,0,IF(LOG('Crisis Indicator Data'!H12)&gt;O$3,5,ROUND(5-(O$3-LOG('Crisis Indicator Data'!H12))/(O$3-O$4)*5,1)))))</f>
        <v>2.7</v>
      </c>
      <c r="P15" s="190">
        <f>IF('Crisis Indicator Data'!H12="x","x",'Crisis Indicator Data'!H12/'Crisis Indicator Data'!G12)</f>
        <v>0.99850299401197606</v>
      </c>
      <c r="Q15" s="176">
        <f t="shared" si="5"/>
        <v>5</v>
      </c>
      <c r="R15" s="176">
        <f t="shared" si="6"/>
        <v>3.85</v>
      </c>
      <c r="S15" s="176">
        <f>IF('Crisis Indicator Data'!I12="x","x",IF('Crisis Indicator Data'!I12=0,0,IF(LOG('Crisis Indicator Data'!I12)&lt;S$4,0,IF(LOG('Crisis Indicator Data'!I12)&gt;S$3,5,ROUND(5-(S$3-LOG('Crisis Indicator Data'!I12))/(S$3-S$4)*5,1)))))</f>
        <v>4.2</v>
      </c>
      <c r="T15" s="190">
        <f>IF('Crisis Indicator Data'!H12="x","x",IF('Crisis Indicator Data'!I12="x","x",'Crisis Indicator Data'!I12/'Crisis Indicator Data'!H12))</f>
        <v>0.64767616191904043</v>
      </c>
      <c r="U15" s="176">
        <f t="shared" si="7"/>
        <v>5</v>
      </c>
      <c r="V15" s="176">
        <f t="shared" si="8"/>
        <v>4.5999999999999996</v>
      </c>
      <c r="W15" s="176">
        <f>IF('Crisis Indicator Data'!L12="x","x",IF('Crisis Indicator Data'!L12=0,0,IF(LOG('Crisis Indicator Data'!L12)&lt;W$4,0,IF(LOG('Crisis Indicator Data'!L12)&gt;W$3,5,ROUND(5-(W$3-LOG('Crisis Indicator Data'!L12))/(W$3-W$4)*5,1)))))</f>
        <v>1.2</v>
      </c>
      <c r="X15" s="191">
        <f>IF(OR('Crisis Indicator Data'!L12="x",'Crisis Indicator Data'!H12="x"),"x",'Crisis Indicator Data'!L12/'Crisis Indicator Data'!H12)</f>
        <v>5.2473763118440777E-6</v>
      </c>
      <c r="Y15" s="176">
        <f t="shared" si="9"/>
        <v>0.3</v>
      </c>
      <c r="Z15" s="176">
        <f t="shared" si="10"/>
        <v>0.8</v>
      </c>
      <c r="AA15" s="176">
        <f t="shared" si="11"/>
        <v>3.3</v>
      </c>
      <c r="AB15" s="192">
        <f t="shared" si="12"/>
        <v>3.6</v>
      </c>
    </row>
    <row r="16" spans="1:28" x14ac:dyDescent="0.3">
      <c r="A16" s="196" t="str">
        <f>'Crisis Indicator Data'!A13</f>
        <v>Rohingya Regional Crisis</v>
      </c>
      <c r="B16" s="197" t="str">
        <f>'Crisis Indicator Data'!B13</f>
        <v>Regional crisis</v>
      </c>
      <c r="C16" s="197" t="str">
        <f>'Crisis Indicator Data'!C13</f>
        <v>REG011</v>
      </c>
      <c r="D16" s="197" t="str">
        <f>'Crisis Indicator Data'!D13</f>
        <v>Bangladesh, Myanmar</v>
      </c>
      <c r="E16" s="198" t="str">
        <f>'Crisis Indicator Data'!E13</f>
        <v>BGD, MMR</v>
      </c>
      <c r="F16" s="195">
        <f>IF('Crisis Indicator Data'!F13="x","x",IF(LOG('Crisis Indicator Data'!F13)&lt;F$4,0,IF(LOG('Crisis Indicator Data'!F13)&gt;F$3,5,ROUND(5-(F$3-LOG('Crisis Indicator Data'!F13))/(F$3-F$4)*5,1))))</f>
        <v>2.8</v>
      </c>
      <c r="G16" s="190">
        <f>IF('Crisis Indicator Data'!F13="x","x",IF(B16="Regional crisis",('Crisis Indicator Data'!F13/VLOOKUP('Impact of the crisis'!$C16,'Regional Crises'!$B$1:$R$66,4,FALSE)),'Crisis Indicator Data'!F13/VLOOKUP('Impact of the crisis'!$E16,'Country Indicator Data'!$B$4:$P$194,15,FALSE)))</f>
        <v>5.8100223428024261E-2</v>
      </c>
      <c r="H16" s="176">
        <f t="shared" si="0"/>
        <v>0.2</v>
      </c>
      <c r="I16" s="176">
        <f t="shared" si="1"/>
        <v>1.5</v>
      </c>
      <c r="J16" s="176">
        <f>IF('Crisis Indicator Data'!G13="x","x",IF(LOG('Crisis Indicator Data'!G13)&lt;J$4,0,IF(LOG('Crisis Indicator Data'!G13)&gt;J$3,5,ROUND(5-(J$3-LOG('Crisis Indicator Data'!G13))/(J$3-J$4)*5,1))))</f>
        <v>2.4</v>
      </c>
      <c r="K16" s="190">
        <f>IF('Crisis Indicator Data'!G13="x","x",IF(B16="Regional crisis",('Crisis Indicator Data'!G13/VLOOKUP('Impact of the crisis'!$C16,'Regional Crises'!$B$1:$R$66,5,FALSE)),'Crisis Indicator Data'!G13/VLOOKUP('Impact of the crisis'!$E16,'Country Indicator Data'!$B$4:$P$194,14,FALSE)))</f>
        <v>2.6633863492517201E-2</v>
      </c>
      <c r="L16" s="176">
        <f t="shared" si="2"/>
        <v>0.1</v>
      </c>
      <c r="M16" s="176">
        <f t="shared" si="3"/>
        <v>1.25</v>
      </c>
      <c r="N16" s="176">
        <f t="shared" si="4"/>
        <v>1.4</v>
      </c>
      <c r="O16" s="176">
        <f>IF('Crisis Indicator Data'!H13="x","x",IF('Crisis Indicator Data'!H13=0,0,IF(LOG('Crisis Indicator Data'!H13)&lt;O$4,0,IF(LOG('Crisis Indicator Data'!H13)&gt;O$3,5,ROUND(5-(O$3-LOG('Crisis Indicator Data'!H13))/(O$3-O$4)*5,1)))))</f>
        <v>3.3</v>
      </c>
      <c r="P16" s="190">
        <f>IF('Crisis Indicator Data'!H13="x","x",'Crisis Indicator Data'!H13/'Crisis Indicator Data'!G13)</f>
        <v>0.55576849367573788</v>
      </c>
      <c r="Q16" s="176">
        <f t="shared" si="5"/>
        <v>2.8</v>
      </c>
      <c r="R16" s="176">
        <f t="shared" si="6"/>
        <v>3.05</v>
      </c>
      <c r="S16" s="176">
        <f>IF('Crisis Indicator Data'!I13="x","x",IF('Crisis Indicator Data'!I13=0,0,IF(LOG('Crisis Indicator Data'!I13)&lt;S$4,0,IF(LOG('Crisis Indicator Data'!I13)&gt;S$3,5,ROUND(5-(S$3-LOG('Crisis Indicator Data'!I13))/(S$3-S$4)*5,1)))))</f>
        <v>4.4000000000000004</v>
      </c>
      <c r="T16" s="190">
        <f>IF('Crisis Indicator Data'!H13="x","x",IF('Crisis Indicator Data'!I13="x","x",'Crisis Indicator Data'!I13/'Crisis Indicator Data'!H13))</f>
        <v>0.43</v>
      </c>
      <c r="U16" s="176">
        <f t="shared" si="7"/>
        <v>5</v>
      </c>
      <c r="V16" s="176">
        <f t="shared" si="8"/>
        <v>4.7</v>
      </c>
      <c r="W16" s="176">
        <f>IF('Crisis Indicator Data'!L13="x","x",IF('Crisis Indicator Data'!L13=0,0,IF(LOG('Crisis Indicator Data'!L13)&lt;W$4,0,IF(LOG('Crisis Indicator Data'!L13)&gt;W$3,5,ROUND(5-(W$3-LOG('Crisis Indicator Data'!L13))/(W$3-W$4)*5,1)))))</f>
        <v>3.3</v>
      </c>
      <c r="X16" s="191">
        <f>IF(OR('Crisis Indicator Data'!L13="x",'Crisis Indicator Data'!H13="x"),"x",'Crisis Indicator Data'!L13/'Crisis Indicator Data'!H13)</f>
        <v>6.5862068965517244E-5</v>
      </c>
      <c r="Y16" s="176">
        <f t="shared" si="9"/>
        <v>3.3</v>
      </c>
      <c r="Z16" s="176">
        <f t="shared" si="10"/>
        <v>3.3</v>
      </c>
      <c r="AA16" s="176">
        <f t="shared" si="11"/>
        <v>4.0999999999999996</v>
      </c>
      <c r="AB16" s="192">
        <f t="shared" si="12"/>
        <v>3.6</v>
      </c>
    </row>
    <row r="17" spans="1:28" x14ac:dyDescent="0.3">
      <c r="A17" s="196" t="str">
        <f>'Crisis Indicator Data'!A14</f>
        <v>Venezuela displacement in Brazil</v>
      </c>
      <c r="B17" s="197" t="str">
        <f>'Crisis Indicator Data'!B14</f>
        <v>International displacement</v>
      </c>
      <c r="C17" s="197" t="str">
        <f>'Crisis Indicator Data'!C14</f>
        <v>BRA002</v>
      </c>
      <c r="D17" s="197" t="str">
        <f>'Crisis Indicator Data'!D14</f>
        <v>Brazil</v>
      </c>
      <c r="E17" s="198" t="str">
        <f>'Crisis Indicator Data'!E14</f>
        <v>BRA</v>
      </c>
      <c r="F17" s="195">
        <f>IF('Crisis Indicator Data'!F14="x","x",IF(LOG('Crisis Indicator Data'!F14)&lt;F$4,0,IF(LOG('Crisis Indicator Data'!F14)&gt;F$3,5,ROUND(5-(F$3-LOG('Crisis Indicator Data'!F14))/(F$3-F$4)*5,1))))</f>
        <v>3.9</v>
      </c>
      <c r="G17" s="190">
        <f>IF('Crisis Indicator Data'!F14="x","x",IF(B17="Regional crisis",('Crisis Indicator Data'!F14/VLOOKUP('Impact of the crisis'!$C17,'Regional Crises'!$B$1:$R$66,4,FALSE)),'Crisis Indicator Data'!F14/VLOOKUP('Impact of the crisis'!$E17,'Country Indicator Data'!$B$4:$P$194,15,FALSE)))</f>
        <v>2.6833003515136143E-2</v>
      </c>
      <c r="H17" s="176">
        <f t="shared" si="0"/>
        <v>0</v>
      </c>
      <c r="I17" s="176">
        <f t="shared" si="1"/>
        <v>1.95</v>
      </c>
      <c r="J17" s="176">
        <f>IF('Crisis Indicator Data'!G14="x","x",IF(LOG('Crisis Indicator Data'!G14)&lt;J$4,0,IF(LOG('Crisis Indicator Data'!G14)&gt;J$3,5,ROUND(5-(J$3-LOG('Crisis Indicator Data'!G14))/(J$3-J$4)*5,1))))</f>
        <v>0</v>
      </c>
      <c r="K17" s="190">
        <f>IF('Crisis Indicator Data'!G14="x","x",IF(B17="Regional crisis",('Crisis Indicator Data'!G14/VLOOKUP('Impact of the crisis'!$C17,'Regional Crises'!$B$1:$R$66,5,FALSE)),'Crisis Indicator Data'!G14/VLOOKUP('Impact of the crisis'!$E17,'Country Indicator Data'!$B$4:$P$194,14,FALSE)))</f>
        <v>4.1399591714371365E-3</v>
      </c>
      <c r="L17" s="176">
        <f t="shared" si="2"/>
        <v>0</v>
      </c>
      <c r="M17" s="176">
        <f t="shared" si="3"/>
        <v>0</v>
      </c>
      <c r="N17" s="176">
        <f t="shared" si="4"/>
        <v>1.1000000000000001</v>
      </c>
      <c r="O17" s="176">
        <f>IF('Crisis Indicator Data'!H14="x","x",IF('Crisis Indicator Data'!H14=0,0,IF(LOG('Crisis Indicator Data'!H14)&lt;O$4,0,IF(LOG('Crisis Indicator Data'!H14)&gt;O$3,5,ROUND(5-(O$3-LOG('Crisis Indicator Data'!H14))/(O$3-O$4)*5,1)))))</f>
        <v>2.2000000000000002</v>
      </c>
      <c r="P17" s="190">
        <f>IF('Crisis Indicator Data'!H14="x","x",'Crisis Indicator Data'!H14/'Crisis Indicator Data'!G14)</f>
        <v>0.76206896551724135</v>
      </c>
      <c r="Q17" s="176">
        <f t="shared" si="5"/>
        <v>3.8</v>
      </c>
      <c r="R17" s="176">
        <f t="shared" si="6"/>
        <v>3</v>
      </c>
      <c r="S17" s="176">
        <f>IF('Crisis Indicator Data'!I14="x","x",IF('Crisis Indicator Data'!I14=0,0,IF(LOG('Crisis Indicator Data'!I14)&lt;S$4,0,IF(LOG('Crisis Indicator Data'!I14)&gt;S$3,5,ROUND(5-(S$3-LOG('Crisis Indicator Data'!I14))/(S$3-S$4)*5,1)))))</f>
        <v>3.5</v>
      </c>
      <c r="T17" s="190">
        <f>IF('Crisis Indicator Data'!H14="x","x",IF('Crisis Indicator Data'!I14="x","x",'Crisis Indicator Data'!I14/'Crisis Indicator Data'!H14))</f>
        <v>0.39819004524886875</v>
      </c>
      <c r="U17" s="176">
        <f t="shared" si="7"/>
        <v>5</v>
      </c>
      <c r="V17" s="176">
        <f t="shared" si="8"/>
        <v>4.3</v>
      </c>
      <c r="W17" s="176">
        <f>IF('Crisis Indicator Data'!L14="x","x",IF('Crisis Indicator Data'!L14=0,0,IF(LOG('Crisis Indicator Data'!L14)&lt;W$4,0,IF(LOG('Crisis Indicator Data'!L14)&gt;W$3,5,ROUND(5-(W$3-LOG('Crisis Indicator Data'!L14))/(W$3-W$4)*5,1)))))</f>
        <v>0</v>
      </c>
      <c r="X17" s="191">
        <f>IF(OR('Crisis Indicator Data'!L14="x",'Crisis Indicator Data'!H14="x"),"x",'Crisis Indicator Data'!L14/'Crisis Indicator Data'!H14)</f>
        <v>0</v>
      </c>
      <c r="Y17" s="176">
        <f t="shared" si="9"/>
        <v>0</v>
      </c>
      <c r="Z17" s="176">
        <f t="shared" si="10"/>
        <v>0</v>
      </c>
      <c r="AA17" s="176">
        <f t="shared" si="11"/>
        <v>2.8</v>
      </c>
      <c r="AB17" s="192">
        <f t="shared" si="12"/>
        <v>2.9</v>
      </c>
    </row>
    <row r="18" spans="1:28" x14ac:dyDescent="0.3">
      <c r="A18" s="196" t="str">
        <f>'Crisis Indicator Data'!A15</f>
        <v>Conflict in Burkina Faso</v>
      </c>
      <c r="B18" s="197" t="str">
        <f>'Crisis Indicator Data'!B15</f>
        <v>Conflict</v>
      </c>
      <c r="C18" s="197" t="str">
        <f>'Crisis Indicator Data'!C15</f>
        <v>BFA002</v>
      </c>
      <c r="D18" s="197" t="str">
        <f>'Crisis Indicator Data'!D15</f>
        <v>Burkina Faso</v>
      </c>
      <c r="E18" s="198" t="str">
        <f>'Crisis Indicator Data'!E15</f>
        <v>BFA</v>
      </c>
      <c r="F18" s="195">
        <f>IF('Crisis Indicator Data'!F15="x","x",IF(LOG('Crisis Indicator Data'!F15)&lt;F$4,0,IF(LOG('Crisis Indicator Data'!F15)&gt;F$3,5,ROUND(5-(F$3-LOG('Crisis Indicator Data'!F15))/(F$3-F$4)*5,1))))</f>
        <v>3.6</v>
      </c>
      <c r="G18" s="190">
        <f>IF('Crisis Indicator Data'!F15="x","x",IF(B18="Regional crisis",('Crisis Indicator Data'!F15/VLOOKUP('Impact of the crisis'!$C18,'Regional Crises'!$B$1:$R$66,4,FALSE)),'Crisis Indicator Data'!F15/VLOOKUP('Impact of the crisis'!$E18,'Country Indicator Data'!$B$4:$P$194,15,FALSE)))</f>
        <v>0.55478435672514614</v>
      </c>
      <c r="H18" s="176">
        <f t="shared" si="0"/>
        <v>2.7</v>
      </c>
      <c r="I18" s="176">
        <f t="shared" si="1"/>
        <v>3.1500000000000004</v>
      </c>
      <c r="J18" s="176">
        <f>IF('Crisis Indicator Data'!G15="x","x",IF(LOG('Crisis Indicator Data'!G15)&lt;J$4,0,IF(LOG('Crisis Indicator Data'!G15)&gt;J$3,5,ROUND(5-(J$3-LOG('Crisis Indicator Data'!G15))/(J$3-J$4)*5,1))))</f>
        <v>3.1</v>
      </c>
      <c r="K18" s="190">
        <f>IF('Crisis Indicator Data'!G15="x","x",IF(B18="Regional crisis",('Crisis Indicator Data'!G15/VLOOKUP('Impact of the crisis'!$C18,'Regional Crises'!$B$1:$R$66,5,FALSE)),'Crisis Indicator Data'!G15/VLOOKUP('Impact of the crisis'!$E18,'Country Indicator Data'!$B$4:$P$194,14,FALSE)))</f>
        <v>0.41326458205213112</v>
      </c>
      <c r="L18" s="176">
        <f t="shared" si="2"/>
        <v>2</v>
      </c>
      <c r="M18" s="176">
        <f t="shared" si="3"/>
        <v>2.5499999999999998</v>
      </c>
      <c r="N18" s="176">
        <f t="shared" si="4"/>
        <v>2.9</v>
      </c>
      <c r="O18" s="176">
        <f>IF('Crisis Indicator Data'!H15="x","x",IF('Crisis Indicator Data'!H15=0,0,IF(LOG('Crisis Indicator Data'!H15)&lt;O$4,0,IF(LOG('Crisis Indicator Data'!H15)&gt;O$3,5,ROUND(5-(O$3-LOG('Crisis Indicator Data'!H15))/(O$3-O$4)*5,1)))))</f>
        <v>3.7</v>
      </c>
      <c r="P18" s="190">
        <f>IF('Crisis Indicator Data'!H15="x","x",'Crisis Indicator Data'!H15/'Crisis Indicator Data'!G15)</f>
        <v>0.60405219780219777</v>
      </c>
      <c r="Q18" s="176">
        <f t="shared" si="5"/>
        <v>3</v>
      </c>
      <c r="R18" s="176">
        <f t="shared" si="6"/>
        <v>3.35</v>
      </c>
      <c r="S18" s="176">
        <f>IF('Crisis Indicator Data'!I15="x","x",IF('Crisis Indicator Data'!I15=0,0,IF(LOG('Crisis Indicator Data'!I15)&lt;S$4,0,IF(LOG('Crisis Indicator Data'!I15)&gt;S$3,5,ROUND(5-(S$3-LOG('Crisis Indicator Data'!I15))/(S$3-S$4)*5,1)))))</f>
        <v>4.3</v>
      </c>
      <c r="T18" s="190">
        <f>IF('Crisis Indicator Data'!H15="x","x",IF('Crisis Indicator Data'!I15="x","x",'Crisis Indicator Data'!I15/'Crisis Indicator Data'!H15))</f>
        <v>0.20200871707409512</v>
      </c>
      <c r="U18" s="176">
        <f t="shared" si="7"/>
        <v>5</v>
      </c>
      <c r="V18" s="176">
        <f t="shared" si="8"/>
        <v>4.7</v>
      </c>
      <c r="W18" s="176">
        <f>IF('Crisis Indicator Data'!L15="x","x",IF('Crisis Indicator Data'!L15=0,0,IF(LOG('Crisis Indicator Data'!L15)&lt;W$4,0,IF(LOG('Crisis Indicator Data'!L15)&gt;W$3,5,ROUND(5-(W$3-LOG('Crisis Indicator Data'!L15))/(W$3-W$4)*5,1)))))</f>
        <v>5</v>
      </c>
      <c r="X18" s="191">
        <f>IF(OR('Crisis Indicator Data'!L15="x",'Crisis Indicator Data'!H15="x"),"x",'Crisis Indicator Data'!L15/'Crisis Indicator Data'!H15)</f>
        <v>6.4468447981807847E-4</v>
      </c>
      <c r="Y18" s="176">
        <f t="shared" si="9"/>
        <v>5</v>
      </c>
      <c r="Z18" s="176">
        <f t="shared" si="10"/>
        <v>5</v>
      </c>
      <c r="AA18" s="176">
        <f t="shared" si="11"/>
        <v>4.9000000000000004</v>
      </c>
      <c r="AB18" s="192">
        <f t="shared" si="12"/>
        <v>4.3</v>
      </c>
    </row>
    <row r="19" spans="1:28" x14ac:dyDescent="0.3">
      <c r="A19" s="196" t="str">
        <f>'Crisis Indicator Data'!A16</f>
        <v>Floods in Burkina Faso</v>
      </c>
      <c r="B19" s="197" t="str">
        <f>'Crisis Indicator Data'!B16</f>
        <v>Flood</v>
      </c>
      <c r="C19" s="197" t="str">
        <f>'Crisis Indicator Data'!C16</f>
        <v>BFA003</v>
      </c>
      <c r="D19" s="197" t="str">
        <f>'Crisis Indicator Data'!D16</f>
        <v>Burkina Faso</v>
      </c>
      <c r="E19" s="198" t="str">
        <f>'Crisis Indicator Data'!E16</f>
        <v>BFA</v>
      </c>
      <c r="F19" s="195">
        <f>IF('Crisis Indicator Data'!F16="x","x",IF(LOG('Crisis Indicator Data'!F16)&lt;F$4,0,IF(LOG('Crisis Indicator Data'!F16)&gt;F$3,5,ROUND(5-(F$3-LOG('Crisis Indicator Data'!F16))/(F$3-F$4)*5,1))))</f>
        <v>4.0999999999999996</v>
      </c>
      <c r="G19" s="190">
        <f>IF('Crisis Indicator Data'!F16="x","x",IF(B19="Regional crisis",('Crisis Indicator Data'!F16/VLOOKUP('Impact of the crisis'!$C19,'Regional Crises'!$B$1:$R$66,4,FALSE)),'Crisis Indicator Data'!F16/VLOOKUP('Impact of the crisis'!$E19,'Country Indicator Data'!$B$4:$P$194,15,FALSE)))</f>
        <v>0.98963450292397659</v>
      </c>
      <c r="H19" s="176">
        <f t="shared" si="0"/>
        <v>4.9000000000000004</v>
      </c>
      <c r="I19" s="176">
        <f t="shared" si="1"/>
        <v>4.5</v>
      </c>
      <c r="J19" s="176">
        <f>IF('Crisis Indicator Data'!G16="x","x",IF(LOG('Crisis Indicator Data'!G16)&lt;J$4,0,IF(LOG('Crisis Indicator Data'!G16)&gt;J$3,5,ROUND(5-(J$3-LOG('Crisis Indicator Data'!G16))/(J$3-J$4)*5,1))))</f>
        <v>4.4000000000000004</v>
      </c>
      <c r="K19" s="190">
        <f>IF('Crisis Indicator Data'!G16="x","x",IF(B19="Regional crisis",('Crisis Indicator Data'!G16/VLOOKUP('Impact of the crisis'!$C19,'Regional Crises'!$B$1:$R$66,5,FALSE)),'Crisis Indicator Data'!G16/VLOOKUP('Impact of the crisis'!$E19,'Country Indicator Data'!$B$4:$P$194,14,FALSE)))</f>
        <v>0.99995269407256726</v>
      </c>
      <c r="L19" s="176">
        <f t="shared" si="2"/>
        <v>5</v>
      </c>
      <c r="M19" s="176">
        <f t="shared" si="3"/>
        <v>4.7</v>
      </c>
      <c r="N19" s="176">
        <f t="shared" si="4"/>
        <v>4.5999999999999996</v>
      </c>
      <c r="O19" s="176">
        <f>IF('Crisis Indicator Data'!H16="x","x",IF('Crisis Indicator Data'!H16=0,0,IF(LOG('Crisis Indicator Data'!H16)&lt;O$4,0,IF(LOG('Crisis Indicator Data'!H16)&gt;O$3,5,ROUND(5-(O$3-LOG('Crisis Indicator Data'!H16))/(O$3-O$4)*5,1)))))</f>
        <v>0.9</v>
      </c>
      <c r="P19" s="190">
        <f>IF('Crisis Indicator Data'!H16="x","x",'Crisis Indicator Data'!H16/'Crisis Indicator Data'!G16)</f>
        <v>5.0146655312706973E-3</v>
      </c>
      <c r="Q19" s="176">
        <f t="shared" si="5"/>
        <v>0</v>
      </c>
      <c r="R19" s="176">
        <f t="shared" si="6"/>
        <v>0.45</v>
      </c>
      <c r="S19" s="176" t="str">
        <f>IF('Crisis Indicator Data'!I16="x","x",IF('Crisis Indicator Data'!I16=0,0,IF(LOG('Crisis Indicator Data'!I16)&lt;S$4,0,IF(LOG('Crisis Indicator Data'!I16)&gt;S$3,5,ROUND(5-(S$3-LOG('Crisis Indicator Data'!I16))/(S$3-S$4)*5,1)))))</f>
        <v>x</v>
      </c>
      <c r="T19" s="190" t="str">
        <f>IF('Crisis Indicator Data'!H16="x","x",IF('Crisis Indicator Data'!I16="x","x",'Crisis Indicator Data'!I16/'Crisis Indicator Data'!H16))</f>
        <v>x</v>
      </c>
      <c r="U19" s="176" t="str">
        <f t="shared" si="7"/>
        <v>x</v>
      </c>
      <c r="V19" s="176" t="str">
        <f t="shared" si="8"/>
        <v>x</v>
      </c>
      <c r="W19" s="176">
        <f>IF('Crisis Indicator Data'!L16="x","x",IF('Crisis Indicator Data'!L16=0,0,IF(LOG('Crisis Indicator Data'!L16)&lt;W$4,0,IF(LOG('Crisis Indicator Data'!L16)&gt;W$3,5,ROUND(5-(W$3-LOG('Crisis Indicator Data'!L16))/(W$3-W$4)*5,1)))))</f>
        <v>2.2999999999999998</v>
      </c>
      <c r="X19" s="191">
        <f>IF(OR('Crisis Indicator Data'!L16="x",'Crisis Indicator Data'!H16="x"),"x",'Crisis Indicator Data'!L16/'Crisis Indicator Data'!H16)</f>
        <v>3.8679245283018866E-4</v>
      </c>
      <c r="Y19" s="176">
        <f t="shared" si="9"/>
        <v>5</v>
      </c>
      <c r="Z19" s="176">
        <f t="shared" si="10"/>
        <v>3.7</v>
      </c>
      <c r="AA19" s="176">
        <f t="shared" si="11"/>
        <v>3.7</v>
      </c>
      <c r="AB19" s="192">
        <f t="shared" si="12"/>
        <v>2.4</v>
      </c>
    </row>
    <row r="20" spans="1:28" x14ac:dyDescent="0.3">
      <c r="A20" s="196" t="str">
        <f>'Crisis Indicator Data'!A17</f>
        <v>Multiple crises in Burkina Faso</v>
      </c>
      <c r="B20" s="197" t="str">
        <f>'Crisis Indicator Data'!B17</f>
        <v>Multiple crises country</v>
      </c>
      <c r="C20" s="197" t="str">
        <f>'Crisis Indicator Data'!C17</f>
        <v>BFA004</v>
      </c>
      <c r="D20" s="197" t="str">
        <f>'Crisis Indicator Data'!D17</f>
        <v>Burkina Faso</v>
      </c>
      <c r="E20" s="198" t="str">
        <f>'Crisis Indicator Data'!E17</f>
        <v>BFA</v>
      </c>
      <c r="F20" s="195">
        <f>IF('Crisis Indicator Data'!F17="x","x",IF(LOG('Crisis Indicator Data'!F17)&lt;F$4,0,IF(LOG('Crisis Indicator Data'!F17)&gt;F$3,5,ROUND(5-(F$3-LOG('Crisis Indicator Data'!F17))/(F$3-F$4)*5,1))))</f>
        <v>4.0999999999999996</v>
      </c>
      <c r="G20" s="190">
        <f>IF('Crisis Indicator Data'!F17="x","x",IF(B20="Regional crisis",('Crisis Indicator Data'!F17/VLOOKUP('Impact of the crisis'!$C20,'Regional Crises'!$B$1:$R$66,4,FALSE)),'Crisis Indicator Data'!F17/VLOOKUP('Impact of the crisis'!$E20,'Country Indicator Data'!$B$4:$P$194,15,FALSE)))</f>
        <v>0.98963450292397659</v>
      </c>
      <c r="H20" s="176">
        <f t="shared" si="0"/>
        <v>4.9000000000000004</v>
      </c>
      <c r="I20" s="176">
        <f t="shared" si="1"/>
        <v>4.5</v>
      </c>
      <c r="J20" s="176">
        <f>IF('Crisis Indicator Data'!G17="x","x",IF(LOG('Crisis Indicator Data'!G17)&lt;J$4,0,IF(LOG('Crisis Indicator Data'!G17)&gt;J$3,5,ROUND(5-(J$3-LOG('Crisis Indicator Data'!G17))/(J$3-J$4)*5,1))))</f>
        <v>4.4000000000000004</v>
      </c>
      <c r="K20" s="190">
        <f>IF('Crisis Indicator Data'!G17="x","x",IF(B20="Regional crisis",('Crisis Indicator Data'!G17/VLOOKUP('Impact of the crisis'!$C20,'Regional Crises'!$B$1:$R$66,5,FALSE)),'Crisis Indicator Data'!G17/VLOOKUP('Impact of the crisis'!$E20,'Country Indicator Data'!$B$4:$P$194,14,FALSE)))</f>
        <v>1</v>
      </c>
      <c r="L20" s="176">
        <f t="shared" si="2"/>
        <v>5</v>
      </c>
      <c r="M20" s="176">
        <f t="shared" si="3"/>
        <v>4.7</v>
      </c>
      <c r="N20" s="176">
        <f t="shared" si="4"/>
        <v>4.5999999999999996</v>
      </c>
      <c r="O20" s="176">
        <f>IF('Crisis Indicator Data'!H17="x","x",IF('Crisis Indicator Data'!H17=0,0,IF(LOG('Crisis Indicator Data'!H17)&lt;O$4,0,IF(LOG('Crisis Indicator Data'!H17)&gt;O$3,5,ROUND(5-(O$3-LOG('Crisis Indicator Data'!H17))/(O$3-O$4)*5,1)))))</f>
        <v>3.7</v>
      </c>
      <c r="P20" s="190">
        <f>IF('Crisis Indicator Data'!H17="x","x",'Crisis Indicator Data'!H17/'Crisis Indicator Data'!G17)</f>
        <v>0.24963337906239652</v>
      </c>
      <c r="Q20" s="176">
        <f t="shared" si="5"/>
        <v>1.2</v>
      </c>
      <c r="R20" s="176">
        <f t="shared" si="6"/>
        <v>2.4500000000000002</v>
      </c>
      <c r="S20" s="176">
        <f>IF('Crisis Indicator Data'!I17="x","x",IF('Crisis Indicator Data'!I17=0,0,IF(LOG('Crisis Indicator Data'!I17)&lt;S$4,0,IF(LOG('Crisis Indicator Data'!I17)&gt;S$3,5,ROUND(5-(S$3-LOG('Crisis Indicator Data'!I17))/(S$3-S$4)*5,1)))))</f>
        <v>4.3</v>
      </c>
      <c r="T20" s="190">
        <f>IF('Crisis Indicator Data'!H17="x","x",IF('Crisis Indicator Data'!I17="x","x",'Crisis Indicator Data'!I17/'Crisis Indicator Data'!H17))</f>
        <v>0.20200871707409512</v>
      </c>
      <c r="U20" s="176">
        <f t="shared" si="7"/>
        <v>5</v>
      </c>
      <c r="V20" s="176">
        <f t="shared" si="8"/>
        <v>4.7</v>
      </c>
      <c r="W20" s="176">
        <f>IF('Crisis Indicator Data'!L17="x","x",IF('Crisis Indicator Data'!L17=0,0,IF(LOG('Crisis Indicator Data'!L17)&lt;W$4,0,IF(LOG('Crisis Indicator Data'!L17)&gt;W$3,5,ROUND(5-(W$3-LOG('Crisis Indicator Data'!L17))/(W$3-W$4)*5,1)))))</f>
        <v>5</v>
      </c>
      <c r="X20" s="191">
        <f>IF(OR('Crisis Indicator Data'!L17="x",'Crisis Indicator Data'!H17="x"),"x",'Crisis Indicator Data'!L17/'Crisis Indicator Data'!H17)</f>
        <v>6.5245404585938976E-4</v>
      </c>
      <c r="Y20" s="176">
        <f t="shared" si="9"/>
        <v>5</v>
      </c>
      <c r="Z20" s="176">
        <f t="shared" si="10"/>
        <v>5</v>
      </c>
      <c r="AA20" s="176">
        <f t="shared" si="11"/>
        <v>4.9000000000000004</v>
      </c>
      <c r="AB20" s="192">
        <f t="shared" si="12"/>
        <v>4</v>
      </c>
    </row>
    <row r="21" spans="1:28" x14ac:dyDescent="0.3">
      <c r="A21" s="196" t="str">
        <f>'Crisis Indicator Data'!A18</f>
        <v>Complex in Burundi</v>
      </c>
      <c r="B21" s="197" t="str">
        <f>'Crisis Indicator Data'!B18</f>
        <v>Complex crisis</v>
      </c>
      <c r="C21" s="197" t="str">
        <f>'Crisis Indicator Data'!C18</f>
        <v>BDI001</v>
      </c>
      <c r="D21" s="197" t="str">
        <f>'Crisis Indicator Data'!D18</f>
        <v>Burundi</v>
      </c>
      <c r="E21" s="198" t="str">
        <f>'Crisis Indicator Data'!E18</f>
        <v>BDI</v>
      </c>
      <c r="F21" s="195">
        <f>IF('Crisis Indicator Data'!F18="x","x",IF(LOG('Crisis Indicator Data'!F18)&lt;F$4,0,IF(LOG('Crisis Indicator Data'!F18)&gt;F$3,5,ROUND(5-(F$3-LOG('Crisis Indicator Data'!F18))/(F$3-F$4)*5,1))))</f>
        <v>2.2999999999999998</v>
      </c>
      <c r="G21" s="190">
        <f>IF('Crisis Indicator Data'!F18="x","x",IF(B21="Regional crisis",('Crisis Indicator Data'!F18/VLOOKUP('Impact of the crisis'!$C21,'Regional Crises'!$B$1:$R$66,4,FALSE)),'Crisis Indicator Data'!F18/VLOOKUP('Impact of the crisis'!$E21,'Country Indicator Data'!$B$4:$P$194,15,FALSE)))</f>
        <v>1</v>
      </c>
      <c r="H21" s="176">
        <f t="shared" si="0"/>
        <v>5</v>
      </c>
      <c r="I21" s="176">
        <f t="shared" si="1"/>
        <v>3.65</v>
      </c>
      <c r="J21" s="176">
        <f>IF('Crisis Indicator Data'!G18="x","x",IF(LOG('Crisis Indicator Data'!G18)&lt;J$4,0,IF(LOG('Crisis Indicator Data'!G18)&gt;J$3,5,ROUND(5-(J$3-LOG('Crisis Indicator Data'!G18))/(J$3-J$4)*5,1))))</f>
        <v>3.6</v>
      </c>
      <c r="K21" s="190">
        <f>IF('Crisis Indicator Data'!G18="x","x",IF(B21="Regional crisis",('Crisis Indicator Data'!G18/VLOOKUP('Impact of the crisis'!$C21,'Regional Crises'!$B$1:$R$66,5,FALSE)),'Crisis Indicator Data'!G18/VLOOKUP('Impact of the crisis'!$E21,'Country Indicator Data'!$B$4:$P$194,14,FALSE)))</f>
        <v>0.98032125136657977</v>
      </c>
      <c r="L21" s="176">
        <f t="shared" si="2"/>
        <v>4.9000000000000004</v>
      </c>
      <c r="M21" s="176">
        <f t="shared" si="3"/>
        <v>4.25</v>
      </c>
      <c r="N21" s="176">
        <f t="shared" si="4"/>
        <v>4</v>
      </c>
      <c r="O21" s="176">
        <f>IF('Crisis Indicator Data'!H18="x","x",IF('Crisis Indicator Data'!H18=0,0,IF(LOG('Crisis Indicator Data'!H18)&lt;O$4,0,IF(LOG('Crisis Indicator Data'!H18)&gt;O$3,5,ROUND(5-(O$3-LOG('Crisis Indicator Data'!H18))/(O$3-O$4)*5,1)))))</f>
        <v>3.7</v>
      </c>
      <c r="P21" s="190">
        <f>IF('Crisis Indicator Data'!H18="x","x",'Crisis Indicator Data'!H18/'Crisis Indicator Data'!G18)</f>
        <v>0.45371879557347516</v>
      </c>
      <c r="Q21" s="176">
        <f t="shared" si="5"/>
        <v>2.2000000000000002</v>
      </c>
      <c r="R21" s="176">
        <f t="shared" si="6"/>
        <v>2.95</v>
      </c>
      <c r="S21" s="176">
        <f>IF('Crisis Indicator Data'!I18="x","x",IF('Crisis Indicator Data'!I18=0,0,IF(LOG('Crisis Indicator Data'!I18)&lt;S$4,0,IF(LOG('Crisis Indicator Data'!I18)&gt;S$3,5,ROUND(5-(S$3-LOG('Crisis Indicator Data'!I18))/(S$3-S$4)*5,1)))))</f>
        <v>3.9</v>
      </c>
      <c r="T21" s="190">
        <f>IF('Crisis Indicator Data'!H18="x","x",IF('Crisis Indicator Data'!I18="x","x",'Crisis Indicator Data'!I18/'Crisis Indicator Data'!H18))</f>
        <v>9.5103044053696351E-2</v>
      </c>
      <c r="U21" s="176">
        <f t="shared" si="7"/>
        <v>3.2</v>
      </c>
      <c r="V21" s="176">
        <f t="shared" si="8"/>
        <v>3.6</v>
      </c>
      <c r="W21" s="176">
        <f>IF('Crisis Indicator Data'!L18="x","x",IF('Crisis Indicator Data'!L18=0,0,IF(LOG('Crisis Indicator Data'!L18)&lt;W$4,0,IF(LOG('Crisis Indicator Data'!L18)&gt;W$3,5,ROUND(5-(W$3-LOG('Crisis Indicator Data'!L18))/(W$3-W$4)*5,1)))))</f>
        <v>3.4</v>
      </c>
      <c r="X21" s="191">
        <f>IF(OR('Crisis Indicator Data'!L18="x",'Crisis Indicator Data'!H18="x"),"x",'Crisis Indicator Data'!L18/'Crisis Indicator Data'!H18)</f>
        <v>4.2730194743807905E-5</v>
      </c>
      <c r="Y21" s="176">
        <f t="shared" si="9"/>
        <v>2.1</v>
      </c>
      <c r="Z21" s="176">
        <f t="shared" si="10"/>
        <v>2.8</v>
      </c>
      <c r="AA21" s="176">
        <f t="shared" si="11"/>
        <v>3.2</v>
      </c>
      <c r="AB21" s="192">
        <f t="shared" si="12"/>
        <v>3.1</v>
      </c>
    </row>
    <row r="22" spans="1:28" x14ac:dyDescent="0.3">
      <c r="A22" s="196" t="str">
        <f>'Crisis Indicator Data'!A19</f>
        <v>Multiple crises in Cameroon</v>
      </c>
      <c r="B22" s="197" t="str">
        <f>'Crisis Indicator Data'!B19</f>
        <v>Multiple crises country</v>
      </c>
      <c r="C22" s="197" t="str">
        <f>'Crisis Indicator Data'!C19</f>
        <v>CMR001</v>
      </c>
      <c r="D22" s="197" t="str">
        <f>'Crisis Indicator Data'!D19</f>
        <v>Cameroon</v>
      </c>
      <c r="E22" s="198" t="str">
        <f>'Crisis Indicator Data'!E19</f>
        <v>CMR</v>
      </c>
      <c r="F22" s="195">
        <f>IF('Crisis Indicator Data'!F19="x","x",IF(LOG('Crisis Indicator Data'!F19)&lt;F$4,0,IF(LOG('Crisis Indicator Data'!F19)&gt;F$3,5,ROUND(5-(F$3-LOG('Crisis Indicator Data'!F19))/(F$3-F$4)*5,1))))</f>
        <v>4.0999999999999996</v>
      </c>
      <c r="G22" s="190">
        <f>IF('Crisis Indicator Data'!F19="x","x",IF(B22="Regional crisis",('Crisis Indicator Data'!F19/VLOOKUP('Impact of the crisis'!$C22,'Regional Crises'!$B$1:$R$66,4,FALSE)),'Crisis Indicator Data'!F19/VLOOKUP('Impact of the crisis'!$E22,'Country Indicator Data'!$B$4:$P$194,15,FALSE)))</f>
        <v>0.60040193776311057</v>
      </c>
      <c r="H22" s="176">
        <f t="shared" si="0"/>
        <v>3</v>
      </c>
      <c r="I22" s="176">
        <f t="shared" si="1"/>
        <v>3.55</v>
      </c>
      <c r="J22" s="176">
        <f>IF('Crisis Indicator Data'!G19="x","x",IF(LOG('Crisis Indicator Data'!G19)&lt;J$4,0,IF(LOG('Crisis Indicator Data'!G19)&gt;J$3,5,ROUND(5-(J$3-LOG('Crisis Indicator Data'!G19))/(J$3-J$4)*5,1))))</f>
        <v>3.4</v>
      </c>
      <c r="K22" s="190">
        <f>IF('Crisis Indicator Data'!G19="x","x",IF(B22="Regional crisis",('Crisis Indicator Data'!G19/VLOOKUP('Impact of the crisis'!$C22,'Regional Crises'!$B$1:$R$66,5,FALSE)),'Crisis Indicator Data'!G19/VLOOKUP('Impact of the crisis'!$E22,'Country Indicator Data'!$B$4:$P$194,14,FALSE)))</f>
        <v>0.39867058277940948</v>
      </c>
      <c r="L22" s="176">
        <f t="shared" si="2"/>
        <v>2</v>
      </c>
      <c r="M22" s="176">
        <f t="shared" si="3"/>
        <v>2.7</v>
      </c>
      <c r="N22" s="176">
        <f t="shared" si="4"/>
        <v>3.2</v>
      </c>
      <c r="O22" s="176">
        <f>IF('Crisis Indicator Data'!H19="x","x",IF('Crisis Indicator Data'!H19=0,0,IF(LOG('Crisis Indicator Data'!H19)&lt;O$4,0,IF(LOG('Crisis Indicator Data'!H19)&gt;O$3,5,ROUND(5-(O$3-LOG('Crisis Indicator Data'!H19))/(O$3-O$4)*5,1)))))</f>
        <v>3.7</v>
      </c>
      <c r="P22" s="190">
        <f>IF('Crisis Indicator Data'!H19="x","x",'Crisis Indicator Data'!H19/'Crisis Indicator Data'!G19)</f>
        <v>0.53964715005816211</v>
      </c>
      <c r="Q22" s="176">
        <f t="shared" si="5"/>
        <v>2.7</v>
      </c>
      <c r="R22" s="176">
        <f t="shared" si="6"/>
        <v>3.2</v>
      </c>
      <c r="S22" s="176">
        <f>IF('Crisis Indicator Data'!I19="x","x",IF('Crisis Indicator Data'!I19=0,0,IF(LOG('Crisis Indicator Data'!I19)&lt;S$4,0,IF(LOG('Crisis Indicator Data'!I19)&gt;S$3,5,ROUND(5-(S$3-LOG('Crisis Indicator Data'!I19))/(S$3-S$4)*5,1)))))</f>
        <v>4.7</v>
      </c>
      <c r="T22" s="190">
        <f>IF('Crisis Indicator Data'!H19="x","x",IF('Crisis Indicator Data'!I19="x","x",'Crisis Indicator Data'!I19/'Crisis Indicator Data'!H19))</f>
        <v>0.35584695527213939</v>
      </c>
      <c r="U22" s="176">
        <f t="shared" si="7"/>
        <v>5</v>
      </c>
      <c r="V22" s="176">
        <f t="shared" si="8"/>
        <v>4.9000000000000004</v>
      </c>
      <c r="W22" s="176">
        <f>IF('Crisis Indicator Data'!L19="x","x",IF('Crisis Indicator Data'!L19=0,0,IF(LOG('Crisis Indicator Data'!L19)&lt;W$4,0,IF(LOG('Crisis Indicator Data'!L19)&gt;W$3,5,ROUND(5-(W$3-LOG('Crisis Indicator Data'!L19))/(W$3-W$4)*5,1)))))</f>
        <v>4</v>
      </c>
      <c r="X22" s="191">
        <f>IF(OR('Crisis Indicator Data'!L19="x",'Crisis Indicator Data'!H19="x"),"x",'Crisis Indicator Data'!L19/'Crisis Indicator Data'!H19)</f>
        <v>1.155020657445662E-4</v>
      </c>
      <c r="Y22" s="176">
        <f t="shared" si="9"/>
        <v>5</v>
      </c>
      <c r="Z22" s="176">
        <f t="shared" si="10"/>
        <v>4.5</v>
      </c>
      <c r="AA22" s="176">
        <f t="shared" si="11"/>
        <v>4.7</v>
      </c>
      <c r="AB22" s="192">
        <f t="shared" si="12"/>
        <v>4.0999999999999996</v>
      </c>
    </row>
    <row r="23" spans="1:28" x14ac:dyDescent="0.3">
      <c r="A23" s="196" t="str">
        <f>'Crisis Indicator Data'!A20</f>
        <v>Boko Haram in Cameroon</v>
      </c>
      <c r="B23" s="197" t="str">
        <f>'Crisis Indicator Data'!B20</f>
        <v>Conflict</v>
      </c>
      <c r="C23" s="197" t="str">
        <f>'Crisis Indicator Data'!C20</f>
        <v>CMR002</v>
      </c>
      <c r="D23" s="197" t="str">
        <f>'Crisis Indicator Data'!D20</f>
        <v>Cameroon</v>
      </c>
      <c r="E23" s="198" t="str">
        <f>'Crisis Indicator Data'!E20</f>
        <v>CMR</v>
      </c>
      <c r="F23" s="195">
        <f>IF('Crisis Indicator Data'!F20="x","x",IF(LOG('Crisis Indicator Data'!F20)&lt;F$4,0,IF(LOG('Crisis Indicator Data'!F20)&gt;F$3,5,ROUND(5-(F$3-LOG('Crisis Indicator Data'!F20))/(F$3-F$4)*5,1))))</f>
        <v>2.6</v>
      </c>
      <c r="G23" s="190">
        <f>IF('Crisis Indicator Data'!F20="x","x",IF(B23="Regional crisis",('Crisis Indicator Data'!F20/VLOOKUP('Impact of the crisis'!$C23,'Regional Crises'!$B$1:$R$66,4,FALSE)),'Crisis Indicator Data'!F20/VLOOKUP('Impact of the crisis'!$E23,'Country Indicator Data'!$B$4:$P$194,15,FALSE)))</f>
        <v>7.248207146030336E-2</v>
      </c>
      <c r="H23" s="176">
        <f t="shared" si="0"/>
        <v>0.3</v>
      </c>
      <c r="I23" s="176">
        <f t="shared" si="1"/>
        <v>1.45</v>
      </c>
      <c r="J23" s="176">
        <f>IF('Crisis Indicator Data'!G20="x","x",IF(LOG('Crisis Indicator Data'!G20)&lt;J$4,0,IF(LOG('Crisis Indicator Data'!G20)&gt;J$3,5,ROUND(5-(J$3-LOG('Crisis Indicator Data'!G20))/(J$3-J$4)*5,1))))</f>
        <v>2.1</v>
      </c>
      <c r="K23" s="190">
        <f>IF('Crisis Indicator Data'!G20="x","x",IF(B23="Regional crisis",('Crisis Indicator Data'!G20/VLOOKUP('Impact of the crisis'!$C23,'Regional Crises'!$B$1:$R$66,5,FALSE)),'Crisis Indicator Data'!G20/VLOOKUP('Impact of the crisis'!$E23,'Country Indicator Data'!$B$4:$P$194,14,FALSE)))</f>
        <v>0.16919152882980368</v>
      </c>
      <c r="L23" s="176">
        <f t="shared" si="2"/>
        <v>0.8</v>
      </c>
      <c r="M23" s="176">
        <f t="shared" si="3"/>
        <v>1.4500000000000002</v>
      </c>
      <c r="N23" s="176">
        <f t="shared" si="4"/>
        <v>1.5</v>
      </c>
      <c r="O23" s="176">
        <f>IF('Crisis Indicator Data'!H20="x","x",IF('Crisis Indicator Data'!H20=0,0,IF(LOG('Crisis Indicator Data'!H20)&lt;O$4,0,IF(LOG('Crisis Indicator Data'!H20)&gt;O$3,5,ROUND(5-(O$3-LOG('Crisis Indicator Data'!H20))/(O$3-O$4)*5,1)))))</f>
        <v>3.2</v>
      </c>
      <c r="P23" s="190">
        <f>IF('Crisis Indicator Data'!H20="x","x",'Crisis Indicator Data'!H20/'Crisis Indicator Data'!G20)</f>
        <v>0.57583371402466876</v>
      </c>
      <c r="Q23" s="176">
        <f t="shared" si="5"/>
        <v>2.9</v>
      </c>
      <c r="R23" s="176">
        <f t="shared" si="6"/>
        <v>3.05</v>
      </c>
      <c r="S23" s="176">
        <f>IF('Crisis Indicator Data'!I20="x","x",IF('Crisis Indicator Data'!I20=0,0,IF(LOG('Crisis Indicator Data'!I20)&lt;S$4,0,IF(LOG('Crisis Indicator Data'!I20)&gt;S$3,5,ROUND(5-(S$3-LOG('Crisis Indicator Data'!I20))/(S$3-S$4)*5,1)))))</f>
        <v>3.9</v>
      </c>
      <c r="T23" s="190">
        <f>IF('Crisis Indicator Data'!H20="x","x",IF('Crisis Indicator Data'!I20="x","x",'Crisis Indicator Data'!I20/'Crisis Indicator Data'!H20))</f>
        <v>0.22213407378024594</v>
      </c>
      <c r="U23" s="176">
        <f t="shared" si="7"/>
        <v>5</v>
      </c>
      <c r="V23" s="176">
        <f t="shared" si="8"/>
        <v>4.5</v>
      </c>
      <c r="W23" s="176">
        <f>IF('Crisis Indicator Data'!L20="x","x",IF('Crisis Indicator Data'!L20=0,0,IF(LOG('Crisis Indicator Data'!L20)&lt;W$4,0,IF(LOG('Crisis Indicator Data'!L20)&gt;W$3,5,ROUND(5-(W$3-LOG('Crisis Indicator Data'!L20))/(W$3-W$4)*5,1)))))</f>
        <v>3.4</v>
      </c>
      <c r="X23" s="191">
        <f>IF(OR('Crisis Indicator Data'!L20="x",'Crisis Indicator Data'!H20="x"),"x",'Crisis Indicator Data'!L20/'Crisis Indicator Data'!H20)</f>
        <v>1.0035700119000396E-4</v>
      </c>
      <c r="Y23" s="176">
        <f t="shared" si="9"/>
        <v>5</v>
      </c>
      <c r="Z23" s="176">
        <f t="shared" si="10"/>
        <v>4.2</v>
      </c>
      <c r="AA23" s="176">
        <f t="shared" si="11"/>
        <v>4.4000000000000004</v>
      </c>
      <c r="AB23" s="192">
        <f t="shared" si="12"/>
        <v>3.8</v>
      </c>
    </row>
    <row r="24" spans="1:28" x14ac:dyDescent="0.3">
      <c r="A24" s="196" t="str">
        <f>'Crisis Indicator Data'!A21</f>
        <v>Anglophone Crisis in Cameroon</v>
      </c>
      <c r="B24" s="197" t="str">
        <f>'Crisis Indicator Data'!B21</f>
        <v>Conflict</v>
      </c>
      <c r="C24" s="197" t="str">
        <f>'Crisis Indicator Data'!C21</f>
        <v>CMR003</v>
      </c>
      <c r="D24" s="197" t="str">
        <f>'Crisis Indicator Data'!D21</f>
        <v>Cameroon</v>
      </c>
      <c r="E24" s="198" t="str">
        <f>'Crisis Indicator Data'!E21</f>
        <v>CMR</v>
      </c>
      <c r="F24" s="195">
        <f>IF('Crisis Indicator Data'!F21="x","x",IF(LOG('Crisis Indicator Data'!F21)&lt;F$4,0,IF(LOG('Crisis Indicator Data'!F21)&gt;F$3,5,ROUND(5-(F$3-LOG('Crisis Indicator Data'!F21))/(F$3-F$4)*5,1))))</f>
        <v>3.1</v>
      </c>
      <c r="G24" s="190">
        <f>IF('Crisis Indicator Data'!F21="x","x",IF(B24="Regional crisis",('Crisis Indicator Data'!F21/VLOOKUP('Impact of the crisis'!$C24,'Regional Crises'!$B$1:$R$66,4,FALSE)),'Crisis Indicator Data'!F21/VLOOKUP('Impact of the crisis'!$E24,'Country Indicator Data'!$B$4:$P$194,15,FALSE)))</f>
        <v>0.16257324786867214</v>
      </c>
      <c r="H24" s="176">
        <f t="shared" si="0"/>
        <v>0.7</v>
      </c>
      <c r="I24" s="176">
        <f t="shared" si="1"/>
        <v>1.9</v>
      </c>
      <c r="J24" s="176">
        <f>IF('Crisis Indicator Data'!G21="x","x",IF(LOG('Crisis Indicator Data'!G21)&lt;J$4,0,IF(LOG('Crisis Indicator Data'!G21)&gt;J$3,5,ROUND(5-(J$3-LOG('Crisis Indicator Data'!G21))/(J$3-J$4)*5,1))))</f>
        <v>2.1</v>
      </c>
      <c r="K24" s="190">
        <f>IF('Crisis Indicator Data'!G21="x","x",IF(B24="Regional crisis",('Crisis Indicator Data'!G21/VLOOKUP('Impact of the crisis'!$C24,'Regional Crises'!$B$1:$R$66,5,FALSE)),'Crisis Indicator Data'!G21/VLOOKUP('Impact of the crisis'!$E24,'Country Indicator Data'!$B$4:$P$194,14,FALSE)))</f>
        <v>0.1690369454320606</v>
      </c>
      <c r="L24" s="176">
        <f t="shared" si="2"/>
        <v>0.8</v>
      </c>
      <c r="M24" s="176">
        <f t="shared" si="3"/>
        <v>1.4500000000000002</v>
      </c>
      <c r="N24" s="176">
        <f t="shared" si="4"/>
        <v>1.7</v>
      </c>
      <c r="O24" s="176">
        <f>IF('Crisis Indicator Data'!H21="x","x",IF('Crisis Indicator Data'!H21=0,0,IF(LOG('Crisis Indicator Data'!H21)&lt;O$4,0,IF(LOG('Crisis Indicator Data'!H21)&gt;O$3,5,ROUND(5-(O$3-LOG('Crisis Indicator Data'!H21))/(O$3-O$4)*5,1)))))</f>
        <v>3.2</v>
      </c>
      <c r="P24" s="190">
        <f>IF('Crisis Indicator Data'!H21="x","x",'Crisis Indicator Data'!H21/'Crisis Indicator Data'!G21)</f>
        <v>0.63168724279835387</v>
      </c>
      <c r="Q24" s="176">
        <f t="shared" si="5"/>
        <v>3.1</v>
      </c>
      <c r="R24" s="176">
        <f t="shared" si="6"/>
        <v>3.1500000000000004</v>
      </c>
      <c r="S24" s="176">
        <f>IF('Crisis Indicator Data'!I21="x","x",IF('Crisis Indicator Data'!I21=0,0,IF(LOG('Crisis Indicator Data'!I21)&lt;S$4,0,IF(LOG('Crisis Indicator Data'!I21)&gt;S$3,5,ROUND(5-(S$3-LOG('Crisis Indicator Data'!I21))/(S$3-S$4)*5,1)))))</f>
        <v>4.4000000000000004</v>
      </c>
      <c r="T24" s="190">
        <f>IF('Crisis Indicator Data'!H21="x","x",IF('Crisis Indicator Data'!I21="x","x",'Crisis Indicator Data'!I21/'Crisis Indicator Data'!H21))</f>
        <v>0.41006152732537099</v>
      </c>
      <c r="U24" s="176">
        <f t="shared" si="7"/>
        <v>5</v>
      </c>
      <c r="V24" s="176">
        <f t="shared" si="8"/>
        <v>4.7</v>
      </c>
      <c r="W24" s="176">
        <f>IF('Crisis Indicator Data'!L21="x","x",IF('Crisis Indicator Data'!L21=0,0,IF(LOG('Crisis Indicator Data'!L21)&lt;W$4,0,IF(LOG('Crisis Indicator Data'!L21)&gt;W$3,5,ROUND(5-(W$3-LOG('Crisis Indicator Data'!L21))/(W$3-W$4)*5,1)))))</f>
        <v>3.7</v>
      </c>
      <c r="X24" s="191">
        <f>IF(OR('Crisis Indicator Data'!L21="x",'Crisis Indicator Data'!H21="x"),"x",'Crisis Indicator Data'!L21/'Crisis Indicator Data'!H21)</f>
        <v>1.4115092290988056E-4</v>
      </c>
      <c r="Y24" s="176">
        <f t="shared" si="9"/>
        <v>5</v>
      </c>
      <c r="Z24" s="176">
        <f t="shared" si="10"/>
        <v>4.4000000000000004</v>
      </c>
      <c r="AA24" s="176">
        <f t="shared" si="11"/>
        <v>4.5999999999999996</v>
      </c>
      <c r="AB24" s="192">
        <f t="shared" si="12"/>
        <v>4</v>
      </c>
    </row>
    <row r="25" spans="1:28" x14ac:dyDescent="0.3">
      <c r="A25" s="196" t="str">
        <f>'Crisis Indicator Data'!A22</f>
        <v>CAR refugees in Cameroon</v>
      </c>
      <c r="B25" s="197" t="str">
        <f>'Crisis Indicator Data'!B22</f>
        <v>International displacement</v>
      </c>
      <c r="C25" s="197" t="str">
        <f>'Crisis Indicator Data'!C22</f>
        <v>CMR004</v>
      </c>
      <c r="D25" s="197" t="str">
        <f>'Crisis Indicator Data'!D22</f>
        <v>Cameroon</v>
      </c>
      <c r="E25" s="198" t="str">
        <f>'Crisis Indicator Data'!E22</f>
        <v>CMR</v>
      </c>
      <c r="F25" s="195">
        <f>IF('Crisis Indicator Data'!F22="x","x",IF(LOG('Crisis Indicator Data'!F22)&lt;F$4,0,IF(LOG('Crisis Indicator Data'!F22)&gt;F$3,5,ROUND(5-(F$3-LOG('Crisis Indicator Data'!F22))/(F$3-F$4)*5,1))))</f>
        <v>3.7</v>
      </c>
      <c r="G25" s="190">
        <f>IF('Crisis Indicator Data'!F22="x","x",IF(B25="Regional crisis",('Crisis Indicator Data'!F22/VLOOKUP('Impact of the crisis'!$C25,'Regional Crises'!$B$1:$R$66,4,FALSE)),'Crisis Indicator Data'!F22/VLOOKUP('Impact of the crisis'!$E25,'Country Indicator Data'!$B$4:$P$194,15,FALSE)))</f>
        <v>0.36534661843413507</v>
      </c>
      <c r="H25" s="176">
        <f t="shared" si="0"/>
        <v>1.8</v>
      </c>
      <c r="I25" s="176">
        <f t="shared" si="1"/>
        <v>2.75</v>
      </c>
      <c r="J25" s="176">
        <f>IF('Crisis Indicator Data'!G22="x","x",IF(LOG('Crisis Indicator Data'!G22)&lt;J$4,0,IF(LOG('Crisis Indicator Data'!G22)&gt;J$3,5,ROUND(5-(J$3-LOG('Crisis Indicator Data'!G22))/(J$3-J$4)*5,1))))</f>
        <v>0.6</v>
      </c>
      <c r="K25" s="190">
        <f>IF('Crisis Indicator Data'!G22="x","x",IF(B25="Regional crisis",('Crisis Indicator Data'!G22/VLOOKUP('Impact of the crisis'!$C25,'Regional Crises'!$B$1:$R$66,5,FALSE)),'Crisis Indicator Data'!G22/VLOOKUP('Impact of the crisis'!$E25,'Country Indicator Data'!$B$4:$P$194,14,FALSE)))</f>
        <v>6.0480754366980985E-2</v>
      </c>
      <c r="L25" s="176">
        <f t="shared" si="2"/>
        <v>0.3</v>
      </c>
      <c r="M25" s="176">
        <f t="shared" si="3"/>
        <v>0.44999999999999996</v>
      </c>
      <c r="N25" s="176">
        <f t="shared" si="4"/>
        <v>1.7</v>
      </c>
      <c r="O25" s="176">
        <f>IF('Crisis Indicator Data'!H22="x","x",IF('Crisis Indicator Data'!H22=0,0,IF(LOG('Crisis Indicator Data'!H22)&lt;O$4,0,IF(LOG('Crisis Indicator Data'!H22)&gt;O$3,5,ROUND(5-(O$3-LOG('Crisis Indicator Data'!H22))/(O$3-O$4)*5,1)))))</f>
        <v>1.6</v>
      </c>
      <c r="P25" s="190">
        <f>IF('Crisis Indicator Data'!H22="x","x",'Crisis Indicator Data'!H22/'Crisis Indicator Data'!G22)</f>
        <v>0.18402555910543131</v>
      </c>
      <c r="Q25" s="176">
        <f t="shared" si="5"/>
        <v>0.9</v>
      </c>
      <c r="R25" s="176">
        <f t="shared" si="6"/>
        <v>1.25</v>
      </c>
      <c r="S25" s="176">
        <f>IF('Crisis Indicator Data'!I22="x","x",IF('Crisis Indicator Data'!I22=0,0,IF(LOG('Crisis Indicator Data'!I22)&lt;S$4,0,IF(LOG('Crisis Indicator Data'!I22)&gt;S$3,5,ROUND(5-(S$3-LOG('Crisis Indicator Data'!I22))/(S$3-S$4)*5,1)))))</f>
        <v>3.5</v>
      </c>
      <c r="T25" s="190">
        <f>IF('Crisis Indicator Data'!H22="x","x",IF('Crisis Indicator Data'!I22="x","x",'Crisis Indicator Data'!I22/'Crisis Indicator Data'!H22))</f>
        <v>1</v>
      </c>
      <c r="U25" s="176">
        <f t="shared" si="7"/>
        <v>5</v>
      </c>
      <c r="V25" s="176">
        <f t="shared" si="8"/>
        <v>4.3</v>
      </c>
      <c r="W25" s="176">
        <f>IF('Crisis Indicator Data'!L22="x","x",IF('Crisis Indicator Data'!L22=0,0,IF(LOG('Crisis Indicator Data'!L22)&lt;W$4,0,IF(LOG('Crisis Indicator Data'!L22)&gt;W$3,5,ROUND(5-(W$3-LOG('Crisis Indicator Data'!L22))/(W$3-W$4)*5,1)))))</f>
        <v>0</v>
      </c>
      <c r="X25" s="191">
        <f>IF(OR('Crisis Indicator Data'!L22="x",'Crisis Indicator Data'!H22="x"),"x",'Crisis Indicator Data'!L22/'Crisis Indicator Data'!H22)</f>
        <v>0</v>
      </c>
      <c r="Y25" s="176">
        <f t="shared" si="9"/>
        <v>0</v>
      </c>
      <c r="Z25" s="176">
        <f t="shared" si="10"/>
        <v>0</v>
      </c>
      <c r="AA25" s="176">
        <f t="shared" si="11"/>
        <v>2.8</v>
      </c>
      <c r="AB25" s="192">
        <f t="shared" si="12"/>
        <v>2.1</v>
      </c>
    </row>
    <row r="26" spans="1:28" x14ac:dyDescent="0.3">
      <c r="A26" s="196" t="str">
        <f>'Crisis Indicator Data'!A23</f>
        <v>Complex crisis in CAR</v>
      </c>
      <c r="B26" s="197" t="str">
        <f>'Crisis Indicator Data'!B23</f>
        <v>Complex crisis</v>
      </c>
      <c r="C26" s="197" t="str">
        <f>'Crisis Indicator Data'!C23</f>
        <v>CAF001</v>
      </c>
      <c r="D26" s="197" t="str">
        <f>'Crisis Indicator Data'!D23</f>
        <v>CAR</v>
      </c>
      <c r="E26" s="198" t="str">
        <f>'Crisis Indicator Data'!E23</f>
        <v>CAF</v>
      </c>
      <c r="F26" s="195">
        <f>IF('Crisis Indicator Data'!F23="x","x",IF(LOG('Crisis Indicator Data'!F23)&lt;F$4,0,IF(LOG('Crisis Indicator Data'!F23)&gt;F$3,5,ROUND(5-(F$3-LOG('Crisis Indicator Data'!F23))/(F$3-F$4)*5,1))))</f>
        <v>4.7</v>
      </c>
      <c r="G26" s="190">
        <f>IF('Crisis Indicator Data'!F23="x","x",IF(B26="Regional crisis",('Crisis Indicator Data'!F23/VLOOKUP('Impact of the crisis'!$C26,'Regional Crises'!$B$1:$R$66,4,FALSE)),'Crisis Indicator Data'!F23/VLOOKUP('Impact of the crisis'!$E26,'Country Indicator Data'!$B$4:$P$194,15,FALSE)))</f>
        <v>1.0000321037593503</v>
      </c>
      <c r="H26" s="176">
        <f t="shared" si="0"/>
        <v>5</v>
      </c>
      <c r="I26" s="176">
        <f t="shared" si="1"/>
        <v>4.8499999999999996</v>
      </c>
      <c r="J26" s="176">
        <f>IF('Crisis Indicator Data'!G23="x","x",IF(LOG('Crisis Indicator Data'!G23)&lt;J$4,0,IF(LOG('Crisis Indicator Data'!G23)&gt;J$3,5,ROUND(5-(J$3-LOG('Crisis Indicator Data'!G23))/(J$3-J$4)*5,1))))</f>
        <v>2.2999999999999998</v>
      </c>
      <c r="K26" s="190">
        <f>IF('Crisis Indicator Data'!G23="x","x",IF(B26="Regional crisis",('Crisis Indicator Data'!G23/VLOOKUP('Impact of the crisis'!$C26,'Regional Crises'!$B$1:$R$66,5,FALSE)),'Crisis Indicator Data'!G23/VLOOKUP('Impact of the crisis'!$E26,'Country Indicator Data'!$B$4:$P$194,14,FALSE)))</f>
        <v>1</v>
      </c>
      <c r="L26" s="176">
        <f t="shared" si="2"/>
        <v>5</v>
      </c>
      <c r="M26" s="176">
        <f t="shared" si="3"/>
        <v>3.65</v>
      </c>
      <c r="N26" s="176">
        <f t="shared" si="4"/>
        <v>4.3</v>
      </c>
      <c r="O26" s="176">
        <f>IF('Crisis Indicator Data'!H23="x","x",IF('Crisis Indicator Data'!H23=0,0,IF(LOG('Crisis Indicator Data'!H23)&lt;O$4,0,IF(LOG('Crisis Indicator Data'!H23)&gt;O$3,5,ROUND(5-(O$3-LOG('Crisis Indicator Data'!H23))/(O$3-O$4)*5,1)))))</f>
        <v>3.7</v>
      </c>
      <c r="P26" s="190">
        <f>IF('Crisis Indicator Data'!H23="x","x",'Crisis Indicator Data'!H23/'Crisis Indicator Data'!G23)</f>
        <v>1</v>
      </c>
      <c r="Q26" s="176">
        <f t="shared" si="5"/>
        <v>5</v>
      </c>
      <c r="R26" s="176">
        <f t="shared" si="6"/>
        <v>4.3499999999999996</v>
      </c>
      <c r="S26" s="176">
        <f>IF('Crisis Indicator Data'!I23="x","x",IF('Crisis Indicator Data'!I23=0,0,IF(LOG('Crisis Indicator Data'!I23)&lt;S$4,0,IF(LOG('Crisis Indicator Data'!I23)&gt;S$3,5,ROUND(5-(S$3-LOG('Crisis Indicator Data'!I23))/(S$3-S$4)*5,1)))))</f>
        <v>4.5</v>
      </c>
      <c r="T26" s="190">
        <f>IF('Crisis Indicator Data'!H23="x","x",IF('Crisis Indicator Data'!I23="x","x",'Crisis Indicator Data'!I23/'Crisis Indicator Data'!H23))</f>
        <v>0.2795918367346939</v>
      </c>
      <c r="U26" s="176">
        <f t="shared" si="7"/>
        <v>5</v>
      </c>
      <c r="V26" s="176">
        <f t="shared" si="8"/>
        <v>4.8</v>
      </c>
      <c r="W26" s="176">
        <f>IF('Crisis Indicator Data'!L23="x","x",IF('Crisis Indicator Data'!L23=0,0,IF(LOG('Crisis Indicator Data'!L23)&lt;W$4,0,IF(LOG('Crisis Indicator Data'!L23)&gt;W$3,5,ROUND(5-(W$3-LOG('Crisis Indicator Data'!L23))/(W$3-W$4)*5,1)))))</f>
        <v>2.8</v>
      </c>
      <c r="X26" s="191">
        <f>IF(OR('Crisis Indicator Data'!L23="x",'Crisis Indicator Data'!H23="x"),"x",'Crisis Indicator Data'!L23/'Crisis Indicator Data'!H23)</f>
        <v>1.8571428571428572E-5</v>
      </c>
      <c r="Y26" s="176">
        <f t="shared" si="9"/>
        <v>0.9</v>
      </c>
      <c r="Z26" s="176">
        <f t="shared" si="10"/>
        <v>1.9</v>
      </c>
      <c r="AA26" s="176">
        <f t="shared" si="11"/>
        <v>3.7</v>
      </c>
      <c r="AB26" s="192">
        <f t="shared" si="12"/>
        <v>4</v>
      </c>
    </row>
    <row r="27" spans="1:28" x14ac:dyDescent="0.3">
      <c r="A27" s="196" t="str">
        <f>'Crisis Indicator Data'!A24</f>
        <v>Multiple crises in Chad</v>
      </c>
      <c r="B27" s="197" t="str">
        <f>'Crisis Indicator Data'!B24</f>
        <v>Multiple crises country</v>
      </c>
      <c r="C27" s="197" t="str">
        <f>'Crisis Indicator Data'!C24</f>
        <v>TCD001</v>
      </c>
      <c r="D27" s="197" t="str">
        <f>'Crisis Indicator Data'!D24</f>
        <v>Chad</v>
      </c>
      <c r="E27" s="198" t="str">
        <f>'Crisis Indicator Data'!E24</f>
        <v>TCD</v>
      </c>
      <c r="F27" s="195">
        <f>IF('Crisis Indicator Data'!F24="x","x",IF(LOG('Crisis Indicator Data'!F24)&lt;F$4,0,IF(LOG('Crisis Indicator Data'!F24)&gt;F$3,5,ROUND(5-(F$3-LOG('Crisis Indicator Data'!F24))/(F$3-F$4)*5,1))))</f>
        <v>5</v>
      </c>
      <c r="G27" s="190">
        <f>IF('Crisis Indicator Data'!F24="x","x",IF(B27="Regional crisis",('Crisis Indicator Data'!F24/VLOOKUP('Impact of the crisis'!$C27,'Regional Crises'!$B$1:$R$66,4,FALSE)),'Crisis Indicator Data'!F24/VLOOKUP('Impact of the crisis'!$E27,'Country Indicator Data'!$B$4:$P$194,15,FALSE)))</f>
        <v>1</v>
      </c>
      <c r="H27" s="176">
        <f t="shared" si="0"/>
        <v>5</v>
      </c>
      <c r="I27" s="176">
        <f t="shared" si="1"/>
        <v>5</v>
      </c>
      <c r="J27" s="176">
        <f>IF('Crisis Indicator Data'!G24="x","x",IF(LOG('Crisis Indicator Data'!G24)&lt;J$4,0,IF(LOG('Crisis Indicator Data'!G24)&gt;J$3,5,ROUND(5-(J$3-LOG('Crisis Indicator Data'!G24))/(J$3-J$4)*5,1))))</f>
        <v>4.0999999999999996</v>
      </c>
      <c r="K27" s="190">
        <f>IF('Crisis Indicator Data'!G24="x","x",IF(B27="Regional crisis",('Crisis Indicator Data'!G24/VLOOKUP('Impact of the crisis'!$C27,'Regional Crises'!$B$1:$R$66,5,FALSE)),'Crisis Indicator Data'!G24/VLOOKUP('Impact of the crisis'!$E27,'Country Indicator Data'!$B$4:$P$194,14,FALSE)))</f>
        <v>1</v>
      </c>
      <c r="L27" s="176">
        <f t="shared" si="2"/>
        <v>5</v>
      </c>
      <c r="M27" s="176">
        <f t="shared" si="3"/>
        <v>4.55</v>
      </c>
      <c r="N27" s="176">
        <f t="shared" si="4"/>
        <v>4.8</v>
      </c>
      <c r="O27" s="176">
        <f>IF('Crisis Indicator Data'!H24="x","x",IF('Crisis Indicator Data'!H24=0,0,IF(LOG('Crisis Indicator Data'!H24)&lt;O$4,0,IF(LOG('Crisis Indicator Data'!H24)&gt;O$3,5,ROUND(5-(O$3-LOG('Crisis Indicator Data'!H24))/(O$3-O$4)*5,1)))))</f>
        <v>4</v>
      </c>
      <c r="P27" s="190">
        <f>IF('Crisis Indicator Data'!H24="x","x",'Crisis Indicator Data'!H24/'Crisis Indicator Data'!G24)</f>
        <v>0.45328327970444526</v>
      </c>
      <c r="Q27" s="176">
        <f t="shared" si="5"/>
        <v>2.2000000000000002</v>
      </c>
      <c r="R27" s="176">
        <f t="shared" si="6"/>
        <v>3.1</v>
      </c>
      <c r="S27" s="176">
        <f>IF('Crisis Indicator Data'!I24="x","x",IF('Crisis Indicator Data'!I24=0,0,IF(LOG('Crisis Indicator Data'!I24)&lt;S$4,0,IF(LOG('Crisis Indicator Data'!I24)&gt;S$3,5,ROUND(5-(S$3-LOG('Crisis Indicator Data'!I24))/(S$3-S$4)*5,1)))))</f>
        <v>4.2</v>
      </c>
      <c r="T27" s="190">
        <f>IF('Crisis Indicator Data'!H24="x","x",IF('Crisis Indicator Data'!I24="x","x",'Crisis Indicator Data'!I24/'Crisis Indicator Data'!H24))</f>
        <v>0.12067832259760747</v>
      </c>
      <c r="U27" s="176">
        <f t="shared" si="7"/>
        <v>4</v>
      </c>
      <c r="V27" s="176">
        <f t="shared" si="8"/>
        <v>4.0999999999999996</v>
      </c>
      <c r="W27" s="176">
        <f>IF('Crisis Indicator Data'!L24="x","x",IF('Crisis Indicator Data'!L24=0,0,IF(LOG('Crisis Indicator Data'!L24)&lt;W$4,0,IF(LOG('Crisis Indicator Data'!L24)&gt;W$3,5,ROUND(5-(W$3-LOG('Crisis Indicator Data'!L24))/(W$3-W$4)*5,1)))))</f>
        <v>3.4</v>
      </c>
      <c r="X27" s="191">
        <f>IF(OR('Crisis Indicator Data'!L24="x",'Crisis Indicator Data'!H24="x"),"x",'Crisis Indicator Data'!L24/'Crisis Indicator Data'!H24)</f>
        <v>3.0498225318785329E-5</v>
      </c>
      <c r="Y27" s="176">
        <f t="shared" si="9"/>
        <v>1.5</v>
      </c>
      <c r="Z27" s="176">
        <f t="shared" si="10"/>
        <v>2.5</v>
      </c>
      <c r="AA27" s="176">
        <f t="shared" si="11"/>
        <v>3.4</v>
      </c>
      <c r="AB27" s="192">
        <f t="shared" si="12"/>
        <v>3.3</v>
      </c>
    </row>
    <row r="28" spans="1:28" x14ac:dyDescent="0.3">
      <c r="A28" s="196" t="str">
        <f>'Crisis Indicator Data'!A25</f>
        <v>Boko Haram in Chad</v>
      </c>
      <c r="B28" s="197" t="str">
        <f>'Crisis Indicator Data'!B25</f>
        <v>Conflict</v>
      </c>
      <c r="C28" s="197" t="str">
        <f>'Crisis Indicator Data'!C25</f>
        <v>TCD003</v>
      </c>
      <c r="D28" s="197" t="str">
        <f>'Crisis Indicator Data'!D25</f>
        <v>Chad</v>
      </c>
      <c r="E28" s="198" t="str">
        <f>'Crisis Indicator Data'!E25</f>
        <v>TCD</v>
      </c>
      <c r="F28" s="195">
        <f>IF('Crisis Indicator Data'!F25="x","x",IF(LOG('Crisis Indicator Data'!F25)&lt;F$4,0,IF(LOG('Crisis Indicator Data'!F25)&gt;F$3,5,ROUND(5-(F$3-LOG('Crisis Indicator Data'!F25))/(F$3-F$4)*5,1))))</f>
        <v>2.2000000000000002</v>
      </c>
      <c r="G28" s="190">
        <f>IF('Crisis Indicator Data'!F25="x","x",IF(B28="Regional crisis",('Crisis Indicator Data'!F25/VLOOKUP('Impact of the crisis'!$C28,'Regional Crises'!$B$1:$R$66,4,FALSE)),'Crisis Indicator Data'!F25/VLOOKUP('Impact of the crisis'!$E28,'Country Indicator Data'!$B$4:$P$194,15,FALSE)))</f>
        <v>1.5815597204574334E-2</v>
      </c>
      <c r="H28" s="176">
        <f t="shared" si="0"/>
        <v>0</v>
      </c>
      <c r="I28" s="176">
        <f t="shared" si="1"/>
        <v>1.1000000000000001</v>
      </c>
      <c r="J28" s="176">
        <f>IF('Crisis Indicator Data'!G25="x","x",IF(LOG('Crisis Indicator Data'!G25)&lt;J$4,0,IF(LOG('Crisis Indicator Data'!G25)&gt;J$3,5,ROUND(5-(J$3-LOG('Crisis Indicator Data'!G25))/(J$3-J$4)*5,1))))</f>
        <v>0</v>
      </c>
      <c r="K28" s="190">
        <f>IF('Crisis Indicator Data'!G25="x","x",IF(B28="Regional crisis",('Crisis Indicator Data'!G25/VLOOKUP('Impact of the crisis'!$C28,'Regional Crises'!$B$1:$R$66,5,FALSE)),'Crisis Indicator Data'!G25/VLOOKUP('Impact of the crisis'!$E28,'Country Indicator Data'!$B$4:$P$194,14,FALSE)))</f>
        <v>4.0817542605172209E-2</v>
      </c>
      <c r="L28" s="176">
        <f t="shared" si="2"/>
        <v>0.2</v>
      </c>
      <c r="M28" s="176">
        <f t="shared" si="3"/>
        <v>0.1</v>
      </c>
      <c r="N28" s="176">
        <f t="shared" si="4"/>
        <v>0.6</v>
      </c>
      <c r="O28" s="176">
        <f>IF('Crisis Indicator Data'!H25="x","x",IF('Crisis Indicator Data'!H25=0,0,IF(LOG('Crisis Indicator Data'!H25)&lt;O$4,0,IF(LOG('Crisis Indicator Data'!H25)&gt;O$3,5,ROUND(5-(O$3-LOG('Crisis Indicator Data'!H25))/(O$3-O$4)*5,1)))))</f>
        <v>2.2000000000000002</v>
      </c>
      <c r="P28" s="190">
        <f>IF('Crisis Indicator Data'!H25="x","x",'Crisis Indicator Data'!H25/'Crisis Indicator Data'!G25)</f>
        <v>1</v>
      </c>
      <c r="Q28" s="176">
        <f t="shared" si="5"/>
        <v>5</v>
      </c>
      <c r="R28" s="176">
        <f t="shared" si="6"/>
        <v>3.6</v>
      </c>
      <c r="S28" s="176">
        <f>IF('Crisis Indicator Data'!I25="x","x",IF('Crisis Indicator Data'!I25=0,0,IF(LOG('Crisis Indicator Data'!I25)&lt;S$4,0,IF(LOG('Crisis Indicator Data'!I25)&gt;S$3,5,ROUND(5-(S$3-LOG('Crisis Indicator Data'!I25))/(S$3-S$4)*5,1)))))</f>
        <v>3.7</v>
      </c>
      <c r="T28" s="190">
        <f>IF('Crisis Indicator Data'!H25="x","x",IF('Crisis Indicator Data'!I25="x","x",'Crisis Indicator Data'!I25/'Crisis Indicator Data'!H25))</f>
        <v>0.55912408759124088</v>
      </c>
      <c r="U28" s="176">
        <f t="shared" si="7"/>
        <v>5</v>
      </c>
      <c r="V28" s="176">
        <f t="shared" si="8"/>
        <v>4.4000000000000004</v>
      </c>
      <c r="W28" s="176">
        <f>IF('Crisis Indicator Data'!L25="x","x",IF('Crisis Indicator Data'!L25=0,0,IF(LOG('Crisis Indicator Data'!L25)&lt;W$4,0,IF(LOG('Crisis Indicator Data'!L25)&gt;W$3,5,ROUND(5-(W$3-LOG('Crisis Indicator Data'!L25))/(W$3-W$4)*5,1)))))</f>
        <v>3</v>
      </c>
      <c r="X28" s="191">
        <f>IF(OR('Crisis Indicator Data'!L25="x",'Crisis Indicator Data'!H25="x"),"x",'Crisis Indicator Data'!L25/'Crisis Indicator Data'!H25)</f>
        <v>1.7810218978102189E-4</v>
      </c>
      <c r="Y28" s="176">
        <f t="shared" si="9"/>
        <v>5</v>
      </c>
      <c r="Z28" s="176">
        <f t="shared" si="10"/>
        <v>4</v>
      </c>
      <c r="AA28" s="176">
        <f t="shared" si="11"/>
        <v>4.2</v>
      </c>
      <c r="AB28" s="192">
        <f t="shared" si="12"/>
        <v>3.9</v>
      </c>
    </row>
    <row r="29" spans="1:28" x14ac:dyDescent="0.3">
      <c r="A29" s="196" t="str">
        <f>'Crisis Indicator Data'!A26</f>
        <v>CAR refugees in Chad</v>
      </c>
      <c r="B29" s="197" t="str">
        <f>'Crisis Indicator Data'!B26</f>
        <v>International displacement</v>
      </c>
      <c r="C29" s="197" t="str">
        <f>'Crisis Indicator Data'!C26</f>
        <v>TCD004</v>
      </c>
      <c r="D29" s="197" t="str">
        <f>'Crisis Indicator Data'!D26</f>
        <v>Chad</v>
      </c>
      <c r="E29" s="198" t="str">
        <f>'Crisis Indicator Data'!E26</f>
        <v>TCD</v>
      </c>
      <c r="F29" s="195">
        <f>IF('Crisis Indicator Data'!F26="x","x",IF(LOG('Crisis Indicator Data'!F26)&lt;F$4,0,IF(LOG('Crisis Indicator Data'!F26)&gt;F$3,5,ROUND(5-(F$3-LOG('Crisis Indicator Data'!F26))/(F$3-F$4)*5,1))))</f>
        <v>3.6</v>
      </c>
      <c r="G29" s="190">
        <f>IF('Crisis Indicator Data'!F26="x","x",IF(B29="Regional crisis",('Crisis Indicator Data'!F26/VLOOKUP('Impact of the crisis'!$C29,'Regional Crises'!$B$1:$R$66,4,FALSE)),'Crisis Indicator Data'!F26/VLOOKUP('Impact of the crisis'!$E29,'Country Indicator Data'!$B$4:$P$194,15,FALSE)))</f>
        <v>0.12279463151207115</v>
      </c>
      <c r="H29" s="176">
        <f t="shared" si="0"/>
        <v>0.5</v>
      </c>
      <c r="I29" s="176">
        <f t="shared" si="1"/>
        <v>2.0499999999999998</v>
      </c>
      <c r="J29" s="176">
        <f>IF('Crisis Indicator Data'!G26="x","x",IF(LOG('Crisis Indicator Data'!G26)&lt;J$4,0,IF(LOG('Crisis Indicator Data'!G26)&gt;J$3,5,ROUND(5-(J$3-LOG('Crisis Indicator Data'!G26))/(J$3-J$4)*5,1))))</f>
        <v>2.2000000000000002</v>
      </c>
      <c r="K29" s="190">
        <f>IF('Crisis Indicator Data'!G26="x","x",IF(B29="Regional crisis",('Crisis Indicator Data'!G26/VLOOKUP('Impact of the crisis'!$C29,'Regional Crises'!$B$1:$R$66,5,FALSE)),'Crisis Indicator Data'!G26/VLOOKUP('Impact of the crisis'!$E29,'Country Indicator Data'!$B$4:$P$194,14,FALSE)))</f>
        <v>0.26552258372065307</v>
      </c>
      <c r="L29" s="176">
        <f t="shared" si="2"/>
        <v>1.3</v>
      </c>
      <c r="M29" s="176">
        <f t="shared" si="3"/>
        <v>1.75</v>
      </c>
      <c r="N29" s="176">
        <f>IF(AND(M29="x",I29="x"),"x",IF(OR(M29="x",I29="x"),AVERAGE(I29,M29),ROUND((5-GEOMEAN(((5-I29)/5*4+1),((5-M29)/5*4+1)))/4*5,1)))</f>
        <v>1.9</v>
      </c>
      <c r="O29" s="176">
        <f>IF('Crisis Indicator Data'!H26="x","x",IF('Crisis Indicator Data'!H26=0,0,IF(LOG('Crisis Indicator Data'!H26)&lt;O$4,0,IF(LOG('Crisis Indicator Data'!H26)&gt;O$3,5,ROUND(5-(O$3-LOG('Crisis Indicator Data'!H26))/(O$3-O$4)*5,1)))))</f>
        <v>2.5</v>
      </c>
      <c r="P29" s="190">
        <f>IF('Crisis Indicator Data'!H26="x","x",'Crisis Indicator Data'!H26/'Crisis Indicator Data'!G26)</f>
        <v>0.22531418312387791</v>
      </c>
      <c r="Q29" s="176">
        <f t="shared" si="5"/>
        <v>1.1000000000000001</v>
      </c>
      <c r="R29" s="176">
        <f t="shared" si="6"/>
        <v>1.8</v>
      </c>
      <c r="S29" s="176">
        <f>IF('Crisis Indicator Data'!I26="x","x",IF('Crisis Indicator Data'!I26=0,0,IF(LOG('Crisis Indicator Data'!I26)&lt;S$4,0,IF(LOG('Crisis Indicator Data'!I26)&gt;S$3,5,ROUND(5-(S$3-LOG('Crisis Indicator Data'!I26))/(S$3-S$4)*5,1)))))</f>
        <v>3.2</v>
      </c>
      <c r="T29" s="190">
        <f>IF('Crisis Indicator Data'!H26="x","x",IF('Crisis Indicator Data'!I26="x","x",'Crisis Indicator Data'!I26/'Crisis Indicator Data'!H26))</f>
        <v>0.16334661354581673</v>
      </c>
      <c r="U29" s="176">
        <f t="shared" si="7"/>
        <v>5</v>
      </c>
      <c r="V29" s="176">
        <f t="shared" si="8"/>
        <v>4.0999999999999996</v>
      </c>
      <c r="W29" s="176" t="str">
        <f>IF('Crisis Indicator Data'!L26="x","x",IF('Crisis Indicator Data'!L26=0,0,IF(LOG('Crisis Indicator Data'!L26)&lt;W$4,0,IF(LOG('Crisis Indicator Data'!L26)&gt;W$3,5,ROUND(5-(W$3-LOG('Crisis Indicator Data'!L26))/(W$3-W$4)*5,1)))))</f>
        <v>x</v>
      </c>
      <c r="X29" s="191" t="str">
        <f>IF(OR('Crisis Indicator Data'!L26="x",'Crisis Indicator Data'!H26="x"),"x",'Crisis Indicator Data'!L26/'Crisis Indicator Data'!H26)</f>
        <v>x</v>
      </c>
      <c r="Y29" s="176" t="str">
        <f t="shared" si="9"/>
        <v>x</v>
      </c>
      <c r="Z29" s="176" t="str">
        <f t="shared" si="10"/>
        <v>x</v>
      </c>
      <c r="AA29" s="176">
        <f t="shared" si="11"/>
        <v>4.0999999999999996</v>
      </c>
      <c r="AB29" s="192">
        <f t="shared" si="12"/>
        <v>3.2</v>
      </c>
    </row>
    <row r="30" spans="1:28" x14ac:dyDescent="0.3">
      <c r="A30" s="196" t="str">
        <f>'Crisis Indicator Data'!A27</f>
        <v>Darfur refugees in Chad</v>
      </c>
      <c r="B30" s="197" t="str">
        <f>'Crisis Indicator Data'!B27</f>
        <v>International displacement</v>
      </c>
      <c r="C30" s="197" t="str">
        <f>'Crisis Indicator Data'!C27</f>
        <v>TCD005</v>
      </c>
      <c r="D30" s="197" t="str">
        <f>'Crisis Indicator Data'!D27</f>
        <v>Chad</v>
      </c>
      <c r="E30" s="198" t="str">
        <f>'Crisis Indicator Data'!E27</f>
        <v>TCD</v>
      </c>
      <c r="F30" s="195">
        <f>IF('Crisis Indicator Data'!F27="x","x",IF(LOG('Crisis Indicator Data'!F27)&lt;F$4,0,IF(LOG('Crisis Indicator Data'!F27)&gt;F$3,5,ROUND(5-(F$3-LOG('Crisis Indicator Data'!F27))/(F$3-F$4)*5,1))))</f>
        <v>3.9</v>
      </c>
      <c r="G30" s="190">
        <f>IF('Crisis Indicator Data'!F27="x","x",IF(B30="Regional crisis",('Crisis Indicator Data'!F27/VLOOKUP('Impact of the crisis'!$C30,'Regional Crises'!$B$1:$R$66,4,FALSE)),'Crisis Indicator Data'!F27/VLOOKUP('Impact of the crisis'!$E30,'Country Indicator Data'!$B$4:$P$194,15,FALSE)))</f>
        <v>0.16333465692503177</v>
      </c>
      <c r="H30" s="176">
        <f t="shared" si="0"/>
        <v>0.7</v>
      </c>
      <c r="I30" s="176">
        <f t="shared" si="1"/>
        <v>2.2999999999999998</v>
      </c>
      <c r="J30" s="176">
        <f>IF('Crisis Indicator Data'!G27="x","x",IF(LOG('Crisis Indicator Data'!G27)&lt;J$4,0,IF(LOG('Crisis Indicator Data'!G27)&gt;J$3,5,ROUND(5-(J$3-LOG('Crisis Indicator Data'!G27))/(J$3-J$4)*5,1))))</f>
        <v>1.4</v>
      </c>
      <c r="K30" s="190">
        <f>IF('Crisis Indicator Data'!G27="x","x",IF(B30="Regional crisis",('Crisis Indicator Data'!G27/VLOOKUP('Impact of the crisis'!$C30,'Regional Crises'!$B$1:$R$66,5,FALSE)),'Crisis Indicator Data'!G27/VLOOKUP('Impact of the crisis'!$E30,'Country Indicator Data'!$B$4:$P$194,14,FALSE)))</f>
        <v>0.153557382910261</v>
      </c>
      <c r="L30" s="176">
        <f t="shared" si="2"/>
        <v>0.7</v>
      </c>
      <c r="M30" s="176">
        <f>IF(AND(L30="x",J30="x"),"x",AVERAGE(J30,L30))</f>
        <v>1.0499999999999998</v>
      </c>
      <c r="N30" s="176">
        <f>IF(AND(M30="x",I30="x"),"x",IF(OR(M30="x",I30="x"),AVERAGE(I30,M30),ROUND((5-GEOMEAN(((5-I30)/5*4+1),((5-M30)/5*4+1)))/4*5,1)))</f>
        <v>1.7</v>
      </c>
      <c r="O30" s="176">
        <f>IF('Crisis Indicator Data'!H27="x","x",IF('Crisis Indicator Data'!H27=0,0,IF(LOG('Crisis Indicator Data'!H27)&lt;O$4,0,IF(LOG('Crisis Indicator Data'!H27)&gt;O$3,5,ROUND(5-(O$3-LOG('Crisis Indicator Data'!H27))/(O$3-O$4)*5,1)))))</f>
        <v>2.6</v>
      </c>
      <c r="P30" s="190">
        <f>IF('Crisis Indicator Data'!H27="x","x",'Crisis Indicator Data'!H27/'Crisis Indicator Data'!G27)</f>
        <v>0.43577803647652308</v>
      </c>
      <c r="Q30" s="176">
        <f t="shared" si="5"/>
        <v>2.2000000000000002</v>
      </c>
      <c r="R30" s="176">
        <f t="shared" si="6"/>
        <v>2.4000000000000004</v>
      </c>
      <c r="S30" s="176">
        <f>IF('Crisis Indicator Data'!I27="x","x",IF('Crisis Indicator Data'!I27=0,0,IF(LOG('Crisis Indicator Data'!I27)&lt;S$4,0,IF(LOG('Crisis Indicator Data'!I27)&gt;S$3,5,ROUND(5-(S$3-LOG('Crisis Indicator Data'!I27))/(S$3-S$4)*5,1)))))</f>
        <v>3.7</v>
      </c>
      <c r="T30" s="190">
        <f>IF('Crisis Indicator Data'!H27="x","x",IF('Crisis Indicator Data'!I27="x","x",'Crisis Indicator Data'!I27/'Crisis Indicator Data'!H27))</f>
        <v>0.32591273374888691</v>
      </c>
      <c r="U30" s="176">
        <f t="shared" si="7"/>
        <v>5</v>
      </c>
      <c r="V30" s="176">
        <f t="shared" si="8"/>
        <v>4.4000000000000004</v>
      </c>
      <c r="W30" s="176">
        <f>IF('Crisis Indicator Data'!L27="x","x",IF('Crisis Indicator Data'!L27=0,0,IF(LOG('Crisis Indicator Data'!L27)&lt;W$4,0,IF(LOG('Crisis Indicator Data'!L27)&gt;W$3,5,ROUND(5-(W$3-LOG('Crisis Indicator Data'!L27))/(W$3-W$4)*5,1)))))</f>
        <v>0.7</v>
      </c>
      <c r="X30" s="191">
        <f>IF(OR('Crisis Indicator Data'!L27="x",'Crisis Indicator Data'!H27="x"),"x",'Crisis Indicator Data'!L27/'Crisis Indicator Data'!H27)</f>
        <v>2.6714158504007123E-6</v>
      </c>
      <c r="Y30" s="176">
        <f t="shared" si="9"/>
        <v>0.1</v>
      </c>
      <c r="Z30" s="176">
        <f t="shared" si="10"/>
        <v>0.4</v>
      </c>
      <c r="AA30" s="176">
        <f t="shared" si="11"/>
        <v>3</v>
      </c>
      <c r="AB30" s="192">
        <f t="shared" si="12"/>
        <v>2.7</v>
      </c>
    </row>
    <row r="31" spans="1:28" x14ac:dyDescent="0.3">
      <c r="A31" s="196" t="str">
        <f>'Crisis Indicator Data'!A28</f>
        <v>Tibesti Conflict in Chad</v>
      </c>
      <c r="B31" s="197" t="str">
        <f>'Crisis Indicator Data'!B28</f>
        <v>Conflict</v>
      </c>
      <c r="C31" s="197" t="str">
        <f>'Crisis Indicator Data'!C28</f>
        <v>TCD006</v>
      </c>
      <c r="D31" s="197" t="str">
        <f>'Crisis Indicator Data'!D28</f>
        <v>Chad</v>
      </c>
      <c r="E31" s="198" t="str">
        <f>'Crisis Indicator Data'!E28</f>
        <v>TCD</v>
      </c>
      <c r="F31" s="195">
        <f>IF('Crisis Indicator Data'!F28="x","x",IF(LOG('Crisis Indicator Data'!F28)&lt;F$4,0,IF(LOG('Crisis Indicator Data'!F28)&gt;F$3,5,ROUND(5-(F$3-LOG('Crisis Indicator Data'!F28))/(F$3-F$4)*5,1))))</f>
        <v>3.9</v>
      </c>
      <c r="G31" s="190">
        <f>IF('Crisis Indicator Data'!F28="x","x",IF(B31="Regional crisis",('Crisis Indicator Data'!F28/VLOOKUP('Impact of the crisis'!$C31,'Regional Crises'!$B$1:$R$66,4,FALSE)),'Crisis Indicator Data'!F28/VLOOKUP('Impact of the crisis'!$E31,'Country Indicator Data'!$B$4:$P$194,15,FALSE)))</f>
        <v>0.17471410419313851</v>
      </c>
      <c r="H31" s="176">
        <f t="shared" si="0"/>
        <v>0.8</v>
      </c>
      <c r="I31" s="176">
        <f t="shared" si="1"/>
        <v>2.35</v>
      </c>
      <c r="J31" s="176">
        <f>IF('Crisis Indicator Data'!G28="x","x",IF(LOG('Crisis Indicator Data'!G28)&lt;J$4,0,IF(LOG('Crisis Indicator Data'!G28)&gt;J$3,5,ROUND(5-(J$3-LOG('Crisis Indicator Data'!G28))/(J$3-J$4)*5,1))))</f>
        <v>0</v>
      </c>
      <c r="K31" s="190">
        <f>IF('Crisis Indicator Data'!G28="x","x",IF(B31="Regional crisis",('Crisis Indicator Data'!G28/VLOOKUP('Impact of the crisis'!$C31,'Regional Crises'!$B$1:$R$66,5,FALSE)),'Crisis Indicator Data'!G28/VLOOKUP('Impact of the crisis'!$E31,'Country Indicator Data'!$B$4:$P$194,14,FALSE)))</f>
        <v>2.264330830651889E-3</v>
      </c>
      <c r="L31" s="176">
        <f t="shared" si="2"/>
        <v>0</v>
      </c>
      <c r="M31" s="176">
        <f t="shared" si="3"/>
        <v>0</v>
      </c>
      <c r="N31" s="176">
        <f t="shared" si="4"/>
        <v>1.3</v>
      </c>
      <c r="O31" s="176">
        <f>IF('Crisis Indicator Data'!H28="x","x",IF('Crisis Indicator Data'!H28=0,0,IF(LOG('Crisis Indicator Data'!H28)&lt;O$4,0,IF(LOG('Crisis Indicator Data'!H28)&gt;O$3,5,ROUND(5-(O$3-LOG('Crisis Indicator Data'!H28))/(O$3-O$4)*5,1)))))</f>
        <v>0.1</v>
      </c>
      <c r="P31" s="190">
        <f>IF('Crisis Indicator Data'!H28="x","x",'Crisis Indicator Data'!H28/'Crisis Indicator Data'!G28)</f>
        <v>1</v>
      </c>
      <c r="Q31" s="176">
        <f t="shared" si="5"/>
        <v>5</v>
      </c>
      <c r="R31" s="176">
        <f t="shared" si="6"/>
        <v>2.5499999999999998</v>
      </c>
      <c r="S31" s="176" t="str">
        <f>IF('Crisis Indicator Data'!I28="x","x",IF('Crisis Indicator Data'!I28=0,0,IF(LOG('Crisis Indicator Data'!I28)&lt;S$4,0,IF(LOG('Crisis Indicator Data'!I28)&gt;S$3,5,ROUND(5-(S$3-LOG('Crisis Indicator Data'!I28))/(S$3-S$4)*5,1)))))</f>
        <v>x</v>
      </c>
      <c r="T31" s="190" t="str">
        <f>IF('Crisis Indicator Data'!H28="x","x",IF('Crisis Indicator Data'!I28="x","x",'Crisis Indicator Data'!I28/'Crisis Indicator Data'!H28))</f>
        <v>x</v>
      </c>
      <c r="U31" s="176" t="str">
        <f t="shared" si="7"/>
        <v>x</v>
      </c>
      <c r="V31" s="176" t="str">
        <f t="shared" si="8"/>
        <v>x</v>
      </c>
      <c r="W31" s="176">
        <f>IF('Crisis Indicator Data'!L28="x","x",IF('Crisis Indicator Data'!L28=0,0,IF(LOG('Crisis Indicator Data'!L28)&lt;W$4,0,IF(LOG('Crisis Indicator Data'!L28)&gt;W$3,5,ROUND(5-(W$3-LOG('Crisis Indicator Data'!L28))/(W$3-W$4)*5,1)))))</f>
        <v>2.2000000000000002</v>
      </c>
      <c r="X31" s="191">
        <f>IF(OR('Crisis Indicator Data'!L28="x",'Crisis Indicator Data'!H28="x"),"x",'Crisis Indicator Data'!L28/'Crisis Indicator Data'!H28)</f>
        <v>9.7368421052631583E-4</v>
      </c>
      <c r="Y31" s="176">
        <f t="shared" si="9"/>
        <v>5</v>
      </c>
      <c r="Z31" s="176">
        <f t="shared" si="10"/>
        <v>3.6</v>
      </c>
      <c r="AA31" s="176">
        <f t="shared" si="11"/>
        <v>3.6</v>
      </c>
      <c r="AB31" s="192">
        <f t="shared" si="12"/>
        <v>3.1</v>
      </c>
    </row>
    <row r="32" spans="1:28" x14ac:dyDescent="0.3">
      <c r="A32" s="196" t="str">
        <f>'Crisis Indicator Data'!A29</f>
        <v>Floods in Chad</v>
      </c>
      <c r="B32" s="197" t="str">
        <f>'Crisis Indicator Data'!B29</f>
        <v>Flood</v>
      </c>
      <c r="C32" s="197" t="str">
        <f>'Crisis Indicator Data'!C29</f>
        <v>TCD008</v>
      </c>
      <c r="D32" s="197" t="str">
        <f>'Crisis Indicator Data'!D29</f>
        <v>Chad</v>
      </c>
      <c r="E32" s="198" t="str">
        <f>'Crisis Indicator Data'!E29</f>
        <v>TCD</v>
      </c>
      <c r="F32" s="195">
        <f>IF('Crisis Indicator Data'!F29="x","x",IF(LOG('Crisis Indicator Data'!F29)&lt;F$4,0,IF(LOG('Crisis Indicator Data'!F29)&gt;F$3,5,ROUND(5-(F$3-LOG('Crisis Indicator Data'!F29))/(F$3-F$4)*5,1))))</f>
        <v>4.7</v>
      </c>
      <c r="G32" s="190">
        <f>IF('Crisis Indicator Data'!F29="x","x",IF(B32="Regional crisis",('Crisis Indicator Data'!F29/VLOOKUP('Impact of the crisis'!$C32,'Regional Crises'!$B$1:$R$66,4,FALSE)),'Crisis Indicator Data'!F29/VLOOKUP('Impact of the crisis'!$E32,'Country Indicator Data'!$B$4:$P$194,15,FALSE)))</f>
        <v>0.54177255400254132</v>
      </c>
      <c r="H32" s="176">
        <f t="shared" si="0"/>
        <v>2.7</v>
      </c>
      <c r="I32" s="176">
        <f t="shared" si="1"/>
        <v>3.7</v>
      </c>
      <c r="J32" s="176">
        <f>IF('Crisis Indicator Data'!G29="x","x",IF(LOG('Crisis Indicator Data'!G29)&lt;J$4,0,IF(LOG('Crisis Indicator Data'!G29)&gt;J$3,5,ROUND(5-(J$3-LOG('Crisis Indicator Data'!G29))/(J$3-J$4)*5,1))))</f>
        <v>4</v>
      </c>
      <c r="K32" s="190">
        <f>IF('Crisis Indicator Data'!G29="x","x",IF(B32="Regional crisis",('Crisis Indicator Data'!G29/VLOOKUP('Impact of the crisis'!$C32,'Regional Crises'!$B$1:$R$66,5,FALSE)),'Crisis Indicator Data'!G29/VLOOKUP('Impact of the crisis'!$E32,'Country Indicator Data'!$B$4:$P$194,14,FALSE)))</f>
        <v>0.97509236086282924</v>
      </c>
      <c r="L32" s="176">
        <f>IF(K32="x","x",IF(K32&lt;L$4,0,IF(K32&gt;L$3,5,ROUND(5-(L$3-K32)/(L$3-L$4)*5,1))))</f>
        <v>4.9000000000000004</v>
      </c>
      <c r="M32" s="176">
        <f t="shared" si="3"/>
        <v>4.45</v>
      </c>
      <c r="N32" s="176">
        <f t="shared" si="4"/>
        <v>4.0999999999999996</v>
      </c>
      <c r="O32" s="176">
        <f>IF('Crisis Indicator Data'!H29="x","x",IF('Crisis Indicator Data'!H29=0,0,IF(LOG('Crisis Indicator Data'!H29)&lt;O$4,0,IF(LOG('Crisis Indicator Data'!H29)&gt;O$3,5,ROUND(5-(O$3-LOG('Crisis Indicator Data'!H29))/(O$3-O$4)*5,1)))))</f>
        <v>1.8</v>
      </c>
      <c r="P32" s="190">
        <f>IF('Crisis Indicator Data'!H29="x","x",'Crisis Indicator Data'!H29/'Crisis Indicator Data'!G29)</f>
        <v>2.3710584209239795E-2</v>
      </c>
      <c r="Q32" s="176">
        <f t="shared" si="5"/>
        <v>0.1</v>
      </c>
      <c r="R32" s="176">
        <f t="shared" si="6"/>
        <v>0.95000000000000007</v>
      </c>
      <c r="S32" s="176">
        <f>IF('Crisis Indicator Data'!I29="x","x",IF('Crisis Indicator Data'!I29=0,0,IF(LOG('Crisis Indicator Data'!I29)&lt;S$4,0,IF(LOG('Crisis Indicator Data'!I29)&gt;S$3,5,ROUND(5-(S$3-LOG('Crisis Indicator Data'!I29))/(S$3-S$4)*5,1)))))</f>
        <v>3</v>
      </c>
      <c r="T32" s="190">
        <f>IF('Crisis Indicator Data'!H29="x","x",IF('Crisis Indicator Data'!I29="x","x",'Crisis Indicator Data'!I29/'Crisis Indicator Data'!H29))</f>
        <v>0.30927835051546393</v>
      </c>
      <c r="U32" s="176">
        <f t="shared" si="7"/>
        <v>5</v>
      </c>
      <c r="V32" s="176">
        <f t="shared" si="8"/>
        <v>4</v>
      </c>
      <c r="W32" s="176">
        <f>IF('Crisis Indicator Data'!L29="x","x",IF('Crisis Indicator Data'!L29=0,0,IF(LOG('Crisis Indicator Data'!L29)&lt;W$4,0,IF(LOG('Crisis Indicator Data'!L29)&gt;W$3,5,ROUND(5-(W$3-LOG('Crisis Indicator Data'!L29))/(W$3-W$4)*5,1)))))</f>
        <v>1.4</v>
      </c>
      <c r="X32" s="191">
        <f>IF(OR('Crisis Indicator Data'!L29="x",'Crisis Indicator Data'!H29="x"),"x",'Crisis Indicator Data'!L29/'Crisis Indicator Data'!H29)</f>
        <v>2.5773195876288661E-5</v>
      </c>
      <c r="Y32" s="176">
        <f t="shared" si="9"/>
        <v>1.3</v>
      </c>
      <c r="Z32" s="176">
        <f t="shared" si="10"/>
        <v>1.4</v>
      </c>
      <c r="AA32" s="176">
        <f t="shared" si="11"/>
        <v>2.9</v>
      </c>
      <c r="AB32" s="192">
        <f t="shared" si="12"/>
        <v>2</v>
      </c>
    </row>
    <row r="33" spans="1:28" x14ac:dyDescent="0.3">
      <c r="A33" s="196" t="str">
        <f>'Crisis Indicator Data'!A30</f>
        <v>Complex crisis in Colombia</v>
      </c>
      <c r="B33" s="197" t="str">
        <f>'Crisis Indicator Data'!B30</f>
        <v>Complex crisis</v>
      </c>
      <c r="C33" s="197" t="str">
        <f>'Crisis Indicator Data'!C30</f>
        <v>COL001</v>
      </c>
      <c r="D33" s="197" t="str">
        <f>'Crisis Indicator Data'!D30</f>
        <v>Colombia</v>
      </c>
      <c r="E33" s="198" t="str">
        <f>'Crisis Indicator Data'!E30</f>
        <v>COL</v>
      </c>
      <c r="F33" s="195">
        <f>IF('Crisis Indicator Data'!F30="x","x",IF(LOG('Crisis Indicator Data'!F30)&lt;F$4,0,IF(LOG('Crisis Indicator Data'!F30)&gt;F$3,5,ROUND(5-(F$3-LOG('Crisis Indicator Data'!F30))/(F$3-F$4)*5,1))))</f>
        <v>5</v>
      </c>
      <c r="G33" s="190">
        <f>IF('Crisis Indicator Data'!F30="x","x",IF(B33="Regional crisis",('Crisis Indicator Data'!F30/VLOOKUP('Impact of the crisis'!$C33,'Regional Crises'!$B$1:$R$66,4,FALSE)),'Crisis Indicator Data'!F30/VLOOKUP('Impact of the crisis'!$E33,'Country Indicator Data'!$B$4:$P$194,15,FALSE)))</f>
        <v>1</v>
      </c>
      <c r="H33" s="176">
        <f t="shared" si="0"/>
        <v>5</v>
      </c>
      <c r="I33" s="176">
        <f t="shared" si="1"/>
        <v>5</v>
      </c>
      <c r="J33" s="176">
        <f>IF('Crisis Indicator Data'!G30="x","x",IF(LOG('Crisis Indicator Data'!G30)&lt;J$4,0,IF(LOG('Crisis Indicator Data'!G30)&gt;J$3,5,ROUND(5-(J$3-LOG('Crisis Indicator Data'!G30))/(J$3-J$4)*5,1))))</f>
        <v>5</v>
      </c>
      <c r="K33" s="190">
        <f>IF('Crisis Indicator Data'!G30="x","x",IF(B33="Regional crisis",('Crisis Indicator Data'!G30/VLOOKUP('Impact of the crisis'!$C33,'Regional Crises'!$B$1:$R$66,5,FALSE)),'Crisis Indicator Data'!G30/VLOOKUP('Impact of the crisis'!$E33,'Country Indicator Data'!$B$4:$P$194,14,FALSE)))</f>
        <v>1</v>
      </c>
      <c r="L33" s="176">
        <f t="shared" si="2"/>
        <v>5</v>
      </c>
      <c r="M33" s="176">
        <f t="shared" si="3"/>
        <v>5</v>
      </c>
      <c r="N33" s="176">
        <f t="shared" si="4"/>
        <v>5</v>
      </c>
      <c r="O33" s="176">
        <f>IF('Crisis Indicator Data'!H30="x","x",IF('Crisis Indicator Data'!H30=0,0,IF(LOG('Crisis Indicator Data'!H30)&lt;O$4,0,IF(LOG('Crisis Indicator Data'!H30)&gt;O$3,5,ROUND(5-(O$3-LOG('Crisis Indicator Data'!H30))/(O$3-O$4)*5,1)))))</f>
        <v>4.4000000000000004</v>
      </c>
      <c r="P33" s="190">
        <f>IF('Crisis Indicator Data'!H30="x","x",'Crisis Indicator Data'!H30/'Crisis Indicator Data'!G30)</f>
        <v>0.26326129666011788</v>
      </c>
      <c r="Q33" s="176">
        <f t="shared" si="5"/>
        <v>1.3</v>
      </c>
      <c r="R33" s="176">
        <f t="shared" si="6"/>
        <v>2.85</v>
      </c>
      <c r="S33" s="176">
        <f>IF('Crisis Indicator Data'!I30="x","x",IF('Crisis Indicator Data'!I30=0,0,IF(LOG('Crisis Indicator Data'!I30)&lt;S$4,0,IF(LOG('Crisis Indicator Data'!I30)&gt;S$3,5,ROUND(5-(S$3-LOG('Crisis Indicator Data'!I30))/(S$3-S$4)*5,1)))))</f>
        <v>5</v>
      </c>
      <c r="T33" s="190">
        <f>IF('Crisis Indicator Data'!H30="x","x",IF('Crisis Indicator Data'!I30="x","x",'Crisis Indicator Data'!I30/'Crisis Indicator Data'!H30))</f>
        <v>0.3005223880597015</v>
      </c>
      <c r="U33" s="176">
        <f t="shared" si="7"/>
        <v>5</v>
      </c>
      <c r="V33" s="176">
        <f t="shared" si="8"/>
        <v>5</v>
      </c>
      <c r="W33" s="176">
        <f>IF('Crisis Indicator Data'!L30="x","x",IF('Crisis Indicator Data'!L30=0,0,IF(LOG('Crisis Indicator Data'!L30)&lt;W$4,0,IF(LOG('Crisis Indicator Data'!L30)&gt;W$3,5,ROUND(5-(W$3-LOG('Crisis Indicator Data'!L30))/(W$3-W$4)*5,1)))))</f>
        <v>3.8</v>
      </c>
      <c r="X33" s="191">
        <f>IF(OR('Crisis Indicator Data'!L30="x",'Crisis Indicator Data'!H30="x"),"x",'Crisis Indicator Data'!L30/'Crisis Indicator Data'!H30)</f>
        <v>3.1716417910447763E-5</v>
      </c>
      <c r="Y33" s="176">
        <f t="shared" si="9"/>
        <v>1.6</v>
      </c>
      <c r="Z33" s="176">
        <f t="shared" si="10"/>
        <v>2.7</v>
      </c>
      <c r="AA33" s="176">
        <f t="shared" si="11"/>
        <v>4.0999999999999996</v>
      </c>
      <c r="AB33" s="192">
        <f t="shared" si="12"/>
        <v>3.5</v>
      </c>
    </row>
    <row r="34" spans="1:28" x14ac:dyDescent="0.3">
      <c r="A34" s="196" t="str">
        <f>'Crisis Indicator Data'!A31</f>
        <v>Venezuela displacement in Colombia</v>
      </c>
      <c r="B34" s="197" t="str">
        <f>'Crisis Indicator Data'!B31</f>
        <v>International displacement</v>
      </c>
      <c r="C34" s="197" t="str">
        <f>'Crisis Indicator Data'!C31</f>
        <v>COL002</v>
      </c>
      <c r="D34" s="197" t="str">
        <f>'Crisis Indicator Data'!D31</f>
        <v>Colombia</v>
      </c>
      <c r="E34" s="198" t="str">
        <f>'Crisis Indicator Data'!E31</f>
        <v>COL</v>
      </c>
      <c r="F34" s="195">
        <f>IF('Crisis Indicator Data'!F31="x","x",IF(LOG('Crisis Indicator Data'!F31)&lt;F$4,0,IF(LOG('Crisis Indicator Data'!F31)&gt;F$3,5,ROUND(5-(F$3-LOG('Crisis Indicator Data'!F31))/(F$3-F$4)*5,1))))</f>
        <v>3.4</v>
      </c>
      <c r="G34" s="190">
        <f>IF('Crisis Indicator Data'!F31="x","x",IF(B34="Regional crisis",('Crisis Indicator Data'!F31/VLOOKUP('Impact of the crisis'!$C34,'Regional Crises'!$B$1:$R$66,4,FALSE)),'Crisis Indicator Data'!F31/VLOOKUP('Impact of the crisis'!$E34,'Country Indicator Data'!$B$4:$P$194,15,FALSE)))</f>
        <v>0.10012888688598467</v>
      </c>
      <c r="H34" s="176">
        <f t="shared" si="0"/>
        <v>0.4</v>
      </c>
      <c r="I34" s="176">
        <f t="shared" si="1"/>
        <v>1.9</v>
      </c>
      <c r="J34" s="176">
        <f>IF('Crisis Indicator Data'!G31="x","x",IF(LOG('Crisis Indicator Data'!G31)&lt;J$4,0,IF(LOG('Crisis Indicator Data'!G31)&gt;J$3,5,ROUND(5-(J$3-LOG('Crisis Indicator Data'!G31))/(J$3-J$4)*5,1))))</f>
        <v>4.5</v>
      </c>
      <c r="K34" s="190">
        <f>IF('Crisis Indicator Data'!G31="x","x",IF(B34="Regional crisis",('Crisis Indicator Data'!G31/VLOOKUP('Impact of the crisis'!$C34,'Regional Crises'!$B$1:$R$66,5,FALSE)),'Crisis Indicator Data'!G31/VLOOKUP('Impact of the crisis'!$E34,'Country Indicator Data'!$B$4:$P$194,14,FALSE)))</f>
        <v>0.43603143418467583</v>
      </c>
      <c r="L34" s="176">
        <f t="shared" si="2"/>
        <v>2.2000000000000002</v>
      </c>
      <c r="M34" s="176">
        <f t="shared" si="3"/>
        <v>3.35</v>
      </c>
      <c r="N34" s="176">
        <f t="shared" si="4"/>
        <v>2.7</v>
      </c>
      <c r="O34" s="176">
        <f>IF('Crisis Indicator Data'!H31="x","x",IF('Crisis Indicator Data'!H31=0,0,IF(LOG('Crisis Indicator Data'!H31)&lt;O$4,0,IF(LOG('Crisis Indicator Data'!H31)&gt;O$3,5,ROUND(5-(O$3-LOG('Crisis Indicator Data'!H31))/(O$3-O$4)*5,1)))))</f>
        <v>3.3</v>
      </c>
      <c r="P34" s="190">
        <f>IF('Crisis Indicator Data'!H31="x","x",'Crisis Indicator Data'!H31/'Crisis Indicator Data'!G31)</f>
        <v>0.13769487248805984</v>
      </c>
      <c r="Q34" s="176">
        <f t="shared" si="5"/>
        <v>0.6</v>
      </c>
      <c r="R34" s="176">
        <f t="shared" si="6"/>
        <v>1.95</v>
      </c>
      <c r="S34" s="176">
        <f>IF('Crisis Indicator Data'!I31="x","x",IF('Crisis Indicator Data'!I31=0,0,IF(LOG('Crisis Indicator Data'!I31)&lt;S$4,0,IF(LOG('Crisis Indicator Data'!I31)&gt;S$3,5,ROUND(5-(S$3-LOG('Crisis Indicator Data'!I31))/(S$3-S$4)*5,1)))))</f>
        <v>5</v>
      </c>
      <c r="T34" s="190">
        <f>IF('Crisis Indicator Data'!H31="x","x",IF('Crisis Indicator Data'!I31="x","x",'Crisis Indicator Data'!I31/'Crisis Indicator Data'!H31))</f>
        <v>0.98036649214659688</v>
      </c>
      <c r="U34" s="176">
        <f t="shared" si="7"/>
        <v>5</v>
      </c>
      <c r="V34" s="176">
        <f t="shared" si="8"/>
        <v>5</v>
      </c>
      <c r="W34" s="176" t="str">
        <f>IF('Crisis Indicator Data'!L31="x","x",IF('Crisis Indicator Data'!L31=0,0,IF(LOG('Crisis Indicator Data'!L31)&lt;W$4,0,IF(LOG('Crisis Indicator Data'!L31)&gt;W$3,5,ROUND(5-(W$3-LOG('Crisis Indicator Data'!L31))/(W$3-W$4)*5,1)))))</f>
        <v>x</v>
      </c>
      <c r="X34" s="191" t="str">
        <f>IF(OR('Crisis Indicator Data'!L31="x",'Crisis Indicator Data'!H31="x"),"x",'Crisis Indicator Data'!L31/'Crisis Indicator Data'!H31)</f>
        <v>x</v>
      </c>
      <c r="Y34" s="176" t="str">
        <f t="shared" si="9"/>
        <v>x</v>
      </c>
      <c r="Z34" s="176" t="str">
        <f t="shared" si="10"/>
        <v>x</v>
      </c>
      <c r="AA34" s="176">
        <f t="shared" si="11"/>
        <v>5</v>
      </c>
      <c r="AB34" s="192">
        <f t="shared" si="12"/>
        <v>3.9</v>
      </c>
    </row>
    <row r="35" spans="1:28" x14ac:dyDescent="0.3">
      <c r="A35" s="196" t="str">
        <f>'Crisis Indicator Data'!A32</f>
        <v>Hurricane Eta and Iota in Colombia</v>
      </c>
      <c r="B35" s="197" t="str">
        <f>'Crisis Indicator Data'!B32</f>
        <v>Tropical cyclone</v>
      </c>
      <c r="C35" s="197" t="str">
        <f>'Crisis Indicator Data'!C32</f>
        <v>COL003</v>
      </c>
      <c r="D35" s="197" t="str">
        <f>'Crisis Indicator Data'!D32</f>
        <v>Colombia</v>
      </c>
      <c r="E35" s="198" t="str">
        <f>'Crisis Indicator Data'!E32</f>
        <v>COL</v>
      </c>
      <c r="F35" s="195">
        <f>IF('Crisis Indicator Data'!F32="x","x",IF(LOG('Crisis Indicator Data'!F32)&lt;F$4,0,IF(LOG('Crisis Indicator Data'!F32)&gt;F$3,5,ROUND(5-(F$3-LOG('Crisis Indicator Data'!F32))/(F$3-F$4)*5,1))))</f>
        <v>4.4000000000000004</v>
      </c>
      <c r="G35" s="190">
        <f>IF('Crisis Indicator Data'!F32="x","x",IF(B35="Regional crisis",('Crisis Indicator Data'!F32/VLOOKUP('Impact of the crisis'!$C35,'Regional Crises'!$B$1:$R$66,4,FALSE)),'Crisis Indicator Data'!F32/VLOOKUP('Impact of the crisis'!$E35,'Country Indicator Data'!$B$4:$P$194,15,FALSE)))</f>
        <v>0.39527805317710679</v>
      </c>
      <c r="H35" s="176">
        <f t="shared" si="0"/>
        <v>1.9</v>
      </c>
      <c r="I35" s="176">
        <f t="shared" si="1"/>
        <v>3.1500000000000004</v>
      </c>
      <c r="J35" s="176">
        <f>IF('Crisis Indicator Data'!G32="x","x",IF(LOG('Crisis Indicator Data'!G32)&lt;J$4,0,IF(LOG('Crisis Indicator Data'!G32)&gt;J$3,5,ROUND(5-(J$3-LOG('Crisis Indicator Data'!G32))/(J$3-J$4)*5,1))))</f>
        <v>4.5999999999999996</v>
      </c>
      <c r="K35" s="190">
        <f>IF('Crisis Indicator Data'!G32="x","x",IF(B35="Regional crisis",('Crisis Indicator Data'!G32/VLOOKUP('Impact of the crisis'!$C35,'Regional Crises'!$B$1:$R$66,5,FALSE)),'Crisis Indicator Data'!G32/VLOOKUP('Impact of the crisis'!$E35,'Country Indicator Data'!$B$4:$P$194,14,FALSE)))</f>
        <v>0.46998035363457763</v>
      </c>
      <c r="L35" s="176">
        <f t="shared" si="2"/>
        <v>2.2999999999999998</v>
      </c>
      <c r="M35" s="176">
        <f t="shared" si="3"/>
        <v>3.4499999999999997</v>
      </c>
      <c r="N35" s="176">
        <f t="shared" si="4"/>
        <v>3.3</v>
      </c>
      <c r="O35" s="176">
        <f>IF('Crisis Indicator Data'!H32="x","x",IF('Crisis Indicator Data'!H32=0,0,IF(LOG('Crisis Indicator Data'!H32)&lt;O$4,0,IF(LOG('Crisis Indicator Data'!H32)&gt;O$3,5,ROUND(5-(O$3-LOG('Crisis Indicator Data'!H32))/(O$3-O$4)*5,1)))))</f>
        <v>1.6</v>
      </c>
      <c r="P35" s="190">
        <f>IF('Crisis Indicator Data'!H32="x","x",'Crisis Indicator Data'!H32/'Crisis Indicator Data'!G32)</f>
        <v>1.2666165036368197E-2</v>
      </c>
      <c r="Q35" s="176">
        <f t="shared" si="5"/>
        <v>0</v>
      </c>
      <c r="R35" s="176">
        <f t="shared" si="6"/>
        <v>0.8</v>
      </c>
      <c r="S35" s="176" t="str">
        <f>IF('Crisis Indicator Data'!I32="x","x",IF('Crisis Indicator Data'!I32=0,0,IF(LOG('Crisis Indicator Data'!I32)&lt;S$4,0,IF(LOG('Crisis Indicator Data'!I32)&gt;S$3,5,ROUND(5-(S$3-LOG('Crisis Indicator Data'!I32))/(S$3-S$4)*5,1)))))</f>
        <v>x</v>
      </c>
      <c r="T35" s="190" t="str">
        <f>IF('Crisis Indicator Data'!H32="x","x",IF('Crisis Indicator Data'!I32="x","x",'Crisis Indicator Data'!I32/'Crisis Indicator Data'!H32))</f>
        <v>x</v>
      </c>
      <c r="U35" s="176" t="str">
        <f t="shared" si="7"/>
        <v>x</v>
      </c>
      <c r="V35" s="176" t="str">
        <f t="shared" si="8"/>
        <v>x</v>
      </c>
      <c r="W35" s="176">
        <f>IF('Crisis Indicator Data'!L32="x","x",IF('Crisis Indicator Data'!L32=0,0,IF(LOG('Crisis Indicator Data'!L32)&lt;W$4,0,IF(LOG('Crisis Indicator Data'!L32)&gt;W$3,5,ROUND(5-(W$3-LOG('Crisis Indicator Data'!L32))/(W$3-W$4)*5,1)))))</f>
        <v>2</v>
      </c>
      <c r="X35" s="191">
        <f>IF(OR('Crisis Indicator Data'!L32="x",'Crisis Indicator Data'!H32="x"),"x",'Crisis Indicator Data'!L32/'Crisis Indicator Data'!H32)</f>
        <v>8.5808580858085808E-5</v>
      </c>
      <c r="Y35" s="176">
        <f t="shared" si="9"/>
        <v>4.3</v>
      </c>
      <c r="Z35" s="176">
        <f t="shared" si="10"/>
        <v>3.2</v>
      </c>
      <c r="AA35" s="176">
        <f t="shared" si="11"/>
        <v>3.2</v>
      </c>
      <c r="AB35" s="192">
        <f t="shared" si="12"/>
        <v>2.2000000000000002</v>
      </c>
    </row>
    <row r="36" spans="1:28" x14ac:dyDescent="0.3">
      <c r="A36" s="196" t="str">
        <f>'Crisis Indicator Data'!A33</f>
        <v>Floods in Congo</v>
      </c>
      <c r="B36" s="197" t="str">
        <f>'Crisis Indicator Data'!B33</f>
        <v>Flood</v>
      </c>
      <c r="C36" s="197" t="str">
        <f>'Crisis Indicator Data'!C33</f>
        <v>COG004</v>
      </c>
      <c r="D36" s="197" t="str">
        <f>'Crisis Indicator Data'!D33</f>
        <v>Congo</v>
      </c>
      <c r="E36" s="198" t="str">
        <f>'Crisis Indicator Data'!E33</f>
        <v>COG</v>
      </c>
      <c r="F36" s="195">
        <f>IF('Crisis Indicator Data'!F33="x","x",IF(LOG('Crisis Indicator Data'!F33)&lt;F$4,0,IF(LOG('Crisis Indicator Data'!F33)&gt;F$3,5,ROUND(5-(F$3-LOG('Crisis Indicator Data'!F33))/(F$3-F$4)*5,1))))</f>
        <v>3</v>
      </c>
      <c r="G36" s="190">
        <f>IF('Crisis Indicator Data'!F33="x","x",IF(B36="Regional crisis",('Crisis Indicator Data'!F33/VLOOKUP('Impact of the crisis'!$C36,'Regional Crises'!$B$1:$R$66,4,FALSE)),'Crisis Indicator Data'!F33/VLOOKUP('Impact of the crisis'!$E36,'Country Indicator Data'!$B$4:$P$194,15,FALSE)))</f>
        <v>0.19339385065885797</v>
      </c>
      <c r="H36" s="176">
        <f t="shared" si="0"/>
        <v>0.9</v>
      </c>
      <c r="I36" s="176">
        <f t="shared" si="1"/>
        <v>1.95</v>
      </c>
      <c r="J36" s="176">
        <f>IF('Crisis Indicator Data'!G33="x","x",IF(LOG('Crisis Indicator Data'!G33)&lt;J$4,0,IF(LOG('Crisis Indicator Data'!G33)&gt;J$3,5,ROUND(5-(J$3-LOG('Crisis Indicator Data'!G33))/(J$3-J$4)*5,1))))</f>
        <v>0</v>
      </c>
      <c r="K36" s="190">
        <f>IF('Crisis Indicator Data'!G33="x","x",IF(B36="Regional crisis",('Crisis Indicator Data'!G33/VLOOKUP('Impact of the crisis'!$C36,'Regional Crises'!$B$1:$R$66,5,FALSE)),'Crisis Indicator Data'!G33/VLOOKUP('Impact of the crisis'!$E36,'Country Indicator Data'!$B$4:$P$194,14,FALSE)))</f>
        <v>2.8408042796532005E-2</v>
      </c>
      <c r="L36" s="176">
        <f t="shared" si="2"/>
        <v>0.1</v>
      </c>
      <c r="M36" s="176">
        <f t="shared" si="3"/>
        <v>0.05</v>
      </c>
      <c r="N36" s="176">
        <f t="shared" si="4"/>
        <v>1.1000000000000001</v>
      </c>
      <c r="O36" s="176">
        <f>IF('Crisis Indicator Data'!H33="x","x",IF('Crisis Indicator Data'!H33=0,0,IF(LOG('Crisis Indicator Data'!H33)&lt;O$4,0,IF(LOG('Crisis Indicator Data'!H33)&gt;O$3,5,ROUND(5-(O$3-LOG('Crisis Indicator Data'!H33))/(O$3-O$4)*5,1)))))</f>
        <v>0.7</v>
      </c>
      <c r="P36" s="190">
        <f>IF('Crisis Indicator Data'!H33="x","x",'Crisis Indicator Data'!H33/'Crisis Indicator Data'!G33)</f>
        <v>0.56493506493506496</v>
      </c>
      <c r="Q36" s="176">
        <f t="shared" si="5"/>
        <v>2.8</v>
      </c>
      <c r="R36" s="176">
        <f t="shared" si="6"/>
        <v>1.75</v>
      </c>
      <c r="S36" s="176" t="str">
        <f>IF('Crisis Indicator Data'!I33="x","x",IF('Crisis Indicator Data'!I33=0,0,IF(LOG('Crisis Indicator Data'!I33)&lt;S$4,0,IF(LOG('Crisis Indicator Data'!I33)&gt;S$3,5,ROUND(5-(S$3-LOG('Crisis Indicator Data'!I33))/(S$3-S$4)*5,1)))))</f>
        <v>x</v>
      </c>
      <c r="T36" s="190" t="str">
        <f>IF('Crisis Indicator Data'!H33="x","x",IF('Crisis Indicator Data'!I33="x","x",'Crisis Indicator Data'!I33/'Crisis Indicator Data'!H33))</f>
        <v>x</v>
      </c>
      <c r="U36" s="176" t="str">
        <f t="shared" si="7"/>
        <v>x</v>
      </c>
      <c r="V36" s="176" t="str">
        <f t="shared" si="8"/>
        <v>x</v>
      </c>
      <c r="W36" s="176" t="str">
        <f>IF('Crisis Indicator Data'!L33="x","x",IF('Crisis Indicator Data'!L33=0,0,IF(LOG('Crisis Indicator Data'!L33)&lt;W$4,0,IF(LOG('Crisis Indicator Data'!L33)&gt;W$3,5,ROUND(5-(W$3-LOG('Crisis Indicator Data'!L33))/(W$3-W$4)*5,1)))))</f>
        <v>x</v>
      </c>
      <c r="X36" s="191" t="str">
        <f>IF(OR('Crisis Indicator Data'!L33="x",'Crisis Indicator Data'!H33="x"),"x",'Crisis Indicator Data'!L33/'Crisis Indicator Data'!H33)</f>
        <v>x</v>
      </c>
      <c r="Y36" s="176" t="str">
        <f t="shared" si="9"/>
        <v>x</v>
      </c>
      <c r="Z36" s="176" t="str">
        <f t="shared" si="10"/>
        <v>x</v>
      </c>
      <c r="AA36" s="176" t="str">
        <f t="shared" si="11"/>
        <v>x</v>
      </c>
      <c r="AB36" s="192">
        <f t="shared" si="12"/>
        <v>1.75</v>
      </c>
    </row>
    <row r="37" spans="1:28" x14ac:dyDescent="0.3">
      <c r="A37" s="196" t="str">
        <f>'Crisis Indicator Data'!A34</f>
        <v>Nicaraguan refugees in Costa Rica</v>
      </c>
      <c r="B37" s="197" t="str">
        <f>'Crisis Indicator Data'!B34</f>
        <v>International displacement</v>
      </c>
      <c r="C37" s="197" t="str">
        <f>'Crisis Indicator Data'!C34</f>
        <v>CRI002</v>
      </c>
      <c r="D37" s="197" t="str">
        <f>'Crisis Indicator Data'!D34</f>
        <v>Costa Rica</v>
      </c>
      <c r="E37" s="198" t="str">
        <f>'Crisis Indicator Data'!E34</f>
        <v>CRI</v>
      </c>
      <c r="F37" s="195">
        <f>IF('Crisis Indicator Data'!F34="x","x",IF(LOG('Crisis Indicator Data'!F34)&lt;F$4,0,IF(LOG('Crisis Indicator Data'!F34)&gt;F$3,5,ROUND(5-(F$3-LOG('Crisis Indicator Data'!F34))/(F$3-F$4)*5,1))))</f>
        <v>1.2</v>
      </c>
      <c r="G37" s="190">
        <f>IF('Crisis Indicator Data'!F34="x","x",IF(B37="Regional crisis",('Crisis Indicator Data'!F34/VLOOKUP('Impact of the crisis'!$C37,'Regional Crises'!$B$1:$R$66,4,FALSE)),'Crisis Indicator Data'!F34/VLOOKUP('Impact of the crisis'!$E37,'Country Indicator Data'!$B$4:$P$194,15,FALSE)))</f>
        <v>9.7258127692910298E-2</v>
      </c>
      <c r="H37" s="176">
        <f t="shared" si="0"/>
        <v>0.4</v>
      </c>
      <c r="I37" s="176">
        <f t="shared" si="1"/>
        <v>0.8</v>
      </c>
      <c r="J37" s="176">
        <f>IF('Crisis Indicator Data'!G34="x","x",IF(LOG('Crisis Indicator Data'!G34)&lt;J$4,0,IF(LOG('Crisis Indicator Data'!G34)&gt;J$3,5,ROUND(5-(J$3-LOG('Crisis Indicator Data'!G34))/(J$3-J$4)*5,1))))</f>
        <v>0.8</v>
      </c>
      <c r="K37" s="190">
        <f>IF('Crisis Indicator Data'!G34="x","x",IF(B37="Regional crisis",('Crisis Indicator Data'!G34/VLOOKUP('Impact of the crisis'!$C37,'Regional Crises'!$B$1:$R$66,5,FALSE)),'Crisis Indicator Data'!G34/VLOOKUP('Impact of the crisis'!$E37,'Country Indicator Data'!$B$4:$P$194,14,FALSE)))</f>
        <v>0.33690360272638753</v>
      </c>
      <c r="L37" s="176">
        <f t="shared" si="2"/>
        <v>1.7</v>
      </c>
      <c r="M37" s="176">
        <f t="shared" si="3"/>
        <v>1.25</v>
      </c>
      <c r="N37" s="176">
        <f t="shared" si="4"/>
        <v>1</v>
      </c>
      <c r="O37" s="176">
        <f>IF('Crisis Indicator Data'!H34="x","x",IF('Crisis Indicator Data'!H34=0,0,IF(LOG('Crisis Indicator Data'!H34)&lt;O$4,0,IF(LOG('Crisis Indicator Data'!H34)&gt;O$3,5,ROUND(5-(O$3-LOG('Crisis Indicator Data'!H34))/(O$3-O$4)*5,1)))))</f>
        <v>0.7</v>
      </c>
      <c r="P37" s="190">
        <f>IF('Crisis Indicator Data'!H34="x","x",'Crisis Indicator Data'!H34/'Crisis Indicator Data'!G34)</f>
        <v>4.6820809248554911E-2</v>
      </c>
      <c r="Q37" s="176">
        <f t="shared" si="5"/>
        <v>0.2</v>
      </c>
      <c r="R37" s="176">
        <f t="shared" si="6"/>
        <v>0.44999999999999996</v>
      </c>
      <c r="S37" s="176">
        <f>IF('Crisis Indicator Data'!I34="x","x",IF('Crisis Indicator Data'!I34=0,0,IF(LOG('Crisis Indicator Data'!I34)&lt;S$4,0,IF(LOG('Crisis Indicator Data'!I34)&gt;S$3,5,ROUND(5-(S$3-LOG('Crisis Indicator Data'!I34))/(S$3-S$4)*5,1)))))</f>
        <v>2.7</v>
      </c>
      <c r="T37" s="190">
        <f>IF('Crisis Indicator Data'!H34="x","x",IF('Crisis Indicator Data'!I34="x","x",'Crisis Indicator Data'!I34/'Crisis Indicator Data'!H34))</f>
        <v>1</v>
      </c>
      <c r="U37" s="176">
        <f t="shared" si="7"/>
        <v>5</v>
      </c>
      <c r="V37" s="176">
        <f t="shared" si="8"/>
        <v>3.9</v>
      </c>
      <c r="W37" s="176">
        <f>IF('Crisis Indicator Data'!L34="x","x",IF('Crisis Indicator Data'!L34=0,0,IF(LOG('Crisis Indicator Data'!L34)&lt;W$4,0,IF(LOG('Crisis Indicator Data'!L34)&gt;W$3,5,ROUND(5-(W$3-LOG('Crisis Indicator Data'!L34))/(W$3-W$4)*5,1)))))</f>
        <v>0</v>
      </c>
      <c r="X37" s="191">
        <f>IF(OR('Crisis Indicator Data'!L34="x",'Crisis Indicator Data'!H34="x"),"x",'Crisis Indicator Data'!L34/'Crisis Indicator Data'!H34)</f>
        <v>0</v>
      </c>
      <c r="Y37" s="176">
        <f t="shared" si="9"/>
        <v>0</v>
      </c>
      <c r="Z37" s="176">
        <f t="shared" si="10"/>
        <v>0</v>
      </c>
      <c r="AA37" s="176">
        <f t="shared" si="11"/>
        <v>2.4</v>
      </c>
      <c r="AB37" s="192">
        <f t="shared" si="12"/>
        <v>1.5</v>
      </c>
    </row>
    <row r="38" spans="1:28" x14ac:dyDescent="0.3">
      <c r="A38" s="196" t="str">
        <f>'Crisis Indicator Data'!A35</f>
        <v>Multiple crises in Djibouti</v>
      </c>
      <c r="B38" s="197" t="str">
        <f>'Crisis Indicator Data'!B35</f>
        <v>Multiple crises country</v>
      </c>
      <c r="C38" s="197" t="str">
        <f>'Crisis Indicator Data'!C35</f>
        <v>DJI001</v>
      </c>
      <c r="D38" s="197" t="str">
        <f>'Crisis Indicator Data'!D35</f>
        <v>Djibouti</v>
      </c>
      <c r="E38" s="198" t="str">
        <f>'Crisis Indicator Data'!E35</f>
        <v>DJI</v>
      </c>
      <c r="F38" s="195">
        <f>IF('Crisis Indicator Data'!F35="x","x",IF(LOG('Crisis Indicator Data'!F35)&lt;F$4,0,IF(LOG('Crisis Indicator Data'!F35)&gt;F$3,5,ROUND(5-(F$3-LOG('Crisis Indicator Data'!F35))/(F$3-F$4)*5,1))))</f>
        <v>2.2999999999999998</v>
      </c>
      <c r="G38" s="190">
        <f>IF('Crisis Indicator Data'!F35="x","x",IF(B38="Regional crisis",('Crisis Indicator Data'!F35/VLOOKUP('Impact of the crisis'!$C38,'Regional Crises'!$B$1:$R$66,4,FALSE)),'Crisis Indicator Data'!F35/VLOOKUP('Impact of the crisis'!$E38,'Country Indicator Data'!$B$4:$P$194,15,FALSE)))</f>
        <v>1</v>
      </c>
      <c r="H38" s="176">
        <f t="shared" si="0"/>
        <v>5</v>
      </c>
      <c r="I38" s="176">
        <f t="shared" si="1"/>
        <v>3.65</v>
      </c>
      <c r="J38" s="176">
        <f>IF('Crisis Indicator Data'!G35="x","x",IF(LOG('Crisis Indicator Data'!G35)&lt;J$4,0,IF(LOG('Crisis Indicator Data'!G35)&gt;J$3,5,ROUND(5-(J$3-LOG('Crisis Indicator Data'!G35))/(J$3-J$4)*5,1))))</f>
        <v>0</v>
      </c>
      <c r="K38" s="190">
        <f>IF('Crisis Indicator Data'!G35="x","x",IF(B38="Regional crisis",('Crisis Indicator Data'!G35/VLOOKUP('Impact of the crisis'!$C38,'Regional Crises'!$B$1:$R$66,5,FALSE)),'Crisis Indicator Data'!G35/VLOOKUP('Impact of the crisis'!$E38,'Country Indicator Data'!$B$4:$P$194,14,FALSE)))</f>
        <v>1</v>
      </c>
      <c r="L38" s="176">
        <f t="shared" si="2"/>
        <v>5</v>
      </c>
      <c r="M38" s="176">
        <f t="shared" si="3"/>
        <v>2.5</v>
      </c>
      <c r="N38" s="176">
        <f t="shared" si="4"/>
        <v>3.1</v>
      </c>
      <c r="O38" s="176">
        <f>IF('Crisis Indicator Data'!H35="x","x",IF('Crisis Indicator Data'!H35=0,0,IF(LOG('Crisis Indicator Data'!H35)&lt;O$4,0,IF(LOG('Crisis Indicator Data'!H35)&gt;O$3,5,ROUND(5-(O$3-LOG('Crisis Indicator Data'!H35))/(O$3-O$4)*5,1)))))</f>
        <v>2.2000000000000002</v>
      </c>
      <c r="P38" s="190">
        <f>IF('Crisis Indicator Data'!H35="x","x",'Crisis Indicator Data'!H35/'Crisis Indicator Data'!G35)</f>
        <v>0.63303659742828877</v>
      </c>
      <c r="Q38" s="176">
        <f t="shared" si="5"/>
        <v>3.1</v>
      </c>
      <c r="R38" s="176">
        <f t="shared" si="6"/>
        <v>2.6500000000000004</v>
      </c>
      <c r="S38" s="176" t="str">
        <f>IF('Crisis Indicator Data'!I35="x","x",IF('Crisis Indicator Data'!I35=0,0,IF(LOG('Crisis Indicator Data'!I35)&lt;S$4,0,IF(LOG('Crisis Indicator Data'!I35)&gt;S$3,5,ROUND(5-(S$3-LOG('Crisis Indicator Data'!I35))/(S$3-S$4)*5,1)))))</f>
        <v>x</v>
      </c>
      <c r="T38" s="190" t="str">
        <f>IF('Crisis Indicator Data'!H35="x","x",IF('Crisis Indicator Data'!I35="x","x",'Crisis Indicator Data'!I35/'Crisis Indicator Data'!H35))</f>
        <v>x</v>
      </c>
      <c r="U38" s="176" t="str">
        <f t="shared" si="7"/>
        <v>x</v>
      </c>
      <c r="V38" s="176" t="str">
        <f t="shared" si="8"/>
        <v>x</v>
      </c>
      <c r="W38" s="176">
        <f>IF('Crisis Indicator Data'!L35="x","x",IF('Crisis Indicator Data'!L35=0,0,IF(LOG('Crisis Indicator Data'!L35)&lt;W$4,0,IF(LOG('Crisis Indicator Data'!L35)&gt;W$3,5,ROUND(5-(W$3-LOG('Crisis Indicator Data'!L35))/(W$3-W$4)*5,1)))))</f>
        <v>0</v>
      </c>
      <c r="X38" s="191">
        <f>IF(OR('Crisis Indicator Data'!L35="x",'Crisis Indicator Data'!H35="x"),"x",'Crisis Indicator Data'!L35/'Crisis Indicator Data'!H35)</f>
        <v>0</v>
      </c>
      <c r="Y38" s="176">
        <f t="shared" si="9"/>
        <v>0</v>
      </c>
      <c r="Z38" s="176">
        <f t="shared" si="10"/>
        <v>0</v>
      </c>
      <c r="AA38" s="176">
        <f t="shared" si="11"/>
        <v>0</v>
      </c>
      <c r="AB38" s="192">
        <f t="shared" si="12"/>
        <v>1.5</v>
      </c>
    </row>
    <row r="39" spans="1:28" x14ac:dyDescent="0.3">
      <c r="A39" s="196" t="str">
        <f>'Crisis Indicator Data'!A36</f>
        <v>Mixed migration in Djibouti</v>
      </c>
      <c r="B39" s="197" t="str">
        <f>'Crisis Indicator Data'!B36</f>
        <v>International displacement</v>
      </c>
      <c r="C39" s="197" t="str">
        <f>'Crisis Indicator Data'!C36</f>
        <v>DJI002</v>
      </c>
      <c r="D39" s="197" t="str">
        <f>'Crisis Indicator Data'!D36</f>
        <v>Djibouti</v>
      </c>
      <c r="E39" s="198" t="str">
        <f>'Crisis Indicator Data'!E36</f>
        <v>DJI</v>
      </c>
      <c r="F39" s="195">
        <f>IF('Crisis Indicator Data'!F36="x","x",IF(LOG('Crisis Indicator Data'!F36)&lt;F$4,0,IF(LOG('Crisis Indicator Data'!F36)&gt;F$3,5,ROUND(5-(F$3-LOG('Crisis Indicator Data'!F36))/(F$3-F$4)*5,1))))</f>
        <v>2.2999999999999998</v>
      </c>
      <c r="G39" s="190">
        <f>IF('Crisis Indicator Data'!F36="x","x",IF(B39="Regional crisis",('Crisis Indicator Data'!F36/VLOOKUP('Impact of the crisis'!$C39,'Regional Crises'!$B$1:$R$66,4,FALSE)),'Crisis Indicator Data'!F36/VLOOKUP('Impact of the crisis'!$E39,'Country Indicator Data'!$B$4:$P$194,15,FALSE)))</f>
        <v>1</v>
      </c>
      <c r="H39" s="176">
        <f t="shared" si="0"/>
        <v>5</v>
      </c>
      <c r="I39" s="176">
        <f t="shared" si="1"/>
        <v>3.65</v>
      </c>
      <c r="J39" s="176">
        <f>IF('Crisis Indicator Data'!G36="x","x",IF(LOG('Crisis Indicator Data'!G36)&lt;J$4,0,IF(LOG('Crisis Indicator Data'!G36)&gt;J$3,5,ROUND(5-(J$3-LOG('Crisis Indicator Data'!G36))/(J$3-J$4)*5,1))))</f>
        <v>0</v>
      </c>
      <c r="K39" s="190">
        <f>IF('Crisis Indicator Data'!G36="x","x",IF(B39="Regional crisis",('Crisis Indicator Data'!G36/VLOOKUP('Impact of the crisis'!$C39,'Regional Crises'!$B$1:$R$66,5,FALSE)),'Crisis Indicator Data'!G36/VLOOKUP('Impact of the crisis'!$E39,'Country Indicator Data'!$B$4:$P$194,14,FALSE)))</f>
        <v>1</v>
      </c>
      <c r="L39" s="176">
        <f t="shared" si="2"/>
        <v>5</v>
      </c>
      <c r="M39" s="176">
        <f t="shared" si="3"/>
        <v>2.5</v>
      </c>
      <c r="N39" s="176">
        <f t="shared" si="4"/>
        <v>3.1</v>
      </c>
      <c r="O39" s="176">
        <f>IF('Crisis Indicator Data'!H36="x","x",IF('Crisis Indicator Data'!H36=0,0,IF(LOG('Crisis Indicator Data'!H36)&lt;O$4,0,IF(LOG('Crisis Indicator Data'!H36)&gt;O$3,5,ROUND(5-(O$3-LOG('Crisis Indicator Data'!H36))/(O$3-O$4)*5,1)))))</f>
        <v>0</v>
      </c>
      <c r="P39" s="190">
        <f>IF('Crisis Indicator Data'!H36="x","x",'Crisis Indicator Data'!H36/'Crisis Indicator Data'!G36)</f>
        <v>2.967359050445104E-2</v>
      </c>
      <c r="Q39" s="176">
        <f t="shared" si="5"/>
        <v>0.1</v>
      </c>
      <c r="R39" s="176">
        <f t="shared" si="6"/>
        <v>0.05</v>
      </c>
      <c r="S39" s="176">
        <f>IF('Crisis Indicator Data'!I36="x","x",IF('Crisis Indicator Data'!I36=0,0,IF(LOG('Crisis Indicator Data'!I36)&lt;S$4,0,IF(LOG('Crisis Indicator Data'!I36)&gt;S$3,5,ROUND(5-(S$3-LOG('Crisis Indicator Data'!I36))/(S$3-S$4)*5,1)))))</f>
        <v>2.1</v>
      </c>
      <c r="T39" s="190">
        <f>IF('Crisis Indicator Data'!H36="x","x",IF('Crisis Indicator Data'!I36="x","x",'Crisis Indicator Data'!I36/'Crisis Indicator Data'!H36))</f>
        <v>1</v>
      </c>
      <c r="U39" s="176">
        <f t="shared" si="7"/>
        <v>5</v>
      </c>
      <c r="V39" s="176">
        <f t="shared" si="8"/>
        <v>3.6</v>
      </c>
      <c r="W39" s="176">
        <f>IF('Crisis Indicator Data'!L36="x","x",IF('Crisis Indicator Data'!L36=0,0,IF(LOG('Crisis Indicator Data'!L36)&lt;W$4,0,IF(LOG('Crisis Indicator Data'!L36)&gt;W$3,5,ROUND(5-(W$3-LOG('Crisis Indicator Data'!L36))/(W$3-W$4)*5,1)))))</f>
        <v>2.4</v>
      </c>
      <c r="X39" s="191">
        <f>IF(OR('Crisis Indicator Data'!L36="x",'Crisis Indicator Data'!H36="x"),"x",'Crisis Indicator Data'!L36/'Crisis Indicator Data'!H36)</f>
        <v>1.6999999999999999E-3</v>
      </c>
      <c r="Y39" s="176">
        <f t="shared" si="9"/>
        <v>5</v>
      </c>
      <c r="Z39" s="176">
        <f t="shared" si="10"/>
        <v>3.7</v>
      </c>
      <c r="AA39" s="176">
        <f t="shared" si="11"/>
        <v>3.7</v>
      </c>
      <c r="AB39" s="192">
        <f t="shared" si="12"/>
        <v>2.2999999999999998</v>
      </c>
    </row>
    <row r="40" spans="1:28" x14ac:dyDescent="0.3">
      <c r="A40" s="196" t="str">
        <f>'Crisis Indicator Data'!A37</f>
        <v>Drought in Djibouti</v>
      </c>
      <c r="B40" s="197" t="str">
        <f>'Crisis Indicator Data'!B37</f>
        <v>Drought</v>
      </c>
      <c r="C40" s="197" t="str">
        <f>'Crisis Indicator Data'!C37</f>
        <v>DJI003</v>
      </c>
      <c r="D40" s="197" t="str">
        <f>'Crisis Indicator Data'!D37</f>
        <v>Djibouti</v>
      </c>
      <c r="E40" s="198" t="str">
        <f>'Crisis Indicator Data'!E37</f>
        <v>DJI</v>
      </c>
      <c r="F40" s="195">
        <f>IF('Crisis Indicator Data'!F37="x","x",IF(LOG('Crisis Indicator Data'!F37)&lt;F$4,0,IF(LOG('Crisis Indicator Data'!F37)&gt;F$3,5,ROUND(5-(F$3-LOG('Crisis Indicator Data'!F37))/(F$3-F$4)*5,1))))</f>
        <v>2.2999999999999998</v>
      </c>
      <c r="G40" s="190">
        <f>IF('Crisis Indicator Data'!F37="x","x",IF(B40="Regional crisis",('Crisis Indicator Data'!F37/VLOOKUP('Impact of the crisis'!$C40,'Regional Crises'!$B$1:$R$66,4,FALSE)),'Crisis Indicator Data'!F37/VLOOKUP('Impact of the crisis'!$E40,'Country Indicator Data'!$B$4:$P$194,15,FALSE)))</f>
        <v>1</v>
      </c>
      <c r="H40" s="176">
        <f t="shared" si="0"/>
        <v>5</v>
      </c>
      <c r="I40" s="176">
        <f t="shared" si="1"/>
        <v>3.65</v>
      </c>
      <c r="J40" s="176">
        <f>IF('Crisis Indicator Data'!G37="x","x",IF(LOG('Crisis Indicator Data'!G37)&lt;J$4,0,IF(LOG('Crisis Indicator Data'!G37)&gt;J$3,5,ROUND(5-(J$3-LOG('Crisis Indicator Data'!G37))/(J$3-J$4)*5,1))))</f>
        <v>0</v>
      </c>
      <c r="K40" s="190">
        <f>IF('Crisis Indicator Data'!G37="x","x",IF(B40="Regional crisis",('Crisis Indicator Data'!G37/VLOOKUP('Impact of the crisis'!$C40,'Regional Crises'!$B$1:$R$66,5,FALSE)),'Crisis Indicator Data'!G37/VLOOKUP('Impact of the crisis'!$E40,'Country Indicator Data'!$B$4:$P$194,14,FALSE)))</f>
        <v>1</v>
      </c>
      <c r="L40" s="176">
        <f t="shared" si="2"/>
        <v>5</v>
      </c>
      <c r="M40" s="176">
        <f t="shared" si="3"/>
        <v>2.5</v>
      </c>
      <c r="N40" s="176">
        <f t="shared" si="4"/>
        <v>3.1</v>
      </c>
      <c r="O40" s="176">
        <f>IF('Crisis Indicator Data'!H37="x","x",IF('Crisis Indicator Data'!H37=0,0,IF(LOG('Crisis Indicator Data'!H37)&lt;O$4,0,IF(LOG('Crisis Indicator Data'!H37)&gt;O$3,5,ROUND(5-(O$3-LOG('Crisis Indicator Data'!H37))/(O$3-O$4)*5,1)))))</f>
        <v>2.2000000000000002</v>
      </c>
      <c r="P40" s="190">
        <f>IF('Crisis Indicator Data'!H37="x","x",'Crisis Indicator Data'!H37/'Crisis Indicator Data'!G37)</f>
        <v>0.63204747774480707</v>
      </c>
      <c r="Q40" s="176">
        <f t="shared" si="5"/>
        <v>3.1</v>
      </c>
      <c r="R40" s="176">
        <f t="shared" si="6"/>
        <v>2.6500000000000004</v>
      </c>
      <c r="S40" s="176" t="str">
        <f>IF('Crisis Indicator Data'!I37="x","x",IF('Crisis Indicator Data'!I37=0,0,IF(LOG('Crisis Indicator Data'!I37)&lt;S$4,0,IF(LOG('Crisis Indicator Data'!I37)&gt;S$3,5,ROUND(5-(S$3-LOG('Crisis Indicator Data'!I37))/(S$3-S$4)*5,1)))))</f>
        <v>x</v>
      </c>
      <c r="T40" s="190" t="str">
        <f>IF('Crisis Indicator Data'!H37="x","x",IF('Crisis Indicator Data'!I37="x","x",'Crisis Indicator Data'!I37/'Crisis Indicator Data'!H37))</f>
        <v>x</v>
      </c>
      <c r="U40" s="176" t="str">
        <f t="shared" si="7"/>
        <v>x</v>
      </c>
      <c r="V40" s="176" t="str">
        <f t="shared" si="8"/>
        <v>x</v>
      </c>
      <c r="W40" s="176" t="str">
        <f>IF('Crisis Indicator Data'!L37="x","x",IF('Crisis Indicator Data'!L37=0,0,IF(LOG('Crisis Indicator Data'!L37)&lt;W$4,0,IF(LOG('Crisis Indicator Data'!L37)&gt;W$3,5,ROUND(5-(W$3-LOG('Crisis Indicator Data'!L37))/(W$3-W$4)*5,1)))))</f>
        <v>x</v>
      </c>
      <c r="X40" s="191" t="str">
        <f>IF(OR('Crisis Indicator Data'!L37="x",'Crisis Indicator Data'!H37="x"),"x",'Crisis Indicator Data'!L37/'Crisis Indicator Data'!H37)</f>
        <v>x</v>
      </c>
      <c r="Y40" s="176" t="str">
        <f t="shared" si="9"/>
        <v>x</v>
      </c>
      <c r="Z40" s="176" t="str">
        <f t="shared" si="10"/>
        <v>x</v>
      </c>
      <c r="AA40" s="176" t="str">
        <f t="shared" si="11"/>
        <v>x</v>
      </c>
      <c r="AB40" s="192">
        <f t="shared" si="12"/>
        <v>2.6500000000000004</v>
      </c>
    </row>
    <row r="41" spans="1:28" x14ac:dyDescent="0.3">
      <c r="A41" s="196" t="str">
        <f>'Crisis Indicator Data'!A38</f>
        <v>Complex crisis in DPRK</v>
      </c>
      <c r="B41" s="197" t="str">
        <f>'Crisis Indicator Data'!B38</f>
        <v>Complex crisis</v>
      </c>
      <c r="C41" s="197" t="str">
        <f>'Crisis Indicator Data'!C38</f>
        <v>PRK001</v>
      </c>
      <c r="D41" s="197" t="str">
        <f>'Crisis Indicator Data'!D38</f>
        <v>DPRK</v>
      </c>
      <c r="E41" s="198" t="str">
        <f>'Crisis Indicator Data'!E38</f>
        <v>PRK</v>
      </c>
      <c r="F41" s="195">
        <f>IF('Crisis Indicator Data'!F38="x","x",IF(LOG('Crisis Indicator Data'!F38)&lt;F$4,0,IF(LOG('Crisis Indicator Data'!F38)&gt;F$3,5,ROUND(5-(F$3-LOG('Crisis Indicator Data'!F38))/(F$3-F$4)*5,1))))</f>
        <v>3.5</v>
      </c>
      <c r="G41" s="190">
        <f>IF('Crisis Indicator Data'!F38="x","x",IF(B41="Regional crisis",('Crisis Indicator Data'!F38/VLOOKUP('Impact of the crisis'!$C41,'Regional Crises'!$B$1:$R$66,4,FALSE)),'Crisis Indicator Data'!F38/VLOOKUP('Impact of the crisis'!$E41,'Country Indicator Data'!$B$4:$P$194,15,FALSE)))</f>
        <v>1</v>
      </c>
      <c r="H41" s="176">
        <f t="shared" si="0"/>
        <v>5</v>
      </c>
      <c r="I41" s="176">
        <f t="shared" si="1"/>
        <v>4.25</v>
      </c>
      <c r="J41" s="176">
        <f>IF('Crisis Indicator Data'!G38="x","x",IF(LOG('Crisis Indicator Data'!G38)&lt;J$4,0,IF(LOG('Crisis Indicator Data'!G38)&gt;J$3,5,ROUND(5-(J$3-LOG('Crisis Indicator Data'!G38))/(J$3-J$4)*5,1))))</f>
        <v>4.7</v>
      </c>
      <c r="K41" s="190">
        <f>IF('Crisis Indicator Data'!G38="x","x",IF(B41="Regional crisis",('Crisis Indicator Data'!G38/VLOOKUP('Impact of the crisis'!$C41,'Regional Crises'!$B$1:$R$66,5,FALSE)),'Crisis Indicator Data'!G38/VLOOKUP('Impact of the crisis'!$E41,'Country Indicator Data'!$B$4:$P$194,14,FALSE)))</f>
        <v>1</v>
      </c>
      <c r="L41" s="176">
        <f t="shared" si="2"/>
        <v>5</v>
      </c>
      <c r="M41" s="176">
        <f t="shared" si="3"/>
        <v>4.8499999999999996</v>
      </c>
      <c r="N41" s="176">
        <f t="shared" si="4"/>
        <v>4.5999999999999996</v>
      </c>
      <c r="O41" s="176">
        <f>IF('Crisis Indicator Data'!H38="x","x",IF('Crisis Indicator Data'!H38=0,0,IF(LOG('Crisis Indicator Data'!H38)&lt;O$4,0,IF(LOG('Crisis Indicator Data'!H38)&gt;O$3,5,ROUND(5-(O$3-LOG('Crisis Indicator Data'!H38))/(O$3-O$4)*5,1)))))</f>
        <v>4.8</v>
      </c>
      <c r="P41" s="190">
        <f>IF('Crisis Indicator Data'!H38="x","x",'Crisis Indicator Data'!H38/'Crisis Indicator Data'!G38)</f>
        <v>1</v>
      </c>
      <c r="Q41" s="176">
        <f t="shared" si="5"/>
        <v>5</v>
      </c>
      <c r="R41" s="176">
        <f t="shared" si="6"/>
        <v>4.9000000000000004</v>
      </c>
      <c r="S41" s="176" t="str">
        <f>IF('Crisis Indicator Data'!I38="x","x",IF('Crisis Indicator Data'!I38=0,0,IF(LOG('Crisis Indicator Data'!I38)&lt;S$4,0,IF(LOG('Crisis Indicator Data'!I38)&gt;S$3,5,ROUND(5-(S$3-LOG('Crisis Indicator Data'!I38))/(S$3-S$4)*5,1)))))</f>
        <v>x</v>
      </c>
      <c r="T41" s="190" t="str">
        <f>IF('Crisis Indicator Data'!H38="x","x",IF('Crisis Indicator Data'!I38="x","x",'Crisis Indicator Data'!I38/'Crisis Indicator Data'!H38))</f>
        <v>x</v>
      </c>
      <c r="U41" s="176" t="str">
        <f t="shared" si="7"/>
        <v>x</v>
      </c>
      <c r="V41" s="176" t="str">
        <f t="shared" si="8"/>
        <v>x</v>
      </c>
      <c r="W41" s="176">
        <f>IF('Crisis Indicator Data'!L38="x","x",IF('Crisis Indicator Data'!L38=0,0,IF(LOG('Crisis Indicator Data'!L38)&lt;W$4,0,IF(LOG('Crisis Indicator Data'!L38)&gt;W$3,5,ROUND(5-(W$3-LOG('Crisis Indicator Data'!L38))/(W$3-W$4)*5,1)))))</f>
        <v>0.4</v>
      </c>
      <c r="X41" s="191">
        <f>IF(OR('Crisis Indicator Data'!L38="x",'Crisis Indicator Data'!H38="x"),"x",'Crisis Indicator Data'!L38/'Crisis Indicator Data'!H38)</f>
        <v>7.8277886497064574E-8</v>
      </c>
      <c r="Y41" s="176">
        <f t="shared" si="9"/>
        <v>0</v>
      </c>
      <c r="Z41" s="176">
        <f t="shared" si="10"/>
        <v>0.2</v>
      </c>
      <c r="AA41" s="176">
        <f t="shared" si="11"/>
        <v>0.2</v>
      </c>
      <c r="AB41" s="192">
        <f t="shared" si="12"/>
        <v>3.4</v>
      </c>
    </row>
    <row r="42" spans="1:28" x14ac:dyDescent="0.3">
      <c r="A42" s="196" t="str">
        <f>'Crisis Indicator Data'!A39</f>
        <v>Complex crisis in DRC</v>
      </c>
      <c r="B42" s="197" t="str">
        <f>'Crisis Indicator Data'!B39</f>
        <v>Complex crisis</v>
      </c>
      <c r="C42" s="197" t="str">
        <f>'Crisis Indicator Data'!C39</f>
        <v>COD001</v>
      </c>
      <c r="D42" s="197" t="str">
        <f>'Crisis Indicator Data'!D39</f>
        <v>DRC</v>
      </c>
      <c r="E42" s="198" t="str">
        <f>'Crisis Indicator Data'!E39</f>
        <v>COD</v>
      </c>
      <c r="F42" s="195">
        <f>IF('Crisis Indicator Data'!F39="x","x",IF(LOG('Crisis Indicator Data'!F39)&lt;F$4,0,IF(LOG('Crisis Indicator Data'!F39)&gt;F$3,5,ROUND(5-(F$3-LOG('Crisis Indicator Data'!F39))/(F$3-F$4)*5,1))))</f>
        <v>5</v>
      </c>
      <c r="G42" s="190">
        <f>IF('Crisis Indicator Data'!F39="x","x",IF(B42="Regional crisis",('Crisis Indicator Data'!F39/VLOOKUP('Impact of the crisis'!$C42,'Regional Crises'!$B$1:$R$66,4,FALSE)),'Crisis Indicator Data'!F39/VLOOKUP('Impact of the crisis'!$E42,'Country Indicator Data'!$B$4:$P$194,15,FALSE)))</f>
        <v>0.99999911779625505</v>
      </c>
      <c r="H42" s="176">
        <f t="shared" si="0"/>
        <v>5</v>
      </c>
      <c r="I42" s="176">
        <f t="shared" si="1"/>
        <v>5</v>
      </c>
      <c r="J42" s="176">
        <f>IF('Crisis Indicator Data'!G39="x","x",IF(LOG('Crisis Indicator Data'!G39)&lt;J$4,0,IF(LOG('Crisis Indicator Data'!G39)&gt;J$3,5,ROUND(5-(J$3-LOG('Crisis Indicator Data'!G39))/(J$3-J$4)*5,1))))</f>
        <v>5</v>
      </c>
      <c r="K42" s="190">
        <f>IF('Crisis Indicator Data'!G39="x","x",IF(B42="Regional crisis",('Crisis Indicator Data'!G39/VLOOKUP('Impact of the crisis'!$C42,'Regional Crises'!$B$1:$R$66,5,FALSE)),'Crisis Indicator Data'!G39/VLOOKUP('Impact of the crisis'!$E42,'Country Indicator Data'!$B$4:$P$194,14,FALSE)))</f>
        <v>1.0002010252286662</v>
      </c>
      <c r="L42" s="176">
        <f t="shared" si="2"/>
        <v>5</v>
      </c>
      <c r="M42" s="176">
        <f t="shared" si="3"/>
        <v>5</v>
      </c>
      <c r="N42" s="176">
        <f t="shared" si="4"/>
        <v>5</v>
      </c>
      <c r="O42" s="176">
        <f>IF('Crisis Indicator Data'!H39="x","x",IF('Crisis Indicator Data'!H39=0,0,IF(LOG('Crisis Indicator Data'!H39)&lt;O$4,0,IF(LOG('Crisis Indicator Data'!H39)&gt;O$3,5,ROUND(5-(O$3-LOG('Crisis Indicator Data'!H39))/(O$3-O$4)*5,1)))))</f>
        <v>5</v>
      </c>
      <c r="P42" s="190">
        <f>IF('Crisis Indicator Data'!H39="x","x",'Crisis Indicator Data'!H39/'Crisis Indicator Data'!G39)</f>
        <v>0.43457943925233644</v>
      </c>
      <c r="Q42" s="176">
        <f t="shared" si="5"/>
        <v>2.1</v>
      </c>
      <c r="R42" s="176">
        <f t="shared" si="6"/>
        <v>3.55</v>
      </c>
      <c r="S42" s="176">
        <f>IF('Crisis Indicator Data'!I39="x","x",IF('Crisis Indicator Data'!I39=0,0,IF(LOG('Crisis Indicator Data'!I39)&lt;S$4,0,IF(LOG('Crisis Indicator Data'!I39)&gt;S$3,5,ROUND(5-(S$3-LOG('Crisis Indicator Data'!I39))/(S$3-S$4)*5,1)))))</f>
        <v>5</v>
      </c>
      <c r="T42" s="190">
        <f>IF('Crisis Indicator Data'!H39="x","x",IF('Crisis Indicator Data'!I39="x","x",'Crisis Indicator Data'!I39/'Crisis Indicator Data'!H39))</f>
        <v>0.19586079315527807</v>
      </c>
      <c r="U42" s="176">
        <f t="shared" si="7"/>
        <v>5</v>
      </c>
      <c r="V42" s="176">
        <f t="shared" si="8"/>
        <v>5</v>
      </c>
      <c r="W42" s="176">
        <f>IF('Crisis Indicator Data'!L39="x","x",IF('Crisis Indicator Data'!L39=0,0,IF(LOG('Crisis Indicator Data'!L39)&lt;W$4,0,IF(LOG('Crisis Indicator Data'!L39)&gt;W$3,5,ROUND(5-(W$3-LOG('Crisis Indicator Data'!L39))/(W$3-W$4)*5,1)))))</f>
        <v>4.9000000000000004</v>
      </c>
      <c r="X42" s="191">
        <f>IF(OR('Crisis Indicator Data'!L39="x",'Crisis Indicator Data'!H39="x"),"x",'Crisis Indicator Data'!L39/'Crisis Indicator Data'!H39)</f>
        <v>6.5464215516244657E-5</v>
      </c>
      <c r="Y42" s="176">
        <f t="shared" si="9"/>
        <v>3.3</v>
      </c>
      <c r="Z42" s="176">
        <f t="shared" si="10"/>
        <v>4.0999999999999996</v>
      </c>
      <c r="AA42" s="176">
        <f t="shared" si="11"/>
        <v>4.5999999999999996</v>
      </c>
      <c r="AB42" s="192">
        <f t="shared" si="12"/>
        <v>4.0999999999999996</v>
      </c>
    </row>
    <row r="43" spans="1:28" x14ac:dyDescent="0.3">
      <c r="A43" s="196" t="str">
        <f>'Crisis Indicator Data'!A40</f>
        <v>Floods in south-eastern DRC</v>
      </c>
      <c r="B43" s="197" t="str">
        <f>'Crisis Indicator Data'!B40</f>
        <v>Flood</v>
      </c>
      <c r="C43" s="197" t="str">
        <f>'Crisis Indicator Data'!C40</f>
        <v>COD003</v>
      </c>
      <c r="D43" s="197" t="str">
        <f>'Crisis Indicator Data'!D40</f>
        <v>DRC</v>
      </c>
      <c r="E43" s="198" t="str">
        <f>'Crisis Indicator Data'!E40</f>
        <v>COD</v>
      </c>
      <c r="F43" s="195">
        <f>IF('Crisis Indicator Data'!F40="x","x",IF(LOG('Crisis Indicator Data'!F40)&lt;F$4,0,IF(LOG('Crisis Indicator Data'!F40)&gt;F$3,5,ROUND(5-(F$3-LOG('Crisis Indicator Data'!F40))/(F$3-F$4)*5,1))))</f>
        <v>4.5999999999999996</v>
      </c>
      <c r="G43" s="190">
        <f>IF('Crisis Indicator Data'!F40="x","x",IF(B43="Regional crisis",('Crisis Indicator Data'!F40/VLOOKUP('Impact of the crisis'!$C43,'Regional Crises'!$B$1:$R$66,4,FALSE)),'Crisis Indicator Data'!F40/VLOOKUP('Impact of the crisis'!$E43,'Country Indicator Data'!$B$4:$P$194,15,FALSE)))</f>
        <v>0.25405218235151406</v>
      </c>
      <c r="H43" s="176">
        <f t="shared" si="0"/>
        <v>1.2</v>
      </c>
      <c r="I43" s="176">
        <f t="shared" si="1"/>
        <v>2.9</v>
      </c>
      <c r="J43" s="176">
        <f>IF('Crisis Indicator Data'!G40="x","x",IF(LOG('Crisis Indicator Data'!G40)&lt;J$4,0,IF(LOG('Crisis Indicator Data'!G40)&gt;J$3,5,ROUND(5-(J$3-LOG('Crisis Indicator Data'!G40))/(J$3-J$4)*5,1))))</f>
        <v>4.5</v>
      </c>
      <c r="K43" s="190">
        <f>IF('Crisis Indicator Data'!G40="x","x",IF(B43="Regional crisis",('Crisis Indicator Data'!G40/VLOOKUP('Impact of the crisis'!$C43,'Regional Crises'!$B$1:$R$66,5,FALSE)),'Crisis Indicator Data'!G40/VLOOKUP('Impact of the crisis'!$E43,'Country Indicator Data'!$B$4:$P$194,14,FALSE)))</f>
        <v>0.23195296009649211</v>
      </c>
      <c r="L43" s="176">
        <f t="shared" si="2"/>
        <v>1.1000000000000001</v>
      </c>
      <c r="M43" s="176">
        <f t="shared" si="3"/>
        <v>2.8</v>
      </c>
      <c r="N43" s="176">
        <f t="shared" si="4"/>
        <v>2.9</v>
      </c>
      <c r="O43" s="176">
        <f>IF('Crisis Indicator Data'!H40="x","x",IF('Crisis Indicator Data'!H40=0,0,IF(LOG('Crisis Indicator Data'!H40)&lt;O$4,0,IF(LOG('Crisis Indicator Data'!H40)&gt;O$3,5,ROUND(5-(O$3-LOG('Crisis Indicator Data'!H40))/(O$3-O$4)*5,1)))))</f>
        <v>2.1</v>
      </c>
      <c r="P43" s="190">
        <f>IF('Crisis Indicator Data'!H40="x","x",'Crisis Indicator Data'!H40/'Crisis Indicator Data'!G40)</f>
        <v>2.5436581878060405E-2</v>
      </c>
      <c r="Q43" s="176">
        <f t="shared" si="5"/>
        <v>0.1</v>
      </c>
      <c r="R43" s="176">
        <f t="shared" si="6"/>
        <v>1.1000000000000001</v>
      </c>
      <c r="S43" s="176" t="str">
        <f>IF('Crisis Indicator Data'!I40="x","x",IF('Crisis Indicator Data'!I40=0,0,IF(LOG('Crisis Indicator Data'!I40)&lt;S$4,0,IF(LOG('Crisis Indicator Data'!I40)&gt;S$3,5,ROUND(5-(S$3-LOG('Crisis Indicator Data'!I40))/(S$3-S$4)*5,1)))))</f>
        <v>x</v>
      </c>
      <c r="T43" s="190" t="str">
        <f>IF('Crisis Indicator Data'!H40="x","x",IF('Crisis Indicator Data'!I40="x","x",'Crisis Indicator Data'!I40/'Crisis Indicator Data'!H40))</f>
        <v>x</v>
      </c>
      <c r="U43" s="176" t="str">
        <f t="shared" si="7"/>
        <v>x</v>
      </c>
      <c r="V43" s="176" t="str">
        <f t="shared" si="8"/>
        <v>x</v>
      </c>
      <c r="W43" s="176" t="str">
        <f>IF('Crisis Indicator Data'!L40="x","x",IF('Crisis Indicator Data'!L40=0,0,IF(LOG('Crisis Indicator Data'!L40)&lt;W$4,0,IF(LOG('Crisis Indicator Data'!L40)&gt;W$3,5,ROUND(5-(W$3-LOG('Crisis Indicator Data'!L40))/(W$3-W$4)*5,1)))))</f>
        <v>x</v>
      </c>
      <c r="X43" s="191" t="str">
        <f>IF(OR('Crisis Indicator Data'!L40="x",'Crisis Indicator Data'!H40="x"),"x",'Crisis Indicator Data'!L40/'Crisis Indicator Data'!H40)</f>
        <v>x</v>
      </c>
      <c r="Y43" s="176" t="str">
        <f t="shared" si="9"/>
        <v>x</v>
      </c>
      <c r="Z43" s="176" t="str">
        <f t="shared" si="10"/>
        <v>x</v>
      </c>
      <c r="AA43" s="176" t="str">
        <f t="shared" si="11"/>
        <v>x</v>
      </c>
      <c r="AB43" s="192">
        <f t="shared" si="12"/>
        <v>1.1000000000000001</v>
      </c>
    </row>
    <row r="44" spans="1:28" x14ac:dyDescent="0.3">
      <c r="A44" s="196" t="str">
        <f>'Crisis Indicator Data'!A41</f>
        <v>Venezuela displacement in Ecuador</v>
      </c>
      <c r="B44" s="197" t="str">
        <f>'Crisis Indicator Data'!B41</f>
        <v>International displacement</v>
      </c>
      <c r="C44" s="197" t="str">
        <f>'Crisis Indicator Data'!C41</f>
        <v>ECU002</v>
      </c>
      <c r="D44" s="197" t="str">
        <f>'Crisis Indicator Data'!D41</f>
        <v>Ecuador</v>
      </c>
      <c r="E44" s="198" t="str">
        <f>'Crisis Indicator Data'!E41</f>
        <v>ECU</v>
      </c>
      <c r="F44" s="195">
        <f>IF('Crisis Indicator Data'!F41="x","x",IF(LOG('Crisis Indicator Data'!F41)&lt;F$4,0,IF(LOG('Crisis Indicator Data'!F41)&gt;F$3,5,ROUND(5-(F$3-LOG('Crisis Indicator Data'!F41))/(F$3-F$4)*5,1))))</f>
        <v>0.9</v>
      </c>
      <c r="G44" s="190">
        <f>IF('Crisis Indicator Data'!F41="x","x",IF(B44="Regional crisis",('Crisis Indicator Data'!F41/VLOOKUP('Impact of the crisis'!$C44,'Regional Crises'!$B$1:$R$66,4,FALSE)),'Crisis Indicator Data'!F41/VLOOKUP('Impact of the crisis'!$E44,'Country Indicator Data'!$B$4:$P$194,15,FALSE)))</f>
        <v>1.3887099371879529E-2</v>
      </c>
      <c r="H44" s="176">
        <f t="shared" si="0"/>
        <v>0</v>
      </c>
      <c r="I44" s="176">
        <f t="shared" si="1"/>
        <v>0.45</v>
      </c>
      <c r="J44" s="176">
        <f>IF('Crisis Indicator Data'!G41="x","x",IF(LOG('Crisis Indicator Data'!G41)&lt;J$4,0,IF(LOG('Crisis Indicator Data'!G41)&gt;J$3,5,ROUND(5-(J$3-LOG('Crisis Indicator Data'!G41))/(J$3-J$4)*5,1))))</f>
        <v>2.2999999999999998</v>
      </c>
      <c r="K44" s="190">
        <f>IF('Crisis Indicator Data'!G41="x","x",IF(B44="Regional crisis",('Crisis Indicator Data'!G41/VLOOKUP('Impact of the crisis'!$C44,'Regional Crises'!$B$1:$R$66,5,FALSE)),'Crisis Indicator Data'!G41/VLOOKUP('Impact of the crisis'!$E44,'Country Indicator Data'!$B$4:$P$194,14,FALSE)))</f>
        <v>0.32446450222282097</v>
      </c>
      <c r="L44" s="176">
        <f t="shared" si="2"/>
        <v>1.6</v>
      </c>
      <c r="M44" s="176">
        <f t="shared" si="3"/>
        <v>1.95</v>
      </c>
      <c r="N44" s="176">
        <f t="shared" si="4"/>
        <v>1.3</v>
      </c>
      <c r="O44" s="176">
        <f>IF('Crisis Indicator Data'!H41="x","x",IF('Crisis Indicator Data'!H41=0,0,IF(LOG('Crisis Indicator Data'!H41)&lt;O$4,0,IF(LOG('Crisis Indicator Data'!H41)&gt;O$3,5,ROUND(5-(O$3-LOG('Crisis Indicator Data'!H41))/(O$3-O$4)*5,1)))))</f>
        <v>2.2000000000000002</v>
      </c>
      <c r="P44" s="190">
        <f>IF('Crisis Indicator Data'!H41="x","x",'Crisis Indicator Data'!H41/'Crisis Indicator Data'!G41)</f>
        <v>0.1299564044010795</v>
      </c>
      <c r="Q44" s="176">
        <f t="shared" si="5"/>
        <v>0.6</v>
      </c>
      <c r="R44" s="176">
        <f t="shared" si="6"/>
        <v>1.4000000000000001</v>
      </c>
      <c r="S44" s="176">
        <f>IF('Crisis Indicator Data'!I41="x","x",IF('Crisis Indicator Data'!I41=0,0,IF(LOG('Crisis Indicator Data'!I41)&lt;S$4,0,IF(LOG('Crisis Indicator Data'!I41)&gt;S$3,5,ROUND(5-(S$3-LOG('Crisis Indicator Data'!I41))/(S$3-S$4)*5,1)))))</f>
        <v>3.7</v>
      </c>
      <c r="T44" s="190">
        <f>IF('Crisis Indicator Data'!H41="x","x",IF('Crisis Indicator Data'!I41="x","x",'Crisis Indicator Data'!I41/'Crisis Indicator Data'!H41))</f>
        <v>0.66613418530351443</v>
      </c>
      <c r="U44" s="176">
        <f t="shared" si="7"/>
        <v>5</v>
      </c>
      <c r="V44" s="176">
        <f t="shared" si="8"/>
        <v>4.4000000000000004</v>
      </c>
      <c r="W44" s="176">
        <f>IF('Crisis Indicator Data'!L41="x","x",IF('Crisis Indicator Data'!L41=0,0,IF(LOG('Crisis Indicator Data'!L41)&lt;W$4,0,IF(LOG('Crisis Indicator Data'!L41)&gt;W$3,5,ROUND(5-(W$3-LOG('Crisis Indicator Data'!L41))/(W$3-W$4)*5,1)))))</f>
        <v>0</v>
      </c>
      <c r="X44" s="191">
        <f>IF(OR('Crisis Indicator Data'!L41="x",'Crisis Indicator Data'!H41="x"),"x",'Crisis Indicator Data'!L41/'Crisis Indicator Data'!H41)</f>
        <v>1.5974440894568689E-6</v>
      </c>
      <c r="Y44" s="176">
        <f t="shared" si="9"/>
        <v>0.1</v>
      </c>
      <c r="Z44" s="176">
        <f t="shared" si="10"/>
        <v>0.1</v>
      </c>
      <c r="AA44" s="176">
        <f t="shared" si="11"/>
        <v>2.9</v>
      </c>
      <c r="AB44" s="192">
        <f t="shared" si="12"/>
        <v>2.2000000000000002</v>
      </c>
    </row>
    <row r="45" spans="1:28" x14ac:dyDescent="0.3">
      <c r="A45" s="196" t="str">
        <f>'Crisis Indicator Data'!A42</f>
        <v>Syrian Refugee Crisis in Egypt</v>
      </c>
      <c r="B45" s="197" t="str">
        <f>'Crisis Indicator Data'!B42</f>
        <v>International displacement</v>
      </c>
      <c r="C45" s="197" t="str">
        <f>'Crisis Indicator Data'!C42</f>
        <v>EGY002</v>
      </c>
      <c r="D45" s="197" t="str">
        <f>'Crisis Indicator Data'!D42</f>
        <v>Egypt</v>
      </c>
      <c r="E45" s="198" t="str">
        <f>'Crisis Indicator Data'!E42</f>
        <v>EGY</v>
      </c>
      <c r="F45" s="195">
        <f>IF('Crisis Indicator Data'!F42="x","x",IF(LOG('Crisis Indicator Data'!F42)&lt;F$4,0,IF(LOG('Crisis Indicator Data'!F42)&gt;F$3,5,ROUND(5-(F$3-LOG('Crisis Indicator Data'!F42))/(F$3-F$4)*5,1))))</f>
        <v>3.3</v>
      </c>
      <c r="G45" s="190">
        <f>IF('Crisis Indicator Data'!F42="x","x",IF(B45="Regional crisis",('Crisis Indicator Data'!F42/VLOOKUP('Impact of the crisis'!$C45,'Regional Crises'!$B$1:$R$66,4,FALSE)),'Crisis Indicator Data'!F42/VLOOKUP('Impact of the crisis'!$E45,'Country Indicator Data'!$B$4:$P$194,15,FALSE)))</f>
        <v>9.1488040584660202E-2</v>
      </c>
      <c r="H45" s="176">
        <f t="shared" si="0"/>
        <v>0.4</v>
      </c>
      <c r="I45" s="176">
        <f t="shared" si="1"/>
        <v>1.8499999999999999</v>
      </c>
      <c r="J45" s="176">
        <f>IF('Crisis Indicator Data'!G42="x","x",IF(LOG('Crisis Indicator Data'!G42)&lt;J$4,0,IF(LOG('Crisis Indicator Data'!G42)&gt;J$3,5,ROUND(5-(J$3-LOG('Crisis Indicator Data'!G42))/(J$3-J$4)*5,1))))</f>
        <v>4.5</v>
      </c>
      <c r="K45" s="190">
        <f>IF('Crisis Indicator Data'!G42="x","x",IF(B45="Regional crisis",('Crisis Indicator Data'!G42/VLOOKUP('Impact of the crisis'!$C45,'Regional Crises'!$B$1:$R$66,5,FALSE)),'Crisis Indicator Data'!G42/VLOOKUP('Impact of the crisis'!$E45,'Country Indicator Data'!$B$4:$P$194,14,FALSE)))</f>
        <v>0.21799418257162212</v>
      </c>
      <c r="L45" s="176">
        <f t="shared" si="2"/>
        <v>1.1000000000000001</v>
      </c>
      <c r="M45" s="176">
        <f t="shared" si="3"/>
        <v>2.8</v>
      </c>
      <c r="N45" s="176">
        <f t="shared" si="4"/>
        <v>2.4</v>
      </c>
      <c r="O45" s="176">
        <f>IF('Crisis Indicator Data'!H42="x","x",IF('Crisis Indicator Data'!H42=0,0,IF(LOG('Crisis Indicator Data'!H42)&lt;O$4,0,IF(LOG('Crisis Indicator Data'!H42)&gt;O$3,5,ROUND(5-(O$3-LOG('Crisis Indicator Data'!H42))/(O$3-O$4)*5,1)))))</f>
        <v>3.3</v>
      </c>
      <c r="P45" s="190">
        <f>IF('Crisis Indicator Data'!H42="x","x",'Crisis Indicator Data'!H42/'Crisis Indicator Data'!G42)</f>
        <v>0.14426064704807165</v>
      </c>
      <c r="Q45" s="176">
        <f t="shared" si="5"/>
        <v>0.7</v>
      </c>
      <c r="R45" s="176">
        <f t="shared" si="6"/>
        <v>2</v>
      </c>
      <c r="S45" s="176">
        <f>IF('Crisis Indicator Data'!I42="x","x",IF('Crisis Indicator Data'!I42=0,0,IF(LOG('Crisis Indicator Data'!I42)&lt;S$4,0,IF(LOG('Crisis Indicator Data'!I42)&gt;S$3,5,ROUND(5-(S$3-LOG('Crisis Indicator Data'!I42))/(S$3-S$4)*5,1)))))</f>
        <v>3.9</v>
      </c>
      <c r="T45" s="190">
        <f>IF('Crisis Indicator Data'!H42="x","x",IF('Crisis Indicator Data'!I42="x","x",'Crisis Indicator Data'!I42/'Crisis Indicator Data'!H42))</f>
        <v>0.15932847640164713</v>
      </c>
      <c r="U45" s="176">
        <f t="shared" si="7"/>
        <v>5</v>
      </c>
      <c r="V45" s="176">
        <f t="shared" si="8"/>
        <v>4.5</v>
      </c>
      <c r="W45" s="176">
        <f>IF('Crisis Indicator Data'!L42="x","x",IF('Crisis Indicator Data'!L42=0,0,IF(LOG('Crisis Indicator Data'!L42)&lt;W$4,0,IF(LOG('Crisis Indicator Data'!L42)&gt;W$3,5,ROUND(5-(W$3-LOG('Crisis Indicator Data'!L42))/(W$3-W$4)*5,1)))))</f>
        <v>3.4</v>
      </c>
      <c r="X45" s="191">
        <f>IF(OR('Crisis Indicator Data'!L42="x",'Crisis Indicator Data'!H42="x"),"x",'Crisis Indicator Data'!L42/'Crisis Indicator Data'!H42)</f>
        <v>8.1406398479569206E-5</v>
      </c>
      <c r="Y45" s="176">
        <f t="shared" si="9"/>
        <v>4.0999999999999996</v>
      </c>
      <c r="Z45" s="176">
        <f t="shared" si="10"/>
        <v>3.8</v>
      </c>
      <c r="AA45" s="176">
        <f t="shared" si="11"/>
        <v>4.2</v>
      </c>
      <c r="AB45" s="192">
        <f t="shared" si="12"/>
        <v>3.3</v>
      </c>
    </row>
    <row r="46" spans="1:28" x14ac:dyDescent="0.3">
      <c r="A46" s="196" t="str">
        <f>'Crisis Indicator Data'!A43</f>
        <v>Complex crisis in El Salvador</v>
      </c>
      <c r="B46" s="197" t="str">
        <f>'Crisis Indicator Data'!B43</f>
        <v>Complex crisis</v>
      </c>
      <c r="C46" s="197" t="str">
        <f>'Crisis Indicator Data'!C43</f>
        <v>SLV001</v>
      </c>
      <c r="D46" s="197" t="str">
        <f>'Crisis Indicator Data'!D43</f>
        <v>El Salvador</v>
      </c>
      <c r="E46" s="198" t="str">
        <f>'Crisis Indicator Data'!E43</f>
        <v>SLV</v>
      </c>
      <c r="F46" s="195">
        <f>IF('Crisis Indicator Data'!F43="x","x",IF(LOG('Crisis Indicator Data'!F43)&lt;F$4,0,IF(LOG('Crisis Indicator Data'!F43)&gt;F$3,5,ROUND(5-(F$3-LOG('Crisis Indicator Data'!F43))/(F$3-F$4)*5,1))))</f>
        <v>2.2000000000000002</v>
      </c>
      <c r="G46" s="190">
        <f>IF('Crisis Indicator Data'!F43="x","x",IF(B46="Regional crisis",('Crisis Indicator Data'!F43/VLOOKUP('Impact of the crisis'!$C46,'Regional Crises'!$B$1:$R$66,4,FALSE)),'Crisis Indicator Data'!F43/VLOOKUP('Impact of the crisis'!$E46,'Country Indicator Data'!$B$4:$P$194,15,FALSE)))</f>
        <v>1</v>
      </c>
      <c r="H46" s="176">
        <f t="shared" si="0"/>
        <v>5</v>
      </c>
      <c r="I46" s="176">
        <f t="shared" si="1"/>
        <v>3.6</v>
      </c>
      <c r="J46" s="176">
        <f>IF('Crisis Indicator Data'!G43="x","x",IF(LOG('Crisis Indicator Data'!G43)&lt;J$4,0,IF(LOG('Crisis Indicator Data'!G43)&gt;J$3,5,ROUND(5-(J$3-LOG('Crisis Indicator Data'!G43))/(J$3-J$4)*5,1))))</f>
        <v>2.8</v>
      </c>
      <c r="K46" s="190">
        <f>IF('Crisis Indicator Data'!G43="x","x",IF(B46="Regional crisis",('Crisis Indicator Data'!G43/VLOOKUP('Impact of the crisis'!$C46,'Regional Crises'!$B$1:$R$66,5,FALSE)),'Crisis Indicator Data'!G43/VLOOKUP('Impact of the crisis'!$E46,'Country Indicator Data'!$B$4:$P$194,14,FALSE)))</f>
        <v>1</v>
      </c>
      <c r="L46" s="176">
        <f t="shared" si="2"/>
        <v>5</v>
      </c>
      <c r="M46" s="176">
        <f t="shared" si="3"/>
        <v>3.9</v>
      </c>
      <c r="N46" s="176">
        <f t="shared" si="4"/>
        <v>3.8</v>
      </c>
      <c r="O46" s="176">
        <f>IF('Crisis Indicator Data'!H43="x","x",IF('Crisis Indicator Data'!H43=0,0,IF(LOG('Crisis Indicator Data'!H43)&lt;O$4,0,IF(LOG('Crisis Indicator Data'!H43)&gt;O$3,5,ROUND(5-(O$3-LOG('Crisis Indicator Data'!H43))/(O$3-O$4)*5,1)))))</f>
        <v>2.7</v>
      </c>
      <c r="P46" s="190">
        <f>IF('Crisis Indicator Data'!H43="x","x",'Crisis Indicator Data'!H43/'Crisis Indicator Data'!G43)</f>
        <v>0.20895522388059701</v>
      </c>
      <c r="Q46" s="176">
        <f t="shared" si="5"/>
        <v>1</v>
      </c>
      <c r="R46" s="176">
        <f t="shared" si="6"/>
        <v>1.85</v>
      </c>
      <c r="S46" s="176">
        <f>IF('Crisis Indicator Data'!I43="x","x",IF('Crisis Indicator Data'!I43=0,0,IF(LOG('Crisis Indicator Data'!I43)&lt;S$4,0,IF(LOG('Crisis Indicator Data'!I43)&gt;S$3,5,ROUND(5-(S$3-LOG('Crisis Indicator Data'!I43))/(S$3-S$4)*5,1)))))</f>
        <v>3.8</v>
      </c>
      <c r="T46" s="190">
        <f>IF('Crisis Indicator Data'!H43="x","x",IF('Crisis Indicator Data'!I43="x","x",'Crisis Indicator Data'!I43/'Crisis Indicator Data'!H43))</f>
        <v>0.32428571428571429</v>
      </c>
      <c r="U46" s="176">
        <f t="shared" si="7"/>
        <v>5</v>
      </c>
      <c r="V46" s="176">
        <f t="shared" si="8"/>
        <v>4.4000000000000004</v>
      </c>
      <c r="W46" s="176">
        <f>IF('Crisis Indicator Data'!L43="x","x",IF('Crisis Indicator Data'!L43=0,0,IF(LOG('Crisis Indicator Data'!L43)&lt;W$4,0,IF(LOG('Crisis Indicator Data'!L43)&gt;W$3,5,ROUND(5-(W$3-LOG('Crisis Indicator Data'!L43))/(W$3-W$4)*5,1)))))</f>
        <v>4</v>
      </c>
      <c r="X46" s="191">
        <f>IF(OR('Crisis Indicator Data'!L43="x",'Crisis Indicator Data'!H43="x"),"x",'Crisis Indicator Data'!L43/'Crisis Indicator Data'!H43)</f>
        <v>4.7357142857142856E-4</v>
      </c>
      <c r="Y46" s="176">
        <f t="shared" si="9"/>
        <v>5</v>
      </c>
      <c r="Z46" s="176">
        <f t="shared" si="10"/>
        <v>4.5</v>
      </c>
      <c r="AA46" s="176">
        <f t="shared" si="11"/>
        <v>4.5</v>
      </c>
      <c r="AB46" s="192">
        <f t="shared" si="12"/>
        <v>3.5</v>
      </c>
    </row>
    <row r="47" spans="1:28" x14ac:dyDescent="0.3">
      <c r="A47" s="196" t="str">
        <f>'Crisis Indicator Data'!A44</f>
        <v>Complex crisis in Eritrea</v>
      </c>
      <c r="B47" s="197" t="str">
        <f>'Crisis Indicator Data'!B44</f>
        <v>Complex crisis</v>
      </c>
      <c r="C47" s="197" t="str">
        <f>'Crisis Indicator Data'!C44</f>
        <v>ERI001</v>
      </c>
      <c r="D47" s="197" t="str">
        <f>'Crisis Indicator Data'!D44</f>
        <v>Eritrea</v>
      </c>
      <c r="E47" s="198" t="str">
        <f>'Crisis Indicator Data'!E44</f>
        <v>ERI</v>
      </c>
      <c r="F47" s="195">
        <f>IF('Crisis Indicator Data'!F44="x","x",IF(LOG('Crisis Indicator Data'!F44)&lt;F$4,0,IF(LOG('Crisis Indicator Data'!F44)&gt;F$3,5,ROUND(5-(F$3-LOG('Crisis Indicator Data'!F44))/(F$3-F$4)*5,1))))</f>
        <v>3.3</v>
      </c>
      <c r="G47" s="190">
        <f>IF('Crisis Indicator Data'!F44="x","x",IF(B47="Regional crisis",('Crisis Indicator Data'!F44/VLOOKUP('Impact of the crisis'!$C47,'Regional Crises'!$B$1:$R$66,4,FALSE)),'Crisis Indicator Data'!F44/VLOOKUP('Impact of the crisis'!$E47,'Country Indicator Data'!$B$4:$P$194,15,FALSE)))</f>
        <v>1</v>
      </c>
      <c r="H47" s="176">
        <f t="shared" si="0"/>
        <v>5</v>
      </c>
      <c r="I47" s="176">
        <f t="shared" si="1"/>
        <v>4.1500000000000004</v>
      </c>
      <c r="J47" s="176">
        <f>IF('Crisis Indicator Data'!G44="x","x",IF(LOG('Crisis Indicator Data'!G44)&lt;J$4,0,IF(LOG('Crisis Indicator Data'!G44)&gt;J$3,5,ROUND(5-(J$3-LOG('Crisis Indicator Data'!G44))/(J$3-J$4)*5,1))))</f>
        <v>1.7</v>
      </c>
      <c r="K47" s="190">
        <f>IF('Crisis Indicator Data'!G44="x","x",IF(B47="Regional crisis",('Crisis Indicator Data'!G44/VLOOKUP('Impact of the crisis'!$C47,'Regional Crises'!$B$1:$R$66,5,FALSE)),'Crisis Indicator Data'!G44/VLOOKUP('Impact of the crisis'!$E47,'Country Indicator Data'!$B$4:$P$194,14,FALSE)))</f>
        <v>1</v>
      </c>
      <c r="L47" s="176">
        <f t="shared" si="2"/>
        <v>5</v>
      </c>
      <c r="M47" s="176">
        <f t="shared" si="3"/>
        <v>3.35</v>
      </c>
      <c r="N47" s="176">
        <f t="shared" si="4"/>
        <v>3.8</v>
      </c>
      <c r="O47" s="176">
        <f>IF('Crisis Indicator Data'!H44="x","x",IF('Crisis Indicator Data'!H44=0,0,IF(LOG('Crisis Indicator Data'!H44)&lt;O$4,0,IF(LOG('Crisis Indicator Data'!H44)&gt;O$3,5,ROUND(5-(O$3-LOG('Crisis Indicator Data'!H44))/(O$3-O$4)*5,1)))))</f>
        <v>3.3</v>
      </c>
      <c r="P47" s="190">
        <f>IF('Crisis Indicator Data'!H44="x","x",'Crisis Indicator Data'!H44/'Crisis Indicator Data'!G44)</f>
        <v>1</v>
      </c>
      <c r="Q47" s="176">
        <f t="shared" si="5"/>
        <v>5</v>
      </c>
      <c r="R47" s="176">
        <f t="shared" si="6"/>
        <v>4.1500000000000004</v>
      </c>
      <c r="S47" s="176">
        <f>IF('Crisis Indicator Data'!I44="x","x",IF('Crisis Indicator Data'!I44=0,0,IF(LOG('Crisis Indicator Data'!I44)&lt;S$4,0,IF(LOG('Crisis Indicator Data'!I44)&gt;S$3,5,ROUND(5-(S$3-LOG('Crisis Indicator Data'!I44))/(S$3-S$4)*5,1)))))</f>
        <v>3.5</v>
      </c>
      <c r="T47" s="190">
        <f>IF('Crisis Indicator Data'!H44="x","x",IF('Crisis Indicator Data'!I44="x","x",'Crisis Indicator Data'!I44/'Crisis Indicator Data'!H44))</f>
        <v>9.2965602726991017E-2</v>
      </c>
      <c r="U47" s="176">
        <f t="shared" si="7"/>
        <v>3.1</v>
      </c>
      <c r="V47" s="176">
        <f t="shared" si="8"/>
        <v>3.3</v>
      </c>
      <c r="W47" s="176">
        <f>IF('Crisis Indicator Data'!L44="x","x",IF('Crisis Indicator Data'!L44=0,0,IF(LOG('Crisis Indicator Data'!L44)&lt;W$4,0,IF(LOG('Crisis Indicator Data'!L44)&gt;W$3,5,ROUND(5-(W$3-LOG('Crisis Indicator Data'!L44))/(W$3-W$4)*5,1)))))</f>
        <v>0</v>
      </c>
      <c r="X47" s="191">
        <f>IF(OR('Crisis Indicator Data'!L44="x",'Crisis Indicator Data'!H44="x"),"x",'Crisis Indicator Data'!L44/'Crisis Indicator Data'!H44)</f>
        <v>0</v>
      </c>
      <c r="Y47" s="176">
        <f t="shared" si="9"/>
        <v>0</v>
      </c>
      <c r="Z47" s="176">
        <f t="shared" si="10"/>
        <v>0</v>
      </c>
      <c r="AA47" s="176">
        <f t="shared" si="11"/>
        <v>2</v>
      </c>
      <c r="AB47" s="192">
        <f t="shared" si="12"/>
        <v>3.3</v>
      </c>
    </row>
    <row r="48" spans="1:28" x14ac:dyDescent="0.3">
      <c r="A48" s="196" t="str">
        <f>'Crisis Indicator Data'!A45</f>
        <v>Food Security Crisis in Eswatini</v>
      </c>
      <c r="B48" s="197" t="str">
        <f>'Crisis Indicator Data'!B45</f>
        <v>Food Security</v>
      </c>
      <c r="C48" s="197" t="str">
        <f>'Crisis Indicator Data'!C45</f>
        <v>SWZ001</v>
      </c>
      <c r="D48" s="197" t="str">
        <f>'Crisis Indicator Data'!D45</f>
        <v>Eswatini</v>
      </c>
      <c r="E48" s="198" t="str">
        <f>'Crisis Indicator Data'!E45</f>
        <v>SWZ</v>
      </c>
      <c r="F48" s="195">
        <f>IF('Crisis Indicator Data'!F45="x","x",IF(LOG('Crisis Indicator Data'!F45)&lt;F$4,0,IF(LOG('Crisis Indicator Data'!F45)&gt;F$3,5,ROUND(5-(F$3-LOG('Crisis Indicator Data'!F45))/(F$3-F$4)*5,1))))</f>
        <v>2.1</v>
      </c>
      <c r="G48" s="190">
        <f>IF('Crisis Indicator Data'!F45="x","x",IF(B48="Regional crisis",('Crisis Indicator Data'!F45/VLOOKUP('Impact of the crisis'!$C48,'Regional Crises'!$B$1:$R$66,4,FALSE)),'Crisis Indicator Data'!F45/VLOOKUP('Impact of the crisis'!$E48,'Country Indicator Data'!$B$4:$P$194,15,FALSE)))</f>
        <v>1.0002325581395348</v>
      </c>
      <c r="H48" s="176">
        <f t="shared" si="0"/>
        <v>5</v>
      </c>
      <c r="I48" s="176">
        <f t="shared" si="1"/>
        <v>3.55</v>
      </c>
      <c r="J48" s="176">
        <f>IF('Crisis Indicator Data'!G45="x","x",IF(LOG('Crisis Indicator Data'!G45)&lt;J$4,0,IF(LOG('Crisis Indicator Data'!G45)&gt;J$3,5,ROUND(5-(J$3-LOG('Crisis Indicator Data'!G45))/(J$3-J$4)*5,1))))</f>
        <v>0.2</v>
      </c>
      <c r="K48" s="190">
        <f>IF('Crisis Indicator Data'!G45="x","x",IF(B48="Regional crisis",('Crisis Indicator Data'!G45/VLOOKUP('Impact of the crisis'!$C48,'Regional Crises'!$B$1:$R$66,5,FALSE)),'Crisis Indicator Data'!G45/VLOOKUP('Impact of the crisis'!$E48,'Country Indicator Data'!$B$4:$P$194,14,FALSE)))</f>
        <v>0.97499999999999998</v>
      </c>
      <c r="L48" s="176">
        <f t="shared" si="2"/>
        <v>4.9000000000000004</v>
      </c>
      <c r="M48" s="176">
        <f t="shared" si="3"/>
        <v>2.5500000000000003</v>
      </c>
      <c r="N48" s="176">
        <f t="shared" si="4"/>
        <v>3.1</v>
      </c>
      <c r="O48" s="176">
        <f>IF('Crisis Indicator Data'!H45="x","x",IF('Crisis Indicator Data'!H45=0,0,IF(LOG('Crisis Indicator Data'!H45)&lt;O$4,0,IF(LOG('Crisis Indicator Data'!H45)&gt;O$3,5,ROUND(5-(O$3-LOG('Crisis Indicator Data'!H45))/(O$3-O$4)*5,1)))))</f>
        <v>2.2999999999999998</v>
      </c>
      <c r="P48" s="190">
        <f>IF('Crisis Indicator Data'!H45="x","x",'Crisis Indicator Data'!H45/'Crisis Indicator Data'!G45)</f>
        <v>0.66489832007073391</v>
      </c>
      <c r="Q48" s="176">
        <f t="shared" si="5"/>
        <v>3.3</v>
      </c>
      <c r="R48" s="176">
        <f t="shared" si="6"/>
        <v>2.8</v>
      </c>
      <c r="S48" s="176">
        <f>IF('Crisis Indicator Data'!I45="x","x",IF('Crisis Indicator Data'!I45=0,0,IF(LOG('Crisis Indicator Data'!I45)&lt;S$4,0,IF(LOG('Crisis Indicator Data'!I45)&gt;S$3,5,ROUND(5-(S$3-LOG('Crisis Indicator Data'!I45))/(S$3-S$4)*5,1)))))</f>
        <v>0</v>
      </c>
      <c r="T48" s="190">
        <f>IF('Crisis Indicator Data'!H45="x","x",IF('Crisis Indicator Data'!I45="x","x",'Crisis Indicator Data'!I45/'Crisis Indicator Data'!H45))</f>
        <v>0</v>
      </c>
      <c r="U48" s="176">
        <f t="shared" si="7"/>
        <v>0</v>
      </c>
      <c r="V48" s="176">
        <f t="shared" si="8"/>
        <v>0</v>
      </c>
      <c r="W48" s="176" t="str">
        <f>IF('Crisis Indicator Data'!L45="x","x",IF('Crisis Indicator Data'!L45=0,0,IF(LOG('Crisis Indicator Data'!L45)&lt;W$4,0,IF(LOG('Crisis Indicator Data'!L45)&gt;W$3,5,ROUND(5-(W$3-LOG('Crisis Indicator Data'!L45))/(W$3-W$4)*5,1)))))</f>
        <v>x</v>
      </c>
      <c r="X48" s="191" t="str">
        <f>IF(OR('Crisis Indicator Data'!L45="x",'Crisis Indicator Data'!H45="x"),"x",'Crisis Indicator Data'!L45/'Crisis Indicator Data'!H45)</f>
        <v>x</v>
      </c>
      <c r="Y48" s="176" t="str">
        <f t="shared" si="9"/>
        <v>x</v>
      </c>
      <c r="Z48" s="176" t="str">
        <f t="shared" si="10"/>
        <v>x</v>
      </c>
      <c r="AA48" s="176">
        <f t="shared" si="11"/>
        <v>0</v>
      </c>
      <c r="AB48" s="192">
        <f t="shared" si="12"/>
        <v>1.6</v>
      </c>
    </row>
    <row r="49" spans="1:28" x14ac:dyDescent="0.3">
      <c r="A49" s="196" t="str">
        <f>'Crisis Indicator Data'!A46</f>
        <v>Complex crisis in Ethiopia</v>
      </c>
      <c r="B49" s="197" t="str">
        <f>'Crisis Indicator Data'!B46</f>
        <v>Complex crisis</v>
      </c>
      <c r="C49" s="197" t="str">
        <f>'Crisis Indicator Data'!C46</f>
        <v>ETH001</v>
      </c>
      <c r="D49" s="197" t="str">
        <f>'Crisis Indicator Data'!D46</f>
        <v>Ethiopia</v>
      </c>
      <c r="E49" s="198" t="str">
        <f>'Crisis Indicator Data'!E46</f>
        <v>ETH</v>
      </c>
      <c r="F49" s="195">
        <f>IF('Crisis Indicator Data'!F46="x","x",IF(LOG('Crisis Indicator Data'!F46)&lt;F$4,0,IF(LOG('Crisis Indicator Data'!F46)&gt;F$3,5,ROUND(5-(F$3-LOG('Crisis Indicator Data'!F46))/(F$3-F$4)*5,1))))</f>
        <v>5</v>
      </c>
      <c r="G49" s="190">
        <f>IF('Crisis Indicator Data'!F46="x","x",IF(B49="Regional crisis",('Crisis Indicator Data'!F46/VLOOKUP('Impact of the crisis'!$C49,'Regional Crises'!$B$1:$R$66,4,FALSE)),'Crisis Indicator Data'!F46/VLOOKUP('Impact of the crisis'!$E49,'Country Indicator Data'!$B$4:$P$194,15,FALSE)))</f>
        <v>1</v>
      </c>
      <c r="H49" s="176">
        <f t="shared" si="0"/>
        <v>5</v>
      </c>
      <c r="I49" s="176">
        <f t="shared" si="1"/>
        <v>5</v>
      </c>
      <c r="J49" s="176">
        <f>IF('Crisis Indicator Data'!G46="x","x",IF(LOG('Crisis Indicator Data'!G46)&lt;J$4,0,IF(LOG('Crisis Indicator Data'!G46)&gt;J$3,5,ROUND(5-(J$3-LOG('Crisis Indicator Data'!G46))/(J$3-J$4)*5,1))))</f>
        <v>4.9000000000000004</v>
      </c>
      <c r="K49" s="190">
        <f>IF('Crisis Indicator Data'!G46="x","x",IF(B49="Regional crisis",('Crisis Indicator Data'!G46/VLOOKUP('Impact of the crisis'!$C49,'Regional Crises'!$B$1:$R$66,5,FALSE)),'Crisis Indicator Data'!G46/VLOOKUP('Impact of the crisis'!$E49,'Country Indicator Data'!$B$4:$P$194,14,FALSE)))</f>
        <v>0.26581472554459046</v>
      </c>
      <c r="L49" s="176">
        <f t="shared" si="2"/>
        <v>1.3</v>
      </c>
      <c r="M49" s="176">
        <f t="shared" si="3"/>
        <v>3.1</v>
      </c>
      <c r="N49" s="176">
        <f t="shared" si="4"/>
        <v>4.3</v>
      </c>
      <c r="O49" s="176">
        <f>IF('Crisis Indicator Data'!H46="x","x",IF('Crisis Indicator Data'!H46=0,0,IF(LOG('Crisis Indicator Data'!H46)&lt;O$4,0,IF(LOG('Crisis Indicator Data'!H46)&gt;O$3,5,ROUND(5-(O$3-LOG('Crisis Indicator Data'!H46))/(O$3-O$4)*5,1)))))</f>
        <v>4.5999999999999996</v>
      </c>
      <c r="P49" s="190">
        <f>IF('Crisis Indicator Data'!H46="x","x",'Crisis Indicator Data'!H46/'Crisis Indicator Data'!G46)</f>
        <v>0.64225834046193331</v>
      </c>
      <c r="Q49" s="176">
        <f t="shared" si="5"/>
        <v>3.2</v>
      </c>
      <c r="R49" s="176">
        <f t="shared" si="6"/>
        <v>3.9</v>
      </c>
      <c r="S49" s="176">
        <f>IF('Crisis Indicator Data'!I46="x","x",IF('Crisis Indicator Data'!I46=0,0,IF(LOG('Crisis Indicator Data'!I46)&lt;S$4,0,IF(LOG('Crisis Indicator Data'!I46)&gt;S$3,5,ROUND(5-(S$3-LOG('Crisis Indicator Data'!I46))/(S$3-S$4)*5,1)))))</f>
        <v>4.5999999999999996</v>
      </c>
      <c r="T49" s="190">
        <f>IF('Crisis Indicator Data'!H46="x","x",IF('Crisis Indicator Data'!I46="x","x",'Crisis Indicator Data'!I46/'Crisis Indicator Data'!H46))</f>
        <v>9.2434736281299945E-2</v>
      </c>
      <c r="U49" s="176">
        <f t="shared" si="7"/>
        <v>3.1</v>
      </c>
      <c r="V49" s="176">
        <f t="shared" si="8"/>
        <v>3.9</v>
      </c>
      <c r="W49" s="176">
        <f>IF('Crisis Indicator Data'!L46="x","x",IF('Crisis Indicator Data'!L46=0,0,IF(LOG('Crisis Indicator Data'!L46)&lt;W$4,0,IF(LOG('Crisis Indicator Data'!L46)&gt;W$3,5,ROUND(5-(W$3-LOG('Crisis Indicator Data'!L46))/(W$3-W$4)*5,1)))))</f>
        <v>4.4000000000000004</v>
      </c>
      <c r="X49" s="191">
        <f>IF(OR('Crisis Indicator Data'!L46="x",'Crisis Indicator Data'!H46="x"),"x",'Crisis Indicator Data'!L46/'Crisis Indicator Data'!H46)</f>
        <v>6.5370271710175808E-5</v>
      </c>
      <c r="Y49" s="176">
        <f t="shared" si="9"/>
        <v>3.3</v>
      </c>
      <c r="Z49" s="176">
        <f t="shared" si="10"/>
        <v>3.9</v>
      </c>
      <c r="AA49" s="176">
        <f t="shared" si="11"/>
        <v>3.9</v>
      </c>
      <c r="AB49" s="192">
        <f t="shared" si="12"/>
        <v>3.9</v>
      </c>
    </row>
    <row r="50" spans="1:28" x14ac:dyDescent="0.3">
      <c r="A50" s="196" t="str">
        <f>'Crisis Indicator Data'!A47</f>
        <v>Flood Crisis in Ethiopia</v>
      </c>
      <c r="B50" s="197" t="str">
        <f>'Crisis Indicator Data'!B47</f>
        <v>Flood</v>
      </c>
      <c r="C50" s="197" t="str">
        <f>'Crisis Indicator Data'!C47</f>
        <v>ETH002</v>
      </c>
      <c r="D50" s="197" t="str">
        <f>'Crisis Indicator Data'!D47</f>
        <v>Ethiopia</v>
      </c>
      <c r="E50" s="198" t="str">
        <f>'Crisis Indicator Data'!E47</f>
        <v>ETH</v>
      </c>
      <c r="F50" s="195">
        <f>IF('Crisis Indicator Data'!F47="x","x",IF(LOG('Crisis Indicator Data'!F47)&lt;F$4,0,IF(LOG('Crisis Indicator Data'!F47)&gt;F$3,5,ROUND(5-(F$3-LOG('Crisis Indicator Data'!F47))/(F$3-F$4)*5,1))))</f>
        <v>4.8</v>
      </c>
      <c r="G50" s="190">
        <f>IF('Crisis Indicator Data'!F47="x","x",IF(B50="Regional crisis",('Crisis Indicator Data'!F47/VLOOKUP('Impact of the crisis'!$C50,'Regional Crises'!$B$1:$R$66,4,FALSE)),'Crisis Indicator Data'!F47/VLOOKUP('Impact of the crisis'!$E50,'Country Indicator Data'!$B$4:$P$194,15,FALSE)))</f>
        <v>0.74287800000000004</v>
      </c>
      <c r="H50" s="176">
        <f t="shared" si="0"/>
        <v>3.7</v>
      </c>
      <c r="I50" s="176">
        <f t="shared" si="1"/>
        <v>4.25</v>
      </c>
      <c r="J50" s="176">
        <f>IF('Crisis Indicator Data'!G47="x","x",IF(LOG('Crisis Indicator Data'!G47)&lt;J$4,0,IF(LOG('Crisis Indicator Data'!G47)&gt;J$3,5,ROUND(5-(J$3-LOG('Crisis Indicator Data'!G47))/(J$3-J$4)*5,1))))</f>
        <v>5</v>
      </c>
      <c r="K50" s="190">
        <f>IF('Crisis Indicator Data'!G47="x","x",IF(B50="Regional crisis",('Crisis Indicator Data'!G47/VLOOKUP('Impact of the crisis'!$C50,'Regional Crises'!$B$1:$R$66,5,FALSE)),'Crisis Indicator Data'!G47/VLOOKUP('Impact of the crisis'!$E50,'Country Indicator Data'!$B$4:$P$194,14,FALSE)))</f>
        <v>0.56348174087043523</v>
      </c>
      <c r="L50" s="176">
        <f t="shared" si="2"/>
        <v>2.8</v>
      </c>
      <c r="M50" s="176">
        <f t="shared" si="3"/>
        <v>3.9</v>
      </c>
      <c r="N50" s="176">
        <f t="shared" si="4"/>
        <v>4.0999999999999996</v>
      </c>
      <c r="O50" s="176">
        <f>IF('Crisis Indicator Data'!H47="x","x",IF('Crisis Indicator Data'!H47=0,0,IF(LOG('Crisis Indicator Data'!H47)&lt;O$4,0,IF(LOG('Crisis Indicator Data'!H47)&gt;O$3,5,ROUND(5-(O$3-LOG('Crisis Indicator Data'!H47))/(O$3-O$4)*5,1)))))</f>
        <v>2.5</v>
      </c>
      <c r="P50" s="190">
        <f>IF('Crisis Indicator Data'!H47="x","x",'Crisis Indicator Data'!H47/'Crisis Indicator Data'!G47)</f>
        <v>1.6432076446280992E-2</v>
      </c>
      <c r="Q50" s="176">
        <f t="shared" si="5"/>
        <v>0</v>
      </c>
      <c r="R50" s="176">
        <f t="shared" si="6"/>
        <v>1.25</v>
      </c>
      <c r="S50" s="176">
        <f>IF('Crisis Indicator Data'!I47="x","x",IF('Crisis Indicator Data'!I47=0,0,IF(LOG('Crisis Indicator Data'!I47)&lt;S$4,0,IF(LOG('Crisis Indicator Data'!I47)&gt;S$3,5,ROUND(5-(S$3-LOG('Crisis Indicator Data'!I47))/(S$3-S$4)*5,1)))))</f>
        <v>3.5</v>
      </c>
      <c r="T50" s="190">
        <f>IF('Crisis Indicator Data'!H47="x","x",IF('Crisis Indicator Data'!I47="x","x",'Crisis Indicator Data'!I47/'Crisis Indicator Data'!H47))</f>
        <v>0.28880157170923382</v>
      </c>
      <c r="U50" s="176">
        <f t="shared" si="7"/>
        <v>5</v>
      </c>
      <c r="V50" s="176">
        <f t="shared" si="8"/>
        <v>4.3</v>
      </c>
      <c r="W50" s="176">
        <f>IF('Crisis Indicator Data'!L47="x","x",IF('Crisis Indicator Data'!L47=0,0,IF(LOG('Crisis Indicator Data'!L47)&lt;W$4,0,IF(LOG('Crisis Indicator Data'!L47)&gt;W$3,5,ROUND(5-(W$3-LOG('Crisis Indicator Data'!L47))/(W$3-W$4)*5,1)))))</f>
        <v>1.5</v>
      </c>
      <c r="X50" s="191">
        <f>IF(OR('Crisis Indicator Data'!L47="x",'Crisis Indicator Data'!H47="x"),"x",'Crisis Indicator Data'!L47/'Crisis Indicator Data'!H47)</f>
        <v>1.1787819253438114E-5</v>
      </c>
      <c r="Y50" s="176">
        <f t="shared" si="9"/>
        <v>0.6</v>
      </c>
      <c r="Z50" s="176">
        <f t="shared" si="10"/>
        <v>1.1000000000000001</v>
      </c>
      <c r="AA50" s="176">
        <f t="shared" si="11"/>
        <v>3.1</v>
      </c>
      <c r="AB50" s="192">
        <f t="shared" si="12"/>
        <v>2.2999999999999998</v>
      </c>
    </row>
    <row r="51" spans="1:28" x14ac:dyDescent="0.3">
      <c r="A51" s="196" t="str">
        <f>'Crisis Indicator Data'!A48</f>
        <v>International Displacement</v>
      </c>
      <c r="B51" s="197" t="str">
        <f>'Crisis Indicator Data'!B48</f>
        <v>International displacement</v>
      </c>
      <c r="C51" s="197" t="str">
        <f>'Crisis Indicator Data'!C48</f>
        <v>ETH003</v>
      </c>
      <c r="D51" s="197" t="str">
        <f>'Crisis Indicator Data'!D48</f>
        <v>Ethiopia</v>
      </c>
      <c r="E51" s="198" t="str">
        <f>'Crisis Indicator Data'!E48</f>
        <v>ETH</v>
      </c>
      <c r="F51" s="195">
        <f>IF('Crisis Indicator Data'!F48="x","x",IF(LOG('Crisis Indicator Data'!F48)&lt;F$4,0,IF(LOG('Crisis Indicator Data'!F48)&gt;F$3,5,ROUND(5-(F$3-LOG('Crisis Indicator Data'!F48))/(F$3-F$4)*5,1))))</f>
        <v>4.9000000000000004</v>
      </c>
      <c r="G51" s="190">
        <f>IF('Crisis Indicator Data'!F48="x","x",IF(B51="Regional crisis",('Crisis Indicator Data'!F48/VLOOKUP('Impact of the crisis'!$C51,'Regional Crises'!$B$1:$R$66,4,FALSE)),'Crisis Indicator Data'!F48/VLOOKUP('Impact of the crisis'!$E51,'Country Indicator Data'!$B$4:$P$194,15,FALSE)))</f>
        <v>0.90705000000000002</v>
      </c>
      <c r="H51" s="176">
        <f t="shared" si="0"/>
        <v>4.5</v>
      </c>
      <c r="I51" s="176">
        <f t="shared" si="1"/>
        <v>4.7</v>
      </c>
      <c r="J51" s="176">
        <f>IF('Crisis Indicator Data'!G48="x","x",IF(LOG('Crisis Indicator Data'!G48)&lt;J$4,0,IF(LOG('Crisis Indicator Data'!G48)&gt;J$3,5,ROUND(5-(J$3-LOG('Crisis Indicator Data'!G48))/(J$3-J$4)*5,1))))</f>
        <v>5</v>
      </c>
      <c r="K51" s="190">
        <f>IF('Crisis Indicator Data'!G48="x","x",IF(B51="Regional crisis",('Crisis Indicator Data'!G48/VLOOKUP('Impact of the crisis'!$C51,'Regional Crises'!$B$1:$R$66,5,FALSE)),'Crisis Indicator Data'!G48/VLOOKUP('Impact of the crisis'!$E51,'Country Indicator Data'!$B$4:$P$194,14,FALSE)))</f>
        <v>0.65833826003911045</v>
      </c>
      <c r="L51" s="176">
        <f t="shared" si="2"/>
        <v>3.3</v>
      </c>
      <c r="M51" s="176">
        <f t="shared" si="3"/>
        <v>4.1500000000000004</v>
      </c>
      <c r="N51" s="176">
        <f t="shared" si="4"/>
        <v>4.4000000000000004</v>
      </c>
      <c r="O51" s="176">
        <f>IF('Crisis Indicator Data'!H48="x","x",IF('Crisis Indicator Data'!H48=0,0,IF(LOG('Crisis Indicator Data'!H48)&lt;O$4,0,IF(LOG('Crisis Indicator Data'!H48)&gt;O$3,5,ROUND(5-(O$3-LOG('Crisis Indicator Data'!H48))/(O$3-O$4)*5,1)))))</f>
        <v>2.2999999999999998</v>
      </c>
      <c r="P51" s="190">
        <f>IF('Crisis Indicator Data'!H48="x","x",'Crisis Indicator Data'!H48/'Crisis Indicator Data'!G48)</f>
        <v>1.0624335115569003E-2</v>
      </c>
      <c r="Q51" s="176">
        <f t="shared" si="5"/>
        <v>0</v>
      </c>
      <c r="R51" s="176">
        <f t="shared" si="6"/>
        <v>1.1499999999999999</v>
      </c>
      <c r="S51" s="176">
        <f>IF('Crisis Indicator Data'!I48="x","x",IF('Crisis Indicator Data'!I48=0,0,IF(LOG('Crisis Indicator Data'!I48)&lt;S$4,0,IF(LOG('Crisis Indicator Data'!I48)&gt;S$3,5,ROUND(5-(S$3-LOG('Crisis Indicator Data'!I48))/(S$3-S$4)*5,1)))))</f>
        <v>4.0999999999999996</v>
      </c>
      <c r="T51" s="190">
        <f>IF('Crisis Indicator Data'!H48="x","x",IF('Crisis Indicator Data'!I48="x","x",'Crisis Indicator Data'!I48/'Crisis Indicator Data'!H48))</f>
        <v>1</v>
      </c>
      <c r="U51" s="176">
        <f t="shared" si="7"/>
        <v>5</v>
      </c>
      <c r="V51" s="176">
        <f t="shared" si="8"/>
        <v>4.5999999999999996</v>
      </c>
      <c r="W51" s="176" t="str">
        <f>IF('Crisis Indicator Data'!L48="x","x",IF('Crisis Indicator Data'!L48=0,0,IF(LOG('Crisis Indicator Data'!L48)&lt;W$4,0,IF(LOG('Crisis Indicator Data'!L48)&gt;W$3,5,ROUND(5-(W$3-LOG('Crisis Indicator Data'!L48))/(W$3-W$4)*5,1)))))</f>
        <v>x</v>
      </c>
      <c r="X51" s="191" t="str">
        <f>IF(OR('Crisis Indicator Data'!L48="x",'Crisis Indicator Data'!H48="x"),"x",'Crisis Indicator Data'!L48/'Crisis Indicator Data'!H48)</f>
        <v>x</v>
      </c>
      <c r="Y51" s="176" t="str">
        <f t="shared" si="9"/>
        <v>x</v>
      </c>
      <c r="Z51" s="176" t="str">
        <f t="shared" si="10"/>
        <v>x</v>
      </c>
      <c r="AA51" s="176">
        <f t="shared" si="11"/>
        <v>4.5999999999999996</v>
      </c>
      <c r="AB51" s="192">
        <f t="shared" si="12"/>
        <v>3.3</v>
      </c>
    </row>
    <row r="52" spans="1:28" x14ac:dyDescent="0.3">
      <c r="A52" s="196" t="str">
        <f>'Crisis Indicator Data'!A49</f>
        <v>Crisis in Tigray</v>
      </c>
      <c r="B52" s="197" t="str">
        <f>'Crisis Indicator Data'!B49</f>
        <v>Conflict</v>
      </c>
      <c r="C52" s="197" t="str">
        <f>'Crisis Indicator Data'!C49</f>
        <v>ETH004</v>
      </c>
      <c r="D52" s="197" t="str">
        <f>'Crisis Indicator Data'!D49</f>
        <v>Ethiopia</v>
      </c>
      <c r="E52" s="198" t="str">
        <f>'Crisis Indicator Data'!E49</f>
        <v>ETH</v>
      </c>
      <c r="F52" s="195">
        <f>IF('Crisis Indicator Data'!F49="x","x",IF(LOG('Crisis Indicator Data'!F49)&lt;F$4,0,IF(LOG('Crisis Indicator Data'!F49)&gt;F$3,5,ROUND(5-(F$3-LOG('Crisis Indicator Data'!F49))/(F$3-F$4)*5,1))))</f>
        <v>2.8</v>
      </c>
      <c r="G52" s="190">
        <f>IF('Crisis Indicator Data'!F49="x","x",IF(B52="Regional crisis",('Crisis Indicator Data'!F49/VLOOKUP('Impact of the crisis'!$C52,'Regional Crises'!$B$1:$R$66,4,FALSE)),'Crisis Indicator Data'!F49/VLOOKUP('Impact of the crisis'!$E52,'Country Indicator Data'!$B$4:$P$194,15,FALSE)))</f>
        <v>5.0078999999999999E-2</v>
      </c>
      <c r="H52" s="176">
        <f t="shared" si="0"/>
        <v>0.2</v>
      </c>
      <c r="I52" s="176">
        <f t="shared" si="1"/>
        <v>1.5</v>
      </c>
      <c r="J52" s="176">
        <f>IF('Crisis Indicator Data'!G49="x","x",IF(LOG('Crisis Indicator Data'!G49)&lt;J$4,0,IF(LOG('Crisis Indicator Data'!G49)&gt;J$3,5,ROUND(5-(J$3-LOG('Crisis Indicator Data'!G49))/(J$3-J$4)*5,1))))</f>
        <v>2.5</v>
      </c>
      <c r="K52" s="190">
        <f>IF('Crisis Indicator Data'!G49="x","x",IF(B52="Regional crisis",('Crisis Indicator Data'!G49/VLOOKUP('Impact of the crisis'!$C52,'Regional Crises'!$B$1:$R$66,5,FALSE)),'Crisis Indicator Data'!G49/VLOOKUP('Impact of the crisis'!$E52,'Country Indicator Data'!$B$4:$P$194,14,FALSE)))</f>
        <v>4.9506571467551955E-2</v>
      </c>
      <c r="L52" s="176">
        <f t="shared" si="2"/>
        <v>0.2</v>
      </c>
      <c r="M52" s="176">
        <f t="shared" si="3"/>
        <v>1.35</v>
      </c>
      <c r="N52" s="176">
        <f t="shared" si="4"/>
        <v>1.4</v>
      </c>
      <c r="O52" s="176">
        <f>IF('Crisis Indicator Data'!H49="x","x",IF('Crisis Indicator Data'!H49=0,0,IF(LOG('Crisis Indicator Data'!H49)&lt;O$4,0,IF(LOG('Crisis Indicator Data'!H49)&gt;O$3,5,ROUND(5-(O$3-LOG('Crisis Indicator Data'!H49))/(O$3-O$4)*5,1)))))</f>
        <v>3.7</v>
      </c>
      <c r="P52" s="190">
        <f>IF('Crisis Indicator Data'!H49="x","x",'Crisis Indicator Data'!H49/'Crisis Indicator Data'!G49)</f>
        <v>0.99191622267132096</v>
      </c>
      <c r="Q52" s="176">
        <f t="shared" si="5"/>
        <v>5</v>
      </c>
      <c r="R52" s="176">
        <f t="shared" si="6"/>
        <v>4.3499999999999996</v>
      </c>
      <c r="S52" s="176">
        <f>IF('Crisis Indicator Data'!I49="x","x",IF('Crisis Indicator Data'!I49=0,0,IF(LOG('Crisis Indicator Data'!I49)&lt;S$4,0,IF(LOG('Crisis Indicator Data'!I49)&gt;S$3,5,ROUND(5-(S$3-LOG('Crisis Indicator Data'!I49))/(S$3-S$4)*5,1)))))</f>
        <v>3.1</v>
      </c>
      <c r="T52" s="190">
        <f>IF('Crisis Indicator Data'!H49="x","x",IF('Crisis Indicator Data'!I49="x","x",'Crisis Indicator Data'!I49/'Crisis Indicator Data'!H49))</f>
        <v>2.685682533802556E-2</v>
      </c>
      <c r="U52" s="176">
        <f t="shared" si="7"/>
        <v>0.9</v>
      </c>
      <c r="V52" s="176">
        <f t="shared" si="8"/>
        <v>2</v>
      </c>
      <c r="W52" s="176" t="str">
        <f>IF('Crisis Indicator Data'!L49="x","x",IF('Crisis Indicator Data'!L49=0,0,IF(LOG('Crisis Indicator Data'!L49)&lt;W$4,0,IF(LOG('Crisis Indicator Data'!L49)&gt;W$3,5,ROUND(5-(W$3-LOG('Crisis Indicator Data'!L49))/(W$3-W$4)*5,1)))))</f>
        <v>x</v>
      </c>
      <c r="X52" s="191" t="str">
        <f>IF(OR('Crisis Indicator Data'!L49="x",'Crisis Indicator Data'!H49="x"),"x",'Crisis Indicator Data'!L49/'Crisis Indicator Data'!H49)</f>
        <v>x</v>
      </c>
      <c r="Y52" s="176" t="str">
        <f t="shared" si="9"/>
        <v>x</v>
      </c>
      <c r="Z52" s="176" t="str">
        <f t="shared" si="10"/>
        <v>x</v>
      </c>
      <c r="AA52" s="176">
        <f t="shared" si="11"/>
        <v>2</v>
      </c>
      <c r="AB52" s="192">
        <f t="shared" si="12"/>
        <v>3.4</v>
      </c>
    </row>
    <row r="53" spans="1:28" x14ac:dyDescent="0.3">
      <c r="A53" s="196" t="str">
        <f>'Crisis Indicator Data'!A50</f>
        <v>Mixed migration flows in Greece</v>
      </c>
      <c r="B53" s="197" t="str">
        <f>'Crisis Indicator Data'!B50</f>
        <v>International displacement</v>
      </c>
      <c r="C53" s="197" t="str">
        <f>'Crisis Indicator Data'!C50</f>
        <v>GRC002</v>
      </c>
      <c r="D53" s="197" t="str">
        <f>'Crisis Indicator Data'!D50</f>
        <v>Greece</v>
      </c>
      <c r="E53" s="198" t="str">
        <f>'Crisis Indicator Data'!E50</f>
        <v>GRC</v>
      </c>
      <c r="F53" s="195">
        <f>IF('Crisis Indicator Data'!F50="x","x",IF(LOG('Crisis Indicator Data'!F50)&lt;F$4,0,IF(LOG('Crisis Indicator Data'!F50)&gt;F$3,5,ROUND(5-(F$3-LOG('Crisis Indicator Data'!F50))/(F$3-F$4)*5,1))))</f>
        <v>0.9</v>
      </c>
      <c r="G53" s="190">
        <f>IF('Crisis Indicator Data'!F50="x","x",IF(B53="Regional crisis",('Crisis Indicator Data'!F50/VLOOKUP('Impact of the crisis'!$C53,'Regional Crises'!$B$1:$R$66,4,FALSE)),'Crisis Indicator Data'!F50/VLOOKUP('Impact of the crisis'!$E53,'Country Indicator Data'!$B$4:$P$194,15,FALSE)))</f>
        <v>2.6098293250581849E-2</v>
      </c>
      <c r="H53" s="176">
        <f t="shared" si="0"/>
        <v>0</v>
      </c>
      <c r="I53" s="176">
        <f t="shared" si="1"/>
        <v>0.45</v>
      </c>
      <c r="J53" s="176">
        <f>IF('Crisis Indicator Data'!G50="x","x",IF(LOG('Crisis Indicator Data'!G50)&lt;J$4,0,IF(LOG('Crisis Indicator Data'!G50)&gt;J$3,5,ROUND(5-(J$3-LOG('Crisis Indicator Data'!G50))/(J$3-J$4)*5,1))))</f>
        <v>0</v>
      </c>
      <c r="K53" s="190">
        <f>IF('Crisis Indicator Data'!G50="x","x",IF(B53="Regional crisis",('Crisis Indicator Data'!G50/VLOOKUP('Impact of the crisis'!$C53,'Regional Crises'!$B$1:$R$66,5,FALSE)),'Crisis Indicator Data'!G50/VLOOKUP('Impact of the crisis'!$E53,'Country Indicator Data'!$B$4:$P$194,14,FALSE)))</f>
        <v>3.0698529411764704E-2</v>
      </c>
      <c r="L53" s="176">
        <f t="shared" si="2"/>
        <v>0.1</v>
      </c>
      <c r="M53" s="176">
        <f t="shared" si="3"/>
        <v>0.05</v>
      </c>
      <c r="N53" s="176">
        <f t="shared" si="4"/>
        <v>0.3</v>
      </c>
      <c r="O53" s="176">
        <f>IF('Crisis Indicator Data'!H50="x","x",IF('Crisis Indicator Data'!H50=0,0,IF(LOG('Crisis Indicator Data'!H50)&lt;O$4,0,IF(LOG('Crisis Indicator Data'!H50)&gt;O$3,5,ROUND(5-(O$3-LOG('Crisis Indicator Data'!H50))/(O$3-O$4)*5,1)))))</f>
        <v>1</v>
      </c>
      <c r="P53" s="190">
        <f>IF('Crisis Indicator Data'!H50="x","x",'Crisis Indicator Data'!H50/'Crisis Indicator Data'!G50)</f>
        <v>0.3592814371257485</v>
      </c>
      <c r="Q53" s="176">
        <f t="shared" si="5"/>
        <v>1.8</v>
      </c>
      <c r="R53" s="176">
        <f t="shared" si="6"/>
        <v>1.4</v>
      </c>
      <c r="S53" s="176">
        <f>IF('Crisis Indicator Data'!I50="x","x",IF('Crisis Indicator Data'!I50=0,0,IF(LOG('Crisis Indicator Data'!I50)&lt;S$4,0,IF(LOG('Crisis Indicator Data'!I50)&gt;S$3,5,ROUND(5-(S$3-LOG('Crisis Indicator Data'!I50))/(S$3-S$4)*5,1)))))</f>
        <v>3</v>
      </c>
      <c r="T53" s="190">
        <f>IF('Crisis Indicator Data'!H50="x","x",IF('Crisis Indicator Data'!I50="x","x",'Crisis Indicator Data'!I50/'Crisis Indicator Data'!H50))</f>
        <v>1</v>
      </c>
      <c r="U53" s="176">
        <f t="shared" si="7"/>
        <v>5</v>
      </c>
      <c r="V53" s="176">
        <f t="shared" si="8"/>
        <v>4</v>
      </c>
      <c r="W53" s="176">
        <f>IF('Crisis Indicator Data'!L50="x","x",IF('Crisis Indicator Data'!L50=0,0,IF(LOG('Crisis Indicator Data'!L50)&lt;W$4,0,IF(LOG('Crisis Indicator Data'!L50)&gt;W$3,5,ROUND(5-(W$3-LOG('Crisis Indicator Data'!L50))/(W$3-W$4)*5,1)))))</f>
        <v>2</v>
      </c>
      <c r="X53" s="191">
        <f>IF(OR('Crisis Indicator Data'!L50="x",'Crisis Indicator Data'!H50="x"),"x",'Crisis Indicator Data'!L50/'Crisis Indicator Data'!H50)</f>
        <v>2.0000000000000001E-4</v>
      </c>
      <c r="Y53" s="176">
        <f t="shared" si="9"/>
        <v>5</v>
      </c>
      <c r="Z53" s="176">
        <f t="shared" si="10"/>
        <v>3.5</v>
      </c>
      <c r="AA53" s="176">
        <f t="shared" si="11"/>
        <v>3.8</v>
      </c>
      <c r="AB53" s="192">
        <f t="shared" si="12"/>
        <v>2.8</v>
      </c>
    </row>
    <row r="54" spans="1:28" x14ac:dyDescent="0.3">
      <c r="A54" s="199" t="str">
        <f>'Crisis Indicator Data'!A51</f>
        <v>Complex crisis in Guatemala</v>
      </c>
      <c r="B54" s="200" t="str">
        <f>'Crisis Indicator Data'!B51</f>
        <v>Complex crisis</v>
      </c>
      <c r="C54" s="200" t="str">
        <f>'Crisis Indicator Data'!C51</f>
        <v>GTM001</v>
      </c>
      <c r="D54" s="200" t="str">
        <f>'Crisis Indicator Data'!D51</f>
        <v>Guatemala</v>
      </c>
      <c r="E54" s="201" t="str">
        <f>'Crisis Indicator Data'!E51</f>
        <v>GTM</v>
      </c>
      <c r="F54" s="195">
        <f>IF('Crisis Indicator Data'!F51="x","x",IF(LOG('Crisis Indicator Data'!F51)&lt;F$4,0,IF(LOG('Crisis Indicator Data'!F51)&gt;F$3,5,ROUND(5-(F$3-LOG('Crisis Indicator Data'!F51))/(F$3-F$4)*5,1))))</f>
        <v>3.4</v>
      </c>
      <c r="G54" s="193">
        <f>IF('Crisis Indicator Data'!F51="x","x",IF(B54="Regional crisis",('Crisis Indicator Data'!F51/VLOOKUP('Impact of the crisis'!$C54,'Regional Crises'!$B$1:$R$66,4,FALSE)),'Crisis Indicator Data'!F51/VLOOKUP('Impact of the crisis'!$E54,'Country Indicator Data'!$B$4:$P$194,15,FALSE)))</f>
        <v>1</v>
      </c>
      <c r="H54" s="176">
        <f t="shared" si="0"/>
        <v>5</v>
      </c>
      <c r="I54" s="176">
        <f t="shared" ref="I54:I85" si="13">IF(AND(H54="x",F54="x"),"x",AVERAGE(F54,H54))</f>
        <v>4.2</v>
      </c>
      <c r="J54" s="176">
        <f>IF('Crisis Indicator Data'!G51="x","x",IF(LOG('Crisis Indicator Data'!G51)&lt;J$4,0,IF(LOG('Crisis Indicator Data'!G51)&gt;J$3,5,ROUND(5-(J$3-LOG('Crisis Indicator Data'!G51))/(J$3-J$4)*5,1))))</f>
        <v>3.9</v>
      </c>
      <c r="K54" s="193">
        <f>IF('Crisis Indicator Data'!G51="x","x",IF(B54="Regional crisis",('Crisis Indicator Data'!G51/VLOOKUP('Impact of the crisis'!$C54,'Regional Crises'!$B$1:$R$66,5,FALSE)),'Crisis Indicator Data'!G51/VLOOKUP('Impact of the crisis'!$E54,'Country Indicator Data'!$B$4:$P$194,14,FALSE)))</f>
        <v>1</v>
      </c>
      <c r="L54" s="176">
        <f t="shared" si="2"/>
        <v>5</v>
      </c>
      <c r="M54" s="176">
        <f t="shared" ref="M54:M85" si="14">IF(AND(L54="x",J54="x"),"x",AVERAGE(J54,L54))</f>
        <v>4.45</v>
      </c>
      <c r="N54" s="176">
        <f t="shared" si="4"/>
        <v>4.3</v>
      </c>
      <c r="O54" s="176">
        <f>IF('Crisis Indicator Data'!H51="x","x",IF('Crisis Indicator Data'!H51=0,0,IF(LOG('Crisis Indicator Data'!H51)&lt;O$4,0,IF(LOG('Crisis Indicator Data'!H51)&gt;O$3,5,ROUND(5-(O$3-LOG('Crisis Indicator Data'!H51))/(O$3-O$4)*5,1)))))</f>
        <v>3.7</v>
      </c>
      <c r="P54" s="190">
        <f>IF('Crisis Indicator Data'!H51="x","x",'Crisis Indicator Data'!H51/'Crisis Indicator Data'!G51)</f>
        <v>0.36912751677852351</v>
      </c>
      <c r="Q54" s="176">
        <f t="shared" si="5"/>
        <v>1.8</v>
      </c>
      <c r="R54" s="176">
        <f t="shared" ref="R54:R85" si="15">IF(AND(Q54="x",O54="x"),"x",AVERAGE(O54,Q54))</f>
        <v>2.75</v>
      </c>
      <c r="S54" s="176">
        <f>IF('Crisis Indicator Data'!I51="x","x",IF('Crisis Indicator Data'!I51=0,0,IF(LOG('Crisis Indicator Data'!I51)&lt;S$4,0,IF(LOG('Crisis Indicator Data'!I51)&gt;S$3,5,ROUND(5-(S$3-LOG('Crisis Indicator Data'!I51))/(S$3-S$4)*5,1)))))</f>
        <v>3.4</v>
      </c>
      <c r="T54" s="190">
        <f>IF('Crisis Indicator Data'!H51="x","x",IF('Crisis Indicator Data'!I51="x","x",'Crisis Indicator Data'!I51/'Crisis Indicator Data'!H51))</f>
        <v>4.3999999999999997E-2</v>
      </c>
      <c r="U54" s="176">
        <f t="shared" si="7"/>
        <v>1.5</v>
      </c>
      <c r="V54" s="176">
        <f t="shared" si="8"/>
        <v>2.5</v>
      </c>
      <c r="W54" s="176">
        <f>IF('Crisis Indicator Data'!L51="x","x",IF('Crisis Indicator Data'!L51=0,0,IF(LOG('Crisis Indicator Data'!L51)&lt;W$4,0,IF(LOG('Crisis Indicator Data'!L51)&gt;W$3,5,ROUND(5-(W$3-LOG('Crisis Indicator Data'!L51))/(W$3-W$4)*5,1)))))</f>
        <v>4.7</v>
      </c>
      <c r="X54" s="191">
        <f>IF(OR('Crisis Indicator Data'!L51="x",'Crisis Indicator Data'!H51="x"),"x",'Crisis Indicator Data'!L51/'Crisis Indicator Data'!H51)</f>
        <v>3.3799999999999998E-4</v>
      </c>
      <c r="Y54" s="176">
        <f t="shared" si="9"/>
        <v>5</v>
      </c>
      <c r="Z54" s="176">
        <f t="shared" si="10"/>
        <v>4.9000000000000004</v>
      </c>
      <c r="AA54" s="176">
        <f t="shared" si="11"/>
        <v>4</v>
      </c>
      <c r="AB54" s="192">
        <f t="shared" si="12"/>
        <v>3.4</v>
      </c>
    </row>
    <row r="55" spans="1:28" x14ac:dyDescent="0.3">
      <c r="A55" s="199" t="str">
        <f>'Crisis Indicator Data'!A52</f>
        <v>Hurricane Eta and Iota in Guatemala</v>
      </c>
      <c r="B55" s="200" t="str">
        <f>'Crisis Indicator Data'!B52</f>
        <v>Tropical cyclone</v>
      </c>
      <c r="C55" s="200" t="str">
        <f>'Crisis Indicator Data'!C52</f>
        <v>GTM003</v>
      </c>
      <c r="D55" s="200" t="str">
        <f>'Crisis Indicator Data'!D52</f>
        <v>Guatemala</v>
      </c>
      <c r="E55" s="201" t="str">
        <f>'Crisis Indicator Data'!E52</f>
        <v>GTM</v>
      </c>
      <c r="F55" s="195">
        <f>IF('Crisis Indicator Data'!F52="x","x",IF(LOG('Crisis Indicator Data'!F52)&lt;F$4,0,IF(LOG('Crisis Indicator Data'!F52)&gt;F$3,5,ROUND(5-(F$3-LOG('Crisis Indicator Data'!F52))/(F$3-F$4)*5,1))))</f>
        <v>3.4</v>
      </c>
      <c r="G55" s="193">
        <f>IF('Crisis Indicator Data'!F52="x","x",IF(B55="Regional crisis",('Crisis Indicator Data'!F52/VLOOKUP('Impact of the crisis'!$C55,'Regional Crises'!$B$1:$R$66,4,FALSE)),'Crisis Indicator Data'!F52/VLOOKUP('Impact of the crisis'!$E55,'Country Indicator Data'!$B$4:$P$194,15,FALSE)))</f>
        <v>1.0161347517730497</v>
      </c>
      <c r="H55" s="176">
        <f t="shared" si="0"/>
        <v>5</v>
      </c>
      <c r="I55" s="176">
        <f t="shared" si="13"/>
        <v>4.2</v>
      </c>
      <c r="J55" s="176">
        <f>IF('Crisis Indicator Data'!G52="x","x",IF(LOG('Crisis Indicator Data'!G52)&lt;J$4,0,IF(LOG('Crisis Indicator Data'!G52)&gt;J$3,5,ROUND(5-(J$3-LOG('Crisis Indicator Data'!G52))/(J$3-J$4)*5,1))))</f>
        <v>3.9</v>
      </c>
      <c r="K55" s="193">
        <f>IF('Crisis Indicator Data'!G52="x","x",IF(B55="Regional crisis",('Crisis Indicator Data'!G52/VLOOKUP('Impact of the crisis'!$C55,'Regional Crises'!$B$1:$R$66,5,FALSE)),'Crisis Indicator Data'!G52/VLOOKUP('Impact of the crisis'!$E55,'Country Indicator Data'!$B$4:$P$194,14,FALSE)))</f>
        <v>1</v>
      </c>
      <c r="L55" s="176">
        <f t="shared" si="2"/>
        <v>5</v>
      </c>
      <c r="M55" s="176">
        <f t="shared" si="14"/>
        <v>4.45</v>
      </c>
      <c r="N55" s="176">
        <f t="shared" si="4"/>
        <v>4.3</v>
      </c>
      <c r="O55" s="176">
        <f>IF('Crisis Indicator Data'!H52="x","x",IF('Crisis Indicator Data'!H52=0,0,IF(LOG('Crisis Indicator Data'!H52)&lt;O$4,0,IF(LOG('Crisis Indicator Data'!H52)&gt;O$3,5,ROUND(5-(O$3-LOG('Crisis Indicator Data'!H52))/(O$3-O$4)*5,1)))))</f>
        <v>3.1</v>
      </c>
      <c r="P55" s="190">
        <f>IF('Crisis Indicator Data'!H52="x","x",'Crisis Indicator Data'!H52/'Crisis Indicator Data'!G52)</f>
        <v>0.16167785234899329</v>
      </c>
      <c r="Q55" s="176">
        <f t="shared" si="5"/>
        <v>0.8</v>
      </c>
      <c r="R55" s="176">
        <f t="shared" si="15"/>
        <v>1.9500000000000002</v>
      </c>
      <c r="S55" s="176">
        <f>IF('Crisis Indicator Data'!I52="x","x",IF('Crisis Indicator Data'!I52=0,0,IF(LOG('Crisis Indicator Data'!I52)&lt;S$4,0,IF(LOG('Crisis Indicator Data'!I52)&gt;S$3,5,ROUND(5-(S$3-LOG('Crisis Indicator Data'!I52))/(S$3-S$4)*5,1)))))</f>
        <v>3.5</v>
      </c>
      <c r="T55" s="190">
        <f>IF('Crisis Indicator Data'!H52="x","x",IF('Crisis Indicator Data'!I52="x","x",'Crisis Indicator Data'!I52/'Crisis Indicator Data'!H52))</f>
        <v>0.12619344126193441</v>
      </c>
      <c r="U55" s="176">
        <f t="shared" si="7"/>
        <v>4.2</v>
      </c>
      <c r="V55" s="176">
        <f t="shared" si="8"/>
        <v>3.9</v>
      </c>
      <c r="W55" s="176">
        <f>IF('Crisis Indicator Data'!L52="x","x",IF('Crisis Indicator Data'!L52=0,0,IF(LOG('Crisis Indicator Data'!L52)&lt;W$4,0,IF(LOG('Crisis Indicator Data'!L52)&gt;W$3,5,ROUND(5-(W$3-LOG('Crisis Indicator Data'!L52))/(W$3-W$4)*5,1)))))</f>
        <v>2.5</v>
      </c>
      <c r="X55" s="191">
        <f>IF(OR('Crisis Indicator Data'!L52="x",'Crisis Indicator Data'!H52="x"),"x",'Crisis Indicator Data'!L52/'Crisis Indicator Data'!H52)</f>
        <v>2.4906600249066003E-5</v>
      </c>
      <c r="Y55" s="176">
        <f t="shared" si="9"/>
        <v>1.2</v>
      </c>
      <c r="Z55" s="176">
        <f t="shared" si="10"/>
        <v>1.9</v>
      </c>
      <c r="AA55" s="176">
        <f t="shared" si="11"/>
        <v>3.1</v>
      </c>
      <c r="AB55" s="192">
        <f t="shared" si="12"/>
        <v>2.6</v>
      </c>
    </row>
    <row r="56" spans="1:28" x14ac:dyDescent="0.3">
      <c r="A56" s="199" t="str">
        <f>'Crisis Indicator Data'!A53</f>
        <v>Complex crisis in Haiti</v>
      </c>
      <c r="B56" s="200" t="str">
        <f>'Crisis Indicator Data'!B53</f>
        <v>Complex crisis</v>
      </c>
      <c r="C56" s="200" t="str">
        <f>'Crisis Indicator Data'!C53</f>
        <v>HTI001</v>
      </c>
      <c r="D56" s="200" t="str">
        <f>'Crisis Indicator Data'!D53</f>
        <v>Haiti</v>
      </c>
      <c r="E56" s="201" t="str">
        <f>'Crisis Indicator Data'!E53</f>
        <v>HTI</v>
      </c>
      <c r="F56" s="195">
        <f>IF('Crisis Indicator Data'!F53="x","x",IF(LOG('Crisis Indicator Data'!F53)&lt;F$4,0,IF(LOG('Crisis Indicator Data'!F53)&gt;F$3,5,ROUND(5-(F$3-LOG('Crisis Indicator Data'!F53))/(F$3-F$4)*5,1))))</f>
        <v>2.4</v>
      </c>
      <c r="G56" s="193">
        <f>IF('Crisis Indicator Data'!F53="x","x",IF(B56="Regional crisis",('Crisis Indicator Data'!F53/VLOOKUP('Impact of the crisis'!$C56,'Regional Crises'!$B$1:$R$66,4,FALSE)),'Crisis Indicator Data'!F53/VLOOKUP('Impact of the crisis'!$E56,'Country Indicator Data'!$B$4:$P$194,15,FALSE)))</f>
        <v>0.98570391872278662</v>
      </c>
      <c r="H56" s="176">
        <f t="shared" si="0"/>
        <v>4.9000000000000004</v>
      </c>
      <c r="I56" s="176">
        <f t="shared" si="13"/>
        <v>3.6500000000000004</v>
      </c>
      <c r="J56" s="176">
        <f>IF('Crisis Indicator Data'!G53="x","x",IF(LOG('Crisis Indicator Data'!G53)&lt;J$4,0,IF(LOG('Crisis Indicator Data'!G53)&gt;J$3,5,ROUND(5-(J$3-LOG('Crisis Indicator Data'!G53))/(J$3-J$4)*5,1))))</f>
        <v>3.5</v>
      </c>
      <c r="K56" s="193">
        <f>IF('Crisis Indicator Data'!G53="x","x",IF(B56="Regional crisis",('Crisis Indicator Data'!G53/VLOOKUP('Impact of the crisis'!$C56,'Regional Crises'!$B$1:$R$66,5,FALSE)),'Crisis Indicator Data'!G53/VLOOKUP('Impact of the crisis'!$E56,'Country Indicator Data'!$B$4:$P$194,14,FALSE)))</f>
        <v>1</v>
      </c>
      <c r="L56" s="176">
        <f t="shared" si="2"/>
        <v>5</v>
      </c>
      <c r="M56" s="176">
        <f t="shared" si="14"/>
        <v>4.25</v>
      </c>
      <c r="N56" s="176">
        <f t="shared" si="4"/>
        <v>4</v>
      </c>
      <c r="O56" s="176">
        <f>IF('Crisis Indicator Data'!H53="x","x",IF('Crisis Indicator Data'!H53=0,0,IF(LOG('Crisis Indicator Data'!H53)&lt;O$4,0,IF(LOG('Crisis Indicator Data'!H53)&gt;O$3,5,ROUND(5-(O$3-LOG('Crisis Indicator Data'!H53))/(O$3-O$4)*5,1)))))</f>
        <v>3.8</v>
      </c>
      <c r="P56" s="190">
        <f>IF('Crisis Indicator Data'!H53="x","x",'Crisis Indicator Data'!H53/'Crisis Indicator Data'!G53)</f>
        <v>0.57798165137614677</v>
      </c>
      <c r="Q56" s="176">
        <f t="shared" si="5"/>
        <v>2.9</v>
      </c>
      <c r="R56" s="176">
        <f t="shared" si="15"/>
        <v>3.3499999999999996</v>
      </c>
      <c r="S56" s="176">
        <f>IF('Crisis Indicator Data'!I53="x","x",IF('Crisis Indicator Data'!I53=0,0,IF(LOG('Crisis Indicator Data'!I53)&lt;S$4,0,IF(LOG('Crisis Indicator Data'!I53)&gt;S$3,5,ROUND(5-(S$3-LOG('Crisis Indicator Data'!I53))/(S$3-S$4)*5,1)))))</f>
        <v>2.5</v>
      </c>
      <c r="T56" s="190">
        <f>IF('Crisis Indicator Data'!H53="x","x",IF('Crisis Indicator Data'!I53="x","x",'Crisis Indicator Data'!I53/'Crisis Indicator Data'!H53))</f>
        <v>8.4126984126984133E-3</v>
      </c>
      <c r="U56" s="176">
        <f t="shared" si="7"/>
        <v>0.3</v>
      </c>
      <c r="V56" s="176">
        <f t="shared" si="8"/>
        <v>1.4</v>
      </c>
      <c r="W56" s="176">
        <f>IF('Crisis Indicator Data'!L53="x","x",IF('Crisis Indicator Data'!L53=0,0,IF(LOG('Crisis Indicator Data'!L53)&lt;W$4,0,IF(LOG('Crisis Indicator Data'!L53)&gt;W$3,5,ROUND(5-(W$3-LOG('Crisis Indicator Data'!L53))/(W$3-W$4)*5,1)))))</f>
        <v>3.3</v>
      </c>
      <c r="X56" s="191">
        <f>IF(OR('Crisis Indicator Data'!L53="x",'Crisis Indicator Data'!H53="x"),"x",'Crisis Indicator Data'!L53/'Crisis Indicator Data'!H53)</f>
        <v>3.1904761904761902E-5</v>
      </c>
      <c r="Y56" s="176">
        <f t="shared" si="9"/>
        <v>1.6</v>
      </c>
      <c r="Z56" s="176">
        <f t="shared" si="10"/>
        <v>2.5</v>
      </c>
      <c r="AA56" s="176">
        <f t="shared" si="11"/>
        <v>2</v>
      </c>
      <c r="AB56" s="192">
        <f t="shared" si="12"/>
        <v>2.7</v>
      </c>
    </row>
    <row r="57" spans="1:28" x14ac:dyDescent="0.3">
      <c r="A57" s="199" t="str">
        <f>'Crisis Indicator Data'!A54</f>
        <v>Complex crisis in Honduras</v>
      </c>
      <c r="B57" s="200" t="str">
        <f>'Crisis Indicator Data'!B54</f>
        <v>Complex crisis</v>
      </c>
      <c r="C57" s="200" t="str">
        <f>'Crisis Indicator Data'!C54</f>
        <v>HND001</v>
      </c>
      <c r="D57" s="200" t="str">
        <f>'Crisis Indicator Data'!D54</f>
        <v>Honduras</v>
      </c>
      <c r="E57" s="201" t="str">
        <f>'Crisis Indicator Data'!E54</f>
        <v>HND</v>
      </c>
      <c r="F57" s="195">
        <f>IF('Crisis Indicator Data'!F54="x","x",IF(LOG('Crisis Indicator Data'!F54)&lt;F$4,0,IF(LOG('Crisis Indicator Data'!F54)&gt;F$3,5,ROUND(5-(F$3-LOG('Crisis Indicator Data'!F54))/(F$3-F$4)*5,1))))</f>
        <v>3.4</v>
      </c>
      <c r="G57" s="193">
        <f>IF('Crisis Indicator Data'!F54="x","x",IF(B57="Regional crisis",('Crisis Indicator Data'!F54/VLOOKUP('Impact of the crisis'!$C57,'Regional Crises'!$B$1:$R$66,4,FALSE)),'Crisis Indicator Data'!F54/VLOOKUP('Impact of the crisis'!$E57,'Country Indicator Data'!$B$4:$P$194,15,FALSE)))</f>
        <v>1</v>
      </c>
      <c r="H57" s="176">
        <f t="shared" si="0"/>
        <v>5</v>
      </c>
      <c r="I57" s="176">
        <f t="shared" si="13"/>
        <v>4.2</v>
      </c>
      <c r="J57" s="176">
        <f>IF('Crisis Indicator Data'!G54="x","x",IF(LOG('Crisis Indicator Data'!G54)&lt;J$4,0,IF(LOG('Crisis Indicator Data'!G54)&gt;J$3,5,ROUND(5-(J$3-LOG('Crisis Indicator Data'!G54))/(J$3-J$4)*5,1))))</f>
        <v>3.2</v>
      </c>
      <c r="K57" s="193">
        <f>IF('Crisis Indicator Data'!G54="x","x",IF(B57="Regional crisis",('Crisis Indicator Data'!G54/VLOOKUP('Impact of the crisis'!$C57,'Regional Crises'!$B$1:$R$66,5,FALSE)),'Crisis Indicator Data'!G54/VLOOKUP('Impact of the crisis'!$E57,'Country Indicator Data'!$B$4:$P$194,14,FALSE)))</f>
        <v>1</v>
      </c>
      <c r="L57" s="176">
        <f t="shared" si="2"/>
        <v>5</v>
      </c>
      <c r="M57" s="176">
        <f t="shared" si="14"/>
        <v>4.0999999999999996</v>
      </c>
      <c r="N57" s="176">
        <f t="shared" si="4"/>
        <v>4.2</v>
      </c>
      <c r="O57" s="176">
        <f>IF('Crisis Indicator Data'!H54="x","x",IF('Crisis Indicator Data'!H54=0,0,IF(LOG('Crisis Indicator Data'!H54)&lt;O$4,0,IF(LOG('Crisis Indicator Data'!H54)&gt;O$3,5,ROUND(5-(O$3-LOG('Crisis Indicator Data'!H54))/(O$3-O$4)*5,1)))))</f>
        <v>3.2</v>
      </c>
      <c r="P57" s="190">
        <f>IF('Crisis Indicator Data'!H54="x","x",'Crisis Indicator Data'!H54/'Crisis Indicator Data'!G54)</f>
        <v>0.29482419742301813</v>
      </c>
      <c r="Q57" s="176">
        <f t="shared" si="5"/>
        <v>1.4</v>
      </c>
      <c r="R57" s="176">
        <f t="shared" si="15"/>
        <v>2.2999999999999998</v>
      </c>
      <c r="S57" s="176">
        <f>IF('Crisis Indicator Data'!I54="x","x",IF('Crisis Indicator Data'!I54=0,0,IF(LOG('Crisis Indicator Data'!I54)&lt;S$4,0,IF(LOG('Crisis Indicator Data'!I54)&gt;S$3,5,ROUND(5-(S$3-LOG('Crisis Indicator Data'!I54))/(S$3-S$4)*5,1)))))</f>
        <v>3.4</v>
      </c>
      <c r="T57" s="190">
        <f>IF('Crisis Indicator Data'!H54="x","x",IF('Crisis Indicator Data'!I54="x","x",'Crisis Indicator Data'!I54/'Crisis Indicator Data'!H54))</f>
        <v>9.1481481481481483E-2</v>
      </c>
      <c r="U57" s="176">
        <f t="shared" si="7"/>
        <v>3</v>
      </c>
      <c r="V57" s="176">
        <f t="shared" si="8"/>
        <v>3.2</v>
      </c>
      <c r="W57" s="176">
        <f>IF('Crisis Indicator Data'!L54="x","x",IF('Crisis Indicator Data'!L54=0,0,IF(LOG('Crisis Indicator Data'!L54)&lt;W$4,0,IF(LOG('Crisis Indicator Data'!L54)&gt;W$3,5,ROUND(5-(W$3-LOG('Crisis Indicator Data'!L54))/(W$3-W$4)*5,1)))))</f>
        <v>4.7</v>
      </c>
      <c r="X57" s="191">
        <f>IF(OR('Crisis Indicator Data'!L54="x",'Crisis Indicator Data'!H54="x"),"x",'Crisis Indicator Data'!L54/'Crisis Indicator Data'!H54)</f>
        <v>6.7740740740740739E-4</v>
      </c>
      <c r="Y57" s="176">
        <f t="shared" si="9"/>
        <v>5</v>
      </c>
      <c r="Z57" s="176">
        <f t="shared" si="10"/>
        <v>4.9000000000000004</v>
      </c>
      <c r="AA57" s="176">
        <f t="shared" si="11"/>
        <v>4.2</v>
      </c>
      <c r="AB57" s="192">
        <f t="shared" si="12"/>
        <v>3.4</v>
      </c>
    </row>
    <row r="58" spans="1:28" x14ac:dyDescent="0.3">
      <c r="A58" s="199" t="str">
        <f>'Crisis Indicator Data'!A55</f>
        <v>Hurricane Eta and Iota in Honduras</v>
      </c>
      <c r="B58" s="200" t="str">
        <f>'Crisis Indicator Data'!B55</f>
        <v>Tropical cyclone</v>
      </c>
      <c r="C58" s="200" t="str">
        <f>'Crisis Indicator Data'!C55</f>
        <v>HND002</v>
      </c>
      <c r="D58" s="200" t="str">
        <f>'Crisis Indicator Data'!D55</f>
        <v>Honduras</v>
      </c>
      <c r="E58" s="201" t="str">
        <f>'Crisis Indicator Data'!E55</f>
        <v>HND</v>
      </c>
      <c r="F58" s="195">
        <f>IF('Crisis Indicator Data'!F55="x","x",IF(LOG('Crisis Indicator Data'!F55)&lt;F$4,0,IF(LOG('Crisis Indicator Data'!F55)&gt;F$3,5,ROUND(5-(F$3-LOG('Crisis Indicator Data'!F55))/(F$3-F$4)*5,1))))</f>
        <v>3.4</v>
      </c>
      <c r="G58" s="193">
        <f>IF('Crisis Indicator Data'!F55="x","x",IF(B58="Regional crisis",('Crisis Indicator Data'!F55/VLOOKUP('Impact of the crisis'!$C58,'Regional Crises'!$B$1:$R$66,4,FALSE)),'Crisis Indicator Data'!F55/VLOOKUP('Impact of the crisis'!$E58,'Country Indicator Data'!$B$4:$P$194,15,FALSE)))</f>
        <v>1.0053624095093396</v>
      </c>
      <c r="H58" s="176">
        <f t="shared" si="0"/>
        <v>5</v>
      </c>
      <c r="I58" s="176">
        <f t="shared" si="13"/>
        <v>4.2</v>
      </c>
      <c r="J58" s="176">
        <f>IF('Crisis Indicator Data'!G55="x","x",IF(LOG('Crisis Indicator Data'!G55)&lt;J$4,0,IF(LOG('Crisis Indicator Data'!G55)&gt;J$3,5,ROUND(5-(J$3-LOG('Crisis Indicator Data'!G55))/(J$3-J$4)*5,1))))</f>
        <v>3.2</v>
      </c>
      <c r="K58" s="193">
        <f>IF('Crisis Indicator Data'!G55="x","x",IF(B58="Regional crisis",('Crisis Indicator Data'!G55/VLOOKUP('Impact of the crisis'!$C58,'Regional Crises'!$B$1:$R$66,5,FALSE)),'Crisis Indicator Data'!G55/VLOOKUP('Impact of the crisis'!$E58,'Country Indicator Data'!$B$4:$P$194,14,FALSE)))</f>
        <v>1</v>
      </c>
      <c r="L58" s="176">
        <f t="shared" si="2"/>
        <v>5</v>
      </c>
      <c r="M58" s="176">
        <f t="shared" si="14"/>
        <v>4.0999999999999996</v>
      </c>
      <c r="N58" s="176">
        <f t="shared" si="4"/>
        <v>4.2</v>
      </c>
      <c r="O58" s="176">
        <f>IF('Crisis Indicator Data'!H55="x","x",IF('Crisis Indicator Data'!H55=0,0,IF(LOG('Crisis Indicator Data'!H55)&lt;O$4,0,IF(LOG('Crisis Indicator Data'!H55)&gt;O$3,5,ROUND(5-(O$3-LOG('Crisis Indicator Data'!H55))/(O$3-O$4)*5,1)))))</f>
        <v>3.5</v>
      </c>
      <c r="P58" s="190">
        <f>IF('Crisis Indicator Data'!H55="x","x",'Crisis Indicator Data'!H55/'Crisis Indicator Data'!G55)</f>
        <v>0.45184538108757372</v>
      </c>
      <c r="Q58" s="176">
        <f t="shared" si="5"/>
        <v>2.2000000000000002</v>
      </c>
      <c r="R58" s="176">
        <f t="shared" si="15"/>
        <v>2.85</v>
      </c>
      <c r="S58" s="176">
        <f>IF('Crisis Indicator Data'!I55="x","x",IF('Crisis Indicator Data'!I55=0,0,IF(LOG('Crisis Indicator Data'!I55)&lt;S$4,0,IF(LOG('Crisis Indicator Data'!I55)&gt;S$3,5,ROUND(5-(S$3-LOG('Crisis Indicator Data'!I55))/(S$3-S$4)*5,1)))))</f>
        <v>3.8</v>
      </c>
      <c r="T58" s="190">
        <f>IF('Crisis Indicator Data'!H55="x","x",IF('Crisis Indicator Data'!I55="x","x",'Crisis Indicator Data'!I55/'Crisis Indicator Data'!H55))</f>
        <v>0.11938134364427259</v>
      </c>
      <c r="U58" s="176">
        <f t="shared" si="7"/>
        <v>4</v>
      </c>
      <c r="V58" s="176">
        <f t="shared" si="8"/>
        <v>3.9</v>
      </c>
      <c r="W58" s="176">
        <f>IF('Crisis Indicator Data'!L55="x","x",IF('Crisis Indicator Data'!L55=0,0,IF(LOG('Crisis Indicator Data'!L55)&lt;W$4,0,IF(LOG('Crisis Indicator Data'!L55)&gt;W$3,5,ROUND(5-(W$3-LOG('Crisis Indicator Data'!L55))/(W$3-W$4)*5,1)))))</f>
        <v>2.8</v>
      </c>
      <c r="X58" s="191">
        <f>IF(OR('Crisis Indicator Data'!L55="x",'Crisis Indicator Data'!H55="x"),"x",'Crisis Indicator Data'!L55/'Crisis Indicator Data'!H55)</f>
        <v>2.3682938617689704E-5</v>
      </c>
      <c r="Y58" s="176">
        <f t="shared" si="9"/>
        <v>1.2</v>
      </c>
      <c r="Z58" s="176">
        <f t="shared" si="10"/>
        <v>2</v>
      </c>
      <c r="AA58" s="176">
        <f t="shared" si="11"/>
        <v>3.1</v>
      </c>
      <c r="AB58" s="192">
        <f t="shared" si="12"/>
        <v>3</v>
      </c>
    </row>
    <row r="59" spans="1:28" x14ac:dyDescent="0.3">
      <c r="A59" s="199" t="str">
        <f>'Crisis Indicator Data'!A56</f>
        <v>Multiple Crises in India</v>
      </c>
      <c r="B59" s="200" t="str">
        <f>'Crisis Indicator Data'!B56</f>
        <v>Multiple crises country</v>
      </c>
      <c r="C59" s="200" t="str">
        <f>'Crisis Indicator Data'!C56</f>
        <v>IND001</v>
      </c>
      <c r="D59" s="200" t="str">
        <f>'Crisis Indicator Data'!D56</f>
        <v>India</v>
      </c>
      <c r="E59" s="201" t="str">
        <f>'Crisis Indicator Data'!E56</f>
        <v>IND</v>
      </c>
      <c r="F59" s="195">
        <f>IF('Crisis Indicator Data'!F56="x","x",IF(LOG('Crisis Indicator Data'!F56)&lt;F$4,0,IF(LOG('Crisis Indicator Data'!F56)&gt;F$3,5,ROUND(5-(F$3-LOG('Crisis Indicator Data'!F56))/(F$3-F$4)*5,1))))</f>
        <v>5</v>
      </c>
      <c r="G59" s="193">
        <f>IF('Crisis Indicator Data'!F56="x","x",IF(B59="Regional crisis",('Crisis Indicator Data'!F56/VLOOKUP('Impact of the crisis'!$C59,'Regional Crises'!$B$1:$R$66,4,FALSE)),'Crisis Indicator Data'!F56/VLOOKUP('Impact of the crisis'!$E59,'Country Indicator Data'!$B$4:$P$194,15,FALSE)))</f>
        <v>0.71281653712006299</v>
      </c>
      <c r="H59" s="176">
        <f t="shared" si="0"/>
        <v>3.5</v>
      </c>
      <c r="I59" s="176">
        <f t="shared" si="13"/>
        <v>4.25</v>
      </c>
      <c r="J59" s="176">
        <f>IF('Crisis Indicator Data'!G56="x","x",IF(LOG('Crisis Indicator Data'!G56)&lt;J$4,0,IF(LOG('Crisis Indicator Data'!G56)&gt;J$3,5,ROUND(5-(J$3-LOG('Crisis Indicator Data'!G56))/(J$3-J$4)*5,1))))</f>
        <v>5</v>
      </c>
      <c r="K59" s="193">
        <f>IF('Crisis Indicator Data'!G56="x","x",IF(B59="Regional crisis",('Crisis Indicator Data'!G56/VLOOKUP('Impact of the crisis'!$C59,'Regional Crises'!$B$1:$R$66,5,FALSE)),'Crisis Indicator Data'!G56/VLOOKUP('Impact of the crisis'!$E59,'Country Indicator Data'!$B$4:$P$194,14,FALSE)))</f>
        <v>0.60657101483539211</v>
      </c>
      <c r="L59" s="176">
        <f t="shared" si="2"/>
        <v>3</v>
      </c>
      <c r="M59" s="176">
        <f t="shared" si="14"/>
        <v>4</v>
      </c>
      <c r="N59" s="176">
        <f t="shared" si="4"/>
        <v>4.0999999999999996</v>
      </c>
      <c r="O59" s="176">
        <f>IF('Crisis Indicator Data'!H56="x","x",IF('Crisis Indicator Data'!H56=0,0,IF(LOG('Crisis Indicator Data'!H56)&lt;O$4,0,IF(LOG('Crisis Indicator Data'!H56)&gt;O$3,5,ROUND(5-(O$3-LOG('Crisis Indicator Data'!H56))/(O$3-O$4)*5,1)))))</f>
        <v>4.8</v>
      </c>
      <c r="P59" s="190">
        <f>IF('Crisis Indicator Data'!H56="x","x",'Crisis Indicator Data'!H56/'Crisis Indicator Data'!G56)</f>
        <v>2.7545474698114265E-2</v>
      </c>
      <c r="Q59" s="176">
        <f t="shared" si="5"/>
        <v>0.1</v>
      </c>
      <c r="R59" s="176">
        <f t="shared" si="15"/>
        <v>2.4499999999999997</v>
      </c>
      <c r="S59" s="176">
        <f>IF('Crisis Indicator Data'!I56="x","x",IF('Crisis Indicator Data'!I56=0,0,IF(LOG('Crisis Indicator Data'!I56)&lt;S$4,0,IF(LOG('Crisis Indicator Data'!I56)&gt;S$3,5,ROUND(5-(S$3-LOG('Crisis Indicator Data'!I56))/(S$3-S$4)*5,1)))))</f>
        <v>4.4000000000000004</v>
      </c>
      <c r="T59" s="190">
        <f>IF('Crisis Indicator Data'!H56="x","x",IF('Crisis Indicator Data'!I56="x","x",'Crisis Indicator Data'!I56/'Crisis Indicator Data'!H56))</f>
        <v>5.1602918416979879E-2</v>
      </c>
      <c r="U59" s="176">
        <f t="shared" si="7"/>
        <v>1.7</v>
      </c>
      <c r="V59" s="176">
        <f t="shared" si="8"/>
        <v>3.1</v>
      </c>
      <c r="W59" s="176">
        <f>IF('Crisis Indicator Data'!L56="x","x",IF('Crisis Indicator Data'!L56=0,0,IF(LOG('Crisis Indicator Data'!L56)&lt;W$4,0,IF(LOG('Crisis Indicator Data'!L56)&gt;W$3,5,ROUND(5-(W$3-LOG('Crisis Indicator Data'!L56))/(W$3-W$4)*5,1)))))</f>
        <v>4.7</v>
      </c>
      <c r="X59" s="191">
        <f>IF(OR('Crisis Indicator Data'!L56="x",'Crisis Indicator Data'!H56="x"),"x",'Crisis Indicator Data'!L56/'Crisis Indicator Data'!H56)</f>
        <v>8.5827990271943402E-5</v>
      </c>
      <c r="Y59" s="176">
        <f t="shared" si="9"/>
        <v>4.3</v>
      </c>
      <c r="Z59" s="176">
        <f t="shared" si="10"/>
        <v>4.5</v>
      </c>
      <c r="AA59" s="176">
        <f t="shared" si="11"/>
        <v>3.9</v>
      </c>
      <c r="AB59" s="192">
        <f t="shared" si="12"/>
        <v>3.3</v>
      </c>
    </row>
    <row r="60" spans="1:28" x14ac:dyDescent="0.3">
      <c r="A60" s="199" t="str">
        <f>'Crisis Indicator Data'!A57</f>
        <v>Conflict in Jammu and Kashmir</v>
      </c>
      <c r="B60" s="200" t="str">
        <f>'Crisis Indicator Data'!B57</f>
        <v>Conflict</v>
      </c>
      <c r="C60" s="200" t="str">
        <f>'Crisis Indicator Data'!C57</f>
        <v>IND002</v>
      </c>
      <c r="D60" s="200" t="str">
        <f>'Crisis Indicator Data'!D57</f>
        <v>India</v>
      </c>
      <c r="E60" s="201" t="str">
        <f>'Crisis Indicator Data'!E57</f>
        <v>IND</v>
      </c>
      <c r="F60" s="195">
        <f>IF('Crisis Indicator Data'!F57="x","x",IF(LOG('Crisis Indicator Data'!F57)&lt;F$4,0,IF(LOG('Crisis Indicator Data'!F57)&gt;F$3,5,ROUND(5-(F$3-LOG('Crisis Indicator Data'!F57))/(F$3-F$4)*5,1))))</f>
        <v>3.9</v>
      </c>
      <c r="G60" s="193">
        <f>IF('Crisis Indicator Data'!F57="x","x",IF(B60="Regional crisis",('Crisis Indicator Data'!F57/VLOOKUP('Impact of the crisis'!$C60,'Regional Crises'!$B$1:$R$66,4,FALSE)),'Crisis Indicator Data'!F57/VLOOKUP('Impact of the crisis'!$E60,'Country Indicator Data'!$B$4:$P$194,15,FALSE)))</f>
        <v>7.4746652585270371E-2</v>
      </c>
      <c r="H60" s="176">
        <f t="shared" si="0"/>
        <v>0.3</v>
      </c>
      <c r="I60" s="176">
        <f t="shared" si="13"/>
        <v>2.1</v>
      </c>
      <c r="J60" s="176">
        <f>IF('Crisis Indicator Data'!G57="x","x",IF(LOG('Crisis Indicator Data'!G57)&lt;J$4,0,IF(LOG('Crisis Indicator Data'!G57)&gt;J$3,5,ROUND(5-(J$3-LOG('Crisis Indicator Data'!G57))/(J$3-J$4)*5,1))))</f>
        <v>3.7</v>
      </c>
      <c r="K60" s="193">
        <f>IF('Crisis Indicator Data'!G57="x","x",IF(B60="Regional crisis",('Crisis Indicator Data'!G57/VLOOKUP('Impact of the crisis'!$C60,'Regional Crises'!$B$1:$R$66,5,FALSE)),'Crisis Indicator Data'!G57/VLOOKUP('Impact of the crisis'!$E60,'Country Indicator Data'!$B$4:$P$194,14,FALSE)))</f>
        <v>9.2654707725042858E-3</v>
      </c>
      <c r="L60" s="176">
        <f t="shared" si="2"/>
        <v>0</v>
      </c>
      <c r="M60" s="176">
        <f t="shared" si="14"/>
        <v>1.85</v>
      </c>
      <c r="N60" s="176">
        <f t="shared" si="4"/>
        <v>2</v>
      </c>
      <c r="O60" s="176" t="str">
        <f>IF('Crisis Indicator Data'!H57="x","x",IF('Crisis Indicator Data'!H57=0,0,IF(LOG('Crisis Indicator Data'!H57)&lt;O$4,0,IF(LOG('Crisis Indicator Data'!H57)&gt;O$3,5,ROUND(5-(O$3-LOG('Crisis Indicator Data'!H57))/(O$3-O$4)*5,1)))))</f>
        <v>x</v>
      </c>
      <c r="P60" s="190" t="str">
        <f>IF('Crisis Indicator Data'!H57="x","x",'Crisis Indicator Data'!H57/'Crisis Indicator Data'!G57)</f>
        <v>x</v>
      </c>
      <c r="Q60" s="176" t="str">
        <f t="shared" si="5"/>
        <v>x</v>
      </c>
      <c r="R60" s="176" t="str">
        <f t="shared" si="15"/>
        <v>x</v>
      </c>
      <c r="S60" s="176" t="str">
        <f>IF('Crisis Indicator Data'!I57="x","x",IF('Crisis Indicator Data'!I57=0,0,IF(LOG('Crisis Indicator Data'!I57)&lt;S$4,0,IF(LOG('Crisis Indicator Data'!I57)&gt;S$3,5,ROUND(5-(S$3-LOG('Crisis Indicator Data'!I57))/(S$3-S$4)*5,1)))))</f>
        <v>x</v>
      </c>
      <c r="T60" s="190" t="str">
        <f>IF('Crisis Indicator Data'!H57="x","x",IF('Crisis Indicator Data'!I57="x","x",'Crisis Indicator Data'!I57/'Crisis Indicator Data'!H57))</f>
        <v>x</v>
      </c>
      <c r="U60" s="176" t="str">
        <f t="shared" si="7"/>
        <v>x</v>
      </c>
      <c r="V60" s="176" t="str">
        <f t="shared" si="8"/>
        <v>x</v>
      </c>
      <c r="W60" s="176">
        <f>IF('Crisis Indicator Data'!L57="x","x",IF('Crisis Indicator Data'!L57=0,0,IF(LOG('Crisis Indicator Data'!L57)&lt;W$4,0,IF(LOG('Crisis Indicator Data'!L57)&gt;W$3,5,ROUND(5-(W$3-LOG('Crisis Indicator Data'!L57))/(W$3-W$4)*5,1)))))</f>
        <v>3.5</v>
      </c>
      <c r="X60" s="191" t="str">
        <f>IF(OR('Crisis Indicator Data'!L57="x",'Crisis Indicator Data'!H57="x"),"x",'Crisis Indicator Data'!L57/'Crisis Indicator Data'!H57)</f>
        <v>x</v>
      </c>
      <c r="Y60" s="176" t="str">
        <f t="shared" si="9"/>
        <v>x</v>
      </c>
      <c r="Z60" s="176">
        <f t="shared" si="10"/>
        <v>3.5</v>
      </c>
      <c r="AA60" s="176">
        <f t="shared" si="11"/>
        <v>3.5</v>
      </c>
      <c r="AB60" s="192">
        <f t="shared" si="12"/>
        <v>3.5</v>
      </c>
    </row>
    <row r="61" spans="1:28" x14ac:dyDescent="0.3">
      <c r="A61" s="199" t="str">
        <f>'Crisis Indicator Data'!A58</f>
        <v>Floods in India</v>
      </c>
      <c r="B61" s="200" t="str">
        <f>'Crisis Indicator Data'!B58</f>
        <v>Flood</v>
      </c>
      <c r="C61" s="200" t="str">
        <f>'Crisis Indicator Data'!C58</f>
        <v>IND005</v>
      </c>
      <c r="D61" s="200" t="str">
        <f>'Crisis Indicator Data'!D58</f>
        <v>India</v>
      </c>
      <c r="E61" s="201" t="str">
        <f>'Crisis Indicator Data'!E58</f>
        <v>IND</v>
      </c>
      <c r="F61" s="195">
        <f>IF('Crisis Indicator Data'!F58="x","x",IF(LOG('Crisis Indicator Data'!F58)&lt;F$4,0,IF(LOG('Crisis Indicator Data'!F58)&gt;F$3,5,ROUND(5-(F$3-LOG('Crisis Indicator Data'!F58))/(F$3-F$4)*5,1))))</f>
        <v>5</v>
      </c>
      <c r="G61" s="193">
        <f>IF('Crisis Indicator Data'!F58="x","x",IF(B61="Regional crisis",('Crisis Indicator Data'!F58/VLOOKUP('Impact of the crisis'!$C61,'Regional Crises'!$B$1:$R$66,4,FALSE)),'Crisis Indicator Data'!F58/VLOOKUP('Impact of the crisis'!$E61,'Country Indicator Data'!$B$4:$P$194,15,FALSE)))</f>
        <v>0.63806988453479263</v>
      </c>
      <c r="H61" s="176">
        <f t="shared" si="0"/>
        <v>3.2</v>
      </c>
      <c r="I61" s="176">
        <f t="shared" si="13"/>
        <v>4.0999999999999996</v>
      </c>
      <c r="J61" s="176">
        <f>IF('Crisis Indicator Data'!G58="x","x",IF(LOG('Crisis Indicator Data'!G58)&lt;J$4,0,IF(LOG('Crisis Indicator Data'!G58)&gt;J$3,5,ROUND(5-(J$3-LOG('Crisis Indicator Data'!G58))/(J$3-J$4)*5,1))))</f>
        <v>5</v>
      </c>
      <c r="K61" s="193">
        <f>IF('Crisis Indicator Data'!G58="x","x",IF(B61="Regional crisis",('Crisis Indicator Data'!G58/VLOOKUP('Impact of the crisis'!$C61,'Regional Crises'!$B$1:$R$66,5,FALSE)),'Crisis Indicator Data'!G58/VLOOKUP('Impact of the crisis'!$E61,'Country Indicator Data'!$B$4:$P$194,14,FALSE)))</f>
        <v>0.60657101483539211</v>
      </c>
      <c r="L61" s="176">
        <f t="shared" si="2"/>
        <v>3</v>
      </c>
      <c r="M61" s="176">
        <f t="shared" si="14"/>
        <v>4</v>
      </c>
      <c r="N61" s="176">
        <f t="shared" si="4"/>
        <v>4.0999999999999996</v>
      </c>
      <c r="O61" s="176">
        <f>IF('Crisis Indicator Data'!H58="x","x",IF('Crisis Indicator Data'!H58=0,0,IF(LOG('Crisis Indicator Data'!H58)&lt;O$4,0,IF(LOG('Crisis Indicator Data'!H58)&gt;O$3,5,ROUND(5-(O$3-LOG('Crisis Indicator Data'!H58))/(O$3-O$4)*5,1)))))</f>
        <v>4.8</v>
      </c>
      <c r="P61" s="190">
        <f>IF('Crisis Indicator Data'!H58="x","x",'Crisis Indicator Data'!H58/'Crisis Indicator Data'!G58)</f>
        <v>2.7545474698114265E-2</v>
      </c>
      <c r="Q61" s="176">
        <f t="shared" si="5"/>
        <v>0.1</v>
      </c>
      <c r="R61" s="176">
        <f t="shared" si="15"/>
        <v>2.4499999999999997</v>
      </c>
      <c r="S61" s="176">
        <f>IF('Crisis Indicator Data'!I58="x","x",IF('Crisis Indicator Data'!I58=0,0,IF(LOG('Crisis Indicator Data'!I58)&lt;S$4,0,IF(LOG('Crisis Indicator Data'!I58)&gt;S$3,5,ROUND(5-(S$3-LOG('Crisis Indicator Data'!I58))/(S$3-S$4)*5,1)))))</f>
        <v>4.4000000000000004</v>
      </c>
      <c r="T61" s="190">
        <f>IF('Crisis Indicator Data'!H58="x","x",IF('Crisis Indicator Data'!I58="x","x",'Crisis Indicator Data'!I58/'Crisis Indicator Data'!H58))</f>
        <v>5.1602918416979879E-2</v>
      </c>
      <c r="U61" s="176">
        <f t="shared" si="7"/>
        <v>1.7</v>
      </c>
      <c r="V61" s="176">
        <f t="shared" si="8"/>
        <v>3.1</v>
      </c>
      <c r="W61" s="176">
        <f>IF('Crisis Indicator Data'!L58="x","x",IF('Crisis Indicator Data'!L58=0,0,IF(LOG('Crisis Indicator Data'!L58)&lt;W$4,0,IF(LOG('Crisis Indicator Data'!L58)&gt;W$3,5,ROUND(5-(W$3-LOG('Crisis Indicator Data'!L58))/(W$3-W$4)*5,1)))))</f>
        <v>4.5999999999999996</v>
      </c>
      <c r="X61" s="191">
        <f>IF(OR('Crisis Indicator Data'!L58="x",'Crisis Indicator Data'!H58="x"),"x",'Crisis Indicator Data'!L58/'Crisis Indicator Data'!H58)</f>
        <v>7.3491045766084463E-5</v>
      </c>
      <c r="Y61" s="176">
        <f t="shared" si="9"/>
        <v>3.7</v>
      </c>
      <c r="Z61" s="176">
        <f t="shared" si="10"/>
        <v>4.2</v>
      </c>
      <c r="AA61" s="176">
        <f t="shared" si="11"/>
        <v>3.7</v>
      </c>
      <c r="AB61" s="192">
        <f t="shared" si="12"/>
        <v>3.1</v>
      </c>
    </row>
    <row r="62" spans="1:28" x14ac:dyDescent="0.3">
      <c r="A62" s="199" t="str">
        <f>'Crisis Indicator Data'!A59</f>
        <v>Regional Kashmir conflict</v>
      </c>
      <c r="B62" s="200" t="str">
        <f>'Crisis Indicator Data'!B59</f>
        <v>Regional crisis</v>
      </c>
      <c r="C62" s="200" t="str">
        <f>'Crisis Indicator Data'!C59</f>
        <v>REG003</v>
      </c>
      <c r="D62" s="200" t="str">
        <f>'Crisis Indicator Data'!D59</f>
        <v>India, Pakistan</v>
      </c>
      <c r="E62" s="201" t="str">
        <f>'Crisis Indicator Data'!E59</f>
        <v>IND, PAK</v>
      </c>
      <c r="F62" s="195">
        <f>IF('Crisis Indicator Data'!F59="x","x",IF(LOG('Crisis Indicator Data'!F59)&lt;F$4,0,IF(LOG('Crisis Indicator Data'!F59)&gt;F$3,5,ROUND(5-(F$3-LOG('Crisis Indicator Data'!F59))/(F$3-F$4)*5,1))))</f>
        <v>4</v>
      </c>
      <c r="G62" s="193">
        <f>IF('Crisis Indicator Data'!F59="x","x",IF(B62="Regional crisis",('Crisis Indicator Data'!F59/VLOOKUP('Impact of the crisis'!$C62,'Regional Crises'!$B$1:$R$66,4,FALSE)),'Crisis Indicator Data'!F59/VLOOKUP('Impact of the crisis'!$E62,'Country Indicator Data'!$B$4:$P$194,15,FALSE)))</f>
        <v>0.30553782689912828</v>
      </c>
      <c r="H62" s="176">
        <f t="shared" si="0"/>
        <v>1.5</v>
      </c>
      <c r="I62" s="176">
        <f t="shared" si="13"/>
        <v>2.75</v>
      </c>
      <c r="J62" s="176">
        <f>IF('Crisis Indicator Data'!G59="x","x",IF(LOG('Crisis Indicator Data'!G59)&lt;J$4,0,IF(LOG('Crisis Indicator Data'!G59)&gt;J$3,5,ROUND(5-(J$3-LOG('Crisis Indicator Data'!G59))/(J$3-J$4)*5,1))))</f>
        <v>4.0999999999999996</v>
      </c>
      <c r="K62" s="193">
        <f>IF('Crisis Indicator Data'!G59="x","x",IF(B62="Regional crisis",('Crisis Indicator Data'!G59/VLOOKUP('Impact of the crisis'!$C62,'Regional Crises'!$B$1:$R$66,5,FALSE)),'Crisis Indicator Data'!G59/VLOOKUP('Impact of the crisis'!$E62,'Country Indicator Data'!$B$4:$P$194,14,FALSE)))</f>
        <v>1.0877929793786052E-2</v>
      </c>
      <c r="L62" s="176">
        <f t="shared" si="2"/>
        <v>0</v>
      </c>
      <c r="M62" s="176">
        <f t="shared" si="14"/>
        <v>2.0499999999999998</v>
      </c>
      <c r="N62" s="176">
        <f t="shared" si="4"/>
        <v>2.4</v>
      </c>
      <c r="O62" s="176">
        <f>IF('Crisis Indicator Data'!H59="x","x",IF('Crisis Indicator Data'!H59=0,0,IF(LOG('Crisis Indicator Data'!H59)&lt;O$4,0,IF(LOG('Crisis Indicator Data'!H59)&gt;O$3,5,ROUND(5-(O$3-LOG('Crisis Indicator Data'!H59))/(O$3-O$4)*5,1)))))</f>
        <v>4.5999999999999996</v>
      </c>
      <c r="P62" s="190">
        <f>IF('Crisis Indicator Data'!H59="x","x",'Crisis Indicator Data'!H59/'Crisis Indicator Data'!G59)</f>
        <v>1</v>
      </c>
      <c r="Q62" s="176">
        <f t="shared" si="5"/>
        <v>5</v>
      </c>
      <c r="R62" s="176">
        <f t="shared" si="15"/>
        <v>4.8</v>
      </c>
      <c r="S62" s="176" t="str">
        <f>IF('Crisis Indicator Data'!I59="x","x",IF('Crisis Indicator Data'!I59=0,0,IF(LOG('Crisis Indicator Data'!I59)&lt;S$4,0,IF(LOG('Crisis Indicator Data'!I59)&gt;S$3,5,ROUND(5-(S$3-LOG('Crisis Indicator Data'!I59))/(S$3-S$4)*5,1)))))</f>
        <v>x</v>
      </c>
      <c r="T62" s="190" t="str">
        <f>IF('Crisis Indicator Data'!H59="x","x",IF('Crisis Indicator Data'!I59="x","x",'Crisis Indicator Data'!I59/'Crisis Indicator Data'!H59))</f>
        <v>x</v>
      </c>
      <c r="U62" s="176" t="str">
        <f t="shared" si="7"/>
        <v>x</v>
      </c>
      <c r="V62" s="176" t="str">
        <f t="shared" si="8"/>
        <v>x</v>
      </c>
      <c r="W62" s="176">
        <f>IF('Crisis Indicator Data'!L59="x","x",IF('Crisis Indicator Data'!L59=0,0,IF(LOG('Crisis Indicator Data'!L59)&lt;W$4,0,IF(LOG('Crisis Indicator Data'!L59)&gt;W$3,5,ROUND(5-(W$3-LOG('Crisis Indicator Data'!L59))/(W$3-W$4)*5,1)))))</f>
        <v>3.6</v>
      </c>
      <c r="X62" s="191">
        <f>IF(OR('Crisis Indicator Data'!L59="x",'Crisis Indicator Data'!H59="x"),"x",'Crisis Indicator Data'!L59/'Crisis Indicator Data'!H59)</f>
        <v>1.8598081337178506E-5</v>
      </c>
      <c r="Y62" s="176">
        <f t="shared" si="9"/>
        <v>0.9</v>
      </c>
      <c r="Z62" s="176">
        <f t="shared" si="10"/>
        <v>2.2999999999999998</v>
      </c>
      <c r="AA62" s="176">
        <f t="shared" si="11"/>
        <v>2.2999999999999998</v>
      </c>
      <c r="AB62" s="192">
        <f t="shared" si="12"/>
        <v>3.9</v>
      </c>
    </row>
    <row r="63" spans="1:28" x14ac:dyDescent="0.3">
      <c r="A63" s="199" t="str">
        <f>'Crisis Indicator Data'!A60</f>
        <v>Papua Conflict</v>
      </c>
      <c r="B63" s="200" t="str">
        <f>'Crisis Indicator Data'!B60</f>
        <v>Conflict</v>
      </c>
      <c r="C63" s="200" t="str">
        <f>'Crisis Indicator Data'!C60</f>
        <v>IDN002</v>
      </c>
      <c r="D63" s="200" t="str">
        <f>'Crisis Indicator Data'!D60</f>
        <v>Indonesia</v>
      </c>
      <c r="E63" s="201" t="str">
        <f>'Crisis Indicator Data'!E60</f>
        <v>IDN</v>
      </c>
      <c r="F63" s="195">
        <f>IF('Crisis Indicator Data'!F60="x","x",IF(LOG('Crisis Indicator Data'!F60)&lt;F$4,0,IF(LOG('Crisis Indicator Data'!F60)&gt;F$3,5,ROUND(5-(F$3-LOG('Crisis Indicator Data'!F60))/(F$3-F$4)*5,1))))</f>
        <v>4.4000000000000004</v>
      </c>
      <c r="G63" s="193">
        <f>IF('Crisis Indicator Data'!F60="x","x",IF(B63="Regional crisis",('Crisis Indicator Data'!F60/VLOOKUP('Impact of the crisis'!$C63,'Regional Crises'!$B$1:$R$66,4,FALSE)),'Crisis Indicator Data'!F60/VLOOKUP('Impact of the crisis'!$E63,'Country Indicator Data'!$B$4:$P$194,15,FALSE)))</f>
        <v>0.2296681883669966</v>
      </c>
      <c r="H63" s="176">
        <f t="shared" si="0"/>
        <v>1.1000000000000001</v>
      </c>
      <c r="I63" s="176">
        <f t="shared" si="13"/>
        <v>2.75</v>
      </c>
      <c r="J63" s="176">
        <f>IF('Crisis Indicator Data'!G60="x","x",IF(LOG('Crisis Indicator Data'!G60)&lt;J$4,0,IF(LOG('Crisis Indicator Data'!G60)&gt;J$3,5,ROUND(5-(J$3-LOG('Crisis Indicator Data'!G60))/(J$3-J$4)*5,1))))</f>
        <v>1.9</v>
      </c>
      <c r="K63" s="193">
        <f>IF('Crisis Indicator Data'!G60="x","x",IF(B63="Regional crisis",('Crisis Indicator Data'!G60/VLOOKUP('Impact of the crisis'!$C63,'Regional Crises'!$B$1:$R$66,5,FALSE)),'Crisis Indicator Data'!G60/VLOOKUP('Impact of the crisis'!$E63,'Country Indicator Data'!$B$4:$P$194,14,FALSE)))</f>
        <v>1.5122761986913804E-2</v>
      </c>
      <c r="L63" s="176">
        <f t="shared" si="2"/>
        <v>0</v>
      </c>
      <c r="M63" s="176">
        <f t="shared" si="14"/>
        <v>0.95</v>
      </c>
      <c r="N63" s="176">
        <f t="shared" si="4"/>
        <v>1.9</v>
      </c>
      <c r="O63" s="176">
        <f>IF('Crisis Indicator Data'!H60="x","x",IF('Crisis Indicator Data'!H60=0,0,IF(LOG('Crisis Indicator Data'!H60)&lt;O$4,0,IF(LOG('Crisis Indicator Data'!H60)&gt;O$3,5,ROUND(5-(O$3-LOG('Crisis Indicator Data'!H60))/(O$3-O$4)*5,1)))))</f>
        <v>3.4</v>
      </c>
      <c r="P63" s="190">
        <f>IF('Crisis Indicator Data'!H60="x","x",'Crisis Indicator Data'!H60/'Crisis Indicator Data'!G60)</f>
        <v>1</v>
      </c>
      <c r="Q63" s="176">
        <f t="shared" si="5"/>
        <v>5</v>
      </c>
      <c r="R63" s="176">
        <f t="shared" si="15"/>
        <v>4.2</v>
      </c>
      <c r="S63" s="176" t="str">
        <f>IF('Crisis Indicator Data'!I60="x","x",IF('Crisis Indicator Data'!I60=0,0,IF(LOG('Crisis Indicator Data'!I60)&lt;S$4,0,IF(LOG('Crisis Indicator Data'!I60)&gt;S$3,5,ROUND(5-(S$3-LOG('Crisis Indicator Data'!I60))/(S$3-S$4)*5,1)))))</f>
        <v>x</v>
      </c>
      <c r="T63" s="190" t="str">
        <f>IF('Crisis Indicator Data'!H60="x","x",IF('Crisis Indicator Data'!I60="x","x",'Crisis Indicator Data'!I60/'Crisis Indicator Data'!H60))</f>
        <v>x</v>
      </c>
      <c r="U63" s="176" t="str">
        <f t="shared" si="7"/>
        <v>x</v>
      </c>
      <c r="V63" s="176" t="str">
        <f t="shared" si="8"/>
        <v>x</v>
      </c>
      <c r="W63" s="176">
        <f>IF('Crisis Indicator Data'!L60="x","x",IF('Crisis Indicator Data'!L60=0,0,IF(LOG('Crisis Indicator Data'!L60)&lt;W$4,0,IF(LOG('Crisis Indicator Data'!L60)&gt;W$3,5,ROUND(5-(W$3-LOG('Crisis Indicator Data'!L60))/(W$3-W$4)*5,1)))))</f>
        <v>2.2000000000000002</v>
      </c>
      <c r="X63" s="191">
        <f>IF(OR('Crisis Indicator Data'!L60="x",'Crisis Indicator Data'!H60="x"),"x",'Crisis Indicator Data'!L60/'Crisis Indicator Data'!H60)</f>
        <v>1.0294936004451865E-5</v>
      </c>
      <c r="Y63" s="176">
        <f t="shared" si="9"/>
        <v>0.5</v>
      </c>
      <c r="Z63" s="176">
        <f t="shared" si="10"/>
        <v>1.4</v>
      </c>
      <c r="AA63" s="176">
        <f t="shared" si="11"/>
        <v>1.4</v>
      </c>
      <c r="AB63" s="192">
        <f t="shared" si="12"/>
        <v>3.1</v>
      </c>
    </row>
    <row r="64" spans="1:28" x14ac:dyDescent="0.3">
      <c r="A64" s="199" t="str">
        <f>'Crisis Indicator Data'!A61</f>
        <v>Afghan Refugees in Iran</v>
      </c>
      <c r="B64" s="200" t="str">
        <f>'Crisis Indicator Data'!B61</f>
        <v>International displacement</v>
      </c>
      <c r="C64" s="200" t="str">
        <f>'Crisis Indicator Data'!C61</f>
        <v>IRN004</v>
      </c>
      <c r="D64" s="200" t="str">
        <f>'Crisis Indicator Data'!D61</f>
        <v>Iran</v>
      </c>
      <c r="E64" s="201" t="str">
        <f>'Crisis Indicator Data'!E61</f>
        <v>IRN</v>
      </c>
      <c r="F64" s="195">
        <f>IF('Crisis Indicator Data'!F61="x","x",IF(LOG('Crisis Indicator Data'!F61)&lt;F$4,0,IF(LOG('Crisis Indicator Data'!F61)&gt;F$3,5,ROUND(5-(F$3-LOG('Crisis Indicator Data'!F61))/(F$3-F$4)*5,1))))</f>
        <v>4</v>
      </c>
      <c r="G64" s="193">
        <f>IF('Crisis Indicator Data'!F61="x","x",IF(B64="Regional crisis",('Crisis Indicator Data'!F61/VLOOKUP('Impact of the crisis'!$C64,'Regional Crises'!$B$1:$R$66,4,FALSE)),'Crisis Indicator Data'!F61/VLOOKUP('Impact of the crisis'!$E64,'Country Indicator Data'!$B$4:$P$194,15,FALSE)))</f>
        <v>0.1470818291215403</v>
      </c>
      <c r="H64" s="176">
        <f t="shared" si="0"/>
        <v>0.6</v>
      </c>
      <c r="I64" s="176">
        <f t="shared" si="13"/>
        <v>2.2999999999999998</v>
      </c>
      <c r="J64" s="176">
        <f>IF('Crisis Indicator Data'!G61="x","x",IF(LOG('Crisis Indicator Data'!G61)&lt;J$4,0,IF(LOG('Crisis Indicator Data'!G61)&gt;J$3,5,ROUND(5-(J$3-LOG('Crisis Indicator Data'!G61))/(J$3-J$4)*5,1))))</f>
        <v>4.5999999999999996</v>
      </c>
      <c r="K64" s="193">
        <f>IF('Crisis Indicator Data'!G61="x","x",IF(B64="Regional crisis",('Crisis Indicator Data'!G61/VLOOKUP('Impact of the crisis'!$C64,'Regional Crises'!$B$1:$R$66,5,FALSE)),'Crisis Indicator Data'!G61/VLOOKUP('Impact of the crisis'!$E64,'Country Indicator Data'!$B$4:$P$194,14,FALSE)))</f>
        <v>0.29933916986228687</v>
      </c>
      <c r="L64" s="176">
        <f t="shared" si="2"/>
        <v>1.5</v>
      </c>
      <c r="M64" s="176">
        <f t="shared" si="14"/>
        <v>3.05</v>
      </c>
      <c r="N64" s="176">
        <f t="shared" si="4"/>
        <v>2.7</v>
      </c>
      <c r="O64" s="176">
        <f>IF('Crisis Indicator Data'!H61="x","x",IF('Crisis Indicator Data'!H61=0,0,IF(LOG('Crisis Indicator Data'!H61)&lt;O$4,0,IF(LOG('Crisis Indicator Data'!H61)&gt;O$3,5,ROUND(5-(O$3-LOG('Crisis Indicator Data'!H61))/(O$3-O$4)*5,1)))))</f>
        <v>3.3</v>
      </c>
      <c r="P64" s="190">
        <f>IF('Crisis Indicator Data'!H61="x","x",'Crisis Indicator Data'!H61/'Crisis Indicator Data'!G61)</f>
        <v>0.11888168231076018</v>
      </c>
      <c r="Q64" s="176">
        <f t="shared" si="5"/>
        <v>0.5</v>
      </c>
      <c r="R64" s="176">
        <f t="shared" si="15"/>
        <v>1.9</v>
      </c>
      <c r="S64" s="176">
        <f>IF('Crisis Indicator Data'!I61="x","x",IF('Crisis Indicator Data'!I61=0,0,IF(LOG('Crisis Indicator Data'!I61)&lt;S$4,0,IF(LOG('Crisis Indicator Data'!I61)&gt;S$3,5,ROUND(5-(S$3-LOG('Crisis Indicator Data'!I61))/(S$3-S$4)*5,1)))))</f>
        <v>5</v>
      </c>
      <c r="T64" s="190">
        <f>IF('Crisis Indicator Data'!H61="x","x",IF('Crisis Indicator Data'!I61="x","x",'Crisis Indicator Data'!I61/'Crisis Indicator Data'!H61))</f>
        <v>1</v>
      </c>
      <c r="U64" s="176">
        <f t="shared" si="7"/>
        <v>5</v>
      </c>
      <c r="V64" s="176">
        <f t="shared" si="8"/>
        <v>5</v>
      </c>
      <c r="W64" s="176">
        <f>IF('Crisis Indicator Data'!L61="x","x",IF('Crisis Indicator Data'!L61=0,0,IF(LOG('Crisis Indicator Data'!L61)&lt;W$4,0,IF(LOG('Crisis Indicator Data'!L61)&gt;W$3,5,ROUND(5-(W$3-LOG('Crisis Indicator Data'!L61))/(W$3-W$4)*5,1)))))</f>
        <v>0</v>
      </c>
      <c r="X64" s="191">
        <f>IF(OR('Crisis Indicator Data'!L61="x",'Crisis Indicator Data'!H61="x"),"x",'Crisis Indicator Data'!L61/'Crisis Indicator Data'!H61)</f>
        <v>0</v>
      </c>
      <c r="Y64" s="176">
        <f t="shared" si="9"/>
        <v>0</v>
      </c>
      <c r="Z64" s="176">
        <f t="shared" si="10"/>
        <v>0</v>
      </c>
      <c r="AA64" s="176">
        <f t="shared" si="11"/>
        <v>3.5</v>
      </c>
      <c r="AB64" s="192">
        <f t="shared" si="12"/>
        <v>2.8</v>
      </c>
    </row>
    <row r="65" spans="1:28" x14ac:dyDescent="0.3">
      <c r="A65" s="199" t="str">
        <f>'Crisis Indicator Data'!A62</f>
        <v>Multiple crises in Iraq</v>
      </c>
      <c r="B65" s="200" t="str">
        <f>'Crisis Indicator Data'!B62</f>
        <v>Multiple crises country</v>
      </c>
      <c r="C65" s="200" t="str">
        <f>'Crisis Indicator Data'!C62</f>
        <v>IRQ001</v>
      </c>
      <c r="D65" s="200" t="str">
        <f>'Crisis Indicator Data'!D62</f>
        <v>Iraq</v>
      </c>
      <c r="E65" s="201" t="str">
        <f>'Crisis Indicator Data'!E62</f>
        <v>IRQ</v>
      </c>
      <c r="F65" s="195">
        <f>IF('Crisis Indicator Data'!F62="x","x",IF(LOG('Crisis Indicator Data'!F62)&lt;F$4,0,IF(LOG('Crisis Indicator Data'!F62)&gt;F$3,5,ROUND(5-(F$3-LOG('Crisis Indicator Data'!F62))/(F$3-F$4)*5,1))))</f>
        <v>4.4000000000000004</v>
      </c>
      <c r="G65" s="193">
        <f>IF('Crisis Indicator Data'!F62="x","x",IF(B65="Regional crisis",('Crisis Indicator Data'!F62/VLOOKUP('Impact of the crisis'!$C65,'Regional Crises'!$B$1:$R$66,4,FALSE)),'Crisis Indicator Data'!F62/VLOOKUP('Impact of the crisis'!$E65,'Country Indicator Data'!$B$4:$P$194,15,FALSE)))</f>
        <v>0.99953951003868113</v>
      </c>
      <c r="H65" s="176">
        <f t="shared" si="0"/>
        <v>5</v>
      </c>
      <c r="I65" s="176">
        <f t="shared" si="13"/>
        <v>4.7</v>
      </c>
      <c r="J65" s="176">
        <f>IF('Crisis Indicator Data'!G62="x","x",IF(LOG('Crisis Indicator Data'!G62)&lt;J$4,0,IF(LOG('Crisis Indicator Data'!G62)&gt;J$3,5,ROUND(5-(J$3-LOG('Crisis Indicator Data'!G62))/(J$3-J$4)*5,1))))</f>
        <v>5</v>
      </c>
      <c r="K65" s="193">
        <f>IF('Crisis Indicator Data'!G62="x","x",IF(B65="Regional crisis",('Crisis Indicator Data'!G62/VLOOKUP('Impact of the crisis'!$C65,'Regional Crises'!$B$1:$R$66,5,FALSE)),'Crisis Indicator Data'!G62/VLOOKUP('Impact of the crisis'!$E65,'Country Indicator Data'!$B$4:$P$194,14,FALSE)))</f>
        <v>1</v>
      </c>
      <c r="L65" s="176">
        <f t="shared" si="2"/>
        <v>5</v>
      </c>
      <c r="M65" s="176">
        <f t="shared" si="14"/>
        <v>5</v>
      </c>
      <c r="N65" s="176">
        <f t="shared" si="4"/>
        <v>4.9000000000000004</v>
      </c>
      <c r="O65" s="176">
        <f>IF('Crisis Indicator Data'!H62="x","x",IF('Crisis Indicator Data'!H62=0,0,IF(LOG('Crisis Indicator Data'!H62)&lt;O$4,0,IF(LOG('Crisis Indicator Data'!H62)&gt;O$3,5,ROUND(5-(O$3-LOG('Crisis Indicator Data'!H62))/(O$3-O$4)*5,1)))))</f>
        <v>3.9</v>
      </c>
      <c r="P65" s="190">
        <f>IF('Crisis Indicator Data'!H62="x","x",'Crisis Indicator Data'!H62/'Crisis Indicator Data'!G62)</f>
        <v>0.18041317583389707</v>
      </c>
      <c r="Q65" s="176">
        <f t="shared" si="5"/>
        <v>0.9</v>
      </c>
      <c r="R65" s="176">
        <f t="shared" si="15"/>
        <v>2.4</v>
      </c>
      <c r="S65" s="176">
        <f>IF('Crisis Indicator Data'!I62="x","x",IF('Crisis Indicator Data'!I62=0,0,IF(LOG('Crisis Indicator Data'!I62)&lt;S$4,0,IF(LOG('Crisis Indicator Data'!I62)&gt;S$3,5,ROUND(5-(S$3-LOG('Crisis Indicator Data'!I62))/(S$3-S$4)*5,1)))))</f>
        <v>5</v>
      </c>
      <c r="T65" s="190">
        <f>IF('Crisis Indicator Data'!H62="x","x",IF('Crisis Indicator Data'!I62="x","x",'Crisis Indicator Data'!I62/'Crisis Indicator Data'!H62))</f>
        <v>1.002307470435535</v>
      </c>
      <c r="U65" s="176">
        <f t="shared" si="7"/>
        <v>5</v>
      </c>
      <c r="V65" s="176">
        <f t="shared" si="8"/>
        <v>5</v>
      </c>
      <c r="W65" s="176">
        <f>IF('Crisis Indicator Data'!L62="x","x",IF('Crisis Indicator Data'!L62=0,0,IF(LOG('Crisis Indicator Data'!L62)&lt;W$4,0,IF(LOG('Crisis Indicator Data'!L62)&gt;W$3,5,ROUND(5-(W$3-LOG('Crisis Indicator Data'!L62))/(W$3-W$4)*5,1)))))</f>
        <v>4.5</v>
      </c>
      <c r="X65" s="191">
        <f>IF(OR('Crisis Indicator Data'!L62="x",'Crisis Indicator Data'!H62="x"),"x",'Crisis Indicator Data'!L62/'Crisis Indicator Data'!H62)</f>
        <v>2.0449956734929333E-4</v>
      </c>
      <c r="Y65" s="176">
        <f t="shared" si="9"/>
        <v>5</v>
      </c>
      <c r="Z65" s="176">
        <f t="shared" si="10"/>
        <v>4.8</v>
      </c>
      <c r="AA65" s="176">
        <f t="shared" si="11"/>
        <v>4.9000000000000004</v>
      </c>
      <c r="AB65" s="192">
        <f t="shared" si="12"/>
        <v>4</v>
      </c>
    </row>
    <row r="66" spans="1:28" x14ac:dyDescent="0.3">
      <c r="A66" s="199" t="str">
        <f>'Crisis Indicator Data'!A63</f>
        <v>Conflict  in Iraq</v>
      </c>
      <c r="B66" s="200" t="str">
        <f>'Crisis Indicator Data'!B63</f>
        <v>Conflict</v>
      </c>
      <c r="C66" s="200" t="str">
        <f>'Crisis Indicator Data'!C63</f>
        <v>IRQ002</v>
      </c>
      <c r="D66" s="200" t="str">
        <f>'Crisis Indicator Data'!D63</f>
        <v>Iraq</v>
      </c>
      <c r="E66" s="201" t="str">
        <f>'Crisis Indicator Data'!E63</f>
        <v>IRQ</v>
      </c>
      <c r="F66" s="195">
        <f>IF('Crisis Indicator Data'!F63="x","x",IF(LOG('Crisis Indicator Data'!F63)&lt;F$4,0,IF(LOG('Crisis Indicator Data'!F63)&gt;F$3,5,ROUND(5-(F$3-LOG('Crisis Indicator Data'!F63))/(F$3-F$4)*5,1))))</f>
        <v>4.4000000000000004</v>
      </c>
      <c r="G66" s="193">
        <f>IF('Crisis Indicator Data'!F63="x","x",IF(B66="Regional crisis",('Crisis Indicator Data'!F63/VLOOKUP('Impact of the crisis'!$C66,'Regional Crises'!$B$1:$R$66,4,FALSE)),'Crisis Indicator Data'!F63/VLOOKUP('Impact of the crisis'!$E66,'Country Indicator Data'!$B$4:$P$194,15,FALSE)))</f>
        <v>0.99953951003868113</v>
      </c>
      <c r="H66" s="176">
        <f t="shared" si="0"/>
        <v>5</v>
      </c>
      <c r="I66" s="176">
        <f t="shared" si="13"/>
        <v>4.7</v>
      </c>
      <c r="J66" s="176">
        <f>IF('Crisis Indicator Data'!G63="x","x",IF(LOG('Crisis Indicator Data'!G63)&lt;J$4,0,IF(LOG('Crisis Indicator Data'!G63)&gt;J$3,5,ROUND(5-(J$3-LOG('Crisis Indicator Data'!G63))/(J$3-J$4)*5,1))))</f>
        <v>3.5</v>
      </c>
      <c r="K66" s="193">
        <f>IF('Crisis Indicator Data'!G63="x","x",IF(B66="Regional crisis",('Crisis Indicator Data'!G63/VLOOKUP('Impact of the crisis'!$C66,'Regional Crises'!$B$1:$R$66,5,FALSE)),'Crisis Indicator Data'!G63/VLOOKUP('Impact of the crisis'!$E66,'Country Indicator Data'!$B$4:$P$194,14,FALSE)))</f>
        <v>0.28620492272467085</v>
      </c>
      <c r="L66" s="176">
        <f t="shared" si="2"/>
        <v>1.4</v>
      </c>
      <c r="M66" s="176">
        <f t="shared" si="14"/>
        <v>2.4500000000000002</v>
      </c>
      <c r="N66" s="176">
        <f t="shared" si="4"/>
        <v>3.8</v>
      </c>
      <c r="O66" s="176">
        <f>IF('Crisis Indicator Data'!H63="x","x",IF('Crisis Indicator Data'!H63=0,0,IF(LOG('Crisis Indicator Data'!H63)&lt;O$4,0,IF(LOG('Crisis Indicator Data'!H63)&gt;O$3,5,ROUND(5-(O$3-LOG('Crisis Indicator Data'!H63))/(O$3-O$4)*5,1)))))</f>
        <v>3.9</v>
      </c>
      <c r="P66" s="190">
        <f>IF('Crisis Indicator Data'!H63="x","x",'Crisis Indicator Data'!H63/'Crisis Indicator Data'!G63)</f>
        <v>0.6082727272727273</v>
      </c>
      <c r="Q66" s="176">
        <f t="shared" si="5"/>
        <v>3</v>
      </c>
      <c r="R66" s="176">
        <f t="shared" si="15"/>
        <v>3.45</v>
      </c>
      <c r="S66" s="176">
        <f>IF('Crisis Indicator Data'!I63="x","x",IF('Crisis Indicator Data'!I63=0,0,IF(LOG('Crisis Indicator Data'!I63)&lt;S$4,0,IF(LOG('Crisis Indicator Data'!I63)&gt;S$3,5,ROUND(5-(S$3-LOG('Crisis Indicator Data'!I63))/(S$3-S$4)*5,1)))))</f>
        <v>5</v>
      </c>
      <c r="T66" s="190">
        <f>IF('Crisis Indicator Data'!H63="x","x",IF('Crisis Indicator Data'!I63="x","x",'Crisis Indicator Data'!I63/'Crisis Indicator Data'!H63))</f>
        <v>1.0025407263488268</v>
      </c>
      <c r="U66" s="176">
        <f t="shared" si="7"/>
        <v>5</v>
      </c>
      <c r="V66" s="176">
        <f t="shared" si="8"/>
        <v>5</v>
      </c>
      <c r="W66" s="176">
        <f>IF('Crisis Indicator Data'!L63="x","x",IF('Crisis Indicator Data'!L63=0,0,IF(LOG('Crisis Indicator Data'!L63)&lt;W$4,0,IF(LOG('Crisis Indicator Data'!L63)&gt;W$3,5,ROUND(5-(W$3-LOG('Crisis Indicator Data'!L63))/(W$3-W$4)*5,1)))))</f>
        <v>4.5</v>
      </c>
      <c r="X66" s="191">
        <f>IF(OR('Crisis Indicator Data'!L63="x",'Crisis Indicator Data'!H63="x"),"x",'Crisis Indicator Data'!L63/'Crisis Indicator Data'!H63)</f>
        <v>2.1192646839037513E-4</v>
      </c>
      <c r="Y66" s="176">
        <f t="shared" si="9"/>
        <v>5</v>
      </c>
      <c r="Z66" s="176">
        <f t="shared" si="10"/>
        <v>4.8</v>
      </c>
      <c r="AA66" s="176">
        <f t="shared" si="11"/>
        <v>4.9000000000000004</v>
      </c>
      <c r="AB66" s="192">
        <f t="shared" si="12"/>
        <v>4.3</v>
      </c>
    </row>
    <row r="67" spans="1:28" x14ac:dyDescent="0.3">
      <c r="A67" s="199" t="str">
        <f>'Crisis Indicator Data'!A64</f>
        <v>Syrian and Palestinian refugees in iraq</v>
      </c>
      <c r="B67" s="200" t="str">
        <f>'Crisis Indicator Data'!B64</f>
        <v>International displacement</v>
      </c>
      <c r="C67" s="200" t="str">
        <f>'Crisis Indicator Data'!C64</f>
        <v>IRQ003</v>
      </c>
      <c r="D67" s="200" t="str">
        <f>'Crisis Indicator Data'!D64</f>
        <v>Iraq</v>
      </c>
      <c r="E67" s="201" t="str">
        <f>'Crisis Indicator Data'!E64</f>
        <v>IRQ</v>
      </c>
      <c r="F67" s="195">
        <f>IF('Crisis Indicator Data'!F64="x","x",IF(LOG('Crisis Indicator Data'!F64)&lt;F$4,0,IF(LOG('Crisis Indicator Data'!F64)&gt;F$3,5,ROUND(5-(F$3-LOG('Crisis Indicator Data'!F64))/(F$3-F$4)*5,1))))</f>
        <v>2.7</v>
      </c>
      <c r="G67" s="193">
        <f>IF('Crisis Indicator Data'!F64="x","x",IF(B67="Regional crisis",('Crisis Indicator Data'!F64/VLOOKUP('Impact of the crisis'!$C67,'Regional Crises'!$B$1:$R$66,4,FALSE)),'Crisis Indicator Data'!F64/VLOOKUP('Impact of the crisis'!$E67,'Country Indicator Data'!$B$4:$P$194,15,FALSE)))</f>
        <v>9.2097992263768649E-2</v>
      </c>
      <c r="H67" s="176">
        <f t="shared" si="0"/>
        <v>0.4</v>
      </c>
      <c r="I67" s="176">
        <f t="shared" si="13"/>
        <v>1.55</v>
      </c>
      <c r="J67" s="176">
        <f>IF('Crisis Indicator Data'!G64="x","x",IF(LOG('Crisis Indicator Data'!G64)&lt;J$4,0,IF(LOG('Crisis Indicator Data'!G64)&gt;J$3,5,ROUND(5-(J$3-LOG('Crisis Indicator Data'!G64))/(J$3-J$4)*5,1))))</f>
        <v>2.4</v>
      </c>
      <c r="K67" s="193">
        <f>IF('Crisis Indicator Data'!G64="x","x",IF(B67="Regional crisis",('Crisis Indicator Data'!G64/VLOOKUP('Impact of the crisis'!$C67,'Regional Crises'!$B$1:$R$66,5,FALSE)),'Crisis Indicator Data'!G64/VLOOKUP('Impact of the crisis'!$E67,'Country Indicator Data'!$B$4:$P$194,14,FALSE)))</f>
        <v>0.13357964302440548</v>
      </c>
      <c r="L67" s="176">
        <f t="shared" si="2"/>
        <v>0.6</v>
      </c>
      <c r="M67" s="176">
        <f t="shared" si="14"/>
        <v>1.5</v>
      </c>
      <c r="N67" s="176">
        <f t="shared" si="4"/>
        <v>1.5</v>
      </c>
      <c r="O67" s="176">
        <f>IF('Crisis Indicator Data'!H64="x","x",IF('Crisis Indicator Data'!H64=0,0,IF(LOG('Crisis Indicator Data'!H64)&lt;O$4,0,IF(LOG('Crisis Indicator Data'!H64)&gt;O$3,5,ROUND(5-(O$3-LOG('Crisis Indicator Data'!H64))/(O$3-O$4)*5,1)))))</f>
        <v>1.9</v>
      </c>
      <c r="P67" s="190">
        <f>IF('Crisis Indicator Data'!H64="x","x",'Crisis Indicator Data'!H64/'Crisis Indicator Data'!G64)</f>
        <v>8.7650954421503696E-2</v>
      </c>
      <c r="Q67" s="176">
        <f t="shared" si="5"/>
        <v>0.4</v>
      </c>
      <c r="R67" s="176">
        <f t="shared" si="15"/>
        <v>1.1499999999999999</v>
      </c>
      <c r="S67" s="176">
        <f>IF('Crisis Indicator Data'!I64="x","x",IF('Crisis Indicator Data'!I64=0,0,IF(LOG('Crisis Indicator Data'!I64)&lt;S$4,0,IF(LOG('Crisis Indicator Data'!I64)&gt;S$3,5,ROUND(5-(S$3-LOG('Crisis Indicator Data'!I64))/(S$3-S$4)*5,1)))))</f>
        <v>3.4</v>
      </c>
      <c r="T67" s="190">
        <f>IF('Crisis Indicator Data'!H64="x","x",IF('Crisis Indicator Data'!I64="x","x",'Crisis Indicator Data'!I64/'Crisis Indicator Data'!H64))</f>
        <v>0.5377777777777778</v>
      </c>
      <c r="U67" s="176">
        <f t="shared" si="7"/>
        <v>5</v>
      </c>
      <c r="V67" s="176">
        <f t="shared" si="8"/>
        <v>4.2</v>
      </c>
      <c r="W67" s="176">
        <f>IF('Crisis Indicator Data'!L64="x","x",IF('Crisis Indicator Data'!L64=0,0,IF(LOG('Crisis Indicator Data'!L64)&lt;W$4,0,IF(LOG('Crisis Indicator Data'!L64)&gt;W$3,5,ROUND(5-(W$3-LOG('Crisis Indicator Data'!L64))/(W$3-W$4)*5,1)))))</f>
        <v>0</v>
      </c>
      <c r="X67" s="191">
        <f>IF(OR('Crisis Indicator Data'!L64="x",'Crisis Indicator Data'!H64="x"),"x",'Crisis Indicator Data'!L64/'Crisis Indicator Data'!H64)</f>
        <v>0</v>
      </c>
      <c r="Y67" s="176">
        <f t="shared" si="9"/>
        <v>0</v>
      </c>
      <c r="Z67" s="176">
        <f t="shared" si="10"/>
        <v>0</v>
      </c>
      <c r="AA67" s="176">
        <f t="shared" si="11"/>
        <v>2.7</v>
      </c>
      <c r="AB67" s="192">
        <f t="shared" si="12"/>
        <v>2</v>
      </c>
    </row>
    <row r="68" spans="1:28" x14ac:dyDescent="0.3">
      <c r="A68" s="199" t="str">
        <f>'Crisis Indicator Data'!A65</f>
        <v>Mixed migration flows in Italy</v>
      </c>
      <c r="B68" s="200" t="str">
        <f>'Crisis Indicator Data'!B65</f>
        <v>International displacement</v>
      </c>
      <c r="C68" s="200" t="str">
        <f>'Crisis Indicator Data'!C65</f>
        <v>ITA002</v>
      </c>
      <c r="D68" s="200" t="str">
        <f>'Crisis Indicator Data'!D65</f>
        <v>Italy</v>
      </c>
      <c r="E68" s="201" t="str">
        <f>'Crisis Indicator Data'!E65</f>
        <v>ITA</v>
      </c>
      <c r="F68" s="195">
        <f>IF('Crisis Indicator Data'!F65="x","x",IF(LOG('Crisis Indicator Data'!F65)&lt;F$4,0,IF(LOG('Crisis Indicator Data'!F65)&gt;F$3,5,ROUND(5-(F$3-LOG('Crisis Indicator Data'!F65))/(F$3-F$4)*5,1))))</f>
        <v>2.7</v>
      </c>
      <c r="G68" s="193">
        <f>IF('Crisis Indicator Data'!F65="x","x",IF(B68="Regional crisis",('Crisis Indicator Data'!F65/VLOOKUP('Impact of the crisis'!$C68,'Regional Crises'!$B$1:$R$66,4,FALSE)),'Crisis Indicator Data'!F65/VLOOKUP('Impact of the crisis'!$E68,'Country Indicator Data'!$B$4:$P$194,15,FALSE)))</f>
        <v>0.1395729924525736</v>
      </c>
      <c r="H68" s="176">
        <f t="shared" si="0"/>
        <v>0.6</v>
      </c>
      <c r="I68" s="176">
        <f t="shared" si="13"/>
        <v>1.6500000000000001</v>
      </c>
      <c r="J68" s="176">
        <f>IF('Crisis Indicator Data'!G65="x","x",IF(LOG('Crisis Indicator Data'!G65)&lt;J$4,0,IF(LOG('Crisis Indicator Data'!G65)&gt;J$3,5,ROUND(5-(J$3-LOG('Crisis Indicator Data'!G65))/(J$3-J$4)*5,1))))</f>
        <v>2.8</v>
      </c>
      <c r="K68" s="193">
        <f>IF('Crisis Indicator Data'!G65="x","x",IF(B68="Regional crisis",('Crisis Indicator Data'!G65/VLOOKUP('Impact of the crisis'!$C68,'Regional Crises'!$B$1:$R$66,5,FALSE)),'Crisis Indicator Data'!G65/VLOOKUP('Impact of the crisis'!$E68,'Country Indicator Data'!$B$4:$P$194,14,FALSE)))</f>
        <v>0.11745298581326295</v>
      </c>
      <c r="L68" s="176">
        <f t="shared" si="2"/>
        <v>0.5</v>
      </c>
      <c r="M68" s="176">
        <f t="shared" si="14"/>
        <v>1.65</v>
      </c>
      <c r="N68" s="176">
        <f t="shared" si="4"/>
        <v>1.7</v>
      </c>
      <c r="O68" s="176" t="str">
        <f>IF('Crisis Indicator Data'!H65="x","x",IF('Crisis Indicator Data'!H65=0,0,IF(LOG('Crisis Indicator Data'!H65)&lt;O$4,0,IF(LOG('Crisis Indicator Data'!H65)&gt;O$3,5,ROUND(5-(O$3-LOG('Crisis Indicator Data'!H65))/(O$3-O$4)*5,1)))))</f>
        <v>x</v>
      </c>
      <c r="P68" s="190" t="str">
        <f>IF('Crisis Indicator Data'!H65="x","x",'Crisis Indicator Data'!H65/'Crisis Indicator Data'!G65)</f>
        <v>x</v>
      </c>
      <c r="Q68" s="176" t="str">
        <f t="shared" si="5"/>
        <v>x</v>
      </c>
      <c r="R68" s="176" t="str">
        <f t="shared" si="15"/>
        <v>x</v>
      </c>
      <c r="S68" s="176" t="str">
        <f>IF('Crisis Indicator Data'!I65="x","x",IF('Crisis Indicator Data'!I65=0,0,IF(LOG('Crisis Indicator Data'!I65)&lt;S$4,0,IF(LOG('Crisis Indicator Data'!I65)&gt;S$3,5,ROUND(5-(S$3-LOG('Crisis Indicator Data'!I65))/(S$3-S$4)*5,1)))))</f>
        <v>x</v>
      </c>
      <c r="T68" s="190" t="str">
        <f>IF('Crisis Indicator Data'!H65="x","x",IF('Crisis Indicator Data'!I65="x","x",'Crisis Indicator Data'!I65/'Crisis Indicator Data'!H65))</f>
        <v>x</v>
      </c>
      <c r="U68" s="176" t="str">
        <f t="shared" si="7"/>
        <v>x</v>
      </c>
      <c r="V68" s="176" t="str">
        <f t="shared" si="8"/>
        <v>x</v>
      </c>
      <c r="W68" s="176">
        <f>IF('Crisis Indicator Data'!L65="x","x",IF('Crisis Indicator Data'!L65=0,0,IF(LOG('Crisis Indicator Data'!L65)&lt;W$4,0,IF(LOG('Crisis Indicator Data'!L65)&gt;W$3,5,ROUND(5-(W$3-LOG('Crisis Indicator Data'!L65))/(W$3-W$4)*5,1)))))</f>
        <v>3.4</v>
      </c>
      <c r="X68" s="191" t="str">
        <f>IF(OR('Crisis Indicator Data'!L65="x",'Crisis Indicator Data'!H65="x"),"x",'Crisis Indicator Data'!L65/'Crisis Indicator Data'!H65)</f>
        <v>x</v>
      </c>
      <c r="Y68" s="176" t="str">
        <f t="shared" si="9"/>
        <v>x</v>
      </c>
      <c r="Z68" s="176">
        <f t="shared" si="10"/>
        <v>3.4</v>
      </c>
      <c r="AA68" s="176">
        <f t="shared" si="11"/>
        <v>3.4</v>
      </c>
      <c r="AB68" s="192">
        <f t="shared" si="12"/>
        <v>3.4</v>
      </c>
    </row>
    <row r="69" spans="1:28" x14ac:dyDescent="0.3">
      <c r="A69" s="199" t="str">
        <f>'Crisis Indicator Data'!A66</f>
        <v>Syrian refugees in Jordan</v>
      </c>
      <c r="B69" s="200" t="str">
        <f>'Crisis Indicator Data'!B66</f>
        <v>International displacement</v>
      </c>
      <c r="C69" s="200" t="str">
        <f>'Crisis Indicator Data'!C66</f>
        <v>JOR002</v>
      </c>
      <c r="D69" s="200" t="str">
        <f>'Crisis Indicator Data'!D66</f>
        <v>Jordan</v>
      </c>
      <c r="E69" s="201" t="str">
        <f>'Crisis Indicator Data'!E66</f>
        <v>JOR</v>
      </c>
      <c r="F69" s="195">
        <f>IF('Crisis Indicator Data'!F66="x","x",IF(LOG('Crisis Indicator Data'!F66)&lt;F$4,0,IF(LOG('Crisis Indicator Data'!F66)&gt;F$3,5,ROUND(5-(F$3-LOG('Crisis Indicator Data'!F66))/(F$3-F$4)*5,1))))</f>
        <v>2.7</v>
      </c>
      <c r="G69" s="193">
        <f>IF('Crisis Indicator Data'!F66="x","x",IF(B69="Regional crisis",('Crisis Indicator Data'!F66/VLOOKUP('Impact of the crisis'!$C69,'Regional Crises'!$B$1:$R$66,4,FALSE)),'Crisis Indicator Data'!F66/VLOOKUP('Impact of the crisis'!$E69,'Country Indicator Data'!$B$4:$P$194,15,FALSE)))</f>
        <v>0.45576706465420141</v>
      </c>
      <c r="H69" s="176">
        <f t="shared" si="0"/>
        <v>2.2000000000000002</v>
      </c>
      <c r="I69" s="176">
        <f t="shared" si="13"/>
        <v>2.4500000000000002</v>
      </c>
      <c r="J69" s="176">
        <f>IF('Crisis Indicator Data'!G66="x","x",IF(LOG('Crisis Indicator Data'!G66)&lt;J$4,0,IF(LOG('Crisis Indicator Data'!G66)&gt;J$3,5,ROUND(5-(J$3-LOG('Crisis Indicator Data'!G66))/(J$3-J$4)*5,1))))</f>
        <v>3.2</v>
      </c>
      <c r="K69" s="193">
        <f>IF('Crisis Indicator Data'!G66="x","x",IF(B69="Regional crisis",('Crisis Indicator Data'!G66/VLOOKUP('Impact of the crisis'!$C69,'Regional Crises'!$B$1:$R$66,5,FALSE)),'Crisis Indicator Data'!G66/VLOOKUP('Impact of the crisis'!$E69,'Country Indicator Data'!$B$4:$P$194,14,FALSE)))</f>
        <v>0.84318741709304534</v>
      </c>
      <c r="L69" s="176">
        <f t="shared" si="2"/>
        <v>4.2</v>
      </c>
      <c r="M69" s="176">
        <f t="shared" si="14"/>
        <v>3.7</v>
      </c>
      <c r="N69" s="176">
        <f t="shared" si="4"/>
        <v>3.1</v>
      </c>
      <c r="O69" s="176">
        <f>IF('Crisis Indicator Data'!H66="x","x",IF('Crisis Indicator Data'!H66=0,0,IF(LOG('Crisis Indicator Data'!H66)&lt;O$4,0,IF(LOG('Crisis Indicator Data'!H66)&gt;O$3,5,ROUND(5-(O$3-LOG('Crisis Indicator Data'!H66))/(O$3-O$4)*5,1)))))</f>
        <v>2.7</v>
      </c>
      <c r="P69" s="190">
        <f>IF('Crisis Indicator Data'!H66="x","x",'Crisis Indicator Data'!H66/'Crisis Indicator Data'!G66)</f>
        <v>0.15473648724575795</v>
      </c>
      <c r="Q69" s="176">
        <f t="shared" si="5"/>
        <v>0.7</v>
      </c>
      <c r="R69" s="176">
        <f t="shared" si="15"/>
        <v>1.7000000000000002</v>
      </c>
      <c r="S69" s="176">
        <f>IF('Crisis Indicator Data'!I66="x","x",IF('Crisis Indicator Data'!I66=0,0,IF(LOG('Crisis Indicator Data'!I66)&lt;S$4,0,IF(LOG('Crisis Indicator Data'!I66)&gt;S$3,5,ROUND(5-(S$3-LOG('Crisis Indicator Data'!I66))/(S$3-S$4)*5,1)))))</f>
        <v>4.5</v>
      </c>
      <c r="T69" s="190">
        <f>IF('Crisis Indicator Data'!H66="x","x",IF('Crisis Indicator Data'!I66="x","x",'Crisis Indicator Data'!I66/'Crisis Indicator Data'!H66))</f>
        <v>1</v>
      </c>
      <c r="U69" s="176">
        <f t="shared" si="7"/>
        <v>5</v>
      </c>
      <c r="V69" s="176">
        <f t="shared" si="8"/>
        <v>4.8</v>
      </c>
      <c r="W69" s="176">
        <f>IF('Crisis Indicator Data'!L66="x","x",IF('Crisis Indicator Data'!L66=0,0,IF(LOG('Crisis Indicator Data'!L66)&lt;W$4,0,IF(LOG('Crisis Indicator Data'!L66)&gt;W$3,5,ROUND(5-(W$3-LOG('Crisis Indicator Data'!L66))/(W$3-W$4)*5,1)))))</f>
        <v>0</v>
      </c>
      <c r="X69" s="191">
        <f>IF(OR('Crisis Indicator Data'!L66="x",'Crisis Indicator Data'!H66="x"),"x",'Crisis Indicator Data'!L66/'Crisis Indicator Data'!H66)</f>
        <v>0</v>
      </c>
      <c r="Y69" s="176">
        <f t="shared" si="9"/>
        <v>0</v>
      </c>
      <c r="Z69" s="176">
        <f t="shared" si="10"/>
        <v>0</v>
      </c>
      <c r="AA69" s="176">
        <f t="shared" si="11"/>
        <v>3.2</v>
      </c>
      <c r="AB69" s="192">
        <f t="shared" si="12"/>
        <v>2.5</v>
      </c>
    </row>
    <row r="70" spans="1:28" x14ac:dyDescent="0.3">
      <c r="A70" s="199" t="str">
        <f>'Crisis Indicator Data'!A67</f>
        <v xml:space="preserve">Multiple crisis in Kenya </v>
      </c>
      <c r="B70" s="200" t="str">
        <f>'Crisis Indicator Data'!B67</f>
        <v>Multiple crises country</v>
      </c>
      <c r="C70" s="200" t="str">
        <f>'Crisis Indicator Data'!C67</f>
        <v>KEN001</v>
      </c>
      <c r="D70" s="200" t="str">
        <f>'Crisis Indicator Data'!D67</f>
        <v>Kenya</v>
      </c>
      <c r="E70" s="201" t="str">
        <f>'Crisis Indicator Data'!E67</f>
        <v>KEN</v>
      </c>
      <c r="F70" s="195">
        <f>IF('Crisis Indicator Data'!F67="x","x",IF(LOG('Crisis Indicator Data'!F67)&lt;F$4,0,IF(LOG('Crisis Indicator Data'!F67)&gt;F$3,5,ROUND(5-(F$3-LOG('Crisis Indicator Data'!F67))/(F$3-F$4)*5,1))))</f>
        <v>4.5999999999999996</v>
      </c>
      <c r="G70" s="193">
        <f>IF('Crisis Indicator Data'!F67="x","x",IF(B70="Regional crisis",('Crisis Indicator Data'!F67/VLOOKUP('Impact of the crisis'!$C70,'Regional Crises'!$B$1:$R$66,4,FALSE)),'Crisis Indicator Data'!F67/VLOOKUP('Impact of the crisis'!$E70,'Country Indicator Data'!$B$4:$P$194,15,FALSE)))</f>
        <v>1</v>
      </c>
      <c r="H70" s="176">
        <f t="shared" si="0"/>
        <v>5</v>
      </c>
      <c r="I70" s="176">
        <f t="shared" si="13"/>
        <v>4.8</v>
      </c>
      <c r="J70" s="176">
        <f>IF('Crisis Indicator Data'!G67="x","x",IF(LOG('Crisis Indicator Data'!G67)&lt;J$4,0,IF(LOG('Crisis Indicator Data'!G67)&gt;J$3,5,ROUND(5-(J$3-LOG('Crisis Indicator Data'!G67))/(J$3-J$4)*5,1))))</f>
        <v>5</v>
      </c>
      <c r="K70" s="193">
        <f>IF('Crisis Indicator Data'!G67="x","x",IF(B70="Regional crisis",('Crisis Indicator Data'!G67/VLOOKUP('Impact of the crisis'!$C70,'Regional Crises'!$B$1:$R$66,5,FALSE)),'Crisis Indicator Data'!G67/VLOOKUP('Impact of the crisis'!$E70,'Country Indicator Data'!$B$4:$P$194,14,FALSE)))</f>
        <v>1</v>
      </c>
      <c r="L70" s="176">
        <f t="shared" si="2"/>
        <v>5</v>
      </c>
      <c r="M70" s="176">
        <f t="shared" si="14"/>
        <v>5</v>
      </c>
      <c r="N70" s="176">
        <f t="shared" si="4"/>
        <v>4.9000000000000004</v>
      </c>
      <c r="O70" s="176">
        <f>IF('Crisis Indicator Data'!H67="x","x",IF('Crisis Indicator Data'!H67=0,0,IF(LOG('Crisis Indicator Data'!H67)&lt;O$4,0,IF(LOG('Crisis Indicator Data'!H67)&gt;O$3,5,ROUND(5-(O$3-LOG('Crisis Indicator Data'!H67))/(O$3-O$4)*5,1)))))</f>
        <v>4.2</v>
      </c>
      <c r="P70" s="190">
        <f>IF('Crisis Indicator Data'!H67="x","x",'Crisis Indicator Data'!H67/'Crisis Indicator Data'!G67)</f>
        <v>0.21779230634522212</v>
      </c>
      <c r="Q70" s="176">
        <f t="shared" si="5"/>
        <v>1</v>
      </c>
      <c r="R70" s="176">
        <f t="shared" si="15"/>
        <v>2.6</v>
      </c>
      <c r="S70" s="176">
        <f>IF('Crisis Indicator Data'!I67="x","x",IF('Crisis Indicator Data'!I67=0,0,IF(LOG('Crisis Indicator Data'!I67)&lt;S$4,0,IF(LOG('Crisis Indicator Data'!I67)&gt;S$3,5,ROUND(5-(S$3-LOG('Crisis Indicator Data'!I67))/(S$3-S$4)*5,1)))))</f>
        <v>4</v>
      </c>
      <c r="T70" s="190">
        <f>IF('Crisis Indicator Data'!H67="x","x",IF('Crisis Indicator Data'!I67="x","x",'Crisis Indicator Data'!I67/'Crisis Indicator Data'!H67))</f>
        <v>5.45876887340302E-2</v>
      </c>
      <c r="U70" s="176">
        <f t="shared" si="7"/>
        <v>1.8</v>
      </c>
      <c r="V70" s="176">
        <f t="shared" si="8"/>
        <v>2.9</v>
      </c>
      <c r="W70" s="176">
        <f>IF('Crisis Indicator Data'!L67="x","x",IF('Crisis Indicator Data'!L67=0,0,IF(LOG('Crisis Indicator Data'!L67)&lt;W$4,0,IF(LOG('Crisis Indicator Data'!L67)&gt;W$3,5,ROUND(5-(W$3-LOG('Crisis Indicator Data'!L67))/(W$3-W$4)*5,1)))))</f>
        <v>2.9</v>
      </c>
      <c r="X70" s="191">
        <f>IF(OR('Crisis Indicator Data'!L67="x",'Crisis Indicator Data'!H67="x"),"x",'Crisis Indicator Data'!L67/'Crisis Indicator Data'!H67)</f>
        <v>9.1128383811310644E-6</v>
      </c>
      <c r="Y70" s="176">
        <f t="shared" si="9"/>
        <v>0.5</v>
      </c>
      <c r="Z70" s="176">
        <f t="shared" si="10"/>
        <v>1.7</v>
      </c>
      <c r="AA70" s="176">
        <f t="shared" si="11"/>
        <v>2.2999999999999998</v>
      </c>
      <c r="AB70" s="192">
        <f t="shared" si="12"/>
        <v>2.5</v>
      </c>
    </row>
    <row r="71" spans="1:28" x14ac:dyDescent="0.3">
      <c r="A71" s="199" t="str">
        <f>'Crisis Indicator Data'!A68</f>
        <v>Refugee situation in Kenya</v>
      </c>
      <c r="B71" s="200" t="str">
        <f>'Crisis Indicator Data'!B68</f>
        <v>International displacement</v>
      </c>
      <c r="C71" s="200" t="str">
        <f>'Crisis Indicator Data'!C68</f>
        <v>KEN002</v>
      </c>
      <c r="D71" s="200" t="str">
        <f>'Crisis Indicator Data'!D68</f>
        <v>Kenya</v>
      </c>
      <c r="E71" s="201" t="str">
        <f>'Crisis Indicator Data'!E68</f>
        <v>KEN</v>
      </c>
      <c r="F71" s="195">
        <f>IF('Crisis Indicator Data'!F68="x","x",IF(LOG('Crisis Indicator Data'!F68)&lt;F$4,0,IF(LOG('Crisis Indicator Data'!F68)&gt;F$3,5,ROUND(5-(F$3-LOG('Crisis Indicator Data'!F68))/(F$3-F$4)*5,1))))</f>
        <v>3.5</v>
      </c>
      <c r="G71" s="193">
        <f>IF('Crisis Indicator Data'!F68="x","x",IF(B71="Regional crisis",('Crisis Indicator Data'!F68/VLOOKUP('Impact of the crisis'!$C71,'Regional Crises'!$B$1:$R$66,4,FALSE)),'Crisis Indicator Data'!F68/VLOOKUP('Impact of the crisis'!$E71,'Country Indicator Data'!$B$4:$P$194,15,FALSE)))</f>
        <v>0.21611554274870859</v>
      </c>
      <c r="H71" s="176">
        <f t="shared" ref="H71:H134" si="16">IF(G71="x","x",IF(G71&lt;H$4,0,IF(G71&gt;H$3,5,ROUND(5-(H$3-G71)/(H$3-H$4)*5,1))))</f>
        <v>1</v>
      </c>
      <c r="I71" s="176">
        <f t="shared" si="13"/>
        <v>2.25</v>
      </c>
      <c r="J71" s="176">
        <f>IF('Crisis Indicator Data'!G68="x","x",IF(LOG('Crisis Indicator Data'!G68)&lt;J$4,0,IF(LOG('Crisis Indicator Data'!G68)&gt;J$3,5,ROUND(5-(J$3-LOG('Crisis Indicator Data'!G68))/(J$3-J$4)*5,1))))</f>
        <v>2.4</v>
      </c>
      <c r="K71" s="193">
        <f>IF('Crisis Indicator Data'!G68="x","x",IF(B71="Regional crisis",('Crisis Indicator Data'!G68/VLOOKUP('Impact of the crisis'!$C71,'Regional Crises'!$B$1:$R$66,5,FALSE)),'Crisis Indicator Data'!G68/VLOOKUP('Impact of the crisis'!$E71,'Country Indicator Data'!$B$4:$P$194,14,FALSE)))</f>
        <v>0.1014924211468488</v>
      </c>
      <c r="L71" s="176">
        <f t="shared" ref="L71:L134" si="17">IF(K71="x","x",IF(K71&lt;L$4,0,IF(K71&gt;L$3,5,ROUND(5-(L$3-K71)/(L$3-L$4)*5,1))))</f>
        <v>0.5</v>
      </c>
      <c r="M71" s="176">
        <f t="shared" si="14"/>
        <v>1.45</v>
      </c>
      <c r="N71" s="176">
        <f t="shared" ref="N71:N134" si="18">IF(AND(M71="x",I71="x"),"x",IF(OR(M71="x",I71="x"),AVERAGE(I71,M71),ROUND((5-GEOMEAN(((5-I71)/5*4+1),((5-M71)/5*4+1)))/4*5,1)))</f>
        <v>1.9</v>
      </c>
      <c r="O71" s="176">
        <f>IF('Crisis Indicator Data'!H68="x","x",IF('Crisis Indicator Data'!H68=0,0,IF(LOG('Crisis Indicator Data'!H68)&lt;O$4,0,IF(LOG('Crisis Indicator Data'!H68)&gt;O$3,5,ROUND(5-(O$3-LOG('Crisis Indicator Data'!H68))/(O$3-O$4)*5,1)))))</f>
        <v>2</v>
      </c>
      <c r="P71" s="190">
        <f>IF('Crisis Indicator Data'!H68="x","x",'Crisis Indicator Data'!H68/'Crisis Indicator Data'!G68)</f>
        <v>9.5667177914110432E-2</v>
      </c>
      <c r="Q71" s="176">
        <f t="shared" ref="Q71:Q134" si="19">IF(P71="x","x",IF(P71&lt;Q$4,0,IF(P71&gt;Q$3,5,ROUND(5-(Q$3-P71)/(Q$3-Q$4)*5,1))))</f>
        <v>0.4</v>
      </c>
      <c r="R71" s="176">
        <f t="shared" si="15"/>
        <v>1.2</v>
      </c>
      <c r="S71" s="176">
        <f>IF('Crisis Indicator Data'!I68="x","x",IF('Crisis Indicator Data'!I68=0,0,IF(LOG('Crisis Indicator Data'!I68)&lt;S$4,0,IF(LOG('Crisis Indicator Data'!I68)&gt;S$3,5,ROUND(5-(S$3-LOG('Crisis Indicator Data'!I68))/(S$3-S$4)*5,1)))))</f>
        <v>3.9</v>
      </c>
      <c r="T71" s="190">
        <f>IF('Crisis Indicator Data'!H68="x","x",IF('Crisis Indicator Data'!I68="x","x",'Crisis Indicator Data'!I68/'Crisis Indicator Data'!H68))</f>
        <v>1</v>
      </c>
      <c r="U71" s="176">
        <f t="shared" ref="U71:U134" si="20">IF(T71="x","x",IF(T71&lt;U$4,0,IF(T71&gt;U$3,5,ROUND(5-(U$3-T71)/(U$3-U$4)*5,1))))</f>
        <v>5</v>
      </c>
      <c r="V71" s="176">
        <f t="shared" ref="V71:V134" si="21">IF(AND(U71="x",S71="x"),"x",ROUND(AVERAGE(S71,U71),1))</f>
        <v>4.5</v>
      </c>
      <c r="W71" s="176" t="str">
        <f>IF('Crisis Indicator Data'!L68="x","x",IF('Crisis Indicator Data'!L68=0,0,IF(LOG('Crisis Indicator Data'!L68)&lt;W$4,0,IF(LOG('Crisis Indicator Data'!L68)&gt;W$3,5,ROUND(5-(W$3-LOG('Crisis Indicator Data'!L68))/(W$3-W$4)*5,1)))))</f>
        <v>x</v>
      </c>
      <c r="X71" s="191" t="str">
        <f>IF(OR('Crisis Indicator Data'!L68="x",'Crisis Indicator Data'!H68="x"),"x",'Crisis Indicator Data'!L68/'Crisis Indicator Data'!H68)</f>
        <v>x</v>
      </c>
      <c r="Y71" s="176" t="str">
        <f t="shared" ref="Y71:Y134" si="22">IF(X71="x","x",IF(X71&lt;Y$4,0,IF(X71&gt;Y$3,5,ROUND(5-(Y$3-X71)/(Y$3-Y$4)*5,1))))</f>
        <v>x</v>
      </c>
      <c r="Z71" s="176" t="str">
        <f t="shared" ref="Z71:Z134" si="23">IF(AND(Y71="x",W71="x"),"x",ROUND(AVERAGE(W71,Y71),1))</f>
        <v>x</v>
      </c>
      <c r="AA71" s="176">
        <f t="shared" ref="AA71:AA134" si="24">IF(AND(V71="x",Z71="x"),"x",IF(OR(V71="x",Z71="x"),AVERAGE(V71,Z71),ROUND((5-GEOMEAN(((5-V71)/5*4+1),((5-Z71)/5*4+1)))/4*5,1)))</f>
        <v>4.5</v>
      </c>
      <c r="AB71" s="192">
        <f t="shared" ref="AB71:AB134" si="25">IF(AND(R71="x",AA71="x"),"x",IF(OR(R71="x",AA71="x"),AVERAGE(R71,AA71),ROUND((5-GEOMEAN(((5-R71)/5*4+1),((5-AA71)/5*4+1)))/4*5,1)))</f>
        <v>3.3</v>
      </c>
    </row>
    <row r="72" spans="1:28" x14ac:dyDescent="0.3">
      <c r="A72" s="199" t="str">
        <f>'Crisis Indicator Data'!A69</f>
        <v>Drought in Kenya</v>
      </c>
      <c r="B72" s="200" t="str">
        <f>'Crisis Indicator Data'!B69</f>
        <v>Drought</v>
      </c>
      <c r="C72" s="200" t="str">
        <f>'Crisis Indicator Data'!C69</f>
        <v>KEN003</v>
      </c>
      <c r="D72" s="200" t="str">
        <f>'Crisis Indicator Data'!D69</f>
        <v>Kenya</v>
      </c>
      <c r="E72" s="201" t="str">
        <f>'Crisis Indicator Data'!E69</f>
        <v>KEN</v>
      </c>
      <c r="F72" s="195">
        <f>IF('Crisis Indicator Data'!F69="x","x",IF(LOG('Crisis Indicator Data'!F69)&lt;F$4,0,IF(LOG('Crisis Indicator Data'!F69)&gt;F$3,5,ROUND(5-(F$3-LOG('Crisis Indicator Data'!F69))/(F$3-F$4)*5,1))))</f>
        <v>4.5999999999999996</v>
      </c>
      <c r="G72" s="193">
        <f>IF('Crisis Indicator Data'!F69="x","x",IF(B72="Regional crisis",('Crisis Indicator Data'!F69/VLOOKUP('Impact of the crisis'!$C72,'Regional Crises'!$B$1:$R$66,4,FALSE)),'Crisis Indicator Data'!F69/VLOOKUP('Impact of the crisis'!$E72,'Country Indicator Data'!$B$4:$P$194,15,FALSE)))</f>
        <v>1</v>
      </c>
      <c r="H72" s="176">
        <f t="shared" si="16"/>
        <v>5</v>
      </c>
      <c r="I72" s="176">
        <f t="shared" si="13"/>
        <v>4.8</v>
      </c>
      <c r="J72" s="176">
        <f>IF('Crisis Indicator Data'!G69="x","x",IF(LOG('Crisis Indicator Data'!G69)&lt;J$4,0,IF(LOG('Crisis Indicator Data'!G69)&gt;J$3,5,ROUND(5-(J$3-LOG('Crisis Indicator Data'!G69))/(J$3-J$4)*5,1))))</f>
        <v>5</v>
      </c>
      <c r="K72" s="193">
        <f>IF('Crisis Indicator Data'!G69="x","x",IF(B72="Regional crisis",('Crisis Indicator Data'!G69/VLOOKUP('Impact of the crisis'!$C72,'Regional Crises'!$B$1:$R$66,5,FALSE)),'Crisis Indicator Data'!G69/VLOOKUP('Impact of the crisis'!$E72,'Country Indicator Data'!$B$4:$P$194,14,FALSE)))</f>
        <v>1</v>
      </c>
      <c r="L72" s="176">
        <f t="shared" si="17"/>
        <v>5</v>
      </c>
      <c r="M72" s="176">
        <f t="shared" si="14"/>
        <v>5</v>
      </c>
      <c r="N72" s="176">
        <f t="shared" si="18"/>
        <v>4.9000000000000004</v>
      </c>
      <c r="O72" s="176">
        <f>IF('Crisis Indicator Data'!H69="x","x",IF('Crisis Indicator Data'!H69=0,0,IF(LOG('Crisis Indicator Data'!H69)&lt;O$4,0,IF(LOG('Crisis Indicator Data'!H69)&gt;O$3,5,ROUND(5-(O$3-LOG('Crisis Indicator Data'!H69))/(O$3-O$4)*5,1)))))</f>
        <v>4.2</v>
      </c>
      <c r="P72" s="190">
        <f>IF('Crisis Indicator Data'!H69="x","x",'Crisis Indicator Data'!H69/'Crisis Indicator Data'!G69)</f>
        <v>0.20816064444574164</v>
      </c>
      <c r="Q72" s="176">
        <f t="shared" si="19"/>
        <v>1</v>
      </c>
      <c r="R72" s="176">
        <f t="shared" si="15"/>
        <v>2.6</v>
      </c>
      <c r="S72" s="176" t="str">
        <f>IF('Crisis Indicator Data'!I69="x","x",IF('Crisis Indicator Data'!I69=0,0,IF(LOG('Crisis Indicator Data'!I69)&lt;S$4,0,IF(LOG('Crisis Indicator Data'!I69)&gt;S$3,5,ROUND(5-(S$3-LOG('Crisis Indicator Data'!I69))/(S$3-S$4)*5,1)))))</f>
        <v>x</v>
      </c>
      <c r="T72" s="190" t="str">
        <f>IF('Crisis Indicator Data'!H69="x","x",IF('Crisis Indicator Data'!I69="x","x",'Crisis Indicator Data'!I69/'Crisis Indicator Data'!H69))</f>
        <v>x</v>
      </c>
      <c r="U72" s="176" t="str">
        <f t="shared" si="20"/>
        <v>x</v>
      </c>
      <c r="V72" s="176" t="str">
        <f t="shared" si="21"/>
        <v>x</v>
      </c>
      <c r="W72" s="176" t="str">
        <f>IF('Crisis Indicator Data'!L69="x","x",IF('Crisis Indicator Data'!L69=0,0,IF(LOG('Crisis Indicator Data'!L69)&lt;W$4,0,IF(LOG('Crisis Indicator Data'!L69)&gt;W$3,5,ROUND(5-(W$3-LOG('Crisis Indicator Data'!L69))/(W$3-W$4)*5,1)))))</f>
        <v>x</v>
      </c>
      <c r="X72" s="191" t="str">
        <f>IF(OR('Crisis Indicator Data'!L69="x",'Crisis Indicator Data'!H69="x"),"x",'Crisis Indicator Data'!L69/'Crisis Indicator Data'!H69)</f>
        <v>x</v>
      </c>
      <c r="Y72" s="176" t="str">
        <f t="shared" si="22"/>
        <v>x</v>
      </c>
      <c r="Z72" s="176" t="str">
        <f t="shared" si="23"/>
        <v>x</v>
      </c>
      <c r="AA72" s="176" t="str">
        <f t="shared" si="24"/>
        <v>x</v>
      </c>
      <c r="AB72" s="192">
        <f t="shared" si="25"/>
        <v>2.6</v>
      </c>
    </row>
    <row r="73" spans="1:28" x14ac:dyDescent="0.3">
      <c r="A73" s="199" t="str">
        <f>'Crisis Indicator Data'!A70</f>
        <v>Flooding and Landslides in Kenya</v>
      </c>
      <c r="B73" s="200" t="str">
        <f>'Crisis Indicator Data'!B70</f>
        <v>Flood</v>
      </c>
      <c r="C73" s="200" t="str">
        <f>'Crisis Indicator Data'!C70</f>
        <v>KEN005</v>
      </c>
      <c r="D73" s="200" t="str">
        <f>'Crisis Indicator Data'!D70</f>
        <v>Kenya</v>
      </c>
      <c r="E73" s="201" t="str">
        <f>'Crisis Indicator Data'!E70</f>
        <v>KEN</v>
      </c>
      <c r="F73" s="195">
        <f>IF('Crisis Indicator Data'!F70="x","x",IF(LOG('Crisis Indicator Data'!F70)&lt;F$4,0,IF(LOG('Crisis Indicator Data'!F70)&gt;F$3,5,ROUND(5-(F$3-LOG('Crisis Indicator Data'!F70))/(F$3-F$4)*5,1))))</f>
        <v>4.5</v>
      </c>
      <c r="G73" s="193">
        <f>IF('Crisis Indicator Data'!F70="x","x",IF(B73="Regional crisis",('Crisis Indicator Data'!F70/VLOOKUP('Impact of the crisis'!$C73,'Regional Crises'!$B$1:$R$66,4,FALSE)),'Crisis Indicator Data'!F70/VLOOKUP('Impact of the crisis'!$E73,'Country Indicator Data'!$B$4:$P$194,15,FALSE)))</f>
        <v>0.82773658502301717</v>
      </c>
      <c r="H73" s="176">
        <f t="shared" si="16"/>
        <v>4.0999999999999996</v>
      </c>
      <c r="I73" s="176">
        <f t="shared" si="13"/>
        <v>4.3</v>
      </c>
      <c r="J73" s="176">
        <f>IF('Crisis Indicator Data'!G70="x","x",IF(LOG('Crisis Indicator Data'!G70)&lt;J$4,0,IF(LOG('Crisis Indicator Data'!G70)&gt;J$3,5,ROUND(5-(J$3-LOG('Crisis Indicator Data'!G70))/(J$3-J$4)*5,1))))</f>
        <v>5</v>
      </c>
      <c r="K73" s="193">
        <f>IF('Crisis Indicator Data'!G70="x","x",IF(B73="Regional crisis",('Crisis Indicator Data'!G70/VLOOKUP('Impact of the crisis'!$C73,'Regional Crises'!$B$1:$R$66,5,FALSE)),'Crisis Indicator Data'!G70/VLOOKUP('Impact of the crisis'!$E73,'Country Indicator Data'!$B$4:$P$194,14,FALSE)))</f>
        <v>0.82721382289416845</v>
      </c>
      <c r="L73" s="176">
        <f t="shared" si="17"/>
        <v>4.0999999999999996</v>
      </c>
      <c r="M73" s="176">
        <f t="shared" si="14"/>
        <v>4.55</v>
      </c>
      <c r="N73" s="176">
        <f t="shared" si="18"/>
        <v>4.4000000000000004</v>
      </c>
      <c r="O73" s="176">
        <f>IF('Crisis Indicator Data'!H70="x","x",IF('Crisis Indicator Data'!H70=0,0,IF(LOG('Crisis Indicator Data'!H70)&lt;O$4,0,IF(LOG('Crisis Indicator Data'!H70)&gt;O$3,5,ROUND(5-(O$3-LOG('Crisis Indicator Data'!H70))/(O$3-O$4)*5,1)))))</f>
        <v>1.4</v>
      </c>
      <c r="P73" s="190">
        <f>IF('Crisis Indicator Data'!H70="x","x",'Crisis Indicator Data'!H70/'Crisis Indicator Data'!G70)</f>
        <v>5.4806764989532609E-3</v>
      </c>
      <c r="Q73" s="176">
        <f t="shared" si="19"/>
        <v>0</v>
      </c>
      <c r="R73" s="176">
        <f t="shared" si="15"/>
        <v>0.7</v>
      </c>
      <c r="S73" s="176">
        <f>IF('Crisis Indicator Data'!I70="x","x",IF('Crisis Indicator Data'!I70=0,0,IF(LOG('Crisis Indicator Data'!I70)&lt;S$4,0,IF(LOG('Crisis Indicator Data'!I70)&gt;S$3,5,ROUND(5-(S$3-LOG('Crisis Indicator Data'!I70))/(S$3-S$4)*5,1)))))</f>
        <v>1.7</v>
      </c>
      <c r="T73" s="190">
        <f>IF('Crisis Indicator Data'!H70="x","x",IF('Crisis Indicator Data'!I70="x","x",'Crisis Indicator Data'!I70/'Crisis Indicator Data'!H70))</f>
        <v>6.8669527896995708E-2</v>
      </c>
      <c r="U73" s="176">
        <f t="shared" si="20"/>
        <v>2.2999999999999998</v>
      </c>
      <c r="V73" s="176">
        <f t="shared" si="21"/>
        <v>2</v>
      </c>
      <c r="W73" s="176">
        <f>IF('Crisis Indicator Data'!L70="x","x",IF('Crisis Indicator Data'!L70=0,0,IF(LOG('Crisis Indicator Data'!L70)&lt;W$4,0,IF(LOG('Crisis Indicator Data'!L70)&gt;W$3,5,ROUND(5-(W$3-LOG('Crisis Indicator Data'!L70))/(W$3-W$4)*5,1)))))</f>
        <v>3.4</v>
      </c>
      <c r="X73" s="191">
        <f>IF(OR('Crisis Indicator Data'!L70="x",'Crisis Indicator Data'!H70="x"),"x",'Crisis Indicator Data'!L70/'Crisis Indicator Data'!H70)</f>
        <v>1.0171673819742489E-3</v>
      </c>
      <c r="Y73" s="176">
        <f t="shared" si="22"/>
        <v>5</v>
      </c>
      <c r="Z73" s="176">
        <f t="shared" si="23"/>
        <v>4.2</v>
      </c>
      <c r="AA73" s="176">
        <f t="shared" si="24"/>
        <v>3.3</v>
      </c>
      <c r="AB73" s="192">
        <f t="shared" si="25"/>
        <v>2.2000000000000002</v>
      </c>
    </row>
    <row r="74" spans="1:28" x14ac:dyDescent="0.3">
      <c r="A74" s="199" t="str">
        <f>'Crisis Indicator Data'!A71</f>
        <v>Syrian refugees in Lebanon</v>
      </c>
      <c r="B74" s="200" t="str">
        <f>'Crisis Indicator Data'!B71</f>
        <v>International displacement</v>
      </c>
      <c r="C74" s="200" t="str">
        <f>'Crisis Indicator Data'!C71</f>
        <v>LBN002</v>
      </c>
      <c r="D74" s="200" t="str">
        <f>'Crisis Indicator Data'!D71</f>
        <v>Lebanon</v>
      </c>
      <c r="E74" s="201" t="str">
        <f>'Crisis Indicator Data'!E71</f>
        <v>LBN</v>
      </c>
      <c r="F74" s="195">
        <f>IF('Crisis Indicator Data'!F71="x","x",IF(LOG('Crisis Indicator Data'!F71)&lt;F$4,0,IF(LOG('Crisis Indicator Data'!F71)&gt;F$3,5,ROUND(5-(F$3-LOG('Crisis Indicator Data'!F71))/(F$3-F$4)*5,1))))</f>
        <v>1.7</v>
      </c>
      <c r="G74" s="193">
        <f>IF('Crisis Indicator Data'!F71="x","x",IF(B74="Regional crisis",('Crisis Indicator Data'!F71/VLOOKUP('Impact of the crisis'!$C74,'Regional Crises'!$B$1:$R$66,4,FALSE)),'Crisis Indicator Data'!F71/VLOOKUP('Impact of the crisis'!$E74,'Country Indicator Data'!$B$4:$P$194,15,FALSE)))</f>
        <v>0.99718475073313795</v>
      </c>
      <c r="H74" s="176">
        <f t="shared" si="16"/>
        <v>5</v>
      </c>
      <c r="I74" s="176">
        <f t="shared" si="13"/>
        <v>3.35</v>
      </c>
      <c r="J74" s="176">
        <f>IF('Crisis Indicator Data'!G71="x","x",IF(LOG('Crisis Indicator Data'!G71)&lt;J$4,0,IF(LOG('Crisis Indicator Data'!G71)&gt;J$3,5,ROUND(5-(J$3-LOG('Crisis Indicator Data'!G71))/(J$3-J$4)*5,1))))</f>
        <v>2.8</v>
      </c>
      <c r="K74" s="193">
        <f>IF('Crisis Indicator Data'!G71="x","x",IF(B74="Regional crisis",('Crisis Indicator Data'!G71/VLOOKUP('Impact of the crisis'!$C74,'Regional Crises'!$B$1:$R$66,5,FALSE)),'Crisis Indicator Data'!G71/VLOOKUP('Impact of the crisis'!$E74,'Country Indicator Data'!$B$4:$P$194,14,FALSE)))</f>
        <v>1</v>
      </c>
      <c r="L74" s="176">
        <f t="shared" si="17"/>
        <v>5</v>
      </c>
      <c r="M74" s="176">
        <f t="shared" si="14"/>
        <v>3.9</v>
      </c>
      <c r="N74" s="176">
        <f t="shared" si="18"/>
        <v>3.6</v>
      </c>
      <c r="O74" s="176">
        <f>IF('Crisis Indicator Data'!H71="x","x",IF('Crisis Indicator Data'!H71=0,0,IF(LOG('Crisis Indicator Data'!H71)&lt;O$4,0,IF(LOG('Crisis Indicator Data'!H71)&gt;O$3,5,ROUND(5-(O$3-LOG('Crisis Indicator Data'!H71))/(O$3-O$4)*5,1)))))</f>
        <v>3.3</v>
      </c>
      <c r="P74" s="190">
        <f>IF('Crisis Indicator Data'!H71="x","x",'Crisis Indicator Data'!H71/'Crisis Indicator Data'!G71)</f>
        <v>0.44196233026719228</v>
      </c>
      <c r="Q74" s="176">
        <f t="shared" si="19"/>
        <v>2.2000000000000002</v>
      </c>
      <c r="R74" s="176">
        <f t="shared" si="15"/>
        <v>2.75</v>
      </c>
      <c r="S74" s="176">
        <f>IF('Crisis Indicator Data'!I71="x","x",IF('Crisis Indicator Data'!I71=0,0,IF(LOG('Crisis Indicator Data'!I71)&lt;S$4,0,IF(LOG('Crisis Indicator Data'!I71)&gt;S$3,5,ROUND(5-(S$3-LOG('Crisis Indicator Data'!I71))/(S$3-S$4)*5,1)))))</f>
        <v>4.5</v>
      </c>
      <c r="T74" s="190">
        <f>IF('Crisis Indicator Data'!H71="x","x",IF('Crisis Indicator Data'!I71="x","x",'Crisis Indicator Data'!I71/'Crisis Indicator Data'!H71))</f>
        <v>0.50445986124876119</v>
      </c>
      <c r="U74" s="176">
        <f t="shared" si="20"/>
        <v>5</v>
      </c>
      <c r="V74" s="176">
        <f t="shared" si="21"/>
        <v>4.8</v>
      </c>
      <c r="W74" s="176">
        <f>IF('Crisis Indicator Data'!L71="x","x",IF('Crisis Indicator Data'!L71=0,0,IF(LOG('Crisis Indicator Data'!L71)&lt;W$4,0,IF(LOG('Crisis Indicator Data'!L71)&gt;W$3,5,ROUND(5-(W$3-LOG('Crisis Indicator Data'!L71))/(W$3-W$4)*5,1)))))</f>
        <v>0</v>
      </c>
      <c r="X74" s="191">
        <f>IF(OR('Crisis Indicator Data'!L71="x",'Crisis Indicator Data'!H71="x"),"x",'Crisis Indicator Data'!L71/'Crisis Indicator Data'!H71)</f>
        <v>0</v>
      </c>
      <c r="Y74" s="176">
        <f t="shared" si="22"/>
        <v>0</v>
      </c>
      <c r="Z74" s="176">
        <f t="shared" si="23"/>
        <v>0</v>
      </c>
      <c r="AA74" s="176">
        <f t="shared" si="24"/>
        <v>3.2</v>
      </c>
      <c r="AB74" s="192">
        <f t="shared" si="25"/>
        <v>3</v>
      </c>
    </row>
    <row r="75" spans="1:28" x14ac:dyDescent="0.3">
      <c r="A75" s="199" t="str">
        <f>'Crisis Indicator Data'!A72</f>
        <v>Socioeconomic crisis in Lebanon</v>
      </c>
      <c r="B75" s="200" t="str">
        <f>'Crisis Indicator Data'!B72</f>
        <v>Political and economic crisis</v>
      </c>
      <c r="C75" s="200" t="str">
        <f>'Crisis Indicator Data'!C72</f>
        <v>LBN004</v>
      </c>
      <c r="D75" s="200" t="str">
        <f>'Crisis Indicator Data'!D72</f>
        <v>Lebanon</v>
      </c>
      <c r="E75" s="201" t="str">
        <f>'Crisis Indicator Data'!E72</f>
        <v>LBN</v>
      </c>
      <c r="F75" s="195">
        <f>IF('Crisis Indicator Data'!F72="x","x",IF(LOG('Crisis Indicator Data'!F72)&lt;F$4,0,IF(LOG('Crisis Indicator Data'!F72)&gt;F$3,5,ROUND(5-(F$3-LOG('Crisis Indicator Data'!F72))/(F$3-F$4)*5,1))))</f>
        <v>1.7</v>
      </c>
      <c r="G75" s="193">
        <f>IF('Crisis Indicator Data'!F72="x","x",IF(B75="Regional crisis",('Crisis Indicator Data'!F72/VLOOKUP('Impact of the crisis'!$C75,'Regional Crises'!$B$1:$R$66,4,FALSE)),'Crisis Indicator Data'!F72/VLOOKUP('Impact of the crisis'!$E75,'Country Indicator Data'!$B$4:$P$194,15,FALSE)))</f>
        <v>0.99718475073313795</v>
      </c>
      <c r="H75" s="176">
        <f t="shared" si="16"/>
        <v>5</v>
      </c>
      <c r="I75" s="176">
        <f t="shared" si="13"/>
        <v>3.35</v>
      </c>
      <c r="J75" s="176">
        <f>IF('Crisis Indicator Data'!G72="x","x",IF(LOG('Crisis Indicator Data'!G72)&lt;J$4,0,IF(LOG('Crisis Indicator Data'!G72)&gt;J$3,5,ROUND(5-(J$3-LOG('Crisis Indicator Data'!G72))/(J$3-J$4)*5,1))))</f>
        <v>2.8</v>
      </c>
      <c r="K75" s="193">
        <f>IF('Crisis Indicator Data'!G72="x","x",IF(B75="Regional crisis",('Crisis Indicator Data'!G72/VLOOKUP('Impact of the crisis'!$C75,'Regional Crises'!$B$1:$R$66,5,FALSE)),'Crisis Indicator Data'!G72/VLOOKUP('Impact of the crisis'!$E75,'Country Indicator Data'!$B$4:$P$194,14,FALSE)))</f>
        <v>1</v>
      </c>
      <c r="L75" s="176">
        <f t="shared" si="17"/>
        <v>5</v>
      </c>
      <c r="M75" s="176">
        <f t="shared" si="14"/>
        <v>3.9</v>
      </c>
      <c r="N75" s="176">
        <f t="shared" si="18"/>
        <v>3.6</v>
      </c>
      <c r="O75" s="176">
        <f>IF('Crisis Indicator Data'!H72="x","x",IF('Crisis Indicator Data'!H72=0,0,IF(LOG('Crisis Indicator Data'!H72)&lt;O$4,0,IF(LOG('Crisis Indicator Data'!H72)&gt;O$3,5,ROUND(5-(O$3-LOG('Crisis Indicator Data'!H72))/(O$3-O$4)*5,1)))))</f>
        <v>3.5</v>
      </c>
      <c r="P75" s="190">
        <f>IF('Crisis Indicator Data'!H72="x","x",'Crisis Indicator Data'!H72/'Crisis Indicator Data'!G72)</f>
        <v>0.6189224704336399</v>
      </c>
      <c r="Q75" s="176">
        <f t="shared" si="19"/>
        <v>3.1</v>
      </c>
      <c r="R75" s="176">
        <f t="shared" si="15"/>
        <v>3.3</v>
      </c>
      <c r="S75" s="176" t="str">
        <f>IF('Crisis Indicator Data'!I72="x","x",IF('Crisis Indicator Data'!I72=0,0,IF(LOG('Crisis Indicator Data'!I72)&lt;S$4,0,IF(LOG('Crisis Indicator Data'!I72)&gt;S$3,5,ROUND(5-(S$3-LOG('Crisis Indicator Data'!I72))/(S$3-S$4)*5,1)))))</f>
        <v>x</v>
      </c>
      <c r="T75" s="190" t="str">
        <f>IF('Crisis Indicator Data'!H72="x","x",IF('Crisis Indicator Data'!I72="x","x",'Crisis Indicator Data'!I72/'Crisis Indicator Data'!H72))</f>
        <v>x</v>
      </c>
      <c r="U75" s="176" t="str">
        <f t="shared" si="20"/>
        <v>x</v>
      </c>
      <c r="V75" s="176" t="str">
        <f t="shared" si="21"/>
        <v>x</v>
      </c>
      <c r="W75" s="176">
        <f>IF('Crisis Indicator Data'!L72="x","x",IF('Crisis Indicator Data'!L72=0,0,IF(LOG('Crisis Indicator Data'!L72)&lt;W$4,0,IF(LOG('Crisis Indicator Data'!L72)&gt;W$3,5,ROUND(5-(W$3-LOG('Crisis Indicator Data'!L72))/(W$3-W$4)*5,1)))))</f>
        <v>0</v>
      </c>
      <c r="X75" s="191">
        <f>IF(OR('Crisis Indicator Data'!L72="x",'Crisis Indicator Data'!H72="x"),"x",'Crisis Indicator Data'!L72/'Crisis Indicator Data'!H72)</f>
        <v>0</v>
      </c>
      <c r="Y75" s="176">
        <f t="shared" si="22"/>
        <v>0</v>
      </c>
      <c r="Z75" s="176">
        <f t="shared" si="23"/>
        <v>0</v>
      </c>
      <c r="AA75" s="176">
        <f t="shared" si="24"/>
        <v>0</v>
      </c>
      <c r="AB75" s="192">
        <f t="shared" si="25"/>
        <v>2</v>
      </c>
    </row>
    <row r="76" spans="1:28" x14ac:dyDescent="0.3">
      <c r="A76" s="199" t="str">
        <f>'Crisis Indicator Data'!A73</f>
        <v>Explosion in Beirut</v>
      </c>
      <c r="B76" s="200" t="str">
        <f>'Crisis Indicator Data'!B73</f>
        <v>Industrial Accidents</v>
      </c>
      <c r="C76" s="200" t="str">
        <f>'Crisis Indicator Data'!C73</f>
        <v>LBN005</v>
      </c>
      <c r="D76" s="200" t="str">
        <f>'Crisis Indicator Data'!D73</f>
        <v>Lebanon</v>
      </c>
      <c r="E76" s="201" t="str">
        <f>'Crisis Indicator Data'!E73</f>
        <v>LBN</v>
      </c>
      <c r="F76" s="195">
        <f>IF('Crisis Indicator Data'!F73="x","x",IF(LOG('Crisis Indicator Data'!F73)&lt;F$4,0,IF(LOG('Crisis Indicator Data'!F73)&gt;F$3,5,ROUND(5-(F$3-LOG('Crisis Indicator Data'!F73))/(F$3-F$4)*5,1))))</f>
        <v>0.5</v>
      </c>
      <c r="G76" s="193">
        <f>IF('Crisis Indicator Data'!F73="x","x",IF(B76="Regional crisis",('Crisis Indicator Data'!F73/VLOOKUP('Impact of the crisis'!$C76,'Regional Crises'!$B$1:$R$66,4,FALSE)),'Crisis Indicator Data'!F73/VLOOKUP('Impact of the crisis'!$E76,'Country Indicator Data'!$B$4:$P$194,15,FALSE)))</f>
        <v>0.1942913000977517</v>
      </c>
      <c r="H76" s="176">
        <f t="shared" si="16"/>
        <v>0.9</v>
      </c>
      <c r="I76" s="176">
        <f t="shared" si="13"/>
        <v>0.7</v>
      </c>
      <c r="J76" s="176">
        <f>IF('Crisis Indicator Data'!G73="x","x",IF(LOG('Crisis Indicator Data'!G73)&lt;J$4,0,IF(LOG('Crisis Indicator Data'!G73)&gt;J$3,5,ROUND(5-(J$3-LOG('Crisis Indicator Data'!G73))/(J$3-J$4)*5,1))))</f>
        <v>1.1000000000000001</v>
      </c>
      <c r="K76" s="193">
        <f>IF('Crisis Indicator Data'!G73="x","x",IF(B76="Regional crisis",('Crisis Indicator Data'!G73/VLOOKUP('Impact of the crisis'!$C76,'Regional Crises'!$B$1:$R$66,5,FALSE)),'Crisis Indicator Data'!G73/VLOOKUP('Impact of the crisis'!$E76,'Country Indicator Data'!$B$4:$P$194,14,FALSE)))</f>
        <v>0.32121477587969044</v>
      </c>
      <c r="L76" s="176">
        <f t="shared" si="17"/>
        <v>1.6</v>
      </c>
      <c r="M76" s="176">
        <f t="shared" si="14"/>
        <v>1.35</v>
      </c>
      <c r="N76" s="176">
        <f t="shared" si="18"/>
        <v>1</v>
      </c>
      <c r="O76" s="176">
        <f>IF('Crisis Indicator Data'!H73="x","x",IF('Crisis Indicator Data'!H73=0,0,IF(LOG('Crisis Indicator Data'!H73)&lt;O$4,0,IF(LOG('Crisis Indicator Data'!H73)&gt;O$3,5,ROUND(5-(O$3-LOG('Crisis Indicator Data'!H73))/(O$3-O$4)*5,1)))))</f>
        <v>3.1</v>
      </c>
      <c r="P76" s="190">
        <f>IF('Crisis Indicator Data'!H73="x","x",'Crisis Indicator Data'!H73/'Crisis Indicator Data'!G73)</f>
        <v>1</v>
      </c>
      <c r="Q76" s="176">
        <f t="shared" si="19"/>
        <v>5</v>
      </c>
      <c r="R76" s="176">
        <f t="shared" si="15"/>
        <v>4.05</v>
      </c>
      <c r="S76" s="176">
        <f>IF('Crisis Indicator Data'!I73="x","x",IF('Crisis Indicator Data'!I73=0,0,IF(LOG('Crisis Indicator Data'!I73)&lt;S$4,0,IF(LOG('Crisis Indicator Data'!I73)&gt;S$3,5,ROUND(5-(S$3-LOG('Crisis Indicator Data'!I73))/(S$3-S$4)*5,1)))))</f>
        <v>3.5</v>
      </c>
      <c r="T76" s="190">
        <f>IF('Crisis Indicator Data'!H73="x","x",IF('Crisis Indicator Data'!I73="x","x",'Crisis Indicator Data'!I73/'Crisis Indicator Data'!H73))</f>
        <v>0.13636363636363635</v>
      </c>
      <c r="U76" s="176">
        <f t="shared" si="20"/>
        <v>4.5</v>
      </c>
      <c r="V76" s="176">
        <f t="shared" si="21"/>
        <v>4</v>
      </c>
      <c r="W76" s="176">
        <f>IF('Crisis Indicator Data'!L73="x","x",IF('Crisis Indicator Data'!L73=0,0,IF(LOG('Crisis Indicator Data'!L73)&lt;W$4,0,IF(LOG('Crisis Indicator Data'!L73)&gt;W$3,5,ROUND(5-(W$3-LOG('Crisis Indicator Data'!L73))/(W$3-W$4)*5,1)))))</f>
        <v>3.3</v>
      </c>
      <c r="X76" s="191">
        <f>IF(OR('Crisis Indicator Data'!L73="x",'Crisis Indicator Data'!H73="x"),"x",'Crisis Indicator Data'!L73/'Crisis Indicator Data'!H73)</f>
        <v>8.6818181818181816E-5</v>
      </c>
      <c r="Y76" s="176">
        <f t="shared" si="22"/>
        <v>4.3</v>
      </c>
      <c r="Z76" s="176">
        <f t="shared" si="23"/>
        <v>3.8</v>
      </c>
      <c r="AA76" s="176">
        <f t="shared" si="24"/>
        <v>3.9</v>
      </c>
      <c r="AB76" s="192">
        <f t="shared" si="25"/>
        <v>4</v>
      </c>
    </row>
    <row r="77" spans="1:28" x14ac:dyDescent="0.3">
      <c r="A77" s="199" t="str">
        <f>'Crisis Indicator Data'!A74</f>
        <v>Drought in Lesotho</v>
      </c>
      <c r="B77" s="200" t="str">
        <f>'Crisis Indicator Data'!B74</f>
        <v>Drought</v>
      </c>
      <c r="C77" s="200" t="str">
        <f>'Crisis Indicator Data'!C74</f>
        <v>LSO002</v>
      </c>
      <c r="D77" s="200" t="str">
        <f>'Crisis Indicator Data'!D74</f>
        <v>Lesotho</v>
      </c>
      <c r="E77" s="201" t="str">
        <f>'Crisis Indicator Data'!E74</f>
        <v>LSO</v>
      </c>
      <c r="F77" s="195">
        <f>IF('Crisis Indicator Data'!F74="x","x",IF(LOG('Crisis Indicator Data'!F74)&lt;F$4,0,IF(LOG('Crisis Indicator Data'!F74)&gt;F$3,5,ROUND(5-(F$3-LOG('Crisis Indicator Data'!F74))/(F$3-F$4)*5,1))))</f>
        <v>2.5</v>
      </c>
      <c r="G77" s="193">
        <f>IF('Crisis Indicator Data'!F74="x","x",IF(B77="Regional crisis",('Crisis Indicator Data'!F74/VLOOKUP('Impact of the crisis'!$C77,'Regional Crises'!$B$1:$R$66,4,FALSE)),'Crisis Indicator Data'!F74/VLOOKUP('Impact of the crisis'!$E77,'Country Indicator Data'!$B$4:$P$194,15,FALSE)))</f>
        <v>1.0013175230566536</v>
      </c>
      <c r="H77" s="176">
        <f t="shared" si="16"/>
        <v>5</v>
      </c>
      <c r="I77" s="176">
        <f t="shared" si="13"/>
        <v>3.75</v>
      </c>
      <c r="J77" s="176">
        <f>IF('Crisis Indicator Data'!G74="x","x",IF(LOG('Crisis Indicator Data'!G74)&lt;J$4,0,IF(LOG('Crisis Indicator Data'!G74)&gt;J$3,5,ROUND(5-(J$3-LOG('Crisis Indicator Data'!G74))/(J$3-J$4)*5,1))))</f>
        <v>0.6</v>
      </c>
      <c r="K77" s="193">
        <f>IF('Crisis Indicator Data'!G74="x","x",IF(B77="Regional crisis",('Crisis Indicator Data'!G74/VLOOKUP('Impact of the crisis'!$C77,'Regional Crises'!$B$1:$R$66,5,FALSE)),'Crisis Indicator Data'!G74/VLOOKUP('Impact of the crisis'!$E77,'Country Indicator Data'!$B$4:$P$194,14,FALSE)))</f>
        <v>0.73021403683424591</v>
      </c>
      <c r="L77" s="176">
        <f t="shared" si="17"/>
        <v>3.6</v>
      </c>
      <c r="M77" s="176">
        <f t="shared" si="14"/>
        <v>2.1</v>
      </c>
      <c r="N77" s="176">
        <f t="shared" si="18"/>
        <v>3</v>
      </c>
      <c r="O77" s="176">
        <f>IF('Crisis Indicator Data'!H74="x","x",IF('Crisis Indicator Data'!H74=0,0,IF(LOG('Crisis Indicator Data'!H74)&lt;O$4,0,IF(LOG('Crisis Indicator Data'!H74)&gt;O$3,5,ROUND(5-(O$3-LOG('Crisis Indicator Data'!H74))/(O$3-O$4)*5,1)))))</f>
        <v>2.5</v>
      </c>
      <c r="P77" s="190">
        <f>IF('Crisis Indicator Data'!H74="x","x",'Crisis Indicator Data'!H74/'Crisis Indicator Data'!G74)</f>
        <v>0.7239263803680982</v>
      </c>
      <c r="Q77" s="176">
        <f t="shared" si="19"/>
        <v>3.6</v>
      </c>
      <c r="R77" s="176">
        <f t="shared" si="15"/>
        <v>3.05</v>
      </c>
      <c r="S77" s="176" t="str">
        <f>IF('Crisis Indicator Data'!I74="x","x",IF('Crisis Indicator Data'!I74=0,0,IF(LOG('Crisis Indicator Data'!I74)&lt;S$4,0,IF(LOG('Crisis Indicator Data'!I74)&gt;S$3,5,ROUND(5-(S$3-LOG('Crisis Indicator Data'!I74))/(S$3-S$4)*5,1)))))</f>
        <v>x</v>
      </c>
      <c r="T77" s="190" t="str">
        <f>IF('Crisis Indicator Data'!H74="x","x",IF('Crisis Indicator Data'!I74="x","x",'Crisis Indicator Data'!I74/'Crisis Indicator Data'!H74))</f>
        <v>x</v>
      </c>
      <c r="U77" s="176" t="str">
        <f t="shared" si="20"/>
        <v>x</v>
      </c>
      <c r="V77" s="176" t="str">
        <f t="shared" si="21"/>
        <v>x</v>
      </c>
      <c r="W77" s="176">
        <f>IF('Crisis Indicator Data'!L74="x","x",IF('Crisis Indicator Data'!L74=0,0,IF(LOG('Crisis Indicator Data'!L74)&lt;W$4,0,IF(LOG('Crisis Indicator Data'!L74)&gt;W$3,5,ROUND(5-(W$3-LOG('Crisis Indicator Data'!L74))/(W$3-W$4)*5,1)))))</f>
        <v>0</v>
      </c>
      <c r="X77" s="191">
        <f>IF(OR('Crisis Indicator Data'!L74="x",'Crisis Indicator Data'!H74="x"),"x",'Crisis Indicator Data'!L74/'Crisis Indicator Data'!H74)</f>
        <v>0</v>
      </c>
      <c r="Y77" s="176">
        <f t="shared" si="22"/>
        <v>0</v>
      </c>
      <c r="Z77" s="176">
        <f t="shared" si="23"/>
        <v>0</v>
      </c>
      <c r="AA77" s="176">
        <f t="shared" si="24"/>
        <v>0</v>
      </c>
      <c r="AB77" s="192">
        <f t="shared" si="25"/>
        <v>1.8</v>
      </c>
    </row>
    <row r="78" spans="1:28" x14ac:dyDescent="0.3">
      <c r="A78" s="199" t="str">
        <f>'Crisis Indicator Data'!A75</f>
        <v>Southern Africa Regional Food Security Crisis</v>
      </c>
      <c r="B78" s="200" t="str">
        <f>'Crisis Indicator Data'!B75</f>
        <v>Regional crisis</v>
      </c>
      <c r="C78" s="200" t="str">
        <f>'Crisis Indicator Data'!C75</f>
        <v>REG012</v>
      </c>
      <c r="D78" s="200" t="str">
        <f>'Crisis Indicator Data'!D75</f>
        <v>Lesotho,Madagascar,Malawi,Mozambique,Namibia,Eswatini,Tanzania,Zambia,Zimbabwe</v>
      </c>
      <c r="E78" s="201" t="str">
        <f>'Crisis Indicator Data'!E75</f>
        <v>LSO, MDG, MWI, MOZ, NAM, SWZ, TZA, ZMB, ZWE</v>
      </c>
      <c r="F78" s="195">
        <f>IF('Crisis Indicator Data'!F75="x","x",IF(LOG('Crisis Indicator Data'!F75)&lt;F$4,0,IF(LOG('Crisis Indicator Data'!F75)&gt;F$3,5,ROUND(5-(F$3-LOG('Crisis Indicator Data'!F75))/(F$3-F$4)*5,1))))</f>
        <v>5</v>
      </c>
      <c r="G78" s="193">
        <f>IF('Crisis Indicator Data'!F75="x","x",IF(B78="Regional crisis",('Crisis Indicator Data'!F75/VLOOKUP('Impact of the crisis'!$C78,'Regional Crises'!$B$1:$R$66,4,FALSE)),'Crisis Indicator Data'!F75/VLOOKUP('Impact of the crisis'!$E78,'Country Indicator Data'!$B$4:$P$194,15,FALSE)))</f>
        <v>0.35602308390908988</v>
      </c>
      <c r="H78" s="176">
        <f t="shared" si="16"/>
        <v>1.7</v>
      </c>
      <c r="I78" s="176">
        <f t="shared" si="13"/>
        <v>3.35</v>
      </c>
      <c r="J78" s="176">
        <f>IF('Crisis Indicator Data'!G75="x","x",IF(LOG('Crisis Indicator Data'!G75)&lt;J$4,0,IF(LOG('Crisis Indicator Data'!G75)&gt;J$3,5,ROUND(5-(J$3-LOG('Crisis Indicator Data'!G75))/(J$3-J$4)*5,1))))</f>
        <v>5</v>
      </c>
      <c r="K78" s="193">
        <f>IF('Crisis Indicator Data'!G75="x","x",IF(B78="Regional crisis",('Crisis Indicator Data'!G75/VLOOKUP('Impact of the crisis'!$C78,'Regional Crises'!$B$1:$R$66,5,FALSE)),'Crisis Indicator Data'!G75/VLOOKUP('Impact of the crisis'!$E78,'Country Indicator Data'!$B$4:$P$194,14,FALSE)))</f>
        <v>0.39254248094002636</v>
      </c>
      <c r="L78" s="176">
        <f t="shared" si="17"/>
        <v>1.9</v>
      </c>
      <c r="M78" s="176">
        <f t="shared" si="14"/>
        <v>3.45</v>
      </c>
      <c r="N78" s="176">
        <f t="shared" si="18"/>
        <v>3.4</v>
      </c>
      <c r="O78" s="176">
        <f>IF('Crisis Indicator Data'!H75="x","x",IF('Crisis Indicator Data'!H75=0,0,IF(LOG('Crisis Indicator Data'!H75)&lt;O$4,0,IF(LOG('Crisis Indicator Data'!H75)&gt;O$3,5,ROUND(5-(O$3-LOG('Crisis Indicator Data'!H75))/(O$3-O$4)*5,1)))))</f>
        <v>4.8</v>
      </c>
      <c r="P78" s="190">
        <f>IF('Crisis Indicator Data'!H75="x","x",'Crisis Indicator Data'!H75/'Crisis Indicator Data'!G75)</f>
        <v>0.54632198687148947</v>
      </c>
      <c r="Q78" s="176">
        <f t="shared" si="19"/>
        <v>2.7</v>
      </c>
      <c r="R78" s="176">
        <f t="shared" si="15"/>
        <v>3.75</v>
      </c>
      <c r="S78" s="176">
        <f>IF('Crisis Indicator Data'!I75="x","x",IF('Crisis Indicator Data'!I75=0,0,IF(LOG('Crisis Indicator Data'!I75)&lt;S$4,0,IF(LOG('Crisis Indicator Data'!I75)&gt;S$3,5,ROUND(5-(S$3-LOG('Crisis Indicator Data'!I75))/(S$3-S$4)*5,1)))))</f>
        <v>2.8</v>
      </c>
      <c r="T78" s="190">
        <f>IF('Crisis Indicator Data'!H75="x","x",IF('Crisis Indicator Data'!I75="x","x",'Crisis Indicator Data'!I75/'Crisis Indicator Data'!H75))</f>
        <v>3.8812502580618524E-3</v>
      </c>
      <c r="U78" s="176">
        <f t="shared" si="20"/>
        <v>0.1</v>
      </c>
      <c r="V78" s="176">
        <f t="shared" si="21"/>
        <v>1.5</v>
      </c>
      <c r="W78" s="176">
        <f>IF('Crisis Indicator Data'!L75="x","x",IF('Crisis Indicator Data'!L75=0,0,IF(LOG('Crisis Indicator Data'!L75)&lt;W$4,0,IF(LOG('Crisis Indicator Data'!L75)&gt;W$3,5,ROUND(5-(W$3-LOG('Crisis Indicator Data'!L75))/(W$3-W$4)*5,1)))))</f>
        <v>0</v>
      </c>
      <c r="X78" s="191">
        <f>IF(OR('Crisis Indicator Data'!L75="x",'Crisis Indicator Data'!H75="x"),"x",'Crisis Indicator Data'!L75/'Crisis Indicator Data'!H75)</f>
        <v>0</v>
      </c>
      <c r="Y78" s="176">
        <f t="shared" si="22"/>
        <v>0</v>
      </c>
      <c r="Z78" s="176">
        <f t="shared" si="23"/>
        <v>0</v>
      </c>
      <c r="AA78" s="176">
        <f t="shared" si="24"/>
        <v>0.8</v>
      </c>
      <c r="AB78" s="192">
        <f t="shared" si="25"/>
        <v>2.6</v>
      </c>
    </row>
    <row r="79" spans="1:28" x14ac:dyDescent="0.3">
      <c r="A79" s="199" t="str">
        <f>'Crisis Indicator Data'!A76</f>
        <v>Complex crisis in Libya</v>
      </c>
      <c r="B79" s="200" t="str">
        <f>'Crisis Indicator Data'!B76</f>
        <v>Multiple crises country</v>
      </c>
      <c r="C79" s="200" t="str">
        <f>'Crisis Indicator Data'!C76</f>
        <v>LBY001</v>
      </c>
      <c r="D79" s="200" t="str">
        <f>'Crisis Indicator Data'!D76</f>
        <v>Libya</v>
      </c>
      <c r="E79" s="201" t="str">
        <f>'Crisis Indicator Data'!E76</f>
        <v>LBY</v>
      </c>
      <c r="F79" s="195">
        <f>IF('Crisis Indicator Data'!F76="x","x",IF(LOG('Crisis Indicator Data'!F76)&lt;F$4,0,IF(LOG('Crisis Indicator Data'!F76)&gt;F$3,5,ROUND(5-(F$3-LOG('Crisis Indicator Data'!F76))/(F$3-F$4)*5,1))))</f>
        <v>5</v>
      </c>
      <c r="G79" s="193">
        <f>IF('Crisis Indicator Data'!F76="x","x",IF(B79="Regional crisis",('Crisis Indicator Data'!F76/VLOOKUP('Impact of the crisis'!$C79,'Regional Crises'!$B$1:$R$66,4,FALSE)),'Crisis Indicator Data'!F76/VLOOKUP('Impact of the crisis'!$E79,'Country Indicator Data'!$B$4:$P$194,15,FALSE)))</f>
        <v>1</v>
      </c>
      <c r="H79" s="176">
        <f t="shared" si="16"/>
        <v>5</v>
      </c>
      <c r="I79" s="176">
        <f t="shared" si="13"/>
        <v>5</v>
      </c>
      <c r="J79" s="176">
        <f>IF('Crisis Indicator Data'!G76="x","x",IF(LOG('Crisis Indicator Data'!G76)&lt;J$4,0,IF(LOG('Crisis Indicator Data'!G76)&gt;J$3,5,ROUND(5-(J$3-LOG('Crisis Indicator Data'!G76))/(J$3-J$4)*5,1))))</f>
        <v>2.8</v>
      </c>
      <c r="K79" s="193">
        <f>IF('Crisis Indicator Data'!G76="x","x",IF(B79="Regional crisis",('Crisis Indicator Data'!G76/VLOOKUP('Impact of the crisis'!$C79,'Regional Crises'!$B$1:$R$66,5,FALSE)),'Crisis Indicator Data'!G76/VLOOKUP('Impact of the crisis'!$E79,'Country Indicator Data'!$B$4:$P$194,14,FALSE)))</f>
        <v>1</v>
      </c>
      <c r="L79" s="176">
        <f t="shared" si="17"/>
        <v>5</v>
      </c>
      <c r="M79" s="176">
        <f t="shared" si="14"/>
        <v>3.9</v>
      </c>
      <c r="N79" s="176">
        <f t="shared" si="18"/>
        <v>4.5</v>
      </c>
      <c r="O79" s="176">
        <f>IF('Crisis Indicator Data'!H76="x","x",IF('Crisis Indicator Data'!H76=0,0,IF(LOG('Crisis Indicator Data'!H76)&lt;O$4,0,IF(LOG('Crisis Indicator Data'!H76)&gt;O$3,5,ROUND(5-(O$3-LOG('Crisis Indicator Data'!H76))/(O$3-O$4)*5,1)))))</f>
        <v>2.9</v>
      </c>
      <c r="P79" s="190">
        <f>IF('Crisis Indicator Data'!H76="x","x",'Crisis Indicator Data'!H76/'Crisis Indicator Data'!G76)</f>
        <v>0.26197060107699027</v>
      </c>
      <c r="Q79" s="176">
        <f t="shared" si="19"/>
        <v>1.3</v>
      </c>
      <c r="R79" s="176">
        <f t="shared" si="15"/>
        <v>2.1</v>
      </c>
      <c r="S79" s="176">
        <f>IF('Crisis Indicator Data'!I76="x","x",IF('Crisis Indicator Data'!I76=0,0,IF(LOG('Crisis Indicator Data'!I76)&lt;S$4,0,IF(LOG('Crisis Indicator Data'!I76)&gt;S$3,5,ROUND(5-(S$3-LOG('Crisis Indicator Data'!I76))/(S$3-S$4)*5,1)))))</f>
        <v>4.5</v>
      </c>
      <c r="T79" s="190">
        <f>IF('Crisis Indicator Data'!H76="x","x",IF('Crisis Indicator Data'!I76="x","x",'Crisis Indicator Data'!I76/'Crisis Indicator Data'!H76))</f>
        <v>0.81444444444444442</v>
      </c>
      <c r="U79" s="176">
        <f t="shared" si="20"/>
        <v>5</v>
      </c>
      <c r="V79" s="176">
        <f t="shared" si="21"/>
        <v>4.8</v>
      </c>
      <c r="W79" s="176">
        <f>IF('Crisis Indicator Data'!L76="x","x",IF('Crisis Indicator Data'!L76=0,0,IF(LOG('Crisis Indicator Data'!L76)&lt;W$4,0,IF(LOG('Crisis Indicator Data'!L76)&gt;W$3,5,ROUND(5-(W$3-LOG('Crisis Indicator Data'!L76))/(W$3-W$4)*5,1)))))</f>
        <v>4.0999999999999996</v>
      </c>
      <c r="X79" s="191">
        <f>IF(OR('Crisis Indicator Data'!L76="x",'Crisis Indicator Data'!H76="x"),"x",'Crisis Indicator Data'!L76/'Crisis Indicator Data'!H76)</f>
        <v>4.0499999999999998E-4</v>
      </c>
      <c r="Y79" s="176">
        <f t="shared" si="22"/>
        <v>5</v>
      </c>
      <c r="Z79" s="176">
        <f t="shared" si="23"/>
        <v>4.5999999999999996</v>
      </c>
      <c r="AA79" s="176">
        <f t="shared" si="24"/>
        <v>4.7</v>
      </c>
      <c r="AB79" s="192">
        <f t="shared" si="25"/>
        <v>3.7</v>
      </c>
    </row>
    <row r="80" spans="1:28" x14ac:dyDescent="0.3">
      <c r="A80" s="199" t="str">
        <f>'Crisis Indicator Data'!A77</f>
        <v>Mixed migration flows in Libya</v>
      </c>
      <c r="B80" s="200" t="str">
        <f>'Crisis Indicator Data'!B77</f>
        <v>International displacement</v>
      </c>
      <c r="C80" s="200" t="str">
        <f>'Crisis Indicator Data'!C77</f>
        <v>LBY002</v>
      </c>
      <c r="D80" s="200" t="str">
        <f>'Crisis Indicator Data'!D77</f>
        <v>Libya</v>
      </c>
      <c r="E80" s="201" t="str">
        <f>'Crisis Indicator Data'!E77</f>
        <v>LBY</v>
      </c>
      <c r="F80" s="195">
        <f>IF('Crisis Indicator Data'!F77="x","x",IF(LOG('Crisis Indicator Data'!F77)&lt;F$4,0,IF(LOG('Crisis Indicator Data'!F77)&gt;F$3,5,ROUND(5-(F$3-LOG('Crisis Indicator Data'!F77))/(F$3-F$4)*5,1))))</f>
        <v>5</v>
      </c>
      <c r="G80" s="193">
        <f>IF('Crisis Indicator Data'!F77="x","x",IF(B80="Regional crisis",('Crisis Indicator Data'!F77/VLOOKUP('Impact of the crisis'!$C80,'Regional Crises'!$B$1:$R$66,4,FALSE)),'Crisis Indicator Data'!F77/VLOOKUP('Impact of the crisis'!$E80,'Country Indicator Data'!$B$4:$P$194,15,FALSE)))</f>
        <v>1</v>
      </c>
      <c r="H80" s="176">
        <f t="shared" si="16"/>
        <v>5</v>
      </c>
      <c r="I80" s="176">
        <f t="shared" si="13"/>
        <v>5</v>
      </c>
      <c r="J80" s="176">
        <f>IF('Crisis Indicator Data'!G77="x","x",IF(LOG('Crisis Indicator Data'!G77)&lt;J$4,0,IF(LOG('Crisis Indicator Data'!G77)&gt;J$3,5,ROUND(5-(J$3-LOG('Crisis Indicator Data'!G77))/(J$3-J$4)*5,1))))</f>
        <v>2.8</v>
      </c>
      <c r="K80" s="193">
        <f>IF('Crisis Indicator Data'!G77="x","x",IF(B80="Regional crisis",('Crisis Indicator Data'!G77/VLOOKUP('Impact of the crisis'!$C80,'Regional Crises'!$B$1:$R$66,5,FALSE)),'Crisis Indicator Data'!G77/VLOOKUP('Impact of the crisis'!$E80,'Country Indicator Data'!$B$4:$P$194,14,FALSE)))</f>
        <v>1</v>
      </c>
      <c r="L80" s="176">
        <f t="shared" si="17"/>
        <v>5</v>
      </c>
      <c r="M80" s="176">
        <f t="shared" si="14"/>
        <v>3.9</v>
      </c>
      <c r="N80" s="176">
        <f t="shared" si="18"/>
        <v>4.5</v>
      </c>
      <c r="O80" s="176">
        <f>IF('Crisis Indicator Data'!H77="x","x",IF('Crisis Indicator Data'!H77=0,0,IF(LOG('Crisis Indicator Data'!H77)&lt;O$4,0,IF(LOG('Crisis Indicator Data'!H77)&gt;O$3,5,ROUND(5-(O$3-LOG('Crisis Indicator Data'!H77))/(O$3-O$4)*5,1)))))</f>
        <v>2.1</v>
      </c>
      <c r="P80" s="190">
        <f>IF('Crisis Indicator Data'!H77="x","x",'Crisis Indicator Data'!H77/'Crisis Indicator Data'!G77)</f>
        <v>8.5140445350021826E-2</v>
      </c>
      <c r="Q80" s="176">
        <f t="shared" si="19"/>
        <v>0.4</v>
      </c>
      <c r="R80" s="176">
        <f t="shared" si="15"/>
        <v>1.25</v>
      </c>
      <c r="S80" s="176">
        <f>IF('Crisis Indicator Data'!I77="x","x",IF('Crisis Indicator Data'!I77=0,0,IF(LOG('Crisis Indicator Data'!I77)&lt;S$4,0,IF(LOG('Crisis Indicator Data'!I77)&gt;S$3,5,ROUND(5-(S$3-LOG('Crisis Indicator Data'!I77))/(S$3-S$4)*5,1)))))</f>
        <v>4</v>
      </c>
      <c r="T80" s="190">
        <f>IF('Crisis Indicator Data'!H77="x","x",IF('Crisis Indicator Data'!I77="x","x",'Crisis Indicator Data'!I77/'Crisis Indicator Data'!H77))</f>
        <v>1</v>
      </c>
      <c r="U80" s="176">
        <f t="shared" si="20"/>
        <v>5</v>
      </c>
      <c r="V80" s="176">
        <f t="shared" si="21"/>
        <v>4.5</v>
      </c>
      <c r="W80" s="176">
        <f>IF('Crisis Indicator Data'!L77="x","x",IF('Crisis Indicator Data'!L77=0,0,IF(LOG('Crisis Indicator Data'!L77)&lt;W$4,0,IF(LOG('Crisis Indicator Data'!L77)&gt;W$3,5,ROUND(5-(W$3-LOG('Crisis Indicator Data'!L77))/(W$3-W$4)*5,1)))))</f>
        <v>3.9</v>
      </c>
      <c r="X80" s="191">
        <f>IF(OR('Crisis Indicator Data'!L77="x",'Crisis Indicator Data'!H77="x"),"x",'Crisis Indicator Data'!L77/'Crisis Indicator Data'!H77)</f>
        <v>9.6410256410256413E-4</v>
      </c>
      <c r="Y80" s="176">
        <f t="shared" si="22"/>
        <v>5</v>
      </c>
      <c r="Z80" s="176">
        <f t="shared" si="23"/>
        <v>4.5</v>
      </c>
      <c r="AA80" s="176">
        <f t="shared" si="24"/>
        <v>4.5</v>
      </c>
      <c r="AB80" s="192">
        <f t="shared" si="25"/>
        <v>3.3</v>
      </c>
    </row>
    <row r="81" spans="1:28" x14ac:dyDescent="0.3">
      <c r="A81" s="199" t="str">
        <f>'Crisis Indicator Data'!A78</f>
        <v>Drought in Madagascar</v>
      </c>
      <c r="B81" s="200" t="str">
        <f>'Crisis Indicator Data'!B78</f>
        <v>Drought</v>
      </c>
      <c r="C81" s="200" t="str">
        <f>'Crisis Indicator Data'!C78</f>
        <v>MDG002</v>
      </c>
      <c r="D81" s="200" t="str">
        <f>'Crisis Indicator Data'!D78</f>
        <v>Madagascar</v>
      </c>
      <c r="E81" s="201" t="str">
        <f>'Crisis Indicator Data'!E78</f>
        <v>MDG</v>
      </c>
      <c r="F81" s="195">
        <f>IF('Crisis Indicator Data'!F78="x","x",IF(LOG('Crisis Indicator Data'!F78)&lt;F$4,0,IF(LOG('Crisis Indicator Data'!F78)&gt;F$3,5,ROUND(5-(F$3-LOG('Crisis Indicator Data'!F78))/(F$3-F$4)*5,1))))</f>
        <v>3.6</v>
      </c>
      <c r="G81" s="193">
        <f>IF('Crisis Indicator Data'!F78="x","x",IF(B81="Regional crisis",('Crisis Indicator Data'!F78/VLOOKUP('Impact of the crisis'!$C81,'Regional Crises'!$B$1:$R$66,4,FALSE)),'Crisis Indicator Data'!F78/VLOOKUP('Impact of the crisis'!$E81,'Country Indicator Data'!$B$4:$P$194,15,FALSE)))</f>
        <v>0.25739429357167409</v>
      </c>
      <c r="H81" s="176">
        <f t="shared" si="16"/>
        <v>1.2</v>
      </c>
      <c r="I81" s="176">
        <f t="shared" si="13"/>
        <v>2.4</v>
      </c>
      <c r="J81" s="176">
        <f>IF('Crisis Indicator Data'!G78="x","x",IF(LOG('Crisis Indicator Data'!G78)&lt;J$4,0,IF(LOG('Crisis Indicator Data'!G78)&gt;J$3,5,ROUND(5-(J$3-LOG('Crisis Indicator Data'!G78))/(J$3-J$4)*5,1))))</f>
        <v>1.2</v>
      </c>
      <c r="K81" s="193">
        <f>IF('Crisis Indicator Data'!G78="x","x",IF(B81="Regional crisis",('Crisis Indicator Data'!G78/VLOOKUP('Impact of the crisis'!$C81,'Regional Crises'!$B$1:$R$66,5,FALSE)),'Crisis Indicator Data'!G78/VLOOKUP('Impact of the crisis'!$E81,'Country Indicator Data'!$B$4:$P$194,14,FALSE)))</f>
        <v>8.524344569288389E-2</v>
      </c>
      <c r="L81" s="176">
        <f t="shared" si="17"/>
        <v>0.4</v>
      </c>
      <c r="M81" s="176">
        <f t="shared" si="14"/>
        <v>0.8</v>
      </c>
      <c r="N81" s="176">
        <f t="shared" si="18"/>
        <v>1.7</v>
      </c>
      <c r="O81" s="176">
        <f>IF('Crisis Indicator Data'!H78="x","x",IF('Crisis Indicator Data'!H78=0,0,IF(LOG('Crisis Indicator Data'!H78)&lt;O$4,0,IF(LOG('Crisis Indicator Data'!H78)&gt;O$3,5,ROUND(5-(O$3-LOG('Crisis Indicator Data'!H78))/(O$3-O$4)*5,1)))))</f>
        <v>2.8</v>
      </c>
      <c r="P81" s="190">
        <f>IF('Crisis Indicator Data'!H78="x","x",'Crisis Indicator Data'!H78/'Crisis Indicator Data'!G78)</f>
        <v>0.70474516695957823</v>
      </c>
      <c r="Q81" s="176">
        <f t="shared" si="19"/>
        <v>3.5</v>
      </c>
      <c r="R81" s="176">
        <f t="shared" si="15"/>
        <v>3.15</v>
      </c>
      <c r="S81" s="176" t="str">
        <f>IF('Crisis Indicator Data'!I78="x","x",IF('Crisis Indicator Data'!I78=0,0,IF(LOG('Crisis Indicator Data'!I78)&lt;S$4,0,IF(LOG('Crisis Indicator Data'!I78)&gt;S$3,5,ROUND(5-(S$3-LOG('Crisis Indicator Data'!I78))/(S$3-S$4)*5,1)))))</f>
        <v>x</v>
      </c>
      <c r="T81" s="190" t="str">
        <f>IF('Crisis Indicator Data'!H78="x","x",IF('Crisis Indicator Data'!I78="x","x",'Crisis Indicator Data'!I78/'Crisis Indicator Data'!H78))</f>
        <v>x</v>
      </c>
      <c r="U81" s="176" t="str">
        <f t="shared" si="20"/>
        <v>x</v>
      </c>
      <c r="V81" s="176" t="str">
        <f t="shared" si="21"/>
        <v>x</v>
      </c>
      <c r="W81" s="176" t="str">
        <f>IF('Crisis Indicator Data'!L78="x","x",IF('Crisis Indicator Data'!L78=0,0,IF(LOG('Crisis Indicator Data'!L78)&lt;W$4,0,IF(LOG('Crisis Indicator Data'!L78)&gt;W$3,5,ROUND(5-(W$3-LOG('Crisis Indicator Data'!L78))/(W$3-W$4)*5,1)))))</f>
        <v>x</v>
      </c>
      <c r="X81" s="191" t="str">
        <f>IF(OR('Crisis Indicator Data'!L78="x",'Crisis Indicator Data'!H78="x"),"x",'Crisis Indicator Data'!L78/'Crisis Indicator Data'!H78)</f>
        <v>x</v>
      </c>
      <c r="Y81" s="176" t="str">
        <f t="shared" si="22"/>
        <v>x</v>
      </c>
      <c r="Z81" s="176" t="str">
        <f t="shared" si="23"/>
        <v>x</v>
      </c>
      <c r="AA81" s="176" t="str">
        <f t="shared" si="24"/>
        <v>x</v>
      </c>
      <c r="AB81" s="192">
        <f t="shared" si="25"/>
        <v>3.15</v>
      </c>
    </row>
    <row r="82" spans="1:28" x14ac:dyDescent="0.3">
      <c r="A82" s="199" t="str">
        <f>'Crisis Indicator Data'!A79</f>
        <v>Complex crisis in Malawi</v>
      </c>
      <c r="B82" s="200" t="str">
        <f>'Crisis Indicator Data'!B79</f>
        <v>Complex crisis</v>
      </c>
      <c r="C82" s="200" t="str">
        <f>'Crisis Indicator Data'!C79</f>
        <v>MWI002</v>
      </c>
      <c r="D82" s="200" t="str">
        <f>'Crisis Indicator Data'!D79</f>
        <v>Malawi</v>
      </c>
      <c r="E82" s="201" t="str">
        <f>'Crisis Indicator Data'!E79</f>
        <v>MWI</v>
      </c>
      <c r="F82" s="195">
        <f>IF('Crisis Indicator Data'!F79="x","x",IF(LOG('Crisis Indicator Data'!F79)&lt;F$4,0,IF(LOG('Crisis Indicator Data'!F79)&gt;F$3,5,ROUND(5-(F$3-LOG('Crisis Indicator Data'!F79))/(F$3-F$4)*5,1))))</f>
        <v>3.3</v>
      </c>
      <c r="G82" s="193">
        <f>IF('Crisis Indicator Data'!F79="x","x",IF(B82="Regional crisis",('Crisis Indicator Data'!F79/VLOOKUP('Impact of the crisis'!$C82,'Regional Crises'!$B$1:$R$66,4,FALSE)),'Crisis Indicator Data'!F79/VLOOKUP('Impact of the crisis'!$E82,'Country Indicator Data'!$B$4:$P$194,15,FALSE)))</f>
        <v>0.99995757318625367</v>
      </c>
      <c r="H82" s="176">
        <f t="shared" si="16"/>
        <v>5</v>
      </c>
      <c r="I82" s="176">
        <f t="shared" si="13"/>
        <v>4.1500000000000004</v>
      </c>
      <c r="J82" s="176">
        <f>IF('Crisis Indicator Data'!G79="x","x",IF(LOG('Crisis Indicator Data'!G79)&lt;J$4,0,IF(LOG('Crisis Indicator Data'!G79)&gt;J$3,5,ROUND(5-(J$3-LOG('Crisis Indicator Data'!G79))/(J$3-J$4)*5,1))))</f>
        <v>4.2</v>
      </c>
      <c r="K82" s="193">
        <f>IF('Crisis Indicator Data'!G79="x","x",IF(B82="Regional crisis",('Crisis Indicator Data'!G79/VLOOKUP('Impact of the crisis'!$C82,'Regional Crises'!$B$1:$R$66,5,FALSE)),'Crisis Indicator Data'!G79/VLOOKUP('Impact of the crisis'!$E82,'Country Indicator Data'!$B$4:$P$194,14,FALSE)))</f>
        <v>0.92409827496079455</v>
      </c>
      <c r="L82" s="176">
        <f t="shared" si="17"/>
        <v>4.5999999999999996</v>
      </c>
      <c r="M82" s="176">
        <f t="shared" si="14"/>
        <v>4.4000000000000004</v>
      </c>
      <c r="N82" s="176">
        <f t="shared" si="18"/>
        <v>4.3</v>
      </c>
      <c r="O82" s="176">
        <f>IF('Crisis Indicator Data'!H79="x","x",IF('Crisis Indicator Data'!H79=0,0,IF(LOG('Crisis Indicator Data'!H79)&lt;O$4,0,IF(LOG('Crisis Indicator Data'!H79)&gt;O$3,5,ROUND(5-(O$3-LOG('Crisis Indicator Data'!H79))/(O$3-O$4)*5,1)))))</f>
        <v>4.0999999999999996</v>
      </c>
      <c r="P82" s="190">
        <f>IF('Crisis Indicator Data'!H79="x","x",'Crisis Indicator Data'!H79/'Crisis Indicator Data'!G79)</f>
        <v>0.49988686502998075</v>
      </c>
      <c r="Q82" s="176">
        <f t="shared" si="19"/>
        <v>2.5</v>
      </c>
      <c r="R82" s="176">
        <f t="shared" si="15"/>
        <v>3.3</v>
      </c>
      <c r="S82" s="176">
        <f>IF('Crisis Indicator Data'!I79="x","x",IF('Crisis Indicator Data'!I79=0,0,IF(LOG('Crisis Indicator Data'!I79)&lt;S$4,0,IF(LOG('Crisis Indicator Data'!I79)&gt;S$3,5,ROUND(5-(S$3-LOG('Crisis Indicator Data'!I79))/(S$3-S$4)*5,1)))))</f>
        <v>0</v>
      </c>
      <c r="T82" s="190">
        <f>IF('Crisis Indicator Data'!H79="x","x",IF('Crisis Indicator Data'!I79="x","x",'Crisis Indicator Data'!I79/'Crisis Indicator Data'!H79))</f>
        <v>0</v>
      </c>
      <c r="U82" s="176">
        <f t="shared" si="20"/>
        <v>0</v>
      </c>
      <c r="V82" s="176">
        <f t="shared" si="21"/>
        <v>0</v>
      </c>
      <c r="W82" s="176">
        <f>IF('Crisis Indicator Data'!L79="x","x",IF('Crisis Indicator Data'!L79=0,0,IF(LOG('Crisis Indicator Data'!L79)&lt;W$4,0,IF(LOG('Crisis Indicator Data'!L79)&gt;W$3,5,ROUND(5-(W$3-LOG('Crisis Indicator Data'!L79))/(W$3-W$4)*5,1)))))</f>
        <v>2.2000000000000002</v>
      </c>
      <c r="X82" s="191">
        <f>IF(OR('Crisis Indicator Data'!L79="x",'Crisis Indicator Data'!H79="x"),"x",'Crisis Indicator Data'!L79/'Crisis Indicator Data'!H79)</f>
        <v>4.0737806948059293E-6</v>
      </c>
      <c r="Y82" s="176">
        <f t="shared" si="22"/>
        <v>0.2</v>
      </c>
      <c r="Z82" s="176">
        <f t="shared" si="23"/>
        <v>1.2</v>
      </c>
      <c r="AA82" s="176">
        <f t="shared" si="24"/>
        <v>0.6</v>
      </c>
      <c r="AB82" s="192">
        <f t="shared" si="25"/>
        <v>2.2000000000000002</v>
      </c>
    </row>
    <row r="83" spans="1:28" x14ac:dyDescent="0.3">
      <c r="A83" s="199" t="str">
        <f>'Crisis Indicator Data'!A80</f>
        <v>Complex crisis in Mali</v>
      </c>
      <c r="B83" s="200" t="str">
        <f>'Crisis Indicator Data'!B80</f>
        <v>Complex crisis</v>
      </c>
      <c r="C83" s="200" t="str">
        <f>'Crisis Indicator Data'!C80</f>
        <v>MLI001</v>
      </c>
      <c r="D83" s="200" t="str">
        <f>'Crisis Indicator Data'!D80</f>
        <v>Mali</v>
      </c>
      <c r="E83" s="201" t="str">
        <f>'Crisis Indicator Data'!E80</f>
        <v>MLI</v>
      </c>
      <c r="F83" s="195">
        <f>IF('Crisis Indicator Data'!F80="x","x",IF(LOG('Crisis Indicator Data'!F80)&lt;F$4,0,IF(LOG('Crisis Indicator Data'!F80)&gt;F$3,5,ROUND(5-(F$3-LOG('Crisis Indicator Data'!F80))/(F$3-F$4)*5,1))))</f>
        <v>5</v>
      </c>
      <c r="G83" s="193">
        <f>IF('Crisis Indicator Data'!F80="x","x",IF(B83="Regional crisis",('Crisis Indicator Data'!F80/VLOOKUP('Impact of the crisis'!$C83,'Regional Crises'!$B$1:$R$66,4,FALSE)),'Crisis Indicator Data'!F80/VLOOKUP('Impact of the crisis'!$E83,'Country Indicator Data'!$B$4:$P$194,15,FALSE)))</f>
        <v>1</v>
      </c>
      <c r="H83" s="176">
        <f t="shared" si="16"/>
        <v>5</v>
      </c>
      <c r="I83" s="176">
        <f t="shared" si="13"/>
        <v>5</v>
      </c>
      <c r="J83" s="176">
        <f>IF('Crisis Indicator Data'!G80="x","x",IF(LOG('Crisis Indicator Data'!G80)&lt;J$4,0,IF(LOG('Crisis Indicator Data'!G80)&gt;J$3,5,ROUND(5-(J$3-LOG('Crisis Indicator Data'!G80))/(J$3-J$4)*5,1))))</f>
        <v>4.3</v>
      </c>
      <c r="K83" s="193">
        <f>IF('Crisis Indicator Data'!G80="x","x",IF(B83="Regional crisis",('Crisis Indicator Data'!G80/VLOOKUP('Impact of the crisis'!$C83,'Regional Crises'!$B$1:$R$66,5,FALSE)),'Crisis Indicator Data'!G80/VLOOKUP('Impact of the crisis'!$E83,'Country Indicator Data'!$B$4:$P$194,14,FALSE)))</f>
        <v>1.0002525124993686</v>
      </c>
      <c r="L83" s="176">
        <f t="shared" si="17"/>
        <v>5</v>
      </c>
      <c r="M83" s="176">
        <f t="shared" si="14"/>
        <v>4.6500000000000004</v>
      </c>
      <c r="N83" s="176">
        <f t="shared" si="18"/>
        <v>4.8</v>
      </c>
      <c r="O83" s="176">
        <f>IF('Crisis Indicator Data'!H80="x","x",IF('Crisis Indicator Data'!H80=0,0,IF(LOG('Crisis Indicator Data'!H80)&lt;O$4,0,IF(LOG('Crisis Indicator Data'!H80)&gt;O$3,5,ROUND(5-(O$3-LOG('Crisis Indicator Data'!H80))/(O$3-O$4)*5,1)))))</f>
        <v>4</v>
      </c>
      <c r="P83" s="190">
        <f>IF('Crisis Indicator Data'!H80="x","x",'Crisis Indicator Data'!H80/'Crisis Indicator Data'!G80)</f>
        <v>0.41401595476118347</v>
      </c>
      <c r="Q83" s="176">
        <f t="shared" si="19"/>
        <v>2</v>
      </c>
      <c r="R83" s="176">
        <f t="shared" si="15"/>
        <v>3</v>
      </c>
      <c r="S83" s="176">
        <f>IF('Crisis Indicator Data'!I80="x","x",IF('Crisis Indicator Data'!I80=0,0,IF(LOG('Crisis Indicator Data'!I80)&lt;S$4,0,IF(LOG('Crisis Indicator Data'!I80)&gt;S$3,5,ROUND(5-(S$3-LOG('Crisis Indicator Data'!I80))/(S$3-S$4)*5,1)))))</f>
        <v>3.8</v>
      </c>
      <c r="T83" s="190">
        <f>IF('Crisis Indicator Data'!H80="x","x",IF('Crisis Indicator Data'!I80="x","x",'Crisis Indicator Data'!I80/'Crisis Indicator Data'!H80))</f>
        <v>5.24390243902439E-2</v>
      </c>
      <c r="U83" s="176">
        <f t="shared" si="20"/>
        <v>1.7</v>
      </c>
      <c r="V83" s="176">
        <f t="shared" si="21"/>
        <v>2.8</v>
      </c>
      <c r="W83" s="176">
        <f>IF('Crisis Indicator Data'!L80="x","x",IF('Crisis Indicator Data'!L80=0,0,IF(LOG('Crisis Indicator Data'!L80)&lt;W$4,0,IF(LOG('Crisis Indicator Data'!L80)&gt;W$3,5,ROUND(5-(W$3-LOG('Crisis Indicator Data'!L80))/(W$3-W$4)*5,1)))))</f>
        <v>4.4000000000000004</v>
      </c>
      <c r="X83" s="191">
        <f>IF(OR('Crisis Indicator Data'!L80="x",'Crisis Indicator Data'!H80="x"),"x",'Crisis Indicator Data'!L80/'Crisis Indicator Data'!H80)</f>
        <v>1.3780487804878049E-4</v>
      </c>
      <c r="Y83" s="176">
        <f t="shared" si="22"/>
        <v>5</v>
      </c>
      <c r="Z83" s="176">
        <f t="shared" si="23"/>
        <v>4.7</v>
      </c>
      <c r="AA83" s="176">
        <f t="shared" si="24"/>
        <v>3.9</v>
      </c>
      <c r="AB83" s="192">
        <f t="shared" si="25"/>
        <v>3.5</v>
      </c>
    </row>
    <row r="84" spans="1:28" x14ac:dyDescent="0.3">
      <c r="A84" s="199" t="str">
        <f>'Crisis Indicator Data'!A81</f>
        <v>Refugees from Mali in Mauritania</v>
      </c>
      <c r="B84" s="200" t="str">
        <f>'Crisis Indicator Data'!B81</f>
        <v>International displacement</v>
      </c>
      <c r="C84" s="200" t="str">
        <f>'Crisis Indicator Data'!C81</f>
        <v>MRT002</v>
      </c>
      <c r="D84" s="200" t="str">
        <f>'Crisis Indicator Data'!D81</f>
        <v>Mauritania</v>
      </c>
      <c r="E84" s="201" t="str">
        <f>'Crisis Indicator Data'!E81</f>
        <v>MRT</v>
      </c>
      <c r="F84" s="195">
        <f>IF('Crisis Indicator Data'!F81="x","x",IF(LOG('Crisis Indicator Data'!F81)&lt;F$4,0,IF(LOG('Crisis Indicator Data'!F81)&gt;F$3,5,ROUND(5-(F$3-LOG('Crisis Indicator Data'!F81))/(F$3-F$4)*5,1))))</f>
        <v>0</v>
      </c>
      <c r="G84" s="193">
        <f>IF('Crisis Indicator Data'!F81="x","x",IF(B84="Regional crisis",('Crisis Indicator Data'!F81/VLOOKUP('Impact of the crisis'!$C84,'Regional Crises'!$B$1:$R$66,4,FALSE)),'Crisis Indicator Data'!F81/VLOOKUP('Impact of the crisis'!$E84,'Country Indicator Data'!$B$4:$P$194,15,FALSE)))</f>
        <v>7.276608130396817E-5</v>
      </c>
      <c r="H84" s="176">
        <f t="shared" si="16"/>
        <v>0</v>
      </c>
      <c r="I84" s="176">
        <f t="shared" si="13"/>
        <v>0</v>
      </c>
      <c r="J84" s="176">
        <f>IF('Crisis Indicator Data'!G81="x","x",IF(LOG('Crisis Indicator Data'!G81)&lt;J$4,0,IF(LOG('Crisis Indicator Data'!G81)&gt;J$3,5,ROUND(5-(J$3-LOG('Crisis Indicator Data'!G81))/(J$3-J$4)*5,1))))</f>
        <v>0</v>
      </c>
      <c r="K84" s="193">
        <f>IF('Crisis Indicator Data'!G81="x","x",IF(B84="Regional crisis",('Crisis Indicator Data'!G81/VLOOKUP('Impact of the crisis'!$C84,'Regional Crises'!$B$1:$R$66,5,FALSE)),'Crisis Indicator Data'!G81/VLOOKUP('Impact of the crisis'!$E84,'Country Indicator Data'!$B$4:$P$194,14,FALSE)))</f>
        <v>1.7370325693606754E-2</v>
      </c>
      <c r="L84" s="176">
        <f t="shared" si="17"/>
        <v>0</v>
      </c>
      <c r="M84" s="176">
        <f t="shared" si="14"/>
        <v>0</v>
      </c>
      <c r="N84" s="176">
        <f t="shared" si="18"/>
        <v>0</v>
      </c>
      <c r="O84" s="176">
        <f>IF('Crisis Indicator Data'!H81="x","x",IF('Crisis Indicator Data'!H81=0,0,IF(LOG('Crisis Indicator Data'!H81)&lt;O$4,0,IF(LOG('Crisis Indicator Data'!H81)&gt;O$3,5,ROUND(5-(O$3-LOG('Crisis Indicator Data'!H81))/(O$3-O$4)*5,1)))))</f>
        <v>0.5</v>
      </c>
      <c r="P84" s="190">
        <f>IF('Crisis Indicator Data'!H81="x","x",'Crisis Indicator Data'!H81/'Crisis Indicator Data'!G81)</f>
        <v>0.84722222222222221</v>
      </c>
      <c r="Q84" s="176">
        <f t="shared" si="19"/>
        <v>4.2</v>
      </c>
      <c r="R84" s="176">
        <f t="shared" si="15"/>
        <v>2.35</v>
      </c>
      <c r="S84" s="176">
        <f>IF('Crisis Indicator Data'!I81="x","x",IF('Crisis Indicator Data'!I81=0,0,IF(LOG('Crisis Indicator Data'!I81)&lt;S$4,0,IF(LOG('Crisis Indicator Data'!I81)&gt;S$3,5,ROUND(5-(S$3-LOG('Crisis Indicator Data'!I81))/(S$3-S$4)*5,1)))))</f>
        <v>2.6</v>
      </c>
      <c r="T84" s="190">
        <f>IF('Crisis Indicator Data'!H81="x","x",IF('Crisis Indicator Data'!I81="x","x",'Crisis Indicator Data'!I81/'Crisis Indicator Data'!H81))</f>
        <v>1</v>
      </c>
      <c r="U84" s="176">
        <f t="shared" si="20"/>
        <v>5</v>
      </c>
      <c r="V84" s="176">
        <f t="shared" si="21"/>
        <v>3.8</v>
      </c>
      <c r="W84" s="176" t="str">
        <f>IF('Crisis Indicator Data'!L81="x","x",IF('Crisis Indicator Data'!L81=0,0,IF(LOG('Crisis Indicator Data'!L81)&lt;W$4,0,IF(LOG('Crisis Indicator Data'!L81)&gt;W$3,5,ROUND(5-(W$3-LOG('Crisis Indicator Data'!L81))/(W$3-W$4)*5,1)))))</f>
        <v>x</v>
      </c>
      <c r="X84" s="191" t="str">
        <f>IF(OR('Crisis Indicator Data'!L81="x",'Crisis Indicator Data'!H81="x"),"x",'Crisis Indicator Data'!L81/'Crisis Indicator Data'!H81)</f>
        <v>x</v>
      </c>
      <c r="Y84" s="176" t="str">
        <f t="shared" si="22"/>
        <v>x</v>
      </c>
      <c r="Z84" s="176" t="str">
        <f t="shared" si="23"/>
        <v>x</v>
      </c>
      <c r="AA84" s="176">
        <f t="shared" si="24"/>
        <v>3.8</v>
      </c>
      <c r="AB84" s="192">
        <f t="shared" si="25"/>
        <v>3.2</v>
      </c>
    </row>
    <row r="85" spans="1:28" x14ac:dyDescent="0.3">
      <c r="A85" s="199" t="str">
        <f>'Crisis Indicator Data'!A82</f>
        <v>Food Security in Mauritania</v>
      </c>
      <c r="B85" s="200" t="str">
        <f>'Crisis Indicator Data'!B82</f>
        <v>Drought</v>
      </c>
      <c r="C85" s="200" t="str">
        <f>'Crisis Indicator Data'!C82</f>
        <v>MRT003</v>
      </c>
      <c r="D85" s="200" t="str">
        <f>'Crisis Indicator Data'!D82</f>
        <v>Mauritania</v>
      </c>
      <c r="E85" s="201" t="str">
        <f>'Crisis Indicator Data'!E82</f>
        <v>MRT</v>
      </c>
      <c r="F85" s="195">
        <f>IF('Crisis Indicator Data'!F82="x","x",IF(LOG('Crisis Indicator Data'!F82)&lt;F$4,0,IF(LOG('Crisis Indicator Data'!F82)&gt;F$3,5,ROUND(5-(F$3-LOG('Crisis Indicator Data'!F82))/(F$3-F$4)*5,1))))</f>
        <v>5</v>
      </c>
      <c r="G85" s="193">
        <f>IF('Crisis Indicator Data'!F82="x","x",IF(B85="Regional crisis",('Crisis Indicator Data'!F82/VLOOKUP('Impact of the crisis'!$C85,'Regional Crises'!$B$1:$R$66,4,FALSE)),'Crisis Indicator Data'!F82/VLOOKUP('Impact of the crisis'!$E85,'Country Indicator Data'!$B$4:$P$194,15,FALSE)))</f>
        <v>1</v>
      </c>
      <c r="H85" s="176">
        <f t="shared" si="16"/>
        <v>5</v>
      </c>
      <c r="I85" s="176">
        <f t="shared" si="13"/>
        <v>5</v>
      </c>
      <c r="J85" s="176">
        <f>IF('Crisis Indicator Data'!G82="x","x",IF(LOG('Crisis Indicator Data'!G82)&lt;J$4,0,IF(LOG('Crisis Indicator Data'!G82)&gt;J$3,5,ROUND(5-(J$3-LOG('Crisis Indicator Data'!G82))/(J$3-J$4)*5,1))))</f>
        <v>2.1</v>
      </c>
      <c r="K85" s="193">
        <f>IF('Crisis Indicator Data'!G82="x","x",IF(B85="Regional crisis",('Crisis Indicator Data'!G82/VLOOKUP('Impact of the crisis'!$C85,'Regional Crises'!$B$1:$R$66,5,FALSE)),'Crisis Indicator Data'!G82/VLOOKUP('Impact of the crisis'!$E85,'Country Indicator Data'!$B$4:$P$194,14,FALSE)))</f>
        <v>1</v>
      </c>
      <c r="L85" s="176">
        <f t="shared" si="17"/>
        <v>5</v>
      </c>
      <c r="M85" s="176">
        <f t="shared" si="14"/>
        <v>3.55</v>
      </c>
      <c r="N85" s="176">
        <f t="shared" si="18"/>
        <v>4.4000000000000004</v>
      </c>
      <c r="O85" s="176">
        <f>IF('Crisis Indicator Data'!H82="x","x",IF('Crisis Indicator Data'!H82=0,0,IF(LOG('Crisis Indicator Data'!H82)&lt;O$4,0,IF(LOG('Crisis Indicator Data'!H82)&gt;O$3,5,ROUND(5-(O$3-LOG('Crisis Indicator Data'!H82))/(O$3-O$4)*5,1)))))</f>
        <v>2.8</v>
      </c>
      <c r="P85" s="190">
        <f>IF('Crisis Indicator Data'!H82="x","x",'Crisis Indicator Data'!H82/'Crisis Indicator Data'!G82)</f>
        <v>0.36501809408926417</v>
      </c>
      <c r="Q85" s="176">
        <f t="shared" si="19"/>
        <v>1.8</v>
      </c>
      <c r="R85" s="176">
        <f t="shared" si="15"/>
        <v>2.2999999999999998</v>
      </c>
      <c r="S85" s="176" t="str">
        <f>IF('Crisis Indicator Data'!I82="x","x",IF('Crisis Indicator Data'!I82=0,0,IF(LOG('Crisis Indicator Data'!I82)&lt;S$4,0,IF(LOG('Crisis Indicator Data'!I82)&gt;S$3,5,ROUND(5-(S$3-LOG('Crisis Indicator Data'!I82))/(S$3-S$4)*5,1)))))</f>
        <v>x</v>
      </c>
      <c r="T85" s="190" t="str">
        <f>IF('Crisis Indicator Data'!H82="x","x",IF('Crisis Indicator Data'!I82="x","x",'Crisis Indicator Data'!I82/'Crisis Indicator Data'!H82))</f>
        <v>x</v>
      </c>
      <c r="U85" s="176" t="str">
        <f t="shared" si="20"/>
        <v>x</v>
      </c>
      <c r="V85" s="176" t="str">
        <f t="shared" si="21"/>
        <v>x</v>
      </c>
      <c r="W85" s="176" t="str">
        <f>IF('Crisis Indicator Data'!L82="x","x",IF('Crisis Indicator Data'!L82=0,0,IF(LOG('Crisis Indicator Data'!L82)&lt;W$4,0,IF(LOG('Crisis Indicator Data'!L82)&gt;W$3,5,ROUND(5-(W$3-LOG('Crisis Indicator Data'!L82))/(W$3-W$4)*5,1)))))</f>
        <v>x</v>
      </c>
      <c r="X85" s="191" t="str">
        <f>IF(OR('Crisis Indicator Data'!L82="x",'Crisis Indicator Data'!H82="x"),"x",'Crisis Indicator Data'!L82/'Crisis Indicator Data'!H82)</f>
        <v>x</v>
      </c>
      <c r="Y85" s="176" t="str">
        <f t="shared" si="22"/>
        <v>x</v>
      </c>
      <c r="Z85" s="176" t="str">
        <f t="shared" si="23"/>
        <v>x</v>
      </c>
      <c r="AA85" s="176" t="str">
        <f t="shared" si="24"/>
        <v>x</v>
      </c>
      <c r="AB85" s="192">
        <f t="shared" si="25"/>
        <v>2.2999999999999998</v>
      </c>
    </row>
    <row r="86" spans="1:28" x14ac:dyDescent="0.3">
      <c r="A86" s="199" t="str">
        <f>'Crisis Indicator Data'!A83</f>
        <v>Multiple crisis in Mexico</v>
      </c>
      <c r="B86" s="200" t="str">
        <f>'Crisis Indicator Data'!B83</f>
        <v>Multiple crises country</v>
      </c>
      <c r="C86" s="200" t="str">
        <f>'Crisis Indicator Data'!C83</f>
        <v>MEX001</v>
      </c>
      <c r="D86" s="200" t="str">
        <f>'Crisis Indicator Data'!D83</f>
        <v>Mexico</v>
      </c>
      <c r="E86" s="201" t="str">
        <f>'Crisis Indicator Data'!E83</f>
        <v>MEX</v>
      </c>
      <c r="F86" s="195">
        <f>IF('Crisis Indicator Data'!F83="x","x",IF(LOG('Crisis Indicator Data'!F83)&lt;F$4,0,IF(LOG('Crisis Indicator Data'!F83)&gt;F$3,5,ROUND(5-(F$3-LOG('Crisis Indicator Data'!F83))/(F$3-F$4)*5,1))))</f>
        <v>5</v>
      </c>
      <c r="G86" s="193">
        <f>IF('Crisis Indicator Data'!F83="x","x",IF(B86="Regional crisis",('Crisis Indicator Data'!F83/VLOOKUP('Impact of the crisis'!$C86,'Regional Crises'!$B$1:$R$66,4,FALSE)),'Crisis Indicator Data'!F83/VLOOKUP('Impact of the crisis'!$E86,'Country Indicator Data'!$B$4:$P$194,15,FALSE)))</f>
        <v>0.84131844954859947</v>
      </c>
      <c r="H86" s="176">
        <f t="shared" si="16"/>
        <v>4.2</v>
      </c>
      <c r="I86" s="176">
        <f t="shared" ref="I86:I117" si="26">IF(AND(H86="x",F86="x"),"x",AVERAGE(F86,H86))</f>
        <v>4.5999999999999996</v>
      </c>
      <c r="J86" s="176">
        <f>IF('Crisis Indicator Data'!G83="x","x",IF(LOG('Crisis Indicator Data'!G83)&lt;J$4,0,IF(LOG('Crisis Indicator Data'!G83)&gt;J$3,5,ROUND(5-(J$3-LOG('Crisis Indicator Data'!G83))/(J$3-J$4)*5,1))))</f>
        <v>5</v>
      </c>
      <c r="K86" s="193">
        <f>IF('Crisis Indicator Data'!G83="x","x",IF(B86="Regional crisis",('Crisis Indicator Data'!G83/VLOOKUP('Impact of the crisis'!$C86,'Regional Crises'!$B$1:$R$66,5,FALSE)),'Crisis Indicator Data'!G83/VLOOKUP('Impact of the crisis'!$E86,'Country Indicator Data'!$B$4:$P$194,14,FALSE)))</f>
        <v>0.80498386236213038</v>
      </c>
      <c r="L86" s="176">
        <f t="shared" si="17"/>
        <v>4</v>
      </c>
      <c r="M86" s="176">
        <f t="shared" ref="M86:M117" si="27">IF(AND(L86="x",J86="x"),"x",AVERAGE(J86,L86))</f>
        <v>4.5</v>
      </c>
      <c r="N86" s="176">
        <f t="shared" si="18"/>
        <v>4.5999999999999996</v>
      </c>
      <c r="O86" s="176" t="str">
        <f>IF('Crisis Indicator Data'!H83="x","x",IF('Crisis Indicator Data'!H83=0,0,IF(LOG('Crisis Indicator Data'!H83)&lt;O$4,0,IF(LOG('Crisis Indicator Data'!H83)&gt;O$3,5,ROUND(5-(O$3-LOG('Crisis Indicator Data'!H83))/(O$3-O$4)*5,1)))))</f>
        <v>x</v>
      </c>
      <c r="P86" s="190" t="str">
        <f>IF('Crisis Indicator Data'!H83="x","x",'Crisis Indicator Data'!H83/'Crisis Indicator Data'!G83)</f>
        <v>x</v>
      </c>
      <c r="Q86" s="176" t="str">
        <f t="shared" si="19"/>
        <v>x</v>
      </c>
      <c r="R86" s="176" t="str">
        <f t="shared" ref="R86:R117" si="28">IF(AND(Q86="x",O86="x"),"x",AVERAGE(O86,Q86))</f>
        <v>x</v>
      </c>
      <c r="S86" s="176">
        <f>IF('Crisis Indicator Data'!I83="x","x",IF('Crisis Indicator Data'!I83=0,0,IF(LOG('Crisis Indicator Data'!I83)&lt;S$4,0,IF(LOG('Crisis Indicator Data'!I83)&gt;S$3,5,ROUND(5-(S$3-LOG('Crisis Indicator Data'!I83))/(S$3-S$4)*5,1)))))</f>
        <v>4</v>
      </c>
      <c r="T86" s="190" t="str">
        <f>IF('Crisis Indicator Data'!H83="x","x",IF('Crisis Indicator Data'!I83="x","x",'Crisis Indicator Data'!I83/'Crisis Indicator Data'!H83))</f>
        <v>x</v>
      </c>
      <c r="U86" s="176" t="str">
        <f t="shared" si="20"/>
        <v>x</v>
      </c>
      <c r="V86" s="176">
        <f t="shared" si="21"/>
        <v>4</v>
      </c>
      <c r="W86" s="176" t="str">
        <f>IF('Crisis Indicator Data'!L83="x","x",IF('Crisis Indicator Data'!L83=0,0,IF(LOG('Crisis Indicator Data'!L83)&lt;W$4,0,IF(LOG('Crisis Indicator Data'!L83)&gt;W$3,5,ROUND(5-(W$3-LOG('Crisis Indicator Data'!L83))/(W$3-W$4)*5,1)))))</f>
        <v>x</v>
      </c>
      <c r="X86" s="191" t="str">
        <f>IF(OR('Crisis Indicator Data'!L83="x",'Crisis Indicator Data'!H83="x"),"x",'Crisis Indicator Data'!L83/'Crisis Indicator Data'!H83)</f>
        <v>x</v>
      </c>
      <c r="Y86" s="176" t="str">
        <f t="shared" si="22"/>
        <v>x</v>
      </c>
      <c r="Z86" s="176" t="str">
        <f t="shared" si="23"/>
        <v>x</v>
      </c>
      <c r="AA86" s="176">
        <f t="shared" si="24"/>
        <v>4</v>
      </c>
      <c r="AB86" s="192">
        <f t="shared" si="25"/>
        <v>4</v>
      </c>
    </row>
    <row r="87" spans="1:28" x14ac:dyDescent="0.3">
      <c r="A87" s="199" t="str">
        <f>'Crisis Indicator Data'!A84</f>
        <v>Criminal Violence in Mexico</v>
      </c>
      <c r="B87" s="200" t="str">
        <f>'Crisis Indicator Data'!B84</f>
        <v>Other type of violence</v>
      </c>
      <c r="C87" s="200" t="str">
        <f>'Crisis Indicator Data'!C84</f>
        <v>MEX002</v>
      </c>
      <c r="D87" s="200" t="str">
        <f>'Crisis Indicator Data'!D84</f>
        <v>Mexico</v>
      </c>
      <c r="E87" s="201" t="str">
        <f>'Crisis Indicator Data'!E84</f>
        <v>MEX</v>
      </c>
      <c r="F87" s="195">
        <f>IF('Crisis Indicator Data'!F84="x","x",IF(LOG('Crisis Indicator Data'!F84)&lt;F$4,0,IF(LOG('Crisis Indicator Data'!F84)&gt;F$3,5,ROUND(5-(F$3-LOG('Crisis Indicator Data'!F84))/(F$3-F$4)*5,1))))</f>
        <v>5</v>
      </c>
      <c r="G87" s="193">
        <f>IF('Crisis Indicator Data'!F84="x","x",IF(B87="Regional crisis",('Crisis Indicator Data'!F84/VLOOKUP('Impact of the crisis'!$C87,'Regional Crises'!$B$1:$R$66,4,FALSE)),'Crisis Indicator Data'!F84/VLOOKUP('Impact of the crisis'!$E87,'Country Indicator Data'!$B$4:$P$194,15,FALSE)))</f>
        <v>0.55466138532369658</v>
      </c>
      <c r="H87" s="176">
        <f t="shared" si="16"/>
        <v>2.7</v>
      </c>
      <c r="I87" s="176">
        <f t="shared" si="26"/>
        <v>3.85</v>
      </c>
      <c r="J87" s="176">
        <f>IF('Crisis Indicator Data'!G84="x","x",IF(LOG('Crisis Indicator Data'!G84)&lt;J$4,0,IF(LOG('Crisis Indicator Data'!G84)&gt;J$3,5,ROUND(5-(J$3-LOG('Crisis Indicator Data'!G84))/(J$3-J$4)*5,1))))</f>
        <v>5</v>
      </c>
      <c r="K87" s="193">
        <f>IF('Crisis Indicator Data'!G84="x","x",IF(B87="Regional crisis",('Crisis Indicator Data'!G84/VLOOKUP('Impact of the crisis'!$C87,'Regional Crises'!$B$1:$R$66,5,FALSE)),'Crisis Indicator Data'!G84/VLOOKUP('Impact of the crisis'!$E87,'Country Indicator Data'!$B$4:$P$194,14,FALSE)))</f>
        <v>0.61247802394842954</v>
      </c>
      <c r="L87" s="176">
        <f t="shared" si="17"/>
        <v>3</v>
      </c>
      <c r="M87" s="176">
        <f t="shared" si="27"/>
        <v>4</v>
      </c>
      <c r="N87" s="176">
        <f t="shared" si="18"/>
        <v>3.9</v>
      </c>
      <c r="O87" s="176" t="str">
        <f>IF('Crisis Indicator Data'!H84="x","x",IF('Crisis Indicator Data'!H84=0,0,IF(LOG('Crisis Indicator Data'!H84)&lt;O$4,0,IF(LOG('Crisis Indicator Data'!H84)&gt;O$3,5,ROUND(5-(O$3-LOG('Crisis Indicator Data'!H84))/(O$3-O$4)*5,1)))))</f>
        <v>x</v>
      </c>
      <c r="P87" s="190" t="str">
        <f>IF('Crisis Indicator Data'!H84="x","x",'Crisis Indicator Data'!H84/'Crisis Indicator Data'!G84)</f>
        <v>x</v>
      </c>
      <c r="Q87" s="176" t="str">
        <f t="shared" si="19"/>
        <v>x</v>
      </c>
      <c r="R87" s="176" t="str">
        <f t="shared" si="28"/>
        <v>x</v>
      </c>
      <c r="S87" s="176">
        <f>IF('Crisis Indicator Data'!I84="x","x",IF('Crisis Indicator Data'!I84=0,0,IF(LOG('Crisis Indicator Data'!I84)&lt;S$4,0,IF(LOG('Crisis Indicator Data'!I84)&gt;S$3,5,ROUND(5-(S$3-LOG('Crisis Indicator Data'!I84))/(S$3-S$4)*5,1)))))</f>
        <v>3.6</v>
      </c>
      <c r="T87" s="190" t="str">
        <f>IF('Crisis Indicator Data'!H84="x","x",IF('Crisis Indicator Data'!I84="x","x",'Crisis Indicator Data'!I84/'Crisis Indicator Data'!H84))</f>
        <v>x</v>
      </c>
      <c r="U87" s="176" t="str">
        <f t="shared" si="20"/>
        <v>x</v>
      </c>
      <c r="V87" s="176">
        <f t="shared" si="21"/>
        <v>3.6</v>
      </c>
      <c r="W87" s="176">
        <f>IF('Crisis Indicator Data'!L84="x","x",IF('Crisis Indicator Data'!L84=0,0,IF(LOG('Crisis Indicator Data'!L84)&lt;W$4,0,IF(LOG('Crisis Indicator Data'!L84)&gt;W$3,5,ROUND(5-(W$3-LOG('Crisis Indicator Data'!L84))/(W$3-W$4)*5,1)))))</f>
        <v>5</v>
      </c>
      <c r="X87" s="191" t="str">
        <f>IF(OR('Crisis Indicator Data'!L84="x",'Crisis Indicator Data'!H84="x"),"x",'Crisis Indicator Data'!L84/'Crisis Indicator Data'!H84)</f>
        <v>x</v>
      </c>
      <c r="Y87" s="176" t="str">
        <f t="shared" si="22"/>
        <v>x</v>
      </c>
      <c r="Z87" s="176">
        <f t="shared" si="23"/>
        <v>5</v>
      </c>
      <c r="AA87" s="176">
        <f t="shared" si="24"/>
        <v>4.4000000000000004</v>
      </c>
      <c r="AB87" s="192">
        <f t="shared" si="25"/>
        <v>4.4000000000000004</v>
      </c>
    </row>
    <row r="88" spans="1:28" x14ac:dyDescent="0.3">
      <c r="A88" s="199" t="str">
        <f>'Crisis Indicator Data'!A85</f>
        <v>Mixed Migration in Mexico</v>
      </c>
      <c r="B88" s="200" t="str">
        <f>'Crisis Indicator Data'!B85</f>
        <v>International displacement</v>
      </c>
      <c r="C88" s="200" t="str">
        <f>'Crisis Indicator Data'!C85</f>
        <v>MEX003</v>
      </c>
      <c r="D88" s="200" t="str">
        <f>'Crisis Indicator Data'!D85</f>
        <v>Mexico</v>
      </c>
      <c r="E88" s="201" t="str">
        <f>'Crisis Indicator Data'!E85</f>
        <v>MEX</v>
      </c>
      <c r="F88" s="195">
        <f>IF('Crisis Indicator Data'!F85="x","x",IF(LOG('Crisis Indicator Data'!F85)&lt;F$4,0,IF(LOG('Crisis Indicator Data'!F85)&gt;F$3,5,ROUND(5-(F$3-LOG('Crisis Indicator Data'!F85))/(F$3-F$4)*5,1))))</f>
        <v>5</v>
      </c>
      <c r="G88" s="193">
        <f>IF('Crisis Indicator Data'!F85="x","x",IF(B88="Regional crisis",('Crisis Indicator Data'!F85/VLOOKUP('Impact of the crisis'!$C88,'Regional Crises'!$B$1:$R$66,4,FALSE)),'Crisis Indicator Data'!F85/VLOOKUP('Impact of the crisis'!$E88,'Country Indicator Data'!$B$4:$P$194,15,FALSE)))</f>
        <v>0.73937395509143755</v>
      </c>
      <c r="H88" s="176">
        <f t="shared" si="16"/>
        <v>3.7</v>
      </c>
      <c r="I88" s="176">
        <f t="shared" si="26"/>
        <v>4.3499999999999996</v>
      </c>
      <c r="J88" s="176">
        <f>IF('Crisis Indicator Data'!G85="x","x",IF(LOG('Crisis Indicator Data'!G85)&lt;J$4,0,IF(LOG('Crisis Indicator Data'!G85)&gt;J$3,5,ROUND(5-(J$3-LOG('Crisis Indicator Data'!G85))/(J$3-J$4)*5,1))))</f>
        <v>5</v>
      </c>
      <c r="K88" s="193">
        <f>IF('Crisis Indicator Data'!G85="x","x",IF(B88="Regional crisis",('Crisis Indicator Data'!G85/VLOOKUP('Impact of the crisis'!$C88,'Regional Crises'!$B$1:$R$66,5,FALSE)),'Crisis Indicator Data'!G85/VLOOKUP('Impact of the crisis'!$E88,'Country Indicator Data'!$B$4:$P$194,14,FALSE)))</f>
        <v>0.61961532069728587</v>
      </c>
      <c r="L88" s="176">
        <f t="shared" si="17"/>
        <v>3.1</v>
      </c>
      <c r="M88" s="176">
        <f t="shared" si="27"/>
        <v>4.05</v>
      </c>
      <c r="N88" s="176">
        <f t="shared" si="18"/>
        <v>4.2</v>
      </c>
      <c r="O88" s="176">
        <f>IF('Crisis Indicator Data'!H85="x","x",IF('Crisis Indicator Data'!H85=0,0,IF(LOG('Crisis Indicator Data'!H85)&lt;O$4,0,IF(LOG('Crisis Indicator Data'!H85)&gt;O$3,5,ROUND(5-(O$3-LOG('Crisis Indicator Data'!H85))/(O$3-O$4)*5,1)))))</f>
        <v>1.6</v>
      </c>
      <c r="P88" s="190">
        <f>IF('Crisis Indicator Data'!H85="x","x",'Crisis Indicator Data'!H85/'Crisis Indicator Data'!G85)</f>
        <v>3.8819875776397515E-3</v>
      </c>
      <c r="Q88" s="176">
        <f t="shared" si="19"/>
        <v>0</v>
      </c>
      <c r="R88" s="176">
        <f t="shared" si="28"/>
        <v>0.8</v>
      </c>
      <c r="S88" s="176">
        <f>IF('Crisis Indicator Data'!I85="x","x",IF('Crisis Indicator Data'!I85=0,0,IF(LOG('Crisis Indicator Data'!I85)&lt;S$4,0,IF(LOG('Crisis Indicator Data'!I85)&gt;S$3,5,ROUND(5-(S$3-LOG('Crisis Indicator Data'!I85))/(S$3-S$4)*5,1)))))</f>
        <v>3.5</v>
      </c>
      <c r="T88" s="190">
        <f>IF('Crisis Indicator Data'!H85="x","x",IF('Crisis Indicator Data'!I85="x","x",'Crisis Indicator Data'!I85/'Crisis Indicator Data'!H85))</f>
        <v>1</v>
      </c>
      <c r="U88" s="176">
        <f t="shared" si="20"/>
        <v>5</v>
      </c>
      <c r="V88" s="176">
        <f t="shared" si="21"/>
        <v>4.3</v>
      </c>
      <c r="W88" s="176">
        <f>IF('Crisis Indicator Data'!L85="x","x",IF('Crisis Indicator Data'!L85=0,0,IF(LOG('Crisis Indicator Data'!L85)&lt;W$4,0,IF(LOG('Crisis Indicator Data'!L85)&gt;W$3,5,ROUND(5-(W$3-LOG('Crisis Indicator Data'!L85))/(W$3-W$4)*5,1)))))</f>
        <v>3.1</v>
      </c>
      <c r="X88" s="191">
        <f>IF(OR('Crisis Indicator Data'!L85="x",'Crisis Indicator Data'!H85="x"),"x",'Crisis Indicator Data'!L85/'Crisis Indicator Data'!H85)</f>
        <v>5.0909090909090913E-4</v>
      </c>
      <c r="Y88" s="176">
        <f t="shared" si="22"/>
        <v>5</v>
      </c>
      <c r="Z88" s="176">
        <f t="shared" si="23"/>
        <v>4.0999999999999996</v>
      </c>
      <c r="AA88" s="176">
        <f t="shared" si="24"/>
        <v>4.2</v>
      </c>
      <c r="AB88" s="192">
        <f t="shared" si="25"/>
        <v>2.9</v>
      </c>
    </row>
    <row r="89" spans="1:28" x14ac:dyDescent="0.3">
      <c r="A89" s="199" t="str">
        <f>'Crisis Indicator Data'!A86</f>
        <v>Hurricane Eta and Iota in Southern Mexico</v>
      </c>
      <c r="B89" s="200" t="str">
        <f>'Crisis Indicator Data'!B86</f>
        <v>Tropical cyclone</v>
      </c>
      <c r="C89" s="200" t="str">
        <f>'Crisis Indicator Data'!C86</f>
        <v>MEX004</v>
      </c>
      <c r="D89" s="200" t="str">
        <f>'Crisis Indicator Data'!D86</f>
        <v>Mexico</v>
      </c>
      <c r="E89" s="201" t="str">
        <f>'Crisis Indicator Data'!E86</f>
        <v>MEX</v>
      </c>
      <c r="F89" s="195">
        <f>IF('Crisis Indicator Data'!F86="x","x",IF(LOG('Crisis Indicator Data'!F86)&lt;F$4,0,IF(LOG('Crisis Indicator Data'!F86)&gt;F$3,5,ROUND(5-(F$3-LOG('Crisis Indicator Data'!F86))/(F$3-F$4)*5,1))))</f>
        <v>3.7</v>
      </c>
      <c r="G89" s="193">
        <f>IF('Crisis Indicator Data'!F86="x","x",IF(B89="Regional crisis",('Crisis Indicator Data'!F86/VLOOKUP('Impact of the crisis'!$C89,'Regional Crises'!$B$1:$R$66,4,FALSE)),'Crisis Indicator Data'!F86/VLOOKUP('Impact of the crisis'!$E89,'Country Indicator Data'!$B$4:$P$194,15,FALSE)))</f>
        <v>8.7596903212531191E-2</v>
      </c>
      <c r="H89" s="176">
        <f t="shared" si="16"/>
        <v>0.3</v>
      </c>
      <c r="I89" s="176">
        <f t="shared" si="26"/>
        <v>2</v>
      </c>
      <c r="J89" s="176">
        <f>IF('Crisis Indicator Data'!G86="x","x",IF(LOG('Crisis Indicator Data'!G86)&lt;J$4,0,IF(LOG('Crisis Indicator Data'!G86)&gt;J$3,5,ROUND(5-(J$3-LOG('Crisis Indicator Data'!G86))/(J$3-J$4)*5,1))))</f>
        <v>3.9</v>
      </c>
      <c r="K89" s="193">
        <f>IF('Crisis Indicator Data'!G86="x","x",IF(B89="Regional crisis",('Crisis Indicator Data'!G86/VLOOKUP('Impact of the crisis'!$C89,'Regional Crises'!$B$1:$R$66,5,FALSE)),'Crisis Indicator Data'!G86/VLOOKUP('Impact of the crisis'!$E89,'Country Indicator Data'!$B$4:$P$194,14,FALSE)))</f>
        <v>0.1283838746074924</v>
      </c>
      <c r="L89" s="176">
        <f t="shared" si="17"/>
        <v>0.6</v>
      </c>
      <c r="M89" s="176">
        <f t="shared" si="27"/>
        <v>2.25</v>
      </c>
      <c r="N89" s="176">
        <f t="shared" si="18"/>
        <v>2.1</v>
      </c>
      <c r="O89" s="176">
        <f>IF('Crisis Indicator Data'!H86="x","x",IF('Crisis Indicator Data'!H86=0,0,IF(LOG('Crisis Indicator Data'!H86)&lt;O$4,0,IF(LOG('Crisis Indicator Data'!H86)&gt;O$3,5,ROUND(5-(O$3-LOG('Crisis Indicator Data'!H86))/(O$3-O$4)*5,1)))))</f>
        <v>1.2</v>
      </c>
      <c r="P89" s="190">
        <f>IF('Crisis Indicator Data'!H86="x","x",'Crisis Indicator Data'!H86/'Crisis Indicator Data'!G86)</f>
        <v>1.1513830222101104E-2</v>
      </c>
      <c r="Q89" s="176">
        <f t="shared" si="19"/>
        <v>0</v>
      </c>
      <c r="R89" s="176">
        <f t="shared" si="28"/>
        <v>0.6</v>
      </c>
      <c r="S89" s="176">
        <f>IF('Crisis Indicator Data'!I86="x","x",IF('Crisis Indicator Data'!I86=0,0,IF(LOG('Crisis Indicator Data'!I86)&lt;S$4,0,IF(LOG('Crisis Indicator Data'!I86)&gt;S$3,5,ROUND(5-(S$3-LOG('Crisis Indicator Data'!I86))/(S$3-S$4)*5,1)))))</f>
        <v>1.8</v>
      </c>
      <c r="T89" s="190">
        <f>IF('Crisis Indicator Data'!H86="x","x",IF('Crisis Indicator Data'!I86="x","x",'Crisis Indicator Data'!I86/'Crisis Indicator Data'!H86))</f>
        <v>0.10059171597633136</v>
      </c>
      <c r="U89" s="176">
        <f t="shared" si="20"/>
        <v>3.4</v>
      </c>
      <c r="V89" s="176">
        <f t="shared" si="21"/>
        <v>2.6</v>
      </c>
      <c r="W89" s="176">
        <f>IF('Crisis Indicator Data'!L86="x","x",IF('Crisis Indicator Data'!L86=0,0,IF(LOG('Crisis Indicator Data'!L86)&lt;W$4,0,IF(LOG('Crisis Indicator Data'!L86)&gt;W$3,5,ROUND(5-(W$3-LOG('Crisis Indicator Data'!L86))/(W$3-W$4)*5,1)))))</f>
        <v>2</v>
      </c>
      <c r="X89" s="191">
        <f>IF(OR('Crisis Indicator Data'!L86="x",'Crisis Indicator Data'!H86="x"),"x",'Crisis Indicator Data'!L86/'Crisis Indicator Data'!H86)</f>
        <v>1.5976331360946746E-4</v>
      </c>
      <c r="Y89" s="176">
        <f t="shared" si="22"/>
        <v>5</v>
      </c>
      <c r="Z89" s="176">
        <f t="shared" si="23"/>
        <v>3.5</v>
      </c>
      <c r="AA89" s="176">
        <f t="shared" si="24"/>
        <v>3.1</v>
      </c>
      <c r="AB89" s="192">
        <f t="shared" si="25"/>
        <v>2</v>
      </c>
    </row>
    <row r="90" spans="1:28" x14ac:dyDescent="0.3">
      <c r="A90" s="199" t="str">
        <f>'Crisis Indicator Data'!A87</f>
        <v>Mixed migration flows in Morocco</v>
      </c>
      <c r="B90" s="200" t="str">
        <f>'Crisis Indicator Data'!B87</f>
        <v>International displacement</v>
      </c>
      <c r="C90" s="200" t="str">
        <f>'Crisis Indicator Data'!C87</f>
        <v>MAR002</v>
      </c>
      <c r="D90" s="200" t="str">
        <f>'Crisis Indicator Data'!D87</f>
        <v>Morocco</v>
      </c>
      <c r="E90" s="201" t="str">
        <f>'Crisis Indicator Data'!E87</f>
        <v>MAR</v>
      </c>
      <c r="F90" s="195">
        <f>IF('Crisis Indicator Data'!F87="x","x",IF(LOG('Crisis Indicator Data'!F87)&lt;F$4,0,IF(LOG('Crisis Indicator Data'!F87)&gt;F$3,5,ROUND(5-(F$3-LOG('Crisis Indicator Data'!F87))/(F$3-F$4)*5,1))))</f>
        <v>4.4000000000000004</v>
      </c>
      <c r="G90" s="193">
        <f>IF('Crisis Indicator Data'!F87="x","x",IF(B90="Regional crisis",('Crisis Indicator Data'!F87/VLOOKUP('Impact of the crisis'!$C90,'Regional Crises'!$B$1:$R$66,4,FALSE)),'Crisis Indicator Data'!F87/VLOOKUP('Impact of the crisis'!$E90,'Country Indicator Data'!$B$4:$P$194,15,FALSE)))</f>
        <v>1</v>
      </c>
      <c r="H90" s="176">
        <f t="shared" si="16"/>
        <v>5</v>
      </c>
      <c r="I90" s="176">
        <f t="shared" si="26"/>
        <v>4.7</v>
      </c>
      <c r="J90" s="176">
        <f>IF('Crisis Indicator Data'!G87="x","x",IF(LOG('Crisis Indicator Data'!G87)&lt;J$4,0,IF(LOG('Crisis Indicator Data'!G87)&gt;J$3,5,ROUND(5-(J$3-LOG('Crisis Indicator Data'!G87))/(J$3-J$4)*5,1))))</f>
        <v>5</v>
      </c>
      <c r="K90" s="193">
        <f>IF('Crisis Indicator Data'!G87="x","x",IF(B90="Regional crisis",('Crisis Indicator Data'!G87/VLOOKUP('Impact of the crisis'!$C90,'Regional Crises'!$B$1:$R$66,5,FALSE)),'Crisis Indicator Data'!G87/VLOOKUP('Impact of the crisis'!$E90,'Country Indicator Data'!$B$4:$P$194,14,FALSE)))</f>
        <v>0.97573481026540909</v>
      </c>
      <c r="L90" s="176">
        <f t="shared" si="17"/>
        <v>4.9000000000000004</v>
      </c>
      <c r="M90" s="176">
        <f t="shared" si="27"/>
        <v>4.95</v>
      </c>
      <c r="N90" s="176">
        <f t="shared" si="18"/>
        <v>4.8</v>
      </c>
      <c r="O90" s="176" t="str">
        <f>IF('Crisis Indicator Data'!H87="x","x",IF('Crisis Indicator Data'!H87=0,0,IF(LOG('Crisis Indicator Data'!H87)&lt;O$4,0,IF(LOG('Crisis Indicator Data'!H87)&gt;O$3,5,ROUND(5-(O$3-LOG('Crisis Indicator Data'!H87))/(O$3-O$4)*5,1)))))</f>
        <v>x</v>
      </c>
      <c r="P90" s="190" t="str">
        <f>IF('Crisis Indicator Data'!H87="x","x",'Crisis Indicator Data'!H87/'Crisis Indicator Data'!G87)</f>
        <v>x</v>
      </c>
      <c r="Q90" s="176" t="str">
        <f t="shared" si="19"/>
        <v>x</v>
      </c>
      <c r="R90" s="176" t="str">
        <f t="shared" si="28"/>
        <v>x</v>
      </c>
      <c r="S90" s="176" t="str">
        <f>IF('Crisis Indicator Data'!I87="x","x",IF('Crisis Indicator Data'!I87=0,0,IF(LOG('Crisis Indicator Data'!I87)&lt;S$4,0,IF(LOG('Crisis Indicator Data'!I87)&gt;S$3,5,ROUND(5-(S$3-LOG('Crisis Indicator Data'!I87))/(S$3-S$4)*5,1)))))</f>
        <v>x</v>
      </c>
      <c r="T90" s="190" t="str">
        <f>IF('Crisis Indicator Data'!H87="x","x",IF('Crisis Indicator Data'!I87="x","x",'Crisis Indicator Data'!I87/'Crisis Indicator Data'!H87))</f>
        <v>x</v>
      </c>
      <c r="U90" s="176" t="str">
        <f t="shared" si="20"/>
        <v>x</v>
      </c>
      <c r="V90" s="176" t="str">
        <f t="shared" si="21"/>
        <v>x</v>
      </c>
      <c r="W90" s="176">
        <f>IF('Crisis Indicator Data'!L87="x","x",IF('Crisis Indicator Data'!L87=0,0,IF(LOG('Crisis Indicator Data'!L87)&lt;W$4,0,IF(LOG('Crisis Indicator Data'!L87)&gt;W$3,5,ROUND(5-(W$3-LOG('Crisis Indicator Data'!L87))/(W$3-W$4)*5,1)))))</f>
        <v>2.8</v>
      </c>
      <c r="X90" s="191" t="str">
        <f>IF(OR('Crisis Indicator Data'!L87="x",'Crisis Indicator Data'!H87="x"),"x",'Crisis Indicator Data'!L87/'Crisis Indicator Data'!H87)</f>
        <v>x</v>
      </c>
      <c r="Y90" s="176" t="str">
        <f t="shared" si="22"/>
        <v>x</v>
      </c>
      <c r="Z90" s="176">
        <f t="shared" si="23"/>
        <v>2.8</v>
      </c>
      <c r="AA90" s="176">
        <f t="shared" si="24"/>
        <v>2.8</v>
      </c>
      <c r="AB90" s="192">
        <f t="shared" si="25"/>
        <v>2.8</v>
      </c>
    </row>
    <row r="91" spans="1:28" x14ac:dyDescent="0.3">
      <c r="A91" s="199" t="str">
        <f>'Crisis Indicator Data'!A88</f>
        <v>Complex crisis in Mozambique</v>
      </c>
      <c r="B91" s="200" t="str">
        <f>'Crisis Indicator Data'!B88</f>
        <v>Complex crisis</v>
      </c>
      <c r="C91" s="200" t="str">
        <f>'Crisis Indicator Data'!C88</f>
        <v>MOZ001</v>
      </c>
      <c r="D91" s="200" t="str">
        <f>'Crisis Indicator Data'!D88</f>
        <v>Mozambique</v>
      </c>
      <c r="E91" s="201" t="str">
        <f>'Crisis Indicator Data'!E88</f>
        <v>MOZ</v>
      </c>
      <c r="F91" s="195">
        <f>IF('Crisis Indicator Data'!F88="x","x",IF(LOG('Crisis Indicator Data'!F88)&lt;F$4,0,IF(LOG('Crisis Indicator Data'!F88)&gt;F$3,5,ROUND(5-(F$3-LOG('Crisis Indicator Data'!F88))/(F$3-F$4)*5,1))))</f>
        <v>4.2</v>
      </c>
      <c r="G91" s="193">
        <f>IF('Crisis Indicator Data'!F88="x","x",IF(B91="Regional crisis",('Crisis Indicator Data'!F88/VLOOKUP('Impact of the crisis'!$C91,'Regional Crises'!$B$1:$R$66,4,FALSE)),'Crisis Indicator Data'!F88/VLOOKUP('Impact of the crisis'!$E91,'Country Indicator Data'!$B$4:$P$194,15,FALSE)))</f>
        <v>0.43821307764693912</v>
      </c>
      <c r="H91" s="176">
        <f t="shared" si="16"/>
        <v>2.1</v>
      </c>
      <c r="I91" s="176">
        <f t="shared" si="26"/>
        <v>3.1500000000000004</v>
      </c>
      <c r="J91" s="176">
        <f>IF('Crisis Indicator Data'!G88="x","x",IF(LOG('Crisis Indicator Data'!G88)&lt;J$4,0,IF(LOG('Crisis Indicator Data'!G88)&gt;J$3,5,ROUND(5-(J$3-LOG('Crisis Indicator Data'!G88))/(J$3-J$4)*5,1))))</f>
        <v>2.4</v>
      </c>
      <c r="K91" s="193">
        <f>IF('Crisis Indicator Data'!G88="x","x",IF(B91="Regional crisis",('Crisis Indicator Data'!G88/VLOOKUP('Impact of the crisis'!$C91,'Regional Crises'!$B$1:$R$66,5,FALSE)),'Crisis Indicator Data'!G88/VLOOKUP('Impact of the crisis'!$E91,'Country Indicator Data'!$B$4:$P$194,14,FALSE)))</f>
        <v>0.17930150370729681</v>
      </c>
      <c r="L91" s="176">
        <f t="shared" si="17"/>
        <v>0.9</v>
      </c>
      <c r="M91" s="176">
        <f t="shared" si="27"/>
        <v>1.65</v>
      </c>
      <c r="N91" s="176">
        <f t="shared" si="18"/>
        <v>2.5</v>
      </c>
      <c r="O91" s="176">
        <f>IF('Crisis Indicator Data'!H88="x","x",IF('Crisis Indicator Data'!H88=0,0,IF(LOG('Crisis Indicator Data'!H88)&lt;O$4,0,IF(LOG('Crisis Indicator Data'!H88)&gt;O$3,5,ROUND(5-(O$3-LOG('Crisis Indicator Data'!H88))/(O$3-O$4)*5,1)))))</f>
        <v>3.5</v>
      </c>
      <c r="P91" s="190">
        <f>IF('Crisis Indicator Data'!H88="x","x",'Crisis Indicator Data'!H88/'Crisis Indicator Data'!G88)</f>
        <v>0.77333333333333332</v>
      </c>
      <c r="Q91" s="176">
        <f t="shared" si="19"/>
        <v>3.9</v>
      </c>
      <c r="R91" s="176">
        <f t="shared" si="28"/>
        <v>3.7</v>
      </c>
      <c r="S91" s="176">
        <f>IF('Crisis Indicator Data'!I88="x","x",IF('Crisis Indicator Data'!I88=0,0,IF(LOG('Crisis Indicator Data'!I88)&lt;S$4,0,IF(LOG('Crisis Indicator Data'!I88)&gt;S$3,5,ROUND(5-(S$3-LOG('Crisis Indicator Data'!I88))/(S$3-S$4)*5,1)))))</f>
        <v>3.6</v>
      </c>
      <c r="T91" s="190">
        <f>IF('Crisis Indicator Data'!H88="x","x",IF('Crisis Indicator Data'!I88="x","x",'Crisis Indicator Data'!I88/'Crisis Indicator Data'!H88))</f>
        <v>8.5957021489255367E-2</v>
      </c>
      <c r="U91" s="176">
        <f t="shared" si="20"/>
        <v>2.9</v>
      </c>
      <c r="V91" s="176">
        <f t="shared" si="21"/>
        <v>3.3</v>
      </c>
      <c r="W91" s="176">
        <f>IF('Crisis Indicator Data'!L88="x","x",IF('Crisis Indicator Data'!L88=0,0,IF(LOG('Crisis Indicator Data'!L88)&lt;W$4,0,IF(LOG('Crisis Indicator Data'!L88)&gt;W$3,5,ROUND(5-(W$3-LOG('Crisis Indicator Data'!L88))/(W$3-W$4)*5,1)))))</f>
        <v>4.4000000000000004</v>
      </c>
      <c r="X91" s="191">
        <f>IF(OR('Crisis Indicator Data'!L88="x",'Crisis Indicator Data'!H88="x"),"x",'Crisis Indicator Data'!L88/'Crisis Indicator Data'!H88)</f>
        <v>2.8035982008995503E-4</v>
      </c>
      <c r="Y91" s="176">
        <f t="shared" si="22"/>
        <v>5</v>
      </c>
      <c r="Z91" s="176">
        <f t="shared" si="23"/>
        <v>4.7</v>
      </c>
      <c r="AA91" s="176">
        <f t="shared" si="24"/>
        <v>4.0999999999999996</v>
      </c>
      <c r="AB91" s="192">
        <f t="shared" si="25"/>
        <v>3.9</v>
      </c>
    </row>
    <row r="92" spans="1:28" x14ac:dyDescent="0.3">
      <c r="A92" s="199" t="str">
        <f>'Crisis Indicator Data'!A89</f>
        <v>Cabo Delgado Islamist Insurgency</v>
      </c>
      <c r="B92" s="200" t="str">
        <f>'Crisis Indicator Data'!B89</f>
        <v>Other type of violence</v>
      </c>
      <c r="C92" s="200" t="str">
        <f>'Crisis Indicator Data'!C89</f>
        <v>MOZ004</v>
      </c>
      <c r="D92" s="200" t="str">
        <f>'Crisis Indicator Data'!D89</f>
        <v>Mozambique</v>
      </c>
      <c r="E92" s="201" t="str">
        <f>'Crisis Indicator Data'!E89</f>
        <v>MOZ</v>
      </c>
      <c r="F92" s="195">
        <f>IF('Crisis Indicator Data'!F89="x","x",IF(LOG('Crisis Indicator Data'!F89)&lt;F$4,0,IF(LOG('Crisis Indicator Data'!F89)&gt;F$3,5,ROUND(5-(F$3-LOG('Crisis Indicator Data'!F89))/(F$3-F$4)*5,1))))</f>
        <v>3.2</v>
      </c>
      <c r="G92" s="193">
        <f>IF('Crisis Indicator Data'!F89="x","x",IF(B92="Regional crisis",('Crisis Indicator Data'!F89/VLOOKUP('Impact of the crisis'!$C92,'Regional Crises'!$B$1:$R$66,4,FALSE)),'Crisis Indicator Data'!F89/VLOOKUP('Impact of the crisis'!$E92,'Country Indicator Data'!$B$4:$P$194,15,FALSE)))</f>
        <v>0.10017803097739006</v>
      </c>
      <c r="H92" s="176">
        <f t="shared" si="16"/>
        <v>0.4</v>
      </c>
      <c r="I92" s="176">
        <f t="shared" si="26"/>
        <v>1.8</v>
      </c>
      <c r="J92" s="176">
        <f>IF('Crisis Indicator Data'!G89="x","x",IF(LOG('Crisis Indicator Data'!G89)&lt;J$4,0,IF(LOG('Crisis Indicator Data'!G89)&gt;J$3,5,ROUND(5-(J$3-LOG('Crisis Indicator Data'!G89))/(J$3-J$4)*5,1))))</f>
        <v>1.5</v>
      </c>
      <c r="K92" s="193">
        <f>IF('Crisis Indicator Data'!G89="x","x",IF(B92="Regional crisis",('Crisis Indicator Data'!G89/VLOOKUP('Impact of the crisis'!$C92,'Regional Crises'!$B$1:$R$66,5,FALSE)),'Crisis Indicator Data'!G89/VLOOKUP('Impact of the crisis'!$E92,'Country Indicator Data'!$B$4:$P$194,14,FALSE)))</f>
        <v>9.5107754140392214E-2</v>
      </c>
      <c r="L92" s="176">
        <f t="shared" si="17"/>
        <v>0.4</v>
      </c>
      <c r="M92" s="176">
        <f t="shared" si="27"/>
        <v>0.95</v>
      </c>
      <c r="N92" s="176">
        <f t="shared" si="18"/>
        <v>1.4</v>
      </c>
      <c r="O92" s="176">
        <f>IF('Crisis Indicator Data'!H89="x","x",IF('Crisis Indicator Data'!H89=0,0,IF(LOG('Crisis Indicator Data'!H89)&lt;O$4,0,IF(LOG('Crisis Indicator Data'!H89)&gt;O$3,5,ROUND(5-(O$3-LOG('Crisis Indicator Data'!H89))/(O$3-O$4)*5,1)))))</f>
        <v>1.5</v>
      </c>
      <c r="P92" s="190">
        <f>IF('Crisis Indicator Data'!H89="x","x",'Crisis Indicator Data'!H89/'Crisis Indicator Data'!G89)</f>
        <v>9.7267759562841533E-2</v>
      </c>
      <c r="Q92" s="176">
        <f t="shared" si="19"/>
        <v>0.4</v>
      </c>
      <c r="R92" s="176">
        <f t="shared" si="28"/>
        <v>0.95</v>
      </c>
      <c r="S92" s="176">
        <f>IF('Crisis Indicator Data'!I89="x","x",IF('Crisis Indicator Data'!I89=0,0,IF(LOG('Crisis Indicator Data'!I89)&lt;S$4,0,IF(LOG('Crisis Indicator Data'!I89)&gt;S$3,5,ROUND(5-(S$3-LOG('Crisis Indicator Data'!I89))/(S$3-S$4)*5,1)))))</f>
        <v>3.6</v>
      </c>
      <c r="T92" s="190">
        <f>IF('Crisis Indicator Data'!H89="x","x",IF('Crisis Indicator Data'!I89="x","x",'Crisis Indicator Data'!I89/'Crisis Indicator Data'!H89))</f>
        <v>1.3295880149812733</v>
      </c>
      <c r="U92" s="176">
        <f t="shared" si="20"/>
        <v>5</v>
      </c>
      <c r="V92" s="176">
        <f t="shared" si="21"/>
        <v>4.3</v>
      </c>
      <c r="W92" s="176">
        <f>IF('Crisis Indicator Data'!L89="x","x",IF('Crisis Indicator Data'!L89=0,0,IF(LOG('Crisis Indicator Data'!L89)&lt;W$4,0,IF(LOG('Crisis Indicator Data'!L89)&gt;W$3,5,ROUND(5-(W$3-LOG('Crisis Indicator Data'!L89))/(W$3-W$4)*5,1)))))</f>
        <v>4.3</v>
      </c>
      <c r="X92" s="191">
        <f>IF(OR('Crisis Indicator Data'!L89="x",'Crisis Indicator Data'!H89="x"),"x",'Crisis Indicator Data'!L89/'Crisis Indicator Data'!H89)</f>
        <v>4.1011235955056178E-3</v>
      </c>
      <c r="Y92" s="176">
        <f t="shared" si="22"/>
        <v>5</v>
      </c>
      <c r="Z92" s="176">
        <f t="shared" si="23"/>
        <v>4.7</v>
      </c>
      <c r="AA92" s="176">
        <f t="shared" si="24"/>
        <v>4.5</v>
      </c>
      <c r="AB92" s="192">
        <f t="shared" si="25"/>
        <v>3.2</v>
      </c>
    </row>
    <row r="93" spans="1:28" x14ac:dyDescent="0.3">
      <c r="A93" s="199" t="str">
        <f>'Crisis Indicator Data'!A90</f>
        <v>Food Security Crisis in Mozambique</v>
      </c>
      <c r="B93" s="200" t="str">
        <f>'Crisis Indicator Data'!B90</f>
        <v>Food Security</v>
      </c>
      <c r="C93" s="200" t="str">
        <f>'Crisis Indicator Data'!C90</f>
        <v>MOZ006</v>
      </c>
      <c r="D93" s="200" t="str">
        <f>'Crisis Indicator Data'!D90</f>
        <v>Mozambique</v>
      </c>
      <c r="E93" s="201" t="str">
        <f>'Crisis Indicator Data'!E90</f>
        <v>MOZ</v>
      </c>
      <c r="F93" s="195">
        <f>IF('Crisis Indicator Data'!F90="x","x",IF(LOG('Crisis Indicator Data'!F90)&lt;F$4,0,IF(LOG('Crisis Indicator Data'!F90)&gt;F$3,5,ROUND(5-(F$3-LOG('Crisis Indicator Data'!F90))/(F$3-F$4)*5,1))))</f>
        <v>4.2</v>
      </c>
      <c r="G93" s="193">
        <f>IF('Crisis Indicator Data'!F90="x","x",IF(B93="Regional crisis",('Crisis Indicator Data'!F90/VLOOKUP('Impact of the crisis'!$C93,'Regional Crises'!$B$1:$R$66,4,FALSE)),'Crisis Indicator Data'!F90/VLOOKUP('Impact of the crisis'!$E93,'Country Indicator Data'!$B$4:$P$194,15,FALSE)))</f>
        <v>0.43821307764693912</v>
      </c>
      <c r="H93" s="176">
        <f t="shared" si="16"/>
        <v>2.1</v>
      </c>
      <c r="I93" s="176">
        <f t="shared" si="26"/>
        <v>3.1500000000000004</v>
      </c>
      <c r="J93" s="176">
        <f>IF('Crisis Indicator Data'!G90="x","x",IF(LOG('Crisis Indicator Data'!G90)&lt;J$4,0,IF(LOG('Crisis Indicator Data'!G90)&gt;J$3,5,ROUND(5-(J$3-LOG('Crisis Indicator Data'!G90))/(J$3-J$4)*5,1))))</f>
        <v>1.3</v>
      </c>
      <c r="K93" s="193">
        <f>IF('Crisis Indicator Data'!G90="x","x",IF(B93="Regional crisis",('Crisis Indicator Data'!G90/VLOOKUP('Impact of the crisis'!$C93,'Regional Crises'!$B$1:$R$66,5,FALSE)),'Crisis Indicator Data'!G90/VLOOKUP('Impact of the crisis'!$E93,'Country Indicator Data'!$B$4:$P$194,14,FALSE)))</f>
        <v>8.4193749566904577E-2</v>
      </c>
      <c r="L93" s="176">
        <f t="shared" si="17"/>
        <v>0.4</v>
      </c>
      <c r="M93" s="176">
        <f t="shared" si="27"/>
        <v>0.85000000000000009</v>
      </c>
      <c r="N93" s="176">
        <f t="shared" si="18"/>
        <v>2.2000000000000002</v>
      </c>
      <c r="O93" s="176">
        <f>IF('Crisis Indicator Data'!H90="x","x",IF('Crisis Indicator Data'!H90=0,0,IF(LOG('Crisis Indicator Data'!H90)&lt;O$4,0,IF(LOG('Crisis Indicator Data'!H90)&gt;O$3,5,ROUND(5-(O$3-LOG('Crisis Indicator Data'!H90))/(O$3-O$4)*5,1)))))</f>
        <v>3.1</v>
      </c>
      <c r="P93" s="190">
        <f>IF('Crisis Indicator Data'!H90="x","x",'Crisis Indicator Data'!H90/'Crisis Indicator Data'!G90)</f>
        <v>1</v>
      </c>
      <c r="Q93" s="176">
        <f t="shared" si="19"/>
        <v>5</v>
      </c>
      <c r="R93" s="176">
        <f t="shared" si="28"/>
        <v>4.05</v>
      </c>
      <c r="S93" s="176">
        <f>IF('Crisis Indicator Data'!I90="x","x",IF('Crisis Indicator Data'!I90=0,0,IF(LOG('Crisis Indicator Data'!I90)&lt;S$4,0,IF(LOG('Crisis Indicator Data'!I90)&gt;S$3,5,ROUND(5-(S$3-LOG('Crisis Indicator Data'!I90))/(S$3-S$4)*5,1)))))</f>
        <v>2.8</v>
      </c>
      <c r="T93" s="190">
        <f>IF('Crisis Indicator Data'!H90="x","x",IF('Crisis Indicator Data'!I90="x","x",'Crisis Indicator Data'!I90/'Crisis Indicator Data'!H90))</f>
        <v>3.868312757201646E-2</v>
      </c>
      <c r="U93" s="176">
        <f t="shared" si="20"/>
        <v>1.3</v>
      </c>
      <c r="V93" s="176">
        <f t="shared" si="21"/>
        <v>2.1</v>
      </c>
      <c r="W93" s="176" t="str">
        <f>IF('Crisis Indicator Data'!L90="x","x",IF('Crisis Indicator Data'!L90=0,0,IF(LOG('Crisis Indicator Data'!L90)&lt;W$4,0,IF(LOG('Crisis Indicator Data'!L90)&gt;W$3,5,ROUND(5-(W$3-LOG('Crisis Indicator Data'!L90))/(W$3-W$4)*5,1)))))</f>
        <v>x</v>
      </c>
      <c r="X93" s="191" t="str">
        <f>IF(OR('Crisis Indicator Data'!L90="x",'Crisis Indicator Data'!H90="x"),"x",'Crisis Indicator Data'!L90/'Crisis Indicator Data'!H90)</f>
        <v>x</v>
      </c>
      <c r="Y93" s="176" t="str">
        <f t="shared" si="22"/>
        <v>x</v>
      </c>
      <c r="Z93" s="176" t="str">
        <f t="shared" si="23"/>
        <v>x</v>
      </c>
      <c r="AA93" s="176">
        <f t="shared" si="24"/>
        <v>2.1</v>
      </c>
      <c r="AB93" s="192">
        <f t="shared" si="25"/>
        <v>3.2</v>
      </c>
    </row>
    <row r="94" spans="1:28" x14ac:dyDescent="0.3">
      <c r="A94" s="199" t="str">
        <f>'Crisis Indicator Data'!A91</f>
        <v>Multiple crises in Myanmar</v>
      </c>
      <c r="B94" s="200" t="str">
        <f>'Crisis Indicator Data'!B91</f>
        <v>Multiple crises country</v>
      </c>
      <c r="C94" s="200" t="str">
        <f>'Crisis Indicator Data'!C91</f>
        <v>MMR001</v>
      </c>
      <c r="D94" s="200" t="str">
        <f>'Crisis Indicator Data'!D91</f>
        <v>Myanmar</v>
      </c>
      <c r="E94" s="201" t="str">
        <f>'Crisis Indicator Data'!E91</f>
        <v>MMR</v>
      </c>
      <c r="F94" s="195">
        <f>IF('Crisis Indicator Data'!F91="x","x",IF(LOG('Crisis Indicator Data'!F91)&lt;F$4,0,IF(LOG('Crisis Indicator Data'!F91)&gt;F$3,5,ROUND(5-(F$3-LOG('Crisis Indicator Data'!F91))/(F$3-F$4)*5,1))))</f>
        <v>4.0999999999999996</v>
      </c>
      <c r="G94" s="193">
        <f>IF('Crisis Indicator Data'!F91="x","x",IF(B94="Regional crisis",('Crisis Indicator Data'!F91/VLOOKUP('Impact of the crisis'!$C94,'Regional Crises'!$B$1:$R$66,4,FALSE)),'Crisis Indicator Data'!F91/VLOOKUP('Impact of the crisis'!$E94,'Country Indicator Data'!$B$4:$P$194,15,FALSE)))</f>
        <v>0.44359037177681143</v>
      </c>
      <c r="H94" s="176">
        <f t="shared" si="16"/>
        <v>2.2000000000000002</v>
      </c>
      <c r="I94" s="176">
        <f t="shared" si="26"/>
        <v>3.15</v>
      </c>
      <c r="J94" s="176">
        <f>IF('Crisis Indicator Data'!G91="x","x",IF(LOG('Crisis Indicator Data'!G91)&lt;J$4,0,IF(LOG('Crisis Indicator Data'!G91)&gt;J$3,5,ROUND(5-(J$3-LOG('Crisis Indicator Data'!G91))/(J$3-J$4)*5,1))))</f>
        <v>3.4</v>
      </c>
      <c r="K94" s="193">
        <f>IF('Crisis Indicator Data'!G91="x","x",IF(B94="Regional crisis",('Crisis Indicator Data'!G91/VLOOKUP('Impact of the crisis'!$C94,'Regional Crises'!$B$1:$R$66,5,FALSE)),'Crisis Indicator Data'!G91/VLOOKUP('Impact of the crisis'!$E94,'Country Indicator Data'!$B$4:$P$194,14,FALSE)))</f>
        <v>0.19890549358029888</v>
      </c>
      <c r="L94" s="176">
        <f t="shared" si="17"/>
        <v>1</v>
      </c>
      <c r="M94" s="176">
        <f t="shared" si="27"/>
        <v>2.2000000000000002</v>
      </c>
      <c r="N94" s="176">
        <f t="shared" si="18"/>
        <v>2.7</v>
      </c>
      <c r="O94" s="176">
        <f>IF('Crisis Indicator Data'!H91="x","x",IF('Crisis Indicator Data'!H91=0,0,IF(LOG('Crisis Indicator Data'!H91)&lt;O$4,0,IF(LOG('Crisis Indicator Data'!H91)&gt;O$3,5,ROUND(5-(O$3-LOG('Crisis Indicator Data'!H91))/(O$3-O$4)*5,1)))))</f>
        <v>3.7</v>
      </c>
      <c r="P94" s="190">
        <f>IF('Crisis Indicator Data'!H91="x","x",'Crisis Indicator Data'!H91/'Crisis Indicator Data'!G91)</f>
        <v>0.49292929292929294</v>
      </c>
      <c r="Q94" s="176">
        <f t="shared" si="19"/>
        <v>2.4</v>
      </c>
      <c r="R94" s="176">
        <f t="shared" si="28"/>
        <v>3.05</v>
      </c>
      <c r="S94" s="176">
        <f>IF('Crisis Indicator Data'!I91="x","x",IF('Crisis Indicator Data'!I91=0,0,IF(LOG('Crisis Indicator Data'!I91)&lt;S$4,0,IF(LOG('Crisis Indicator Data'!I91)&gt;S$3,5,ROUND(5-(S$3-LOG('Crisis Indicator Data'!I91))/(S$3-S$4)*5,1)))))</f>
        <v>4.5</v>
      </c>
      <c r="T94" s="190">
        <f>IF('Crisis Indicator Data'!H91="x","x",IF('Crisis Indicator Data'!I91="x","x",'Crisis Indicator Data'!I91/'Crisis Indicator Data'!H91))</f>
        <v>0.2822014051522248</v>
      </c>
      <c r="U94" s="176">
        <f t="shared" si="20"/>
        <v>5</v>
      </c>
      <c r="V94" s="176">
        <f t="shared" si="21"/>
        <v>4.8</v>
      </c>
      <c r="W94" s="176">
        <f>IF('Crisis Indicator Data'!L91="x","x",IF('Crisis Indicator Data'!L91=0,0,IF(LOG('Crisis Indicator Data'!L91)&lt;W$4,0,IF(LOG('Crisis Indicator Data'!L91)&gt;W$3,5,ROUND(5-(W$3-LOG('Crisis Indicator Data'!L91))/(W$3-W$4)*5,1)))))</f>
        <v>3.4</v>
      </c>
      <c r="X94" s="191">
        <f>IF(OR('Crisis Indicator Data'!L91="x",'Crisis Indicator Data'!H91="x"),"x",'Crisis Indicator Data'!L91/'Crisis Indicator Data'!H91)</f>
        <v>4.6057767369242778E-5</v>
      </c>
      <c r="Y94" s="176">
        <f t="shared" si="22"/>
        <v>2.2999999999999998</v>
      </c>
      <c r="Z94" s="176">
        <f t="shared" si="23"/>
        <v>2.9</v>
      </c>
      <c r="AA94" s="176">
        <f t="shared" si="24"/>
        <v>4</v>
      </c>
      <c r="AB94" s="192">
        <f t="shared" si="25"/>
        <v>3.6</v>
      </c>
    </row>
    <row r="95" spans="1:28" x14ac:dyDescent="0.3">
      <c r="A95" s="199" t="str">
        <f>'Crisis Indicator Data'!A92</f>
        <v>Rakhine Conflict</v>
      </c>
      <c r="B95" s="200" t="str">
        <f>'Crisis Indicator Data'!B92</f>
        <v>Conflict</v>
      </c>
      <c r="C95" s="200" t="str">
        <f>'Crisis Indicator Data'!C92</f>
        <v>MMR002</v>
      </c>
      <c r="D95" s="200" t="str">
        <f>'Crisis Indicator Data'!D92</f>
        <v>Myanmar</v>
      </c>
      <c r="E95" s="201" t="str">
        <f>'Crisis Indicator Data'!E92</f>
        <v>MMR</v>
      </c>
      <c r="F95" s="195">
        <f>IF('Crisis Indicator Data'!F92="x","x",IF(LOG('Crisis Indicator Data'!F92)&lt;F$4,0,IF(LOG('Crisis Indicator Data'!F92)&gt;F$3,5,ROUND(5-(F$3-LOG('Crisis Indicator Data'!F92))/(F$3-F$4)*5,1))))</f>
        <v>2.8</v>
      </c>
      <c r="G95" s="193">
        <f>IF('Crisis Indicator Data'!F92="x","x",IF(B95="Regional crisis",('Crisis Indicator Data'!F92/VLOOKUP('Impact of the crisis'!$C95,'Regional Crises'!$B$1:$R$66,4,FALSE)),'Crisis Indicator Data'!F92/VLOOKUP('Impact of the crisis'!$E95,'Country Indicator Data'!$B$4:$P$194,15,FALSE)))</f>
        <v>6.8685306547436764E-2</v>
      </c>
      <c r="H95" s="176">
        <f t="shared" si="16"/>
        <v>0.2</v>
      </c>
      <c r="I95" s="176">
        <f t="shared" si="26"/>
        <v>1.5</v>
      </c>
      <c r="J95" s="176">
        <f>IF('Crisis Indicator Data'!G92="x","x",IF(LOG('Crisis Indicator Data'!G92)&lt;J$4,0,IF(LOG('Crisis Indicator Data'!G92)&gt;J$3,5,ROUND(5-(J$3-LOG('Crisis Indicator Data'!G92))/(J$3-J$4)*5,1))))</f>
        <v>2</v>
      </c>
      <c r="K95" s="193">
        <f>IF('Crisis Indicator Data'!G92="x","x",IF(B95="Regional crisis",('Crisis Indicator Data'!G92/VLOOKUP('Impact of the crisis'!$C95,'Regional Crises'!$B$1:$R$66,5,FALSE)),'Crisis Indicator Data'!G92/VLOOKUP('Impact of the crisis'!$E95,'Country Indicator Data'!$B$4:$P$194,14,FALSE)))</f>
        <v>7.4281012609785493E-2</v>
      </c>
      <c r="L95" s="176">
        <f t="shared" si="17"/>
        <v>0.3</v>
      </c>
      <c r="M95" s="176">
        <f t="shared" si="27"/>
        <v>1.1499999999999999</v>
      </c>
      <c r="N95" s="176">
        <f t="shared" si="18"/>
        <v>1.3</v>
      </c>
      <c r="O95" s="176">
        <f>IF('Crisis Indicator Data'!H92="x","x",IF('Crisis Indicator Data'!H92=0,0,IF(LOG('Crisis Indicator Data'!H92)&lt;O$4,0,IF(LOG('Crisis Indicator Data'!H92)&gt;O$3,5,ROUND(5-(O$3-LOG('Crisis Indicator Data'!H92))/(O$3-O$4)*5,1)))))</f>
        <v>2.8</v>
      </c>
      <c r="P95" s="190">
        <f>IF('Crisis Indicator Data'!H92="x","x",'Crisis Indicator Data'!H92/'Crisis Indicator Data'!G92)</f>
        <v>0.40262751159196292</v>
      </c>
      <c r="Q95" s="176">
        <f t="shared" si="19"/>
        <v>2</v>
      </c>
      <c r="R95" s="176">
        <f t="shared" si="28"/>
        <v>2.4</v>
      </c>
      <c r="S95" s="176">
        <f>IF('Crisis Indicator Data'!I92="x","x",IF('Crisis Indicator Data'!I92=0,0,IF(LOG('Crisis Indicator Data'!I92)&lt;S$4,0,IF(LOG('Crisis Indicator Data'!I92)&gt;S$3,5,ROUND(5-(S$3-LOG('Crisis Indicator Data'!I92))/(S$3-S$4)*5,1)))))</f>
        <v>4.5</v>
      </c>
      <c r="T95" s="190">
        <f>IF('Crisis Indicator Data'!H92="x","x",IF('Crisis Indicator Data'!I92="x","x",'Crisis Indicator Data'!I92/'Crisis Indicator Data'!H92))</f>
        <v>0.85732565579014719</v>
      </c>
      <c r="U95" s="176">
        <f t="shared" si="20"/>
        <v>5</v>
      </c>
      <c r="V95" s="176">
        <f t="shared" si="21"/>
        <v>4.8</v>
      </c>
      <c r="W95" s="176">
        <f>IF('Crisis Indicator Data'!L92="x","x",IF('Crisis Indicator Data'!L92=0,0,IF(LOG('Crisis Indicator Data'!L92)&lt;W$4,0,IF(LOG('Crisis Indicator Data'!L92)&gt;W$3,5,ROUND(5-(W$3-LOG('Crisis Indicator Data'!L92))/(W$3-W$4)*5,1)))))</f>
        <v>3.2</v>
      </c>
      <c r="X95" s="191">
        <f>IF(OR('Crisis Indicator Data'!L92="x",'Crisis Indicator Data'!H92="x"),"x",'Crisis Indicator Data'!L92/'Crisis Indicator Data'!H92)</f>
        <v>1.1772232885476648E-4</v>
      </c>
      <c r="Y95" s="176">
        <f t="shared" si="22"/>
        <v>5</v>
      </c>
      <c r="Z95" s="176">
        <f t="shared" si="23"/>
        <v>4.0999999999999996</v>
      </c>
      <c r="AA95" s="176">
        <f t="shared" si="24"/>
        <v>4.5</v>
      </c>
      <c r="AB95" s="192">
        <f t="shared" si="25"/>
        <v>3.7</v>
      </c>
    </row>
    <row r="96" spans="1:28" x14ac:dyDescent="0.3">
      <c r="A96" s="199" t="str">
        <f>'Crisis Indicator Data'!A93</f>
        <v>Kachin and Shan Conflict</v>
      </c>
      <c r="B96" s="200" t="str">
        <f>'Crisis Indicator Data'!B93</f>
        <v>Conflict</v>
      </c>
      <c r="C96" s="200" t="str">
        <f>'Crisis Indicator Data'!C93</f>
        <v>MMR003</v>
      </c>
      <c r="D96" s="200" t="str">
        <f>'Crisis Indicator Data'!D93</f>
        <v>Myanmar</v>
      </c>
      <c r="E96" s="201" t="str">
        <f>'Crisis Indicator Data'!E93</f>
        <v>MMR</v>
      </c>
      <c r="F96" s="195">
        <f>IF('Crisis Indicator Data'!F93="x","x",IF(LOG('Crisis Indicator Data'!F93)&lt;F$4,0,IF(LOG('Crisis Indicator Data'!F93)&gt;F$3,5,ROUND(5-(F$3-LOG('Crisis Indicator Data'!F93))/(F$3-F$4)*5,1))))</f>
        <v>4</v>
      </c>
      <c r="G96" s="193">
        <f>IF('Crisis Indicator Data'!F93="x","x",IF(B96="Regional crisis",('Crisis Indicator Data'!F93/VLOOKUP('Impact of the crisis'!$C96,'Regional Crises'!$B$1:$R$66,4,FALSE)),'Crisis Indicator Data'!F93/VLOOKUP('Impact of the crisis'!$E96,'Country Indicator Data'!$B$4:$P$194,15,FALSE)))</f>
        <v>0.37490521834997242</v>
      </c>
      <c r="H96" s="176">
        <f t="shared" si="16"/>
        <v>1.8</v>
      </c>
      <c r="I96" s="176">
        <f t="shared" si="26"/>
        <v>2.9</v>
      </c>
      <c r="J96" s="176">
        <f>IF('Crisis Indicator Data'!G93="x","x",IF(LOG('Crisis Indicator Data'!G93)&lt;J$4,0,IF(LOG('Crisis Indicator Data'!G93)&gt;J$3,5,ROUND(5-(J$3-LOG('Crisis Indicator Data'!G93))/(J$3-J$4)*5,1))))</f>
        <v>2.7</v>
      </c>
      <c r="K96" s="193">
        <f>IF('Crisis Indicator Data'!G93="x","x",IF(B96="Regional crisis",('Crisis Indicator Data'!G93/VLOOKUP('Impact of the crisis'!$C96,'Regional Crises'!$B$1:$R$66,5,FALSE)),'Crisis Indicator Data'!G93/VLOOKUP('Impact of the crisis'!$E96,'Country Indicator Data'!$B$4:$P$194,14,FALSE)))</f>
        <v>0.12462448097051339</v>
      </c>
      <c r="L96" s="176">
        <f t="shared" si="17"/>
        <v>0.6</v>
      </c>
      <c r="M96" s="176">
        <f t="shared" si="27"/>
        <v>1.6500000000000001</v>
      </c>
      <c r="N96" s="176">
        <f t="shared" si="18"/>
        <v>2.2999999999999998</v>
      </c>
      <c r="O96" s="176">
        <f>IF('Crisis Indicator Data'!H93="x","x",IF('Crisis Indicator Data'!H93=0,0,IF(LOG('Crisis Indicator Data'!H93)&lt;O$4,0,IF(LOG('Crisis Indicator Data'!H93)&gt;O$3,5,ROUND(5-(O$3-LOG('Crisis Indicator Data'!H93))/(O$3-O$4)*5,1)))))</f>
        <v>3.4</v>
      </c>
      <c r="P96" s="190">
        <f>IF('Crisis Indicator Data'!H93="x","x",'Crisis Indicator Data'!H93/'Crisis Indicator Data'!G93)</f>
        <v>0.54659910947336099</v>
      </c>
      <c r="Q96" s="176">
        <f t="shared" si="19"/>
        <v>2.7</v>
      </c>
      <c r="R96" s="176">
        <f t="shared" si="28"/>
        <v>3.05</v>
      </c>
      <c r="S96" s="176">
        <f>IF('Crisis Indicator Data'!I93="x","x",IF('Crisis Indicator Data'!I93=0,0,IF(LOG('Crisis Indicator Data'!I93)&lt;S$4,0,IF(LOG('Crisis Indicator Data'!I93)&gt;S$3,5,ROUND(5-(S$3-LOG('Crisis Indicator Data'!I93))/(S$3-S$4)*5,1)))))</f>
        <v>2.9</v>
      </c>
      <c r="T96" s="190">
        <f>IF('Crisis Indicator Data'!H93="x","x",IF('Crisis Indicator Data'!I93="x","x",'Crisis Indicator Data'!I93/'Crisis Indicator Data'!H93))</f>
        <v>2.9775280898876405E-2</v>
      </c>
      <c r="U96" s="176">
        <f t="shared" si="20"/>
        <v>1</v>
      </c>
      <c r="V96" s="176">
        <f t="shared" si="21"/>
        <v>2</v>
      </c>
      <c r="W96" s="176">
        <f>IF('Crisis Indicator Data'!L93="x","x",IF('Crisis Indicator Data'!L93=0,0,IF(LOG('Crisis Indicator Data'!L93)&lt;W$4,0,IF(LOG('Crisis Indicator Data'!L93)&gt;W$3,5,ROUND(5-(W$3-LOG('Crisis Indicator Data'!L93))/(W$3-W$4)*5,1)))))</f>
        <v>2.5</v>
      </c>
      <c r="X96" s="191">
        <f>IF(OR('Crisis Indicator Data'!L93="x",'Crisis Indicator Data'!H93="x"),"x",'Crisis Indicator Data'!L93/'Crisis Indicator Data'!H93)</f>
        <v>1.4606741573033707E-5</v>
      </c>
      <c r="Y96" s="176">
        <f t="shared" si="22"/>
        <v>0.7</v>
      </c>
      <c r="Z96" s="176">
        <f t="shared" si="23"/>
        <v>1.6</v>
      </c>
      <c r="AA96" s="176">
        <f t="shared" si="24"/>
        <v>1.8</v>
      </c>
      <c r="AB96" s="192">
        <f t="shared" si="25"/>
        <v>2.5</v>
      </c>
    </row>
    <row r="97" spans="1:28" x14ac:dyDescent="0.3">
      <c r="A97" s="199" t="str">
        <f>'Crisis Indicator Data'!A94</f>
        <v>Food Security Crisis in Namibia</v>
      </c>
      <c r="B97" s="200" t="str">
        <f>'Crisis Indicator Data'!B94</f>
        <v>Food Security</v>
      </c>
      <c r="C97" s="200" t="str">
        <f>'Crisis Indicator Data'!C94</f>
        <v>NAM002</v>
      </c>
      <c r="D97" s="200" t="str">
        <f>'Crisis Indicator Data'!D94</f>
        <v>Namibia</v>
      </c>
      <c r="E97" s="201" t="str">
        <f>'Crisis Indicator Data'!E94</f>
        <v>NAM</v>
      </c>
      <c r="F97" s="195">
        <f>IF('Crisis Indicator Data'!F94="x","x",IF(LOG('Crisis Indicator Data'!F94)&lt;F$4,0,IF(LOG('Crisis Indicator Data'!F94)&gt;F$3,5,ROUND(5-(F$3-LOG('Crisis Indicator Data'!F94))/(F$3-F$4)*5,1))))</f>
        <v>0</v>
      </c>
      <c r="G97" s="193">
        <f>IF('Crisis Indicator Data'!F94="x","x",IF(B97="Regional crisis",('Crisis Indicator Data'!F94/VLOOKUP('Impact of the crisis'!$C97,'Regional Crises'!$B$1:$R$66,4,FALSE)),'Crisis Indicator Data'!F94/VLOOKUP('Impact of the crisis'!$E97,'Country Indicator Data'!$B$4:$P$194,15,FALSE)))</f>
        <v>9.9964775474012803E-4</v>
      </c>
      <c r="H97" s="176">
        <f t="shared" si="16"/>
        <v>0</v>
      </c>
      <c r="I97" s="176">
        <f t="shared" si="26"/>
        <v>0</v>
      </c>
      <c r="J97" s="176">
        <f>IF('Crisis Indicator Data'!G94="x","x",IF(LOG('Crisis Indicator Data'!G94)&lt;J$4,0,IF(LOG('Crisis Indicator Data'!G94)&gt;J$3,5,ROUND(5-(J$3-LOG('Crisis Indicator Data'!G94))/(J$3-J$4)*5,1))))</f>
        <v>1.2</v>
      </c>
      <c r="K97" s="193">
        <f>IF('Crisis Indicator Data'!G94="x","x",IF(B97="Regional crisis",('Crisis Indicator Data'!G94/VLOOKUP('Impact of the crisis'!$C97,'Regional Crises'!$B$1:$R$66,5,FALSE)),'Crisis Indicator Data'!G94/VLOOKUP('Impact of the crisis'!$E97,'Country Indicator Data'!$B$4:$P$194,14,FALSE)))</f>
        <v>0.88783943329397874</v>
      </c>
      <c r="L97" s="176">
        <f t="shared" si="17"/>
        <v>4.4000000000000004</v>
      </c>
      <c r="M97" s="176">
        <f t="shared" si="27"/>
        <v>2.8000000000000003</v>
      </c>
      <c r="N97" s="176">
        <f t="shared" si="18"/>
        <v>1.6</v>
      </c>
      <c r="O97" s="176">
        <f>IF('Crisis Indicator Data'!H94="x","x",IF('Crisis Indicator Data'!H94=0,0,IF(LOG('Crisis Indicator Data'!H94)&lt;O$4,0,IF(LOG('Crisis Indicator Data'!H94)&gt;O$3,5,ROUND(5-(O$3-LOG('Crisis Indicator Data'!H94))/(O$3-O$4)*5,1)))))</f>
        <v>2.6</v>
      </c>
      <c r="P97" s="190">
        <f>IF('Crisis Indicator Data'!H94="x","x",'Crisis Indicator Data'!H94/'Crisis Indicator Data'!G94)</f>
        <v>0.48359929078014185</v>
      </c>
      <c r="Q97" s="176">
        <f t="shared" si="19"/>
        <v>2.4</v>
      </c>
      <c r="R97" s="176">
        <f t="shared" si="28"/>
        <v>2.5</v>
      </c>
      <c r="S97" s="176">
        <f>IF('Crisis Indicator Data'!I94="x","x",IF('Crisis Indicator Data'!I94=0,0,IF(LOG('Crisis Indicator Data'!I94)&lt;S$4,0,IF(LOG('Crisis Indicator Data'!I94)&gt;S$3,5,ROUND(5-(S$3-LOG('Crisis Indicator Data'!I94))/(S$3-S$4)*5,1)))))</f>
        <v>0</v>
      </c>
      <c r="T97" s="190">
        <f>IF('Crisis Indicator Data'!H94="x","x",IF('Crisis Indicator Data'!I94="x","x",'Crisis Indicator Data'!I94/'Crisis Indicator Data'!H94))</f>
        <v>0</v>
      </c>
      <c r="U97" s="176">
        <f t="shared" si="20"/>
        <v>0</v>
      </c>
      <c r="V97" s="176">
        <f t="shared" si="21"/>
        <v>0</v>
      </c>
      <c r="W97" s="176" t="str">
        <f>IF('Crisis Indicator Data'!L94="x","x",IF('Crisis Indicator Data'!L94=0,0,IF(LOG('Crisis Indicator Data'!L94)&lt;W$4,0,IF(LOG('Crisis Indicator Data'!L94)&gt;W$3,5,ROUND(5-(W$3-LOG('Crisis Indicator Data'!L94))/(W$3-W$4)*5,1)))))</f>
        <v>x</v>
      </c>
      <c r="X97" s="191" t="str">
        <f>IF(OR('Crisis Indicator Data'!L94="x",'Crisis Indicator Data'!H94="x"),"x",'Crisis Indicator Data'!L94/'Crisis Indicator Data'!H94)</f>
        <v>x</v>
      </c>
      <c r="Y97" s="176" t="str">
        <f t="shared" si="22"/>
        <v>x</v>
      </c>
      <c r="Z97" s="176" t="str">
        <f t="shared" si="23"/>
        <v>x</v>
      </c>
      <c r="AA97" s="176">
        <f t="shared" si="24"/>
        <v>0</v>
      </c>
      <c r="AB97" s="192">
        <f t="shared" si="25"/>
        <v>1.4</v>
      </c>
    </row>
    <row r="98" spans="1:28" x14ac:dyDescent="0.3">
      <c r="A98" s="199" t="str">
        <f>'Crisis Indicator Data'!A95</f>
        <v>Socioeconomic crisis in Nicaragua</v>
      </c>
      <c r="B98" s="200" t="str">
        <f>'Crisis Indicator Data'!B95</f>
        <v>Political and economic crisis</v>
      </c>
      <c r="C98" s="200" t="str">
        <f>'Crisis Indicator Data'!C95</f>
        <v>NIC001</v>
      </c>
      <c r="D98" s="200" t="str">
        <f>'Crisis Indicator Data'!D95</f>
        <v>Nicaragua</v>
      </c>
      <c r="E98" s="201" t="str">
        <f>'Crisis Indicator Data'!E95</f>
        <v>NIC</v>
      </c>
      <c r="F98" s="195">
        <f>IF('Crisis Indicator Data'!F95="x","x",IF(LOG('Crisis Indicator Data'!F95)&lt;F$4,0,IF(LOG('Crisis Indicator Data'!F95)&gt;F$3,5,ROUND(5-(F$3-LOG('Crisis Indicator Data'!F95))/(F$3-F$4)*5,1))))</f>
        <v>3.5</v>
      </c>
      <c r="G98" s="193">
        <f>IF('Crisis Indicator Data'!F95="x","x",IF(B98="Regional crisis",('Crisis Indicator Data'!F95/VLOOKUP('Impact of the crisis'!$C98,'Regional Crises'!$B$1:$R$66,4,FALSE)),'Crisis Indicator Data'!F95/VLOOKUP('Impact of the crisis'!$E98,'Country Indicator Data'!$B$4:$P$194,15,FALSE)))</f>
        <v>0.99999617749709147</v>
      </c>
      <c r="H98" s="176">
        <f t="shared" si="16"/>
        <v>5</v>
      </c>
      <c r="I98" s="176">
        <f t="shared" si="26"/>
        <v>4.25</v>
      </c>
      <c r="J98" s="176">
        <f>IF('Crisis Indicator Data'!G95="x","x",IF(LOG('Crisis Indicator Data'!G95)&lt;J$4,0,IF(LOG('Crisis Indicator Data'!G95)&gt;J$3,5,ROUND(5-(J$3-LOG('Crisis Indicator Data'!G95))/(J$3-J$4)*5,1))))</f>
        <v>2.7</v>
      </c>
      <c r="K98" s="193">
        <f>IF('Crisis Indicator Data'!G95="x","x",IF(B98="Regional crisis",('Crisis Indicator Data'!G95/VLOOKUP('Impact of the crisis'!$C98,'Regional Crises'!$B$1:$R$66,5,FALSE)),'Crisis Indicator Data'!G95/VLOOKUP('Impact of the crisis'!$E98,'Country Indicator Data'!$B$4:$P$194,14,FALSE)))</f>
        <v>1</v>
      </c>
      <c r="L98" s="176">
        <f t="shared" si="17"/>
        <v>5</v>
      </c>
      <c r="M98" s="176">
        <f t="shared" si="27"/>
        <v>3.85</v>
      </c>
      <c r="N98" s="176">
        <f t="shared" si="18"/>
        <v>4.0999999999999996</v>
      </c>
      <c r="O98" s="176">
        <f>IF('Crisis Indicator Data'!H95="x","x",IF('Crisis Indicator Data'!H95=0,0,IF(LOG('Crisis Indicator Data'!H95)&lt;O$4,0,IF(LOG('Crisis Indicator Data'!H95)&gt;O$3,5,ROUND(5-(O$3-LOG('Crisis Indicator Data'!H95))/(O$3-O$4)*5,1)))))</f>
        <v>1.9</v>
      </c>
      <c r="P98" s="190">
        <f>IF('Crisis Indicator Data'!H95="x","x",'Crisis Indicator Data'!H95/'Crisis Indicator Data'!G95)</f>
        <v>6.4711359404096835E-2</v>
      </c>
      <c r="Q98" s="176">
        <f t="shared" si="19"/>
        <v>0.3</v>
      </c>
      <c r="R98" s="176">
        <f t="shared" si="28"/>
        <v>1.0999999999999999</v>
      </c>
      <c r="S98" s="176">
        <f>IF('Crisis Indicator Data'!I95="x","x",IF('Crisis Indicator Data'!I95=0,0,IF(LOG('Crisis Indicator Data'!I95)&lt;S$4,0,IF(LOG('Crisis Indicator Data'!I95)&gt;S$3,5,ROUND(5-(S$3-LOG('Crisis Indicator Data'!I95))/(S$3-S$4)*5,1)))))</f>
        <v>2.9</v>
      </c>
      <c r="T98" s="190">
        <f>IF('Crisis Indicator Data'!H95="x","x",IF('Crisis Indicator Data'!I95="x","x",'Crisis Indicator Data'!I95/'Crisis Indicator Data'!H95))</f>
        <v>0.2446043165467626</v>
      </c>
      <c r="U98" s="176">
        <f t="shared" si="20"/>
        <v>5</v>
      </c>
      <c r="V98" s="176">
        <f t="shared" si="21"/>
        <v>4</v>
      </c>
      <c r="W98" s="176">
        <f>IF('Crisis Indicator Data'!L95="x","x",IF('Crisis Indicator Data'!L95=0,0,IF(LOG('Crisis Indicator Data'!L95)&lt;W$4,0,IF(LOG('Crisis Indicator Data'!L95)&gt;W$3,5,ROUND(5-(W$3-LOG('Crisis Indicator Data'!L95))/(W$3-W$4)*5,1)))))</f>
        <v>0.9</v>
      </c>
      <c r="X98" s="191">
        <f>IF(OR('Crisis Indicator Data'!L95="x",'Crisis Indicator Data'!H95="x"),"x",'Crisis Indicator Data'!L95/'Crisis Indicator Data'!H95)</f>
        <v>9.5923261390887298E-6</v>
      </c>
      <c r="Y98" s="176">
        <f t="shared" si="22"/>
        <v>0.5</v>
      </c>
      <c r="Z98" s="176">
        <f t="shared" si="23"/>
        <v>0.7</v>
      </c>
      <c r="AA98" s="176">
        <f t="shared" si="24"/>
        <v>2.7</v>
      </c>
      <c r="AB98" s="192">
        <f t="shared" si="25"/>
        <v>2</v>
      </c>
    </row>
    <row r="99" spans="1:28" x14ac:dyDescent="0.3">
      <c r="A99" s="199" t="str">
        <f>'Crisis Indicator Data'!A96</f>
        <v>Hurricane Eta and Iota in Nicaragua</v>
      </c>
      <c r="B99" s="200" t="str">
        <f>'Crisis Indicator Data'!B96</f>
        <v>Tropical cyclone</v>
      </c>
      <c r="C99" s="200" t="str">
        <f>'Crisis Indicator Data'!C96</f>
        <v>NIC002</v>
      </c>
      <c r="D99" s="200" t="str">
        <f>'Crisis Indicator Data'!D96</f>
        <v>Nicaragua</v>
      </c>
      <c r="E99" s="201" t="str">
        <f>'Crisis Indicator Data'!E96</f>
        <v>NIC</v>
      </c>
      <c r="F99" s="195">
        <f>IF('Crisis Indicator Data'!F96="x","x",IF(LOG('Crisis Indicator Data'!F96)&lt;F$4,0,IF(LOG('Crisis Indicator Data'!F96)&gt;F$3,5,ROUND(5-(F$3-LOG('Crisis Indicator Data'!F96))/(F$3-F$4)*5,1))))</f>
        <v>3.3</v>
      </c>
      <c r="G99" s="193">
        <f>IF('Crisis Indicator Data'!F96="x","x",IF(B99="Regional crisis",('Crisis Indicator Data'!F96/VLOOKUP('Impact of the crisis'!$C99,'Regional Crises'!$B$1:$R$66,4,FALSE)),'Crisis Indicator Data'!F96/VLOOKUP('Impact of the crisis'!$E99,'Country Indicator Data'!$B$4:$P$194,15,FALSE)))</f>
        <v>0.7703423633039721</v>
      </c>
      <c r="H99" s="176">
        <f t="shared" si="16"/>
        <v>3.8</v>
      </c>
      <c r="I99" s="176">
        <f t="shared" si="26"/>
        <v>3.55</v>
      </c>
      <c r="J99" s="176">
        <f>IF('Crisis Indicator Data'!G96="x","x",IF(LOG('Crisis Indicator Data'!G96)&lt;J$4,0,IF(LOG('Crisis Indicator Data'!G96)&gt;J$3,5,ROUND(5-(J$3-LOG('Crisis Indicator Data'!G96))/(J$3-J$4)*5,1))))</f>
        <v>1.4</v>
      </c>
      <c r="K99" s="193">
        <f>IF('Crisis Indicator Data'!G96="x","x",IF(B99="Regional crisis",('Crisis Indicator Data'!G96/VLOOKUP('Impact of the crisis'!$C99,'Regional Crises'!$B$1:$R$66,5,FALSE)),'Crisis Indicator Data'!G96/VLOOKUP('Impact of the crisis'!$E99,'Country Indicator Data'!$B$4:$P$194,14,FALSE)))</f>
        <v>0.41294227188081939</v>
      </c>
      <c r="L99" s="176">
        <f t="shared" si="17"/>
        <v>2</v>
      </c>
      <c r="M99" s="176">
        <f t="shared" si="27"/>
        <v>1.7</v>
      </c>
      <c r="N99" s="176">
        <f t="shared" si="18"/>
        <v>2.7</v>
      </c>
      <c r="O99" s="176">
        <f>IF('Crisis Indicator Data'!H96="x","x",IF('Crisis Indicator Data'!H96=0,0,IF(LOG('Crisis Indicator Data'!H96)&lt;O$4,0,IF(LOG('Crisis Indicator Data'!H96)&gt;O$3,5,ROUND(5-(O$3-LOG('Crisis Indicator Data'!H96))/(O$3-O$4)*5,1)))))</f>
        <v>2</v>
      </c>
      <c r="P99" s="190">
        <f>IF('Crisis Indicator Data'!H96="x","x",'Crisis Indicator Data'!H96/'Crisis Indicator Data'!G96)</f>
        <v>0.19917324314167606</v>
      </c>
      <c r="Q99" s="176">
        <f t="shared" si="19"/>
        <v>1</v>
      </c>
      <c r="R99" s="176">
        <f t="shared" si="28"/>
        <v>1.5</v>
      </c>
      <c r="S99" s="176">
        <f>IF('Crisis Indicator Data'!I96="x","x",IF('Crisis Indicator Data'!I96=0,0,IF(LOG('Crisis Indicator Data'!I96)&lt;S$4,0,IF(LOG('Crisis Indicator Data'!I96)&gt;S$3,5,ROUND(5-(S$3-LOG('Crisis Indicator Data'!I96))/(S$3-S$4)*5,1)))))</f>
        <v>2.7</v>
      </c>
      <c r="T99" s="190">
        <f>IF('Crisis Indicator Data'!H96="x","x",IF('Crisis Indicator Data'!I96="x","x",'Crisis Indicator Data'!I96/'Crisis Indicator Data'!H96))</f>
        <v>0.13773584905660377</v>
      </c>
      <c r="U99" s="176">
        <f t="shared" si="20"/>
        <v>4.5999999999999996</v>
      </c>
      <c r="V99" s="176">
        <f t="shared" si="21"/>
        <v>3.7</v>
      </c>
      <c r="W99" s="176">
        <f>IF('Crisis Indicator Data'!L96="x","x",IF('Crisis Indicator Data'!L96=0,0,IF(LOG('Crisis Indicator Data'!L96)&lt;W$4,0,IF(LOG('Crisis Indicator Data'!L96)&gt;W$3,5,ROUND(5-(W$3-LOG('Crisis Indicator Data'!L96))/(W$3-W$4)*5,1)))))</f>
        <v>1.9</v>
      </c>
      <c r="X99" s="191">
        <f>IF(OR('Crisis Indicator Data'!L96="x",'Crisis Indicator Data'!H96="x"),"x",'Crisis Indicator Data'!L96/'Crisis Indicator Data'!H96)</f>
        <v>4.3396226415094338E-5</v>
      </c>
      <c r="Y99" s="176">
        <f t="shared" si="22"/>
        <v>2.2000000000000002</v>
      </c>
      <c r="Z99" s="176">
        <f t="shared" si="23"/>
        <v>2.1</v>
      </c>
      <c r="AA99" s="176">
        <f t="shared" si="24"/>
        <v>3</v>
      </c>
      <c r="AB99" s="192">
        <f t="shared" si="25"/>
        <v>2.2999999999999998</v>
      </c>
    </row>
    <row r="100" spans="1:28" x14ac:dyDescent="0.3">
      <c r="A100" s="199" t="str">
        <f>'Crisis Indicator Data'!A97</f>
        <v>Multiple crises in Niger</v>
      </c>
      <c r="B100" s="200" t="str">
        <f>'Crisis Indicator Data'!B97</f>
        <v>Multiple crises country</v>
      </c>
      <c r="C100" s="200" t="str">
        <f>'Crisis Indicator Data'!C97</f>
        <v>NER001</v>
      </c>
      <c r="D100" s="200" t="str">
        <f>'Crisis Indicator Data'!D97</f>
        <v>Niger</v>
      </c>
      <c r="E100" s="201" t="str">
        <f>'Crisis Indicator Data'!E97</f>
        <v>NER</v>
      </c>
      <c r="F100" s="195">
        <f>IF('Crisis Indicator Data'!F97="x","x",IF(LOG('Crisis Indicator Data'!F97)&lt;F$4,0,IF(LOG('Crisis Indicator Data'!F97)&gt;F$3,5,ROUND(5-(F$3-LOG('Crisis Indicator Data'!F97))/(F$3-F$4)*5,1))))</f>
        <v>5</v>
      </c>
      <c r="G100" s="193">
        <f>IF('Crisis Indicator Data'!F97="x","x",IF(B100="Regional crisis",('Crisis Indicator Data'!F97/VLOOKUP('Impact of the crisis'!$C100,'Regional Crises'!$B$1:$R$66,4,FALSE)),'Crisis Indicator Data'!F97/VLOOKUP('Impact of the crisis'!$E100,'Country Indicator Data'!$B$4:$P$194,15,FALSE)))</f>
        <v>1.0002368358727403</v>
      </c>
      <c r="H100" s="176">
        <f t="shared" si="16"/>
        <v>5</v>
      </c>
      <c r="I100" s="176">
        <f t="shared" si="26"/>
        <v>5</v>
      </c>
      <c r="J100" s="176">
        <f>IF('Crisis Indicator Data'!G97="x","x",IF(LOG('Crisis Indicator Data'!G97)&lt;J$4,0,IF(LOG('Crisis Indicator Data'!G97)&gt;J$3,5,ROUND(5-(J$3-LOG('Crisis Indicator Data'!G97))/(J$3-J$4)*5,1))))</f>
        <v>4.5999999999999996</v>
      </c>
      <c r="K100" s="193">
        <f>IF('Crisis Indicator Data'!G97="x","x",IF(B100="Regional crisis",('Crisis Indicator Data'!G97/VLOOKUP('Impact of the crisis'!$C100,'Regional Crises'!$B$1:$R$66,5,FALSE)),'Crisis Indicator Data'!G97/VLOOKUP('Impact of the crisis'!$E100,'Country Indicator Data'!$B$4:$P$194,14,FALSE)))</f>
        <v>0.99995758758164388</v>
      </c>
      <c r="L100" s="176">
        <f t="shared" si="17"/>
        <v>5</v>
      </c>
      <c r="M100" s="176">
        <f t="shared" si="27"/>
        <v>4.8</v>
      </c>
      <c r="N100" s="176">
        <f t="shared" si="18"/>
        <v>4.9000000000000004</v>
      </c>
      <c r="O100" s="176">
        <f>IF('Crisis Indicator Data'!H97="x","x",IF('Crisis Indicator Data'!H97=0,0,IF(LOG('Crisis Indicator Data'!H97)&lt;O$4,0,IF(LOG('Crisis Indicator Data'!H97)&gt;O$3,5,ROUND(5-(O$3-LOG('Crisis Indicator Data'!H97))/(O$3-O$4)*5,1)))))</f>
        <v>4.8</v>
      </c>
      <c r="P100" s="190">
        <f>IF('Crisis Indicator Data'!H97="x","x",'Crisis Indicator Data'!H97/'Crisis Indicator Data'!G97)</f>
        <v>1.0000424142172457</v>
      </c>
      <c r="Q100" s="176">
        <f t="shared" si="19"/>
        <v>5</v>
      </c>
      <c r="R100" s="176">
        <f t="shared" si="28"/>
        <v>4.9000000000000004</v>
      </c>
      <c r="S100" s="176">
        <f>IF('Crisis Indicator Data'!I97="x","x",IF('Crisis Indicator Data'!I97=0,0,IF(LOG('Crisis Indicator Data'!I97)&lt;S$4,0,IF(LOG('Crisis Indicator Data'!I97)&gt;S$3,5,ROUND(5-(S$3-LOG('Crisis Indicator Data'!I97))/(S$3-S$4)*5,1)))))</f>
        <v>3.9</v>
      </c>
      <c r="T100" s="190">
        <f>IF('Crisis Indicator Data'!H97="x","x",IF('Crisis Indicator Data'!I97="x","x",'Crisis Indicator Data'!I97/'Crisis Indicator Data'!H97))</f>
        <v>2.2436169310374076E-2</v>
      </c>
      <c r="U100" s="176">
        <f t="shared" si="20"/>
        <v>0.7</v>
      </c>
      <c r="V100" s="176">
        <f t="shared" si="21"/>
        <v>2.2999999999999998</v>
      </c>
      <c r="W100" s="176">
        <f>IF('Crisis Indicator Data'!L97="x","x",IF('Crisis Indicator Data'!L97=0,0,IF(LOG('Crisis Indicator Data'!L97)&lt;W$4,0,IF(LOG('Crisis Indicator Data'!L97)&gt;W$3,5,ROUND(5-(W$3-LOG('Crisis Indicator Data'!L97))/(W$3-W$4)*5,1)))))</f>
        <v>3.7</v>
      </c>
      <c r="X100" s="191">
        <f>IF(OR('Crisis Indicator Data'!L97="x",'Crisis Indicator Data'!H97="x"),"x",'Crisis Indicator Data'!L97/'Crisis Indicator Data'!H97)</f>
        <v>1.6413605903808636E-5</v>
      </c>
      <c r="Y100" s="176">
        <f t="shared" si="22"/>
        <v>0.8</v>
      </c>
      <c r="Z100" s="176">
        <f t="shared" si="23"/>
        <v>2.2999999999999998</v>
      </c>
      <c r="AA100" s="176">
        <f t="shared" si="24"/>
        <v>2.2999999999999998</v>
      </c>
      <c r="AB100" s="192">
        <f t="shared" si="25"/>
        <v>3.9</v>
      </c>
    </row>
    <row r="101" spans="1:28" x14ac:dyDescent="0.3">
      <c r="A101" s="199" t="str">
        <f>'Crisis Indicator Data'!A98</f>
        <v>Boko Haram in Niger</v>
      </c>
      <c r="B101" s="200" t="str">
        <f>'Crisis Indicator Data'!B98</f>
        <v>Conflict</v>
      </c>
      <c r="C101" s="200" t="str">
        <f>'Crisis Indicator Data'!C98</f>
        <v>NER002</v>
      </c>
      <c r="D101" s="200" t="str">
        <f>'Crisis Indicator Data'!D98</f>
        <v>Niger</v>
      </c>
      <c r="E101" s="201" t="str">
        <f>'Crisis Indicator Data'!E98</f>
        <v>NER</v>
      </c>
      <c r="F101" s="195">
        <f>IF('Crisis Indicator Data'!F98="x","x",IF(LOG('Crisis Indicator Data'!F98)&lt;F$4,0,IF(LOG('Crisis Indicator Data'!F98)&gt;F$3,5,ROUND(5-(F$3-LOG('Crisis Indicator Data'!F98))/(F$3-F$4)*5,1))))</f>
        <v>3.7</v>
      </c>
      <c r="G101" s="193">
        <f>IF('Crisis Indicator Data'!F98="x","x",IF(B101="Regional crisis",('Crisis Indicator Data'!F98/VLOOKUP('Impact of the crisis'!$C101,'Regional Crises'!$B$1:$R$66,4,FALSE)),'Crisis Indicator Data'!F98/VLOOKUP('Impact of the crisis'!$E101,'Country Indicator Data'!$B$4:$P$194,15,FALSE)))</f>
        <v>0.12386989816057473</v>
      </c>
      <c r="H101" s="176">
        <f t="shared" si="16"/>
        <v>0.5</v>
      </c>
      <c r="I101" s="176">
        <f t="shared" si="26"/>
        <v>2.1</v>
      </c>
      <c r="J101" s="176">
        <f>IF('Crisis Indicator Data'!G98="x","x",IF(LOG('Crisis Indicator Data'!G98)&lt;J$4,0,IF(LOG('Crisis Indicator Data'!G98)&gt;J$3,5,ROUND(5-(J$3-LOG('Crisis Indicator Data'!G98))/(J$3-J$4)*5,1))))</f>
        <v>0</v>
      </c>
      <c r="K101" s="193">
        <f>IF('Crisis Indicator Data'!G98="x","x",IF(B101="Regional crisis",('Crisis Indicator Data'!G98/VLOOKUP('Impact of the crisis'!$C101,'Regional Crises'!$B$1:$R$66,5,FALSE)),'Crisis Indicator Data'!G98/VLOOKUP('Impact of the crisis'!$E101,'Country Indicator Data'!$B$4:$P$194,14,FALSE)))</f>
        <v>3.1300364746797864E-2</v>
      </c>
      <c r="L101" s="176">
        <f t="shared" si="17"/>
        <v>0.1</v>
      </c>
      <c r="M101" s="176">
        <f t="shared" si="27"/>
        <v>0.05</v>
      </c>
      <c r="N101" s="176">
        <f t="shared" si="18"/>
        <v>1.2</v>
      </c>
      <c r="O101" s="176">
        <f>IF('Crisis Indicator Data'!H98="x","x",IF('Crisis Indicator Data'!H98=0,0,IF(LOG('Crisis Indicator Data'!H98)&lt;O$4,0,IF(LOG('Crisis Indicator Data'!H98)&gt;O$3,5,ROUND(5-(O$3-LOG('Crisis Indicator Data'!H98))/(O$3-O$4)*5,1)))))</f>
        <v>2.2999999999999998</v>
      </c>
      <c r="P101" s="190">
        <f>IF('Crisis Indicator Data'!H98="x","x",'Crisis Indicator Data'!H98/'Crisis Indicator Data'!G98)</f>
        <v>0.98644986449864502</v>
      </c>
      <c r="Q101" s="176">
        <f t="shared" si="19"/>
        <v>4.9000000000000004</v>
      </c>
      <c r="R101" s="176">
        <f t="shared" si="28"/>
        <v>3.6</v>
      </c>
      <c r="S101" s="176">
        <f>IF('Crisis Indicator Data'!I98="x","x",IF('Crisis Indicator Data'!I98=0,0,IF(LOG('Crisis Indicator Data'!I98)&lt;S$4,0,IF(LOG('Crisis Indicator Data'!I98)&gt;S$3,5,ROUND(5-(S$3-LOG('Crisis Indicator Data'!I98))/(S$3-S$4)*5,1)))))</f>
        <v>3.5</v>
      </c>
      <c r="T101" s="190">
        <f>IF('Crisis Indicator Data'!H98="x","x",IF('Crisis Indicator Data'!I98="x","x",'Crisis Indicator Data'!I98/'Crisis Indicator Data'!H98))</f>
        <v>0.36538461538461536</v>
      </c>
      <c r="U101" s="176">
        <f t="shared" si="20"/>
        <v>5</v>
      </c>
      <c r="V101" s="176">
        <f t="shared" si="21"/>
        <v>4.3</v>
      </c>
      <c r="W101" s="176">
        <f>IF('Crisis Indicator Data'!L98="x","x",IF('Crisis Indicator Data'!L98=0,0,IF(LOG('Crisis Indicator Data'!L98)&lt;W$4,0,IF(LOG('Crisis Indicator Data'!L98)&gt;W$3,5,ROUND(5-(W$3-LOG('Crisis Indicator Data'!L98))/(W$3-W$4)*5,1)))))</f>
        <v>3.2</v>
      </c>
      <c r="X101" s="191">
        <f>IF(OR('Crisis Indicator Data'!L98="x",'Crisis Indicator Data'!H98="x"),"x",'Crisis Indicator Data'!L98/'Crisis Indicator Data'!H98)</f>
        <v>2.4175824175824175E-4</v>
      </c>
      <c r="Y101" s="176">
        <f t="shared" si="22"/>
        <v>5</v>
      </c>
      <c r="Z101" s="176">
        <f t="shared" si="23"/>
        <v>4.0999999999999996</v>
      </c>
      <c r="AA101" s="176">
        <f t="shared" si="24"/>
        <v>4.2</v>
      </c>
      <c r="AB101" s="192">
        <f t="shared" si="25"/>
        <v>3.9</v>
      </c>
    </row>
    <row r="102" spans="1:28" x14ac:dyDescent="0.3">
      <c r="A102" s="199" t="str">
        <f>'Crisis Indicator Data'!A99</f>
        <v>Mali/Burkina Faso conflict</v>
      </c>
      <c r="B102" s="200" t="str">
        <f>'Crisis Indicator Data'!B99</f>
        <v>Conflict</v>
      </c>
      <c r="C102" s="200" t="str">
        <f>'Crisis Indicator Data'!C99</f>
        <v>NER003</v>
      </c>
      <c r="D102" s="200" t="str">
        <f>'Crisis Indicator Data'!D99</f>
        <v>Niger</v>
      </c>
      <c r="E102" s="201" t="str">
        <f>'Crisis Indicator Data'!E99</f>
        <v>NER</v>
      </c>
      <c r="F102" s="195">
        <f>IF('Crisis Indicator Data'!F99="x","x",IF(LOG('Crisis Indicator Data'!F99)&lt;F$4,0,IF(LOG('Crisis Indicator Data'!F99)&gt;F$3,5,ROUND(5-(F$3-LOG('Crisis Indicator Data'!F99))/(F$3-F$4)*5,1))))</f>
        <v>3.9</v>
      </c>
      <c r="G102" s="193">
        <f>IF('Crisis Indicator Data'!F99="x","x",IF(B102="Regional crisis",('Crisis Indicator Data'!F99/VLOOKUP('Impact of the crisis'!$C102,'Regional Crises'!$B$1:$R$66,4,FALSE)),'Crisis Indicator Data'!F99/VLOOKUP('Impact of the crisis'!$E102,'Country Indicator Data'!$B$4:$P$194,15,FALSE)))</f>
        <v>0.1662587826636141</v>
      </c>
      <c r="H102" s="176">
        <f t="shared" si="16"/>
        <v>0.7</v>
      </c>
      <c r="I102" s="176">
        <f t="shared" si="26"/>
        <v>2.2999999999999998</v>
      </c>
      <c r="J102" s="176">
        <f>IF('Crisis Indicator Data'!G99="x","x",IF(LOG('Crisis Indicator Data'!G99)&lt;J$4,0,IF(LOG('Crisis Indicator Data'!G99)&gt;J$3,5,ROUND(5-(J$3-LOG('Crisis Indicator Data'!G99))/(J$3-J$4)*5,1))))</f>
        <v>3</v>
      </c>
      <c r="K102" s="193">
        <f>IF('Crisis Indicator Data'!G99="x","x",IF(B102="Regional crisis",('Crisis Indicator Data'!G99/VLOOKUP('Impact of the crisis'!$C102,'Regional Crises'!$B$1:$R$66,5,FALSE)),'Crisis Indicator Data'!G99/VLOOKUP('Impact of the crisis'!$E102,'Country Indicator Data'!$B$4:$P$194,14,FALSE)))</f>
        <v>0.33081686317753839</v>
      </c>
      <c r="L102" s="176">
        <f t="shared" si="17"/>
        <v>1.6</v>
      </c>
      <c r="M102" s="176">
        <f t="shared" si="27"/>
        <v>2.2999999999999998</v>
      </c>
      <c r="N102" s="176">
        <f t="shared" si="18"/>
        <v>2.2999999999999998</v>
      </c>
      <c r="O102" s="176">
        <f>IF('Crisis Indicator Data'!H99="x","x",IF('Crisis Indicator Data'!H99=0,0,IF(LOG('Crisis Indicator Data'!H99)&lt;O$4,0,IF(LOG('Crisis Indicator Data'!H99)&gt;O$3,5,ROUND(5-(O$3-LOG('Crisis Indicator Data'!H99))/(O$3-O$4)*5,1)))))</f>
        <v>2.5</v>
      </c>
      <c r="P102" s="190">
        <f>IF('Crisis Indicator Data'!H99="x","x",'Crisis Indicator Data'!H99/'Crisis Indicator Data'!G99)</f>
        <v>0.12371794871794872</v>
      </c>
      <c r="Q102" s="176">
        <f t="shared" si="19"/>
        <v>0.6</v>
      </c>
      <c r="R102" s="176">
        <f t="shared" si="28"/>
        <v>1.55</v>
      </c>
      <c r="S102" s="176">
        <f>IF('Crisis Indicator Data'!I99="x","x",IF('Crisis Indicator Data'!I99=0,0,IF(LOG('Crisis Indicator Data'!I99)&lt;S$4,0,IF(LOG('Crisis Indicator Data'!I99)&gt;S$3,5,ROUND(5-(S$3-LOG('Crisis Indicator Data'!I99))/(S$3-S$4)*5,1)))))</f>
        <v>3.3</v>
      </c>
      <c r="T102" s="190">
        <f>IF('Crisis Indicator Data'!H99="x","x",IF('Crisis Indicator Data'!I99="x","x",'Crisis Indicator Data'!I99/'Crisis Indicator Data'!H99))</f>
        <v>0.20414507772020726</v>
      </c>
      <c r="U102" s="176">
        <f t="shared" si="20"/>
        <v>5</v>
      </c>
      <c r="V102" s="176">
        <f t="shared" si="21"/>
        <v>4.2</v>
      </c>
      <c r="W102" s="176">
        <f>IF('Crisis Indicator Data'!L99="x","x",IF('Crisis Indicator Data'!L99=0,0,IF(LOG('Crisis Indicator Data'!L99)&lt;W$4,0,IF(LOG('Crisis Indicator Data'!L99)&gt;W$3,5,ROUND(5-(W$3-LOG('Crisis Indicator Data'!L99))/(W$3-W$4)*5,1)))))</f>
        <v>3</v>
      </c>
      <c r="X102" s="191">
        <f>IF(OR('Crisis Indicator Data'!L99="x",'Crisis Indicator Data'!H99="x"),"x",'Crisis Indicator Data'!L99/'Crisis Indicator Data'!H99)</f>
        <v>1.3056994818652851E-4</v>
      </c>
      <c r="Y102" s="176">
        <f t="shared" si="22"/>
        <v>5</v>
      </c>
      <c r="Z102" s="176">
        <f t="shared" si="23"/>
        <v>4</v>
      </c>
      <c r="AA102" s="176">
        <f t="shared" si="24"/>
        <v>4.0999999999999996</v>
      </c>
      <c r="AB102" s="192">
        <f t="shared" si="25"/>
        <v>3.1</v>
      </c>
    </row>
    <row r="103" spans="1:28" x14ac:dyDescent="0.3">
      <c r="A103" s="199" t="str">
        <f>'Crisis Indicator Data'!A100</f>
        <v>Nigerian Refugees</v>
      </c>
      <c r="B103" s="200" t="str">
        <f>'Crisis Indicator Data'!B100</f>
        <v>International displacement</v>
      </c>
      <c r="C103" s="200" t="str">
        <f>'Crisis Indicator Data'!C100</f>
        <v>NER004</v>
      </c>
      <c r="D103" s="200" t="str">
        <f>'Crisis Indicator Data'!D100</f>
        <v>Niger</v>
      </c>
      <c r="E103" s="201" t="str">
        <f>'Crisis Indicator Data'!E100</f>
        <v>NER</v>
      </c>
      <c r="F103" s="195">
        <f>IF('Crisis Indicator Data'!F100="x","x",IF(LOG('Crisis Indicator Data'!F100)&lt;F$4,0,IF(LOG('Crisis Indicator Data'!F100)&gt;F$3,5,ROUND(5-(F$3-LOG('Crisis Indicator Data'!F100))/(F$3-F$4)*5,1))))</f>
        <v>1.2</v>
      </c>
      <c r="G103" s="193">
        <f>IF('Crisis Indicator Data'!F100="x","x",IF(B103="Regional crisis",('Crisis Indicator Data'!F100/VLOOKUP('Impact of the crisis'!$C103,'Regional Crises'!$B$1:$R$66,4,FALSE)),'Crisis Indicator Data'!F100/VLOOKUP('Impact of the crisis'!$E103,'Country Indicator Data'!$B$4:$P$194,15,FALSE)))</f>
        <v>3.891213389121339E-3</v>
      </c>
      <c r="H103" s="176">
        <f t="shared" si="16"/>
        <v>0</v>
      </c>
      <c r="I103" s="176">
        <f t="shared" si="26"/>
        <v>0.6</v>
      </c>
      <c r="J103" s="176">
        <f>IF('Crisis Indicator Data'!G100="x","x",IF(LOG('Crisis Indicator Data'!G100)&lt;J$4,0,IF(LOG('Crisis Indicator Data'!G100)&gt;J$3,5,ROUND(5-(J$3-LOG('Crisis Indicator Data'!G100))/(J$3-J$4)*5,1))))</f>
        <v>0</v>
      </c>
      <c r="K103" s="193">
        <f>IF('Crisis Indicator Data'!G100="x","x",IF(B103="Regional crisis",('Crisis Indicator Data'!G100/VLOOKUP('Impact of the crisis'!$C103,'Regional Crises'!$B$1:$R$66,5,FALSE)),'Crisis Indicator Data'!G100/VLOOKUP('Impact of the crisis'!$E103,'Country Indicator Data'!$B$4:$P$194,14,FALSE)))</f>
        <v>2.7822546441598098E-2</v>
      </c>
      <c r="L103" s="176">
        <f t="shared" si="17"/>
        <v>0.1</v>
      </c>
      <c r="M103" s="176">
        <f t="shared" si="27"/>
        <v>0.05</v>
      </c>
      <c r="N103" s="176">
        <f t="shared" si="18"/>
        <v>0.3</v>
      </c>
      <c r="O103" s="176">
        <f>IF('Crisis Indicator Data'!H100="x","x",IF('Crisis Indicator Data'!H100=0,0,IF(LOG('Crisis Indicator Data'!H100)&lt;O$4,0,IF(LOG('Crisis Indicator Data'!H100)&gt;O$3,5,ROUND(5-(O$3-LOG('Crisis Indicator Data'!H100))/(O$3-O$4)*5,1)))))</f>
        <v>1</v>
      </c>
      <c r="P103" s="190">
        <f>IF('Crisis Indicator Data'!H100="x","x",'Crisis Indicator Data'!H100/'Crisis Indicator Data'!G100)</f>
        <v>0.1875</v>
      </c>
      <c r="Q103" s="176">
        <f t="shared" si="19"/>
        <v>0.9</v>
      </c>
      <c r="R103" s="176">
        <f t="shared" si="28"/>
        <v>0.95</v>
      </c>
      <c r="S103" s="176">
        <f>IF('Crisis Indicator Data'!I100="x","x",IF('Crisis Indicator Data'!I100=0,0,IF(LOG('Crisis Indicator Data'!I100)&lt;S$4,0,IF(LOG('Crisis Indicator Data'!I100)&gt;S$3,5,ROUND(5-(S$3-LOG('Crisis Indicator Data'!I100))/(S$3-S$4)*5,1)))))</f>
        <v>2.8</v>
      </c>
      <c r="T103" s="190">
        <f>IF('Crisis Indicator Data'!H100="x","x",IF('Crisis Indicator Data'!I100="x","x",'Crisis Indicator Data'!I100/'Crisis Indicator Data'!H100))</f>
        <v>0.75609756097560976</v>
      </c>
      <c r="U103" s="176">
        <f t="shared" si="20"/>
        <v>5</v>
      </c>
      <c r="V103" s="176">
        <f t="shared" si="21"/>
        <v>3.9</v>
      </c>
      <c r="W103" s="176">
        <f>IF('Crisis Indicator Data'!L100="x","x",IF('Crisis Indicator Data'!L100=0,0,IF(LOG('Crisis Indicator Data'!L100)&lt;W$4,0,IF(LOG('Crisis Indicator Data'!L100)&gt;W$3,5,ROUND(5-(W$3-LOG('Crisis Indicator Data'!L100))/(W$3-W$4)*5,1)))))</f>
        <v>1.1000000000000001</v>
      </c>
      <c r="X103" s="191">
        <f>IF(OR('Crisis Indicator Data'!L100="x",'Crisis Indicator Data'!H100="x"),"x",'Crisis Indicator Data'!L100/'Crisis Indicator Data'!H100)</f>
        <v>4.8780487804878051E-5</v>
      </c>
      <c r="Y103" s="176">
        <f t="shared" si="22"/>
        <v>2.4</v>
      </c>
      <c r="Z103" s="176">
        <f t="shared" si="23"/>
        <v>1.8</v>
      </c>
      <c r="AA103" s="176">
        <f t="shared" si="24"/>
        <v>3</v>
      </c>
      <c r="AB103" s="192">
        <f t="shared" si="25"/>
        <v>2.1</v>
      </c>
    </row>
    <row r="104" spans="1:28" x14ac:dyDescent="0.3">
      <c r="A104" s="199" t="str">
        <f>'Crisis Indicator Data'!A101</f>
        <v>Floods in Niger</v>
      </c>
      <c r="B104" s="200" t="str">
        <f>'Crisis Indicator Data'!B101</f>
        <v>Flood</v>
      </c>
      <c r="C104" s="200" t="str">
        <f>'Crisis Indicator Data'!C101</f>
        <v>NER005</v>
      </c>
      <c r="D104" s="200" t="str">
        <f>'Crisis Indicator Data'!D101</f>
        <v>Niger</v>
      </c>
      <c r="E104" s="201" t="str">
        <f>'Crisis Indicator Data'!E101</f>
        <v>NER</v>
      </c>
      <c r="F104" s="195">
        <f>IF('Crisis Indicator Data'!F101="x","x",IF(LOG('Crisis Indicator Data'!F101)&lt;F$4,0,IF(LOG('Crisis Indicator Data'!F101)&gt;F$3,5,ROUND(5-(F$3-LOG('Crisis Indicator Data'!F101))/(F$3-F$4)*5,1))))</f>
        <v>5</v>
      </c>
      <c r="G104" s="193">
        <f>IF('Crisis Indicator Data'!F101="x","x",IF(B104="Regional crisis",('Crisis Indicator Data'!F101/VLOOKUP('Impact of the crisis'!$C104,'Regional Crises'!$B$1:$R$66,4,FALSE)),'Crisis Indicator Data'!F101/VLOOKUP('Impact of the crisis'!$E104,'Country Indicator Data'!$B$4:$P$194,15,FALSE)))</f>
        <v>1.0002368358727403</v>
      </c>
      <c r="H104" s="176">
        <f t="shared" si="16"/>
        <v>5</v>
      </c>
      <c r="I104" s="176">
        <f t="shared" si="26"/>
        <v>5</v>
      </c>
      <c r="J104" s="176">
        <f>IF('Crisis Indicator Data'!G101="x","x",IF(LOG('Crisis Indicator Data'!G101)&lt;J$4,0,IF(LOG('Crisis Indicator Data'!G101)&gt;J$3,5,ROUND(5-(J$3-LOG('Crisis Indicator Data'!G101))/(J$3-J$4)*5,1))))</f>
        <v>4.5999999999999996</v>
      </c>
      <c r="K104" s="193">
        <f>IF('Crisis Indicator Data'!G101="x","x",IF(B104="Regional crisis",('Crisis Indicator Data'!G101/VLOOKUP('Impact of the crisis'!$C104,'Regional Crises'!$B$1:$R$66,5,FALSE)),'Crisis Indicator Data'!G101/VLOOKUP('Impact of the crisis'!$E104,'Country Indicator Data'!$B$4:$P$194,14,FALSE)))</f>
        <v>1</v>
      </c>
      <c r="L104" s="176">
        <f t="shared" si="17"/>
        <v>5</v>
      </c>
      <c r="M104" s="176">
        <f t="shared" si="27"/>
        <v>4.8</v>
      </c>
      <c r="N104" s="176">
        <f t="shared" si="18"/>
        <v>4.9000000000000004</v>
      </c>
      <c r="O104" s="176">
        <f>IF('Crisis Indicator Data'!H101="x","x",IF('Crisis Indicator Data'!H101=0,0,IF(LOG('Crisis Indicator Data'!H101)&lt;O$4,0,IF(LOG('Crisis Indicator Data'!H101)&gt;O$3,5,ROUND(5-(O$3-LOG('Crisis Indicator Data'!H101))/(O$3-O$4)*5,1)))))</f>
        <v>2</v>
      </c>
      <c r="P104" s="190">
        <f>IF('Crisis Indicator Data'!H101="x","x",'Crisis Indicator Data'!H101/'Crisis Indicator Data'!G101)</f>
        <v>2.1884807871744846E-2</v>
      </c>
      <c r="Q104" s="176">
        <f t="shared" si="19"/>
        <v>0.1</v>
      </c>
      <c r="R104" s="176">
        <f t="shared" si="28"/>
        <v>1.05</v>
      </c>
      <c r="S104" s="176" t="str">
        <f>IF('Crisis Indicator Data'!I101="x","x",IF('Crisis Indicator Data'!I101=0,0,IF(LOG('Crisis Indicator Data'!I101)&lt;S$4,0,IF(LOG('Crisis Indicator Data'!I101)&gt;S$3,5,ROUND(5-(S$3-LOG('Crisis Indicator Data'!I101))/(S$3-S$4)*5,1)))))</f>
        <v>x</v>
      </c>
      <c r="T104" s="190" t="str">
        <f>IF('Crisis Indicator Data'!H101="x","x",IF('Crisis Indicator Data'!I101="x","x",'Crisis Indicator Data'!I101/'Crisis Indicator Data'!H101))</f>
        <v>x</v>
      </c>
      <c r="U104" s="176" t="str">
        <f t="shared" si="20"/>
        <v>x</v>
      </c>
      <c r="V104" s="176" t="str">
        <f t="shared" si="21"/>
        <v>x</v>
      </c>
      <c r="W104" s="176">
        <f>IF('Crisis Indicator Data'!L101="x","x",IF('Crisis Indicator Data'!L101=0,0,IF(LOG('Crisis Indicator Data'!L101)&lt;W$4,0,IF(LOG('Crisis Indicator Data'!L101)&gt;W$3,5,ROUND(5-(W$3-LOG('Crisis Indicator Data'!L101))/(W$3-W$4)*5,1)))))</f>
        <v>2.6</v>
      </c>
      <c r="X104" s="191">
        <f>IF(OR('Crisis Indicator Data'!L101="x",'Crisis Indicator Data'!H101="x"),"x",'Crisis Indicator Data'!L101/'Crisis Indicator Data'!H101)</f>
        <v>1.3372093023255815E-4</v>
      </c>
      <c r="Y104" s="176">
        <f t="shared" si="22"/>
        <v>5</v>
      </c>
      <c r="Z104" s="176">
        <f t="shared" si="23"/>
        <v>3.8</v>
      </c>
      <c r="AA104" s="176">
        <f t="shared" si="24"/>
        <v>3.8</v>
      </c>
      <c r="AB104" s="192">
        <f t="shared" si="25"/>
        <v>2.7</v>
      </c>
    </row>
    <row r="105" spans="1:28" x14ac:dyDescent="0.3">
      <c r="A105" s="199" t="str">
        <f>'Crisis Indicator Data'!A102</f>
        <v>Complex crisis in Nigeria</v>
      </c>
      <c r="B105" s="200" t="str">
        <f>'Crisis Indicator Data'!B102</f>
        <v>Complex crisis</v>
      </c>
      <c r="C105" s="200" t="str">
        <f>'Crisis Indicator Data'!C102</f>
        <v>NGA001</v>
      </c>
      <c r="D105" s="200" t="str">
        <f>'Crisis Indicator Data'!D102</f>
        <v>Nigeria</v>
      </c>
      <c r="E105" s="201" t="str">
        <f>'Crisis Indicator Data'!E102</f>
        <v>NGA</v>
      </c>
      <c r="F105" s="195">
        <f>IF('Crisis Indicator Data'!F102="x","x",IF(LOG('Crisis Indicator Data'!F102)&lt;F$4,0,IF(LOG('Crisis Indicator Data'!F102)&gt;F$3,5,ROUND(5-(F$3-LOG('Crisis Indicator Data'!F102))/(F$3-F$4)*5,1))))</f>
        <v>4.9000000000000004</v>
      </c>
      <c r="G105" s="193">
        <f>IF('Crisis Indicator Data'!F102="x","x",IF(B105="Regional crisis",('Crisis Indicator Data'!F102/VLOOKUP('Impact of the crisis'!$C105,'Regional Crises'!$B$1:$R$66,4,FALSE)),'Crisis Indicator Data'!F102/VLOOKUP('Impact of the crisis'!$E105,'Country Indicator Data'!$B$4:$P$194,15,FALSE)))</f>
        <v>0.99903378459984404</v>
      </c>
      <c r="H105" s="176">
        <f t="shared" si="16"/>
        <v>5</v>
      </c>
      <c r="I105" s="176">
        <f t="shared" si="26"/>
        <v>4.95</v>
      </c>
      <c r="J105" s="176">
        <f>IF('Crisis Indicator Data'!G102="x","x",IF(LOG('Crisis Indicator Data'!G102)&lt;J$4,0,IF(LOG('Crisis Indicator Data'!G102)&gt;J$3,5,ROUND(5-(J$3-LOG('Crisis Indicator Data'!G102))/(J$3-J$4)*5,1))))</f>
        <v>5</v>
      </c>
      <c r="K105" s="193">
        <f>IF('Crisis Indicator Data'!G102="x","x",IF(B105="Regional crisis",('Crisis Indicator Data'!G102/VLOOKUP('Impact of the crisis'!$C105,'Regional Crises'!$B$1:$R$66,5,FALSE)),'Crisis Indicator Data'!G102/VLOOKUP('Impact of the crisis'!$E105,'Country Indicator Data'!$B$4:$P$194,14,FALSE)))</f>
        <v>0.35346131645468842</v>
      </c>
      <c r="L105" s="176">
        <f t="shared" si="17"/>
        <v>1.7</v>
      </c>
      <c r="M105" s="176">
        <f t="shared" si="27"/>
        <v>3.35</v>
      </c>
      <c r="N105" s="176">
        <f t="shared" si="18"/>
        <v>4.3</v>
      </c>
      <c r="O105" s="176">
        <f>IF('Crisis Indicator Data'!H102="x","x",IF('Crisis Indicator Data'!H102=0,0,IF(LOG('Crisis Indicator Data'!H102)&lt;O$4,0,IF(LOG('Crisis Indicator Data'!H102)&gt;O$3,5,ROUND(5-(O$3-LOG('Crisis Indicator Data'!H102))/(O$3-O$4)*5,1)))))</f>
        <v>4</v>
      </c>
      <c r="P105" s="190">
        <f>IF('Crisis Indicator Data'!H102="x","x",'Crisis Indicator Data'!H102/'Crisis Indicator Data'!G102)</f>
        <v>0.11156786282432109</v>
      </c>
      <c r="Q105" s="176">
        <f t="shared" si="19"/>
        <v>0.5</v>
      </c>
      <c r="R105" s="176">
        <f t="shared" si="28"/>
        <v>2.25</v>
      </c>
      <c r="S105" s="176">
        <f>IF('Crisis Indicator Data'!I102="x","x",IF('Crisis Indicator Data'!I102=0,0,IF(LOG('Crisis Indicator Data'!I102)&lt;S$4,0,IF(LOG('Crisis Indicator Data'!I102)&gt;S$3,5,ROUND(5-(S$3-LOG('Crisis Indicator Data'!I102))/(S$3-S$4)*5,1)))))</f>
        <v>5</v>
      </c>
      <c r="T105" s="190">
        <f>IF('Crisis Indicator Data'!H102="x","x",IF('Crisis Indicator Data'!I102="x","x",'Crisis Indicator Data'!I102/'Crisis Indicator Data'!H102))</f>
        <v>0.58586750788643538</v>
      </c>
      <c r="U105" s="176">
        <f t="shared" si="20"/>
        <v>5</v>
      </c>
      <c r="V105" s="176">
        <f t="shared" si="21"/>
        <v>5</v>
      </c>
      <c r="W105" s="176">
        <f>IF('Crisis Indicator Data'!L102="x","x",IF('Crisis Indicator Data'!L102=0,0,IF(LOG('Crisis Indicator Data'!L102)&lt;W$4,0,IF(LOG('Crisis Indicator Data'!L102)&gt;W$3,5,ROUND(5-(W$3-LOG('Crisis Indicator Data'!L102))/(W$3-W$4)*5,1)))))</f>
        <v>4.9000000000000004</v>
      </c>
      <c r="X105" s="191">
        <f>IF(OR('Crisis Indicator Data'!L102="x",'Crisis Indicator Data'!H102="x"),"x",'Crisis Indicator Data'!L102/'Crisis Indicator Data'!H102)</f>
        <v>3.2214511041009461E-4</v>
      </c>
      <c r="Y105" s="176">
        <f t="shared" si="22"/>
        <v>5</v>
      </c>
      <c r="Z105" s="176">
        <f t="shared" si="23"/>
        <v>5</v>
      </c>
      <c r="AA105" s="176">
        <f t="shared" si="24"/>
        <v>5</v>
      </c>
      <c r="AB105" s="192">
        <f t="shared" si="25"/>
        <v>4</v>
      </c>
    </row>
    <row r="106" spans="1:28" x14ac:dyDescent="0.3">
      <c r="A106" s="199" t="str">
        <f>'Crisis Indicator Data'!A103</f>
        <v>Middle belt conflict</v>
      </c>
      <c r="B106" s="200" t="str">
        <f>'Crisis Indicator Data'!B103</f>
        <v>Conflict</v>
      </c>
      <c r="C106" s="200" t="str">
        <f>'Crisis Indicator Data'!C103</f>
        <v>NGA003</v>
      </c>
      <c r="D106" s="200" t="str">
        <f>'Crisis Indicator Data'!D103</f>
        <v>Nigeria</v>
      </c>
      <c r="E106" s="201" t="str">
        <f>'Crisis Indicator Data'!E103</f>
        <v>NGA</v>
      </c>
      <c r="F106" s="195">
        <f>IF('Crisis Indicator Data'!F103="x","x",IF(LOG('Crisis Indicator Data'!F103)&lt;F$4,0,IF(LOG('Crisis Indicator Data'!F103)&gt;F$3,5,ROUND(5-(F$3-LOG('Crisis Indicator Data'!F103))/(F$3-F$4)*5,1))))</f>
        <v>3.8</v>
      </c>
      <c r="G106" s="193">
        <f>IF('Crisis Indicator Data'!F103="x","x",IF(B106="Regional crisis",('Crisis Indicator Data'!F103/VLOOKUP('Impact of the crisis'!$C106,'Regional Crises'!$B$1:$R$66,4,FALSE)),'Crisis Indicator Data'!F103/VLOOKUP('Impact of the crisis'!$E106,'Country Indicator Data'!$B$4:$P$194,15,FALSE)))</f>
        <v>0.19946199369764045</v>
      </c>
      <c r="H106" s="176">
        <f t="shared" si="16"/>
        <v>0.9</v>
      </c>
      <c r="I106" s="176">
        <f t="shared" si="26"/>
        <v>2.35</v>
      </c>
      <c r="J106" s="176">
        <f>IF('Crisis Indicator Data'!G103="x","x",IF(LOG('Crisis Indicator Data'!G103)&lt;J$4,0,IF(LOG('Crisis Indicator Data'!G103)&gt;J$3,5,ROUND(5-(J$3-LOG('Crisis Indicator Data'!G103))/(J$3-J$4)*5,1))))</f>
        <v>3.9</v>
      </c>
      <c r="K106" s="193">
        <f>IF('Crisis Indicator Data'!G103="x","x",IF(B106="Regional crisis",('Crisis Indicator Data'!G103/VLOOKUP('Impact of the crisis'!$C106,'Regional Crises'!$B$1:$R$66,5,FALSE)),'Crisis Indicator Data'!G103/VLOOKUP('Impact of the crisis'!$E106,'Country Indicator Data'!$B$4:$P$194,14,FALSE)))</f>
        <v>7.5137835632252542E-2</v>
      </c>
      <c r="L106" s="176">
        <f t="shared" si="17"/>
        <v>0.3</v>
      </c>
      <c r="M106" s="176">
        <f t="shared" si="27"/>
        <v>2.1</v>
      </c>
      <c r="N106" s="176">
        <f t="shared" si="18"/>
        <v>2.2000000000000002</v>
      </c>
      <c r="O106" s="176">
        <f>IF('Crisis Indicator Data'!H103="x","x",IF('Crisis Indicator Data'!H103=0,0,IF(LOG('Crisis Indicator Data'!H103)&lt;O$4,0,IF(LOG('Crisis Indicator Data'!H103)&gt;O$3,5,ROUND(5-(O$3-LOG('Crisis Indicator Data'!H103))/(O$3-O$4)*5,1)))))</f>
        <v>1.8</v>
      </c>
      <c r="P106" s="190">
        <f>IF('Crisis Indicator Data'!H103="x","x",'Crisis Indicator Data'!H103/'Crisis Indicator Data'!G103)</f>
        <v>2.6291390728476822E-2</v>
      </c>
      <c r="Q106" s="176">
        <f t="shared" si="19"/>
        <v>0.1</v>
      </c>
      <c r="R106" s="176">
        <f t="shared" si="28"/>
        <v>0.95000000000000007</v>
      </c>
      <c r="S106" s="176">
        <f>IF('Crisis Indicator Data'!I103="x","x",IF('Crisis Indicator Data'!I103=0,0,IF(LOG('Crisis Indicator Data'!I103)&lt;S$4,0,IF(LOG('Crisis Indicator Data'!I103)&gt;S$3,5,ROUND(5-(S$3-LOG('Crisis Indicator Data'!I103))/(S$3-S$4)*5,1)))))</f>
        <v>3.7</v>
      </c>
      <c r="T106" s="190">
        <f>IF('Crisis Indicator Data'!H103="x","x",IF('Crisis Indicator Data'!I103="x","x",'Crisis Indicator Data'!I103/'Crisis Indicator Data'!H103))</f>
        <v>1</v>
      </c>
      <c r="U106" s="176">
        <f t="shared" si="20"/>
        <v>5</v>
      </c>
      <c r="V106" s="176">
        <f t="shared" si="21"/>
        <v>4.4000000000000004</v>
      </c>
      <c r="W106" s="176">
        <f>IF('Crisis Indicator Data'!L103="x","x",IF('Crisis Indicator Data'!L103=0,0,IF(LOG('Crisis Indicator Data'!L103)&lt;W$4,0,IF(LOG('Crisis Indicator Data'!L103)&gt;W$3,5,ROUND(5-(W$3-LOG('Crisis Indicator Data'!L103))/(W$3-W$4)*5,1)))))</f>
        <v>3.4</v>
      </c>
      <c r="X106" s="191">
        <f>IF(OR('Crisis Indicator Data'!L103="x",'Crisis Indicator Data'!H103="x"),"x",'Crisis Indicator Data'!L103/'Crisis Indicator Data'!H103)</f>
        <v>5.5919395465994965E-4</v>
      </c>
      <c r="Y106" s="176">
        <f t="shared" si="22"/>
        <v>5</v>
      </c>
      <c r="Z106" s="176">
        <f t="shared" si="23"/>
        <v>4.2</v>
      </c>
      <c r="AA106" s="176">
        <f t="shared" si="24"/>
        <v>4.3</v>
      </c>
      <c r="AB106" s="192">
        <f t="shared" si="25"/>
        <v>3</v>
      </c>
    </row>
    <row r="107" spans="1:28" x14ac:dyDescent="0.3">
      <c r="A107" s="199" t="str">
        <f>'Crisis Indicator Data'!A104</f>
        <v>Boko Haram crisis in Nigeria</v>
      </c>
      <c r="B107" s="200" t="str">
        <f>'Crisis Indicator Data'!B104</f>
        <v>Conflict</v>
      </c>
      <c r="C107" s="200" t="str">
        <f>'Crisis Indicator Data'!C104</f>
        <v>NGA004</v>
      </c>
      <c r="D107" s="200" t="str">
        <f>'Crisis Indicator Data'!D104</f>
        <v>Nigeria</v>
      </c>
      <c r="E107" s="201" t="str">
        <f>'Crisis Indicator Data'!E104</f>
        <v>NGA</v>
      </c>
      <c r="F107" s="195">
        <f>IF('Crisis Indicator Data'!F104="x","x",IF(LOG('Crisis Indicator Data'!F104)&lt;F$4,0,IF(LOG('Crisis Indicator Data'!F104)&gt;F$3,5,ROUND(5-(F$3-LOG('Crisis Indicator Data'!F104))/(F$3-F$4)*5,1))))</f>
        <v>3.7</v>
      </c>
      <c r="G107" s="193">
        <f>IF('Crisis Indicator Data'!F104="x","x",IF(B107="Regional crisis",('Crisis Indicator Data'!F104/VLOOKUP('Impact of the crisis'!$C107,'Regional Crises'!$B$1:$R$66,4,FALSE)),'Crisis Indicator Data'!F104/VLOOKUP('Impact of the crisis'!$E107,'Country Indicator Data'!$B$4:$P$194,15,FALSE)))</f>
        <v>0.17338954950206967</v>
      </c>
      <c r="H107" s="176">
        <f t="shared" si="16"/>
        <v>0.8</v>
      </c>
      <c r="I107" s="176">
        <f t="shared" si="26"/>
        <v>2.25</v>
      </c>
      <c r="J107" s="176">
        <f>IF('Crisis Indicator Data'!G104="x","x",IF(LOG('Crisis Indicator Data'!G104)&lt;J$4,0,IF(LOG('Crisis Indicator Data'!G104)&gt;J$3,5,ROUND(5-(J$3-LOG('Crisis Indicator Data'!G104))/(J$3-J$4)*5,1))))</f>
        <v>3</v>
      </c>
      <c r="K107" s="193">
        <f>IF('Crisis Indicator Data'!G104="x","x",IF(B107="Regional crisis",('Crisis Indicator Data'!G104/VLOOKUP('Impact of the crisis'!$C107,'Regional Crises'!$B$1:$R$66,5,FALSE)),'Crisis Indicator Data'!G104/VLOOKUP('Impact of the crisis'!$E107,'Country Indicator Data'!$B$4:$P$194,14,FALSE)))</f>
        <v>3.9310523277800997E-2</v>
      </c>
      <c r="L107" s="176">
        <f t="shared" si="17"/>
        <v>0.1</v>
      </c>
      <c r="M107" s="176">
        <f t="shared" si="27"/>
        <v>1.55</v>
      </c>
      <c r="N107" s="176">
        <f t="shared" si="18"/>
        <v>1.9</v>
      </c>
      <c r="O107" s="176">
        <f>IF('Crisis Indicator Data'!H104="x","x",IF('Crisis Indicator Data'!H104=0,0,IF(LOG('Crisis Indicator Data'!H104)&lt;O$4,0,IF(LOG('Crisis Indicator Data'!H104)&gt;O$3,5,ROUND(5-(O$3-LOG('Crisis Indicator Data'!H104))/(O$3-O$4)*5,1)))))</f>
        <v>3.9</v>
      </c>
      <c r="P107" s="190">
        <f>IF('Crisis Indicator Data'!H104="x","x",'Crisis Indicator Data'!H104/'Crisis Indicator Data'!G104)</f>
        <v>0.90506329113924056</v>
      </c>
      <c r="Q107" s="176">
        <f t="shared" si="19"/>
        <v>4.5</v>
      </c>
      <c r="R107" s="176">
        <f t="shared" si="28"/>
        <v>4.2</v>
      </c>
      <c r="S107" s="176">
        <f>IF('Crisis Indicator Data'!I104="x","x",IF('Crisis Indicator Data'!I104=0,0,IF(LOG('Crisis Indicator Data'!I104)&lt;S$4,0,IF(LOG('Crisis Indicator Data'!I104)&gt;S$3,5,ROUND(5-(S$3-LOG('Crisis Indicator Data'!I104))/(S$3-S$4)*5,1)))))</f>
        <v>5</v>
      </c>
      <c r="T107" s="190">
        <f>IF('Crisis Indicator Data'!H104="x","x",IF('Crisis Indicator Data'!I104="x","x",'Crisis Indicator Data'!I104/'Crisis Indicator Data'!H104))</f>
        <v>0.54097902097902095</v>
      </c>
      <c r="U107" s="176">
        <f t="shared" si="20"/>
        <v>5</v>
      </c>
      <c r="V107" s="176">
        <f t="shared" si="21"/>
        <v>5</v>
      </c>
      <c r="W107" s="176">
        <f>IF('Crisis Indicator Data'!L104="x","x",IF('Crisis Indicator Data'!L104=0,0,IF(LOG('Crisis Indicator Data'!L104)&lt;W$4,0,IF(LOG('Crisis Indicator Data'!L104)&gt;W$3,5,ROUND(5-(W$3-LOG('Crisis Indicator Data'!L104))/(W$3-W$4)*5,1)))))</f>
        <v>4.4000000000000004</v>
      </c>
      <c r="X107" s="191">
        <f>IF(OR('Crisis Indicator Data'!L104="x",'Crisis Indicator Data'!H104="x"),"x",'Crisis Indicator Data'!L104/'Crisis Indicator Data'!H104)</f>
        <v>1.6825174825174825E-4</v>
      </c>
      <c r="Y107" s="176">
        <f t="shared" si="22"/>
        <v>5</v>
      </c>
      <c r="Z107" s="176">
        <f t="shared" si="23"/>
        <v>4.7</v>
      </c>
      <c r="AA107" s="176">
        <f t="shared" si="24"/>
        <v>4.9000000000000004</v>
      </c>
      <c r="AB107" s="192">
        <f t="shared" si="25"/>
        <v>4.5999999999999996</v>
      </c>
    </row>
    <row r="108" spans="1:28" x14ac:dyDescent="0.3">
      <c r="A108" s="199" t="str">
        <f>'Crisis Indicator Data'!A105</f>
        <v>Northwest Banditry</v>
      </c>
      <c r="B108" s="200" t="str">
        <f>'Crisis Indicator Data'!B105</f>
        <v>Other type of violence</v>
      </c>
      <c r="C108" s="200" t="str">
        <f>'Crisis Indicator Data'!C105</f>
        <v>NGA007</v>
      </c>
      <c r="D108" s="200" t="str">
        <f>'Crisis Indicator Data'!D105</f>
        <v>Nigeria</v>
      </c>
      <c r="E108" s="201" t="str">
        <f>'Crisis Indicator Data'!E105</f>
        <v>NGA</v>
      </c>
      <c r="F108" s="195">
        <f>IF('Crisis Indicator Data'!F105="x","x",IF(LOG('Crisis Indicator Data'!F105)&lt;F$4,0,IF(LOG('Crisis Indicator Data'!F105)&gt;F$3,5,ROUND(5-(F$3-LOG('Crisis Indicator Data'!F105))/(F$3-F$4)*5,1))))</f>
        <v>4</v>
      </c>
      <c r="G108" s="193">
        <f>IF('Crisis Indicator Data'!F105="x","x",IF(B108="Regional crisis",('Crisis Indicator Data'!F105/VLOOKUP('Impact of the crisis'!$C108,'Regional Crises'!$B$1:$R$66,4,FALSE)),'Crisis Indicator Data'!F105/VLOOKUP('Impact of the crisis'!$E108,'Country Indicator Data'!$B$4:$P$194,15,FALSE)))</f>
        <v>0.26099673902302445</v>
      </c>
      <c r="H108" s="176">
        <f t="shared" si="16"/>
        <v>1.2</v>
      </c>
      <c r="I108" s="176">
        <f t="shared" si="26"/>
        <v>2.6</v>
      </c>
      <c r="J108" s="176">
        <f>IF('Crisis Indicator Data'!G105="x","x",IF(LOG('Crisis Indicator Data'!G105)&lt;J$4,0,IF(LOG('Crisis Indicator Data'!G105)&gt;J$3,5,ROUND(5-(J$3-LOG('Crisis Indicator Data'!G105))/(J$3-J$4)*5,1))))</f>
        <v>4.9000000000000004</v>
      </c>
      <c r="K108" s="193">
        <f>IF('Crisis Indicator Data'!G105="x","x",IF(B108="Regional crisis",('Crisis Indicator Data'!G105/VLOOKUP('Impact of the crisis'!$C108,'Regional Crises'!$B$1:$R$66,5,FALSE)),'Crisis Indicator Data'!G105/VLOOKUP('Impact of the crisis'!$E108,'Country Indicator Data'!$B$4:$P$194,14,FALSE)))</f>
        <v>0.15115145001094724</v>
      </c>
      <c r="L108" s="176">
        <f t="shared" si="17"/>
        <v>0.7</v>
      </c>
      <c r="M108" s="176">
        <f t="shared" si="27"/>
        <v>2.8000000000000003</v>
      </c>
      <c r="N108" s="176">
        <f t="shared" si="18"/>
        <v>2.7</v>
      </c>
      <c r="O108" s="176">
        <f>IF('Crisis Indicator Data'!H105="x","x",IF('Crisis Indicator Data'!H105=0,0,IF(LOG('Crisis Indicator Data'!H105)&lt;O$4,0,IF(LOG('Crisis Indicator Data'!H105)&gt;O$3,5,ROUND(5-(O$3-LOG('Crisis Indicator Data'!H105))/(O$3-O$4)*5,1)))))</f>
        <v>1.7</v>
      </c>
      <c r="P108" s="190">
        <f>IF('Crisis Indicator Data'!H105="x","x",'Crisis Indicator Data'!H105/'Crisis Indicator Data'!G105)</f>
        <v>1.0435870424018962E-2</v>
      </c>
      <c r="Q108" s="176">
        <f t="shared" si="19"/>
        <v>0</v>
      </c>
      <c r="R108" s="176">
        <f t="shared" si="28"/>
        <v>0.85</v>
      </c>
      <c r="S108" s="176">
        <f>IF('Crisis Indicator Data'!I105="x","x",IF('Crisis Indicator Data'!I105=0,0,IF(LOG('Crisis Indicator Data'!I105)&lt;S$4,0,IF(LOG('Crisis Indicator Data'!I105)&gt;S$3,5,ROUND(5-(S$3-LOG('Crisis Indicator Data'!I105))/(S$3-S$4)*5,1)))))</f>
        <v>3.6</v>
      </c>
      <c r="T108" s="190">
        <f>IF('Crisis Indicator Data'!H105="x","x",IF('Crisis Indicator Data'!I105="x","x",'Crisis Indicator Data'!I105/'Crisis Indicator Data'!H105))</f>
        <v>1</v>
      </c>
      <c r="U108" s="176">
        <f t="shared" si="20"/>
        <v>5</v>
      </c>
      <c r="V108" s="176">
        <f t="shared" si="21"/>
        <v>4.3</v>
      </c>
      <c r="W108" s="176">
        <f>IF('Crisis Indicator Data'!L105="x","x",IF('Crisis Indicator Data'!L105=0,0,IF(LOG('Crisis Indicator Data'!L105)&lt;W$4,0,IF(LOG('Crisis Indicator Data'!L105)&gt;W$3,5,ROUND(5-(W$3-LOG('Crisis Indicator Data'!L105))/(W$3-W$4)*5,1)))))</f>
        <v>4.4000000000000004</v>
      </c>
      <c r="X108" s="191">
        <f>IF(OR('Crisis Indicator Data'!L105="x",'Crisis Indicator Data'!H105="x"),"x",'Crisis Indicator Data'!L105/'Crisis Indicator Data'!H105)</f>
        <v>3.5583596214511042E-3</v>
      </c>
      <c r="Y108" s="176">
        <f t="shared" si="22"/>
        <v>5</v>
      </c>
      <c r="Z108" s="176">
        <f t="shared" si="23"/>
        <v>4.7</v>
      </c>
      <c r="AA108" s="176">
        <f t="shared" si="24"/>
        <v>4.5</v>
      </c>
      <c r="AB108" s="192">
        <f t="shared" si="25"/>
        <v>3.2</v>
      </c>
    </row>
    <row r="109" spans="1:28" x14ac:dyDescent="0.3">
      <c r="A109" s="199" t="str">
        <f>'Crisis Indicator Data'!A106</f>
        <v>Cameroonian Refugees in Nigeria</v>
      </c>
      <c r="B109" s="200" t="str">
        <f>'Crisis Indicator Data'!B106</f>
        <v>International displacement</v>
      </c>
      <c r="C109" s="200" t="str">
        <f>'Crisis Indicator Data'!C106</f>
        <v>NGA008</v>
      </c>
      <c r="D109" s="200" t="str">
        <f>'Crisis Indicator Data'!D106</f>
        <v>Nigeria</v>
      </c>
      <c r="E109" s="201" t="str">
        <f>'Crisis Indicator Data'!E106</f>
        <v>NGA</v>
      </c>
      <c r="F109" s="195">
        <f>IF('Crisis Indicator Data'!F106="x","x",IF(LOG('Crisis Indicator Data'!F106)&lt;F$4,0,IF(LOG('Crisis Indicator Data'!F106)&gt;F$3,5,ROUND(5-(F$3-LOG('Crisis Indicator Data'!F106))/(F$3-F$4)*5,1))))</f>
        <v>3.4</v>
      </c>
      <c r="G109" s="193">
        <f>IF('Crisis Indicator Data'!F106="x","x",IF(B109="Regional crisis",('Crisis Indicator Data'!F106/VLOOKUP('Impact of the crisis'!$C109,'Regional Crises'!$B$1:$R$66,4,FALSE)),'Crisis Indicator Data'!F106/VLOOKUP('Impact of the crisis'!$E109,'Country Indicator Data'!$B$4:$P$194,15,FALSE)))</f>
        <v>0.12711112575073838</v>
      </c>
      <c r="H109" s="176">
        <f t="shared" si="16"/>
        <v>0.5</v>
      </c>
      <c r="I109" s="176">
        <f t="shared" si="26"/>
        <v>1.95</v>
      </c>
      <c r="J109" s="176">
        <f>IF('Crisis Indicator Data'!G106="x","x",IF(LOG('Crisis Indicator Data'!G106)&lt;J$4,0,IF(LOG('Crisis Indicator Data'!G106)&gt;J$3,5,ROUND(5-(J$3-LOG('Crisis Indicator Data'!G106))/(J$3-J$4)*5,1))))</f>
        <v>4.2</v>
      </c>
      <c r="K109" s="193">
        <f>IF('Crisis Indicator Data'!G106="x","x",IF(B109="Regional crisis",('Crisis Indicator Data'!G106/VLOOKUP('Impact of the crisis'!$C109,'Regional Crises'!$B$1:$R$66,5,FALSE)),'Crisis Indicator Data'!G106/VLOOKUP('Impact of the crisis'!$E109,'Country Indicator Data'!$B$4:$P$194,14,FALSE)))</f>
        <v>8.7861507533687627E-2</v>
      </c>
      <c r="L109" s="176">
        <f t="shared" si="17"/>
        <v>0.4</v>
      </c>
      <c r="M109" s="176">
        <f t="shared" si="27"/>
        <v>2.3000000000000003</v>
      </c>
      <c r="N109" s="176">
        <f t="shared" si="18"/>
        <v>2.1</v>
      </c>
      <c r="O109" s="176">
        <f>IF('Crisis Indicator Data'!H106="x","x",IF('Crisis Indicator Data'!H106=0,0,IF(LOG('Crisis Indicator Data'!H106)&lt;O$4,0,IF(LOG('Crisis Indicator Data'!H106)&gt;O$3,5,ROUND(5-(O$3-LOG('Crisis Indicator Data'!H106))/(O$3-O$4)*5,1)))))</f>
        <v>0.5</v>
      </c>
      <c r="P109" s="190">
        <f>IF('Crisis Indicator Data'!H106="x","x",'Crisis Indicator Data'!H106/'Crisis Indicator Data'!G106)</f>
        <v>3.5113552698646431E-3</v>
      </c>
      <c r="Q109" s="176">
        <f t="shared" si="19"/>
        <v>0</v>
      </c>
      <c r="R109" s="176">
        <f t="shared" si="28"/>
        <v>0.25</v>
      </c>
      <c r="S109" s="176">
        <f>IF('Crisis Indicator Data'!I106="x","x",IF('Crisis Indicator Data'!I106=0,0,IF(LOG('Crisis Indicator Data'!I106)&lt;S$4,0,IF(LOG('Crisis Indicator Data'!I106)&gt;S$3,5,ROUND(5-(S$3-LOG('Crisis Indicator Data'!I106))/(S$3-S$4)*5,1)))))</f>
        <v>2.6</v>
      </c>
      <c r="T109" s="190">
        <f>IF('Crisis Indicator Data'!H106="x","x",IF('Crisis Indicator Data'!I106="x","x",'Crisis Indicator Data'!I106/'Crisis Indicator Data'!H106))</f>
        <v>1</v>
      </c>
      <c r="U109" s="176">
        <f t="shared" si="20"/>
        <v>5</v>
      </c>
      <c r="V109" s="176">
        <f t="shared" si="21"/>
        <v>3.8</v>
      </c>
      <c r="W109" s="176" t="str">
        <f>IF('Crisis Indicator Data'!L106="x","x",IF('Crisis Indicator Data'!L106=0,0,IF(LOG('Crisis Indicator Data'!L106)&lt;W$4,0,IF(LOG('Crisis Indicator Data'!L106)&gt;W$3,5,ROUND(5-(W$3-LOG('Crisis Indicator Data'!L106))/(W$3-W$4)*5,1)))))</f>
        <v>x</v>
      </c>
      <c r="X109" s="191" t="str">
        <f>IF(OR('Crisis Indicator Data'!L106="x",'Crisis Indicator Data'!H106="x"),"x",'Crisis Indicator Data'!L106/'Crisis Indicator Data'!H106)</f>
        <v>x</v>
      </c>
      <c r="Y109" s="176" t="str">
        <f t="shared" si="22"/>
        <v>x</v>
      </c>
      <c r="Z109" s="176" t="str">
        <f t="shared" si="23"/>
        <v>x</v>
      </c>
      <c r="AA109" s="176">
        <f t="shared" si="24"/>
        <v>3.8</v>
      </c>
      <c r="AB109" s="192">
        <f t="shared" si="25"/>
        <v>2.4</v>
      </c>
    </row>
    <row r="110" spans="1:28" x14ac:dyDescent="0.3">
      <c r="A110" s="199" t="str">
        <f>'Crisis Indicator Data'!A107</f>
        <v>Regional Boko Haram Crisis</v>
      </c>
      <c r="B110" s="200" t="str">
        <f>'Crisis Indicator Data'!B107</f>
        <v>Regional crisis</v>
      </c>
      <c r="C110" s="200" t="str">
        <f>'Crisis Indicator Data'!C107</f>
        <v>REG001</v>
      </c>
      <c r="D110" s="200" t="str">
        <f>'Crisis Indicator Data'!D107</f>
        <v>Nigeria, Niger, Chad, Cameroon</v>
      </c>
      <c r="E110" s="201" t="str">
        <f>'Crisis Indicator Data'!E107</f>
        <v>NGA, NER, TCD, CMR</v>
      </c>
      <c r="F110" s="195">
        <f>IF('Crisis Indicator Data'!F107="x","x",IF(LOG('Crisis Indicator Data'!F107)&lt;F$4,0,IF(LOG('Crisis Indicator Data'!F107)&gt;F$3,5,ROUND(5-(F$3-LOG('Crisis Indicator Data'!F107))/(F$3-F$4)*5,1))))</f>
        <v>4.3</v>
      </c>
      <c r="G110" s="193">
        <f>IF('Crisis Indicator Data'!F107="x","x",IF(B110="Regional crisis",('Crisis Indicator Data'!F107/VLOOKUP('Impact of the crisis'!$C110,'Regional Crises'!$B$1:$R$66,4,FALSE)),'Crisis Indicator Data'!F107/VLOOKUP('Impact of the crisis'!$E110,'Country Indicator Data'!$B$4:$P$194,15,FALSE)))</f>
        <v>9.4388880078170964E-2</v>
      </c>
      <c r="H110" s="176">
        <f t="shared" si="16"/>
        <v>0.4</v>
      </c>
      <c r="I110" s="176">
        <f t="shared" si="26"/>
        <v>2.35</v>
      </c>
      <c r="J110" s="176">
        <f>IF('Crisis Indicator Data'!G107="x","x",IF(LOG('Crisis Indicator Data'!G107)&lt;J$4,0,IF(LOG('Crisis Indicator Data'!G107)&gt;J$3,5,ROUND(5-(J$3-LOG('Crisis Indicator Data'!G107))/(J$3-J$4)*5,1))))</f>
        <v>3.8</v>
      </c>
      <c r="K110" s="193">
        <f>IF('Crisis Indicator Data'!G107="x","x",IF(B110="Regional crisis",('Crisis Indicator Data'!G107/VLOOKUP('Impact of the crisis'!$C110,'Regional Crises'!$B$1:$R$66,5,FALSE)),'Crisis Indicator Data'!G107/VLOOKUP('Impact of the crisis'!$E110,'Country Indicator Data'!$B$4:$P$194,14,FALSE)))</f>
        <v>5.2311663122205636E-2</v>
      </c>
      <c r="L110" s="176">
        <f t="shared" si="17"/>
        <v>0.2</v>
      </c>
      <c r="M110" s="176">
        <f t="shared" si="27"/>
        <v>2</v>
      </c>
      <c r="N110" s="176">
        <f t="shared" si="18"/>
        <v>2.2000000000000002</v>
      </c>
      <c r="O110" s="176">
        <f>IF('Crisis Indicator Data'!H107="x","x",IF('Crisis Indicator Data'!H107=0,0,IF(LOG('Crisis Indicator Data'!H107)&lt;O$4,0,IF(LOG('Crisis Indicator Data'!H107)&gt;O$3,5,ROUND(5-(O$3-LOG('Crisis Indicator Data'!H107))/(O$3-O$4)*5,1)))))</f>
        <v>4.2</v>
      </c>
      <c r="P110" s="190">
        <f>IF('Crisis Indicator Data'!H107="x","x",'Crisis Indicator Data'!H107/'Crisis Indicator Data'!G107)</f>
        <v>0.8096489307349829</v>
      </c>
      <c r="Q110" s="176">
        <f t="shared" si="19"/>
        <v>4</v>
      </c>
      <c r="R110" s="176">
        <f t="shared" si="28"/>
        <v>4.0999999999999996</v>
      </c>
      <c r="S110" s="176">
        <f>IF('Crisis Indicator Data'!I107="x","x",IF('Crisis Indicator Data'!I107=0,0,IF(LOG('Crisis Indicator Data'!I107)&lt;S$4,0,IF(LOG('Crisis Indicator Data'!I107)&gt;S$3,5,ROUND(5-(S$3-LOG('Crisis Indicator Data'!I107))/(S$3-S$4)*5,1)))))</f>
        <v>5</v>
      </c>
      <c r="T110" s="190">
        <f>IF('Crisis Indicator Data'!H107="x","x",IF('Crisis Indicator Data'!I107="x","x",'Crisis Indicator Data'!I107/'Crisis Indicator Data'!H107))</f>
        <v>0.45758586495988463</v>
      </c>
      <c r="U110" s="176">
        <f t="shared" si="20"/>
        <v>5</v>
      </c>
      <c r="V110" s="176">
        <f t="shared" si="21"/>
        <v>5</v>
      </c>
      <c r="W110" s="176">
        <f>IF('Crisis Indicator Data'!L107="x","x",IF('Crisis Indicator Data'!L107=0,0,IF(LOG('Crisis Indicator Data'!L107)&lt;W$4,0,IF(LOG('Crisis Indicator Data'!L107)&gt;W$3,5,ROUND(5-(W$3-LOG('Crisis Indicator Data'!L107))/(W$3-W$4)*5,1)))))</f>
        <v>4.5999999999999996</v>
      </c>
      <c r="X110" s="191">
        <f>IF(OR('Crisis Indicator Data'!L107="x",'Crisis Indicator Data'!H107="x"),"x",'Crisis Indicator Data'!L107/'Crisis Indicator Data'!H107)</f>
        <v>1.5685567474984225E-4</v>
      </c>
      <c r="Y110" s="176">
        <f t="shared" si="22"/>
        <v>5</v>
      </c>
      <c r="Z110" s="176">
        <f t="shared" si="23"/>
        <v>4.8</v>
      </c>
      <c r="AA110" s="176">
        <f t="shared" si="24"/>
        <v>4.9000000000000004</v>
      </c>
      <c r="AB110" s="192">
        <f t="shared" si="25"/>
        <v>4.5</v>
      </c>
    </row>
    <row r="111" spans="1:28" x14ac:dyDescent="0.3">
      <c r="A111" s="199" t="str">
        <f>'Crisis Indicator Data'!A108</f>
        <v>Complex crisis in Pakistan</v>
      </c>
      <c r="B111" s="200" t="str">
        <f>'Crisis Indicator Data'!B108</f>
        <v>Complex crisis</v>
      </c>
      <c r="C111" s="200" t="str">
        <f>'Crisis Indicator Data'!C108</f>
        <v>PAK001</v>
      </c>
      <c r="D111" s="200" t="str">
        <f>'Crisis Indicator Data'!D108</f>
        <v>Pakistan</v>
      </c>
      <c r="E111" s="201" t="str">
        <f>'Crisis Indicator Data'!E108</f>
        <v>PAK</v>
      </c>
      <c r="F111" s="195">
        <f>IF('Crisis Indicator Data'!F108="x","x",IF(LOG('Crisis Indicator Data'!F108)&lt;F$4,0,IF(LOG('Crisis Indicator Data'!F108)&gt;F$3,5,ROUND(5-(F$3-LOG('Crisis Indicator Data'!F108))/(F$3-F$4)*5,1))))</f>
        <v>4.8</v>
      </c>
      <c r="G111" s="193">
        <f>IF('Crisis Indicator Data'!F108="x","x",IF(B111="Regional crisis",('Crisis Indicator Data'!F108/VLOOKUP('Impact of the crisis'!$C111,'Regional Crises'!$B$1:$R$66,4,FALSE)),'Crisis Indicator Data'!F108/VLOOKUP('Impact of the crisis'!$E111,'Country Indicator Data'!$B$4:$P$194,15,FALSE)))</f>
        <v>1</v>
      </c>
      <c r="H111" s="176">
        <f t="shared" si="16"/>
        <v>5</v>
      </c>
      <c r="I111" s="176">
        <f t="shared" si="26"/>
        <v>4.9000000000000004</v>
      </c>
      <c r="J111" s="176">
        <f>IF('Crisis Indicator Data'!G108="x","x",IF(LOG('Crisis Indicator Data'!G108)&lt;J$4,0,IF(LOG('Crisis Indicator Data'!G108)&gt;J$3,5,ROUND(5-(J$3-LOG('Crisis Indicator Data'!G108))/(J$3-J$4)*5,1))))</f>
        <v>5</v>
      </c>
      <c r="K111" s="193">
        <f>IF('Crisis Indicator Data'!G108="x","x",IF(B111="Regional crisis",('Crisis Indicator Data'!G108/VLOOKUP('Impact of the crisis'!$C111,'Regional Crises'!$B$1:$R$66,5,FALSE)),'Crisis Indicator Data'!G108/VLOOKUP('Impact of the crisis'!$E111,'Country Indicator Data'!$B$4:$P$194,14,FALSE)))</f>
        <v>1</v>
      </c>
      <c r="L111" s="176">
        <f t="shared" si="17"/>
        <v>5</v>
      </c>
      <c r="M111" s="176">
        <f t="shared" si="27"/>
        <v>5</v>
      </c>
      <c r="N111" s="176">
        <f t="shared" si="18"/>
        <v>5</v>
      </c>
      <c r="O111" s="176">
        <f>IF('Crisis Indicator Data'!H108="x","x",IF('Crisis Indicator Data'!H108=0,0,IF(LOG('Crisis Indicator Data'!H108)&lt;O$4,0,IF(LOG('Crisis Indicator Data'!H108)&gt;O$3,5,ROUND(5-(O$3-LOG('Crisis Indicator Data'!H108))/(O$3-O$4)*5,1)))))</f>
        <v>5</v>
      </c>
      <c r="P111" s="190">
        <f>IF('Crisis Indicator Data'!H108="x","x",'Crisis Indicator Data'!H108/'Crisis Indicator Data'!G108)</f>
        <v>0.30706508774106128</v>
      </c>
      <c r="Q111" s="176">
        <f t="shared" si="19"/>
        <v>1.5</v>
      </c>
      <c r="R111" s="176">
        <f t="shared" si="28"/>
        <v>3.25</v>
      </c>
      <c r="S111" s="176">
        <f>IF('Crisis Indicator Data'!I108="x","x",IF('Crisis Indicator Data'!I108=0,0,IF(LOG('Crisis Indicator Data'!I108)&lt;S$4,0,IF(LOG('Crisis Indicator Data'!I108)&gt;S$3,5,ROUND(5-(S$3-LOG('Crisis Indicator Data'!I108))/(S$3-S$4)*5,1)))))</f>
        <v>3.3</v>
      </c>
      <c r="T111" s="190">
        <f>IF('Crisis Indicator Data'!H108="x","x",IF('Crisis Indicator Data'!I108="x","x",'Crisis Indicator Data'!I108/'Crisis Indicator Data'!H108))</f>
        <v>3.1697198527012539E-3</v>
      </c>
      <c r="U111" s="176">
        <f t="shared" si="20"/>
        <v>0.1</v>
      </c>
      <c r="V111" s="176">
        <f t="shared" si="21"/>
        <v>1.7</v>
      </c>
      <c r="W111" s="176">
        <f>IF('Crisis Indicator Data'!L108="x","x",IF('Crisis Indicator Data'!L108=0,0,IF(LOG('Crisis Indicator Data'!L108)&lt;W$4,0,IF(LOG('Crisis Indicator Data'!L108)&gt;W$3,5,ROUND(5-(W$3-LOG('Crisis Indicator Data'!L108))/(W$3-W$4)*5,1)))))</f>
        <v>4.0999999999999996</v>
      </c>
      <c r="X111" s="191">
        <f>IF(OR('Crisis Indicator Data'!L108="x",'Crisis Indicator Data'!H108="x"),"x",'Crisis Indicator Data'!L108/'Crisis Indicator Data'!H108)</f>
        <v>1.1762146708308085E-5</v>
      </c>
      <c r="Y111" s="176">
        <f t="shared" si="22"/>
        <v>0.6</v>
      </c>
      <c r="Z111" s="176">
        <f t="shared" si="23"/>
        <v>2.4</v>
      </c>
      <c r="AA111" s="176">
        <f t="shared" si="24"/>
        <v>2.1</v>
      </c>
      <c r="AB111" s="192">
        <f t="shared" si="25"/>
        <v>2.7</v>
      </c>
    </row>
    <row r="112" spans="1:28" x14ac:dyDescent="0.3">
      <c r="A112" s="199" t="str">
        <f>'Crisis Indicator Data'!A109</f>
        <v>Kashmir conflict in Pakistan</v>
      </c>
      <c r="B112" s="200" t="str">
        <f>'Crisis Indicator Data'!B109</f>
        <v>Conflict</v>
      </c>
      <c r="C112" s="200" t="str">
        <f>'Crisis Indicator Data'!C109</f>
        <v>PAK004</v>
      </c>
      <c r="D112" s="200" t="str">
        <f>'Crisis Indicator Data'!D109</f>
        <v>Pakistan</v>
      </c>
      <c r="E112" s="201" t="str">
        <f>'Crisis Indicator Data'!E109</f>
        <v>PAK</v>
      </c>
      <c r="F112" s="195">
        <f>IF('Crisis Indicator Data'!F109="x","x",IF(LOG('Crisis Indicator Data'!F109)&lt;F$4,0,IF(LOG('Crisis Indicator Data'!F109)&gt;F$3,5,ROUND(5-(F$3-LOG('Crisis Indicator Data'!F109))/(F$3-F$4)*5,1))))</f>
        <v>1.9</v>
      </c>
      <c r="G112" s="193">
        <f>IF('Crisis Indicator Data'!F109="x","x",IF(B112="Regional crisis",('Crisis Indicator Data'!F109/VLOOKUP('Impact of the crisis'!$C112,'Regional Crises'!$B$1:$R$66,4,FALSE)),'Crisis Indicator Data'!F109/VLOOKUP('Impact of the crisis'!$E112,'Country Indicator Data'!$B$4:$P$194,15,FALSE)))</f>
        <v>1.7249117891241179E-2</v>
      </c>
      <c r="H112" s="176">
        <f t="shared" si="16"/>
        <v>0</v>
      </c>
      <c r="I112" s="176">
        <f t="shared" si="26"/>
        <v>0.95</v>
      </c>
      <c r="J112" s="176">
        <f>IF('Crisis Indicator Data'!G109="x","x",IF(LOG('Crisis Indicator Data'!G109)&lt;J$4,0,IF(LOG('Crisis Indicator Data'!G109)&gt;J$3,5,ROUND(5-(J$3-LOG('Crisis Indicator Data'!G109))/(J$3-J$4)*5,1))))</f>
        <v>2.2000000000000002</v>
      </c>
      <c r="K112" s="193">
        <f>IF('Crisis Indicator Data'!G109="x","x",IF(B112="Regional crisis",('Crisis Indicator Data'!G109/VLOOKUP('Impact of the crisis'!$C112,'Regional Crises'!$B$1:$R$66,5,FALSE)),'Crisis Indicator Data'!G109/VLOOKUP('Impact of the crisis'!$E112,'Country Indicator Data'!$B$4:$P$194,14,FALSE)))</f>
        <v>2.1231523803162303E-2</v>
      </c>
      <c r="L112" s="176">
        <f t="shared" si="17"/>
        <v>0.1</v>
      </c>
      <c r="M112" s="176">
        <f t="shared" si="27"/>
        <v>1.1500000000000001</v>
      </c>
      <c r="N112" s="176">
        <f t="shared" si="18"/>
        <v>1.1000000000000001</v>
      </c>
      <c r="O112" s="176" t="str">
        <f>IF('Crisis Indicator Data'!H109="x","x",IF('Crisis Indicator Data'!H109=0,0,IF(LOG('Crisis Indicator Data'!H109)&lt;O$4,0,IF(LOG('Crisis Indicator Data'!H109)&gt;O$3,5,ROUND(5-(O$3-LOG('Crisis Indicator Data'!H109))/(O$3-O$4)*5,1)))))</f>
        <v>x</v>
      </c>
      <c r="P112" s="190" t="str">
        <f>IF('Crisis Indicator Data'!H109="x","x",'Crisis Indicator Data'!H109/'Crisis Indicator Data'!G109)</f>
        <v>x</v>
      </c>
      <c r="Q112" s="176" t="str">
        <f t="shared" si="19"/>
        <v>x</v>
      </c>
      <c r="R112" s="176" t="str">
        <f t="shared" si="28"/>
        <v>x</v>
      </c>
      <c r="S112" s="176" t="str">
        <f>IF('Crisis Indicator Data'!I109="x","x",IF('Crisis Indicator Data'!I109=0,0,IF(LOG('Crisis Indicator Data'!I109)&lt;S$4,0,IF(LOG('Crisis Indicator Data'!I109)&gt;S$3,5,ROUND(5-(S$3-LOG('Crisis Indicator Data'!I109))/(S$3-S$4)*5,1)))))</f>
        <v>x</v>
      </c>
      <c r="T112" s="190" t="str">
        <f>IF('Crisis Indicator Data'!H109="x","x",IF('Crisis Indicator Data'!I109="x","x",'Crisis Indicator Data'!I109/'Crisis Indicator Data'!H109))</f>
        <v>x</v>
      </c>
      <c r="U112" s="176" t="str">
        <f t="shared" si="20"/>
        <v>x</v>
      </c>
      <c r="V112" s="176" t="str">
        <f t="shared" si="21"/>
        <v>x</v>
      </c>
      <c r="W112" s="176">
        <f>IF('Crisis Indicator Data'!L109="x","x",IF('Crisis Indicator Data'!L109=0,0,IF(LOG('Crisis Indicator Data'!L109)&lt;W$4,0,IF(LOG('Crisis Indicator Data'!L109)&gt;W$3,5,ROUND(5-(W$3-LOG('Crisis Indicator Data'!L109))/(W$3-W$4)*5,1)))))</f>
        <v>2.2000000000000002</v>
      </c>
      <c r="X112" s="191" t="str">
        <f>IF(OR('Crisis Indicator Data'!L109="x",'Crisis Indicator Data'!H109="x"),"x",'Crisis Indicator Data'!L109/'Crisis Indicator Data'!H109)</f>
        <v>x</v>
      </c>
      <c r="Y112" s="176" t="str">
        <f t="shared" si="22"/>
        <v>x</v>
      </c>
      <c r="Z112" s="176">
        <f t="shared" si="23"/>
        <v>2.2000000000000002</v>
      </c>
      <c r="AA112" s="176">
        <f t="shared" si="24"/>
        <v>2.2000000000000002</v>
      </c>
      <c r="AB112" s="192">
        <f t="shared" si="25"/>
        <v>2.2000000000000002</v>
      </c>
    </row>
    <row r="113" spans="1:28" x14ac:dyDescent="0.3">
      <c r="A113" s="199" t="str">
        <f>'Crisis Indicator Data'!A110</f>
        <v>Conflict in Palestine</v>
      </c>
      <c r="B113" s="200" t="str">
        <f>'Crisis Indicator Data'!B110</f>
        <v>Conflict</v>
      </c>
      <c r="C113" s="200" t="str">
        <f>'Crisis Indicator Data'!C110</f>
        <v>PSE002</v>
      </c>
      <c r="D113" s="200" t="str">
        <f>'Crisis Indicator Data'!D110</f>
        <v>Palestine</v>
      </c>
      <c r="E113" s="201" t="str">
        <f>'Crisis Indicator Data'!E110</f>
        <v>PSE</v>
      </c>
      <c r="F113" s="195">
        <f>IF('Crisis Indicator Data'!F110="x","x",IF(LOG('Crisis Indicator Data'!F110)&lt;F$4,0,IF(LOG('Crisis Indicator Data'!F110)&gt;F$3,5,ROUND(5-(F$3-LOG('Crisis Indicator Data'!F110))/(F$3-F$4)*5,1))))</f>
        <v>1.3</v>
      </c>
      <c r="G113" s="193">
        <f>IF('Crisis Indicator Data'!F110="x","x",IF(B113="Regional crisis",('Crisis Indicator Data'!F110/VLOOKUP('Impact of the crisis'!$C113,'Regional Crises'!$B$1:$R$66,4,FALSE)),'Crisis Indicator Data'!F110/VLOOKUP('Impact of the crisis'!$E113,'Country Indicator Data'!$B$4:$P$194,15,FALSE)))</f>
        <v>1</v>
      </c>
      <c r="H113" s="176">
        <f t="shared" si="16"/>
        <v>5</v>
      </c>
      <c r="I113" s="176">
        <f t="shared" si="26"/>
        <v>3.15</v>
      </c>
      <c r="J113" s="176">
        <f>IF('Crisis Indicator Data'!G110="x","x",IF(LOG('Crisis Indicator Data'!G110)&lt;J$4,0,IF(LOG('Crisis Indicator Data'!G110)&gt;J$3,5,ROUND(5-(J$3-LOG('Crisis Indicator Data'!G110))/(J$3-J$4)*5,1))))</f>
        <v>2.4</v>
      </c>
      <c r="K113" s="193">
        <f>IF('Crisis Indicator Data'!G110="x","x",IF(B113="Regional crisis",('Crisis Indicator Data'!G110/VLOOKUP('Impact of the crisis'!$C113,'Regional Crises'!$B$1:$R$66,5,FALSE)),'Crisis Indicator Data'!G110/VLOOKUP('Impact of the crisis'!$E113,'Country Indicator Data'!$B$4:$P$194,14,FALSE)))</f>
        <v>1</v>
      </c>
      <c r="L113" s="176">
        <f t="shared" si="17"/>
        <v>5</v>
      </c>
      <c r="M113" s="176">
        <f t="shared" si="27"/>
        <v>3.7</v>
      </c>
      <c r="N113" s="176">
        <f t="shared" si="18"/>
        <v>3.4</v>
      </c>
      <c r="O113" s="176">
        <f>IF('Crisis Indicator Data'!H110="x","x",IF('Crisis Indicator Data'!H110=0,0,IF(LOG('Crisis Indicator Data'!H110)&lt;O$4,0,IF(LOG('Crisis Indicator Data'!H110)&gt;O$3,5,ROUND(5-(O$3-LOG('Crisis Indicator Data'!H110))/(O$3-O$4)*5,1)))))</f>
        <v>3.7</v>
      </c>
      <c r="P113" s="190">
        <f>IF('Crisis Indicator Data'!H110="x","x",'Crisis Indicator Data'!H110/'Crisis Indicator Data'!G110)</f>
        <v>1</v>
      </c>
      <c r="Q113" s="176">
        <f t="shared" si="19"/>
        <v>5</v>
      </c>
      <c r="R113" s="176">
        <f t="shared" si="28"/>
        <v>4.3499999999999996</v>
      </c>
      <c r="S113" s="176">
        <f>IF('Crisis Indicator Data'!I110="x","x",IF('Crisis Indicator Data'!I110=0,0,IF(LOG('Crisis Indicator Data'!I110)&lt;S$4,0,IF(LOG('Crisis Indicator Data'!I110)&gt;S$3,5,ROUND(5-(S$3-LOG('Crisis Indicator Data'!I110))/(S$3-S$4)*5,1)))))</f>
        <v>5</v>
      </c>
      <c r="T113" s="190">
        <f>IF('Crisis Indicator Data'!H110="x","x",IF('Crisis Indicator Data'!I110="x","x",'Crisis Indicator Data'!I110/'Crisis Indicator Data'!H110))</f>
        <v>1.2240384615384616</v>
      </c>
      <c r="U113" s="176">
        <f t="shared" si="20"/>
        <v>5</v>
      </c>
      <c r="V113" s="176">
        <f t="shared" si="21"/>
        <v>5</v>
      </c>
      <c r="W113" s="176">
        <f>IF('Crisis Indicator Data'!L110="x","x",IF('Crisis Indicator Data'!L110=0,0,IF(LOG('Crisis Indicator Data'!L110)&lt;W$4,0,IF(LOG('Crisis Indicator Data'!L110)&gt;W$3,5,ROUND(5-(W$3-LOG('Crisis Indicator Data'!L110))/(W$3-W$4)*5,1)))))</f>
        <v>1.4</v>
      </c>
      <c r="X113" s="191">
        <f>IF(OR('Crisis Indicator Data'!L110="x",'Crisis Indicator Data'!H110="x"),"x",'Crisis Indicator Data'!L110/'Crisis Indicator Data'!H110)</f>
        <v>1.7307692307692308E-6</v>
      </c>
      <c r="Y113" s="176">
        <f t="shared" si="22"/>
        <v>0.1</v>
      </c>
      <c r="Z113" s="176">
        <f t="shared" si="23"/>
        <v>0.8</v>
      </c>
      <c r="AA113" s="176">
        <f t="shared" si="24"/>
        <v>3.6</v>
      </c>
      <c r="AB113" s="192">
        <f t="shared" si="25"/>
        <v>4</v>
      </c>
    </row>
    <row r="114" spans="1:28" x14ac:dyDescent="0.3">
      <c r="A114" s="199" t="str">
        <f>'Crisis Indicator Data'!A111</f>
        <v>Venezuela displacement in Peru</v>
      </c>
      <c r="B114" s="200" t="str">
        <f>'Crisis Indicator Data'!B111</f>
        <v>International displacement</v>
      </c>
      <c r="C114" s="200" t="str">
        <f>'Crisis Indicator Data'!C111</f>
        <v>PER002</v>
      </c>
      <c r="D114" s="200" t="str">
        <f>'Crisis Indicator Data'!D111</f>
        <v>Peru</v>
      </c>
      <c r="E114" s="201" t="str">
        <f>'Crisis Indicator Data'!E111</f>
        <v>PER</v>
      </c>
      <c r="F114" s="195">
        <f>IF('Crisis Indicator Data'!F111="x","x",IF(LOG('Crisis Indicator Data'!F111)&lt;F$4,0,IF(LOG('Crisis Indicator Data'!F111)&gt;F$3,5,ROUND(5-(F$3-LOG('Crisis Indicator Data'!F111))/(F$3-F$4)*5,1))))</f>
        <v>3.8</v>
      </c>
      <c r="G114" s="193">
        <f>IF('Crisis Indicator Data'!F111="x","x",IF(B114="Regional crisis",('Crisis Indicator Data'!F111/VLOOKUP('Impact of the crisis'!$C114,'Regional Crises'!$B$1:$R$66,4,FALSE)),'Crisis Indicator Data'!F111/VLOOKUP('Impact of the crisis'!$E114,'Country Indicator Data'!$B$4:$P$194,15,FALSE)))</f>
        <v>0.13940625000000001</v>
      </c>
      <c r="H114" s="176">
        <f t="shared" si="16"/>
        <v>0.6</v>
      </c>
      <c r="I114" s="176">
        <f t="shared" si="26"/>
        <v>2.1999999999999997</v>
      </c>
      <c r="J114" s="176">
        <f>IF('Crisis Indicator Data'!G111="x","x",IF(LOG('Crisis Indicator Data'!G111)&lt;J$4,0,IF(LOG('Crisis Indicator Data'!G111)&gt;J$3,5,ROUND(5-(J$3-LOG('Crisis Indicator Data'!G111))/(J$3-J$4)*5,1))))</f>
        <v>4</v>
      </c>
      <c r="K114" s="193">
        <f>IF('Crisis Indicator Data'!G111="x","x",IF(B114="Regional crisis",('Crisis Indicator Data'!G111/VLOOKUP('Impact of the crisis'!$C114,'Regional Crises'!$B$1:$R$66,5,FALSE)),'Crisis Indicator Data'!G111/VLOOKUP('Impact of the crisis'!$E114,'Country Indicator Data'!$B$4:$P$194,14,FALSE)))</f>
        <v>0.51042545875144585</v>
      </c>
      <c r="L114" s="176">
        <f t="shared" si="17"/>
        <v>2.5</v>
      </c>
      <c r="M114" s="176">
        <f t="shared" si="27"/>
        <v>3.25</v>
      </c>
      <c r="N114" s="176">
        <f t="shared" si="18"/>
        <v>2.8</v>
      </c>
      <c r="O114" s="176">
        <f>IF('Crisis Indicator Data'!H111="x","x",IF('Crisis Indicator Data'!H111=0,0,IF(LOG('Crisis Indicator Data'!H111)&lt;O$4,0,IF(LOG('Crisis Indicator Data'!H111)&gt;O$3,5,ROUND(5-(O$3-LOG('Crisis Indicator Data'!H111))/(O$3-O$4)*5,1)))))</f>
        <v>2.6</v>
      </c>
      <c r="P114" s="190">
        <f>IF('Crisis Indicator Data'!H111="x","x",'Crisis Indicator Data'!H111/'Crisis Indicator Data'!G111)</f>
        <v>6.7246447819696228E-2</v>
      </c>
      <c r="Q114" s="176">
        <f t="shared" si="19"/>
        <v>0.3</v>
      </c>
      <c r="R114" s="176">
        <f t="shared" si="28"/>
        <v>1.45</v>
      </c>
      <c r="S114" s="176">
        <f>IF('Crisis Indicator Data'!I111="x","x",IF('Crisis Indicator Data'!I111=0,0,IF(LOG('Crisis Indicator Data'!I111)&lt;S$4,0,IF(LOG('Crisis Indicator Data'!I111)&gt;S$3,5,ROUND(5-(S$3-LOG('Crisis Indicator Data'!I111))/(S$3-S$4)*5,1)))))</f>
        <v>4.2</v>
      </c>
      <c r="T114" s="190">
        <f>IF('Crisis Indicator Data'!H111="x","x",IF('Crisis Indicator Data'!I111="x","x",'Crisis Indicator Data'!I111/'Crisis Indicator Data'!H111))</f>
        <v>0.75591985428051001</v>
      </c>
      <c r="U114" s="176">
        <f t="shared" si="20"/>
        <v>5</v>
      </c>
      <c r="V114" s="176">
        <f t="shared" si="21"/>
        <v>4.5999999999999996</v>
      </c>
      <c r="W114" s="176">
        <f>IF('Crisis Indicator Data'!L111="x","x",IF('Crisis Indicator Data'!L111=0,0,IF(LOG('Crisis Indicator Data'!L111)&lt;W$4,0,IF(LOG('Crisis Indicator Data'!L111)&gt;W$3,5,ROUND(5-(W$3-LOG('Crisis Indicator Data'!L111))/(W$3-W$4)*5,1)))))</f>
        <v>0.7</v>
      </c>
      <c r="X114" s="191">
        <f>IF(OR('Crisis Indicator Data'!L111="x",'Crisis Indicator Data'!H111="x"),"x",'Crisis Indicator Data'!L111/'Crisis Indicator Data'!H111)</f>
        <v>2.73224043715847E-6</v>
      </c>
      <c r="Y114" s="176">
        <f t="shared" si="22"/>
        <v>0.1</v>
      </c>
      <c r="Z114" s="176">
        <f t="shared" si="23"/>
        <v>0.4</v>
      </c>
      <c r="AA114" s="176">
        <f t="shared" si="24"/>
        <v>3.1</v>
      </c>
      <c r="AB114" s="192">
        <f t="shared" si="25"/>
        <v>2.4</v>
      </c>
    </row>
    <row r="115" spans="1:28" x14ac:dyDescent="0.3">
      <c r="A115" s="199" t="str">
        <f>'Crisis Indicator Data'!A112</f>
        <v>Multiple crises in the Philippines</v>
      </c>
      <c r="B115" s="200" t="str">
        <f>'Crisis Indicator Data'!B112</f>
        <v>Multiple crises country</v>
      </c>
      <c r="C115" s="200" t="str">
        <f>'Crisis Indicator Data'!C112</f>
        <v>PHL001</v>
      </c>
      <c r="D115" s="200" t="str">
        <f>'Crisis Indicator Data'!D112</f>
        <v>Philippines</v>
      </c>
      <c r="E115" s="201" t="str">
        <f>'Crisis Indicator Data'!E112</f>
        <v>PHL</v>
      </c>
      <c r="F115" s="195">
        <f>IF('Crisis Indicator Data'!F112="x","x",IF(LOG('Crisis Indicator Data'!F112)&lt;F$4,0,IF(LOG('Crisis Indicator Data'!F112)&gt;F$3,5,ROUND(5-(F$3-LOG('Crisis Indicator Data'!F112))/(F$3-F$4)*5,1))))</f>
        <v>4.4000000000000004</v>
      </c>
      <c r="G115" s="193">
        <f>IF('Crisis Indicator Data'!F112="x","x",IF(B115="Regional crisis",('Crisis Indicator Data'!F112/VLOOKUP('Impact of the crisis'!$C115,'Regional Crises'!$B$1:$R$66,4,FALSE)),'Crisis Indicator Data'!F112/VLOOKUP('Impact of the crisis'!$E115,'Country Indicator Data'!$B$4:$P$194,15,FALSE)))</f>
        <v>1.423630814635946</v>
      </c>
      <c r="H115" s="176">
        <f t="shared" si="16"/>
        <v>5</v>
      </c>
      <c r="I115" s="176">
        <f t="shared" si="26"/>
        <v>4.7</v>
      </c>
      <c r="J115" s="176">
        <f>IF('Crisis Indicator Data'!G112="x","x",IF(LOG('Crisis Indicator Data'!G112)&lt;J$4,0,IF(LOG('Crisis Indicator Data'!G112)&gt;J$3,5,ROUND(5-(J$3-LOG('Crisis Indicator Data'!G112))/(J$3-J$4)*5,1))))</f>
        <v>5</v>
      </c>
      <c r="K115" s="193">
        <f>IF('Crisis Indicator Data'!G112="x","x",IF(B115="Regional crisis",('Crisis Indicator Data'!G112/VLOOKUP('Impact of the crisis'!$C115,'Regional Crises'!$B$1:$R$66,5,FALSE)),'Crisis Indicator Data'!G112/VLOOKUP('Impact of the crisis'!$E115,'Country Indicator Data'!$B$4:$P$194,14,FALSE)))</f>
        <v>0.8789352241555175</v>
      </c>
      <c r="L115" s="176">
        <f t="shared" si="17"/>
        <v>4.4000000000000004</v>
      </c>
      <c r="M115" s="176">
        <f t="shared" si="27"/>
        <v>4.7</v>
      </c>
      <c r="N115" s="176">
        <f t="shared" si="18"/>
        <v>4.7</v>
      </c>
      <c r="O115" s="176">
        <f>IF('Crisis Indicator Data'!H112="x","x",IF('Crisis Indicator Data'!H112=0,0,IF(LOG('Crisis Indicator Data'!H112)&lt;O$4,0,IF(LOG('Crisis Indicator Data'!H112)&gt;O$3,5,ROUND(5-(O$3-LOG('Crisis Indicator Data'!H112))/(O$3-O$4)*5,1)))))</f>
        <v>4</v>
      </c>
      <c r="P115" s="190">
        <f>IF('Crisis Indicator Data'!H112="x","x",'Crisis Indicator Data'!H112/'Crisis Indicator Data'!G112)</f>
        <v>9.417040358744394E-2</v>
      </c>
      <c r="Q115" s="176">
        <f t="shared" si="19"/>
        <v>0.4</v>
      </c>
      <c r="R115" s="176">
        <f t="shared" si="28"/>
        <v>2.2000000000000002</v>
      </c>
      <c r="S115" s="176">
        <f>IF('Crisis Indicator Data'!I112="x","x",IF('Crisis Indicator Data'!I112=0,0,IF(LOG('Crisis Indicator Data'!I112)&lt;S$4,0,IF(LOG('Crisis Indicator Data'!I112)&gt;S$3,5,ROUND(5-(S$3-LOG('Crisis Indicator Data'!I112))/(S$3-S$4)*5,1)))))</f>
        <v>3.5</v>
      </c>
      <c r="T115" s="190">
        <f>IF('Crisis Indicator Data'!H112="x","x",IF('Crisis Indicator Data'!I112="x","x",'Crisis Indicator Data'!I112/'Crisis Indicator Data'!H112))</f>
        <v>3.1825795644891124E-2</v>
      </c>
      <c r="U115" s="176">
        <f t="shared" si="20"/>
        <v>1.1000000000000001</v>
      </c>
      <c r="V115" s="176">
        <f t="shared" si="21"/>
        <v>2.2999999999999998</v>
      </c>
      <c r="W115" s="176">
        <f>IF('Crisis Indicator Data'!L112="x","x",IF('Crisis Indicator Data'!L112=0,0,IF(LOG('Crisis Indicator Data'!L112)&lt;W$4,0,IF(LOG('Crisis Indicator Data'!L112)&gt;W$3,5,ROUND(5-(W$3-LOG('Crisis Indicator Data'!L112))/(W$3-W$4)*5,1)))))</f>
        <v>3.7</v>
      </c>
      <c r="X115" s="191">
        <f>IF(OR('Crisis Indicator Data'!L112="x",'Crisis Indicator Data'!H112="x"),"x",'Crisis Indicator Data'!L112/'Crisis Indicator Data'!H112)</f>
        <v>4.6661880832735106E-5</v>
      </c>
      <c r="Y115" s="176">
        <f t="shared" si="22"/>
        <v>2.2999999999999998</v>
      </c>
      <c r="Z115" s="176">
        <f t="shared" si="23"/>
        <v>3</v>
      </c>
      <c r="AA115" s="176">
        <f t="shared" si="24"/>
        <v>2.7</v>
      </c>
      <c r="AB115" s="192">
        <f t="shared" si="25"/>
        <v>2.5</v>
      </c>
    </row>
    <row r="116" spans="1:28" x14ac:dyDescent="0.3">
      <c r="A116" s="199" t="str">
        <f>'Crisis Indicator Data'!A113</f>
        <v>Mindanao conflict</v>
      </c>
      <c r="B116" s="200" t="str">
        <f>'Crisis Indicator Data'!B113</f>
        <v>Conflict</v>
      </c>
      <c r="C116" s="200" t="str">
        <f>'Crisis Indicator Data'!C113</f>
        <v>PHL003</v>
      </c>
      <c r="D116" s="200" t="str">
        <f>'Crisis Indicator Data'!D113</f>
        <v>Philippines</v>
      </c>
      <c r="E116" s="201" t="str">
        <f>'Crisis Indicator Data'!E113</f>
        <v>PHL</v>
      </c>
      <c r="F116" s="195">
        <f>IF('Crisis Indicator Data'!F113="x","x",IF(LOG('Crisis Indicator Data'!F113)&lt;F$4,0,IF(LOG('Crisis Indicator Data'!F113)&gt;F$3,5,ROUND(5-(F$3-LOG('Crisis Indicator Data'!F113))/(F$3-F$4)*5,1))))</f>
        <v>3.6</v>
      </c>
      <c r="G116" s="193">
        <f>IF('Crisis Indicator Data'!F113="x","x",IF(B116="Regional crisis",('Crisis Indicator Data'!F113/VLOOKUP('Impact of the crisis'!$C116,'Regional Crises'!$B$1:$R$66,4,FALSE)),'Crisis Indicator Data'!F113/VLOOKUP('Impact of the crisis'!$E116,'Country Indicator Data'!$B$4:$P$194,15,FALSE)))</f>
        <v>0.46401046382935907</v>
      </c>
      <c r="H116" s="176">
        <f t="shared" si="16"/>
        <v>2.2999999999999998</v>
      </c>
      <c r="I116" s="176">
        <f t="shared" si="26"/>
        <v>2.95</v>
      </c>
      <c r="J116" s="176">
        <f>IF('Crisis Indicator Data'!G113="x","x",IF(LOG('Crisis Indicator Data'!G113)&lt;J$4,0,IF(LOG('Crisis Indicator Data'!G113)&gt;J$3,5,ROUND(5-(J$3-LOG('Crisis Indicator Data'!G113))/(J$3-J$4)*5,1))))</f>
        <v>4.5999999999999996</v>
      </c>
      <c r="K116" s="193">
        <f>IF('Crisis Indicator Data'!G113="x","x",IF(B116="Regional crisis",('Crisis Indicator Data'!G113/VLOOKUP('Impact of the crisis'!$C116,'Regional Crises'!$B$1:$R$66,5,FALSE)),'Crisis Indicator Data'!G113/VLOOKUP('Impact of the crisis'!$E116,'Country Indicator Data'!$B$4:$P$194,14,FALSE)))</f>
        <v>0.23901999425623149</v>
      </c>
      <c r="L116" s="176">
        <f t="shared" si="17"/>
        <v>1.2</v>
      </c>
      <c r="M116" s="176">
        <f t="shared" si="27"/>
        <v>2.9</v>
      </c>
      <c r="N116" s="176">
        <f t="shared" si="18"/>
        <v>2.9</v>
      </c>
      <c r="O116" s="176">
        <f>IF('Crisis Indicator Data'!H113="x","x",IF('Crisis Indicator Data'!H113=0,0,IF(LOG('Crisis Indicator Data'!H113)&lt;O$4,0,IF(LOG('Crisis Indicator Data'!H113)&gt;O$3,5,ROUND(5-(O$3-LOG('Crisis Indicator Data'!H113))/(O$3-O$4)*5,1)))))</f>
        <v>1.1000000000000001</v>
      </c>
      <c r="P116" s="190">
        <f>IF('Crisis Indicator Data'!H113="x","x",'Crisis Indicator Data'!H113/'Crisis Indicator Data'!G113)</f>
        <v>6.0076234670202186E-3</v>
      </c>
      <c r="Q116" s="176">
        <f t="shared" si="19"/>
        <v>0</v>
      </c>
      <c r="R116" s="176">
        <f t="shared" si="28"/>
        <v>0.55000000000000004</v>
      </c>
      <c r="S116" s="176">
        <f>IF('Crisis Indicator Data'!I113="x","x",IF('Crisis Indicator Data'!I113=0,0,IF(LOG('Crisis Indicator Data'!I113)&lt;S$4,0,IF(LOG('Crisis Indicator Data'!I113)&gt;S$3,5,ROUND(5-(S$3-LOG('Crisis Indicator Data'!I113))/(S$3-S$4)*5,1)))))</f>
        <v>3.1</v>
      </c>
      <c r="T116" s="190">
        <f>IF('Crisis Indicator Data'!H113="x","x",IF('Crisis Indicator Data'!I113="x","x",'Crisis Indicator Data'!I113/'Crisis Indicator Data'!H113))</f>
        <v>1</v>
      </c>
      <c r="U116" s="176">
        <f t="shared" si="20"/>
        <v>5</v>
      </c>
      <c r="V116" s="176">
        <f t="shared" si="21"/>
        <v>4.0999999999999996</v>
      </c>
      <c r="W116" s="176">
        <f>IF('Crisis Indicator Data'!L113="x","x",IF('Crisis Indicator Data'!L113=0,0,IF(LOG('Crisis Indicator Data'!L113)&lt;W$4,0,IF(LOG('Crisis Indicator Data'!L113)&gt;W$3,5,ROUND(5-(W$3-LOG('Crisis Indicator Data'!L113))/(W$3-W$4)*5,1)))))</f>
        <v>3.5</v>
      </c>
      <c r="X116" s="191">
        <f>IF(OR('Crisis Indicator Data'!L113="x",'Crisis Indicator Data'!H113="x"),"x",'Crisis Indicator Data'!L113/'Crisis Indicator Data'!H113)</f>
        <v>2.0137931034482758E-3</v>
      </c>
      <c r="Y116" s="176">
        <f t="shared" si="22"/>
        <v>5</v>
      </c>
      <c r="Z116" s="176">
        <f t="shared" si="23"/>
        <v>4.3</v>
      </c>
      <c r="AA116" s="176">
        <f t="shared" si="24"/>
        <v>4.2</v>
      </c>
      <c r="AB116" s="192">
        <f t="shared" si="25"/>
        <v>2.8</v>
      </c>
    </row>
    <row r="117" spans="1:28" x14ac:dyDescent="0.3">
      <c r="A117" s="199" t="str">
        <f>'Crisis Indicator Data'!A114</f>
        <v>Mindanao Earthquake</v>
      </c>
      <c r="B117" s="200" t="str">
        <f>'Crisis Indicator Data'!B114</f>
        <v>Earthquake</v>
      </c>
      <c r="C117" s="200" t="str">
        <f>'Crisis Indicator Data'!C114</f>
        <v>PHL004</v>
      </c>
      <c r="D117" s="200" t="str">
        <f>'Crisis Indicator Data'!D114</f>
        <v>Philippines</v>
      </c>
      <c r="E117" s="201" t="str">
        <f>'Crisis Indicator Data'!E114</f>
        <v>PHL</v>
      </c>
      <c r="F117" s="195">
        <f>IF('Crisis Indicator Data'!F114="x","x",IF(LOG('Crisis Indicator Data'!F114)&lt;F$4,0,IF(LOG('Crisis Indicator Data'!F114)&gt;F$3,5,ROUND(5-(F$3-LOG('Crisis Indicator Data'!F114))/(F$3-F$4)*5,1))))</f>
        <v>3.6</v>
      </c>
      <c r="G117" s="193">
        <f>IF('Crisis Indicator Data'!F114="x","x",IF(B117="Regional crisis",('Crisis Indicator Data'!F114/VLOOKUP('Impact of the crisis'!$C117,'Regional Crises'!$B$1:$R$66,4,FALSE)),'Crisis Indicator Data'!F114/VLOOKUP('Impact of the crisis'!$E117,'Country Indicator Data'!$B$4:$P$194,15,FALSE)))</f>
        <v>0.46401046382935907</v>
      </c>
      <c r="H117" s="176">
        <f t="shared" si="16"/>
        <v>2.2999999999999998</v>
      </c>
      <c r="I117" s="176">
        <f t="shared" si="26"/>
        <v>2.95</v>
      </c>
      <c r="J117" s="176">
        <f>IF('Crisis Indicator Data'!G114="x","x",IF(LOG('Crisis Indicator Data'!G114)&lt;J$4,0,IF(LOG('Crisis Indicator Data'!G114)&gt;J$3,5,ROUND(5-(J$3-LOG('Crisis Indicator Data'!G114))/(J$3-J$4)*5,1))))</f>
        <v>3.4</v>
      </c>
      <c r="K117" s="193">
        <f>IF('Crisis Indicator Data'!G114="x","x",IF(B117="Regional crisis",('Crisis Indicator Data'!G114/VLOOKUP('Impact of the crisis'!$C117,'Regional Crises'!$B$1:$R$66,5,FALSE)),'Crisis Indicator Data'!G114/VLOOKUP('Impact of the crisis'!$E117,'Country Indicator Data'!$B$4:$P$194,14,FALSE)))</f>
        <v>0.10035750007427287</v>
      </c>
      <c r="L117" s="176">
        <f t="shared" si="17"/>
        <v>0.5</v>
      </c>
      <c r="M117" s="176">
        <f t="shared" si="27"/>
        <v>1.95</v>
      </c>
      <c r="N117" s="176">
        <f t="shared" si="18"/>
        <v>2.5</v>
      </c>
      <c r="O117" s="176">
        <f>IF('Crisis Indicator Data'!H114="x","x",IF('Crisis Indicator Data'!H114=0,0,IF(LOG('Crisis Indicator Data'!H114)&lt;O$4,0,IF(LOG('Crisis Indicator Data'!H114)&gt;O$3,5,ROUND(5-(O$3-LOG('Crisis Indicator Data'!H114))/(O$3-O$4)*5,1)))))</f>
        <v>0.7</v>
      </c>
      <c r="P117" s="190">
        <f>IF('Crisis Indicator Data'!H114="x","x",'Crisis Indicator Data'!H114/'Crisis Indicator Data'!G114)</f>
        <v>7.7955397671205838E-3</v>
      </c>
      <c r="Q117" s="176">
        <f t="shared" si="19"/>
        <v>0</v>
      </c>
      <c r="R117" s="176">
        <f t="shared" si="28"/>
        <v>0.35</v>
      </c>
      <c r="S117" s="176">
        <f>IF('Crisis Indicator Data'!I114="x","x",IF('Crisis Indicator Data'!I114=0,0,IF(LOG('Crisis Indicator Data'!I114)&lt;S$4,0,IF(LOG('Crisis Indicator Data'!I114)&gt;S$3,5,ROUND(5-(S$3-LOG('Crisis Indicator Data'!I114))/(S$3-S$4)*5,1)))))</f>
        <v>2.7</v>
      </c>
      <c r="T117" s="190">
        <f>IF('Crisis Indicator Data'!H114="x","x",IF('Crisis Indicator Data'!I114="x","x",'Crisis Indicator Data'!I114/'Crisis Indicator Data'!H114))</f>
        <v>1</v>
      </c>
      <c r="U117" s="176">
        <f t="shared" si="20"/>
        <v>5</v>
      </c>
      <c r="V117" s="176">
        <f t="shared" si="21"/>
        <v>3.9</v>
      </c>
      <c r="W117" s="176">
        <f>IF('Crisis Indicator Data'!L114="x","x",IF('Crisis Indicator Data'!L114=0,0,IF(LOG('Crisis Indicator Data'!L114)&lt;W$4,0,IF(LOG('Crisis Indicator Data'!L114)&gt;W$3,5,ROUND(5-(W$3-LOG('Crisis Indicator Data'!L114))/(W$3-W$4)*5,1)))))</f>
        <v>0</v>
      </c>
      <c r="X117" s="191">
        <f>IF(OR('Crisis Indicator Data'!L114="x",'Crisis Indicator Data'!H114="x"),"x",'Crisis Indicator Data'!L114/'Crisis Indicator Data'!H114)</f>
        <v>0</v>
      </c>
      <c r="Y117" s="176">
        <f t="shared" si="22"/>
        <v>0</v>
      </c>
      <c r="Z117" s="176">
        <f t="shared" si="23"/>
        <v>0</v>
      </c>
      <c r="AA117" s="176">
        <f t="shared" si="24"/>
        <v>2.4</v>
      </c>
      <c r="AB117" s="192">
        <f t="shared" si="25"/>
        <v>1.5</v>
      </c>
    </row>
    <row r="118" spans="1:28" x14ac:dyDescent="0.3">
      <c r="A118" s="199" t="str">
        <f>'Crisis Indicator Data'!A115</f>
        <v xml:space="preserve">Typhoon Goni (Rolly) and Typhoon Vamco (Ulysses) </v>
      </c>
      <c r="B118" s="200" t="str">
        <f>'Crisis Indicator Data'!B115</f>
        <v>Tropical cyclone</v>
      </c>
      <c r="C118" s="200" t="str">
        <f>'Crisis Indicator Data'!C115</f>
        <v>PHL009</v>
      </c>
      <c r="D118" s="200" t="str">
        <f>'Crisis Indicator Data'!D115</f>
        <v>Philippines</v>
      </c>
      <c r="E118" s="201" t="str">
        <f>'Crisis Indicator Data'!E115</f>
        <v>PHL</v>
      </c>
      <c r="F118" s="195">
        <f>IF('Crisis Indicator Data'!F115="x","x",IF(LOG('Crisis Indicator Data'!F115)&lt;F$4,0,IF(LOG('Crisis Indicator Data'!F115)&gt;F$3,5,ROUND(5-(F$3-LOG('Crisis Indicator Data'!F115))/(F$3-F$4)*5,1))))</f>
        <v>3.6</v>
      </c>
      <c r="G118" s="193">
        <f>IF('Crisis Indicator Data'!F115="x","x",IF(B118="Regional crisis",('Crisis Indicator Data'!F115/VLOOKUP('Impact of the crisis'!$C118,'Regional Crises'!$B$1:$R$66,4,FALSE)),'Crisis Indicator Data'!F115/VLOOKUP('Impact of the crisis'!$E118,'Country Indicator Data'!$B$4:$P$194,15,FALSE)))</f>
        <v>0.49560988697722774</v>
      </c>
      <c r="H118" s="176">
        <f t="shared" si="16"/>
        <v>2.4</v>
      </c>
      <c r="I118" s="176">
        <f t="shared" ref="I118:I143" si="29">IF(AND(H118="x",F118="x"),"x",AVERAGE(F118,H118))</f>
        <v>3</v>
      </c>
      <c r="J118" s="176">
        <f>IF('Crisis Indicator Data'!G115="x","x",IF(LOG('Crisis Indicator Data'!G115)&lt;J$4,0,IF(LOG('Crisis Indicator Data'!G115)&gt;J$3,5,ROUND(5-(J$3-LOG('Crisis Indicator Data'!G115))/(J$3-J$4)*5,1))))</f>
        <v>5</v>
      </c>
      <c r="K118" s="193">
        <f>IF('Crisis Indicator Data'!G115="x","x",IF(B118="Regional crisis",('Crisis Indicator Data'!G115/VLOOKUP('Impact of the crisis'!$C118,'Regional Crises'!$B$1:$R$66,5,FALSE)),'Crisis Indicator Data'!G115/VLOOKUP('Impact of the crisis'!$E118,'Country Indicator Data'!$B$4:$P$194,14,FALSE)))</f>
        <v>0.53955772982501315</v>
      </c>
      <c r="L118" s="176">
        <f t="shared" si="17"/>
        <v>2.7</v>
      </c>
      <c r="M118" s="176">
        <f t="shared" ref="M118:M143" si="30">IF(AND(L118="x",J118="x"),"x",AVERAGE(J118,L118))</f>
        <v>3.85</v>
      </c>
      <c r="N118" s="176">
        <f t="shared" si="18"/>
        <v>3.5</v>
      </c>
      <c r="O118" s="176">
        <f>IF('Crisis Indicator Data'!H115="x","x",IF('Crisis Indicator Data'!H115=0,0,IF(LOG('Crisis Indicator Data'!H115)&lt;O$4,0,IF(LOG('Crisis Indicator Data'!H115)&gt;O$3,5,ROUND(5-(O$3-LOG('Crisis Indicator Data'!H115))/(O$3-O$4)*5,1)))))</f>
        <v>4</v>
      </c>
      <c r="P118" s="190">
        <f>IF('Crisis Indicator Data'!H115="x","x",'Crisis Indicator Data'!H115/'Crisis Indicator Data'!G115)</f>
        <v>0.14929153512957932</v>
      </c>
      <c r="Q118" s="176">
        <f t="shared" si="19"/>
        <v>0.7</v>
      </c>
      <c r="R118" s="176">
        <f t="shared" ref="R118:R143" si="31">IF(AND(Q118="x",O118="x"),"x",AVERAGE(O118,Q118))</f>
        <v>2.35</v>
      </c>
      <c r="S118" s="176">
        <f>IF('Crisis Indicator Data'!I115="x","x",IF('Crisis Indicator Data'!I115=0,0,IF(LOG('Crisis Indicator Data'!I115)&lt;S$4,0,IF(LOG('Crisis Indicator Data'!I115)&gt;S$3,5,ROUND(5-(S$3-LOG('Crisis Indicator Data'!I115))/(S$3-S$4)*5,1)))))</f>
        <v>2.2999999999999998</v>
      </c>
      <c r="T118" s="190">
        <f>IF('Crisis Indicator Data'!H115="x","x",IF('Crisis Indicator Data'!I115="x","x",'Crisis Indicator Data'!I115/'Crisis Indicator Data'!H115))</f>
        <v>5.2864519301696585E-3</v>
      </c>
      <c r="U118" s="176">
        <f t="shared" si="20"/>
        <v>0.2</v>
      </c>
      <c r="V118" s="176">
        <f t="shared" si="21"/>
        <v>1.3</v>
      </c>
      <c r="W118" s="176">
        <f>IF('Crisis Indicator Data'!L115="x","x",IF('Crisis Indicator Data'!L115=0,0,IF(LOG('Crisis Indicator Data'!L115)&lt;W$4,0,IF(LOG('Crisis Indicator Data'!L115)&gt;W$3,5,ROUND(5-(W$3-LOG('Crisis Indicator Data'!L115))/(W$3-W$4)*5,1)))))</f>
        <v>2.8</v>
      </c>
      <c r="X118" s="191">
        <f>IF(OR('Crisis Indicator Data'!L115="x",'Crisis Indicator Data'!H115="x"),"x",'Crisis Indicator Data'!L115/'Crisis Indicator Data'!H115)</f>
        <v>1.2048192771084337E-5</v>
      </c>
      <c r="Y118" s="176">
        <f t="shared" si="22"/>
        <v>0.6</v>
      </c>
      <c r="Z118" s="176">
        <f t="shared" si="23"/>
        <v>1.7</v>
      </c>
      <c r="AA118" s="176">
        <f t="shared" si="24"/>
        <v>1.5</v>
      </c>
      <c r="AB118" s="192">
        <f t="shared" si="25"/>
        <v>1.9</v>
      </c>
    </row>
    <row r="119" spans="1:28" x14ac:dyDescent="0.3">
      <c r="A119" s="199" t="str">
        <f>'Crisis Indicator Data'!A116</f>
        <v>Burundi and DRC refugees in Rwanda</v>
      </c>
      <c r="B119" s="200" t="str">
        <f>'Crisis Indicator Data'!B116</f>
        <v>International displacement</v>
      </c>
      <c r="C119" s="200" t="str">
        <f>'Crisis Indicator Data'!C116</f>
        <v>RWA002</v>
      </c>
      <c r="D119" s="200" t="str">
        <f>'Crisis Indicator Data'!D116</f>
        <v>Rwanda</v>
      </c>
      <c r="E119" s="201" t="str">
        <f>'Crisis Indicator Data'!E116</f>
        <v>RWA</v>
      </c>
      <c r="F119" s="195">
        <f>IF('Crisis Indicator Data'!F116="x","x",IF(LOG('Crisis Indicator Data'!F116)&lt;F$4,0,IF(LOG('Crisis Indicator Data'!F116)&gt;F$3,5,ROUND(5-(F$3-LOG('Crisis Indicator Data'!F116))/(F$3-F$4)*5,1))))</f>
        <v>1.7</v>
      </c>
      <c r="G119" s="193">
        <f>IF('Crisis Indicator Data'!F116="x","x",IF(B119="Regional crisis",('Crisis Indicator Data'!F116/VLOOKUP('Impact of the crisis'!$C119,'Regional Crises'!$B$1:$R$66,4,FALSE)),'Crisis Indicator Data'!F116/VLOOKUP('Impact of the crisis'!$E119,'Country Indicator Data'!$B$4:$P$194,15,FALSE)))</f>
        <v>0.43153627888123225</v>
      </c>
      <c r="H119" s="176">
        <f t="shared" si="16"/>
        <v>2.1</v>
      </c>
      <c r="I119" s="176">
        <f t="shared" si="29"/>
        <v>1.9</v>
      </c>
      <c r="J119" s="176">
        <f>IF('Crisis Indicator Data'!G116="x","x",IF(LOG('Crisis Indicator Data'!G116)&lt;J$4,0,IF(LOG('Crisis Indicator Data'!G116)&gt;J$3,5,ROUND(5-(J$3-LOG('Crisis Indicator Data'!G116))/(J$3-J$4)*5,1))))</f>
        <v>2.2000000000000002</v>
      </c>
      <c r="K119" s="193">
        <f>IF('Crisis Indicator Data'!G116="x","x",IF(B119="Regional crisis",('Crisis Indicator Data'!G116/VLOOKUP('Impact of the crisis'!$C119,'Regional Crises'!$B$1:$R$66,5,FALSE)),'Crisis Indicator Data'!G116/VLOOKUP('Impact of the crisis'!$E119,'Country Indicator Data'!$B$4:$P$194,14,FALSE)))</f>
        <v>0.47365697132801987</v>
      </c>
      <c r="L119" s="176">
        <f t="shared" si="17"/>
        <v>2.2999999999999998</v>
      </c>
      <c r="M119" s="176">
        <f t="shared" si="30"/>
        <v>2.25</v>
      </c>
      <c r="N119" s="176">
        <f t="shared" si="18"/>
        <v>2.1</v>
      </c>
      <c r="O119" s="176">
        <f>IF('Crisis Indicator Data'!H116="x","x",IF('Crisis Indicator Data'!H116=0,0,IF(LOG('Crisis Indicator Data'!H116)&lt;O$4,0,IF(LOG('Crisis Indicator Data'!H116)&gt;O$3,5,ROUND(5-(O$3-LOG('Crisis Indicator Data'!H116))/(O$3-O$4)*5,1)))))</f>
        <v>1.1000000000000001</v>
      </c>
      <c r="P119" s="190">
        <f>IF('Crisis Indicator Data'!H116="x","x",'Crisis Indicator Data'!H116/'Crisis Indicator Data'!G116)</f>
        <v>3.2342657342657344E-2</v>
      </c>
      <c r="Q119" s="176">
        <f t="shared" si="19"/>
        <v>0.1</v>
      </c>
      <c r="R119" s="176">
        <f t="shared" si="31"/>
        <v>0.60000000000000009</v>
      </c>
      <c r="S119" s="176">
        <f>IF('Crisis Indicator Data'!I116="x","x",IF('Crisis Indicator Data'!I116=0,0,IF(LOG('Crisis Indicator Data'!I116)&lt;S$4,0,IF(LOG('Crisis Indicator Data'!I116)&gt;S$3,5,ROUND(5-(S$3-LOG('Crisis Indicator Data'!I116))/(S$3-S$4)*5,1)))))</f>
        <v>3.1</v>
      </c>
      <c r="T119" s="190">
        <f>IF('Crisis Indicator Data'!H116="x","x",IF('Crisis Indicator Data'!I116="x","x",'Crisis Indicator Data'!I116/'Crisis Indicator Data'!H116))</f>
        <v>1</v>
      </c>
      <c r="U119" s="176">
        <f t="shared" si="20"/>
        <v>5</v>
      </c>
      <c r="V119" s="176">
        <f t="shared" si="21"/>
        <v>4.0999999999999996</v>
      </c>
      <c r="W119" s="176" t="str">
        <f>IF('Crisis Indicator Data'!L116="x","x",IF('Crisis Indicator Data'!L116=0,0,IF(LOG('Crisis Indicator Data'!L116)&lt;W$4,0,IF(LOG('Crisis Indicator Data'!L116)&gt;W$3,5,ROUND(5-(W$3-LOG('Crisis Indicator Data'!L116))/(W$3-W$4)*5,1)))))</f>
        <v>x</v>
      </c>
      <c r="X119" s="191" t="str">
        <f>IF(OR('Crisis Indicator Data'!L116="x",'Crisis Indicator Data'!H116="x"),"x",'Crisis Indicator Data'!L116/'Crisis Indicator Data'!H116)</f>
        <v>x</v>
      </c>
      <c r="Y119" s="176" t="str">
        <f t="shared" si="22"/>
        <v>x</v>
      </c>
      <c r="Z119" s="176" t="str">
        <f t="shared" si="23"/>
        <v>x</v>
      </c>
      <c r="AA119" s="176">
        <f t="shared" si="24"/>
        <v>4.0999999999999996</v>
      </c>
      <c r="AB119" s="192">
        <f t="shared" si="25"/>
        <v>2.8</v>
      </c>
    </row>
    <row r="120" spans="1:28" x14ac:dyDescent="0.3">
      <c r="A120" s="199" t="str">
        <f>'Crisis Indicator Data'!A117</f>
        <v>Drought in Senegal</v>
      </c>
      <c r="B120" s="200" t="str">
        <f>'Crisis Indicator Data'!B117</f>
        <v>Drought</v>
      </c>
      <c r="C120" s="200" t="str">
        <f>'Crisis Indicator Data'!C117</f>
        <v>SEN002</v>
      </c>
      <c r="D120" s="200" t="str">
        <f>'Crisis Indicator Data'!D117</f>
        <v>Senegal</v>
      </c>
      <c r="E120" s="201" t="str">
        <f>'Crisis Indicator Data'!E117</f>
        <v>SEN</v>
      </c>
      <c r="F120" s="195">
        <f>IF('Crisis Indicator Data'!F117="x","x",IF(LOG('Crisis Indicator Data'!F117)&lt;F$4,0,IF(LOG('Crisis Indicator Data'!F117)&gt;F$3,5,ROUND(5-(F$3-LOG('Crisis Indicator Data'!F117))/(F$3-F$4)*5,1))))</f>
        <v>3.8</v>
      </c>
      <c r="G120" s="193">
        <f>IF('Crisis Indicator Data'!F117="x","x",IF(B120="Regional crisis",('Crisis Indicator Data'!F117/VLOOKUP('Impact of the crisis'!$C120,'Regional Crises'!$B$1:$R$66,4,FALSE)),'Crisis Indicator Data'!F117/VLOOKUP('Impact of the crisis'!$E120,'Country Indicator Data'!$B$4:$P$194,15,FALSE)))</f>
        <v>1</v>
      </c>
      <c r="H120" s="176">
        <f t="shared" si="16"/>
        <v>5</v>
      </c>
      <c r="I120" s="176">
        <f t="shared" si="29"/>
        <v>4.4000000000000004</v>
      </c>
      <c r="J120" s="176">
        <f>IF('Crisis Indicator Data'!G117="x","x",IF(LOG('Crisis Indicator Data'!G117)&lt;J$4,0,IF(LOG('Crisis Indicator Data'!G117)&gt;J$3,5,ROUND(5-(J$3-LOG('Crisis Indicator Data'!G117))/(J$3-J$4)*5,1))))</f>
        <v>4.0999999999999996</v>
      </c>
      <c r="K120" s="193">
        <f>IF('Crisis Indicator Data'!G117="x","x",IF(B120="Regional crisis",('Crisis Indicator Data'!G117/VLOOKUP('Impact of the crisis'!$C120,'Regional Crises'!$B$1:$R$66,5,FALSE)),'Crisis Indicator Data'!G117/VLOOKUP('Impact of the crisis'!$E120,'Country Indicator Data'!$B$4:$P$194,14,FALSE)))</f>
        <v>1</v>
      </c>
      <c r="L120" s="176">
        <f t="shared" si="17"/>
        <v>5</v>
      </c>
      <c r="M120" s="176">
        <f t="shared" si="30"/>
        <v>4.55</v>
      </c>
      <c r="N120" s="176">
        <f t="shared" si="18"/>
        <v>4.5</v>
      </c>
      <c r="O120" s="176">
        <f>IF('Crisis Indicator Data'!H117="x","x",IF('Crisis Indicator Data'!H117=0,0,IF(LOG('Crisis Indicator Data'!H117)&lt;O$4,0,IF(LOG('Crisis Indicator Data'!H117)&gt;O$3,5,ROUND(5-(O$3-LOG('Crisis Indicator Data'!H117))/(O$3-O$4)*5,1)))))</f>
        <v>3.3</v>
      </c>
      <c r="P120" s="190">
        <f>IF('Crisis Indicator Data'!H117="x","x",'Crisis Indicator Data'!H117/'Crisis Indicator Data'!G117)</f>
        <v>0.19079537973547189</v>
      </c>
      <c r="Q120" s="176">
        <f t="shared" si="19"/>
        <v>0.9</v>
      </c>
      <c r="R120" s="176">
        <f t="shared" si="31"/>
        <v>2.1</v>
      </c>
      <c r="S120" s="176" t="str">
        <f>IF('Crisis Indicator Data'!I117="x","x",IF('Crisis Indicator Data'!I117=0,0,IF(LOG('Crisis Indicator Data'!I117)&lt;S$4,0,IF(LOG('Crisis Indicator Data'!I117)&gt;S$3,5,ROUND(5-(S$3-LOG('Crisis Indicator Data'!I117))/(S$3-S$4)*5,1)))))</f>
        <v>x</v>
      </c>
      <c r="T120" s="190" t="str">
        <f>IF('Crisis Indicator Data'!H117="x","x",IF('Crisis Indicator Data'!I117="x","x",'Crisis Indicator Data'!I117/'Crisis Indicator Data'!H117))</f>
        <v>x</v>
      </c>
      <c r="U120" s="176" t="str">
        <f t="shared" si="20"/>
        <v>x</v>
      </c>
      <c r="V120" s="176" t="str">
        <f t="shared" si="21"/>
        <v>x</v>
      </c>
      <c r="W120" s="176">
        <f>IF('Crisis Indicator Data'!L117="x","x",IF('Crisis Indicator Data'!L117=0,0,IF(LOG('Crisis Indicator Data'!L117)&lt;W$4,0,IF(LOG('Crisis Indicator Data'!L117)&gt;W$3,5,ROUND(5-(W$3-LOG('Crisis Indicator Data'!L117))/(W$3-W$4)*5,1)))))</f>
        <v>0</v>
      </c>
      <c r="X120" s="191">
        <f>IF(OR('Crisis Indicator Data'!L117="x",'Crisis Indicator Data'!H117="x"),"x",'Crisis Indicator Data'!L117/'Crisis Indicator Data'!H117)</f>
        <v>0</v>
      </c>
      <c r="Y120" s="176">
        <f t="shared" si="22"/>
        <v>0</v>
      </c>
      <c r="Z120" s="176">
        <f t="shared" si="23"/>
        <v>0</v>
      </c>
      <c r="AA120" s="176">
        <f t="shared" si="24"/>
        <v>0</v>
      </c>
      <c r="AB120" s="192">
        <f t="shared" si="25"/>
        <v>1.2</v>
      </c>
    </row>
    <row r="121" spans="1:28" x14ac:dyDescent="0.3">
      <c r="A121" s="199" t="str">
        <f>'Crisis Indicator Data'!A118</f>
        <v>Complex crisis in Somalia</v>
      </c>
      <c r="B121" s="200" t="str">
        <f>'Crisis Indicator Data'!B118</f>
        <v>Complex crisis</v>
      </c>
      <c r="C121" s="200" t="str">
        <f>'Crisis Indicator Data'!C118</f>
        <v>SOM001</v>
      </c>
      <c r="D121" s="200" t="str">
        <f>'Crisis Indicator Data'!D118</f>
        <v>Somalia</v>
      </c>
      <c r="E121" s="201" t="str">
        <f>'Crisis Indicator Data'!E118</f>
        <v>SOM</v>
      </c>
      <c r="F121" s="195">
        <f>IF('Crisis Indicator Data'!F118="x","x",IF(LOG('Crisis Indicator Data'!F118)&lt;F$4,0,IF(LOG('Crisis Indicator Data'!F118)&gt;F$3,5,ROUND(5-(F$3-LOG('Crisis Indicator Data'!F118))/(F$3-F$4)*5,1))))</f>
        <v>4.7</v>
      </c>
      <c r="G121" s="193">
        <f>IF('Crisis Indicator Data'!F118="x","x",IF(B121="Regional crisis",('Crisis Indicator Data'!F118/VLOOKUP('Impact of the crisis'!$C121,'Regional Crises'!$B$1:$R$66,4,FALSE)),'Crisis Indicator Data'!F118/VLOOKUP('Impact of the crisis'!$E121,'Country Indicator Data'!$B$4:$P$194,15,FALSE)))</f>
        <v>1</v>
      </c>
      <c r="H121" s="176">
        <f t="shared" si="16"/>
        <v>5</v>
      </c>
      <c r="I121" s="176">
        <f t="shared" si="29"/>
        <v>4.8499999999999996</v>
      </c>
      <c r="J121" s="176">
        <f>IF('Crisis Indicator Data'!G118="x","x",IF(LOG('Crisis Indicator Data'!G118)&lt;J$4,0,IF(LOG('Crisis Indicator Data'!G118)&gt;J$3,5,ROUND(5-(J$3-LOG('Crisis Indicator Data'!G118))/(J$3-J$4)*5,1))))</f>
        <v>3.6</v>
      </c>
      <c r="K121" s="193">
        <f>IF('Crisis Indicator Data'!G118="x","x",IF(B121="Regional crisis",('Crisis Indicator Data'!G118/VLOOKUP('Impact of the crisis'!$C121,'Regional Crises'!$B$1:$R$66,5,FALSE)),'Crisis Indicator Data'!G118/VLOOKUP('Impact of the crisis'!$E121,'Country Indicator Data'!$B$4:$P$194,14,FALSE)))</f>
        <v>1</v>
      </c>
      <c r="L121" s="176">
        <f t="shared" si="17"/>
        <v>5</v>
      </c>
      <c r="M121" s="176">
        <f t="shared" si="30"/>
        <v>4.3</v>
      </c>
      <c r="N121" s="176">
        <f t="shared" si="18"/>
        <v>4.5999999999999996</v>
      </c>
      <c r="O121" s="176">
        <f>IF('Crisis Indicator Data'!H118="x","x",IF('Crisis Indicator Data'!H118=0,0,IF(LOG('Crisis Indicator Data'!H118)&lt;O$4,0,IF(LOG('Crisis Indicator Data'!H118)&gt;O$3,5,ROUND(5-(O$3-LOG('Crisis Indicator Data'!H118))/(O$3-O$4)*5,1)))))</f>
        <v>4.3</v>
      </c>
      <c r="P121" s="190">
        <f>IF('Crisis Indicator Data'!H118="x","x",'Crisis Indicator Data'!H118/'Crisis Indicator Data'!G118)</f>
        <v>1</v>
      </c>
      <c r="Q121" s="176">
        <f t="shared" si="19"/>
        <v>5</v>
      </c>
      <c r="R121" s="176">
        <f t="shared" si="31"/>
        <v>4.6500000000000004</v>
      </c>
      <c r="S121" s="176">
        <f>IF('Crisis Indicator Data'!I118="x","x",IF('Crisis Indicator Data'!I118=0,0,IF(LOG('Crisis Indicator Data'!I118)&lt;S$4,0,IF(LOG('Crisis Indicator Data'!I118)&gt;S$3,5,ROUND(5-(S$3-LOG('Crisis Indicator Data'!I118))/(S$3-S$4)*5,1)))))</f>
        <v>5</v>
      </c>
      <c r="T121" s="190">
        <f>IF('Crisis Indicator Data'!H118="x","x",IF('Crisis Indicator Data'!I118="x","x",'Crisis Indicator Data'!I118/'Crisis Indicator Data'!H118))</f>
        <v>0.3202439024390244</v>
      </c>
      <c r="U121" s="176">
        <f t="shared" si="20"/>
        <v>5</v>
      </c>
      <c r="V121" s="176">
        <f t="shared" si="21"/>
        <v>5</v>
      </c>
      <c r="W121" s="176">
        <f>IF('Crisis Indicator Data'!L118="x","x",IF('Crisis Indicator Data'!L118=0,0,IF(LOG('Crisis Indicator Data'!L118)&lt;W$4,0,IF(LOG('Crisis Indicator Data'!L118)&gt;W$3,5,ROUND(5-(W$3-LOG('Crisis Indicator Data'!L118))/(W$3-W$4)*5,1)))))</f>
        <v>4.5999999999999996</v>
      </c>
      <c r="X121" s="191">
        <f>IF(OR('Crisis Indicator Data'!L118="x",'Crisis Indicator Data'!H118="x"),"x",'Crisis Indicator Data'!L118/'Crisis Indicator Data'!H118)</f>
        <v>1.324390243902439E-4</v>
      </c>
      <c r="Y121" s="176">
        <f t="shared" si="22"/>
        <v>5</v>
      </c>
      <c r="Z121" s="176">
        <f t="shared" si="23"/>
        <v>4.8</v>
      </c>
      <c r="AA121" s="176">
        <f t="shared" si="24"/>
        <v>4.9000000000000004</v>
      </c>
      <c r="AB121" s="192">
        <f t="shared" si="25"/>
        <v>4.8</v>
      </c>
    </row>
    <row r="122" spans="1:28" x14ac:dyDescent="0.3">
      <c r="A122" s="199" t="str">
        <f>'Crisis Indicator Data'!A119</f>
        <v>Mixed Migration Flows in Somalia</v>
      </c>
      <c r="B122" s="200" t="str">
        <f>'Crisis Indicator Data'!B119</f>
        <v>International displacement</v>
      </c>
      <c r="C122" s="200" t="str">
        <f>'Crisis Indicator Data'!C119</f>
        <v>SOM002</v>
      </c>
      <c r="D122" s="200" t="str">
        <f>'Crisis Indicator Data'!D119</f>
        <v>Somalia</v>
      </c>
      <c r="E122" s="201" t="str">
        <f>'Crisis Indicator Data'!E119</f>
        <v>SOM</v>
      </c>
      <c r="F122" s="195">
        <f>IF('Crisis Indicator Data'!F119="x","x",IF(LOG('Crisis Indicator Data'!F119)&lt;F$4,0,IF(LOG('Crisis Indicator Data'!F119)&gt;F$3,5,ROUND(5-(F$3-LOG('Crisis Indicator Data'!F119))/(F$3-F$4)*5,1))))</f>
        <v>2.4</v>
      </c>
      <c r="G122" s="193">
        <f>IF('Crisis Indicator Data'!F119="x","x",IF(B122="Regional crisis",('Crisis Indicator Data'!F119/VLOOKUP('Impact of the crisis'!$C122,'Regional Crises'!$B$1:$R$66,4,FALSE)),'Crisis Indicator Data'!F119/VLOOKUP('Impact of the crisis'!$E122,'Country Indicator Data'!$B$4:$P$194,15,FALSE)))</f>
        <v>4.4983581470972679E-2</v>
      </c>
      <c r="H122" s="176">
        <f t="shared" si="16"/>
        <v>0.1</v>
      </c>
      <c r="I122" s="176">
        <f t="shared" si="29"/>
        <v>1.25</v>
      </c>
      <c r="J122" s="176">
        <f>IF('Crisis Indicator Data'!G119="x","x",IF(LOG('Crisis Indicator Data'!G119)&lt;J$4,0,IF(LOG('Crisis Indicator Data'!G119)&gt;J$3,5,ROUND(5-(J$3-LOG('Crisis Indicator Data'!G119))/(J$3-J$4)*5,1))))</f>
        <v>0.3</v>
      </c>
      <c r="K122" s="193">
        <f>IF('Crisis Indicator Data'!G119="x","x",IF(B122="Regional crisis",('Crisis Indicator Data'!G119/VLOOKUP('Impact of the crisis'!$C122,'Regional Crises'!$B$1:$R$66,5,FALSE)),'Crisis Indicator Data'!G119/VLOOKUP('Impact of the crisis'!$E122,'Country Indicator Data'!$B$4:$P$194,14,FALSE)))</f>
        <v>0.10252032520325204</v>
      </c>
      <c r="L122" s="176">
        <f t="shared" si="17"/>
        <v>0.5</v>
      </c>
      <c r="M122" s="176">
        <f t="shared" si="30"/>
        <v>0.4</v>
      </c>
      <c r="N122" s="176">
        <f t="shared" si="18"/>
        <v>0.8</v>
      </c>
      <c r="O122" s="176">
        <f>IF('Crisis Indicator Data'!H119="x","x",IF('Crisis Indicator Data'!H119=0,0,IF(LOG('Crisis Indicator Data'!H119)&lt;O$4,0,IF(LOG('Crisis Indicator Data'!H119)&gt;O$3,5,ROUND(5-(O$3-LOG('Crisis Indicator Data'!H119))/(O$3-O$4)*5,1)))))</f>
        <v>0.1</v>
      </c>
      <c r="P122" s="190">
        <f>IF('Crisis Indicator Data'!H119="x","x",'Crisis Indicator Data'!H119/'Crisis Indicator Data'!G119)</f>
        <v>2.8548770816812053E-2</v>
      </c>
      <c r="Q122" s="176">
        <f t="shared" si="19"/>
        <v>0.1</v>
      </c>
      <c r="R122" s="176">
        <f t="shared" si="31"/>
        <v>0.1</v>
      </c>
      <c r="S122" s="176">
        <f>IF('Crisis Indicator Data'!I119="x","x",IF('Crisis Indicator Data'!I119=0,0,IF(LOG('Crisis Indicator Data'!I119)&lt;S$4,0,IF(LOG('Crisis Indicator Data'!I119)&gt;S$3,5,ROUND(5-(S$3-LOG('Crisis Indicator Data'!I119))/(S$3-S$4)*5,1)))))</f>
        <v>2.2000000000000002</v>
      </c>
      <c r="T122" s="190">
        <f>IF('Crisis Indicator Data'!H119="x","x",IF('Crisis Indicator Data'!I119="x","x",'Crisis Indicator Data'!I119/'Crisis Indicator Data'!H119))</f>
        <v>1</v>
      </c>
      <c r="U122" s="176">
        <f t="shared" si="20"/>
        <v>5</v>
      </c>
      <c r="V122" s="176">
        <f t="shared" si="21"/>
        <v>3.6</v>
      </c>
      <c r="W122" s="176" t="str">
        <f>IF('Crisis Indicator Data'!L119="x","x",IF('Crisis Indicator Data'!L119=0,0,IF(LOG('Crisis Indicator Data'!L119)&lt;W$4,0,IF(LOG('Crisis Indicator Data'!L119)&gt;W$3,5,ROUND(5-(W$3-LOG('Crisis Indicator Data'!L119))/(W$3-W$4)*5,1)))))</f>
        <v>x</v>
      </c>
      <c r="X122" s="191" t="str">
        <f>IF(OR('Crisis Indicator Data'!L119="x",'Crisis Indicator Data'!H119="x"),"x",'Crisis Indicator Data'!L119/'Crisis Indicator Data'!H119)</f>
        <v>x</v>
      </c>
      <c r="Y122" s="176" t="str">
        <f t="shared" si="22"/>
        <v>x</v>
      </c>
      <c r="Z122" s="176" t="str">
        <f t="shared" si="23"/>
        <v>x</v>
      </c>
      <c r="AA122" s="176">
        <f t="shared" si="24"/>
        <v>3.6</v>
      </c>
      <c r="AB122" s="192">
        <f t="shared" si="25"/>
        <v>2.2000000000000002</v>
      </c>
    </row>
    <row r="123" spans="1:28" x14ac:dyDescent="0.3">
      <c r="A123" s="199" t="str">
        <f>'Crisis Indicator Data'!A120</f>
        <v>Floods in Somalia</v>
      </c>
      <c r="B123" s="200" t="str">
        <f>'Crisis Indicator Data'!B120</f>
        <v>Flood</v>
      </c>
      <c r="C123" s="200" t="str">
        <f>'Crisis Indicator Data'!C120</f>
        <v>SOM004</v>
      </c>
      <c r="D123" s="200" t="str">
        <f>'Crisis Indicator Data'!D120</f>
        <v>Somalia</v>
      </c>
      <c r="E123" s="201" t="str">
        <f>'Crisis Indicator Data'!E120</f>
        <v>SOM</v>
      </c>
      <c r="F123" s="195">
        <f>IF('Crisis Indicator Data'!F120="x","x",IF(LOG('Crisis Indicator Data'!F120)&lt;F$4,0,IF(LOG('Crisis Indicator Data'!F120)&gt;F$3,5,ROUND(5-(F$3-LOG('Crisis Indicator Data'!F120))/(F$3-F$4)*5,1))))</f>
        <v>4</v>
      </c>
      <c r="G123" s="193">
        <f>IF('Crisis Indicator Data'!F120="x","x",IF(B123="Regional crisis",('Crisis Indicator Data'!F120/VLOOKUP('Impact of the crisis'!$C123,'Regional Crises'!$B$1:$R$66,4,FALSE)),'Crisis Indicator Data'!F120/VLOOKUP('Impact of the crisis'!$E123,'Country Indicator Data'!$B$4:$P$194,15,FALSE)))</f>
        <v>0.40655306532342911</v>
      </c>
      <c r="H123" s="176">
        <f t="shared" si="16"/>
        <v>2</v>
      </c>
      <c r="I123" s="176">
        <f t="shared" si="29"/>
        <v>3</v>
      </c>
      <c r="J123" s="176">
        <f>IF('Crisis Indicator Data'!G120="x","x",IF(LOG('Crisis Indicator Data'!G120)&lt;J$4,0,IF(LOG('Crisis Indicator Data'!G120)&gt;J$3,5,ROUND(5-(J$3-LOG('Crisis Indicator Data'!G120))/(J$3-J$4)*5,1))))</f>
        <v>2.4</v>
      </c>
      <c r="K123" s="193">
        <f>IF('Crisis Indicator Data'!G120="x","x",IF(B123="Regional crisis",('Crisis Indicator Data'!G120/VLOOKUP('Impact of the crisis'!$C123,'Regional Crises'!$B$1:$R$66,5,FALSE)),'Crisis Indicator Data'!G120/VLOOKUP('Impact of the crisis'!$E123,'Country Indicator Data'!$B$4:$P$194,14,FALSE)))</f>
        <v>0.43089430894308944</v>
      </c>
      <c r="L123" s="176">
        <f t="shared" si="17"/>
        <v>2.1</v>
      </c>
      <c r="M123" s="176">
        <f t="shared" si="30"/>
        <v>2.25</v>
      </c>
      <c r="N123" s="176">
        <f t="shared" si="18"/>
        <v>2.6</v>
      </c>
      <c r="O123" s="176">
        <f>IF('Crisis Indicator Data'!H120="x","x",IF('Crisis Indicator Data'!H120=0,0,IF(LOG('Crisis Indicator Data'!H120)&lt;O$4,0,IF(LOG('Crisis Indicator Data'!H120)&gt;O$3,5,ROUND(5-(O$3-LOG('Crisis Indicator Data'!H120))/(O$3-O$4)*5,1)))))</f>
        <v>2</v>
      </c>
      <c r="P123" s="190">
        <f>IF('Crisis Indicator Data'!H120="x","x",'Crisis Indicator Data'!H120/'Crisis Indicator Data'!G120)</f>
        <v>0.10113207547169811</v>
      </c>
      <c r="Q123" s="176">
        <f t="shared" si="19"/>
        <v>0.5</v>
      </c>
      <c r="R123" s="176">
        <f t="shared" si="31"/>
        <v>1.25</v>
      </c>
      <c r="S123" s="176">
        <f>IF('Crisis Indicator Data'!I120="x","x",IF('Crisis Indicator Data'!I120=0,0,IF(LOG('Crisis Indicator Data'!I120)&lt;S$4,0,IF(LOG('Crisis Indicator Data'!I120)&gt;S$3,5,ROUND(5-(S$3-LOG('Crisis Indicator Data'!I120))/(S$3-S$4)*5,1)))))</f>
        <v>3.5</v>
      </c>
      <c r="T123" s="190">
        <f>IF('Crisis Indicator Data'!H120="x","x",IF('Crisis Indicator Data'!I120="x","x",'Crisis Indicator Data'!I120/'Crisis Indicator Data'!H120))</f>
        <v>0.53171641791044777</v>
      </c>
      <c r="U123" s="176">
        <f t="shared" si="20"/>
        <v>5</v>
      </c>
      <c r="V123" s="176">
        <f t="shared" si="21"/>
        <v>4.3</v>
      </c>
      <c r="W123" s="176">
        <f>IF('Crisis Indicator Data'!L120="x","x",IF('Crisis Indicator Data'!L120=0,0,IF(LOG('Crisis Indicator Data'!L120)&lt;W$4,0,IF(LOG('Crisis Indicator Data'!L120)&gt;W$3,5,ROUND(5-(W$3-LOG('Crisis Indicator Data'!L120))/(W$3-W$4)*5,1)))))</f>
        <v>1.8</v>
      </c>
      <c r="X123" s="191">
        <f>IF(OR('Crisis Indicator Data'!L120="x",'Crisis Indicator Data'!H120="x"),"x",'Crisis Indicator Data'!L120/'Crisis Indicator Data'!H120)</f>
        <v>3.1716417910447763E-5</v>
      </c>
      <c r="Y123" s="176">
        <f t="shared" si="22"/>
        <v>1.6</v>
      </c>
      <c r="Z123" s="176">
        <f t="shared" si="23"/>
        <v>1.7</v>
      </c>
      <c r="AA123" s="176">
        <f t="shared" si="24"/>
        <v>3.3</v>
      </c>
      <c r="AB123" s="192">
        <f t="shared" si="25"/>
        <v>2.4</v>
      </c>
    </row>
    <row r="124" spans="1:28" x14ac:dyDescent="0.3">
      <c r="A124" s="199" t="str">
        <f>'Crisis Indicator Data'!A121</f>
        <v>Complex crisis in South Sudan</v>
      </c>
      <c r="B124" s="200" t="str">
        <f>'Crisis Indicator Data'!B121</f>
        <v>Complex crisis</v>
      </c>
      <c r="C124" s="200" t="str">
        <f>'Crisis Indicator Data'!C121</f>
        <v>SSD001</v>
      </c>
      <c r="D124" s="200" t="str">
        <f>'Crisis Indicator Data'!D121</f>
        <v>South Sudan</v>
      </c>
      <c r="E124" s="201" t="str">
        <f>'Crisis Indicator Data'!E121</f>
        <v>SSD</v>
      </c>
      <c r="F124" s="195">
        <f>IF('Crisis Indicator Data'!F121="x","x",IF(LOG('Crisis Indicator Data'!F121)&lt;F$4,0,IF(LOG('Crisis Indicator Data'!F121)&gt;F$3,5,ROUND(5-(F$3-LOG('Crisis Indicator Data'!F121))/(F$3-F$4)*5,1))))</f>
        <v>4.7</v>
      </c>
      <c r="G124" s="193">
        <f>IF('Crisis Indicator Data'!F121="x","x",IF(B124="Regional crisis",('Crisis Indicator Data'!F121/VLOOKUP('Impact of the crisis'!$C124,'Regional Crises'!$B$1:$R$66,4,FALSE)),'Crisis Indicator Data'!F121/VLOOKUP('Impact of the crisis'!$E124,'Country Indicator Data'!$B$4:$P$194,15,FALSE)))</f>
        <v>0.99948939128923264</v>
      </c>
      <c r="H124" s="176">
        <f t="shared" si="16"/>
        <v>5</v>
      </c>
      <c r="I124" s="176">
        <f t="shared" si="29"/>
        <v>4.8499999999999996</v>
      </c>
      <c r="J124" s="176">
        <f>IF('Crisis Indicator Data'!G121="x","x",IF(LOG('Crisis Indicator Data'!G121)&lt;J$4,0,IF(LOG('Crisis Indicator Data'!G121)&gt;J$3,5,ROUND(5-(J$3-LOG('Crisis Indicator Data'!G121))/(J$3-J$4)*5,1))))</f>
        <v>3.6</v>
      </c>
      <c r="K124" s="193">
        <f>IF('Crisis Indicator Data'!G121="x","x",IF(B124="Regional crisis",('Crisis Indicator Data'!G121/VLOOKUP('Impact of the crisis'!$C124,'Regional Crises'!$B$1:$R$66,5,FALSE)),'Crisis Indicator Data'!G121/VLOOKUP('Impact of the crisis'!$E124,'Country Indicator Data'!$B$4:$P$194,14,FALSE)))</f>
        <v>1</v>
      </c>
      <c r="L124" s="176">
        <f t="shared" si="17"/>
        <v>5</v>
      </c>
      <c r="M124" s="176">
        <f t="shared" si="30"/>
        <v>4.3</v>
      </c>
      <c r="N124" s="176">
        <f t="shared" si="18"/>
        <v>4.5999999999999996</v>
      </c>
      <c r="O124" s="176">
        <f>IF('Crisis Indicator Data'!H121="x","x",IF('Crisis Indicator Data'!H121=0,0,IF(LOG('Crisis Indicator Data'!H121)&lt;O$4,0,IF(LOG('Crisis Indicator Data'!H121)&gt;O$3,5,ROUND(5-(O$3-LOG('Crisis Indicator Data'!H121))/(O$3-O$4)*5,1)))))</f>
        <v>4.3</v>
      </c>
      <c r="P124" s="190">
        <f>IF('Crisis Indicator Data'!H121="x","x",'Crisis Indicator Data'!H121/'Crisis Indicator Data'!G121)</f>
        <v>1</v>
      </c>
      <c r="Q124" s="176">
        <f t="shared" si="19"/>
        <v>5</v>
      </c>
      <c r="R124" s="176">
        <f t="shared" si="31"/>
        <v>4.6500000000000004</v>
      </c>
      <c r="S124" s="176">
        <f>IF('Crisis Indicator Data'!I121="x","x",IF('Crisis Indicator Data'!I121=0,0,IF(LOG('Crisis Indicator Data'!I121)&lt;S$4,0,IF(LOG('Crisis Indicator Data'!I121)&gt;S$3,5,ROUND(5-(S$3-LOG('Crisis Indicator Data'!I121))/(S$3-S$4)*5,1)))))</f>
        <v>5</v>
      </c>
      <c r="T124" s="190">
        <f>IF('Crisis Indicator Data'!H121="x","x",IF('Crisis Indicator Data'!I121="x","x",'Crisis Indicator Data'!I121/'Crisis Indicator Data'!H121))</f>
        <v>0.37492511767222936</v>
      </c>
      <c r="U124" s="176">
        <f t="shared" si="20"/>
        <v>5</v>
      </c>
      <c r="V124" s="176">
        <f t="shared" si="21"/>
        <v>5</v>
      </c>
      <c r="W124" s="176">
        <f>IF('Crisis Indicator Data'!L121="x","x",IF('Crisis Indicator Data'!L121=0,0,IF(LOG('Crisis Indicator Data'!L121)&lt;W$4,0,IF(LOG('Crisis Indicator Data'!L121)&gt;W$3,5,ROUND(5-(W$3-LOG('Crisis Indicator Data'!L121))/(W$3-W$4)*5,1)))))</f>
        <v>4.4000000000000004</v>
      </c>
      <c r="X124" s="191">
        <f>IF(OR('Crisis Indicator Data'!L121="x",'Crisis Indicator Data'!H121="x"),"x",'Crisis Indicator Data'!L121/'Crisis Indicator Data'!H121)</f>
        <v>9.6448438168592212E-5</v>
      </c>
      <c r="Y124" s="176">
        <f t="shared" si="22"/>
        <v>4.8</v>
      </c>
      <c r="Z124" s="176">
        <f t="shared" si="23"/>
        <v>4.5999999999999996</v>
      </c>
      <c r="AA124" s="176">
        <f t="shared" si="24"/>
        <v>4.8</v>
      </c>
      <c r="AB124" s="192">
        <f t="shared" si="25"/>
        <v>4.7</v>
      </c>
    </row>
    <row r="125" spans="1:28" x14ac:dyDescent="0.3">
      <c r="A125" s="199" t="str">
        <f>'Crisis Indicator Data'!A122</f>
        <v>Mixed migration flows in Spain</v>
      </c>
      <c r="B125" s="200" t="str">
        <f>'Crisis Indicator Data'!B122</f>
        <v>International displacement</v>
      </c>
      <c r="C125" s="200" t="str">
        <f>'Crisis Indicator Data'!C122</f>
        <v>ESP002</v>
      </c>
      <c r="D125" s="200" t="str">
        <f>'Crisis Indicator Data'!D122</f>
        <v>Spain</v>
      </c>
      <c r="E125" s="201" t="str">
        <f>'Crisis Indicator Data'!E122</f>
        <v>ESP</v>
      </c>
      <c r="F125" s="195">
        <f>IF('Crisis Indicator Data'!F122="x","x",IF(LOG('Crisis Indicator Data'!F122)&lt;F$4,0,IF(LOG('Crisis Indicator Data'!F122)&gt;F$3,5,ROUND(5-(F$3-LOG('Crisis Indicator Data'!F122))/(F$3-F$4)*5,1))))</f>
        <v>3.2</v>
      </c>
      <c r="G125" s="193">
        <f>IF('Crisis Indicator Data'!F122="x","x",IF(B125="Regional crisis",('Crisis Indicator Data'!F122/VLOOKUP('Impact of the crisis'!$C125,'Regional Crises'!$B$1:$R$66,4,FALSE)),'Crisis Indicator Data'!F122/VLOOKUP('Impact of the crisis'!$E125,'Country Indicator Data'!$B$4:$P$194,15,FALSE)))</f>
        <v>0.1744627256552248</v>
      </c>
      <c r="H125" s="176">
        <f t="shared" si="16"/>
        <v>0.8</v>
      </c>
      <c r="I125" s="176">
        <f t="shared" si="29"/>
        <v>2</v>
      </c>
      <c r="J125" s="176">
        <f>IF('Crisis Indicator Data'!G122="x","x",IF(LOG('Crisis Indicator Data'!G122)&lt;J$4,0,IF(LOG('Crisis Indicator Data'!G122)&gt;J$3,5,ROUND(5-(J$3-LOG('Crisis Indicator Data'!G122))/(J$3-J$4)*5,1))))</f>
        <v>3.1</v>
      </c>
      <c r="K125" s="193">
        <f>IF('Crisis Indicator Data'!G122="x","x",IF(B125="Regional crisis",('Crisis Indicator Data'!G122/VLOOKUP('Impact of the crisis'!$C125,'Regional Crises'!$B$1:$R$66,5,FALSE)),'Crisis Indicator Data'!G122/VLOOKUP('Impact of the crisis'!$E125,'Country Indicator Data'!$B$4:$P$194,14,FALSE)))</f>
        <v>0.18009661835748791</v>
      </c>
      <c r="L125" s="176">
        <f t="shared" si="17"/>
        <v>0.9</v>
      </c>
      <c r="M125" s="176">
        <f t="shared" si="30"/>
        <v>2</v>
      </c>
      <c r="N125" s="176">
        <f t="shared" si="18"/>
        <v>2</v>
      </c>
      <c r="O125" s="176">
        <f>IF('Crisis Indicator Data'!H122="x","x",IF('Crisis Indicator Data'!H122=0,0,IF(LOG('Crisis Indicator Data'!H122)&lt;O$4,0,IF(LOG('Crisis Indicator Data'!H122)&gt;O$3,5,ROUND(5-(O$3-LOG('Crisis Indicator Data'!H122))/(O$3-O$4)*5,1)))))</f>
        <v>0.5</v>
      </c>
      <c r="P125" s="190">
        <f>IF('Crisis Indicator Data'!H122="x","x",'Crisis Indicator Data'!H122/'Crisis Indicator Data'!G122)</f>
        <v>7.6299475441106339E-3</v>
      </c>
      <c r="Q125" s="176">
        <f t="shared" si="19"/>
        <v>0</v>
      </c>
      <c r="R125" s="176">
        <f t="shared" si="31"/>
        <v>0.25</v>
      </c>
      <c r="S125" s="176">
        <f>IF('Crisis Indicator Data'!I122="x","x",IF('Crisis Indicator Data'!I122=0,0,IF(LOG('Crisis Indicator Data'!I122)&lt;S$4,0,IF(LOG('Crisis Indicator Data'!I122)&gt;S$3,5,ROUND(5-(S$3-LOG('Crisis Indicator Data'!I122))/(S$3-S$4)*5,1)))))</f>
        <v>2.6</v>
      </c>
      <c r="T125" s="190">
        <f>IF('Crisis Indicator Data'!H122="x","x",IF('Crisis Indicator Data'!I122="x","x",'Crisis Indicator Data'!I122/'Crisis Indicator Data'!H122))</f>
        <v>1</v>
      </c>
      <c r="U125" s="176">
        <f t="shared" si="20"/>
        <v>5</v>
      </c>
      <c r="V125" s="176">
        <f t="shared" si="21"/>
        <v>3.8</v>
      </c>
      <c r="W125" s="176">
        <f>IF('Crisis Indicator Data'!L122="x","x",IF('Crisis Indicator Data'!L122=0,0,IF(LOG('Crisis Indicator Data'!L122)&lt;W$4,0,IF(LOG('Crisis Indicator Data'!L122)&gt;W$3,5,ROUND(5-(W$3-LOG('Crisis Indicator Data'!L122))/(W$3-W$4)*5,1)))))</f>
        <v>3.9</v>
      </c>
      <c r="X125" s="191">
        <f>IF(OR('Crisis Indicator Data'!L122="x",'Crisis Indicator Data'!H122="x"),"x",'Crisis Indicator Data'!L122/'Crisis Indicator Data'!H122)</f>
        <v>8.7968749999999991E-3</v>
      </c>
      <c r="Y125" s="176">
        <f t="shared" si="22"/>
        <v>5</v>
      </c>
      <c r="Z125" s="176">
        <f t="shared" si="23"/>
        <v>4.5</v>
      </c>
      <c r="AA125" s="176">
        <f t="shared" si="24"/>
        <v>4.2</v>
      </c>
      <c r="AB125" s="192">
        <f t="shared" si="25"/>
        <v>2.7</v>
      </c>
    </row>
    <row r="126" spans="1:28" x14ac:dyDescent="0.3">
      <c r="A126" s="199" t="str">
        <f>'Crisis Indicator Data'!A123</f>
        <v>Complex crisis in Sudan</v>
      </c>
      <c r="B126" s="200" t="str">
        <f>'Crisis Indicator Data'!B123</f>
        <v>Complex crisis</v>
      </c>
      <c r="C126" s="200" t="str">
        <f>'Crisis Indicator Data'!C123</f>
        <v>SDN001</v>
      </c>
      <c r="D126" s="200" t="str">
        <f>'Crisis Indicator Data'!D123</f>
        <v>Sudan</v>
      </c>
      <c r="E126" s="201" t="str">
        <f>'Crisis Indicator Data'!E123</f>
        <v>SDN</v>
      </c>
      <c r="F126" s="195">
        <f>IF('Crisis Indicator Data'!F123="x","x",IF(LOG('Crisis Indicator Data'!F123)&lt;F$4,0,IF(LOG('Crisis Indicator Data'!F123)&gt;F$3,5,ROUND(5-(F$3-LOG('Crisis Indicator Data'!F123))/(F$3-F$4)*5,1))))</f>
        <v>5</v>
      </c>
      <c r="G126" s="193">
        <f>IF('Crisis Indicator Data'!F123="x","x",IF(B126="Regional crisis",('Crisis Indicator Data'!F123/VLOOKUP('Impact of the crisis'!$C126,'Regional Crises'!$B$1:$R$66,4,FALSE)),'Crisis Indicator Data'!F123/VLOOKUP('Impact of the crisis'!$E126,'Country Indicator Data'!$B$4:$P$194,15,FALSE)))</f>
        <v>0.77469991582491582</v>
      </c>
      <c r="H126" s="176">
        <f t="shared" si="16"/>
        <v>3.9</v>
      </c>
      <c r="I126" s="176">
        <f t="shared" si="29"/>
        <v>4.45</v>
      </c>
      <c r="J126" s="176">
        <f>IF('Crisis Indicator Data'!G123="x","x",IF(LOG('Crisis Indicator Data'!G123)&lt;J$4,0,IF(LOG('Crisis Indicator Data'!G123)&gt;J$3,5,ROUND(5-(J$3-LOG('Crisis Indicator Data'!G123))/(J$3-J$4)*5,1))))</f>
        <v>5</v>
      </c>
      <c r="K126" s="193">
        <f>IF('Crisis Indicator Data'!G123="x","x",IF(B126="Regional crisis",('Crisis Indicator Data'!G123/VLOOKUP('Impact of the crisis'!$C126,'Regional Crises'!$B$1:$R$66,5,FALSE)),'Crisis Indicator Data'!G123/VLOOKUP('Impact of the crisis'!$E126,'Country Indicator Data'!$B$4:$P$194,14,FALSE)))</f>
        <v>1</v>
      </c>
      <c r="L126" s="176">
        <f t="shared" si="17"/>
        <v>5</v>
      </c>
      <c r="M126" s="176">
        <f t="shared" si="30"/>
        <v>5</v>
      </c>
      <c r="N126" s="176">
        <f t="shared" si="18"/>
        <v>4.8</v>
      </c>
      <c r="O126" s="176">
        <f>IF('Crisis Indicator Data'!H123="x","x",IF('Crisis Indicator Data'!H123=0,0,IF(LOG('Crisis Indicator Data'!H123)&lt;O$4,0,IF(LOG('Crisis Indicator Data'!H123)&gt;O$3,5,ROUND(5-(O$3-LOG('Crisis Indicator Data'!H123))/(O$3-O$4)*5,1)))))</f>
        <v>3.5</v>
      </c>
      <c r="P126" s="190">
        <f>IF('Crisis Indicator Data'!H123="x","x",'Crisis Indicator Data'!H123/'Crisis Indicator Data'!G123)</f>
        <v>9.0139534883720937E-2</v>
      </c>
      <c r="Q126" s="176">
        <f t="shared" si="19"/>
        <v>0.4</v>
      </c>
      <c r="R126" s="176">
        <f t="shared" si="31"/>
        <v>1.95</v>
      </c>
      <c r="S126" s="176">
        <f>IF('Crisis Indicator Data'!I123="x","x",IF('Crisis Indicator Data'!I123=0,0,IF(LOG('Crisis Indicator Data'!I123)&lt;S$4,0,IF(LOG('Crisis Indicator Data'!I123)&gt;S$3,5,ROUND(5-(S$3-LOG('Crisis Indicator Data'!I123))/(S$3-S$4)*5,1)))))</f>
        <v>5</v>
      </c>
      <c r="T126" s="190">
        <f>IF('Crisis Indicator Data'!H123="x","x",IF('Crisis Indicator Data'!I123="x","x",'Crisis Indicator Data'!I123/'Crisis Indicator Data'!H123))</f>
        <v>0.94169246646026827</v>
      </c>
      <c r="U126" s="176">
        <f t="shared" si="20"/>
        <v>5</v>
      </c>
      <c r="V126" s="176">
        <f t="shared" si="21"/>
        <v>5</v>
      </c>
      <c r="W126" s="176">
        <f>IF('Crisis Indicator Data'!L123="x","x",IF('Crisis Indicator Data'!L123=0,0,IF(LOG('Crisis Indicator Data'!L123)&lt;W$4,0,IF(LOG('Crisis Indicator Data'!L123)&gt;W$3,5,ROUND(5-(W$3-LOG('Crisis Indicator Data'!L123))/(W$3-W$4)*5,1)))))</f>
        <v>3.9</v>
      </c>
      <c r="X126" s="191">
        <f>IF(OR('Crisis Indicator Data'!L123="x",'Crisis Indicator Data'!H123="x"),"x",'Crisis Indicator Data'!L123/'Crisis Indicator Data'!H123)</f>
        <v>1.4009287925696595E-4</v>
      </c>
      <c r="Y126" s="176">
        <f t="shared" si="22"/>
        <v>5</v>
      </c>
      <c r="Z126" s="176">
        <f t="shared" si="23"/>
        <v>4.5</v>
      </c>
      <c r="AA126" s="176">
        <f t="shared" si="24"/>
        <v>4.8</v>
      </c>
      <c r="AB126" s="192">
        <f t="shared" si="25"/>
        <v>3.8</v>
      </c>
    </row>
    <row r="127" spans="1:28" x14ac:dyDescent="0.3">
      <c r="A127" s="199" t="str">
        <f>'Crisis Indicator Data'!A124</f>
        <v>Refugees in Sudan</v>
      </c>
      <c r="B127" s="200" t="str">
        <f>'Crisis Indicator Data'!B124</f>
        <v>International displacement</v>
      </c>
      <c r="C127" s="200" t="str">
        <f>'Crisis Indicator Data'!C124</f>
        <v>SDN005</v>
      </c>
      <c r="D127" s="200" t="str">
        <f>'Crisis Indicator Data'!D124</f>
        <v>Sudan</v>
      </c>
      <c r="E127" s="201" t="str">
        <f>'Crisis Indicator Data'!E124</f>
        <v>SDN</v>
      </c>
      <c r="F127" s="195">
        <f>IF('Crisis Indicator Data'!F124="x","x",IF(LOG('Crisis Indicator Data'!F124)&lt;F$4,0,IF(LOG('Crisis Indicator Data'!F124)&gt;F$3,5,ROUND(5-(F$3-LOG('Crisis Indicator Data'!F124))/(F$3-F$4)*5,1))))</f>
        <v>2</v>
      </c>
      <c r="G127" s="193">
        <f>IF('Crisis Indicator Data'!F124="x","x",IF(B127="Regional crisis",('Crisis Indicator Data'!F124/VLOOKUP('Impact of the crisis'!$C127,'Regional Crises'!$B$1:$R$66,4,FALSE)),'Crisis Indicator Data'!F124/VLOOKUP('Impact of the crisis'!$E127,'Country Indicator Data'!$B$4:$P$194,15,FALSE)))</f>
        <v>6.313131313131313E-3</v>
      </c>
      <c r="H127" s="176">
        <f t="shared" si="16"/>
        <v>0</v>
      </c>
      <c r="I127" s="176">
        <f t="shared" si="29"/>
        <v>1</v>
      </c>
      <c r="J127" s="176">
        <f>IF('Crisis Indicator Data'!G124="x","x",IF(LOG('Crisis Indicator Data'!G124)&lt;J$4,0,IF(LOG('Crisis Indicator Data'!G124)&gt;J$3,5,ROUND(5-(J$3-LOG('Crisis Indicator Data'!G124))/(J$3-J$4)*5,1))))</f>
        <v>0.4</v>
      </c>
      <c r="K127" s="193">
        <f>IF('Crisis Indicator Data'!G124="x","x",IF(B127="Regional crisis",('Crisis Indicator Data'!G124/VLOOKUP('Impact of the crisis'!$C127,'Regional Crises'!$B$1:$R$66,5,FALSE)),'Crisis Indicator Data'!G124/VLOOKUP('Impact of the crisis'!$E127,'Country Indicator Data'!$B$4:$P$194,14,FALSE)))</f>
        <v>3.0837209302325582E-2</v>
      </c>
      <c r="L127" s="176">
        <f t="shared" si="17"/>
        <v>0.1</v>
      </c>
      <c r="M127" s="176">
        <f t="shared" si="30"/>
        <v>0.25</v>
      </c>
      <c r="N127" s="176">
        <f t="shared" si="18"/>
        <v>0.6</v>
      </c>
      <c r="O127" s="176">
        <f>IF('Crisis Indicator Data'!H124="x","x",IF('Crisis Indicator Data'!H124=0,0,IF(LOG('Crisis Indicator Data'!H124)&lt;O$4,0,IF(LOG('Crisis Indicator Data'!H124)&gt;O$3,5,ROUND(5-(O$3-LOG('Crisis Indicator Data'!H124))/(O$3-O$4)*5,1)))))</f>
        <v>3.5</v>
      </c>
      <c r="P127" s="190">
        <f>IF('Crisis Indicator Data'!H124="x","x",'Crisis Indicator Data'!H124/'Crisis Indicator Data'!G124)</f>
        <v>2.9230769230769229</v>
      </c>
      <c r="Q127" s="176">
        <f t="shared" si="19"/>
        <v>5</v>
      </c>
      <c r="R127" s="176">
        <f t="shared" si="31"/>
        <v>4.25</v>
      </c>
      <c r="S127" s="176">
        <f>IF('Crisis Indicator Data'!I124="x","x",IF('Crisis Indicator Data'!I124=0,0,IF(LOG('Crisis Indicator Data'!I124)&lt;S$4,0,IF(LOG('Crisis Indicator Data'!I124)&gt;S$3,5,ROUND(5-(S$3-LOG('Crisis Indicator Data'!I124))/(S$3-S$4)*5,1)))))</f>
        <v>5</v>
      </c>
      <c r="T127" s="190">
        <f>IF('Crisis Indicator Data'!H124="x","x",IF('Crisis Indicator Data'!I124="x","x",'Crisis Indicator Data'!I124/'Crisis Indicator Data'!H124))</f>
        <v>0.94169246646026827</v>
      </c>
      <c r="U127" s="176">
        <f t="shared" si="20"/>
        <v>5</v>
      </c>
      <c r="V127" s="176">
        <f t="shared" si="21"/>
        <v>5</v>
      </c>
      <c r="W127" s="176" t="str">
        <f>IF('Crisis Indicator Data'!L124="x","x",IF('Crisis Indicator Data'!L124=0,0,IF(LOG('Crisis Indicator Data'!L124)&lt;W$4,0,IF(LOG('Crisis Indicator Data'!L124)&gt;W$3,5,ROUND(5-(W$3-LOG('Crisis Indicator Data'!L124))/(W$3-W$4)*5,1)))))</f>
        <v>x</v>
      </c>
      <c r="X127" s="191" t="str">
        <f>IF(OR('Crisis Indicator Data'!L124="x",'Crisis Indicator Data'!H124="x"),"x",'Crisis Indicator Data'!L124/'Crisis Indicator Data'!H124)</f>
        <v>x</v>
      </c>
      <c r="Y127" s="176" t="str">
        <f t="shared" si="22"/>
        <v>x</v>
      </c>
      <c r="Z127" s="176" t="str">
        <f t="shared" si="23"/>
        <v>x</v>
      </c>
      <c r="AA127" s="176">
        <f t="shared" si="24"/>
        <v>5</v>
      </c>
      <c r="AB127" s="192">
        <f t="shared" si="25"/>
        <v>4.7</v>
      </c>
    </row>
    <row r="128" spans="1:28" x14ac:dyDescent="0.3">
      <c r="A128" s="199" t="str">
        <f>'Crisis Indicator Data'!A125</f>
        <v xml:space="preserve">Floods in Sudan </v>
      </c>
      <c r="B128" s="200" t="str">
        <f>'Crisis Indicator Data'!B125</f>
        <v>Flood</v>
      </c>
      <c r="C128" s="200" t="str">
        <f>'Crisis Indicator Data'!C125</f>
        <v>SDN006</v>
      </c>
      <c r="D128" s="200" t="str">
        <f>'Crisis Indicator Data'!D125</f>
        <v>Sudan</v>
      </c>
      <c r="E128" s="201" t="str">
        <f>'Crisis Indicator Data'!E125</f>
        <v>SDN</v>
      </c>
      <c r="F128" s="195">
        <f>IF('Crisis Indicator Data'!F125="x","x",IF(LOG('Crisis Indicator Data'!F125)&lt;F$4,0,IF(LOG('Crisis Indicator Data'!F125)&gt;F$3,5,ROUND(5-(F$3-LOG('Crisis Indicator Data'!F125))/(F$3-F$4)*5,1))))</f>
        <v>5</v>
      </c>
      <c r="G128" s="193">
        <f>IF('Crisis Indicator Data'!F125="x","x",IF(B128="Regional crisis",('Crisis Indicator Data'!F125/VLOOKUP('Impact of the crisis'!$C128,'Regional Crises'!$B$1:$R$66,4,FALSE)),'Crisis Indicator Data'!F125/VLOOKUP('Impact of the crisis'!$E128,'Country Indicator Data'!$B$4:$P$194,15,FALSE)))</f>
        <v>0.77469991582491582</v>
      </c>
      <c r="H128" s="176">
        <f t="shared" si="16"/>
        <v>3.9</v>
      </c>
      <c r="I128" s="176">
        <f t="shared" si="29"/>
        <v>4.45</v>
      </c>
      <c r="J128" s="176">
        <f>IF('Crisis Indicator Data'!G125="x","x",IF(LOG('Crisis Indicator Data'!G125)&lt;J$4,0,IF(LOG('Crisis Indicator Data'!G125)&gt;J$3,5,ROUND(5-(J$3-LOG('Crisis Indicator Data'!G125))/(J$3-J$4)*5,1))))</f>
        <v>5</v>
      </c>
      <c r="K128" s="193">
        <f>IF('Crisis Indicator Data'!G125="x","x",IF(B128="Regional crisis",('Crisis Indicator Data'!G125/VLOOKUP('Impact of the crisis'!$C128,'Regional Crises'!$B$1:$R$66,5,FALSE)),'Crisis Indicator Data'!G125/VLOOKUP('Impact of the crisis'!$E128,'Country Indicator Data'!$B$4:$P$194,14,FALSE)))</f>
        <v>1</v>
      </c>
      <c r="L128" s="176">
        <f t="shared" si="17"/>
        <v>5</v>
      </c>
      <c r="M128" s="176">
        <f t="shared" si="30"/>
        <v>5</v>
      </c>
      <c r="N128" s="176">
        <f t="shared" si="18"/>
        <v>4.8</v>
      </c>
      <c r="O128" s="176">
        <f>IF('Crisis Indicator Data'!H125="x","x",IF('Crisis Indicator Data'!H125=0,0,IF(LOG('Crisis Indicator Data'!H125)&lt;O$4,0,IF(LOG('Crisis Indicator Data'!H125)&gt;O$3,5,ROUND(5-(O$3-LOG('Crisis Indicator Data'!H125))/(O$3-O$4)*5,1)))))</f>
        <v>2.4</v>
      </c>
      <c r="P128" s="190">
        <f>IF('Crisis Indicator Data'!H125="x","x",'Crisis Indicator Data'!H125/'Crisis Indicator Data'!G125)</f>
        <v>2.0348837209302327E-2</v>
      </c>
      <c r="Q128" s="176">
        <f t="shared" si="19"/>
        <v>0.1</v>
      </c>
      <c r="R128" s="176">
        <f t="shared" si="31"/>
        <v>1.25</v>
      </c>
      <c r="S128" s="176">
        <f>IF('Crisis Indicator Data'!I125="x","x",IF('Crisis Indicator Data'!I125=0,0,IF(LOG('Crisis Indicator Data'!I125)&lt;S$4,0,IF(LOG('Crisis Indicator Data'!I125)&gt;S$3,5,ROUND(5-(S$3-LOG('Crisis Indicator Data'!I125))/(S$3-S$4)*5,1)))))</f>
        <v>3.8</v>
      </c>
      <c r="T128" s="190">
        <f>IF('Crisis Indicator Data'!H125="x","x",IF('Crisis Indicator Data'!I125="x","x",'Crisis Indicator Data'!I125/'Crisis Indicator Data'!H125))</f>
        <v>0.5485714285714286</v>
      </c>
      <c r="U128" s="176">
        <f t="shared" si="20"/>
        <v>5</v>
      </c>
      <c r="V128" s="176">
        <f t="shared" si="21"/>
        <v>4.4000000000000004</v>
      </c>
      <c r="W128" s="176">
        <f>IF('Crisis Indicator Data'!L125="x","x",IF('Crisis Indicator Data'!L125=0,0,IF(LOG('Crisis Indicator Data'!L125)&lt;W$4,0,IF(LOG('Crisis Indicator Data'!L125)&gt;W$3,5,ROUND(5-(W$3-LOG('Crisis Indicator Data'!L125))/(W$3-W$4)*5,1)))))</f>
        <v>3.1</v>
      </c>
      <c r="X128" s="191">
        <f>IF(OR('Crisis Indicator Data'!L125="x",'Crisis Indicator Data'!H125="x"),"x",'Crisis Indicator Data'!L125/'Crisis Indicator Data'!H125)</f>
        <v>1.7714285714285713E-4</v>
      </c>
      <c r="Y128" s="176">
        <f t="shared" si="22"/>
        <v>5</v>
      </c>
      <c r="Z128" s="176">
        <f t="shared" si="23"/>
        <v>4.0999999999999996</v>
      </c>
      <c r="AA128" s="176">
        <f t="shared" si="24"/>
        <v>4.3</v>
      </c>
      <c r="AB128" s="192">
        <f t="shared" si="25"/>
        <v>3.1</v>
      </c>
    </row>
    <row r="129" spans="1:28" x14ac:dyDescent="0.3">
      <c r="A129" s="199" t="str">
        <f>'Crisis Indicator Data'!A126</f>
        <v>Refugees from Ethiopia</v>
      </c>
      <c r="B129" s="200" t="str">
        <f>'Crisis Indicator Data'!B126</f>
        <v>International displacement</v>
      </c>
      <c r="C129" s="200" t="str">
        <f>'Crisis Indicator Data'!C126</f>
        <v>SDN007</v>
      </c>
      <c r="D129" s="200" t="str">
        <f>'Crisis Indicator Data'!D126</f>
        <v>Sudan</v>
      </c>
      <c r="E129" s="201" t="str">
        <f>'Crisis Indicator Data'!E126</f>
        <v>SDN</v>
      </c>
      <c r="F129" s="195">
        <f>IF('Crisis Indicator Data'!F126="x","x",IF(LOG('Crisis Indicator Data'!F126)&lt;F$4,0,IF(LOG('Crisis Indicator Data'!F126)&gt;F$3,5,ROUND(5-(F$3-LOG('Crisis Indicator Data'!F126))/(F$3-F$4)*5,1))))</f>
        <v>3</v>
      </c>
      <c r="G129" s="193">
        <f>IF('Crisis Indicator Data'!F126="x","x",IF(B129="Regional crisis",('Crisis Indicator Data'!F126/VLOOKUP('Impact of the crisis'!$C129,'Regional Crises'!$B$1:$R$66,4,FALSE)),'Crisis Indicator Data'!F126/VLOOKUP('Impact of the crisis'!$E129,'Country Indicator Data'!$B$4:$P$194,15,FALSE)))</f>
        <v>2.5700336700336699E-2</v>
      </c>
      <c r="H129" s="176">
        <f t="shared" si="16"/>
        <v>0</v>
      </c>
      <c r="I129" s="176">
        <f t="shared" si="29"/>
        <v>1.5</v>
      </c>
      <c r="J129" s="176">
        <f>IF('Crisis Indicator Data'!G126="x","x",IF(LOG('Crisis Indicator Data'!G126)&lt;J$4,0,IF(LOG('Crisis Indicator Data'!G126)&gt;J$3,5,ROUND(5-(J$3-LOG('Crisis Indicator Data'!G126))/(J$3-J$4)*5,1))))</f>
        <v>2.6</v>
      </c>
      <c r="K129" s="193">
        <f>IF('Crisis Indicator Data'!G126="x","x",IF(B129="Regional crisis",('Crisis Indicator Data'!G126/VLOOKUP('Impact of the crisis'!$C129,'Regional Crises'!$B$1:$R$66,5,FALSE)),'Crisis Indicator Data'!G126/VLOOKUP('Impact of the crisis'!$E129,'Country Indicator Data'!$B$4:$P$194,14,FALSE)))</f>
        <v>0.13623255813953489</v>
      </c>
      <c r="L129" s="176">
        <f t="shared" si="17"/>
        <v>0.6</v>
      </c>
      <c r="M129" s="176">
        <f t="shared" si="30"/>
        <v>1.6</v>
      </c>
      <c r="N129" s="176">
        <f t="shared" si="18"/>
        <v>1.6</v>
      </c>
      <c r="O129" s="176">
        <f>IF('Crisis Indicator Data'!H126="x","x",IF('Crisis Indicator Data'!H126=0,0,IF(LOG('Crisis Indicator Data'!H126)&lt;O$4,0,IF(LOG('Crisis Indicator Data'!H126)&gt;O$3,5,ROUND(5-(O$3-LOG('Crisis Indicator Data'!H126))/(O$3-O$4)*5,1)))))</f>
        <v>2.4</v>
      </c>
      <c r="P129" s="190">
        <f>IF('Crisis Indicator Data'!H126="x","x",'Crisis Indicator Data'!H126/'Crisis Indicator Data'!G126)</f>
        <v>0.15414817343803347</v>
      </c>
      <c r="Q129" s="176">
        <f t="shared" si="19"/>
        <v>0.7</v>
      </c>
      <c r="R129" s="176">
        <f t="shared" si="31"/>
        <v>1.5499999999999998</v>
      </c>
      <c r="S129" s="176">
        <f>IF('Crisis Indicator Data'!I126="x","x",IF('Crisis Indicator Data'!I126=0,0,IF(LOG('Crisis Indicator Data'!I126)&lt;S$4,0,IF(LOG('Crisis Indicator Data'!I126)&gt;S$3,5,ROUND(5-(S$3-LOG('Crisis Indicator Data'!I126))/(S$3-S$4)*5,1)))))</f>
        <v>2.5</v>
      </c>
      <c r="T129" s="190">
        <f>IF('Crisis Indicator Data'!H126="x","x",IF('Crisis Indicator Data'!I126="x","x",'Crisis Indicator Data'!I126/'Crisis Indicator Data'!H126))</f>
        <v>6.2015503875968991E-2</v>
      </c>
      <c r="U129" s="176">
        <f t="shared" si="20"/>
        <v>2.1</v>
      </c>
      <c r="V129" s="176">
        <f t="shared" si="21"/>
        <v>2.2999999999999998</v>
      </c>
      <c r="W129" s="176" t="str">
        <f>IF('Crisis Indicator Data'!L126="x","x",IF('Crisis Indicator Data'!L126=0,0,IF(LOG('Crisis Indicator Data'!L126)&lt;W$4,0,IF(LOG('Crisis Indicator Data'!L126)&gt;W$3,5,ROUND(5-(W$3-LOG('Crisis Indicator Data'!L126))/(W$3-W$4)*5,1)))))</f>
        <v>x</v>
      </c>
      <c r="X129" s="191" t="str">
        <f>IF(OR('Crisis Indicator Data'!L126="x",'Crisis Indicator Data'!H126="x"),"x",'Crisis Indicator Data'!L126/'Crisis Indicator Data'!H126)</f>
        <v>x</v>
      </c>
      <c r="Y129" s="176" t="str">
        <f t="shared" si="22"/>
        <v>x</v>
      </c>
      <c r="Z129" s="176" t="str">
        <f t="shared" si="23"/>
        <v>x</v>
      </c>
      <c r="AA129" s="176">
        <f t="shared" si="24"/>
        <v>2.2999999999999998</v>
      </c>
      <c r="AB129" s="192">
        <f t="shared" si="25"/>
        <v>1.9</v>
      </c>
    </row>
    <row r="130" spans="1:28" x14ac:dyDescent="0.3">
      <c r="A130" s="199" t="str">
        <f>'Crisis Indicator Data'!A127</f>
        <v>Syrian conflict</v>
      </c>
      <c r="B130" s="200" t="str">
        <f>'Crisis Indicator Data'!B127</f>
        <v>Complex crisis</v>
      </c>
      <c r="C130" s="200" t="str">
        <f>'Crisis Indicator Data'!C127</f>
        <v>SYR001</v>
      </c>
      <c r="D130" s="200" t="str">
        <f>'Crisis Indicator Data'!D127</f>
        <v>Syria</v>
      </c>
      <c r="E130" s="201" t="str">
        <f>'Crisis Indicator Data'!E127</f>
        <v>SYR</v>
      </c>
      <c r="F130" s="195">
        <f>IF('Crisis Indicator Data'!F127="x","x",IF(LOG('Crisis Indicator Data'!F127)&lt;F$4,0,IF(LOG('Crisis Indicator Data'!F127)&gt;F$3,5,ROUND(5-(F$3-LOG('Crisis Indicator Data'!F127))/(F$3-F$4)*5,1))))</f>
        <v>3.8</v>
      </c>
      <c r="G130" s="193">
        <f>IF('Crisis Indicator Data'!F127="x","x",IF(B130="Regional crisis",('Crisis Indicator Data'!F127/VLOOKUP('Impact of the crisis'!$C130,'Regional Crises'!$B$1:$R$66,4,FALSE)),'Crisis Indicator Data'!F127/VLOOKUP('Impact of the crisis'!$E130,'Country Indicator Data'!$B$4:$P$194,15,FALSE)))</f>
        <v>1</v>
      </c>
      <c r="H130" s="176">
        <f t="shared" si="16"/>
        <v>5</v>
      </c>
      <c r="I130" s="176">
        <f t="shared" si="29"/>
        <v>4.4000000000000004</v>
      </c>
      <c r="J130" s="176">
        <f>IF('Crisis Indicator Data'!G127="x","x",IF(LOG('Crisis Indicator Data'!G127)&lt;J$4,0,IF(LOG('Crisis Indicator Data'!G127)&gt;J$3,5,ROUND(5-(J$3-LOG('Crisis Indicator Data'!G127))/(J$3-J$4)*5,1))))</f>
        <v>4.0999999999999996</v>
      </c>
      <c r="K130" s="193">
        <f>IF('Crisis Indicator Data'!G127="x","x",IF(B130="Regional crisis",('Crisis Indicator Data'!G127/VLOOKUP('Impact of the crisis'!$C130,'Regional Crises'!$B$1:$R$66,5,FALSE)),'Crisis Indicator Data'!G127/VLOOKUP('Impact of the crisis'!$E130,'Country Indicator Data'!$B$4:$P$194,14,FALSE)))</f>
        <v>1</v>
      </c>
      <c r="L130" s="176">
        <f t="shared" si="17"/>
        <v>5</v>
      </c>
      <c r="M130" s="176">
        <f t="shared" si="30"/>
        <v>4.55</v>
      </c>
      <c r="N130" s="176">
        <f t="shared" si="18"/>
        <v>4.5</v>
      </c>
      <c r="O130" s="176">
        <f>IF('Crisis Indicator Data'!H127="x","x",IF('Crisis Indicator Data'!H127=0,0,IF(LOG('Crisis Indicator Data'!H127)&lt;O$4,0,IF(LOG('Crisis Indicator Data'!H127)&gt;O$3,5,ROUND(5-(O$3-LOG('Crisis Indicator Data'!H127))/(O$3-O$4)*5,1)))))</f>
        <v>4.5999999999999996</v>
      </c>
      <c r="P130" s="190">
        <f>IF('Crisis Indicator Data'!H127="x","x",'Crisis Indicator Data'!H127/'Crisis Indicator Data'!G127)</f>
        <v>1</v>
      </c>
      <c r="Q130" s="176">
        <f t="shared" si="19"/>
        <v>5</v>
      </c>
      <c r="R130" s="176">
        <f t="shared" si="31"/>
        <v>4.8</v>
      </c>
      <c r="S130" s="176">
        <f>IF('Crisis Indicator Data'!I127="x","x",IF('Crisis Indicator Data'!I127=0,0,IF(LOG('Crisis Indicator Data'!I127)&lt;S$4,0,IF(LOG('Crisis Indicator Data'!I127)&gt;S$3,5,ROUND(5-(S$3-LOG('Crisis Indicator Data'!I127))/(S$3-S$4)*5,1)))))</f>
        <v>5</v>
      </c>
      <c r="T130" s="190">
        <f>IF('Crisis Indicator Data'!H127="x","x",IF('Crisis Indicator Data'!I127="x","x",'Crisis Indicator Data'!I127/'Crisis Indicator Data'!H127))</f>
        <v>0.71956649091974223</v>
      </c>
      <c r="U130" s="176">
        <f t="shared" si="20"/>
        <v>5</v>
      </c>
      <c r="V130" s="176">
        <f t="shared" si="21"/>
        <v>5</v>
      </c>
      <c r="W130" s="176">
        <f>IF('Crisis Indicator Data'!L127="x","x",IF('Crisis Indicator Data'!L127=0,0,IF(LOG('Crisis Indicator Data'!L127)&lt;W$4,0,IF(LOG('Crisis Indicator Data'!L127)&gt;W$3,5,ROUND(5-(W$3-LOG('Crisis Indicator Data'!L127))/(W$3-W$4)*5,1)))))</f>
        <v>5</v>
      </c>
      <c r="X130" s="191">
        <f>IF(OR('Crisis Indicator Data'!L127="x",'Crisis Indicator Data'!H127="x"),"x",'Crisis Indicator Data'!L127/'Crisis Indicator Data'!H127)</f>
        <v>1.7826596367896894E-4</v>
      </c>
      <c r="Y130" s="176">
        <f t="shared" si="22"/>
        <v>5</v>
      </c>
      <c r="Z130" s="176">
        <f t="shared" si="23"/>
        <v>5</v>
      </c>
      <c r="AA130" s="176">
        <f t="shared" si="24"/>
        <v>5</v>
      </c>
      <c r="AB130" s="192">
        <f t="shared" si="25"/>
        <v>4.9000000000000004</v>
      </c>
    </row>
    <row r="131" spans="1:28" x14ac:dyDescent="0.3">
      <c r="A131" s="199" t="str">
        <f>'Crisis Indicator Data'!A128</f>
        <v>Syrian Regional Crisis</v>
      </c>
      <c r="B131" s="200" t="str">
        <f>'Crisis Indicator Data'!B128</f>
        <v>Regional crisis</v>
      </c>
      <c r="C131" s="200" t="str">
        <f>'Crisis Indicator Data'!C128</f>
        <v>REG004</v>
      </c>
      <c r="D131" s="200" t="str">
        <f>'Crisis Indicator Data'!D128</f>
        <v>Syria, Turkey, Iraq, Egypt, Jordan, Lebanon</v>
      </c>
      <c r="E131" s="201" t="str">
        <f>'Crisis Indicator Data'!E128</f>
        <v>SYR, TUR, IRQ, EGY, JOR, LBN</v>
      </c>
      <c r="F131" s="195">
        <f>IF('Crisis Indicator Data'!F128="x","x",IF(LOG('Crisis Indicator Data'!F128)&lt;F$4,0,IF(LOG('Crisis Indicator Data'!F128)&gt;F$3,5,ROUND(5-(F$3-LOG('Crisis Indicator Data'!F128))/(F$3-F$4)*5,1))))</f>
        <v>4.5</v>
      </c>
      <c r="G131" s="193">
        <f>IF('Crisis Indicator Data'!F128="x","x",IF(B131="Regional crisis",('Crisis Indicator Data'!F128/VLOOKUP('Impact of the crisis'!$C131,'Regional Crises'!$B$1:$R$66,4,FALSE)),'Crisis Indicator Data'!F128/VLOOKUP('Impact of the crisis'!$E131,'Country Indicator Data'!$B$4:$P$194,15,FALSE)))</f>
        <v>0.2003973344506938</v>
      </c>
      <c r="H131" s="176">
        <f t="shared" si="16"/>
        <v>0.9</v>
      </c>
      <c r="I131" s="176">
        <f t="shared" si="29"/>
        <v>2.7</v>
      </c>
      <c r="J131" s="176">
        <f>IF('Crisis Indicator Data'!G128="x","x",IF(LOG('Crisis Indicator Data'!G128)&lt;J$4,0,IF(LOG('Crisis Indicator Data'!G128)&gt;J$3,5,ROUND(5-(J$3-LOG('Crisis Indicator Data'!G128))/(J$3-J$4)*5,1))))</f>
        <v>5</v>
      </c>
      <c r="K131" s="193">
        <f>IF('Crisis Indicator Data'!G128="x","x",IF(B131="Regional crisis",('Crisis Indicator Data'!G128/VLOOKUP('Impact of the crisis'!$C131,'Regional Crises'!$B$1:$R$66,5,FALSE)),'Crisis Indicator Data'!G128/VLOOKUP('Impact of the crisis'!$E131,'Country Indicator Data'!$B$4:$P$194,14,FALSE)))</f>
        <v>0.37392296785653073</v>
      </c>
      <c r="L131" s="176">
        <f t="shared" si="17"/>
        <v>1.8</v>
      </c>
      <c r="M131" s="176">
        <f t="shared" si="30"/>
        <v>3.4</v>
      </c>
      <c r="N131" s="176">
        <f t="shared" si="18"/>
        <v>3.1</v>
      </c>
      <c r="O131" s="176">
        <f>IF('Crisis Indicator Data'!H128="x","x",IF('Crisis Indicator Data'!H128=0,0,IF(LOG('Crisis Indicator Data'!H128)&lt;O$4,0,IF(LOG('Crisis Indicator Data'!H128)&gt;O$3,5,ROUND(5-(O$3-LOG('Crisis Indicator Data'!H128))/(O$3-O$4)*5,1)))))</f>
        <v>4.9000000000000004</v>
      </c>
      <c r="P131" s="190">
        <f>IF('Crisis Indicator Data'!H128="x","x",'Crisis Indicator Data'!H128/'Crisis Indicator Data'!G128)</f>
        <v>0.2991614146570134</v>
      </c>
      <c r="Q131" s="176">
        <f t="shared" si="19"/>
        <v>1.5</v>
      </c>
      <c r="R131" s="176">
        <f t="shared" si="31"/>
        <v>3.2</v>
      </c>
      <c r="S131" s="176">
        <f>IF('Crisis Indicator Data'!I128="x","x",IF('Crisis Indicator Data'!I128=0,0,IF(LOG('Crisis Indicator Data'!I128)&lt;S$4,0,IF(LOG('Crisis Indicator Data'!I128)&gt;S$3,5,ROUND(5-(S$3-LOG('Crisis Indicator Data'!I128))/(S$3-S$4)*5,1)))))</f>
        <v>5</v>
      </c>
      <c r="T131" s="190">
        <f>IF('Crisis Indicator Data'!H128="x","x",IF('Crisis Indicator Data'!I128="x","x",'Crisis Indicator Data'!I128/'Crisis Indicator Data'!H128))</f>
        <v>0.68134967616129261</v>
      </c>
      <c r="U131" s="176">
        <f t="shared" si="20"/>
        <v>5</v>
      </c>
      <c r="V131" s="176">
        <f t="shared" si="21"/>
        <v>5</v>
      </c>
      <c r="W131" s="176">
        <f>IF('Crisis Indicator Data'!L128="x","x",IF('Crisis Indicator Data'!L128=0,0,IF(LOG('Crisis Indicator Data'!L128)&lt;W$4,0,IF(LOG('Crisis Indicator Data'!L128)&gt;W$3,5,ROUND(5-(W$3-LOG('Crisis Indicator Data'!L128))/(W$3-W$4)*5,1)))))</f>
        <v>5</v>
      </c>
      <c r="X131" s="191">
        <f>IF(OR('Crisis Indicator Data'!L128="x",'Crisis Indicator Data'!H128="x"),"x",'Crisis Indicator Data'!L128/'Crisis Indicator Data'!H128)</f>
        <v>1.0596141792603942E-4</v>
      </c>
      <c r="Y131" s="176">
        <f t="shared" si="22"/>
        <v>5</v>
      </c>
      <c r="Z131" s="176">
        <f t="shared" si="23"/>
        <v>5</v>
      </c>
      <c r="AA131" s="176">
        <f t="shared" si="24"/>
        <v>5</v>
      </c>
      <c r="AB131" s="192">
        <f t="shared" si="25"/>
        <v>4.3</v>
      </c>
    </row>
    <row r="132" spans="1:28" x14ac:dyDescent="0.3">
      <c r="A132" s="199" t="str">
        <f>'Crisis Indicator Data'!A129</f>
        <v>International Displacement in Tanzania</v>
      </c>
      <c r="B132" s="200" t="str">
        <f>'Crisis Indicator Data'!B129</f>
        <v>International displacement</v>
      </c>
      <c r="C132" s="200" t="str">
        <f>'Crisis Indicator Data'!C129</f>
        <v>TZA002</v>
      </c>
      <c r="D132" s="200" t="str">
        <f>'Crisis Indicator Data'!D129</f>
        <v>Tanzania</v>
      </c>
      <c r="E132" s="201" t="str">
        <f>'Crisis Indicator Data'!E129</f>
        <v>TZA</v>
      </c>
      <c r="F132" s="195">
        <f>IF('Crisis Indicator Data'!F129="x","x",IF(LOG('Crisis Indicator Data'!F129)&lt;F$4,0,IF(LOG('Crisis Indicator Data'!F129)&gt;F$3,5,ROUND(5-(F$3-LOG('Crisis Indicator Data'!F129))/(F$3-F$4)*5,1))))</f>
        <v>3.8</v>
      </c>
      <c r="G132" s="193">
        <f>IF('Crisis Indicator Data'!F129="x","x",IF(B132="Regional crisis",('Crisis Indicator Data'!F129/VLOOKUP('Impact of the crisis'!$C132,'Regional Crises'!$B$1:$R$66,4,FALSE)),'Crisis Indicator Data'!F129/VLOOKUP('Impact of the crisis'!$E132,'Country Indicator Data'!$B$4:$P$194,15,FALSE)))</f>
        <v>0.21110860239331677</v>
      </c>
      <c r="H132" s="176">
        <f t="shared" si="16"/>
        <v>1</v>
      </c>
      <c r="I132" s="176">
        <f t="shared" si="29"/>
        <v>2.4</v>
      </c>
      <c r="J132" s="176">
        <f>IF('Crisis Indicator Data'!G129="x","x",IF(LOG('Crisis Indicator Data'!G129)&lt;J$4,0,IF(LOG('Crisis Indicator Data'!G129)&gt;J$3,5,ROUND(5-(J$3-LOG('Crisis Indicator Data'!G129))/(J$3-J$4)*5,1))))</f>
        <v>3.5</v>
      </c>
      <c r="K132" s="193">
        <f>IF('Crisis Indicator Data'!G129="x","x",IF(B132="Regional crisis",('Crisis Indicator Data'!G129/VLOOKUP('Impact of the crisis'!$C132,'Regional Crises'!$B$1:$R$66,5,FALSE)),'Crisis Indicator Data'!G129/VLOOKUP('Impact of the crisis'!$E132,'Country Indicator Data'!$B$4:$P$194,14,FALSE)))</f>
        <v>0.19627618308766487</v>
      </c>
      <c r="L132" s="176">
        <f t="shared" si="17"/>
        <v>0.9</v>
      </c>
      <c r="M132" s="176">
        <f t="shared" si="30"/>
        <v>2.2000000000000002</v>
      </c>
      <c r="N132" s="176">
        <f t="shared" si="18"/>
        <v>2.2999999999999998</v>
      </c>
      <c r="O132" s="176">
        <f>IF('Crisis Indicator Data'!H129="x","x",IF('Crisis Indicator Data'!H129=0,0,IF(LOG('Crisis Indicator Data'!H129)&lt;O$4,0,IF(LOG('Crisis Indicator Data'!H129)&gt;O$3,5,ROUND(5-(O$3-LOG('Crisis Indicator Data'!H129))/(O$3-O$4)*5,1)))))</f>
        <v>1.6</v>
      </c>
      <c r="P132" s="190">
        <f>IF('Crisis Indicator Data'!H129="x","x",'Crisis Indicator Data'!H129/'Crisis Indicator Data'!G129)</f>
        <v>2.5823451910408433E-2</v>
      </c>
      <c r="Q132" s="176">
        <f t="shared" si="19"/>
        <v>0.1</v>
      </c>
      <c r="R132" s="176">
        <f t="shared" si="31"/>
        <v>0.85000000000000009</v>
      </c>
      <c r="S132" s="176">
        <f>IF('Crisis Indicator Data'!I129="x","x",IF('Crisis Indicator Data'!I129=0,0,IF(LOG('Crisis Indicator Data'!I129)&lt;S$4,0,IF(LOG('Crisis Indicator Data'!I129)&gt;S$3,5,ROUND(5-(S$3-LOG('Crisis Indicator Data'!I129))/(S$3-S$4)*5,1)))))</f>
        <v>3.5</v>
      </c>
      <c r="T132" s="190">
        <f>IF('Crisis Indicator Data'!H129="x","x",IF('Crisis Indicator Data'!I129="x","x",'Crisis Indicator Data'!I129/'Crisis Indicator Data'!H129))</f>
        <v>1</v>
      </c>
      <c r="U132" s="176">
        <f t="shared" si="20"/>
        <v>5</v>
      </c>
      <c r="V132" s="176">
        <f t="shared" si="21"/>
        <v>4.3</v>
      </c>
      <c r="W132" s="176">
        <f>IF('Crisis Indicator Data'!L129="x","x",IF('Crisis Indicator Data'!L129=0,0,IF(LOG('Crisis Indicator Data'!L129)&lt;W$4,0,IF(LOG('Crisis Indicator Data'!L129)&gt;W$3,5,ROUND(5-(W$3-LOG('Crisis Indicator Data'!L129))/(W$3-W$4)*5,1)))))</f>
        <v>0</v>
      </c>
      <c r="X132" s="191">
        <f>IF(OR('Crisis Indicator Data'!L129="x",'Crisis Indicator Data'!H129="x"),"x",'Crisis Indicator Data'!L129/'Crisis Indicator Data'!H129)</f>
        <v>0</v>
      </c>
      <c r="Y132" s="176">
        <f t="shared" si="22"/>
        <v>0</v>
      </c>
      <c r="Z132" s="176">
        <f t="shared" si="23"/>
        <v>0</v>
      </c>
      <c r="AA132" s="176">
        <f t="shared" si="24"/>
        <v>2.8</v>
      </c>
      <c r="AB132" s="192">
        <f t="shared" si="25"/>
        <v>1.9</v>
      </c>
    </row>
    <row r="133" spans="1:28" x14ac:dyDescent="0.3">
      <c r="A133" s="199" t="str">
        <f>'Crisis Indicator Data'!A130</f>
        <v>Multiple situations in Thailand</v>
      </c>
      <c r="B133" s="200" t="str">
        <f>'Crisis Indicator Data'!B130</f>
        <v>Multiple crises country</v>
      </c>
      <c r="C133" s="200" t="str">
        <f>'Crisis Indicator Data'!C130</f>
        <v>THA001</v>
      </c>
      <c r="D133" s="200" t="str">
        <f>'Crisis Indicator Data'!D130</f>
        <v>Thailand</v>
      </c>
      <c r="E133" s="201" t="str">
        <f>'Crisis Indicator Data'!E130</f>
        <v>THA</v>
      </c>
      <c r="F133" s="195">
        <f>IF('Crisis Indicator Data'!F130="x","x",IF(LOG('Crisis Indicator Data'!F130)&lt;F$4,0,IF(LOG('Crisis Indicator Data'!F130)&gt;F$3,5,ROUND(5-(F$3-LOG('Crisis Indicator Data'!F130))/(F$3-F$4)*5,1))))</f>
        <v>2.5</v>
      </c>
      <c r="G133" s="193">
        <f>IF('Crisis Indicator Data'!F130="x","x",IF(B133="Regional crisis",('Crisis Indicator Data'!F130/VLOOKUP('Impact of the crisis'!$C133,'Regional Crises'!$B$1:$R$66,4,FALSE)),'Crisis Indicator Data'!F130/VLOOKUP('Impact of the crisis'!$E133,'Country Indicator Data'!$B$4:$P$194,15,FALSE)))</f>
        <v>5.9390475444811998E-2</v>
      </c>
      <c r="H133" s="176">
        <f t="shared" si="16"/>
        <v>0.2</v>
      </c>
      <c r="I133" s="176">
        <f t="shared" si="29"/>
        <v>1.35</v>
      </c>
      <c r="J133" s="176">
        <f>IF('Crisis Indicator Data'!G130="x","x",IF(LOG('Crisis Indicator Data'!G130)&lt;J$4,0,IF(LOG('Crisis Indicator Data'!G130)&gt;J$3,5,ROUND(5-(J$3-LOG('Crisis Indicator Data'!G130))/(J$3-J$4)*5,1))))</f>
        <v>1.8</v>
      </c>
      <c r="K133" s="193">
        <f>IF('Crisis Indicator Data'!G130="x","x",IF(B133="Regional crisis",('Crisis Indicator Data'!G130/VLOOKUP('Impact of the crisis'!$C133,'Regional Crises'!$B$1:$R$66,5,FALSE)),'Crisis Indicator Data'!G130/VLOOKUP('Impact of the crisis'!$E133,'Country Indicator Data'!$B$4:$P$194,14,FALSE)))</f>
        <v>5.3658094071755792E-2</v>
      </c>
      <c r="L133" s="176">
        <f t="shared" si="17"/>
        <v>0.2</v>
      </c>
      <c r="M133" s="176">
        <f t="shared" si="30"/>
        <v>1</v>
      </c>
      <c r="N133" s="176">
        <f t="shared" si="18"/>
        <v>1.2</v>
      </c>
      <c r="O133" s="176">
        <f>IF('Crisis Indicator Data'!H130="x","x",IF('Crisis Indicator Data'!H130=0,0,IF(LOG('Crisis Indicator Data'!H130)&lt;O$4,0,IF(LOG('Crisis Indicator Data'!H130)&gt;O$3,5,ROUND(5-(O$3-LOG('Crisis Indicator Data'!H130))/(O$3-O$4)*5,1)))))</f>
        <v>3.4</v>
      </c>
      <c r="P133" s="190">
        <f>IF('Crisis Indicator Data'!H130="x","x",'Crisis Indicator Data'!H130/'Crisis Indicator Data'!G130)</f>
        <v>1</v>
      </c>
      <c r="Q133" s="176">
        <f t="shared" si="19"/>
        <v>5</v>
      </c>
      <c r="R133" s="176">
        <f t="shared" si="31"/>
        <v>4.2</v>
      </c>
      <c r="S133" s="176">
        <f>IF('Crisis Indicator Data'!I130="x","x",IF('Crisis Indicator Data'!I130=0,0,IF(LOG('Crisis Indicator Data'!I130)&lt;S$4,0,IF(LOG('Crisis Indicator Data'!I130)&gt;S$3,5,ROUND(5-(S$3-LOG('Crisis Indicator Data'!I130))/(S$3-S$4)*5,1)))))</f>
        <v>2.8</v>
      </c>
      <c r="T133" s="190">
        <f>IF('Crisis Indicator Data'!H130="x","x",IF('Crisis Indicator Data'!I130="x","x",'Crisis Indicator Data'!I130/'Crisis Indicator Data'!H130))</f>
        <v>2.5922795153564385E-2</v>
      </c>
      <c r="U133" s="176">
        <f t="shared" si="20"/>
        <v>0.9</v>
      </c>
      <c r="V133" s="176">
        <f t="shared" si="21"/>
        <v>1.9</v>
      </c>
      <c r="W133" s="176">
        <f>IF('Crisis Indicator Data'!L130="x","x",IF('Crisis Indicator Data'!L130=0,0,IF(LOG('Crisis Indicator Data'!L130)&lt;W$4,0,IF(LOG('Crisis Indicator Data'!L130)&gt;W$3,5,ROUND(5-(W$3-LOG('Crisis Indicator Data'!L130))/(W$3-W$4)*5,1)))))</f>
        <v>2.4</v>
      </c>
      <c r="X133" s="191">
        <f>IF(OR('Crisis Indicator Data'!L130="x",'Crisis Indicator Data'!H130="x"),"x",'Crisis Indicator Data'!L130/'Crisis Indicator Data'!H130)</f>
        <v>1.3806706114398423E-5</v>
      </c>
      <c r="Y133" s="176">
        <f t="shared" si="22"/>
        <v>0.7</v>
      </c>
      <c r="Z133" s="176">
        <f t="shared" si="23"/>
        <v>1.6</v>
      </c>
      <c r="AA133" s="176">
        <f t="shared" si="24"/>
        <v>1.8</v>
      </c>
      <c r="AB133" s="192">
        <f t="shared" si="25"/>
        <v>3.2</v>
      </c>
    </row>
    <row r="134" spans="1:28" x14ac:dyDescent="0.3">
      <c r="A134" s="199" t="str">
        <f>'Crisis Indicator Data'!A131</f>
        <v xml:space="preserve">Conflict in southern Thailand </v>
      </c>
      <c r="B134" s="200" t="str">
        <f>'Crisis Indicator Data'!B131</f>
        <v>Conflict</v>
      </c>
      <c r="C134" s="200" t="str">
        <f>'Crisis Indicator Data'!C131</f>
        <v>THA002</v>
      </c>
      <c r="D134" s="200" t="str">
        <f>'Crisis Indicator Data'!D131</f>
        <v>Thailand</v>
      </c>
      <c r="E134" s="201" t="str">
        <f>'Crisis Indicator Data'!E131</f>
        <v>THA</v>
      </c>
      <c r="F134" s="195">
        <f>IF('Crisis Indicator Data'!F131="x","x",IF(LOG('Crisis Indicator Data'!F131)&lt;F$4,0,IF(LOG('Crisis Indicator Data'!F131)&gt;F$3,5,ROUND(5-(F$3-LOG('Crisis Indicator Data'!F131))/(F$3-F$4)*5,1))))</f>
        <v>2.1</v>
      </c>
      <c r="G134" s="193">
        <f>IF('Crisis Indicator Data'!F131="x","x",IF(B134="Regional crisis",('Crisis Indicator Data'!F131/VLOOKUP('Impact of the crisis'!$C134,'Regional Crises'!$B$1:$R$66,4,FALSE)),'Crisis Indicator Data'!F131/VLOOKUP('Impact of the crisis'!$E134,'Country Indicator Data'!$B$4:$P$194,15,FALSE)))</f>
        <v>3.5878564857405704E-2</v>
      </c>
      <c r="H134" s="176">
        <f t="shared" si="16"/>
        <v>0.1</v>
      </c>
      <c r="I134" s="176">
        <f t="shared" si="29"/>
        <v>1.1000000000000001</v>
      </c>
      <c r="J134" s="176">
        <f>IF('Crisis Indicator Data'!G131="x","x",IF(LOG('Crisis Indicator Data'!G131)&lt;J$4,0,IF(LOG('Crisis Indicator Data'!G131)&gt;J$3,5,ROUND(5-(J$3-LOG('Crisis Indicator Data'!G131))/(J$3-J$4)*5,1))))</f>
        <v>1.8</v>
      </c>
      <c r="K134" s="193">
        <f>IF('Crisis Indicator Data'!G131="x","x",IF(B134="Regional crisis",('Crisis Indicator Data'!G131/VLOOKUP('Impact of the crisis'!$C134,'Regional Crises'!$B$1:$R$66,5,FALSE)),'Crisis Indicator Data'!G131/VLOOKUP('Impact of the crisis'!$E134,'Country Indicator Data'!$B$4:$P$194,14,FALSE)))</f>
        <v>5.2282245505813341E-2</v>
      </c>
      <c r="L134" s="176">
        <f t="shared" si="17"/>
        <v>0.2</v>
      </c>
      <c r="M134" s="176">
        <f t="shared" si="30"/>
        <v>1</v>
      </c>
      <c r="N134" s="176">
        <f t="shared" si="18"/>
        <v>1.1000000000000001</v>
      </c>
      <c r="O134" s="176">
        <f>IF('Crisis Indicator Data'!H131="x","x",IF('Crisis Indicator Data'!H131=0,0,IF(LOG('Crisis Indicator Data'!H131)&lt;O$4,0,IF(LOG('Crisis Indicator Data'!H131)&gt;O$3,5,ROUND(5-(O$3-LOG('Crisis Indicator Data'!H131))/(O$3-O$4)*5,1)))))</f>
        <v>3.4</v>
      </c>
      <c r="P134" s="190">
        <f>IF('Crisis Indicator Data'!H131="x","x",'Crisis Indicator Data'!H131/'Crisis Indicator Data'!G131)</f>
        <v>1</v>
      </c>
      <c r="Q134" s="176">
        <f t="shared" si="19"/>
        <v>5</v>
      </c>
      <c r="R134" s="176">
        <f t="shared" si="31"/>
        <v>4.2</v>
      </c>
      <c r="S134" s="176" t="str">
        <f>IF('Crisis Indicator Data'!I131="x","x",IF('Crisis Indicator Data'!I131=0,0,IF(LOG('Crisis Indicator Data'!I131)&lt;S$4,0,IF(LOG('Crisis Indicator Data'!I131)&gt;S$3,5,ROUND(5-(S$3-LOG('Crisis Indicator Data'!I131))/(S$3-S$4)*5,1)))))</f>
        <v>x</v>
      </c>
      <c r="T134" s="190" t="str">
        <f>IF('Crisis Indicator Data'!H131="x","x",IF('Crisis Indicator Data'!I131="x","x",'Crisis Indicator Data'!I131/'Crisis Indicator Data'!H131))</f>
        <v>x</v>
      </c>
      <c r="U134" s="176" t="str">
        <f t="shared" si="20"/>
        <v>x</v>
      </c>
      <c r="V134" s="176" t="str">
        <f t="shared" si="21"/>
        <v>x</v>
      </c>
      <c r="W134" s="176">
        <f>IF('Crisis Indicator Data'!L131="x","x",IF('Crisis Indicator Data'!L131=0,0,IF(LOG('Crisis Indicator Data'!L131)&lt;W$4,0,IF(LOG('Crisis Indicator Data'!L131)&gt;W$3,5,ROUND(5-(W$3-LOG('Crisis Indicator Data'!L131))/(W$3-W$4)*5,1)))))</f>
        <v>2.4</v>
      </c>
      <c r="X134" s="191">
        <f>IF(OR('Crisis Indicator Data'!L131="x",'Crisis Indicator Data'!H131="x"),"x",'Crisis Indicator Data'!L131/'Crisis Indicator Data'!H131)</f>
        <v>1.4170040485829959E-5</v>
      </c>
      <c r="Y134" s="176">
        <f t="shared" si="22"/>
        <v>0.7</v>
      </c>
      <c r="Z134" s="176">
        <f t="shared" si="23"/>
        <v>1.6</v>
      </c>
      <c r="AA134" s="176">
        <f t="shared" si="24"/>
        <v>1.6</v>
      </c>
      <c r="AB134" s="192">
        <f t="shared" si="25"/>
        <v>3.2</v>
      </c>
    </row>
    <row r="135" spans="1:28" x14ac:dyDescent="0.3">
      <c r="A135" s="199" t="str">
        <f>'Crisis Indicator Data'!A132</f>
        <v>Myanmar refugees in Thailand</v>
      </c>
      <c r="B135" s="200" t="str">
        <f>'Crisis Indicator Data'!B132</f>
        <v>International displacement</v>
      </c>
      <c r="C135" s="200" t="str">
        <f>'Crisis Indicator Data'!C132</f>
        <v>THA003</v>
      </c>
      <c r="D135" s="200" t="str">
        <f>'Crisis Indicator Data'!D132</f>
        <v>Thailand</v>
      </c>
      <c r="E135" s="201" t="str">
        <f>'Crisis Indicator Data'!E132</f>
        <v>THA</v>
      </c>
      <c r="F135" s="195">
        <f>IF('Crisis Indicator Data'!F132="x","x",IF(LOG('Crisis Indicator Data'!F132)&lt;F$4,0,IF(LOG('Crisis Indicator Data'!F132)&gt;F$3,5,ROUND(5-(F$3-LOG('Crisis Indicator Data'!F132))/(F$3-F$4)*5,1))))</f>
        <v>0</v>
      </c>
      <c r="G135" s="193">
        <f>IF('Crisis Indicator Data'!F132="x","x",IF(B135="Regional crisis",('Crisis Indicator Data'!F132/VLOOKUP('Impact of the crisis'!$C135,'Regional Crises'!$B$1:$R$66,4,FALSE)),'Crisis Indicator Data'!F132/VLOOKUP('Impact of the crisis'!$E135,'Country Indicator Data'!$B$4:$P$194,15,FALSE)))</f>
        <v>1.7616316623930788E-5</v>
      </c>
      <c r="H135" s="176">
        <f t="shared" ref="H135:H144" si="32">IF(G135="x","x",IF(G135&lt;H$4,0,IF(G135&gt;H$3,5,ROUND(5-(H$3-G135)/(H$3-H$4)*5,1))))</f>
        <v>0</v>
      </c>
      <c r="I135" s="176">
        <f t="shared" si="29"/>
        <v>0</v>
      </c>
      <c r="J135" s="176">
        <f>IF('Crisis Indicator Data'!G132="x","x",IF(LOG('Crisis Indicator Data'!G132)&lt;J$4,0,IF(LOG('Crisis Indicator Data'!G132)&gt;J$3,5,ROUND(5-(J$3-LOG('Crisis Indicator Data'!G132))/(J$3-J$4)*5,1))))</f>
        <v>0</v>
      </c>
      <c r="K135" s="193">
        <f>IF('Crisis Indicator Data'!G132="x","x",IF(B135="Regional crisis",('Crisis Indicator Data'!G132/VLOOKUP('Impact of the crisis'!$C135,'Regional Crises'!$B$1:$R$66,5,FALSE)),'Crisis Indicator Data'!G132/VLOOKUP('Impact of the crisis'!$E135,'Country Indicator Data'!$B$4:$P$194,14,FALSE)))</f>
        <v>1.3909677809528129E-3</v>
      </c>
      <c r="L135" s="176">
        <f t="shared" ref="L135:L144" si="33">IF(K135="x","x",IF(K135&lt;L$4,0,IF(K135&gt;L$3,5,ROUND(5-(L$3-K135)/(L$3-L$4)*5,1))))</f>
        <v>0</v>
      </c>
      <c r="M135" s="176">
        <f t="shared" si="30"/>
        <v>0</v>
      </c>
      <c r="N135" s="176">
        <f t="shared" ref="N135:N144" si="34">IF(AND(M135="x",I135="x"),"x",IF(OR(M135="x",I135="x"),AVERAGE(I135,M135),ROUND((5-GEOMEAN(((5-I135)/5*4+1),((5-M135)/5*4+1)))/4*5,1)))</f>
        <v>0</v>
      </c>
      <c r="O135" s="176">
        <f>IF('Crisis Indicator Data'!H132="x","x",IF('Crisis Indicator Data'!H132=0,0,IF(LOG('Crisis Indicator Data'!H132)&lt;O$4,0,IF(LOG('Crisis Indicator Data'!H132)&gt;O$3,5,ROUND(5-(O$3-LOG('Crisis Indicator Data'!H132))/(O$3-O$4)*5,1)))))</f>
        <v>0.8</v>
      </c>
      <c r="P135" s="190">
        <f>IF('Crisis Indicator Data'!H132="x","x",'Crisis Indicator Data'!H132/'Crisis Indicator Data'!G132)</f>
        <v>1</v>
      </c>
      <c r="Q135" s="176">
        <f t="shared" ref="Q135:Q144" si="35">IF(P135="x","x",IF(P135&lt;Q$4,0,IF(P135&gt;Q$3,5,ROUND(5-(Q$3-P135)/(Q$3-Q$4)*5,1))))</f>
        <v>5</v>
      </c>
      <c r="R135" s="176">
        <f t="shared" si="31"/>
        <v>2.9</v>
      </c>
      <c r="S135" s="176">
        <f>IF('Crisis Indicator Data'!I132="x","x",IF('Crisis Indicator Data'!I132=0,0,IF(LOG('Crisis Indicator Data'!I132)&lt;S$4,0,IF(LOG('Crisis Indicator Data'!I132)&gt;S$3,5,ROUND(5-(S$3-LOG('Crisis Indicator Data'!I132))/(S$3-S$4)*5,1)))))</f>
        <v>2.8</v>
      </c>
      <c r="T135" s="190">
        <f>IF('Crisis Indicator Data'!H132="x","x",IF('Crisis Indicator Data'!I132="x","x",'Crisis Indicator Data'!I132/'Crisis Indicator Data'!H132))</f>
        <v>1</v>
      </c>
      <c r="U135" s="176">
        <f t="shared" ref="U135:U144" si="36">IF(T135="x","x",IF(T135&lt;U$4,0,IF(T135&gt;U$3,5,ROUND(5-(U$3-T135)/(U$3-U$4)*5,1))))</f>
        <v>5</v>
      </c>
      <c r="V135" s="176">
        <f t="shared" ref="V135:V144" si="37">IF(AND(U135="x",S135="x"),"x",ROUND(AVERAGE(S135,U135),1))</f>
        <v>3.9</v>
      </c>
      <c r="W135" s="176" t="str">
        <f>IF('Crisis Indicator Data'!L132="x","x",IF('Crisis Indicator Data'!L132=0,0,IF(LOG('Crisis Indicator Data'!L132)&lt;W$4,0,IF(LOG('Crisis Indicator Data'!L132)&gt;W$3,5,ROUND(5-(W$3-LOG('Crisis Indicator Data'!L132))/(W$3-W$4)*5,1)))))</f>
        <v>x</v>
      </c>
      <c r="X135" s="191" t="str">
        <f>IF(OR('Crisis Indicator Data'!L132="x",'Crisis Indicator Data'!H132="x"),"x",'Crisis Indicator Data'!L132/'Crisis Indicator Data'!H132)</f>
        <v>x</v>
      </c>
      <c r="Y135" s="176" t="str">
        <f t="shared" ref="Y135:Y144" si="38">IF(X135="x","x",IF(X135&lt;Y$4,0,IF(X135&gt;Y$3,5,ROUND(5-(Y$3-X135)/(Y$3-Y$4)*5,1))))</f>
        <v>x</v>
      </c>
      <c r="Z135" s="176" t="str">
        <f t="shared" ref="Z135:Z144" si="39">IF(AND(Y135="x",W135="x"),"x",ROUND(AVERAGE(W135,Y135),1))</f>
        <v>x</v>
      </c>
      <c r="AA135" s="176">
        <f t="shared" ref="AA135:AA144" si="40">IF(AND(V135="x",Z135="x"),"x",IF(OR(V135="x",Z135="x"),AVERAGE(V135,Z135),ROUND((5-GEOMEAN(((5-V135)/5*4+1),((5-Z135)/5*4+1)))/4*5,1)))</f>
        <v>3.9</v>
      </c>
      <c r="AB135" s="192">
        <f t="shared" ref="AB135:AB144" si="41">IF(AND(R135="x",AA135="x"),"x",IF(OR(R135="x",AA135="x"),AVERAGE(R135,AA135),ROUND((5-GEOMEAN(((5-R135)/5*4+1),((5-AA135)/5*4+1)))/4*5,1)))</f>
        <v>3.4</v>
      </c>
    </row>
    <row r="136" spans="1:28" x14ac:dyDescent="0.3">
      <c r="A136" s="199" t="str">
        <f>'Crisis Indicator Data'!A133</f>
        <v>Venezuelan refugees in Trinidad and Tobago</v>
      </c>
      <c r="B136" s="200" t="str">
        <f>'Crisis Indicator Data'!B133</f>
        <v>International displacement</v>
      </c>
      <c r="C136" s="200" t="str">
        <f>'Crisis Indicator Data'!C133</f>
        <v>TTO002</v>
      </c>
      <c r="D136" s="200" t="str">
        <f>'Crisis Indicator Data'!D133</f>
        <v>Trinidad and Tobago</v>
      </c>
      <c r="E136" s="201" t="str">
        <f>'Crisis Indicator Data'!E133</f>
        <v>TTO</v>
      </c>
      <c r="F136" s="195">
        <f>IF('Crisis Indicator Data'!F133="x","x",IF(LOG('Crisis Indicator Data'!F133)&lt;F$4,0,IF(LOG('Crisis Indicator Data'!F133)&gt;F$3,5,ROUND(5-(F$3-LOG('Crisis Indicator Data'!F133))/(F$3-F$4)*5,1))))</f>
        <v>1.2</v>
      </c>
      <c r="G136" s="193">
        <f>IF('Crisis Indicator Data'!F133="x","x",IF(B136="Regional crisis",('Crisis Indicator Data'!F133/VLOOKUP('Impact of the crisis'!$C136,'Regional Crises'!$B$1:$R$66,4,FALSE)),'Crisis Indicator Data'!F133/VLOOKUP('Impact of the crisis'!$E136,'Country Indicator Data'!$B$4:$P$194,15,FALSE)))</f>
        <v>1</v>
      </c>
      <c r="H136" s="176">
        <f t="shared" si="32"/>
        <v>5</v>
      </c>
      <c r="I136" s="176">
        <f t="shared" si="29"/>
        <v>3.1</v>
      </c>
      <c r="J136" s="176">
        <f>IF('Crisis Indicator Data'!G133="x","x",IF(LOG('Crisis Indicator Data'!G133)&lt;J$4,0,IF(LOG('Crisis Indicator Data'!G133)&gt;J$3,5,ROUND(5-(J$3-LOG('Crisis Indicator Data'!G133))/(J$3-J$4)*5,1))))</f>
        <v>0.5</v>
      </c>
      <c r="K136" s="193">
        <f>IF('Crisis Indicator Data'!G133="x","x",IF(B136="Regional crisis",('Crisis Indicator Data'!G133/VLOOKUP('Impact of the crisis'!$C136,'Regional Crises'!$B$1:$R$66,5,FALSE)),'Crisis Indicator Data'!G133/VLOOKUP('Impact of the crisis'!$E136,'Country Indicator Data'!$B$4:$P$194,14,FALSE)))</f>
        <v>0.99656357388316152</v>
      </c>
      <c r="L136" s="176">
        <f t="shared" si="33"/>
        <v>5</v>
      </c>
      <c r="M136" s="176">
        <f t="shared" si="30"/>
        <v>2.75</v>
      </c>
      <c r="N136" s="176">
        <f t="shared" si="34"/>
        <v>2.9</v>
      </c>
      <c r="O136" s="176">
        <f>IF('Crisis Indicator Data'!H133="x","x",IF('Crisis Indicator Data'!H133=0,0,IF(LOG('Crisis Indicator Data'!H133)&lt;O$4,0,IF(LOG('Crisis Indicator Data'!H133)&gt;O$3,5,ROUND(5-(O$3-LOG('Crisis Indicator Data'!H133))/(O$3-O$4)*5,1)))))</f>
        <v>0.5</v>
      </c>
      <c r="P136" s="190">
        <f>IF('Crisis Indicator Data'!H133="x","x",'Crisis Indicator Data'!H133/'Crisis Indicator Data'!G133)</f>
        <v>4.1379310344827586E-2</v>
      </c>
      <c r="Q136" s="176">
        <f t="shared" si="35"/>
        <v>0.2</v>
      </c>
      <c r="R136" s="176">
        <f t="shared" si="31"/>
        <v>0.35</v>
      </c>
      <c r="S136" s="176">
        <f>IF('Crisis Indicator Data'!I133="x","x",IF('Crisis Indicator Data'!I133=0,0,IF(LOG('Crisis Indicator Data'!I133)&lt;S$4,0,IF(LOG('Crisis Indicator Data'!I133)&gt;S$3,5,ROUND(5-(S$3-LOG('Crisis Indicator Data'!I133))/(S$3-S$4)*5,1)))))</f>
        <v>2.5</v>
      </c>
      <c r="T136" s="190">
        <f>IF('Crisis Indicator Data'!H133="x","x",IF('Crisis Indicator Data'!I133="x","x",'Crisis Indicator Data'!I133/'Crisis Indicator Data'!H133))</f>
        <v>1</v>
      </c>
      <c r="U136" s="176">
        <f t="shared" si="36"/>
        <v>5</v>
      </c>
      <c r="V136" s="176">
        <f t="shared" si="37"/>
        <v>3.8</v>
      </c>
      <c r="W136" s="176">
        <f>IF('Crisis Indicator Data'!L133="x","x",IF('Crisis Indicator Data'!L133=0,0,IF(LOG('Crisis Indicator Data'!L133)&lt;W$4,0,IF(LOG('Crisis Indicator Data'!L133)&gt;W$3,5,ROUND(5-(W$3-LOG('Crisis Indicator Data'!L133))/(W$3-W$4)*5,1)))))</f>
        <v>2.5</v>
      </c>
      <c r="X136" s="191">
        <f>IF(OR('Crisis Indicator Data'!L133="x",'Crisis Indicator Data'!H133="x"),"x",'Crisis Indicator Data'!L133/'Crisis Indicator Data'!H133)</f>
        <v>1E-3</v>
      </c>
      <c r="Y136" s="176">
        <f t="shared" si="38"/>
        <v>5</v>
      </c>
      <c r="Z136" s="176">
        <f t="shared" si="39"/>
        <v>3.8</v>
      </c>
      <c r="AA136" s="176">
        <f t="shared" si="40"/>
        <v>3.8</v>
      </c>
      <c r="AB136" s="192">
        <f t="shared" si="41"/>
        <v>2.4</v>
      </c>
    </row>
    <row r="137" spans="1:28" x14ac:dyDescent="0.3">
      <c r="A137" s="199" t="str">
        <f>'Crisis Indicator Data'!A134</f>
        <v>Mixed migration flows in Tunisia</v>
      </c>
      <c r="B137" s="200" t="str">
        <f>'Crisis Indicator Data'!B134</f>
        <v>International displacement</v>
      </c>
      <c r="C137" s="200" t="str">
        <f>'Crisis Indicator Data'!C134</f>
        <v>TUN002</v>
      </c>
      <c r="D137" s="200" t="str">
        <f>'Crisis Indicator Data'!D134</f>
        <v>Tunisia</v>
      </c>
      <c r="E137" s="201" t="str">
        <f>'Crisis Indicator Data'!E134</f>
        <v>TUN</v>
      </c>
      <c r="F137" s="195">
        <f>IF('Crisis Indicator Data'!F134="x","x",IF(LOG('Crisis Indicator Data'!F134)&lt;F$4,0,IF(LOG('Crisis Indicator Data'!F134)&gt;F$3,5,ROUND(5-(F$3-LOG('Crisis Indicator Data'!F134))/(F$3-F$4)*5,1))))</f>
        <v>3.7</v>
      </c>
      <c r="G137" s="193">
        <f>IF('Crisis Indicator Data'!F134="x","x",IF(B137="Regional crisis",('Crisis Indicator Data'!F134/VLOOKUP('Impact of the crisis'!$C137,'Regional Crises'!$B$1:$R$66,4,FALSE)),'Crisis Indicator Data'!F134/VLOOKUP('Impact of the crisis'!$E137,'Country Indicator Data'!$B$4:$P$194,15,FALSE)))</f>
        <v>1</v>
      </c>
      <c r="H137" s="176">
        <f t="shared" si="32"/>
        <v>5</v>
      </c>
      <c r="I137" s="176">
        <f t="shared" si="29"/>
        <v>4.3499999999999996</v>
      </c>
      <c r="J137" s="176">
        <f>IF('Crisis Indicator Data'!G134="x","x",IF(LOG('Crisis Indicator Data'!G134)&lt;J$4,0,IF(LOG('Crisis Indicator Data'!G134)&gt;J$3,5,ROUND(5-(J$3-LOG('Crisis Indicator Data'!G134))/(J$3-J$4)*5,1))))</f>
        <v>3.6</v>
      </c>
      <c r="K137" s="193">
        <f>IF('Crisis Indicator Data'!G134="x","x",IF(B137="Regional crisis",('Crisis Indicator Data'!G134/VLOOKUP('Impact of the crisis'!$C137,'Regional Crises'!$B$1:$R$66,5,FALSE)),'Crisis Indicator Data'!G134/VLOOKUP('Impact of the crisis'!$E137,'Country Indicator Data'!$B$4:$P$194,14,FALSE)))</f>
        <v>1</v>
      </c>
      <c r="L137" s="176">
        <f t="shared" si="33"/>
        <v>5</v>
      </c>
      <c r="M137" s="176">
        <f t="shared" si="30"/>
        <v>4.3</v>
      </c>
      <c r="N137" s="176">
        <f t="shared" si="34"/>
        <v>4.3</v>
      </c>
      <c r="O137" s="176" t="str">
        <f>IF('Crisis Indicator Data'!H134="x","x",IF('Crisis Indicator Data'!H134=0,0,IF(LOG('Crisis Indicator Data'!H134)&lt;O$4,0,IF(LOG('Crisis Indicator Data'!H134)&gt;O$3,5,ROUND(5-(O$3-LOG('Crisis Indicator Data'!H134))/(O$3-O$4)*5,1)))))</f>
        <v>x</v>
      </c>
      <c r="P137" s="190" t="str">
        <f>IF('Crisis Indicator Data'!H134="x","x",'Crisis Indicator Data'!H134/'Crisis Indicator Data'!G134)</f>
        <v>x</v>
      </c>
      <c r="Q137" s="176" t="str">
        <f t="shared" si="35"/>
        <v>x</v>
      </c>
      <c r="R137" s="176" t="str">
        <f t="shared" si="31"/>
        <v>x</v>
      </c>
      <c r="S137" s="176" t="str">
        <f>IF('Crisis Indicator Data'!I134="x","x",IF('Crisis Indicator Data'!I134=0,0,IF(LOG('Crisis Indicator Data'!I134)&lt;S$4,0,IF(LOG('Crisis Indicator Data'!I134)&gt;S$3,5,ROUND(5-(S$3-LOG('Crisis Indicator Data'!I134))/(S$3-S$4)*5,1)))))</f>
        <v>x</v>
      </c>
      <c r="T137" s="190" t="str">
        <f>IF('Crisis Indicator Data'!H134="x","x",IF('Crisis Indicator Data'!I134="x","x",'Crisis Indicator Data'!I134/'Crisis Indicator Data'!H134))</f>
        <v>x</v>
      </c>
      <c r="U137" s="176" t="str">
        <f t="shared" si="36"/>
        <v>x</v>
      </c>
      <c r="V137" s="176" t="str">
        <f t="shared" si="37"/>
        <v>x</v>
      </c>
      <c r="W137" s="176">
        <f>IF('Crisis Indicator Data'!L134="x","x",IF('Crisis Indicator Data'!L134=0,0,IF(LOG('Crisis Indicator Data'!L134)&lt;W$4,0,IF(LOG('Crisis Indicator Data'!L134)&gt;W$3,5,ROUND(5-(W$3-LOG('Crisis Indicator Data'!L134))/(W$3-W$4)*5,1)))))</f>
        <v>3.9</v>
      </c>
      <c r="X137" s="191" t="str">
        <f>IF(OR('Crisis Indicator Data'!L134="x",'Crisis Indicator Data'!H134="x"),"x",'Crisis Indicator Data'!L134/'Crisis Indicator Data'!H134)</f>
        <v>x</v>
      </c>
      <c r="Y137" s="176" t="str">
        <f t="shared" si="38"/>
        <v>x</v>
      </c>
      <c r="Z137" s="176">
        <f t="shared" si="39"/>
        <v>3.9</v>
      </c>
      <c r="AA137" s="176">
        <f t="shared" si="40"/>
        <v>3.9</v>
      </c>
      <c r="AB137" s="192">
        <f t="shared" si="41"/>
        <v>3.9</v>
      </c>
    </row>
    <row r="138" spans="1:28" x14ac:dyDescent="0.3">
      <c r="A138" s="199" t="str">
        <f>'Crisis Indicator Data'!A135</f>
        <v>Complex situation in Turkey</v>
      </c>
      <c r="B138" s="200" t="str">
        <f>'Crisis Indicator Data'!B135</f>
        <v>Multiple crises country</v>
      </c>
      <c r="C138" s="200" t="str">
        <f>'Crisis Indicator Data'!C135</f>
        <v>TUR001</v>
      </c>
      <c r="D138" s="200" t="str">
        <f>'Crisis Indicator Data'!D135</f>
        <v>Turkey</v>
      </c>
      <c r="E138" s="201" t="str">
        <f>'Crisis Indicator Data'!E135</f>
        <v>TUR</v>
      </c>
      <c r="F138" s="195">
        <f>IF('Crisis Indicator Data'!F135="x","x",IF(LOG('Crisis Indicator Data'!F135)&lt;F$4,0,IF(LOG('Crisis Indicator Data'!F135)&gt;F$3,5,ROUND(5-(F$3-LOG('Crisis Indicator Data'!F135))/(F$3-F$4)*5,1))))</f>
        <v>4.3</v>
      </c>
      <c r="G138" s="193">
        <f>IF('Crisis Indicator Data'!F135="x","x",IF(B138="Regional crisis",('Crisis Indicator Data'!F135/VLOOKUP('Impact of the crisis'!$C138,'Regional Crises'!$B$1:$R$66,4,FALSE)),'Crisis Indicator Data'!F135/VLOOKUP('Impact of the crisis'!$E138,'Country Indicator Data'!$B$4:$P$194,15,FALSE)))</f>
        <v>0.49234437327027275</v>
      </c>
      <c r="H138" s="176">
        <f t="shared" si="32"/>
        <v>2.4</v>
      </c>
      <c r="I138" s="176">
        <f t="shared" si="29"/>
        <v>3.3499999999999996</v>
      </c>
      <c r="J138" s="176">
        <f>IF('Crisis Indicator Data'!G135="x","x",IF(LOG('Crisis Indicator Data'!G135)&lt;J$4,0,IF(LOG('Crisis Indicator Data'!G135)&gt;J$3,5,ROUND(5-(J$3-LOG('Crisis Indicator Data'!G135))/(J$3-J$4)*5,1))))</f>
        <v>5</v>
      </c>
      <c r="K138" s="193">
        <f>IF('Crisis Indicator Data'!G135="x","x",IF(B138="Regional crisis",('Crisis Indicator Data'!G135/VLOOKUP('Impact of the crisis'!$C138,'Regional Crises'!$B$1:$R$66,5,FALSE)),'Crisis Indicator Data'!G135/VLOOKUP('Impact of the crisis'!$E138,'Country Indicator Data'!$B$4:$P$194,14,FALSE)))</f>
        <v>0.64258659954452835</v>
      </c>
      <c r="L138" s="176">
        <f t="shared" si="33"/>
        <v>3.2</v>
      </c>
      <c r="M138" s="176">
        <f t="shared" si="30"/>
        <v>4.0999999999999996</v>
      </c>
      <c r="N138" s="176">
        <f t="shared" si="34"/>
        <v>3.8</v>
      </c>
      <c r="O138" s="176">
        <f>IF('Crisis Indicator Data'!H135="x","x",IF('Crisis Indicator Data'!H135=0,0,IF(LOG('Crisis Indicator Data'!H135)&lt;O$4,0,IF(LOG('Crisis Indicator Data'!H135)&gt;O$3,5,ROUND(5-(O$3-LOG('Crisis Indicator Data'!H135))/(O$3-O$4)*5,1)))))</f>
        <v>3.5</v>
      </c>
      <c r="P138" s="190">
        <f>IF('Crisis Indicator Data'!H135="x","x",'Crisis Indicator Data'!H135/'Crisis Indicator Data'!G135)</f>
        <v>7.4051966947081757E-2</v>
      </c>
      <c r="Q138" s="176">
        <f t="shared" si="35"/>
        <v>0.3</v>
      </c>
      <c r="R138" s="176">
        <f t="shared" si="31"/>
        <v>1.9</v>
      </c>
      <c r="S138" s="176">
        <f>IF('Crisis Indicator Data'!I135="x","x",IF('Crisis Indicator Data'!I135=0,0,IF(LOG('Crisis Indicator Data'!I135)&lt;S$4,0,IF(LOG('Crisis Indicator Data'!I135)&gt;S$3,5,ROUND(5-(S$3-LOG('Crisis Indicator Data'!I135))/(S$3-S$4)*5,1)))))</f>
        <v>5</v>
      </c>
      <c r="T138" s="190">
        <f>IF('Crisis Indicator Data'!H135="x","x",IF('Crisis Indicator Data'!I135="x","x",'Crisis Indicator Data'!I135/'Crisis Indicator Data'!H135))</f>
        <v>1</v>
      </c>
      <c r="U138" s="176">
        <f t="shared" si="36"/>
        <v>5</v>
      </c>
      <c r="V138" s="176">
        <f t="shared" si="37"/>
        <v>5</v>
      </c>
      <c r="W138" s="176">
        <f>IF('Crisis Indicator Data'!L135="x","x",IF('Crisis Indicator Data'!L135=0,0,IF(LOG('Crisis Indicator Data'!L135)&lt;W$4,0,IF(LOG('Crisis Indicator Data'!L135)&gt;W$3,5,ROUND(5-(W$3-LOG('Crisis Indicator Data'!L135))/(W$3-W$4)*5,1)))))</f>
        <v>3.7</v>
      </c>
      <c r="X138" s="191">
        <f>IF(OR('Crisis Indicator Data'!L135="x",'Crisis Indicator Data'!H135="x"),"x",'Crisis Indicator Data'!L135/'Crisis Indicator Data'!H135)</f>
        <v>1.0251889168765742E-4</v>
      </c>
      <c r="Y138" s="176">
        <f t="shared" si="38"/>
        <v>5</v>
      </c>
      <c r="Z138" s="176">
        <f t="shared" si="39"/>
        <v>4.4000000000000004</v>
      </c>
      <c r="AA138" s="176">
        <f t="shared" si="40"/>
        <v>4.7</v>
      </c>
      <c r="AB138" s="192">
        <f t="shared" si="41"/>
        <v>3.7</v>
      </c>
    </row>
    <row r="139" spans="1:28" x14ac:dyDescent="0.3">
      <c r="A139" s="199" t="str">
        <f>'Crisis Indicator Data'!A136</f>
        <v>Syrian Refugees in Turkey</v>
      </c>
      <c r="B139" s="200" t="str">
        <f>'Crisis Indicator Data'!B136</f>
        <v>International displacement</v>
      </c>
      <c r="C139" s="200" t="str">
        <f>'Crisis Indicator Data'!C136</f>
        <v>TUR002</v>
      </c>
      <c r="D139" s="200" t="str">
        <f>'Crisis Indicator Data'!D136</f>
        <v>Turkey</v>
      </c>
      <c r="E139" s="201" t="str">
        <f>'Crisis Indicator Data'!E136</f>
        <v>TUR</v>
      </c>
      <c r="F139" s="195">
        <f>IF('Crisis Indicator Data'!F136="x","x",IF(LOG('Crisis Indicator Data'!F136)&lt;F$4,0,IF(LOG('Crisis Indicator Data'!F136)&gt;F$3,5,ROUND(5-(F$3-LOG('Crisis Indicator Data'!F136))/(F$3-F$4)*5,1))))</f>
        <v>3.5</v>
      </c>
      <c r="G139" s="193">
        <f>IF('Crisis Indicator Data'!F136="x","x",IF(B139="Regional crisis",('Crisis Indicator Data'!F136/VLOOKUP('Impact of the crisis'!$C139,'Regional Crises'!$B$1:$R$66,4,FALSE)),'Crisis Indicator Data'!F136/VLOOKUP('Impact of the crisis'!$E139,'Country Indicator Data'!$B$4:$P$194,15,FALSE)))</f>
        <v>0.1715473669165703</v>
      </c>
      <c r="H139" s="176">
        <f t="shared" si="32"/>
        <v>0.8</v>
      </c>
      <c r="I139" s="176">
        <f t="shared" si="29"/>
        <v>2.15</v>
      </c>
      <c r="J139" s="176">
        <f>IF('Crisis Indicator Data'!G136="x","x",IF(LOG('Crisis Indicator Data'!G136)&lt;J$4,0,IF(LOG('Crisis Indicator Data'!G136)&gt;J$3,5,ROUND(5-(J$3-LOG('Crisis Indicator Data'!G136))/(J$3-J$4)*5,1))))</f>
        <v>5</v>
      </c>
      <c r="K139" s="193">
        <f>IF('Crisis Indicator Data'!G136="x","x",IF(B139="Regional crisis",('Crisis Indicator Data'!G136/VLOOKUP('Impact of the crisis'!$C139,'Regional Crises'!$B$1:$R$66,5,FALSE)),'Crisis Indicator Data'!G136/VLOOKUP('Impact of the crisis'!$E139,'Country Indicator Data'!$B$4:$P$194,14,FALSE)))</f>
        <v>0.4333932638139758</v>
      </c>
      <c r="L139" s="176">
        <f t="shared" si="33"/>
        <v>2.1</v>
      </c>
      <c r="M139" s="176">
        <f t="shared" si="30"/>
        <v>3.55</v>
      </c>
      <c r="N139" s="176">
        <f t="shared" si="34"/>
        <v>2.9</v>
      </c>
      <c r="O139" s="176">
        <f>IF('Crisis Indicator Data'!H136="x","x",IF('Crisis Indicator Data'!H136=0,0,IF(LOG('Crisis Indicator Data'!H136)&lt;O$4,0,IF(LOG('Crisis Indicator Data'!H136)&gt;O$3,5,ROUND(5-(O$3-LOG('Crisis Indicator Data'!H136))/(O$3-O$4)*5,1)))))</f>
        <v>3.4</v>
      </c>
      <c r="P139" s="190">
        <f>IF('Crisis Indicator Data'!H136="x","x",'Crisis Indicator Data'!H136/'Crisis Indicator Data'!G136)</f>
        <v>0.10066928480557553</v>
      </c>
      <c r="Q139" s="176">
        <f t="shared" si="35"/>
        <v>0.5</v>
      </c>
      <c r="R139" s="176">
        <f t="shared" si="31"/>
        <v>1.95</v>
      </c>
      <c r="S139" s="176">
        <f>IF('Crisis Indicator Data'!I136="x","x",IF('Crisis Indicator Data'!I136=0,0,IF(LOG('Crisis Indicator Data'!I136)&lt;S$4,0,IF(LOG('Crisis Indicator Data'!I136)&gt;S$3,5,ROUND(5-(S$3-LOG('Crisis Indicator Data'!I136))/(S$3-S$4)*5,1)))))</f>
        <v>5</v>
      </c>
      <c r="T139" s="190">
        <f>IF('Crisis Indicator Data'!H136="x","x",IF('Crisis Indicator Data'!I136="x","x",'Crisis Indicator Data'!I136/'Crisis Indicator Data'!H136))</f>
        <v>1</v>
      </c>
      <c r="U139" s="176">
        <f t="shared" si="36"/>
        <v>5</v>
      </c>
      <c r="V139" s="176">
        <f t="shared" si="37"/>
        <v>5</v>
      </c>
      <c r="W139" s="176" t="str">
        <f>IF('Crisis Indicator Data'!L136="x","x",IF('Crisis Indicator Data'!L136=0,0,IF(LOG('Crisis Indicator Data'!L136)&lt;W$4,0,IF(LOG('Crisis Indicator Data'!L136)&gt;W$3,5,ROUND(5-(W$3-LOG('Crisis Indicator Data'!L136))/(W$3-W$4)*5,1)))))</f>
        <v>x</v>
      </c>
      <c r="X139" s="191" t="str">
        <f>IF(OR('Crisis Indicator Data'!L136="x",'Crisis Indicator Data'!H136="x"),"x",'Crisis Indicator Data'!L136/'Crisis Indicator Data'!H136)</f>
        <v>x</v>
      </c>
      <c r="Y139" s="176" t="str">
        <f t="shared" si="38"/>
        <v>x</v>
      </c>
      <c r="Z139" s="176" t="str">
        <f t="shared" si="39"/>
        <v>x</v>
      </c>
      <c r="AA139" s="176">
        <f t="shared" si="40"/>
        <v>5</v>
      </c>
      <c r="AB139" s="192">
        <f t="shared" si="41"/>
        <v>3.9</v>
      </c>
    </row>
    <row r="140" spans="1:28" x14ac:dyDescent="0.3">
      <c r="A140" s="199" t="str">
        <f>'Crisis Indicator Data'!A137</f>
        <v>Mixed Migration Flows in Turkey</v>
      </c>
      <c r="B140" s="200" t="str">
        <f>'Crisis Indicator Data'!B137</f>
        <v>International displacement</v>
      </c>
      <c r="C140" s="200" t="str">
        <f>'Crisis Indicator Data'!C137</f>
        <v>TUR003</v>
      </c>
      <c r="D140" s="200" t="str">
        <f>'Crisis Indicator Data'!D137</f>
        <v>Turkey</v>
      </c>
      <c r="E140" s="201" t="str">
        <f>'Crisis Indicator Data'!E137</f>
        <v>TUR</v>
      </c>
      <c r="F140" s="195">
        <f>IF('Crisis Indicator Data'!F137="x","x",IF(LOG('Crisis Indicator Data'!F137)&lt;F$4,0,IF(LOG('Crisis Indicator Data'!F137)&gt;F$3,5,ROUND(5-(F$3-LOG('Crisis Indicator Data'!F137))/(F$3-F$4)*5,1))))</f>
        <v>3.7</v>
      </c>
      <c r="G140" s="193">
        <f>IF('Crisis Indicator Data'!F137="x","x",IF(B140="Regional crisis",('Crisis Indicator Data'!F137/VLOOKUP('Impact of the crisis'!$C140,'Regional Crises'!$B$1:$R$66,4,FALSE)),'Crisis Indicator Data'!F137/VLOOKUP('Impact of the crisis'!$E140,'Country Indicator Data'!$B$4:$P$194,15,FALSE)))</f>
        <v>0.23063550017540896</v>
      </c>
      <c r="H140" s="176">
        <f t="shared" si="32"/>
        <v>1.1000000000000001</v>
      </c>
      <c r="I140" s="176">
        <f t="shared" si="29"/>
        <v>2.4000000000000004</v>
      </c>
      <c r="J140" s="176">
        <f>IF('Crisis Indicator Data'!G137="x","x",IF(LOG('Crisis Indicator Data'!G137)&lt;J$4,0,IF(LOG('Crisis Indicator Data'!G137)&gt;J$3,5,ROUND(5-(J$3-LOG('Crisis Indicator Data'!G137))/(J$3-J$4)*5,1))))</f>
        <v>5</v>
      </c>
      <c r="K140" s="193">
        <f>IF('Crisis Indicator Data'!G137="x","x",IF(B140="Regional crisis",('Crisis Indicator Data'!G137/VLOOKUP('Impact of the crisis'!$C140,'Regional Crises'!$B$1:$R$66,5,FALSE)),'Crisis Indicator Data'!G137/VLOOKUP('Impact of the crisis'!$E140,'Country Indicator Data'!$B$4:$P$194,14,FALSE)))</f>
        <v>0.45098885293060048</v>
      </c>
      <c r="L140" s="176">
        <f t="shared" si="33"/>
        <v>2.2000000000000002</v>
      </c>
      <c r="M140" s="176">
        <f t="shared" si="30"/>
        <v>3.6</v>
      </c>
      <c r="N140" s="176">
        <f t="shared" si="34"/>
        <v>3.1</v>
      </c>
      <c r="O140" s="176">
        <f>IF('Crisis Indicator Data'!H137="x","x",IF('Crisis Indicator Data'!H137=0,0,IF(LOG('Crisis Indicator Data'!H137)&lt;O$4,0,IF(LOG('Crisis Indicator Data'!H137)&gt;O$3,5,ROUND(5-(O$3-LOG('Crisis Indicator Data'!H137))/(O$3-O$4)*5,1)))))</f>
        <v>3.5</v>
      </c>
      <c r="P140" s="190">
        <f>IF('Crisis Indicator Data'!H137="x","x",'Crisis Indicator Data'!H137/'Crisis Indicator Data'!G137)</f>
        <v>0.10551214585658852</v>
      </c>
      <c r="Q140" s="176">
        <f t="shared" si="35"/>
        <v>0.5</v>
      </c>
      <c r="R140" s="176">
        <f t="shared" si="31"/>
        <v>2</v>
      </c>
      <c r="S140" s="176">
        <f>IF('Crisis Indicator Data'!I137="x","x",IF('Crisis Indicator Data'!I137=0,0,IF(LOG('Crisis Indicator Data'!I137)&lt;S$4,0,IF(LOG('Crisis Indicator Data'!I137)&gt;S$3,5,ROUND(5-(S$3-LOG('Crisis Indicator Data'!I137))/(S$3-S$4)*5,1)))))</f>
        <v>5</v>
      </c>
      <c r="T140" s="190">
        <f>IF('Crisis Indicator Data'!H137="x","x",IF('Crisis Indicator Data'!I137="x","x",'Crisis Indicator Data'!I137/'Crisis Indicator Data'!H137))</f>
        <v>1</v>
      </c>
      <c r="U140" s="176">
        <f t="shared" si="36"/>
        <v>5</v>
      </c>
      <c r="V140" s="176">
        <f t="shared" si="37"/>
        <v>5</v>
      </c>
      <c r="W140" s="176">
        <f>IF('Crisis Indicator Data'!L137="x","x",IF('Crisis Indicator Data'!L137=0,0,IF(LOG('Crisis Indicator Data'!L137)&lt;W$4,0,IF(LOG('Crisis Indicator Data'!L137)&gt;W$3,5,ROUND(5-(W$3-LOG('Crisis Indicator Data'!L137))/(W$3-W$4)*5,1)))))</f>
        <v>2.8</v>
      </c>
      <c r="X140" s="191">
        <f>IF(OR('Crisis Indicator Data'!L137="x",'Crisis Indicator Data'!H137="x"),"x",'Crisis Indicator Data'!L137/'Crisis Indicator Data'!H137)</f>
        <v>2.2418136020151134E-5</v>
      </c>
      <c r="Y140" s="176">
        <f t="shared" si="38"/>
        <v>1.1000000000000001</v>
      </c>
      <c r="Z140" s="176">
        <f t="shared" si="39"/>
        <v>2</v>
      </c>
      <c r="AA140" s="176">
        <f t="shared" si="40"/>
        <v>3.9</v>
      </c>
      <c r="AB140" s="192">
        <f t="shared" si="41"/>
        <v>3.1</v>
      </c>
    </row>
    <row r="141" spans="1:28" x14ac:dyDescent="0.3">
      <c r="A141" s="199" t="str">
        <f>'Crisis Indicator Data'!A138</f>
        <v>Kurdish Conflict</v>
      </c>
      <c r="B141" s="200" t="str">
        <f>'Crisis Indicator Data'!B138</f>
        <v>Conflict</v>
      </c>
      <c r="C141" s="200" t="str">
        <f>'Crisis Indicator Data'!C138</f>
        <v>TUR004</v>
      </c>
      <c r="D141" s="200" t="str">
        <f>'Crisis Indicator Data'!D138</f>
        <v>Turkey</v>
      </c>
      <c r="E141" s="201" t="str">
        <f>'Crisis Indicator Data'!E138</f>
        <v>TUR</v>
      </c>
      <c r="F141" s="195">
        <f>IF('Crisis Indicator Data'!F138="x","x",IF(LOG('Crisis Indicator Data'!F138)&lt;F$4,0,IF(LOG('Crisis Indicator Data'!F138)&gt;F$3,5,ROUND(5-(F$3-LOG('Crisis Indicator Data'!F138))/(F$3-F$4)*5,1))))</f>
        <v>3.8</v>
      </c>
      <c r="G141" s="193">
        <f>IF('Crisis Indicator Data'!F138="x","x",IF(B141="Regional crisis",('Crisis Indicator Data'!F138/VLOOKUP('Impact of the crisis'!$C141,'Regional Crises'!$B$1:$R$66,4,FALSE)),'Crisis Indicator Data'!F138/VLOOKUP('Impact of the crisis'!$E141,'Country Indicator Data'!$B$4:$P$194,15,FALSE)))</f>
        <v>0.25413120590413574</v>
      </c>
      <c r="H141" s="176">
        <f t="shared" si="32"/>
        <v>1.2</v>
      </c>
      <c r="I141" s="176">
        <f t="shared" si="29"/>
        <v>2.5</v>
      </c>
      <c r="J141" s="176">
        <f>IF('Crisis Indicator Data'!G138="x","x",IF(LOG('Crisis Indicator Data'!G138)&lt;J$4,0,IF(LOG('Crisis Indicator Data'!G138)&gt;J$3,5,ROUND(5-(J$3-LOG('Crisis Indicator Data'!G138))/(J$3-J$4)*5,1))))</f>
        <v>3.7</v>
      </c>
      <c r="K141" s="193">
        <f>IF('Crisis Indicator Data'!G138="x","x",IF(B141="Regional crisis",('Crisis Indicator Data'!G138/VLOOKUP('Impact of the crisis'!$C141,'Regional Crises'!$B$1:$R$66,5,FALSE)),'Crisis Indicator Data'!G138/VLOOKUP('Impact of the crisis'!$E141,'Country Indicator Data'!$B$4:$P$194,14,FALSE)))</f>
        <v>0.15550761117104159</v>
      </c>
      <c r="L141" s="176">
        <f t="shared" si="33"/>
        <v>0.7</v>
      </c>
      <c r="M141" s="176">
        <f t="shared" si="30"/>
        <v>2.2000000000000002</v>
      </c>
      <c r="N141" s="176">
        <f t="shared" si="34"/>
        <v>2.4</v>
      </c>
      <c r="O141" s="176" t="str">
        <f>IF('Crisis Indicator Data'!H138="x","x",IF('Crisis Indicator Data'!H138=0,0,IF(LOG('Crisis Indicator Data'!H138)&lt;O$4,0,IF(LOG('Crisis Indicator Data'!H138)&gt;O$3,5,ROUND(5-(O$3-LOG('Crisis Indicator Data'!H138))/(O$3-O$4)*5,1)))))</f>
        <v>x</v>
      </c>
      <c r="P141" s="190" t="str">
        <f>IF('Crisis Indicator Data'!H138="x","x",'Crisis Indicator Data'!H138/'Crisis Indicator Data'!G138)</f>
        <v>x</v>
      </c>
      <c r="Q141" s="176" t="str">
        <f t="shared" si="35"/>
        <v>x</v>
      </c>
      <c r="R141" s="176" t="str">
        <f t="shared" si="31"/>
        <v>x</v>
      </c>
      <c r="S141" s="176" t="str">
        <f>IF('Crisis Indicator Data'!I138="x","x",IF('Crisis Indicator Data'!I138=0,0,IF(LOG('Crisis Indicator Data'!I138)&lt;S$4,0,IF(LOG('Crisis Indicator Data'!I138)&gt;S$3,5,ROUND(5-(S$3-LOG('Crisis Indicator Data'!I138))/(S$3-S$4)*5,1)))))</f>
        <v>x</v>
      </c>
      <c r="T141" s="190" t="str">
        <f>IF('Crisis Indicator Data'!H138="x","x",IF('Crisis Indicator Data'!I138="x","x",'Crisis Indicator Data'!I138/'Crisis Indicator Data'!H138))</f>
        <v>x</v>
      </c>
      <c r="U141" s="176" t="str">
        <f t="shared" si="36"/>
        <v>x</v>
      </c>
      <c r="V141" s="176" t="str">
        <f t="shared" si="37"/>
        <v>x</v>
      </c>
      <c r="W141" s="176">
        <f>IF('Crisis Indicator Data'!L138="x","x",IF('Crisis Indicator Data'!L138=0,0,IF(LOG('Crisis Indicator Data'!L138)&lt;W$4,0,IF(LOG('Crisis Indicator Data'!L138)&gt;W$3,5,ROUND(5-(W$3-LOG('Crisis Indicator Data'!L138))/(W$3-W$4)*5,1)))))</f>
        <v>3.7</v>
      </c>
      <c r="X141" s="191" t="str">
        <f>IF(OR('Crisis Indicator Data'!L138="x",'Crisis Indicator Data'!H138="x"),"x",'Crisis Indicator Data'!L138/'Crisis Indicator Data'!H138)</f>
        <v>x</v>
      </c>
      <c r="Y141" s="176" t="str">
        <f t="shared" si="38"/>
        <v>x</v>
      </c>
      <c r="Z141" s="176">
        <f t="shared" si="39"/>
        <v>3.7</v>
      </c>
      <c r="AA141" s="176">
        <f t="shared" si="40"/>
        <v>3.7</v>
      </c>
      <c r="AB141" s="192">
        <f t="shared" si="41"/>
        <v>3.7</v>
      </c>
    </row>
    <row r="142" spans="1:28" x14ac:dyDescent="0.3">
      <c r="A142" s="199" t="str">
        <f>'Crisis Indicator Data'!A139</f>
        <v xml:space="preserve">Eastern Mediterranean Route </v>
      </c>
      <c r="B142" s="200" t="str">
        <f>'Crisis Indicator Data'!B139</f>
        <v>Regional crisis</v>
      </c>
      <c r="C142" s="200" t="str">
        <f>'Crisis Indicator Data'!C139</f>
        <v>REG006</v>
      </c>
      <c r="D142" s="200" t="str">
        <f>'Crisis Indicator Data'!D139</f>
        <v>Turkey, Greece</v>
      </c>
      <c r="E142" s="201" t="str">
        <f>'Crisis Indicator Data'!E139</f>
        <v>TUR, GRC</v>
      </c>
      <c r="F142" s="195" t="str">
        <f>IF('Crisis Indicator Data'!F139="x","x",IF(LOG('Crisis Indicator Data'!F139)&lt;F$4,0,IF(LOG('Crisis Indicator Data'!F139)&gt;F$3,5,ROUND(5-(F$3-LOG('Crisis Indicator Data'!F139))/(F$3-F$4)*5,1))))</f>
        <v>x</v>
      </c>
      <c r="G142" s="193" t="str">
        <f>IF('Crisis Indicator Data'!F139="x","x",IF(B142="Regional crisis",('Crisis Indicator Data'!F139/VLOOKUP('Impact of the crisis'!$C142,'Regional Crises'!$B$1:$R$66,4,FALSE)),'Crisis Indicator Data'!F139/VLOOKUP('Impact of the crisis'!$E142,'Country Indicator Data'!$B$4:$P$194,15,FALSE)))</f>
        <v>x</v>
      </c>
      <c r="H142" s="176" t="str">
        <f t="shared" si="32"/>
        <v>x</v>
      </c>
      <c r="I142" s="176" t="str">
        <f t="shared" si="29"/>
        <v>x</v>
      </c>
      <c r="J142" s="176" t="str">
        <f>IF('Crisis Indicator Data'!G139="x","x",IF(LOG('Crisis Indicator Data'!G139)&lt;J$4,0,IF(LOG('Crisis Indicator Data'!G139)&gt;J$3,5,ROUND(5-(J$3-LOG('Crisis Indicator Data'!G139))/(J$3-J$4)*5,1))))</f>
        <v>x</v>
      </c>
      <c r="K142" s="193" t="str">
        <f>IF('Crisis Indicator Data'!G139="x","x",IF(B142="Regional crisis",('Crisis Indicator Data'!G139/VLOOKUP('Impact of the crisis'!$C142,'Regional Crises'!$B$1:$R$66,5,FALSE)),'Crisis Indicator Data'!G139/VLOOKUP('Impact of the crisis'!$E142,'Country Indicator Data'!$B$4:$P$194,14,FALSE)))</f>
        <v>x</v>
      </c>
      <c r="L142" s="176" t="str">
        <f t="shared" si="33"/>
        <v>x</v>
      </c>
      <c r="M142" s="176" t="str">
        <f t="shared" si="30"/>
        <v>x</v>
      </c>
      <c r="N142" s="176" t="str">
        <f t="shared" si="34"/>
        <v>x</v>
      </c>
      <c r="O142" s="176" t="str">
        <f>IF('Crisis Indicator Data'!H139="x","x",IF('Crisis Indicator Data'!H139=0,0,IF(LOG('Crisis Indicator Data'!H139)&lt;O$4,0,IF(LOG('Crisis Indicator Data'!H139)&gt;O$3,5,ROUND(5-(O$3-LOG('Crisis Indicator Data'!H139))/(O$3-O$4)*5,1)))))</f>
        <v>x</v>
      </c>
      <c r="P142" s="190" t="str">
        <f>IF('Crisis Indicator Data'!H139="x","x",'Crisis Indicator Data'!H139/'Crisis Indicator Data'!G139)</f>
        <v>x</v>
      </c>
      <c r="Q142" s="176" t="str">
        <f t="shared" si="35"/>
        <v>x</v>
      </c>
      <c r="R142" s="176" t="str">
        <f t="shared" si="31"/>
        <v>x</v>
      </c>
      <c r="S142" s="176" t="str">
        <f>IF('Crisis Indicator Data'!I139="x","x",IF('Crisis Indicator Data'!I139=0,0,IF(LOG('Crisis Indicator Data'!I139)&lt;S$4,0,IF(LOG('Crisis Indicator Data'!I139)&gt;S$3,5,ROUND(5-(S$3-LOG('Crisis Indicator Data'!I139))/(S$3-S$4)*5,1)))))</f>
        <v>x</v>
      </c>
      <c r="T142" s="190" t="str">
        <f>IF('Crisis Indicator Data'!H139="x","x",IF('Crisis Indicator Data'!I139="x","x",'Crisis Indicator Data'!I139/'Crisis Indicator Data'!H139))</f>
        <v>x</v>
      </c>
      <c r="U142" s="176" t="str">
        <f t="shared" si="36"/>
        <v>x</v>
      </c>
      <c r="V142" s="176" t="str">
        <f t="shared" si="37"/>
        <v>x</v>
      </c>
      <c r="W142" s="176">
        <f>IF('Crisis Indicator Data'!L139="x","x",IF('Crisis Indicator Data'!L139=0,0,IF(LOG('Crisis Indicator Data'!L139)&lt;W$4,0,IF(LOG('Crisis Indicator Data'!L139)&gt;W$3,5,ROUND(5-(W$3-LOG('Crisis Indicator Data'!L139))/(W$3-W$4)*5,1)))))</f>
        <v>2</v>
      </c>
      <c r="X142" s="191" t="str">
        <f>IF(OR('Crisis Indicator Data'!L139="x",'Crisis Indicator Data'!H139="x"),"x",'Crisis Indicator Data'!L139/'Crisis Indicator Data'!H139)</f>
        <v>x</v>
      </c>
      <c r="Y142" s="176" t="str">
        <f t="shared" si="38"/>
        <v>x</v>
      </c>
      <c r="Z142" s="176">
        <f t="shared" si="39"/>
        <v>2</v>
      </c>
      <c r="AA142" s="176">
        <f t="shared" si="40"/>
        <v>2</v>
      </c>
      <c r="AB142" s="192">
        <f t="shared" si="41"/>
        <v>2</v>
      </c>
    </row>
    <row r="143" spans="1:28" x14ac:dyDescent="0.3">
      <c r="A143" s="199" t="str">
        <f>'Crisis Indicator Data'!A140</f>
        <v>Multiple crises in Uganda</v>
      </c>
      <c r="B143" s="200" t="str">
        <f>'Crisis Indicator Data'!B140</f>
        <v>Multiple crises country</v>
      </c>
      <c r="C143" s="200" t="str">
        <f>'Crisis Indicator Data'!C140</f>
        <v>UGA001</v>
      </c>
      <c r="D143" s="200" t="str">
        <f>'Crisis Indicator Data'!D140</f>
        <v>Uganda</v>
      </c>
      <c r="E143" s="201" t="str">
        <f>'Crisis Indicator Data'!E140</f>
        <v>UGA</v>
      </c>
      <c r="F143" s="195">
        <f>IF('Crisis Indicator Data'!F140="x","x",IF(LOG('Crisis Indicator Data'!F140)&lt;F$4,0,IF(LOG('Crisis Indicator Data'!F140)&gt;F$3,5,ROUND(5-(F$3-LOG('Crisis Indicator Data'!F140))/(F$3-F$4)*5,1))))</f>
        <v>3.3</v>
      </c>
      <c r="G143" s="193">
        <f>IF('Crisis Indicator Data'!F140="x","x",IF(B143="Regional crisis",('Crisis Indicator Data'!F140/VLOOKUP('Impact of the crisis'!$C143,'Regional Crises'!$B$1:$R$66,4,FALSE)),'Crisis Indicator Data'!F140/VLOOKUP('Impact of the crisis'!$E143,'Country Indicator Data'!$B$4:$P$194,15,FALSE)))</f>
        <v>0.49856872132455615</v>
      </c>
      <c r="H143" s="176">
        <f t="shared" si="32"/>
        <v>2.4</v>
      </c>
      <c r="I143" s="176">
        <f t="shared" si="29"/>
        <v>2.8499999999999996</v>
      </c>
      <c r="J143" s="176">
        <f>IF('Crisis Indicator Data'!G140="x","x",IF(LOG('Crisis Indicator Data'!G140)&lt;J$4,0,IF(LOG('Crisis Indicator Data'!G140)&gt;J$3,5,ROUND(5-(J$3-LOG('Crisis Indicator Data'!G140))/(J$3-J$4)*5,1))))</f>
        <v>3.9</v>
      </c>
      <c r="K143" s="193">
        <f>IF('Crisis Indicator Data'!G140="x","x",IF(B143="Regional crisis",('Crisis Indicator Data'!G140/VLOOKUP('Impact of the crisis'!$C143,'Regional Crises'!$B$1:$R$66,5,FALSE)),'Crisis Indicator Data'!G140/VLOOKUP('Impact of the crisis'!$E143,'Country Indicator Data'!$B$4:$P$194,14,FALSE)))</f>
        <v>0.35979519809116667</v>
      </c>
      <c r="L143" s="176">
        <f t="shared" si="33"/>
        <v>1.8</v>
      </c>
      <c r="M143" s="176">
        <f t="shared" si="30"/>
        <v>2.85</v>
      </c>
      <c r="N143" s="176">
        <f t="shared" si="34"/>
        <v>2.9</v>
      </c>
      <c r="O143" s="176">
        <f>IF('Crisis Indicator Data'!H140="x","x",IF('Crisis Indicator Data'!H140=0,0,IF(LOG('Crisis Indicator Data'!H140)&lt;O$4,0,IF(LOG('Crisis Indicator Data'!H140)&gt;O$3,5,ROUND(5-(O$3-LOG('Crisis Indicator Data'!H140))/(O$3-O$4)*5,1)))))</f>
        <v>2.8</v>
      </c>
      <c r="P143" s="190">
        <f>IF('Crisis Indicator Data'!H140="x","x",'Crisis Indicator Data'!H140/'Crisis Indicator Data'!G140)</f>
        <v>9.912959381044488E-2</v>
      </c>
      <c r="Q143" s="176">
        <f t="shared" si="35"/>
        <v>0.5</v>
      </c>
      <c r="R143" s="176">
        <f t="shared" si="31"/>
        <v>1.65</v>
      </c>
      <c r="S143" s="176">
        <f>IF('Crisis Indicator Data'!I140="x","x",IF('Crisis Indicator Data'!I140=0,0,IF(LOG('Crisis Indicator Data'!I140)&lt;S$4,0,IF(LOG('Crisis Indicator Data'!I140)&gt;S$3,5,ROUND(5-(S$3-LOG('Crisis Indicator Data'!I140))/(S$3-S$4)*5,1)))))</f>
        <v>4.5</v>
      </c>
      <c r="T143" s="190">
        <f>IF('Crisis Indicator Data'!H140="x","x",IF('Crisis Indicator Data'!I140="x","x",'Crisis Indicator Data'!I140/'Crisis Indicator Data'!H140))</f>
        <v>1</v>
      </c>
      <c r="U143" s="176">
        <f t="shared" si="36"/>
        <v>5</v>
      </c>
      <c r="V143" s="176">
        <f t="shared" si="37"/>
        <v>4.8</v>
      </c>
      <c r="W143" s="176">
        <f>IF('Crisis Indicator Data'!L140="x","x",IF('Crisis Indicator Data'!L140=0,0,IF(LOG('Crisis Indicator Data'!L140)&lt;W$4,0,IF(LOG('Crisis Indicator Data'!L140)&gt;W$3,5,ROUND(5-(W$3-LOG('Crisis Indicator Data'!L140))/(W$3-W$4)*5,1)))))</f>
        <v>2.9</v>
      </c>
      <c r="X143" s="191">
        <f>IF(OR('Crisis Indicator Data'!L140="x",'Crisis Indicator Data'!H140="x"),"x",'Crisis Indicator Data'!L140/'Crisis Indicator Data'!H140)</f>
        <v>7.6655052264808357E-5</v>
      </c>
      <c r="Y143" s="176">
        <f t="shared" si="38"/>
        <v>3.8</v>
      </c>
      <c r="Z143" s="176">
        <f t="shared" si="39"/>
        <v>3.4</v>
      </c>
      <c r="AA143" s="176">
        <f t="shared" si="40"/>
        <v>4.2</v>
      </c>
      <c r="AB143" s="192">
        <f t="shared" si="41"/>
        <v>3.2</v>
      </c>
    </row>
    <row r="144" spans="1:28" x14ac:dyDescent="0.3">
      <c r="A144" s="202" t="str">
        <f>'Crisis Indicator Data'!A141</f>
        <v>International Displacement in Uganda</v>
      </c>
      <c r="B144" s="203" t="str">
        <f>'Crisis Indicator Data'!B141</f>
        <v>International displacement</v>
      </c>
      <c r="C144" s="203" t="str">
        <f>'Crisis Indicator Data'!C141</f>
        <v>UGA005</v>
      </c>
      <c r="D144" s="203" t="str">
        <f>'Crisis Indicator Data'!D141</f>
        <v>Uganda</v>
      </c>
      <c r="E144" s="204" t="str">
        <f>'Crisis Indicator Data'!E141</f>
        <v>UGA</v>
      </c>
      <c r="F144" s="195">
        <f>IF('Crisis Indicator Data'!F141="x","x",IF(LOG('Crisis Indicator Data'!F141)&lt;F$4,0,IF(LOG('Crisis Indicator Data'!F141)&gt;F$3,5,ROUND(5-(F$3-LOG('Crisis Indicator Data'!F141))/(F$3-F$4)*5,1))))</f>
        <v>3</v>
      </c>
      <c r="G144" s="194">
        <f>IF('Crisis Indicator Data'!F141="x","x",IF(B144="Regional crisis",('Crisis Indicator Data'!F141/VLOOKUP('Impact of the crisis'!$C144,'Regional Crises'!$B$1:$R$66,4,FALSE)),'Crisis Indicator Data'!F141/VLOOKUP('Impact of the crisis'!$E144,'Country Indicator Data'!$B$4:$P$194,15,FALSE)))</f>
        <v>0.3324456413325354</v>
      </c>
      <c r="H144" s="176">
        <f t="shared" si="32"/>
        <v>1.6</v>
      </c>
      <c r="I144" s="176">
        <f>IF(AND(H144="x",F144="x"),"x",AVERAGE(F144,H144))</f>
        <v>2.2999999999999998</v>
      </c>
      <c r="J144" s="176">
        <f>IF('Crisis Indicator Data'!G141="x","x",IF(LOG('Crisis Indicator Data'!G141)&lt;J$4,0,IF(LOG('Crisis Indicator Data'!G141)&gt;J$3,5,ROUND(5-(J$3-LOG('Crisis Indicator Data'!G141))/(J$3-J$4)*5,1))))</f>
        <v>2.9</v>
      </c>
      <c r="K144" s="194">
        <f>IF('Crisis Indicator Data'!G141="x","x",IF(B144="Regional crisis",('Crisis Indicator Data'!G141/VLOOKUP('Impact of the crisis'!$C144,'Regional Crises'!$B$1:$R$66,5,FALSE)),'Crisis Indicator Data'!G141/VLOOKUP('Impact of the crisis'!$E144,'Country Indicator Data'!$B$4:$P$194,14,FALSE)))</f>
        <v>0.18491822836407018</v>
      </c>
      <c r="L144" s="176">
        <f t="shared" si="33"/>
        <v>0.9</v>
      </c>
      <c r="M144" s="176">
        <f>IF(AND(L144="x",J144="x"),"x",AVERAGE(J144,L144))</f>
        <v>1.9</v>
      </c>
      <c r="N144" s="176">
        <f t="shared" si="34"/>
        <v>2.1</v>
      </c>
      <c r="O144" s="176">
        <f>IF('Crisis Indicator Data'!H141="x","x",IF('Crisis Indicator Data'!H141=0,0,IF(LOG('Crisis Indicator Data'!H141)&lt;O$4,0,IF(LOG('Crisis Indicator Data'!H141)&gt;O$3,5,ROUND(5-(O$3-LOG('Crisis Indicator Data'!H141))/(O$3-O$4)*5,1)))))</f>
        <v>2.8</v>
      </c>
      <c r="P144" s="190">
        <f>IF('Crisis Indicator Data'!H141="x","x",'Crisis Indicator Data'!H141/'Crisis Indicator Data'!G141)</f>
        <v>0.1928763440860215</v>
      </c>
      <c r="Q144" s="176">
        <f t="shared" si="35"/>
        <v>0.9</v>
      </c>
      <c r="R144" s="176">
        <f>IF(AND(Q144="x",O144="x"),"x",AVERAGE(O144,Q144))</f>
        <v>1.8499999999999999</v>
      </c>
      <c r="S144" s="176">
        <f>IF('Crisis Indicator Data'!I141="x","x",IF('Crisis Indicator Data'!I141=0,0,IF(LOG('Crisis Indicator Data'!I141)&lt;S$4,0,IF(LOG('Crisis Indicator Data'!I141)&gt;S$3,5,ROUND(5-(S$3-LOG('Crisis Indicator Data'!I141))/(S$3-S$4)*5,1)))))</f>
        <v>4.5</v>
      </c>
      <c r="T144" s="190">
        <f>IF('Crisis Indicator Data'!H141="x","x",IF('Crisis Indicator Data'!I141="x","x",'Crisis Indicator Data'!I141/'Crisis Indicator Data'!H141))</f>
        <v>1</v>
      </c>
      <c r="U144" s="176">
        <f t="shared" si="36"/>
        <v>5</v>
      </c>
      <c r="V144" s="176">
        <f t="shared" si="37"/>
        <v>4.8</v>
      </c>
      <c r="W144" s="176" t="str">
        <f>IF('Crisis Indicator Data'!L141="x","x",IF('Crisis Indicator Data'!L141=0,0,IF(LOG('Crisis Indicator Data'!L141)&lt;W$4,0,IF(LOG('Crisis Indicator Data'!L141)&gt;W$3,5,ROUND(5-(W$3-LOG('Crisis Indicator Data'!L141))/(W$3-W$4)*5,1)))))</f>
        <v>x</v>
      </c>
      <c r="X144" s="191" t="str">
        <f>IF(OR('Crisis Indicator Data'!L141="x",'Crisis Indicator Data'!H141="x"),"x",'Crisis Indicator Data'!L141/'Crisis Indicator Data'!H141)</f>
        <v>x</v>
      </c>
      <c r="Y144" s="176" t="str">
        <f t="shared" si="38"/>
        <v>x</v>
      </c>
      <c r="Z144" s="176" t="str">
        <f t="shared" si="39"/>
        <v>x</v>
      </c>
      <c r="AA144" s="176">
        <f t="shared" si="40"/>
        <v>4.8</v>
      </c>
      <c r="AB144" s="192">
        <f t="shared" si="41"/>
        <v>3.7</v>
      </c>
    </row>
    <row r="145" spans="1:28" x14ac:dyDescent="0.3">
      <c r="A145" s="202" t="str">
        <f>'Crisis Indicator Data'!A142</f>
        <v>Conflict in Ukraine</v>
      </c>
      <c r="B145" s="203" t="str">
        <f>'Crisis Indicator Data'!B142</f>
        <v>Conflict</v>
      </c>
      <c r="C145" s="203" t="str">
        <f>'Crisis Indicator Data'!C142</f>
        <v>UKR002</v>
      </c>
      <c r="D145" s="203" t="str">
        <f>'Crisis Indicator Data'!D142</f>
        <v>Ukraine</v>
      </c>
      <c r="E145" s="204" t="str">
        <f>'Crisis Indicator Data'!E142</f>
        <v>UKR</v>
      </c>
      <c r="F145" s="195">
        <f>IF('Crisis Indicator Data'!F142="x","x",IF(LOG('Crisis Indicator Data'!F142)&lt;F$4,0,IF(LOG('Crisis Indicator Data'!F142)&gt;F$3,5,ROUND(5-(F$3-LOG('Crisis Indicator Data'!F142))/(F$3-F$4)*5,1))))</f>
        <v>2.9</v>
      </c>
      <c r="G145" s="194">
        <f>IF('Crisis Indicator Data'!F142="x","x",IF(B145="Regional crisis",('Crisis Indicator Data'!F142/VLOOKUP('Impact of the crisis'!$C145,'Regional Crises'!$B$1:$R$66,4,FALSE)),'Crisis Indicator Data'!F142/VLOOKUP('Impact of the crisis'!$E145,'Country Indicator Data'!$B$4:$P$194,15,FALSE)))</f>
        <v>9.1846916052408981E-2</v>
      </c>
      <c r="H145" s="176">
        <f t="shared" ref="H145:H147" si="42">IF(G145="x","x",IF(G145&lt;H$4,0,IF(G145&gt;H$3,5,ROUND(5-(H$3-G145)/(H$3-H$4)*5,1))))</f>
        <v>0.4</v>
      </c>
      <c r="I145" s="176">
        <f t="shared" ref="I145:I147" si="43">IF(AND(H145="x",F145="x"),"x",AVERAGE(F145,H145))</f>
        <v>1.65</v>
      </c>
      <c r="J145" s="176">
        <f>IF('Crisis Indicator Data'!G142="x","x",IF(LOG('Crisis Indicator Data'!G142)&lt;J$4,0,IF(LOG('Crisis Indicator Data'!G142)&gt;J$3,5,ROUND(5-(J$3-LOG('Crisis Indicator Data'!G142))/(J$3-J$4)*5,1))))</f>
        <v>2.7</v>
      </c>
      <c r="K145" s="194">
        <f>IF('Crisis Indicator Data'!G142="x","x",IF(B145="Regional crisis",('Crisis Indicator Data'!G142/VLOOKUP('Impact of the crisis'!$C145,'Regional Crises'!$B$1:$R$66,5,FALSE)),'Crisis Indicator Data'!G142/VLOOKUP('Impact of the crisis'!$E145,'Country Indicator Data'!$B$4:$P$194,14,FALSE)))</f>
        <v>0.14995008794029566</v>
      </c>
      <c r="L145" s="176">
        <f t="shared" ref="L145:L147" si="44">IF(K145="x","x",IF(K145&lt;L$4,0,IF(K145&gt;L$3,5,ROUND(5-(L$3-K145)/(L$3-L$4)*5,1))))</f>
        <v>0.7</v>
      </c>
      <c r="M145" s="176">
        <f t="shared" ref="M145:M147" si="45">IF(AND(L145="x",J145="x"),"x",AVERAGE(J145,L145))</f>
        <v>1.7000000000000002</v>
      </c>
      <c r="N145" s="176">
        <f t="shared" ref="N145:N147" si="46">IF(AND(M145="x",I145="x"),"x",IF(OR(M145="x",I145="x"),AVERAGE(I145,M145),ROUND((5-GEOMEAN(((5-I145)/5*4+1),((5-M145)/5*4+1)))/4*5,1)))</f>
        <v>1.7</v>
      </c>
      <c r="O145" s="176">
        <f>IF('Crisis Indicator Data'!H142="x","x",IF('Crisis Indicator Data'!H142=0,0,IF(LOG('Crisis Indicator Data'!H142)&lt;O$4,0,IF(LOG('Crisis Indicator Data'!H142)&gt;O$3,5,ROUND(5-(O$3-LOG('Crisis Indicator Data'!H142))/(O$3-O$4)*5,1)))))</f>
        <v>3.7</v>
      </c>
      <c r="P145" s="190">
        <f>IF('Crisis Indicator Data'!H142="x","x",'Crisis Indicator Data'!H142/'Crisis Indicator Data'!G142)</f>
        <v>0.85592011412268187</v>
      </c>
      <c r="Q145" s="176">
        <f t="shared" ref="Q145:Q147" si="47">IF(P145="x","x",IF(P145&lt;Q$4,0,IF(P145&gt;Q$3,5,ROUND(5-(Q$3-P145)/(Q$3-Q$4)*5,1))))</f>
        <v>4.3</v>
      </c>
      <c r="R145" s="176">
        <f t="shared" ref="R145:R147" si="48">IF(AND(Q145="x",O145="x"),"x",AVERAGE(O145,Q145))</f>
        <v>4</v>
      </c>
      <c r="S145" s="176">
        <f>IF('Crisis Indicator Data'!I142="x","x",IF('Crisis Indicator Data'!I142=0,0,IF(LOG('Crisis Indicator Data'!I142)&lt;S$4,0,IF(LOG('Crisis Indicator Data'!I142)&gt;S$3,5,ROUND(5-(S$3-LOG('Crisis Indicator Data'!I142))/(S$3-S$4)*5,1)))))</f>
        <v>4.5</v>
      </c>
      <c r="T145" s="190">
        <f>IF('Crisis Indicator Data'!H142="x","x",IF('Crisis Indicator Data'!I142="x","x",'Crisis Indicator Data'!I142/'Crisis Indicator Data'!H142))</f>
        <v>0.26666666666666666</v>
      </c>
      <c r="U145" s="176">
        <f t="shared" ref="U145:U147" si="49">IF(T145="x","x",IF(T145&lt;U$4,0,IF(T145&gt;U$3,5,ROUND(5-(U$3-T145)/(U$3-U$4)*5,1))))</f>
        <v>5</v>
      </c>
      <c r="V145" s="176">
        <f t="shared" ref="V145:V147" si="50">IF(AND(U145="x",S145="x"),"x",ROUND(AVERAGE(S145,U145),1))</f>
        <v>4.8</v>
      </c>
      <c r="W145" s="176">
        <f>IF('Crisis Indicator Data'!L142="x","x",IF('Crisis Indicator Data'!L142=0,0,IF(LOG('Crisis Indicator Data'!L142)&lt;W$4,0,IF(LOG('Crisis Indicator Data'!L142)&gt;W$3,5,ROUND(5-(W$3-LOG('Crisis Indicator Data'!L142))/(W$3-W$4)*5,1)))))</f>
        <v>1.2</v>
      </c>
      <c r="X145" s="191">
        <f>IF(OR('Crisis Indicator Data'!L142="x",'Crisis Indicator Data'!H142="x"),"x",'Crisis Indicator Data'!L142/'Crisis Indicator Data'!H142)</f>
        <v>1.2962962962962962E-6</v>
      </c>
      <c r="Y145" s="176">
        <f t="shared" ref="Y145:Y147" si="51">IF(X145="x","x",IF(X145&lt;Y$4,0,IF(X145&gt;Y$3,5,ROUND(5-(Y$3-X145)/(Y$3-Y$4)*5,1))))</f>
        <v>0.1</v>
      </c>
      <c r="Z145" s="176">
        <f t="shared" ref="Z145:Z147" si="52">IF(AND(Y145="x",W145="x"),"x",ROUND(AVERAGE(W145,Y145),1))</f>
        <v>0.7</v>
      </c>
      <c r="AA145" s="176">
        <f t="shared" ref="AA145:AA147" si="53">IF(AND(V145="x",Z145="x"),"x",IF(OR(V145="x",Z145="x"),AVERAGE(V145,Z145),ROUND((5-GEOMEAN(((5-V145)/5*4+1),((5-Z145)/5*4+1)))/4*5,1)))</f>
        <v>3.4</v>
      </c>
      <c r="AB145" s="192">
        <f t="shared" ref="AB145:AB147" si="54">IF(AND(R145="x",AA145="x"),"x",IF(OR(R145="x",AA145="x"),AVERAGE(R145,AA145),ROUND((5-GEOMEAN(((5-R145)/5*4+1),((5-AA145)/5*4+1)))/4*5,1)))</f>
        <v>3.7</v>
      </c>
    </row>
    <row r="146" spans="1:28" x14ac:dyDescent="0.3">
      <c r="A146" s="202" t="str">
        <f>'Crisis Indicator Data'!A143</f>
        <v>Cyclone Harold in Vanuatu</v>
      </c>
      <c r="B146" s="203" t="str">
        <f>'Crisis Indicator Data'!B143</f>
        <v>Tropical cyclone</v>
      </c>
      <c r="C146" s="203" t="str">
        <f>'Crisis Indicator Data'!C143</f>
        <v>VUT002</v>
      </c>
      <c r="D146" s="203" t="str">
        <f>'Crisis Indicator Data'!D143</f>
        <v>Vanuatu</v>
      </c>
      <c r="E146" s="204" t="str">
        <f>'Crisis Indicator Data'!E143</f>
        <v>VUT</v>
      </c>
      <c r="F146" s="195">
        <f>IF('Crisis Indicator Data'!F143="x","x",IF(LOG('Crisis Indicator Data'!F143)&lt;F$4,0,IF(LOG('Crisis Indicator Data'!F143)&gt;F$3,5,ROUND(5-(F$3-LOG('Crisis Indicator Data'!F143))/(F$3-F$4)*5,1))))</f>
        <v>1.7</v>
      </c>
      <c r="G146" s="194">
        <f>IF('Crisis Indicator Data'!F143="x","x",IF(B146="Regional crisis",('Crisis Indicator Data'!F143/VLOOKUP('Impact of the crisis'!$C146,'Regional Crises'!$B$1:$R$66,4,FALSE)),'Crisis Indicator Data'!F143/VLOOKUP('Impact of the crisis'!$E146,'Country Indicator Data'!$B$4:$P$194,15,FALSE)))</f>
        <v>0.86644790812141104</v>
      </c>
      <c r="H146" s="176">
        <f t="shared" si="42"/>
        <v>4.3</v>
      </c>
      <c r="I146" s="176">
        <f t="shared" si="43"/>
        <v>3</v>
      </c>
      <c r="J146" s="176">
        <f>IF('Crisis Indicator Data'!G143="x","x",IF(LOG('Crisis Indicator Data'!G143)&lt;J$4,0,IF(LOG('Crisis Indicator Data'!G143)&gt;J$3,5,ROUND(5-(J$3-LOG('Crisis Indicator Data'!G143))/(J$3-J$4)*5,1))))</f>
        <v>0</v>
      </c>
      <c r="K146" s="194">
        <f>IF('Crisis Indicator Data'!G143="x","x",IF(B146="Regional crisis",('Crisis Indicator Data'!G143/VLOOKUP('Impact of the crisis'!$C146,'Regional Crises'!$B$1:$R$66,5,FALSE)),'Crisis Indicator Data'!G143/VLOOKUP('Impact of the crisis'!$E146,'Country Indicator Data'!$B$4:$P$194,14,FALSE)))</f>
        <v>0.84926470588235292</v>
      </c>
      <c r="L146" s="176">
        <f t="shared" si="44"/>
        <v>4.2</v>
      </c>
      <c r="M146" s="176">
        <f t="shared" si="45"/>
        <v>2.1</v>
      </c>
      <c r="N146" s="176">
        <f t="shared" si="46"/>
        <v>2.6</v>
      </c>
      <c r="O146" s="176">
        <f>IF('Crisis Indicator Data'!H143="x","x",IF('Crisis Indicator Data'!H143=0,0,IF(LOG('Crisis Indicator Data'!H143)&lt;O$4,0,IF(LOG('Crisis Indicator Data'!H143)&gt;O$3,5,ROUND(5-(O$3-LOG('Crisis Indicator Data'!H143))/(O$3-O$4)*5,1)))))</f>
        <v>1.2</v>
      </c>
      <c r="P146" s="190">
        <f>IF('Crisis Indicator Data'!H143="x","x",'Crisis Indicator Data'!H143/'Crisis Indicator Data'!G143)</f>
        <v>0.67965367965367962</v>
      </c>
      <c r="Q146" s="176">
        <f t="shared" si="47"/>
        <v>3.4</v>
      </c>
      <c r="R146" s="176">
        <f t="shared" si="48"/>
        <v>2.2999999999999998</v>
      </c>
      <c r="S146" s="176">
        <f>IF('Crisis Indicator Data'!I143="x","x",IF('Crisis Indicator Data'!I143=0,0,IF(LOG('Crisis Indicator Data'!I143)&lt;S$4,0,IF(LOG('Crisis Indicator Data'!I143)&gt;S$3,5,ROUND(5-(S$3-LOG('Crisis Indicator Data'!I143))/(S$3-S$4)*5,1)))))</f>
        <v>1.8</v>
      </c>
      <c r="T146" s="190">
        <f>IF('Crisis Indicator Data'!H143="x","x",IF('Crisis Indicator Data'!I143="x","x",'Crisis Indicator Data'!I143/'Crisis Indicator Data'!H143))</f>
        <v>0.11464968152866242</v>
      </c>
      <c r="U146" s="176">
        <f t="shared" si="49"/>
        <v>3.8</v>
      </c>
      <c r="V146" s="176">
        <f t="shared" si="50"/>
        <v>2.8</v>
      </c>
      <c r="W146" s="176">
        <f>IF('Crisis Indicator Data'!L143="x","x",IF('Crisis Indicator Data'!L143=0,0,IF(LOG('Crisis Indicator Data'!L143)&lt;W$4,0,IF(LOG('Crisis Indicator Data'!L143)&gt;W$3,5,ROUND(5-(W$3-LOG('Crisis Indicator Data'!L143))/(W$3-W$4)*5,1)))))</f>
        <v>0.9</v>
      </c>
      <c r="X146" s="191">
        <f>IF(OR('Crisis Indicator Data'!L143="x",'Crisis Indicator Data'!H143="x"),"x",'Crisis Indicator Data'!L143/'Crisis Indicator Data'!H143)</f>
        <v>2.5477707006369428E-5</v>
      </c>
      <c r="Y146" s="176">
        <f t="shared" si="51"/>
        <v>1.3</v>
      </c>
      <c r="Z146" s="176">
        <f t="shared" si="52"/>
        <v>1.1000000000000001</v>
      </c>
      <c r="AA146" s="176">
        <f t="shared" si="53"/>
        <v>2</v>
      </c>
      <c r="AB146" s="192">
        <f t="shared" si="54"/>
        <v>2.2000000000000002</v>
      </c>
    </row>
    <row r="147" spans="1:28" x14ac:dyDescent="0.3">
      <c r="A147" s="202" t="str">
        <f>'Crisis Indicator Data'!A144</f>
        <v>Complex crisis in Venezuela</v>
      </c>
      <c r="B147" s="203" t="str">
        <f>'Crisis Indicator Data'!B144</f>
        <v>Complex crisis</v>
      </c>
      <c r="C147" s="203" t="str">
        <f>'Crisis Indicator Data'!C144</f>
        <v>VEN001</v>
      </c>
      <c r="D147" s="203" t="str">
        <f>'Crisis Indicator Data'!D144</f>
        <v>Venezuela</v>
      </c>
      <c r="E147" s="204" t="str">
        <f>'Crisis Indicator Data'!E144</f>
        <v>VEN</v>
      </c>
      <c r="F147" s="195">
        <f>IF('Crisis Indicator Data'!F144="x","x",IF(LOG('Crisis Indicator Data'!F144)&lt;F$4,0,IF(LOG('Crisis Indicator Data'!F144)&gt;F$3,5,ROUND(5-(F$3-LOG('Crisis Indicator Data'!F144))/(F$3-F$4)*5,1))))</f>
        <v>4.9000000000000004</v>
      </c>
      <c r="G147" s="194">
        <f>IF('Crisis Indicator Data'!F144="x","x",IF(B147="Regional crisis",('Crisis Indicator Data'!F144/VLOOKUP('Impact of the crisis'!$C147,'Regional Crises'!$B$1:$R$66,4,FALSE)),'Crisis Indicator Data'!F144/VLOOKUP('Impact of the crisis'!$E147,'Country Indicator Data'!$B$4:$P$194,15,FALSE)))</f>
        <v>1</v>
      </c>
      <c r="H147" s="176">
        <f t="shared" si="42"/>
        <v>5</v>
      </c>
      <c r="I147" s="176">
        <f t="shared" si="43"/>
        <v>4.95</v>
      </c>
      <c r="J147" s="176">
        <f>IF('Crisis Indicator Data'!G144="x","x",IF(LOG('Crisis Indicator Data'!G144)&lt;J$4,0,IF(LOG('Crisis Indicator Data'!G144)&gt;J$3,5,ROUND(5-(J$3-LOG('Crisis Indicator Data'!G144))/(J$3-J$4)*5,1))))</f>
        <v>4.8</v>
      </c>
      <c r="K147" s="194">
        <f>IF('Crisis Indicator Data'!G144="x","x",IF(B147="Regional crisis",('Crisis Indicator Data'!G144/VLOOKUP('Impact of the crisis'!$C147,'Regional Crises'!$B$1:$R$66,5,FALSE)),'Crisis Indicator Data'!G144/VLOOKUP('Impact of the crisis'!$E147,'Country Indicator Data'!$B$4:$P$194,14,FALSE)))</f>
        <v>1</v>
      </c>
      <c r="L147" s="176">
        <f t="shared" si="44"/>
        <v>5</v>
      </c>
      <c r="M147" s="176">
        <f t="shared" si="45"/>
        <v>4.9000000000000004</v>
      </c>
      <c r="N147" s="176">
        <f t="shared" si="46"/>
        <v>4.9000000000000004</v>
      </c>
      <c r="O147" s="176">
        <f>IF('Crisis Indicator Data'!H144="x","x",IF('Crisis Indicator Data'!H144=0,0,IF(LOG('Crisis Indicator Data'!H144)&lt;O$4,0,IF(LOG('Crisis Indicator Data'!H144)&gt;O$3,5,ROUND(5-(O$3-LOG('Crisis Indicator Data'!H144))/(O$3-O$4)*5,1)))))</f>
        <v>4.9000000000000004</v>
      </c>
      <c r="P147" s="190">
        <f>IF('Crisis Indicator Data'!H144="x","x",'Crisis Indicator Data'!H144/'Crisis Indicator Data'!G144)</f>
        <v>1</v>
      </c>
      <c r="Q147" s="176">
        <f t="shared" si="47"/>
        <v>5</v>
      </c>
      <c r="R147" s="176">
        <f t="shared" si="48"/>
        <v>4.95</v>
      </c>
      <c r="S147" s="176">
        <f>IF('Crisis Indicator Data'!I144="x","x",IF('Crisis Indicator Data'!I144=0,0,IF(LOG('Crisis Indicator Data'!I144)&lt;S$4,0,IF(LOG('Crisis Indicator Data'!I144)&gt;S$3,5,ROUND(5-(S$3-LOG('Crisis Indicator Data'!I144))/(S$3-S$4)*5,1)))))</f>
        <v>5</v>
      </c>
      <c r="T147" s="190">
        <f>IF('Crisis Indicator Data'!H144="x","x",IF('Crisis Indicator Data'!I144="x","x",'Crisis Indicator Data'!I144/'Crisis Indicator Data'!H144))</f>
        <v>0.20062123150009137</v>
      </c>
      <c r="U147" s="176">
        <f t="shared" si="49"/>
        <v>5</v>
      </c>
      <c r="V147" s="176">
        <f t="shared" si="50"/>
        <v>5</v>
      </c>
      <c r="W147" s="176">
        <f>IF('Crisis Indicator Data'!L144="x","x",IF('Crisis Indicator Data'!L144=0,0,IF(LOG('Crisis Indicator Data'!L144)&lt;W$4,0,IF(LOG('Crisis Indicator Data'!L144)&gt;W$3,5,ROUND(5-(W$3-LOG('Crisis Indicator Data'!L144))/(W$3-W$4)*5,1)))))</f>
        <v>5</v>
      </c>
      <c r="X147" s="191">
        <f>IF(OR('Crisis Indicator Data'!L144="x",'Crisis Indicator Data'!H144="x"),"x",'Crisis Indicator Data'!L144/'Crisis Indicator Data'!H144)</f>
        <v>3.0158962177964551E-4</v>
      </c>
      <c r="Y147" s="176">
        <f t="shared" si="51"/>
        <v>5</v>
      </c>
      <c r="Z147" s="176">
        <f t="shared" si="52"/>
        <v>5</v>
      </c>
      <c r="AA147" s="176">
        <f t="shared" si="53"/>
        <v>5</v>
      </c>
      <c r="AB147" s="192">
        <f t="shared" si="54"/>
        <v>5</v>
      </c>
    </row>
    <row r="148" spans="1:28" x14ac:dyDescent="0.3">
      <c r="A148" s="202" t="str">
        <f>'Crisis Indicator Data'!A145</f>
        <v>Venezuela Regional Crisis</v>
      </c>
      <c r="B148" s="203" t="str">
        <f>'Crisis Indicator Data'!B145</f>
        <v>Regional crisis</v>
      </c>
      <c r="C148" s="203" t="str">
        <f>'Crisis Indicator Data'!C145</f>
        <v>REG002</v>
      </c>
      <c r="D148" s="203" t="str">
        <f>'Crisis Indicator Data'!D145</f>
        <v>Venezuela, Brazil, Colombia, Ecuador, Peru, Trinidad and Tobago</v>
      </c>
      <c r="E148" s="204" t="str">
        <f>'Crisis Indicator Data'!E145</f>
        <v>VEN, BRA, COL, ECU, PER, TTO</v>
      </c>
      <c r="F148" s="195">
        <f>IF('Crisis Indicator Data'!F145="x","x",IF(LOG('Crisis Indicator Data'!F145)&lt;F$4,0,IF(LOG('Crisis Indicator Data'!F145)&gt;F$3,5,ROUND(5-(F$3-LOG('Crisis Indicator Data'!F145))/(F$3-F$4)*5,1))))</f>
        <v>5</v>
      </c>
      <c r="G148" s="194">
        <f>IF('Crisis Indicator Data'!F145="x","x",IF(B148="Regional crisis",('Crisis Indicator Data'!F145/VLOOKUP('Impact of the crisis'!$C148,'Regional Crises'!$B$1:$R$66,4,FALSE)),'Crisis Indicator Data'!F145/VLOOKUP('Impact of the crisis'!$E148,'Country Indicator Data'!$B$4:$P$194,15,FALSE)))</f>
        <v>0.12274879283154846</v>
      </c>
      <c r="H148" s="176">
        <f t="shared" ref="H148:H152" si="55">IF(G148="x","x",IF(G148&lt;H$4,0,IF(G148&gt;H$3,5,ROUND(5-(H$3-G148)/(H$3-H$4)*5,1))))</f>
        <v>0.5</v>
      </c>
      <c r="I148" s="176">
        <f t="shared" ref="I148:I152" si="56">IF(AND(H148="x",F148="x"),"x",AVERAGE(F148,H148))</f>
        <v>2.75</v>
      </c>
      <c r="J148" s="176">
        <f>IF('Crisis Indicator Data'!G145="x","x",IF(LOG('Crisis Indicator Data'!G145)&lt;J$4,0,IF(LOG('Crisis Indicator Data'!G145)&gt;J$3,5,ROUND(5-(J$3-LOG('Crisis Indicator Data'!G145))/(J$3-J$4)*5,1))))</f>
        <v>5</v>
      </c>
      <c r="K148" s="194">
        <f>IF('Crisis Indicator Data'!G145="x","x",IF(B148="Regional crisis",('Crisis Indicator Data'!G145/VLOOKUP('Impact of the crisis'!$C148,'Regional Crises'!$B$1:$R$66,5,FALSE)),'Crisis Indicator Data'!G145/VLOOKUP('Impact of the crisis'!$E148,'Country Indicator Data'!$B$4:$P$194,14,FALSE)))</f>
        <v>0.23339731056461402</v>
      </c>
      <c r="L148" s="176">
        <f t="shared" ref="L148:L152" si="57">IF(K148="x","x",IF(K148&lt;L$4,0,IF(K148&gt;L$3,5,ROUND(5-(L$3-K148)/(L$3-L$4)*5,1))))</f>
        <v>1.1000000000000001</v>
      </c>
      <c r="M148" s="176">
        <f t="shared" ref="M148:M152" si="58">IF(AND(L148="x",J148="x"),"x",AVERAGE(J148,L148))</f>
        <v>3.05</v>
      </c>
      <c r="N148" s="176">
        <f t="shared" ref="N148:N152" si="59">IF(AND(M148="x",I148="x"),"x",IF(OR(M148="x",I148="x"),AVERAGE(I148,M148),ROUND((5-GEOMEAN(((5-I148)/5*4+1),((5-M148)/5*4+1)))/4*5,1)))</f>
        <v>2.9</v>
      </c>
      <c r="O148" s="176">
        <f>IF('Crisis Indicator Data'!H145="x","x",IF('Crisis Indicator Data'!H145=0,0,IF(LOG('Crisis Indicator Data'!H145)&lt;O$4,0,IF(LOG('Crisis Indicator Data'!H145)&gt;O$3,5,ROUND(5-(O$3-LOG('Crisis Indicator Data'!H145))/(O$3-O$4)*5,1)))))</f>
        <v>5</v>
      </c>
      <c r="P148" s="190">
        <f>IF('Crisis Indicator Data'!H145="x","x",'Crisis Indicator Data'!H145/'Crisis Indicator Data'!G145)</f>
        <v>0.43940053797873702</v>
      </c>
      <c r="Q148" s="176">
        <f t="shared" ref="Q148:Q152" si="60">IF(P148="x","x",IF(P148&lt;Q$4,0,IF(P148&gt;Q$3,5,ROUND(5-(Q$3-P148)/(Q$3-Q$4)*5,1))))</f>
        <v>2.2000000000000002</v>
      </c>
      <c r="R148" s="176">
        <f t="shared" ref="R148:R152" si="61">IF(AND(Q148="x",O148="x"),"x",AVERAGE(O148,Q148))</f>
        <v>3.6</v>
      </c>
      <c r="S148" s="176">
        <f>IF('Crisis Indicator Data'!I145="x","x",IF('Crisis Indicator Data'!I145=0,0,IF(LOG('Crisis Indicator Data'!I145)&lt;S$4,0,IF(LOG('Crisis Indicator Data'!I145)&gt;S$3,5,ROUND(5-(S$3-LOG('Crisis Indicator Data'!I145))/(S$3-S$4)*5,1)))))</f>
        <v>5</v>
      </c>
      <c r="T148" s="190">
        <f>IF('Crisis Indicator Data'!H145="x","x",IF('Crisis Indicator Data'!I145="x","x",'Crisis Indicator Data'!I145/'Crisis Indicator Data'!H145))</f>
        <v>0.1486124067164179</v>
      </c>
      <c r="U148" s="176">
        <f t="shared" ref="U148:U152" si="62">IF(T148="x","x",IF(T148&lt;U$4,0,IF(T148&gt;U$3,5,ROUND(5-(U$3-T148)/(U$3-U$4)*5,1))))</f>
        <v>5</v>
      </c>
      <c r="V148" s="176">
        <f t="shared" ref="V148:V152" si="63">IF(AND(U148="x",S148="x"),"x",ROUND(AVERAGE(S148,U148),1))</f>
        <v>5</v>
      </c>
      <c r="W148" s="176" t="str">
        <f>IF('Crisis Indicator Data'!L145="x","x",IF('Crisis Indicator Data'!L145=0,0,IF(LOG('Crisis Indicator Data'!L145)&lt;W$4,0,IF(LOG('Crisis Indicator Data'!L145)&gt;W$3,5,ROUND(5-(W$3-LOG('Crisis Indicator Data'!L145))/(W$3-W$4)*5,1)))))</f>
        <v>x</v>
      </c>
      <c r="X148" s="191" t="str">
        <f>IF(OR('Crisis Indicator Data'!L145="x",'Crisis Indicator Data'!H145="x"),"x",'Crisis Indicator Data'!L145/'Crisis Indicator Data'!H145)</f>
        <v>x</v>
      </c>
      <c r="Y148" s="176" t="str">
        <f t="shared" ref="Y148:Y152" si="64">IF(X148="x","x",IF(X148&lt;Y$4,0,IF(X148&gt;Y$3,5,ROUND(5-(Y$3-X148)/(Y$3-Y$4)*5,1))))</f>
        <v>x</v>
      </c>
      <c r="Z148" s="176" t="str">
        <f t="shared" ref="Z148:Z152" si="65">IF(AND(Y148="x",W148="x"),"x",ROUND(AVERAGE(W148,Y148),1))</f>
        <v>x</v>
      </c>
      <c r="AA148" s="176">
        <f t="shared" ref="AA148:AA152" si="66">IF(AND(V148="x",Z148="x"),"x",IF(OR(V148="x",Z148="x"),AVERAGE(V148,Z148),ROUND((5-GEOMEAN(((5-V148)/5*4+1),((5-Z148)/5*4+1)))/4*5,1)))</f>
        <v>5</v>
      </c>
      <c r="AB148" s="192">
        <f t="shared" ref="AB148:AB152" si="67">IF(AND(R148="x",AA148="x"),"x",IF(OR(R148="x",AA148="x"),AVERAGE(R148,AA148),ROUND((5-GEOMEAN(((5-R148)/5*4+1),((5-AA148)/5*4+1)))/4*5,1)))</f>
        <v>4.4000000000000004</v>
      </c>
    </row>
    <row r="149" spans="1:28" x14ac:dyDescent="0.3">
      <c r="A149" s="202" t="str">
        <f>'Crisis Indicator Data'!A146</f>
        <v>Floods in central Vietnam</v>
      </c>
      <c r="B149" s="203" t="str">
        <f>'Crisis Indicator Data'!B146</f>
        <v>Flood</v>
      </c>
      <c r="C149" s="203" t="str">
        <f>'Crisis Indicator Data'!C146</f>
        <v>VNM002</v>
      </c>
      <c r="D149" s="203" t="str">
        <f>'Crisis Indicator Data'!D146</f>
        <v>Vietnam</v>
      </c>
      <c r="E149" s="204" t="str">
        <f>'Crisis Indicator Data'!E146</f>
        <v>VNM</v>
      </c>
      <c r="F149" s="195">
        <f>IF('Crisis Indicator Data'!F146="x","x",IF(LOG('Crisis Indicator Data'!F146)&lt;F$4,0,IF(LOG('Crisis Indicator Data'!F146)&gt;F$3,5,ROUND(5-(F$3-LOG('Crisis Indicator Data'!F146))/(F$3-F$4)*5,1))))</f>
        <v>3.1</v>
      </c>
      <c r="G149" s="194">
        <f>IF('Crisis Indicator Data'!F146="x","x",IF(B149="Regional crisis",('Crisis Indicator Data'!F146/VLOOKUP('Impact of the crisis'!$C149,'Regional Crises'!$B$1:$R$66,4,FALSE)),'Crisis Indicator Data'!F146/VLOOKUP('Impact of the crisis'!$E149,'Country Indicator Data'!$B$4:$P$194,15,FALSE)))</f>
        <v>0.2304866643016093</v>
      </c>
      <c r="H149" s="176">
        <f t="shared" si="55"/>
        <v>1.1000000000000001</v>
      </c>
      <c r="I149" s="176">
        <f t="shared" si="56"/>
        <v>2.1</v>
      </c>
      <c r="J149" s="176">
        <f>IF('Crisis Indicator Data'!G146="x","x",IF(LOG('Crisis Indicator Data'!G146)&lt;J$4,0,IF(LOG('Crisis Indicator Data'!G146)&gt;J$3,5,ROUND(5-(J$3-LOG('Crisis Indicator Data'!G146))/(J$3-J$4)*5,1))))</f>
        <v>3</v>
      </c>
      <c r="K149" s="194">
        <f>IF('Crisis Indicator Data'!G146="x","x",IF(B149="Regional crisis",('Crisis Indicator Data'!G146/VLOOKUP('Impact of the crisis'!$C149,'Regional Crises'!$B$1:$R$66,5,FALSE)),'Crisis Indicator Data'!G146/VLOOKUP('Impact of the crisis'!$E149,'Country Indicator Data'!$B$4:$P$194,14,FALSE)))</f>
        <v>7.9805978193275576E-2</v>
      </c>
      <c r="L149" s="176">
        <f t="shared" si="57"/>
        <v>0.4</v>
      </c>
      <c r="M149" s="176">
        <f t="shared" si="58"/>
        <v>1.7</v>
      </c>
      <c r="N149" s="176">
        <f t="shared" si="59"/>
        <v>1.9</v>
      </c>
      <c r="O149" s="176">
        <f>IF('Crisis Indicator Data'!H146="x","x",IF('Crisis Indicator Data'!H146=0,0,IF(LOG('Crisis Indicator Data'!H146)&lt;O$4,0,IF(LOG('Crisis Indicator Data'!H146)&gt;O$3,5,ROUND(5-(O$3-LOG('Crisis Indicator Data'!H146))/(O$3-O$4)*5,1)))))</f>
        <v>2.8</v>
      </c>
      <c r="P149" s="190">
        <f>IF('Crisis Indicator Data'!H146="x","x",'Crisis Indicator Data'!H146/'Crisis Indicator Data'!G146)</f>
        <v>0.19480519480519481</v>
      </c>
      <c r="Q149" s="176">
        <f t="shared" si="60"/>
        <v>0.9</v>
      </c>
      <c r="R149" s="176">
        <f t="shared" si="61"/>
        <v>1.8499999999999999</v>
      </c>
      <c r="S149" s="176">
        <f>IF('Crisis Indicator Data'!I146="x","x",IF('Crisis Indicator Data'!I146=0,0,IF(LOG('Crisis Indicator Data'!I146)&lt;S$4,0,IF(LOG('Crisis Indicator Data'!I146)&gt;S$3,5,ROUND(5-(S$3-LOG('Crisis Indicator Data'!I146))/(S$3-S$4)*5,1)))))</f>
        <v>3.7</v>
      </c>
      <c r="T149" s="190">
        <f>IF('Crisis Indicator Data'!H146="x","x",IF('Crisis Indicator Data'!I146="x","x",'Crisis Indicator Data'!I146/'Crisis Indicator Data'!H146))</f>
        <v>0.25</v>
      </c>
      <c r="U149" s="176">
        <f t="shared" si="62"/>
        <v>5</v>
      </c>
      <c r="V149" s="176">
        <f t="shared" si="63"/>
        <v>4.4000000000000004</v>
      </c>
      <c r="W149" s="176">
        <f>IF('Crisis Indicator Data'!L146="x","x",IF('Crisis Indicator Data'!L146=0,0,IF(LOG('Crisis Indicator Data'!L146)&lt;W$4,0,IF(LOG('Crisis Indicator Data'!L146)&gt;W$3,5,ROUND(5-(W$3-LOG('Crisis Indicator Data'!L146))/(W$3-W$4)*5,1)))))</f>
        <v>3.4</v>
      </c>
      <c r="X149" s="191">
        <f>IF(OR('Crisis Indicator Data'!L146="x",'Crisis Indicator Data'!H146="x"),"x",'Crisis Indicator Data'!L146/'Crisis Indicator Data'!H146)</f>
        <v>1.6200000000000001E-4</v>
      </c>
      <c r="Y149" s="176">
        <f t="shared" si="64"/>
        <v>5</v>
      </c>
      <c r="Z149" s="176">
        <f t="shared" si="65"/>
        <v>4.2</v>
      </c>
      <c r="AA149" s="176">
        <f t="shared" si="66"/>
        <v>4.3</v>
      </c>
      <c r="AB149" s="192">
        <f t="shared" si="67"/>
        <v>3.3</v>
      </c>
    </row>
    <row r="150" spans="1:28" x14ac:dyDescent="0.3">
      <c r="A150" s="202" t="str">
        <f>'Crisis Indicator Data'!A147</f>
        <v>Conflict in Yemen</v>
      </c>
      <c r="B150" s="203" t="str">
        <f>'Crisis Indicator Data'!B147</f>
        <v>Complex crisis</v>
      </c>
      <c r="C150" s="203" t="str">
        <f>'Crisis Indicator Data'!C147</f>
        <v>YEM001</v>
      </c>
      <c r="D150" s="203" t="str">
        <f>'Crisis Indicator Data'!D147</f>
        <v>Yemen</v>
      </c>
      <c r="E150" s="204" t="str">
        <f>'Crisis Indicator Data'!E147</f>
        <v>YEM</v>
      </c>
      <c r="F150" s="195">
        <f>IF('Crisis Indicator Data'!F147="x","x",IF(LOG('Crisis Indicator Data'!F147)&lt;F$4,0,IF(LOG('Crisis Indicator Data'!F147)&gt;F$3,5,ROUND(5-(F$3-LOG('Crisis Indicator Data'!F147))/(F$3-F$4)*5,1))))</f>
        <v>4.5</v>
      </c>
      <c r="G150" s="194">
        <f>IF('Crisis Indicator Data'!F147="x","x",IF(B150="Regional crisis",('Crisis Indicator Data'!F147/VLOOKUP('Impact of the crisis'!$C150,'Regional Crises'!$B$1:$R$66,4,FALSE)),'Crisis Indicator Data'!F147/VLOOKUP('Impact of the crisis'!$E150,'Country Indicator Data'!$B$4:$P$194,15,FALSE)))</f>
        <v>1</v>
      </c>
      <c r="H150" s="176">
        <f t="shared" si="55"/>
        <v>5</v>
      </c>
      <c r="I150" s="176">
        <f t="shared" si="56"/>
        <v>4.75</v>
      </c>
      <c r="J150" s="176">
        <f>IF('Crisis Indicator Data'!G147="x","x",IF(LOG('Crisis Indicator Data'!G147)&lt;J$4,0,IF(LOG('Crisis Indicator Data'!G147)&gt;J$3,5,ROUND(5-(J$3-LOG('Crisis Indicator Data'!G147))/(J$3-J$4)*5,1))))</f>
        <v>4.9000000000000004</v>
      </c>
      <c r="K150" s="194">
        <f>IF('Crisis Indicator Data'!G147="x","x",IF(B150="Regional crisis",('Crisis Indicator Data'!G147/VLOOKUP('Impact of the crisis'!$C150,'Regional Crises'!$B$1:$R$66,5,FALSE)),'Crisis Indicator Data'!G147/VLOOKUP('Impact of the crisis'!$E150,'Country Indicator Data'!$B$4:$P$194,14,FALSE)))</f>
        <v>1</v>
      </c>
      <c r="L150" s="176">
        <f t="shared" si="57"/>
        <v>5</v>
      </c>
      <c r="M150" s="176">
        <f t="shared" si="58"/>
        <v>4.95</v>
      </c>
      <c r="N150" s="176">
        <f t="shared" si="59"/>
        <v>4.9000000000000004</v>
      </c>
      <c r="O150" s="176">
        <f>IF('Crisis Indicator Data'!H147="x","x",IF('Crisis Indicator Data'!H147=0,0,IF(LOG('Crisis Indicator Data'!H147)&lt;O$4,0,IF(LOG('Crisis Indicator Data'!H147)&gt;O$3,5,ROUND(5-(O$3-LOG('Crisis Indicator Data'!H147))/(O$3-O$4)*5,1)))))</f>
        <v>5</v>
      </c>
      <c r="P150" s="190">
        <f>IF('Crisis Indicator Data'!H147="x","x",'Crisis Indicator Data'!H147/'Crisis Indicator Data'!G147)</f>
        <v>1</v>
      </c>
      <c r="Q150" s="176">
        <f t="shared" si="60"/>
        <v>5</v>
      </c>
      <c r="R150" s="176">
        <f t="shared" si="61"/>
        <v>5</v>
      </c>
      <c r="S150" s="176">
        <f>IF('Crisis Indicator Data'!I147="x","x",IF('Crisis Indicator Data'!I147=0,0,IF(LOG('Crisis Indicator Data'!I147)&lt;S$4,0,IF(LOG('Crisis Indicator Data'!I147)&gt;S$3,5,ROUND(5-(S$3-LOG('Crisis Indicator Data'!I147))/(S$3-S$4)*5,1)))))</f>
        <v>5</v>
      </c>
      <c r="T150" s="190">
        <f>IF('Crisis Indicator Data'!H147="x","x",IF('Crisis Indicator Data'!I147="x","x",'Crisis Indicator Data'!I147/'Crisis Indicator Data'!H147))</f>
        <v>0.11967213114754098</v>
      </c>
      <c r="U150" s="176">
        <f t="shared" si="62"/>
        <v>4</v>
      </c>
      <c r="V150" s="176">
        <f t="shared" si="63"/>
        <v>4.5</v>
      </c>
      <c r="W150" s="176">
        <f>IF('Crisis Indicator Data'!L147="x","x",IF('Crisis Indicator Data'!L147=0,0,IF(LOG('Crisis Indicator Data'!L147)&lt;W$4,0,IF(LOG('Crisis Indicator Data'!L147)&gt;W$3,5,ROUND(5-(W$3-LOG('Crisis Indicator Data'!L147))/(W$3-W$4)*5,1)))))</f>
        <v>5</v>
      </c>
      <c r="X150" s="191">
        <f>IF(OR('Crisis Indicator Data'!L147="x",'Crisis Indicator Data'!H147="x"),"x",'Crisis Indicator Data'!L147/'Crisis Indicator Data'!H147)</f>
        <v>4.0016393442622952E-4</v>
      </c>
      <c r="Y150" s="176">
        <f t="shared" si="64"/>
        <v>5</v>
      </c>
      <c r="Z150" s="176">
        <f t="shared" si="65"/>
        <v>5</v>
      </c>
      <c r="AA150" s="176">
        <f t="shared" si="66"/>
        <v>4.8</v>
      </c>
      <c r="AB150" s="192">
        <f t="shared" si="67"/>
        <v>4.9000000000000004</v>
      </c>
    </row>
    <row r="151" spans="1:28" x14ac:dyDescent="0.3">
      <c r="A151" s="202" t="str">
        <f>'Crisis Indicator Data'!A148</f>
        <v>Mixed migration flows in Yemen</v>
      </c>
      <c r="B151" s="203" t="str">
        <f>'Crisis Indicator Data'!B148</f>
        <v>International displacement</v>
      </c>
      <c r="C151" s="203" t="str">
        <f>'Crisis Indicator Data'!C148</f>
        <v>YEM002</v>
      </c>
      <c r="D151" s="203" t="str">
        <f>'Crisis Indicator Data'!D148</f>
        <v>Yemen</v>
      </c>
      <c r="E151" s="204" t="str">
        <f>'Crisis Indicator Data'!E148</f>
        <v>YEM</v>
      </c>
      <c r="F151" s="195">
        <f>IF('Crisis Indicator Data'!F148="x","x",IF(LOG('Crisis Indicator Data'!F148)&lt;F$4,0,IF(LOG('Crisis Indicator Data'!F148)&gt;F$3,5,ROUND(5-(F$3-LOG('Crisis Indicator Data'!F148))/(F$3-F$4)*5,1))))</f>
        <v>0.2</v>
      </c>
      <c r="G151" s="194">
        <f>IF('Crisis Indicator Data'!F148="x","x",IF(B151="Regional crisis",('Crisis Indicator Data'!F148/VLOOKUP('Impact of the crisis'!$C151,'Regional Crises'!$B$1:$R$66,4,FALSE)),'Crisis Indicator Data'!F148/VLOOKUP('Impact of the crisis'!$E151,'Country Indicator Data'!$B$4:$P$194,15,FALSE)))</f>
        <v>2.348618292706025E-3</v>
      </c>
      <c r="H151" s="176">
        <f t="shared" si="55"/>
        <v>0</v>
      </c>
      <c r="I151" s="176">
        <f t="shared" si="56"/>
        <v>0.1</v>
      </c>
      <c r="J151" s="176">
        <f>IF('Crisis Indicator Data'!G148="x","x",IF(LOG('Crisis Indicator Data'!G148)&lt;J$4,0,IF(LOG('Crisis Indicator Data'!G148)&gt;J$3,5,ROUND(5-(J$3-LOG('Crisis Indicator Data'!G148))/(J$3-J$4)*5,1))))</f>
        <v>2</v>
      </c>
      <c r="K151" s="194">
        <f>IF('Crisis Indicator Data'!G148="x","x",IF(B151="Regional crisis",('Crisis Indicator Data'!G148/VLOOKUP('Impact of the crisis'!$C151,'Regional Crises'!$B$1:$R$66,5,FALSE)),'Crisis Indicator Data'!G148/VLOOKUP('Impact of the crisis'!$E151,'Country Indicator Data'!$B$4:$P$194,14,FALSE)))</f>
        <v>0.13354098360655739</v>
      </c>
      <c r="L151" s="176">
        <f t="shared" si="57"/>
        <v>0.6</v>
      </c>
      <c r="M151" s="176">
        <f t="shared" si="58"/>
        <v>1.3</v>
      </c>
      <c r="N151" s="176">
        <f t="shared" si="59"/>
        <v>0.7</v>
      </c>
      <c r="O151" s="176">
        <f>IF('Crisis Indicator Data'!H148="x","x",IF('Crisis Indicator Data'!H148=0,0,IF(LOG('Crisis Indicator Data'!H148)&lt;O$4,0,IF(LOG('Crisis Indicator Data'!H148)&gt;O$3,5,ROUND(5-(O$3-LOG('Crisis Indicator Data'!H148))/(O$3-O$4)*5,1)))))</f>
        <v>1.9</v>
      </c>
      <c r="P151" s="190">
        <f>IF('Crisis Indicator Data'!H148="x","x",'Crisis Indicator Data'!H148/'Crisis Indicator Data'!G148)</f>
        <v>0.10360913331696538</v>
      </c>
      <c r="Q151" s="176">
        <f t="shared" si="60"/>
        <v>0.5</v>
      </c>
      <c r="R151" s="176">
        <f t="shared" si="61"/>
        <v>1.2</v>
      </c>
      <c r="S151" s="176">
        <f>IF('Crisis Indicator Data'!I148="x","x",IF('Crisis Indicator Data'!I148=0,0,IF(LOG('Crisis Indicator Data'!I148)&lt;S$4,0,IF(LOG('Crisis Indicator Data'!I148)&gt;S$3,5,ROUND(5-(S$3-LOG('Crisis Indicator Data'!I148))/(S$3-S$4)*5,1)))))</f>
        <v>3.8</v>
      </c>
      <c r="T151" s="190">
        <f>IF('Crisis Indicator Data'!H148="x","x",IF('Crisis Indicator Data'!I148="x","x",'Crisis Indicator Data'!I148/'Crisis Indicator Data'!H148))</f>
        <v>1</v>
      </c>
      <c r="U151" s="176">
        <f t="shared" si="62"/>
        <v>5</v>
      </c>
      <c r="V151" s="176">
        <f t="shared" si="63"/>
        <v>4.4000000000000004</v>
      </c>
      <c r="W151" s="176">
        <f>IF('Crisis Indicator Data'!L148="x","x",IF('Crisis Indicator Data'!L148=0,0,IF(LOG('Crisis Indicator Data'!L148)&lt;W$4,0,IF(LOG('Crisis Indicator Data'!L148)&gt;W$3,5,ROUND(5-(W$3-LOG('Crisis Indicator Data'!L148))/(W$3-W$4)*5,1)))))</f>
        <v>1.8</v>
      </c>
      <c r="X151" s="191">
        <f>IF(OR('Crisis Indicator Data'!L148="x",'Crisis Indicator Data'!H148="x"),"x",'Crisis Indicator Data'!L148/'Crisis Indicator Data'!H148)</f>
        <v>4.0284360189573462E-5</v>
      </c>
      <c r="Y151" s="176">
        <f t="shared" si="64"/>
        <v>2</v>
      </c>
      <c r="Z151" s="176">
        <f t="shared" si="65"/>
        <v>1.9</v>
      </c>
      <c r="AA151" s="176">
        <f t="shared" si="66"/>
        <v>3.4</v>
      </c>
      <c r="AB151" s="192">
        <f t="shared" si="67"/>
        <v>2.5</v>
      </c>
    </row>
    <row r="152" spans="1:28" x14ac:dyDescent="0.3">
      <c r="A152" s="202" t="str">
        <f>'Crisis Indicator Data'!A149</f>
        <v>Drought in Zambia</v>
      </c>
      <c r="B152" s="203" t="str">
        <f>'Crisis Indicator Data'!B149</f>
        <v>Drought</v>
      </c>
      <c r="C152" s="203" t="str">
        <f>'Crisis Indicator Data'!C149</f>
        <v>ZMB002</v>
      </c>
      <c r="D152" s="203" t="str">
        <f>'Crisis Indicator Data'!D149</f>
        <v>Zambia</v>
      </c>
      <c r="E152" s="204" t="str">
        <f>'Crisis Indicator Data'!E149</f>
        <v>ZMB</v>
      </c>
      <c r="F152" s="195">
        <f>IF('Crisis Indicator Data'!F149="x","x",IF(LOG('Crisis Indicator Data'!F149)&lt;F$4,0,IF(LOG('Crisis Indicator Data'!F149)&gt;F$3,5,ROUND(5-(F$3-LOG('Crisis Indicator Data'!F149))/(F$3-F$4)*5,1))))</f>
        <v>4.4000000000000004</v>
      </c>
      <c r="G152" s="194">
        <f>IF('Crisis Indicator Data'!F149="x","x",IF(B152="Regional crisis",('Crisis Indicator Data'!F149/VLOOKUP('Impact of the crisis'!$C152,'Regional Crises'!$B$1:$R$66,4,FALSE)),'Crisis Indicator Data'!F149/VLOOKUP('Impact of the crisis'!$E152,'Country Indicator Data'!$B$4:$P$194,15,FALSE)))</f>
        <v>0.60316657474542301</v>
      </c>
      <c r="H152" s="176">
        <f t="shared" si="55"/>
        <v>3</v>
      </c>
      <c r="I152" s="176">
        <f t="shared" si="56"/>
        <v>3.7</v>
      </c>
      <c r="J152" s="176">
        <f>IF('Crisis Indicator Data'!G149="x","x",IF(LOG('Crisis Indicator Data'!G149)&lt;J$4,0,IF(LOG('Crisis Indicator Data'!G149)&gt;J$3,5,ROUND(5-(J$3-LOG('Crisis Indicator Data'!G149))/(J$3-J$4)*5,1))))</f>
        <v>2.8</v>
      </c>
      <c r="K152" s="194">
        <f>IF('Crisis Indicator Data'!G149="x","x",IF(B152="Regional crisis",('Crisis Indicator Data'!G149/VLOOKUP('Impact of the crisis'!$C152,'Regional Crises'!$B$1:$R$66,5,FALSE)),'Crisis Indicator Data'!G149/VLOOKUP('Impact of the crisis'!$E152,'Country Indicator Data'!$B$4:$P$194,14,FALSE)))</f>
        <v>0.38518311434162705</v>
      </c>
      <c r="L152" s="176">
        <f t="shared" si="57"/>
        <v>1.9</v>
      </c>
      <c r="M152" s="176">
        <f t="shared" si="58"/>
        <v>2.3499999999999996</v>
      </c>
      <c r="N152" s="176">
        <f t="shared" si="59"/>
        <v>3.1</v>
      </c>
      <c r="O152" s="176">
        <f>IF('Crisis Indicator Data'!H149="x","x",IF('Crisis Indicator Data'!H149=0,0,IF(LOG('Crisis Indicator Data'!H149)&lt;O$4,0,IF(LOG('Crisis Indicator Data'!H149)&gt;O$3,5,ROUND(5-(O$3-LOG('Crisis Indicator Data'!H149))/(O$3-O$4)*5,1)))))</f>
        <v>3.6</v>
      </c>
      <c r="P152" s="190">
        <f>IF('Crisis Indicator Data'!H149="x","x",'Crisis Indicator Data'!H149/'Crisis Indicator Data'!G149)</f>
        <v>0.63332849470169839</v>
      </c>
      <c r="Q152" s="176">
        <f t="shared" si="60"/>
        <v>3.1</v>
      </c>
      <c r="R152" s="176">
        <f t="shared" si="61"/>
        <v>3.35</v>
      </c>
      <c r="S152" s="176">
        <f>IF('Crisis Indicator Data'!I149="x","x",IF('Crisis Indicator Data'!I149=0,0,IF(LOG('Crisis Indicator Data'!I149)&lt;S$4,0,IF(LOG('Crisis Indicator Data'!I149)&gt;S$3,5,ROUND(5-(S$3-LOG('Crisis Indicator Data'!I149))/(S$3-S$4)*5,1)))))</f>
        <v>0</v>
      </c>
      <c r="T152" s="190">
        <f>IF('Crisis Indicator Data'!H149="x","x",IF('Crisis Indicator Data'!I149="x","x",'Crisis Indicator Data'!I149/'Crisis Indicator Data'!H149))</f>
        <v>0</v>
      </c>
      <c r="U152" s="176">
        <f t="shared" si="62"/>
        <v>0</v>
      </c>
      <c r="V152" s="176">
        <f t="shared" si="63"/>
        <v>0</v>
      </c>
      <c r="W152" s="176" t="str">
        <f>IF('Crisis Indicator Data'!L149="x","x",IF('Crisis Indicator Data'!L149=0,0,IF(LOG('Crisis Indicator Data'!L149)&lt;W$4,0,IF(LOG('Crisis Indicator Data'!L149)&gt;W$3,5,ROUND(5-(W$3-LOG('Crisis Indicator Data'!L149))/(W$3-W$4)*5,1)))))</f>
        <v>x</v>
      </c>
      <c r="X152" s="191" t="str">
        <f>IF(OR('Crisis Indicator Data'!L149="x",'Crisis Indicator Data'!H149="x"),"x",'Crisis Indicator Data'!L149/'Crisis Indicator Data'!H149)</f>
        <v>x</v>
      </c>
      <c r="Y152" s="176" t="str">
        <f t="shared" si="64"/>
        <v>x</v>
      </c>
      <c r="Z152" s="176" t="str">
        <f t="shared" si="65"/>
        <v>x</v>
      </c>
      <c r="AA152" s="176">
        <f t="shared" si="66"/>
        <v>0</v>
      </c>
      <c r="AB152" s="192">
        <f t="shared" si="67"/>
        <v>2</v>
      </c>
    </row>
    <row r="153" spans="1:28" x14ac:dyDescent="0.3">
      <c r="A153" s="202" t="str">
        <f>'Crisis Indicator Data'!A150</f>
        <v>Complex crisis in Zimbabwe</v>
      </c>
      <c r="B153" s="203" t="str">
        <f>'Crisis Indicator Data'!B150</f>
        <v>Complex crisis</v>
      </c>
      <c r="C153" s="203" t="str">
        <f>'Crisis Indicator Data'!C150</f>
        <v>ZWE001</v>
      </c>
      <c r="D153" s="203" t="str">
        <f>'Crisis Indicator Data'!D150</f>
        <v>Zimbabwe</v>
      </c>
      <c r="E153" s="204" t="str">
        <f>'Crisis Indicator Data'!E150</f>
        <v>ZWE</v>
      </c>
      <c r="F153" s="195">
        <f>IF('Crisis Indicator Data'!F150="x","x",IF(LOG('Crisis Indicator Data'!F150)&lt;F$4,0,IF(LOG('Crisis Indicator Data'!F150)&gt;F$3,5,ROUND(5-(F$3-LOG('Crisis Indicator Data'!F150))/(F$3-F$4)*5,1))))</f>
        <v>4.3</v>
      </c>
      <c r="G153" s="194">
        <f>IF('Crisis Indicator Data'!F150="x","x",IF(B153="Regional crisis",('Crisis Indicator Data'!F150/VLOOKUP('Impact of the crisis'!$C153,'Regional Crises'!$B$1:$R$66,4,FALSE)),'Crisis Indicator Data'!F150/VLOOKUP('Impact of the crisis'!$E153,'Country Indicator Data'!$B$4:$P$194,15,FALSE)))</f>
        <v>0.99999224505622331</v>
      </c>
      <c r="H153" s="176">
        <f t="shared" ref="H153" si="68">IF(G153="x","x",IF(G153&lt;H$4,0,IF(G153&gt;H$3,5,ROUND(5-(H$3-G153)/(H$3-H$4)*5,1))))</f>
        <v>5</v>
      </c>
      <c r="I153" s="176">
        <f t="shared" ref="I153" si="69">IF(AND(H153="x",F153="x"),"x",AVERAGE(F153,H153))</f>
        <v>4.6500000000000004</v>
      </c>
      <c r="J153" s="176">
        <f>IF('Crisis Indicator Data'!G150="x","x",IF(LOG('Crisis Indicator Data'!G150)&lt;J$4,0,IF(LOG('Crisis Indicator Data'!G150)&gt;J$3,5,ROUND(5-(J$3-LOG('Crisis Indicator Data'!G150))/(J$3-J$4)*5,1))))</f>
        <v>3.9</v>
      </c>
      <c r="K153" s="194">
        <f>IF('Crisis Indicator Data'!G150="x","x",IF(B153="Regional crisis",('Crisis Indicator Data'!G150/VLOOKUP('Impact of the crisis'!$C153,'Regional Crises'!$B$1:$R$66,5,FALSE)),'Crisis Indicator Data'!G150/VLOOKUP('Impact of the crisis'!$E153,'Country Indicator Data'!$B$4:$P$194,14,FALSE)))</f>
        <v>1</v>
      </c>
      <c r="L153" s="176">
        <f t="shared" ref="L153" si="70">IF(K153="x","x",IF(K153&lt;L$4,0,IF(K153&gt;L$3,5,ROUND(5-(L$3-K153)/(L$3-L$4)*5,1))))</f>
        <v>5</v>
      </c>
      <c r="M153" s="176">
        <f t="shared" ref="M153" si="71">IF(AND(L153="x",J153="x"),"x",AVERAGE(J153,L153))</f>
        <v>4.45</v>
      </c>
      <c r="N153" s="176">
        <f t="shared" ref="N153" si="72">IF(AND(M153="x",I153="x"),"x",IF(OR(M153="x",I153="x"),AVERAGE(I153,M153),ROUND((5-GEOMEAN(((5-I153)/5*4+1),((5-M153)/5*4+1)))/4*5,1)))</f>
        <v>4.5999999999999996</v>
      </c>
      <c r="O153" s="176">
        <f>IF('Crisis Indicator Data'!H150="x","x",IF('Crisis Indicator Data'!H150=0,0,IF(LOG('Crisis Indicator Data'!H150)&lt;O$4,0,IF(LOG('Crisis Indicator Data'!H150)&gt;O$3,5,ROUND(5-(O$3-LOG('Crisis Indicator Data'!H150))/(O$3-O$4)*5,1)))))</f>
        <v>3.9</v>
      </c>
      <c r="P153" s="190">
        <f>IF('Crisis Indicator Data'!H150="x","x",'Crisis Indicator Data'!H150/'Crisis Indicator Data'!G150)</f>
        <v>0.4779788323659952</v>
      </c>
      <c r="Q153" s="176">
        <f t="shared" ref="Q153" si="73">IF(P153="x","x",IF(P153&lt;Q$4,0,IF(P153&gt;Q$3,5,ROUND(5-(Q$3-P153)/(Q$3-Q$4)*5,1))))</f>
        <v>2.4</v>
      </c>
      <c r="R153" s="176">
        <f t="shared" ref="R153" si="74">IF(AND(Q153="x",O153="x"),"x",AVERAGE(O153,Q153))</f>
        <v>3.15</v>
      </c>
      <c r="S153" s="176">
        <f>IF('Crisis Indicator Data'!I150="x","x",IF('Crisis Indicator Data'!I150=0,0,IF(LOG('Crisis Indicator Data'!I150)&lt;S$4,0,IF(LOG('Crisis Indicator Data'!I150)&gt;S$3,5,ROUND(5-(S$3-LOG('Crisis Indicator Data'!I150))/(S$3-S$4)*5,1)))))</f>
        <v>1.9</v>
      </c>
      <c r="T153" s="190">
        <f>IF('Crisis Indicator Data'!H150="x","x",IF('Crisis Indicator Data'!I150="x","x",'Crisis Indicator Data'!I150/'Crisis Indicator Data'!H150))</f>
        <v>3.0000000000000001E-3</v>
      </c>
      <c r="U153" s="176">
        <f t="shared" ref="U153" si="75">IF(T153="x","x",IF(T153&lt;U$4,0,IF(T153&gt;U$3,5,ROUND(5-(U$3-T153)/(U$3-U$4)*5,1))))</f>
        <v>0.1</v>
      </c>
      <c r="V153" s="176">
        <f t="shared" ref="V153" si="76">IF(AND(U153="x",S153="x"),"x",ROUND(AVERAGE(S153,U153),1))</f>
        <v>1</v>
      </c>
      <c r="W153" s="176">
        <f>IF('Crisis Indicator Data'!L150="x","x",IF('Crisis Indicator Data'!L150=0,0,IF(LOG('Crisis Indicator Data'!L150)&lt;W$4,0,IF(LOG('Crisis Indicator Data'!L150)&gt;W$3,5,ROUND(5-(W$3-LOG('Crisis Indicator Data'!L150))/(W$3-W$4)*5,1)))))</f>
        <v>1.7</v>
      </c>
      <c r="X153" s="191">
        <f>IF(OR('Crisis Indicator Data'!L150="x",'Crisis Indicator Data'!H150="x"),"x",'Crisis Indicator Data'!L150/'Crisis Indicator Data'!H150)</f>
        <v>2.1428571428571427E-6</v>
      </c>
      <c r="Y153" s="176">
        <f t="shared" ref="Y153" si="77">IF(X153="x","x",IF(X153&lt;Y$4,0,IF(X153&gt;Y$3,5,ROUND(5-(Y$3-X153)/(Y$3-Y$4)*5,1))))</f>
        <v>0.1</v>
      </c>
      <c r="Z153" s="176">
        <f t="shared" ref="Z153" si="78">IF(AND(Y153="x",W153="x"),"x",ROUND(AVERAGE(W153,Y153),1))</f>
        <v>0.9</v>
      </c>
      <c r="AA153" s="176">
        <f t="shared" ref="AA153" si="79">IF(AND(V153="x",Z153="x"),"x",IF(OR(V153="x",Z153="x"),AVERAGE(V153,Z153),ROUND((5-GEOMEAN(((5-V153)/5*4+1),((5-Z153)/5*4+1)))/4*5,1)))</f>
        <v>1</v>
      </c>
      <c r="AB153" s="192">
        <f t="shared" ref="AB153" si="80">IF(AND(R153="x",AA153="x"),"x",IF(OR(R153="x",AA153="x"),AVERAGE(R153,AA153),ROUND((5-GEOMEAN(((5-R153)/5*4+1),((5-AA153)/5*4+1)))/4*5,1)))</f>
        <v>2.2000000000000002</v>
      </c>
    </row>
    <row r="154" spans="1:28" x14ac:dyDescent="0.3">
      <c r="A154"/>
      <c r="B154"/>
      <c r="C154"/>
      <c r="D154"/>
      <c r="E154"/>
      <c r="F154"/>
      <c r="G154"/>
      <c r="H154"/>
      <c r="I154"/>
      <c r="J154"/>
      <c r="K154"/>
      <c r="L154"/>
      <c r="M154"/>
      <c r="N154"/>
      <c r="O154"/>
      <c r="P154"/>
      <c r="Q154"/>
      <c r="R154"/>
      <c r="S154"/>
      <c r="T154"/>
      <c r="U154"/>
      <c r="V154"/>
      <c r="W154"/>
      <c r="X154"/>
      <c r="Y154"/>
      <c r="Z154"/>
      <c r="AA154"/>
      <c r="AB154"/>
    </row>
    <row r="155" spans="1:28" x14ac:dyDescent="0.3">
      <c r="A155"/>
      <c r="B155"/>
      <c r="C155"/>
      <c r="D155"/>
      <c r="E155"/>
      <c r="F155"/>
      <c r="G155"/>
      <c r="H155"/>
      <c r="I155"/>
      <c r="J155"/>
      <c r="K155"/>
      <c r="L155"/>
      <c r="M155"/>
      <c r="N155"/>
      <c r="O155"/>
      <c r="P155"/>
      <c r="Q155"/>
      <c r="R155"/>
      <c r="S155"/>
      <c r="T155"/>
      <c r="U155"/>
      <c r="V155"/>
      <c r="W155"/>
      <c r="X155"/>
      <c r="Y155"/>
      <c r="Z155"/>
      <c r="AA155"/>
      <c r="AB155"/>
    </row>
    <row r="156" spans="1:28" x14ac:dyDescent="0.3">
      <c r="A156"/>
      <c r="B156"/>
      <c r="C156"/>
      <c r="D156"/>
      <c r="E156"/>
      <c r="F156"/>
      <c r="G156"/>
      <c r="H156"/>
      <c r="I156"/>
      <c r="J156"/>
      <c r="K156"/>
      <c r="L156"/>
      <c r="M156"/>
      <c r="N156"/>
      <c r="O156"/>
      <c r="P156"/>
      <c r="Q156"/>
      <c r="R156"/>
      <c r="S156"/>
      <c r="T156"/>
      <c r="U156"/>
      <c r="V156"/>
      <c r="W156"/>
      <c r="X156"/>
      <c r="Y156"/>
      <c r="Z156"/>
      <c r="AA156"/>
      <c r="AB156"/>
    </row>
    <row r="157" spans="1:28" x14ac:dyDescent="0.3">
      <c r="A157"/>
      <c r="B157"/>
      <c r="C157"/>
      <c r="D157"/>
      <c r="E157"/>
      <c r="F157"/>
      <c r="G157"/>
      <c r="H157"/>
      <c r="I157"/>
      <c r="J157"/>
      <c r="K157"/>
      <c r="L157"/>
      <c r="M157"/>
      <c r="N157"/>
      <c r="O157"/>
      <c r="P157"/>
      <c r="Q157"/>
      <c r="R157"/>
      <c r="S157"/>
      <c r="T157"/>
      <c r="U157"/>
      <c r="V157"/>
      <c r="W157"/>
      <c r="X157"/>
      <c r="Y157"/>
      <c r="Z157"/>
      <c r="AA157"/>
      <c r="AB157"/>
    </row>
    <row r="158" spans="1:28" x14ac:dyDescent="0.3">
      <c r="A158"/>
      <c r="B158"/>
      <c r="C158"/>
      <c r="D158"/>
      <c r="E158"/>
      <c r="F158"/>
      <c r="G158"/>
      <c r="H158"/>
      <c r="I158"/>
      <c r="J158"/>
      <c r="K158"/>
      <c r="L158"/>
      <c r="M158"/>
      <c r="N158"/>
      <c r="O158"/>
      <c r="P158"/>
      <c r="Q158"/>
      <c r="R158"/>
      <c r="S158"/>
      <c r="T158"/>
      <c r="U158"/>
      <c r="V158"/>
      <c r="W158"/>
      <c r="X158"/>
      <c r="Y158"/>
      <c r="Z158"/>
      <c r="AA158"/>
      <c r="AB158"/>
    </row>
    <row r="159" spans="1:28" x14ac:dyDescent="0.3">
      <c r="A159"/>
      <c r="B159"/>
      <c r="C159"/>
      <c r="D159"/>
      <c r="E159"/>
      <c r="F159"/>
      <c r="G159"/>
      <c r="H159"/>
      <c r="I159"/>
      <c r="J159"/>
      <c r="K159"/>
      <c r="L159"/>
      <c r="M159"/>
      <c r="N159"/>
      <c r="O159"/>
      <c r="P159"/>
      <c r="Q159"/>
      <c r="R159"/>
      <c r="S159"/>
      <c r="T159"/>
      <c r="U159"/>
      <c r="V159"/>
      <c r="W159"/>
      <c r="X159"/>
      <c r="Y159"/>
      <c r="Z159"/>
      <c r="AA159"/>
      <c r="AB159"/>
    </row>
  </sheetData>
  <sheetProtection formatCells="0" formatColumns="0" formatRows="0" insertColumns="0" insertRows="0" sort="0" autoFilter="0"/>
  <sortState ref="C3:E182">
    <sortCondition ref="C3:C182"/>
  </sortState>
  <mergeCells count="1">
    <mergeCell ref="A1:AB1"/>
  </mergeCells>
  <conditionalFormatting sqref="K6:K153">
    <cfRule type="cellIs" priority="100" stopIfTrue="1" operator="equal">
      <formula>"x"</formula>
    </cfRule>
  </conditionalFormatting>
  <conditionalFormatting sqref="P6:P153">
    <cfRule type="cellIs" priority="98" stopIfTrue="1" operator="equal">
      <formula>"x"</formula>
    </cfRule>
  </conditionalFormatting>
  <conditionalFormatting sqref="T6:T153">
    <cfRule type="cellIs" priority="96" stopIfTrue="1" operator="equal">
      <formula>"x"</formula>
    </cfRule>
  </conditionalFormatting>
  <conditionalFormatting sqref="F6:F153">
    <cfRule type="cellIs" dxfId="229" priority="91" stopIfTrue="1" operator="between">
      <formula>4</formula>
      <formula>5</formula>
    </cfRule>
    <cfRule type="cellIs" dxfId="228" priority="92" stopIfTrue="1" operator="between">
      <formula>3</formula>
      <formula>4</formula>
    </cfRule>
    <cfRule type="cellIs" dxfId="227" priority="93" stopIfTrue="1" operator="between">
      <formula>2</formula>
      <formula>3</formula>
    </cfRule>
    <cfRule type="cellIs" dxfId="226" priority="94" stopIfTrue="1" operator="between">
      <formula>1</formula>
      <formula>2</formula>
    </cfRule>
    <cfRule type="cellIs" dxfId="225" priority="95" stopIfTrue="1" operator="between">
      <formula>0</formula>
      <formula>1</formula>
    </cfRule>
  </conditionalFormatting>
  <conditionalFormatting sqref="H6:H153">
    <cfRule type="cellIs" dxfId="224" priority="86" stopIfTrue="1" operator="between">
      <formula>4</formula>
      <formula>5</formula>
    </cfRule>
    <cfRule type="cellIs" dxfId="223" priority="87" stopIfTrue="1" operator="between">
      <formula>3</formula>
      <formula>4</formula>
    </cfRule>
    <cfRule type="cellIs" dxfId="222" priority="88" stopIfTrue="1" operator="between">
      <formula>2</formula>
      <formula>3</formula>
    </cfRule>
    <cfRule type="cellIs" dxfId="221" priority="89" stopIfTrue="1" operator="between">
      <formula>1</formula>
      <formula>2</formula>
    </cfRule>
    <cfRule type="cellIs" dxfId="220" priority="90" stopIfTrue="1" operator="between">
      <formula>0</formula>
      <formula>1</formula>
    </cfRule>
  </conditionalFormatting>
  <conditionalFormatting sqref="I7:I153">
    <cfRule type="cellIs" dxfId="219" priority="81" stopIfTrue="1" operator="between">
      <formula>4</formula>
      <formula>5</formula>
    </cfRule>
    <cfRule type="cellIs" dxfId="218" priority="82" stopIfTrue="1" operator="between">
      <formula>3</formula>
      <formula>4</formula>
    </cfRule>
    <cfRule type="cellIs" dxfId="217" priority="83" stopIfTrue="1" operator="between">
      <formula>2</formula>
      <formula>3</formula>
    </cfRule>
    <cfRule type="cellIs" dxfId="216" priority="84" stopIfTrue="1" operator="between">
      <formula>1</formula>
      <formula>2</formula>
    </cfRule>
    <cfRule type="cellIs" dxfId="215" priority="85" stopIfTrue="1" operator="between">
      <formula>0</formula>
      <formula>1</formula>
    </cfRule>
  </conditionalFormatting>
  <conditionalFormatting sqref="J6:J153">
    <cfRule type="cellIs" dxfId="214" priority="76" stopIfTrue="1" operator="between">
      <formula>4</formula>
      <formula>5</formula>
    </cfRule>
    <cfRule type="cellIs" dxfId="213" priority="77" stopIfTrue="1" operator="between">
      <formula>3</formula>
      <formula>4</formula>
    </cfRule>
    <cfRule type="cellIs" dxfId="212" priority="78" stopIfTrue="1" operator="between">
      <formula>2</formula>
      <formula>3</formula>
    </cfRule>
    <cfRule type="cellIs" dxfId="211" priority="79" stopIfTrue="1" operator="between">
      <formula>1</formula>
      <formula>2</formula>
    </cfRule>
    <cfRule type="cellIs" dxfId="210" priority="80" stopIfTrue="1" operator="between">
      <formula>0</formula>
      <formula>1</formula>
    </cfRule>
  </conditionalFormatting>
  <conditionalFormatting sqref="I6">
    <cfRule type="cellIs" dxfId="209" priority="71" stopIfTrue="1" operator="between">
      <formula>4</formula>
      <formula>5</formula>
    </cfRule>
    <cfRule type="cellIs" dxfId="208" priority="72" stopIfTrue="1" operator="between">
      <formula>3</formula>
      <formula>4</formula>
    </cfRule>
    <cfRule type="cellIs" dxfId="207" priority="73" stopIfTrue="1" operator="between">
      <formula>2</formula>
      <formula>3</formula>
    </cfRule>
    <cfRule type="cellIs" dxfId="206" priority="74" stopIfTrue="1" operator="between">
      <formula>1</formula>
      <formula>2</formula>
    </cfRule>
    <cfRule type="cellIs" dxfId="205" priority="75" stopIfTrue="1" operator="between">
      <formula>0</formula>
      <formula>1</formula>
    </cfRule>
  </conditionalFormatting>
  <conditionalFormatting sqref="L6:L153">
    <cfRule type="cellIs" dxfId="204" priority="66" stopIfTrue="1" operator="between">
      <formula>4</formula>
      <formula>5</formula>
    </cfRule>
    <cfRule type="cellIs" dxfId="203" priority="67" stopIfTrue="1" operator="between">
      <formula>3</formula>
      <formula>4</formula>
    </cfRule>
    <cfRule type="cellIs" dxfId="202" priority="68" stopIfTrue="1" operator="between">
      <formula>2</formula>
      <formula>3</formula>
    </cfRule>
    <cfRule type="cellIs" dxfId="201" priority="69" stopIfTrue="1" operator="between">
      <formula>1</formula>
      <formula>2</formula>
    </cfRule>
    <cfRule type="cellIs" dxfId="200" priority="70" stopIfTrue="1" operator="between">
      <formula>0</formula>
      <formula>1</formula>
    </cfRule>
  </conditionalFormatting>
  <conditionalFormatting sqref="M6:M153">
    <cfRule type="cellIs" dxfId="199" priority="61" stopIfTrue="1" operator="between">
      <formula>4</formula>
      <formula>5</formula>
    </cfRule>
    <cfRule type="cellIs" dxfId="198" priority="62" stopIfTrue="1" operator="between">
      <formula>3</formula>
      <formula>4</formula>
    </cfRule>
    <cfRule type="cellIs" dxfId="197" priority="63" stopIfTrue="1" operator="between">
      <formula>2</formula>
      <formula>3</formula>
    </cfRule>
    <cfRule type="cellIs" dxfId="196" priority="64" stopIfTrue="1" operator="between">
      <formula>1</formula>
      <formula>2</formula>
    </cfRule>
    <cfRule type="cellIs" dxfId="195" priority="65" stopIfTrue="1" operator="between">
      <formula>0</formula>
      <formula>1</formula>
    </cfRule>
  </conditionalFormatting>
  <conditionalFormatting sqref="N6:N153">
    <cfRule type="cellIs" dxfId="194" priority="56" stopIfTrue="1" operator="between">
      <formula>4</formula>
      <formula>5</formula>
    </cfRule>
    <cfRule type="cellIs" dxfId="193" priority="57" stopIfTrue="1" operator="between">
      <formula>3</formula>
      <formula>4</formula>
    </cfRule>
    <cfRule type="cellIs" dxfId="192" priority="58" stopIfTrue="1" operator="between">
      <formula>2</formula>
      <formula>3</formula>
    </cfRule>
    <cfRule type="cellIs" dxfId="191" priority="59" stopIfTrue="1" operator="between">
      <formula>1</formula>
      <formula>2</formula>
    </cfRule>
    <cfRule type="cellIs" dxfId="190" priority="60" stopIfTrue="1" operator="between">
      <formula>0</formula>
      <formula>1</formula>
    </cfRule>
  </conditionalFormatting>
  <conditionalFormatting sqref="O6:O153">
    <cfRule type="cellIs" dxfId="189" priority="51" stopIfTrue="1" operator="between">
      <formula>4</formula>
      <formula>5</formula>
    </cfRule>
    <cfRule type="cellIs" dxfId="188" priority="52" stopIfTrue="1" operator="between">
      <formula>3</formula>
      <formula>4</formula>
    </cfRule>
    <cfRule type="cellIs" dxfId="187" priority="53" stopIfTrue="1" operator="between">
      <formula>2</formula>
      <formula>3</formula>
    </cfRule>
    <cfRule type="cellIs" dxfId="186" priority="54" stopIfTrue="1" operator="between">
      <formula>1</formula>
      <formula>2</formula>
    </cfRule>
    <cfRule type="cellIs" dxfId="185" priority="55" stopIfTrue="1" operator="between">
      <formula>0</formula>
      <formula>1</formula>
    </cfRule>
  </conditionalFormatting>
  <conditionalFormatting sqref="Q6:Q153">
    <cfRule type="cellIs" dxfId="184" priority="46" stopIfTrue="1" operator="between">
      <formula>4</formula>
      <formula>5</formula>
    </cfRule>
    <cfRule type="cellIs" dxfId="183" priority="47" stopIfTrue="1" operator="between">
      <formula>3</formula>
      <formula>4</formula>
    </cfRule>
    <cfRule type="cellIs" dxfId="182" priority="48" stopIfTrue="1" operator="between">
      <formula>2</formula>
      <formula>3</formula>
    </cfRule>
    <cfRule type="cellIs" dxfId="181" priority="49" stopIfTrue="1" operator="between">
      <formula>1</formula>
      <formula>2</formula>
    </cfRule>
    <cfRule type="cellIs" dxfId="180" priority="50" stopIfTrue="1" operator="between">
      <formula>0</formula>
      <formula>1</formula>
    </cfRule>
  </conditionalFormatting>
  <conditionalFormatting sqref="R6:R153">
    <cfRule type="cellIs" dxfId="179" priority="41" stopIfTrue="1" operator="between">
      <formula>4</formula>
      <formula>5</formula>
    </cfRule>
    <cfRule type="cellIs" dxfId="178" priority="42" stopIfTrue="1" operator="between">
      <formula>3</formula>
      <formula>4</formula>
    </cfRule>
    <cfRule type="cellIs" dxfId="177" priority="43" stopIfTrue="1" operator="between">
      <formula>2</formula>
      <formula>3</formula>
    </cfRule>
    <cfRule type="cellIs" dxfId="176" priority="44" stopIfTrue="1" operator="between">
      <formula>1</formula>
      <formula>2</formula>
    </cfRule>
    <cfRule type="cellIs" dxfId="175" priority="45" stopIfTrue="1" operator="between">
      <formula>0</formula>
      <formula>1</formula>
    </cfRule>
  </conditionalFormatting>
  <conditionalFormatting sqref="S6:S153">
    <cfRule type="cellIs" dxfId="174" priority="36" stopIfTrue="1" operator="between">
      <formula>4</formula>
      <formula>5</formula>
    </cfRule>
    <cfRule type="cellIs" dxfId="173" priority="37" stopIfTrue="1" operator="between">
      <formula>3</formula>
      <formula>4</formula>
    </cfRule>
    <cfRule type="cellIs" dxfId="172" priority="38" stopIfTrue="1" operator="between">
      <formula>2</formula>
      <formula>3</formula>
    </cfRule>
    <cfRule type="cellIs" dxfId="171" priority="39" stopIfTrue="1" operator="between">
      <formula>1</formula>
      <formula>2</formula>
    </cfRule>
    <cfRule type="cellIs" dxfId="170" priority="40" stopIfTrue="1" operator="between">
      <formula>0</formula>
      <formula>1</formula>
    </cfRule>
  </conditionalFormatting>
  <conditionalFormatting sqref="U6:U153">
    <cfRule type="cellIs" dxfId="169" priority="31" stopIfTrue="1" operator="between">
      <formula>4</formula>
      <formula>5</formula>
    </cfRule>
    <cfRule type="cellIs" dxfId="168" priority="32" stopIfTrue="1" operator="between">
      <formula>3</formula>
      <formula>4</formula>
    </cfRule>
    <cfRule type="cellIs" dxfId="167" priority="33" stopIfTrue="1" operator="between">
      <formula>2</formula>
      <formula>3</formula>
    </cfRule>
    <cfRule type="cellIs" dxfId="166" priority="34" stopIfTrue="1" operator="between">
      <formula>1</formula>
      <formula>2</formula>
    </cfRule>
    <cfRule type="cellIs" dxfId="165" priority="35" stopIfTrue="1" operator="between">
      <formula>0</formula>
      <formula>1</formula>
    </cfRule>
  </conditionalFormatting>
  <conditionalFormatting sqref="V6:V153">
    <cfRule type="cellIs" dxfId="164" priority="26" stopIfTrue="1" operator="between">
      <formula>4</formula>
      <formula>5</formula>
    </cfRule>
    <cfRule type="cellIs" dxfId="163" priority="27" stopIfTrue="1" operator="between">
      <formula>3</formula>
      <formula>4</formula>
    </cfRule>
    <cfRule type="cellIs" dxfId="162" priority="28" stopIfTrue="1" operator="between">
      <formula>2</formula>
      <formula>3</formula>
    </cfRule>
    <cfRule type="cellIs" dxfId="161" priority="29" stopIfTrue="1" operator="between">
      <formula>1</formula>
      <formula>2</formula>
    </cfRule>
    <cfRule type="cellIs" dxfId="160" priority="30" stopIfTrue="1" operator="between">
      <formula>0</formula>
      <formula>1</formula>
    </cfRule>
  </conditionalFormatting>
  <conditionalFormatting sqref="W6:W153">
    <cfRule type="cellIs" dxfId="159" priority="21" stopIfTrue="1" operator="between">
      <formula>4</formula>
      <formula>5</formula>
    </cfRule>
    <cfRule type="cellIs" dxfId="158" priority="22" stopIfTrue="1" operator="between">
      <formula>3</formula>
      <formula>4</formula>
    </cfRule>
    <cfRule type="cellIs" dxfId="157" priority="23" stopIfTrue="1" operator="between">
      <formula>2</formula>
      <formula>3</formula>
    </cfRule>
    <cfRule type="cellIs" dxfId="156" priority="24" stopIfTrue="1" operator="between">
      <formula>1</formula>
      <formula>2</formula>
    </cfRule>
    <cfRule type="cellIs" dxfId="155" priority="25" stopIfTrue="1" operator="between">
      <formula>0</formula>
      <formula>1</formula>
    </cfRule>
  </conditionalFormatting>
  <conditionalFormatting sqref="AB6:AB153">
    <cfRule type="cellIs" dxfId="154" priority="1" stopIfTrue="1" operator="between">
      <formula>4</formula>
      <formula>5</formula>
    </cfRule>
    <cfRule type="cellIs" dxfId="153" priority="2" stopIfTrue="1" operator="between">
      <formula>3</formula>
      <formula>4</formula>
    </cfRule>
    <cfRule type="cellIs" dxfId="152" priority="3" stopIfTrue="1" operator="between">
      <formula>2</formula>
      <formula>3</formula>
    </cfRule>
    <cfRule type="cellIs" dxfId="151" priority="4" stopIfTrue="1" operator="between">
      <formula>1</formula>
      <formula>2</formula>
    </cfRule>
    <cfRule type="cellIs" dxfId="150" priority="5" stopIfTrue="1" operator="between">
      <formula>0</formula>
      <formula>1</formula>
    </cfRule>
  </conditionalFormatting>
  <conditionalFormatting sqref="Y6:Y153">
    <cfRule type="cellIs" dxfId="149" priority="16" stopIfTrue="1" operator="between">
      <formula>4</formula>
      <formula>5</formula>
    </cfRule>
    <cfRule type="cellIs" dxfId="148" priority="17" stopIfTrue="1" operator="between">
      <formula>3</formula>
      <formula>4</formula>
    </cfRule>
    <cfRule type="cellIs" dxfId="147" priority="18" stopIfTrue="1" operator="between">
      <formula>2</formula>
      <formula>3</formula>
    </cfRule>
    <cfRule type="cellIs" dxfId="146" priority="19" stopIfTrue="1" operator="between">
      <formula>1</formula>
      <formula>2</formula>
    </cfRule>
    <cfRule type="cellIs" dxfId="145" priority="20" stopIfTrue="1" operator="between">
      <formula>0</formula>
      <formula>1</formula>
    </cfRule>
  </conditionalFormatting>
  <conditionalFormatting sqref="Z6:Z153">
    <cfRule type="cellIs" dxfId="144" priority="11" stopIfTrue="1" operator="between">
      <formula>4</formula>
      <formula>5</formula>
    </cfRule>
    <cfRule type="cellIs" dxfId="143" priority="12" stopIfTrue="1" operator="between">
      <formula>3</formula>
      <formula>4</formula>
    </cfRule>
    <cfRule type="cellIs" dxfId="142" priority="13" stopIfTrue="1" operator="between">
      <formula>2</formula>
      <formula>3</formula>
    </cfRule>
    <cfRule type="cellIs" dxfId="141" priority="14" stopIfTrue="1" operator="between">
      <formula>1</formula>
      <formula>2</formula>
    </cfRule>
    <cfRule type="cellIs" dxfId="140" priority="15" stopIfTrue="1" operator="between">
      <formula>0</formula>
      <formula>1</formula>
    </cfRule>
  </conditionalFormatting>
  <conditionalFormatting sqref="AA6:AA153">
    <cfRule type="cellIs" dxfId="139" priority="6" stopIfTrue="1" operator="between">
      <formula>4</formula>
      <formula>5</formula>
    </cfRule>
    <cfRule type="cellIs" dxfId="138" priority="7" stopIfTrue="1" operator="between">
      <formula>3</formula>
      <formula>4</formula>
    </cfRule>
    <cfRule type="cellIs" dxfId="137" priority="8" stopIfTrue="1" operator="between">
      <formula>2</formula>
      <formula>3</formula>
    </cfRule>
    <cfRule type="cellIs" dxfId="136" priority="9" stopIfTrue="1" operator="between">
      <formula>1</formula>
      <formula>2</formula>
    </cfRule>
    <cfRule type="cellIs" dxfId="135" priority="10" stopIfTrue="1" operator="between">
      <formula>0</formula>
      <formula>1</formula>
    </cfRule>
  </conditionalFormatting>
  <pageMargins left="0.70866141732283472" right="0.70866141732283472" top="0.74803149606299213" bottom="0.74803149606299213" header="0.31496062992125984" footer="0.31496062992125984"/>
  <pageSetup paperSize="8" scale="57" fitToHeight="2" orientation="landscape" r:id="rId1"/>
  <drawing r:id="rId2"/>
  <pictur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842066"/>
  </sheetPr>
  <dimension ref="A1:R156"/>
  <sheetViews>
    <sheetView showGridLines="0" zoomScale="80" zoomScaleNormal="80" zoomScalePageLayoutView="80" workbookViewId="0">
      <pane xSplit="5" ySplit="5" topLeftCell="F6" activePane="bottomRight" state="frozen"/>
      <selection pane="topRight" activeCell="C1" sqref="C1"/>
      <selection pane="bottomLeft" activeCell="A5" sqref="A5"/>
      <selection pane="bottomRight" activeCell="A154" sqref="A154:R156"/>
    </sheetView>
  </sheetViews>
  <sheetFormatPr defaultColWidth="9.44140625" defaultRowHeight="14.4" x14ac:dyDescent="0.3"/>
  <cols>
    <col min="1" max="1" width="36.44140625" style="87" customWidth="1"/>
    <col min="2" max="2" width="26" style="87" bestFit="1" customWidth="1"/>
    <col min="3" max="3" width="10.44140625" style="87" bestFit="1" customWidth="1"/>
    <col min="4" max="4" width="13.44140625" style="87" customWidth="1"/>
    <col min="5" max="5" width="11" style="87" customWidth="1"/>
    <col min="6" max="18" width="10" style="296" customWidth="1"/>
    <col min="19" max="16384" width="9.44140625" style="87"/>
  </cols>
  <sheetData>
    <row r="1" spans="1:18" ht="15" thickBot="1" x14ac:dyDescent="0.35">
      <c r="A1" s="313"/>
      <c r="B1" s="313"/>
      <c r="C1" s="313"/>
      <c r="D1" s="313"/>
      <c r="E1" s="313"/>
      <c r="F1" s="313"/>
      <c r="G1" s="313"/>
      <c r="H1" s="313"/>
      <c r="I1" s="313"/>
      <c r="J1" s="313"/>
      <c r="K1" s="313"/>
      <c r="L1" s="313"/>
      <c r="M1" s="313"/>
      <c r="N1" s="313"/>
      <c r="O1" s="313"/>
      <c r="P1" s="313"/>
      <c r="Q1" s="313"/>
      <c r="R1" s="313"/>
    </row>
    <row r="2" spans="1:18" s="295" customFormat="1" ht="110.85" customHeight="1" thickBot="1" x14ac:dyDescent="0.3">
      <c r="A2" s="3"/>
      <c r="B2" s="3"/>
      <c r="C2" s="15"/>
      <c r="D2" s="15"/>
      <c r="E2" s="15"/>
      <c r="F2" s="128" t="s">
        <v>2735</v>
      </c>
      <c r="G2" s="128" t="s">
        <v>2734</v>
      </c>
      <c r="H2" s="128" t="s">
        <v>2733</v>
      </c>
      <c r="I2" s="128" t="s">
        <v>2736</v>
      </c>
      <c r="J2" s="129" t="s">
        <v>2737</v>
      </c>
      <c r="K2" s="127" t="s">
        <v>680</v>
      </c>
      <c r="L2" s="130" t="s">
        <v>2738</v>
      </c>
      <c r="M2" s="130" t="s">
        <v>2739</v>
      </c>
      <c r="N2" s="130" t="s">
        <v>2740</v>
      </c>
      <c r="O2" s="130" t="s">
        <v>2741</v>
      </c>
      <c r="P2" s="130" t="s">
        <v>2742</v>
      </c>
      <c r="Q2" s="127" t="s">
        <v>2744</v>
      </c>
      <c r="R2" s="126" t="s">
        <v>2745</v>
      </c>
    </row>
    <row r="3" spans="1:18" x14ac:dyDescent="0.3">
      <c r="A3" s="1"/>
      <c r="B3" s="1"/>
      <c r="C3" s="15"/>
      <c r="D3" s="15"/>
      <c r="E3" s="8" t="s">
        <v>379</v>
      </c>
      <c r="F3" s="108"/>
      <c r="G3" s="108"/>
      <c r="H3" s="108"/>
      <c r="I3" s="108"/>
      <c r="J3" s="108"/>
      <c r="K3" s="109">
        <v>7</v>
      </c>
      <c r="L3" s="35">
        <v>0.05</v>
      </c>
      <c r="M3" s="35">
        <v>0.05</v>
      </c>
      <c r="N3" s="35">
        <v>0.05</v>
      </c>
      <c r="O3" s="35">
        <v>0.05</v>
      </c>
      <c r="P3" s="35">
        <v>0.05</v>
      </c>
      <c r="Q3" s="108"/>
      <c r="R3" s="108"/>
    </row>
    <row r="4" spans="1:18" x14ac:dyDescent="0.3">
      <c r="A4" s="1"/>
      <c r="B4" s="1"/>
      <c r="C4" s="15"/>
      <c r="D4" s="15"/>
      <c r="E4" s="8" t="s">
        <v>378</v>
      </c>
      <c r="F4" s="108"/>
      <c r="G4" s="108"/>
      <c r="H4" s="108"/>
      <c r="I4" s="108"/>
      <c r="J4" s="108"/>
      <c r="K4" s="109">
        <v>4</v>
      </c>
      <c r="L4" s="108"/>
      <c r="M4" s="108"/>
      <c r="N4" s="108"/>
      <c r="O4" s="108"/>
      <c r="P4" s="108"/>
      <c r="Q4" s="108"/>
      <c r="R4" s="108"/>
    </row>
    <row r="5" spans="1:18" x14ac:dyDescent="0.3">
      <c r="A5" s="29" t="s">
        <v>459</v>
      </c>
      <c r="B5" s="29" t="s">
        <v>470</v>
      </c>
      <c r="C5" s="29" t="s">
        <v>460</v>
      </c>
      <c r="D5" s="29" t="s">
        <v>372</v>
      </c>
      <c r="E5" s="30" t="s">
        <v>380</v>
      </c>
      <c r="F5" s="31"/>
      <c r="G5" s="32"/>
      <c r="H5" s="31"/>
      <c r="I5" s="33"/>
      <c r="J5" s="31"/>
      <c r="K5" s="31"/>
      <c r="L5" s="31"/>
      <c r="M5" s="31"/>
      <c r="N5" s="31"/>
      <c r="O5" s="31"/>
      <c r="P5" s="31"/>
      <c r="Q5" s="31"/>
      <c r="R5" s="31"/>
    </row>
    <row r="6" spans="1:18" x14ac:dyDescent="0.3">
      <c r="A6" s="196" t="str">
        <f>'Crisis Indicator Data'!A3</f>
        <v>Complex crisis in Afghanistan</v>
      </c>
      <c r="B6" s="197" t="str">
        <f>'Crisis Indicator Data'!B3</f>
        <v>Complex crisis</v>
      </c>
      <c r="C6" s="197" t="str">
        <f>'Crisis Indicator Data'!C3</f>
        <v>AFG001</v>
      </c>
      <c r="D6" s="197" t="str">
        <f>'Crisis Indicator Data'!D3</f>
        <v>Afghanistan</v>
      </c>
      <c r="E6" s="197" t="str">
        <f>'Crisis Indicator Data'!E3</f>
        <v>AFG</v>
      </c>
      <c r="F6" s="209">
        <f>IF('Crisis Indicator Data'!Q3="x","x",('Crisis Indicator Data'!Q3/1000000))</f>
        <v>0</v>
      </c>
      <c r="G6" s="209">
        <f>IF('Crisis Indicator Data'!R3="x","x",('Crisis Indicator Data'!R3/1000000))</f>
        <v>21.7</v>
      </c>
      <c r="H6" s="209">
        <f>IF('Crisis Indicator Data'!S3="x","x",('Crisis Indicator Data'!S3/1000000))</f>
        <v>10.446999999999999</v>
      </c>
      <c r="I6" s="209">
        <f>IF('Crisis Indicator Data'!T3="x","x",('Crisis Indicator Data'!T3/1000000))</f>
        <v>3.5529999999999999</v>
      </c>
      <c r="J6" s="209">
        <f>IF('Crisis Indicator Data'!U3="x","x",('Crisis Indicator Data'!U3/1000000))</f>
        <v>0</v>
      </c>
      <c r="K6" s="195">
        <f>IF(H6="x","x",IF(SUM(H6:J6)=0,0,IF(LOG(SUM(H6:J6)*1000000)&lt;$K$4,0,IF(LOG(SUM(H6:J6)*1000000)&gt;$K$3,5,ROUND(5-(K$3-LOG(SUM(H6:J6)*1000000))/(K$3-K$4)*5,1)))))</f>
        <v>5</v>
      </c>
      <c r="L6" s="190">
        <f>IF(F6="x","x",(F6*1000000/VLOOKUP($C6,'Crisis Indicator Data'!$C$3:$H$198,5,FALSE)))</f>
        <v>0</v>
      </c>
      <c r="M6" s="190">
        <f>IF(G6="x","x",(G6*1000000/VLOOKUP($C6,'Crisis Indicator Data'!$C$3:$H$198,5,FALSE)))</f>
        <v>0.60784313725490191</v>
      </c>
      <c r="N6" s="190">
        <f>IF(H6="x","x",(H6*1000000/VLOOKUP($C6,'Crisis Indicator Data'!$C$3:$H$198,5,FALSE)))</f>
        <v>0.29263305322128852</v>
      </c>
      <c r="O6" s="190">
        <f>IF(I6="x","x",(I6*1000000/VLOOKUP($C6,'Crisis Indicator Data'!$C$3:$H$198,5,FALSE)))</f>
        <v>9.9523809523809528E-2</v>
      </c>
      <c r="P6" s="190">
        <f>IF(J6="x","x",(J6*1000000/VLOOKUP($C6,'Crisis Indicator Data'!$C$3:$H$198,5,FALSE)))</f>
        <v>0</v>
      </c>
      <c r="Q6" s="176">
        <f>IF(N6="x","x",IF(OR(L6&gt;=$L$3,M6&gt;=$M$3,N6&gt;=$N$3,O6&gt;=$O$3,P6&gt;=$P$3),(IF(P6&gt;=$P$3,5,IF((O6+P6)&gt;=$O$3,4,IF((O6+P6+N6)&gt;=$N$3,3,IF((O6+P6+N6+M6)&gt;=$M$3,2,1)))))))</f>
        <v>4</v>
      </c>
      <c r="R6" s="176">
        <f t="shared" ref="R6:R34" si="0">IF(Q6="x","x",(AVERAGE(K6,Q6)))</f>
        <v>4.5</v>
      </c>
    </row>
    <row r="7" spans="1:18" x14ac:dyDescent="0.3">
      <c r="A7" s="196" t="str">
        <f>'Crisis Indicator Data'!A4</f>
        <v>Mixed migration flows in Algeria</v>
      </c>
      <c r="B7" s="197" t="str">
        <f>'Crisis Indicator Data'!B4</f>
        <v>International displacement</v>
      </c>
      <c r="C7" s="197" t="str">
        <f>'Crisis Indicator Data'!C4</f>
        <v>DZA002</v>
      </c>
      <c r="D7" s="197" t="str">
        <f>'Crisis Indicator Data'!D4</f>
        <v>Algeria</v>
      </c>
      <c r="E7" s="197" t="str">
        <f>'Crisis Indicator Data'!E4</f>
        <v>DZA</v>
      </c>
      <c r="F7" s="209" t="str">
        <f>IF('Crisis Indicator Data'!Q4="x","x",('Crisis Indicator Data'!Q4/1000000))</f>
        <v>x</v>
      </c>
      <c r="G7" s="209" t="str">
        <f>IF('Crisis Indicator Data'!R4="x","x",('Crisis Indicator Data'!R4/1000000))</f>
        <v>x</v>
      </c>
      <c r="H7" s="209" t="str">
        <f>IF('Crisis Indicator Data'!S4="x","x",('Crisis Indicator Data'!S4/1000000))</f>
        <v>x</v>
      </c>
      <c r="I7" s="209" t="str">
        <f>IF('Crisis Indicator Data'!T4="x","x",('Crisis Indicator Data'!T4/1000000))</f>
        <v>x</v>
      </c>
      <c r="J7" s="209" t="str">
        <f>IF('Crisis Indicator Data'!U4="x","x",('Crisis Indicator Data'!U4/1000000))</f>
        <v>x</v>
      </c>
      <c r="K7" s="195" t="str">
        <f t="shared" ref="K7:K70" si="1">IF(H7="x","x",IF(SUM(H7:J7)=0,0,IF(LOG(SUM(H7:J7)*1000000)&lt;$K$4,0,IF(LOG(SUM(H7:J7)*1000000)&gt;$K$3,5,ROUND(5-(K$3-LOG(SUM(H7:J7)*1000000))/(K$3-K$4)*5,1)))))</f>
        <v>x</v>
      </c>
      <c r="L7" s="190" t="str">
        <f>IF(F7="x","x",(F7*1000000/VLOOKUP($C7,'Crisis Indicator Data'!$C$3:$H$198,5,FALSE)))</f>
        <v>x</v>
      </c>
      <c r="M7" s="190" t="str">
        <f>IF(G7="x","x",(G7*1000000/VLOOKUP($C7,'Crisis Indicator Data'!$C$3:$H$198,5,FALSE)))</f>
        <v>x</v>
      </c>
      <c r="N7" s="190" t="str">
        <f>IF(H7="x","x",(H7*1000000/VLOOKUP($C7,'Crisis Indicator Data'!$C$3:$H$198,5,FALSE)))</f>
        <v>x</v>
      </c>
      <c r="O7" s="190" t="str">
        <f>IF(I7="x","x",(I7*1000000/VLOOKUP($C7,'Crisis Indicator Data'!$C$3:$H$198,5,FALSE)))</f>
        <v>x</v>
      </c>
      <c r="P7" s="190" t="str">
        <f>IF(J7="x","x",(J7*1000000/VLOOKUP($C7,'Crisis Indicator Data'!$C$3:$H$198,5,FALSE)))</f>
        <v>x</v>
      </c>
      <c r="Q7" s="176" t="str">
        <f t="shared" ref="Q7:Q70" si="2">IF(N7="x","x",IF(OR(L7&gt;=$L$3,M7&gt;=$M$3,N7&gt;=$N$3,O7&gt;=$O$3,P7&gt;=$P$3),(IF(P7&gt;=$P$3,5,IF((O7+P7)&gt;=$O$3,4,IF((O7+P7+N7)&gt;=$N$3,3,IF((O7+P7+N7+M7)&gt;=$M$3,2,1)))))))</f>
        <v>x</v>
      </c>
      <c r="R7" s="176" t="str">
        <f t="shared" si="0"/>
        <v>x</v>
      </c>
    </row>
    <row r="8" spans="1:18" x14ac:dyDescent="0.3">
      <c r="A8" s="196" t="str">
        <f>'Crisis Indicator Data'!A5</f>
        <v>Sahrawi refugees in Algeria</v>
      </c>
      <c r="B8" s="197" t="str">
        <f>'Crisis Indicator Data'!B5</f>
        <v>International displacement</v>
      </c>
      <c r="C8" s="197" t="str">
        <f>'Crisis Indicator Data'!C5</f>
        <v>DZA003</v>
      </c>
      <c r="D8" s="197" t="str">
        <f>'Crisis Indicator Data'!D5</f>
        <v>Algeria</v>
      </c>
      <c r="E8" s="197" t="str">
        <f>'Crisis Indicator Data'!E5</f>
        <v>DZA</v>
      </c>
      <c r="F8" s="209">
        <f>IF('Crisis Indicator Data'!Q5="x","x",('Crisis Indicator Data'!Q5/1000000))</f>
        <v>4.9000000000000002E-2</v>
      </c>
      <c r="G8" s="209">
        <f>IF('Crisis Indicator Data'!R5="x","x",('Crisis Indicator Data'!R5/1000000))</f>
        <v>8.4000000000000005E-2</v>
      </c>
      <c r="H8" s="209">
        <f>IF('Crisis Indicator Data'!S5="x","x",('Crisis Indicator Data'!S5/1000000))</f>
        <v>0.09</v>
      </c>
      <c r="I8" s="209">
        <f>IF('Crisis Indicator Data'!T5="x","x",('Crisis Indicator Data'!T5/1000000))</f>
        <v>0</v>
      </c>
      <c r="J8" s="209">
        <f>IF('Crisis Indicator Data'!U5="x","x",('Crisis Indicator Data'!U5/1000000))</f>
        <v>0</v>
      </c>
      <c r="K8" s="195">
        <f t="shared" si="1"/>
        <v>1.6</v>
      </c>
      <c r="L8" s="190">
        <f>IF(F8="x","x",(F8*1000000/VLOOKUP($C8,'Crisis Indicator Data'!$C$3:$H$198,5,FALSE)))</f>
        <v>0.21973094170403587</v>
      </c>
      <c r="M8" s="190">
        <f>IF(G8="x","x",(G8*1000000/VLOOKUP($C8,'Crisis Indicator Data'!$C$3:$H$198,5,FALSE)))</f>
        <v>0.37668161434977576</v>
      </c>
      <c r="N8" s="190">
        <f>IF(H8="x","x",(H8*1000000/VLOOKUP($C8,'Crisis Indicator Data'!$C$3:$H$198,5,FALSE)))</f>
        <v>0.40358744394618834</v>
      </c>
      <c r="O8" s="190">
        <f>IF(I8="x","x",(I8*1000000/VLOOKUP($C8,'Crisis Indicator Data'!$C$3:$H$198,5,FALSE)))</f>
        <v>0</v>
      </c>
      <c r="P8" s="190">
        <f>IF(J8="x","x",(J8*1000000/VLOOKUP($C8,'Crisis Indicator Data'!$C$3:$H$198,5,FALSE)))</f>
        <v>0</v>
      </c>
      <c r="Q8" s="176">
        <f t="shared" si="2"/>
        <v>3</v>
      </c>
      <c r="R8" s="176">
        <f t="shared" si="0"/>
        <v>2.2999999999999998</v>
      </c>
    </row>
    <row r="9" spans="1:18" x14ac:dyDescent="0.3">
      <c r="A9" s="196" t="str">
        <f>'Crisis Indicator Data'!A6</f>
        <v>Multiple crises in Algeria</v>
      </c>
      <c r="B9" s="197" t="str">
        <f>'Crisis Indicator Data'!B6</f>
        <v>Multiple crises country</v>
      </c>
      <c r="C9" s="197" t="str">
        <f>'Crisis Indicator Data'!C6</f>
        <v>DZA004</v>
      </c>
      <c r="D9" s="197" t="str">
        <f>'Crisis Indicator Data'!D6</f>
        <v>Algeria</v>
      </c>
      <c r="E9" s="197" t="str">
        <f>'Crisis Indicator Data'!E6</f>
        <v>DZA</v>
      </c>
      <c r="F9" s="209" t="str">
        <f>IF('Crisis Indicator Data'!Q6="x","x",('Crisis Indicator Data'!Q6/1000000))</f>
        <v>x</v>
      </c>
      <c r="G9" s="209" t="str">
        <f>IF('Crisis Indicator Data'!R6="x","x",('Crisis Indicator Data'!R6/1000000))</f>
        <v>x</v>
      </c>
      <c r="H9" s="209" t="str">
        <f>IF('Crisis Indicator Data'!S6="x","x",('Crisis Indicator Data'!S6/1000000))</f>
        <v>x</v>
      </c>
      <c r="I9" s="209" t="str">
        <f>IF('Crisis Indicator Data'!T6="x","x",('Crisis Indicator Data'!T6/1000000))</f>
        <v>x</v>
      </c>
      <c r="J9" s="209" t="str">
        <f>IF('Crisis Indicator Data'!U6="x","x",('Crisis Indicator Data'!U6/1000000))</f>
        <v>x</v>
      </c>
      <c r="K9" s="195" t="str">
        <f t="shared" si="1"/>
        <v>x</v>
      </c>
      <c r="L9" s="190" t="str">
        <f>IF(F9="x","x",(F9*1000000/VLOOKUP($C9,'Crisis Indicator Data'!$C$3:$H$198,5,FALSE)))</f>
        <v>x</v>
      </c>
      <c r="M9" s="190" t="str">
        <f>IF(G9="x","x",(G9*1000000/VLOOKUP($C9,'Crisis Indicator Data'!$C$3:$H$198,5,FALSE)))</f>
        <v>x</v>
      </c>
      <c r="N9" s="190" t="str">
        <f>IF(H9="x","x",(H9*1000000/VLOOKUP($C9,'Crisis Indicator Data'!$C$3:$H$198,5,FALSE)))</f>
        <v>x</v>
      </c>
      <c r="O9" s="190" t="str">
        <f>IF(I9="x","x",(I9*1000000/VLOOKUP($C9,'Crisis Indicator Data'!$C$3:$H$198,5,FALSE)))</f>
        <v>x</v>
      </c>
      <c r="P9" s="190" t="str">
        <f>IF(J9="x","x",(J9*1000000/VLOOKUP($C9,'Crisis Indicator Data'!$C$3:$H$198,5,FALSE)))</f>
        <v>x</v>
      </c>
      <c r="Q9" s="176" t="str">
        <f t="shared" si="2"/>
        <v>x</v>
      </c>
      <c r="R9" s="176" t="str">
        <f t="shared" si="0"/>
        <v>x</v>
      </c>
    </row>
    <row r="10" spans="1:18" x14ac:dyDescent="0.3">
      <c r="A10" s="196" t="str">
        <f>'Crisis Indicator Data'!A7</f>
        <v>Western Mediterranean Route</v>
      </c>
      <c r="B10" s="197" t="str">
        <f>'Crisis Indicator Data'!B7</f>
        <v>Regional crisis</v>
      </c>
      <c r="C10" s="197" t="str">
        <f>'Crisis Indicator Data'!C7</f>
        <v>REG008</v>
      </c>
      <c r="D10" s="197" t="str">
        <f>'Crisis Indicator Data'!D7</f>
        <v>Algeria, Morocco, Spain</v>
      </c>
      <c r="E10" s="197" t="str">
        <f>'Crisis Indicator Data'!E7</f>
        <v>DZA, MAR, ESP</v>
      </c>
      <c r="F10" s="209" t="str">
        <f>IF('Crisis Indicator Data'!Q7="x","x",('Crisis Indicator Data'!Q7/1000000))</f>
        <v>x</v>
      </c>
      <c r="G10" s="209" t="str">
        <f>IF('Crisis Indicator Data'!R7="x","x",('Crisis Indicator Data'!R7/1000000))</f>
        <v>x</v>
      </c>
      <c r="H10" s="209" t="str">
        <f>IF('Crisis Indicator Data'!S7="x","x",('Crisis Indicator Data'!S7/1000000))</f>
        <v>x</v>
      </c>
      <c r="I10" s="209" t="str">
        <f>IF('Crisis Indicator Data'!T7="x","x",('Crisis Indicator Data'!T7/1000000))</f>
        <v>x</v>
      </c>
      <c r="J10" s="209" t="str">
        <f>IF('Crisis Indicator Data'!U7="x","x",('Crisis Indicator Data'!U7/1000000))</f>
        <v>x</v>
      </c>
      <c r="K10" s="195" t="str">
        <f t="shared" si="1"/>
        <v>x</v>
      </c>
      <c r="L10" s="190" t="str">
        <f>IF(F10="x","x",(F10*1000000/VLOOKUP($C10,'Crisis Indicator Data'!$C$3:$H$198,5,FALSE)))</f>
        <v>x</v>
      </c>
      <c r="M10" s="190" t="str">
        <f>IF(G10="x","x",(G10*1000000/VLOOKUP($C10,'Crisis Indicator Data'!$C$3:$H$198,5,FALSE)))</f>
        <v>x</v>
      </c>
      <c r="N10" s="190" t="str">
        <f>IF(H10="x","x",(H10*1000000/VLOOKUP($C10,'Crisis Indicator Data'!$C$3:$H$198,5,FALSE)))</f>
        <v>x</v>
      </c>
      <c r="O10" s="190" t="str">
        <f>IF(I10="x","x",(I10*1000000/VLOOKUP($C10,'Crisis Indicator Data'!$C$3:$H$198,5,FALSE)))</f>
        <v>x</v>
      </c>
      <c r="P10" s="190" t="str">
        <f>IF(J10="x","x",(J10*1000000/VLOOKUP($C10,'Crisis Indicator Data'!$C$3:$H$198,5,FALSE)))</f>
        <v>x</v>
      </c>
      <c r="Q10" s="176" t="str">
        <f t="shared" si="2"/>
        <v>x</v>
      </c>
      <c r="R10" s="176" t="str">
        <f t="shared" si="0"/>
        <v>x</v>
      </c>
    </row>
    <row r="11" spans="1:18" x14ac:dyDescent="0.3">
      <c r="A11" s="196" t="str">
        <f>'Crisis Indicator Data'!A8</f>
        <v>Central Mediterranean Route</v>
      </c>
      <c r="B11" s="197" t="str">
        <f>'Crisis Indicator Data'!B8</f>
        <v>Regional crisis</v>
      </c>
      <c r="C11" s="197" t="str">
        <f>'Crisis Indicator Data'!C8</f>
        <v>REG007</v>
      </c>
      <c r="D11" s="197" t="str">
        <f>'Crisis Indicator Data'!D8</f>
        <v>Algeria, Tunisia, Libya, Italy</v>
      </c>
      <c r="E11" s="197" t="str">
        <f>'Crisis Indicator Data'!E8</f>
        <v>DZA, TUN, LBY, ITA</v>
      </c>
      <c r="F11" s="209" t="str">
        <f>IF('Crisis Indicator Data'!Q8="x","x",('Crisis Indicator Data'!Q8/1000000))</f>
        <v>x</v>
      </c>
      <c r="G11" s="209" t="str">
        <f>IF('Crisis Indicator Data'!R8="x","x",('Crisis Indicator Data'!R8/1000000))</f>
        <v>x</v>
      </c>
      <c r="H11" s="209" t="str">
        <f>IF('Crisis Indicator Data'!S8="x","x",('Crisis Indicator Data'!S8/1000000))</f>
        <v>x</v>
      </c>
      <c r="I11" s="209" t="str">
        <f>IF('Crisis Indicator Data'!T8="x","x",('Crisis Indicator Data'!T8/1000000))</f>
        <v>x</v>
      </c>
      <c r="J11" s="209" t="str">
        <f>IF('Crisis Indicator Data'!U8="x","x",('Crisis Indicator Data'!U8/1000000))</f>
        <v>x</v>
      </c>
      <c r="K11" s="195" t="str">
        <f t="shared" si="1"/>
        <v>x</v>
      </c>
      <c r="L11" s="190" t="str">
        <f>IF(F11="x","x",(F11*1000000/VLOOKUP($C11,'Crisis Indicator Data'!$C$3:$H$198,5,FALSE)))</f>
        <v>x</v>
      </c>
      <c r="M11" s="190" t="str">
        <f>IF(G11="x","x",(G11*1000000/VLOOKUP($C11,'Crisis Indicator Data'!$C$3:$H$198,5,FALSE)))</f>
        <v>x</v>
      </c>
      <c r="N11" s="190" t="str">
        <f>IF(H11="x","x",(H11*1000000/VLOOKUP($C11,'Crisis Indicator Data'!$C$3:$H$198,5,FALSE)))</f>
        <v>x</v>
      </c>
      <c r="O11" s="190" t="str">
        <f>IF(I11="x","x",(I11*1000000/VLOOKUP($C11,'Crisis Indicator Data'!$C$3:$H$198,5,FALSE)))</f>
        <v>x</v>
      </c>
      <c r="P11" s="190" t="str">
        <f>IF(J11="x","x",(J11*1000000/VLOOKUP($C11,'Crisis Indicator Data'!$C$3:$H$198,5,FALSE)))</f>
        <v>x</v>
      </c>
      <c r="Q11" s="176" t="str">
        <f t="shared" si="2"/>
        <v>x</v>
      </c>
      <c r="R11" s="176" t="str">
        <f t="shared" si="0"/>
        <v>x</v>
      </c>
    </row>
    <row r="12" spans="1:18" x14ac:dyDescent="0.3">
      <c r="A12" s="196" t="str">
        <f>'Crisis Indicator Data'!A9</f>
        <v>Nagorno-Karabakh Conflict in Armenia</v>
      </c>
      <c r="B12" s="197" t="str">
        <f>'Crisis Indicator Data'!B9</f>
        <v>Conflict</v>
      </c>
      <c r="C12" s="197" t="str">
        <f>'Crisis Indicator Data'!C9</f>
        <v>ARM002</v>
      </c>
      <c r="D12" s="197" t="str">
        <f>'Crisis Indicator Data'!D9</f>
        <v>Armenia</v>
      </c>
      <c r="E12" s="197" t="str">
        <f>'Crisis Indicator Data'!E9</f>
        <v>ARM</v>
      </c>
      <c r="F12" s="209" t="str">
        <f>IF('Crisis Indicator Data'!Q9="x","x",('Crisis Indicator Data'!Q9/1000000))</f>
        <v>x</v>
      </c>
      <c r="G12" s="209" t="str">
        <f>IF('Crisis Indicator Data'!R9="x","x",('Crisis Indicator Data'!R9/1000000))</f>
        <v>x</v>
      </c>
      <c r="H12" s="209" t="str">
        <f>IF('Crisis Indicator Data'!S9="x","x",('Crisis Indicator Data'!S9/1000000))</f>
        <v>x</v>
      </c>
      <c r="I12" s="209" t="str">
        <f>IF('Crisis Indicator Data'!T9="x","x",('Crisis Indicator Data'!T9/1000000))</f>
        <v>x</v>
      </c>
      <c r="J12" s="209" t="str">
        <f>IF('Crisis Indicator Data'!U9="x","x",('Crisis Indicator Data'!U9/1000000))</f>
        <v>x</v>
      </c>
      <c r="K12" s="195" t="str">
        <f t="shared" si="1"/>
        <v>x</v>
      </c>
      <c r="L12" s="190" t="str">
        <f>IF(F12="x","x",(F12*1000000/VLOOKUP($C12,'Crisis Indicator Data'!$C$3:$H$198,5,FALSE)))</f>
        <v>x</v>
      </c>
      <c r="M12" s="190" t="str">
        <f>IF(G12="x","x",(G12*1000000/VLOOKUP($C12,'Crisis Indicator Data'!$C$3:$H$198,5,FALSE)))</f>
        <v>x</v>
      </c>
      <c r="N12" s="190" t="str">
        <f>IF(H12="x","x",(H12*1000000/VLOOKUP($C12,'Crisis Indicator Data'!$C$3:$H$198,5,FALSE)))</f>
        <v>x</v>
      </c>
      <c r="O12" s="190" t="str">
        <f>IF(I12="x","x",(I12*1000000/VLOOKUP($C12,'Crisis Indicator Data'!$C$3:$H$198,5,FALSE)))</f>
        <v>x</v>
      </c>
      <c r="P12" s="190" t="str">
        <f>IF(J12="x","x",(J12*1000000/VLOOKUP($C12,'Crisis Indicator Data'!$C$3:$H$198,5,FALSE)))</f>
        <v>x</v>
      </c>
      <c r="Q12" s="176" t="str">
        <f t="shared" si="2"/>
        <v>x</v>
      </c>
      <c r="R12" s="176" t="str">
        <f t="shared" si="0"/>
        <v>x</v>
      </c>
    </row>
    <row r="13" spans="1:18" x14ac:dyDescent="0.3">
      <c r="A13" s="196" t="str">
        <f>'Crisis Indicator Data'!A10</f>
        <v>Nagorno-Karabakh Conflict</v>
      </c>
      <c r="B13" s="197" t="str">
        <f>'Crisis Indicator Data'!B10</f>
        <v>Regional crisis</v>
      </c>
      <c r="C13" s="197" t="str">
        <f>'Crisis Indicator Data'!C10</f>
        <v>REG013</v>
      </c>
      <c r="D13" s="197" t="str">
        <f>'Crisis Indicator Data'!D10</f>
        <v>Armenia, Azerbaijan</v>
      </c>
      <c r="E13" s="197" t="str">
        <f>'Crisis Indicator Data'!E10</f>
        <v>ARM, AZE</v>
      </c>
      <c r="F13" s="209" t="str">
        <f>IF('Crisis Indicator Data'!Q10="x","x",('Crisis Indicator Data'!Q10/1000000))</f>
        <v>x</v>
      </c>
      <c r="G13" s="209" t="str">
        <f>IF('Crisis Indicator Data'!R10="x","x",('Crisis Indicator Data'!R10/1000000))</f>
        <v>x</v>
      </c>
      <c r="H13" s="209" t="str">
        <f>IF('Crisis Indicator Data'!S10="x","x",('Crisis Indicator Data'!S10/1000000))</f>
        <v>x</v>
      </c>
      <c r="I13" s="209" t="str">
        <f>IF('Crisis Indicator Data'!T10="x","x",('Crisis Indicator Data'!T10/1000000))</f>
        <v>x</v>
      </c>
      <c r="J13" s="209" t="str">
        <f>IF('Crisis Indicator Data'!U10="x","x",('Crisis Indicator Data'!U10/1000000))</f>
        <v>x</v>
      </c>
      <c r="K13" s="195" t="str">
        <f t="shared" si="1"/>
        <v>x</v>
      </c>
      <c r="L13" s="190" t="str">
        <f>IF(F13="x","x",(F13*1000000/VLOOKUP($C13,'Crisis Indicator Data'!$C$3:$H$198,5,FALSE)))</f>
        <v>x</v>
      </c>
      <c r="M13" s="190" t="str">
        <f>IF(G13="x","x",(G13*1000000/VLOOKUP($C13,'Crisis Indicator Data'!$C$3:$H$198,5,FALSE)))</f>
        <v>x</v>
      </c>
      <c r="N13" s="190" t="str">
        <f>IF(H13="x","x",(H13*1000000/VLOOKUP($C13,'Crisis Indicator Data'!$C$3:$H$198,5,FALSE)))</f>
        <v>x</v>
      </c>
      <c r="O13" s="190" t="str">
        <f>IF(I13="x","x",(I13*1000000/VLOOKUP($C13,'Crisis Indicator Data'!$C$3:$H$198,5,FALSE)))</f>
        <v>x</v>
      </c>
      <c r="P13" s="190" t="str">
        <f>IF(J13="x","x",(J13*1000000/VLOOKUP($C13,'Crisis Indicator Data'!$C$3:$H$198,5,FALSE)))</f>
        <v>x</v>
      </c>
      <c r="Q13" s="176" t="str">
        <f t="shared" si="2"/>
        <v>x</v>
      </c>
      <c r="R13" s="176" t="str">
        <f t="shared" si="0"/>
        <v>x</v>
      </c>
    </row>
    <row r="14" spans="1:18" x14ac:dyDescent="0.3">
      <c r="A14" s="196" t="str">
        <f>'Crisis Indicator Data'!A11</f>
        <v>Nagorno-Karabakh conflict in Azerbaijan</v>
      </c>
      <c r="B14" s="197" t="str">
        <f>'Crisis Indicator Data'!B11</f>
        <v>Conflict</v>
      </c>
      <c r="C14" s="197" t="str">
        <f>'Crisis Indicator Data'!C11</f>
        <v>AZE002</v>
      </c>
      <c r="D14" s="197" t="str">
        <f>'Crisis Indicator Data'!D11</f>
        <v>Azerbaijan</v>
      </c>
      <c r="E14" s="197" t="str">
        <f>'Crisis Indicator Data'!E11</f>
        <v>AZE</v>
      </c>
      <c r="F14" s="209" t="str">
        <f>IF('Crisis Indicator Data'!Q11="x","x",('Crisis Indicator Data'!Q11/1000000))</f>
        <v>x</v>
      </c>
      <c r="G14" s="209" t="str">
        <f>IF('Crisis Indicator Data'!R11="x","x",('Crisis Indicator Data'!R11/1000000))</f>
        <v>x</v>
      </c>
      <c r="H14" s="209" t="str">
        <f>IF('Crisis Indicator Data'!S11="x","x",('Crisis Indicator Data'!S11/1000000))</f>
        <v>x</v>
      </c>
      <c r="I14" s="209" t="str">
        <f>IF('Crisis Indicator Data'!T11="x","x",('Crisis Indicator Data'!T11/1000000))</f>
        <v>x</v>
      </c>
      <c r="J14" s="209" t="str">
        <f>IF('Crisis Indicator Data'!U11="x","x",('Crisis Indicator Data'!U11/1000000))</f>
        <v>x</v>
      </c>
      <c r="K14" s="195" t="str">
        <f t="shared" si="1"/>
        <v>x</v>
      </c>
      <c r="L14" s="190" t="str">
        <f>IF(F14="x","x",(F14*1000000/VLOOKUP($C14,'Crisis Indicator Data'!$C$3:$H$198,5,FALSE)))</f>
        <v>x</v>
      </c>
      <c r="M14" s="190" t="str">
        <f>IF(G14="x","x",(G14*1000000/VLOOKUP($C14,'Crisis Indicator Data'!$C$3:$H$198,5,FALSE)))</f>
        <v>x</v>
      </c>
      <c r="N14" s="190" t="str">
        <f>IF(H14="x","x",(H14*1000000/VLOOKUP($C14,'Crisis Indicator Data'!$C$3:$H$198,5,FALSE)))</f>
        <v>x</v>
      </c>
      <c r="O14" s="190" t="str">
        <f>IF(I14="x","x",(I14*1000000/VLOOKUP($C14,'Crisis Indicator Data'!$C$3:$H$198,5,FALSE)))</f>
        <v>x</v>
      </c>
      <c r="P14" s="190" t="str">
        <f>IF(J14="x","x",(J14*1000000/VLOOKUP($C14,'Crisis Indicator Data'!$C$3:$H$198,5,FALSE)))</f>
        <v>x</v>
      </c>
      <c r="Q14" s="176" t="str">
        <f t="shared" si="2"/>
        <v>x</v>
      </c>
      <c r="R14" s="176" t="str">
        <f t="shared" si="0"/>
        <v>x</v>
      </c>
    </row>
    <row r="15" spans="1:18" x14ac:dyDescent="0.3">
      <c r="A15" s="196" t="str">
        <f>'Crisis Indicator Data'!A12</f>
        <v>Rohingya refugee crisis</v>
      </c>
      <c r="B15" s="197" t="str">
        <f>'Crisis Indicator Data'!B12</f>
        <v>International displacement</v>
      </c>
      <c r="C15" s="197" t="str">
        <f>'Crisis Indicator Data'!C12</f>
        <v>BGD002</v>
      </c>
      <c r="D15" s="197" t="str">
        <f>'Crisis Indicator Data'!D12</f>
        <v>Bangladesh</v>
      </c>
      <c r="E15" s="197" t="str">
        <f>'Crisis Indicator Data'!E12</f>
        <v>BGD</v>
      </c>
      <c r="F15" s="209">
        <f>IF('Crisis Indicator Data'!Q12="x","x",('Crisis Indicator Data'!Q12/1000000))</f>
        <v>0</v>
      </c>
      <c r="G15" s="209">
        <f>IF('Crisis Indicator Data'!R12="x","x",('Crisis Indicator Data'!R12/1000000))</f>
        <v>0.47199999999999998</v>
      </c>
      <c r="H15" s="209">
        <f>IF('Crisis Indicator Data'!S12="x","x",('Crisis Indicator Data'!S12/1000000))</f>
        <v>0.65700000000000003</v>
      </c>
      <c r="I15" s="209">
        <f>IF('Crisis Indicator Data'!T12="x","x",('Crisis Indicator Data'!T12/1000000))</f>
        <v>0.20699999999999999</v>
      </c>
      <c r="J15" s="209">
        <f>IF('Crisis Indicator Data'!U12="x","x",('Crisis Indicator Data'!U12/1000000))</f>
        <v>0</v>
      </c>
      <c r="K15" s="195">
        <f t="shared" si="1"/>
        <v>3.2</v>
      </c>
      <c r="L15" s="190">
        <f>IF(F15="x","x",(F15*1000000/VLOOKUP($C15,'Crisis Indicator Data'!$C$3:$H$198,5,FALSE)))</f>
        <v>0</v>
      </c>
      <c r="M15" s="190">
        <f>IF(G15="x","x",(G15*1000000/VLOOKUP($C15,'Crisis Indicator Data'!$C$3:$H$198,5,FALSE)))</f>
        <v>0.3532934131736527</v>
      </c>
      <c r="N15" s="190">
        <f>IF(H15="x","x",(H15*1000000/VLOOKUP($C15,'Crisis Indicator Data'!$C$3:$H$198,5,FALSE)))</f>
        <v>0.49176646706586824</v>
      </c>
      <c r="O15" s="190">
        <f>IF(I15="x","x",(I15*1000000/VLOOKUP($C15,'Crisis Indicator Data'!$C$3:$H$198,5,FALSE)))</f>
        <v>0.15494011976047903</v>
      </c>
      <c r="P15" s="190">
        <f>IF(J15="x","x",(J15*1000000/VLOOKUP($C15,'Crisis Indicator Data'!$C$3:$H$198,5,FALSE)))</f>
        <v>0</v>
      </c>
      <c r="Q15" s="176">
        <f t="shared" si="2"/>
        <v>4</v>
      </c>
      <c r="R15" s="176">
        <f t="shared" si="0"/>
        <v>3.6</v>
      </c>
    </row>
    <row r="16" spans="1:18" x14ac:dyDescent="0.3">
      <c r="A16" s="196" t="str">
        <f>'Crisis Indicator Data'!A13</f>
        <v>Rohingya Regional Crisis</v>
      </c>
      <c r="B16" s="197" t="str">
        <f>'Crisis Indicator Data'!B13</f>
        <v>Regional crisis</v>
      </c>
      <c r="C16" s="197" t="str">
        <f>'Crisis Indicator Data'!C13</f>
        <v>REG011</v>
      </c>
      <c r="D16" s="197" t="str">
        <f>'Crisis Indicator Data'!D13</f>
        <v>Bangladesh, Myanmar</v>
      </c>
      <c r="E16" s="197" t="str">
        <f>'Crisis Indicator Data'!E13</f>
        <v>BGD, MMR</v>
      </c>
      <c r="F16" s="209">
        <f>IF('Crisis Indicator Data'!Q13="x","x",('Crisis Indicator Data'!Q13/1000000))</f>
        <v>2.3180000000000001</v>
      </c>
      <c r="G16" s="209">
        <f>IF('Crisis Indicator Data'!R13="x","x",('Crisis Indicator Data'!R13/1000000))</f>
        <v>1.2809999999999999</v>
      </c>
      <c r="H16" s="209">
        <f>IF('Crisis Indicator Data'!S13="x","x",('Crisis Indicator Data'!S13/1000000))</f>
        <v>0.90800000000000003</v>
      </c>
      <c r="I16" s="209">
        <f>IF('Crisis Indicator Data'!T13="x","x",('Crisis Indicator Data'!T13/1000000))</f>
        <v>0.71099999999999997</v>
      </c>
      <c r="J16" s="209">
        <f>IF('Crisis Indicator Data'!U13="x","x",('Crisis Indicator Data'!U13/1000000))</f>
        <v>0</v>
      </c>
      <c r="K16" s="195">
        <f t="shared" si="1"/>
        <v>3.7</v>
      </c>
      <c r="L16" s="190">
        <f>IF(F16="x","x",(F16*1000000/VLOOKUP($C16,'Crisis Indicator Data'!$C$3:$H$198,5,FALSE)))</f>
        <v>0.44423150632426217</v>
      </c>
      <c r="M16" s="190">
        <f>IF(G16="x","x",(G16*1000000/VLOOKUP($C16,'Crisis Indicator Data'!$C$3:$H$198,5,FALSE)))</f>
        <v>0.24549635875814488</v>
      </c>
      <c r="N16" s="190">
        <f>IF(H16="x","x",(H16*1000000/VLOOKUP($C16,'Crisis Indicator Data'!$C$3:$H$198,5,FALSE)))</f>
        <v>0.17401303181295516</v>
      </c>
      <c r="O16" s="190">
        <f>IF(I16="x","x",(I16*1000000/VLOOKUP($C16,'Crisis Indicator Data'!$C$3:$H$198,5,FALSE)))</f>
        <v>0.13625910310463779</v>
      </c>
      <c r="P16" s="190">
        <f>IF(J16="x","x",(J16*1000000/VLOOKUP($C16,'Crisis Indicator Data'!$C$3:$H$198,5,FALSE)))</f>
        <v>0</v>
      </c>
      <c r="Q16" s="176">
        <f t="shared" si="2"/>
        <v>4</v>
      </c>
      <c r="R16" s="176">
        <f t="shared" si="0"/>
        <v>3.85</v>
      </c>
    </row>
    <row r="17" spans="1:18" x14ac:dyDescent="0.3">
      <c r="A17" s="196" t="str">
        <f>'Crisis Indicator Data'!A14</f>
        <v>Venezuela displacement in Brazil</v>
      </c>
      <c r="B17" s="197" t="str">
        <f>'Crisis Indicator Data'!B14</f>
        <v>International displacement</v>
      </c>
      <c r="C17" s="197" t="str">
        <f>'Crisis Indicator Data'!C14</f>
        <v>BRA002</v>
      </c>
      <c r="D17" s="197" t="str">
        <f>'Crisis Indicator Data'!D14</f>
        <v>Brazil</v>
      </c>
      <c r="E17" s="197" t="str">
        <f>'Crisis Indicator Data'!E14</f>
        <v>BRA</v>
      </c>
      <c r="F17" s="209">
        <f>IF('Crisis Indicator Data'!Q14="x","x",('Crisis Indicator Data'!Q14/1000000))</f>
        <v>0.20699999999999999</v>
      </c>
      <c r="G17" s="209">
        <f>IF('Crisis Indicator Data'!R14="x","x",('Crisis Indicator Data'!R14/1000000))</f>
        <v>0.39900000000000002</v>
      </c>
      <c r="H17" s="209">
        <f>IF('Crisis Indicator Data'!S14="x","x",('Crisis Indicator Data'!S14/1000000))</f>
        <v>0.26400000000000001</v>
      </c>
      <c r="I17" s="209">
        <f>IF('Crisis Indicator Data'!T14="x","x",('Crisis Indicator Data'!T14/1000000))</f>
        <v>0</v>
      </c>
      <c r="J17" s="209">
        <f>IF('Crisis Indicator Data'!U14="x","x",('Crisis Indicator Data'!U14/1000000))</f>
        <v>0</v>
      </c>
      <c r="K17" s="195">
        <f t="shared" si="1"/>
        <v>2.4</v>
      </c>
      <c r="L17" s="190">
        <f>IF(F17="x","x",(F17*1000000/VLOOKUP($C17,'Crisis Indicator Data'!$C$3:$H$198,5,FALSE)))</f>
        <v>0.23793103448275862</v>
      </c>
      <c r="M17" s="190">
        <f>IF(G17="x","x",(G17*1000000/VLOOKUP($C17,'Crisis Indicator Data'!$C$3:$H$198,5,FALSE)))</f>
        <v>0.45862068965517239</v>
      </c>
      <c r="N17" s="190">
        <f>IF(H17="x","x",(H17*1000000/VLOOKUP($C17,'Crisis Indicator Data'!$C$3:$H$198,5,FALSE)))</f>
        <v>0.30344827586206896</v>
      </c>
      <c r="O17" s="190">
        <f>IF(I17="x","x",(I17*1000000/VLOOKUP($C17,'Crisis Indicator Data'!$C$3:$H$198,5,FALSE)))</f>
        <v>0</v>
      </c>
      <c r="P17" s="190">
        <f>IF(J17="x","x",(J17*1000000/VLOOKUP($C17,'Crisis Indicator Data'!$C$3:$H$198,5,FALSE)))</f>
        <v>0</v>
      </c>
      <c r="Q17" s="176">
        <f t="shared" si="2"/>
        <v>3</v>
      </c>
      <c r="R17" s="176">
        <f t="shared" si="0"/>
        <v>2.7</v>
      </c>
    </row>
    <row r="18" spans="1:18" x14ac:dyDescent="0.3">
      <c r="A18" s="196" t="str">
        <f>'Crisis Indicator Data'!A15</f>
        <v>Conflict in Burkina Faso</v>
      </c>
      <c r="B18" s="197" t="str">
        <f>'Crisis Indicator Data'!B15</f>
        <v>Conflict</v>
      </c>
      <c r="C18" s="197" t="str">
        <f>'Crisis Indicator Data'!C15</f>
        <v>BFA002</v>
      </c>
      <c r="D18" s="197" t="str">
        <f>'Crisis Indicator Data'!D15</f>
        <v>Burkina Faso</v>
      </c>
      <c r="E18" s="197" t="str">
        <f>'Crisis Indicator Data'!E15</f>
        <v>BFA</v>
      </c>
      <c r="F18" s="209">
        <f>IF('Crisis Indicator Data'!Q15="x","x",('Crisis Indicator Data'!Q15/1000000))</f>
        <v>3.4590000000000001</v>
      </c>
      <c r="G18" s="209">
        <f>IF('Crisis Indicator Data'!R15="x","x",('Crisis Indicator Data'!R15/1000000))</f>
        <v>3.1070000000000002</v>
      </c>
      <c r="H18" s="209">
        <f>IF('Crisis Indicator Data'!S15="x","x",('Crisis Indicator Data'!S15/1000000))</f>
        <v>0.49</v>
      </c>
      <c r="I18" s="209">
        <f>IF('Crisis Indicator Data'!T15="x","x",('Crisis Indicator Data'!T15/1000000))</f>
        <v>0.76400000000000001</v>
      </c>
      <c r="J18" s="209">
        <f>IF('Crisis Indicator Data'!U15="x","x",('Crisis Indicator Data'!U15/1000000))</f>
        <v>0.91600000000000004</v>
      </c>
      <c r="K18" s="195">
        <f t="shared" si="1"/>
        <v>3.9</v>
      </c>
      <c r="L18" s="190">
        <f>IF(F18="x","x",(F18*1000000/VLOOKUP($C18,'Crisis Indicator Data'!$C$3:$H$198,5,FALSE)))</f>
        <v>0.39594780219780218</v>
      </c>
      <c r="M18" s="190">
        <f>IF(G18="x","x",(G18*1000000/VLOOKUP($C18,'Crisis Indicator Data'!$C$3:$H$198,5,FALSE)))</f>
        <v>0.35565476190476192</v>
      </c>
      <c r="N18" s="190">
        <f>IF(H18="x","x",(H18*1000000/VLOOKUP($C18,'Crisis Indicator Data'!$C$3:$H$198,5,FALSE)))</f>
        <v>5.6089743589743592E-2</v>
      </c>
      <c r="O18" s="190">
        <f>IF(I18="x","x",(I18*1000000/VLOOKUP($C18,'Crisis Indicator Data'!$C$3:$H$198,5,FALSE)))</f>
        <v>8.7454212454212449E-2</v>
      </c>
      <c r="P18" s="190">
        <f>IF(J18="x","x",(J18*1000000/VLOOKUP($C18,'Crisis Indicator Data'!$C$3:$H$198,5,FALSE)))</f>
        <v>0.10485347985347986</v>
      </c>
      <c r="Q18" s="176">
        <f t="shared" si="2"/>
        <v>5</v>
      </c>
      <c r="R18" s="176">
        <f t="shared" si="0"/>
        <v>4.45</v>
      </c>
    </row>
    <row r="19" spans="1:18" x14ac:dyDescent="0.3">
      <c r="A19" s="196" t="str">
        <f>'Crisis Indicator Data'!A16</f>
        <v>Floods in Burkina Faso</v>
      </c>
      <c r="B19" s="197" t="str">
        <f>'Crisis Indicator Data'!B16</f>
        <v>Flood</v>
      </c>
      <c r="C19" s="197" t="str">
        <f>'Crisis Indicator Data'!C16</f>
        <v>BFA003</v>
      </c>
      <c r="D19" s="197" t="str">
        <f>'Crisis Indicator Data'!D16</f>
        <v>Burkina Faso</v>
      </c>
      <c r="E19" s="197" t="str">
        <f>'Crisis Indicator Data'!E16</f>
        <v>BFA</v>
      </c>
      <c r="F19" s="209">
        <f>IF('Crisis Indicator Data'!Q16="x","x",('Crisis Indicator Data'!Q16/1000000))</f>
        <v>21.032</v>
      </c>
      <c r="G19" s="209">
        <f>IF('Crisis Indicator Data'!R16="x","x",('Crisis Indicator Data'!R16/1000000))</f>
        <v>5.6000000000000001E-2</v>
      </c>
      <c r="H19" s="209">
        <f>IF('Crisis Indicator Data'!S16="x","x",('Crisis Indicator Data'!S16/1000000))</f>
        <v>0.05</v>
      </c>
      <c r="I19" s="209">
        <f>IF('Crisis Indicator Data'!T16="x","x",('Crisis Indicator Data'!T16/1000000))</f>
        <v>0</v>
      </c>
      <c r="J19" s="209">
        <f>IF('Crisis Indicator Data'!U16="x","x",('Crisis Indicator Data'!U16/1000000))</f>
        <v>0</v>
      </c>
      <c r="K19" s="195">
        <f t="shared" si="1"/>
        <v>1.2</v>
      </c>
      <c r="L19" s="190">
        <f>IF(F19="x","x",(F19*1000000/VLOOKUP($C19,'Crisis Indicator Data'!$C$3:$H$198,5,FALSE)))</f>
        <v>0.99498533446872928</v>
      </c>
      <c r="M19" s="190">
        <f>IF(G19="x","x",(G19*1000000/VLOOKUP($C19,'Crisis Indicator Data'!$C$3:$H$198,5,FALSE)))</f>
        <v>2.6492572618033875E-3</v>
      </c>
      <c r="N19" s="190">
        <f>IF(H19="x","x",(H19*1000000/VLOOKUP($C19,'Crisis Indicator Data'!$C$3:$H$198,5,FALSE)))</f>
        <v>2.3654082694673098E-3</v>
      </c>
      <c r="O19" s="190">
        <f>IF(I19="x","x",(I19*1000000/VLOOKUP($C19,'Crisis Indicator Data'!$C$3:$H$198,5,FALSE)))</f>
        <v>0</v>
      </c>
      <c r="P19" s="190">
        <f>IF(J19="x","x",(J19*1000000/VLOOKUP($C19,'Crisis Indicator Data'!$C$3:$H$198,5,FALSE)))</f>
        <v>0</v>
      </c>
      <c r="Q19" s="176">
        <f t="shared" si="2"/>
        <v>1</v>
      </c>
      <c r="R19" s="176">
        <f t="shared" si="0"/>
        <v>1.1000000000000001</v>
      </c>
    </row>
    <row r="20" spans="1:18" x14ac:dyDescent="0.3">
      <c r="A20" s="196" t="str">
        <f>'Crisis Indicator Data'!A17</f>
        <v>Multiple crises in Burkina Faso</v>
      </c>
      <c r="B20" s="197" t="str">
        <f>'Crisis Indicator Data'!B17</f>
        <v>Multiple crises country</v>
      </c>
      <c r="C20" s="197" t="str">
        <f>'Crisis Indicator Data'!C17</f>
        <v>BFA004</v>
      </c>
      <c r="D20" s="197" t="str">
        <f>'Crisis Indicator Data'!D17</f>
        <v>Burkina Faso</v>
      </c>
      <c r="E20" s="197" t="str">
        <f>'Crisis Indicator Data'!E17</f>
        <v>BFA</v>
      </c>
      <c r="F20" s="209">
        <f>IF('Crisis Indicator Data'!Q17="x","x",('Crisis Indicator Data'!Q17/1000000))</f>
        <v>15.755000000000001</v>
      </c>
      <c r="G20" s="209">
        <f>IF('Crisis Indicator Data'!R17="x","x",('Crisis Indicator Data'!R17/1000000))</f>
        <v>3.1629999999999998</v>
      </c>
      <c r="H20" s="209">
        <f>IF('Crisis Indicator Data'!S17="x","x",('Crisis Indicator Data'!S17/1000000))</f>
        <v>0.54</v>
      </c>
      <c r="I20" s="209">
        <f>IF('Crisis Indicator Data'!T17="x","x",('Crisis Indicator Data'!T17/1000000))</f>
        <v>0.76400000000000001</v>
      </c>
      <c r="J20" s="209">
        <f>IF('Crisis Indicator Data'!U17="x","x",('Crisis Indicator Data'!U17/1000000))</f>
        <v>0.91600000000000004</v>
      </c>
      <c r="K20" s="195">
        <f t="shared" si="1"/>
        <v>3.9</v>
      </c>
      <c r="L20" s="190">
        <f>IF(F20="x","x",(F20*1000000/VLOOKUP($C20,'Crisis Indicator Data'!$C$3:$H$198,5,FALSE)))</f>
        <v>0.74530488670230377</v>
      </c>
      <c r="M20" s="190">
        <f>IF(G20="x","x",(G20*1000000/VLOOKUP($C20,'Crisis Indicator Data'!$C$3:$H$198,5,FALSE)))</f>
        <v>0.14962864846965324</v>
      </c>
      <c r="N20" s="190">
        <f>IF(H20="x","x",(H20*1000000/VLOOKUP($C20,'Crisis Indicator Data'!$C$3:$H$198,5,FALSE)))</f>
        <v>2.5545200813661951E-2</v>
      </c>
      <c r="O20" s="190">
        <f>IF(I20="x","x",(I20*1000000/VLOOKUP($C20,'Crisis Indicator Data'!$C$3:$H$198,5,FALSE)))</f>
        <v>3.6141728558588389E-2</v>
      </c>
      <c r="P20" s="190">
        <f>IF(J20="x","x",(J20*1000000/VLOOKUP($C20,'Crisis Indicator Data'!$C$3:$H$198,5,FALSE)))</f>
        <v>4.3332229528359904E-2</v>
      </c>
      <c r="Q20" s="176">
        <f t="shared" si="2"/>
        <v>4</v>
      </c>
      <c r="R20" s="176">
        <f t="shared" si="0"/>
        <v>3.95</v>
      </c>
    </row>
    <row r="21" spans="1:18" x14ac:dyDescent="0.3">
      <c r="A21" s="196" t="str">
        <f>'Crisis Indicator Data'!A18</f>
        <v>Complex in Burundi</v>
      </c>
      <c r="B21" s="197" t="str">
        <f>'Crisis Indicator Data'!B18</f>
        <v>Complex crisis</v>
      </c>
      <c r="C21" s="197" t="str">
        <f>'Crisis Indicator Data'!C18</f>
        <v>BDI001</v>
      </c>
      <c r="D21" s="197" t="str">
        <f>'Crisis Indicator Data'!D18</f>
        <v>Burundi</v>
      </c>
      <c r="E21" s="197" t="str">
        <f>'Crisis Indicator Data'!E18</f>
        <v>BDI</v>
      </c>
      <c r="F21" s="209">
        <f>IF('Crisis Indicator Data'!Q18="x","x",('Crisis Indicator Data'!Q18/1000000))</f>
        <v>6.3680000000000003</v>
      </c>
      <c r="G21" s="209">
        <f>IF('Crisis Indicator Data'!R18="x","x",('Crisis Indicator Data'!R18/1000000))</f>
        <v>3.9550000000000001</v>
      </c>
      <c r="H21" s="209">
        <f>IF('Crisis Indicator Data'!S18="x","x",('Crisis Indicator Data'!S18/1000000))</f>
        <v>1.206</v>
      </c>
      <c r="I21" s="209">
        <f>IF('Crisis Indicator Data'!T18="x","x",('Crisis Indicator Data'!T18/1000000))</f>
        <v>0.128</v>
      </c>
      <c r="J21" s="209">
        <f>IF('Crisis Indicator Data'!U18="x","x",('Crisis Indicator Data'!U18/1000000))</f>
        <v>0</v>
      </c>
      <c r="K21" s="195">
        <f t="shared" si="1"/>
        <v>3.5</v>
      </c>
      <c r="L21" s="190">
        <f>IF(F21="x","x",(F21*1000000/VLOOKUP($C21,'Crisis Indicator Data'!$C$3:$H$198,5,FALSE)))</f>
        <v>0.54628120442652484</v>
      </c>
      <c r="M21" s="190">
        <f>IF(G21="x","x",(G21*1000000/VLOOKUP($C21,'Crisis Indicator Data'!$C$3:$H$198,5,FALSE)))</f>
        <v>0.33928111864115984</v>
      </c>
      <c r="N21" s="190">
        <f>IF(H21="x","x",(H21*1000000/VLOOKUP($C21,'Crisis Indicator Data'!$C$3:$H$198,5,FALSE)))</f>
        <v>0.10345715021017414</v>
      </c>
      <c r="O21" s="190">
        <f>IF(I21="x","x",(I21*1000000/VLOOKUP($C21,'Crisis Indicator Data'!$C$3:$H$198,5,FALSE)))</f>
        <v>1.0980526722141202E-2</v>
      </c>
      <c r="P21" s="190">
        <f>IF(J21="x","x",(J21*1000000/VLOOKUP($C21,'Crisis Indicator Data'!$C$3:$H$198,5,FALSE)))</f>
        <v>0</v>
      </c>
      <c r="Q21" s="176">
        <f t="shared" si="2"/>
        <v>3</v>
      </c>
      <c r="R21" s="176">
        <f t="shared" si="0"/>
        <v>3.25</v>
      </c>
    </row>
    <row r="22" spans="1:18" x14ac:dyDescent="0.3">
      <c r="A22" s="196" t="str">
        <f>'Crisis Indicator Data'!A19</f>
        <v>Multiple crises in Cameroon</v>
      </c>
      <c r="B22" s="197" t="str">
        <f>'Crisis Indicator Data'!B19</f>
        <v>Multiple crises country</v>
      </c>
      <c r="C22" s="197" t="str">
        <f>'Crisis Indicator Data'!C19</f>
        <v>CMR001</v>
      </c>
      <c r="D22" s="197" t="str">
        <f>'Crisis Indicator Data'!D19</f>
        <v>Cameroon</v>
      </c>
      <c r="E22" s="197" t="str">
        <f>'Crisis Indicator Data'!E19</f>
        <v>CMR</v>
      </c>
      <c r="F22" s="209">
        <f>IF('Crisis Indicator Data'!Q19="x","x",('Crisis Indicator Data'!Q19/1000000))</f>
        <v>5.1239999999999997</v>
      </c>
      <c r="G22" s="209">
        <f>IF('Crisis Indicator Data'!R19="x","x",('Crisis Indicator Data'!R19/1000000))</f>
        <v>3.855</v>
      </c>
      <c r="H22" s="209">
        <f>IF('Crisis Indicator Data'!S19="x","x",('Crisis Indicator Data'!S19/1000000))</f>
        <v>1.5429999999999999</v>
      </c>
      <c r="I22" s="209">
        <f>IF('Crisis Indicator Data'!T19="x","x",('Crisis Indicator Data'!T19/1000000))</f>
        <v>0.185</v>
      </c>
      <c r="J22" s="209">
        <f>IF('Crisis Indicator Data'!U19="x","x",('Crisis Indicator Data'!U19/1000000))</f>
        <v>0</v>
      </c>
      <c r="K22" s="195">
        <f t="shared" si="1"/>
        <v>3.7</v>
      </c>
      <c r="L22" s="190">
        <f>IF(F22="x","x",(F22*1000000/VLOOKUP($C22,'Crisis Indicator Data'!$C$3:$H$198,5,FALSE)))</f>
        <v>0.49670414889492054</v>
      </c>
      <c r="M22" s="190">
        <f>IF(G22="x","x",(G22*1000000/VLOOKUP($C22,'Crisis Indicator Data'!$C$3:$H$198,5,FALSE)))</f>
        <v>0.37369135323768904</v>
      </c>
      <c r="N22" s="190">
        <f>IF(H22="x","x",(H22*1000000/VLOOKUP($C22,'Crisis Indicator Data'!$C$3:$H$198,5,FALSE)))</f>
        <v>0.14957347809228383</v>
      </c>
      <c r="O22" s="190">
        <f>IF(I22="x","x",(I22*1000000/VLOOKUP($C22,'Crisis Indicator Data'!$C$3:$H$198,5,FALSE)))</f>
        <v>1.7933307483520743E-2</v>
      </c>
      <c r="P22" s="190">
        <f>IF(J22="x","x",(J22*1000000/VLOOKUP($C22,'Crisis Indicator Data'!$C$3:$H$198,5,FALSE)))</f>
        <v>0</v>
      </c>
      <c r="Q22" s="176">
        <f t="shared" si="2"/>
        <v>3</v>
      </c>
      <c r="R22" s="176">
        <f t="shared" si="0"/>
        <v>3.35</v>
      </c>
    </row>
    <row r="23" spans="1:18" x14ac:dyDescent="0.3">
      <c r="A23" s="196" t="str">
        <f>'Crisis Indicator Data'!A20</f>
        <v>Boko Haram in Cameroon</v>
      </c>
      <c r="B23" s="197" t="str">
        <f>'Crisis Indicator Data'!B20</f>
        <v>Conflict</v>
      </c>
      <c r="C23" s="197" t="str">
        <f>'Crisis Indicator Data'!C20</f>
        <v>CMR002</v>
      </c>
      <c r="D23" s="197" t="str">
        <f>'Crisis Indicator Data'!D20</f>
        <v>Cameroon</v>
      </c>
      <c r="E23" s="197" t="str">
        <f>'Crisis Indicator Data'!E20</f>
        <v>CMR</v>
      </c>
      <c r="F23" s="209">
        <f>IF('Crisis Indicator Data'!Q20="x","x",('Crisis Indicator Data'!Q20/1000000))</f>
        <v>1.857</v>
      </c>
      <c r="G23" s="209">
        <f>IF('Crisis Indicator Data'!R20="x","x",('Crisis Indicator Data'!R20/1000000))</f>
        <v>1.879</v>
      </c>
      <c r="H23" s="209">
        <f>IF('Crisis Indicator Data'!S20="x","x",('Crisis Indicator Data'!S20/1000000))</f>
        <v>0.55300000000000005</v>
      </c>
      <c r="I23" s="209">
        <f>IF('Crisis Indicator Data'!T20="x","x",('Crisis Indicator Data'!T20/1000000))</f>
        <v>8.8999999999999996E-2</v>
      </c>
      <c r="J23" s="209">
        <f>IF('Crisis Indicator Data'!U20="x","x",('Crisis Indicator Data'!U20/1000000))</f>
        <v>0</v>
      </c>
      <c r="K23" s="195">
        <f t="shared" si="1"/>
        <v>3</v>
      </c>
      <c r="L23" s="190">
        <f>IF(F23="x","x",(F23*1000000/VLOOKUP($C23,'Crisis Indicator Data'!$C$3:$H$198,5,FALSE)))</f>
        <v>0.42416628597533118</v>
      </c>
      <c r="M23" s="190">
        <f>IF(G23="x","x",(G23*1000000/VLOOKUP($C23,'Crisis Indicator Data'!$C$3:$H$198,5,FALSE)))</f>
        <v>0.42919141160347191</v>
      </c>
      <c r="N23" s="190">
        <f>IF(H23="x","x",(H23*1000000/VLOOKUP($C23,'Crisis Indicator Data'!$C$3:$H$198,5,FALSE)))</f>
        <v>0.12631338510735496</v>
      </c>
      <c r="O23" s="190">
        <f>IF(I23="x","x",(I23*1000000/VLOOKUP($C23,'Crisis Indicator Data'!$C$3:$H$198,5,FALSE)))</f>
        <v>2.0328917313841937E-2</v>
      </c>
      <c r="P23" s="190">
        <f>IF(J23="x","x",(J23*1000000/VLOOKUP($C23,'Crisis Indicator Data'!$C$3:$H$198,5,FALSE)))</f>
        <v>0</v>
      </c>
      <c r="Q23" s="176">
        <f t="shared" si="2"/>
        <v>3</v>
      </c>
      <c r="R23" s="176">
        <f t="shared" si="0"/>
        <v>3</v>
      </c>
    </row>
    <row r="24" spans="1:18" x14ac:dyDescent="0.3">
      <c r="A24" s="196" t="str">
        <f>'Crisis Indicator Data'!A21</f>
        <v>Anglophone Crisis in Cameroon</v>
      </c>
      <c r="B24" s="197" t="str">
        <f>'Crisis Indicator Data'!B21</f>
        <v>Conflict</v>
      </c>
      <c r="C24" s="197" t="str">
        <f>'Crisis Indicator Data'!C21</f>
        <v>CMR003</v>
      </c>
      <c r="D24" s="197" t="str">
        <f>'Crisis Indicator Data'!D21</f>
        <v>Cameroon</v>
      </c>
      <c r="E24" s="197" t="str">
        <f>'Crisis Indicator Data'!E21</f>
        <v>CMR</v>
      </c>
      <c r="F24" s="209">
        <f>IF('Crisis Indicator Data'!Q21="x","x",('Crisis Indicator Data'!Q21/1000000))</f>
        <v>1.611</v>
      </c>
      <c r="G24" s="209">
        <f>IF('Crisis Indicator Data'!R21="x","x",('Crisis Indicator Data'!R21/1000000))</f>
        <v>1.976</v>
      </c>
      <c r="H24" s="209">
        <f>IF('Crisis Indicator Data'!S21="x","x",('Crisis Indicator Data'!S21/1000000))</f>
        <v>0.69</v>
      </c>
      <c r="I24" s="209">
        <f>IF('Crisis Indicator Data'!T21="x","x",('Crisis Indicator Data'!T21/1000000))</f>
        <v>9.7000000000000003E-2</v>
      </c>
      <c r="J24" s="209">
        <f>IF('Crisis Indicator Data'!U21="x","x",('Crisis Indicator Data'!U21/1000000))</f>
        <v>0</v>
      </c>
      <c r="K24" s="195">
        <f t="shared" si="1"/>
        <v>3.2</v>
      </c>
      <c r="L24" s="190">
        <f>IF(F24="x","x",(F24*1000000/VLOOKUP($C24,'Crisis Indicator Data'!$C$3:$H$198,5,FALSE)))</f>
        <v>0.36831275720164608</v>
      </c>
      <c r="M24" s="190">
        <f>IF(G24="x","x",(G24*1000000/VLOOKUP($C24,'Crisis Indicator Data'!$C$3:$H$198,5,FALSE)))</f>
        <v>0.45176040237768633</v>
      </c>
      <c r="N24" s="190">
        <f>IF(H24="x","x",(H24*1000000/VLOOKUP($C24,'Crisis Indicator Data'!$C$3:$H$198,5,FALSE)))</f>
        <v>0.15775034293552812</v>
      </c>
      <c r="O24" s="190">
        <f>IF(I24="x","x",(I24*1000000/VLOOKUP($C24,'Crisis Indicator Data'!$C$3:$H$198,5,FALSE)))</f>
        <v>2.217649748513946E-2</v>
      </c>
      <c r="P24" s="190">
        <f>IF(J24="x","x",(J24*1000000/VLOOKUP($C24,'Crisis Indicator Data'!$C$3:$H$198,5,FALSE)))</f>
        <v>0</v>
      </c>
      <c r="Q24" s="176">
        <f t="shared" si="2"/>
        <v>3</v>
      </c>
      <c r="R24" s="176">
        <f t="shared" si="0"/>
        <v>3.1</v>
      </c>
    </row>
    <row r="25" spans="1:18" x14ac:dyDescent="0.3">
      <c r="A25" s="196" t="str">
        <f>'Crisis Indicator Data'!A22</f>
        <v>CAR refugees in Cameroon</v>
      </c>
      <c r="B25" s="197" t="str">
        <f>'Crisis Indicator Data'!B22</f>
        <v>International displacement</v>
      </c>
      <c r="C25" s="197" t="str">
        <f>'Crisis Indicator Data'!C22</f>
        <v>CMR004</v>
      </c>
      <c r="D25" s="197" t="str">
        <f>'Crisis Indicator Data'!D22</f>
        <v>Cameroon</v>
      </c>
      <c r="E25" s="197" t="str">
        <f>'Crisis Indicator Data'!E22</f>
        <v>CMR</v>
      </c>
      <c r="F25" s="209">
        <f>IF('Crisis Indicator Data'!Q22="x","x",('Crisis Indicator Data'!Q22/1000000))</f>
        <v>1.2769999999999999</v>
      </c>
      <c r="G25" s="209">
        <f>IF('Crisis Indicator Data'!R22="x","x",('Crisis Indicator Data'!R22/1000000))</f>
        <v>0</v>
      </c>
      <c r="H25" s="209">
        <f>IF('Crisis Indicator Data'!S22="x","x",('Crisis Indicator Data'!S22/1000000))</f>
        <v>0.28799999999999998</v>
      </c>
      <c r="I25" s="209">
        <f>IF('Crisis Indicator Data'!T22="x","x",('Crisis Indicator Data'!T22/1000000))</f>
        <v>0</v>
      </c>
      <c r="J25" s="209">
        <f>IF('Crisis Indicator Data'!U22="x","x",('Crisis Indicator Data'!U22/1000000))</f>
        <v>0</v>
      </c>
      <c r="K25" s="195">
        <f t="shared" si="1"/>
        <v>2.4</v>
      </c>
      <c r="L25" s="190">
        <f>IF(F25="x","x",(F25*1000000/VLOOKUP($C25,'Crisis Indicator Data'!$C$3:$H$198,5,FALSE)))</f>
        <v>0.81597444089456872</v>
      </c>
      <c r="M25" s="190">
        <f>IF(G25="x","x",(G25*1000000/VLOOKUP($C25,'Crisis Indicator Data'!$C$3:$H$198,5,FALSE)))</f>
        <v>0</v>
      </c>
      <c r="N25" s="190">
        <f>IF(H25="x","x",(H25*1000000/VLOOKUP($C25,'Crisis Indicator Data'!$C$3:$H$198,5,FALSE)))</f>
        <v>0.18402555910543131</v>
      </c>
      <c r="O25" s="190">
        <f>IF(I25="x","x",(I25*1000000/VLOOKUP($C25,'Crisis Indicator Data'!$C$3:$H$198,5,FALSE)))</f>
        <v>0</v>
      </c>
      <c r="P25" s="190">
        <f>IF(J25="x","x",(J25*1000000/VLOOKUP($C25,'Crisis Indicator Data'!$C$3:$H$198,5,FALSE)))</f>
        <v>0</v>
      </c>
      <c r="Q25" s="176">
        <f t="shared" si="2"/>
        <v>3</v>
      </c>
      <c r="R25" s="176">
        <f t="shared" si="0"/>
        <v>2.7</v>
      </c>
    </row>
    <row r="26" spans="1:18" x14ac:dyDescent="0.3">
      <c r="A26" s="196" t="str">
        <f>'Crisis Indicator Data'!A23</f>
        <v>Complex crisis in CAR</v>
      </c>
      <c r="B26" s="197" t="str">
        <f>'Crisis Indicator Data'!B23</f>
        <v>Complex crisis</v>
      </c>
      <c r="C26" s="197" t="str">
        <f>'Crisis Indicator Data'!C23</f>
        <v>CAF001</v>
      </c>
      <c r="D26" s="197" t="str">
        <f>'Crisis Indicator Data'!D23</f>
        <v>CAR</v>
      </c>
      <c r="E26" s="197" t="str">
        <f>'Crisis Indicator Data'!E23</f>
        <v>CAF</v>
      </c>
      <c r="F26" s="209">
        <f>IF('Crisis Indicator Data'!Q23="x","x",('Crisis Indicator Data'!Q23/1000000))</f>
        <v>0</v>
      </c>
      <c r="G26" s="209">
        <f>IF('Crisis Indicator Data'!R23="x","x",('Crisis Indicator Data'!R23/1000000))</f>
        <v>2.1</v>
      </c>
      <c r="H26" s="209">
        <f>IF('Crisis Indicator Data'!S23="x","x",('Crisis Indicator Data'!S23/1000000))</f>
        <v>0.9</v>
      </c>
      <c r="I26" s="209">
        <f>IF('Crisis Indicator Data'!T23="x","x",('Crisis Indicator Data'!T23/1000000))</f>
        <v>1.9</v>
      </c>
      <c r="J26" s="209">
        <f>IF('Crisis Indicator Data'!U23="x","x",('Crisis Indicator Data'!U23/1000000))</f>
        <v>0</v>
      </c>
      <c r="K26" s="195">
        <f t="shared" si="1"/>
        <v>4.0999999999999996</v>
      </c>
      <c r="L26" s="190">
        <f>IF(F26="x","x",(F26*1000000/VLOOKUP($C26,'Crisis Indicator Data'!$C$3:$H$198,5,FALSE)))</f>
        <v>0</v>
      </c>
      <c r="M26" s="190">
        <f>IF(G26="x","x",(G26*1000000/VLOOKUP($C26,'Crisis Indicator Data'!$C$3:$H$198,5,FALSE)))</f>
        <v>0.42857142857142855</v>
      </c>
      <c r="N26" s="190">
        <f>IF(H26="x","x",(H26*1000000/VLOOKUP($C26,'Crisis Indicator Data'!$C$3:$H$198,5,FALSE)))</f>
        <v>0.18367346938775511</v>
      </c>
      <c r="O26" s="190">
        <f>IF(I26="x","x",(I26*1000000/VLOOKUP($C26,'Crisis Indicator Data'!$C$3:$H$198,5,FALSE)))</f>
        <v>0.38775510204081631</v>
      </c>
      <c r="P26" s="190">
        <f>IF(J26="x","x",(J26*1000000/VLOOKUP($C26,'Crisis Indicator Data'!$C$3:$H$198,5,FALSE)))</f>
        <v>0</v>
      </c>
      <c r="Q26" s="176">
        <f t="shared" si="2"/>
        <v>4</v>
      </c>
      <c r="R26" s="176">
        <f t="shared" si="0"/>
        <v>4.05</v>
      </c>
    </row>
    <row r="27" spans="1:18" x14ac:dyDescent="0.3">
      <c r="A27" s="196" t="str">
        <f>'Crisis Indicator Data'!A24</f>
        <v>Multiple crises in Chad</v>
      </c>
      <c r="B27" s="197" t="str">
        <f>'Crisis Indicator Data'!B24</f>
        <v>Multiple crises country</v>
      </c>
      <c r="C27" s="197" t="str">
        <f>'Crisis Indicator Data'!C24</f>
        <v>TCD001</v>
      </c>
      <c r="D27" s="197" t="str">
        <f>'Crisis Indicator Data'!D24</f>
        <v>Chad</v>
      </c>
      <c r="E27" s="197" t="str">
        <f>'Crisis Indicator Data'!E24</f>
        <v>TCD</v>
      </c>
      <c r="F27" s="209">
        <f>IF('Crisis Indicator Data'!Q24="x","x",('Crisis Indicator Data'!Q24/1000000))</f>
        <v>9.1750000000000007</v>
      </c>
      <c r="G27" s="209">
        <f>IF('Crisis Indicator Data'!R24="x","x",('Crisis Indicator Data'!R24/1000000))</f>
        <v>1.2070000000000001</v>
      </c>
      <c r="H27" s="209">
        <f>IF('Crisis Indicator Data'!S24="x","x",('Crisis Indicator Data'!S24/1000000))</f>
        <v>4.7359999999999998</v>
      </c>
      <c r="I27" s="209">
        <f>IF('Crisis Indicator Data'!T24="x","x",('Crisis Indicator Data'!T24/1000000))</f>
        <v>1.472</v>
      </c>
      <c r="J27" s="209">
        <f>IF('Crisis Indicator Data'!U24="x","x",('Crisis Indicator Data'!U24/1000000))</f>
        <v>0.192</v>
      </c>
      <c r="K27" s="195">
        <f t="shared" si="1"/>
        <v>4.7</v>
      </c>
      <c r="L27" s="190">
        <f>IF(F27="x","x",(F27*1000000/VLOOKUP($C27,'Crisis Indicator Data'!$C$3:$H$198,5,FALSE)))</f>
        <v>0.54671672029555474</v>
      </c>
      <c r="M27" s="190">
        <f>IF(G27="x","x",(G27*1000000/VLOOKUP($C27,'Crisis Indicator Data'!$C$3:$H$198,5,FALSE)))</f>
        <v>7.1922297699916579E-2</v>
      </c>
      <c r="N27" s="190">
        <f>IF(H27="x","x",(H27*1000000/VLOOKUP($C27,'Crisis Indicator Data'!$C$3:$H$198,5,FALSE)))</f>
        <v>0.28220712668335118</v>
      </c>
      <c r="O27" s="190">
        <f>IF(I27="x","x",(I27*1000000/VLOOKUP($C27,'Crisis Indicator Data'!$C$3:$H$198,5,FALSE)))</f>
        <v>8.7713025861041585E-2</v>
      </c>
      <c r="P27" s="190">
        <f>IF(J27="x","x",(J27*1000000/VLOOKUP($C27,'Crisis Indicator Data'!$C$3:$H$198,5,FALSE)))</f>
        <v>1.144082946013586E-2</v>
      </c>
      <c r="Q27" s="176">
        <f t="shared" si="2"/>
        <v>4</v>
      </c>
      <c r="R27" s="176">
        <f t="shared" si="0"/>
        <v>4.3499999999999996</v>
      </c>
    </row>
    <row r="28" spans="1:18" x14ac:dyDescent="0.3">
      <c r="A28" s="196" t="str">
        <f>'Crisis Indicator Data'!A25</f>
        <v>Boko Haram in Chad</v>
      </c>
      <c r="B28" s="197" t="str">
        <f>'Crisis Indicator Data'!B25</f>
        <v>Conflict</v>
      </c>
      <c r="C28" s="197" t="str">
        <f>'Crisis Indicator Data'!C25</f>
        <v>TCD003</v>
      </c>
      <c r="D28" s="197" t="str">
        <f>'Crisis Indicator Data'!D25</f>
        <v>Chad</v>
      </c>
      <c r="E28" s="197" t="str">
        <f>'Crisis Indicator Data'!E25</f>
        <v>TCD</v>
      </c>
      <c r="F28" s="209">
        <f>IF('Crisis Indicator Data'!Q25="x","x",('Crisis Indicator Data'!Q25/1000000))</f>
        <v>0</v>
      </c>
      <c r="G28" s="209">
        <f>IF('Crisis Indicator Data'!R25="x","x",('Crisis Indicator Data'!R25/1000000))</f>
        <v>0.318</v>
      </c>
      <c r="H28" s="209">
        <f>IF('Crisis Indicator Data'!S25="x","x",('Crisis Indicator Data'!S25/1000000))</f>
        <v>9.8000000000000004E-2</v>
      </c>
      <c r="I28" s="209">
        <f>IF('Crisis Indicator Data'!T25="x","x",('Crisis Indicator Data'!T25/1000000))</f>
        <v>0.14699999999999999</v>
      </c>
      <c r="J28" s="209">
        <f>IF('Crisis Indicator Data'!U25="x","x",('Crisis Indicator Data'!U25/1000000))</f>
        <v>0.122</v>
      </c>
      <c r="K28" s="195">
        <f t="shared" si="1"/>
        <v>2.6</v>
      </c>
      <c r="L28" s="190">
        <f>IF(F28="x","x",(F28*1000000/VLOOKUP($C28,'Crisis Indicator Data'!$C$3:$H$198,5,FALSE)))</f>
        <v>0</v>
      </c>
      <c r="M28" s="190">
        <f>IF(G28="x","x",(G28*1000000/VLOOKUP($C28,'Crisis Indicator Data'!$C$3:$H$198,5,FALSE)))</f>
        <v>0.46423357664233578</v>
      </c>
      <c r="N28" s="190">
        <f>IF(H28="x","x",(H28*1000000/VLOOKUP($C28,'Crisis Indicator Data'!$C$3:$H$198,5,FALSE)))</f>
        <v>0.14306569343065692</v>
      </c>
      <c r="O28" s="190">
        <f>IF(I28="x","x",(I28*1000000/VLOOKUP($C28,'Crisis Indicator Data'!$C$3:$H$198,5,FALSE)))</f>
        <v>0.21459854014598539</v>
      </c>
      <c r="P28" s="190">
        <f>IF(J28="x","x",(J28*1000000/VLOOKUP($C28,'Crisis Indicator Data'!$C$3:$H$198,5,FALSE)))</f>
        <v>0.17810218978102191</v>
      </c>
      <c r="Q28" s="176">
        <f t="shared" si="2"/>
        <v>5</v>
      </c>
      <c r="R28" s="176">
        <f t="shared" si="0"/>
        <v>3.8</v>
      </c>
    </row>
    <row r="29" spans="1:18" x14ac:dyDescent="0.3">
      <c r="A29" s="196" t="str">
        <f>'Crisis Indicator Data'!A26</f>
        <v>CAR refugees in Chad</v>
      </c>
      <c r="B29" s="197" t="str">
        <f>'Crisis Indicator Data'!B26</f>
        <v>International displacement</v>
      </c>
      <c r="C29" s="197" t="str">
        <f>'Crisis Indicator Data'!C26</f>
        <v>TCD004</v>
      </c>
      <c r="D29" s="197" t="str">
        <f>'Crisis Indicator Data'!D26</f>
        <v>Chad</v>
      </c>
      <c r="E29" s="197" t="str">
        <f>'Crisis Indicator Data'!E26</f>
        <v>TCD</v>
      </c>
      <c r="F29" s="209">
        <f>IF('Crisis Indicator Data'!Q26="x","x",('Crisis Indicator Data'!Q26/1000000))</f>
        <v>3.452</v>
      </c>
      <c r="G29" s="209">
        <f>IF('Crisis Indicator Data'!R26="x","x",('Crisis Indicator Data'!R26/1000000))</f>
        <v>0</v>
      </c>
      <c r="H29" s="209">
        <f>IF('Crisis Indicator Data'!S26="x","x",('Crisis Indicator Data'!S26/1000000))</f>
        <v>0.74299999999999999</v>
      </c>
      <c r="I29" s="209">
        <f>IF('Crisis Indicator Data'!T26="x","x",('Crisis Indicator Data'!T26/1000000))</f>
        <v>0.26100000000000001</v>
      </c>
      <c r="J29" s="209">
        <f>IF('Crisis Indicator Data'!U26="x","x",('Crisis Indicator Data'!U26/1000000))</f>
        <v>0</v>
      </c>
      <c r="K29" s="195">
        <f t="shared" si="1"/>
        <v>3.3</v>
      </c>
      <c r="L29" s="190">
        <f>IF(F29="x","x",(F29*1000000/VLOOKUP($C29,'Crisis Indicator Data'!$C$3:$H$198,5,FALSE)))</f>
        <v>0.77468581687612204</v>
      </c>
      <c r="M29" s="190">
        <f>IF(G29="x","x",(G29*1000000/VLOOKUP($C29,'Crisis Indicator Data'!$C$3:$H$198,5,FALSE)))</f>
        <v>0</v>
      </c>
      <c r="N29" s="190">
        <f>IF(H29="x","x",(H29*1000000/VLOOKUP($C29,'Crisis Indicator Data'!$C$3:$H$198,5,FALSE)))</f>
        <v>0.16674147217235188</v>
      </c>
      <c r="O29" s="190">
        <f>IF(I29="x","x",(I29*1000000/VLOOKUP($C29,'Crisis Indicator Data'!$C$3:$H$198,5,FALSE)))</f>
        <v>5.8572710951526032E-2</v>
      </c>
      <c r="P29" s="190">
        <f>IF(J29="x","x",(J29*1000000/VLOOKUP($C29,'Crisis Indicator Data'!$C$3:$H$198,5,FALSE)))</f>
        <v>0</v>
      </c>
      <c r="Q29" s="176">
        <f t="shared" si="2"/>
        <v>4</v>
      </c>
      <c r="R29" s="176">
        <f t="shared" si="0"/>
        <v>3.65</v>
      </c>
    </row>
    <row r="30" spans="1:18" x14ac:dyDescent="0.3">
      <c r="A30" s="196" t="str">
        <f>'Crisis Indicator Data'!A27</f>
        <v>Darfur refugees in Chad</v>
      </c>
      <c r="B30" s="197" t="str">
        <f>'Crisis Indicator Data'!B27</f>
        <v>International displacement</v>
      </c>
      <c r="C30" s="197" t="str">
        <f>'Crisis Indicator Data'!C27</f>
        <v>TCD005</v>
      </c>
      <c r="D30" s="197" t="str">
        <f>'Crisis Indicator Data'!D27</f>
        <v>Chad</v>
      </c>
      <c r="E30" s="197" t="str">
        <f>'Crisis Indicator Data'!E27</f>
        <v>TCD</v>
      </c>
      <c r="F30" s="209">
        <f>IF('Crisis Indicator Data'!Q27="x","x",('Crisis Indicator Data'!Q27/1000000))</f>
        <v>1.454</v>
      </c>
      <c r="G30" s="209">
        <f>IF('Crisis Indicator Data'!R27="x","x",('Crisis Indicator Data'!R27/1000000))</f>
        <v>0</v>
      </c>
      <c r="H30" s="209">
        <f>IF('Crisis Indicator Data'!S27="x","x",('Crisis Indicator Data'!S27/1000000))</f>
        <v>0.69399999999999995</v>
      </c>
      <c r="I30" s="209">
        <f>IF('Crisis Indicator Data'!T27="x","x",('Crisis Indicator Data'!T27/1000000))</f>
        <v>0.42899999999999999</v>
      </c>
      <c r="J30" s="209">
        <f>IF('Crisis Indicator Data'!U27="x","x",('Crisis Indicator Data'!U27/1000000))</f>
        <v>0</v>
      </c>
      <c r="K30" s="195">
        <f t="shared" si="1"/>
        <v>3.4</v>
      </c>
      <c r="L30" s="190">
        <f>IF(F30="x","x",(F30*1000000/VLOOKUP($C30,'Crisis Indicator Data'!$C$3:$H$198,5,FALSE)))</f>
        <v>0.56422196352347687</v>
      </c>
      <c r="M30" s="190">
        <f>IF(G30="x","x",(G30*1000000/VLOOKUP($C30,'Crisis Indicator Data'!$C$3:$H$198,5,FALSE)))</f>
        <v>0</v>
      </c>
      <c r="N30" s="190">
        <f>IF(H30="x","x",(H30*1000000/VLOOKUP($C30,'Crisis Indicator Data'!$C$3:$H$198,5,FALSE)))</f>
        <v>0.26930539386883973</v>
      </c>
      <c r="O30" s="190">
        <f>IF(I30="x","x",(I30*1000000/VLOOKUP($C30,'Crisis Indicator Data'!$C$3:$H$198,5,FALSE)))</f>
        <v>0.16647264260768335</v>
      </c>
      <c r="P30" s="190">
        <f>IF(J30="x","x",(J30*1000000/VLOOKUP($C30,'Crisis Indicator Data'!$C$3:$H$198,5,FALSE)))</f>
        <v>0</v>
      </c>
      <c r="Q30" s="176">
        <f t="shared" si="2"/>
        <v>4</v>
      </c>
      <c r="R30" s="176">
        <f t="shared" si="0"/>
        <v>3.7</v>
      </c>
    </row>
    <row r="31" spans="1:18" x14ac:dyDescent="0.3">
      <c r="A31" s="196" t="str">
        <f>'Crisis Indicator Data'!A28</f>
        <v>Tibesti Conflict in Chad</v>
      </c>
      <c r="B31" s="197" t="str">
        <f>'Crisis Indicator Data'!B28</f>
        <v>Conflict</v>
      </c>
      <c r="C31" s="197" t="str">
        <f>'Crisis Indicator Data'!C28</f>
        <v>TCD006</v>
      </c>
      <c r="D31" s="197" t="str">
        <f>'Crisis Indicator Data'!D28</f>
        <v>Chad</v>
      </c>
      <c r="E31" s="197" t="str">
        <f>'Crisis Indicator Data'!E28</f>
        <v>TCD</v>
      </c>
      <c r="F31" s="209">
        <f>IF('Crisis Indicator Data'!Q28="x","x",('Crisis Indicator Data'!Q28/1000000))</f>
        <v>0</v>
      </c>
      <c r="G31" s="209">
        <f>IF('Crisis Indicator Data'!R28="x","x",('Crisis Indicator Data'!R28/1000000))</f>
        <v>0.02</v>
      </c>
      <c r="H31" s="209">
        <f>IF('Crisis Indicator Data'!S28="x","x",('Crisis Indicator Data'!S28/1000000))</f>
        <v>1.0999999999999999E-2</v>
      </c>
      <c r="I31" s="209">
        <f>IF('Crisis Indicator Data'!T28="x","x",('Crisis Indicator Data'!T28/1000000))</f>
        <v>6.0000000000000001E-3</v>
      </c>
      <c r="J31" s="209">
        <f>IF('Crisis Indicator Data'!U28="x","x",('Crisis Indicator Data'!U28/1000000))</f>
        <v>1E-3</v>
      </c>
      <c r="K31" s="195">
        <f t="shared" si="1"/>
        <v>0.4</v>
      </c>
      <c r="L31" s="190">
        <f>IF(F31="x","x",(F31*1000000/VLOOKUP($C31,'Crisis Indicator Data'!$C$3:$H$198,5,FALSE)))</f>
        <v>0</v>
      </c>
      <c r="M31" s="190">
        <f>IF(G31="x","x",(G31*1000000/VLOOKUP($C31,'Crisis Indicator Data'!$C$3:$H$198,5,FALSE)))</f>
        <v>0.52631578947368418</v>
      </c>
      <c r="N31" s="190">
        <f>IF(H31="x","x",(H31*1000000/VLOOKUP($C31,'Crisis Indicator Data'!$C$3:$H$198,5,FALSE)))</f>
        <v>0.28947368421052633</v>
      </c>
      <c r="O31" s="190">
        <f>IF(I31="x","x",(I31*1000000/VLOOKUP($C31,'Crisis Indicator Data'!$C$3:$H$198,5,FALSE)))</f>
        <v>0.15789473684210525</v>
      </c>
      <c r="P31" s="190">
        <f>IF(J31="x","x",(J31*1000000/VLOOKUP($C31,'Crisis Indicator Data'!$C$3:$H$198,5,FALSE)))</f>
        <v>2.6315789473684209E-2</v>
      </c>
      <c r="Q31" s="176">
        <f t="shared" si="2"/>
        <v>4</v>
      </c>
      <c r="R31" s="176">
        <f t="shared" si="0"/>
        <v>2.2000000000000002</v>
      </c>
    </row>
    <row r="32" spans="1:18" x14ac:dyDescent="0.3">
      <c r="A32" s="196" t="str">
        <f>'Crisis Indicator Data'!A29</f>
        <v>Floods in Chad</v>
      </c>
      <c r="B32" s="197" t="str">
        <f>'Crisis Indicator Data'!B29</f>
        <v>Flood</v>
      </c>
      <c r="C32" s="197" t="str">
        <f>'Crisis Indicator Data'!C29</f>
        <v>TCD008</v>
      </c>
      <c r="D32" s="197" t="str">
        <f>'Crisis Indicator Data'!D29</f>
        <v>Chad</v>
      </c>
      <c r="E32" s="197" t="str">
        <f>'Crisis Indicator Data'!E29</f>
        <v>TCD</v>
      </c>
      <c r="F32" s="209">
        <f>IF('Crisis Indicator Data'!Q29="x","x",('Crisis Indicator Data'!Q29/1000000))</f>
        <v>15.976000000000001</v>
      </c>
      <c r="G32" s="209">
        <f>IF('Crisis Indicator Data'!R29="x","x",('Crisis Indicator Data'!R29/1000000))</f>
        <v>0.113</v>
      </c>
      <c r="H32" s="209">
        <f>IF('Crisis Indicator Data'!S29="x","x",('Crisis Indicator Data'!S29/1000000))</f>
        <v>0.27500000000000002</v>
      </c>
      <c r="I32" s="209">
        <f>IF('Crisis Indicator Data'!T29="x","x",('Crisis Indicator Data'!T29/1000000))</f>
        <v>0</v>
      </c>
      <c r="J32" s="209">
        <f>IF('Crisis Indicator Data'!U29="x","x",('Crisis Indicator Data'!U29/1000000))</f>
        <v>0</v>
      </c>
      <c r="K32" s="195">
        <f t="shared" si="1"/>
        <v>2.4</v>
      </c>
      <c r="L32" s="190">
        <f>IF(F32="x","x",(F32*1000000/VLOOKUP($C32,'Crisis Indicator Data'!$C$3:$H$198,5,FALSE)))</f>
        <v>0.97628941579076023</v>
      </c>
      <c r="M32" s="190">
        <f>IF(G32="x","x",(G32*1000000/VLOOKUP($C32,'Crisis Indicator Data'!$C$3:$H$198,5,FALSE)))</f>
        <v>6.9054021021755074E-3</v>
      </c>
      <c r="N32" s="190">
        <f>IF(H32="x","x",(H32*1000000/VLOOKUP($C32,'Crisis Indicator Data'!$C$3:$H$198,5,FALSE)))</f>
        <v>1.6805182107064286E-2</v>
      </c>
      <c r="O32" s="190">
        <f>IF(I32="x","x",(I32*1000000/VLOOKUP($C32,'Crisis Indicator Data'!$C$3:$H$198,5,FALSE)))</f>
        <v>0</v>
      </c>
      <c r="P32" s="190">
        <f>IF(J32="x","x",(J32*1000000/VLOOKUP($C32,'Crisis Indicator Data'!$C$3:$H$198,5,FALSE)))</f>
        <v>0</v>
      </c>
      <c r="Q32" s="176">
        <f t="shared" si="2"/>
        <v>1</v>
      </c>
      <c r="R32" s="176">
        <f t="shared" si="0"/>
        <v>1.7</v>
      </c>
    </row>
    <row r="33" spans="1:18" x14ac:dyDescent="0.3">
      <c r="A33" s="196" t="str">
        <f>'Crisis Indicator Data'!A30</f>
        <v>Complex crisis in Colombia</v>
      </c>
      <c r="B33" s="197" t="str">
        <f>'Crisis Indicator Data'!B30</f>
        <v>Complex crisis</v>
      </c>
      <c r="C33" s="197" t="str">
        <f>'Crisis Indicator Data'!C30</f>
        <v>COL001</v>
      </c>
      <c r="D33" s="197" t="str">
        <f>'Crisis Indicator Data'!D30</f>
        <v>Colombia</v>
      </c>
      <c r="E33" s="197" t="str">
        <f>'Crisis Indicator Data'!E30</f>
        <v>COL</v>
      </c>
      <c r="F33" s="209">
        <f>IF('Crisis Indicator Data'!Q30="x","x",('Crisis Indicator Data'!Q30/1000000))</f>
        <v>34.9</v>
      </c>
      <c r="G33" s="209">
        <f>IF('Crisis Indicator Data'!R30="x","x",('Crisis Indicator Data'!R30/1000000))</f>
        <v>4.9000000000000004</v>
      </c>
      <c r="H33" s="209">
        <f>IF('Crisis Indicator Data'!S30="x","x",('Crisis Indicator Data'!S30/1000000))</f>
        <v>5.9980000000000002</v>
      </c>
      <c r="I33" s="209">
        <f>IF('Crisis Indicator Data'!T30="x","x",('Crisis Indicator Data'!T30/1000000))</f>
        <v>2.5019999999999998</v>
      </c>
      <c r="J33" s="209">
        <f>IF('Crisis Indicator Data'!U30="x","x",('Crisis Indicator Data'!U30/1000000))</f>
        <v>0</v>
      </c>
      <c r="K33" s="195">
        <f t="shared" si="1"/>
        <v>4.9000000000000004</v>
      </c>
      <c r="L33" s="190">
        <f>IF(F33="x","x",(F33*1000000/VLOOKUP($C33,'Crisis Indicator Data'!$C$3:$H$198,5,FALSE)))</f>
        <v>0.68565815324165025</v>
      </c>
      <c r="M33" s="190">
        <f>IF(G33="x","x",(G33*1000000/VLOOKUP($C33,'Crisis Indicator Data'!$C$3:$H$198,5,FALSE)))</f>
        <v>9.6267190569744601E-2</v>
      </c>
      <c r="N33" s="190">
        <f>IF(H33="x","x",(H33*1000000/VLOOKUP($C33,'Crisis Indicator Data'!$C$3:$H$198,5,FALSE)))</f>
        <v>0.11783889980353635</v>
      </c>
      <c r="O33" s="190">
        <f>IF(I33="x","x",(I33*1000000/VLOOKUP($C33,'Crisis Indicator Data'!$C$3:$H$198,5,FALSE)))</f>
        <v>4.9155206286836936E-2</v>
      </c>
      <c r="P33" s="190">
        <f>IF(J33="x","x",(J33*1000000/VLOOKUP($C33,'Crisis Indicator Data'!$C$3:$H$198,5,FALSE)))</f>
        <v>0</v>
      </c>
      <c r="Q33" s="176">
        <f t="shared" si="2"/>
        <v>3</v>
      </c>
      <c r="R33" s="176">
        <f t="shared" si="0"/>
        <v>3.95</v>
      </c>
    </row>
    <row r="34" spans="1:18" x14ac:dyDescent="0.3">
      <c r="A34" s="196" t="str">
        <f>'Crisis Indicator Data'!A31</f>
        <v>Venezuela displacement in Colombia</v>
      </c>
      <c r="B34" s="197" t="str">
        <f>'Crisis Indicator Data'!B31</f>
        <v>International displacement</v>
      </c>
      <c r="C34" s="197" t="str">
        <f>'Crisis Indicator Data'!C31</f>
        <v>COL002</v>
      </c>
      <c r="D34" s="197" t="str">
        <f>'Crisis Indicator Data'!D31</f>
        <v>Colombia</v>
      </c>
      <c r="E34" s="197" t="str">
        <f>'Crisis Indicator Data'!E31</f>
        <v>COL</v>
      </c>
      <c r="F34" s="209">
        <f>IF('Crisis Indicator Data'!Q31="x","x",('Crisis Indicator Data'!Q31/1000000))</f>
        <v>19.138000000000002</v>
      </c>
      <c r="G34" s="209">
        <f>IF('Crisis Indicator Data'!R31="x","x",('Crisis Indicator Data'!R31/1000000))</f>
        <v>0</v>
      </c>
      <c r="H34" s="209">
        <f>IF('Crisis Indicator Data'!S31="x","x",('Crisis Indicator Data'!S31/1000000))</f>
        <v>2.7559999999999998</v>
      </c>
      <c r="I34" s="209">
        <f>IF('Crisis Indicator Data'!T31="x","x",('Crisis Indicator Data'!T31/1000000))</f>
        <v>0.3</v>
      </c>
      <c r="J34" s="209">
        <f>IF('Crisis Indicator Data'!U31="x","x",('Crisis Indicator Data'!U31/1000000))</f>
        <v>0</v>
      </c>
      <c r="K34" s="195">
        <f t="shared" si="1"/>
        <v>4.0999999999999996</v>
      </c>
      <c r="L34" s="190">
        <f>IF(F34="x","x",(F34*1000000/VLOOKUP($C34,'Crisis Indicator Data'!$C$3:$H$198,5,FALSE)))</f>
        <v>0.86230512751194022</v>
      </c>
      <c r="M34" s="190">
        <f>IF(G34="x","x",(G34*1000000/VLOOKUP($C34,'Crisis Indicator Data'!$C$3:$H$198,5,FALSE)))</f>
        <v>0</v>
      </c>
      <c r="N34" s="190">
        <f>IF(H34="x","x",(H34*1000000/VLOOKUP($C34,'Crisis Indicator Data'!$C$3:$H$198,5,FALSE)))</f>
        <v>0.1241777056862215</v>
      </c>
      <c r="O34" s="190">
        <f>IF(I34="x","x",(I34*1000000/VLOOKUP($C34,'Crisis Indicator Data'!$C$3:$H$198,5,FALSE)))</f>
        <v>1.3517166801838334E-2</v>
      </c>
      <c r="P34" s="190">
        <f>IF(J34="x","x",(J34*1000000/VLOOKUP($C34,'Crisis Indicator Data'!$C$3:$H$198,5,FALSE)))</f>
        <v>0</v>
      </c>
      <c r="Q34" s="176">
        <f t="shared" si="2"/>
        <v>3</v>
      </c>
      <c r="R34" s="176">
        <f t="shared" si="0"/>
        <v>3.55</v>
      </c>
    </row>
    <row r="35" spans="1:18" x14ac:dyDescent="0.3">
      <c r="A35" s="196" t="str">
        <f>'Crisis Indicator Data'!A32</f>
        <v>Hurricane Eta and Iota in Colombia</v>
      </c>
      <c r="B35" s="197" t="str">
        <f>'Crisis Indicator Data'!B32</f>
        <v>Tropical cyclone</v>
      </c>
      <c r="C35" s="197" t="str">
        <f>'Crisis Indicator Data'!C32</f>
        <v>COL003</v>
      </c>
      <c r="D35" s="197" t="str">
        <f>'Crisis Indicator Data'!D32</f>
        <v>Colombia</v>
      </c>
      <c r="E35" s="197" t="str">
        <f>'Crisis Indicator Data'!E32</f>
        <v>COL</v>
      </c>
      <c r="F35" s="210">
        <f>IF('Crisis Indicator Data'!Q32="x","x",('Crisis Indicator Data'!Q32/1000000))</f>
        <v>23.619</v>
      </c>
      <c r="G35" s="210">
        <f>IF('Crisis Indicator Data'!R32="x","x",('Crisis Indicator Data'!R32/1000000))</f>
        <v>0.25700000000000001</v>
      </c>
      <c r="H35" s="210">
        <f>IF('Crisis Indicator Data'!S32="x","x",('Crisis Indicator Data'!S32/1000000))</f>
        <v>4.5999999999999999E-2</v>
      </c>
      <c r="I35" s="210">
        <f>IF('Crisis Indicator Data'!T32="x","x",('Crisis Indicator Data'!T32/1000000))</f>
        <v>0</v>
      </c>
      <c r="J35" s="210">
        <f>IF('Crisis Indicator Data'!U32="x","x",('Crisis Indicator Data'!U32/1000000))</f>
        <v>0</v>
      </c>
      <c r="K35" s="195">
        <f t="shared" si="1"/>
        <v>1.1000000000000001</v>
      </c>
      <c r="L35" s="190">
        <f>IF(F35="x","x",(F35*1000000/VLOOKUP($C35,'Crisis Indicator Data'!$C$3:$H$198,5,FALSE)))</f>
        <v>0.98733383496363181</v>
      </c>
      <c r="M35" s="190">
        <f>IF(G35="x","x",(G35*1000000/VLOOKUP($C35,'Crisis Indicator Data'!$C$3:$H$198,5,FALSE)))</f>
        <v>1.0743248892233092E-2</v>
      </c>
      <c r="N35" s="190">
        <f>IF(H35="x","x",(H35*1000000/VLOOKUP($C35,'Crisis Indicator Data'!$C$3:$H$198,5,FALSE)))</f>
        <v>1.9229161441351058E-3</v>
      </c>
      <c r="O35" s="190">
        <f>IF(I35="x","x",(I35*1000000/VLOOKUP($C35,'Crisis Indicator Data'!$C$3:$H$198,5,FALSE)))</f>
        <v>0</v>
      </c>
      <c r="P35" s="190">
        <f>IF(J35="x","x",(J35*1000000/VLOOKUP($C35,'Crisis Indicator Data'!$C$3:$H$198,5,FALSE)))</f>
        <v>0</v>
      </c>
      <c r="Q35" s="176">
        <f t="shared" si="2"/>
        <v>1</v>
      </c>
      <c r="R35" s="176">
        <f t="shared" ref="R35:R66" si="3">IF(Q35="x","x",(AVERAGE(K35,Q35)))</f>
        <v>1.05</v>
      </c>
    </row>
    <row r="36" spans="1:18" x14ac:dyDescent="0.3">
      <c r="A36" s="196" t="str">
        <f>'Crisis Indicator Data'!A33</f>
        <v>Floods in Congo</v>
      </c>
      <c r="B36" s="197" t="str">
        <f>'Crisis Indicator Data'!B33</f>
        <v>Flood</v>
      </c>
      <c r="C36" s="197" t="str">
        <f>'Crisis Indicator Data'!C33</f>
        <v>COG004</v>
      </c>
      <c r="D36" s="197" t="str">
        <f>'Crisis Indicator Data'!D33</f>
        <v>Congo</v>
      </c>
      <c r="E36" s="197" t="str">
        <f>'Crisis Indicator Data'!E33</f>
        <v>COG</v>
      </c>
      <c r="F36" s="210">
        <f>IF('Crisis Indicator Data'!Q33="x","x",('Crisis Indicator Data'!Q33/1000000))</f>
        <v>6.7000000000000004E-2</v>
      </c>
      <c r="G36" s="210">
        <f>IF('Crisis Indicator Data'!R33="x","x",('Crisis Indicator Data'!R33/1000000))</f>
        <v>0</v>
      </c>
      <c r="H36" s="210">
        <f>IF('Crisis Indicator Data'!S33="x","x",('Crisis Indicator Data'!S33/1000000))</f>
        <v>8.6999999999999994E-2</v>
      </c>
      <c r="I36" s="210">
        <f>IF('Crisis Indicator Data'!T33="x","x",('Crisis Indicator Data'!T33/1000000))</f>
        <v>0</v>
      </c>
      <c r="J36" s="210">
        <f>IF('Crisis Indicator Data'!U33="x","x",('Crisis Indicator Data'!U33/1000000))</f>
        <v>0</v>
      </c>
      <c r="K36" s="195">
        <f t="shared" si="1"/>
        <v>1.6</v>
      </c>
      <c r="L36" s="190">
        <f>IF(F36="x","x",(F36*1000000/VLOOKUP($C36,'Crisis Indicator Data'!$C$3:$H$198,5,FALSE)))</f>
        <v>0.43506493506493504</v>
      </c>
      <c r="M36" s="190">
        <f>IF(G36="x","x",(G36*1000000/VLOOKUP($C36,'Crisis Indicator Data'!$C$3:$H$198,5,FALSE)))</f>
        <v>0</v>
      </c>
      <c r="N36" s="190">
        <f>IF(H36="x","x",(H36*1000000/VLOOKUP($C36,'Crisis Indicator Data'!$C$3:$H$198,5,FALSE)))</f>
        <v>0.56493506493506496</v>
      </c>
      <c r="O36" s="190">
        <f>IF(I36="x","x",(I36*1000000/VLOOKUP($C36,'Crisis Indicator Data'!$C$3:$H$198,5,FALSE)))</f>
        <v>0</v>
      </c>
      <c r="P36" s="190">
        <f>IF(J36="x","x",(J36*1000000/VLOOKUP($C36,'Crisis Indicator Data'!$C$3:$H$198,5,FALSE)))</f>
        <v>0</v>
      </c>
      <c r="Q36" s="176">
        <f t="shared" si="2"/>
        <v>3</v>
      </c>
      <c r="R36" s="176">
        <f t="shared" si="3"/>
        <v>2.2999999999999998</v>
      </c>
    </row>
    <row r="37" spans="1:18" x14ac:dyDescent="0.3">
      <c r="A37" s="196" t="str">
        <f>'Crisis Indicator Data'!A34</f>
        <v>Nicaraguan refugees in Costa Rica</v>
      </c>
      <c r="B37" s="197" t="str">
        <f>'Crisis Indicator Data'!B34</f>
        <v>International displacement</v>
      </c>
      <c r="C37" s="197" t="str">
        <f>'Crisis Indicator Data'!C34</f>
        <v>CRI002</v>
      </c>
      <c r="D37" s="197" t="str">
        <f>'Crisis Indicator Data'!D34</f>
        <v>Costa Rica</v>
      </c>
      <c r="E37" s="197" t="str">
        <f>'Crisis Indicator Data'!E34</f>
        <v>CRI</v>
      </c>
      <c r="F37" s="210">
        <f>IF('Crisis Indicator Data'!Q34="x","x",('Crisis Indicator Data'!Q34/1000000))</f>
        <v>1.651</v>
      </c>
      <c r="G37" s="210">
        <f>IF('Crisis Indicator Data'!R34="x","x",('Crisis Indicator Data'!R34/1000000))</f>
        <v>3.9E-2</v>
      </c>
      <c r="H37" s="210">
        <f>IF('Crisis Indicator Data'!S34="x","x",('Crisis Indicator Data'!S34/1000000))</f>
        <v>4.1000000000000002E-2</v>
      </c>
      <c r="I37" s="210">
        <f>IF('Crisis Indicator Data'!T34="x","x",('Crisis Indicator Data'!T34/1000000))</f>
        <v>0</v>
      </c>
      <c r="J37" s="210">
        <f>IF('Crisis Indicator Data'!U34="x","x",('Crisis Indicator Data'!U34/1000000))</f>
        <v>0</v>
      </c>
      <c r="K37" s="195">
        <f t="shared" si="1"/>
        <v>1</v>
      </c>
      <c r="L37" s="190">
        <f>IF(F37="x","x",(F37*1000000/VLOOKUP($C37,'Crisis Indicator Data'!$C$3:$H$198,5,FALSE)))</f>
        <v>0.95433526011560699</v>
      </c>
      <c r="M37" s="190">
        <f>IF(G37="x","x",(G37*1000000/VLOOKUP($C37,'Crisis Indicator Data'!$C$3:$H$198,5,FALSE)))</f>
        <v>2.2543352601156069E-2</v>
      </c>
      <c r="N37" s="190">
        <f>IF(H37="x","x",(H37*1000000/VLOOKUP($C37,'Crisis Indicator Data'!$C$3:$H$198,5,FALSE)))</f>
        <v>2.3699421965317918E-2</v>
      </c>
      <c r="O37" s="190">
        <f>IF(I37="x","x",(I37*1000000/VLOOKUP($C37,'Crisis Indicator Data'!$C$3:$H$198,5,FALSE)))</f>
        <v>0</v>
      </c>
      <c r="P37" s="190">
        <f>IF(J37="x","x",(J37*1000000/VLOOKUP($C37,'Crisis Indicator Data'!$C$3:$H$198,5,FALSE)))</f>
        <v>0</v>
      </c>
      <c r="Q37" s="176">
        <f t="shared" si="2"/>
        <v>1</v>
      </c>
      <c r="R37" s="176">
        <f t="shared" si="3"/>
        <v>1</v>
      </c>
    </row>
    <row r="38" spans="1:18" x14ac:dyDescent="0.3">
      <c r="A38" s="196" t="str">
        <f>'Crisis Indicator Data'!A35</f>
        <v>Multiple crises in Djibouti</v>
      </c>
      <c r="B38" s="197" t="str">
        <f>'Crisis Indicator Data'!B35</f>
        <v>Multiple crises country</v>
      </c>
      <c r="C38" s="197" t="str">
        <f>'Crisis Indicator Data'!C35</f>
        <v>DJI001</v>
      </c>
      <c r="D38" s="197" t="str">
        <f>'Crisis Indicator Data'!D35</f>
        <v>Djibouti</v>
      </c>
      <c r="E38" s="197" t="str">
        <f>'Crisis Indicator Data'!E35</f>
        <v>DJI</v>
      </c>
      <c r="F38" s="210">
        <f>IF('Crisis Indicator Data'!Q35="x","x",('Crisis Indicator Data'!Q35/1000000))</f>
        <v>0.372</v>
      </c>
      <c r="G38" s="210">
        <f>IF('Crisis Indicator Data'!R35="x","x",('Crisis Indicator Data'!R35/1000000))</f>
        <v>0.32900000000000001</v>
      </c>
      <c r="H38" s="210">
        <f>IF('Crisis Indicator Data'!S35="x","x",('Crisis Indicator Data'!S35/1000000))</f>
        <v>0.20300000000000001</v>
      </c>
      <c r="I38" s="210">
        <f>IF('Crisis Indicator Data'!T35="x","x",('Crisis Indicator Data'!T35/1000000))</f>
        <v>0.107</v>
      </c>
      <c r="J38" s="210">
        <f>IF('Crisis Indicator Data'!U35="x","x",('Crisis Indicator Data'!U35/1000000))</f>
        <v>0</v>
      </c>
      <c r="K38" s="195">
        <f t="shared" si="1"/>
        <v>2.5</v>
      </c>
      <c r="L38" s="190">
        <f>IF(F38="x","x",(F38*1000000/VLOOKUP($C38,'Crisis Indicator Data'!$C$3:$H$198,5,FALSE)))</f>
        <v>0.36795252225519287</v>
      </c>
      <c r="M38" s="190">
        <f>IF(G38="x","x",(G38*1000000/VLOOKUP($C38,'Crisis Indicator Data'!$C$3:$H$198,5,FALSE)))</f>
        <v>0.32542037586547973</v>
      </c>
      <c r="N38" s="190">
        <f>IF(H38="x","x",(H38*1000000/VLOOKUP($C38,'Crisis Indicator Data'!$C$3:$H$198,5,FALSE)))</f>
        <v>0.20079129574678536</v>
      </c>
      <c r="O38" s="190">
        <f>IF(I38="x","x",(I38*1000000/VLOOKUP($C38,'Crisis Indicator Data'!$C$3:$H$198,5,FALSE)))</f>
        <v>0.10583580613254204</v>
      </c>
      <c r="P38" s="190">
        <f>IF(J38="x","x",(J38*1000000/VLOOKUP($C38,'Crisis Indicator Data'!$C$3:$H$198,5,FALSE)))</f>
        <v>0</v>
      </c>
      <c r="Q38" s="176">
        <f t="shared" si="2"/>
        <v>4</v>
      </c>
      <c r="R38" s="176">
        <f t="shared" si="3"/>
        <v>3.25</v>
      </c>
    </row>
    <row r="39" spans="1:18" x14ac:dyDescent="0.3">
      <c r="A39" s="196" t="str">
        <f>'Crisis Indicator Data'!A36</f>
        <v>Mixed migration in Djibouti</v>
      </c>
      <c r="B39" s="197" t="str">
        <f>'Crisis Indicator Data'!B36</f>
        <v>International displacement</v>
      </c>
      <c r="C39" s="197" t="str">
        <f>'Crisis Indicator Data'!C36</f>
        <v>DJI002</v>
      </c>
      <c r="D39" s="197" t="str">
        <f>'Crisis Indicator Data'!D36</f>
        <v>Djibouti</v>
      </c>
      <c r="E39" s="197" t="str">
        <f>'Crisis Indicator Data'!E36</f>
        <v>DJI</v>
      </c>
      <c r="F39" s="210">
        <f>IF('Crisis Indicator Data'!Q36="x","x",('Crisis Indicator Data'!Q36/1000000))</f>
        <v>0.98099999999999998</v>
      </c>
      <c r="G39" s="210">
        <f>IF('Crisis Indicator Data'!R36="x","x",('Crisis Indicator Data'!R36/1000000))</f>
        <v>0</v>
      </c>
      <c r="H39" s="210">
        <f>IF('Crisis Indicator Data'!S36="x","x",('Crisis Indicator Data'!S36/1000000))</f>
        <v>0.03</v>
      </c>
      <c r="I39" s="210">
        <f>IF('Crisis Indicator Data'!T36="x","x",('Crisis Indicator Data'!T36/1000000))</f>
        <v>0</v>
      </c>
      <c r="J39" s="210">
        <f>IF('Crisis Indicator Data'!U36="x","x",('Crisis Indicator Data'!U36/1000000))</f>
        <v>0</v>
      </c>
      <c r="K39" s="195">
        <f t="shared" si="1"/>
        <v>0.8</v>
      </c>
      <c r="L39" s="190">
        <f>IF(F39="x","x",(F39*1000000/VLOOKUP($C39,'Crisis Indicator Data'!$C$3:$H$198,5,FALSE)))</f>
        <v>0.97032640949554894</v>
      </c>
      <c r="M39" s="190">
        <f>IF(G39="x","x",(G39*1000000/VLOOKUP($C39,'Crisis Indicator Data'!$C$3:$H$198,5,FALSE)))</f>
        <v>0</v>
      </c>
      <c r="N39" s="190">
        <f>IF(H39="x","x",(H39*1000000/VLOOKUP($C39,'Crisis Indicator Data'!$C$3:$H$198,5,FALSE)))</f>
        <v>2.967359050445104E-2</v>
      </c>
      <c r="O39" s="190">
        <f>IF(I39="x","x",(I39*1000000/VLOOKUP($C39,'Crisis Indicator Data'!$C$3:$H$198,5,FALSE)))</f>
        <v>0</v>
      </c>
      <c r="P39" s="190">
        <f>IF(J39="x","x",(J39*1000000/VLOOKUP($C39,'Crisis Indicator Data'!$C$3:$H$198,5,FALSE)))</f>
        <v>0</v>
      </c>
      <c r="Q39" s="176">
        <f t="shared" si="2"/>
        <v>1</v>
      </c>
      <c r="R39" s="176">
        <f t="shared" si="3"/>
        <v>0.9</v>
      </c>
    </row>
    <row r="40" spans="1:18" x14ac:dyDescent="0.3">
      <c r="A40" s="196" t="str">
        <f>'Crisis Indicator Data'!A37</f>
        <v>Drought in Djibouti</v>
      </c>
      <c r="B40" s="197" t="str">
        <f>'Crisis Indicator Data'!B37</f>
        <v>Drought</v>
      </c>
      <c r="C40" s="197" t="str">
        <f>'Crisis Indicator Data'!C37</f>
        <v>DJI003</v>
      </c>
      <c r="D40" s="197" t="str">
        <f>'Crisis Indicator Data'!D37</f>
        <v>Djibouti</v>
      </c>
      <c r="E40" s="197" t="str">
        <f>'Crisis Indicator Data'!E37</f>
        <v>DJI</v>
      </c>
      <c r="F40" s="210">
        <f>IF('Crisis Indicator Data'!Q37="x","x",('Crisis Indicator Data'!Q37/1000000))</f>
        <v>0.372</v>
      </c>
      <c r="G40" s="210">
        <f>IF('Crisis Indicator Data'!R37="x","x",('Crisis Indicator Data'!R37/1000000))</f>
        <v>0.32900000000000001</v>
      </c>
      <c r="H40" s="210">
        <f>IF('Crisis Indicator Data'!S37="x","x",('Crisis Indicator Data'!S37/1000000))</f>
        <v>0.20300000000000001</v>
      </c>
      <c r="I40" s="210">
        <f>IF('Crisis Indicator Data'!T37="x","x",('Crisis Indicator Data'!T37/1000000))</f>
        <v>0.107</v>
      </c>
      <c r="J40" s="210">
        <f>IF('Crisis Indicator Data'!U37="x","x",('Crisis Indicator Data'!U37/1000000))</f>
        <v>0</v>
      </c>
      <c r="K40" s="195">
        <f t="shared" si="1"/>
        <v>2.5</v>
      </c>
      <c r="L40" s="190">
        <f>IF(F40="x","x",(F40*1000000/VLOOKUP($C40,'Crisis Indicator Data'!$C$3:$H$198,5,FALSE)))</f>
        <v>0.36795252225519287</v>
      </c>
      <c r="M40" s="190">
        <f>IF(G40="x","x",(G40*1000000/VLOOKUP($C40,'Crisis Indicator Data'!$C$3:$H$198,5,FALSE)))</f>
        <v>0.32542037586547973</v>
      </c>
      <c r="N40" s="190">
        <f>IF(H40="x","x",(H40*1000000/VLOOKUP($C40,'Crisis Indicator Data'!$C$3:$H$198,5,FALSE)))</f>
        <v>0.20079129574678536</v>
      </c>
      <c r="O40" s="190">
        <f>IF(I40="x","x",(I40*1000000/VLOOKUP($C40,'Crisis Indicator Data'!$C$3:$H$198,5,FALSE)))</f>
        <v>0.10583580613254204</v>
      </c>
      <c r="P40" s="190">
        <f>IF(J40="x","x",(J40*1000000/VLOOKUP($C40,'Crisis Indicator Data'!$C$3:$H$198,5,FALSE)))</f>
        <v>0</v>
      </c>
      <c r="Q40" s="176">
        <f t="shared" si="2"/>
        <v>4</v>
      </c>
      <c r="R40" s="176">
        <f t="shared" si="3"/>
        <v>3.25</v>
      </c>
    </row>
    <row r="41" spans="1:18" x14ac:dyDescent="0.3">
      <c r="A41" s="196" t="str">
        <f>'Crisis Indicator Data'!A38</f>
        <v>Complex crisis in DPRK</v>
      </c>
      <c r="B41" s="197" t="str">
        <f>'Crisis Indicator Data'!B38</f>
        <v>Complex crisis</v>
      </c>
      <c r="C41" s="197" t="str">
        <f>'Crisis Indicator Data'!C38</f>
        <v>PRK001</v>
      </c>
      <c r="D41" s="197" t="str">
        <f>'Crisis Indicator Data'!D38</f>
        <v>DPRK</v>
      </c>
      <c r="E41" s="197" t="str">
        <f>'Crisis Indicator Data'!E38</f>
        <v>PRK</v>
      </c>
      <c r="F41" s="210">
        <f>IF('Crisis Indicator Data'!Q38="x","x",('Crisis Indicator Data'!Q38/1000000))</f>
        <v>0</v>
      </c>
      <c r="G41" s="210">
        <f>IF('Crisis Indicator Data'!R38="x","x",('Crisis Indicator Data'!R38/1000000))</f>
        <v>15.12</v>
      </c>
      <c r="H41" s="210">
        <f>IF('Crisis Indicator Data'!S38="x","x",('Crisis Indicator Data'!S38/1000000))</f>
        <v>4.97</v>
      </c>
      <c r="I41" s="210">
        <f>IF('Crisis Indicator Data'!T38="x","x",('Crisis Indicator Data'!T38/1000000))</f>
        <v>5.4589999999999996</v>
      </c>
      <c r="J41" s="210">
        <f>IF('Crisis Indicator Data'!U38="x","x",('Crisis Indicator Data'!U38/1000000))</f>
        <v>0</v>
      </c>
      <c r="K41" s="195">
        <f t="shared" si="1"/>
        <v>5</v>
      </c>
      <c r="L41" s="190">
        <f>IF(F41="x","x",(F41*1000000/VLOOKUP($C41,'Crisis Indicator Data'!$C$3:$H$198,5,FALSE)))</f>
        <v>0</v>
      </c>
      <c r="M41" s="190">
        <f>IF(G41="x","x",(G41*1000000/VLOOKUP($C41,'Crisis Indicator Data'!$C$3:$H$198,5,FALSE)))</f>
        <v>0.59178082191780823</v>
      </c>
      <c r="N41" s="190">
        <f>IF(H41="x","x",(H41*1000000/VLOOKUP($C41,'Crisis Indicator Data'!$C$3:$H$198,5,FALSE)))</f>
        <v>0.19452054794520549</v>
      </c>
      <c r="O41" s="190">
        <f>IF(I41="x","x",(I41*1000000/VLOOKUP($C41,'Crisis Indicator Data'!$C$3:$H$198,5,FALSE)))</f>
        <v>0.21365949119373778</v>
      </c>
      <c r="P41" s="190">
        <f>IF(J41="x","x",(J41*1000000/VLOOKUP($C41,'Crisis Indicator Data'!$C$3:$H$198,5,FALSE)))</f>
        <v>0</v>
      </c>
      <c r="Q41" s="176">
        <f t="shared" si="2"/>
        <v>4</v>
      </c>
      <c r="R41" s="176">
        <f t="shared" si="3"/>
        <v>4.5</v>
      </c>
    </row>
    <row r="42" spans="1:18" x14ac:dyDescent="0.3">
      <c r="A42" s="196" t="str">
        <f>'Crisis Indicator Data'!A39</f>
        <v>Complex crisis in DRC</v>
      </c>
      <c r="B42" s="197" t="str">
        <f>'Crisis Indicator Data'!B39</f>
        <v>Complex crisis</v>
      </c>
      <c r="C42" s="197" t="str">
        <f>'Crisis Indicator Data'!C39</f>
        <v>COD001</v>
      </c>
      <c r="D42" s="197" t="str">
        <f>'Crisis Indicator Data'!D39</f>
        <v>DRC</v>
      </c>
      <c r="E42" s="197" t="str">
        <f>'Crisis Indicator Data'!E39</f>
        <v>COD</v>
      </c>
      <c r="F42" s="210">
        <f>IF('Crisis Indicator Data'!Q39="x","x",('Crisis Indicator Data'!Q39/1000000))</f>
        <v>46.241</v>
      </c>
      <c r="G42" s="210">
        <f>IF('Crisis Indicator Data'!R39="x","x",('Crisis Indicator Data'!R39/1000000))</f>
        <v>29.826000000000001</v>
      </c>
      <c r="H42" s="210">
        <f>IF('Crisis Indicator Data'!S39="x","x",('Crisis Indicator Data'!S39/1000000))</f>
        <v>16.510999999999999</v>
      </c>
      <c r="I42" s="210">
        <f>IF('Crisis Indicator Data'!T39="x","x",('Crisis Indicator Data'!T39/1000000))</f>
        <v>6.391</v>
      </c>
      <c r="J42" s="210">
        <f>IF('Crisis Indicator Data'!U39="x","x",('Crisis Indicator Data'!U39/1000000))</f>
        <v>0.53300000000000003</v>
      </c>
      <c r="K42" s="195">
        <f t="shared" si="1"/>
        <v>5</v>
      </c>
      <c r="L42" s="190">
        <f>IF(F42="x","x",(F42*1000000/VLOOKUP($C42,'Crisis Indicator Data'!$C$3:$H$198,5,FALSE)))</f>
        <v>0.46468696613405686</v>
      </c>
      <c r="M42" s="190">
        <f>IF(G42="x","x",(G42*1000000/VLOOKUP($C42,'Crisis Indicator Data'!$C$3:$H$198,5,FALSE)))</f>
        <v>0.29972867048537838</v>
      </c>
      <c r="N42" s="190">
        <f>IF(H42="x","x",(H42*1000000/VLOOKUP($C42,'Crisis Indicator Data'!$C$3:$H$198,5,FALSE)))</f>
        <v>0.1659230228117777</v>
      </c>
      <c r="O42" s="190">
        <f>IF(I42="x","x",(I42*1000000/VLOOKUP($C42,'Crisis Indicator Data'!$C$3:$H$198,5,FALSE)))</f>
        <v>6.4224701035071857E-2</v>
      </c>
      <c r="P42" s="190">
        <f>IF(J42="x","x",(J42*1000000/VLOOKUP($C42,'Crisis Indicator Data'!$C$3:$H$198,5,FALSE)))</f>
        <v>5.3562456034569389E-3</v>
      </c>
      <c r="Q42" s="176">
        <f t="shared" si="2"/>
        <v>4</v>
      </c>
      <c r="R42" s="176">
        <f t="shared" si="3"/>
        <v>4.5</v>
      </c>
    </row>
    <row r="43" spans="1:18" x14ac:dyDescent="0.3">
      <c r="A43" s="196" t="str">
        <f>'Crisis Indicator Data'!A40</f>
        <v>Floods in south-eastern DRC</v>
      </c>
      <c r="B43" s="197" t="str">
        <f>'Crisis Indicator Data'!B40</f>
        <v>Flood</v>
      </c>
      <c r="C43" s="197" t="str">
        <f>'Crisis Indicator Data'!C40</f>
        <v>COD003</v>
      </c>
      <c r="D43" s="197" t="str">
        <f>'Crisis Indicator Data'!D40</f>
        <v>DRC</v>
      </c>
      <c r="E43" s="197" t="str">
        <f>'Crisis Indicator Data'!E40</f>
        <v>COD</v>
      </c>
      <c r="F43" s="210">
        <f>IF('Crisis Indicator Data'!Q40="x","x",('Crisis Indicator Data'!Q40/1000000))</f>
        <v>22.49</v>
      </c>
      <c r="G43" s="210">
        <f>IF('Crisis Indicator Data'!R40="x","x",('Crisis Indicator Data'!R40/1000000))</f>
        <v>0</v>
      </c>
      <c r="H43" s="210">
        <f>IF('Crisis Indicator Data'!S40="x","x",('Crisis Indicator Data'!S40/1000000))</f>
        <v>0.52300000000000002</v>
      </c>
      <c r="I43" s="210">
        <f>IF('Crisis Indicator Data'!T40="x","x",('Crisis Indicator Data'!T40/1000000))</f>
        <v>6.4000000000000001E-2</v>
      </c>
      <c r="J43" s="210">
        <f>IF('Crisis Indicator Data'!U40="x","x",('Crisis Indicator Data'!U40/1000000))</f>
        <v>0</v>
      </c>
      <c r="K43" s="195">
        <f t="shared" si="1"/>
        <v>2.9</v>
      </c>
      <c r="L43" s="190">
        <f>IF(F43="x","x",(F43*1000000/VLOOKUP($C43,'Crisis Indicator Data'!$C$3:$H$198,5,FALSE)))</f>
        <v>0.97456341812193958</v>
      </c>
      <c r="M43" s="190">
        <f>IF(G43="x","x",(G43*1000000/VLOOKUP($C43,'Crisis Indicator Data'!$C$3:$H$198,5,FALSE)))</f>
        <v>0</v>
      </c>
      <c r="N43" s="190">
        <f>IF(H43="x","x",(H43*1000000/VLOOKUP($C43,'Crisis Indicator Data'!$C$3:$H$198,5,FALSE)))</f>
        <v>2.2663257789140703E-2</v>
      </c>
      <c r="O43" s="190">
        <f>IF(I43="x","x",(I43*1000000/VLOOKUP($C43,'Crisis Indicator Data'!$C$3:$H$198,5,FALSE)))</f>
        <v>2.7733240889197034E-3</v>
      </c>
      <c r="P43" s="190">
        <f>IF(J43="x","x",(J43*1000000/VLOOKUP($C43,'Crisis Indicator Data'!$C$3:$H$198,5,FALSE)))</f>
        <v>0</v>
      </c>
      <c r="Q43" s="176">
        <f t="shared" si="2"/>
        <v>1</v>
      </c>
      <c r="R43" s="176">
        <f t="shared" si="3"/>
        <v>1.95</v>
      </c>
    </row>
    <row r="44" spans="1:18" x14ac:dyDescent="0.3">
      <c r="A44" s="196" t="str">
        <f>'Crisis Indicator Data'!A41</f>
        <v>Venezuela displacement in Ecuador</v>
      </c>
      <c r="B44" s="197" t="str">
        <f>'Crisis Indicator Data'!B41</f>
        <v>International displacement</v>
      </c>
      <c r="C44" s="197" t="str">
        <f>'Crisis Indicator Data'!C41</f>
        <v>ECU002</v>
      </c>
      <c r="D44" s="197" t="str">
        <f>'Crisis Indicator Data'!D41</f>
        <v>Ecuador</v>
      </c>
      <c r="E44" s="197" t="str">
        <f>'Crisis Indicator Data'!E41</f>
        <v>ECU</v>
      </c>
      <c r="F44" s="210">
        <f>IF('Crisis Indicator Data'!Q41="x","x",('Crisis Indicator Data'!Q41/1000000))</f>
        <v>4.1900000000000004</v>
      </c>
      <c r="G44" s="210">
        <f>IF('Crisis Indicator Data'!R41="x","x",('Crisis Indicator Data'!R41/1000000))</f>
        <v>0</v>
      </c>
      <c r="H44" s="210">
        <f>IF('Crisis Indicator Data'!S41="x","x",('Crisis Indicator Data'!S41/1000000))</f>
        <v>0.626</v>
      </c>
      <c r="I44" s="210">
        <f>IF('Crisis Indicator Data'!T41="x","x",('Crisis Indicator Data'!T41/1000000))</f>
        <v>0</v>
      </c>
      <c r="J44" s="210">
        <f>IF('Crisis Indicator Data'!U41="x","x",('Crisis Indicator Data'!U41/1000000))</f>
        <v>0</v>
      </c>
      <c r="K44" s="195">
        <f t="shared" si="1"/>
        <v>3</v>
      </c>
      <c r="L44" s="190">
        <f>IF(F44="x","x",(F44*1000000/VLOOKUP($C44,'Crisis Indicator Data'!$C$3:$H$198,5,FALSE)))</f>
        <v>0.86983599750882301</v>
      </c>
      <c r="M44" s="190">
        <f>IF(G44="x","x",(G44*1000000/VLOOKUP($C44,'Crisis Indicator Data'!$C$3:$H$198,5,FALSE)))</f>
        <v>0</v>
      </c>
      <c r="N44" s="190">
        <f>IF(H44="x","x",(H44*1000000/VLOOKUP($C44,'Crisis Indicator Data'!$C$3:$H$198,5,FALSE)))</f>
        <v>0.1299564044010795</v>
      </c>
      <c r="O44" s="190">
        <f>IF(I44="x","x",(I44*1000000/VLOOKUP($C44,'Crisis Indicator Data'!$C$3:$H$198,5,FALSE)))</f>
        <v>0</v>
      </c>
      <c r="P44" s="190">
        <f>IF(J44="x","x",(J44*1000000/VLOOKUP($C44,'Crisis Indicator Data'!$C$3:$H$198,5,FALSE)))</f>
        <v>0</v>
      </c>
      <c r="Q44" s="176">
        <f t="shared" si="2"/>
        <v>3</v>
      </c>
      <c r="R44" s="176">
        <f t="shared" si="3"/>
        <v>3</v>
      </c>
    </row>
    <row r="45" spans="1:18" x14ac:dyDescent="0.3">
      <c r="A45" s="196" t="str">
        <f>'Crisis Indicator Data'!A42</f>
        <v>Syrian Refugee Crisis in Egypt</v>
      </c>
      <c r="B45" s="197" t="str">
        <f>'Crisis Indicator Data'!B42</f>
        <v>International displacement</v>
      </c>
      <c r="C45" s="197" t="str">
        <f>'Crisis Indicator Data'!C42</f>
        <v>EGY002</v>
      </c>
      <c r="D45" s="197" t="str">
        <f>'Crisis Indicator Data'!D42</f>
        <v>Egypt</v>
      </c>
      <c r="E45" s="197" t="str">
        <f>'Crisis Indicator Data'!E42</f>
        <v>EGY</v>
      </c>
      <c r="F45" s="210">
        <f>IF('Crisis Indicator Data'!Q42="x","x",('Crisis Indicator Data'!Q42/1000000))</f>
        <v>18.731000000000002</v>
      </c>
      <c r="G45" s="210">
        <f>IF('Crisis Indicator Data'!R42="x","x",('Crisis Indicator Data'!R42/1000000))</f>
        <v>3.03</v>
      </c>
      <c r="H45" s="210">
        <f>IF('Crisis Indicator Data'!S42="x","x",('Crisis Indicator Data'!S42/1000000))</f>
        <v>3.6999999999999998E-2</v>
      </c>
      <c r="I45" s="210">
        <f>IF('Crisis Indicator Data'!T42="x","x",('Crisis Indicator Data'!T42/1000000))</f>
        <v>8.6999999999999994E-2</v>
      </c>
      <c r="J45" s="210">
        <f>IF('Crisis Indicator Data'!U42="x","x",('Crisis Indicator Data'!U42/1000000))</f>
        <v>0</v>
      </c>
      <c r="K45" s="195">
        <f t="shared" si="1"/>
        <v>1.8</v>
      </c>
      <c r="L45" s="190">
        <f>IF(F45="x","x",(F45*1000000/VLOOKUP($C45,'Crisis Indicator Data'!$C$3:$H$198,5,FALSE)))</f>
        <v>0.85592213489307256</v>
      </c>
      <c r="M45" s="190">
        <f>IF(G45="x","x",(G45*1000000/VLOOKUP($C45,'Crisis Indicator Data'!$C$3:$H$198,5,FALSE)))</f>
        <v>0.13845732041674283</v>
      </c>
      <c r="N45" s="190">
        <f>IF(H45="x","x",(H45*1000000/VLOOKUP($C45,'Crisis Indicator Data'!$C$3:$H$198,5,FALSE)))</f>
        <v>1.6907329555839884E-3</v>
      </c>
      <c r="O45" s="190">
        <f>IF(I45="x","x",(I45*1000000/VLOOKUP($C45,'Crisis Indicator Data'!$C$3:$H$198,5,FALSE)))</f>
        <v>3.9755072198866754E-3</v>
      </c>
      <c r="P45" s="190">
        <f>IF(J45="x","x",(J45*1000000/VLOOKUP($C45,'Crisis Indicator Data'!$C$3:$H$198,5,FALSE)))</f>
        <v>0</v>
      </c>
      <c r="Q45" s="176">
        <f t="shared" si="2"/>
        <v>2</v>
      </c>
      <c r="R45" s="176">
        <f t="shared" si="3"/>
        <v>1.9</v>
      </c>
    </row>
    <row r="46" spans="1:18" x14ac:dyDescent="0.3">
      <c r="A46" s="196" t="str">
        <f>'Crisis Indicator Data'!A43</f>
        <v>Complex crisis in El Salvador</v>
      </c>
      <c r="B46" s="197" t="str">
        <f>'Crisis Indicator Data'!B43</f>
        <v>Complex crisis</v>
      </c>
      <c r="C46" s="197" t="str">
        <f>'Crisis Indicator Data'!C43</f>
        <v>SLV001</v>
      </c>
      <c r="D46" s="197" t="str">
        <f>'Crisis Indicator Data'!D43</f>
        <v>El Salvador</v>
      </c>
      <c r="E46" s="197" t="str">
        <f>'Crisis Indicator Data'!E43</f>
        <v>SLV</v>
      </c>
      <c r="F46" s="210">
        <f>IF('Crisis Indicator Data'!Q43="x","x",('Crisis Indicator Data'!Q43/1000000))</f>
        <v>5.3</v>
      </c>
      <c r="G46" s="210">
        <f>IF('Crisis Indicator Data'!R43="x","x",('Crisis Indicator Data'!R43/1000000))</f>
        <v>0.75700000000000001</v>
      </c>
      <c r="H46" s="210">
        <f>IF('Crisis Indicator Data'!S43="x","x",('Crisis Indicator Data'!S43/1000000))</f>
        <v>0.57999999999999996</v>
      </c>
      <c r="I46" s="210">
        <f>IF('Crisis Indicator Data'!T43="x","x",('Crisis Indicator Data'!T43/1000000))</f>
        <v>6.3E-2</v>
      </c>
      <c r="J46" s="210">
        <f>IF('Crisis Indicator Data'!U43="x","x",('Crisis Indicator Data'!U43/1000000))</f>
        <v>0</v>
      </c>
      <c r="K46" s="195">
        <f t="shared" si="1"/>
        <v>3</v>
      </c>
      <c r="L46" s="190">
        <f>IF(F46="x","x",(F46*1000000/VLOOKUP($C46,'Crisis Indicator Data'!$C$3:$H$198,5,FALSE)))</f>
        <v>0.79104477611940294</v>
      </c>
      <c r="M46" s="190">
        <f>IF(G46="x","x",(G46*1000000/VLOOKUP($C46,'Crisis Indicator Data'!$C$3:$H$198,5,FALSE)))</f>
        <v>0.11298507462686568</v>
      </c>
      <c r="N46" s="190">
        <f>IF(H46="x","x",(H46*1000000/VLOOKUP($C46,'Crisis Indicator Data'!$C$3:$H$198,5,FALSE)))</f>
        <v>8.6567164179104483E-2</v>
      </c>
      <c r="O46" s="190">
        <f>IF(I46="x","x",(I46*1000000/VLOOKUP($C46,'Crisis Indicator Data'!$C$3:$H$198,5,FALSE)))</f>
        <v>9.4029850746268663E-3</v>
      </c>
      <c r="P46" s="190">
        <f>IF(J46="x","x",(J46*1000000/VLOOKUP($C46,'Crisis Indicator Data'!$C$3:$H$198,5,FALSE)))</f>
        <v>0</v>
      </c>
      <c r="Q46" s="176">
        <f t="shared" si="2"/>
        <v>3</v>
      </c>
      <c r="R46" s="176">
        <f t="shared" si="3"/>
        <v>3</v>
      </c>
    </row>
    <row r="47" spans="1:18" x14ac:dyDescent="0.3">
      <c r="A47" s="196" t="str">
        <f>'Crisis Indicator Data'!A44</f>
        <v>Complex crisis in Eritrea</v>
      </c>
      <c r="B47" s="197" t="str">
        <f>'Crisis Indicator Data'!B44</f>
        <v>Complex crisis</v>
      </c>
      <c r="C47" s="197" t="str">
        <f>'Crisis Indicator Data'!C44</f>
        <v>ERI001</v>
      </c>
      <c r="D47" s="197" t="str">
        <f>'Crisis Indicator Data'!D44</f>
        <v>Eritrea</v>
      </c>
      <c r="E47" s="197" t="str">
        <f>'Crisis Indicator Data'!E44</f>
        <v>ERI</v>
      </c>
      <c r="F47" s="210">
        <f>IF('Crisis Indicator Data'!Q44="x","x",('Crisis Indicator Data'!Q44/1000000))</f>
        <v>0.64500000000000002</v>
      </c>
      <c r="G47" s="210">
        <f>IF('Crisis Indicator Data'!R44="x","x",('Crisis Indicator Data'!R44/1000000))</f>
        <v>0</v>
      </c>
      <c r="H47" s="210">
        <f>IF('Crisis Indicator Data'!S44="x","x",('Crisis Indicator Data'!S44/1000000))</f>
        <v>2.5819999999999999</v>
      </c>
      <c r="I47" s="210">
        <f>IF('Crisis Indicator Data'!T44="x","x",('Crisis Indicator Data'!T44/1000000))</f>
        <v>0</v>
      </c>
      <c r="J47" s="210">
        <f>IF('Crisis Indicator Data'!U44="x","x",('Crisis Indicator Data'!U44/1000000))</f>
        <v>0</v>
      </c>
      <c r="K47" s="195">
        <f t="shared" si="1"/>
        <v>4</v>
      </c>
      <c r="L47" s="190">
        <f>IF(F47="x","x",(F47*1000000/VLOOKUP($C47,'Crisis Indicator Data'!$C$3:$H$198,5,FALSE)))</f>
        <v>0.19987604586303068</v>
      </c>
      <c r="M47" s="190">
        <f>IF(G47="x","x",(G47*1000000/VLOOKUP($C47,'Crisis Indicator Data'!$C$3:$H$198,5,FALSE)))</f>
        <v>0</v>
      </c>
      <c r="N47" s="190">
        <f>IF(H47="x","x",(H47*1000000/VLOOKUP($C47,'Crisis Indicator Data'!$C$3:$H$198,5,FALSE)))</f>
        <v>0.80012395413696935</v>
      </c>
      <c r="O47" s="190">
        <f>IF(I47="x","x",(I47*1000000/VLOOKUP($C47,'Crisis Indicator Data'!$C$3:$H$198,5,FALSE)))</f>
        <v>0</v>
      </c>
      <c r="P47" s="190">
        <f>IF(J47="x","x",(J47*1000000/VLOOKUP($C47,'Crisis Indicator Data'!$C$3:$H$198,5,FALSE)))</f>
        <v>0</v>
      </c>
      <c r="Q47" s="176">
        <f t="shared" si="2"/>
        <v>3</v>
      </c>
      <c r="R47" s="176">
        <f t="shared" si="3"/>
        <v>3.5</v>
      </c>
    </row>
    <row r="48" spans="1:18" x14ac:dyDescent="0.3">
      <c r="A48" s="196" t="str">
        <f>'Crisis Indicator Data'!A45</f>
        <v>Food Security Crisis in Eswatini</v>
      </c>
      <c r="B48" s="197" t="str">
        <f>'Crisis Indicator Data'!B45</f>
        <v>Food Security</v>
      </c>
      <c r="C48" s="197" t="str">
        <f>'Crisis Indicator Data'!C45</f>
        <v>SWZ001</v>
      </c>
      <c r="D48" s="197" t="str">
        <f>'Crisis Indicator Data'!D45</f>
        <v>Eswatini</v>
      </c>
      <c r="E48" s="197" t="str">
        <f>'Crisis Indicator Data'!E45</f>
        <v>SWZ</v>
      </c>
      <c r="F48" s="210">
        <f>IF('Crisis Indicator Data'!Q45="x","x",('Crisis Indicator Data'!Q45/1000000))</f>
        <v>0.379</v>
      </c>
      <c r="G48" s="210">
        <f>IF('Crisis Indicator Data'!R45="x","x",('Crisis Indicator Data'!R45/1000000))</f>
        <v>0.38500000000000001</v>
      </c>
      <c r="H48" s="210">
        <f>IF('Crisis Indicator Data'!S45="x","x",('Crisis Indicator Data'!S45/1000000))</f>
        <v>0.307</v>
      </c>
      <c r="I48" s="210">
        <f>IF('Crisis Indicator Data'!T45="x","x",('Crisis Indicator Data'!T45/1000000))</f>
        <v>0.06</v>
      </c>
      <c r="J48" s="210">
        <f>IF('Crisis Indicator Data'!U45="x","x",('Crisis Indicator Data'!U45/1000000))</f>
        <v>0</v>
      </c>
      <c r="K48" s="195">
        <f t="shared" si="1"/>
        <v>2.6</v>
      </c>
      <c r="L48" s="190">
        <f>IF(F48="x","x",(F48*1000000/VLOOKUP($C48,'Crisis Indicator Data'!$C$3:$H$198,5,FALSE)))</f>
        <v>0.33510167992926615</v>
      </c>
      <c r="M48" s="190">
        <f>IF(G48="x","x",(G48*1000000/VLOOKUP($C48,'Crisis Indicator Data'!$C$3:$H$198,5,FALSE)))</f>
        <v>0.34040671971706454</v>
      </c>
      <c r="N48" s="190">
        <f>IF(H48="x","x",(H48*1000000/VLOOKUP($C48,'Crisis Indicator Data'!$C$3:$H$198,5,FALSE)))</f>
        <v>0.27144120247568526</v>
      </c>
      <c r="O48" s="190">
        <f>IF(I48="x","x",(I48*1000000/VLOOKUP($C48,'Crisis Indicator Data'!$C$3:$H$198,5,FALSE)))</f>
        <v>5.3050397877984087E-2</v>
      </c>
      <c r="P48" s="190">
        <f>IF(J48="x","x",(J48*1000000/VLOOKUP($C48,'Crisis Indicator Data'!$C$3:$H$198,5,FALSE)))</f>
        <v>0</v>
      </c>
      <c r="Q48" s="176">
        <f t="shared" si="2"/>
        <v>4</v>
      </c>
      <c r="R48" s="176">
        <f t="shared" si="3"/>
        <v>3.3</v>
      </c>
    </row>
    <row r="49" spans="1:18" x14ac:dyDescent="0.3">
      <c r="A49" s="196" t="str">
        <f>'Crisis Indicator Data'!A46</f>
        <v>Complex crisis in Ethiopia</v>
      </c>
      <c r="B49" s="197" t="str">
        <f>'Crisis Indicator Data'!B46</f>
        <v>Complex crisis</v>
      </c>
      <c r="C49" s="197" t="str">
        <f>'Crisis Indicator Data'!C46</f>
        <v>ETH001</v>
      </c>
      <c r="D49" s="197" t="str">
        <f>'Crisis Indicator Data'!D46</f>
        <v>Ethiopia</v>
      </c>
      <c r="E49" s="197" t="str">
        <f>'Crisis Indicator Data'!E46</f>
        <v>ETH</v>
      </c>
      <c r="F49" s="210">
        <f>IF('Crisis Indicator Data'!Q46="x","x",('Crisis Indicator Data'!Q46/1000000))</f>
        <v>10.455</v>
      </c>
      <c r="G49" s="210">
        <f>IF('Crisis Indicator Data'!R46="x","x",('Crisis Indicator Data'!R46/1000000))</f>
        <v>10.295999999999999</v>
      </c>
      <c r="H49" s="210">
        <f>IF('Crisis Indicator Data'!S46="x","x",('Crisis Indicator Data'!S46/1000000))</f>
        <v>6.4969999999999999</v>
      </c>
      <c r="I49" s="210">
        <f>IF('Crisis Indicator Data'!T46="x","x",('Crisis Indicator Data'!T46/1000000))</f>
        <v>1.9770000000000001</v>
      </c>
      <c r="J49" s="210">
        <f>IF('Crisis Indicator Data'!U46="x","x",('Crisis Indicator Data'!U46/1000000))</f>
        <v>0</v>
      </c>
      <c r="K49" s="195">
        <f t="shared" si="1"/>
        <v>4.9000000000000004</v>
      </c>
      <c r="L49" s="190">
        <f>IF(F49="x","x",(F49*1000000/VLOOKUP($C49,'Crisis Indicator Data'!$C$3:$H$198,5,FALSE)))</f>
        <v>0.35774165953806675</v>
      </c>
      <c r="M49" s="190">
        <f>IF(G49="x","x",(G49*1000000/VLOOKUP($C49,'Crisis Indicator Data'!$C$3:$H$198,5,FALSE)))</f>
        <v>0.35230111206159109</v>
      </c>
      <c r="N49" s="190">
        <f>IF(H49="x","x",(H49*1000000/VLOOKUP($C49,'Crisis Indicator Data'!$C$3:$H$198,5,FALSE)))</f>
        <v>0.22230966638152266</v>
      </c>
      <c r="O49" s="190">
        <f>IF(I49="x","x",(I49*1000000/VLOOKUP($C49,'Crisis Indicator Data'!$C$3:$H$198,5,FALSE)))</f>
        <v>6.764756201881951E-2</v>
      </c>
      <c r="P49" s="190">
        <f>IF(J49="x","x",(J49*1000000/VLOOKUP($C49,'Crisis Indicator Data'!$C$3:$H$198,5,FALSE)))</f>
        <v>0</v>
      </c>
      <c r="Q49" s="176">
        <f t="shared" si="2"/>
        <v>4</v>
      </c>
      <c r="R49" s="176">
        <f t="shared" si="3"/>
        <v>4.45</v>
      </c>
    </row>
    <row r="50" spans="1:18" x14ac:dyDescent="0.3">
      <c r="A50" s="196" t="str">
        <f>'Crisis Indicator Data'!A47</f>
        <v>Flood Crisis in Ethiopia</v>
      </c>
      <c r="B50" s="197" t="str">
        <f>'Crisis Indicator Data'!B47</f>
        <v>Flood</v>
      </c>
      <c r="C50" s="197" t="str">
        <f>'Crisis Indicator Data'!C47</f>
        <v>ETH002</v>
      </c>
      <c r="D50" s="197" t="str">
        <f>'Crisis Indicator Data'!D47</f>
        <v>Ethiopia</v>
      </c>
      <c r="E50" s="197" t="str">
        <f>'Crisis Indicator Data'!E47</f>
        <v>ETH</v>
      </c>
      <c r="F50" s="210">
        <f>IF('Crisis Indicator Data'!Q47="x","x",('Crisis Indicator Data'!Q47/1000000))</f>
        <v>61.220999999999997</v>
      </c>
      <c r="G50" s="210">
        <f>IF('Crisis Indicator Data'!R47="x","x",('Crisis Indicator Data'!R47/1000000))</f>
        <v>0.221</v>
      </c>
      <c r="H50" s="210">
        <f>IF('Crisis Indicator Data'!S47="x","x",('Crisis Indicator Data'!S47/1000000))</f>
        <v>0.40100000000000002</v>
      </c>
      <c r="I50" s="210">
        <f>IF('Crisis Indicator Data'!T47="x","x",('Crisis Indicator Data'!T47/1000000))</f>
        <v>0</v>
      </c>
      <c r="J50" s="210">
        <f>IF('Crisis Indicator Data'!U47="x","x",('Crisis Indicator Data'!U47/1000000))</f>
        <v>0</v>
      </c>
      <c r="K50" s="195">
        <f t="shared" si="1"/>
        <v>2.7</v>
      </c>
      <c r="L50" s="190">
        <f>IF(F50="x","x",(F50*1000000/VLOOKUP($C50,'Crisis Indicator Data'!$C$3:$H$198,5,FALSE)))</f>
        <v>0.98820054235537191</v>
      </c>
      <c r="M50" s="190">
        <f>IF(G50="x","x",(G50*1000000/VLOOKUP($C50,'Crisis Indicator Data'!$C$3:$H$198,5,FALSE)))</f>
        <v>3.5672778925619833E-3</v>
      </c>
      <c r="N50" s="190">
        <f>IF(H50="x","x",(H50*1000000/VLOOKUP($C50,'Crisis Indicator Data'!$C$3:$H$198,5,FALSE)))</f>
        <v>6.4727530991735534E-3</v>
      </c>
      <c r="O50" s="190">
        <f>IF(I50="x","x",(I50*1000000/VLOOKUP($C50,'Crisis Indicator Data'!$C$3:$H$198,5,FALSE)))</f>
        <v>0</v>
      </c>
      <c r="P50" s="190">
        <f>IF(J50="x","x",(J50*1000000/VLOOKUP($C50,'Crisis Indicator Data'!$C$3:$H$198,5,FALSE)))</f>
        <v>0</v>
      </c>
      <c r="Q50" s="176">
        <f t="shared" si="2"/>
        <v>1</v>
      </c>
      <c r="R50" s="176">
        <f t="shared" si="3"/>
        <v>1.85</v>
      </c>
    </row>
    <row r="51" spans="1:18" x14ac:dyDescent="0.3">
      <c r="A51" s="196" t="str">
        <f>'Crisis Indicator Data'!A48</f>
        <v>International Displacement</v>
      </c>
      <c r="B51" s="197" t="str">
        <f>'Crisis Indicator Data'!B48</f>
        <v>International displacement</v>
      </c>
      <c r="C51" s="197" t="str">
        <f>'Crisis Indicator Data'!C48</f>
        <v>ETH003</v>
      </c>
      <c r="D51" s="197" t="str">
        <f>'Crisis Indicator Data'!D48</f>
        <v>Ethiopia</v>
      </c>
      <c r="E51" s="197" t="str">
        <f>'Crisis Indicator Data'!E48</f>
        <v>ETH</v>
      </c>
      <c r="F51" s="210">
        <f>IF('Crisis Indicator Data'!Q48="x","x",('Crisis Indicator Data'!Q48/1000000))</f>
        <v>71.611999999999995</v>
      </c>
      <c r="G51" s="210">
        <f>IF('Crisis Indicator Data'!R48="x","x",('Crisis Indicator Data'!R48/1000000))</f>
        <v>0</v>
      </c>
      <c r="H51" s="210">
        <f>IF('Crisis Indicator Data'!S48="x","x",('Crisis Indicator Data'!S48/1000000))</f>
        <v>0.76900000000000002</v>
      </c>
      <c r="I51" s="210">
        <f>IF('Crisis Indicator Data'!T48="x","x",('Crisis Indicator Data'!T48/1000000))</f>
        <v>0</v>
      </c>
      <c r="J51" s="210">
        <f>IF('Crisis Indicator Data'!U48="x","x",('Crisis Indicator Data'!U48/1000000))</f>
        <v>0</v>
      </c>
      <c r="K51" s="195">
        <f t="shared" si="1"/>
        <v>3.1</v>
      </c>
      <c r="L51" s="190">
        <f>IF(F51="x","x",(F51*1000000/VLOOKUP($C51,'Crisis Indicator Data'!$C$3:$H$198,5,FALSE)))</f>
        <v>0.98937566488443096</v>
      </c>
      <c r="M51" s="190">
        <f>IF(G51="x","x",(G51*1000000/VLOOKUP($C51,'Crisis Indicator Data'!$C$3:$H$198,5,FALSE)))</f>
        <v>0</v>
      </c>
      <c r="N51" s="190">
        <f>IF(H51="x","x",(H51*1000000/VLOOKUP($C51,'Crisis Indicator Data'!$C$3:$H$198,5,FALSE)))</f>
        <v>1.0624335115569003E-2</v>
      </c>
      <c r="O51" s="190">
        <f>IF(I51="x","x",(I51*1000000/VLOOKUP($C51,'Crisis Indicator Data'!$C$3:$H$198,5,FALSE)))</f>
        <v>0</v>
      </c>
      <c r="P51" s="190">
        <f>IF(J51="x","x",(J51*1000000/VLOOKUP($C51,'Crisis Indicator Data'!$C$3:$H$198,5,FALSE)))</f>
        <v>0</v>
      </c>
      <c r="Q51" s="176">
        <f t="shared" si="2"/>
        <v>1</v>
      </c>
      <c r="R51" s="176">
        <f t="shared" si="3"/>
        <v>2.0499999999999998</v>
      </c>
    </row>
    <row r="52" spans="1:18" x14ac:dyDescent="0.3">
      <c r="A52" s="196" t="str">
        <f>'Crisis Indicator Data'!A49</f>
        <v>Crisis in Tigray</v>
      </c>
      <c r="B52" s="197" t="str">
        <f>'Crisis Indicator Data'!B49</f>
        <v>Conflict</v>
      </c>
      <c r="C52" s="197" t="str">
        <f>'Crisis Indicator Data'!C49</f>
        <v>ETH004</v>
      </c>
      <c r="D52" s="197" t="str">
        <f>'Crisis Indicator Data'!D49</f>
        <v>Ethiopia</v>
      </c>
      <c r="E52" s="197" t="str">
        <f>'Crisis Indicator Data'!E49</f>
        <v>ETH</v>
      </c>
      <c r="F52" s="210">
        <f>IF('Crisis Indicator Data'!Q49="x","x",('Crisis Indicator Data'!Q49/1000000))</f>
        <v>0</v>
      </c>
      <c r="G52" s="210">
        <f>IF('Crisis Indicator Data'!R49="x","x",('Crisis Indicator Data'!R49/1000000))</f>
        <v>0</v>
      </c>
      <c r="H52" s="210">
        <f>IF('Crisis Indicator Data'!S49="x","x",('Crisis Indicator Data'!S49/1000000))</f>
        <v>4.899</v>
      </c>
      <c r="I52" s="210">
        <f>IF('Crisis Indicator Data'!T49="x","x",('Crisis Indicator Data'!T49/1000000))</f>
        <v>0</v>
      </c>
      <c r="J52" s="210">
        <f>IF('Crisis Indicator Data'!U49="x","x",('Crisis Indicator Data'!U49/1000000))</f>
        <v>0.5</v>
      </c>
      <c r="K52" s="195">
        <f t="shared" si="1"/>
        <v>4.5999999999999996</v>
      </c>
      <c r="L52" s="190">
        <f>IF(F52="x","x",(F52*1000000/VLOOKUP($C52,'Crisis Indicator Data'!$C$3:$H$198,5,FALSE)))</f>
        <v>0</v>
      </c>
      <c r="M52" s="190">
        <f>IF(G52="x","x",(G52*1000000/VLOOKUP($C52,'Crisis Indicator Data'!$C$3:$H$198,5,FALSE)))</f>
        <v>0</v>
      </c>
      <c r="N52" s="190">
        <f>IF(H52="x","x",(H52*1000000/VLOOKUP($C52,'Crisis Indicator Data'!$C$3:$H$198,5,FALSE)))</f>
        <v>0.9000551166636046</v>
      </c>
      <c r="O52" s="190">
        <f>IF(I52="x","x",(I52*1000000/VLOOKUP($C52,'Crisis Indicator Data'!$C$3:$H$198,5,FALSE)))</f>
        <v>0</v>
      </c>
      <c r="P52" s="190">
        <f>IF(J52="x","x",(J52*1000000/VLOOKUP($C52,'Crisis Indicator Data'!$C$3:$H$198,5,FALSE)))</f>
        <v>9.1861106007716339E-2</v>
      </c>
      <c r="Q52" s="176">
        <f t="shared" si="2"/>
        <v>5</v>
      </c>
      <c r="R52" s="176">
        <f t="shared" si="3"/>
        <v>4.8</v>
      </c>
    </row>
    <row r="53" spans="1:18" x14ac:dyDescent="0.3">
      <c r="A53" s="196" t="str">
        <f>'Crisis Indicator Data'!A50</f>
        <v>Mixed migration flows in Greece</v>
      </c>
      <c r="B53" s="197" t="str">
        <f>'Crisis Indicator Data'!B50</f>
        <v>International displacement</v>
      </c>
      <c r="C53" s="197" t="str">
        <f>'Crisis Indicator Data'!C50</f>
        <v>GRC002</v>
      </c>
      <c r="D53" s="197" t="str">
        <f>'Crisis Indicator Data'!D50</f>
        <v>Greece</v>
      </c>
      <c r="E53" s="197" t="str">
        <f>'Crisis Indicator Data'!E50</f>
        <v>GRC</v>
      </c>
      <c r="F53" s="210">
        <f>IF('Crisis Indicator Data'!Q50="x","x",('Crisis Indicator Data'!Q50/1000000))</f>
        <v>0.214</v>
      </c>
      <c r="G53" s="210">
        <f>IF('Crisis Indicator Data'!R50="x","x",('Crisis Indicator Data'!R50/1000000))</f>
        <v>0.10100000000000001</v>
      </c>
      <c r="H53" s="210">
        <f>IF('Crisis Indicator Data'!S50="x","x",('Crisis Indicator Data'!S50/1000000))</f>
        <v>0.02</v>
      </c>
      <c r="I53" s="210">
        <f>IF('Crisis Indicator Data'!T50="x","x",('Crisis Indicator Data'!T50/1000000))</f>
        <v>0</v>
      </c>
      <c r="J53" s="210">
        <f>IF('Crisis Indicator Data'!U50="x","x",('Crisis Indicator Data'!U50/1000000))</f>
        <v>0</v>
      </c>
      <c r="K53" s="195">
        <f t="shared" si="1"/>
        <v>0.5</v>
      </c>
      <c r="L53" s="190">
        <f>IF(F53="x","x",(F53*1000000/VLOOKUP($C53,'Crisis Indicator Data'!$C$3:$H$198,5,FALSE)))</f>
        <v>0.64071856287425155</v>
      </c>
      <c r="M53" s="190">
        <f>IF(G53="x","x",(G53*1000000/VLOOKUP($C53,'Crisis Indicator Data'!$C$3:$H$198,5,FALSE)))</f>
        <v>0.30239520958083832</v>
      </c>
      <c r="N53" s="190">
        <f>IF(H53="x","x",(H53*1000000/VLOOKUP($C53,'Crisis Indicator Data'!$C$3:$H$198,5,FALSE)))</f>
        <v>5.9880239520958084E-2</v>
      </c>
      <c r="O53" s="190">
        <f>IF(I53="x","x",(I53*1000000/VLOOKUP($C53,'Crisis Indicator Data'!$C$3:$H$198,5,FALSE)))</f>
        <v>0</v>
      </c>
      <c r="P53" s="190">
        <f>IF(J53="x","x",(J53*1000000/VLOOKUP($C53,'Crisis Indicator Data'!$C$3:$H$198,5,FALSE)))</f>
        <v>0</v>
      </c>
      <c r="Q53" s="176">
        <f t="shared" si="2"/>
        <v>3</v>
      </c>
      <c r="R53" s="176">
        <f t="shared" si="3"/>
        <v>1.75</v>
      </c>
    </row>
    <row r="54" spans="1:18" x14ac:dyDescent="0.3">
      <c r="A54" s="199" t="str">
        <f>'Crisis Indicator Data'!A51</f>
        <v>Complex crisis in Guatemala</v>
      </c>
      <c r="B54" s="200" t="str">
        <f>'Crisis Indicator Data'!B51</f>
        <v>Complex crisis</v>
      </c>
      <c r="C54" s="200" t="str">
        <f>'Crisis Indicator Data'!C51</f>
        <v>GTM001</v>
      </c>
      <c r="D54" s="200" t="str">
        <f>'Crisis Indicator Data'!D51</f>
        <v>Guatemala</v>
      </c>
      <c r="E54" s="200" t="str">
        <f>'Crisis Indicator Data'!E51</f>
        <v>GTM</v>
      </c>
      <c r="F54" s="210">
        <f>IF('Crisis Indicator Data'!Q51="x","x",('Crisis Indicator Data'!Q51/1000000))</f>
        <v>4.5030000000000001</v>
      </c>
      <c r="G54" s="210">
        <f>IF('Crisis Indicator Data'!R51="x","x",('Crisis Indicator Data'!R51/1000000))</f>
        <v>7.0970000000000004</v>
      </c>
      <c r="H54" s="210">
        <f>IF('Crisis Indicator Data'!S51="x","x",('Crisis Indicator Data'!S51/1000000))</f>
        <v>3.137</v>
      </c>
      <c r="I54" s="210">
        <f>IF('Crisis Indicator Data'!T51="x","x",('Crisis Indicator Data'!T51/1000000))</f>
        <v>0.16300000000000001</v>
      </c>
      <c r="J54" s="210">
        <f>IF('Crisis Indicator Data'!U51="x","x",('Crisis Indicator Data'!U51/1000000))</f>
        <v>0</v>
      </c>
      <c r="K54" s="195">
        <f t="shared" si="1"/>
        <v>4.2</v>
      </c>
      <c r="L54" s="190">
        <f>IF(F54="x","x",(F54*1000000/VLOOKUP($C54,'Crisis Indicator Data'!$C$3:$H$198,5,FALSE)))</f>
        <v>0.30221476510067113</v>
      </c>
      <c r="M54" s="190">
        <f>IF(G54="x","x",(G54*1000000/VLOOKUP($C54,'Crisis Indicator Data'!$C$3:$H$198,5,FALSE)))</f>
        <v>0.47630872483221476</v>
      </c>
      <c r="N54" s="190">
        <f>IF(H54="x","x",(H54*1000000/VLOOKUP($C54,'Crisis Indicator Data'!$C$3:$H$198,5,FALSE)))</f>
        <v>0.21053691275167785</v>
      </c>
      <c r="O54" s="190">
        <f>IF(I54="x","x",(I54*1000000/VLOOKUP($C54,'Crisis Indicator Data'!$C$3:$H$198,5,FALSE)))</f>
        <v>1.0939597315436242E-2</v>
      </c>
      <c r="P54" s="190">
        <f>IF(J54="x","x",(J54*1000000/VLOOKUP($C54,'Crisis Indicator Data'!$C$3:$H$198,5,FALSE)))</f>
        <v>0</v>
      </c>
      <c r="Q54" s="176">
        <f t="shared" si="2"/>
        <v>3</v>
      </c>
      <c r="R54" s="176">
        <f t="shared" si="3"/>
        <v>3.6</v>
      </c>
    </row>
    <row r="55" spans="1:18" x14ac:dyDescent="0.3">
      <c r="A55" s="199" t="str">
        <f>'Crisis Indicator Data'!A52</f>
        <v>Hurricane Eta and Iota in Guatemala</v>
      </c>
      <c r="B55" s="200" t="str">
        <f>'Crisis Indicator Data'!B52</f>
        <v>Tropical cyclone</v>
      </c>
      <c r="C55" s="200" t="str">
        <f>'Crisis Indicator Data'!C52</f>
        <v>GTM003</v>
      </c>
      <c r="D55" s="200" t="str">
        <f>'Crisis Indicator Data'!D52</f>
        <v>Guatemala</v>
      </c>
      <c r="E55" s="200" t="str">
        <f>'Crisis Indicator Data'!E52</f>
        <v>GTM</v>
      </c>
      <c r="F55" s="210">
        <f>IF('Crisis Indicator Data'!Q52="x","x",('Crisis Indicator Data'!Q52/1000000))</f>
        <v>12.491</v>
      </c>
      <c r="G55" s="210">
        <f>IF('Crisis Indicator Data'!R52="x","x",('Crisis Indicator Data'!R52/1000000))</f>
        <v>2.105</v>
      </c>
      <c r="H55" s="210">
        <f>IF('Crisis Indicator Data'!S52="x","x",('Crisis Indicator Data'!S52/1000000))</f>
        <v>0.30399999999999999</v>
      </c>
      <c r="I55" s="210">
        <f>IF('Crisis Indicator Data'!T52="x","x",('Crisis Indicator Data'!T52/1000000))</f>
        <v>0</v>
      </c>
      <c r="J55" s="210">
        <f>IF('Crisis Indicator Data'!U52="x","x",('Crisis Indicator Data'!U52/1000000))</f>
        <v>0</v>
      </c>
      <c r="K55" s="195">
        <f t="shared" si="1"/>
        <v>2.5</v>
      </c>
      <c r="L55" s="190">
        <f>IF(F55="x","x",(F55*1000000/VLOOKUP($C55,'Crisis Indicator Data'!$C$3:$H$198,5,FALSE)))</f>
        <v>0.83832214765100677</v>
      </c>
      <c r="M55" s="190">
        <f>IF(G55="x","x",(G55*1000000/VLOOKUP($C55,'Crisis Indicator Data'!$C$3:$H$198,5,FALSE)))</f>
        <v>0.14127516778523491</v>
      </c>
      <c r="N55" s="190">
        <f>IF(H55="x","x",(H55*1000000/VLOOKUP($C55,'Crisis Indicator Data'!$C$3:$H$198,5,FALSE)))</f>
        <v>2.0402684563758388E-2</v>
      </c>
      <c r="O55" s="190">
        <f>IF(I55="x","x",(I55*1000000/VLOOKUP($C55,'Crisis Indicator Data'!$C$3:$H$198,5,FALSE)))</f>
        <v>0</v>
      </c>
      <c r="P55" s="190">
        <f>IF(J55="x","x",(J55*1000000/VLOOKUP($C55,'Crisis Indicator Data'!$C$3:$H$198,5,FALSE)))</f>
        <v>0</v>
      </c>
      <c r="Q55" s="176">
        <f t="shared" si="2"/>
        <v>2</v>
      </c>
      <c r="R55" s="176">
        <f t="shared" si="3"/>
        <v>2.25</v>
      </c>
    </row>
    <row r="56" spans="1:18" x14ac:dyDescent="0.3">
      <c r="A56" s="199" t="str">
        <f>'Crisis Indicator Data'!A53</f>
        <v>Complex crisis in Haiti</v>
      </c>
      <c r="B56" s="200" t="str">
        <f>'Crisis Indicator Data'!B53</f>
        <v>Complex crisis</v>
      </c>
      <c r="C56" s="200" t="str">
        <f>'Crisis Indicator Data'!C53</f>
        <v>HTI001</v>
      </c>
      <c r="D56" s="200" t="str">
        <f>'Crisis Indicator Data'!D53</f>
        <v>Haiti</v>
      </c>
      <c r="E56" s="200" t="str">
        <f>'Crisis Indicator Data'!E53</f>
        <v>HTI</v>
      </c>
      <c r="F56" s="210">
        <f>IF('Crisis Indicator Data'!Q53="x","x",('Crisis Indicator Data'!Q53/1000000))</f>
        <v>3.8780000000000001</v>
      </c>
      <c r="G56" s="210">
        <f>IF('Crisis Indicator Data'!R53="x","x",('Crisis Indicator Data'!R53/1000000))</f>
        <v>3.0219999999999998</v>
      </c>
      <c r="H56" s="210">
        <f>IF('Crisis Indicator Data'!S53="x","x",('Crisis Indicator Data'!S53/1000000))</f>
        <v>3.0950000000000002</v>
      </c>
      <c r="I56" s="210">
        <f>IF('Crisis Indicator Data'!T53="x","x",('Crisis Indicator Data'!T53/1000000))</f>
        <v>0.90500000000000003</v>
      </c>
      <c r="J56" s="210">
        <f>IF('Crisis Indicator Data'!U53="x","x",('Crisis Indicator Data'!U53/1000000))</f>
        <v>0</v>
      </c>
      <c r="K56" s="195">
        <f t="shared" si="1"/>
        <v>4.3</v>
      </c>
      <c r="L56" s="190">
        <f>IF(F56="x","x",(F56*1000000/VLOOKUP($C56,'Crisis Indicator Data'!$C$3:$H$198,5,FALSE)))</f>
        <v>0.35577981651376145</v>
      </c>
      <c r="M56" s="190">
        <f>IF(G56="x","x",(G56*1000000/VLOOKUP($C56,'Crisis Indicator Data'!$C$3:$H$198,5,FALSE)))</f>
        <v>0.27724770642201835</v>
      </c>
      <c r="N56" s="190">
        <f>IF(H56="x","x",(H56*1000000/VLOOKUP($C56,'Crisis Indicator Data'!$C$3:$H$198,5,FALSE)))</f>
        <v>0.28394495412844034</v>
      </c>
      <c r="O56" s="190">
        <f>IF(I56="x","x",(I56*1000000/VLOOKUP($C56,'Crisis Indicator Data'!$C$3:$H$198,5,FALSE)))</f>
        <v>8.3027522935779821E-2</v>
      </c>
      <c r="P56" s="190">
        <f>IF(J56="x","x",(J56*1000000/VLOOKUP($C56,'Crisis Indicator Data'!$C$3:$H$198,5,FALSE)))</f>
        <v>0</v>
      </c>
      <c r="Q56" s="176">
        <f t="shared" si="2"/>
        <v>4</v>
      </c>
      <c r="R56" s="176">
        <f t="shared" si="3"/>
        <v>4.1500000000000004</v>
      </c>
    </row>
    <row r="57" spans="1:18" x14ac:dyDescent="0.3">
      <c r="A57" s="199" t="str">
        <f>'Crisis Indicator Data'!A54</f>
        <v>Complex crisis in Honduras</v>
      </c>
      <c r="B57" s="200" t="str">
        <f>'Crisis Indicator Data'!B54</f>
        <v>Complex crisis</v>
      </c>
      <c r="C57" s="200" t="str">
        <f>'Crisis Indicator Data'!C54</f>
        <v>HND001</v>
      </c>
      <c r="D57" s="200" t="str">
        <f>'Crisis Indicator Data'!D54</f>
        <v>Honduras</v>
      </c>
      <c r="E57" s="200" t="str">
        <f>'Crisis Indicator Data'!E54</f>
        <v>HND</v>
      </c>
      <c r="F57" s="210">
        <f>IF('Crisis Indicator Data'!Q54="x","x",('Crisis Indicator Data'!Q54/1000000))</f>
        <v>6.4580000000000002</v>
      </c>
      <c r="G57" s="210">
        <f>IF('Crisis Indicator Data'!R54="x","x",('Crisis Indicator Data'!R54/1000000))</f>
        <v>1.4</v>
      </c>
      <c r="H57" s="210">
        <f>IF('Crisis Indicator Data'!S54="x","x",('Crisis Indicator Data'!S54/1000000))</f>
        <v>0.95</v>
      </c>
      <c r="I57" s="210">
        <f>IF('Crisis Indicator Data'!T54="x","x",('Crisis Indicator Data'!T54/1000000))</f>
        <v>0.35</v>
      </c>
      <c r="J57" s="210">
        <f>IF('Crisis Indicator Data'!U54="x","x",('Crisis Indicator Data'!U54/1000000))</f>
        <v>0</v>
      </c>
      <c r="K57" s="195">
        <f t="shared" si="1"/>
        <v>3.5</v>
      </c>
      <c r="L57" s="190">
        <f>IF(F57="x","x",(F57*1000000/VLOOKUP($C57,'Crisis Indicator Data'!$C$3:$H$198,5,FALSE)))</f>
        <v>0.70517580257698187</v>
      </c>
      <c r="M57" s="190">
        <f>IF(G57="x","x",(G57*1000000/VLOOKUP($C57,'Crisis Indicator Data'!$C$3:$H$198,5,FALSE)))</f>
        <v>0.15287180607119458</v>
      </c>
      <c r="N57" s="190">
        <f>IF(H57="x","x",(H57*1000000/VLOOKUP($C57,'Crisis Indicator Data'!$C$3:$H$198,5,FALSE)))</f>
        <v>0.1037344398340249</v>
      </c>
      <c r="O57" s="190">
        <f>IF(I57="x","x",(I57*1000000/VLOOKUP($C57,'Crisis Indicator Data'!$C$3:$H$198,5,FALSE)))</f>
        <v>3.8217951517798644E-2</v>
      </c>
      <c r="P57" s="190">
        <f>IF(J57="x","x",(J57*1000000/VLOOKUP($C57,'Crisis Indicator Data'!$C$3:$H$198,5,FALSE)))</f>
        <v>0</v>
      </c>
      <c r="Q57" s="176">
        <f t="shared" si="2"/>
        <v>3</v>
      </c>
      <c r="R57" s="176">
        <f t="shared" si="3"/>
        <v>3.25</v>
      </c>
    </row>
    <row r="58" spans="1:18" x14ac:dyDescent="0.3">
      <c r="A58" s="199" t="str">
        <f>'Crisis Indicator Data'!A55</f>
        <v>Hurricane Eta and Iota in Honduras</v>
      </c>
      <c r="B58" s="200" t="str">
        <f>'Crisis Indicator Data'!B55</f>
        <v>Tropical cyclone</v>
      </c>
      <c r="C58" s="200" t="str">
        <f>'Crisis Indicator Data'!C55</f>
        <v>HND002</v>
      </c>
      <c r="D58" s="200" t="str">
        <f>'Crisis Indicator Data'!D55</f>
        <v>Honduras</v>
      </c>
      <c r="E58" s="200" t="str">
        <f>'Crisis Indicator Data'!E55</f>
        <v>HND</v>
      </c>
      <c r="F58" s="210">
        <f>IF('Crisis Indicator Data'!Q55="x","x",('Crisis Indicator Data'!Q55/1000000))</f>
        <v>5.0199999999999996</v>
      </c>
      <c r="G58" s="210">
        <f>IF('Crisis Indicator Data'!R55="x","x",('Crisis Indicator Data'!R55/1000000))</f>
        <v>3.6440000000000001</v>
      </c>
      <c r="H58" s="210">
        <f>IF('Crisis Indicator Data'!S55="x","x",('Crisis Indicator Data'!S55/1000000))</f>
        <v>0.49399999999999999</v>
      </c>
      <c r="I58" s="210">
        <f>IF('Crisis Indicator Data'!T55="x","x",('Crisis Indicator Data'!T55/1000000))</f>
        <v>0</v>
      </c>
      <c r="J58" s="210">
        <f>IF('Crisis Indicator Data'!U55="x","x",('Crisis Indicator Data'!U55/1000000))</f>
        <v>0</v>
      </c>
      <c r="K58" s="195">
        <f t="shared" si="1"/>
        <v>2.8</v>
      </c>
      <c r="L58" s="190">
        <f>IF(F58="x","x",(F58*1000000/VLOOKUP($C58,'Crisis Indicator Data'!$C$3:$H$198,5,FALSE)))</f>
        <v>0.54815461891242634</v>
      </c>
      <c r="M58" s="190">
        <f>IF(G58="x","x",(G58*1000000/VLOOKUP($C58,'Crisis Indicator Data'!$C$3:$H$198,5,FALSE)))</f>
        <v>0.39790347237388074</v>
      </c>
      <c r="N58" s="190">
        <f>IF(H58="x","x",(H58*1000000/VLOOKUP($C58,'Crisis Indicator Data'!$C$3:$H$198,5,FALSE)))</f>
        <v>5.3941908713692949E-2</v>
      </c>
      <c r="O58" s="190">
        <f>IF(I58="x","x",(I58*1000000/VLOOKUP($C58,'Crisis Indicator Data'!$C$3:$H$198,5,FALSE)))</f>
        <v>0</v>
      </c>
      <c r="P58" s="190">
        <f>IF(J58="x","x",(J58*1000000/VLOOKUP($C58,'Crisis Indicator Data'!$C$3:$H$198,5,FALSE)))</f>
        <v>0</v>
      </c>
      <c r="Q58" s="176">
        <f t="shared" si="2"/>
        <v>3</v>
      </c>
      <c r="R58" s="176">
        <f t="shared" si="3"/>
        <v>2.9</v>
      </c>
    </row>
    <row r="59" spans="1:18" x14ac:dyDescent="0.3">
      <c r="A59" s="199" t="str">
        <f>'Crisis Indicator Data'!A56</f>
        <v>Multiple Crises in India</v>
      </c>
      <c r="B59" s="200" t="str">
        <f>'Crisis Indicator Data'!B56</f>
        <v>Multiple crises country</v>
      </c>
      <c r="C59" s="200" t="str">
        <f>'Crisis Indicator Data'!C56</f>
        <v>IND001</v>
      </c>
      <c r="D59" s="200" t="str">
        <f>'Crisis Indicator Data'!D56</f>
        <v>India</v>
      </c>
      <c r="E59" s="200" t="str">
        <f>'Crisis Indicator Data'!E56</f>
        <v>IND</v>
      </c>
      <c r="F59" s="210">
        <f>IF('Crisis Indicator Data'!Q56="x","x",('Crisis Indicator Data'!Q56/1000000))</f>
        <v>798.39200000000005</v>
      </c>
      <c r="G59" s="210">
        <f>IF('Crisis Indicator Data'!R56="x","x",('Crisis Indicator Data'!R56/1000000))</f>
        <v>21.448</v>
      </c>
      <c r="H59" s="210">
        <f>IF('Crisis Indicator Data'!S56="x","x",('Crisis Indicator Data'!S56/1000000))</f>
        <v>1.167</v>
      </c>
      <c r="I59" s="210">
        <f>IF('Crisis Indicator Data'!T56="x","x",('Crisis Indicator Data'!T56/1000000))</f>
        <v>0</v>
      </c>
      <c r="J59" s="210">
        <f>IF('Crisis Indicator Data'!U56="x","x",('Crisis Indicator Data'!U56/1000000))</f>
        <v>0</v>
      </c>
      <c r="K59" s="195">
        <f t="shared" si="1"/>
        <v>3.4</v>
      </c>
      <c r="L59" s="190">
        <f>IF(F59="x","x",(F59*1000000/VLOOKUP($C59,'Crisis Indicator Data'!$C$3:$H$198,5,FALSE)))</f>
        <v>0.97245574331978091</v>
      </c>
      <c r="M59" s="190">
        <f>IF(G59="x","x",(G59*1000000/VLOOKUP($C59,'Crisis Indicator Data'!$C$3:$H$198,5,FALSE)))</f>
        <v>2.6124047814510491E-2</v>
      </c>
      <c r="N59" s="190">
        <f>IF(H59="x","x",(H59*1000000/VLOOKUP($C59,'Crisis Indicator Data'!$C$3:$H$198,5,FALSE)))</f>
        <v>1.4214268836037739E-3</v>
      </c>
      <c r="O59" s="190">
        <f>IF(I59="x","x",(I59*1000000/VLOOKUP($C59,'Crisis Indicator Data'!$C$3:$H$198,5,FALSE)))</f>
        <v>0</v>
      </c>
      <c r="P59" s="190">
        <f>IF(J59="x","x",(J59*1000000/VLOOKUP($C59,'Crisis Indicator Data'!$C$3:$H$198,5,FALSE)))</f>
        <v>0</v>
      </c>
      <c r="Q59" s="176">
        <f t="shared" si="2"/>
        <v>1</v>
      </c>
      <c r="R59" s="176">
        <f t="shared" si="3"/>
        <v>2.2000000000000002</v>
      </c>
    </row>
    <row r="60" spans="1:18" x14ac:dyDescent="0.3">
      <c r="A60" s="199" t="str">
        <f>'Crisis Indicator Data'!A57</f>
        <v>Conflict in Jammu and Kashmir</v>
      </c>
      <c r="B60" s="200" t="str">
        <f>'Crisis Indicator Data'!B57</f>
        <v>Conflict</v>
      </c>
      <c r="C60" s="200" t="str">
        <f>'Crisis Indicator Data'!C57</f>
        <v>IND002</v>
      </c>
      <c r="D60" s="200" t="str">
        <f>'Crisis Indicator Data'!D57</f>
        <v>India</v>
      </c>
      <c r="E60" s="200" t="str">
        <f>'Crisis Indicator Data'!E57</f>
        <v>IND</v>
      </c>
      <c r="F60" s="210">
        <f>IF('Crisis Indicator Data'!Q57="x","x",('Crisis Indicator Data'!Q57/1000000))</f>
        <v>12.541</v>
      </c>
      <c r="G60" s="210" t="str">
        <f>IF('Crisis Indicator Data'!R57="x","x",('Crisis Indicator Data'!R57/1000000))</f>
        <v>x</v>
      </c>
      <c r="H60" s="210" t="str">
        <f>IF('Crisis Indicator Data'!S57="x","x",('Crisis Indicator Data'!S57/1000000))</f>
        <v>x</v>
      </c>
      <c r="I60" s="210" t="str">
        <f>IF('Crisis Indicator Data'!T57="x","x",('Crisis Indicator Data'!T57/1000000))</f>
        <v>x</v>
      </c>
      <c r="J60" s="210">
        <f>IF('Crisis Indicator Data'!U57="x","x",('Crisis Indicator Data'!U57/1000000))</f>
        <v>0</v>
      </c>
      <c r="K60" s="195" t="str">
        <f t="shared" si="1"/>
        <v>x</v>
      </c>
      <c r="L60" s="190">
        <f>IF(F60="x","x",(F60*1000000/VLOOKUP($C60,'Crisis Indicator Data'!$C$3:$H$198,5,FALSE)))</f>
        <v>1</v>
      </c>
      <c r="M60" s="190" t="str">
        <f>IF(G60="x","x",(G60*1000000/VLOOKUP($C60,'Crisis Indicator Data'!$C$3:$H$198,5,FALSE)))</f>
        <v>x</v>
      </c>
      <c r="N60" s="190" t="str">
        <f>IF(H60="x","x",(H60*1000000/VLOOKUP($C60,'Crisis Indicator Data'!$C$3:$H$198,5,FALSE)))</f>
        <v>x</v>
      </c>
      <c r="O60" s="190" t="str">
        <f>IF(I60="x","x",(I60*1000000/VLOOKUP($C60,'Crisis Indicator Data'!$C$3:$H$198,5,FALSE)))</f>
        <v>x</v>
      </c>
      <c r="P60" s="190">
        <f>IF(J60="x","x",(J60*1000000/VLOOKUP($C60,'Crisis Indicator Data'!$C$3:$H$198,5,FALSE)))</f>
        <v>0</v>
      </c>
      <c r="Q60" s="176" t="str">
        <f t="shared" si="2"/>
        <v>x</v>
      </c>
      <c r="R60" s="176" t="str">
        <f t="shared" si="3"/>
        <v>x</v>
      </c>
    </row>
    <row r="61" spans="1:18" x14ac:dyDescent="0.3">
      <c r="A61" s="199" t="str">
        <f>'Crisis Indicator Data'!A58</f>
        <v>Floods in India</v>
      </c>
      <c r="B61" s="200" t="str">
        <f>'Crisis Indicator Data'!B58</f>
        <v>Flood</v>
      </c>
      <c r="C61" s="200" t="str">
        <f>'Crisis Indicator Data'!C58</f>
        <v>IND005</v>
      </c>
      <c r="D61" s="200" t="str">
        <f>'Crisis Indicator Data'!D58</f>
        <v>India</v>
      </c>
      <c r="E61" s="200" t="str">
        <f>'Crisis Indicator Data'!E58</f>
        <v>IND</v>
      </c>
      <c r="F61" s="210">
        <f>IF('Crisis Indicator Data'!Q58="x","x",('Crisis Indicator Data'!Q58/1000000))</f>
        <v>797.22400000000005</v>
      </c>
      <c r="G61" s="210">
        <f>IF('Crisis Indicator Data'!R58="x","x",('Crisis Indicator Data'!R58/1000000))</f>
        <v>21.448</v>
      </c>
      <c r="H61" s="210">
        <f>IF('Crisis Indicator Data'!S58="x","x",('Crisis Indicator Data'!S58/1000000))</f>
        <v>1.167</v>
      </c>
      <c r="I61" s="210">
        <f>IF('Crisis Indicator Data'!T58="x","x",('Crisis Indicator Data'!T58/1000000))</f>
        <v>0</v>
      </c>
      <c r="J61" s="210">
        <f>IF('Crisis Indicator Data'!U58="x","x",('Crisis Indicator Data'!U58/1000000))</f>
        <v>0</v>
      </c>
      <c r="K61" s="195">
        <f t="shared" si="1"/>
        <v>3.4</v>
      </c>
      <c r="L61" s="190">
        <f>IF(F61="x","x",(F61*1000000/VLOOKUP($C61,'Crisis Indicator Data'!$C$3:$H$198,5,FALSE)))</f>
        <v>0.971033098418282</v>
      </c>
      <c r="M61" s="190">
        <f>IF(G61="x","x",(G61*1000000/VLOOKUP($C61,'Crisis Indicator Data'!$C$3:$H$198,5,FALSE)))</f>
        <v>2.6124047814510491E-2</v>
      </c>
      <c r="N61" s="190">
        <f>IF(H61="x","x",(H61*1000000/VLOOKUP($C61,'Crisis Indicator Data'!$C$3:$H$198,5,FALSE)))</f>
        <v>1.4214268836037739E-3</v>
      </c>
      <c r="O61" s="190">
        <f>IF(I61="x","x",(I61*1000000/VLOOKUP($C61,'Crisis Indicator Data'!$C$3:$H$198,5,FALSE)))</f>
        <v>0</v>
      </c>
      <c r="P61" s="190">
        <f>IF(J61="x","x",(J61*1000000/VLOOKUP($C61,'Crisis Indicator Data'!$C$3:$H$198,5,FALSE)))</f>
        <v>0</v>
      </c>
      <c r="Q61" s="176">
        <f t="shared" si="2"/>
        <v>1</v>
      </c>
      <c r="R61" s="176">
        <f t="shared" si="3"/>
        <v>2.2000000000000002</v>
      </c>
    </row>
    <row r="62" spans="1:18" x14ac:dyDescent="0.3">
      <c r="A62" s="199" t="str">
        <f>'Crisis Indicator Data'!A59</f>
        <v>Regional Kashmir conflict</v>
      </c>
      <c r="B62" s="200" t="str">
        <f>'Crisis Indicator Data'!B59</f>
        <v>Regional crisis</v>
      </c>
      <c r="C62" s="200" t="str">
        <f>'Crisis Indicator Data'!C59</f>
        <v>REG003</v>
      </c>
      <c r="D62" s="200" t="str">
        <f>'Crisis Indicator Data'!D59</f>
        <v>India, Pakistan</v>
      </c>
      <c r="E62" s="200" t="str">
        <f>'Crisis Indicator Data'!E59</f>
        <v>IND, PAK</v>
      </c>
      <c r="F62" s="210" t="str">
        <f>IF('Crisis Indicator Data'!Q59="x","x",('Crisis Indicator Data'!Q59/1000000))</f>
        <v>x</v>
      </c>
      <c r="G62" s="210" t="str">
        <f>IF('Crisis Indicator Data'!R59="x","x",('Crisis Indicator Data'!R59/1000000))</f>
        <v>x</v>
      </c>
      <c r="H62" s="210" t="str">
        <f>IF('Crisis Indicator Data'!S59="x","x",('Crisis Indicator Data'!S59/1000000))</f>
        <v>x</v>
      </c>
      <c r="I62" s="210" t="str">
        <f>IF('Crisis Indicator Data'!T59="x","x",('Crisis Indicator Data'!T59/1000000))</f>
        <v>x</v>
      </c>
      <c r="J62" s="210" t="str">
        <f>IF('Crisis Indicator Data'!U59="x","x",('Crisis Indicator Data'!U59/1000000))</f>
        <v>x</v>
      </c>
      <c r="K62" s="195" t="str">
        <f t="shared" si="1"/>
        <v>x</v>
      </c>
      <c r="L62" s="190" t="str">
        <f>IF(F62="x","x",(F62*1000000/VLOOKUP($C62,'Crisis Indicator Data'!$C$3:$H$198,5,FALSE)))</f>
        <v>x</v>
      </c>
      <c r="M62" s="190" t="str">
        <f>IF(G62="x","x",(G62*1000000/VLOOKUP($C62,'Crisis Indicator Data'!$C$3:$H$198,5,FALSE)))</f>
        <v>x</v>
      </c>
      <c r="N62" s="190" t="str">
        <f>IF(H62="x","x",(H62*1000000/VLOOKUP($C62,'Crisis Indicator Data'!$C$3:$H$198,5,FALSE)))</f>
        <v>x</v>
      </c>
      <c r="O62" s="190" t="str">
        <f>IF(I62="x","x",(I62*1000000/VLOOKUP($C62,'Crisis Indicator Data'!$C$3:$H$198,5,FALSE)))</f>
        <v>x</v>
      </c>
      <c r="P62" s="190" t="str">
        <f>IF(J62="x","x",(J62*1000000/VLOOKUP($C62,'Crisis Indicator Data'!$C$3:$H$198,5,FALSE)))</f>
        <v>x</v>
      </c>
      <c r="Q62" s="176" t="str">
        <f t="shared" si="2"/>
        <v>x</v>
      </c>
      <c r="R62" s="176" t="str">
        <f t="shared" si="3"/>
        <v>x</v>
      </c>
    </row>
    <row r="63" spans="1:18" x14ac:dyDescent="0.3">
      <c r="A63" s="199" t="str">
        <f>'Crisis Indicator Data'!A60</f>
        <v>Papua Conflict</v>
      </c>
      <c r="B63" s="200" t="str">
        <f>'Crisis Indicator Data'!B60</f>
        <v>Conflict</v>
      </c>
      <c r="C63" s="200" t="str">
        <f>'Crisis Indicator Data'!C60</f>
        <v>IDN002</v>
      </c>
      <c r="D63" s="200" t="str">
        <f>'Crisis Indicator Data'!D60</f>
        <v>Indonesia</v>
      </c>
      <c r="E63" s="200" t="str">
        <f>'Crisis Indicator Data'!E60</f>
        <v>IDN</v>
      </c>
      <c r="F63" s="210" t="str">
        <f>IF('Crisis Indicator Data'!Q60="x","x",('Crisis Indicator Data'!Q60/1000000))</f>
        <v>x</v>
      </c>
      <c r="G63" s="210" t="str">
        <f>IF('Crisis Indicator Data'!R60="x","x",('Crisis Indicator Data'!R60/1000000))</f>
        <v>x</v>
      </c>
      <c r="H63" s="210" t="str">
        <f>IF('Crisis Indicator Data'!S60="x","x",('Crisis Indicator Data'!S60/1000000))</f>
        <v>x</v>
      </c>
      <c r="I63" s="210" t="str">
        <f>IF('Crisis Indicator Data'!T60="x","x",('Crisis Indicator Data'!T60/1000000))</f>
        <v>x</v>
      </c>
      <c r="J63" s="210" t="str">
        <f>IF('Crisis Indicator Data'!U60="x","x",('Crisis Indicator Data'!U60/1000000))</f>
        <v>x</v>
      </c>
      <c r="K63" s="195" t="str">
        <f t="shared" si="1"/>
        <v>x</v>
      </c>
      <c r="L63" s="190" t="str">
        <f>IF(F63="x","x",(F63*1000000/VLOOKUP($C63,'Crisis Indicator Data'!$C$3:$H$198,5,FALSE)))</f>
        <v>x</v>
      </c>
      <c r="M63" s="190" t="str">
        <f>IF(G63="x","x",(G63*1000000/VLOOKUP($C63,'Crisis Indicator Data'!$C$3:$H$198,5,FALSE)))</f>
        <v>x</v>
      </c>
      <c r="N63" s="190" t="str">
        <f>IF(H63="x","x",(H63*1000000/VLOOKUP($C63,'Crisis Indicator Data'!$C$3:$H$198,5,FALSE)))</f>
        <v>x</v>
      </c>
      <c r="O63" s="190" t="str">
        <f>IF(I63="x","x",(I63*1000000/VLOOKUP($C63,'Crisis Indicator Data'!$C$3:$H$198,5,FALSE)))</f>
        <v>x</v>
      </c>
      <c r="P63" s="190" t="str">
        <f>IF(J63="x","x",(J63*1000000/VLOOKUP($C63,'Crisis Indicator Data'!$C$3:$H$198,5,FALSE)))</f>
        <v>x</v>
      </c>
      <c r="Q63" s="176" t="str">
        <f t="shared" si="2"/>
        <v>x</v>
      </c>
      <c r="R63" s="176" t="str">
        <f t="shared" si="3"/>
        <v>x</v>
      </c>
    </row>
    <row r="64" spans="1:18" x14ac:dyDescent="0.3">
      <c r="A64" s="199" t="str">
        <f>'Crisis Indicator Data'!A61</f>
        <v>Afghan Refugees in Iran</v>
      </c>
      <c r="B64" s="200" t="str">
        <f>'Crisis Indicator Data'!B61</f>
        <v>International displacement</v>
      </c>
      <c r="C64" s="200" t="str">
        <f>'Crisis Indicator Data'!C61</f>
        <v>IRN004</v>
      </c>
      <c r="D64" s="200" t="str">
        <f>'Crisis Indicator Data'!D61</f>
        <v>Iran</v>
      </c>
      <c r="E64" s="200" t="str">
        <f>'Crisis Indicator Data'!E61</f>
        <v>IRN</v>
      </c>
      <c r="F64" s="210">
        <f>IF('Crisis Indicator Data'!Q61="x","x",('Crisis Indicator Data'!Q61/1000000))</f>
        <v>21.872</v>
      </c>
      <c r="G64" s="210">
        <f>IF('Crisis Indicator Data'!R61="x","x",('Crisis Indicator Data'!R61/1000000))</f>
        <v>0</v>
      </c>
      <c r="H64" s="210">
        <f>IF('Crisis Indicator Data'!S61="x","x",('Crisis Indicator Data'!S61/1000000))</f>
        <v>0.95099999999999996</v>
      </c>
      <c r="I64" s="210">
        <f>IF('Crisis Indicator Data'!T61="x","x",('Crisis Indicator Data'!T61/1000000))</f>
        <v>2</v>
      </c>
      <c r="J64" s="210">
        <f>IF('Crisis Indicator Data'!U61="x","x",('Crisis Indicator Data'!U61/1000000))</f>
        <v>0</v>
      </c>
      <c r="K64" s="195">
        <f t="shared" si="1"/>
        <v>4.0999999999999996</v>
      </c>
      <c r="L64" s="190">
        <f>IF(F64="x","x",(F64*1000000/VLOOKUP($C64,'Crisis Indicator Data'!$C$3:$H$198,5,FALSE)))</f>
        <v>0.88111831768923987</v>
      </c>
      <c r="M64" s="190">
        <f>IF(G64="x","x",(G64*1000000/VLOOKUP($C64,'Crisis Indicator Data'!$C$3:$H$198,5,FALSE)))</f>
        <v>0</v>
      </c>
      <c r="N64" s="190">
        <f>IF(H64="x","x",(H64*1000000/VLOOKUP($C64,'Crisis Indicator Data'!$C$3:$H$198,5,FALSE)))</f>
        <v>3.8311243604721427E-2</v>
      </c>
      <c r="O64" s="190">
        <f>IF(I64="x","x",(I64*1000000/VLOOKUP($C64,'Crisis Indicator Data'!$C$3:$H$198,5,FALSE)))</f>
        <v>8.0570438706038749E-2</v>
      </c>
      <c r="P64" s="190">
        <f>IF(J64="x","x",(J64*1000000/VLOOKUP($C64,'Crisis Indicator Data'!$C$3:$H$198,5,FALSE)))</f>
        <v>0</v>
      </c>
      <c r="Q64" s="176">
        <f t="shared" si="2"/>
        <v>4</v>
      </c>
      <c r="R64" s="176">
        <f t="shared" si="3"/>
        <v>4.05</v>
      </c>
    </row>
    <row r="65" spans="1:18" x14ac:dyDescent="0.3">
      <c r="A65" s="199" t="str">
        <f>'Crisis Indicator Data'!A62</f>
        <v>Multiple crises in Iraq</v>
      </c>
      <c r="B65" s="200" t="str">
        <f>'Crisis Indicator Data'!B62</f>
        <v>Multiple crises country</v>
      </c>
      <c r="C65" s="200" t="str">
        <f>'Crisis Indicator Data'!C62</f>
        <v>IRQ001</v>
      </c>
      <c r="D65" s="200" t="str">
        <f>'Crisis Indicator Data'!D62</f>
        <v>Iraq</v>
      </c>
      <c r="E65" s="200" t="str">
        <f>'Crisis Indicator Data'!E62</f>
        <v>IRQ</v>
      </c>
      <c r="F65" s="210">
        <f>IF('Crisis Indicator Data'!Q62="x","x",('Crisis Indicator Data'!Q62/1000000))</f>
        <v>31.5</v>
      </c>
      <c r="G65" s="210">
        <f>IF('Crisis Indicator Data'!R62="x","x",('Crisis Indicator Data'!R62/1000000))</f>
        <v>2.6459999999999999</v>
      </c>
      <c r="H65" s="210">
        <f>IF('Crisis Indicator Data'!S62="x","x",('Crisis Indicator Data'!S62/1000000))</f>
        <v>2.4</v>
      </c>
      <c r="I65" s="210">
        <f>IF('Crisis Indicator Data'!T62="x","x",('Crisis Indicator Data'!T62/1000000))</f>
        <v>1.8879999999999999</v>
      </c>
      <c r="J65" s="210">
        <f>IF('Crisis Indicator Data'!U62="x","x",('Crisis Indicator Data'!U62/1000000))</f>
        <v>0</v>
      </c>
      <c r="K65" s="195">
        <f t="shared" si="1"/>
        <v>4.4000000000000004</v>
      </c>
      <c r="L65" s="190">
        <f>IF(F65="x","x",(F65*1000000/VLOOKUP($C65,'Crisis Indicator Data'!$C$3:$H$198,5,FALSE)))</f>
        <v>0.81958682416610296</v>
      </c>
      <c r="M65" s="190">
        <f>IF(G65="x","x",(G65*1000000/VLOOKUP($C65,'Crisis Indicator Data'!$C$3:$H$198,5,FALSE)))</f>
        <v>6.8845293229952642E-2</v>
      </c>
      <c r="N65" s="190">
        <f>IF(H65="x","x",(H65*1000000/VLOOKUP($C65,'Crisis Indicator Data'!$C$3:$H$198,5,FALSE)))</f>
        <v>6.2444710412655459E-2</v>
      </c>
      <c r="O65" s="190">
        <f>IF(I65="x","x",(I65*1000000/VLOOKUP($C65,'Crisis Indicator Data'!$C$3:$H$198,5,FALSE)))</f>
        <v>4.9123172191288964E-2</v>
      </c>
      <c r="P65" s="190">
        <f>IF(J65="x","x",(J65*1000000/VLOOKUP($C65,'Crisis Indicator Data'!$C$3:$H$198,5,FALSE)))</f>
        <v>0</v>
      </c>
      <c r="Q65" s="176">
        <f t="shared" si="2"/>
        <v>3</v>
      </c>
      <c r="R65" s="176">
        <f t="shared" si="3"/>
        <v>3.7</v>
      </c>
    </row>
    <row r="66" spans="1:18" x14ac:dyDescent="0.3">
      <c r="A66" s="199" t="str">
        <f>'Crisis Indicator Data'!A63</f>
        <v>Conflict  in Iraq</v>
      </c>
      <c r="B66" s="200" t="str">
        <f>'Crisis Indicator Data'!B63</f>
        <v>Conflict</v>
      </c>
      <c r="C66" s="200" t="str">
        <f>'Crisis Indicator Data'!C63</f>
        <v>IRQ002</v>
      </c>
      <c r="D66" s="200" t="str">
        <f>'Crisis Indicator Data'!D63</f>
        <v>Iraq</v>
      </c>
      <c r="E66" s="200" t="str">
        <f>'Crisis Indicator Data'!E63</f>
        <v>IRQ</v>
      </c>
      <c r="F66" s="210">
        <f>IF('Crisis Indicator Data'!Q63="x","x",('Crisis Indicator Data'!Q63/1000000))</f>
        <v>4.3090000000000002</v>
      </c>
      <c r="G66" s="210">
        <f>IF('Crisis Indicator Data'!R63="x","x",('Crisis Indicator Data'!R63/1000000))</f>
        <v>2.6459999999999999</v>
      </c>
      <c r="H66" s="210">
        <f>IF('Crisis Indicator Data'!S63="x","x",('Crisis Indicator Data'!S63/1000000))</f>
        <v>2.2709999999999999</v>
      </c>
      <c r="I66" s="210">
        <f>IF('Crisis Indicator Data'!T63="x","x",('Crisis Indicator Data'!T63/1000000))</f>
        <v>1.7749999999999999</v>
      </c>
      <c r="J66" s="210">
        <f>IF('Crisis Indicator Data'!U63="x","x",('Crisis Indicator Data'!U63/1000000))</f>
        <v>0</v>
      </c>
      <c r="K66" s="195">
        <f t="shared" si="1"/>
        <v>4.3</v>
      </c>
      <c r="L66" s="190">
        <f>IF(F66="x","x",(F66*1000000/VLOOKUP($C66,'Crisis Indicator Data'!$C$3:$H$198,5,FALSE)))</f>
        <v>0.3917272727272727</v>
      </c>
      <c r="M66" s="190">
        <f>IF(G66="x","x",(G66*1000000/VLOOKUP($C66,'Crisis Indicator Data'!$C$3:$H$198,5,FALSE)))</f>
        <v>0.24054545454545453</v>
      </c>
      <c r="N66" s="190">
        <f>IF(H66="x","x",(H66*1000000/VLOOKUP($C66,'Crisis Indicator Data'!$C$3:$H$198,5,FALSE)))</f>
        <v>0.20645454545454545</v>
      </c>
      <c r="O66" s="190">
        <f>IF(I66="x","x",(I66*1000000/VLOOKUP($C66,'Crisis Indicator Data'!$C$3:$H$198,5,FALSE)))</f>
        <v>0.16136363636363638</v>
      </c>
      <c r="P66" s="190">
        <f>IF(J66="x","x",(J66*1000000/VLOOKUP($C66,'Crisis Indicator Data'!$C$3:$H$198,5,FALSE)))</f>
        <v>0</v>
      </c>
      <c r="Q66" s="176">
        <f t="shared" si="2"/>
        <v>4</v>
      </c>
      <c r="R66" s="176">
        <f t="shared" si="3"/>
        <v>4.1500000000000004</v>
      </c>
    </row>
    <row r="67" spans="1:18" x14ac:dyDescent="0.3">
      <c r="A67" s="199" t="str">
        <f>'Crisis Indicator Data'!A64</f>
        <v>Syrian and Palestinian refugees in iraq</v>
      </c>
      <c r="B67" s="200" t="str">
        <f>'Crisis Indicator Data'!B64</f>
        <v>International displacement</v>
      </c>
      <c r="C67" s="200" t="str">
        <f>'Crisis Indicator Data'!C64</f>
        <v>IRQ003</v>
      </c>
      <c r="D67" s="200" t="str">
        <f>'Crisis Indicator Data'!D64</f>
        <v>Iraq</v>
      </c>
      <c r="E67" s="200" t="str">
        <f>'Crisis Indicator Data'!E64</f>
        <v>IRQ</v>
      </c>
      <c r="F67" s="210">
        <f>IF('Crisis Indicator Data'!Q64="x","x",('Crisis Indicator Data'!Q64/1000000))</f>
        <v>4.6840000000000002</v>
      </c>
      <c r="G67" s="210">
        <f>IF('Crisis Indicator Data'!R64="x","x",('Crisis Indicator Data'!R64/1000000))</f>
        <v>0</v>
      </c>
      <c r="H67" s="210">
        <f>IF('Crisis Indicator Data'!S64="x","x",('Crisis Indicator Data'!S64/1000000))</f>
        <v>0.33600000000000002</v>
      </c>
      <c r="I67" s="210">
        <f>IF('Crisis Indicator Data'!T64="x","x",('Crisis Indicator Data'!T64/1000000))</f>
        <v>0.114</v>
      </c>
      <c r="J67" s="210">
        <f>IF('Crisis Indicator Data'!U64="x","x",('Crisis Indicator Data'!U64/1000000))</f>
        <v>0</v>
      </c>
      <c r="K67" s="195">
        <f t="shared" si="1"/>
        <v>2.8</v>
      </c>
      <c r="L67" s="190">
        <f>IF(F67="x","x",(F67*1000000/VLOOKUP($C67,'Crisis Indicator Data'!$C$3:$H$198,5,FALSE)))</f>
        <v>0.91234904557849628</v>
      </c>
      <c r="M67" s="190">
        <f>IF(G67="x","x",(G67*1000000/VLOOKUP($C67,'Crisis Indicator Data'!$C$3:$H$198,5,FALSE)))</f>
        <v>0</v>
      </c>
      <c r="N67" s="190">
        <f>IF(H67="x","x",(H67*1000000/VLOOKUP($C67,'Crisis Indicator Data'!$C$3:$H$198,5,FALSE)))</f>
        <v>6.5446045968056102E-2</v>
      </c>
      <c r="O67" s="190">
        <f>IF(I67="x","x",(I67*1000000/VLOOKUP($C67,'Crisis Indicator Data'!$C$3:$H$198,5,FALSE)))</f>
        <v>2.2204908453447605E-2</v>
      </c>
      <c r="P67" s="190">
        <f>IF(J67="x","x",(J67*1000000/VLOOKUP($C67,'Crisis Indicator Data'!$C$3:$H$198,5,FALSE)))</f>
        <v>0</v>
      </c>
      <c r="Q67" s="176">
        <f t="shared" si="2"/>
        <v>3</v>
      </c>
      <c r="R67" s="176">
        <f t="shared" ref="R67:R98" si="4">IF(Q67="x","x",(AVERAGE(K67,Q67)))</f>
        <v>2.9</v>
      </c>
    </row>
    <row r="68" spans="1:18" x14ac:dyDescent="0.3">
      <c r="A68" s="199" t="str">
        <f>'Crisis Indicator Data'!A65</f>
        <v>Mixed migration flows in Italy</v>
      </c>
      <c r="B68" s="200" t="str">
        <f>'Crisis Indicator Data'!B65</f>
        <v>International displacement</v>
      </c>
      <c r="C68" s="200" t="str">
        <f>'Crisis Indicator Data'!C65</f>
        <v>ITA002</v>
      </c>
      <c r="D68" s="200" t="str">
        <f>'Crisis Indicator Data'!D65</f>
        <v>Italy</v>
      </c>
      <c r="E68" s="200" t="str">
        <f>'Crisis Indicator Data'!E65</f>
        <v>ITA</v>
      </c>
      <c r="F68" s="210">
        <f>IF('Crisis Indicator Data'!Q65="x","x",('Crisis Indicator Data'!Q65/1000000))</f>
        <v>7.12</v>
      </c>
      <c r="G68" s="210" t="str">
        <f>IF('Crisis Indicator Data'!R65="x","x",('Crisis Indicator Data'!R65/1000000))</f>
        <v>x</v>
      </c>
      <c r="H68" s="210" t="str">
        <f>IF('Crisis Indicator Data'!S65="x","x",('Crisis Indicator Data'!S65/1000000))</f>
        <v>x</v>
      </c>
      <c r="I68" s="210" t="str">
        <f>IF('Crisis Indicator Data'!T65="x","x",('Crisis Indicator Data'!T65/1000000))</f>
        <v>x</v>
      </c>
      <c r="J68" s="210" t="str">
        <f>IF('Crisis Indicator Data'!U65="x","x",('Crisis Indicator Data'!U65/1000000))</f>
        <v>x</v>
      </c>
      <c r="K68" s="195" t="str">
        <f t="shared" si="1"/>
        <v>x</v>
      </c>
      <c r="L68" s="190">
        <f>IF(F68="x","x",(F68*1000000/VLOOKUP($C68,'Crisis Indicator Data'!$C$3:$H$198,5,FALSE)))</f>
        <v>1</v>
      </c>
      <c r="M68" s="190" t="str">
        <f>IF(G68="x","x",(G68*1000000/VLOOKUP($C68,'Crisis Indicator Data'!$C$3:$H$198,5,FALSE)))</f>
        <v>x</v>
      </c>
      <c r="N68" s="190" t="str">
        <f>IF(H68="x","x",(H68*1000000/VLOOKUP($C68,'Crisis Indicator Data'!$C$3:$H$198,5,FALSE)))</f>
        <v>x</v>
      </c>
      <c r="O68" s="190" t="str">
        <f>IF(I68="x","x",(I68*1000000/VLOOKUP($C68,'Crisis Indicator Data'!$C$3:$H$198,5,FALSE)))</f>
        <v>x</v>
      </c>
      <c r="P68" s="190" t="str">
        <f>IF(J68="x","x",(J68*1000000/VLOOKUP($C68,'Crisis Indicator Data'!$C$3:$H$198,5,FALSE)))</f>
        <v>x</v>
      </c>
      <c r="Q68" s="176" t="str">
        <f t="shared" si="2"/>
        <v>x</v>
      </c>
      <c r="R68" s="176" t="str">
        <f t="shared" si="4"/>
        <v>x</v>
      </c>
    </row>
    <row r="69" spans="1:18" x14ac:dyDescent="0.3">
      <c r="A69" s="199" t="str">
        <f>'Crisis Indicator Data'!A66</f>
        <v>Syrian refugees in Jordan</v>
      </c>
      <c r="B69" s="200" t="str">
        <f>'Crisis Indicator Data'!B66</f>
        <v>International displacement</v>
      </c>
      <c r="C69" s="200" t="str">
        <f>'Crisis Indicator Data'!C66</f>
        <v>JOR002</v>
      </c>
      <c r="D69" s="200" t="str">
        <f>'Crisis Indicator Data'!D66</f>
        <v>Jordan</v>
      </c>
      <c r="E69" s="200" t="str">
        <f>'Crisis Indicator Data'!E66</f>
        <v>JOR</v>
      </c>
      <c r="F69" s="210">
        <f>IF('Crisis Indicator Data'!Q66="x","x",('Crisis Indicator Data'!Q66/1000000))</f>
        <v>7.5220000000000002</v>
      </c>
      <c r="G69" s="210">
        <f>IF('Crisis Indicator Data'!R66="x","x",('Crisis Indicator Data'!R66/1000000))</f>
        <v>0.73299999999999998</v>
      </c>
      <c r="H69" s="210">
        <f>IF('Crisis Indicator Data'!S66="x","x",('Crisis Indicator Data'!S66/1000000))</f>
        <v>0.28000000000000003</v>
      </c>
      <c r="I69" s="210">
        <f>IF('Crisis Indicator Data'!T66="x","x",('Crisis Indicator Data'!T66/1000000))</f>
        <v>0.36399999999999999</v>
      </c>
      <c r="J69" s="210">
        <f>IF('Crisis Indicator Data'!U66="x","x",('Crisis Indicator Data'!U66/1000000))</f>
        <v>0</v>
      </c>
      <c r="K69" s="195">
        <f t="shared" si="1"/>
        <v>3</v>
      </c>
      <c r="L69" s="190">
        <f>IF(F69="x","x",(F69*1000000/VLOOKUP($C69,'Crisis Indicator Data'!$C$3:$H$198,5,FALSE)))</f>
        <v>0.84526351275424205</v>
      </c>
      <c r="M69" s="190">
        <f>IF(G69="x","x",(G69*1000000/VLOOKUP($C69,'Crisis Indicator Data'!$C$3:$H$198,5,FALSE)))</f>
        <v>8.2368805483762214E-2</v>
      </c>
      <c r="N69" s="190">
        <f>IF(H69="x","x",(H69*1000000/VLOOKUP($C69,'Crisis Indicator Data'!$C$3:$H$198,5,FALSE)))</f>
        <v>3.1464209461737273E-2</v>
      </c>
      <c r="O69" s="190">
        <f>IF(I69="x","x",(I69*1000000/VLOOKUP($C69,'Crisis Indicator Data'!$C$3:$H$198,5,FALSE)))</f>
        <v>4.0903472300258453E-2</v>
      </c>
      <c r="P69" s="190">
        <f>IF(J69="x","x",(J69*1000000/VLOOKUP($C69,'Crisis Indicator Data'!$C$3:$H$198,5,FALSE)))</f>
        <v>0</v>
      </c>
      <c r="Q69" s="176">
        <f t="shared" si="2"/>
        <v>3</v>
      </c>
      <c r="R69" s="176">
        <f t="shared" si="4"/>
        <v>3</v>
      </c>
    </row>
    <row r="70" spans="1:18" x14ac:dyDescent="0.3">
      <c r="A70" s="199" t="str">
        <f>'Crisis Indicator Data'!A67</f>
        <v xml:space="preserve">Multiple crisis in Kenya </v>
      </c>
      <c r="B70" s="200" t="str">
        <f>'Crisis Indicator Data'!B67</f>
        <v>Multiple crises country</v>
      </c>
      <c r="C70" s="200" t="str">
        <f>'Crisis Indicator Data'!C67</f>
        <v>KEN001</v>
      </c>
      <c r="D70" s="200" t="str">
        <f>'Crisis Indicator Data'!D67</f>
        <v>Kenya</v>
      </c>
      <c r="E70" s="200" t="str">
        <f>'Crisis Indicator Data'!E67</f>
        <v>KEN</v>
      </c>
      <c r="F70" s="210">
        <f>IF('Crisis Indicator Data'!Q67="x","x",('Crisis Indicator Data'!Q67/1000000))</f>
        <v>40.200000000000003</v>
      </c>
      <c r="G70" s="210">
        <f>IF('Crisis Indicator Data'!R67="x","x",('Crisis Indicator Data'!R67/1000000))</f>
        <v>9.7140000000000004</v>
      </c>
      <c r="H70" s="210">
        <f>IF('Crisis Indicator Data'!S67="x","x",('Crisis Indicator Data'!S67/1000000))</f>
        <v>1.367</v>
      </c>
      <c r="I70" s="210">
        <f>IF('Crisis Indicator Data'!T67="x","x",('Crisis Indicator Data'!T67/1000000))</f>
        <v>0.113</v>
      </c>
      <c r="J70" s="210">
        <f>IF('Crisis Indicator Data'!U67="x","x",('Crisis Indicator Data'!U67/1000000))</f>
        <v>0</v>
      </c>
      <c r="K70" s="195">
        <f t="shared" si="1"/>
        <v>3.6</v>
      </c>
      <c r="L70" s="190">
        <f>IF(F70="x","x",(F70*1000000/VLOOKUP($C70,'Crisis Indicator Data'!$C$3:$H$198,5,FALSE)))</f>
        <v>0.78220769365477794</v>
      </c>
      <c r="M70" s="190">
        <f>IF(G70="x","x",(G70*1000000/VLOOKUP($C70,'Crisis Indicator Data'!$C$3:$H$198,5,FALSE)))</f>
        <v>0.1890140680637441</v>
      </c>
      <c r="N70" s="190">
        <f>IF(H70="x","x",(H70*1000000/VLOOKUP($C70,'Crisis Indicator Data'!$C$3:$H$198,5,FALSE)))</f>
        <v>2.6598953164827896E-2</v>
      </c>
      <c r="O70" s="190">
        <f>IF(I70="x","x",(I70*1000000/VLOOKUP($C70,'Crisis Indicator Data'!$C$3:$H$198,5,FALSE)))</f>
        <v>2.1987430194773607E-3</v>
      </c>
      <c r="P70" s="190">
        <f>IF(J70="x","x",(J70*1000000/VLOOKUP($C70,'Crisis Indicator Data'!$C$3:$H$198,5,FALSE)))</f>
        <v>0</v>
      </c>
      <c r="Q70" s="176">
        <f t="shared" si="2"/>
        <v>2</v>
      </c>
      <c r="R70" s="176">
        <f t="shared" si="4"/>
        <v>2.8</v>
      </c>
    </row>
    <row r="71" spans="1:18" x14ac:dyDescent="0.3">
      <c r="A71" s="199" t="str">
        <f>'Crisis Indicator Data'!A68</f>
        <v>Refugee situation in Kenya</v>
      </c>
      <c r="B71" s="200" t="str">
        <f>'Crisis Indicator Data'!B68</f>
        <v>International displacement</v>
      </c>
      <c r="C71" s="200" t="str">
        <f>'Crisis Indicator Data'!C68</f>
        <v>KEN002</v>
      </c>
      <c r="D71" s="200" t="str">
        <f>'Crisis Indicator Data'!D68</f>
        <v>Kenya</v>
      </c>
      <c r="E71" s="200" t="str">
        <f>'Crisis Indicator Data'!E68</f>
        <v>KEN</v>
      </c>
      <c r="F71" s="210">
        <f>IF('Crisis Indicator Data'!Q68="x","x",('Crisis Indicator Data'!Q68/1000000))</f>
        <v>4.7210000000000001</v>
      </c>
      <c r="G71" s="210">
        <f>IF('Crisis Indicator Data'!R68="x","x",('Crisis Indicator Data'!R68/1000000))</f>
        <v>0</v>
      </c>
      <c r="H71" s="210">
        <f>IF('Crisis Indicator Data'!S68="x","x",('Crisis Indicator Data'!S68/1000000))</f>
        <v>0.495</v>
      </c>
      <c r="I71" s="210">
        <f>IF('Crisis Indicator Data'!T68="x","x",('Crisis Indicator Data'!T68/1000000))</f>
        <v>0</v>
      </c>
      <c r="J71" s="210">
        <f>IF('Crisis Indicator Data'!U68="x","x",('Crisis Indicator Data'!U68/1000000))</f>
        <v>0</v>
      </c>
      <c r="K71" s="195">
        <f t="shared" ref="K71:K134" si="5">IF(H71="x","x",IF(SUM(H71:J71)=0,0,IF(LOG(SUM(H71:J71)*1000000)&lt;$K$4,0,IF(LOG(SUM(H71:J71)*1000000)&gt;$K$3,5,ROUND(5-(K$3-LOG(SUM(H71:J71)*1000000))/(K$3-K$4)*5,1)))))</f>
        <v>2.8</v>
      </c>
      <c r="L71" s="190">
        <f>IF(F71="x","x",(F71*1000000/VLOOKUP($C71,'Crisis Indicator Data'!$C$3:$H$198,5,FALSE)))</f>
        <v>0.90509969325153372</v>
      </c>
      <c r="M71" s="190">
        <f>IF(G71="x","x",(G71*1000000/VLOOKUP($C71,'Crisis Indicator Data'!$C$3:$H$198,5,FALSE)))</f>
        <v>0</v>
      </c>
      <c r="N71" s="190">
        <f>IF(H71="x","x",(H71*1000000/VLOOKUP($C71,'Crisis Indicator Data'!$C$3:$H$198,5,FALSE)))</f>
        <v>9.4900306748466251E-2</v>
      </c>
      <c r="O71" s="190">
        <f>IF(I71="x","x",(I71*1000000/VLOOKUP($C71,'Crisis Indicator Data'!$C$3:$H$198,5,FALSE)))</f>
        <v>0</v>
      </c>
      <c r="P71" s="190">
        <f>IF(J71="x","x",(J71*1000000/VLOOKUP($C71,'Crisis Indicator Data'!$C$3:$H$198,5,FALSE)))</f>
        <v>0</v>
      </c>
      <c r="Q71" s="176">
        <f t="shared" ref="Q71:Q134" si="6">IF(N71="x","x",IF(OR(L71&gt;=$L$3,M71&gt;=$M$3,N71&gt;=$N$3,O71&gt;=$O$3,P71&gt;=$P$3),(IF(P71&gt;=$P$3,5,IF((O71+P71)&gt;=$O$3,4,IF((O71+P71+N71)&gt;=$N$3,3,IF((O71+P71+N71+M71)&gt;=$M$3,2,1)))))))</f>
        <v>3</v>
      </c>
      <c r="R71" s="176">
        <f t="shared" si="4"/>
        <v>2.9</v>
      </c>
    </row>
    <row r="72" spans="1:18" x14ac:dyDescent="0.3">
      <c r="A72" s="199" t="str">
        <f>'Crisis Indicator Data'!A69</f>
        <v>Drought in Kenya</v>
      </c>
      <c r="B72" s="200" t="str">
        <f>'Crisis Indicator Data'!B69</f>
        <v>Drought</v>
      </c>
      <c r="C72" s="200" t="str">
        <f>'Crisis Indicator Data'!C69</f>
        <v>KEN003</v>
      </c>
      <c r="D72" s="200" t="str">
        <f>'Crisis Indicator Data'!D69</f>
        <v>Kenya</v>
      </c>
      <c r="E72" s="200" t="str">
        <f>'Crisis Indicator Data'!E69</f>
        <v>KEN</v>
      </c>
      <c r="F72" s="210">
        <f>IF('Crisis Indicator Data'!Q69="x","x",('Crisis Indicator Data'!Q69/1000000))</f>
        <v>40.695</v>
      </c>
      <c r="G72" s="210">
        <f>IF('Crisis Indicator Data'!R69="x","x",('Crisis Indicator Data'!R69/1000000))</f>
        <v>9.7140000000000004</v>
      </c>
      <c r="H72" s="210">
        <f>IF('Crisis Indicator Data'!S69="x","x",('Crisis Indicator Data'!S69/1000000))</f>
        <v>0.872</v>
      </c>
      <c r="I72" s="210">
        <f>IF('Crisis Indicator Data'!T69="x","x",('Crisis Indicator Data'!T69/1000000))</f>
        <v>0.113</v>
      </c>
      <c r="J72" s="210">
        <f>IF('Crisis Indicator Data'!U69="x","x",('Crisis Indicator Data'!U69/1000000))</f>
        <v>0</v>
      </c>
      <c r="K72" s="195">
        <f t="shared" si="5"/>
        <v>3.3</v>
      </c>
      <c r="L72" s="190">
        <f>IF(F72="x","x",(F72*1000000/VLOOKUP($C72,'Crisis Indicator Data'!$C$3:$H$198,5,FALSE)))</f>
        <v>0.79183935555425833</v>
      </c>
      <c r="M72" s="190">
        <f>IF(G72="x","x",(G72*1000000/VLOOKUP($C72,'Crisis Indicator Data'!$C$3:$H$198,5,FALSE)))</f>
        <v>0.1890140680637441</v>
      </c>
      <c r="N72" s="190">
        <f>IF(H72="x","x",(H72*1000000/VLOOKUP($C72,'Crisis Indicator Data'!$C$3:$H$198,5,FALSE)))</f>
        <v>1.696729126534742E-2</v>
      </c>
      <c r="O72" s="190">
        <f>IF(I72="x","x",(I72*1000000/VLOOKUP($C72,'Crisis Indicator Data'!$C$3:$H$198,5,FALSE)))</f>
        <v>2.1987430194773607E-3</v>
      </c>
      <c r="P72" s="190">
        <f>IF(J72="x","x",(J72*1000000/VLOOKUP($C72,'Crisis Indicator Data'!$C$3:$H$198,5,FALSE)))</f>
        <v>0</v>
      </c>
      <c r="Q72" s="176">
        <f t="shared" si="6"/>
        <v>2</v>
      </c>
      <c r="R72" s="176">
        <f t="shared" si="4"/>
        <v>2.65</v>
      </c>
    </row>
    <row r="73" spans="1:18" x14ac:dyDescent="0.3">
      <c r="A73" s="199" t="str">
        <f>'Crisis Indicator Data'!A70</f>
        <v>Flooding and Landslides in Kenya</v>
      </c>
      <c r="B73" s="200" t="str">
        <f>'Crisis Indicator Data'!B70</f>
        <v>Flood</v>
      </c>
      <c r="C73" s="200" t="str">
        <f>'Crisis Indicator Data'!C70</f>
        <v>KEN005</v>
      </c>
      <c r="D73" s="200" t="str">
        <f>'Crisis Indicator Data'!D70</f>
        <v>Kenya</v>
      </c>
      <c r="E73" s="200" t="str">
        <f>'Crisis Indicator Data'!E70</f>
        <v>KEN</v>
      </c>
      <c r="F73" s="210">
        <f>IF('Crisis Indicator Data'!Q70="x","x",('Crisis Indicator Data'!Q70/1000000))</f>
        <v>42.28</v>
      </c>
      <c r="G73" s="210">
        <f>IF('Crisis Indicator Data'!R70="x","x",('Crisis Indicator Data'!R70/1000000))</f>
        <v>0.11700000000000001</v>
      </c>
      <c r="H73" s="210">
        <f>IF('Crisis Indicator Data'!S70="x","x",('Crisis Indicator Data'!S70/1000000))</f>
        <v>0.11600000000000001</v>
      </c>
      <c r="I73" s="210">
        <f>IF('Crisis Indicator Data'!T70="x","x",('Crisis Indicator Data'!T70/1000000))</f>
        <v>0</v>
      </c>
      <c r="J73" s="210">
        <f>IF('Crisis Indicator Data'!U70="x","x",('Crisis Indicator Data'!U70/1000000))</f>
        <v>0</v>
      </c>
      <c r="K73" s="195">
        <f t="shared" si="5"/>
        <v>1.8</v>
      </c>
      <c r="L73" s="190">
        <f>IF(F73="x","x",(F73*1000000/VLOOKUP($C73,'Crisis Indicator Data'!$C$3:$H$198,5,FALSE)))</f>
        <v>0.99451932350104677</v>
      </c>
      <c r="M73" s="190">
        <f>IF(G73="x","x",(G73*1000000/VLOOKUP($C73,'Crisis Indicator Data'!$C$3:$H$198,5,FALSE)))</f>
        <v>2.7520993578434832E-3</v>
      </c>
      <c r="N73" s="190">
        <f>IF(H73="x","x",(H73*1000000/VLOOKUP($C73,'Crisis Indicator Data'!$C$3:$H$198,5,FALSE)))</f>
        <v>2.7285771411097782E-3</v>
      </c>
      <c r="O73" s="190">
        <f>IF(I73="x","x",(I73*1000000/VLOOKUP($C73,'Crisis Indicator Data'!$C$3:$H$198,5,FALSE)))</f>
        <v>0</v>
      </c>
      <c r="P73" s="190">
        <f>IF(J73="x","x",(J73*1000000/VLOOKUP($C73,'Crisis Indicator Data'!$C$3:$H$198,5,FALSE)))</f>
        <v>0</v>
      </c>
      <c r="Q73" s="176">
        <f t="shared" si="6"/>
        <v>1</v>
      </c>
      <c r="R73" s="176">
        <f t="shared" si="4"/>
        <v>1.4</v>
      </c>
    </row>
    <row r="74" spans="1:18" x14ac:dyDescent="0.3">
      <c r="A74" s="199" t="str">
        <f>'Crisis Indicator Data'!A71</f>
        <v>Syrian refugees in Lebanon</v>
      </c>
      <c r="B74" s="200" t="str">
        <f>'Crisis Indicator Data'!B71</f>
        <v>International displacement</v>
      </c>
      <c r="C74" s="200" t="str">
        <f>'Crisis Indicator Data'!C71</f>
        <v>LBN002</v>
      </c>
      <c r="D74" s="200" t="str">
        <f>'Crisis Indicator Data'!D71</f>
        <v>Lebanon</v>
      </c>
      <c r="E74" s="200" t="str">
        <f>'Crisis Indicator Data'!E71</f>
        <v>LBN</v>
      </c>
      <c r="F74" s="210">
        <f>IF('Crisis Indicator Data'!Q71="x","x",('Crisis Indicator Data'!Q71/1000000))</f>
        <v>3.8220000000000001</v>
      </c>
      <c r="G74" s="210">
        <f>IF('Crisis Indicator Data'!R71="x","x",('Crisis Indicator Data'!R71/1000000))</f>
        <v>2.3610000000000002</v>
      </c>
      <c r="H74" s="210">
        <f>IF('Crisis Indicator Data'!S71="x","x",('Crisis Indicator Data'!S71/1000000))</f>
        <v>0.18</v>
      </c>
      <c r="I74" s="210">
        <f>IF('Crisis Indicator Data'!T71="x","x",('Crisis Indicator Data'!T71/1000000))</f>
        <v>0.48599999999999999</v>
      </c>
      <c r="J74" s="210">
        <f>IF('Crisis Indicator Data'!U71="x","x",('Crisis Indicator Data'!U71/1000000))</f>
        <v>0</v>
      </c>
      <c r="K74" s="195">
        <f t="shared" si="5"/>
        <v>3</v>
      </c>
      <c r="L74" s="190">
        <f>IF(F74="x","x",(F74*1000000/VLOOKUP($C74,'Crisis Indicator Data'!$C$3:$H$198,5,FALSE)))</f>
        <v>0.55803766973280766</v>
      </c>
      <c r="M74" s="190">
        <f>IF(G74="x","x",(G74*1000000/VLOOKUP($C74,'Crisis Indicator Data'!$C$3:$H$198,5,FALSE)))</f>
        <v>0.34472185720543147</v>
      </c>
      <c r="N74" s="190">
        <f>IF(H74="x","x",(H74*1000000/VLOOKUP($C74,'Crisis Indicator Data'!$C$3:$H$198,5,FALSE)))</f>
        <v>2.6281208935611037E-2</v>
      </c>
      <c r="O74" s="190">
        <f>IF(I74="x","x",(I74*1000000/VLOOKUP($C74,'Crisis Indicator Data'!$C$3:$H$198,5,FALSE)))</f>
        <v>7.0959264126149807E-2</v>
      </c>
      <c r="P74" s="190">
        <f>IF(J74="x","x",(J74*1000000/VLOOKUP($C74,'Crisis Indicator Data'!$C$3:$H$198,5,FALSE)))</f>
        <v>0</v>
      </c>
      <c r="Q74" s="176">
        <f t="shared" si="6"/>
        <v>4</v>
      </c>
      <c r="R74" s="176">
        <f t="shared" si="4"/>
        <v>3.5</v>
      </c>
    </row>
    <row r="75" spans="1:18" x14ac:dyDescent="0.3">
      <c r="A75" s="199" t="str">
        <f>'Crisis Indicator Data'!A72</f>
        <v>Socioeconomic crisis in Lebanon</v>
      </c>
      <c r="B75" s="200" t="str">
        <f>'Crisis Indicator Data'!B72</f>
        <v>Political and economic crisis</v>
      </c>
      <c r="C75" s="200" t="str">
        <f>'Crisis Indicator Data'!C72</f>
        <v>LBN004</v>
      </c>
      <c r="D75" s="200" t="str">
        <f>'Crisis Indicator Data'!D72</f>
        <v>Lebanon</v>
      </c>
      <c r="E75" s="200" t="str">
        <f>'Crisis Indicator Data'!E72</f>
        <v>LBN</v>
      </c>
      <c r="F75" s="210">
        <f>IF('Crisis Indicator Data'!Q72="x","x",('Crisis Indicator Data'!Q72/1000000))</f>
        <v>2.609</v>
      </c>
      <c r="G75" s="210">
        <f>IF('Crisis Indicator Data'!R72="x","x",('Crisis Indicator Data'!R72/1000000))</f>
        <v>0.47299999999999998</v>
      </c>
      <c r="H75" s="210">
        <f>IF('Crisis Indicator Data'!S72="x","x",('Crisis Indicator Data'!S72/1000000))</f>
        <v>2.1920000000000002</v>
      </c>
      <c r="I75" s="210">
        <f>IF('Crisis Indicator Data'!T72="x","x",('Crisis Indicator Data'!T72/1000000))</f>
        <v>1.575</v>
      </c>
      <c r="J75" s="210">
        <f>IF('Crisis Indicator Data'!U72="x","x",('Crisis Indicator Data'!U72/1000000))</f>
        <v>0</v>
      </c>
      <c r="K75" s="195">
        <f t="shared" si="5"/>
        <v>4.3</v>
      </c>
      <c r="L75" s="190">
        <f>IF(F75="x","x",(F75*1000000/VLOOKUP($C75,'Crisis Indicator Data'!$C$3:$H$198,5,FALSE)))</f>
        <v>0.38093152285005111</v>
      </c>
      <c r="M75" s="190">
        <f>IF(G75="x","x",(G75*1000000/VLOOKUP($C75,'Crisis Indicator Data'!$C$3:$H$198,5,FALSE)))</f>
        <v>6.9061176814133457E-2</v>
      </c>
      <c r="N75" s="190">
        <f>IF(H75="x","x",(H75*1000000/VLOOKUP($C75,'Crisis Indicator Data'!$C$3:$H$198,5,FALSE)))</f>
        <v>0.32004672214921887</v>
      </c>
      <c r="O75" s="190">
        <f>IF(I75="x","x",(I75*1000000/VLOOKUP($C75,'Crisis Indicator Data'!$C$3:$H$198,5,FALSE)))</f>
        <v>0.22996057818659657</v>
      </c>
      <c r="P75" s="190">
        <f>IF(J75="x","x",(J75*1000000/VLOOKUP($C75,'Crisis Indicator Data'!$C$3:$H$198,5,FALSE)))</f>
        <v>0</v>
      </c>
      <c r="Q75" s="176">
        <f t="shared" si="6"/>
        <v>4</v>
      </c>
      <c r="R75" s="176">
        <f t="shared" si="4"/>
        <v>4.1500000000000004</v>
      </c>
    </row>
    <row r="76" spans="1:18" x14ac:dyDescent="0.3">
      <c r="A76" s="199" t="str">
        <f>'Crisis Indicator Data'!A73</f>
        <v>Explosion in Beirut</v>
      </c>
      <c r="B76" s="200" t="str">
        <f>'Crisis Indicator Data'!B73</f>
        <v>Industrial Accidents</v>
      </c>
      <c r="C76" s="200" t="str">
        <f>'Crisis Indicator Data'!C73</f>
        <v>LBN005</v>
      </c>
      <c r="D76" s="200" t="str">
        <f>'Crisis Indicator Data'!D73</f>
        <v>Lebanon</v>
      </c>
      <c r="E76" s="200" t="str">
        <f>'Crisis Indicator Data'!E73</f>
        <v>LBN</v>
      </c>
      <c r="F76" s="210">
        <f>IF('Crisis Indicator Data'!Q73="x","x",('Crisis Indicator Data'!Q73/1000000))</f>
        <v>0</v>
      </c>
      <c r="G76" s="210">
        <f>IF('Crisis Indicator Data'!R73="x","x",('Crisis Indicator Data'!R73/1000000))</f>
        <v>1.2</v>
      </c>
      <c r="H76" s="210">
        <f>IF('Crisis Indicator Data'!S73="x","x",('Crisis Indicator Data'!S73/1000000))</f>
        <v>1</v>
      </c>
      <c r="I76" s="210">
        <f>IF('Crisis Indicator Data'!T73="x","x",('Crisis Indicator Data'!T73/1000000))</f>
        <v>0</v>
      </c>
      <c r="J76" s="210">
        <f>IF('Crisis Indicator Data'!U73="x","x",('Crisis Indicator Data'!U73/1000000))</f>
        <v>0</v>
      </c>
      <c r="K76" s="195">
        <f t="shared" si="5"/>
        <v>3.3</v>
      </c>
      <c r="L76" s="190">
        <f>IF(F76="x","x",(F76*1000000/VLOOKUP($C76,'Crisis Indicator Data'!$C$3:$H$198,5,FALSE)))</f>
        <v>0</v>
      </c>
      <c r="M76" s="190">
        <f>IF(G76="x","x",(G76*1000000/VLOOKUP($C76,'Crisis Indicator Data'!$C$3:$H$198,5,FALSE)))</f>
        <v>0.54545454545454541</v>
      </c>
      <c r="N76" s="190">
        <f>IF(H76="x","x",(H76*1000000/VLOOKUP($C76,'Crisis Indicator Data'!$C$3:$H$198,5,FALSE)))</f>
        <v>0.45454545454545453</v>
      </c>
      <c r="O76" s="190">
        <f>IF(I76="x","x",(I76*1000000/VLOOKUP($C76,'Crisis Indicator Data'!$C$3:$H$198,5,FALSE)))</f>
        <v>0</v>
      </c>
      <c r="P76" s="190">
        <f>IF(J76="x","x",(J76*1000000/VLOOKUP($C76,'Crisis Indicator Data'!$C$3:$H$198,5,FALSE)))</f>
        <v>0</v>
      </c>
      <c r="Q76" s="176">
        <f t="shared" si="6"/>
        <v>3</v>
      </c>
      <c r="R76" s="176">
        <f t="shared" si="4"/>
        <v>3.15</v>
      </c>
    </row>
    <row r="77" spans="1:18" x14ac:dyDescent="0.3">
      <c r="A77" s="199" t="str">
        <f>'Crisis Indicator Data'!A74</f>
        <v>Drought in Lesotho</v>
      </c>
      <c r="B77" s="200" t="str">
        <f>'Crisis Indicator Data'!B74</f>
        <v>Drought</v>
      </c>
      <c r="C77" s="200" t="str">
        <f>'Crisis Indicator Data'!C74</f>
        <v>LSO002</v>
      </c>
      <c r="D77" s="200" t="str">
        <f>'Crisis Indicator Data'!D74</f>
        <v>Lesotho</v>
      </c>
      <c r="E77" s="200" t="str">
        <f>'Crisis Indicator Data'!E74</f>
        <v>LSO</v>
      </c>
      <c r="F77" s="210">
        <f>IF('Crisis Indicator Data'!Q74="x","x",('Crisis Indicator Data'!Q74/1000000))</f>
        <v>0.40500000000000003</v>
      </c>
      <c r="G77" s="210">
        <f>IF('Crisis Indicator Data'!R74="x","x",('Crisis Indicator Data'!R74/1000000))</f>
        <v>0.48</v>
      </c>
      <c r="H77" s="210">
        <f>IF('Crisis Indicator Data'!S74="x","x",('Crisis Indicator Data'!S74/1000000))</f>
        <v>0.48199999999999998</v>
      </c>
      <c r="I77" s="210">
        <f>IF('Crisis Indicator Data'!T74="x","x",('Crisis Indicator Data'!T74/1000000))</f>
        <v>0.1</v>
      </c>
      <c r="J77" s="210">
        <f>IF('Crisis Indicator Data'!U74="x","x",('Crisis Indicator Data'!U74/1000000))</f>
        <v>0</v>
      </c>
      <c r="K77" s="195">
        <f t="shared" si="5"/>
        <v>2.9</v>
      </c>
      <c r="L77" s="190">
        <f>IF(F77="x","x",(F77*1000000/VLOOKUP($C77,'Crisis Indicator Data'!$C$3:$H$198,5,FALSE)))</f>
        <v>0.27607361963190186</v>
      </c>
      <c r="M77" s="190">
        <f>IF(G77="x","x",(G77*1000000/VLOOKUP($C77,'Crisis Indicator Data'!$C$3:$H$198,5,FALSE)))</f>
        <v>0.32719836400817998</v>
      </c>
      <c r="N77" s="190">
        <f>IF(H77="x","x",(H77*1000000/VLOOKUP($C77,'Crisis Indicator Data'!$C$3:$H$198,5,FALSE)))</f>
        <v>0.32856169052488071</v>
      </c>
      <c r="O77" s="190">
        <f>IF(I77="x","x",(I77*1000000/VLOOKUP($C77,'Crisis Indicator Data'!$C$3:$H$198,5,FALSE)))</f>
        <v>6.8166325835037497E-2</v>
      </c>
      <c r="P77" s="190">
        <f>IF(J77="x","x",(J77*1000000/VLOOKUP($C77,'Crisis Indicator Data'!$C$3:$H$198,5,FALSE)))</f>
        <v>0</v>
      </c>
      <c r="Q77" s="176">
        <f t="shared" si="6"/>
        <v>4</v>
      </c>
      <c r="R77" s="176">
        <f t="shared" si="4"/>
        <v>3.45</v>
      </c>
    </row>
    <row r="78" spans="1:18" x14ac:dyDescent="0.3">
      <c r="A78" s="199" t="str">
        <f>'Crisis Indicator Data'!A75</f>
        <v>Southern Africa Regional Food Security Crisis</v>
      </c>
      <c r="B78" s="200" t="str">
        <f>'Crisis Indicator Data'!B75</f>
        <v>Regional crisis</v>
      </c>
      <c r="C78" s="200" t="str">
        <f>'Crisis Indicator Data'!C75</f>
        <v>REG012</v>
      </c>
      <c r="D78" s="200" t="str">
        <f>'Crisis Indicator Data'!D75</f>
        <v>Lesotho,Madagascar,Malawi,Mozambique,Namibia,Eswatini,Tanzania,Zambia,Zimbabwe</v>
      </c>
      <c r="E78" s="200" t="str">
        <f>'Crisis Indicator Data'!E75</f>
        <v>LSO, MDG, MWI, MOZ, NAM, SWZ, TZA, ZMB, ZWE</v>
      </c>
      <c r="F78" s="210">
        <f>IF('Crisis Indicator Data'!Q75="x","x",('Crisis Indicator Data'!Q75/1000000))</f>
        <v>20.111999999999998</v>
      </c>
      <c r="G78" s="210">
        <f>IF('Crisis Indicator Data'!R75="x","x",('Crisis Indicator Data'!R75/1000000))</f>
        <v>14.176</v>
      </c>
      <c r="H78" s="210">
        <f>IF('Crisis Indicator Data'!S75="x","x",('Crisis Indicator Data'!S75/1000000))</f>
        <v>8.9290000000000003</v>
      </c>
      <c r="I78" s="210">
        <f>IF('Crisis Indicator Data'!T75="x","x",('Crisis Indicator Data'!T75/1000000))</f>
        <v>1.115</v>
      </c>
      <c r="J78" s="210">
        <f>IF('Crisis Indicator Data'!U75="x","x",('Crisis Indicator Data'!U75/1000000))</f>
        <v>0</v>
      </c>
      <c r="K78" s="195">
        <f t="shared" si="5"/>
        <v>5</v>
      </c>
      <c r="L78" s="190">
        <f>IF(F78="x","x",(F78*1000000/VLOOKUP($C78,'Crisis Indicator Data'!$C$3:$H$198,5,FALSE)))</f>
        <v>0.45367801312851053</v>
      </c>
      <c r="M78" s="190">
        <f>IF(G78="x","x",(G78*1000000/VLOOKUP($C78,'Crisis Indicator Data'!$C$3:$H$198,5,FALSE)))</f>
        <v>0.31977622882407347</v>
      </c>
      <c r="N78" s="190">
        <f>IF(H78="x","x",(H78*1000000/VLOOKUP($C78,'Crisis Indicator Data'!$C$3:$H$198,5,FALSE)))</f>
        <v>0.20141661591211568</v>
      </c>
      <c r="O78" s="190">
        <f>IF(I78="x","x",(I78*1000000/VLOOKUP($C78,'Crisis Indicator Data'!$C$3:$H$198,5,FALSE)))</f>
        <v>2.5151699713518758E-2</v>
      </c>
      <c r="P78" s="190">
        <f>IF(J78="x","x",(J78*1000000/VLOOKUP($C78,'Crisis Indicator Data'!$C$3:$H$198,5,FALSE)))</f>
        <v>0</v>
      </c>
      <c r="Q78" s="176">
        <f t="shared" si="6"/>
        <v>3</v>
      </c>
      <c r="R78" s="176">
        <f t="shared" si="4"/>
        <v>4</v>
      </c>
    </row>
    <row r="79" spans="1:18" x14ac:dyDescent="0.3">
      <c r="A79" s="199" t="str">
        <f>'Crisis Indicator Data'!A76</f>
        <v>Complex crisis in Libya</v>
      </c>
      <c r="B79" s="200" t="str">
        <f>'Crisis Indicator Data'!B76</f>
        <v>Multiple crises country</v>
      </c>
      <c r="C79" s="200" t="str">
        <f>'Crisis Indicator Data'!C76</f>
        <v>LBY001</v>
      </c>
      <c r="D79" s="200" t="str">
        <f>'Crisis Indicator Data'!D76</f>
        <v>Libya</v>
      </c>
      <c r="E79" s="200" t="str">
        <f>'Crisis Indicator Data'!E76</f>
        <v>LBY</v>
      </c>
      <c r="F79" s="210">
        <f>IF('Crisis Indicator Data'!Q76="x","x",('Crisis Indicator Data'!Q76/1000000))</f>
        <v>5.0709999999999997</v>
      </c>
      <c r="G79" s="210">
        <f>IF('Crisis Indicator Data'!R76="x","x",('Crisis Indicator Data'!R76/1000000))</f>
        <v>0.77400000000000002</v>
      </c>
      <c r="H79" s="210">
        <f>IF('Crisis Indicator Data'!S76="x","x",('Crisis Indicator Data'!S76/1000000))</f>
        <v>0.108</v>
      </c>
      <c r="I79" s="210">
        <f>IF('Crisis Indicator Data'!T76="x","x",('Crisis Indicator Data'!T76/1000000))</f>
        <v>0.55800000000000005</v>
      </c>
      <c r="J79" s="210">
        <f>IF('Crisis Indicator Data'!U76="x","x",('Crisis Indicator Data'!U76/1000000))</f>
        <v>0.36</v>
      </c>
      <c r="K79" s="195">
        <f t="shared" si="5"/>
        <v>3.4</v>
      </c>
      <c r="L79" s="190">
        <f>IF(F79="x","x",(F79*1000000/VLOOKUP($C79,'Crisis Indicator Data'!$C$3:$H$198,5,FALSE)))</f>
        <v>0.73802939892300978</v>
      </c>
      <c r="M79" s="190">
        <f>IF(G79="x","x",(G79*1000000/VLOOKUP($C79,'Crisis Indicator Data'!$C$3:$H$198,5,FALSE)))</f>
        <v>0.11264735846310581</v>
      </c>
      <c r="N79" s="190">
        <f>IF(H79="x","x",(H79*1000000/VLOOKUP($C79,'Crisis Indicator Data'!$C$3:$H$198,5,FALSE)))</f>
        <v>1.5718236064619414E-2</v>
      </c>
      <c r="O79" s="190">
        <f>IF(I79="x","x",(I79*1000000/VLOOKUP($C79,'Crisis Indicator Data'!$C$3:$H$198,5,FALSE)))</f>
        <v>8.1210886333866972E-2</v>
      </c>
      <c r="P79" s="190">
        <f>IF(J79="x","x",(J79*1000000/VLOOKUP($C79,'Crisis Indicator Data'!$C$3:$H$198,5,FALSE)))</f>
        <v>5.2394120215398049E-2</v>
      </c>
      <c r="Q79" s="176">
        <f t="shared" si="6"/>
        <v>5</v>
      </c>
      <c r="R79" s="176">
        <f t="shared" si="4"/>
        <v>4.2</v>
      </c>
    </row>
    <row r="80" spans="1:18" x14ac:dyDescent="0.3">
      <c r="A80" s="199" t="str">
        <f>'Crisis Indicator Data'!A77</f>
        <v>Mixed migration flows in Libya</v>
      </c>
      <c r="B80" s="200" t="str">
        <f>'Crisis Indicator Data'!B77</f>
        <v>International displacement</v>
      </c>
      <c r="C80" s="200" t="str">
        <f>'Crisis Indicator Data'!C77</f>
        <v>LBY002</v>
      </c>
      <c r="D80" s="200" t="str">
        <f>'Crisis Indicator Data'!D77</f>
        <v>Libya</v>
      </c>
      <c r="E80" s="200" t="str">
        <f>'Crisis Indicator Data'!E77</f>
        <v>LBY</v>
      </c>
      <c r="F80" s="210">
        <f>IF('Crisis Indicator Data'!Q77="x","x",('Crisis Indicator Data'!Q77/1000000))</f>
        <v>6.2859999999999996</v>
      </c>
      <c r="G80" s="210">
        <f>IF('Crisis Indicator Data'!R77="x","x",('Crisis Indicator Data'!R77/1000000))</f>
        <v>0.26100000000000001</v>
      </c>
      <c r="H80" s="210">
        <f>IF('Crisis Indicator Data'!S77="x","x",('Crisis Indicator Data'!S77/1000000))</f>
        <v>0.19</v>
      </c>
      <c r="I80" s="210">
        <f>IF('Crisis Indicator Data'!T77="x","x",('Crisis Indicator Data'!T77/1000000))</f>
        <v>0.13100000000000001</v>
      </c>
      <c r="J80" s="210">
        <f>IF('Crisis Indicator Data'!U77="x","x",('Crisis Indicator Data'!U77/1000000))</f>
        <v>3.0000000000000001E-3</v>
      </c>
      <c r="K80" s="195">
        <f t="shared" si="5"/>
        <v>2.5</v>
      </c>
      <c r="L80" s="190">
        <f>IF(F80="x","x",(F80*1000000/VLOOKUP($C80,'Crisis Indicator Data'!$C$3:$H$198,5,FALSE)))</f>
        <v>0.91485955464997815</v>
      </c>
      <c r="M80" s="190">
        <f>IF(G80="x","x",(G80*1000000/VLOOKUP($C80,'Crisis Indicator Data'!$C$3:$H$198,5,FALSE)))</f>
        <v>3.7985737156163588E-2</v>
      </c>
      <c r="N80" s="190">
        <f>IF(H80="x","x",(H80*1000000/VLOOKUP($C80,'Crisis Indicator Data'!$C$3:$H$198,5,FALSE)))</f>
        <v>2.7652452335904527E-2</v>
      </c>
      <c r="O80" s="190">
        <f>IF(I80="x","x",(I80*1000000/VLOOKUP($C80,'Crisis Indicator Data'!$C$3:$H$198,5,FALSE)))</f>
        <v>1.9065638189492067E-2</v>
      </c>
      <c r="P80" s="190">
        <f>IF(J80="x","x",(J80*1000000/VLOOKUP($C80,'Crisis Indicator Data'!$C$3:$H$198,5,FALSE)))</f>
        <v>4.3661766846165044E-4</v>
      </c>
      <c r="Q80" s="176">
        <f t="shared" si="6"/>
        <v>2</v>
      </c>
      <c r="R80" s="176">
        <f t="shared" si="4"/>
        <v>2.25</v>
      </c>
    </row>
    <row r="81" spans="1:18" x14ac:dyDescent="0.3">
      <c r="A81" s="199" t="str">
        <f>'Crisis Indicator Data'!A78</f>
        <v>Drought in Madagascar</v>
      </c>
      <c r="B81" s="200" t="str">
        <f>'Crisis Indicator Data'!B78</f>
        <v>Drought</v>
      </c>
      <c r="C81" s="200" t="str">
        <f>'Crisis Indicator Data'!C78</f>
        <v>MDG002</v>
      </c>
      <c r="D81" s="200" t="str">
        <f>'Crisis Indicator Data'!D78</f>
        <v>Madagascar</v>
      </c>
      <c r="E81" s="200" t="str">
        <f>'Crisis Indicator Data'!E78</f>
        <v>MDG</v>
      </c>
      <c r="F81" s="210">
        <f>IF('Crisis Indicator Data'!Q78="x","x",('Crisis Indicator Data'!Q78/1000000))</f>
        <v>0.67200000000000004</v>
      </c>
      <c r="G81" s="210">
        <f>IF('Crisis Indicator Data'!R78="x","x",('Crisis Indicator Data'!R78/1000000))</f>
        <v>1.05</v>
      </c>
      <c r="H81" s="210">
        <f>IF('Crisis Indicator Data'!S78="x","x",('Crisis Indicator Data'!S78/1000000))</f>
        <v>0.52700000000000002</v>
      </c>
      <c r="I81" s="210">
        <f>IF('Crisis Indicator Data'!T78="x","x",('Crisis Indicator Data'!T78/1000000))</f>
        <v>2.7E-2</v>
      </c>
      <c r="J81" s="210">
        <f>IF('Crisis Indicator Data'!U78="x","x",('Crisis Indicator Data'!U78/1000000))</f>
        <v>0</v>
      </c>
      <c r="K81" s="195">
        <f t="shared" si="5"/>
        <v>2.9</v>
      </c>
      <c r="L81" s="190">
        <f>IF(F81="x","x",(F81*1000000/VLOOKUP($C81,'Crisis Indicator Data'!$C$3:$H$198,5,FALSE)))</f>
        <v>0.29525483304042177</v>
      </c>
      <c r="M81" s="190">
        <f>IF(G81="x","x",(G81*1000000/VLOOKUP($C81,'Crisis Indicator Data'!$C$3:$H$198,5,FALSE)))</f>
        <v>0.46133567662565905</v>
      </c>
      <c r="N81" s="190">
        <f>IF(H81="x","x",(H81*1000000/VLOOKUP($C81,'Crisis Indicator Data'!$C$3:$H$198,5,FALSE)))</f>
        <v>0.23154657293497363</v>
      </c>
      <c r="O81" s="190">
        <f>IF(I81="x","x",(I81*1000000/VLOOKUP($C81,'Crisis Indicator Data'!$C$3:$H$198,5,FALSE)))</f>
        <v>1.1862917398945518E-2</v>
      </c>
      <c r="P81" s="190">
        <f>IF(J81="x","x",(J81*1000000/VLOOKUP($C81,'Crisis Indicator Data'!$C$3:$H$198,5,FALSE)))</f>
        <v>0</v>
      </c>
      <c r="Q81" s="176">
        <f t="shared" si="6"/>
        <v>3</v>
      </c>
      <c r="R81" s="176">
        <f t="shared" si="4"/>
        <v>2.95</v>
      </c>
    </row>
    <row r="82" spans="1:18" x14ac:dyDescent="0.3">
      <c r="A82" s="199" t="str">
        <f>'Crisis Indicator Data'!A79</f>
        <v>Complex crisis in Malawi</v>
      </c>
      <c r="B82" s="200" t="str">
        <f>'Crisis Indicator Data'!B79</f>
        <v>Complex crisis</v>
      </c>
      <c r="C82" s="200" t="str">
        <f>'Crisis Indicator Data'!C79</f>
        <v>MWI002</v>
      </c>
      <c r="D82" s="200" t="str">
        <f>'Crisis Indicator Data'!D79</f>
        <v>Malawi</v>
      </c>
      <c r="E82" s="200" t="str">
        <f>'Crisis Indicator Data'!E79</f>
        <v>MWI</v>
      </c>
      <c r="F82" s="210">
        <f>IF('Crisis Indicator Data'!Q79="x","x",('Crisis Indicator Data'!Q79/1000000))</f>
        <v>8.8409999999999993</v>
      </c>
      <c r="G82" s="210">
        <f>IF('Crisis Indicator Data'!R79="x","x",('Crisis Indicator Data'!R79/1000000))</f>
        <v>6.2190000000000003</v>
      </c>
      <c r="H82" s="210">
        <f>IF('Crisis Indicator Data'!S79="x","x",('Crisis Indicator Data'!S79/1000000))</f>
        <v>2.6179999999999999</v>
      </c>
      <c r="I82" s="210">
        <f>IF('Crisis Indicator Data'!T79="x","x",('Crisis Indicator Data'!T79/1000000))</f>
        <v>0</v>
      </c>
      <c r="J82" s="210">
        <f>IF('Crisis Indicator Data'!U79="x","x",('Crisis Indicator Data'!U79/1000000))</f>
        <v>0</v>
      </c>
      <c r="K82" s="195">
        <f t="shared" si="5"/>
        <v>4</v>
      </c>
      <c r="L82" s="190">
        <f>IF(F82="x","x",(F82*1000000/VLOOKUP($C82,'Crisis Indicator Data'!$C$3:$H$198,5,FALSE)))</f>
        <v>0.50011313497001919</v>
      </c>
      <c r="M82" s="190">
        <f>IF(G82="x","x",(G82*1000000/VLOOKUP($C82,'Crisis Indicator Data'!$C$3:$H$198,5,FALSE)))</f>
        <v>0.35179318927480485</v>
      </c>
      <c r="N82" s="190">
        <f>IF(H82="x","x",(H82*1000000/VLOOKUP($C82,'Crisis Indicator Data'!$C$3:$H$198,5,FALSE)))</f>
        <v>0.14809367575517593</v>
      </c>
      <c r="O82" s="190">
        <f>IF(I82="x","x",(I82*1000000/VLOOKUP($C82,'Crisis Indicator Data'!$C$3:$H$198,5,FALSE)))</f>
        <v>0</v>
      </c>
      <c r="P82" s="190">
        <f>IF(J82="x","x",(J82*1000000/VLOOKUP($C82,'Crisis Indicator Data'!$C$3:$H$198,5,FALSE)))</f>
        <v>0</v>
      </c>
      <c r="Q82" s="176">
        <f t="shared" si="6"/>
        <v>3</v>
      </c>
      <c r="R82" s="176">
        <f t="shared" si="4"/>
        <v>3.5</v>
      </c>
    </row>
    <row r="83" spans="1:18" x14ac:dyDescent="0.3">
      <c r="A83" s="199" t="str">
        <f>'Crisis Indicator Data'!A80</f>
        <v>Complex crisis in Mali</v>
      </c>
      <c r="B83" s="200" t="str">
        <f>'Crisis Indicator Data'!B80</f>
        <v>Complex crisis</v>
      </c>
      <c r="C83" s="200" t="str">
        <f>'Crisis Indicator Data'!C80</f>
        <v>MLI001</v>
      </c>
      <c r="D83" s="200" t="str">
        <f>'Crisis Indicator Data'!D80</f>
        <v>Mali</v>
      </c>
      <c r="E83" s="200" t="str">
        <f>'Crisis Indicator Data'!E80</f>
        <v>MLI</v>
      </c>
      <c r="F83" s="210">
        <f>IF('Crisis Indicator Data'!Q80="x","x",('Crisis Indicator Data'!Q80/1000000))</f>
        <v>11.606</v>
      </c>
      <c r="G83" s="210">
        <f>IF('Crisis Indicator Data'!R80="x","x",('Crisis Indicator Data'!R80/1000000))</f>
        <v>3.9</v>
      </c>
      <c r="H83" s="210">
        <f>IF('Crisis Indicator Data'!S80="x","x",('Crisis Indicator Data'!S80/1000000))</f>
        <v>3.8180000000000001</v>
      </c>
      <c r="I83" s="210">
        <f>IF('Crisis Indicator Data'!T80="x","x",('Crisis Indicator Data'!T80/1000000))</f>
        <v>0.48199999999999998</v>
      </c>
      <c r="J83" s="210">
        <f>IF('Crisis Indicator Data'!U80="x","x",('Crisis Indicator Data'!U80/1000000))</f>
        <v>0</v>
      </c>
      <c r="K83" s="195">
        <f t="shared" si="5"/>
        <v>4.4000000000000004</v>
      </c>
      <c r="L83" s="190">
        <f>IF(F83="x","x",(F83*1000000/VLOOKUP($C83,'Crisis Indicator Data'!$C$3:$H$198,5,FALSE)))</f>
        <v>0.58598404523881653</v>
      </c>
      <c r="M83" s="190">
        <f>IF(G83="x","x",(G83*1000000/VLOOKUP($C83,'Crisis Indicator Data'!$C$3:$H$198,5,FALSE)))</f>
        <v>0.19691002726446533</v>
      </c>
      <c r="N83" s="190">
        <f>IF(H83="x","x",(H83*1000000/VLOOKUP($C83,'Crisis Indicator Data'!$C$3:$H$198,5,FALSE)))</f>
        <v>0.19276986771685348</v>
      </c>
      <c r="O83" s="190">
        <f>IF(I83="x","x",(I83*1000000/VLOOKUP($C83,'Crisis Indicator Data'!$C$3:$H$198,5,FALSE)))</f>
        <v>2.4336059779864687E-2</v>
      </c>
      <c r="P83" s="190">
        <f>IF(J83="x","x",(J83*1000000/VLOOKUP($C83,'Crisis Indicator Data'!$C$3:$H$198,5,FALSE)))</f>
        <v>0</v>
      </c>
      <c r="Q83" s="176">
        <f t="shared" si="6"/>
        <v>3</v>
      </c>
      <c r="R83" s="176">
        <f t="shared" si="4"/>
        <v>3.7</v>
      </c>
    </row>
    <row r="84" spans="1:18" x14ac:dyDescent="0.3">
      <c r="A84" s="199" t="str">
        <f>'Crisis Indicator Data'!A81</f>
        <v>Refugees from Mali in Mauritania</v>
      </c>
      <c r="B84" s="200" t="str">
        <f>'Crisis Indicator Data'!B81</f>
        <v>International displacement</v>
      </c>
      <c r="C84" s="200" t="str">
        <f>'Crisis Indicator Data'!C81</f>
        <v>MRT002</v>
      </c>
      <c r="D84" s="200" t="str">
        <f>'Crisis Indicator Data'!D81</f>
        <v>Mauritania</v>
      </c>
      <c r="E84" s="200" t="str">
        <f>'Crisis Indicator Data'!E81</f>
        <v>MRT</v>
      </c>
      <c r="F84" s="210">
        <f>IF('Crisis Indicator Data'!Q81="x","x",('Crisis Indicator Data'!Q81/1000000))</f>
        <v>1.0999999999999999E-2</v>
      </c>
      <c r="G84" s="210">
        <f>IF('Crisis Indicator Data'!R81="x","x",('Crisis Indicator Data'!R81/1000000))</f>
        <v>0</v>
      </c>
      <c r="H84" s="210">
        <f>IF('Crisis Indicator Data'!S81="x","x",('Crisis Indicator Data'!S81/1000000))</f>
        <v>6.0999999999999999E-2</v>
      </c>
      <c r="I84" s="210">
        <f>IF('Crisis Indicator Data'!T81="x","x",('Crisis Indicator Data'!T81/1000000))</f>
        <v>0</v>
      </c>
      <c r="J84" s="210">
        <f>IF('Crisis Indicator Data'!U81="x","x",('Crisis Indicator Data'!U81/1000000))</f>
        <v>0</v>
      </c>
      <c r="K84" s="195">
        <f t="shared" si="5"/>
        <v>1.3</v>
      </c>
      <c r="L84" s="190">
        <f>IF(F84="x","x",(F84*1000000/VLOOKUP($C84,'Crisis Indicator Data'!$C$3:$H$198,5,FALSE)))</f>
        <v>0.15277777777777779</v>
      </c>
      <c r="M84" s="190">
        <f>IF(G84="x","x",(G84*1000000/VLOOKUP($C84,'Crisis Indicator Data'!$C$3:$H$198,5,FALSE)))</f>
        <v>0</v>
      </c>
      <c r="N84" s="190">
        <f>IF(H84="x","x",(H84*1000000/VLOOKUP($C84,'Crisis Indicator Data'!$C$3:$H$198,5,FALSE)))</f>
        <v>0.84722222222222221</v>
      </c>
      <c r="O84" s="190">
        <f>IF(I84="x","x",(I84*1000000/VLOOKUP($C84,'Crisis Indicator Data'!$C$3:$H$198,5,FALSE)))</f>
        <v>0</v>
      </c>
      <c r="P84" s="190">
        <f>IF(J84="x","x",(J84*1000000/VLOOKUP($C84,'Crisis Indicator Data'!$C$3:$H$198,5,FALSE)))</f>
        <v>0</v>
      </c>
      <c r="Q84" s="176">
        <f t="shared" si="6"/>
        <v>3</v>
      </c>
      <c r="R84" s="176">
        <f t="shared" si="4"/>
        <v>2.15</v>
      </c>
    </row>
    <row r="85" spans="1:18" x14ac:dyDescent="0.3">
      <c r="A85" s="199" t="str">
        <f>'Crisis Indicator Data'!A82</f>
        <v>Food Security in Mauritania</v>
      </c>
      <c r="B85" s="200" t="str">
        <f>'Crisis Indicator Data'!B82</f>
        <v>Drought</v>
      </c>
      <c r="C85" s="200" t="str">
        <f>'Crisis Indicator Data'!C82</f>
        <v>MRT003</v>
      </c>
      <c r="D85" s="200" t="str">
        <f>'Crisis Indicator Data'!D82</f>
        <v>Mauritania</v>
      </c>
      <c r="E85" s="200" t="str">
        <f>'Crisis Indicator Data'!E82</f>
        <v>MRT</v>
      </c>
      <c r="F85" s="210">
        <f>IF('Crisis Indicator Data'!Q82="x","x",('Crisis Indicator Data'!Q82/1000000))</f>
        <v>2.6320000000000001</v>
      </c>
      <c r="G85" s="210">
        <f>IF('Crisis Indicator Data'!R82="x","x",('Crisis Indicator Data'!R82/1000000))</f>
        <v>1.036</v>
      </c>
      <c r="H85" s="210">
        <f>IF('Crisis Indicator Data'!S82="x","x",('Crisis Indicator Data'!S82/1000000))</f>
        <v>0.45700000000000002</v>
      </c>
      <c r="I85" s="210">
        <f>IF('Crisis Indicator Data'!T82="x","x",('Crisis Indicator Data'!T82/1000000))</f>
        <v>0.02</v>
      </c>
      <c r="J85" s="210">
        <f>IF('Crisis Indicator Data'!U82="x","x",('Crisis Indicator Data'!U82/1000000))</f>
        <v>0</v>
      </c>
      <c r="K85" s="195">
        <f t="shared" si="5"/>
        <v>2.8</v>
      </c>
      <c r="L85" s="190">
        <f>IF(F85="x","x",(F85*1000000/VLOOKUP($C85,'Crisis Indicator Data'!$C$3:$H$198,5,FALSE)))</f>
        <v>0.63498190591073578</v>
      </c>
      <c r="M85" s="190">
        <f>IF(G85="x","x",(G85*1000000/VLOOKUP($C85,'Crisis Indicator Data'!$C$3:$H$198,5,FALSE)))</f>
        <v>0.24993968636911942</v>
      </c>
      <c r="N85" s="190">
        <f>IF(H85="x","x",(H85*1000000/VLOOKUP($C85,'Crisis Indicator Data'!$C$3:$H$198,5,FALSE)))</f>
        <v>0.11025331724969843</v>
      </c>
      <c r="O85" s="190">
        <f>IF(I85="x","x",(I85*1000000/VLOOKUP($C85,'Crisis Indicator Data'!$C$3:$H$198,5,FALSE)))</f>
        <v>4.8250904704463205E-3</v>
      </c>
      <c r="P85" s="190">
        <f>IF(J85="x","x",(J85*1000000/VLOOKUP($C85,'Crisis Indicator Data'!$C$3:$H$198,5,FALSE)))</f>
        <v>0</v>
      </c>
      <c r="Q85" s="176">
        <f t="shared" si="6"/>
        <v>3</v>
      </c>
      <c r="R85" s="176">
        <f t="shared" si="4"/>
        <v>2.9</v>
      </c>
    </row>
    <row r="86" spans="1:18" x14ac:dyDescent="0.3">
      <c r="A86" s="199" t="str">
        <f>'Crisis Indicator Data'!A83</f>
        <v>Multiple crisis in Mexico</v>
      </c>
      <c r="B86" s="200" t="str">
        <f>'Crisis Indicator Data'!B83</f>
        <v>Multiple crises country</v>
      </c>
      <c r="C86" s="200" t="str">
        <f>'Crisis Indicator Data'!C83</f>
        <v>MEX001</v>
      </c>
      <c r="D86" s="200" t="str">
        <f>'Crisis Indicator Data'!D83</f>
        <v>Mexico</v>
      </c>
      <c r="E86" s="200" t="str">
        <f>'Crisis Indicator Data'!E83</f>
        <v>MEX</v>
      </c>
      <c r="F86" s="210" t="str">
        <f>IF('Crisis Indicator Data'!Q83="x","x",('Crisis Indicator Data'!Q83/1000000))</f>
        <v>x</v>
      </c>
      <c r="G86" s="210" t="str">
        <f>IF('Crisis Indicator Data'!R83="x","x",('Crisis Indicator Data'!R83/1000000))</f>
        <v>x</v>
      </c>
      <c r="H86" s="210" t="str">
        <f>IF('Crisis Indicator Data'!S83="x","x",('Crisis Indicator Data'!S83/1000000))</f>
        <v>x</v>
      </c>
      <c r="I86" s="210" t="str">
        <f>IF('Crisis Indicator Data'!T83="x","x",('Crisis Indicator Data'!T83/1000000))</f>
        <v>x</v>
      </c>
      <c r="J86" s="210" t="str">
        <f>IF('Crisis Indicator Data'!U83="x","x",('Crisis Indicator Data'!U83/1000000))</f>
        <v>x</v>
      </c>
      <c r="K86" s="195" t="str">
        <f t="shared" si="5"/>
        <v>x</v>
      </c>
      <c r="L86" s="190" t="str">
        <f>IF(F86="x","x",(F86*1000000/VLOOKUP($C86,'Crisis Indicator Data'!$C$3:$H$198,5,FALSE)))</f>
        <v>x</v>
      </c>
      <c r="M86" s="190" t="str">
        <f>IF(G86="x","x",(G86*1000000/VLOOKUP($C86,'Crisis Indicator Data'!$C$3:$H$198,5,FALSE)))</f>
        <v>x</v>
      </c>
      <c r="N86" s="190" t="str">
        <f>IF(H86="x","x",(H86*1000000/VLOOKUP($C86,'Crisis Indicator Data'!$C$3:$H$198,5,FALSE)))</f>
        <v>x</v>
      </c>
      <c r="O86" s="190" t="str">
        <f>IF(I86="x","x",(I86*1000000/VLOOKUP($C86,'Crisis Indicator Data'!$C$3:$H$198,5,FALSE)))</f>
        <v>x</v>
      </c>
      <c r="P86" s="190" t="str">
        <f>IF(J86="x","x",(J86*1000000/VLOOKUP($C86,'Crisis Indicator Data'!$C$3:$H$198,5,FALSE)))</f>
        <v>x</v>
      </c>
      <c r="Q86" s="176" t="str">
        <f t="shared" si="6"/>
        <v>x</v>
      </c>
      <c r="R86" s="176" t="str">
        <f t="shared" si="4"/>
        <v>x</v>
      </c>
    </row>
    <row r="87" spans="1:18" x14ac:dyDescent="0.3">
      <c r="A87" s="199" t="str">
        <f>'Crisis Indicator Data'!A84</f>
        <v>Criminal Violence in Mexico</v>
      </c>
      <c r="B87" s="200" t="str">
        <f>'Crisis Indicator Data'!B84</f>
        <v>Other type of violence</v>
      </c>
      <c r="C87" s="200" t="str">
        <f>'Crisis Indicator Data'!C84</f>
        <v>MEX002</v>
      </c>
      <c r="D87" s="200" t="str">
        <f>'Crisis Indicator Data'!D84</f>
        <v>Mexico</v>
      </c>
      <c r="E87" s="200" t="str">
        <f>'Crisis Indicator Data'!E84</f>
        <v>MEX</v>
      </c>
      <c r="F87" s="210" t="str">
        <f>IF('Crisis Indicator Data'!Q84="x","x",('Crisis Indicator Data'!Q84/1000000))</f>
        <v>x</v>
      </c>
      <c r="G87" s="210" t="str">
        <f>IF('Crisis Indicator Data'!R84="x","x",('Crisis Indicator Data'!R84/1000000))</f>
        <v>x</v>
      </c>
      <c r="H87" s="210" t="str">
        <f>IF('Crisis Indicator Data'!S84="x","x",('Crisis Indicator Data'!S84/1000000))</f>
        <v>x</v>
      </c>
      <c r="I87" s="210" t="str">
        <f>IF('Crisis Indicator Data'!T84="x","x",('Crisis Indicator Data'!T84/1000000))</f>
        <v>x</v>
      </c>
      <c r="J87" s="210" t="str">
        <f>IF('Crisis Indicator Data'!U84="x","x",('Crisis Indicator Data'!U84/1000000))</f>
        <v>x</v>
      </c>
      <c r="K87" s="195" t="str">
        <f t="shared" si="5"/>
        <v>x</v>
      </c>
      <c r="L87" s="190" t="str">
        <f>IF(F87="x","x",(F87*1000000/VLOOKUP($C87,'Crisis Indicator Data'!$C$3:$H$198,5,FALSE)))</f>
        <v>x</v>
      </c>
      <c r="M87" s="190" t="str">
        <f>IF(G87="x","x",(G87*1000000/VLOOKUP($C87,'Crisis Indicator Data'!$C$3:$H$198,5,FALSE)))</f>
        <v>x</v>
      </c>
      <c r="N87" s="190" t="str">
        <f>IF(H87="x","x",(H87*1000000/VLOOKUP($C87,'Crisis Indicator Data'!$C$3:$H$198,5,FALSE)))</f>
        <v>x</v>
      </c>
      <c r="O87" s="190" t="str">
        <f>IF(I87="x","x",(I87*1000000/VLOOKUP($C87,'Crisis Indicator Data'!$C$3:$H$198,5,FALSE)))</f>
        <v>x</v>
      </c>
      <c r="P87" s="190" t="str">
        <f>IF(J87="x","x",(J87*1000000/VLOOKUP($C87,'Crisis Indicator Data'!$C$3:$H$198,5,FALSE)))</f>
        <v>x</v>
      </c>
      <c r="Q87" s="176" t="str">
        <f t="shared" si="6"/>
        <v>x</v>
      </c>
      <c r="R87" s="176" t="str">
        <f t="shared" si="4"/>
        <v>x</v>
      </c>
    </row>
    <row r="88" spans="1:18" x14ac:dyDescent="0.3">
      <c r="A88" s="199" t="str">
        <f>'Crisis Indicator Data'!A85</f>
        <v>Mixed Migration in Mexico</v>
      </c>
      <c r="B88" s="200" t="str">
        <f>'Crisis Indicator Data'!B85</f>
        <v>International displacement</v>
      </c>
      <c r="C88" s="200" t="str">
        <f>'Crisis Indicator Data'!C85</f>
        <v>MEX003</v>
      </c>
      <c r="D88" s="200" t="str">
        <f>'Crisis Indicator Data'!D85</f>
        <v>Mexico</v>
      </c>
      <c r="E88" s="200" t="str">
        <f>'Crisis Indicator Data'!E85</f>
        <v>MEX</v>
      </c>
      <c r="F88" s="210" t="str">
        <f>IF('Crisis Indicator Data'!Q85="x","x",('Crisis Indicator Data'!Q85/1000000))</f>
        <v>x</v>
      </c>
      <c r="G88" s="210" t="str">
        <f>IF('Crisis Indicator Data'!R85="x","x",('Crisis Indicator Data'!R85/1000000))</f>
        <v>x</v>
      </c>
      <c r="H88" s="210" t="str">
        <f>IF('Crisis Indicator Data'!S85="x","x",('Crisis Indicator Data'!S85/1000000))</f>
        <v>x</v>
      </c>
      <c r="I88" s="210" t="str">
        <f>IF('Crisis Indicator Data'!T85="x","x",('Crisis Indicator Data'!T85/1000000))</f>
        <v>x</v>
      </c>
      <c r="J88" s="210" t="str">
        <f>IF('Crisis Indicator Data'!U85="x","x",('Crisis Indicator Data'!U85/1000000))</f>
        <v>x</v>
      </c>
      <c r="K88" s="195" t="str">
        <f t="shared" si="5"/>
        <v>x</v>
      </c>
      <c r="L88" s="190" t="str">
        <f>IF(F88="x","x",(F88*1000000/VLOOKUP($C88,'Crisis Indicator Data'!$C$3:$H$198,5,FALSE)))</f>
        <v>x</v>
      </c>
      <c r="M88" s="190" t="str">
        <f>IF(G88="x","x",(G88*1000000/VLOOKUP($C88,'Crisis Indicator Data'!$C$3:$H$198,5,FALSE)))</f>
        <v>x</v>
      </c>
      <c r="N88" s="190" t="str">
        <f>IF(H88="x","x",(H88*1000000/VLOOKUP($C88,'Crisis Indicator Data'!$C$3:$H$198,5,FALSE)))</f>
        <v>x</v>
      </c>
      <c r="O88" s="190" t="str">
        <f>IF(I88="x","x",(I88*1000000/VLOOKUP($C88,'Crisis Indicator Data'!$C$3:$H$198,5,FALSE)))</f>
        <v>x</v>
      </c>
      <c r="P88" s="190" t="str">
        <f>IF(J88="x","x",(J88*1000000/VLOOKUP($C88,'Crisis Indicator Data'!$C$3:$H$198,5,FALSE)))</f>
        <v>x</v>
      </c>
      <c r="Q88" s="176" t="str">
        <f t="shared" si="6"/>
        <v>x</v>
      </c>
      <c r="R88" s="176" t="str">
        <f t="shared" si="4"/>
        <v>x</v>
      </c>
    </row>
    <row r="89" spans="1:18" x14ac:dyDescent="0.3">
      <c r="A89" s="199" t="str">
        <f>'Crisis Indicator Data'!A86</f>
        <v>Hurricane Eta and Iota in Southern Mexico</v>
      </c>
      <c r="B89" s="200" t="str">
        <f>'Crisis Indicator Data'!B86</f>
        <v>Tropical cyclone</v>
      </c>
      <c r="C89" s="200" t="str">
        <f>'Crisis Indicator Data'!C86</f>
        <v>MEX004</v>
      </c>
      <c r="D89" s="200" t="str">
        <f>'Crisis Indicator Data'!D86</f>
        <v>Mexico</v>
      </c>
      <c r="E89" s="200" t="str">
        <f>'Crisis Indicator Data'!E86</f>
        <v>MEX</v>
      </c>
      <c r="F89" s="210">
        <f>IF('Crisis Indicator Data'!Q86="x","x",('Crisis Indicator Data'!Q86/1000000))</f>
        <v>14.51</v>
      </c>
      <c r="G89" s="210">
        <f>IF('Crisis Indicator Data'!R86="x","x",('Crisis Indicator Data'!R86/1000000))</f>
        <v>0.152</v>
      </c>
      <c r="H89" s="210">
        <f>IF('Crisis Indicator Data'!S86="x","x",('Crisis Indicator Data'!S86/1000000))</f>
        <v>1.7000000000000001E-2</v>
      </c>
      <c r="I89" s="210">
        <f>IF('Crisis Indicator Data'!T86="x","x",('Crisis Indicator Data'!T86/1000000))</f>
        <v>0</v>
      </c>
      <c r="J89" s="210">
        <f>IF('Crisis Indicator Data'!U86="x","x",('Crisis Indicator Data'!U86/1000000))</f>
        <v>0</v>
      </c>
      <c r="K89" s="195">
        <f t="shared" si="5"/>
        <v>0.4</v>
      </c>
      <c r="L89" s="190">
        <f>IF(F89="x","x",(F89*1000000/VLOOKUP($C89,'Crisis Indicator Data'!$C$3:$H$198,5,FALSE)))</f>
        <v>0.98855429895081071</v>
      </c>
      <c r="M89" s="190">
        <f>IF(G89="x","x",(G89*1000000/VLOOKUP($C89,'Crisis Indicator Data'!$C$3:$H$198,5,FALSE)))</f>
        <v>1.0355634282599809E-2</v>
      </c>
      <c r="N89" s="190">
        <f>IF(H89="x","x",(H89*1000000/VLOOKUP($C89,'Crisis Indicator Data'!$C$3:$H$198,5,FALSE)))</f>
        <v>1.1581959395012944E-3</v>
      </c>
      <c r="O89" s="190">
        <f>IF(I89="x","x",(I89*1000000/VLOOKUP($C89,'Crisis Indicator Data'!$C$3:$H$198,5,FALSE)))</f>
        <v>0</v>
      </c>
      <c r="P89" s="190">
        <f>IF(J89="x","x",(J89*1000000/VLOOKUP($C89,'Crisis Indicator Data'!$C$3:$H$198,5,FALSE)))</f>
        <v>0</v>
      </c>
      <c r="Q89" s="176">
        <f t="shared" si="6"/>
        <v>1</v>
      </c>
      <c r="R89" s="176">
        <f t="shared" si="4"/>
        <v>0.7</v>
      </c>
    </row>
    <row r="90" spans="1:18" x14ac:dyDescent="0.3">
      <c r="A90" s="199" t="str">
        <f>'Crisis Indicator Data'!A87</f>
        <v>Mixed migration flows in Morocco</v>
      </c>
      <c r="B90" s="200" t="str">
        <f>'Crisis Indicator Data'!B87</f>
        <v>International displacement</v>
      </c>
      <c r="C90" s="200" t="str">
        <f>'Crisis Indicator Data'!C87</f>
        <v>MAR002</v>
      </c>
      <c r="D90" s="200" t="str">
        <f>'Crisis Indicator Data'!D87</f>
        <v>Morocco</v>
      </c>
      <c r="E90" s="200" t="str">
        <f>'Crisis Indicator Data'!E87</f>
        <v>MAR</v>
      </c>
      <c r="F90" s="210" t="str">
        <f>IF('Crisis Indicator Data'!Q87="x","x",('Crisis Indicator Data'!Q87/1000000))</f>
        <v>x</v>
      </c>
      <c r="G90" s="210" t="str">
        <f>IF('Crisis Indicator Data'!R87="x","x",('Crisis Indicator Data'!R87/1000000))</f>
        <v>x</v>
      </c>
      <c r="H90" s="210" t="str">
        <f>IF('Crisis Indicator Data'!S87="x","x",('Crisis Indicator Data'!S87/1000000))</f>
        <v>x</v>
      </c>
      <c r="I90" s="210" t="str">
        <f>IF('Crisis Indicator Data'!T87="x","x",('Crisis Indicator Data'!T87/1000000))</f>
        <v>x</v>
      </c>
      <c r="J90" s="210" t="str">
        <f>IF('Crisis Indicator Data'!U87="x","x",('Crisis Indicator Data'!U87/1000000))</f>
        <v>x</v>
      </c>
      <c r="K90" s="195" t="str">
        <f t="shared" si="5"/>
        <v>x</v>
      </c>
      <c r="L90" s="190" t="str">
        <f>IF(F90="x","x",(F90*1000000/VLOOKUP($C90,'Crisis Indicator Data'!$C$3:$H$198,5,FALSE)))</f>
        <v>x</v>
      </c>
      <c r="M90" s="190" t="str">
        <f>IF(G90="x","x",(G90*1000000/VLOOKUP($C90,'Crisis Indicator Data'!$C$3:$H$198,5,FALSE)))</f>
        <v>x</v>
      </c>
      <c r="N90" s="190" t="str">
        <f>IF(H90="x","x",(H90*1000000/VLOOKUP($C90,'Crisis Indicator Data'!$C$3:$H$198,5,FALSE)))</f>
        <v>x</v>
      </c>
      <c r="O90" s="190" t="str">
        <f>IF(I90="x","x",(I90*1000000/VLOOKUP($C90,'Crisis Indicator Data'!$C$3:$H$198,5,FALSE)))</f>
        <v>x</v>
      </c>
      <c r="P90" s="190" t="str">
        <f>IF(J90="x","x",(J90*1000000/VLOOKUP($C90,'Crisis Indicator Data'!$C$3:$H$198,5,FALSE)))</f>
        <v>x</v>
      </c>
      <c r="Q90" s="176" t="str">
        <f t="shared" si="6"/>
        <v>x</v>
      </c>
      <c r="R90" s="176" t="str">
        <f t="shared" si="4"/>
        <v>x</v>
      </c>
    </row>
    <row r="91" spans="1:18" x14ac:dyDescent="0.3">
      <c r="A91" s="199" t="str">
        <f>'Crisis Indicator Data'!A88</f>
        <v>Complex crisis in Mozambique</v>
      </c>
      <c r="B91" s="200" t="str">
        <f>'Crisis Indicator Data'!B88</f>
        <v>Complex crisis</v>
      </c>
      <c r="C91" s="200" t="str">
        <f>'Crisis Indicator Data'!C88</f>
        <v>MOZ001</v>
      </c>
      <c r="D91" s="200" t="str">
        <f>'Crisis Indicator Data'!D88</f>
        <v>Mozambique</v>
      </c>
      <c r="E91" s="200" t="str">
        <f>'Crisis Indicator Data'!E88</f>
        <v>MOZ</v>
      </c>
      <c r="F91" s="210">
        <f>IF('Crisis Indicator Data'!Q88="x","x",('Crisis Indicator Data'!Q88/1000000))</f>
        <v>2.105</v>
      </c>
      <c r="G91" s="210">
        <f>IF('Crisis Indicator Data'!R88="x","x",('Crisis Indicator Data'!R88/1000000))</f>
        <v>0.183</v>
      </c>
      <c r="H91" s="210">
        <f>IF('Crisis Indicator Data'!S88="x","x",('Crisis Indicator Data'!S88/1000000))</f>
        <v>0.90600000000000003</v>
      </c>
      <c r="I91" s="210">
        <f>IF('Crisis Indicator Data'!T88="x","x",('Crisis Indicator Data'!T88/1000000))</f>
        <v>0</v>
      </c>
      <c r="J91" s="210">
        <f>IF('Crisis Indicator Data'!U88="x","x",('Crisis Indicator Data'!U88/1000000))</f>
        <v>0</v>
      </c>
      <c r="K91" s="195">
        <f t="shared" si="5"/>
        <v>3.3</v>
      </c>
      <c r="L91" s="190">
        <f>IF(F91="x","x",(F91*1000000/VLOOKUP($C91,'Crisis Indicator Data'!$C$3:$H$198,5,FALSE)))</f>
        <v>0.4067632850241546</v>
      </c>
      <c r="M91" s="190">
        <f>IF(G91="x","x",(G91*1000000/VLOOKUP($C91,'Crisis Indicator Data'!$C$3:$H$198,5,FALSE)))</f>
        <v>3.5362318840579707E-2</v>
      </c>
      <c r="N91" s="190">
        <f>IF(H91="x","x",(H91*1000000/VLOOKUP($C91,'Crisis Indicator Data'!$C$3:$H$198,5,FALSE)))</f>
        <v>0.17507246376811594</v>
      </c>
      <c r="O91" s="190">
        <f>IF(I91="x","x",(I91*1000000/VLOOKUP($C91,'Crisis Indicator Data'!$C$3:$H$198,5,FALSE)))</f>
        <v>0</v>
      </c>
      <c r="P91" s="190">
        <f>IF(J91="x","x",(J91*1000000/VLOOKUP($C91,'Crisis Indicator Data'!$C$3:$H$198,5,FALSE)))</f>
        <v>0</v>
      </c>
      <c r="Q91" s="176">
        <f t="shared" si="6"/>
        <v>3</v>
      </c>
      <c r="R91" s="176">
        <f t="shared" si="4"/>
        <v>3.15</v>
      </c>
    </row>
    <row r="92" spans="1:18" x14ac:dyDescent="0.3">
      <c r="A92" s="199" t="str">
        <f>'Crisis Indicator Data'!A89</f>
        <v>Cabo Delgado Islamist Insurgency</v>
      </c>
      <c r="B92" s="200" t="str">
        <f>'Crisis Indicator Data'!B89</f>
        <v>Other type of violence</v>
      </c>
      <c r="C92" s="200" t="str">
        <f>'Crisis Indicator Data'!C89</f>
        <v>MOZ004</v>
      </c>
      <c r="D92" s="200" t="str">
        <f>'Crisis Indicator Data'!D89</f>
        <v>Mozambique</v>
      </c>
      <c r="E92" s="200" t="str">
        <f>'Crisis Indicator Data'!E89</f>
        <v>MOZ</v>
      </c>
      <c r="F92" s="210">
        <f>IF('Crisis Indicator Data'!Q89="x","x",('Crisis Indicator Data'!Q89/1000000))</f>
        <v>0.20399999999999999</v>
      </c>
      <c r="G92" s="210">
        <f>IF('Crisis Indicator Data'!R89="x","x",('Crisis Indicator Data'!R89/1000000))</f>
        <v>5.7000000000000002E-2</v>
      </c>
      <c r="H92" s="210">
        <f>IF('Crisis Indicator Data'!S89="x","x",('Crisis Indicator Data'!S89/1000000))</f>
        <v>6.0000000000000001E-3</v>
      </c>
      <c r="I92" s="210">
        <f>IF('Crisis Indicator Data'!T89="x","x",('Crisis Indicator Data'!T89/1000000))</f>
        <v>0</v>
      </c>
      <c r="J92" s="210">
        <f>IF('Crisis Indicator Data'!U89="x","x",('Crisis Indicator Data'!U89/1000000))</f>
        <v>0</v>
      </c>
      <c r="K92" s="195">
        <f t="shared" si="5"/>
        <v>0</v>
      </c>
      <c r="L92" s="190">
        <f>IF(F92="x","x",(F92*1000000/VLOOKUP($C92,'Crisis Indicator Data'!$C$3:$H$198,5,FALSE)))</f>
        <v>7.4316939890710379E-2</v>
      </c>
      <c r="M92" s="190">
        <f>IF(G92="x","x",(G92*1000000/VLOOKUP($C92,'Crisis Indicator Data'!$C$3:$H$198,5,FALSE)))</f>
        <v>2.0765027322404372E-2</v>
      </c>
      <c r="N92" s="190">
        <f>IF(H92="x","x",(H92*1000000/VLOOKUP($C92,'Crisis Indicator Data'!$C$3:$H$198,5,FALSE)))</f>
        <v>2.185792349726776E-3</v>
      </c>
      <c r="O92" s="190">
        <f>IF(I92="x","x",(I92*1000000/VLOOKUP($C92,'Crisis Indicator Data'!$C$3:$H$198,5,FALSE)))</f>
        <v>0</v>
      </c>
      <c r="P92" s="190">
        <f>IF(J92="x","x",(J92*1000000/VLOOKUP($C92,'Crisis Indicator Data'!$C$3:$H$198,5,FALSE)))</f>
        <v>0</v>
      </c>
      <c r="Q92" s="176">
        <f t="shared" si="6"/>
        <v>1</v>
      </c>
      <c r="R92" s="176">
        <f t="shared" si="4"/>
        <v>0.5</v>
      </c>
    </row>
    <row r="93" spans="1:18" x14ac:dyDescent="0.3">
      <c r="A93" s="199" t="str">
        <f>'Crisis Indicator Data'!A90</f>
        <v>Food Security Crisis in Mozambique</v>
      </c>
      <c r="B93" s="200" t="str">
        <f>'Crisis Indicator Data'!B90</f>
        <v>Food Security</v>
      </c>
      <c r="C93" s="200" t="str">
        <f>'Crisis Indicator Data'!C90</f>
        <v>MOZ006</v>
      </c>
      <c r="D93" s="200" t="str">
        <f>'Crisis Indicator Data'!D90</f>
        <v>Mozambique</v>
      </c>
      <c r="E93" s="200" t="str">
        <f>'Crisis Indicator Data'!E90</f>
        <v>MOZ</v>
      </c>
      <c r="F93" s="210">
        <f>IF('Crisis Indicator Data'!Q90="x","x",('Crisis Indicator Data'!Q90/1000000))</f>
        <v>1.901</v>
      </c>
      <c r="G93" s="210">
        <f>IF('Crisis Indicator Data'!R90="x","x",('Crisis Indicator Data'!R90/1000000))</f>
        <v>1.1259999999999999</v>
      </c>
      <c r="H93" s="210">
        <f>IF('Crisis Indicator Data'!S90="x","x",('Crisis Indicator Data'!S90/1000000))</f>
        <v>0.5</v>
      </c>
      <c r="I93" s="210">
        <f>IF('Crisis Indicator Data'!T90="x","x",('Crisis Indicator Data'!T90/1000000))</f>
        <v>0</v>
      </c>
      <c r="J93" s="210">
        <f>IF('Crisis Indicator Data'!U90="x","x",('Crisis Indicator Data'!U90/1000000))</f>
        <v>0</v>
      </c>
      <c r="K93" s="195">
        <f t="shared" si="5"/>
        <v>2.8</v>
      </c>
      <c r="L93" s="190">
        <f>IF(F93="x","x",(F93*1000000/VLOOKUP($C93,'Crisis Indicator Data'!$C$3:$H$198,5,FALSE)))</f>
        <v>0.78230452674897122</v>
      </c>
      <c r="M93" s="190">
        <f>IF(G93="x","x",(G93*1000000/VLOOKUP($C93,'Crisis Indicator Data'!$C$3:$H$198,5,FALSE)))</f>
        <v>0.4633744855967078</v>
      </c>
      <c r="N93" s="190">
        <f>IF(H93="x","x",(H93*1000000/VLOOKUP($C93,'Crisis Indicator Data'!$C$3:$H$198,5,FALSE)))</f>
        <v>0.20576131687242799</v>
      </c>
      <c r="O93" s="190">
        <f>IF(I93="x","x",(I93*1000000/VLOOKUP($C93,'Crisis Indicator Data'!$C$3:$H$198,5,FALSE)))</f>
        <v>0</v>
      </c>
      <c r="P93" s="190">
        <f>IF(J93="x","x",(J93*1000000/VLOOKUP($C93,'Crisis Indicator Data'!$C$3:$H$198,5,FALSE)))</f>
        <v>0</v>
      </c>
      <c r="Q93" s="176">
        <f t="shared" si="6"/>
        <v>3</v>
      </c>
      <c r="R93" s="176">
        <f t="shared" si="4"/>
        <v>2.9</v>
      </c>
    </row>
    <row r="94" spans="1:18" x14ac:dyDescent="0.3">
      <c r="A94" s="199" t="str">
        <f>'Crisis Indicator Data'!A91</f>
        <v>Multiple crises in Myanmar</v>
      </c>
      <c r="B94" s="200" t="str">
        <f>'Crisis Indicator Data'!B91</f>
        <v>Multiple crises country</v>
      </c>
      <c r="C94" s="200" t="str">
        <f>'Crisis Indicator Data'!C91</f>
        <v>MMR001</v>
      </c>
      <c r="D94" s="200" t="str">
        <f>'Crisis Indicator Data'!D91</f>
        <v>Myanmar</v>
      </c>
      <c r="E94" s="200" t="str">
        <f>'Crisis Indicator Data'!E91</f>
        <v>MMR</v>
      </c>
      <c r="F94" s="210">
        <f>IF('Crisis Indicator Data'!Q91="x","x",('Crisis Indicator Data'!Q91/1000000))</f>
        <v>5.2709999999999999</v>
      </c>
      <c r="G94" s="210">
        <f>IF('Crisis Indicator Data'!R91="x","x",('Crisis Indicator Data'!R91/1000000))</f>
        <v>4.149</v>
      </c>
      <c r="H94" s="210">
        <f>IF('Crisis Indicator Data'!S91="x","x",('Crisis Indicator Data'!S91/1000000))</f>
        <v>0.36499999999999999</v>
      </c>
      <c r="I94" s="210">
        <f>IF('Crisis Indicator Data'!T91="x","x",('Crisis Indicator Data'!T91/1000000))</f>
        <v>0.61</v>
      </c>
      <c r="J94" s="210">
        <f>IF('Crisis Indicator Data'!U91="x","x",('Crisis Indicator Data'!U91/1000000))</f>
        <v>0</v>
      </c>
      <c r="K94" s="195">
        <f t="shared" si="5"/>
        <v>3.3</v>
      </c>
      <c r="L94" s="190">
        <f>IF(F94="x","x",(F94*1000000/VLOOKUP($C94,'Crisis Indicator Data'!$C$3:$H$198,5,FALSE)))</f>
        <v>0.50707070707070712</v>
      </c>
      <c r="M94" s="190">
        <f>IF(G94="x","x",(G94*1000000/VLOOKUP($C94,'Crisis Indicator Data'!$C$3:$H$198,5,FALSE)))</f>
        <v>0.39913419913419912</v>
      </c>
      <c r="N94" s="190">
        <f>IF(H94="x","x",(H94*1000000/VLOOKUP($C94,'Crisis Indicator Data'!$C$3:$H$198,5,FALSE)))</f>
        <v>3.511303511303511E-2</v>
      </c>
      <c r="O94" s="190">
        <f>IF(I94="x","x",(I94*1000000/VLOOKUP($C94,'Crisis Indicator Data'!$C$3:$H$198,5,FALSE)))</f>
        <v>5.8682058682058683E-2</v>
      </c>
      <c r="P94" s="190">
        <f>IF(J94="x","x",(J94*1000000/VLOOKUP($C94,'Crisis Indicator Data'!$C$3:$H$198,5,FALSE)))</f>
        <v>0</v>
      </c>
      <c r="Q94" s="176">
        <f t="shared" si="6"/>
        <v>4</v>
      </c>
      <c r="R94" s="176">
        <f t="shared" si="4"/>
        <v>3.65</v>
      </c>
    </row>
    <row r="95" spans="1:18" x14ac:dyDescent="0.3">
      <c r="A95" s="199" t="str">
        <f>'Crisis Indicator Data'!A92</f>
        <v>Rakhine Conflict</v>
      </c>
      <c r="B95" s="200" t="str">
        <f>'Crisis Indicator Data'!B92</f>
        <v>Conflict</v>
      </c>
      <c r="C95" s="200" t="str">
        <f>'Crisis Indicator Data'!C92</f>
        <v>MMR002</v>
      </c>
      <c r="D95" s="200" t="str">
        <f>'Crisis Indicator Data'!D92</f>
        <v>Myanmar</v>
      </c>
      <c r="E95" s="200" t="str">
        <f>'Crisis Indicator Data'!E92</f>
        <v>MMR</v>
      </c>
      <c r="F95" s="210">
        <f>IF('Crisis Indicator Data'!Q92="x","x",('Crisis Indicator Data'!Q92/1000000))</f>
        <v>2.3180000000000001</v>
      </c>
      <c r="G95" s="210">
        <f>IF('Crisis Indicator Data'!R92="x","x",('Crisis Indicator Data'!R92/1000000))</f>
        <v>0.80900000000000005</v>
      </c>
      <c r="H95" s="210">
        <f>IF('Crisis Indicator Data'!S92="x","x",('Crisis Indicator Data'!S92/1000000))</f>
        <v>0.25</v>
      </c>
      <c r="I95" s="210">
        <f>IF('Crisis Indicator Data'!T92="x","x",('Crisis Indicator Data'!T92/1000000))</f>
        <v>0.504</v>
      </c>
      <c r="J95" s="210">
        <f>IF('Crisis Indicator Data'!U92="x","x",('Crisis Indicator Data'!U92/1000000))</f>
        <v>0</v>
      </c>
      <c r="K95" s="195">
        <f t="shared" si="5"/>
        <v>3.1</v>
      </c>
      <c r="L95" s="190">
        <f>IF(F95="x","x",(F95*1000000/VLOOKUP($C95,'Crisis Indicator Data'!$C$3:$H$198,5,FALSE)))</f>
        <v>0.59711488923235445</v>
      </c>
      <c r="M95" s="190">
        <f>IF(G95="x","x",(G95*1000000/VLOOKUP($C95,'Crisis Indicator Data'!$C$3:$H$198,5,FALSE)))</f>
        <v>0.20839773312725399</v>
      </c>
      <c r="N95" s="190">
        <f>IF(H95="x","x",(H95*1000000/VLOOKUP($C95,'Crisis Indicator Data'!$C$3:$H$198,5,FALSE)))</f>
        <v>6.4399793920659448E-2</v>
      </c>
      <c r="O95" s="190">
        <f>IF(I95="x","x",(I95*1000000/VLOOKUP($C95,'Crisis Indicator Data'!$C$3:$H$198,5,FALSE)))</f>
        <v>0.12982998454404945</v>
      </c>
      <c r="P95" s="190">
        <f>IF(J95="x","x",(J95*1000000/VLOOKUP($C95,'Crisis Indicator Data'!$C$3:$H$198,5,FALSE)))</f>
        <v>0</v>
      </c>
      <c r="Q95" s="176">
        <f t="shared" si="6"/>
        <v>4</v>
      </c>
      <c r="R95" s="176">
        <f t="shared" si="4"/>
        <v>3.55</v>
      </c>
    </row>
    <row r="96" spans="1:18" x14ac:dyDescent="0.3">
      <c r="A96" s="199" t="str">
        <f>'Crisis Indicator Data'!A93</f>
        <v>Kachin and Shan Conflict</v>
      </c>
      <c r="B96" s="200" t="str">
        <f>'Crisis Indicator Data'!B93</f>
        <v>Conflict</v>
      </c>
      <c r="C96" s="200" t="str">
        <f>'Crisis Indicator Data'!C93</f>
        <v>MMR003</v>
      </c>
      <c r="D96" s="200" t="str">
        <f>'Crisis Indicator Data'!D93</f>
        <v>Myanmar</v>
      </c>
      <c r="E96" s="200" t="str">
        <f>'Crisis Indicator Data'!E93</f>
        <v>MMR</v>
      </c>
      <c r="F96" s="210">
        <f>IF('Crisis Indicator Data'!Q93="x","x",('Crisis Indicator Data'!Q93/1000000))</f>
        <v>2.9529999999999998</v>
      </c>
      <c r="G96" s="210">
        <f>IF('Crisis Indicator Data'!R93="x","x",('Crisis Indicator Data'!R93/1000000))</f>
        <v>3.34</v>
      </c>
      <c r="H96" s="210">
        <f>IF('Crisis Indicator Data'!S93="x","x",('Crisis Indicator Data'!S93/1000000))</f>
        <v>0.115</v>
      </c>
      <c r="I96" s="210">
        <f>IF('Crisis Indicator Data'!T93="x","x",('Crisis Indicator Data'!T93/1000000))</f>
        <v>0.106</v>
      </c>
      <c r="J96" s="210">
        <f>IF('Crisis Indicator Data'!U93="x","x",('Crisis Indicator Data'!U93/1000000))</f>
        <v>0</v>
      </c>
      <c r="K96" s="195">
        <f t="shared" si="5"/>
        <v>2.2000000000000002</v>
      </c>
      <c r="L96" s="190">
        <f>IF(F96="x","x",(F96*1000000/VLOOKUP($C96,'Crisis Indicator Data'!$C$3:$H$198,5,FALSE)))</f>
        <v>0.45340089052663901</v>
      </c>
      <c r="M96" s="190">
        <f>IF(G96="x","x",(G96*1000000/VLOOKUP($C96,'Crisis Indicator Data'!$C$3:$H$198,5,FALSE)))</f>
        <v>0.51282051282051277</v>
      </c>
      <c r="N96" s="190">
        <f>IF(H96="x","x",(H96*1000000/VLOOKUP($C96,'Crisis Indicator Data'!$C$3:$H$198,5,FALSE)))</f>
        <v>1.7656993704897896E-2</v>
      </c>
      <c r="O96" s="190">
        <f>IF(I96="x","x",(I96*1000000/VLOOKUP($C96,'Crisis Indicator Data'!$C$3:$H$198,5,FALSE)))</f>
        <v>1.6275142023645019E-2</v>
      </c>
      <c r="P96" s="190">
        <f>IF(J96="x","x",(J96*1000000/VLOOKUP($C96,'Crisis Indicator Data'!$C$3:$H$198,5,FALSE)))</f>
        <v>0</v>
      </c>
      <c r="Q96" s="176">
        <f t="shared" si="6"/>
        <v>2</v>
      </c>
      <c r="R96" s="176">
        <f t="shared" si="4"/>
        <v>2.1</v>
      </c>
    </row>
    <row r="97" spans="1:18" x14ac:dyDescent="0.3">
      <c r="A97" s="199" t="str">
        <f>'Crisis Indicator Data'!A94</f>
        <v>Food Security Crisis in Namibia</v>
      </c>
      <c r="B97" s="200" t="str">
        <f>'Crisis Indicator Data'!B94</f>
        <v>Food Security</v>
      </c>
      <c r="C97" s="200" t="str">
        <f>'Crisis Indicator Data'!C94</f>
        <v>NAM002</v>
      </c>
      <c r="D97" s="200" t="str">
        <f>'Crisis Indicator Data'!D94</f>
        <v>Namibia</v>
      </c>
      <c r="E97" s="200" t="str">
        <f>'Crisis Indicator Data'!E94</f>
        <v>NAM</v>
      </c>
      <c r="F97" s="210">
        <f>IF('Crisis Indicator Data'!Q94="x","x",('Crisis Indicator Data'!Q94/1000000))</f>
        <v>1.165</v>
      </c>
      <c r="G97" s="210">
        <f>IF('Crisis Indicator Data'!R94="x","x",('Crisis Indicator Data'!R94/1000000))</f>
        <v>0.65100000000000002</v>
      </c>
      <c r="H97" s="210">
        <f>IF('Crisis Indicator Data'!S94="x","x",('Crisis Indicator Data'!S94/1000000))</f>
        <v>0.42599999999999999</v>
      </c>
      <c r="I97" s="210">
        <f>IF('Crisis Indicator Data'!T94="x","x",('Crisis Indicator Data'!T94/1000000))</f>
        <v>1.4E-2</v>
      </c>
      <c r="J97" s="210">
        <f>IF('Crisis Indicator Data'!U94="x","x",('Crisis Indicator Data'!U94/1000000))</f>
        <v>0</v>
      </c>
      <c r="K97" s="195">
        <f t="shared" si="5"/>
        <v>2.7</v>
      </c>
      <c r="L97" s="190">
        <f>IF(F97="x","x",(F97*1000000/VLOOKUP($C97,'Crisis Indicator Data'!$C$3:$H$198,5,FALSE)))</f>
        <v>0.51640070921985815</v>
      </c>
      <c r="M97" s="190">
        <f>IF(G97="x","x",(G97*1000000/VLOOKUP($C97,'Crisis Indicator Data'!$C$3:$H$198,5,FALSE)))</f>
        <v>0.28856382978723405</v>
      </c>
      <c r="N97" s="190">
        <f>IF(H97="x","x",(H97*1000000/VLOOKUP($C97,'Crisis Indicator Data'!$C$3:$H$198,5,FALSE)))</f>
        <v>0.18882978723404256</v>
      </c>
      <c r="O97" s="190">
        <f>IF(I97="x","x",(I97*1000000/VLOOKUP($C97,'Crisis Indicator Data'!$C$3:$H$198,5,FALSE)))</f>
        <v>6.2056737588652485E-3</v>
      </c>
      <c r="P97" s="190">
        <f>IF(J97="x","x",(J97*1000000/VLOOKUP($C97,'Crisis Indicator Data'!$C$3:$H$198,5,FALSE)))</f>
        <v>0</v>
      </c>
      <c r="Q97" s="176">
        <f t="shared" si="6"/>
        <v>3</v>
      </c>
      <c r="R97" s="176">
        <f t="shared" si="4"/>
        <v>2.85</v>
      </c>
    </row>
    <row r="98" spans="1:18" x14ac:dyDescent="0.3">
      <c r="A98" s="199" t="str">
        <f>'Crisis Indicator Data'!A95</f>
        <v>Socioeconomic crisis in Nicaragua</v>
      </c>
      <c r="B98" s="200" t="str">
        <f>'Crisis Indicator Data'!B95</f>
        <v>Political and economic crisis</v>
      </c>
      <c r="C98" s="200" t="str">
        <f>'Crisis Indicator Data'!C95</f>
        <v>NIC001</v>
      </c>
      <c r="D98" s="200" t="str">
        <f>'Crisis Indicator Data'!D95</f>
        <v>Nicaragua</v>
      </c>
      <c r="E98" s="200" t="str">
        <f>'Crisis Indicator Data'!E95</f>
        <v>NIC</v>
      </c>
      <c r="F98" s="210" t="str">
        <f>IF('Crisis Indicator Data'!Q95="x","x",('Crisis Indicator Data'!Q95/1000000))</f>
        <v>x</v>
      </c>
      <c r="G98" s="210" t="str">
        <f>IF('Crisis Indicator Data'!R95="x","x",('Crisis Indicator Data'!R95/1000000))</f>
        <v>x</v>
      </c>
      <c r="H98" s="210" t="str">
        <f>IF('Crisis Indicator Data'!S95="x","x",('Crisis Indicator Data'!S95/1000000))</f>
        <v>x</v>
      </c>
      <c r="I98" s="210">
        <f>IF('Crisis Indicator Data'!T95="x","x",('Crisis Indicator Data'!T95/1000000))</f>
        <v>0</v>
      </c>
      <c r="J98" s="210">
        <f>IF('Crisis Indicator Data'!U95="x","x",('Crisis Indicator Data'!U95/1000000))</f>
        <v>0</v>
      </c>
      <c r="K98" s="195" t="str">
        <f t="shared" si="5"/>
        <v>x</v>
      </c>
      <c r="L98" s="190" t="str">
        <f>IF(F98="x","x",(F98*1000000/VLOOKUP($C98,'Crisis Indicator Data'!$C$3:$H$198,5,FALSE)))</f>
        <v>x</v>
      </c>
      <c r="M98" s="190" t="str">
        <f>IF(G98="x","x",(G98*1000000/VLOOKUP($C98,'Crisis Indicator Data'!$C$3:$H$198,5,FALSE)))</f>
        <v>x</v>
      </c>
      <c r="N98" s="190" t="str">
        <f>IF(H98="x","x",(H98*1000000/VLOOKUP($C98,'Crisis Indicator Data'!$C$3:$H$198,5,FALSE)))</f>
        <v>x</v>
      </c>
      <c r="O98" s="190">
        <f>IF(I98="x","x",(I98*1000000/VLOOKUP($C98,'Crisis Indicator Data'!$C$3:$H$198,5,FALSE)))</f>
        <v>0</v>
      </c>
      <c r="P98" s="190">
        <f>IF(J98="x","x",(J98*1000000/VLOOKUP($C98,'Crisis Indicator Data'!$C$3:$H$198,5,FALSE)))</f>
        <v>0</v>
      </c>
      <c r="Q98" s="176" t="str">
        <f t="shared" si="6"/>
        <v>x</v>
      </c>
      <c r="R98" s="176" t="str">
        <f t="shared" si="4"/>
        <v>x</v>
      </c>
    </row>
    <row r="99" spans="1:18" x14ac:dyDescent="0.3">
      <c r="A99" s="199" t="str">
        <f>'Crisis Indicator Data'!A96</f>
        <v>Hurricane Eta and Iota in Nicaragua</v>
      </c>
      <c r="B99" s="200" t="str">
        <f>'Crisis Indicator Data'!B96</f>
        <v>Tropical cyclone</v>
      </c>
      <c r="C99" s="200" t="str">
        <f>'Crisis Indicator Data'!C96</f>
        <v>NIC002</v>
      </c>
      <c r="D99" s="200" t="str">
        <f>'Crisis Indicator Data'!D96</f>
        <v>Nicaragua</v>
      </c>
      <c r="E99" s="200" t="str">
        <f>'Crisis Indicator Data'!E96</f>
        <v>NIC</v>
      </c>
      <c r="F99" s="210">
        <f>IF('Crisis Indicator Data'!Q96="x","x",('Crisis Indicator Data'!Q96/1000000))</f>
        <v>2.1309999999999998</v>
      </c>
      <c r="G99" s="210">
        <f>IF('Crisis Indicator Data'!R96="x","x",('Crisis Indicator Data'!R96/1000000))</f>
        <v>0.45700000000000002</v>
      </c>
      <c r="H99" s="210">
        <f>IF('Crisis Indicator Data'!S96="x","x",('Crisis Indicator Data'!S96/1000000))</f>
        <v>7.2999999999999995E-2</v>
      </c>
      <c r="I99" s="210">
        <f>IF('Crisis Indicator Data'!T96="x","x",('Crisis Indicator Data'!T96/1000000))</f>
        <v>0</v>
      </c>
      <c r="J99" s="210">
        <f>IF('Crisis Indicator Data'!U96="x","x",('Crisis Indicator Data'!U96/1000000))</f>
        <v>0</v>
      </c>
      <c r="K99" s="195">
        <f t="shared" si="5"/>
        <v>1.4</v>
      </c>
      <c r="L99" s="190">
        <f>IF(F99="x","x",(F99*1000000/VLOOKUP($C99,'Crisis Indicator Data'!$C$3:$H$198,5,FALSE)))</f>
        <v>0.80082675685832394</v>
      </c>
      <c r="M99" s="190">
        <f>IF(G99="x","x",(G99*1000000/VLOOKUP($C99,'Crisis Indicator Data'!$C$3:$H$198,5,FALSE)))</f>
        <v>0.17173994738819992</v>
      </c>
      <c r="N99" s="190">
        <f>IF(H99="x","x",(H99*1000000/VLOOKUP($C99,'Crisis Indicator Data'!$C$3:$H$198,5,FALSE)))</f>
        <v>2.7433295753476136E-2</v>
      </c>
      <c r="O99" s="190">
        <f>IF(I99="x","x",(I99*1000000/VLOOKUP($C99,'Crisis Indicator Data'!$C$3:$H$198,5,FALSE)))</f>
        <v>0</v>
      </c>
      <c r="P99" s="190">
        <f>IF(J99="x","x",(J99*1000000/VLOOKUP($C99,'Crisis Indicator Data'!$C$3:$H$198,5,FALSE)))</f>
        <v>0</v>
      </c>
      <c r="Q99" s="176">
        <f t="shared" si="6"/>
        <v>2</v>
      </c>
      <c r="R99" s="176">
        <f t="shared" ref="R99:R130" si="7">IF(Q99="x","x",(AVERAGE(K99,Q99)))</f>
        <v>1.7</v>
      </c>
    </row>
    <row r="100" spans="1:18" x14ac:dyDescent="0.3">
      <c r="A100" s="199" t="str">
        <f>'Crisis Indicator Data'!A97</f>
        <v>Multiple crises in Niger</v>
      </c>
      <c r="B100" s="200" t="str">
        <f>'Crisis Indicator Data'!B97</f>
        <v>Multiple crises country</v>
      </c>
      <c r="C100" s="200" t="str">
        <f>'Crisis Indicator Data'!C97</f>
        <v>NER001</v>
      </c>
      <c r="D100" s="200" t="str">
        <f>'Crisis Indicator Data'!D97</f>
        <v>Niger</v>
      </c>
      <c r="E100" s="200" t="str">
        <f>'Crisis Indicator Data'!E97</f>
        <v>NER</v>
      </c>
      <c r="F100" s="210">
        <f>IF('Crisis Indicator Data'!Q97="x","x",('Crisis Indicator Data'!Q97/1000000))</f>
        <v>19.878</v>
      </c>
      <c r="G100" s="210">
        <f>IF('Crisis Indicator Data'!R97="x","x",('Crisis Indicator Data'!R97/1000000))</f>
        <v>0</v>
      </c>
      <c r="H100" s="210">
        <f>IF('Crisis Indicator Data'!S97="x","x",('Crisis Indicator Data'!S97/1000000))</f>
        <v>3.1619999999999999</v>
      </c>
      <c r="I100" s="210">
        <f>IF('Crisis Indicator Data'!T97="x","x",('Crisis Indicator Data'!T97/1000000))</f>
        <v>0.53800000000000003</v>
      </c>
      <c r="J100" s="210">
        <f>IF('Crisis Indicator Data'!U97="x","x",('Crisis Indicator Data'!U97/1000000))</f>
        <v>0</v>
      </c>
      <c r="K100" s="195">
        <f t="shared" si="5"/>
        <v>4.3</v>
      </c>
      <c r="L100" s="190">
        <f>IF(F100="x","x",(F100*1000000/VLOOKUP($C100,'Crisis Indicator Data'!$C$3:$H$198,5,FALSE)))</f>
        <v>0.8431098104084489</v>
      </c>
      <c r="M100" s="190">
        <f>IF(G100="x","x",(G100*1000000/VLOOKUP($C100,'Crisis Indicator Data'!$C$3:$H$198,5,FALSE)))</f>
        <v>0</v>
      </c>
      <c r="N100" s="190">
        <f>IF(H100="x","x",(H100*1000000/VLOOKUP($C100,'Crisis Indicator Data'!$C$3:$H$198,5,FALSE)))</f>
        <v>0.13411375493065275</v>
      </c>
      <c r="O100" s="190">
        <f>IF(I100="x","x",(I100*1000000/VLOOKUP($C100,'Crisis Indicator Data'!$C$3:$H$198,5,FALSE)))</f>
        <v>2.2818848878143953E-2</v>
      </c>
      <c r="P100" s="190">
        <f>IF(J100="x","x",(J100*1000000/VLOOKUP($C100,'Crisis Indicator Data'!$C$3:$H$198,5,FALSE)))</f>
        <v>0</v>
      </c>
      <c r="Q100" s="176">
        <f t="shared" si="6"/>
        <v>3</v>
      </c>
      <c r="R100" s="176">
        <f t="shared" si="7"/>
        <v>3.65</v>
      </c>
    </row>
    <row r="101" spans="1:18" x14ac:dyDescent="0.3">
      <c r="A101" s="199" t="str">
        <f>'Crisis Indicator Data'!A98</f>
        <v>Boko Haram in Niger</v>
      </c>
      <c r="B101" s="200" t="str">
        <f>'Crisis Indicator Data'!B98</f>
        <v>Conflict</v>
      </c>
      <c r="C101" s="200" t="str">
        <f>'Crisis Indicator Data'!C98</f>
        <v>NER002</v>
      </c>
      <c r="D101" s="200" t="str">
        <f>'Crisis Indicator Data'!D98</f>
        <v>Niger</v>
      </c>
      <c r="E101" s="200" t="str">
        <f>'Crisis Indicator Data'!E98</f>
        <v>NER</v>
      </c>
      <c r="F101" s="210">
        <f>IF('Crisis Indicator Data'!Q98="x","x",('Crisis Indicator Data'!Q98/1000000))</f>
        <v>0</v>
      </c>
      <c r="G101" s="210">
        <f>IF('Crisis Indicator Data'!R98="x","x",('Crisis Indicator Data'!R98/1000000))</f>
        <v>0.22</v>
      </c>
      <c r="H101" s="210">
        <f>IF('Crisis Indicator Data'!S98="x","x",('Crisis Indicator Data'!S98/1000000))</f>
        <v>0.252</v>
      </c>
      <c r="I101" s="210">
        <f>IF('Crisis Indicator Data'!T98="x","x",('Crisis Indicator Data'!T98/1000000))</f>
        <v>0.26600000000000001</v>
      </c>
      <c r="J101" s="210">
        <f>IF('Crisis Indicator Data'!U98="x","x",('Crisis Indicator Data'!U98/1000000))</f>
        <v>0</v>
      </c>
      <c r="K101" s="195">
        <f t="shared" si="5"/>
        <v>2.9</v>
      </c>
      <c r="L101" s="190">
        <f>IF(F101="x","x",(F101*1000000/VLOOKUP($C101,'Crisis Indicator Data'!$C$3:$H$198,5,FALSE)))</f>
        <v>0</v>
      </c>
      <c r="M101" s="190">
        <f>IF(G101="x","x",(G101*1000000/VLOOKUP($C101,'Crisis Indicator Data'!$C$3:$H$198,5,FALSE)))</f>
        <v>0.29810298102981031</v>
      </c>
      <c r="N101" s="190">
        <f>IF(H101="x","x",(H101*1000000/VLOOKUP($C101,'Crisis Indicator Data'!$C$3:$H$198,5,FALSE)))</f>
        <v>0.34146341463414637</v>
      </c>
      <c r="O101" s="190">
        <f>IF(I101="x","x",(I101*1000000/VLOOKUP($C101,'Crisis Indicator Data'!$C$3:$H$198,5,FALSE)))</f>
        <v>0.36043360433604338</v>
      </c>
      <c r="P101" s="190">
        <f>IF(J101="x","x",(J101*1000000/VLOOKUP($C101,'Crisis Indicator Data'!$C$3:$H$198,5,FALSE)))</f>
        <v>0</v>
      </c>
      <c r="Q101" s="176">
        <f t="shared" si="6"/>
        <v>4</v>
      </c>
      <c r="R101" s="176">
        <f t="shared" si="7"/>
        <v>3.45</v>
      </c>
    </row>
    <row r="102" spans="1:18" x14ac:dyDescent="0.3">
      <c r="A102" s="199" t="str">
        <f>'Crisis Indicator Data'!A99</f>
        <v>Mali/Burkina Faso conflict</v>
      </c>
      <c r="B102" s="200" t="str">
        <f>'Crisis Indicator Data'!B99</f>
        <v>Conflict</v>
      </c>
      <c r="C102" s="200" t="str">
        <f>'Crisis Indicator Data'!C99</f>
        <v>NER003</v>
      </c>
      <c r="D102" s="200" t="str">
        <f>'Crisis Indicator Data'!D99</f>
        <v>Niger</v>
      </c>
      <c r="E102" s="200" t="str">
        <f>'Crisis Indicator Data'!E99</f>
        <v>NER</v>
      </c>
      <c r="F102" s="210">
        <f>IF('Crisis Indicator Data'!Q99="x","x",('Crisis Indicator Data'!Q99/1000000))</f>
        <v>6.835</v>
      </c>
      <c r="G102" s="210">
        <f>IF('Crisis Indicator Data'!R99="x","x",('Crisis Indicator Data'!R99/1000000))</f>
        <v>0</v>
      </c>
      <c r="H102" s="210">
        <f>IF('Crisis Indicator Data'!S99="x","x",('Crisis Indicator Data'!S99/1000000))</f>
        <v>0.76500000000000001</v>
      </c>
      <c r="I102" s="210">
        <f>IF('Crisis Indicator Data'!T99="x","x",('Crisis Indicator Data'!T99/1000000))</f>
        <v>0.2</v>
      </c>
      <c r="J102" s="210">
        <f>IF('Crisis Indicator Data'!U99="x","x",('Crisis Indicator Data'!U99/1000000))</f>
        <v>0</v>
      </c>
      <c r="K102" s="195">
        <f t="shared" si="5"/>
        <v>3.3</v>
      </c>
      <c r="L102" s="190">
        <f>IF(F102="x","x",(F102*1000000/VLOOKUP($C102,'Crisis Indicator Data'!$C$3:$H$198,5,FALSE)))</f>
        <v>0.87628205128205128</v>
      </c>
      <c r="M102" s="190">
        <f>IF(G102="x","x",(G102*1000000/VLOOKUP($C102,'Crisis Indicator Data'!$C$3:$H$198,5,FALSE)))</f>
        <v>0</v>
      </c>
      <c r="N102" s="190">
        <f>IF(H102="x","x",(H102*1000000/VLOOKUP($C102,'Crisis Indicator Data'!$C$3:$H$198,5,FALSE)))</f>
        <v>9.8076923076923075E-2</v>
      </c>
      <c r="O102" s="190">
        <f>IF(I102="x","x",(I102*1000000/VLOOKUP($C102,'Crisis Indicator Data'!$C$3:$H$198,5,FALSE)))</f>
        <v>2.564102564102564E-2</v>
      </c>
      <c r="P102" s="190">
        <f>IF(J102="x","x",(J102*1000000/VLOOKUP($C102,'Crisis Indicator Data'!$C$3:$H$198,5,FALSE)))</f>
        <v>0</v>
      </c>
      <c r="Q102" s="176">
        <f t="shared" si="6"/>
        <v>3</v>
      </c>
      <c r="R102" s="176">
        <f t="shared" si="7"/>
        <v>3.15</v>
      </c>
    </row>
    <row r="103" spans="1:18" x14ac:dyDescent="0.3">
      <c r="A103" s="199" t="str">
        <f>'Crisis Indicator Data'!A100</f>
        <v>Nigerian Refugees</v>
      </c>
      <c r="B103" s="200" t="str">
        <f>'Crisis Indicator Data'!B100</f>
        <v>International displacement</v>
      </c>
      <c r="C103" s="200" t="str">
        <f>'Crisis Indicator Data'!C100</f>
        <v>NER004</v>
      </c>
      <c r="D103" s="200" t="str">
        <f>'Crisis Indicator Data'!D100</f>
        <v>Niger</v>
      </c>
      <c r="E103" s="200" t="str">
        <f>'Crisis Indicator Data'!E100</f>
        <v>NER</v>
      </c>
      <c r="F103" s="210">
        <f>IF('Crisis Indicator Data'!Q100="x","x",('Crisis Indicator Data'!Q100/1000000))</f>
        <v>0.53300000000000003</v>
      </c>
      <c r="G103" s="210">
        <f>IF('Crisis Indicator Data'!R100="x","x",('Crisis Indicator Data'!R100/1000000))</f>
        <v>0</v>
      </c>
      <c r="H103" s="210">
        <f>IF('Crisis Indicator Data'!S100="x","x",('Crisis Indicator Data'!S100/1000000))</f>
        <v>0.03</v>
      </c>
      <c r="I103" s="210">
        <f>IF('Crisis Indicator Data'!T100="x","x",('Crisis Indicator Data'!T100/1000000))</f>
        <v>9.2999999999999999E-2</v>
      </c>
      <c r="J103" s="210">
        <f>IF('Crisis Indicator Data'!U100="x","x",('Crisis Indicator Data'!U100/1000000))</f>
        <v>0</v>
      </c>
      <c r="K103" s="195">
        <f t="shared" si="5"/>
        <v>1.8</v>
      </c>
      <c r="L103" s="190">
        <f>IF(F103="x","x",(F103*1000000/VLOOKUP($C103,'Crisis Indicator Data'!$C$3:$H$198,5,FALSE)))</f>
        <v>0.8125</v>
      </c>
      <c r="M103" s="190">
        <f>IF(G103="x","x",(G103*1000000/VLOOKUP($C103,'Crisis Indicator Data'!$C$3:$H$198,5,FALSE)))</f>
        <v>0</v>
      </c>
      <c r="N103" s="190">
        <f>IF(H103="x","x",(H103*1000000/VLOOKUP($C103,'Crisis Indicator Data'!$C$3:$H$198,5,FALSE)))</f>
        <v>4.573170731707317E-2</v>
      </c>
      <c r="O103" s="190">
        <f>IF(I103="x","x",(I103*1000000/VLOOKUP($C103,'Crisis Indicator Data'!$C$3:$H$198,5,FALSE)))</f>
        <v>0.14176829268292682</v>
      </c>
      <c r="P103" s="190">
        <f>IF(J103="x","x",(J103*1000000/VLOOKUP($C103,'Crisis Indicator Data'!$C$3:$H$198,5,FALSE)))</f>
        <v>0</v>
      </c>
      <c r="Q103" s="176">
        <f t="shared" si="6"/>
        <v>4</v>
      </c>
      <c r="R103" s="176">
        <f t="shared" si="7"/>
        <v>2.9</v>
      </c>
    </row>
    <row r="104" spans="1:18" x14ac:dyDescent="0.3">
      <c r="A104" s="199" t="str">
        <f>'Crisis Indicator Data'!A101</f>
        <v>Floods in Niger</v>
      </c>
      <c r="B104" s="200" t="str">
        <f>'Crisis Indicator Data'!B101</f>
        <v>Flood</v>
      </c>
      <c r="C104" s="200" t="str">
        <f>'Crisis Indicator Data'!C101</f>
        <v>NER005</v>
      </c>
      <c r="D104" s="200" t="str">
        <f>'Crisis Indicator Data'!D101</f>
        <v>Niger</v>
      </c>
      <c r="E104" s="200" t="str">
        <f>'Crisis Indicator Data'!E101</f>
        <v>NER</v>
      </c>
      <c r="F104" s="210">
        <f>IF('Crisis Indicator Data'!Q101="x","x",('Crisis Indicator Data'!Q101/1000000))</f>
        <v>23.061</v>
      </c>
      <c r="G104" s="210">
        <f>IF('Crisis Indicator Data'!R101="x","x",('Crisis Indicator Data'!R101/1000000))</f>
        <v>0</v>
      </c>
      <c r="H104" s="210">
        <f>IF('Crisis Indicator Data'!S101="x","x",('Crisis Indicator Data'!S101/1000000))</f>
        <v>0.51600000000000001</v>
      </c>
      <c r="I104" s="210">
        <f>IF('Crisis Indicator Data'!T101="x","x",('Crisis Indicator Data'!T101/1000000))</f>
        <v>0</v>
      </c>
      <c r="J104" s="210">
        <f>IF('Crisis Indicator Data'!U101="x","x",('Crisis Indicator Data'!U101/1000000))</f>
        <v>0</v>
      </c>
      <c r="K104" s="195">
        <f t="shared" si="5"/>
        <v>2.9</v>
      </c>
      <c r="L104" s="190">
        <f>IF(F104="x","x",(F104*1000000/VLOOKUP($C104,'Crisis Indicator Data'!$C$3:$H$198,5,FALSE)))</f>
        <v>0.97807277970989903</v>
      </c>
      <c r="M104" s="190">
        <f>IF(G104="x","x",(G104*1000000/VLOOKUP($C104,'Crisis Indicator Data'!$C$3:$H$198,5,FALSE)))</f>
        <v>0</v>
      </c>
      <c r="N104" s="190">
        <f>IF(H104="x","x",(H104*1000000/VLOOKUP($C104,'Crisis Indicator Data'!$C$3:$H$198,5,FALSE)))</f>
        <v>2.1884807871744846E-2</v>
      </c>
      <c r="O104" s="190">
        <f>IF(I104="x","x",(I104*1000000/VLOOKUP($C104,'Crisis Indicator Data'!$C$3:$H$198,5,FALSE)))</f>
        <v>0</v>
      </c>
      <c r="P104" s="190">
        <f>IF(J104="x","x",(J104*1000000/VLOOKUP($C104,'Crisis Indicator Data'!$C$3:$H$198,5,FALSE)))</f>
        <v>0</v>
      </c>
      <c r="Q104" s="176">
        <f t="shared" si="6"/>
        <v>1</v>
      </c>
      <c r="R104" s="176">
        <f t="shared" si="7"/>
        <v>1.95</v>
      </c>
    </row>
    <row r="105" spans="1:18" x14ac:dyDescent="0.3">
      <c r="A105" s="199" t="str">
        <f>'Crisis Indicator Data'!A102</f>
        <v>Complex crisis in Nigeria</v>
      </c>
      <c r="B105" s="200" t="str">
        <f>'Crisis Indicator Data'!B102</f>
        <v>Complex crisis</v>
      </c>
      <c r="C105" s="200" t="str">
        <f>'Crisis Indicator Data'!C102</f>
        <v>NGA001</v>
      </c>
      <c r="D105" s="200" t="str">
        <f>'Crisis Indicator Data'!D102</f>
        <v>Nigeria</v>
      </c>
      <c r="E105" s="200" t="str">
        <f>'Crisis Indicator Data'!E102</f>
        <v>NGA</v>
      </c>
      <c r="F105" s="210">
        <f>IF('Crisis Indicator Data'!Q102="x","x",('Crisis Indicator Data'!Q102/1000000))</f>
        <v>48.404000000000003</v>
      </c>
      <c r="G105" s="210">
        <f>IF('Crisis Indicator Data'!R102="x","x",('Crisis Indicator Data'!R102/1000000))</f>
        <v>1.9359999999999999</v>
      </c>
      <c r="H105" s="210">
        <f>IF('Crisis Indicator Data'!S102="x","x",('Crisis Indicator Data'!S102/1000000))</f>
        <v>3.1059999999999999</v>
      </c>
      <c r="I105" s="210">
        <f>IF('Crisis Indicator Data'!T102="x","x",('Crisis Indicator Data'!T102/1000000))</f>
        <v>2.8839999999999999</v>
      </c>
      <c r="J105" s="210">
        <f>IF('Crisis Indicator Data'!U102="x","x",('Crisis Indicator Data'!U102/1000000))</f>
        <v>0</v>
      </c>
      <c r="K105" s="195">
        <f t="shared" si="5"/>
        <v>4.5999999999999996</v>
      </c>
      <c r="L105" s="190">
        <f>IF(F105="x","x",(F105*1000000/VLOOKUP($C105,'Crisis Indicator Data'!$C$3:$H$198,5,FALSE)))</f>
        <v>0.68142975799980288</v>
      </c>
      <c r="M105" s="190">
        <f>IF(G105="x","x",(G105*1000000/VLOOKUP($C105,'Crisis Indicator Data'!$C$3:$H$198,5,FALSE)))</f>
        <v>2.7254937845789987E-2</v>
      </c>
      <c r="N105" s="190">
        <f>IF(H105="x","x",(H105*1000000/VLOOKUP($C105,'Crisis Indicator Data'!$C$3:$H$198,5,FALSE)))</f>
        <v>4.3726155448875877E-2</v>
      </c>
      <c r="O105" s="190">
        <f>IF(I105="x","x",(I105*1000000/VLOOKUP($C105,'Crisis Indicator Data'!$C$3:$H$198,5,FALSE)))</f>
        <v>4.0600847493418551E-2</v>
      </c>
      <c r="P105" s="190">
        <f>IF(J105="x","x",(J105*1000000/VLOOKUP($C105,'Crisis Indicator Data'!$C$3:$H$198,5,FALSE)))</f>
        <v>0</v>
      </c>
      <c r="Q105" s="176">
        <f t="shared" si="6"/>
        <v>3</v>
      </c>
      <c r="R105" s="176">
        <f t="shared" si="7"/>
        <v>3.8</v>
      </c>
    </row>
    <row r="106" spans="1:18" x14ac:dyDescent="0.3">
      <c r="A106" s="199" t="str">
        <f>'Crisis Indicator Data'!A103</f>
        <v>Middle belt conflict</v>
      </c>
      <c r="B106" s="200" t="str">
        <f>'Crisis Indicator Data'!B103</f>
        <v>Conflict</v>
      </c>
      <c r="C106" s="200" t="str">
        <f>'Crisis Indicator Data'!C103</f>
        <v>NGA003</v>
      </c>
      <c r="D106" s="200" t="str">
        <f>'Crisis Indicator Data'!D103</f>
        <v>Nigeria</v>
      </c>
      <c r="E106" s="200" t="str">
        <f>'Crisis Indicator Data'!E103</f>
        <v>NGA</v>
      </c>
      <c r="F106" s="210">
        <f>IF('Crisis Indicator Data'!Q103="x","x",('Crisis Indicator Data'!Q103/1000000))</f>
        <v>14.704000000000001</v>
      </c>
      <c r="G106" s="210">
        <f>IF('Crisis Indicator Data'!R103="x","x",('Crisis Indicator Data'!R103/1000000))</f>
        <v>0</v>
      </c>
      <c r="H106" s="210">
        <f>IF('Crisis Indicator Data'!S103="x","x",('Crisis Indicator Data'!S103/1000000))</f>
        <v>0.39700000000000002</v>
      </c>
      <c r="I106" s="210">
        <f>IF('Crisis Indicator Data'!T103="x","x",('Crisis Indicator Data'!T103/1000000))</f>
        <v>0</v>
      </c>
      <c r="J106" s="210">
        <f>IF('Crisis Indicator Data'!U103="x","x",('Crisis Indicator Data'!U103/1000000))</f>
        <v>0</v>
      </c>
      <c r="K106" s="195">
        <f t="shared" si="5"/>
        <v>2.7</v>
      </c>
      <c r="L106" s="190">
        <f>IF(F106="x","x",(F106*1000000/VLOOKUP($C106,'Crisis Indicator Data'!$C$3:$H$198,5,FALSE)))</f>
        <v>0.97377483443708612</v>
      </c>
      <c r="M106" s="190">
        <f>IF(G106="x","x",(G106*1000000/VLOOKUP($C106,'Crisis Indicator Data'!$C$3:$H$198,5,FALSE)))</f>
        <v>0</v>
      </c>
      <c r="N106" s="190">
        <f>IF(H106="x","x",(H106*1000000/VLOOKUP($C106,'Crisis Indicator Data'!$C$3:$H$198,5,FALSE)))</f>
        <v>2.6291390728476822E-2</v>
      </c>
      <c r="O106" s="190">
        <f>IF(I106="x","x",(I106*1000000/VLOOKUP($C106,'Crisis Indicator Data'!$C$3:$H$198,5,FALSE)))</f>
        <v>0</v>
      </c>
      <c r="P106" s="190">
        <f>IF(J106="x","x",(J106*1000000/VLOOKUP($C106,'Crisis Indicator Data'!$C$3:$H$198,5,FALSE)))</f>
        <v>0</v>
      </c>
      <c r="Q106" s="176">
        <f t="shared" si="6"/>
        <v>1</v>
      </c>
      <c r="R106" s="176">
        <f t="shared" si="7"/>
        <v>1.85</v>
      </c>
    </row>
    <row r="107" spans="1:18" x14ac:dyDescent="0.3">
      <c r="A107" s="199" t="str">
        <f>'Crisis Indicator Data'!A104</f>
        <v>Boko Haram crisis in Nigeria</v>
      </c>
      <c r="B107" s="200" t="str">
        <f>'Crisis Indicator Data'!B104</f>
        <v>Conflict</v>
      </c>
      <c r="C107" s="200" t="str">
        <f>'Crisis Indicator Data'!C104</f>
        <v>NGA004</v>
      </c>
      <c r="D107" s="200" t="str">
        <f>'Crisis Indicator Data'!D104</f>
        <v>Nigeria</v>
      </c>
      <c r="E107" s="200" t="str">
        <f>'Crisis Indicator Data'!E104</f>
        <v>NGA</v>
      </c>
      <c r="F107" s="210">
        <f>IF('Crisis Indicator Data'!Q104="x","x",('Crisis Indicator Data'!Q104/1000000))</f>
        <v>0.751</v>
      </c>
      <c r="G107" s="210">
        <f>IF('Crisis Indicator Data'!R104="x","x",('Crisis Indicator Data'!R104/1000000))</f>
        <v>1.9359999999999999</v>
      </c>
      <c r="H107" s="210">
        <f>IF('Crisis Indicator Data'!S104="x","x",('Crisis Indicator Data'!S104/1000000))</f>
        <v>2.331</v>
      </c>
      <c r="I107" s="210">
        <f>IF('Crisis Indicator Data'!T104="x","x",('Crisis Indicator Data'!T104/1000000))</f>
        <v>2.8839999999999999</v>
      </c>
      <c r="J107" s="210">
        <f>IF('Crisis Indicator Data'!U104="x","x",('Crisis Indicator Data'!U104/1000000))</f>
        <v>0</v>
      </c>
      <c r="K107" s="195">
        <f t="shared" si="5"/>
        <v>4.5</v>
      </c>
      <c r="L107" s="190">
        <f>IF(F107="x","x",(F107*1000000/VLOOKUP($C107,'Crisis Indicator Data'!$C$3:$H$198,5,FALSE)))</f>
        <v>9.5063291139240502E-2</v>
      </c>
      <c r="M107" s="190">
        <f>IF(G107="x","x",(G107*1000000/VLOOKUP($C107,'Crisis Indicator Data'!$C$3:$H$198,5,FALSE)))</f>
        <v>0.2450632911392405</v>
      </c>
      <c r="N107" s="190">
        <f>IF(H107="x","x",(H107*1000000/VLOOKUP($C107,'Crisis Indicator Data'!$C$3:$H$198,5,FALSE)))</f>
        <v>0.29506329113924051</v>
      </c>
      <c r="O107" s="190">
        <f>IF(I107="x","x",(I107*1000000/VLOOKUP($C107,'Crisis Indicator Data'!$C$3:$H$198,5,FALSE)))</f>
        <v>0.36506329113924052</v>
      </c>
      <c r="P107" s="190">
        <f>IF(J107="x","x",(J107*1000000/VLOOKUP($C107,'Crisis Indicator Data'!$C$3:$H$198,5,FALSE)))</f>
        <v>0</v>
      </c>
      <c r="Q107" s="176">
        <f t="shared" si="6"/>
        <v>4</v>
      </c>
      <c r="R107" s="176">
        <f t="shared" si="7"/>
        <v>4.25</v>
      </c>
    </row>
    <row r="108" spans="1:18" x14ac:dyDescent="0.3">
      <c r="A108" s="199" t="str">
        <f>'Crisis Indicator Data'!A105</f>
        <v>Northwest Banditry</v>
      </c>
      <c r="B108" s="200" t="str">
        <f>'Crisis Indicator Data'!B105</f>
        <v>Other type of violence</v>
      </c>
      <c r="C108" s="200" t="str">
        <f>'Crisis Indicator Data'!C105</f>
        <v>NGA007</v>
      </c>
      <c r="D108" s="200" t="str">
        <f>'Crisis Indicator Data'!D105</f>
        <v>Nigeria</v>
      </c>
      <c r="E108" s="200" t="str">
        <f>'Crisis Indicator Data'!E105</f>
        <v>NGA</v>
      </c>
      <c r="F108" s="210">
        <f>IF('Crisis Indicator Data'!Q105="x","x",('Crisis Indicator Data'!Q105/1000000))</f>
        <v>30.058</v>
      </c>
      <c r="G108" s="210">
        <f>IF('Crisis Indicator Data'!R105="x","x",('Crisis Indicator Data'!R105/1000000))</f>
        <v>0</v>
      </c>
      <c r="H108" s="210">
        <f>IF('Crisis Indicator Data'!S105="x","x",('Crisis Indicator Data'!S105/1000000))</f>
        <v>0.317</v>
      </c>
      <c r="I108" s="210">
        <f>IF('Crisis Indicator Data'!T105="x","x",('Crisis Indicator Data'!T105/1000000))</f>
        <v>0</v>
      </c>
      <c r="J108" s="210">
        <f>IF('Crisis Indicator Data'!U105="x","x",('Crisis Indicator Data'!U105/1000000))</f>
        <v>0</v>
      </c>
      <c r="K108" s="195">
        <f t="shared" si="5"/>
        <v>2.5</v>
      </c>
      <c r="L108" s="190">
        <f>IF(F108="x","x",(F108*1000000/VLOOKUP($C108,'Crisis Indicator Data'!$C$3:$H$198,5,FALSE)))</f>
        <v>0.9895312088490914</v>
      </c>
      <c r="M108" s="190">
        <f>IF(G108="x","x",(G108*1000000/VLOOKUP($C108,'Crisis Indicator Data'!$C$3:$H$198,5,FALSE)))</f>
        <v>0</v>
      </c>
      <c r="N108" s="190">
        <f>IF(H108="x","x",(H108*1000000/VLOOKUP($C108,'Crisis Indicator Data'!$C$3:$H$198,5,FALSE)))</f>
        <v>1.0435870424018962E-2</v>
      </c>
      <c r="O108" s="190">
        <f>IF(I108="x","x",(I108*1000000/VLOOKUP($C108,'Crisis Indicator Data'!$C$3:$H$198,5,FALSE)))</f>
        <v>0</v>
      </c>
      <c r="P108" s="190">
        <f>IF(J108="x","x",(J108*1000000/VLOOKUP($C108,'Crisis Indicator Data'!$C$3:$H$198,5,FALSE)))</f>
        <v>0</v>
      </c>
      <c r="Q108" s="176">
        <f t="shared" si="6"/>
        <v>1</v>
      </c>
      <c r="R108" s="176">
        <f t="shared" si="7"/>
        <v>1.75</v>
      </c>
    </row>
    <row r="109" spans="1:18" x14ac:dyDescent="0.3">
      <c r="A109" s="199" t="str">
        <f>'Crisis Indicator Data'!A106</f>
        <v>Cameroonian Refugees in Nigeria</v>
      </c>
      <c r="B109" s="200" t="str">
        <f>'Crisis Indicator Data'!B106</f>
        <v>International displacement</v>
      </c>
      <c r="C109" s="200" t="str">
        <f>'Crisis Indicator Data'!C106</f>
        <v>NGA008</v>
      </c>
      <c r="D109" s="200" t="str">
        <f>'Crisis Indicator Data'!D106</f>
        <v>Nigeria</v>
      </c>
      <c r="E109" s="200" t="str">
        <f>'Crisis Indicator Data'!E106</f>
        <v>NGA</v>
      </c>
      <c r="F109" s="210">
        <f>IF('Crisis Indicator Data'!Q106="x","x",('Crisis Indicator Data'!Q106/1000000))</f>
        <v>17.594999999999999</v>
      </c>
      <c r="G109" s="210">
        <f>IF('Crisis Indicator Data'!R106="x","x",('Crisis Indicator Data'!R106/1000000))</f>
        <v>0</v>
      </c>
      <c r="H109" s="210">
        <f>IF('Crisis Indicator Data'!S106="x","x",('Crisis Indicator Data'!S106/1000000))</f>
        <v>6.2E-2</v>
      </c>
      <c r="I109" s="210">
        <f>IF('Crisis Indicator Data'!T106="x","x",('Crisis Indicator Data'!T106/1000000))</f>
        <v>0</v>
      </c>
      <c r="J109" s="210">
        <f>IF('Crisis Indicator Data'!U106="x","x",('Crisis Indicator Data'!U106/1000000))</f>
        <v>0</v>
      </c>
      <c r="K109" s="195">
        <f t="shared" si="5"/>
        <v>1.3</v>
      </c>
      <c r="L109" s="190">
        <f>IF(F109="x","x",(F109*1000000/VLOOKUP($C109,'Crisis Indicator Data'!$C$3:$H$198,5,FALSE)))</f>
        <v>0.99648864473013532</v>
      </c>
      <c r="M109" s="190">
        <f>IF(G109="x","x",(G109*1000000/VLOOKUP($C109,'Crisis Indicator Data'!$C$3:$H$198,5,FALSE)))</f>
        <v>0</v>
      </c>
      <c r="N109" s="190">
        <f>IF(H109="x","x",(H109*1000000/VLOOKUP($C109,'Crisis Indicator Data'!$C$3:$H$198,5,FALSE)))</f>
        <v>3.5113552698646431E-3</v>
      </c>
      <c r="O109" s="190">
        <f>IF(I109="x","x",(I109*1000000/VLOOKUP($C109,'Crisis Indicator Data'!$C$3:$H$198,5,FALSE)))</f>
        <v>0</v>
      </c>
      <c r="P109" s="190">
        <f>IF(J109="x","x",(J109*1000000/VLOOKUP($C109,'Crisis Indicator Data'!$C$3:$H$198,5,FALSE)))</f>
        <v>0</v>
      </c>
      <c r="Q109" s="176">
        <f t="shared" si="6"/>
        <v>1</v>
      </c>
      <c r="R109" s="176">
        <f t="shared" si="7"/>
        <v>1.1499999999999999</v>
      </c>
    </row>
    <row r="110" spans="1:18" x14ac:dyDescent="0.3">
      <c r="A110" s="199" t="str">
        <f>'Crisis Indicator Data'!A107</f>
        <v>Regional Boko Haram Crisis</v>
      </c>
      <c r="B110" s="200" t="str">
        <f>'Crisis Indicator Data'!B107</f>
        <v>Regional crisis</v>
      </c>
      <c r="C110" s="200" t="str">
        <f>'Crisis Indicator Data'!C107</f>
        <v>REG001</v>
      </c>
      <c r="D110" s="200" t="str">
        <f>'Crisis Indicator Data'!D107</f>
        <v>Nigeria, Niger, Chad, Cameroon</v>
      </c>
      <c r="E110" s="200" t="str">
        <f>'Crisis Indicator Data'!E107</f>
        <v>NGA, NER, TCD, CMR</v>
      </c>
      <c r="F110" s="210">
        <f>IF('Crisis Indicator Data'!Q107="x","x",('Crisis Indicator Data'!Q107/1000000))</f>
        <v>2.6080000000000001</v>
      </c>
      <c r="G110" s="210">
        <f>IF('Crisis Indicator Data'!R107="x","x",('Crisis Indicator Data'!R107/1000000))</f>
        <v>4.3520000000000003</v>
      </c>
      <c r="H110" s="210">
        <f>IF('Crisis Indicator Data'!S107="x","x",('Crisis Indicator Data'!S107/1000000))</f>
        <v>3.234</v>
      </c>
      <c r="I110" s="210">
        <f>IF('Crisis Indicator Data'!T107="x","x",('Crisis Indicator Data'!T107/1000000))</f>
        <v>3.3849999999999998</v>
      </c>
      <c r="J110" s="210">
        <f>IF('Crisis Indicator Data'!U107="x","x",('Crisis Indicator Data'!U107/1000000))</f>
        <v>0.122</v>
      </c>
      <c r="K110" s="195">
        <f t="shared" si="5"/>
        <v>4.7</v>
      </c>
      <c r="L110" s="190">
        <f>IF(F110="x","x",(F110*1000000/VLOOKUP($C110,'Crisis Indicator Data'!$C$3:$H$198,5,FALSE)))</f>
        <v>0.19035106926501716</v>
      </c>
      <c r="M110" s="190">
        <f>IF(G110="x","x",(G110*1000000/VLOOKUP($C110,'Crisis Indicator Data'!$C$3:$H$198,5,FALSE)))</f>
        <v>0.31764104809867894</v>
      </c>
      <c r="N110" s="190">
        <f>IF(H110="x","x",(H110*1000000/VLOOKUP($C110,'Crisis Indicator Data'!$C$3:$H$198,5,FALSE)))</f>
        <v>0.23604116487847601</v>
      </c>
      <c r="O110" s="190">
        <f>IF(I110="x","x",(I110*1000000/VLOOKUP($C110,'Crisis Indicator Data'!$C$3:$H$198,5,FALSE)))</f>
        <v>0.24706225822932631</v>
      </c>
      <c r="P110" s="190">
        <f>IF(J110="x","x",(J110*1000000/VLOOKUP($C110,'Crisis Indicator Data'!$C$3:$H$198,5,FALSE)))</f>
        <v>8.9044595285015689E-3</v>
      </c>
      <c r="Q110" s="176">
        <f t="shared" si="6"/>
        <v>4</v>
      </c>
      <c r="R110" s="176">
        <f t="shared" si="7"/>
        <v>4.3499999999999996</v>
      </c>
    </row>
    <row r="111" spans="1:18" x14ac:dyDescent="0.3">
      <c r="A111" s="199" t="str">
        <f>'Crisis Indicator Data'!A108</f>
        <v>Complex crisis in Pakistan</v>
      </c>
      <c r="B111" s="200" t="str">
        <f>'Crisis Indicator Data'!B108</f>
        <v>Complex crisis</v>
      </c>
      <c r="C111" s="200" t="str">
        <f>'Crisis Indicator Data'!C108</f>
        <v>PAK001</v>
      </c>
      <c r="D111" s="200" t="str">
        <f>'Crisis Indicator Data'!D108</f>
        <v>Pakistan</v>
      </c>
      <c r="E111" s="200" t="str">
        <f>'Crisis Indicator Data'!E108</f>
        <v>PAK</v>
      </c>
      <c r="F111" s="210">
        <f>IF('Crisis Indicator Data'!Q108="x","x",('Crisis Indicator Data'!Q108/1000000))</f>
        <v>145.23599999999999</v>
      </c>
      <c r="G111" s="210">
        <f>IF('Crisis Indicator Data'!R108="x","x",('Crisis Indicator Data'!R108/1000000))</f>
        <v>61.32</v>
      </c>
      <c r="H111" s="210">
        <f>IF('Crisis Indicator Data'!S108="x","x",('Crisis Indicator Data'!S108/1000000))</f>
        <v>2.0209999999999999</v>
      </c>
      <c r="I111" s="210">
        <f>IF('Crisis Indicator Data'!T108="x","x",('Crisis Indicator Data'!T108/1000000))</f>
        <v>1.018</v>
      </c>
      <c r="J111" s="210">
        <f>IF('Crisis Indicator Data'!U108="x","x",('Crisis Indicator Data'!U108/1000000))</f>
        <v>0</v>
      </c>
      <c r="K111" s="195">
        <f t="shared" si="5"/>
        <v>4.0999999999999996</v>
      </c>
      <c r="L111" s="190">
        <f>IF(F111="x","x",(F111*1000000/VLOOKUP($C111,'Crisis Indicator Data'!$C$3:$H$198,5,FALSE)))</f>
        <v>0.69293968338788325</v>
      </c>
      <c r="M111" s="190">
        <f>IF(G111="x","x",(G111*1000000/VLOOKUP($C111,'Crisis Indicator Data'!$C$3:$H$198,5,FALSE)))</f>
        <v>0.29256562687863202</v>
      </c>
      <c r="N111" s="190">
        <f>IF(H111="x","x",(H111*1000000/VLOOKUP($C111,'Crisis Indicator Data'!$C$3:$H$198,5,FALSE)))</f>
        <v>9.6424515968968581E-3</v>
      </c>
      <c r="O111" s="190">
        <f>IF(I111="x","x",(I111*1000000/VLOOKUP($C111,'Crisis Indicator Data'!$C$3:$H$198,5,FALSE)))</f>
        <v>4.8570092655324101E-3</v>
      </c>
      <c r="P111" s="190">
        <f>IF(J111="x","x",(J111*1000000/VLOOKUP($C111,'Crisis Indicator Data'!$C$3:$H$198,5,FALSE)))</f>
        <v>0</v>
      </c>
      <c r="Q111" s="176">
        <f t="shared" si="6"/>
        <v>2</v>
      </c>
      <c r="R111" s="176">
        <f t="shared" si="7"/>
        <v>3.05</v>
      </c>
    </row>
    <row r="112" spans="1:18" x14ac:dyDescent="0.3">
      <c r="A112" s="199" t="str">
        <f>'Crisis Indicator Data'!A109</f>
        <v>Kashmir conflict in Pakistan</v>
      </c>
      <c r="B112" s="200" t="str">
        <f>'Crisis Indicator Data'!B109</f>
        <v>Conflict</v>
      </c>
      <c r="C112" s="200" t="str">
        <f>'Crisis Indicator Data'!C109</f>
        <v>PAK004</v>
      </c>
      <c r="D112" s="200" t="str">
        <f>'Crisis Indicator Data'!D109</f>
        <v>Pakistan</v>
      </c>
      <c r="E112" s="200" t="str">
        <f>'Crisis Indicator Data'!E109</f>
        <v>PAK</v>
      </c>
      <c r="F112" s="210" t="str">
        <f>IF('Crisis Indicator Data'!Q109="x","x",('Crisis Indicator Data'!Q109/1000000))</f>
        <v>x</v>
      </c>
      <c r="G112" s="210" t="str">
        <f>IF('Crisis Indicator Data'!R109="x","x",('Crisis Indicator Data'!R109/1000000))</f>
        <v>x</v>
      </c>
      <c r="H112" s="210" t="str">
        <f>IF('Crisis Indicator Data'!S109="x","x",('Crisis Indicator Data'!S109/1000000))</f>
        <v>x</v>
      </c>
      <c r="I112" s="210" t="str">
        <f>IF('Crisis Indicator Data'!T109="x","x",('Crisis Indicator Data'!T109/1000000))</f>
        <v>x</v>
      </c>
      <c r="J112" s="210" t="str">
        <f>IF('Crisis Indicator Data'!U109="x","x",('Crisis Indicator Data'!U109/1000000))</f>
        <v>x</v>
      </c>
      <c r="K112" s="195" t="str">
        <f t="shared" si="5"/>
        <v>x</v>
      </c>
      <c r="L112" s="190" t="str">
        <f>IF(F112="x","x",(F112*1000000/VLOOKUP($C112,'Crisis Indicator Data'!$C$3:$H$198,5,FALSE)))</f>
        <v>x</v>
      </c>
      <c r="M112" s="190" t="str">
        <f>IF(G112="x","x",(G112*1000000/VLOOKUP($C112,'Crisis Indicator Data'!$C$3:$H$198,5,FALSE)))</f>
        <v>x</v>
      </c>
      <c r="N112" s="190" t="str">
        <f>IF(H112="x","x",(H112*1000000/VLOOKUP($C112,'Crisis Indicator Data'!$C$3:$H$198,5,FALSE)))</f>
        <v>x</v>
      </c>
      <c r="O112" s="190" t="str">
        <f>IF(I112="x","x",(I112*1000000/VLOOKUP($C112,'Crisis Indicator Data'!$C$3:$H$198,5,FALSE)))</f>
        <v>x</v>
      </c>
      <c r="P112" s="190" t="str">
        <f>IF(J112="x","x",(J112*1000000/VLOOKUP($C112,'Crisis Indicator Data'!$C$3:$H$198,5,FALSE)))</f>
        <v>x</v>
      </c>
      <c r="Q112" s="176" t="str">
        <f t="shared" si="6"/>
        <v>x</v>
      </c>
      <c r="R112" s="176" t="str">
        <f t="shared" si="7"/>
        <v>x</v>
      </c>
    </row>
    <row r="113" spans="1:18" x14ac:dyDescent="0.3">
      <c r="A113" s="199" t="str">
        <f>'Crisis Indicator Data'!A110</f>
        <v>Conflict in Palestine</v>
      </c>
      <c r="B113" s="200" t="str">
        <f>'Crisis Indicator Data'!B110</f>
        <v>Conflict</v>
      </c>
      <c r="C113" s="200" t="str">
        <f>'Crisis Indicator Data'!C110</f>
        <v>PSE002</v>
      </c>
      <c r="D113" s="200" t="str">
        <f>'Crisis Indicator Data'!D110</f>
        <v>Palestine</v>
      </c>
      <c r="E113" s="200" t="str">
        <f>'Crisis Indicator Data'!E110</f>
        <v>PSE</v>
      </c>
      <c r="F113" s="210">
        <f>IF('Crisis Indicator Data'!Q110="x","x",('Crisis Indicator Data'!Q110/1000000))</f>
        <v>0</v>
      </c>
      <c r="G113" s="210">
        <f>IF('Crisis Indicator Data'!R110="x","x",('Crisis Indicator Data'!R110/1000000))</f>
        <v>3</v>
      </c>
      <c r="H113" s="210">
        <f>IF('Crisis Indicator Data'!S110="x","x",('Crisis Indicator Data'!S110/1000000))</f>
        <v>0.39600000000000002</v>
      </c>
      <c r="I113" s="210">
        <f>IF('Crisis Indicator Data'!T110="x","x",('Crisis Indicator Data'!T110/1000000))</f>
        <v>0.85799999999999998</v>
      </c>
      <c r="J113" s="210">
        <f>IF('Crisis Indicator Data'!U110="x","x",('Crisis Indicator Data'!U110/1000000))</f>
        <v>0.94599999999999995</v>
      </c>
      <c r="K113" s="195">
        <f t="shared" si="5"/>
        <v>3.9</v>
      </c>
      <c r="L113" s="190">
        <f>IF(F113="x","x",(F113*1000000/VLOOKUP($C113,'Crisis Indicator Data'!$C$3:$H$198,5,FALSE)))</f>
        <v>0</v>
      </c>
      <c r="M113" s="190">
        <f>IF(G113="x","x",(G113*1000000/VLOOKUP($C113,'Crisis Indicator Data'!$C$3:$H$198,5,FALSE)))</f>
        <v>0.57692307692307687</v>
      </c>
      <c r="N113" s="190">
        <f>IF(H113="x","x",(H113*1000000/VLOOKUP($C113,'Crisis Indicator Data'!$C$3:$H$198,5,FALSE)))</f>
        <v>7.6153846153846155E-2</v>
      </c>
      <c r="O113" s="190">
        <f>IF(I113="x","x",(I113*1000000/VLOOKUP($C113,'Crisis Indicator Data'!$C$3:$H$198,5,FALSE)))</f>
        <v>0.16500000000000001</v>
      </c>
      <c r="P113" s="190">
        <f>IF(J113="x","x",(J113*1000000/VLOOKUP($C113,'Crisis Indicator Data'!$C$3:$H$198,5,FALSE)))</f>
        <v>0.18192307692307691</v>
      </c>
      <c r="Q113" s="176">
        <f t="shared" si="6"/>
        <v>5</v>
      </c>
      <c r="R113" s="176">
        <f t="shared" si="7"/>
        <v>4.45</v>
      </c>
    </row>
    <row r="114" spans="1:18" x14ac:dyDescent="0.3">
      <c r="A114" s="199" t="str">
        <f>'Crisis Indicator Data'!A111</f>
        <v>Venezuela displacement in Peru</v>
      </c>
      <c r="B114" s="200" t="str">
        <f>'Crisis Indicator Data'!B111</f>
        <v>International displacement</v>
      </c>
      <c r="C114" s="200" t="str">
        <f>'Crisis Indicator Data'!C111</f>
        <v>PER002</v>
      </c>
      <c r="D114" s="200" t="str">
        <f>'Crisis Indicator Data'!D111</f>
        <v>Peru</v>
      </c>
      <c r="E114" s="200" t="str">
        <f>'Crisis Indicator Data'!E111</f>
        <v>PER</v>
      </c>
      <c r="F114" s="210">
        <f>IF('Crisis Indicator Data'!Q111="x","x",('Crisis Indicator Data'!Q111/1000000))</f>
        <v>15.443</v>
      </c>
      <c r="G114" s="210">
        <f>IF('Crisis Indicator Data'!R111="x","x",('Crisis Indicator Data'!R111/1000000))</f>
        <v>0</v>
      </c>
      <c r="H114" s="210">
        <f>IF('Crisis Indicator Data'!S111="x","x",('Crisis Indicator Data'!S111/1000000))</f>
        <v>0.88500000000000001</v>
      </c>
      <c r="I114" s="210">
        <f>IF('Crisis Indicator Data'!T111="x","x",('Crisis Indicator Data'!T111/1000000))</f>
        <v>0</v>
      </c>
      <c r="J114" s="210">
        <f>IF('Crisis Indicator Data'!U111="x","x",('Crisis Indicator Data'!U111/1000000))</f>
        <v>0</v>
      </c>
      <c r="K114" s="195">
        <f t="shared" si="5"/>
        <v>3.2</v>
      </c>
      <c r="L114" s="190">
        <f>IF(F114="x","x",(F114*1000000/VLOOKUP($C114,'Crisis Indicator Data'!$C$3:$H$198,5,FALSE)))</f>
        <v>0.94579862812346893</v>
      </c>
      <c r="M114" s="190">
        <f>IF(G114="x","x",(G114*1000000/VLOOKUP($C114,'Crisis Indicator Data'!$C$3:$H$198,5,FALSE)))</f>
        <v>0</v>
      </c>
      <c r="N114" s="190">
        <f>IF(H114="x","x",(H114*1000000/VLOOKUP($C114,'Crisis Indicator Data'!$C$3:$H$198,5,FALSE)))</f>
        <v>5.420137187653111E-2</v>
      </c>
      <c r="O114" s="190">
        <f>IF(I114="x","x",(I114*1000000/VLOOKUP($C114,'Crisis Indicator Data'!$C$3:$H$198,5,FALSE)))</f>
        <v>0</v>
      </c>
      <c r="P114" s="190">
        <f>IF(J114="x","x",(J114*1000000/VLOOKUP($C114,'Crisis Indicator Data'!$C$3:$H$198,5,FALSE)))</f>
        <v>0</v>
      </c>
      <c r="Q114" s="176">
        <f t="shared" si="6"/>
        <v>3</v>
      </c>
      <c r="R114" s="176">
        <f t="shared" si="7"/>
        <v>3.1</v>
      </c>
    </row>
    <row r="115" spans="1:18" x14ac:dyDescent="0.3">
      <c r="A115" s="199" t="str">
        <f>'Crisis Indicator Data'!A112</f>
        <v>Multiple crises in the Philippines</v>
      </c>
      <c r="B115" s="200" t="str">
        <f>'Crisis Indicator Data'!B112</f>
        <v>Multiple crises country</v>
      </c>
      <c r="C115" s="200" t="str">
        <f>'Crisis Indicator Data'!C112</f>
        <v>PHL001</v>
      </c>
      <c r="D115" s="200" t="str">
        <f>'Crisis Indicator Data'!D112</f>
        <v>Philippines</v>
      </c>
      <c r="E115" s="200" t="str">
        <f>'Crisis Indicator Data'!E112</f>
        <v>PHL</v>
      </c>
      <c r="F115" s="210">
        <f>IF('Crisis Indicator Data'!Q112="x","x",('Crisis Indicator Data'!Q112/1000000))</f>
        <v>80.397000000000006</v>
      </c>
      <c r="G115" s="210">
        <f>IF('Crisis Indicator Data'!R112="x","x",('Crisis Indicator Data'!R112/1000000))</f>
        <v>8.0920000000000005</v>
      </c>
      <c r="H115" s="210">
        <f>IF('Crisis Indicator Data'!S112="x","x",('Crisis Indicator Data'!S112/1000000))</f>
        <v>1.1279999999999999</v>
      </c>
      <c r="I115" s="210">
        <f>IF('Crisis Indicator Data'!T112="x","x",('Crisis Indicator Data'!T112/1000000))</f>
        <v>0</v>
      </c>
      <c r="J115" s="210">
        <f>IF('Crisis Indicator Data'!U112="x","x",('Crisis Indicator Data'!U112/1000000))</f>
        <v>0</v>
      </c>
      <c r="K115" s="195">
        <f t="shared" si="5"/>
        <v>3.4</v>
      </c>
      <c r="L115" s="190">
        <f>IF(F115="x","x",(F115*1000000/VLOOKUP($C115,'Crisis Indicator Data'!$C$3:$H$198,5,FALSE)))</f>
        <v>0.90584086351037696</v>
      </c>
      <c r="M115" s="190">
        <f>IF(G115="x","x",(G115*1000000/VLOOKUP($C115,'Crisis Indicator Data'!$C$3:$H$198,5,FALSE)))</f>
        <v>9.1173355567073039E-2</v>
      </c>
      <c r="N115" s="190">
        <f>IF(H115="x","x",(H115*1000000/VLOOKUP($C115,'Crisis Indicator Data'!$C$3:$H$198,5,FALSE)))</f>
        <v>1.2709286342024022E-2</v>
      </c>
      <c r="O115" s="190">
        <f>IF(I115="x","x",(I115*1000000/VLOOKUP($C115,'Crisis Indicator Data'!$C$3:$H$198,5,FALSE)))</f>
        <v>0</v>
      </c>
      <c r="P115" s="190">
        <f>IF(J115="x","x",(J115*1000000/VLOOKUP($C115,'Crisis Indicator Data'!$C$3:$H$198,5,FALSE)))</f>
        <v>0</v>
      </c>
      <c r="Q115" s="176">
        <f t="shared" si="6"/>
        <v>2</v>
      </c>
      <c r="R115" s="176">
        <f t="shared" si="7"/>
        <v>2.7</v>
      </c>
    </row>
    <row r="116" spans="1:18" x14ac:dyDescent="0.3">
      <c r="A116" s="199" t="str">
        <f>'Crisis Indicator Data'!A113</f>
        <v>Mindanao conflict</v>
      </c>
      <c r="B116" s="200" t="str">
        <f>'Crisis Indicator Data'!B113</f>
        <v>Conflict</v>
      </c>
      <c r="C116" s="200" t="str">
        <f>'Crisis Indicator Data'!C113</f>
        <v>PHL003</v>
      </c>
      <c r="D116" s="200" t="str">
        <f>'Crisis Indicator Data'!D113</f>
        <v>Philippines</v>
      </c>
      <c r="E116" s="200" t="str">
        <f>'Crisis Indicator Data'!E113</f>
        <v>PHL</v>
      </c>
      <c r="F116" s="210">
        <f>IF('Crisis Indicator Data'!Q113="x","x",('Crisis Indicator Data'!Q113/1000000))</f>
        <v>23.991</v>
      </c>
      <c r="G116" s="210">
        <f>IF('Crisis Indicator Data'!R113="x","x",('Crisis Indicator Data'!R113/1000000))</f>
        <v>0</v>
      </c>
      <c r="H116" s="210">
        <f>IF('Crisis Indicator Data'!S113="x","x",('Crisis Indicator Data'!S113/1000000))</f>
        <v>0.14499999999999999</v>
      </c>
      <c r="I116" s="210">
        <f>IF('Crisis Indicator Data'!T113="x","x",('Crisis Indicator Data'!T113/1000000))</f>
        <v>0</v>
      </c>
      <c r="J116" s="210">
        <f>IF('Crisis Indicator Data'!U113="x","x",('Crisis Indicator Data'!U113/1000000))</f>
        <v>0</v>
      </c>
      <c r="K116" s="195">
        <f t="shared" si="5"/>
        <v>1.9</v>
      </c>
      <c r="L116" s="190">
        <f>IF(F116="x","x",(F116*1000000/VLOOKUP($C116,'Crisis Indicator Data'!$C$3:$H$198,5,FALSE)))</f>
        <v>0.99399237653297978</v>
      </c>
      <c r="M116" s="190">
        <f>IF(G116="x","x",(G116*1000000/VLOOKUP($C116,'Crisis Indicator Data'!$C$3:$H$198,5,FALSE)))</f>
        <v>0</v>
      </c>
      <c r="N116" s="190">
        <f>IF(H116="x","x",(H116*1000000/VLOOKUP($C116,'Crisis Indicator Data'!$C$3:$H$198,5,FALSE)))</f>
        <v>6.0076234670202186E-3</v>
      </c>
      <c r="O116" s="190">
        <f>IF(I116="x","x",(I116*1000000/VLOOKUP($C116,'Crisis Indicator Data'!$C$3:$H$198,5,FALSE)))</f>
        <v>0</v>
      </c>
      <c r="P116" s="190">
        <f>IF(J116="x","x",(J116*1000000/VLOOKUP($C116,'Crisis Indicator Data'!$C$3:$H$198,5,FALSE)))</f>
        <v>0</v>
      </c>
      <c r="Q116" s="176">
        <f t="shared" si="6"/>
        <v>1</v>
      </c>
      <c r="R116" s="176">
        <f t="shared" si="7"/>
        <v>1.45</v>
      </c>
    </row>
    <row r="117" spans="1:18" x14ac:dyDescent="0.3">
      <c r="A117" s="199" t="str">
        <f>'Crisis Indicator Data'!A114</f>
        <v>Mindanao Earthquake</v>
      </c>
      <c r="B117" s="200" t="str">
        <f>'Crisis Indicator Data'!B114</f>
        <v>Earthquake</v>
      </c>
      <c r="C117" s="200" t="str">
        <f>'Crisis Indicator Data'!C114</f>
        <v>PHL004</v>
      </c>
      <c r="D117" s="200" t="str">
        <f>'Crisis Indicator Data'!D114</f>
        <v>Philippines</v>
      </c>
      <c r="E117" s="200" t="str">
        <f>'Crisis Indicator Data'!E114</f>
        <v>PHL</v>
      </c>
      <c r="F117" s="210">
        <f>IF('Crisis Indicator Data'!Q114="x","x",('Crisis Indicator Data'!Q114/1000000))</f>
        <v>10.055999999999999</v>
      </c>
      <c r="G117" s="210">
        <f>IF('Crisis Indicator Data'!R114="x","x",('Crisis Indicator Data'!R114/1000000))</f>
        <v>0</v>
      </c>
      <c r="H117" s="210">
        <f>IF('Crisis Indicator Data'!S114="x","x",('Crisis Indicator Data'!S114/1000000))</f>
        <v>7.9000000000000001E-2</v>
      </c>
      <c r="I117" s="210">
        <f>IF('Crisis Indicator Data'!T114="x","x",('Crisis Indicator Data'!T114/1000000))</f>
        <v>0</v>
      </c>
      <c r="J117" s="210">
        <f>IF('Crisis Indicator Data'!U114="x","x",('Crisis Indicator Data'!U114/1000000))</f>
        <v>0</v>
      </c>
      <c r="K117" s="195">
        <f t="shared" si="5"/>
        <v>1.5</v>
      </c>
      <c r="L117" s="190">
        <f>IF(F117="x","x",(F117*1000000/VLOOKUP($C117,'Crisis Indicator Data'!$C$3:$H$198,5,FALSE)))</f>
        <v>0.99230313795145053</v>
      </c>
      <c r="M117" s="190">
        <f>IF(G117="x","x",(G117*1000000/VLOOKUP($C117,'Crisis Indicator Data'!$C$3:$H$198,5,FALSE)))</f>
        <v>0</v>
      </c>
      <c r="N117" s="190">
        <f>IF(H117="x","x",(H117*1000000/VLOOKUP($C117,'Crisis Indicator Data'!$C$3:$H$198,5,FALSE)))</f>
        <v>7.7955397671205838E-3</v>
      </c>
      <c r="O117" s="190">
        <f>IF(I117="x","x",(I117*1000000/VLOOKUP($C117,'Crisis Indicator Data'!$C$3:$H$198,5,FALSE)))</f>
        <v>0</v>
      </c>
      <c r="P117" s="190">
        <f>IF(J117="x","x",(J117*1000000/VLOOKUP($C117,'Crisis Indicator Data'!$C$3:$H$198,5,FALSE)))</f>
        <v>0</v>
      </c>
      <c r="Q117" s="176">
        <f t="shared" si="6"/>
        <v>1</v>
      </c>
      <c r="R117" s="176">
        <f t="shared" si="7"/>
        <v>1.25</v>
      </c>
    </row>
    <row r="118" spans="1:18" x14ac:dyDescent="0.3">
      <c r="A118" s="199" t="str">
        <f>'Crisis Indicator Data'!A115</f>
        <v xml:space="preserve">Typhoon Goni (Rolly) and Typhoon Vamco (Ulysses) </v>
      </c>
      <c r="B118" s="200" t="str">
        <f>'Crisis Indicator Data'!B115</f>
        <v>Tropical cyclone</v>
      </c>
      <c r="C118" s="200" t="str">
        <f>'Crisis Indicator Data'!C115</f>
        <v>PHL009</v>
      </c>
      <c r="D118" s="200" t="str">
        <f>'Crisis Indicator Data'!D115</f>
        <v>Philippines</v>
      </c>
      <c r="E118" s="200" t="str">
        <f>'Crisis Indicator Data'!E115</f>
        <v>PHL</v>
      </c>
      <c r="F118" s="210">
        <f>IF('Crisis Indicator Data'!Q115="x","x",('Crisis Indicator Data'!Q115/1000000))</f>
        <v>46.35</v>
      </c>
      <c r="G118" s="210">
        <f>IF('Crisis Indicator Data'!R115="x","x",('Crisis Indicator Data'!R115/1000000))</f>
        <v>7.2290000000000001</v>
      </c>
      <c r="H118" s="210">
        <f>IF('Crisis Indicator Data'!S115="x","x",('Crisis Indicator Data'!S115/1000000))</f>
        <v>0.90500000000000003</v>
      </c>
      <c r="I118" s="210">
        <f>IF('Crisis Indicator Data'!T115="x","x",('Crisis Indicator Data'!T115/1000000))</f>
        <v>0</v>
      </c>
      <c r="J118" s="210">
        <f>IF('Crisis Indicator Data'!U115="x","x",('Crisis Indicator Data'!U115/1000000))</f>
        <v>0</v>
      </c>
      <c r="K118" s="195">
        <f t="shared" si="5"/>
        <v>3.3</v>
      </c>
      <c r="L118" s="190">
        <f>IF(F118="x","x",(F118*1000000/VLOOKUP($C118,'Crisis Indicator Data'!$C$3:$H$198,5,FALSE)))</f>
        <v>0.85070846487042062</v>
      </c>
      <c r="M118" s="190">
        <f>IF(G118="x","x",(G118*1000000/VLOOKUP($C118,'Crisis Indicator Data'!$C$3:$H$198,5,FALSE)))</f>
        <v>0.13268115410028633</v>
      </c>
      <c r="N118" s="190">
        <f>IF(H118="x","x",(H118*1000000/VLOOKUP($C118,'Crisis Indicator Data'!$C$3:$H$198,5,FALSE)))</f>
        <v>1.6610381029293003E-2</v>
      </c>
      <c r="O118" s="190">
        <f>IF(I118="x","x",(I118*1000000/VLOOKUP($C118,'Crisis Indicator Data'!$C$3:$H$198,5,FALSE)))</f>
        <v>0</v>
      </c>
      <c r="P118" s="190">
        <f>IF(J118="x","x",(J118*1000000/VLOOKUP($C118,'Crisis Indicator Data'!$C$3:$H$198,5,FALSE)))</f>
        <v>0</v>
      </c>
      <c r="Q118" s="176">
        <f t="shared" si="6"/>
        <v>2</v>
      </c>
      <c r="R118" s="176">
        <f t="shared" si="7"/>
        <v>2.65</v>
      </c>
    </row>
    <row r="119" spans="1:18" x14ac:dyDescent="0.3">
      <c r="A119" s="199" t="str">
        <f>'Crisis Indicator Data'!A116</f>
        <v>Burundi and DRC refugees in Rwanda</v>
      </c>
      <c r="B119" s="200" t="str">
        <f>'Crisis Indicator Data'!B116</f>
        <v>International displacement</v>
      </c>
      <c r="C119" s="200" t="str">
        <f>'Crisis Indicator Data'!C116</f>
        <v>RWA002</v>
      </c>
      <c r="D119" s="200" t="str">
        <f>'Crisis Indicator Data'!D116</f>
        <v>Rwanda</v>
      </c>
      <c r="E119" s="200" t="str">
        <f>'Crisis Indicator Data'!E116</f>
        <v>RWA</v>
      </c>
      <c r="F119" s="210">
        <f>IF('Crisis Indicator Data'!Q116="x","x",('Crisis Indicator Data'!Q116/1000000))</f>
        <v>4.4290000000000003</v>
      </c>
      <c r="G119" s="210">
        <f>IF('Crisis Indicator Data'!R116="x","x",('Crisis Indicator Data'!R116/1000000))</f>
        <v>0</v>
      </c>
      <c r="H119" s="210">
        <f>IF('Crisis Indicator Data'!S116="x","x",('Crisis Indicator Data'!S116/1000000))</f>
        <v>0.14799999999999999</v>
      </c>
      <c r="I119" s="210">
        <f>IF('Crisis Indicator Data'!T116="x","x",('Crisis Indicator Data'!T116/1000000))</f>
        <v>0</v>
      </c>
      <c r="J119" s="210">
        <f>IF('Crisis Indicator Data'!U116="x","x",('Crisis Indicator Data'!U116/1000000))</f>
        <v>0</v>
      </c>
      <c r="K119" s="195">
        <f t="shared" si="5"/>
        <v>2</v>
      </c>
      <c r="L119" s="190">
        <f>IF(F119="x","x",(F119*1000000/VLOOKUP($C119,'Crisis Indicator Data'!$C$3:$H$198,5,FALSE)))</f>
        <v>0.96787587412587417</v>
      </c>
      <c r="M119" s="190">
        <f>IF(G119="x","x",(G119*1000000/VLOOKUP($C119,'Crisis Indicator Data'!$C$3:$H$198,5,FALSE)))</f>
        <v>0</v>
      </c>
      <c r="N119" s="190">
        <f>IF(H119="x","x",(H119*1000000/VLOOKUP($C119,'Crisis Indicator Data'!$C$3:$H$198,5,FALSE)))</f>
        <v>3.2342657342657344E-2</v>
      </c>
      <c r="O119" s="190">
        <f>IF(I119="x","x",(I119*1000000/VLOOKUP($C119,'Crisis Indicator Data'!$C$3:$H$198,5,FALSE)))</f>
        <v>0</v>
      </c>
      <c r="P119" s="190">
        <f>IF(J119="x","x",(J119*1000000/VLOOKUP($C119,'Crisis Indicator Data'!$C$3:$H$198,5,FALSE)))</f>
        <v>0</v>
      </c>
      <c r="Q119" s="176">
        <f t="shared" si="6"/>
        <v>1</v>
      </c>
      <c r="R119" s="176">
        <f t="shared" si="7"/>
        <v>1.5</v>
      </c>
    </row>
    <row r="120" spans="1:18" x14ac:dyDescent="0.3">
      <c r="A120" s="199" t="str">
        <f>'Crisis Indicator Data'!A117</f>
        <v>Drought in Senegal</v>
      </c>
      <c r="B120" s="200" t="str">
        <f>'Crisis Indicator Data'!B117</f>
        <v>Drought</v>
      </c>
      <c r="C120" s="200" t="str">
        <f>'Crisis Indicator Data'!C117</f>
        <v>SEN002</v>
      </c>
      <c r="D120" s="200" t="str">
        <f>'Crisis Indicator Data'!D117</f>
        <v>Senegal</v>
      </c>
      <c r="E120" s="200" t="str">
        <f>'Crisis Indicator Data'!E117</f>
        <v>SEN</v>
      </c>
      <c r="F120" s="210">
        <f>IF('Crisis Indicator Data'!Q117="x","x",('Crisis Indicator Data'!Q117/1000000))</f>
        <v>13.521000000000001</v>
      </c>
      <c r="G120" s="210">
        <f>IF('Crisis Indicator Data'!R117="x","x",('Crisis Indicator Data'!R117/1000000))</f>
        <v>2.6760000000000002</v>
      </c>
      <c r="H120" s="210">
        <f>IF('Crisis Indicator Data'!S117="x","x",('Crisis Indicator Data'!S117/1000000))</f>
        <v>0.498</v>
      </c>
      <c r="I120" s="210">
        <f>IF('Crisis Indicator Data'!T117="x","x",('Crisis Indicator Data'!T117/1000000))</f>
        <v>1.2999999999999999E-2</v>
      </c>
      <c r="J120" s="210">
        <f>IF('Crisis Indicator Data'!U117="x","x",('Crisis Indicator Data'!U117/1000000))</f>
        <v>0</v>
      </c>
      <c r="K120" s="195">
        <f t="shared" si="5"/>
        <v>2.8</v>
      </c>
      <c r="L120" s="190">
        <f>IF(F120="x","x",(F120*1000000/VLOOKUP($C120,'Crisis Indicator Data'!$C$3:$H$198,5,FALSE)))</f>
        <v>0.80920462026452811</v>
      </c>
      <c r="M120" s="190">
        <f>IF(G120="x","x",(G120*1000000/VLOOKUP($C120,'Crisis Indicator Data'!$C$3:$H$198,5,FALSE)))</f>
        <v>0.16015321084445508</v>
      </c>
      <c r="N120" s="190">
        <f>IF(H120="x","x",(H120*1000000/VLOOKUP($C120,'Crisis Indicator Data'!$C$3:$H$198,5,FALSE)))</f>
        <v>2.9804297085403077E-2</v>
      </c>
      <c r="O120" s="190">
        <f>IF(I120="x","x",(I120*1000000/VLOOKUP($C120,'Crisis Indicator Data'!$C$3:$H$198,5,FALSE)))</f>
        <v>7.7802381949847383E-4</v>
      </c>
      <c r="P120" s="190">
        <f>IF(J120="x","x",(J120*1000000/VLOOKUP($C120,'Crisis Indicator Data'!$C$3:$H$198,5,FALSE)))</f>
        <v>0</v>
      </c>
      <c r="Q120" s="176">
        <f t="shared" si="6"/>
        <v>2</v>
      </c>
      <c r="R120" s="176">
        <f t="shared" si="7"/>
        <v>2.4</v>
      </c>
    </row>
    <row r="121" spans="1:18" x14ac:dyDescent="0.3">
      <c r="A121" s="199" t="str">
        <f>'Crisis Indicator Data'!A118</f>
        <v>Complex crisis in Somalia</v>
      </c>
      <c r="B121" s="200" t="str">
        <f>'Crisis Indicator Data'!B118</f>
        <v>Complex crisis</v>
      </c>
      <c r="C121" s="200" t="str">
        <f>'Crisis Indicator Data'!C118</f>
        <v>SOM001</v>
      </c>
      <c r="D121" s="200" t="str">
        <f>'Crisis Indicator Data'!D118</f>
        <v>Somalia</v>
      </c>
      <c r="E121" s="200" t="str">
        <f>'Crisis Indicator Data'!E118</f>
        <v>SOM</v>
      </c>
      <c r="F121" s="210">
        <f>IF('Crisis Indicator Data'!Q118="x","x",('Crisis Indicator Data'!Q118/1000000))</f>
        <v>7.2130000000000001</v>
      </c>
      <c r="G121" s="210">
        <f>IF('Crisis Indicator Data'!R118="x","x",('Crisis Indicator Data'!R118/1000000))</f>
        <v>3.01</v>
      </c>
      <c r="H121" s="210">
        <f>IF('Crisis Indicator Data'!S118="x","x",('Crisis Indicator Data'!S118/1000000))</f>
        <v>1.7050000000000001</v>
      </c>
      <c r="I121" s="210">
        <f>IF('Crisis Indicator Data'!T118="x","x",('Crisis Indicator Data'!T118/1000000))</f>
        <v>0.4</v>
      </c>
      <c r="J121" s="210">
        <f>IF('Crisis Indicator Data'!U118="x","x",('Crisis Indicator Data'!U118/1000000))</f>
        <v>0</v>
      </c>
      <c r="K121" s="195">
        <f t="shared" si="5"/>
        <v>3.9</v>
      </c>
      <c r="L121" s="190">
        <f>IF(F121="x","x",(F121*1000000/VLOOKUP($C121,'Crisis Indicator Data'!$C$3:$H$198,5,FALSE)))</f>
        <v>0.58642276422764228</v>
      </c>
      <c r="M121" s="190">
        <f>IF(G121="x","x",(G121*1000000/VLOOKUP($C121,'Crisis Indicator Data'!$C$3:$H$198,5,FALSE)))</f>
        <v>0.24471544715447155</v>
      </c>
      <c r="N121" s="190">
        <f>IF(H121="x","x",(H121*1000000/VLOOKUP($C121,'Crisis Indicator Data'!$C$3:$H$198,5,FALSE)))</f>
        <v>0.13861788617886178</v>
      </c>
      <c r="O121" s="190">
        <f>IF(I121="x","x",(I121*1000000/VLOOKUP($C121,'Crisis Indicator Data'!$C$3:$H$198,5,FALSE)))</f>
        <v>3.2520325203252036E-2</v>
      </c>
      <c r="P121" s="190">
        <f>IF(J121="x","x",(J121*1000000/VLOOKUP($C121,'Crisis Indicator Data'!$C$3:$H$198,5,FALSE)))</f>
        <v>0</v>
      </c>
      <c r="Q121" s="176">
        <f t="shared" si="6"/>
        <v>3</v>
      </c>
      <c r="R121" s="176">
        <f t="shared" si="7"/>
        <v>3.45</v>
      </c>
    </row>
    <row r="122" spans="1:18" x14ac:dyDescent="0.3">
      <c r="A122" s="199" t="str">
        <f>'Crisis Indicator Data'!A119</f>
        <v>Mixed Migration Flows in Somalia</v>
      </c>
      <c r="B122" s="200" t="str">
        <f>'Crisis Indicator Data'!B119</f>
        <v>International displacement</v>
      </c>
      <c r="C122" s="200" t="str">
        <f>'Crisis Indicator Data'!C119</f>
        <v>SOM002</v>
      </c>
      <c r="D122" s="200" t="str">
        <f>'Crisis Indicator Data'!D119</f>
        <v>Somalia</v>
      </c>
      <c r="E122" s="200" t="str">
        <f>'Crisis Indicator Data'!E119</f>
        <v>SOM</v>
      </c>
      <c r="F122" s="210">
        <f>IF('Crisis Indicator Data'!Q119="x","x",('Crisis Indicator Data'!Q119/1000000))</f>
        <v>1.2270000000000001</v>
      </c>
      <c r="G122" s="210">
        <f>IF('Crisis Indicator Data'!R119="x","x",('Crisis Indicator Data'!R119/1000000))</f>
        <v>0</v>
      </c>
      <c r="H122" s="210">
        <f>IF('Crisis Indicator Data'!S119="x","x",('Crisis Indicator Data'!S119/1000000))</f>
        <v>2E-3</v>
      </c>
      <c r="I122" s="210">
        <f>IF('Crisis Indicator Data'!T119="x","x",('Crisis Indicator Data'!T119/1000000))</f>
        <v>3.4000000000000002E-2</v>
      </c>
      <c r="J122" s="210">
        <f>IF('Crisis Indicator Data'!U119="x","x",('Crisis Indicator Data'!U119/1000000))</f>
        <v>0</v>
      </c>
      <c r="K122" s="195">
        <f t="shared" si="5"/>
        <v>0.9</v>
      </c>
      <c r="L122" s="190">
        <f>IF(F122="x","x",(F122*1000000/VLOOKUP($C122,'Crisis Indicator Data'!$C$3:$H$198,5,FALSE)))</f>
        <v>0.97303727200634416</v>
      </c>
      <c r="M122" s="190">
        <f>IF(G122="x","x",(G122*1000000/VLOOKUP($C122,'Crisis Indicator Data'!$C$3:$H$198,5,FALSE)))</f>
        <v>0</v>
      </c>
      <c r="N122" s="190">
        <f>IF(H122="x","x",(H122*1000000/VLOOKUP($C122,'Crisis Indicator Data'!$C$3:$H$198,5,FALSE)))</f>
        <v>1.5860428231562252E-3</v>
      </c>
      <c r="O122" s="190">
        <f>IF(I122="x","x",(I122*1000000/VLOOKUP($C122,'Crisis Indicator Data'!$C$3:$H$198,5,FALSE)))</f>
        <v>2.696272799365583E-2</v>
      </c>
      <c r="P122" s="190">
        <f>IF(J122="x","x",(J122*1000000/VLOOKUP($C122,'Crisis Indicator Data'!$C$3:$H$198,5,FALSE)))</f>
        <v>0</v>
      </c>
      <c r="Q122" s="176">
        <f t="shared" si="6"/>
        <v>1</v>
      </c>
      <c r="R122" s="176">
        <f t="shared" si="7"/>
        <v>0.95</v>
      </c>
    </row>
    <row r="123" spans="1:18" x14ac:dyDescent="0.3">
      <c r="A123" s="199" t="str">
        <f>'Crisis Indicator Data'!A120</f>
        <v>Floods in Somalia</v>
      </c>
      <c r="B123" s="200" t="str">
        <f>'Crisis Indicator Data'!B120</f>
        <v>Flood</v>
      </c>
      <c r="C123" s="200" t="str">
        <f>'Crisis Indicator Data'!C120</f>
        <v>SOM004</v>
      </c>
      <c r="D123" s="200" t="str">
        <f>'Crisis Indicator Data'!D120</f>
        <v>Somalia</v>
      </c>
      <c r="E123" s="200" t="str">
        <f>'Crisis Indicator Data'!E120</f>
        <v>SOM</v>
      </c>
      <c r="F123" s="210">
        <f>IF('Crisis Indicator Data'!Q120="x","x",('Crisis Indicator Data'!Q120/1000000))</f>
        <v>4.7640000000000002</v>
      </c>
      <c r="G123" s="210">
        <f>IF('Crisis Indicator Data'!R120="x","x",('Crisis Indicator Data'!R120/1000000))</f>
        <v>0.251</v>
      </c>
      <c r="H123" s="210">
        <f>IF('Crisis Indicator Data'!S120="x","x",('Crisis Indicator Data'!S120/1000000))</f>
        <v>0.28499999999999998</v>
      </c>
      <c r="I123" s="210">
        <f>IF('Crisis Indicator Data'!T120="x","x",('Crisis Indicator Data'!T120/1000000))</f>
        <v>0</v>
      </c>
      <c r="J123" s="210">
        <f>IF('Crisis Indicator Data'!U120="x","x",('Crisis Indicator Data'!U120/1000000))</f>
        <v>0</v>
      </c>
      <c r="K123" s="195">
        <f t="shared" si="5"/>
        <v>2.4</v>
      </c>
      <c r="L123" s="190">
        <f>IF(F123="x","x",(F123*1000000/VLOOKUP($C123,'Crisis Indicator Data'!$C$3:$H$198,5,FALSE)))</f>
        <v>0.89886792452830189</v>
      </c>
      <c r="M123" s="190">
        <f>IF(G123="x","x",(G123*1000000/VLOOKUP($C123,'Crisis Indicator Data'!$C$3:$H$198,5,FALSE)))</f>
        <v>4.7358490566037734E-2</v>
      </c>
      <c r="N123" s="190">
        <f>IF(H123="x","x",(H123*1000000/VLOOKUP($C123,'Crisis Indicator Data'!$C$3:$H$198,5,FALSE)))</f>
        <v>5.3773584905660379E-2</v>
      </c>
      <c r="O123" s="190">
        <f>IF(I123="x","x",(I123*1000000/VLOOKUP($C123,'Crisis Indicator Data'!$C$3:$H$198,5,FALSE)))</f>
        <v>0</v>
      </c>
      <c r="P123" s="190">
        <f>IF(J123="x","x",(J123*1000000/VLOOKUP($C123,'Crisis Indicator Data'!$C$3:$H$198,5,FALSE)))</f>
        <v>0</v>
      </c>
      <c r="Q123" s="176">
        <f t="shared" si="6"/>
        <v>3</v>
      </c>
      <c r="R123" s="176">
        <f t="shared" si="7"/>
        <v>2.7</v>
      </c>
    </row>
    <row r="124" spans="1:18" x14ac:dyDescent="0.3">
      <c r="A124" s="199" t="str">
        <f>'Crisis Indicator Data'!A121</f>
        <v>Complex crisis in South Sudan</v>
      </c>
      <c r="B124" s="200" t="str">
        <f>'Crisis Indicator Data'!B121</f>
        <v>Complex crisis</v>
      </c>
      <c r="C124" s="200" t="str">
        <f>'Crisis Indicator Data'!C121</f>
        <v>SSD001</v>
      </c>
      <c r="D124" s="200" t="str">
        <f>'Crisis Indicator Data'!D121</f>
        <v>South Sudan</v>
      </c>
      <c r="E124" s="200" t="str">
        <f>'Crisis Indicator Data'!E121</f>
        <v>SSD</v>
      </c>
      <c r="F124" s="210">
        <f>IF('Crisis Indicator Data'!Q121="x","x",('Crisis Indicator Data'!Q121/1000000))</f>
        <v>0</v>
      </c>
      <c r="G124" s="210">
        <f>IF('Crisis Indicator Data'!R121="x","x",('Crisis Indicator Data'!R121/1000000))</f>
        <v>4.43</v>
      </c>
      <c r="H124" s="210">
        <f>IF('Crisis Indicator Data'!S121="x","x",('Crisis Indicator Data'!S121/1000000))</f>
        <v>5.26</v>
      </c>
      <c r="I124" s="210">
        <f>IF('Crisis Indicator Data'!T121="x","x",('Crisis Indicator Data'!T121/1000000))</f>
        <v>1.93</v>
      </c>
      <c r="J124" s="210">
        <f>IF('Crisis Indicator Data'!U121="x","x",('Crisis Indicator Data'!U121/1000000))</f>
        <v>0.01</v>
      </c>
      <c r="K124" s="195">
        <f t="shared" si="5"/>
        <v>4.8</v>
      </c>
      <c r="L124" s="190">
        <f>IF(F124="x","x",(F124*1000000/VLOOKUP($C124,'Crisis Indicator Data'!$C$3:$H$198,5,FALSE)))</f>
        <v>0</v>
      </c>
      <c r="M124" s="190">
        <f>IF(G124="x","x",(G124*1000000/VLOOKUP($C124,'Crisis Indicator Data'!$C$3:$H$198,5,FALSE)))</f>
        <v>0.37911852802738555</v>
      </c>
      <c r="N124" s="190">
        <f>IF(H124="x","x",(H124*1000000/VLOOKUP($C124,'Crisis Indicator Data'!$C$3:$H$198,5,FALSE)))</f>
        <v>0.4501497646555413</v>
      </c>
      <c r="O124" s="190">
        <f>IF(I124="x","x",(I124*1000000/VLOOKUP($C124,'Crisis Indicator Data'!$C$3:$H$198,5,FALSE)))</f>
        <v>0.16516902011125376</v>
      </c>
      <c r="P124" s="190">
        <f>IF(J124="x","x",(J124*1000000/VLOOKUP($C124,'Crisis Indicator Data'!$C$3:$H$198,5,FALSE)))</f>
        <v>8.5579803166452718E-4</v>
      </c>
      <c r="Q124" s="176">
        <f t="shared" si="6"/>
        <v>4</v>
      </c>
      <c r="R124" s="176">
        <f t="shared" si="7"/>
        <v>4.4000000000000004</v>
      </c>
    </row>
    <row r="125" spans="1:18" x14ac:dyDescent="0.3">
      <c r="A125" s="199" t="str">
        <f>'Crisis Indicator Data'!A122</f>
        <v>Mixed migration flows in Spain</v>
      </c>
      <c r="B125" s="200" t="str">
        <f>'Crisis Indicator Data'!B122</f>
        <v>International displacement</v>
      </c>
      <c r="C125" s="200" t="str">
        <f>'Crisis Indicator Data'!C122</f>
        <v>ESP002</v>
      </c>
      <c r="D125" s="200" t="str">
        <f>'Crisis Indicator Data'!D122</f>
        <v>Spain</v>
      </c>
      <c r="E125" s="200" t="str">
        <f>'Crisis Indicator Data'!E122</f>
        <v>ESP</v>
      </c>
      <c r="F125" s="210">
        <f>IF('Crisis Indicator Data'!Q122="x","x",('Crisis Indicator Data'!Q122/1000000))</f>
        <v>6.4000000000000001E-2</v>
      </c>
      <c r="G125" s="210">
        <f>IF('Crisis Indicator Data'!R122="x","x",('Crisis Indicator Data'!R122/1000000))</f>
        <v>0</v>
      </c>
      <c r="H125" s="210">
        <f>IF('Crisis Indicator Data'!S122="x","x",('Crisis Indicator Data'!S122/1000000))</f>
        <v>0</v>
      </c>
      <c r="I125" s="210">
        <f>IF('Crisis Indicator Data'!T122="x","x",('Crisis Indicator Data'!T122/1000000))</f>
        <v>0</v>
      </c>
      <c r="J125" s="210">
        <f>IF('Crisis Indicator Data'!U122="x","x",('Crisis Indicator Data'!U122/1000000))</f>
        <v>0</v>
      </c>
      <c r="K125" s="195">
        <f t="shared" si="5"/>
        <v>0</v>
      </c>
      <c r="L125" s="190">
        <f>IF(F125="x","x",(F125*1000000/VLOOKUP($C125,'Crisis Indicator Data'!$C$3:$H$198,5,FALSE)))</f>
        <v>7.6299475441106339E-3</v>
      </c>
      <c r="M125" s="190">
        <f>IF(G125="x","x",(G125*1000000/VLOOKUP($C125,'Crisis Indicator Data'!$C$3:$H$198,5,FALSE)))</f>
        <v>0</v>
      </c>
      <c r="N125" s="190">
        <f>IF(H125="x","x",(H125*1000000/VLOOKUP($C125,'Crisis Indicator Data'!$C$3:$H$198,5,FALSE)))</f>
        <v>0</v>
      </c>
      <c r="O125" s="190">
        <f>IF(I125="x","x",(I125*1000000/VLOOKUP($C125,'Crisis Indicator Data'!$C$3:$H$198,5,FALSE)))</f>
        <v>0</v>
      </c>
      <c r="P125" s="190">
        <f>IF(J125="x","x",(J125*1000000/VLOOKUP($C125,'Crisis Indicator Data'!$C$3:$H$198,5,FALSE)))</f>
        <v>0</v>
      </c>
      <c r="Q125" s="176" t="b">
        <f t="shared" si="6"/>
        <v>0</v>
      </c>
      <c r="R125" s="176">
        <f t="shared" si="7"/>
        <v>0</v>
      </c>
    </row>
    <row r="126" spans="1:18" x14ac:dyDescent="0.3">
      <c r="A126" s="199" t="str">
        <f>'Crisis Indicator Data'!A123</f>
        <v>Complex crisis in Sudan</v>
      </c>
      <c r="B126" s="200" t="str">
        <f>'Crisis Indicator Data'!B123</f>
        <v>Complex crisis</v>
      </c>
      <c r="C126" s="200" t="str">
        <f>'Crisis Indicator Data'!C123</f>
        <v>SDN001</v>
      </c>
      <c r="D126" s="200" t="str">
        <f>'Crisis Indicator Data'!D123</f>
        <v>Sudan</v>
      </c>
      <c r="E126" s="200" t="str">
        <f>'Crisis Indicator Data'!E123</f>
        <v>SDN</v>
      </c>
      <c r="F126" s="210">
        <f>IF('Crisis Indicator Data'!Q123="x","x",('Crisis Indicator Data'!Q123/1000000))</f>
        <v>16.399999999999999</v>
      </c>
      <c r="G126" s="210">
        <f>IF('Crisis Indicator Data'!R123="x","x",('Crisis Indicator Data'!R123/1000000))</f>
        <v>17.3</v>
      </c>
      <c r="H126" s="210">
        <f>IF('Crisis Indicator Data'!S123="x","x",('Crisis Indicator Data'!S123/1000000))</f>
        <v>4.4000000000000004</v>
      </c>
      <c r="I126" s="210">
        <f>IF('Crisis Indicator Data'!T123="x","x",('Crisis Indicator Data'!T123/1000000))</f>
        <v>1</v>
      </c>
      <c r="J126" s="210">
        <f>IF('Crisis Indicator Data'!U123="x","x",('Crisis Indicator Data'!U123/1000000))</f>
        <v>3.9</v>
      </c>
      <c r="K126" s="195">
        <f t="shared" si="5"/>
        <v>4.9000000000000004</v>
      </c>
      <c r="L126" s="190">
        <f>IF(F126="x","x",(F126*1000000/VLOOKUP($C126,'Crisis Indicator Data'!$C$3:$H$198,5,FALSE)))</f>
        <v>0.38139534883720927</v>
      </c>
      <c r="M126" s="190">
        <f>IF(G126="x","x",(G126*1000000/VLOOKUP($C126,'Crisis Indicator Data'!$C$3:$H$198,5,FALSE)))</f>
        <v>0.40232558139534885</v>
      </c>
      <c r="N126" s="190">
        <f>IF(H126="x","x",(H126*1000000/VLOOKUP($C126,'Crisis Indicator Data'!$C$3:$H$198,5,FALSE)))</f>
        <v>0.10232558139534884</v>
      </c>
      <c r="O126" s="190">
        <f>IF(I126="x","x",(I126*1000000/VLOOKUP($C126,'Crisis Indicator Data'!$C$3:$H$198,5,FALSE)))</f>
        <v>2.3255813953488372E-2</v>
      </c>
      <c r="P126" s="190">
        <f>IF(J126="x","x",(J126*1000000/VLOOKUP($C126,'Crisis Indicator Data'!$C$3:$H$198,5,FALSE)))</f>
        <v>9.0697674418604657E-2</v>
      </c>
      <c r="Q126" s="176">
        <f t="shared" si="6"/>
        <v>5</v>
      </c>
      <c r="R126" s="176">
        <f t="shared" si="7"/>
        <v>4.95</v>
      </c>
    </row>
    <row r="127" spans="1:18" x14ac:dyDescent="0.3">
      <c r="A127" s="199" t="str">
        <f>'Crisis Indicator Data'!A124</f>
        <v>Refugees in Sudan</v>
      </c>
      <c r="B127" s="200" t="str">
        <f>'Crisis Indicator Data'!B124</f>
        <v>International displacement</v>
      </c>
      <c r="C127" s="200" t="str">
        <f>'Crisis Indicator Data'!C124</f>
        <v>SDN005</v>
      </c>
      <c r="D127" s="200" t="str">
        <f>'Crisis Indicator Data'!D124</f>
        <v>Sudan</v>
      </c>
      <c r="E127" s="200" t="str">
        <f>'Crisis Indicator Data'!E124</f>
        <v>SDN</v>
      </c>
      <c r="F127" s="210">
        <f>IF('Crisis Indicator Data'!Q124="x","x",('Crisis Indicator Data'!Q124/1000000))</f>
        <v>0</v>
      </c>
      <c r="G127" s="210">
        <f>IF('Crisis Indicator Data'!R124="x","x",('Crisis Indicator Data'!R124/1000000))</f>
        <v>0.22600000000000001</v>
      </c>
      <c r="H127" s="210">
        <f>IF('Crisis Indicator Data'!S124="x","x",('Crisis Indicator Data'!S124/1000000))</f>
        <v>0.4</v>
      </c>
      <c r="I127" s="210">
        <f>IF('Crisis Indicator Data'!T124="x","x",('Crisis Indicator Data'!T124/1000000))</f>
        <v>0.5</v>
      </c>
      <c r="J127" s="210">
        <f>IF('Crisis Indicator Data'!U124="x","x",('Crisis Indicator Data'!U124/1000000))</f>
        <v>0.2</v>
      </c>
      <c r="K127" s="195">
        <f t="shared" si="5"/>
        <v>3.4</v>
      </c>
      <c r="L127" s="190">
        <f>IF(F127="x","x",(F127*1000000/VLOOKUP($C127,'Crisis Indicator Data'!$C$3:$H$198,5,FALSE)))</f>
        <v>0</v>
      </c>
      <c r="M127" s="190">
        <f>IF(G127="x","x",(G127*1000000/VLOOKUP($C127,'Crisis Indicator Data'!$C$3:$H$198,5,FALSE)))</f>
        <v>0.17043740573152338</v>
      </c>
      <c r="N127" s="190">
        <f>IF(H127="x","x",(H127*1000000/VLOOKUP($C127,'Crisis Indicator Data'!$C$3:$H$198,5,FALSE)))</f>
        <v>0.30165912518853694</v>
      </c>
      <c r="O127" s="190">
        <f>IF(I127="x","x",(I127*1000000/VLOOKUP($C127,'Crisis Indicator Data'!$C$3:$H$198,5,FALSE)))</f>
        <v>0.37707390648567118</v>
      </c>
      <c r="P127" s="190">
        <f>IF(J127="x","x",(J127*1000000/VLOOKUP($C127,'Crisis Indicator Data'!$C$3:$H$198,5,FALSE)))</f>
        <v>0.15082956259426847</v>
      </c>
      <c r="Q127" s="176">
        <f t="shared" si="6"/>
        <v>5</v>
      </c>
      <c r="R127" s="176">
        <f t="shared" si="7"/>
        <v>4.2</v>
      </c>
    </row>
    <row r="128" spans="1:18" x14ac:dyDescent="0.3">
      <c r="A128" s="199" t="str">
        <f>'Crisis Indicator Data'!A125</f>
        <v xml:space="preserve">Floods in Sudan </v>
      </c>
      <c r="B128" s="200" t="str">
        <f>'Crisis Indicator Data'!B125</f>
        <v>Flood</v>
      </c>
      <c r="C128" s="200" t="str">
        <f>'Crisis Indicator Data'!C125</f>
        <v>SDN006</v>
      </c>
      <c r="D128" s="200" t="str">
        <f>'Crisis Indicator Data'!D125</f>
        <v>Sudan</v>
      </c>
      <c r="E128" s="200" t="str">
        <f>'Crisis Indicator Data'!E125</f>
        <v>SDN</v>
      </c>
      <c r="F128" s="210">
        <f>IF('Crisis Indicator Data'!Q125="x","x",('Crisis Indicator Data'!Q125/1000000))</f>
        <v>42.14</v>
      </c>
      <c r="G128" s="210">
        <f>IF('Crisis Indicator Data'!R125="x","x",('Crisis Indicator Data'!R125/1000000))</f>
        <v>0.81</v>
      </c>
      <c r="H128" s="210">
        <f>IF('Crisis Indicator Data'!S125="x","x",('Crisis Indicator Data'!S125/1000000))</f>
        <v>0.05</v>
      </c>
      <c r="I128" s="210">
        <f>IF('Crisis Indicator Data'!T125="x","x",('Crisis Indicator Data'!T125/1000000))</f>
        <v>0</v>
      </c>
      <c r="J128" s="210">
        <f>IF('Crisis Indicator Data'!U125="x","x",('Crisis Indicator Data'!U125/1000000))</f>
        <v>0</v>
      </c>
      <c r="K128" s="195">
        <f t="shared" si="5"/>
        <v>1.2</v>
      </c>
      <c r="L128" s="190">
        <f>IF(F128="x","x",(F128*1000000/VLOOKUP($C128,'Crisis Indicator Data'!$C$3:$H$198,5,FALSE)))</f>
        <v>0.98</v>
      </c>
      <c r="M128" s="190">
        <f>IF(G128="x","x",(G128*1000000/VLOOKUP($C128,'Crisis Indicator Data'!$C$3:$H$198,5,FALSE)))</f>
        <v>1.8837209302325582E-2</v>
      </c>
      <c r="N128" s="190">
        <f>IF(H128="x","x",(H128*1000000/VLOOKUP($C128,'Crisis Indicator Data'!$C$3:$H$198,5,FALSE)))</f>
        <v>1.1627906976744186E-3</v>
      </c>
      <c r="O128" s="190">
        <f>IF(I128="x","x",(I128*1000000/VLOOKUP($C128,'Crisis Indicator Data'!$C$3:$H$198,5,FALSE)))</f>
        <v>0</v>
      </c>
      <c r="P128" s="190">
        <f>IF(J128="x","x",(J128*1000000/VLOOKUP($C128,'Crisis Indicator Data'!$C$3:$H$198,5,FALSE)))</f>
        <v>0</v>
      </c>
      <c r="Q128" s="176">
        <f t="shared" si="6"/>
        <v>1</v>
      </c>
      <c r="R128" s="176">
        <f t="shared" si="7"/>
        <v>1.1000000000000001</v>
      </c>
    </row>
    <row r="129" spans="1:18" x14ac:dyDescent="0.3">
      <c r="A129" s="199" t="str">
        <f>'Crisis Indicator Data'!A126</f>
        <v>Refugees from Ethiopia</v>
      </c>
      <c r="B129" s="200" t="str">
        <f>'Crisis Indicator Data'!B126</f>
        <v>International displacement</v>
      </c>
      <c r="C129" s="200" t="str">
        <f>'Crisis Indicator Data'!C126</f>
        <v>SDN007</v>
      </c>
      <c r="D129" s="200" t="str">
        <f>'Crisis Indicator Data'!D126</f>
        <v>Sudan</v>
      </c>
      <c r="E129" s="200" t="str">
        <f>'Crisis Indicator Data'!E126</f>
        <v>SDN</v>
      </c>
      <c r="F129" s="210">
        <f>IF('Crisis Indicator Data'!Q126="x","x",('Crisis Indicator Data'!Q126/1000000))</f>
        <v>4.9560000000000004</v>
      </c>
      <c r="G129" s="210">
        <f>IF('Crisis Indicator Data'!R126="x","x",('Crisis Indicator Data'!R126/1000000))</f>
        <v>0</v>
      </c>
      <c r="H129" s="210">
        <f>IF('Crisis Indicator Data'!S126="x","x",('Crisis Indicator Data'!S126/1000000))</f>
        <v>0.90300000000000002</v>
      </c>
      <c r="I129" s="210">
        <f>IF('Crisis Indicator Data'!T126="x","x",('Crisis Indicator Data'!T126/1000000))</f>
        <v>0</v>
      </c>
      <c r="J129" s="210">
        <f>IF('Crisis Indicator Data'!U126="x","x",('Crisis Indicator Data'!U126/1000000))</f>
        <v>0</v>
      </c>
      <c r="K129" s="195">
        <f t="shared" si="5"/>
        <v>3.3</v>
      </c>
      <c r="L129" s="190">
        <f>IF(F129="x","x",(F129*1000000/VLOOKUP($C129,'Crisis Indicator Data'!$C$3:$H$198,5,FALSE)))</f>
        <v>0.84602253328781152</v>
      </c>
      <c r="M129" s="190">
        <f>IF(G129="x","x",(G129*1000000/VLOOKUP($C129,'Crisis Indicator Data'!$C$3:$H$198,5,FALSE)))</f>
        <v>0</v>
      </c>
      <c r="N129" s="190">
        <f>IF(H129="x","x",(H129*1000000/VLOOKUP($C129,'Crisis Indicator Data'!$C$3:$H$198,5,FALSE)))</f>
        <v>0.15414817343803347</v>
      </c>
      <c r="O129" s="190">
        <f>IF(I129="x","x",(I129*1000000/VLOOKUP($C129,'Crisis Indicator Data'!$C$3:$H$198,5,FALSE)))</f>
        <v>0</v>
      </c>
      <c r="P129" s="190">
        <f>IF(J129="x","x",(J129*1000000/VLOOKUP($C129,'Crisis Indicator Data'!$C$3:$H$198,5,FALSE)))</f>
        <v>0</v>
      </c>
      <c r="Q129" s="176">
        <f t="shared" si="6"/>
        <v>3</v>
      </c>
      <c r="R129" s="176">
        <f t="shared" si="7"/>
        <v>3.15</v>
      </c>
    </row>
    <row r="130" spans="1:18" x14ac:dyDescent="0.3">
      <c r="A130" s="199" t="str">
        <f>'Crisis Indicator Data'!A127</f>
        <v>Syrian conflict</v>
      </c>
      <c r="B130" s="200" t="str">
        <f>'Crisis Indicator Data'!B127</f>
        <v>Complex crisis</v>
      </c>
      <c r="C130" s="200" t="str">
        <f>'Crisis Indicator Data'!C127</f>
        <v>SYR001</v>
      </c>
      <c r="D130" s="200" t="str">
        <f>'Crisis Indicator Data'!D127</f>
        <v>Syria</v>
      </c>
      <c r="E130" s="200" t="str">
        <f>'Crisis Indicator Data'!E127</f>
        <v>SYR</v>
      </c>
      <c r="F130" s="210">
        <f>IF('Crisis Indicator Data'!Q127="x","x",('Crisis Indicator Data'!Q127/1000000))</f>
        <v>0</v>
      </c>
      <c r="G130" s="210">
        <f>IF('Crisis Indicator Data'!R127="x","x",('Crisis Indicator Data'!R127/1000000))</f>
        <v>5.3620000000000001</v>
      </c>
      <c r="H130" s="210">
        <f>IF('Crisis Indicator Data'!S127="x","x",('Crisis Indicator Data'!S127/1000000))</f>
        <v>1.9690000000000001</v>
      </c>
      <c r="I130" s="210">
        <f>IF('Crisis Indicator Data'!T127="x","x",('Crisis Indicator Data'!T127/1000000))</f>
        <v>8.5</v>
      </c>
      <c r="J130" s="210">
        <f>IF('Crisis Indicator Data'!U127="x","x",('Crisis Indicator Data'!U127/1000000))</f>
        <v>1.2390000000000001</v>
      </c>
      <c r="K130" s="195">
        <f t="shared" si="5"/>
        <v>5</v>
      </c>
      <c r="L130" s="190">
        <f>IF(F130="x","x",(F130*1000000/VLOOKUP($C130,'Crisis Indicator Data'!$C$3:$H$198,5,FALSE)))</f>
        <v>0</v>
      </c>
      <c r="M130" s="190">
        <f>IF(G130="x","x",(G130*1000000/VLOOKUP($C130,'Crisis Indicator Data'!$C$3:$H$198,5,FALSE)))</f>
        <v>0.31411833626244873</v>
      </c>
      <c r="N130" s="190">
        <f>IF(H130="x","x",(H130*1000000/VLOOKUP($C130,'Crisis Indicator Data'!$C$3:$H$198,5,FALSE)))</f>
        <v>0.1153485647334505</v>
      </c>
      <c r="O130" s="190">
        <f>IF(I130="x","x",(I130*1000000/VLOOKUP($C130,'Crisis Indicator Data'!$C$3:$H$198,5,FALSE)))</f>
        <v>0.49794961921499709</v>
      </c>
      <c r="P130" s="190">
        <f>IF(J130="x","x",(J130*1000000/VLOOKUP($C130,'Crisis Indicator Data'!$C$3:$H$198,5,FALSE)))</f>
        <v>7.2583479789103691E-2</v>
      </c>
      <c r="Q130" s="176">
        <f t="shared" si="6"/>
        <v>5</v>
      </c>
      <c r="R130" s="176">
        <f t="shared" si="7"/>
        <v>5</v>
      </c>
    </row>
    <row r="131" spans="1:18" x14ac:dyDescent="0.3">
      <c r="A131" s="199" t="str">
        <f>'Crisis Indicator Data'!A128</f>
        <v>Syrian Regional Crisis</v>
      </c>
      <c r="B131" s="200" t="str">
        <f>'Crisis Indicator Data'!B128</f>
        <v>Regional crisis</v>
      </c>
      <c r="C131" s="200" t="str">
        <f>'Crisis Indicator Data'!C128</f>
        <v>REG004</v>
      </c>
      <c r="D131" s="200" t="str">
        <f>'Crisis Indicator Data'!D128</f>
        <v>Syria, Turkey, Iraq, Egypt, Jordan, Lebanon</v>
      </c>
      <c r="E131" s="200" t="str">
        <f>'Crisis Indicator Data'!E128</f>
        <v>SYR, TUR, IRQ, EGY, JOR, LBN</v>
      </c>
      <c r="F131" s="210">
        <f>IF('Crisis Indicator Data'!Q128="x","x",('Crisis Indicator Data'!Q128/1000000))</f>
        <v>67.281000000000006</v>
      </c>
      <c r="G131" s="210">
        <f>IF('Crisis Indicator Data'!R128="x","x",('Crisis Indicator Data'!R128/1000000))</f>
        <v>13.23</v>
      </c>
      <c r="H131" s="210">
        <f>IF('Crisis Indicator Data'!S128="x","x",('Crisis Indicator Data'!S128/1000000))</f>
        <v>4.4390000000000001</v>
      </c>
      <c r="I131" s="210">
        <f>IF('Crisis Indicator Data'!T128="x","x",('Crisis Indicator Data'!T128/1000000))</f>
        <v>9.8049999999999997</v>
      </c>
      <c r="J131" s="210">
        <f>IF('Crisis Indicator Data'!U128="x","x",('Crisis Indicator Data'!U128/1000000))</f>
        <v>1.2390000000000001</v>
      </c>
      <c r="K131" s="195">
        <f t="shared" si="5"/>
        <v>5</v>
      </c>
      <c r="L131" s="190">
        <f>IF(F131="x","x",(F131*1000000/VLOOKUP($C131,'Crisis Indicator Data'!$C$3:$H$198,5,FALSE)))</f>
        <v>0.70088025417990518</v>
      </c>
      <c r="M131" s="190">
        <f>IF(G131="x","x",(G131*1000000/VLOOKUP($C131,'Crisis Indicator Data'!$C$3:$H$198,5,FALSE)))</f>
        <v>0.13781967810823481</v>
      </c>
      <c r="N131" s="190">
        <f>IF(H131="x","x",(H131*1000000/VLOOKUP($C131,'Crisis Indicator Data'!$C$3:$H$198,5,FALSE)))</f>
        <v>4.6241991770404708E-2</v>
      </c>
      <c r="O131" s="190">
        <f>IF(I131="x","x",(I131*1000000/VLOOKUP($C131,'Crisis Indicator Data'!$C$3:$H$198,5,FALSE)))</f>
        <v>0.10214073649669253</v>
      </c>
      <c r="P131" s="190">
        <f>IF(J131="x","x",(J131*1000000/VLOOKUP($C131,'Crisis Indicator Data'!$C$3:$H$198,5,FALSE)))</f>
        <v>1.2906922235533101E-2</v>
      </c>
      <c r="Q131" s="176">
        <f t="shared" si="6"/>
        <v>4</v>
      </c>
      <c r="R131" s="176">
        <f t="shared" ref="R131:R141" si="8">IF(Q131="x","x",(AVERAGE(K131,Q131)))</f>
        <v>4.5</v>
      </c>
    </row>
    <row r="132" spans="1:18" x14ac:dyDescent="0.3">
      <c r="A132" s="199" t="str">
        <f>'Crisis Indicator Data'!A129</f>
        <v>International Displacement in Tanzania</v>
      </c>
      <c r="B132" s="200" t="str">
        <f>'Crisis Indicator Data'!B129</f>
        <v>International displacement</v>
      </c>
      <c r="C132" s="200" t="str">
        <f>'Crisis Indicator Data'!C129</f>
        <v>TZA002</v>
      </c>
      <c r="D132" s="200" t="str">
        <f>'Crisis Indicator Data'!D129</f>
        <v>Tanzania</v>
      </c>
      <c r="E132" s="200" t="str">
        <f>'Crisis Indicator Data'!E129</f>
        <v>TZA</v>
      </c>
      <c r="F132" s="210">
        <f>IF('Crisis Indicator Data'!Q129="x","x",('Crisis Indicator Data'!Q129/1000000))</f>
        <v>11.092000000000001</v>
      </c>
      <c r="G132" s="210">
        <f>IF('Crisis Indicator Data'!R129="x","x",('Crisis Indicator Data'!R129/1000000))</f>
        <v>0</v>
      </c>
      <c r="H132" s="210">
        <f>IF('Crisis Indicator Data'!S129="x","x",('Crisis Indicator Data'!S129/1000000))</f>
        <v>0.29399999999999998</v>
      </c>
      <c r="I132" s="210">
        <f>IF('Crisis Indicator Data'!T129="x","x",('Crisis Indicator Data'!T129/1000000))</f>
        <v>0</v>
      </c>
      <c r="J132" s="210">
        <f>IF('Crisis Indicator Data'!U129="x","x",('Crisis Indicator Data'!U129/1000000))</f>
        <v>0</v>
      </c>
      <c r="K132" s="195">
        <f t="shared" si="5"/>
        <v>2.4</v>
      </c>
      <c r="L132" s="190">
        <f>IF(F132="x","x",(F132*1000000/VLOOKUP($C132,'Crisis Indicator Data'!$C$3:$H$198,5,FALSE)))</f>
        <v>0.97426438296003515</v>
      </c>
      <c r="M132" s="190">
        <f>IF(G132="x","x",(G132*1000000/VLOOKUP($C132,'Crisis Indicator Data'!$C$3:$H$198,5,FALSE)))</f>
        <v>0</v>
      </c>
      <c r="N132" s="190">
        <f>IF(H132="x","x",(H132*1000000/VLOOKUP($C132,'Crisis Indicator Data'!$C$3:$H$198,5,FALSE)))</f>
        <v>2.5823451910408433E-2</v>
      </c>
      <c r="O132" s="190">
        <f>IF(I132="x","x",(I132*1000000/VLOOKUP($C132,'Crisis Indicator Data'!$C$3:$H$198,5,FALSE)))</f>
        <v>0</v>
      </c>
      <c r="P132" s="190">
        <f>IF(J132="x","x",(J132*1000000/VLOOKUP($C132,'Crisis Indicator Data'!$C$3:$H$198,5,FALSE)))</f>
        <v>0</v>
      </c>
      <c r="Q132" s="176">
        <f t="shared" si="6"/>
        <v>1</v>
      </c>
      <c r="R132" s="176">
        <f t="shared" si="8"/>
        <v>1.7</v>
      </c>
    </row>
    <row r="133" spans="1:18" x14ac:dyDescent="0.3">
      <c r="A133" s="199" t="str">
        <f>'Crisis Indicator Data'!A130</f>
        <v>Multiple situations in Thailand</v>
      </c>
      <c r="B133" s="200" t="str">
        <f>'Crisis Indicator Data'!B130</f>
        <v>Multiple crises country</v>
      </c>
      <c r="C133" s="200" t="str">
        <f>'Crisis Indicator Data'!C130</f>
        <v>THA001</v>
      </c>
      <c r="D133" s="200" t="str">
        <f>'Crisis Indicator Data'!D130</f>
        <v>Thailand</v>
      </c>
      <c r="E133" s="200" t="str">
        <f>'Crisis Indicator Data'!E130</f>
        <v>THA</v>
      </c>
      <c r="F133" s="210">
        <f>IF('Crisis Indicator Data'!Q130="x","x",('Crisis Indicator Data'!Q130/1000000))</f>
        <v>0</v>
      </c>
      <c r="G133" s="210">
        <f>IF('Crisis Indicator Data'!R130="x","x",('Crisis Indicator Data'!R130/1000000))</f>
        <v>3.4580000000000002</v>
      </c>
      <c r="H133" s="210">
        <f>IF('Crisis Indicator Data'!S130="x","x",('Crisis Indicator Data'!S130/1000000))</f>
        <v>9.1999999999999998E-2</v>
      </c>
      <c r="I133" s="210">
        <f>IF('Crisis Indicator Data'!T130="x","x",('Crisis Indicator Data'!T130/1000000))</f>
        <v>0</v>
      </c>
      <c r="J133" s="210">
        <f>IF('Crisis Indicator Data'!U130="x","x",('Crisis Indicator Data'!U130/1000000))</f>
        <v>0</v>
      </c>
      <c r="K133" s="195">
        <f t="shared" si="5"/>
        <v>1.6</v>
      </c>
      <c r="L133" s="190">
        <f>IF(F133="x","x",(F133*1000000/VLOOKUP($C133,'Crisis Indicator Data'!$C$3:$H$198,5,FALSE)))</f>
        <v>0</v>
      </c>
      <c r="M133" s="190">
        <f>IF(G133="x","x",(G133*1000000/VLOOKUP($C133,'Crisis Indicator Data'!$C$3:$H$198,5,FALSE)))</f>
        <v>0.97435897435897434</v>
      </c>
      <c r="N133" s="190">
        <f>IF(H133="x","x",(H133*1000000/VLOOKUP($C133,'Crisis Indicator Data'!$C$3:$H$198,5,FALSE)))</f>
        <v>2.5922795153564385E-2</v>
      </c>
      <c r="O133" s="190">
        <f>IF(I133="x","x",(I133*1000000/VLOOKUP($C133,'Crisis Indicator Data'!$C$3:$H$198,5,FALSE)))</f>
        <v>0</v>
      </c>
      <c r="P133" s="190">
        <f>IF(J133="x","x",(J133*1000000/VLOOKUP($C133,'Crisis Indicator Data'!$C$3:$H$198,5,FALSE)))</f>
        <v>0</v>
      </c>
      <c r="Q133" s="176">
        <f t="shared" si="6"/>
        <v>2</v>
      </c>
      <c r="R133" s="176">
        <f t="shared" si="8"/>
        <v>1.8</v>
      </c>
    </row>
    <row r="134" spans="1:18" x14ac:dyDescent="0.3">
      <c r="A134" s="199" t="str">
        <f>'Crisis Indicator Data'!A131</f>
        <v xml:space="preserve">Conflict in southern Thailand </v>
      </c>
      <c r="B134" s="200" t="str">
        <f>'Crisis Indicator Data'!B131</f>
        <v>Conflict</v>
      </c>
      <c r="C134" s="200" t="str">
        <f>'Crisis Indicator Data'!C131</f>
        <v>THA002</v>
      </c>
      <c r="D134" s="200" t="str">
        <f>'Crisis Indicator Data'!D131</f>
        <v>Thailand</v>
      </c>
      <c r="E134" s="200" t="str">
        <f>'Crisis Indicator Data'!E131</f>
        <v>THA</v>
      </c>
      <c r="F134" s="210" t="str">
        <f>IF('Crisis Indicator Data'!Q131="x","x",('Crisis Indicator Data'!Q131/1000000))</f>
        <v>x</v>
      </c>
      <c r="G134" s="210" t="str">
        <f>IF('Crisis Indicator Data'!R131="x","x",('Crisis Indicator Data'!R131/1000000))</f>
        <v>x</v>
      </c>
      <c r="H134" s="210" t="str">
        <f>IF('Crisis Indicator Data'!S131="x","x",('Crisis Indicator Data'!S131/1000000))</f>
        <v>x</v>
      </c>
      <c r="I134" s="210" t="str">
        <f>IF('Crisis Indicator Data'!T131="x","x",('Crisis Indicator Data'!T131/1000000))</f>
        <v>x</v>
      </c>
      <c r="J134" s="210" t="str">
        <f>IF('Crisis Indicator Data'!U131="x","x",('Crisis Indicator Data'!U131/1000000))</f>
        <v>x</v>
      </c>
      <c r="K134" s="195" t="str">
        <f t="shared" si="5"/>
        <v>x</v>
      </c>
      <c r="L134" s="190" t="str">
        <f>IF(F134="x","x",(F134*1000000/VLOOKUP($C134,'Crisis Indicator Data'!$C$3:$H$198,5,FALSE)))</f>
        <v>x</v>
      </c>
      <c r="M134" s="190" t="str">
        <f>IF(G134="x","x",(G134*1000000/VLOOKUP($C134,'Crisis Indicator Data'!$C$3:$H$198,5,FALSE)))</f>
        <v>x</v>
      </c>
      <c r="N134" s="190" t="str">
        <f>IF(H134="x","x",(H134*1000000/VLOOKUP($C134,'Crisis Indicator Data'!$C$3:$H$198,5,FALSE)))</f>
        <v>x</v>
      </c>
      <c r="O134" s="190" t="str">
        <f>IF(I134="x","x",(I134*1000000/VLOOKUP($C134,'Crisis Indicator Data'!$C$3:$H$198,5,FALSE)))</f>
        <v>x</v>
      </c>
      <c r="P134" s="190" t="str">
        <f>IF(J134="x","x",(J134*1000000/VLOOKUP($C134,'Crisis Indicator Data'!$C$3:$H$198,5,FALSE)))</f>
        <v>x</v>
      </c>
      <c r="Q134" s="176" t="str">
        <f t="shared" si="6"/>
        <v>x</v>
      </c>
      <c r="R134" s="176" t="str">
        <f t="shared" si="8"/>
        <v>x</v>
      </c>
    </row>
    <row r="135" spans="1:18" x14ac:dyDescent="0.3">
      <c r="A135" s="199" t="str">
        <f>'Crisis Indicator Data'!A132</f>
        <v>Myanmar refugees in Thailand</v>
      </c>
      <c r="B135" s="200" t="str">
        <f>'Crisis Indicator Data'!B132</f>
        <v>International displacement</v>
      </c>
      <c r="C135" s="200" t="str">
        <f>'Crisis Indicator Data'!C132</f>
        <v>THA003</v>
      </c>
      <c r="D135" s="200" t="str">
        <f>'Crisis Indicator Data'!D132</f>
        <v>Thailand</v>
      </c>
      <c r="E135" s="200" t="str">
        <f>'Crisis Indicator Data'!E132</f>
        <v>THA</v>
      </c>
      <c r="F135" s="210">
        <f>IF('Crisis Indicator Data'!Q132="x","x",('Crisis Indicator Data'!Q132/1000000))</f>
        <v>0</v>
      </c>
      <c r="G135" s="210">
        <f>IF('Crisis Indicator Data'!R132="x","x",('Crisis Indicator Data'!R132/1000000))</f>
        <v>0</v>
      </c>
      <c r="H135" s="210">
        <f>IF('Crisis Indicator Data'!S132="x","x",('Crisis Indicator Data'!S132/1000000))</f>
        <v>9.1999999999999998E-2</v>
      </c>
      <c r="I135" s="210">
        <f>IF('Crisis Indicator Data'!T132="x","x",('Crisis Indicator Data'!T132/1000000))</f>
        <v>0</v>
      </c>
      <c r="J135" s="210">
        <f>IF('Crisis Indicator Data'!U132="x","x",('Crisis Indicator Data'!U132/1000000))</f>
        <v>0</v>
      </c>
      <c r="K135" s="195">
        <f t="shared" ref="K135:K144" si="9">IF(H135="x","x",IF(SUM(H135:J135)=0,0,IF(LOG(SUM(H135:J135)*1000000)&lt;$K$4,0,IF(LOG(SUM(H135:J135)*1000000)&gt;$K$3,5,ROUND(5-(K$3-LOG(SUM(H135:J135)*1000000))/(K$3-K$4)*5,1)))))</f>
        <v>1.6</v>
      </c>
      <c r="L135" s="190">
        <f>IF(F135="x","x",(F135*1000000/VLOOKUP($C135,'Crisis Indicator Data'!$C$3:$H$198,5,FALSE)))</f>
        <v>0</v>
      </c>
      <c r="M135" s="190">
        <f>IF(G135="x","x",(G135*1000000/VLOOKUP($C135,'Crisis Indicator Data'!$C$3:$H$198,5,FALSE)))</f>
        <v>0</v>
      </c>
      <c r="N135" s="190">
        <f>IF(H135="x","x",(H135*1000000/VLOOKUP($C135,'Crisis Indicator Data'!$C$3:$H$198,5,FALSE)))</f>
        <v>1</v>
      </c>
      <c r="O135" s="190">
        <f>IF(I135="x","x",(I135*1000000/VLOOKUP($C135,'Crisis Indicator Data'!$C$3:$H$198,5,FALSE)))</f>
        <v>0</v>
      </c>
      <c r="P135" s="190">
        <f>IF(J135="x","x",(J135*1000000/VLOOKUP($C135,'Crisis Indicator Data'!$C$3:$H$198,5,FALSE)))</f>
        <v>0</v>
      </c>
      <c r="Q135" s="176">
        <f t="shared" ref="Q135:Q144" si="10">IF(N135="x","x",IF(OR(L135&gt;=$L$3,M135&gt;=$M$3,N135&gt;=$N$3,O135&gt;=$O$3,P135&gt;=$P$3),(IF(P135&gt;=$P$3,5,IF((O135+P135)&gt;=$O$3,4,IF((O135+P135+N135)&gt;=$N$3,3,IF((O135+P135+N135+M135)&gt;=$M$3,2,1)))))))</f>
        <v>3</v>
      </c>
      <c r="R135" s="176">
        <f t="shared" si="8"/>
        <v>2.2999999999999998</v>
      </c>
    </row>
    <row r="136" spans="1:18" x14ac:dyDescent="0.3">
      <c r="A136" s="199" t="str">
        <f>'Crisis Indicator Data'!A133</f>
        <v>Venezuelan refugees in Trinidad and Tobago</v>
      </c>
      <c r="B136" s="200" t="str">
        <f>'Crisis Indicator Data'!B133</f>
        <v>International displacement</v>
      </c>
      <c r="C136" s="200" t="str">
        <f>'Crisis Indicator Data'!C133</f>
        <v>TTO002</v>
      </c>
      <c r="D136" s="200" t="str">
        <f>'Crisis Indicator Data'!D133</f>
        <v>Trinidad and Tobago</v>
      </c>
      <c r="E136" s="200" t="str">
        <f>'Crisis Indicator Data'!E133</f>
        <v>TTO</v>
      </c>
      <c r="F136" s="210">
        <f>IF('Crisis Indicator Data'!Q133="x","x",('Crisis Indicator Data'!Q133/1000000))</f>
        <v>1.395</v>
      </c>
      <c r="G136" s="210">
        <f>IF('Crisis Indicator Data'!R133="x","x",('Crisis Indicator Data'!R133/1000000))</f>
        <v>0</v>
      </c>
      <c r="H136" s="210">
        <f>IF('Crisis Indicator Data'!S133="x","x",('Crisis Indicator Data'!S133/1000000))</f>
        <v>0.06</v>
      </c>
      <c r="I136" s="210">
        <f>IF('Crisis Indicator Data'!T133="x","x",('Crisis Indicator Data'!T133/1000000))</f>
        <v>0</v>
      </c>
      <c r="J136" s="210">
        <f>IF('Crisis Indicator Data'!U133="x","x",('Crisis Indicator Data'!U133/1000000))</f>
        <v>0</v>
      </c>
      <c r="K136" s="195">
        <f t="shared" si="9"/>
        <v>1.3</v>
      </c>
      <c r="L136" s="190">
        <f>IF(F136="x","x",(F136*1000000/VLOOKUP($C136,'Crisis Indicator Data'!$C$3:$H$198,5,FALSE)))</f>
        <v>0.96206896551724141</v>
      </c>
      <c r="M136" s="190">
        <f>IF(G136="x","x",(G136*1000000/VLOOKUP($C136,'Crisis Indicator Data'!$C$3:$H$198,5,FALSE)))</f>
        <v>0</v>
      </c>
      <c r="N136" s="190">
        <f>IF(H136="x","x",(H136*1000000/VLOOKUP($C136,'Crisis Indicator Data'!$C$3:$H$198,5,FALSE)))</f>
        <v>4.1379310344827586E-2</v>
      </c>
      <c r="O136" s="190">
        <f>IF(I136="x","x",(I136*1000000/VLOOKUP($C136,'Crisis Indicator Data'!$C$3:$H$198,5,FALSE)))</f>
        <v>0</v>
      </c>
      <c r="P136" s="190">
        <f>IF(J136="x","x",(J136*1000000/VLOOKUP($C136,'Crisis Indicator Data'!$C$3:$H$198,5,FALSE)))</f>
        <v>0</v>
      </c>
      <c r="Q136" s="176">
        <f t="shared" si="10"/>
        <v>1</v>
      </c>
      <c r="R136" s="176">
        <f t="shared" si="8"/>
        <v>1.1499999999999999</v>
      </c>
    </row>
    <row r="137" spans="1:18" x14ac:dyDescent="0.3">
      <c r="A137" s="199" t="str">
        <f>'Crisis Indicator Data'!A134</f>
        <v>Mixed migration flows in Tunisia</v>
      </c>
      <c r="B137" s="200" t="str">
        <f>'Crisis Indicator Data'!B134</f>
        <v>International displacement</v>
      </c>
      <c r="C137" s="200" t="str">
        <f>'Crisis Indicator Data'!C134</f>
        <v>TUN002</v>
      </c>
      <c r="D137" s="200" t="str">
        <f>'Crisis Indicator Data'!D134</f>
        <v>Tunisia</v>
      </c>
      <c r="E137" s="200" t="str">
        <f>'Crisis Indicator Data'!E134</f>
        <v>TUN</v>
      </c>
      <c r="F137" s="210" t="str">
        <f>IF('Crisis Indicator Data'!Q134="x","x",('Crisis Indicator Data'!Q134/1000000))</f>
        <v>x</v>
      </c>
      <c r="G137" s="210" t="str">
        <f>IF('Crisis Indicator Data'!R134="x","x",('Crisis Indicator Data'!R134/1000000))</f>
        <v>x</v>
      </c>
      <c r="H137" s="210" t="str">
        <f>IF('Crisis Indicator Data'!S134="x","x",('Crisis Indicator Data'!S134/1000000))</f>
        <v>x</v>
      </c>
      <c r="I137" s="210" t="str">
        <f>IF('Crisis Indicator Data'!T134="x","x",('Crisis Indicator Data'!T134/1000000))</f>
        <v>x</v>
      </c>
      <c r="J137" s="210" t="str">
        <f>IF('Crisis Indicator Data'!U134="x","x",('Crisis Indicator Data'!U134/1000000))</f>
        <v>x</v>
      </c>
      <c r="K137" s="195" t="str">
        <f t="shared" si="9"/>
        <v>x</v>
      </c>
      <c r="L137" s="190" t="str">
        <f>IF(F137="x","x",(F137*1000000/VLOOKUP($C137,'Crisis Indicator Data'!$C$3:$H$198,5,FALSE)))</f>
        <v>x</v>
      </c>
      <c r="M137" s="190" t="str">
        <f>IF(G137="x","x",(G137*1000000/VLOOKUP($C137,'Crisis Indicator Data'!$C$3:$H$198,5,FALSE)))</f>
        <v>x</v>
      </c>
      <c r="N137" s="190" t="str">
        <f>IF(H137="x","x",(H137*1000000/VLOOKUP($C137,'Crisis Indicator Data'!$C$3:$H$198,5,FALSE)))</f>
        <v>x</v>
      </c>
      <c r="O137" s="190" t="str">
        <f>IF(I137="x","x",(I137*1000000/VLOOKUP($C137,'Crisis Indicator Data'!$C$3:$H$198,5,FALSE)))</f>
        <v>x</v>
      </c>
      <c r="P137" s="190" t="str">
        <f>IF(J137="x","x",(J137*1000000/VLOOKUP($C137,'Crisis Indicator Data'!$C$3:$H$198,5,FALSE)))</f>
        <v>x</v>
      </c>
      <c r="Q137" s="176" t="str">
        <f t="shared" si="10"/>
        <v>x</v>
      </c>
      <c r="R137" s="176" t="str">
        <f t="shared" si="8"/>
        <v>x</v>
      </c>
    </row>
    <row r="138" spans="1:18" x14ac:dyDescent="0.3">
      <c r="A138" s="199" t="str">
        <f>'Crisis Indicator Data'!A135</f>
        <v>Complex situation in Turkey</v>
      </c>
      <c r="B138" s="200" t="str">
        <f>'Crisis Indicator Data'!B135</f>
        <v>Multiple crises country</v>
      </c>
      <c r="C138" s="200" t="str">
        <f>'Crisis Indicator Data'!C135</f>
        <v>TUR001</v>
      </c>
      <c r="D138" s="200" t="str">
        <f>'Crisis Indicator Data'!D135</f>
        <v>Turkey</v>
      </c>
      <c r="E138" s="200" t="str">
        <f>'Crisis Indicator Data'!E135</f>
        <v>TUR</v>
      </c>
      <c r="F138" s="210">
        <f>IF('Crisis Indicator Data'!Q135="x","x",('Crisis Indicator Data'!Q135/1000000))</f>
        <v>49.640999999999998</v>
      </c>
      <c r="G138" s="210">
        <f>IF('Crisis Indicator Data'!R135="x","x",('Crisis Indicator Data'!R135/1000000))</f>
        <v>1.7470000000000001</v>
      </c>
      <c r="H138" s="210">
        <f>IF('Crisis Indicator Data'!S135="x","x",('Crisis Indicator Data'!S135/1000000))</f>
        <v>1.6379999999999999</v>
      </c>
      <c r="I138" s="210">
        <f>IF('Crisis Indicator Data'!T135="x","x",('Crisis Indicator Data'!T135/1000000))</f>
        <v>0.58499999999999996</v>
      </c>
      <c r="J138" s="210">
        <f>IF('Crisis Indicator Data'!U135="x","x",('Crisis Indicator Data'!U135/1000000))</f>
        <v>0</v>
      </c>
      <c r="K138" s="195">
        <f t="shared" si="9"/>
        <v>3.9</v>
      </c>
      <c r="L138" s="190">
        <f>IF(F138="x","x",(F138*1000000/VLOOKUP($C138,'Crisis Indicator Data'!$C$3:$H$198,5,FALSE)))</f>
        <v>0.92594803305291828</v>
      </c>
      <c r="M138" s="190">
        <f>IF(G138="x","x",(G138*1000000/VLOOKUP($C138,'Crisis Indicator Data'!$C$3:$H$198,5,FALSE)))</f>
        <v>3.2586596034395926E-2</v>
      </c>
      <c r="N138" s="190">
        <f>IF(H138="x","x",(H138*1000000/VLOOKUP($C138,'Crisis Indicator Data'!$C$3:$H$198,5,FALSE)))</f>
        <v>3.0553431198821139E-2</v>
      </c>
      <c r="O138" s="190">
        <f>IF(I138="x","x",(I138*1000000/VLOOKUP($C138,'Crisis Indicator Data'!$C$3:$H$198,5,FALSE)))</f>
        <v>1.0911939713864692E-2</v>
      </c>
      <c r="P138" s="190">
        <f>IF(J138="x","x",(J138*1000000/VLOOKUP($C138,'Crisis Indicator Data'!$C$3:$H$198,5,FALSE)))</f>
        <v>0</v>
      </c>
      <c r="Q138" s="176">
        <f t="shared" si="10"/>
        <v>2</v>
      </c>
      <c r="R138" s="176">
        <f t="shared" si="8"/>
        <v>2.95</v>
      </c>
    </row>
    <row r="139" spans="1:18" x14ac:dyDescent="0.3">
      <c r="A139" s="199" t="str">
        <f>'Crisis Indicator Data'!A136</f>
        <v>Syrian Refugees in Turkey</v>
      </c>
      <c r="B139" s="200" t="str">
        <f>'Crisis Indicator Data'!B136</f>
        <v>International displacement</v>
      </c>
      <c r="C139" s="200" t="str">
        <f>'Crisis Indicator Data'!C136</f>
        <v>TUR002</v>
      </c>
      <c r="D139" s="200" t="str">
        <f>'Crisis Indicator Data'!D136</f>
        <v>Turkey</v>
      </c>
      <c r="E139" s="200" t="str">
        <f>'Crisis Indicator Data'!E136</f>
        <v>TUR</v>
      </c>
      <c r="F139" s="210">
        <f>IF('Crisis Indicator Data'!Q136="x","x",('Crisis Indicator Data'!Q136/1000000))</f>
        <v>32.518000000000001</v>
      </c>
      <c r="G139" s="210">
        <f>IF('Crisis Indicator Data'!R136="x","x",('Crisis Indicator Data'!R136/1000000))</f>
        <v>1.7470000000000001</v>
      </c>
      <c r="H139" s="210">
        <f>IF('Crisis Indicator Data'!S136="x","x",('Crisis Indicator Data'!S136/1000000))</f>
        <v>1.6379999999999999</v>
      </c>
      <c r="I139" s="210">
        <f>IF('Crisis Indicator Data'!T136="x","x",('Crisis Indicator Data'!T136/1000000))</f>
        <v>0.255</v>
      </c>
      <c r="J139" s="210">
        <f>IF('Crisis Indicator Data'!U136="x","x",('Crisis Indicator Data'!U136/1000000))</f>
        <v>0</v>
      </c>
      <c r="K139" s="195">
        <f t="shared" si="9"/>
        <v>3.8</v>
      </c>
      <c r="L139" s="190">
        <f>IF(F139="x","x",(F139*1000000/VLOOKUP($C139,'Crisis Indicator Data'!$C$3:$H$198,5,FALSE)))</f>
        <v>0.89933071519442442</v>
      </c>
      <c r="M139" s="190">
        <f>IF(G139="x","x",(G139*1000000/VLOOKUP($C139,'Crisis Indicator Data'!$C$3:$H$198,5,FALSE)))</f>
        <v>4.8315725427291331E-2</v>
      </c>
      <c r="N139" s="190">
        <f>IF(H139="x","x",(H139*1000000/VLOOKUP($C139,'Crisis Indicator Data'!$C$3:$H$198,5,FALSE)))</f>
        <v>4.530117816250899E-2</v>
      </c>
      <c r="O139" s="190">
        <f>IF(I139="x","x",(I139*1000000/VLOOKUP($C139,'Crisis Indicator Data'!$C$3:$H$198,5,FALSE)))</f>
        <v>7.0523812157752084E-3</v>
      </c>
      <c r="P139" s="190">
        <f>IF(J139="x","x",(J139*1000000/VLOOKUP($C139,'Crisis Indicator Data'!$C$3:$H$198,5,FALSE)))</f>
        <v>0</v>
      </c>
      <c r="Q139" s="176">
        <f t="shared" si="10"/>
        <v>3</v>
      </c>
      <c r="R139" s="176">
        <f t="shared" si="8"/>
        <v>3.4</v>
      </c>
    </row>
    <row r="140" spans="1:18" x14ac:dyDescent="0.3">
      <c r="A140" s="199" t="str">
        <f>'Crisis Indicator Data'!A137</f>
        <v>Mixed Migration Flows in Turkey</v>
      </c>
      <c r="B140" s="200" t="str">
        <f>'Crisis Indicator Data'!B137</f>
        <v>International displacement</v>
      </c>
      <c r="C140" s="200" t="str">
        <f>'Crisis Indicator Data'!C137</f>
        <v>TUR003</v>
      </c>
      <c r="D140" s="200" t="str">
        <f>'Crisis Indicator Data'!D137</f>
        <v>Turkey</v>
      </c>
      <c r="E140" s="200" t="str">
        <f>'Crisis Indicator Data'!E137</f>
        <v>TUR</v>
      </c>
      <c r="F140" s="210">
        <f>IF('Crisis Indicator Data'!Q137="x","x",('Crisis Indicator Data'!Q137/1000000))</f>
        <v>33.655999999999999</v>
      </c>
      <c r="G140" s="210">
        <f>IF('Crisis Indicator Data'!R137="x","x",('Crisis Indicator Data'!R137/1000000))</f>
        <v>1.7470000000000001</v>
      </c>
      <c r="H140" s="210">
        <f>IF('Crisis Indicator Data'!S137="x","x",('Crisis Indicator Data'!S137/1000000))</f>
        <v>1.6379999999999999</v>
      </c>
      <c r="I140" s="210">
        <f>IF('Crisis Indicator Data'!T137="x","x",('Crisis Indicator Data'!T137/1000000))</f>
        <v>0.58499999999999996</v>
      </c>
      <c r="J140" s="210">
        <f>IF('Crisis Indicator Data'!U137="x","x",('Crisis Indicator Data'!U137/1000000))</f>
        <v>0</v>
      </c>
      <c r="K140" s="195">
        <f t="shared" si="9"/>
        <v>3.9</v>
      </c>
      <c r="L140" s="190">
        <f>IF(F140="x","x",(F140*1000000/VLOOKUP($C140,'Crisis Indicator Data'!$C$3:$H$198,5,FALSE)))</f>
        <v>0.89448785414341148</v>
      </c>
      <c r="M140" s="190">
        <f>IF(G140="x","x",(G140*1000000/VLOOKUP($C140,'Crisis Indicator Data'!$C$3:$H$198,5,FALSE)))</f>
        <v>4.6430659650241853E-2</v>
      </c>
      <c r="N140" s="190">
        <f>IF(H140="x","x",(H140*1000000/VLOOKUP($C140,'Crisis Indicator Data'!$C$3:$H$198,5,FALSE)))</f>
        <v>4.353372667836071E-2</v>
      </c>
      <c r="O140" s="190">
        <f>IF(I140="x","x",(I140*1000000/VLOOKUP($C140,'Crisis Indicator Data'!$C$3:$H$198,5,FALSE)))</f>
        <v>1.5547759527985967E-2</v>
      </c>
      <c r="P140" s="190">
        <f>IF(J140="x","x",(J140*1000000/VLOOKUP($C140,'Crisis Indicator Data'!$C$3:$H$198,5,FALSE)))</f>
        <v>0</v>
      </c>
      <c r="Q140" s="176">
        <f t="shared" si="10"/>
        <v>3</v>
      </c>
      <c r="R140" s="176">
        <f t="shared" si="8"/>
        <v>3.45</v>
      </c>
    </row>
    <row r="141" spans="1:18" x14ac:dyDescent="0.3">
      <c r="A141" s="199" t="str">
        <f>'Crisis Indicator Data'!A138</f>
        <v>Kurdish Conflict</v>
      </c>
      <c r="B141" s="200" t="str">
        <f>'Crisis Indicator Data'!B138</f>
        <v>Conflict</v>
      </c>
      <c r="C141" s="200" t="str">
        <f>'Crisis Indicator Data'!C138</f>
        <v>TUR004</v>
      </c>
      <c r="D141" s="200" t="str">
        <f>'Crisis Indicator Data'!D138</f>
        <v>Turkey</v>
      </c>
      <c r="E141" s="200" t="str">
        <f>'Crisis Indicator Data'!E138</f>
        <v>TUR</v>
      </c>
      <c r="F141" s="210" t="str">
        <f>IF('Crisis Indicator Data'!Q138="x","x",('Crisis Indicator Data'!Q138/1000000))</f>
        <v>x</v>
      </c>
      <c r="G141" s="210" t="str">
        <f>IF('Crisis Indicator Data'!R138="x","x",('Crisis Indicator Data'!R138/1000000))</f>
        <v>x</v>
      </c>
      <c r="H141" s="210" t="str">
        <f>IF('Crisis Indicator Data'!S138="x","x",('Crisis Indicator Data'!S138/1000000))</f>
        <v>x</v>
      </c>
      <c r="I141" s="210" t="str">
        <f>IF('Crisis Indicator Data'!T138="x","x",('Crisis Indicator Data'!T138/1000000))</f>
        <v>x</v>
      </c>
      <c r="J141" s="210" t="str">
        <f>IF('Crisis Indicator Data'!U138="x","x",('Crisis Indicator Data'!U138/1000000))</f>
        <v>x</v>
      </c>
      <c r="K141" s="195" t="str">
        <f t="shared" si="9"/>
        <v>x</v>
      </c>
      <c r="L141" s="190" t="str">
        <f>IF(F141="x","x",(F141*1000000/VLOOKUP($C141,'Crisis Indicator Data'!$C$3:$H$198,5,FALSE)))</f>
        <v>x</v>
      </c>
      <c r="M141" s="190" t="str">
        <f>IF(G141="x","x",(G141*1000000/VLOOKUP($C141,'Crisis Indicator Data'!$C$3:$H$198,5,FALSE)))</f>
        <v>x</v>
      </c>
      <c r="N141" s="190" t="str">
        <f>IF(H141="x","x",(H141*1000000/VLOOKUP($C141,'Crisis Indicator Data'!$C$3:$H$198,5,FALSE)))</f>
        <v>x</v>
      </c>
      <c r="O141" s="190" t="str">
        <f>IF(I141="x","x",(I141*1000000/VLOOKUP($C141,'Crisis Indicator Data'!$C$3:$H$198,5,FALSE)))</f>
        <v>x</v>
      </c>
      <c r="P141" s="190" t="str">
        <f>IF(J141="x","x",(J141*1000000/VLOOKUP($C141,'Crisis Indicator Data'!$C$3:$H$198,5,FALSE)))</f>
        <v>x</v>
      </c>
      <c r="Q141" s="176" t="str">
        <f t="shared" si="10"/>
        <v>x</v>
      </c>
      <c r="R141" s="176" t="str">
        <f t="shared" si="8"/>
        <v>x</v>
      </c>
    </row>
    <row r="142" spans="1:18" x14ac:dyDescent="0.3">
      <c r="A142" s="199" t="str">
        <f>'Crisis Indicator Data'!A139</f>
        <v xml:space="preserve">Eastern Mediterranean Route </v>
      </c>
      <c r="B142" s="200" t="str">
        <f>'Crisis Indicator Data'!B139</f>
        <v>Regional crisis</v>
      </c>
      <c r="C142" s="200" t="str">
        <f>'Crisis Indicator Data'!C139</f>
        <v>REG006</v>
      </c>
      <c r="D142" s="200" t="str">
        <f>'Crisis Indicator Data'!D139</f>
        <v>Turkey, Greece</v>
      </c>
      <c r="E142" s="200" t="str">
        <f>'Crisis Indicator Data'!E139</f>
        <v>TUR, GRC</v>
      </c>
      <c r="F142" s="210" t="str">
        <f>IF('Crisis Indicator Data'!Q139="x","x",('Crisis Indicator Data'!Q139/1000000))</f>
        <v>x</v>
      </c>
      <c r="G142" s="210" t="str">
        <f>IF('Crisis Indicator Data'!R139="x","x",('Crisis Indicator Data'!R139/1000000))</f>
        <v>x</v>
      </c>
      <c r="H142" s="210" t="str">
        <f>IF('Crisis Indicator Data'!S139="x","x",('Crisis Indicator Data'!S139/1000000))</f>
        <v>x</v>
      </c>
      <c r="I142" s="210" t="str">
        <f>IF('Crisis Indicator Data'!T139="x","x",('Crisis Indicator Data'!T139/1000000))</f>
        <v>x</v>
      </c>
      <c r="J142" s="210" t="str">
        <f>IF('Crisis Indicator Data'!U139="x","x",('Crisis Indicator Data'!U139/1000000))</f>
        <v>x</v>
      </c>
      <c r="K142" s="195" t="str">
        <f t="shared" si="9"/>
        <v>x</v>
      </c>
      <c r="L142" s="190" t="str">
        <f>IF(F142="x","x",(F142*1000000/VLOOKUP($C142,'Crisis Indicator Data'!$C$3:$H$198,5,FALSE)))</f>
        <v>x</v>
      </c>
      <c r="M142" s="190" t="str">
        <f>IF(G142="x","x",(G142*1000000/VLOOKUP($C142,'Crisis Indicator Data'!$C$3:$H$198,5,FALSE)))</f>
        <v>x</v>
      </c>
      <c r="N142" s="190" t="str">
        <f>IF(H142="x","x",(H142*1000000/VLOOKUP($C142,'Crisis Indicator Data'!$C$3:$H$198,5,FALSE)))</f>
        <v>x</v>
      </c>
      <c r="O142" s="190" t="str">
        <f>IF(I142="x","x",(I142*1000000/VLOOKUP($C142,'Crisis Indicator Data'!$C$3:$H$198,5,FALSE)))</f>
        <v>x</v>
      </c>
      <c r="P142" s="190" t="str">
        <f>IF(J142="x","x",(J142*1000000/VLOOKUP($C142,'Crisis Indicator Data'!$C$3:$H$198,5,FALSE)))</f>
        <v>x</v>
      </c>
      <c r="Q142" s="176" t="str">
        <f t="shared" si="10"/>
        <v>x</v>
      </c>
      <c r="R142" s="176" t="str">
        <f t="shared" ref="R142" si="11">IF(Q142="x","x",(AVERAGE(K142,Q142)))</f>
        <v>x</v>
      </c>
    </row>
    <row r="143" spans="1:18" x14ac:dyDescent="0.3">
      <c r="A143" s="199" t="str">
        <f>'Crisis Indicator Data'!A140</f>
        <v>Multiple crises in Uganda</v>
      </c>
      <c r="B143" s="200" t="str">
        <f>'Crisis Indicator Data'!B140</f>
        <v>Multiple crises country</v>
      </c>
      <c r="C143" s="200" t="str">
        <f>'Crisis Indicator Data'!C140</f>
        <v>UGA001</v>
      </c>
      <c r="D143" s="200" t="str">
        <f>'Crisis Indicator Data'!D140</f>
        <v>Uganda</v>
      </c>
      <c r="E143" s="200" t="str">
        <f>'Crisis Indicator Data'!E140</f>
        <v>UGA</v>
      </c>
      <c r="F143" s="211">
        <f>IF('Crisis Indicator Data'!Q140="x","x",('Crisis Indicator Data'!Q140/1000000))</f>
        <v>9.6620000000000008</v>
      </c>
      <c r="G143" s="211">
        <f>IF('Crisis Indicator Data'!R140="x","x",('Crisis Indicator Data'!R140/1000000))</f>
        <v>3.2850000000000001</v>
      </c>
      <c r="H143" s="211">
        <f>IF('Crisis Indicator Data'!S140="x","x",('Crisis Indicator Data'!S140/1000000))</f>
        <v>1.5289999999999999</v>
      </c>
      <c r="I143" s="211">
        <f>IF('Crisis Indicator Data'!T140="x","x",('Crisis Indicator Data'!T140/1000000))</f>
        <v>0</v>
      </c>
      <c r="J143" s="211">
        <f>IF('Crisis Indicator Data'!U140="x","x",('Crisis Indicator Data'!U140/1000000))</f>
        <v>0</v>
      </c>
      <c r="K143" s="195">
        <f t="shared" si="9"/>
        <v>3.6</v>
      </c>
      <c r="L143" s="190">
        <f>IF(F143="x","x",(F143*1000000/VLOOKUP($C143,'Crisis Indicator Data'!$C$3:$H$198,5,FALSE)))</f>
        <v>0.66744957170489083</v>
      </c>
      <c r="M143" s="190">
        <f>IF(G143="x","x",(G143*1000000/VLOOKUP($C143,'Crisis Indicator Data'!$C$3:$H$198,5,FALSE)))</f>
        <v>0.22692732799115778</v>
      </c>
      <c r="N143" s="190">
        <f>IF(H143="x","x",(H143*1000000/VLOOKUP($C143,'Crisis Indicator Data'!$C$3:$H$198,5,FALSE)))</f>
        <v>0.10562310030395136</v>
      </c>
      <c r="O143" s="190">
        <f>IF(I143="x","x",(I143*1000000/VLOOKUP($C143,'Crisis Indicator Data'!$C$3:$H$198,5,FALSE)))</f>
        <v>0</v>
      </c>
      <c r="P143" s="190">
        <f>IF(J143="x","x",(J143*1000000/VLOOKUP($C143,'Crisis Indicator Data'!$C$3:$H$198,5,FALSE)))</f>
        <v>0</v>
      </c>
      <c r="Q143" s="176">
        <f t="shared" si="10"/>
        <v>3</v>
      </c>
      <c r="R143" s="176">
        <f t="shared" ref="R143:R144" si="12">IF(Q143="x","x",(AVERAGE(K143,Q143)))</f>
        <v>3.3</v>
      </c>
    </row>
    <row r="144" spans="1:18" x14ac:dyDescent="0.3">
      <c r="A144" s="202" t="str">
        <f>'Crisis Indicator Data'!A141</f>
        <v>International Displacement in Uganda</v>
      </c>
      <c r="B144" s="203" t="str">
        <f>'Crisis Indicator Data'!B141</f>
        <v>International displacement</v>
      </c>
      <c r="C144" s="203" t="str">
        <f>'Crisis Indicator Data'!C141</f>
        <v>UGA005</v>
      </c>
      <c r="D144" s="203" t="str">
        <f>'Crisis Indicator Data'!D141</f>
        <v>Uganda</v>
      </c>
      <c r="E144" s="203" t="str">
        <f>'Crisis Indicator Data'!E141</f>
        <v>UGA</v>
      </c>
      <c r="F144" s="211">
        <f>IF('Crisis Indicator Data'!Q141="x","x",('Crisis Indicator Data'!Q141/1000000))</f>
        <v>6.0110000000000001</v>
      </c>
      <c r="G144" s="211">
        <f>IF('Crisis Indicator Data'!R141="x","x",('Crisis Indicator Data'!R141/1000000))</f>
        <v>0</v>
      </c>
      <c r="H144" s="211">
        <f>IF('Crisis Indicator Data'!S141="x","x",('Crisis Indicator Data'!S141/1000000))</f>
        <v>1.429</v>
      </c>
      <c r="I144" s="211">
        <f>IF('Crisis Indicator Data'!T141="x","x",('Crisis Indicator Data'!T141/1000000))</f>
        <v>0</v>
      </c>
      <c r="J144" s="211">
        <f>IF('Crisis Indicator Data'!U141="x","x",('Crisis Indicator Data'!U141/1000000))</f>
        <v>0</v>
      </c>
      <c r="K144" s="195">
        <f t="shared" si="9"/>
        <v>3.6</v>
      </c>
      <c r="L144" s="190">
        <f>IF(F144="x","x",(F144*1000000/VLOOKUP($C144,'Crisis Indicator Data'!$C$3:$H$198,5,FALSE)))</f>
        <v>0.80793010752688177</v>
      </c>
      <c r="M144" s="190">
        <f>IF(G144="x","x",(G144*1000000/VLOOKUP($C144,'Crisis Indicator Data'!$C$3:$H$198,5,FALSE)))</f>
        <v>0</v>
      </c>
      <c r="N144" s="190">
        <f>IF(H144="x","x",(H144*1000000/VLOOKUP($C144,'Crisis Indicator Data'!$C$3:$H$198,5,FALSE)))</f>
        <v>0.19206989247311829</v>
      </c>
      <c r="O144" s="190">
        <f>IF(I144="x","x",(I144*1000000/VLOOKUP($C144,'Crisis Indicator Data'!$C$3:$H$198,5,FALSE)))</f>
        <v>0</v>
      </c>
      <c r="P144" s="190">
        <f>IF(J144="x","x",(J144*1000000/VLOOKUP($C144,'Crisis Indicator Data'!$C$3:$H$198,5,FALSE)))</f>
        <v>0</v>
      </c>
      <c r="Q144" s="176">
        <f t="shared" si="10"/>
        <v>3</v>
      </c>
      <c r="R144" s="176">
        <f t="shared" si="12"/>
        <v>3.3</v>
      </c>
    </row>
    <row r="145" spans="1:18" x14ac:dyDescent="0.3">
      <c r="A145" s="202" t="str">
        <f>'Crisis Indicator Data'!A142</f>
        <v>Conflict in Ukraine</v>
      </c>
      <c r="B145" s="203" t="str">
        <f>'Crisis Indicator Data'!B142</f>
        <v>Conflict</v>
      </c>
      <c r="C145" s="203" t="str">
        <f>'Crisis Indicator Data'!C142</f>
        <v>UKR002</v>
      </c>
      <c r="D145" s="203" t="str">
        <f>'Crisis Indicator Data'!D142</f>
        <v>Ukraine</v>
      </c>
      <c r="E145" s="203" t="str">
        <f>'Crisis Indicator Data'!E142</f>
        <v>UKR</v>
      </c>
      <c r="F145" s="211">
        <f>IF('Crisis Indicator Data'!Q142="x","x",('Crisis Indicator Data'!Q142/1000000))</f>
        <v>0.90900000000000003</v>
      </c>
      <c r="G145" s="211">
        <f>IF('Crisis Indicator Data'!R142="x","x",('Crisis Indicator Data'!R142/1000000))</f>
        <v>2</v>
      </c>
      <c r="H145" s="211">
        <f>IF('Crisis Indicator Data'!S142="x","x",('Crisis Indicator Data'!S142/1000000))</f>
        <v>2.44</v>
      </c>
      <c r="I145" s="211">
        <f>IF('Crisis Indicator Data'!T142="x","x",('Crisis Indicator Data'!T142/1000000))</f>
        <v>0.96</v>
      </c>
      <c r="J145" s="211">
        <f>IF('Crisis Indicator Data'!U142="x","x",('Crisis Indicator Data'!U142/1000000))</f>
        <v>0</v>
      </c>
      <c r="K145" s="195">
        <f t="shared" ref="K145:K147" si="13">IF(H145="x","x",IF(SUM(H145:J145)=0,0,IF(LOG(SUM(H145:J145)*1000000)&lt;$K$4,0,IF(LOG(SUM(H145:J145)*1000000)&gt;$K$3,5,ROUND(5-(K$3-LOG(SUM(H145:J145)*1000000))/(K$3-K$4)*5,1)))))</f>
        <v>4.2</v>
      </c>
      <c r="L145" s="190">
        <f>IF(F145="x","x",(F145*1000000/VLOOKUP($C145,'Crisis Indicator Data'!$C$3:$H$198,5,FALSE)))</f>
        <v>0.14407988587731813</v>
      </c>
      <c r="M145" s="190">
        <f>IF(G145="x","x",(G145*1000000/VLOOKUP($C145,'Crisis Indicator Data'!$C$3:$H$198,5,FALSE)))</f>
        <v>0.31700744967506739</v>
      </c>
      <c r="N145" s="190">
        <f>IF(H145="x","x",(H145*1000000/VLOOKUP($C145,'Crisis Indicator Data'!$C$3:$H$198,5,FALSE)))</f>
        <v>0.3867490886035822</v>
      </c>
      <c r="O145" s="190">
        <f>IF(I145="x","x",(I145*1000000/VLOOKUP($C145,'Crisis Indicator Data'!$C$3:$H$198,5,FALSE)))</f>
        <v>0.15216357584403234</v>
      </c>
      <c r="P145" s="190">
        <f>IF(J145="x","x",(J145*1000000/VLOOKUP($C145,'Crisis Indicator Data'!$C$3:$H$198,5,FALSE)))</f>
        <v>0</v>
      </c>
      <c r="Q145" s="176">
        <f t="shared" ref="Q145:Q147" si="14">IF(N145="x","x",IF(OR(L145&gt;=$L$3,M145&gt;=$M$3,N145&gt;=$N$3,O145&gt;=$O$3,P145&gt;=$P$3),(IF(P145&gt;=$P$3,5,IF((O145+P145)&gt;=$O$3,4,IF((O145+P145+N145)&gt;=$N$3,3,IF((O145+P145+N145+M145)&gt;=$M$3,2,1)))))))</f>
        <v>4</v>
      </c>
      <c r="R145" s="176">
        <f t="shared" ref="R145:R147" si="15">IF(Q145="x","x",(AVERAGE(K145,Q145)))</f>
        <v>4.0999999999999996</v>
      </c>
    </row>
    <row r="146" spans="1:18" x14ac:dyDescent="0.3">
      <c r="A146" s="202" t="str">
        <f>'Crisis Indicator Data'!A143</f>
        <v>Cyclone Harold in Vanuatu</v>
      </c>
      <c r="B146" s="203" t="str">
        <f>'Crisis Indicator Data'!B143</f>
        <v>Tropical cyclone</v>
      </c>
      <c r="C146" s="203" t="str">
        <f>'Crisis Indicator Data'!C143</f>
        <v>VUT002</v>
      </c>
      <c r="D146" s="203" t="str">
        <f>'Crisis Indicator Data'!D143</f>
        <v>Vanuatu</v>
      </c>
      <c r="E146" s="203" t="str">
        <f>'Crisis Indicator Data'!E143</f>
        <v>VUT</v>
      </c>
      <c r="F146" s="211">
        <f>IF('Crisis Indicator Data'!Q143="x","x",('Crisis Indicator Data'!Q143/1000000))</f>
        <v>7.4999999999999997E-2</v>
      </c>
      <c r="G146" s="211">
        <f>IF('Crisis Indicator Data'!R143="x","x",('Crisis Indicator Data'!R143/1000000))</f>
        <v>3.3000000000000002E-2</v>
      </c>
      <c r="H146" s="211">
        <f>IF('Crisis Indicator Data'!S143="x","x",('Crisis Indicator Data'!S143/1000000))</f>
        <v>0.123</v>
      </c>
      <c r="I146" s="211">
        <f>IF('Crisis Indicator Data'!T143="x","x",('Crisis Indicator Data'!T143/1000000))</f>
        <v>0</v>
      </c>
      <c r="J146" s="211">
        <f>IF('Crisis Indicator Data'!U143="x","x",('Crisis Indicator Data'!U143/1000000))</f>
        <v>0</v>
      </c>
      <c r="K146" s="195">
        <f t="shared" si="13"/>
        <v>1.8</v>
      </c>
      <c r="L146" s="190">
        <f>IF(F146="x","x",(F146*1000000/VLOOKUP($C146,'Crisis Indicator Data'!$C$3:$H$198,5,FALSE)))</f>
        <v>0.32467532467532467</v>
      </c>
      <c r="M146" s="190">
        <f>IF(G146="x","x",(G146*1000000/VLOOKUP($C146,'Crisis Indicator Data'!$C$3:$H$198,5,FALSE)))</f>
        <v>0.14285714285714285</v>
      </c>
      <c r="N146" s="190">
        <f>IF(H146="x","x",(H146*1000000/VLOOKUP($C146,'Crisis Indicator Data'!$C$3:$H$198,5,FALSE)))</f>
        <v>0.53246753246753242</v>
      </c>
      <c r="O146" s="190">
        <f>IF(I146="x","x",(I146*1000000/VLOOKUP($C146,'Crisis Indicator Data'!$C$3:$H$198,5,FALSE)))</f>
        <v>0</v>
      </c>
      <c r="P146" s="190">
        <f>IF(J146="x","x",(J146*1000000/VLOOKUP($C146,'Crisis Indicator Data'!$C$3:$H$198,5,FALSE)))</f>
        <v>0</v>
      </c>
      <c r="Q146" s="176">
        <f t="shared" si="14"/>
        <v>3</v>
      </c>
      <c r="R146" s="176">
        <f t="shared" si="15"/>
        <v>2.4</v>
      </c>
    </row>
    <row r="147" spans="1:18" x14ac:dyDescent="0.3">
      <c r="A147" s="202" t="str">
        <f>'Crisis Indicator Data'!A144</f>
        <v>Complex crisis in Venezuela</v>
      </c>
      <c r="B147" s="203" t="str">
        <f>'Crisis Indicator Data'!B144</f>
        <v>Complex crisis</v>
      </c>
      <c r="C147" s="203" t="str">
        <f>'Crisis Indicator Data'!C144</f>
        <v>VEN001</v>
      </c>
      <c r="D147" s="203" t="str">
        <f>'Crisis Indicator Data'!D144</f>
        <v>Venezuela</v>
      </c>
      <c r="E147" s="203" t="str">
        <f>'Crisis Indicator Data'!E144</f>
        <v>VEN</v>
      </c>
      <c r="F147" s="211">
        <f>IF('Crisis Indicator Data'!Q144="x","x",('Crisis Indicator Data'!Q144/1000000))</f>
        <v>13.409000000000001</v>
      </c>
      <c r="G147" s="211">
        <f>IF('Crisis Indicator Data'!R144="x","x",('Crisis Indicator Data'!R144/1000000))</f>
        <v>0</v>
      </c>
      <c r="H147" s="211">
        <f>IF('Crisis Indicator Data'!S144="x","x",('Crisis Indicator Data'!S144/1000000))</f>
        <v>13.956</v>
      </c>
      <c r="I147" s="211">
        <f>IF('Crisis Indicator Data'!T144="x","x",('Crisis Indicator Data'!T144/1000000))</f>
        <v>0</v>
      </c>
      <c r="J147" s="211">
        <f>IF('Crisis Indicator Data'!U144="x","x",('Crisis Indicator Data'!U144/1000000))</f>
        <v>0</v>
      </c>
      <c r="K147" s="195">
        <f t="shared" si="13"/>
        <v>5</v>
      </c>
      <c r="L147" s="190">
        <f>IF(F147="x","x",(F147*1000000/VLOOKUP($C147,'Crisis Indicator Data'!$C$3:$H$198,5,FALSE)))</f>
        <v>0.49000548145441258</v>
      </c>
      <c r="M147" s="190">
        <f>IF(G147="x","x",(G147*1000000/VLOOKUP($C147,'Crisis Indicator Data'!$C$3:$H$198,5,FALSE)))</f>
        <v>0</v>
      </c>
      <c r="N147" s="190">
        <f>IF(H147="x","x",(H147*1000000/VLOOKUP($C147,'Crisis Indicator Data'!$C$3:$H$198,5,FALSE)))</f>
        <v>0.50999451854558742</v>
      </c>
      <c r="O147" s="190">
        <f>IF(I147="x","x",(I147*1000000/VLOOKUP($C147,'Crisis Indicator Data'!$C$3:$H$198,5,FALSE)))</f>
        <v>0</v>
      </c>
      <c r="P147" s="190">
        <f>IF(J147="x","x",(J147*1000000/VLOOKUP($C147,'Crisis Indicator Data'!$C$3:$H$198,5,FALSE)))</f>
        <v>0</v>
      </c>
      <c r="Q147" s="176">
        <f t="shared" si="14"/>
        <v>3</v>
      </c>
      <c r="R147" s="176">
        <f t="shared" si="15"/>
        <v>4</v>
      </c>
    </row>
    <row r="148" spans="1:18" x14ac:dyDescent="0.3">
      <c r="A148" s="202" t="str">
        <f>'Crisis Indicator Data'!A145</f>
        <v>Venezuela Regional Crisis</v>
      </c>
      <c r="B148" s="203" t="str">
        <f>'Crisis Indicator Data'!B145</f>
        <v>Regional crisis</v>
      </c>
      <c r="C148" s="203" t="str">
        <f>'Crisis Indicator Data'!C145</f>
        <v>REG002</v>
      </c>
      <c r="D148" s="203" t="str">
        <f>'Crisis Indicator Data'!D145</f>
        <v>Venezuela, Brazil, Colombia, Ecuador, Peru, Trinidad and Tobago</v>
      </c>
      <c r="E148" s="203" t="str">
        <f>'Crisis Indicator Data'!E145</f>
        <v>VEN, BRA, COL, ECU, PER, TTO</v>
      </c>
      <c r="F148" s="211">
        <f>IF('Crisis Indicator Data'!Q145="x","x",('Crisis Indicator Data'!Q145/1000000))</f>
        <v>44.631</v>
      </c>
      <c r="G148" s="211">
        <f>IF('Crisis Indicator Data'!R145="x","x",('Crisis Indicator Data'!R145/1000000))</f>
        <v>14.161</v>
      </c>
      <c r="H148" s="211">
        <f>IF('Crisis Indicator Data'!S145="x","x",('Crisis Indicator Data'!S145/1000000))</f>
        <v>18.777999999999999</v>
      </c>
      <c r="I148" s="211">
        <f>IF('Crisis Indicator Data'!T145="x","x",('Crisis Indicator Data'!T145/1000000))</f>
        <v>0.5</v>
      </c>
      <c r="J148" s="211">
        <f>IF('Crisis Indicator Data'!U145="x","x",('Crisis Indicator Data'!U145/1000000))</f>
        <v>0</v>
      </c>
      <c r="K148" s="195">
        <f t="shared" ref="K148:K153" si="16">IF(H148="x","x",IF(SUM(H148:J148)=0,0,IF(LOG(SUM(H148:J148)*1000000)&lt;$K$4,0,IF(LOG(SUM(H148:J148)*1000000)&gt;$K$3,5,ROUND(5-(K$3-LOG(SUM(H148:J148)*1000000))/(K$3-K$4)*5,1)))))</f>
        <v>5</v>
      </c>
      <c r="L148" s="190">
        <f>IF(F148="x","x",(F148*1000000/VLOOKUP($C148,'Crisis Indicator Data'!$C$3:$H$198,5,FALSE)))</f>
        <v>0.57167926220058918</v>
      </c>
      <c r="M148" s="190">
        <f>IF(G148="x","x",(G148*1000000/VLOOKUP($C148,'Crisis Indicator Data'!$C$3:$H$198,5,FALSE)))</f>
        <v>0.18138849750224159</v>
      </c>
      <c r="N148" s="190">
        <f>IF(H148="x","x",(H148*1000000/VLOOKUP($C148,'Crisis Indicator Data'!$C$3:$H$198,5,FALSE)))</f>
        <v>0.2405277315229922</v>
      </c>
      <c r="O148" s="190">
        <f>IF(I148="x","x",(I148*1000000/VLOOKUP($C148,'Crisis Indicator Data'!$C$3:$H$198,5,FALSE)))</f>
        <v>6.4045087741770208E-3</v>
      </c>
      <c r="P148" s="190">
        <f>IF(J148="x","x",(J148*1000000/VLOOKUP($C148,'Crisis Indicator Data'!$C$3:$H$198,5,FALSE)))</f>
        <v>0</v>
      </c>
      <c r="Q148" s="176">
        <f t="shared" ref="Q148:Q153" si="17">IF(N148="x","x",IF(OR(L148&gt;=$L$3,M148&gt;=$M$3,N148&gt;=$N$3,O148&gt;=$O$3,P148&gt;=$P$3),(IF(P148&gt;=$P$3,5,IF((O148+P148)&gt;=$O$3,4,IF((O148+P148+N148)&gt;=$N$3,3,IF((O148+P148+N148+M148)&gt;=$M$3,2,1)))))))</f>
        <v>3</v>
      </c>
      <c r="R148" s="176">
        <f t="shared" ref="R148:R153" si="18">IF(Q148="x","x",(AVERAGE(K148,Q148)))</f>
        <v>4</v>
      </c>
    </row>
    <row r="149" spans="1:18" x14ac:dyDescent="0.3">
      <c r="A149" s="202" t="str">
        <f>'Crisis Indicator Data'!A146</f>
        <v>Floods in central Vietnam</v>
      </c>
      <c r="B149" s="203" t="str">
        <f>'Crisis Indicator Data'!B146</f>
        <v>Flood</v>
      </c>
      <c r="C149" s="203" t="str">
        <f>'Crisis Indicator Data'!C146</f>
        <v>VNM002</v>
      </c>
      <c r="D149" s="203" t="str">
        <f>'Crisis Indicator Data'!D146</f>
        <v>Vietnam</v>
      </c>
      <c r="E149" s="203" t="str">
        <f>'Crisis Indicator Data'!E146</f>
        <v>VNM</v>
      </c>
      <c r="F149" s="211">
        <f>IF('Crisis Indicator Data'!Q146="x","x",('Crisis Indicator Data'!Q146/1000000))</f>
        <v>6.2</v>
      </c>
      <c r="G149" s="211">
        <f>IF('Crisis Indicator Data'!R146="x","x",('Crisis Indicator Data'!R146/1000000))</f>
        <v>1.323</v>
      </c>
      <c r="H149" s="211">
        <f>IF('Crisis Indicator Data'!S146="x","x",('Crisis Indicator Data'!S146/1000000))</f>
        <v>0.17699999999999999</v>
      </c>
      <c r="I149" s="211">
        <f>IF('Crisis Indicator Data'!T146="x","x",('Crisis Indicator Data'!T146/1000000))</f>
        <v>0</v>
      </c>
      <c r="J149" s="211">
        <f>IF('Crisis Indicator Data'!U146="x","x",('Crisis Indicator Data'!U146/1000000))</f>
        <v>0</v>
      </c>
      <c r="K149" s="195">
        <f t="shared" si="16"/>
        <v>2.1</v>
      </c>
      <c r="L149" s="190">
        <f>IF(F149="x","x",(F149*1000000/VLOOKUP($C149,'Crisis Indicator Data'!$C$3:$H$198,5,FALSE)))</f>
        <v>0.80519480519480524</v>
      </c>
      <c r="M149" s="190">
        <f>IF(G149="x","x",(G149*1000000/VLOOKUP($C149,'Crisis Indicator Data'!$C$3:$H$198,5,FALSE)))</f>
        <v>0.17181818181818181</v>
      </c>
      <c r="N149" s="190">
        <f>IF(H149="x","x",(H149*1000000/VLOOKUP($C149,'Crisis Indicator Data'!$C$3:$H$198,5,FALSE)))</f>
        <v>2.2987012987012986E-2</v>
      </c>
      <c r="O149" s="190">
        <f>IF(I149="x","x",(I149*1000000/VLOOKUP($C149,'Crisis Indicator Data'!$C$3:$H$198,5,FALSE)))</f>
        <v>0</v>
      </c>
      <c r="P149" s="190">
        <f>IF(J149="x","x",(J149*1000000/VLOOKUP($C149,'Crisis Indicator Data'!$C$3:$H$198,5,FALSE)))</f>
        <v>0</v>
      </c>
      <c r="Q149" s="176">
        <f t="shared" si="17"/>
        <v>2</v>
      </c>
      <c r="R149" s="176">
        <f t="shared" si="18"/>
        <v>2.0499999999999998</v>
      </c>
    </row>
    <row r="150" spans="1:18" x14ac:dyDescent="0.3">
      <c r="A150" s="202" t="str">
        <f>'Crisis Indicator Data'!A147</f>
        <v>Conflict in Yemen</v>
      </c>
      <c r="B150" s="203" t="str">
        <f>'Crisis Indicator Data'!B147</f>
        <v>Complex crisis</v>
      </c>
      <c r="C150" s="203" t="str">
        <f>'Crisis Indicator Data'!C147</f>
        <v>YEM001</v>
      </c>
      <c r="D150" s="203" t="str">
        <f>'Crisis Indicator Data'!D147</f>
        <v>Yemen</v>
      </c>
      <c r="E150" s="203" t="str">
        <f>'Crisis Indicator Data'!E147</f>
        <v>YEM</v>
      </c>
      <c r="F150" s="211">
        <f>IF('Crisis Indicator Data'!Q147="x","x",('Crisis Indicator Data'!Q147/1000000))</f>
        <v>0</v>
      </c>
      <c r="G150" s="211">
        <f>IF('Crisis Indicator Data'!R147="x","x",('Crisis Indicator Data'!R147/1000000))</f>
        <v>6.3369999999999997</v>
      </c>
      <c r="H150" s="211">
        <f>IF('Crisis Indicator Data'!S147="x","x",('Crisis Indicator Data'!S147/1000000))</f>
        <v>9.8000000000000007</v>
      </c>
      <c r="I150" s="211">
        <f>IF('Crisis Indicator Data'!T147="x","x",('Crisis Indicator Data'!T147/1000000))</f>
        <v>14.3</v>
      </c>
      <c r="J150" s="211">
        <f>IF('Crisis Indicator Data'!U147="x","x",('Crisis Indicator Data'!U147/1000000))</f>
        <v>6.4000000000000001E-2</v>
      </c>
      <c r="K150" s="195">
        <f t="shared" si="16"/>
        <v>5</v>
      </c>
      <c r="L150" s="190">
        <f>IF(F150="x","x",(F150*1000000/VLOOKUP($C150,'Crisis Indicator Data'!$C$3:$H$198,5,FALSE)))</f>
        <v>0</v>
      </c>
      <c r="M150" s="190">
        <f>IF(G150="x","x",(G150*1000000/VLOOKUP($C150,'Crisis Indicator Data'!$C$3:$H$198,5,FALSE)))</f>
        <v>0.2077704918032787</v>
      </c>
      <c r="N150" s="190">
        <f>IF(H150="x","x",(H150*1000000/VLOOKUP($C150,'Crisis Indicator Data'!$C$3:$H$198,5,FALSE)))</f>
        <v>0.32131147540983607</v>
      </c>
      <c r="O150" s="190">
        <f>IF(I150="x","x",(I150*1000000/VLOOKUP($C150,'Crisis Indicator Data'!$C$3:$H$198,5,FALSE)))</f>
        <v>0.46885245901639344</v>
      </c>
      <c r="P150" s="190">
        <f>IF(J150="x","x",(J150*1000000/VLOOKUP($C150,'Crisis Indicator Data'!$C$3:$H$198,5,FALSE)))</f>
        <v>2.0983606557377051E-3</v>
      </c>
      <c r="Q150" s="176">
        <f t="shared" si="17"/>
        <v>4</v>
      </c>
      <c r="R150" s="176">
        <f t="shared" si="18"/>
        <v>4.5</v>
      </c>
    </row>
    <row r="151" spans="1:18" x14ac:dyDescent="0.3">
      <c r="A151" s="202" t="str">
        <f>'Crisis Indicator Data'!A148</f>
        <v>Mixed migration flows in Yemen</v>
      </c>
      <c r="B151" s="203" t="str">
        <f>'Crisis Indicator Data'!B148</f>
        <v>International displacement</v>
      </c>
      <c r="C151" s="203" t="str">
        <f>'Crisis Indicator Data'!C148</f>
        <v>YEM002</v>
      </c>
      <c r="D151" s="203" t="str">
        <f>'Crisis Indicator Data'!D148</f>
        <v>Yemen</v>
      </c>
      <c r="E151" s="203" t="str">
        <f>'Crisis Indicator Data'!E148</f>
        <v>YEM</v>
      </c>
      <c r="F151" s="211">
        <f>IF('Crisis Indicator Data'!Q148="x","x",('Crisis Indicator Data'!Q148/1000000))</f>
        <v>3.8730000000000002</v>
      </c>
      <c r="G151" s="211">
        <f>IF('Crisis Indicator Data'!R148="x","x",('Crisis Indicator Data'!R148/1000000))</f>
        <v>0</v>
      </c>
      <c r="H151" s="211">
        <f>IF('Crisis Indicator Data'!S148="x","x",('Crisis Indicator Data'!S148/1000000))</f>
        <v>0.245</v>
      </c>
      <c r="I151" s="211">
        <f>IF('Crisis Indicator Data'!T148="x","x",('Crisis Indicator Data'!T148/1000000))</f>
        <v>0.17699999999999999</v>
      </c>
      <c r="J151" s="211">
        <f>IF('Crisis Indicator Data'!U148="x","x",('Crisis Indicator Data'!U148/1000000))</f>
        <v>0</v>
      </c>
      <c r="K151" s="195">
        <f t="shared" si="16"/>
        <v>2.7</v>
      </c>
      <c r="L151" s="190">
        <f>IF(F151="x","x",(F151*1000000/VLOOKUP($C151,'Crisis Indicator Data'!$C$3:$H$198,5,FALSE)))</f>
        <v>0.95089614534740974</v>
      </c>
      <c r="M151" s="190">
        <f>IF(G151="x","x",(G151*1000000/VLOOKUP($C151,'Crisis Indicator Data'!$C$3:$H$198,5,FALSE)))</f>
        <v>0</v>
      </c>
      <c r="N151" s="190">
        <f>IF(H151="x","x",(H151*1000000/VLOOKUP($C151,'Crisis Indicator Data'!$C$3:$H$198,5,FALSE)))</f>
        <v>6.0152221949423032E-2</v>
      </c>
      <c r="O151" s="190">
        <f>IF(I151="x","x",(I151*1000000/VLOOKUP($C151,'Crisis Indicator Data'!$C$3:$H$198,5,FALSE)))</f>
        <v>4.3456911367542352E-2</v>
      </c>
      <c r="P151" s="190">
        <f>IF(J151="x","x",(J151*1000000/VLOOKUP($C151,'Crisis Indicator Data'!$C$3:$H$198,5,FALSE)))</f>
        <v>0</v>
      </c>
      <c r="Q151" s="176">
        <f t="shared" si="17"/>
        <v>3</v>
      </c>
      <c r="R151" s="176">
        <f t="shared" si="18"/>
        <v>2.85</v>
      </c>
    </row>
    <row r="152" spans="1:18" x14ac:dyDescent="0.3">
      <c r="A152" s="202" t="str">
        <f>'Crisis Indicator Data'!A149</f>
        <v>Drought in Zambia</v>
      </c>
      <c r="B152" s="203" t="str">
        <f>'Crisis Indicator Data'!B149</f>
        <v>Drought</v>
      </c>
      <c r="C152" s="203" t="str">
        <f>'Crisis Indicator Data'!C149</f>
        <v>ZMB002</v>
      </c>
      <c r="D152" s="203" t="str">
        <f>'Crisis Indicator Data'!D149</f>
        <v>Zambia</v>
      </c>
      <c r="E152" s="203" t="str">
        <f>'Crisis Indicator Data'!E149</f>
        <v>ZMB</v>
      </c>
      <c r="F152" s="211">
        <f>IF('Crisis Indicator Data'!Q149="x","x",('Crisis Indicator Data'!Q149/1000000))</f>
        <v>2.5259999999999998</v>
      </c>
      <c r="G152" s="211">
        <f>IF('Crisis Indicator Data'!R149="x","x",('Crisis Indicator Data'!R149/1000000))</f>
        <v>2.387</v>
      </c>
      <c r="H152" s="211">
        <f>IF('Crisis Indicator Data'!S149="x","x",('Crisis Indicator Data'!S149/1000000))</f>
        <v>1.651</v>
      </c>
      <c r="I152" s="211">
        <f>IF('Crisis Indicator Data'!T149="x","x",('Crisis Indicator Data'!T149/1000000))</f>
        <v>3.3000000000000002E-2</v>
      </c>
      <c r="J152" s="211">
        <f>IF('Crisis Indicator Data'!U149="x","x",('Crisis Indicator Data'!U149/1000000))</f>
        <v>0</v>
      </c>
      <c r="K152" s="195">
        <f t="shared" si="16"/>
        <v>3.7</v>
      </c>
      <c r="L152" s="190">
        <f>IF(F152="x","x",(F152*1000000/VLOOKUP($C152,'Crisis Indicator Data'!$C$3:$H$198,5,FALSE)))</f>
        <v>0.36667150529830161</v>
      </c>
      <c r="M152" s="190">
        <f>IF(G152="x","x",(G152*1000000/VLOOKUP($C152,'Crisis Indicator Data'!$C$3:$H$198,5,FALSE)))</f>
        <v>0.34649441138046161</v>
      </c>
      <c r="N152" s="190">
        <f>IF(H152="x","x",(H152*1000000/VLOOKUP($C152,'Crisis Indicator Data'!$C$3:$H$198,5,FALSE)))</f>
        <v>0.23965742488024386</v>
      </c>
      <c r="O152" s="190">
        <f>IF(I152="x","x",(I152*1000000/VLOOKUP($C152,'Crisis Indicator Data'!$C$3:$H$198,5,FALSE)))</f>
        <v>4.7902453186238932E-3</v>
      </c>
      <c r="P152" s="190">
        <f>IF(J152="x","x",(J152*1000000/VLOOKUP($C152,'Crisis Indicator Data'!$C$3:$H$198,5,FALSE)))</f>
        <v>0</v>
      </c>
      <c r="Q152" s="176">
        <f t="shared" si="17"/>
        <v>3</v>
      </c>
      <c r="R152" s="176">
        <f t="shared" si="18"/>
        <v>3.35</v>
      </c>
    </row>
    <row r="153" spans="1:18" x14ac:dyDescent="0.3">
      <c r="A153" s="202" t="str">
        <f>'Crisis Indicator Data'!A150</f>
        <v>Complex crisis in Zimbabwe</v>
      </c>
      <c r="B153" s="203" t="str">
        <f>'Crisis Indicator Data'!B150</f>
        <v>Complex crisis</v>
      </c>
      <c r="C153" s="203" t="str">
        <f>'Crisis Indicator Data'!C150</f>
        <v>ZWE001</v>
      </c>
      <c r="D153" s="203" t="str">
        <f>'Crisis Indicator Data'!D150</f>
        <v>Zimbabwe</v>
      </c>
      <c r="E153" s="203" t="str">
        <f>'Crisis Indicator Data'!E150</f>
        <v>ZWE</v>
      </c>
      <c r="F153" s="211">
        <f>IF('Crisis Indicator Data'!Q150="x","x",('Crisis Indicator Data'!Q150/1000000))</f>
        <v>7.6449999999999996</v>
      </c>
      <c r="G153" s="211">
        <f>IF('Crisis Indicator Data'!R150="x","x",('Crisis Indicator Data'!R150/1000000))</f>
        <v>0</v>
      </c>
      <c r="H153" s="211">
        <f>IF('Crisis Indicator Data'!S150="x","x",('Crisis Indicator Data'!S150/1000000))</f>
        <v>7</v>
      </c>
      <c r="I153" s="211">
        <f>IF('Crisis Indicator Data'!T150="x","x",('Crisis Indicator Data'!T150/1000000))</f>
        <v>0</v>
      </c>
      <c r="J153" s="211">
        <f>IF('Crisis Indicator Data'!U150="x","x",('Crisis Indicator Data'!U150/1000000))</f>
        <v>0</v>
      </c>
      <c r="K153" s="195">
        <f t="shared" si="16"/>
        <v>4.7</v>
      </c>
      <c r="L153" s="190">
        <f>IF(F153="x","x",(F153*1000000/VLOOKUP($C153,'Crisis Indicator Data'!$C$3:$H$198,5,FALSE)))</f>
        <v>0.52202116763400475</v>
      </c>
      <c r="M153" s="190">
        <f>IF(G153="x","x",(G153*1000000/VLOOKUP($C153,'Crisis Indicator Data'!$C$3:$H$198,5,FALSE)))</f>
        <v>0</v>
      </c>
      <c r="N153" s="190">
        <f>IF(H153="x","x",(H153*1000000/VLOOKUP($C153,'Crisis Indicator Data'!$C$3:$H$198,5,FALSE)))</f>
        <v>0.4779788323659952</v>
      </c>
      <c r="O153" s="190">
        <f>IF(I153="x","x",(I153*1000000/VLOOKUP($C153,'Crisis Indicator Data'!$C$3:$H$198,5,FALSE)))</f>
        <v>0</v>
      </c>
      <c r="P153" s="190">
        <f>IF(J153="x","x",(J153*1000000/VLOOKUP($C153,'Crisis Indicator Data'!$C$3:$H$198,5,FALSE)))</f>
        <v>0</v>
      </c>
      <c r="Q153" s="176">
        <f t="shared" si="17"/>
        <v>3</v>
      </c>
      <c r="R153" s="176">
        <f t="shared" si="18"/>
        <v>3.85</v>
      </c>
    </row>
    <row r="154" spans="1:18" x14ac:dyDescent="0.3">
      <c r="A154"/>
      <c r="B154"/>
      <c r="C154"/>
      <c r="D154"/>
      <c r="E154"/>
      <c r="F154"/>
      <c r="G154"/>
      <c r="H154"/>
      <c r="I154"/>
      <c r="J154"/>
      <c r="K154"/>
      <c r="L154"/>
      <c r="M154"/>
      <c r="N154"/>
      <c r="O154"/>
      <c r="P154"/>
      <c r="Q154"/>
      <c r="R154"/>
    </row>
    <row r="155" spans="1:18" x14ac:dyDescent="0.3">
      <c r="A155"/>
      <c r="B155"/>
      <c r="C155"/>
      <c r="D155"/>
      <c r="E155"/>
      <c r="F155"/>
      <c r="G155"/>
      <c r="H155"/>
      <c r="I155"/>
      <c r="J155"/>
      <c r="K155"/>
      <c r="L155"/>
      <c r="M155"/>
      <c r="N155"/>
      <c r="O155"/>
      <c r="P155"/>
      <c r="Q155"/>
      <c r="R155"/>
    </row>
    <row r="156" spans="1:18" x14ac:dyDescent="0.3">
      <c r="A156"/>
      <c r="B156"/>
      <c r="C156"/>
      <c r="D156"/>
      <c r="E156"/>
      <c r="F156"/>
      <c r="G156"/>
      <c r="H156"/>
      <c r="I156"/>
      <c r="J156"/>
      <c r="K156"/>
      <c r="L156"/>
      <c r="M156"/>
      <c r="N156"/>
      <c r="O156"/>
      <c r="P156"/>
      <c r="Q156"/>
      <c r="R156"/>
    </row>
  </sheetData>
  <sheetProtection formatCells="0" formatColumns="0" formatRows="0" sort="0" autoFilter="0" pivotTables="0"/>
  <sortState ref="C3:E150">
    <sortCondition ref="C3:C150"/>
  </sortState>
  <mergeCells count="1">
    <mergeCell ref="A1:R1"/>
  </mergeCells>
  <conditionalFormatting sqref="K6:K153">
    <cfRule type="cellIs" dxfId="134" priority="21" stopIfTrue="1" operator="between">
      <formula>7.1</formula>
      <formula>10</formula>
    </cfRule>
    <cfRule type="cellIs" dxfId="133" priority="22" stopIfTrue="1" operator="between">
      <formula>5.4</formula>
      <formula>7</formula>
    </cfRule>
    <cfRule type="cellIs" dxfId="132" priority="23" stopIfTrue="1" operator="between">
      <formula>3.5</formula>
      <formula>5.3</formula>
    </cfRule>
    <cfRule type="cellIs" dxfId="131" priority="24" stopIfTrue="1" operator="between">
      <formula>1.8</formula>
      <formula>3.4</formula>
    </cfRule>
    <cfRule type="cellIs" dxfId="130" priority="25" stopIfTrue="1" operator="between">
      <formula>0</formula>
      <formula>1.7</formula>
    </cfRule>
  </conditionalFormatting>
  <conditionalFormatting sqref="Q6:Q153">
    <cfRule type="cellIs" dxfId="129" priority="16" stopIfTrue="1" operator="between">
      <formula>7.1</formula>
      <formula>10</formula>
    </cfRule>
    <cfRule type="cellIs" dxfId="128" priority="17" stopIfTrue="1" operator="between">
      <formula>5.4</formula>
      <formula>7</formula>
    </cfRule>
    <cfRule type="cellIs" dxfId="127" priority="18" stopIfTrue="1" operator="between">
      <formula>3.5</formula>
      <formula>5.3</formula>
    </cfRule>
    <cfRule type="cellIs" dxfId="126" priority="19" stopIfTrue="1" operator="between">
      <formula>1.8</formula>
      <formula>3.4</formula>
    </cfRule>
    <cfRule type="cellIs" dxfId="125" priority="20" stopIfTrue="1" operator="between">
      <formula>0</formula>
      <formula>1.7</formula>
    </cfRule>
  </conditionalFormatting>
  <conditionalFormatting sqref="R6:R153">
    <cfRule type="cellIs" dxfId="124" priority="6" stopIfTrue="1" operator="between">
      <formula>5</formula>
      <formula>5.9</formula>
    </cfRule>
    <cfRule type="cellIs" dxfId="123" priority="7" stopIfTrue="1" operator="between">
      <formula>4</formula>
      <formula>4.9</formula>
    </cfRule>
    <cfRule type="cellIs" dxfId="122" priority="8" stopIfTrue="1" operator="between">
      <formula>3</formula>
      <formula>3.9</formula>
    </cfRule>
    <cfRule type="cellIs" dxfId="121" priority="9" stopIfTrue="1" operator="between">
      <formula>2</formula>
      <formula>2.9</formula>
    </cfRule>
    <cfRule type="cellIs" dxfId="120" priority="10" stopIfTrue="1" operator="between">
      <formula>0</formula>
      <formula>1.9</formula>
    </cfRule>
  </conditionalFormatting>
  <conditionalFormatting sqref="L6:P143">
    <cfRule type="cellIs" priority="4" stopIfTrue="1" operator="equal">
      <formula>"x"</formula>
    </cfRule>
    <cfRule type="cellIs" dxfId="119" priority="5" operator="greaterThan">
      <formula>1</formula>
    </cfRule>
  </conditionalFormatting>
  <conditionalFormatting sqref="L144:P153">
    <cfRule type="cellIs" priority="2" stopIfTrue="1" operator="equal">
      <formula>"x"</formula>
    </cfRule>
    <cfRule type="cellIs" dxfId="118" priority="3" operator="greaterThan">
      <formula>1</formula>
    </cfRule>
  </conditionalFormatting>
  <pageMargins left="0.7" right="0.7" top="0.75" bottom="0.75" header="0.3" footer="0.3"/>
  <pageSetup paperSize="9" orientation="portrait" r:id="rId1"/>
  <drawing r:id="rId2"/>
  <pictur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6B6050"/>
  </sheetPr>
  <dimension ref="A1:AN157"/>
  <sheetViews>
    <sheetView showGridLines="0" zoomScale="80" zoomScaleNormal="80" zoomScalePageLayoutView="90" workbookViewId="0">
      <pane xSplit="5" ySplit="2" topLeftCell="X3" activePane="bottomRight" state="frozen"/>
      <selection pane="topRight" activeCell="B1" sqref="B1"/>
      <selection pane="bottomLeft" activeCell="A4" sqref="A4"/>
      <selection pane="bottomRight" activeCell="AM6" sqref="AM6:AM153"/>
    </sheetView>
  </sheetViews>
  <sheetFormatPr defaultColWidth="9.44140625" defaultRowHeight="14.4" x14ac:dyDescent="0.3"/>
  <cols>
    <col min="1" max="1" width="40.44140625" style="87" bestFit="1" customWidth="1"/>
    <col min="2" max="2" width="25.5546875" style="87" bestFit="1" customWidth="1"/>
    <col min="3" max="3" width="11.44140625" style="87" bestFit="1" customWidth="1"/>
    <col min="4" max="4" width="11.44140625" style="87" customWidth="1"/>
    <col min="5" max="5" width="8.44140625" style="297" customWidth="1"/>
    <col min="6" max="14" width="8.5546875" style="87" customWidth="1"/>
    <col min="15" max="15" width="8.5546875" style="298" customWidth="1"/>
    <col min="16" max="17" width="8.5546875" style="87" customWidth="1"/>
    <col min="18" max="18" width="8.5546875" style="298" customWidth="1"/>
    <col min="19" max="22" width="8.5546875" style="87" customWidth="1"/>
    <col min="23" max="24" width="8.5546875" style="298" customWidth="1"/>
    <col min="25" max="25" width="8.5546875" style="87" customWidth="1"/>
    <col min="26" max="30" width="8.5546875" style="298" customWidth="1"/>
    <col min="31" max="38" width="8.5546875" style="87" customWidth="1"/>
    <col min="39" max="40" width="8.5546875" style="298" customWidth="1"/>
    <col min="41" max="16384" width="9.44140625" style="87"/>
  </cols>
  <sheetData>
    <row r="1" spans="1:40" x14ac:dyDescent="0.3">
      <c r="A1" s="314"/>
      <c r="B1" s="314"/>
      <c r="C1" s="314"/>
      <c r="D1" s="314"/>
      <c r="E1" s="314"/>
      <c r="F1" s="314"/>
      <c r="G1" s="314"/>
      <c r="H1" s="314"/>
      <c r="I1" s="314"/>
      <c r="J1" s="314"/>
      <c r="K1" s="314"/>
      <c r="L1" s="314"/>
      <c r="M1" s="314"/>
      <c r="N1" s="314"/>
      <c r="O1" s="314"/>
      <c r="P1" s="314"/>
      <c r="Q1" s="314"/>
      <c r="R1" s="314"/>
      <c r="S1" s="314"/>
      <c r="T1" s="314"/>
      <c r="U1" s="314"/>
      <c r="V1" s="314"/>
      <c r="W1" s="314"/>
      <c r="X1" s="314"/>
      <c r="Y1" s="314"/>
      <c r="Z1" s="314"/>
      <c r="AA1" s="314"/>
      <c r="AB1" s="314"/>
      <c r="AC1" s="314"/>
      <c r="AD1" s="314"/>
      <c r="AE1" s="314"/>
      <c r="AF1" s="314"/>
      <c r="AG1" s="314"/>
      <c r="AH1" s="314"/>
      <c r="AI1" s="314"/>
      <c r="AJ1" s="314"/>
      <c r="AK1" s="314"/>
      <c r="AL1" s="314"/>
      <c r="AM1" s="314"/>
      <c r="AN1" s="314"/>
    </row>
    <row r="2" spans="1:40" ht="109.5" customHeight="1" thickBot="1" x14ac:dyDescent="0.35">
      <c r="A2" s="1"/>
      <c r="B2" s="1"/>
      <c r="C2" s="15"/>
      <c r="D2" s="15"/>
      <c r="E2" s="9"/>
      <c r="F2" s="125" t="s">
        <v>549</v>
      </c>
      <c r="G2" s="125" t="s">
        <v>551</v>
      </c>
      <c r="H2" s="124" t="s">
        <v>556</v>
      </c>
      <c r="I2" s="125" t="s">
        <v>616</v>
      </c>
      <c r="J2" s="125" t="s">
        <v>552</v>
      </c>
      <c r="K2" s="124" t="s">
        <v>526</v>
      </c>
      <c r="L2" s="125" t="s">
        <v>617</v>
      </c>
      <c r="M2" s="125" t="s">
        <v>403</v>
      </c>
      <c r="N2" s="124" t="s">
        <v>557</v>
      </c>
      <c r="O2" s="123" t="s">
        <v>474</v>
      </c>
      <c r="P2" s="125" t="s">
        <v>475</v>
      </c>
      <c r="Q2" s="125" t="s">
        <v>618</v>
      </c>
      <c r="R2" s="123" t="s">
        <v>493</v>
      </c>
      <c r="S2" s="125" t="s">
        <v>619</v>
      </c>
      <c r="T2" s="125" t="s">
        <v>467</v>
      </c>
      <c r="U2" s="125" t="s">
        <v>468</v>
      </c>
      <c r="V2" s="125" t="s">
        <v>620</v>
      </c>
      <c r="W2" s="123" t="s">
        <v>464</v>
      </c>
      <c r="X2" s="122" t="s">
        <v>505</v>
      </c>
      <c r="Y2" s="125" t="s">
        <v>2774</v>
      </c>
      <c r="Z2" s="123" t="s">
        <v>2746</v>
      </c>
      <c r="AA2" s="125" t="s">
        <v>590</v>
      </c>
      <c r="AB2" s="125" t="s">
        <v>591</v>
      </c>
      <c r="AC2" s="125" t="s">
        <v>592</v>
      </c>
      <c r="AD2" s="125" t="s">
        <v>593</v>
      </c>
      <c r="AE2" s="124" t="s">
        <v>599</v>
      </c>
      <c r="AF2" s="125" t="s">
        <v>594</v>
      </c>
      <c r="AG2" s="125" t="s">
        <v>595</v>
      </c>
      <c r="AH2" s="124" t="s">
        <v>600</v>
      </c>
      <c r="AI2" s="125" t="s">
        <v>596</v>
      </c>
      <c r="AJ2" s="125" t="s">
        <v>597</v>
      </c>
      <c r="AK2" s="125" t="s">
        <v>598</v>
      </c>
      <c r="AL2" s="124" t="s">
        <v>601</v>
      </c>
      <c r="AM2" s="123" t="s">
        <v>492</v>
      </c>
      <c r="AN2" s="122" t="s">
        <v>506</v>
      </c>
    </row>
    <row r="3" spans="1:40" x14ac:dyDescent="0.3">
      <c r="A3" s="1"/>
      <c r="B3" s="1"/>
      <c r="C3" s="15"/>
      <c r="D3" s="15"/>
      <c r="E3" s="8" t="s">
        <v>379</v>
      </c>
      <c r="F3" s="110">
        <v>14</v>
      </c>
      <c r="G3" s="110">
        <v>10</v>
      </c>
      <c r="H3" s="110"/>
      <c r="I3" s="110">
        <v>1</v>
      </c>
      <c r="J3" s="110">
        <v>0.5</v>
      </c>
      <c r="K3" s="110"/>
      <c r="L3" s="110">
        <v>0.75</v>
      </c>
      <c r="M3" s="110">
        <v>65</v>
      </c>
      <c r="N3" s="110"/>
      <c r="O3" s="110"/>
      <c r="P3" s="110"/>
      <c r="Q3" s="112">
        <v>3000</v>
      </c>
      <c r="R3" s="110"/>
      <c r="S3" s="110">
        <v>100</v>
      </c>
      <c r="T3" s="110">
        <v>2.5</v>
      </c>
      <c r="U3" s="110">
        <v>10</v>
      </c>
      <c r="V3" s="110">
        <v>100</v>
      </c>
      <c r="W3" s="110"/>
      <c r="X3" s="110"/>
      <c r="Y3" s="110"/>
      <c r="Z3" s="110"/>
      <c r="AA3" s="110"/>
      <c r="AB3" s="110"/>
      <c r="AC3" s="110"/>
      <c r="AD3" s="110"/>
      <c r="AE3" s="110"/>
      <c r="AF3" s="110"/>
      <c r="AG3" s="110"/>
      <c r="AH3" s="110"/>
      <c r="AI3" s="110"/>
      <c r="AJ3" s="110"/>
      <c r="AK3" s="110"/>
      <c r="AL3" s="110"/>
      <c r="AM3" s="110"/>
      <c r="AN3" s="110"/>
    </row>
    <row r="4" spans="1:40" x14ac:dyDescent="0.3">
      <c r="A4" s="1"/>
      <c r="B4" s="1"/>
      <c r="C4" s="15"/>
      <c r="D4" s="15"/>
      <c r="E4" s="8" t="s">
        <v>378</v>
      </c>
      <c r="F4" s="110">
        <v>0</v>
      </c>
      <c r="G4" s="110">
        <v>0</v>
      </c>
      <c r="H4" s="110"/>
      <c r="I4" s="110">
        <v>0</v>
      </c>
      <c r="J4" s="110">
        <v>0</v>
      </c>
      <c r="K4" s="110"/>
      <c r="L4" s="110">
        <v>0</v>
      </c>
      <c r="M4" s="110">
        <v>25</v>
      </c>
      <c r="N4" s="110"/>
      <c r="O4" s="110"/>
      <c r="P4" s="110"/>
      <c r="Q4" s="110">
        <v>1</v>
      </c>
      <c r="R4" s="110"/>
      <c r="S4" s="110">
        <v>0</v>
      </c>
      <c r="T4" s="110">
        <v>-2.5</v>
      </c>
      <c r="U4" s="110">
        <v>0</v>
      </c>
      <c r="V4" s="110">
        <v>0</v>
      </c>
      <c r="W4" s="110"/>
      <c r="X4" s="110"/>
      <c r="Y4" s="110"/>
      <c r="Z4" s="110"/>
      <c r="AA4" s="110"/>
      <c r="AB4" s="110"/>
      <c r="AC4" s="110"/>
      <c r="AD4" s="110"/>
      <c r="AE4" s="110"/>
      <c r="AF4" s="110"/>
      <c r="AG4" s="110"/>
      <c r="AH4" s="110"/>
      <c r="AI4" s="110"/>
      <c r="AJ4" s="110"/>
      <c r="AK4" s="110"/>
      <c r="AL4" s="110"/>
      <c r="AM4" s="110"/>
      <c r="AN4" s="110"/>
    </row>
    <row r="5" spans="1:40" x14ac:dyDescent="0.3">
      <c r="A5" s="29" t="s">
        <v>459</v>
      </c>
      <c r="B5" s="29" t="s">
        <v>1362</v>
      </c>
      <c r="C5" s="29" t="s">
        <v>460</v>
      </c>
      <c r="D5" s="29" t="s">
        <v>372</v>
      </c>
      <c r="E5" s="30" t="s">
        <v>380</v>
      </c>
      <c r="F5" s="31"/>
      <c r="G5" s="31"/>
      <c r="H5" s="31"/>
      <c r="I5" s="31"/>
      <c r="J5" s="31"/>
      <c r="K5" s="31"/>
      <c r="L5" s="31"/>
      <c r="M5" s="31"/>
      <c r="N5" s="31"/>
      <c r="O5" s="32"/>
      <c r="P5" s="31"/>
      <c r="Q5" s="33"/>
      <c r="R5" s="31"/>
      <c r="S5" s="32"/>
      <c r="T5" s="31"/>
      <c r="U5" s="33"/>
      <c r="V5" s="34"/>
      <c r="W5" s="31"/>
      <c r="X5" s="32"/>
      <c r="Y5" s="31"/>
      <c r="Z5" s="33"/>
      <c r="AA5" s="33"/>
      <c r="AB5" s="33"/>
      <c r="AC5" s="33"/>
      <c r="AD5" s="33"/>
      <c r="AE5" s="31"/>
      <c r="AF5" s="31"/>
      <c r="AG5" s="31"/>
      <c r="AH5" s="31"/>
      <c r="AI5" s="31"/>
      <c r="AJ5" s="31"/>
      <c r="AK5" s="31"/>
      <c r="AL5" s="31"/>
      <c r="AM5" s="32"/>
      <c r="AN5" s="33"/>
    </row>
    <row r="6" spans="1:40" ht="13.5" customHeight="1" x14ac:dyDescent="0.3">
      <c r="A6" s="196" t="str">
        <f>'Crisis Indicator Data'!A3</f>
        <v>Complex crisis in Afghanistan</v>
      </c>
      <c r="B6" s="197" t="str">
        <f>'Crisis Indicator Data'!B3</f>
        <v>Complex crisis</v>
      </c>
      <c r="C6" s="197" t="str">
        <f>'Crisis Indicator Data'!C3</f>
        <v>AFG001</v>
      </c>
      <c r="D6" s="197" t="str">
        <f>'Crisis Indicator Data'!D3</f>
        <v>Afghanistan</v>
      </c>
      <c r="E6" s="198" t="str">
        <f>'Crisis Indicator Data'!E3</f>
        <v>AFG</v>
      </c>
      <c r="F6" s="188">
        <f>IF(B6="Regional crisis",(IF(VLOOKUP($C6,'Regional Crises'!$B$1:$R$66,7,FALSE)="x","x",ROUND(IF(VLOOKUP($C6,'Regional Crises'!$B$1:$R$66,7,FALSE)&gt;$F$3,5,IF(VLOOKUP($C6,'Regional Crises'!$B$1:$R$66,7,FALSE)&lt;F$4,0,($F$3-VLOOKUP($C6,'Regional Crises'!$B$1:$R$66,7,FALSE))/($F$3-$F$4)*5)),1))),IF(VLOOKUP($E6,'Country Indicator Data'!$B$4:$N$194,3,FALSE)="x","x",ROUND(IF(VLOOKUP($E6,'Country Indicator Data'!$B$4:$N$194,3,FALSE)&gt;$F$3,5,IF(VLOOKUP($E6,'Country Indicator Data'!$B$4:$N$194,3,FALSE)&lt;$F$4,0,($F$3-VLOOKUP($E6,'Country Indicator Data'!$B$4:$N$194,3,FALSE))/($F$3-$F$4)*5)),1)))</f>
        <v>3.6</v>
      </c>
      <c r="G6" s="188">
        <f>IF(B6="Regional crisis",(IF(VLOOKUP($C6,'Regional Crises'!$B$1:$R$66,9,FALSE)="x","x",ROUND(IF(VLOOKUP($C6,'Regional Crises'!$B$1:$R$66,9,FALSE)&gt;G$3,5,IF(VLOOKUP($C6,'Regional Crises'!$B$1:$R$66,9,FALSE)&lt;G$4,0,(G$3-VLOOKUP($C6,'Regional Crises'!$B$1:$R$66,9,FALSE))/(G$3-G$4)*5)),1))),IF(VLOOKUP($E6,'Country Indicator Data'!$B$4:$N$194,5,FALSE)="x","x",ROUND(IF(VLOOKUP($E6,'Country Indicator Data'!$B$4:$N$194,5,FALSE)&gt;G$3,5,IF(VLOOKUP($E6,'Country Indicator Data'!$B$4:$N$194,5,FALSE)&lt;G$4,0,(G$3-VLOOKUP($E6,'Country Indicator Data'!$B$4:$N$194,5,FALSE))/(G$3-G$4)*5)),1)))</f>
        <v>3.4</v>
      </c>
      <c r="H6" s="188">
        <f t="shared" ref="H6:H37" si="0">IF(AND(F6="x",G6="x"),"x",AVERAGE(F6,G6))</f>
        <v>3.5</v>
      </c>
      <c r="I6" s="188">
        <f>IF(B6="Regional crisis",(IF(VLOOKUP($C6,'Regional Crises'!$B$1:$R$66,6,FALSE)="x","x",ROUND(IF(VLOOKUP($C6,'Regional Crises'!$B$1:$R$66,6,FALSE)&gt;I$3,5,IF(VLOOKUP($C6,'Regional Crises'!$B$1:$R$66,6,FALSE)&lt;I$4,0,5-(I$3-VLOOKUP($C6,'Regional Crises'!$B$1:$R$66,6,FALSE))/(I$3-I$4)*5)),1))),IF(VLOOKUP($E6,'Country Indicator Data'!$B$4:$N$194,2,FALSE)="x","x",ROUND(IF(VLOOKUP($E6,'Country Indicator Data'!$B$4:$N$194,2,FALSE)&gt;I$3,5,IF(VLOOKUP($E6,'Country Indicator Data'!$B$4:$N$194,2,FALSE)&lt;I$4,0,5-(I$3-VLOOKUP($E6,'Country Indicator Data'!$B$4:$N$194,2,FALSE))/(I$3-I$4)*5)),1)))</f>
        <v>3.7</v>
      </c>
      <c r="J6" s="188">
        <f>IF(B6="Regional crisis",(IF(VLOOKUP($C6,'Regional Crises'!$B$1:$R$66,8,FALSE)="x","x",ROUND(IF(VLOOKUP($C6,'Regional Crises'!$B$1:$R$66,8,FALSE)&gt;J$3,5,IF(VLOOKUP($C6,'Regional Crises'!$B$1:$R$66,8,FALSE)&lt;J$4,0,5-(J$3-VLOOKUP($C6,'Regional Crises'!$B$1:$R$66,8,FALSE))/(J$3-J$4)*5)),1))),IF(VLOOKUP($E6,'Country Indicator Data'!$B$4:$N$194,4,FALSE)="x","x",ROUND(IF(VLOOKUP($E6,'Country Indicator Data'!$B$4:$N$194,4,FALSE)&gt;J$3,5,IF(VLOOKUP($E6,'Country Indicator Data'!$B$4:$N$194,4,FALSE)&lt;J$4,0,5-(J$3-VLOOKUP($E6,'Country Indicator Data'!$B$4:$N$194,4,FALSE))/(J$3-J$4)*5)),1)))</f>
        <v>0</v>
      </c>
      <c r="K6" s="188">
        <f t="shared" ref="K6:K37" si="1">IF(AND(I6="x",J6="x"),"x",AVERAGE(I6,J6))</f>
        <v>1.85</v>
      </c>
      <c r="L6" s="188">
        <f>IF(B6="Regional crisis",(IF(VLOOKUP($C6,'Regional Crises'!$B$1:$R$66,10,FALSE)="x","x",ROUND(IF(VLOOKUP($C6,'Regional Crises'!$B$1:$R$66,10,FALSE)&gt;L$3,5,IF(VLOOKUP($C6,'Regional Crises'!$B$1:$R$66,10,FALSE)&lt;L$4,0,5-(L$3-VLOOKUP($C6,'Regional Crises'!$B$1:$R$66,10,FALSE))/(L$3-L$4)*5)),1))),IF(VLOOKUP($E6,'Country Indicator Data'!$B$4:$N$194,6,FALSE)="x","x",ROUND(IF(VLOOKUP($E6,'Country Indicator Data'!$B$4:$N$194,6,FALSE)&gt;L$3,5,IF(VLOOKUP($E6,'Country Indicator Data'!$B$4:$N$194,6,FALSE)&lt;L$4,0,5-(L$3-VLOOKUP($E6,'Country Indicator Data'!$B$4:$N$194,6,FALSE))/(L$3-L$4)*5)),1)))</f>
        <v>3.8</v>
      </c>
      <c r="M6" s="188" t="str">
        <f>IF(B6="Regional crisis",(IF(VLOOKUP($C6,'Regional Crises'!$B$1:$R$66,11,FALSE)="x","x",ROUND(IF(VLOOKUP($C6,'Regional Crises'!$B$1:$R$66,11,FALSE)&gt;M$3,5,IF(VLOOKUP($C6,'Regional Crises'!$B$1:$R$66,11,FALSE)&lt;M$4,0,5-(M$3-VLOOKUP($C6,'Regional Crises'!$B$1:$R$66,11,FALSE))/(M$3-M$4)*5)),1))),IF(VLOOKUP($E6,'Country Indicator Data'!$B$4:$N$194,7,FALSE)="x","x",ROUND(IF(VLOOKUP($E6,'Country Indicator Data'!$B$4:$N$194,7,FALSE)&gt;M$3,5,IF(VLOOKUP($E6,'Country Indicator Data'!$B$4:$N$194,7,FALSE)&lt;M$4,0,5-(M$3-VLOOKUP($E6,'Country Indicator Data'!$B$4:$N$194,7,FALSE))/(M$3-M$4)*5)),1)))</f>
        <v>x</v>
      </c>
      <c r="N6" s="188">
        <f t="shared" ref="N6:N37" si="2">IF(AND(L6="x",M6="x"),"x",AVERAGE(L6,M6))</f>
        <v>3.8</v>
      </c>
      <c r="O6" s="188">
        <f t="shared" ref="O6:O37" si="3">AVERAGE(H6,K6,N6)</f>
        <v>3.0499999999999994</v>
      </c>
      <c r="P6" s="188">
        <f>IF(B6="Regional crisis",VLOOKUP(C6,'Regional Crises'!$B$1:$R$69,12,FALSE),VLOOKUP(E6,'Country Indicator Data'!$B$4:$I$194,8,FALSE))</f>
        <v>5</v>
      </c>
      <c r="Q6" s="188">
        <f>IF($B6="Regional crisis",((IF(VLOOKUP($C6,'Regional Crises'!$B$1:$R$66,13,FALSE)="x","x",ROUND(IF(VLOOKUP($C6,'Regional Crises'!$B$1:$R$66,13,FALSE)&gt;Q$3,5,IF(VLOOKUP($C6,'Regional Crises'!$B$1:$R$66,13,FALSE)&lt;Q$4,0,5-(LOG(Q$3)-LOG(VLOOKUP($C6,'Regional Crises'!$B$1:$R$66,13,FALSE)))/(LOG(Q$3)-LOG(Q$4))*5)),1)))),(IF(VLOOKUP($E6,'Country Indicator Data'!$B$4:$N$194,9,FALSE)="x","x",ROUND(IF(VLOOKUP($E6,'Country Indicator Data'!$B$4:$N$194,9,FALSE)&gt;Q$3,5,IF(VLOOKUP($E6,'Country Indicator Data'!$B$4:$N$194,9,FALSE)&lt;Q$4,0,5-(LOG(Q$3)-LOG(VLOOKUP($E6,'Country Indicator Data'!$B$4:$N$194,9,FALSE)))/(LOG(Q$3)-LOG(Q$4))*5)),1))))</f>
        <v>5</v>
      </c>
      <c r="R6" s="188">
        <f t="shared" ref="R6:R37" si="4">AVERAGE(P6:Q6)</f>
        <v>5</v>
      </c>
      <c r="S6" s="188">
        <f>IF($B6="Regional crisis",((IF(VLOOKUP($C6,'Regional Crises'!$B$1:$R$66,17,FALSE)="x","x",ROUND(IF(VLOOKUP($C6,'Regional Crises'!$B$1:$R$66,17,FALSE)&gt;S$3,0,IF(VLOOKUP($C6,'Regional Crises'!$B$1:$R$66,17,FALSE)&lt;S$4,5,(S$3-VLOOKUP($C6,'Regional Crises'!$B$1:$R$66,17,FALSE))/(S$3-S$4)*5)),1)))),(IF(VLOOKUP($E6,'Country Indicator Data'!$B$4:$N$194,13,FALSE)="x","x",ROUND(IF(VLOOKUP($E6,'Country Indicator Data'!$B$4:$N$194,13,FALSE)&gt;S$3,0,IF(VLOOKUP($E6,'Country Indicator Data'!$B$4:$N$194,13,FALSE)&lt;S$4,5,(S$3-VLOOKUP($E6,'Country Indicator Data'!$B$4:$N$194,13,FALSE))/(S$3-S$4)*5)),1))))</f>
        <v>4.2</v>
      </c>
      <c r="T6" s="188">
        <f>IF(B6="Regional crisis",((IF(VLOOKUP($C6,'Regional Crises'!$B$1:$R$66,14,FALSE)="x","x",ROUND(IF(VLOOKUP($C6,'Regional Crises'!$B$1:$R$66,14,FALSE)&gt;T$3,0,IF(VLOOKUP($C6,'Regional Crises'!$B$1:$R$66,14,FALSE)&lt;T$4,5,(T$3-VLOOKUP($C6,'Regional Crises'!$B$1:$R$66,14,FALSE))/(T$3-T$4)*5)),1)))),(IF(VLOOKUP($E6,'Country Indicator Data'!$B$4:$N$194,10,FALSE)="x","x",ROUND(IF(VLOOKUP($E6,'Country Indicator Data'!$B$4:$N$194,10,FALSE)&gt;T$3,0,IF(VLOOKUP($E6,'Country Indicator Data'!$B$4:$N$194,10,FALSE)&lt;T$4,5,(T$3-VLOOKUP($E6,'Country Indicator Data'!$B$4:$N$194,10,FALSE))/(T$3-T$4)*5)),1))))</f>
        <v>4.2</v>
      </c>
      <c r="U6" s="188">
        <f>IF(B6="Regional crisis",((IF(VLOOKUP($C6,'Regional Crises'!$B$1:$R$66,15,FALSE)="x","x",ROUND(IF(VLOOKUP($C6,'Regional Crises'!$B$1:$R$66,15,FALSE)&gt;U$3,0,IF(VLOOKUP($C6,'Regional Crises'!$B$1:$R$66,15,FALSE)&lt;U$4,5,(U$3-VLOOKUP($C6,'Regional Crises'!$B$1:$R$66,15,FALSE))/(U$3-U$4)*5)),1)))),(IF(VLOOKUP($E6,'Country Indicator Data'!$B$4:$N$194,11,FALSE)="x","x",ROUND(IF(VLOOKUP($E6,'Country Indicator Data'!$B$4:$N$194,11,FALSE)&gt;U$3,0,IF(VLOOKUP($E6,'Country Indicator Data'!$B$4:$N$194,11,FALSE)&lt;U$4,5,(U$3-VLOOKUP($E6,'Country Indicator Data'!$B$4:$N$194,11,FALSE))/(U$3-U$4)*5)),1))))</f>
        <v>3.5</v>
      </c>
      <c r="V6" s="188">
        <f>IF(B6="Regional crisis",((IF(VLOOKUP($C6,'Regional Crises'!$B$1:$R$66,16,FALSE)="x","x",ROUND(IF(VLOOKUP($C6,'Regional Crises'!$B$1:$R$66,16,FALSE)&gt;V$3,0,IF(VLOOKUP($C6,'Regional Crises'!$B$1:$R$66,16,FALSE)&lt;V$4,5,(V$3-VLOOKUP($C6,'Regional Crises'!$B$1:$R$66,16,FALSE))/(V$3-V$4)*5)),1)))),(IF(VLOOKUP($E6,'Country Indicator Data'!$B$4:$N$194,12,FALSE)="x","x",ROUND(IF(VLOOKUP($E6,'Country Indicator Data'!$B$4:$N$194,12,FALSE)&gt;V$3,0,IF(VLOOKUP($E6,'Country Indicator Data'!$B$4:$N$194,12,FALSE)&lt;V$4,5,(V$3-VLOOKUP($E6,'Country Indicator Data'!$B$4:$N$194,12,FALSE))/(V$3-V$4)*5)),1))))</f>
        <v>3.7</v>
      </c>
      <c r="W6" s="188">
        <f t="shared" ref="W6:W37" si="5">IF(AND(S6="x",V6="x"),"x",ROUND(AVERAGE(S6,V6,T6,U6),1))</f>
        <v>3.9</v>
      </c>
      <c r="X6" s="188">
        <f t="shared" ref="X6:X37" si="6">ROUND(AVERAGE(O6,W6,R6),1)</f>
        <v>4</v>
      </c>
      <c r="Y6" s="212">
        <f>IF('Core Indicators'!FC3="x","x",IF('Core Indicators'!FC3&gt;=5,5,IF('Core Indicators'!FC3&gt;=4,4,IF('Core Indicators'!FC3&gt;=3,3,IF('Core Indicators'!FC3&gt;=2,2,IF('Core Indicators'!FC3&gt;=1,1,0))))))</f>
        <v>5</v>
      </c>
      <c r="Z6" s="188">
        <f t="shared" ref="Z6:Z37" si="7">Y6</f>
        <v>5</v>
      </c>
      <c r="AA6" s="212">
        <f>'Crisis Indicator Data'!Y3</f>
        <v>1</v>
      </c>
      <c r="AB6" s="212">
        <f>'Crisis Indicator Data'!Z3</f>
        <v>3</v>
      </c>
      <c r="AC6" s="212">
        <f>'Crisis Indicator Data'!AA3</f>
        <v>2</v>
      </c>
      <c r="AD6" s="212">
        <f>'Crisis Indicator Data'!AB3</f>
        <v>3</v>
      </c>
      <c r="AE6" s="212">
        <f>IF(SUM(AA6:AD6)=0,0,IF(SUM(AA6,AB6,AC6,AD6)&lt;2,1,IF(SUM(AA6:AD6)&lt;6,2,IF(SUM(AA6:AD6)&lt;8,3,IF(SUM(AA6:AD6)&lt;10,4,5)))))</f>
        <v>4</v>
      </c>
      <c r="AF6" s="212">
        <f>'Crisis Indicator Data'!AC3</f>
        <v>0</v>
      </c>
      <c r="AG6" s="212">
        <f>'Crisis Indicator Data'!AD3</f>
        <v>3</v>
      </c>
      <c r="AH6" s="212">
        <f>IF(SUM(AF6:AG6)=0,0,IF(SUM(AF6,AG6)=1,1,IF(SUM(AF6:AG6)&lt;3,2,IF(SUM(AF6:AG6)&lt;4,3,IF(SUM(AF6:AG6)&lt;5,4,5)))))</f>
        <v>3</v>
      </c>
      <c r="AI6" s="212">
        <f>'Crisis Indicator Data'!AE3</f>
        <v>3</v>
      </c>
      <c r="AJ6" s="212">
        <f>'Crisis Indicator Data'!AF3</f>
        <v>3</v>
      </c>
      <c r="AK6" s="212">
        <f>'Crisis Indicator Data'!AG3</f>
        <v>3</v>
      </c>
      <c r="AL6" s="212">
        <f>IF(SUM(AI6:AK6)=0,0,IF(SUM(AI6:AK6)=1,1,IF(SUM(AI6:AK6)&lt;3,2,IF(SUM(AI6:AK6)&lt;5,3,IF(SUM(AI6:AK6)&lt;7,4,5)))))</f>
        <v>5</v>
      </c>
      <c r="AM6" s="188">
        <f t="shared" ref="AM6:AM37" si="8">IF(AA6=3,5,ROUND(AVERAGE(AE6,AH6,AL6),0))</f>
        <v>4</v>
      </c>
      <c r="AN6" s="188">
        <f t="shared" ref="AN6:AN37" si="9">IF(AND(Z6="x",AM6="x"),"x",ROUND(AVERAGE(Z6,AM6),1))</f>
        <v>4.5</v>
      </c>
    </row>
    <row r="7" spans="1:40" ht="13.5" customHeight="1" x14ac:dyDescent="0.3">
      <c r="A7" s="196" t="str">
        <f>'Crisis Indicator Data'!A4</f>
        <v>Mixed migration flows in Algeria</v>
      </c>
      <c r="B7" s="197" t="str">
        <f>'Crisis Indicator Data'!B4</f>
        <v>International displacement</v>
      </c>
      <c r="C7" s="197" t="str">
        <f>'Crisis Indicator Data'!C4</f>
        <v>DZA002</v>
      </c>
      <c r="D7" s="197" t="str">
        <f>'Crisis Indicator Data'!D4</f>
        <v>Algeria</v>
      </c>
      <c r="E7" s="198" t="str">
        <f>'Crisis Indicator Data'!E4</f>
        <v>DZA</v>
      </c>
      <c r="F7" s="188">
        <f>IF(B7="Regional crisis",(IF(VLOOKUP($C7,'Regional Crises'!$B$1:$R$66,7,FALSE)="x","x",ROUND(IF(VLOOKUP($C7,'Regional Crises'!$B$1:$R$66,7,FALSE)&gt;$F$3,5,IF(VLOOKUP($C7,'Regional Crises'!$B$1:$R$66,7,FALSE)&lt;F$4,0,($F$3-VLOOKUP($C7,'Regional Crises'!$B$1:$R$66,7,FALSE))/($F$3-$F$4)*5)),1))),IF(VLOOKUP($E7,'Country Indicator Data'!$B$4:$N$194,3,FALSE)="x","x",ROUND(IF(VLOOKUP($E7,'Country Indicator Data'!$B$4:$N$194,3,FALSE)&gt;$F$3,5,IF(VLOOKUP($E7,'Country Indicator Data'!$B$4:$N$194,3,FALSE)&lt;$F$4,0,($F$3-VLOOKUP($E7,'Country Indicator Data'!$B$4:$N$194,3,FALSE))/($F$3-$F$4)*5)),1)))</f>
        <v>3.9</v>
      </c>
      <c r="G7" s="188">
        <f>IF(B7="Regional crisis",(IF(VLOOKUP($C7,'Regional Crises'!$B$1:$R$66,9,FALSE)="x","x",ROUND(IF(VLOOKUP($C7,'Regional Crises'!$B$1:$R$66,9,FALSE)&gt;G$3,5,IF(VLOOKUP($C7,'Regional Crises'!$B$1:$R$66,9,FALSE)&lt;G$4,0,(G$3-VLOOKUP($C7,'Regional Crises'!$B$1:$R$66,9,FALSE))/(G$3-G$4)*5)),1))),IF(VLOOKUP($E7,'Country Indicator Data'!$B$4:$N$194,5,FALSE)="x","x",ROUND(IF(VLOOKUP($E7,'Country Indicator Data'!$B$4:$N$194,5,FALSE)&gt;G$3,5,IF(VLOOKUP($E7,'Country Indicator Data'!$B$4:$N$194,5,FALSE)&lt;G$4,0,(G$3-VLOOKUP($E7,'Country Indicator Data'!$B$4:$N$194,5,FALSE))/(G$3-G$4)*5)),1)))</f>
        <v>2.7</v>
      </c>
      <c r="H7" s="188">
        <f t="shared" si="0"/>
        <v>3.3</v>
      </c>
      <c r="I7" s="188">
        <f>IF(B7="Regional crisis",(IF(VLOOKUP($C7,'Regional Crises'!$B$1:$R$66,6,FALSE)="x","x",ROUND(IF(VLOOKUP($C7,'Regional Crises'!$B$1:$R$66,6,FALSE)&gt;I$3,5,IF(VLOOKUP($C7,'Regional Crises'!$B$1:$R$66,6,FALSE)&lt;I$4,0,5-(I$3-VLOOKUP($C7,'Regional Crises'!$B$1:$R$66,6,FALSE))/(I$3-I$4)*5)),1))),IF(VLOOKUP($E7,'Country Indicator Data'!$B$4:$N$194,2,FALSE)="x","x",ROUND(IF(VLOOKUP($E7,'Country Indicator Data'!$B$4:$N$194,2,FALSE)&gt;I$3,5,IF(VLOOKUP($E7,'Country Indicator Data'!$B$4:$N$194,2,FALSE)&lt;I$4,0,5-(I$3-VLOOKUP($E7,'Country Indicator Data'!$B$4:$N$194,2,FALSE))/(I$3-I$4)*5)),1)))</f>
        <v>2</v>
      </c>
      <c r="J7" s="188">
        <f>IF(B7="Regional crisis",(IF(VLOOKUP($C7,'Regional Crises'!$B$1:$R$66,8,FALSE)="x","x",ROUND(IF(VLOOKUP($C7,'Regional Crises'!$B$1:$R$66,8,FALSE)&gt;J$3,5,IF(VLOOKUP($C7,'Regional Crises'!$B$1:$R$66,8,FALSE)&lt;J$4,0,5-(J$3-VLOOKUP($C7,'Regional Crises'!$B$1:$R$66,8,FALSE))/(J$3-J$4)*5)),1))),IF(VLOOKUP($E7,'Country Indicator Data'!$B$4:$N$194,4,FALSE)="x","x",ROUND(IF(VLOOKUP($E7,'Country Indicator Data'!$B$4:$N$194,4,FALSE)&gt;J$3,5,IF(VLOOKUP($E7,'Country Indicator Data'!$B$4:$N$194,4,FALSE)&lt;J$4,0,5-(J$3-VLOOKUP($E7,'Country Indicator Data'!$B$4:$N$194,4,FALSE))/(J$3-J$4)*5)),1)))</f>
        <v>2.7</v>
      </c>
      <c r="K7" s="188">
        <f t="shared" si="1"/>
        <v>2.35</v>
      </c>
      <c r="L7" s="188">
        <f>IF(B7="Regional crisis",(IF(VLOOKUP($C7,'Regional Crises'!$B$1:$R$66,10,FALSE)="x","x",ROUND(IF(VLOOKUP($C7,'Regional Crises'!$B$1:$R$66,10,FALSE)&gt;L$3,5,IF(VLOOKUP($C7,'Regional Crises'!$B$1:$R$66,10,FALSE)&lt;L$4,0,5-(L$3-VLOOKUP($C7,'Regional Crises'!$B$1:$R$66,10,FALSE))/(L$3-L$4)*5)),1))),IF(VLOOKUP($E7,'Country Indicator Data'!$B$4:$N$194,6,FALSE)="x","x",ROUND(IF(VLOOKUP($E7,'Country Indicator Data'!$B$4:$N$194,6,FALSE)&gt;L$3,5,IF(VLOOKUP($E7,'Country Indicator Data'!$B$4:$N$194,6,FALSE)&lt;L$4,0,5-(L$3-VLOOKUP($E7,'Country Indicator Data'!$B$4:$N$194,6,FALSE))/(L$3-L$4)*5)),1)))</f>
        <v>3</v>
      </c>
      <c r="M7" s="188">
        <f>IF(B7="Regional crisis",(IF(VLOOKUP($C7,'Regional Crises'!$B$1:$R$66,11,FALSE)="x","x",ROUND(IF(VLOOKUP($C7,'Regional Crises'!$B$1:$R$66,11,FALSE)&gt;M$3,5,IF(VLOOKUP($C7,'Regional Crises'!$B$1:$R$66,11,FALSE)&lt;M$4,0,5-(M$3-VLOOKUP($C7,'Regional Crises'!$B$1:$R$66,11,FALSE))/(M$3-M$4)*5)),1))),IF(VLOOKUP($E7,'Country Indicator Data'!$B$4:$N$194,7,FALSE)="x","x",ROUND(IF(VLOOKUP($E7,'Country Indicator Data'!$B$4:$N$194,7,FALSE)&gt;M$3,5,IF(VLOOKUP($E7,'Country Indicator Data'!$B$4:$N$194,7,FALSE)&lt;M$4,0,5-(M$3-VLOOKUP($E7,'Country Indicator Data'!$B$4:$N$194,7,FALSE))/(M$3-M$4)*5)),1)))</f>
        <v>0.3</v>
      </c>
      <c r="N7" s="188">
        <f t="shared" si="2"/>
        <v>1.65</v>
      </c>
      <c r="O7" s="188">
        <f t="shared" si="3"/>
        <v>2.4333333333333336</v>
      </c>
      <c r="P7" s="188">
        <f>IF(B7="Regional crisis",VLOOKUP(C7,'Regional Crises'!$B$1:$R$69,12,FALSE),VLOOKUP(E7,'Country Indicator Data'!$B$4:$I$194,8,FALSE))</f>
        <v>3</v>
      </c>
      <c r="Q7" s="188">
        <f>IF($B7="Regional crisis",((IF(VLOOKUP($C7,'Regional Crises'!$B$1:$R$66,13,FALSE)="x","x",ROUND(IF(VLOOKUP($C7,'Regional Crises'!$B$1:$R$66,13,FALSE)&gt;Q$3,5,IF(VLOOKUP($C7,'Regional Crises'!$B$1:$R$66,13,FALSE)&lt;Q$4,0,5-(LOG(Q$3)-LOG(VLOOKUP($C7,'Regional Crises'!$B$1:$R$66,13,FALSE)))/(LOG(Q$3)-LOG(Q$4))*5)),1)))),(IF(VLOOKUP($E7,'Country Indicator Data'!$B$4:$N$194,9,FALSE)="x","x",ROUND(IF(VLOOKUP($E7,'Country Indicator Data'!$B$4:$N$194,9,FALSE)&gt;Q$3,5,IF(VLOOKUP($E7,'Country Indicator Data'!$B$4:$N$194,9,FALSE)&lt;Q$4,0,5-(LOG(Q$3)-LOG(VLOOKUP($E7,'Country Indicator Data'!$B$4:$N$194,9,FALSE)))/(LOG(Q$3)-LOG(Q$4))*5)),1))))</f>
        <v>4</v>
      </c>
      <c r="R7" s="188">
        <f t="shared" si="4"/>
        <v>3.5</v>
      </c>
      <c r="S7" s="188">
        <f>IF(B7="Regional crisis",((IF(VLOOKUP($C7,'Regional Crises'!$B$1:$R$66,17,FALSE)="x","x",ROUND(IF(VLOOKUP($C7,'Regional Crises'!$B$1:$R$66,17,FALSE)&gt;S$3,0,IF(VLOOKUP($C7,'Regional Crises'!$B$1:$R$66,17,FALSE)&lt;S$4,5,(S$3-VLOOKUP($C7,'Regional Crises'!$B$1:$R$66,17,FALSE))/(S$3-S$4)*5)),1)))),(IF(VLOOKUP($E7,'Country Indicator Data'!$B$4:$N$194,13,FALSE)="x","x",ROUND(IF(VLOOKUP($E7,'Country Indicator Data'!$B$4:$N$194,13,FALSE)&gt;S$3,0,IF(VLOOKUP($E7,'Country Indicator Data'!$B$4:$N$194,13,FALSE)&lt;S$4,5,(S$3-VLOOKUP($E7,'Country Indicator Data'!$B$4:$N$194,13,FALSE))/(S$3-S$4)*5)),1))))</f>
        <v>3.3</v>
      </c>
      <c r="T7" s="188">
        <f>IF(B7="Regional crisis",((IF(VLOOKUP($C7,'Regional Crises'!$B$1:$R$66,14,FALSE)="x","x",ROUND(IF(VLOOKUP($C7,'Regional Crises'!$B$1:$R$66,14,FALSE)&gt;T$3,0,IF(VLOOKUP($C7,'Regional Crises'!$B$1:$R$66,14,FALSE)&lt;T$4,5,(T$3-VLOOKUP($C7,'Regional Crises'!$B$1:$R$66,14,FALSE))/(T$3-T$4)*5)),1)))),(IF(VLOOKUP($E7,'Country Indicator Data'!$B$4:$N$194,10,FALSE)="x","x",ROUND(IF(VLOOKUP($E7,'Country Indicator Data'!$B$4:$N$194,10,FALSE)&gt;T$3,0,IF(VLOOKUP($E7,'Country Indicator Data'!$B$4:$N$194,10,FALSE)&lt;T$4,5,(T$3-VLOOKUP($E7,'Country Indicator Data'!$B$4:$N$194,10,FALSE))/(T$3-T$4)*5)),1))))</f>
        <v>3.3</v>
      </c>
      <c r="U7" s="188">
        <f>IF(B7="Regional crisis",((IF(VLOOKUP($C7,'Regional Crises'!$B$1:$R$66,15,FALSE)="x","x",ROUND(IF(VLOOKUP($C7,'Regional Crises'!$B$1:$R$66,15,FALSE)&gt;U$3,0,IF(VLOOKUP($C7,'Regional Crises'!$B$1:$R$66,15,FALSE)&lt;U$4,5,(U$3-VLOOKUP($C7,'Regional Crises'!$B$1:$R$66,15,FALSE))/(U$3-U$4)*5)),1)))),(IF(VLOOKUP($E7,'Country Indicator Data'!$B$4:$N$194,11,FALSE)="x","x",ROUND(IF(VLOOKUP($E7,'Country Indicator Data'!$B$4:$N$194,11,FALSE)&gt;U$3,0,IF(VLOOKUP($E7,'Country Indicator Data'!$B$4:$N$194,11,FALSE)&lt;U$4,5,(U$3-VLOOKUP($E7,'Country Indicator Data'!$B$4:$N$194,11,FALSE))/(U$3-U$4)*5)),1))))</f>
        <v>2.9</v>
      </c>
      <c r="V7" s="188">
        <f>IF(B7="Regional crisis",((IF(VLOOKUP($C7,'Regional Crises'!$B$1:$R$66,16,FALSE)="x","x",ROUND(IF(VLOOKUP($C7,'Regional Crises'!$B$1:$R$66,16,FALSE)&gt;V$3,0,IF(VLOOKUP($C7,'Regional Crises'!$B$1:$R$66,16,FALSE)&lt;V$4,5,(V$3-VLOOKUP($C7,'Regional Crises'!$B$1:$R$66,16,FALSE))/(V$3-V$4)*5)),1)))),(IF(VLOOKUP($E7,'Country Indicator Data'!$B$4:$N$194,12,FALSE)="x","x",ROUND(IF(VLOOKUP($E7,'Country Indicator Data'!$B$4:$N$194,12,FALSE)&gt;V$3,0,IF(VLOOKUP($E7,'Country Indicator Data'!$B$4:$N$194,12,FALSE)&lt;V$4,5,(V$3-VLOOKUP($E7,'Country Indicator Data'!$B$4:$N$194,12,FALSE))/(V$3-V$4)*5)),1))))</f>
        <v>3.3</v>
      </c>
      <c r="W7" s="188">
        <f t="shared" si="5"/>
        <v>3.2</v>
      </c>
      <c r="X7" s="188">
        <f t="shared" si="6"/>
        <v>3</v>
      </c>
      <c r="Y7" s="212">
        <f>IF('Core Indicators'!FC4="x","x",IF('Core Indicators'!FC4&gt;=5,5,IF('Core Indicators'!FC4&gt;=4,4,IF('Core Indicators'!FC4&gt;=3,3,IF('Core Indicators'!FC4&gt;=2,2,IF('Core Indicators'!FC4&gt;=1,1,0))))))</f>
        <v>2</v>
      </c>
      <c r="Z7" s="188">
        <f t="shared" si="7"/>
        <v>2</v>
      </c>
      <c r="AA7" s="212">
        <f>'Crisis Indicator Data'!Y4</f>
        <v>1</v>
      </c>
      <c r="AB7" s="212">
        <f>'Crisis Indicator Data'!Z4</f>
        <v>0</v>
      </c>
      <c r="AC7" s="212">
        <f>'Crisis Indicator Data'!AA4</f>
        <v>1</v>
      </c>
      <c r="AD7" s="212">
        <f>'Crisis Indicator Data'!AB4</f>
        <v>0</v>
      </c>
      <c r="AE7" s="212">
        <f t="shared" ref="AE7:AE70" si="10">IF(SUM(AA7:AD7)=0,0,IF(SUM(AA7,AB7,AC7,AD7)&lt;2,1,IF(SUM(AA7:AD7)&lt;6,2,IF(SUM(AA7:AD7)&lt;8,3,IF(SUM(AA7:AD7)&lt;10,4,5)))))</f>
        <v>2</v>
      </c>
      <c r="AF7" s="212">
        <f>'Crisis Indicator Data'!AC4</f>
        <v>0</v>
      </c>
      <c r="AG7" s="212">
        <f>'Crisis Indicator Data'!AD4</f>
        <v>2</v>
      </c>
      <c r="AH7" s="212">
        <f t="shared" ref="AH7:AH70" si="11">IF(SUM(AF7:AG7)=0,0,IF(SUM(AF7,AG7)=1,1,IF(SUM(AF7:AG7)&lt;3,2,IF(SUM(AF7:AG7)&lt;4,3,IF(SUM(AF7:AG7)&lt;5,4,5)))))</f>
        <v>2</v>
      </c>
      <c r="AI7" s="212">
        <f>'Crisis Indicator Data'!AE4</f>
        <v>0</v>
      </c>
      <c r="AJ7" s="212">
        <f>'Crisis Indicator Data'!AF4</f>
        <v>1</v>
      </c>
      <c r="AK7" s="212">
        <f>'Crisis Indicator Data'!AG4</f>
        <v>0</v>
      </c>
      <c r="AL7" s="212">
        <f t="shared" ref="AL7:AL70" si="12">IF(SUM(AI7:AK7)=0,0,IF(SUM(AI7:AK7)=1,1,IF(SUM(AI7:AK7)&lt;3,2,IF(SUM(AI7:AK7)&lt;5,3,IF(SUM(AI7:AK7)&lt;7,4,5)))))</f>
        <v>1</v>
      </c>
      <c r="AM7" s="188">
        <f t="shared" si="8"/>
        <v>2</v>
      </c>
      <c r="AN7" s="188">
        <f t="shared" si="9"/>
        <v>2</v>
      </c>
    </row>
    <row r="8" spans="1:40" ht="13.5" customHeight="1" x14ac:dyDescent="0.3">
      <c r="A8" s="196" t="str">
        <f>'Crisis Indicator Data'!A5</f>
        <v>Sahrawi refugees in Algeria</v>
      </c>
      <c r="B8" s="197" t="str">
        <f>'Crisis Indicator Data'!B5</f>
        <v>International displacement</v>
      </c>
      <c r="C8" s="197" t="str">
        <f>'Crisis Indicator Data'!C5</f>
        <v>DZA003</v>
      </c>
      <c r="D8" s="197" t="str">
        <f>'Crisis Indicator Data'!D5</f>
        <v>Algeria</v>
      </c>
      <c r="E8" s="198" t="str">
        <f>'Crisis Indicator Data'!E5</f>
        <v>DZA</v>
      </c>
      <c r="F8" s="188">
        <f>IF(B8="Regional crisis",(IF(VLOOKUP($C8,'Regional Crises'!$B$1:$R$66,7,FALSE)="x","x",ROUND(IF(VLOOKUP($C8,'Regional Crises'!$B$1:$R$66,7,FALSE)&gt;$F$3,5,IF(VLOOKUP($C8,'Regional Crises'!$B$1:$R$66,7,FALSE)&lt;F$4,0,($F$3-VLOOKUP($C8,'Regional Crises'!$B$1:$R$66,7,FALSE))/($F$3-$F$4)*5)),1))),IF(VLOOKUP($E8,'Country Indicator Data'!$B$4:$N$194,3,FALSE)="x","x",ROUND(IF(VLOOKUP($E8,'Country Indicator Data'!$B$4:$N$194,3,FALSE)&gt;$F$3,5,IF(VLOOKUP($E8,'Country Indicator Data'!$B$4:$N$194,3,FALSE)&lt;$F$4,0,($F$3-VLOOKUP($E8,'Country Indicator Data'!$B$4:$N$194,3,FALSE))/($F$3-$F$4)*5)),1)))</f>
        <v>3.9</v>
      </c>
      <c r="G8" s="188">
        <f>IF(B8="Regional crisis",(IF(VLOOKUP($C8,'Regional Crises'!$B$1:$R$66,9,FALSE)="x","x",ROUND(IF(VLOOKUP($C8,'Regional Crises'!$B$1:$R$66,9,FALSE)&gt;G$3,5,IF(VLOOKUP($C8,'Regional Crises'!$B$1:$R$66,9,FALSE)&lt;G$4,0,(G$3-VLOOKUP($C8,'Regional Crises'!$B$1:$R$66,9,FALSE))/(G$3-G$4)*5)),1))),IF(VLOOKUP($E8,'Country Indicator Data'!$B$4:$N$194,5,FALSE)="x","x",ROUND(IF(VLOOKUP($E8,'Country Indicator Data'!$B$4:$N$194,5,FALSE)&gt;G$3,5,IF(VLOOKUP($E8,'Country Indicator Data'!$B$4:$N$194,5,FALSE)&lt;G$4,0,(G$3-VLOOKUP($E8,'Country Indicator Data'!$B$4:$N$194,5,FALSE))/(G$3-G$4)*5)),1)))</f>
        <v>2.7</v>
      </c>
      <c r="H8" s="188">
        <f t="shared" si="0"/>
        <v>3.3</v>
      </c>
      <c r="I8" s="188">
        <f>IF(B8="Regional crisis",(IF(VLOOKUP($C8,'Regional Crises'!$B$1:$R$66,6,FALSE)="x","x",ROUND(IF(VLOOKUP($C8,'Regional Crises'!$B$1:$R$66,6,FALSE)&gt;I$3,5,IF(VLOOKUP($C8,'Regional Crises'!$B$1:$R$66,6,FALSE)&lt;I$4,0,5-(I$3-VLOOKUP($C8,'Regional Crises'!$B$1:$R$66,6,FALSE))/(I$3-I$4)*5)),1))),IF(VLOOKUP($E8,'Country Indicator Data'!$B$4:$N$194,2,FALSE)="x","x",ROUND(IF(VLOOKUP($E8,'Country Indicator Data'!$B$4:$N$194,2,FALSE)&gt;I$3,5,IF(VLOOKUP($E8,'Country Indicator Data'!$B$4:$N$194,2,FALSE)&lt;I$4,0,5-(I$3-VLOOKUP($E8,'Country Indicator Data'!$B$4:$N$194,2,FALSE))/(I$3-I$4)*5)),1)))</f>
        <v>2</v>
      </c>
      <c r="J8" s="188">
        <f>IF(B8="Regional crisis",(IF(VLOOKUP($C8,'Regional Crises'!$B$1:$R$66,8,FALSE)="x","x",ROUND(IF(VLOOKUP($C8,'Regional Crises'!$B$1:$R$66,8,FALSE)&gt;J$3,5,IF(VLOOKUP($C8,'Regional Crises'!$B$1:$R$66,8,FALSE)&lt;J$4,0,5-(J$3-VLOOKUP($C8,'Regional Crises'!$B$1:$R$66,8,FALSE))/(J$3-J$4)*5)),1))),IF(VLOOKUP($E8,'Country Indicator Data'!$B$4:$N$194,4,FALSE)="x","x",ROUND(IF(VLOOKUP($E8,'Country Indicator Data'!$B$4:$N$194,4,FALSE)&gt;J$3,5,IF(VLOOKUP($E8,'Country Indicator Data'!$B$4:$N$194,4,FALSE)&lt;J$4,0,5-(J$3-VLOOKUP($E8,'Country Indicator Data'!$B$4:$N$194,4,FALSE))/(J$3-J$4)*5)),1)))</f>
        <v>2.7</v>
      </c>
      <c r="K8" s="188">
        <f t="shared" si="1"/>
        <v>2.35</v>
      </c>
      <c r="L8" s="188">
        <f>IF(B8="Regional crisis",(IF(VLOOKUP($C8,'Regional Crises'!$B$1:$R$66,10,FALSE)="x","x",ROUND(IF(VLOOKUP($C8,'Regional Crises'!$B$1:$R$66,10,FALSE)&gt;L$3,5,IF(VLOOKUP($C8,'Regional Crises'!$B$1:$R$66,10,FALSE)&lt;L$4,0,5-(L$3-VLOOKUP($C8,'Regional Crises'!$B$1:$R$66,10,FALSE))/(L$3-L$4)*5)),1))),IF(VLOOKUP($E8,'Country Indicator Data'!$B$4:$N$194,6,FALSE)="x","x",ROUND(IF(VLOOKUP($E8,'Country Indicator Data'!$B$4:$N$194,6,FALSE)&gt;L$3,5,IF(VLOOKUP($E8,'Country Indicator Data'!$B$4:$N$194,6,FALSE)&lt;L$4,0,5-(L$3-VLOOKUP($E8,'Country Indicator Data'!$B$4:$N$194,6,FALSE))/(L$3-L$4)*5)),1)))</f>
        <v>3</v>
      </c>
      <c r="M8" s="188">
        <f>IF(B8="Regional crisis",(IF(VLOOKUP($C8,'Regional Crises'!$B$1:$R$66,11,FALSE)="x","x",ROUND(IF(VLOOKUP($C8,'Regional Crises'!$B$1:$R$66,11,FALSE)&gt;M$3,5,IF(VLOOKUP($C8,'Regional Crises'!$B$1:$R$66,11,FALSE)&lt;M$4,0,5-(M$3-VLOOKUP($C8,'Regional Crises'!$B$1:$R$66,11,FALSE))/(M$3-M$4)*5)),1))),IF(VLOOKUP($E8,'Country Indicator Data'!$B$4:$N$194,7,FALSE)="x","x",ROUND(IF(VLOOKUP($E8,'Country Indicator Data'!$B$4:$N$194,7,FALSE)&gt;M$3,5,IF(VLOOKUP($E8,'Country Indicator Data'!$B$4:$N$194,7,FALSE)&lt;M$4,0,5-(M$3-VLOOKUP($E8,'Country Indicator Data'!$B$4:$N$194,7,FALSE))/(M$3-M$4)*5)),1)))</f>
        <v>0.3</v>
      </c>
      <c r="N8" s="188">
        <f t="shared" si="2"/>
        <v>1.65</v>
      </c>
      <c r="O8" s="188">
        <f t="shared" si="3"/>
        <v>2.4333333333333336</v>
      </c>
      <c r="P8" s="188">
        <f>IF(B8="Regional crisis",VLOOKUP(C8,'Regional Crises'!$B$1:$R$69,12,FALSE),VLOOKUP(E8,'Country Indicator Data'!$B$4:$I$194,8,FALSE))</f>
        <v>3</v>
      </c>
      <c r="Q8" s="188">
        <f>IF($B8="Regional crisis",((IF(VLOOKUP($C8,'Regional Crises'!$B$1:$R$66,13,FALSE)="x","x",ROUND(IF(VLOOKUP($C8,'Regional Crises'!$B$1:$R$66,13,FALSE)&gt;Q$3,5,IF(VLOOKUP($C8,'Regional Crises'!$B$1:$R$66,13,FALSE)&lt;Q$4,0,5-(LOG(Q$3)-LOG(VLOOKUP($C8,'Regional Crises'!$B$1:$R$66,13,FALSE)))/(LOG(Q$3)-LOG(Q$4))*5)),1)))),(IF(VLOOKUP($E8,'Country Indicator Data'!$B$4:$N$194,9,FALSE)="x","x",ROUND(IF(VLOOKUP($E8,'Country Indicator Data'!$B$4:$N$194,9,FALSE)&gt;Q$3,5,IF(VLOOKUP($E8,'Country Indicator Data'!$B$4:$N$194,9,FALSE)&lt;Q$4,0,5-(LOG(Q$3)-LOG(VLOOKUP($E8,'Country Indicator Data'!$B$4:$N$194,9,FALSE)))/(LOG(Q$3)-LOG(Q$4))*5)),1))))</f>
        <v>4</v>
      </c>
      <c r="R8" s="188">
        <f t="shared" si="4"/>
        <v>3.5</v>
      </c>
      <c r="S8" s="188">
        <f>IF(B8="Regional crisis",((IF(VLOOKUP($C8,'Regional Crises'!$B$1:$R$66,17,FALSE)="x","x",ROUND(IF(VLOOKUP($C8,'Regional Crises'!$B$1:$R$66,17,FALSE)&gt;S$3,0,IF(VLOOKUP($C8,'Regional Crises'!$B$1:$R$66,17,FALSE)&lt;S$4,5,(S$3-VLOOKUP($C8,'Regional Crises'!$B$1:$R$66,17,FALSE))/(S$3-S$4)*5)),1)))),(IF(VLOOKUP($E8,'Country Indicator Data'!$B$4:$N$194,13,FALSE)="x","x",ROUND(IF(VLOOKUP($E8,'Country Indicator Data'!$B$4:$N$194,13,FALSE)&gt;S$3,0,IF(VLOOKUP($E8,'Country Indicator Data'!$B$4:$N$194,13,FALSE)&lt;S$4,5,(S$3-VLOOKUP($E8,'Country Indicator Data'!$B$4:$N$194,13,FALSE))/(S$3-S$4)*5)),1))))</f>
        <v>3.3</v>
      </c>
      <c r="T8" s="188">
        <f>IF(B8="Regional crisis",((IF(VLOOKUP($C8,'Regional Crises'!$B$1:$R$66,14,FALSE)="x","x",ROUND(IF(VLOOKUP($C8,'Regional Crises'!$B$1:$R$66,14,FALSE)&gt;T$3,0,IF(VLOOKUP($C8,'Regional Crises'!$B$1:$R$66,14,FALSE)&lt;T$4,5,(T$3-VLOOKUP($C8,'Regional Crises'!$B$1:$R$66,14,FALSE))/(T$3-T$4)*5)),1)))),(IF(VLOOKUP($E8,'Country Indicator Data'!$B$4:$N$194,10,FALSE)="x","x",ROUND(IF(VLOOKUP($E8,'Country Indicator Data'!$B$4:$N$194,10,FALSE)&gt;T$3,0,IF(VLOOKUP($E8,'Country Indicator Data'!$B$4:$N$194,10,FALSE)&lt;T$4,5,(T$3-VLOOKUP($E8,'Country Indicator Data'!$B$4:$N$194,10,FALSE))/(T$3-T$4)*5)),1))))</f>
        <v>3.3</v>
      </c>
      <c r="U8" s="188">
        <f>IF(B8="Regional crisis",((IF(VLOOKUP($C8,'Regional Crises'!$B$1:$R$66,15,FALSE)="x","x",ROUND(IF(VLOOKUP($C8,'Regional Crises'!$B$1:$R$66,15,FALSE)&gt;U$3,0,IF(VLOOKUP($C8,'Regional Crises'!$B$1:$R$66,15,FALSE)&lt;U$4,5,(U$3-VLOOKUP($C8,'Regional Crises'!$B$1:$R$66,15,FALSE))/(U$3-U$4)*5)),1)))),(IF(VLOOKUP($E8,'Country Indicator Data'!$B$4:$N$194,11,FALSE)="x","x",ROUND(IF(VLOOKUP($E8,'Country Indicator Data'!$B$4:$N$194,11,FALSE)&gt;U$3,0,IF(VLOOKUP($E8,'Country Indicator Data'!$B$4:$N$194,11,FALSE)&lt;U$4,5,(U$3-VLOOKUP($E8,'Country Indicator Data'!$B$4:$N$194,11,FALSE))/(U$3-U$4)*5)),1))))</f>
        <v>2.9</v>
      </c>
      <c r="V8" s="188">
        <f>IF(B8="Regional crisis",((IF(VLOOKUP($C8,'Regional Crises'!$B$1:$R$66,16,FALSE)="x","x",ROUND(IF(VLOOKUP($C8,'Regional Crises'!$B$1:$R$66,16,FALSE)&gt;V$3,0,IF(VLOOKUP($C8,'Regional Crises'!$B$1:$R$66,16,FALSE)&lt;V$4,5,(V$3-VLOOKUP($C8,'Regional Crises'!$B$1:$R$66,16,FALSE))/(V$3-V$4)*5)),1)))),(IF(VLOOKUP($E8,'Country Indicator Data'!$B$4:$N$194,12,FALSE)="x","x",ROUND(IF(VLOOKUP($E8,'Country Indicator Data'!$B$4:$N$194,12,FALSE)&gt;V$3,0,IF(VLOOKUP($E8,'Country Indicator Data'!$B$4:$N$194,12,FALSE)&lt;V$4,5,(V$3-VLOOKUP($E8,'Country Indicator Data'!$B$4:$N$194,12,FALSE))/(V$3-V$4)*5)),1))))</f>
        <v>3.3</v>
      </c>
      <c r="W8" s="188">
        <f t="shared" si="5"/>
        <v>3.2</v>
      </c>
      <c r="X8" s="188">
        <f t="shared" si="6"/>
        <v>3</v>
      </c>
      <c r="Y8" s="212">
        <f>IF('Core Indicators'!FC5="x","x",IF('Core Indicators'!FC5&gt;=5,5,IF('Core Indicators'!FC5&gt;=4,4,IF('Core Indicators'!FC5&gt;=3,3,IF('Core Indicators'!FC5&gt;=2,2,IF('Core Indicators'!FC5&gt;=1,1,0))))))</f>
        <v>1</v>
      </c>
      <c r="Z8" s="188">
        <f t="shared" si="7"/>
        <v>1</v>
      </c>
      <c r="AA8" s="212">
        <f>'Crisis Indicator Data'!Y5</f>
        <v>1</v>
      </c>
      <c r="AB8" s="212">
        <f>'Crisis Indicator Data'!Z5</f>
        <v>1</v>
      </c>
      <c r="AC8" s="212">
        <f>'Crisis Indicator Data'!AA5</f>
        <v>2</v>
      </c>
      <c r="AD8" s="212">
        <f>'Crisis Indicator Data'!AB5</f>
        <v>0</v>
      </c>
      <c r="AE8" s="212">
        <f t="shared" si="10"/>
        <v>2</v>
      </c>
      <c r="AF8" s="212">
        <f>'Crisis Indicator Data'!AC5</f>
        <v>0</v>
      </c>
      <c r="AG8" s="212">
        <f>'Crisis Indicator Data'!AD5</f>
        <v>0</v>
      </c>
      <c r="AH8" s="212">
        <f t="shared" si="11"/>
        <v>0</v>
      </c>
      <c r="AI8" s="212">
        <f>'Crisis Indicator Data'!AE5</f>
        <v>0</v>
      </c>
      <c r="AJ8" s="212">
        <f>'Crisis Indicator Data'!AF5</f>
        <v>1</v>
      </c>
      <c r="AK8" s="212">
        <f>'Crisis Indicator Data'!AG5</f>
        <v>2</v>
      </c>
      <c r="AL8" s="212">
        <f t="shared" si="12"/>
        <v>3</v>
      </c>
      <c r="AM8" s="188">
        <f t="shared" si="8"/>
        <v>2</v>
      </c>
      <c r="AN8" s="188">
        <f t="shared" si="9"/>
        <v>1.5</v>
      </c>
    </row>
    <row r="9" spans="1:40" ht="13.5" customHeight="1" x14ac:dyDescent="0.3">
      <c r="A9" s="196" t="str">
        <f>'Crisis Indicator Data'!A6</f>
        <v>Multiple crises in Algeria</v>
      </c>
      <c r="B9" s="197" t="str">
        <f>'Crisis Indicator Data'!B6</f>
        <v>Multiple crises country</v>
      </c>
      <c r="C9" s="197" t="str">
        <f>'Crisis Indicator Data'!C6</f>
        <v>DZA004</v>
      </c>
      <c r="D9" s="197" t="str">
        <f>'Crisis Indicator Data'!D6</f>
        <v>Algeria</v>
      </c>
      <c r="E9" s="198" t="str">
        <f>'Crisis Indicator Data'!E6</f>
        <v>DZA</v>
      </c>
      <c r="F9" s="188">
        <f>IF(B9="Regional crisis",(IF(VLOOKUP($C9,'Regional Crises'!$B$1:$R$66,7,FALSE)="x","x",ROUND(IF(VLOOKUP($C9,'Regional Crises'!$B$1:$R$66,7,FALSE)&gt;$F$3,5,IF(VLOOKUP($C9,'Regional Crises'!$B$1:$R$66,7,FALSE)&lt;F$4,0,($F$3-VLOOKUP($C9,'Regional Crises'!$B$1:$R$66,7,FALSE))/($F$3-$F$4)*5)),1))),IF(VLOOKUP($E9,'Country Indicator Data'!$B$4:$N$194,3,FALSE)="x","x",ROUND(IF(VLOOKUP($E9,'Country Indicator Data'!$B$4:$N$194,3,FALSE)&gt;$F$3,5,IF(VLOOKUP($E9,'Country Indicator Data'!$B$4:$N$194,3,FALSE)&lt;$F$4,0,($F$3-VLOOKUP($E9,'Country Indicator Data'!$B$4:$N$194,3,FALSE))/($F$3-$F$4)*5)),1)))</f>
        <v>3.9</v>
      </c>
      <c r="G9" s="188">
        <f>IF(B9="Regional crisis",(IF(VLOOKUP($C9,'Regional Crises'!$B$1:$R$66,9,FALSE)="x","x",ROUND(IF(VLOOKUP($C9,'Regional Crises'!$B$1:$R$66,9,FALSE)&gt;G$3,5,IF(VLOOKUP($C9,'Regional Crises'!$B$1:$R$66,9,FALSE)&lt;G$4,0,(G$3-VLOOKUP($C9,'Regional Crises'!$B$1:$R$66,9,FALSE))/(G$3-G$4)*5)),1))),IF(VLOOKUP($E9,'Country Indicator Data'!$B$4:$N$194,5,FALSE)="x","x",ROUND(IF(VLOOKUP($E9,'Country Indicator Data'!$B$4:$N$194,5,FALSE)&gt;G$3,5,IF(VLOOKUP($E9,'Country Indicator Data'!$B$4:$N$194,5,FALSE)&lt;G$4,0,(G$3-VLOOKUP($E9,'Country Indicator Data'!$B$4:$N$194,5,FALSE))/(G$3-G$4)*5)),1)))</f>
        <v>2.7</v>
      </c>
      <c r="H9" s="188">
        <f t="shared" si="0"/>
        <v>3.3</v>
      </c>
      <c r="I9" s="188">
        <f>IF(B9="Regional crisis",(IF(VLOOKUP($C9,'Regional Crises'!$B$1:$R$66,6,FALSE)="x","x",ROUND(IF(VLOOKUP($C9,'Regional Crises'!$B$1:$R$66,6,FALSE)&gt;I$3,5,IF(VLOOKUP($C9,'Regional Crises'!$B$1:$R$66,6,FALSE)&lt;I$4,0,5-(I$3-VLOOKUP($C9,'Regional Crises'!$B$1:$R$66,6,FALSE))/(I$3-I$4)*5)),1))),IF(VLOOKUP($E9,'Country Indicator Data'!$B$4:$N$194,2,FALSE)="x","x",ROUND(IF(VLOOKUP($E9,'Country Indicator Data'!$B$4:$N$194,2,FALSE)&gt;I$3,5,IF(VLOOKUP($E9,'Country Indicator Data'!$B$4:$N$194,2,FALSE)&lt;I$4,0,5-(I$3-VLOOKUP($E9,'Country Indicator Data'!$B$4:$N$194,2,FALSE))/(I$3-I$4)*5)),1)))</f>
        <v>2</v>
      </c>
      <c r="J9" s="188">
        <f>IF(B9="Regional crisis",(IF(VLOOKUP($C9,'Regional Crises'!$B$1:$R$66,8,FALSE)="x","x",ROUND(IF(VLOOKUP($C9,'Regional Crises'!$B$1:$R$66,8,FALSE)&gt;J$3,5,IF(VLOOKUP($C9,'Regional Crises'!$B$1:$R$66,8,FALSE)&lt;J$4,0,5-(J$3-VLOOKUP($C9,'Regional Crises'!$B$1:$R$66,8,FALSE))/(J$3-J$4)*5)),1))),IF(VLOOKUP($E9,'Country Indicator Data'!$B$4:$N$194,4,FALSE)="x","x",ROUND(IF(VLOOKUP($E9,'Country Indicator Data'!$B$4:$N$194,4,FALSE)&gt;J$3,5,IF(VLOOKUP($E9,'Country Indicator Data'!$B$4:$N$194,4,FALSE)&lt;J$4,0,5-(J$3-VLOOKUP($E9,'Country Indicator Data'!$B$4:$N$194,4,FALSE))/(J$3-J$4)*5)),1)))</f>
        <v>2.7</v>
      </c>
      <c r="K9" s="188">
        <f t="shared" si="1"/>
        <v>2.35</v>
      </c>
      <c r="L9" s="188">
        <f>IF(B9="Regional crisis",(IF(VLOOKUP($C9,'Regional Crises'!$B$1:$R$66,10,FALSE)="x","x",ROUND(IF(VLOOKUP($C9,'Regional Crises'!$B$1:$R$66,10,FALSE)&gt;L$3,5,IF(VLOOKUP($C9,'Regional Crises'!$B$1:$R$66,10,FALSE)&lt;L$4,0,5-(L$3-VLOOKUP($C9,'Regional Crises'!$B$1:$R$66,10,FALSE))/(L$3-L$4)*5)),1))),IF(VLOOKUP($E9,'Country Indicator Data'!$B$4:$N$194,6,FALSE)="x","x",ROUND(IF(VLOOKUP($E9,'Country Indicator Data'!$B$4:$N$194,6,FALSE)&gt;L$3,5,IF(VLOOKUP($E9,'Country Indicator Data'!$B$4:$N$194,6,FALSE)&lt;L$4,0,5-(L$3-VLOOKUP($E9,'Country Indicator Data'!$B$4:$N$194,6,FALSE))/(L$3-L$4)*5)),1)))</f>
        <v>3</v>
      </c>
      <c r="M9" s="188">
        <f>IF(B9="Regional crisis",(IF(VLOOKUP($C9,'Regional Crises'!$B$1:$R$66,11,FALSE)="x","x",ROUND(IF(VLOOKUP($C9,'Regional Crises'!$B$1:$R$66,11,FALSE)&gt;M$3,5,IF(VLOOKUP($C9,'Regional Crises'!$B$1:$R$66,11,FALSE)&lt;M$4,0,5-(M$3-VLOOKUP($C9,'Regional Crises'!$B$1:$R$66,11,FALSE))/(M$3-M$4)*5)),1))),IF(VLOOKUP($E9,'Country Indicator Data'!$B$4:$N$194,7,FALSE)="x","x",ROUND(IF(VLOOKUP($E9,'Country Indicator Data'!$B$4:$N$194,7,FALSE)&gt;M$3,5,IF(VLOOKUP($E9,'Country Indicator Data'!$B$4:$N$194,7,FALSE)&lt;M$4,0,5-(M$3-VLOOKUP($E9,'Country Indicator Data'!$B$4:$N$194,7,FALSE))/(M$3-M$4)*5)),1)))</f>
        <v>0.3</v>
      </c>
      <c r="N9" s="188">
        <f t="shared" si="2"/>
        <v>1.65</v>
      </c>
      <c r="O9" s="188">
        <f t="shared" si="3"/>
        <v>2.4333333333333336</v>
      </c>
      <c r="P9" s="188">
        <f>IF(B9="Regional crisis",VLOOKUP(C9,'Regional Crises'!$B$1:$R$69,12,FALSE),VLOOKUP(E9,'Country Indicator Data'!$B$4:$I$194,8,FALSE))</f>
        <v>3</v>
      </c>
      <c r="Q9" s="188">
        <f>IF($B9="Regional crisis",((IF(VLOOKUP($C9,'Regional Crises'!$B$1:$R$66,13,FALSE)="x","x",ROUND(IF(VLOOKUP($C9,'Regional Crises'!$B$1:$R$66,13,FALSE)&gt;Q$3,5,IF(VLOOKUP($C9,'Regional Crises'!$B$1:$R$66,13,FALSE)&lt;Q$4,0,5-(LOG(Q$3)-LOG(VLOOKUP($C9,'Regional Crises'!$B$1:$R$66,13,FALSE)))/(LOG(Q$3)-LOG(Q$4))*5)),1)))),(IF(VLOOKUP($E9,'Country Indicator Data'!$B$4:$N$194,9,FALSE)="x","x",ROUND(IF(VLOOKUP($E9,'Country Indicator Data'!$B$4:$N$194,9,FALSE)&gt;Q$3,5,IF(VLOOKUP($E9,'Country Indicator Data'!$B$4:$N$194,9,FALSE)&lt;Q$4,0,5-(LOG(Q$3)-LOG(VLOOKUP($E9,'Country Indicator Data'!$B$4:$N$194,9,FALSE)))/(LOG(Q$3)-LOG(Q$4))*5)),1))))</f>
        <v>4</v>
      </c>
      <c r="R9" s="188">
        <f t="shared" si="4"/>
        <v>3.5</v>
      </c>
      <c r="S9" s="188">
        <f>IF(B9="Regional crisis",((IF(VLOOKUP($C9,'Regional Crises'!$B$1:$R$66,17,FALSE)="x","x",ROUND(IF(VLOOKUP($C9,'Regional Crises'!$B$1:$R$66,17,FALSE)&gt;S$3,0,IF(VLOOKUP($C9,'Regional Crises'!$B$1:$R$66,17,FALSE)&lt;S$4,5,(S$3-VLOOKUP($C9,'Regional Crises'!$B$1:$R$66,17,FALSE))/(S$3-S$4)*5)),1)))),(IF(VLOOKUP($E9,'Country Indicator Data'!$B$4:$N$194,13,FALSE)="x","x",ROUND(IF(VLOOKUP($E9,'Country Indicator Data'!$B$4:$N$194,13,FALSE)&gt;S$3,0,IF(VLOOKUP($E9,'Country Indicator Data'!$B$4:$N$194,13,FALSE)&lt;S$4,5,(S$3-VLOOKUP($E9,'Country Indicator Data'!$B$4:$N$194,13,FALSE))/(S$3-S$4)*5)),1))))</f>
        <v>3.3</v>
      </c>
      <c r="T9" s="188">
        <f>IF(B9="Regional crisis",((IF(VLOOKUP($C9,'Regional Crises'!$B$1:$R$66,14,FALSE)="x","x",ROUND(IF(VLOOKUP($C9,'Regional Crises'!$B$1:$R$66,14,FALSE)&gt;T$3,0,IF(VLOOKUP($C9,'Regional Crises'!$B$1:$R$66,14,FALSE)&lt;T$4,5,(T$3-VLOOKUP($C9,'Regional Crises'!$B$1:$R$66,14,FALSE))/(T$3-T$4)*5)),1)))),(IF(VLOOKUP($E9,'Country Indicator Data'!$B$4:$N$194,10,FALSE)="x","x",ROUND(IF(VLOOKUP($E9,'Country Indicator Data'!$B$4:$N$194,10,FALSE)&gt;T$3,0,IF(VLOOKUP($E9,'Country Indicator Data'!$B$4:$N$194,10,FALSE)&lt;T$4,5,(T$3-VLOOKUP($E9,'Country Indicator Data'!$B$4:$N$194,10,FALSE))/(T$3-T$4)*5)),1))))</f>
        <v>3.3</v>
      </c>
      <c r="U9" s="188">
        <f>IF(B9="Regional crisis",((IF(VLOOKUP($C9,'Regional Crises'!$B$1:$R$66,15,FALSE)="x","x",ROUND(IF(VLOOKUP($C9,'Regional Crises'!$B$1:$R$66,15,FALSE)&gt;U$3,0,IF(VLOOKUP($C9,'Regional Crises'!$B$1:$R$66,15,FALSE)&lt;U$4,5,(U$3-VLOOKUP($C9,'Regional Crises'!$B$1:$R$66,15,FALSE))/(U$3-U$4)*5)),1)))),(IF(VLOOKUP($E9,'Country Indicator Data'!$B$4:$N$194,11,FALSE)="x","x",ROUND(IF(VLOOKUP($E9,'Country Indicator Data'!$B$4:$N$194,11,FALSE)&gt;U$3,0,IF(VLOOKUP($E9,'Country Indicator Data'!$B$4:$N$194,11,FALSE)&lt;U$4,5,(U$3-VLOOKUP($E9,'Country Indicator Data'!$B$4:$N$194,11,FALSE))/(U$3-U$4)*5)),1))))</f>
        <v>2.9</v>
      </c>
      <c r="V9" s="188">
        <f>IF(B9="Regional crisis",((IF(VLOOKUP($C9,'Regional Crises'!$B$1:$R$66,16,FALSE)="x","x",ROUND(IF(VLOOKUP($C9,'Regional Crises'!$B$1:$R$66,16,FALSE)&gt;V$3,0,IF(VLOOKUP($C9,'Regional Crises'!$B$1:$R$66,16,FALSE)&lt;V$4,5,(V$3-VLOOKUP($C9,'Regional Crises'!$B$1:$R$66,16,FALSE))/(V$3-V$4)*5)),1)))),(IF(VLOOKUP($E9,'Country Indicator Data'!$B$4:$N$194,12,FALSE)="x","x",ROUND(IF(VLOOKUP($E9,'Country Indicator Data'!$B$4:$N$194,12,FALSE)&gt;V$3,0,IF(VLOOKUP($E9,'Country Indicator Data'!$B$4:$N$194,12,FALSE)&lt;V$4,5,(V$3-VLOOKUP($E9,'Country Indicator Data'!$B$4:$N$194,12,FALSE))/(V$3-V$4)*5)),1))))</f>
        <v>3.3</v>
      </c>
      <c r="W9" s="188">
        <f t="shared" si="5"/>
        <v>3.2</v>
      </c>
      <c r="X9" s="188">
        <f t="shared" si="6"/>
        <v>3</v>
      </c>
      <c r="Y9" s="212">
        <f>IF('Core Indicators'!FC6="x","x",IF('Core Indicators'!FC6&gt;=5,5,IF('Core Indicators'!FC6&gt;=4,4,IF('Core Indicators'!FC6&gt;=3,3,IF('Core Indicators'!FC6&gt;=2,2,IF('Core Indicators'!FC6&gt;=1,1,0))))))</f>
        <v>2</v>
      </c>
      <c r="Z9" s="188">
        <f t="shared" si="7"/>
        <v>2</v>
      </c>
      <c r="AA9" s="212">
        <f>'Crisis Indicator Data'!Y6</f>
        <v>1</v>
      </c>
      <c r="AB9" s="212">
        <f>'Crisis Indicator Data'!Z6</f>
        <v>1</v>
      </c>
      <c r="AC9" s="212">
        <f>'Crisis Indicator Data'!AA6</f>
        <v>2</v>
      </c>
      <c r="AD9" s="212">
        <f>'Crisis Indicator Data'!AB6</f>
        <v>0</v>
      </c>
      <c r="AE9" s="212">
        <f t="shared" si="10"/>
        <v>2</v>
      </c>
      <c r="AF9" s="212">
        <f>'Crisis Indicator Data'!AC6</f>
        <v>0</v>
      </c>
      <c r="AG9" s="212">
        <f>'Crisis Indicator Data'!AD6</f>
        <v>2</v>
      </c>
      <c r="AH9" s="212">
        <f t="shared" si="11"/>
        <v>2</v>
      </c>
      <c r="AI9" s="212">
        <f>'Crisis Indicator Data'!AE6</f>
        <v>0</v>
      </c>
      <c r="AJ9" s="212">
        <f>'Crisis Indicator Data'!AF6</f>
        <v>1</v>
      </c>
      <c r="AK9" s="212">
        <f>'Crisis Indicator Data'!AG6</f>
        <v>1</v>
      </c>
      <c r="AL9" s="212">
        <f t="shared" si="12"/>
        <v>2</v>
      </c>
      <c r="AM9" s="188">
        <f t="shared" si="8"/>
        <v>2</v>
      </c>
      <c r="AN9" s="188">
        <f t="shared" si="9"/>
        <v>2</v>
      </c>
    </row>
    <row r="10" spans="1:40" ht="13.5" customHeight="1" x14ac:dyDescent="0.3">
      <c r="A10" s="196" t="str">
        <f>'Crisis Indicator Data'!A7</f>
        <v>Western Mediterranean Route</v>
      </c>
      <c r="B10" s="197" t="str">
        <f>'Crisis Indicator Data'!B7</f>
        <v>Regional crisis</v>
      </c>
      <c r="C10" s="197" t="str">
        <f>'Crisis Indicator Data'!C7</f>
        <v>REG008</v>
      </c>
      <c r="D10" s="197" t="str">
        <f>'Crisis Indicator Data'!D7</f>
        <v>Algeria, Morocco, Spain</v>
      </c>
      <c r="E10" s="198" t="str">
        <f>'Crisis Indicator Data'!E7</f>
        <v>DZA, MAR, ESP</v>
      </c>
      <c r="F10" s="188">
        <f>IF(B10="Regional crisis",(IF(VLOOKUP($C10,'Regional Crises'!$B$1:$R$66,7,FALSE)="x","x",ROUND(IF(VLOOKUP($C10,'Regional Crises'!$B$1:$R$66,7,FALSE)&gt;$F$3,5,IF(VLOOKUP($C10,'Regional Crises'!$B$1:$R$66,7,FALSE)&lt;F$4,0,($F$3-VLOOKUP($C10,'Regional Crises'!$B$1:$R$66,7,FALSE))/($F$3-$F$4)*5)),1))),IF(VLOOKUP($E10,'Country Indicator Data'!$B$4:$N$194,3,FALSE)="x","x",ROUND(IF(VLOOKUP($E10,'Country Indicator Data'!$B$4:$N$194,3,FALSE)&gt;$F$3,5,IF(VLOOKUP($E10,'Country Indicator Data'!$B$4:$N$194,3,FALSE)&lt;$F$4,0,($F$3-VLOOKUP($E10,'Country Indicator Data'!$B$4:$N$194,3,FALSE))/($F$3-$F$4)*5)),1)))</f>
        <v>2.7</v>
      </c>
      <c r="G10" s="188">
        <f>IF(B10="Regional crisis",(IF(VLOOKUP($C10,'Regional Crises'!$B$1:$R$66,9,FALSE)="x","x",ROUND(IF(VLOOKUP($C10,'Regional Crises'!$B$1:$R$66,9,FALSE)&gt;G$3,5,IF(VLOOKUP($C10,'Regional Crises'!$B$1:$R$66,9,FALSE)&lt;G$4,0,(G$3-VLOOKUP($C10,'Regional Crises'!$B$1:$R$66,9,FALSE))/(G$3-G$4)*5)),1))),IF(VLOOKUP($E10,'Country Indicator Data'!$B$4:$N$194,5,FALSE)="x","x",ROUND(IF(VLOOKUP($E10,'Country Indicator Data'!$B$4:$N$194,5,FALSE)&gt;G$3,5,IF(VLOOKUP($E10,'Country Indicator Data'!$B$4:$N$194,5,FALSE)&lt;G$4,0,(G$3-VLOOKUP($E10,'Country Indicator Data'!$B$4:$N$194,5,FALSE))/(G$3-G$4)*5)),1)))</f>
        <v>2.9</v>
      </c>
      <c r="H10" s="188">
        <f t="shared" si="0"/>
        <v>2.8</v>
      </c>
      <c r="I10" s="188">
        <f>IF(B10="Regional crisis",(IF(VLOOKUP($C10,'Regional Crises'!$B$1:$R$66,6,FALSE)="x","x",ROUND(IF(VLOOKUP($C10,'Regional Crises'!$B$1:$R$66,6,FALSE)&gt;I$3,5,IF(VLOOKUP($C10,'Regional Crises'!$B$1:$R$66,6,FALSE)&lt;I$4,0,5-(I$3-VLOOKUP($C10,'Regional Crises'!$B$1:$R$66,6,FALSE))/(I$3-I$4)*5)),1))),IF(VLOOKUP($E10,'Country Indicator Data'!$B$4:$N$194,2,FALSE)="x","x",ROUND(IF(VLOOKUP($E10,'Country Indicator Data'!$B$4:$N$194,2,FALSE)&gt;I$3,5,IF(VLOOKUP($E10,'Country Indicator Data'!$B$4:$N$194,2,FALSE)&lt;I$4,0,5-(I$3-VLOOKUP($E10,'Country Indicator Data'!$B$4:$N$194,2,FALSE))/(I$3-I$4)*5)),1)))</f>
        <v>2.2999999999999998</v>
      </c>
      <c r="J10" s="188">
        <f>IF(B10="Regional crisis",(IF(VLOOKUP($C10,'Regional Crises'!$B$1:$R$66,8,FALSE)="x","x",ROUND(IF(VLOOKUP($C10,'Regional Crises'!$B$1:$R$66,8,FALSE)&gt;J$3,5,IF(VLOOKUP($C10,'Regional Crises'!$B$1:$R$66,8,FALSE)&lt;J$4,0,5-(J$3-VLOOKUP($C10,'Regional Crises'!$B$1:$R$66,8,FALSE))/(J$3-J$4)*5)),1))),IF(VLOOKUP($E10,'Country Indicator Data'!$B$4:$N$194,4,FALSE)="x","x",ROUND(IF(VLOOKUP($E10,'Country Indicator Data'!$B$4:$N$194,4,FALSE)&gt;J$3,5,IF(VLOOKUP($E10,'Country Indicator Data'!$B$4:$N$194,4,FALSE)&lt;J$4,0,5-(J$3-VLOOKUP($E10,'Country Indicator Data'!$B$4:$N$194,4,FALSE))/(J$3-J$4)*5)),1)))</f>
        <v>3.2</v>
      </c>
      <c r="K10" s="188">
        <f t="shared" si="1"/>
        <v>2.75</v>
      </c>
      <c r="L10" s="188">
        <f>IF(B10="Regional crisis",(IF(VLOOKUP($C10,'Regional Crises'!$B$1:$R$66,10,FALSE)="x","x",ROUND(IF(VLOOKUP($C10,'Regional Crises'!$B$1:$R$66,10,FALSE)&gt;L$3,5,IF(VLOOKUP($C10,'Regional Crises'!$B$1:$R$66,10,FALSE)&lt;L$4,0,5-(L$3-VLOOKUP($C10,'Regional Crises'!$B$1:$R$66,10,FALSE))/(L$3-L$4)*5)),1))),IF(VLOOKUP($E10,'Country Indicator Data'!$B$4:$N$194,6,FALSE)="x","x",ROUND(IF(VLOOKUP($E10,'Country Indicator Data'!$B$4:$N$194,6,FALSE)&gt;L$3,5,IF(VLOOKUP($E10,'Country Indicator Data'!$B$4:$N$194,6,FALSE)&lt;L$4,0,5-(L$3-VLOOKUP($E10,'Country Indicator Data'!$B$4:$N$194,6,FALSE))/(L$3-L$4)*5)),1)))</f>
        <v>2.2000000000000002</v>
      </c>
      <c r="M10" s="188">
        <f>IF(B10="Regional crisis",(IF(VLOOKUP($C10,'Regional Crises'!$B$1:$R$66,11,FALSE)="x","x",ROUND(IF(VLOOKUP($C10,'Regional Crises'!$B$1:$R$66,11,FALSE)&gt;M$3,5,IF(VLOOKUP($C10,'Regional Crises'!$B$1:$R$66,11,FALSE)&lt;M$4,0,5-(M$3-VLOOKUP($C10,'Regional Crises'!$B$1:$R$66,11,FALSE))/(M$3-M$4)*5)),1))),IF(VLOOKUP($E10,'Country Indicator Data'!$B$4:$N$194,7,FALSE)="x","x",ROUND(IF(VLOOKUP($E10,'Country Indicator Data'!$B$4:$N$194,7,FALSE)&gt;M$3,5,IF(VLOOKUP($E10,'Country Indicator Data'!$B$4:$N$194,7,FALSE)&lt;M$4,0,5-(M$3-VLOOKUP($E10,'Country Indicator Data'!$B$4:$N$194,7,FALSE))/(M$3-M$4)*5)),1)))</f>
        <v>1.1000000000000001</v>
      </c>
      <c r="N10" s="188">
        <f t="shared" si="2"/>
        <v>1.6500000000000001</v>
      </c>
      <c r="O10" s="188">
        <f t="shared" si="3"/>
        <v>2.4</v>
      </c>
      <c r="P10" s="188">
        <f>IF(B10="Regional crisis",VLOOKUP(C10,'Regional Crises'!$B$1:$R$69,12,FALSE),VLOOKUP(E10,'Country Indicator Data'!$B$4:$I$194,8,FALSE))</f>
        <v>3</v>
      </c>
      <c r="Q10" s="188">
        <f>IF($B10="Regional crisis",((IF(VLOOKUP($C10,'Regional Crises'!$B$1:$R$66,13,FALSE)="x","x",ROUND(IF(VLOOKUP($C10,'Regional Crises'!$B$1:$R$66,13,FALSE)&gt;Q$3,5,IF(VLOOKUP($C10,'Regional Crises'!$B$1:$R$66,13,FALSE)&lt;Q$4,0,5-(LOG(Q$3)-LOG(VLOOKUP($C10,'Regional Crises'!$B$1:$R$66,13,FALSE)))/(LOG(Q$3)-LOG(Q$4))*5)),1)))),(IF(VLOOKUP($E10,'Country Indicator Data'!$B$4:$N$194,9,FALSE)="x","x",ROUND(IF(VLOOKUP($E10,'Country Indicator Data'!$B$4:$N$194,9,FALSE)&gt;Q$3,5,IF(VLOOKUP($E10,'Country Indicator Data'!$B$4:$N$194,9,FALSE)&lt;Q$4,0,5-(LOG(Q$3)-LOG(VLOOKUP($E10,'Country Indicator Data'!$B$4:$N$194,9,FALSE)))/(LOG(Q$3)-LOG(Q$4))*5)),1))))</f>
        <v>3.2</v>
      </c>
      <c r="R10" s="188">
        <f t="shared" si="4"/>
        <v>3.1</v>
      </c>
      <c r="S10" s="188">
        <f>IF(B10="Regional crisis",((IF(VLOOKUP($C10,'Regional Crises'!$B$1:$R$66,17,FALSE)="x","x",ROUND(IF(VLOOKUP($C10,'Regional Crises'!$B$1:$R$66,17,FALSE)&gt;S$3,0,IF(VLOOKUP($C10,'Regional Crises'!$B$1:$R$66,17,FALSE)&lt;S$4,5,(S$3-VLOOKUP($C10,'Regional Crises'!$B$1:$R$66,17,FALSE))/(S$3-S$4)*5)),1)))),(IF(VLOOKUP($E10,'Country Indicator Data'!$B$4:$N$194,13,FALSE)="x","x",ROUND(IF(VLOOKUP($E10,'Country Indicator Data'!$B$4:$N$194,13,FALSE)&gt;S$3,0,IF(VLOOKUP($E10,'Country Indicator Data'!$B$4:$N$194,13,FALSE)&lt;S$4,5,(S$3-VLOOKUP($E10,'Country Indicator Data'!$B$4:$N$194,13,FALSE))/(S$3-S$4)*5)),1))))</f>
        <v>2.7</v>
      </c>
      <c r="T10" s="188">
        <f>IF(B10="Regional crisis",((IF(VLOOKUP($C10,'Regional Crises'!$B$1:$R$66,14,FALSE)="x","x",ROUND(IF(VLOOKUP($C10,'Regional Crises'!$B$1:$R$66,14,FALSE)&gt;T$3,0,IF(VLOOKUP($C10,'Regional Crises'!$B$1:$R$66,14,FALSE)&lt;T$4,5,(T$3-VLOOKUP($C10,'Regional Crises'!$B$1:$R$66,14,FALSE))/(T$3-T$4)*5)),1)))),(IF(VLOOKUP($E10,'Country Indicator Data'!$B$4:$N$194,10,FALSE)="x","x",ROUND(IF(VLOOKUP($E10,'Country Indicator Data'!$B$4:$N$194,10,FALSE)&gt;T$3,0,IF(VLOOKUP($E10,'Country Indicator Data'!$B$4:$N$194,10,FALSE)&lt;T$4,5,(T$3-VLOOKUP($E10,'Country Indicator Data'!$B$4:$N$194,10,FALSE))/(T$3-T$4)*5)),1))))</f>
        <v>2.5</v>
      </c>
      <c r="U10" s="188">
        <f>IF(B10="Regional crisis",((IF(VLOOKUP($C10,'Regional Crises'!$B$1:$R$66,15,FALSE)="x","x",ROUND(IF(VLOOKUP($C10,'Regional Crises'!$B$1:$R$66,15,FALSE)&gt;U$3,0,IF(VLOOKUP($C10,'Regional Crises'!$B$1:$R$66,15,FALSE)&lt;U$4,5,(U$3-VLOOKUP($C10,'Regional Crises'!$B$1:$R$66,15,FALSE))/(U$3-U$4)*5)),1)))),(IF(VLOOKUP($E10,'Country Indicator Data'!$B$4:$N$194,11,FALSE)="x","x",ROUND(IF(VLOOKUP($E10,'Country Indicator Data'!$B$4:$N$194,11,FALSE)&gt;U$3,0,IF(VLOOKUP($E10,'Country Indicator Data'!$B$4:$N$194,11,FALSE)&lt;U$4,5,(U$3-VLOOKUP($E10,'Country Indicator Data'!$B$4:$N$194,11,FALSE))/(U$3-U$4)*5)),1))))</f>
        <v>3.1</v>
      </c>
      <c r="V10" s="188">
        <f>IF(B10="Regional crisis",((IF(VLOOKUP($C10,'Regional Crises'!$B$1:$R$66,16,FALSE)="x","x",ROUND(IF(VLOOKUP($C10,'Regional Crises'!$B$1:$R$66,16,FALSE)&gt;V$3,0,IF(VLOOKUP($C10,'Regional Crises'!$B$1:$R$66,16,FALSE)&lt;V$4,5,(V$3-VLOOKUP($C10,'Regional Crises'!$B$1:$R$66,16,FALSE))/(V$3-V$4)*5)),1)))),(IF(VLOOKUP($E10,'Country Indicator Data'!$B$4:$N$194,12,FALSE)="x","x",ROUND(IF(VLOOKUP($E10,'Country Indicator Data'!$B$4:$N$194,12,FALSE)&gt;V$3,0,IF(VLOOKUP($E10,'Country Indicator Data'!$B$4:$N$194,12,FALSE)&lt;V$4,5,(V$3-VLOOKUP($E10,'Country Indicator Data'!$B$4:$N$194,12,FALSE))/(V$3-V$4)*5)),1))))</f>
        <v>2.2999999999999998</v>
      </c>
      <c r="W10" s="188">
        <f t="shared" si="5"/>
        <v>2.7</v>
      </c>
      <c r="X10" s="188">
        <f t="shared" si="6"/>
        <v>2.7</v>
      </c>
      <c r="Y10" s="212">
        <f>IF('Core Indicators'!FC7="x","x",IF('Core Indicators'!FC7&gt;=5,5,IF('Core Indicators'!FC7&gt;=4,4,IF('Core Indicators'!FC7&gt;=3,3,IF('Core Indicators'!FC7&gt;=2,2,IF('Core Indicators'!FC7&gt;=1,1,0))))))</f>
        <v>2</v>
      </c>
      <c r="Z10" s="188">
        <f t="shared" si="7"/>
        <v>2</v>
      </c>
      <c r="AA10" s="212">
        <f>'Crisis Indicator Data'!Y7</f>
        <v>1</v>
      </c>
      <c r="AB10" s="212">
        <f>'Crisis Indicator Data'!Z7</f>
        <v>0</v>
      </c>
      <c r="AC10" s="212">
        <f>'Crisis Indicator Data'!AA7</f>
        <v>2</v>
      </c>
      <c r="AD10" s="212">
        <f>'Crisis Indicator Data'!AB7</f>
        <v>0</v>
      </c>
      <c r="AE10" s="212">
        <f t="shared" si="10"/>
        <v>2</v>
      </c>
      <c r="AF10" s="212">
        <f>'Crisis Indicator Data'!AC7</f>
        <v>0</v>
      </c>
      <c r="AG10" s="212">
        <f>'Crisis Indicator Data'!AD7</f>
        <v>2</v>
      </c>
      <c r="AH10" s="212">
        <f t="shared" si="11"/>
        <v>2</v>
      </c>
      <c r="AI10" s="212">
        <f>'Crisis Indicator Data'!AE7</f>
        <v>0</v>
      </c>
      <c r="AJ10" s="212">
        <f>'Crisis Indicator Data'!AF7</f>
        <v>1</v>
      </c>
      <c r="AK10" s="212">
        <f>'Crisis Indicator Data'!AG7</f>
        <v>0</v>
      </c>
      <c r="AL10" s="212">
        <f t="shared" si="12"/>
        <v>1</v>
      </c>
      <c r="AM10" s="188">
        <f t="shared" si="8"/>
        <v>2</v>
      </c>
      <c r="AN10" s="188">
        <f t="shared" si="9"/>
        <v>2</v>
      </c>
    </row>
    <row r="11" spans="1:40" ht="13.5" customHeight="1" x14ac:dyDescent="0.3">
      <c r="A11" s="196" t="str">
        <f>'Crisis Indicator Data'!A8</f>
        <v>Central Mediterranean Route</v>
      </c>
      <c r="B11" s="197" t="str">
        <f>'Crisis Indicator Data'!B8</f>
        <v>Regional crisis</v>
      </c>
      <c r="C11" s="197" t="str">
        <f>'Crisis Indicator Data'!C8</f>
        <v>REG007</v>
      </c>
      <c r="D11" s="197" t="str">
        <f>'Crisis Indicator Data'!D8</f>
        <v>Algeria, Tunisia, Libya, Italy</v>
      </c>
      <c r="E11" s="198" t="str">
        <f>'Crisis Indicator Data'!E8</f>
        <v>DZA, TUN, LBY, ITA</v>
      </c>
      <c r="F11" s="188">
        <f>IF(B11="Regional crisis",(IF(VLOOKUP($C11,'Regional Crises'!$B$1:$R$66,7,FALSE)="x","x",ROUND(IF(VLOOKUP($C11,'Regional Crises'!$B$1:$R$66,7,FALSE)&gt;$F$3,5,IF(VLOOKUP($C11,'Regional Crises'!$B$1:$R$66,7,FALSE)&lt;F$4,0,($F$3-VLOOKUP($C11,'Regional Crises'!$B$1:$R$66,7,FALSE))/($F$3-$F$4)*5)),1))),IF(VLOOKUP($E11,'Country Indicator Data'!$B$4:$N$194,3,FALSE)="x","x",ROUND(IF(VLOOKUP($E11,'Country Indicator Data'!$B$4:$N$194,3,FALSE)&gt;$F$3,5,IF(VLOOKUP($E11,'Country Indicator Data'!$B$4:$N$194,3,FALSE)&lt;$F$4,0,($F$3-VLOOKUP($E11,'Country Indicator Data'!$B$4:$N$194,3,FALSE))/($F$3-$F$4)*5)),1)))</f>
        <v>2.9</v>
      </c>
      <c r="G11" s="188">
        <f>IF(B11="Regional crisis",(IF(VLOOKUP($C11,'Regional Crises'!$B$1:$R$66,9,FALSE)="x","x",ROUND(IF(VLOOKUP($C11,'Regional Crises'!$B$1:$R$66,9,FALSE)&gt;G$3,5,IF(VLOOKUP($C11,'Regional Crises'!$B$1:$R$66,9,FALSE)&lt;G$4,0,(G$3-VLOOKUP($C11,'Regional Crises'!$B$1:$R$66,9,FALSE))/(G$3-G$4)*5)),1))),IF(VLOOKUP($E11,'Country Indicator Data'!$B$4:$N$194,5,FALSE)="x","x",ROUND(IF(VLOOKUP($E11,'Country Indicator Data'!$B$4:$N$194,5,FALSE)&gt;G$3,5,IF(VLOOKUP($E11,'Country Indicator Data'!$B$4:$N$194,5,FALSE)&lt;G$4,0,(G$3-VLOOKUP($E11,'Country Indicator Data'!$B$4:$N$194,5,FALSE))/(G$3-G$4)*5)),1)))</f>
        <v>2.7</v>
      </c>
      <c r="H11" s="188">
        <f t="shared" si="0"/>
        <v>2.8</v>
      </c>
      <c r="I11" s="188">
        <f>IF(B11="Regional crisis",(IF(VLOOKUP($C11,'Regional Crises'!$B$1:$R$66,6,FALSE)="x","x",ROUND(IF(VLOOKUP($C11,'Regional Crises'!$B$1:$R$66,6,FALSE)&gt;I$3,5,IF(VLOOKUP($C11,'Regional Crises'!$B$1:$R$66,6,FALSE)&lt;I$4,0,5-(I$3-VLOOKUP($C11,'Regional Crises'!$B$1:$R$66,6,FALSE))/(I$3-I$4)*5)),1))),IF(VLOOKUP($E11,'Country Indicator Data'!$B$4:$N$194,2,FALSE)="x","x",ROUND(IF(VLOOKUP($E11,'Country Indicator Data'!$B$4:$N$194,2,FALSE)&gt;I$3,5,IF(VLOOKUP($E11,'Country Indicator Data'!$B$4:$N$194,2,FALSE)&lt;I$4,0,5-(I$3-VLOOKUP($E11,'Country Indicator Data'!$B$4:$N$194,2,FALSE))/(I$3-I$4)*5)),1)))</f>
        <v>1.1000000000000001</v>
      </c>
      <c r="J11" s="188">
        <f>IF(B11="Regional crisis",(IF(VLOOKUP($C11,'Regional Crises'!$B$1:$R$66,8,FALSE)="x","x",ROUND(IF(VLOOKUP($C11,'Regional Crises'!$B$1:$R$66,8,FALSE)&gt;J$3,5,IF(VLOOKUP($C11,'Regional Crises'!$B$1:$R$66,8,FALSE)&lt;J$4,0,5-(J$3-VLOOKUP($C11,'Regional Crises'!$B$1:$R$66,8,FALSE))/(J$3-J$4)*5)),1))),IF(VLOOKUP($E11,'Country Indicator Data'!$B$4:$N$194,4,FALSE)="x","x",ROUND(IF(VLOOKUP($E11,'Country Indicator Data'!$B$4:$N$194,4,FALSE)&gt;J$3,5,IF(VLOOKUP($E11,'Country Indicator Data'!$B$4:$N$194,4,FALSE)&lt;J$4,0,5-(J$3-VLOOKUP($E11,'Country Indicator Data'!$B$4:$N$194,4,FALSE))/(J$3-J$4)*5)),1)))</f>
        <v>0.7</v>
      </c>
      <c r="K11" s="188">
        <f t="shared" si="1"/>
        <v>0.9</v>
      </c>
      <c r="L11" s="188">
        <f>IF(B11="Regional crisis",(IF(VLOOKUP($C11,'Regional Crises'!$B$1:$R$66,10,FALSE)="x","x",ROUND(IF(VLOOKUP($C11,'Regional Crises'!$B$1:$R$66,10,FALSE)&gt;L$3,5,IF(VLOOKUP($C11,'Regional Crises'!$B$1:$R$66,10,FALSE)&lt;L$4,0,5-(L$3-VLOOKUP($C11,'Regional Crises'!$B$1:$R$66,10,FALSE))/(L$3-L$4)*5)),1))),IF(VLOOKUP($E11,'Country Indicator Data'!$B$4:$N$194,6,FALSE)="x","x",ROUND(IF(VLOOKUP($E11,'Country Indicator Data'!$B$4:$N$194,6,FALSE)&gt;L$3,5,IF(VLOOKUP($E11,'Country Indicator Data'!$B$4:$N$194,6,FALSE)&lt;L$4,0,5-(L$3-VLOOKUP($E11,'Country Indicator Data'!$B$4:$N$194,6,FALSE))/(L$3-L$4)*5)),1)))</f>
        <v>1.6</v>
      </c>
      <c r="M11" s="188">
        <f>IF(B11="Regional crisis",(IF(VLOOKUP($C11,'Regional Crises'!$B$1:$R$66,11,FALSE)="x","x",ROUND(IF(VLOOKUP($C11,'Regional Crises'!$B$1:$R$66,11,FALSE)&gt;M$3,5,IF(VLOOKUP($C11,'Regional Crises'!$B$1:$R$66,11,FALSE)&lt;M$4,0,5-(M$3-VLOOKUP($C11,'Regional Crises'!$B$1:$R$66,11,FALSE))/(M$3-M$4)*5)),1))),IF(VLOOKUP($E11,'Country Indicator Data'!$B$4:$N$194,7,FALSE)="x","x",ROUND(IF(VLOOKUP($E11,'Country Indicator Data'!$B$4:$N$194,7,FALSE)&gt;M$3,5,IF(VLOOKUP($E11,'Country Indicator Data'!$B$4:$N$194,7,FALSE)&lt;M$4,0,5-(M$3-VLOOKUP($E11,'Country Indicator Data'!$B$4:$N$194,7,FALSE))/(M$3-M$4)*5)),1)))</f>
        <v>0.9</v>
      </c>
      <c r="N11" s="188">
        <f t="shared" si="2"/>
        <v>1.25</v>
      </c>
      <c r="O11" s="188">
        <f t="shared" si="3"/>
        <v>1.6499999999999997</v>
      </c>
      <c r="P11" s="188">
        <f>IF(B11="Regional crisis",VLOOKUP(C11,'Regional Crises'!$B$1:$R$69,12,FALSE),VLOOKUP(E11,'Country Indicator Data'!$B$4:$I$194,8,FALSE))</f>
        <v>2.75</v>
      </c>
      <c r="Q11" s="188">
        <f>IF($B11="Regional crisis",((IF(VLOOKUP($C11,'Regional Crises'!$B$1:$R$66,13,FALSE)="x","x",ROUND(IF(VLOOKUP($C11,'Regional Crises'!$B$1:$R$66,13,FALSE)&gt;Q$3,5,IF(VLOOKUP($C11,'Regional Crises'!$B$1:$R$66,13,FALSE)&lt;Q$4,0,5-(LOG(Q$3)-LOG(VLOOKUP($C11,'Regional Crises'!$B$1:$R$66,13,FALSE)))/(LOG(Q$3)-LOG(Q$4))*5)),1)))),(IF(VLOOKUP($E11,'Country Indicator Data'!$B$4:$N$194,9,FALSE)="x","x",ROUND(IF(VLOOKUP($E11,'Country Indicator Data'!$B$4:$N$194,9,FALSE)&gt;Q$3,5,IF(VLOOKUP($E11,'Country Indicator Data'!$B$4:$N$194,9,FALSE)&lt;Q$4,0,5-(LOG(Q$3)-LOG(VLOOKUP($E11,'Country Indicator Data'!$B$4:$N$194,9,FALSE)))/(LOG(Q$3)-LOG(Q$4))*5)),1))))</f>
        <v>4</v>
      </c>
      <c r="R11" s="188">
        <f t="shared" si="4"/>
        <v>3.375</v>
      </c>
      <c r="S11" s="188">
        <f>IF(B11="Regional crisis",((IF(VLOOKUP($C11,'Regional Crises'!$B$1:$R$66,17,FALSE)="x","x",ROUND(IF(VLOOKUP($C11,'Regional Crises'!$B$1:$R$66,17,FALSE)&gt;S$3,0,IF(VLOOKUP($C11,'Regional Crises'!$B$1:$R$66,17,FALSE)&lt;S$4,5,(S$3-VLOOKUP($C11,'Regional Crises'!$B$1:$R$66,17,FALSE))/(S$3-S$4)*5)),1)))),(IF(VLOOKUP($E11,'Country Indicator Data'!$B$4:$N$194,13,FALSE)="x","x",ROUND(IF(VLOOKUP($E11,'Country Indicator Data'!$B$4:$N$194,13,FALSE)&gt;S$3,0,IF(VLOOKUP($E11,'Country Indicator Data'!$B$4:$N$194,13,FALSE)&lt;S$4,5,(S$3-VLOOKUP($E11,'Country Indicator Data'!$B$4:$N$194,13,FALSE))/(S$3-S$4)*5)),1))))</f>
        <v>3.1</v>
      </c>
      <c r="T11" s="188">
        <f>IF(B11="Regional crisis",((IF(VLOOKUP($C11,'Regional Crises'!$B$1:$R$66,14,FALSE)="x","x",ROUND(IF(VLOOKUP($C11,'Regional Crises'!$B$1:$R$66,14,FALSE)&gt;T$3,0,IF(VLOOKUP($C11,'Regional Crises'!$B$1:$R$66,14,FALSE)&lt;T$4,5,(T$3-VLOOKUP($C11,'Regional Crises'!$B$1:$R$66,14,FALSE))/(T$3-T$4)*5)),1)))),(IF(VLOOKUP($E11,'Country Indicator Data'!$B$4:$N$194,10,FALSE)="x","x",ROUND(IF(VLOOKUP($E11,'Country Indicator Data'!$B$4:$N$194,10,FALSE)&gt;T$3,0,IF(VLOOKUP($E11,'Country Indicator Data'!$B$4:$N$194,10,FALSE)&lt;T$4,5,(T$3-VLOOKUP($E11,'Country Indicator Data'!$B$4:$N$194,10,FALSE))/(T$3-T$4)*5)),1))))</f>
        <v>3.1</v>
      </c>
      <c r="U11" s="188">
        <f>IF(B11="Regional crisis",((IF(VLOOKUP($C11,'Regional Crises'!$B$1:$R$66,15,FALSE)="x","x",ROUND(IF(VLOOKUP($C11,'Regional Crises'!$B$1:$R$66,15,FALSE)&gt;U$3,0,IF(VLOOKUP($C11,'Regional Crises'!$B$1:$R$66,15,FALSE)&lt;U$4,5,(U$3-VLOOKUP($C11,'Regional Crises'!$B$1:$R$66,15,FALSE))/(U$3-U$4)*5)),1)))),(IF(VLOOKUP($E11,'Country Indicator Data'!$B$4:$N$194,11,FALSE)="x","x",ROUND(IF(VLOOKUP($E11,'Country Indicator Data'!$B$4:$N$194,11,FALSE)&gt;U$3,0,IF(VLOOKUP($E11,'Country Indicator Data'!$B$4:$N$194,11,FALSE)&lt;U$4,5,(U$3-VLOOKUP($E11,'Country Indicator Data'!$B$4:$N$194,11,FALSE))/(U$3-U$4)*5)),1))))</f>
        <v>2.9</v>
      </c>
      <c r="V11" s="188">
        <f>IF(B11="Regional crisis",((IF(VLOOKUP($C11,'Regional Crises'!$B$1:$R$66,16,FALSE)="x","x",ROUND(IF(VLOOKUP($C11,'Regional Crises'!$B$1:$R$66,16,FALSE)&gt;V$3,0,IF(VLOOKUP($C11,'Regional Crises'!$B$1:$R$66,16,FALSE)&lt;V$4,5,(V$3-VLOOKUP($C11,'Regional Crises'!$B$1:$R$66,16,FALSE))/(V$3-V$4)*5)),1)))),(IF(VLOOKUP($E11,'Country Indicator Data'!$B$4:$N$194,12,FALSE)="x","x",ROUND(IF(VLOOKUP($E11,'Country Indicator Data'!$B$4:$N$194,12,FALSE)&gt;V$3,0,IF(VLOOKUP($E11,'Country Indicator Data'!$B$4:$N$194,12,FALSE)&lt;V$4,5,(V$3-VLOOKUP($E11,'Country Indicator Data'!$B$4:$N$194,12,FALSE))/(V$3-V$4)*5)),1))))</f>
        <v>2.5</v>
      </c>
      <c r="W11" s="188">
        <f t="shared" si="5"/>
        <v>2.9</v>
      </c>
      <c r="X11" s="188">
        <f t="shared" si="6"/>
        <v>2.6</v>
      </c>
      <c r="Y11" s="212">
        <f>IF('Core Indicators'!FC8="x","x",IF('Core Indicators'!FC8&gt;=5,5,IF('Core Indicators'!FC8&gt;=4,4,IF('Core Indicators'!FC8&gt;=3,3,IF('Core Indicators'!FC8&gt;=2,2,IF('Core Indicators'!FC8&gt;=1,1,0))))))</f>
        <v>2</v>
      </c>
      <c r="Z11" s="188">
        <f t="shared" si="7"/>
        <v>2</v>
      </c>
      <c r="AA11" s="212">
        <f>'Crisis Indicator Data'!Y8</f>
        <v>2</v>
      </c>
      <c r="AB11" s="212">
        <f>'Crisis Indicator Data'!Z8</f>
        <v>3</v>
      </c>
      <c r="AC11" s="212">
        <f>'Crisis Indicator Data'!AA8</f>
        <v>3</v>
      </c>
      <c r="AD11" s="212">
        <f>'Crisis Indicator Data'!AB8</f>
        <v>0</v>
      </c>
      <c r="AE11" s="212">
        <f t="shared" si="10"/>
        <v>4</v>
      </c>
      <c r="AF11" s="212">
        <f>'Crisis Indicator Data'!AC8</f>
        <v>2</v>
      </c>
      <c r="AG11" s="212">
        <f>'Crisis Indicator Data'!AD8</f>
        <v>3</v>
      </c>
      <c r="AH11" s="212">
        <f t="shared" si="11"/>
        <v>5</v>
      </c>
      <c r="AI11" s="212">
        <f>'Crisis Indicator Data'!AE8</f>
        <v>3</v>
      </c>
      <c r="AJ11" s="212">
        <f>'Crisis Indicator Data'!AF8</f>
        <v>1</v>
      </c>
      <c r="AK11" s="212">
        <f>'Crisis Indicator Data'!AG8</f>
        <v>3</v>
      </c>
      <c r="AL11" s="212">
        <f t="shared" si="12"/>
        <v>5</v>
      </c>
      <c r="AM11" s="188">
        <f t="shared" si="8"/>
        <v>5</v>
      </c>
      <c r="AN11" s="188">
        <f t="shared" si="9"/>
        <v>3.5</v>
      </c>
    </row>
    <row r="12" spans="1:40" ht="13.5" customHeight="1" x14ac:dyDescent="0.3">
      <c r="A12" s="196" t="str">
        <f>'Crisis Indicator Data'!A9</f>
        <v>Nagorno-Karabakh Conflict in Armenia</v>
      </c>
      <c r="B12" s="197" t="str">
        <f>'Crisis Indicator Data'!B9</f>
        <v>Conflict</v>
      </c>
      <c r="C12" s="197" t="str">
        <f>'Crisis Indicator Data'!C9</f>
        <v>ARM002</v>
      </c>
      <c r="D12" s="197" t="str">
        <f>'Crisis Indicator Data'!D9</f>
        <v>Armenia</v>
      </c>
      <c r="E12" s="198" t="str">
        <f>'Crisis Indicator Data'!E9</f>
        <v>ARM</v>
      </c>
      <c r="F12" s="188">
        <f>IF(B12="Regional crisis",(IF(VLOOKUP($C12,'Regional Crises'!$B$1:$R$66,7,FALSE)="x","x",ROUND(IF(VLOOKUP($C12,'Regional Crises'!$B$1:$R$66,7,FALSE)&gt;$F$3,5,IF(VLOOKUP($C12,'Regional Crises'!$B$1:$R$66,7,FALSE)&lt;F$4,0,($F$3-VLOOKUP($C12,'Regional Crises'!$B$1:$R$66,7,FALSE))/($F$3-$F$4)*5)),1))),IF(VLOOKUP($E12,'Country Indicator Data'!$B$4:$N$194,3,FALSE)="x","x",ROUND(IF(VLOOKUP($E12,'Country Indicator Data'!$B$4:$N$194,3,FALSE)&gt;$F$3,5,IF(VLOOKUP($E12,'Country Indicator Data'!$B$4:$N$194,3,FALSE)&lt;$F$4,0,($F$3-VLOOKUP($E12,'Country Indicator Data'!$B$4:$N$194,3,FALSE))/($F$3-$F$4)*5)),1)))</f>
        <v>2.9</v>
      </c>
      <c r="G12" s="188">
        <f>IF(B12="Regional crisis",(IF(VLOOKUP($C12,'Regional Crises'!$B$1:$R$66,9,FALSE)="x","x",ROUND(IF(VLOOKUP($C12,'Regional Crises'!$B$1:$R$66,9,FALSE)&gt;G$3,5,IF(VLOOKUP($C12,'Regional Crises'!$B$1:$R$66,9,FALSE)&lt;G$4,0,(G$3-VLOOKUP($C12,'Regional Crises'!$B$1:$R$66,9,FALSE))/(G$3-G$4)*5)),1))),IF(VLOOKUP($E12,'Country Indicator Data'!$B$4:$N$194,5,FALSE)="x","x",ROUND(IF(VLOOKUP($E12,'Country Indicator Data'!$B$4:$N$194,5,FALSE)&gt;G$3,5,IF(VLOOKUP($E12,'Country Indicator Data'!$B$4:$N$194,5,FALSE)&lt;G$4,0,(G$3-VLOOKUP($E12,'Country Indicator Data'!$B$4:$N$194,5,FALSE))/(G$3-G$4)*5)),1)))</f>
        <v>1.5</v>
      </c>
      <c r="H12" s="188">
        <f t="shared" si="0"/>
        <v>2.2000000000000002</v>
      </c>
      <c r="I12" s="188">
        <f>IF(B12="Regional crisis",(IF(VLOOKUP($C12,'Regional Crises'!$B$1:$R$66,6,FALSE)="x","x",ROUND(IF(VLOOKUP($C12,'Regional Crises'!$B$1:$R$66,6,FALSE)&gt;I$3,5,IF(VLOOKUP($C12,'Regional Crises'!$B$1:$R$66,6,FALSE)&lt;I$4,0,5-(I$3-VLOOKUP($C12,'Regional Crises'!$B$1:$R$66,6,FALSE))/(I$3-I$4)*5)),1))),IF(VLOOKUP($E12,'Country Indicator Data'!$B$4:$N$194,2,FALSE)="x","x",ROUND(IF(VLOOKUP($E12,'Country Indicator Data'!$B$4:$N$194,2,FALSE)&gt;I$3,5,IF(VLOOKUP($E12,'Country Indicator Data'!$B$4:$N$194,2,FALSE)&lt;I$4,0,5-(I$3-VLOOKUP($E12,'Country Indicator Data'!$B$4:$N$194,2,FALSE))/(I$3-I$4)*5)),1)))</f>
        <v>0.2</v>
      </c>
      <c r="J12" s="188">
        <f>IF(B12="Regional crisis",(IF(VLOOKUP($C12,'Regional Crises'!$B$1:$R$66,8,FALSE)="x","x",ROUND(IF(VLOOKUP($C12,'Regional Crises'!$B$1:$R$66,8,FALSE)&gt;J$3,5,IF(VLOOKUP($C12,'Regional Crises'!$B$1:$R$66,8,FALSE)&lt;J$4,0,5-(J$3-VLOOKUP($C12,'Regional Crises'!$B$1:$R$66,8,FALSE))/(J$3-J$4)*5)),1))),IF(VLOOKUP($E12,'Country Indicator Data'!$B$4:$N$194,4,FALSE)="x","x",ROUND(IF(VLOOKUP($E12,'Country Indicator Data'!$B$4:$N$194,4,FALSE)&gt;J$3,5,IF(VLOOKUP($E12,'Country Indicator Data'!$B$4:$N$194,4,FALSE)&lt;J$4,0,5-(J$3-VLOOKUP($E12,'Country Indicator Data'!$B$4:$N$194,4,FALSE))/(J$3-J$4)*5)),1)))</f>
        <v>0.2</v>
      </c>
      <c r="K12" s="188">
        <f t="shared" si="1"/>
        <v>0.2</v>
      </c>
      <c r="L12" s="188">
        <f>IF(B12="Regional crisis",(IF(VLOOKUP($C12,'Regional Crises'!$B$1:$R$66,10,FALSE)="x","x",ROUND(IF(VLOOKUP($C12,'Regional Crises'!$B$1:$R$66,10,FALSE)&gt;L$3,5,IF(VLOOKUP($C12,'Regional Crises'!$B$1:$R$66,10,FALSE)&lt;L$4,0,5-(L$3-VLOOKUP($C12,'Regional Crises'!$B$1:$R$66,10,FALSE))/(L$3-L$4)*5)),1))),IF(VLOOKUP($E12,'Country Indicator Data'!$B$4:$N$194,6,FALSE)="x","x",ROUND(IF(VLOOKUP($E12,'Country Indicator Data'!$B$4:$N$194,6,FALSE)&gt;L$3,5,IF(VLOOKUP($E12,'Country Indicator Data'!$B$4:$N$194,6,FALSE)&lt;L$4,0,5-(L$3-VLOOKUP($E12,'Country Indicator Data'!$B$4:$N$194,6,FALSE))/(L$3-L$4)*5)),1)))</f>
        <v>1.7</v>
      </c>
      <c r="M12" s="188">
        <f>IF(B12="Regional crisis",(IF(VLOOKUP($C12,'Regional Crises'!$B$1:$R$66,11,FALSE)="x","x",ROUND(IF(VLOOKUP($C12,'Regional Crises'!$B$1:$R$66,11,FALSE)&gt;M$3,5,IF(VLOOKUP($C12,'Regional Crises'!$B$1:$R$66,11,FALSE)&lt;M$4,0,5-(M$3-VLOOKUP($C12,'Regional Crises'!$B$1:$R$66,11,FALSE))/(M$3-M$4)*5)),1))),IF(VLOOKUP($E12,'Country Indicator Data'!$B$4:$N$194,7,FALSE)="x","x",ROUND(IF(VLOOKUP($E12,'Country Indicator Data'!$B$4:$N$194,7,FALSE)&gt;M$3,5,IF(VLOOKUP($E12,'Country Indicator Data'!$B$4:$N$194,7,FALSE)&lt;M$4,0,5-(M$3-VLOOKUP($E12,'Country Indicator Data'!$B$4:$N$194,7,FALSE))/(M$3-M$4)*5)),1)))</f>
        <v>1.2</v>
      </c>
      <c r="N12" s="188">
        <f t="shared" si="2"/>
        <v>1.45</v>
      </c>
      <c r="O12" s="188">
        <f t="shared" si="3"/>
        <v>1.2833333333333334</v>
      </c>
      <c r="P12" s="188">
        <f>IF(B12="Regional crisis",VLOOKUP(C12,'Regional Crises'!$B$1:$R$69,12,FALSE),VLOOKUP(E12,'Country Indicator Data'!$B$4:$I$194,8,FALSE))</f>
        <v>3</v>
      </c>
      <c r="Q12" s="188">
        <f>IF($B12="Regional crisis",((IF(VLOOKUP($C12,'Regional Crises'!$B$1:$R$66,13,FALSE)="x","x",ROUND(IF(VLOOKUP($C12,'Regional Crises'!$B$1:$R$66,13,FALSE)&gt;Q$3,5,IF(VLOOKUP($C12,'Regional Crises'!$B$1:$R$66,13,FALSE)&lt;Q$4,0,5-(LOG(Q$3)-LOG(VLOOKUP($C12,'Regional Crises'!$B$1:$R$66,13,FALSE)))/(LOG(Q$3)-LOG(Q$4))*5)),1)))),(IF(VLOOKUP($E12,'Country Indicator Data'!$B$4:$N$194,9,FALSE)="x","x",ROUND(IF(VLOOKUP($E12,'Country Indicator Data'!$B$4:$N$194,9,FALSE)&gt;Q$3,5,IF(VLOOKUP($E12,'Country Indicator Data'!$B$4:$N$194,9,FALSE)&lt;Q$4,0,5-(LOG(Q$3)-LOG(VLOOKUP($E12,'Country Indicator Data'!$B$4:$N$194,9,FALSE)))/(LOG(Q$3)-LOG(Q$4))*5)),1))))</f>
        <v>0.4</v>
      </c>
      <c r="R12" s="188">
        <f t="shared" si="4"/>
        <v>1.7</v>
      </c>
      <c r="S12" s="188">
        <f>IF(B12="Regional crisis",((IF(VLOOKUP($C12,'Regional Crises'!$B$1:$R$66,17,FALSE)="x","x",ROUND(IF(VLOOKUP($C12,'Regional Crises'!$B$1:$R$66,17,FALSE)&gt;S$3,0,IF(VLOOKUP($C12,'Regional Crises'!$B$1:$R$66,17,FALSE)&lt;S$4,5,(S$3-VLOOKUP($C12,'Regional Crises'!$B$1:$R$66,17,FALSE))/(S$3-S$4)*5)),1)))),(IF(VLOOKUP($E12,'Country Indicator Data'!$B$4:$N$194,13,FALSE)="x","x",ROUND(IF(VLOOKUP($E12,'Country Indicator Data'!$B$4:$N$194,13,FALSE)&gt;S$3,0,IF(VLOOKUP($E12,'Country Indicator Data'!$B$4:$N$194,13,FALSE)&lt;S$4,5,(S$3-VLOOKUP($E12,'Country Indicator Data'!$B$4:$N$194,13,FALSE))/(S$3-S$4)*5)),1))))</f>
        <v>2.9</v>
      </c>
      <c r="T12" s="188">
        <f>IF(B12="Regional crisis",((IF(VLOOKUP($C12,'Regional Crises'!$B$1:$R$66,14,FALSE)="x","x",ROUND(IF(VLOOKUP($C12,'Regional Crises'!$B$1:$R$66,14,FALSE)&gt;T$3,0,IF(VLOOKUP($C12,'Regional Crises'!$B$1:$R$66,14,FALSE)&lt;T$4,5,(T$3-VLOOKUP($C12,'Regional Crises'!$B$1:$R$66,14,FALSE))/(T$3-T$4)*5)),1)))),(IF(VLOOKUP($E12,'Country Indicator Data'!$B$4:$N$194,10,FALSE)="x","x",ROUND(IF(VLOOKUP($E12,'Country Indicator Data'!$B$4:$N$194,10,FALSE)&gt;T$3,0,IF(VLOOKUP($E12,'Country Indicator Data'!$B$4:$N$194,10,FALSE)&lt;T$4,5,(T$3-VLOOKUP($E12,'Country Indicator Data'!$B$4:$N$194,10,FALSE))/(T$3-T$4)*5)),1))))</f>
        <v>2.6</v>
      </c>
      <c r="U12" s="188">
        <f>IF(B12="Regional crisis",((IF(VLOOKUP($C12,'Regional Crises'!$B$1:$R$66,15,FALSE)="x","x",ROUND(IF(VLOOKUP($C12,'Regional Crises'!$B$1:$R$66,15,FALSE)&gt;U$3,0,IF(VLOOKUP($C12,'Regional Crises'!$B$1:$R$66,15,FALSE)&lt;U$4,5,(U$3-VLOOKUP($C12,'Regional Crises'!$B$1:$R$66,15,FALSE))/(U$3-U$4)*5)),1)))),(IF(VLOOKUP($E12,'Country Indicator Data'!$B$4:$N$194,11,FALSE)="x","x",ROUND(IF(VLOOKUP($E12,'Country Indicator Data'!$B$4:$N$194,11,FALSE)&gt;U$3,0,IF(VLOOKUP($E12,'Country Indicator Data'!$B$4:$N$194,11,FALSE)&lt;U$4,5,(U$3-VLOOKUP($E12,'Country Indicator Data'!$B$4:$N$194,11,FALSE))/(U$3-U$4)*5)),1))))</f>
        <v>2</v>
      </c>
      <c r="V12" s="188">
        <f>IF(B12="Regional crisis",((IF(VLOOKUP($C12,'Regional Crises'!$B$1:$R$66,16,FALSE)="x","x",ROUND(IF(VLOOKUP($C12,'Regional Crises'!$B$1:$R$66,16,FALSE)&gt;V$3,0,IF(VLOOKUP($C12,'Regional Crises'!$B$1:$R$66,16,FALSE)&lt;V$4,5,(V$3-VLOOKUP($C12,'Regional Crises'!$B$1:$R$66,16,FALSE))/(V$3-V$4)*5)),1)))),(IF(VLOOKUP($E12,'Country Indicator Data'!$B$4:$N$194,12,FALSE)="x","x",ROUND(IF(VLOOKUP($E12,'Country Indicator Data'!$B$4:$N$194,12,FALSE)&gt;V$3,0,IF(VLOOKUP($E12,'Country Indicator Data'!$B$4:$N$194,12,FALSE)&lt;V$4,5,(V$3-VLOOKUP($E12,'Country Indicator Data'!$B$4:$N$194,12,FALSE))/(V$3-V$4)*5)),1))))</f>
        <v>2.4</v>
      </c>
      <c r="W12" s="188">
        <f t="shared" si="5"/>
        <v>2.5</v>
      </c>
      <c r="X12" s="188">
        <f t="shared" si="6"/>
        <v>1.8</v>
      </c>
      <c r="Y12" s="212">
        <f>IF('Core Indicators'!FC9="x","x",IF('Core Indicators'!FC9&gt;=5,5,IF('Core Indicators'!FC9&gt;=4,4,IF('Core Indicators'!FC9&gt;=3,3,IF('Core Indicators'!FC9&gt;=2,2,IF('Core Indicators'!FC9&gt;=1,1,0))))))</f>
        <v>3</v>
      </c>
      <c r="Z12" s="188">
        <f t="shared" si="7"/>
        <v>3</v>
      </c>
      <c r="AA12" s="212">
        <f>'Crisis Indicator Data'!Y9</f>
        <v>0</v>
      </c>
      <c r="AB12" s="212">
        <f>'Crisis Indicator Data'!Z9</f>
        <v>0</v>
      </c>
      <c r="AC12" s="212">
        <f>'Crisis Indicator Data'!AA9</f>
        <v>0</v>
      </c>
      <c r="AD12" s="212">
        <f>'Crisis Indicator Data'!AB9</f>
        <v>0</v>
      </c>
      <c r="AE12" s="212">
        <f t="shared" si="10"/>
        <v>0</v>
      </c>
      <c r="AF12" s="212">
        <f>'Crisis Indicator Data'!AC9</f>
        <v>0</v>
      </c>
      <c r="AG12" s="212">
        <f>'Crisis Indicator Data'!AD9</f>
        <v>0</v>
      </c>
      <c r="AH12" s="212">
        <f t="shared" si="11"/>
        <v>0</v>
      </c>
      <c r="AI12" s="212">
        <f>'Crisis Indicator Data'!AE9</f>
        <v>0</v>
      </c>
      <c r="AJ12" s="212">
        <f>'Crisis Indicator Data'!AF9</f>
        <v>2</v>
      </c>
      <c r="AK12" s="212">
        <f>'Crisis Indicator Data'!AG9</f>
        <v>0</v>
      </c>
      <c r="AL12" s="212">
        <f t="shared" si="12"/>
        <v>2</v>
      </c>
      <c r="AM12" s="188">
        <f t="shared" si="8"/>
        <v>1</v>
      </c>
      <c r="AN12" s="188">
        <f t="shared" si="9"/>
        <v>2</v>
      </c>
    </row>
    <row r="13" spans="1:40" ht="13.5" customHeight="1" x14ac:dyDescent="0.3">
      <c r="A13" s="196" t="str">
        <f>'Crisis Indicator Data'!A10</f>
        <v>Nagorno-Karabakh Conflict</v>
      </c>
      <c r="B13" s="197" t="str">
        <f>'Crisis Indicator Data'!B10</f>
        <v>Regional crisis</v>
      </c>
      <c r="C13" s="197" t="str">
        <f>'Crisis Indicator Data'!C10</f>
        <v>REG013</v>
      </c>
      <c r="D13" s="197" t="str">
        <f>'Crisis Indicator Data'!D10</f>
        <v>Armenia, Azerbaijan</v>
      </c>
      <c r="E13" s="198" t="str">
        <f>'Crisis Indicator Data'!E10</f>
        <v>ARM, AZE</v>
      </c>
      <c r="F13" s="188">
        <f>IF(B13="Regional crisis",(IF(VLOOKUP($C13,'Regional Crises'!$B$1:$R$66,7,FALSE)="x","x",ROUND(IF(VLOOKUP($C13,'Regional Crises'!$B$1:$R$66,7,FALSE)&gt;$F$3,5,IF(VLOOKUP($C13,'Regional Crises'!$B$1:$R$66,7,FALSE)&lt;F$4,0,($F$3-VLOOKUP($C13,'Regional Crises'!$B$1:$R$66,7,FALSE))/($F$3-$F$4)*5)),1))),IF(VLOOKUP($E13,'Country Indicator Data'!$B$4:$N$194,3,FALSE)="x","x",ROUND(IF(VLOOKUP($E13,'Country Indicator Data'!$B$4:$N$194,3,FALSE)&gt;$F$3,5,IF(VLOOKUP($E13,'Country Indicator Data'!$B$4:$N$194,3,FALSE)&lt;$F$4,0,($F$3-VLOOKUP($E13,'Country Indicator Data'!$B$4:$N$194,3,FALSE))/($F$3-$F$4)*5)),1)))</f>
        <v>3.2</v>
      </c>
      <c r="G13" s="188">
        <f>IF(B13="Regional crisis",(IF(VLOOKUP($C13,'Regional Crises'!$B$1:$R$66,9,FALSE)="x","x",ROUND(IF(VLOOKUP($C13,'Regional Crises'!$B$1:$R$66,9,FALSE)&gt;G$3,5,IF(VLOOKUP($C13,'Regional Crises'!$B$1:$R$66,9,FALSE)&lt;G$4,0,(G$3-VLOOKUP($C13,'Regional Crises'!$B$1:$R$66,9,FALSE))/(G$3-G$4)*5)),1))),IF(VLOOKUP($E13,'Country Indicator Data'!$B$4:$N$194,5,FALSE)="x","x",ROUND(IF(VLOOKUP($E13,'Country Indicator Data'!$B$4:$N$194,5,FALSE)&gt;G$3,5,IF(VLOOKUP($E13,'Country Indicator Data'!$B$4:$N$194,5,FALSE)&lt;G$4,0,(G$3-VLOOKUP($E13,'Country Indicator Data'!$B$4:$N$194,5,FALSE))/(G$3-G$4)*5)),1)))</f>
        <v>2.4</v>
      </c>
      <c r="H13" s="188">
        <f t="shared" si="0"/>
        <v>2.8</v>
      </c>
      <c r="I13" s="188">
        <f>IF(B13="Regional crisis",(IF(VLOOKUP($C13,'Regional Crises'!$B$1:$R$66,6,FALSE)="x","x",ROUND(IF(VLOOKUP($C13,'Regional Crises'!$B$1:$R$66,6,FALSE)&gt;I$3,5,IF(VLOOKUP($C13,'Regional Crises'!$B$1:$R$66,6,FALSE)&lt;I$4,0,5-(I$3-VLOOKUP($C13,'Regional Crises'!$B$1:$R$66,6,FALSE))/(I$3-I$4)*5)),1))),IF(VLOOKUP($E13,'Country Indicator Data'!$B$4:$N$194,2,FALSE)="x","x",ROUND(IF(VLOOKUP($E13,'Country Indicator Data'!$B$4:$N$194,2,FALSE)&gt;I$3,5,IF(VLOOKUP($E13,'Country Indicator Data'!$B$4:$N$194,2,FALSE)&lt;I$4,0,5-(I$3-VLOOKUP($E13,'Country Indicator Data'!$B$4:$N$194,2,FALSE))/(I$3-I$4)*5)),1)))</f>
        <v>0.5</v>
      </c>
      <c r="J13" s="188">
        <f>IF(B13="Regional crisis",(IF(VLOOKUP($C13,'Regional Crises'!$B$1:$R$66,8,FALSE)="x","x",ROUND(IF(VLOOKUP($C13,'Regional Crises'!$B$1:$R$66,8,FALSE)&gt;J$3,5,IF(VLOOKUP($C13,'Regional Crises'!$B$1:$R$66,8,FALSE)&lt;J$4,0,5-(J$3-VLOOKUP($C13,'Regional Crises'!$B$1:$R$66,8,FALSE))/(J$3-J$4)*5)),1))),IF(VLOOKUP($E13,'Country Indicator Data'!$B$4:$N$194,4,FALSE)="x","x",ROUND(IF(VLOOKUP($E13,'Country Indicator Data'!$B$4:$N$194,4,FALSE)&gt;J$3,5,IF(VLOOKUP($E13,'Country Indicator Data'!$B$4:$N$194,4,FALSE)&lt;J$4,0,5-(J$3-VLOOKUP($E13,'Country Indicator Data'!$B$4:$N$194,4,FALSE))/(J$3-J$4)*5)),1)))</f>
        <v>0.4</v>
      </c>
      <c r="K13" s="188">
        <f t="shared" si="1"/>
        <v>0.45</v>
      </c>
      <c r="L13" s="188">
        <f>IF(B13="Regional crisis",(IF(VLOOKUP($C13,'Regional Crises'!$B$1:$R$66,10,FALSE)="x","x",ROUND(IF(VLOOKUP($C13,'Regional Crises'!$B$1:$R$66,10,FALSE)&gt;L$3,5,IF(VLOOKUP($C13,'Regional Crises'!$B$1:$R$66,10,FALSE)&lt;L$4,0,5-(L$3-VLOOKUP($C13,'Regional Crises'!$B$1:$R$66,10,FALSE))/(L$3-L$4)*5)),1))),IF(VLOOKUP($E13,'Country Indicator Data'!$B$4:$N$194,6,FALSE)="x","x",ROUND(IF(VLOOKUP($E13,'Country Indicator Data'!$B$4:$N$194,6,FALSE)&gt;L$3,5,IF(VLOOKUP($E13,'Country Indicator Data'!$B$4:$N$194,6,FALSE)&lt;L$4,0,5-(L$3-VLOOKUP($E13,'Country Indicator Data'!$B$4:$N$194,6,FALSE))/(L$3-L$4)*5)),1)))</f>
        <v>1.9</v>
      </c>
      <c r="M13" s="188">
        <f>IF(B13="Regional crisis",(IF(VLOOKUP($C13,'Regional Crises'!$B$1:$R$66,11,FALSE)="x","x",ROUND(IF(VLOOKUP($C13,'Regional Crises'!$B$1:$R$66,11,FALSE)&gt;M$3,5,IF(VLOOKUP($C13,'Regional Crises'!$B$1:$R$66,11,FALSE)&lt;M$4,0,5-(M$3-VLOOKUP($C13,'Regional Crises'!$B$1:$R$66,11,FALSE))/(M$3-M$4)*5)),1))),IF(VLOOKUP($E13,'Country Indicator Data'!$B$4:$N$194,7,FALSE)="x","x",ROUND(IF(VLOOKUP($E13,'Country Indicator Data'!$B$4:$N$194,7,FALSE)&gt;M$3,5,IF(VLOOKUP($E13,'Country Indicator Data'!$B$4:$N$194,7,FALSE)&lt;M$4,0,5-(M$3-VLOOKUP($E13,'Country Indicator Data'!$B$4:$N$194,7,FALSE))/(M$3-M$4)*5)),1)))</f>
        <v>1.2</v>
      </c>
      <c r="N13" s="188">
        <f t="shared" si="2"/>
        <v>1.5499999999999998</v>
      </c>
      <c r="O13" s="188">
        <f t="shared" si="3"/>
        <v>1.5999999999999999</v>
      </c>
      <c r="P13" s="188">
        <f>IF(B13="Regional crisis",VLOOKUP(C13,'Regional Crises'!$B$1:$R$69,12,FALSE),VLOOKUP(E13,'Country Indicator Data'!$B$4:$I$194,8,FALSE))</f>
        <v>3</v>
      </c>
      <c r="Q13" s="188">
        <f>IF($B13="Regional crisis",((IF(VLOOKUP($C13,'Regional Crises'!$B$1:$R$66,13,FALSE)="x","x",ROUND(IF(VLOOKUP($C13,'Regional Crises'!$B$1:$R$66,13,FALSE)&gt;Q$3,5,IF(VLOOKUP($C13,'Regional Crises'!$B$1:$R$66,13,FALSE)&lt;Q$4,0,5-(LOG(Q$3)-LOG(VLOOKUP($C13,'Regional Crises'!$B$1:$R$66,13,FALSE)))/(LOG(Q$3)-LOG(Q$4))*5)),1)))),(IF(VLOOKUP($E13,'Country Indicator Data'!$B$4:$N$194,9,FALSE)="x","x",ROUND(IF(VLOOKUP($E13,'Country Indicator Data'!$B$4:$N$194,9,FALSE)&gt;Q$3,5,IF(VLOOKUP($E13,'Country Indicator Data'!$B$4:$N$194,9,FALSE)&lt;Q$4,0,5-(LOG(Q$3)-LOG(VLOOKUP($E13,'Country Indicator Data'!$B$4:$N$194,9,FALSE)))/(LOG(Q$3)-LOG(Q$4))*5)),1))))</f>
        <v>3.1</v>
      </c>
      <c r="R13" s="188">
        <f t="shared" si="4"/>
        <v>3.05</v>
      </c>
      <c r="S13" s="188">
        <f>IF(B13="Regional crisis",((IF(VLOOKUP($C13,'Regional Crises'!$B$1:$R$66,17,FALSE)="x","x",ROUND(IF(VLOOKUP($C13,'Regional Crises'!$B$1:$R$66,17,FALSE)&gt;S$3,0,IF(VLOOKUP($C13,'Regional Crises'!$B$1:$R$66,17,FALSE)&lt;S$4,5,(S$3-VLOOKUP($C13,'Regional Crises'!$B$1:$R$66,17,FALSE))/(S$3-S$4)*5)),1)))),(IF(VLOOKUP($E13,'Country Indicator Data'!$B$4:$N$194,13,FALSE)="x","x",ROUND(IF(VLOOKUP($E13,'Country Indicator Data'!$B$4:$N$194,13,FALSE)&gt;S$3,0,IF(VLOOKUP($E13,'Country Indicator Data'!$B$4:$N$194,13,FALSE)&lt;S$4,5,(S$3-VLOOKUP($E13,'Country Indicator Data'!$B$4:$N$194,13,FALSE))/(S$3-S$4)*5)),1))))</f>
        <v>3.2</v>
      </c>
      <c r="T13" s="188">
        <f>IF(B13="Regional crisis",((IF(VLOOKUP($C13,'Regional Crises'!$B$1:$R$66,14,FALSE)="x","x",ROUND(IF(VLOOKUP($C13,'Regional Crises'!$B$1:$R$66,14,FALSE)&gt;T$3,0,IF(VLOOKUP($C13,'Regional Crises'!$B$1:$R$66,14,FALSE)&lt;T$4,5,(T$3-VLOOKUP($C13,'Regional Crises'!$B$1:$R$66,14,FALSE))/(T$3-T$4)*5)),1)))),(IF(VLOOKUP($E13,'Country Indicator Data'!$B$4:$N$194,10,FALSE)="x","x",ROUND(IF(VLOOKUP($E13,'Country Indicator Data'!$B$4:$N$194,10,FALSE)&gt;T$3,0,IF(VLOOKUP($E13,'Country Indicator Data'!$B$4:$N$194,10,FALSE)&lt;T$4,5,(T$3-VLOOKUP($E13,'Country Indicator Data'!$B$4:$N$194,10,FALSE))/(T$3-T$4)*5)),1))))</f>
        <v>2.9</v>
      </c>
      <c r="U13" s="188">
        <f>IF(B13="Regional crisis",((IF(VLOOKUP($C13,'Regional Crises'!$B$1:$R$66,15,FALSE)="x","x",ROUND(IF(VLOOKUP($C13,'Regional Crises'!$B$1:$R$66,15,FALSE)&gt;U$3,0,IF(VLOOKUP($C13,'Regional Crises'!$B$1:$R$66,15,FALSE)&lt;U$4,5,(U$3-VLOOKUP($C13,'Regional Crises'!$B$1:$R$66,15,FALSE))/(U$3-U$4)*5)),1)))),(IF(VLOOKUP($E13,'Country Indicator Data'!$B$4:$N$194,11,FALSE)="x","x",ROUND(IF(VLOOKUP($E13,'Country Indicator Data'!$B$4:$N$194,11,FALSE)&gt;U$3,0,IF(VLOOKUP($E13,'Country Indicator Data'!$B$4:$N$194,11,FALSE)&lt;U$4,5,(U$3-VLOOKUP($E13,'Country Indicator Data'!$B$4:$N$194,11,FALSE))/(U$3-U$4)*5)),1))))</f>
        <v>2.8</v>
      </c>
      <c r="V13" s="188">
        <f>IF(B13="Regional crisis",((IF(VLOOKUP($C13,'Regional Crises'!$B$1:$R$66,16,FALSE)="x","x",ROUND(IF(VLOOKUP($C13,'Regional Crises'!$B$1:$R$66,16,FALSE)&gt;V$3,0,IF(VLOOKUP($C13,'Regional Crises'!$B$1:$R$66,16,FALSE)&lt;V$4,5,(V$3-VLOOKUP($C13,'Regional Crises'!$B$1:$R$66,16,FALSE))/(V$3-V$4)*5)),1)))),(IF(VLOOKUP($E13,'Country Indicator Data'!$B$4:$N$194,12,FALSE)="x","x",ROUND(IF(VLOOKUP($E13,'Country Indicator Data'!$B$4:$N$194,12,FALSE)&gt;V$3,0,IF(VLOOKUP($E13,'Country Indicator Data'!$B$4:$N$194,12,FALSE)&lt;V$4,5,(V$3-VLOOKUP($E13,'Country Indicator Data'!$B$4:$N$194,12,FALSE))/(V$3-V$4)*5)),1))))</f>
        <v>3.4</v>
      </c>
      <c r="W13" s="188">
        <f t="shared" si="5"/>
        <v>3.1</v>
      </c>
      <c r="X13" s="188">
        <f t="shared" si="6"/>
        <v>2.6</v>
      </c>
      <c r="Y13" s="212">
        <f>IF('Core Indicators'!FC10="x","x",IF('Core Indicators'!FC10&gt;=5,5,IF('Core Indicators'!FC10&gt;=4,4,IF('Core Indicators'!FC10&gt;=3,3,IF('Core Indicators'!FC10&gt;=2,2,IF('Core Indicators'!FC10&gt;=1,1,0))))))</f>
        <v>3</v>
      </c>
      <c r="Z13" s="188">
        <f t="shared" si="7"/>
        <v>3</v>
      </c>
      <c r="AA13" s="212">
        <f>'Crisis Indicator Data'!Y10</f>
        <v>2</v>
      </c>
      <c r="AB13" s="212">
        <f>'Crisis Indicator Data'!Z10</f>
        <v>2</v>
      </c>
      <c r="AC13" s="212">
        <f>'Crisis Indicator Data'!AA10</f>
        <v>0</v>
      </c>
      <c r="AD13" s="212">
        <f>'Crisis Indicator Data'!AB10</f>
        <v>0</v>
      </c>
      <c r="AE13" s="212">
        <f t="shared" si="10"/>
        <v>2</v>
      </c>
      <c r="AF13" s="212">
        <f>'Crisis Indicator Data'!AC10</f>
        <v>0</v>
      </c>
      <c r="AG13" s="212">
        <f>'Crisis Indicator Data'!AD10</f>
        <v>2</v>
      </c>
      <c r="AH13" s="212">
        <f t="shared" si="11"/>
        <v>2</v>
      </c>
      <c r="AI13" s="212">
        <f>'Crisis Indicator Data'!AE10</f>
        <v>3</v>
      </c>
      <c r="AJ13" s="212">
        <f>'Crisis Indicator Data'!AF10</f>
        <v>3</v>
      </c>
      <c r="AK13" s="212">
        <f>'Crisis Indicator Data'!AG10</f>
        <v>0</v>
      </c>
      <c r="AL13" s="212">
        <f t="shared" si="12"/>
        <v>4</v>
      </c>
      <c r="AM13" s="188">
        <f t="shared" si="8"/>
        <v>3</v>
      </c>
      <c r="AN13" s="188">
        <f t="shared" si="9"/>
        <v>3</v>
      </c>
    </row>
    <row r="14" spans="1:40" ht="13.5" customHeight="1" x14ac:dyDescent="0.3">
      <c r="A14" s="196" t="str">
        <f>'Crisis Indicator Data'!A11</f>
        <v>Nagorno-Karabakh conflict in Azerbaijan</v>
      </c>
      <c r="B14" s="197" t="str">
        <f>'Crisis Indicator Data'!B11</f>
        <v>Conflict</v>
      </c>
      <c r="C14" s="197" t="str">
        <f>'Crisis Indicator Data'!C11</f>
        <v>AZE002</v>
      </c>
      <c r="D14" s="197" t="str">
        <f>'Crisis Indicator Data'!D11</f>
        <v>Azerbaijan</v>
      </c>
      <c r="E14" s="198" t="str">
        <f>'Crisis Indicator Data'!E11</f>
        <v>AZE</v>
      </c>
      <c r="F14" s="188">
        <f>IF(B14="Regional crisis",(IF(VLOOKUP($C14,'Regional Crises'!$B$1:$R$66,7,FALSE)="x","x",ROUND(IF(VLOOKUP($C14,'Regional Crises'!$B$1:$R$66,7,FALSE)&gt;$F$3,5,IF(VLOOKUP($C14,'Regional Crises'!$B$1:$R$66,7,FALSE)&lt;F$4,0,($F$3-VLOOKUP($C14,'Regional Crises'!$B$1:$R$66,7,FALSE))/($F$3-$F$4)*5)),1))),IF(VLOOKUP($E14,'Country Indicator Data'!$B$4:$N$194,3,FALSE)="x","x",ROUND(IF(VLOOKUP($E14,'Country Indicator Data'!$B$4:$N$194,3,FALSE)&gt;$F$3,5,IF(VLOOKUP($E14,'Country Indicator Data'!$B$4:$N$194,3,FALSE)&lt;$F$4,0,($F$3-VLOOKUP($E14,'Country Indicator Data'!$B$4:$N$194,3,FALSE))/($F$3-$F$4)*5)),1)))</f>
        <v>3.6</v>
      </c>
      <c r="G14" s="188">
        <f>IF(B14="Regional crisis",(IF(VLOOKUP($C14,'Regional Crises'!$B$1:$R$66,9,FALSE)="x","x",ROUND(IF(VLOOKUP($C14,'Regional Crises'!$B$1:$R$66,9,FALSE)&gt;G$3,5,IF(VLOOKUP($C14,'Regional Crises'!$B$1:$R$66,9,FALSE)&lt;G$4,0,(G$3-VLOOKUP($C14,'Regional Crises'!$B$1:$R$66,9,FALSE))/(G$3-G$4)*5)),1))),IF(VLOOKUP($E14,'Country Indicator Data'!$B$4:$N$194,5,FALSE)="x","x",ROUND(IF(VLOOKUP($E14,'Country Indicator Data'!$B$4:$N$194,5,FALSE)&gt;G$3,5,IF(VLOOKUP($E14,'Country Indicator Data'!$B$4:$N$194,5,FALSE)&lt;G$4,0,(G$3-VLOOKUP($E14,'Country Indicator Data'!$B$4:$N$194,5,FALSE))/(G$3-G$4)*5)),1)))</f>
        <v>3.3</v>
      </c>
      <c r="H14" s="188">
        <f t="shared" si="0"/>
        <v>3.45</v>
      </c>
      <c r="I14" s="188">
        <f>IF(B14="Regional crisis",(IF(VLOOKUP($C14,'Regional Crises'!$B$1:$R$66,6,FALSE)="x","x",ROUND(IF(VLOOKUP($C14,'Regional Crises'!$B$1:$R$66,6,FALSE)&gt;I$3,5,IF(VLOOKUP($C14,'Regional Crises'!$B$1:$R$66,6,FALSE)&lt;I$4,0,5-(I$3-VLOOKUP($C14,'Regional Crises'!$B$1:$R$66,6,FALSE))/(I$3-I$4)*5)),1))),IF(VLOOKUP($E14,'Country Indicator Data'!$B$4:$N$194,2,FALSE)="x","x",ROUND(IF(VLOOKUP($E14,'Country Indicator Data'!$B$4:$N$194,2,FALSE)&gt;I$3,5,IF(VLOOKUP($E14,'Country Indicator Data'!$B$4:$N$194,2,FALSE)&lt;I$4,0,5-(I$3-VLOOKUP($E14,'Country Indicator Data'!$B$4:$N$194,2,FALSE))/(I$3-I$4)*5)),1)))</f>
        <v>0.8</v>
      </c>
      <c r="J14" s="188">
        <f>IF(B14="Regional crisis",(IF(VLOOKUP($C14,'Regional Crises'!$B$1:$R$66,8,FALSE)="x","x",ROUND(IF(VLOOKUP($C14,'Regional Crises'!$B$1:$R$66,8,FALSE)&gt;J$3,5,IF(VLOOKUP($C14,'Regional Crises'!$B$1:$R$66,8,FALSE)&lt;J$4,0,5-(J$3-VLOOKUP($C14,'Regional Crises'!$B$1:$R$66,8,FALSE))/(J$3-J$4)*5)),1))),IF(VLOOKUP($E14,'Country Indicator Data'!$B$4:$N$194,4,FALSE)="x","x",ROUND(IF(VLOOKUP($E14,'Country Indicator Data'!$B$4:$N$194,4,FALSE)&gt;J$3,5,IF(VLOOKUP($E14,'Country Indicator Data'!$B$4:$N$194,4,FALSE)&lt;J$4,0,5-(J$3-VLOOKUP($E14,'Country Indicator Data'!$B$4:$N$194,4,FALSE))/(J$3-J$4)*5)),1)))</f>
        <v>0.6</v>
      </c>
      <c r="K14" s="188">
        <f t="shared" si="1"/>
        <v>0.7</v>
      </c>
      <c r="L14" s="188">
        <f>IF(B14="Regional crisis",(IF(VLOOKUP($C14,'Regional Crises'!$B$1:$R$66,10,FALSE)="x","x",ROUND(IF(VLOOKUP($C14,'Regional Crises'!$B$1:$R$66,10,FALSE)&gt;L$3,5,IF(VLOOKUP($C14,'Regional Crises'!$B$1:$R$66,10,FALSE)&lt;L$4,0,5-(L$3-VLOOKUP($C14,'Regional Crises'!$B$1:$R$66,10,FALSE))/(L$3-L$4)*5)),1))),IF(VLOOKUP($E14,'Country Indicator Data'!$B$4:$N$194,6,FALSE)="x","x",ROUND(IF(VLOOKUP($E14,'Country Indicator Data'!$B$4:$N$194,6,FALSE)&gt;L$3,5,IF(VLOOKUP($E14,'Country Indicator Data'!$B$4:$N$194,6,FALSE)&lt;L$4,0,5-(L$3-VLOOKUP($E14,'Country Indicator Data'!$B$4:$N$194,6,FALSE))/(L$3-L$4)*5)),1)))</f>
        <v>2.1</v>
      </c>
      <c r="M14" s="188" t="str">
        <f>IF(B14="Regional crisis",(IF(VLOOKUP($C14,'Regional Crises'!$B$1:$R$66,11,FALSE)="x","x",ROUND(IF(VLOOKUP($C14,'Regional Crises'!$B$1:$R$66,11,FALSE)&gt;M$3,5,IF(VLOOKUP($C14,'Regional Crises'!$B$1:$R$66,11,FALSE)&lt;M$4,0,5-(M$3-VLOOKUP($C14,'Regional Crises'!$B$1:$R$66,11,FALSE))/(M$3-M$4)*5)),1))),IF(VLOOKUP($E14,'Country Indicator Data'!$B$4:$N$194,7,FALSE)="x","x",ROUND(IF(VLOOKUP($E14,'Country Indicator Data'!$B$4:$N$194,7,FALSE)&gt;M$3,5,IF(VLOOKUP($E14,'Country Indicator Data'!$B$4:$N$194,7,FALSE)&lt;M$4,0,5-(M$3-VLOOKUP($E14,'Country Indicator Data'!$B$4:$N$194,7,FALSE))/(M$3-M$4)*5)),1)))</f>
        <v>x</v>
      </c>
      <c r="N14" s="188">
        <f t="shared" si="2"/>
        <v>2.1</v>
      </c>
      <c r="O14" s="188">
        <f t="shared" si="3"/>
        <v>2.0833333333333335</v>
      </c>
      <c r="P14" s="188">
        <f>IF(B14="Regional crisis",VLOOKUP(C14,'Regional Crises'!$B$1:$R$69,12,FALSE),VLOOKUP(E14,'Country Indicator Data'!$B$4:$I$194,8,FALSE))</f>
        <v>3</v>
      </c>
      <c r="Q14" s="188">
        <f>IF($B14="Regional crisis",((IF(VLOOKUP($C14,'Regional Crises'!$B$1:$R$66,13,FALSE)="x","x",ROUND(IF(VLOOKUP($C14,'Regional Crises'!$B$1:$R$66,13,FALSE)&gt;Q$3,5,IF(VLOOKUP($C14,'Regional Crises'!$B$1:$R$66,13,FALSE)&lt;Q$4,0,5-(LOG(Q$3)-LOG(VLOOKUP($C14,'Regional Crises'!$B$1:$R$66,13,FALSE)))/(LOG(Q$3)-LOG(Q$4))*5)),1)))),(IF(VLOOKUP($E14,'Country Indicator Data'!$B$4:$N$194,9,FALSE)="x","x",ROUND(IF(VLOOKUP($E14,'Country Indicator Data'!$B$4:$N$194,9,FALSE)&gt;Q$3,5,IF(VLOOKUP($E14,'Country Indicator Data'!$B$4:$N$194,9,FALSE)&lt;Q$4,0,5-(LOG(Q$3)-LOG(VLOOKUP($E14,'Country Indicator Data'!$B$4:$N$194,9,FALSE)))/(LOG(Q$3)-LOG(Q$4))*5)),1))))</f>
        <v>2.8</v>
      </c>
      <c r="R14" s="188">
        <f t="shared" si="4"/>
        <v>2.9</v>
      </c>
      <c r="S14" s="188">
        <f>IF(B14="Regional crisis",((IF(VLOOKUP($C14,'Regional Crises'!$B$1:$R$66,17,FALSE)="x","x",ROUND(IF(VLOOKUP($C14,'Regional Crises'!$B$1:$R$66,17,FALSE)&gt;S$3,0,IF(VLOOKUP($C14,'Regional Crises'!$B$1:$R$66,17,FALSE)&lt;S$4,5,(S$3-VLOOKUP($C14,'Regional Crises'!$B$1:$R$66,17,FALSE))/(S$3-S$4)*5)),1)))),(IF(VLOOKUP($E14,'Country Indicator Data'!$B$4:$N$194,13,FALSE)="x","x",ROUND(IF(VLOOKUP($E14,'Country Indicator Data'!$B$4:$N$194,13,FALSE)&gt;S$3,0,IF(VLOOKUP($E14,'Country Indicator Data'!$B$4:$N$194,13,FALSE)&lt;S$4,5,(S$3-VLOOKUP($E14,'Country Indicator Data'!$B$4:$N$194,13,FALSE))/(S$3-S$4)*5)),1))))</f>
        <v>3.5</v>
      </c>
      <c r="T14" s="188">
        <f>IF(B14="Regional crisis",((IF(VLOOKUP($C14,'Regional Crises'!$B$1:$R$66,14,FALSE)="x","x",ROUND(IF(VLOOKUP($C14,'Regional Crises'!$B$1:$R$66,14,FALSE)&gt;T$3,0,IF(VLOOKUP($C14,'Regional Crises'!$B$1:$R$66,14,FALSE)&lt;T$4,5,(T$3-VLOOKUP($C14,'Regional Crises'!$B$1:$R$66,14,FALSE))/(T$3-T$4)*5)),1)))),(IF(VLOOKUP($E14,'Country Indicator Data'!$B$4:$N$194,10,FALSE)="x","x",ROUND(IF(VLOOKUP($E14,'Country Indicator Data'!$B$4:$N$194,10,FALSE)&gt;T$3,0,IF(VLOOKUP($E14,'Country Indicator Data'!$B$4:$N$194,10,FALSE)&lt;T$4,5,(T$3-VLOOKUP($E14,'Country Indicator Data'!$B$4:$N$194,10,FALSE))/(T$3-T$4)*5)),1))))</f>
        <v>3.1</v>
      </c>
      <c r="U14" s="188">
        <f>IF(B14="Regional crisis",((IF(VLOOKUP($C14,'Regional Crises'!$B$1:$R$66,15,FALSE)="x","x",ROUND(IF(VLOOKUP($C14,'Regional Crises'!$B$1:$R$66,15,FALSE)&gt;U$3,0,IF(VLOOKUP($C14,'Regional Crises'!$B$1:$R$66,15,FALSE)&lt;U$4,5,(U$3-VLOOKUP($C14,'Regional Crises'!$B$1:$R$66,15,FALSE))/(U$3-U$4)*5)),1)))),(IF(VLOOKUP($E14,'Country Indicator Data'!$B$4:$N$194,11,FALSE)="x","x",ROUND(IF(VLOOKUP($E14,'Country Indicator Data'!$B$4:$N$194,11,FALSE)&gt;U$3,0,IF(VLOOKUP($E14,'Country Indicator Data'!$B$4:$N$194,11,FALSE)&lt;U$4,5,(U$3-VLOOKUP($E14,'Country Indicator Data'!$B$4:$N$194,11,FALSE))/(U$3-U$4)*5)),1))))</f>
        <v>3.5</v>
      </c>
      <c r="V14" s="188">
        <f>IF(B14="Regional crisis",((IF(VLOOKUP($C14,'Regional Crises'!$B$1:$R$66,16,FALSE)="x","x",ROUND(IF(VLOOKUP($C14,'Regional Crises'!$B$1:$R$66,16,FALSE)&gt;V$3,0,IF(VLOOKUP($C14,'Regional Crises'!$B$1:$R$66,16,FALSE)&lt;V$4,5,(V$3-VLOOKUP($C14,'Regional Crises'!$B$1:$R$66,16,FALSE))/(V$3-V$4)*5)),1)))),(IF(VLOOKUP($E14,'Country Indicator Data'!$B$4:$N$194,12,FALSE)="x","x",ROUND(IF(VLOOKUP($E14,'Country Indicator Data'!$B$4:$N$194,12,FALSE)&gt;V$3,0,IF(VLOOKUP($E14,'Country Indicator Data'!$B$4:$N$194,12,FALSE)&lt;V$4,5,(V$3-VLOOKUP($E14,'Country Indicator Data'!$B$4:$N$194,12,FALSE))/(V$3-V$4)*5)),1))))</f>
        <v>4.5</v>
      </c>
      <c r="W14" s="188">
        <f t="shared" si="5"/>
        <v>3.7</v>
      </c>
      <c r="X14" s="188">
        <f t="shared" si="6"/>
        <v>2.9</v>
      </c>
      <c r="Y14" s="212">
        <f>IF('Core Indicators'!FC11="x","x",IF('Core Indicators'!FC11&gt;=5,5,IF('Core Indicators'!FC11&gt;=4,4,IF('Core Indicators'!FC11&gt;=3,3,IF('Core Indicators'!FC11&gt;=2,2,IF('Core Indicators'!FC11&gt;=1,1,0))))))</f>
        <v>3</v>
      </c>
      <c r="Z14" s="188">
        <f t="shared" si="7"/>
        <v>3</v>
      </c>
      <c r="AA14" s="212">
        <f>'Crisis Indicator Data'!Y11</f>
        <v>2</v>
      </c>
      <c r="AB14" s="212">
        <f>'Crisis Indicator Data'!Z11</f>
        <v>2</v>
      </c>
      <c r="AC14" s="212">
        <f>'Crisis Indicator Data'!AA11</f>
        <v>0</v>
      </c>
      <c r="AD14" s="212">
        <f>'Crisis Indicator Data'!AB11</f>
        <v>0</v>
      </c>
      <c r="AE14" s="212">
        <f t="shared" si="10"/>
        <v>2</v>
      </c>
      <c r="AF14" s="212">
        <f>'Crisis Indicator Data'!AC11</f>
        <v>0</v>
      </c>
      <c r="AG14" s="212">
        <f>'Crisis Indicator Data'!AD11</f>
        <v>2</v>
      </c>
      <c r="AH14" s="212">
        <f t="shared" si="11"/>
        <v>2</v>
      </c>
      <c r="AI14" s="212">
        <f>'Crisis Indicator Data'!AE11</f>
        <v>3</v>
      </c>
      <c r="AJ14" s="212">
        <f>'Crisis Indicator Data'!AF11</f>
        <v>3</v>
      </c>
      <c r="AK14" s="212">
        <f>'Crisis Indicator Data'!AG11</f>
        <v>0</v>
      </c>
      <c r="AL14" s="212">
        <f t="shared" si="12"/>
        <v>4</v>
      </c>
      <c r="AM14" s="188">
        <f t="shared" si="8"/>
        <v>3</v>
      </c>
      <c r="AN14" s="188">
        <f t="shared" si="9"/>
        <v>3</v>
      </c>
    </row>
    <row r="15" spans="1:40" ht="13.5" customHeight="1" x14ac:dyDescent="0.3">
      <c r="A15" s="196" t="str">
        <f>'Crisis Indicator Data'!A12</f>
        <v>Rohingya refugee crisis</v>
      </c>
      <c r="B15" s="197" t="str">
        <f>'Crisis Indicator Data'!B12</f>
        <v>International displacement</v>
      </c>
      <c r="C15" s="197" t="str">
        <f>'Crisis Indicator Data'!C12</f>
        <v>BGD002</v>
      </c>
      <c r="D15" s="197" t="str">
        <f>'Crisis Indicator Data'!D12</f>
        <v>Bangladesh</v>
      </c>
      <c r="E15" s="198" t="str">
        <f>'Crisis Indicator Data'!E12</f>
        <v>BGD</v>
      </c>
      <c r="F15" s="188">
        <f>IF(B15="Regional crisis",(IF(VLOOKUP($C15,'Regional Crises'!$B$1:$R$66,7,FALSE)="x","x",ROUND(IF(VLOOKUP($C15,'Regional Crises'!$B$1:$R$66,7,FALSE)&gt;$F$3,5,IF(VLOOKUP($C15,'Regional Crises'!$B$1:$R$66,7,FALSE)&lt;F$4,0,($F$3-VLOOKUP($C15,'Regional Crises'!$B$1:$R$66,7,FALSE))/($F$3-$F$4)*5)),1))),IF(VLOOKUP($E15,'Country Indicator Data'!$B$4:$N$194,3,FALSE)="x","x",ROUND(IF(VLOOKUP($E15,'Country Indicator Data'!$B$4:$N$194,3,FALSE)&gt;$F$3,5,IF(VLOOKUP($E15,'Country Indicator Data'!$B$4:$N$194,3,FALSE)&lt;$F$4,0,($F$3-VLOOKUP($E15,'Country Indicator Data'!$B$4:$N$194,3,FALSE))/($F$3-$F$4)*5)),1)))</f>
        <v>2.5</v>
      </c>
      <c r="G15" s="188">
        <f>IF(B15="Regional crisis",(IF(VLOOKUP($C15,'Regional Crises'!$B$1:$R$66,9,FALSE)="x","x",ROUND(IF(VLOOKUP($C15,'Regional Crises'!$B$1:$R$66,9,FALSE)&gt;G$3,5,IF(VLOOKUP($C15,'Regional Crises'!$B$1:$R$66,9,FALSE)&lt;G$4,0,(G$3-VLOOKUP($C15,'Regional Crises'!$B$1:$R$66,9,FALSE))/(G$3-G$4)*5)),1))),IF(VLOOKUP($E15,'Country Indicator Data'!$B$4:$N$194,5,FALSE)="x","x",ROUND(IF(VLOOKUP($E15,'Country Indicator Data'!$B$4:$N$194,5,FALSE)&gt;G$3,5,IF(VLOOKUP($E15,'Country Indicator Data'!$B$4:$N$194,5,FALSE)&lt;G$4,0,(G$3-VLOOKUP($E15,'Country Indicator Data'!$B$4:$N$194,5,FALSE))/(G$3-G$4)*5)),1)))</f>
        <v>2.8</v>
      </c>
      <c r="H15" s="188">
        <f t="shared" si="0"/>
        <v>2.65</v>
      </c>
      <c r="I15" s="188">
        <f>IF(B15="Regional crisis",(IF(VLOOKUP($C15,'Regional Crises'!$B$1:$R$66,6,FALSE)="x","x",ROUND(IF(VLOOKUP($C15,'Regional Crises'!$B$1:$R$66,6,FALSE)&gt;I$3,5,IF(VLOOKUP($C15,'Regional Crises'!$B$1:$R$66,6,FALSE)&lt;I$4,0,5-(I$3-VLOOKUP($C15,'Regional Crises'!$B$1:$R$66,6,FALSE))/(I$3-I$4)*5)),1))),IF(VLOOKUP($E15,'Country Indicator Data'!$B$4:$N$194,2,FALSE)="x","x",ROUND(IF(VLOOKUP($E15,'Country Indicator Data'!$B$4:$N$194,2,FALSE)&gt;I$3,5,IF(VLOOKUP($E15,'Country Indicator Data'!$B$4:$N$194,2,FALSE)&lt;I$4,0,5-(I$3-VLOOKUP($E15,'Country Indicator Data'!$B$4:$N$194,2,FALSE))/(I$3-I$4)*5)),1)))</f>
        <v>0.9</v>
      </c>
      <c r="J15" s="188">
        <f>IF(B15="Regional crisis",(IF(VLOOKUP($C15,'Regional Crises'!$B$1:$R$66,8,FALSE)="x","x",ROUND(IF(VLOOKUP($C15,'Regional Crises'!$B$1:$R$66,8,FALSE)&gt;J$3,5,IF(VLOOKUP($C15,'Regional Crises'!$B$1:$R$66,8,FALSE)&lt;J$4,0,5-(J$3-VLOOKUP($C15,'Regional Crises'!$B$1:$R$66,8,FALSE))/(J$3-J$4)*5)),1))),IF(VLOOKUP($E15,'Country Indicator Data'!$B$4:$N$194,4,FALSE)="x","x",ROUND(IF(VLOOKUP($E15,'Country Indicator Data'!$B$4:$N$194,4,FALSE)&gt;J$3,5,IF(VLOOKUP($E15,'Country Indicator Data'!$B$4:$N$194,4,FALSE)&lt;J$4,0,5-(J$3-VLOOKUP($E15,'Country Indicator Data'!$B$4:$N$194,4,FALSE))/(J$3-J$4)*5)),1)))</f>
        <v>1.2</v>
      </c>
      <c r="K15" s="188">
        <f t="shared" si="1"/>
        <v>1.05</v>
      </c>
      <c r="L15" s="188">
        <f>IF(B15="Regional crisis",(IF(VLOOKUP($C15,'Regional Crises'!$B$1:$R$66,10,FALSE)="x","x",ROUND(IF(VLOOKUP($C15,'Regional Crises'!$B$1:$R$66,10,FALSE)&gt;L$3,5,IF(VLOOKUP($C15,'Regional Crises'!$B$1:$R$66,10,FALSE)&lt;L$4,0,5-(L$3-VLOOKUP($C15,'Regional Crises'!$B$1:$R$66,10,FALSE))/(L$3-L$4)*5)),1))),IF(VLOOKUP($E15,'Country Indicator Data'!$B$4:$N$194,6,FALSE)="x","x",ROUND(IF(VLOOKUP($E15,'Country Indicator Data'!$B$4:$N$194,6,FALSE)&gt;L$3,5,IF(VLOOKUP($E15,'Country Indicator Data'!$B$4:$N$194,6,FALSE)&lt;L$4,0,5-(L$3-VLOOKUP($E15,'Country Indicator Data'!$B$4:$N$194,6,FALSE))/(L$3-L$4)*5)),1)))</f>
        <v>3.6</v>
      </c>
      <c r="M15" s="188">
        <f>IF(B15="Regional crisis",(IF(VLOOKUP($C15,'Regional Crises'!$B$1:$R$66,11,FALSE)="x","x",ROUND(IF(VLOOKUP($C15,'Regional Crises'!$B$1:$R$66,11,FALSE)&gt;M$3,5,IF(VLOOKUP($C15,'Regional Crises'!$B$1:$R$66,11,FALSE)&lt;M$4,0,5-(M$3-VLOOKUP($C15,'Regional Crises'!$B$1:$R$66,11,FALSE))/(M$3-M$4)*5)),1))),IF(VLOOKUP($E15,'Country Indicator Data'!$B$4:$N$194,7,FALSE)="x","x",ROUND(IF(VLOOKUP($E15,'Country Indicator Data'!$B$4:$N$194,7,FALSE)&gt;M$3,5,IF(VLOOKUP($E15,'Country Indicator Data'!$B$4:$N$194,7,FALSE)&lt;M$4,0,5-(M$3-VLOOKUP($E15,'Country Indicator Data'!$B$4:$N$194,7,FALSE))/(M$3-M$4)*5)),1)))</f>
        <v>0.9</v>
      </c>
      <c r="N15" s="188">
        <f t="shared" si="2"/>
        <v>2.25</v>
      </c>
      <c r="O15" s="188">
        <f t="shared" si="3"/>
        <v>1.9833333333333334</v>
      </c>
      <c r="P15" s="188">
        <f>IF(B15="Regional crisis",VLOOKUP(C15,'Regional Crises'!$B$1:$R$69,12,FALSE),VLOOKUP(E15,'Country Indicator Data'!$B$4:$I$194,8,FALSE))</f>
        <v>3</v>
      </c>
      <c r="Q15" s="188">
        <f>IF($B15="Regional crisis",((IF(VLOOKUP($C15,'Regional Crises'!$B$1:$R$66,13,FALSE)="x","x",ROUND(IF(VLOOKUP($C15,'Regional Crises'!$B$1:$R$66,13,FALSE)&gt;Q$3,5,IF(VLOOKUP($C15,'Regional Crises'!$B$1:$R$66,13,FALSE)&lt;Q$4,0,5-(LOG(Q$3)-LOG(VLOOKUP($C15,'Regional Crises'!$B$1:$R$66,13,FALSE)))/(LOG(Q$3)-LOG(Q$4))*5)),1)))),(IF(VLOOKUP($E15,'Country Indicator Data'!$B$4:$N$194,9,FALSE)="x","x",ROUND(IF(VLOOKUP($E15,'Country Indicator Data'!$B$4:$N$194,9,FALSE)&gt;Q$3,5,IF(VLOOKUP($E15,'Country Indicator Data'!$B$4:$N$194,9,FALSE)&lt;Q$4,0,5-(LOG(Q$3)-LOG(VLOOKUP($E15,'Country Indicator Data'!$B$4:$N$194,9,FALSE)))/(LOG(Q$3)-LOG(Q$4))*5)),1))))</f>
        <v>2.4</v>
      </c>
      <c r="R15" s="188">
        <f t="shared" si="4"/>
        <v>2.7</v>
      </c>
      <c r="S15" s="188">
        <f>IF(B15="Regional crisis",((IF(VLOOKUP($C15,'Regional Crises'!$B$1:$R$66,17,FALSE)="x","x",ROUND(IF(VLOOKUP($C15,'Regional Crises'!$B$1:$R$66,17,FALSE)&gt;S$3,0,IF(VLOOKUP($C15,'Regional Crises'!$B$1:$R$66,17,FALSE)&lt;S$4,5,(S$3-VLOOKUP($C15,'Regional Crises'!$B$1:$R$66,17,FALSE))/(S$3-S$4)*5)),1)))),(IF(VLOOKUP($E15,'Country Indicator Data'!$B$4:$N$194,13,FALSE)="x","x",ROUND(IF(VLOOKUP($E15,'Country Indicator Data'!$B$4:$N$194,13,FALSE)&gt;S$3,0,IF(VLOOKUP($E15,'Country Indicator Data'!$B$4:$N$194,13,FALSE)&lt;S$4,5,(S$3-VLOOKUP($E15,'Country Indicator Data'!$B$4:$N$194,13,FALSE))/(S$3-S$4)*5)),1))))</f>
        <v>3.7</v>
      </c>
      <c r="T15" s="188">
        <f>IF(B15="Regional crisis",((IF(VLOOKUP($C15,'Regional Crises'!$B$1:$R$66,14,FALSE)="x","x",ROUND(IF(VLOOKUP($C15,'Regional Crises'!$B$1:$R$66,14,FALSE)&gt;T$3,0,IF(VLOOKUP($C15,'Regional Crises'!$B$1:$R$66,14,FALSE)&lt;T$4,5,(T$3-VLOOKUP($C15,'Regional Crises'!$B$1:$R$66,14,FALSE))/(T$3-T$4)*5)),1)))),(IF(VLOOKUP($E15,'Country Indicator Data'!$B$4:$N$194,10,FALSE)="x","x",ROUND(IF(VLOOKUP($E15,'Country Indicator Data'!$B$4:$N$194,10,FALSE)&gt;T$3,0,IF(VLOOKUP($E15,'Country Indicator Data'!$B$4:$N$194,10,FALSE)&lt;T$4,5,(T$3-VLOOKUP($E15,'Country Indicator Data'!$B$4:$N$194,10,FALSE))/(T$3-T$4)*5)),1))))</f>
        <v>3.1</v>
      </c>
      <c r="U15" s="188">
        <f>IF(B15="Regional crisis",((IF(VLOOKUP($C15,'Regional Crises'!$B$1:$R$66,15,FALSE)="x","x",ROUND(IF(VLOOKUP($C15,'Regional Crises'!$B$1:$R$66,15,FALSE)&gt;U$3,0,IF(VLOOKUP($C15,'Regional Crises'!$B$1:$R$66,15,FALSE)&lt;U$4,5,(U$3-VLOOKUP($C15,'Regional Crises'!$B$1:$R$66,15,FALSE))/(U$3-U$4)*5)),1)))),(IF(VLOOKUP($E15,'Country Indicator Data'!$B$4:$N$194,11,FALSE)="x","x",ROUND(IF(VLOOKUP($E15,'Country Indicator Data'!$B$4:$N$194,11,FALSE)&gt;U$3,0,IF(VLOOKUP($E15,'Country Indicator Data'!$B$4:$N$194,11,FALSE)&lt;U$4,5,(U$3-VLOOKUP($E15,'Country Indicator Data'!$B$4:$N$194,11,FALSE))/(U$3-U$4)*5)),1))))</f>
        <v>3.3</v>
      </c>
      <c r="V15" s="188">
        <f>IF(B15="Regional crisis",((IF(VLOOKUP($C15,'Regional Crises'!$B$1:$R$66,16,FALSE)="x","x",ROUND(IF(VLOOKUP($C15,'Regional Crises'!$B$1:$R$66,16,FALSE)&gt;V$3,0,IF(VLOOKUP($C15,'Regional Crises'!$B$1:$R$66,16,FALSE)&lt;V$4,5,(V$3-VLOOKUP($C15,'Regional Crises'!$B$1:$R$66,16,FALSE))/(V$3-V$4)*5)),1)))),(IF(VLOOKUP($E15,'Country Indicator Data'!$B$4:$N$194,12,FALSE)="x","x",ROUND(IF(VLOOKUP($E15,'Country Indicator Data'!$B$4:$N$194,12,FALSE)&gt;V$3,0,IF(VLOOKUP($E15,'Country Indicator Data'!$B$4:$N$194,12,FALSE)&lt;V$4,5,(V$3-VLOOKUP($E15,'Country Indicator Data'!$B$4:$N$194,12,FALSE))/(V$3-V$4)*5)),1))))</f>
        <v>3.1</v>
      </c>
      <c r="W15" s="188">
        <f t="shared" si="5"/>
        <v>3.3</v>
      </c>
      <c r="X15" s="188">
        <f t="shared" si="6"/>
        <v>2.7</v>
      </c>
      <c r="Y15" s="212">
        <f>IF('Core Indicators'!FC12="x","x",IF('Core Indicators'!FC12&gt;=5,5,IF('Core Indicators'!FC12&gt;=4,4,IF('Core Indicators'!FC12&gt;=3,3,IF('Core Indicators'!FC12&gt;=2,2,IF('Core Indicators'!FC12&gt;=1,1,0))))))</f>
        <v>3</v>
      </c>
      <c r="Z15" s="188">
        <f t="shared" si="7"/>
        <v>3</v>
      </c>
      <c r="AA15" s="212">
        <f>'Crisis Indicator Data'!Y12</f>
        <v>2</v>
      </c>
      <c r="AB15" s="212">
        <f>'Crisis Indicator Data'!Z12</f>
        <v>1</v>
      </c>
      <c r="AC15" s="212">
        <f>'Crisis Indicator Data'!AA12</f>
        <v>2</v>
      </c>
      <c r="AD15" s="212">
        <f>'Crisis Indicator Data'!AB12</f>
        <v>0</v>
      </c>
      <c r="AE15" s="212">
        <f t="shared" si="10"/>
        <v>2</v>
      </c>
      <c r="AF15" s="212">
        <f>'Crisis Indicator Data'!AC12</f>
        <v>2</v>
      </c>
      <c r="AG15" s="212">
        <f>'Crisis Indicator Data'!AD12</f>
        <v>3</v>
      </c>
      <c r="AH15" s="212">
        <f t="shared" si="11"/>
        <v>5</v>
      </c>
      <c r="AI15" s="212">
        <f>'Crisis Indicator Data'!AE12</f>
        <v>3</v>
      </c>
      <c r="AJ15" s="212">
        <f>'Crisis Indicator Data'!AF12</f>
        <v>1</v>
      </c>
      <c r="AK15" s="212">
        <f>'Crisis Indicator Data'!AG12</f>
        <v>3</v>
      </c>
      <c r="AL15" s="212">
        <f t="shared" si="12"/>
        <v>5</v>
      </c>
      <c r="AM15" s="188">
        <f t="shared" si="8"/>
        <v>4</v>
      </c>
      <c r="AN15" s="188">
        <f t="shared" si="9"/>
        <v>3.5</v>
      </c>
    </row>
    <row r="16" spans="1:40" ht="13.5" customHeight="1" x14ac:dyDescent="0.3">
      <c r="A16" s="196" t="str">
        <f>'Crisis Indicator Data'!A13</f>
        <v>Rohingya Regional Crisis</v>
      </c>
      <c r="B16" s="197" t="str">
        <f>'Crisis Indicator Data'!B13</f>
        <v>Regional crisis</v>
      </c>
      <c r="C16" s="197" t="str">
        <f>'Crisis Indicator Data'!C13</f>
        <v>REG011</v>
      </c>
      <c r="D16" s="197" t="str">
        <f>'Crisis Indicator Data'!D13</f>
        <v>Bangladesh, Myanmar</v>
      </c>
      <c r="E16" s="198" t="str">
        <f>'Crisis Indicator Data'!E13</f>
        <v>BGD, MMR</v>
      </c>
      <c r="F16" s="188">
        <f>IF(B16="Regional crisis",(IF(VLOOKUP($C16,'Regional Crises'!$B$1:$R$66,7,FALSE)="x","x",ROUND(IF(VLOOKUP($C16,'Regional Crises'!$B$1:$R$66,7,FALSE)&gt;$F$3,5,IF(VLOOKUP($C16,'Regional Crises'!$B$1:$R$66,7,FALSE)&lt;F$4,0,($F$3-VLOOKUP($C16,'Regional Crises'!$B$1:$R$66,7,FALSE))/($F$3-$F$4)*5)),1))),IF(VLOOKUP($E16,'Country Indicator Data'!$B$4:$N$194,3,FALSE)="x","x",ROUND(IF(VLOOKUP($E16,'Country Indicator Data'!$B$4:$N$194,3,FALSE)&gt;$F$3,5,IF(VLOOKUP($E16,'Country Indicator Data'!$B$4:$N$194,3,FALSE)&lt;$F$4,0,($F$3-VLOOKUP($E16,'Country Indicator Data'!$B$4:$N$194,3,FALSE))/($F$3-$F$4)*5)),1)))</f>
        <v>3.8</v>
      </c>
      <c r="G16" s="188">
        <f>IF(B16="Regional crisis",(IF(VLOOKUP($C16,'Regional Crises'!$B$1:$R$66,9,FALSE)="x","x",ROUND(IF(VLOOKUP($C16,'Regional Crises'!$B$1:$R$66,9,FALSE)&gt;G$3,5,IF(VLOOKUP($C16,'Regional Crises'!$B$1:$R$66,9,FALSE)&lt;G$4,0,(G$3-VLOOKUP($C16,'Regional Crises'!$B$1:$R$66,9,FALSE))/(G$3-G$4)*5)),1))),IF(VLOOKUP($E16,'Country Indicator Data'!$B$4:$N$194,5,FALSE)="x","x",ROUND(IF(VLOOKUP($E16,'Country Indicator Data'!$B$4:$N$194,5,FALSE)&gt;G$3,5,IF(VLOOKUP($E16,'Country Indicator Data'!$B$4:$N$194,5,FALSE)&lt;G$4,0,(G$3-VLOOKUP($E16,'Country Indicator Data'!$B$4:$N$194,5,FALSE))/(G$3-G$4)*5)),1)))</f>
        <v>3.1</v>
      </c>
      <c r="H16" s="188">
        <f t="shared" si="0"/>
        <v>3.45</v>
      </c>
      <c r="I16" s="188">
        <f>IF(B16="Regional crisis",(IF(VLOOKUP($C16,'Regional Crises'!$B$1:$R$66,6,FALSE)="x","x",ROUND(IF(VLOOKUP($C16,'Regional Crises'!$B$1:$R$66,6,FALSE)&gt;I$3,5,IF(VLOOKUP($C16,'Regional Crises'!$B$1:$R$66,6,FALSE)&lt;I$4,0,5-(I$3-VLOOKUP($C16,'Regional Crises'!$B$1:$R$66,6,FALSE))/(I$3-I$4)*5)),1))),IF(VLOOKUP($E16,'Country Indicator Data'!$B$4:$N$194,2,FALSE)="x","x",ROUND(IF(VLOOKUP($E16,'Country Indicator Data'!$B$4:$N$194,2,FALSE)&gt;I$3,5,IF(VLOOKUP($E16,'Country Indicator Data'!$B$4:$N$194,2,FALSE)&lt;I$4,0,5-(I$3-VLOOKUP($E16,'Country Indicator Data'!$B$4:$N$194,2,FALSE))/(I$3-I$4)*5)),1)))</f>
        <v>1.8</v>
      </c>
      <c r="J16" s="188">
        <f>IF(B16="Regional crisis",(IF(VLOOKUP($C16,'Regional Crises'!$B$1:$R$66,8,FALSE)="x","x",ROUND(IF(VLOOKUP($C16,'Regional Crises'!$B$1:$R$66,8,FALSE)&gt;J$3,5,IF(VLOOKUP($C16,'Regional Crises'!$B$1:$R$66,8,FALSE)&lt;J$4,0,5-(J$3-VLOOKUP($C16,'Regional Crises'!$B$1:$R$66,8,FALSE))/(J$3-J$4)*5)),1))),IF(VLOOKUP($E16,'Country Indicator Data'!$B$4:$N$194,4,FALSE)="x","x",ROUND(IF(VLOOKUP($E16,'Country Indicator Data'!$B$4:$N$194,4,FALSE)&gt;J$3,5,IF(VLOOKUP($E16,'Country Indicator Data'!$B$4:$N$194,4,FALSE)&lt;J$4,0,5-(J$3-VLOOKUP($E16,'Country Indicator Data'!$B$4:$N$194,4,FALSE))/(J$3-J$4)*5)),1)))</f>
        <v>2.1</v>
      </c>
      <c r="K16" s="188">
        <f t="shared" si="1"/>
        <v>1.9500000000000002</v>
      </c>
      <c r="L16" s="188">
        <f>IF(B16="Regional crisis",(IF(VLOOKUP($C16,'Regional Crises'!$B$1:$R$66,10,FALSE)="x","x",ROUND(IF(VLOOKUP($C16,'Regional Crises'!$B$1:$R$66,10,FALSE)&gt;L$3,5,IF(VLOOKUP($C16,'Regional Crises'!$B$1:$R$66,10,FALSE)&lt;L$4,0,5-(L$3-VLOOKUP($C16,'Regional Crises'!$B$1:$R$66,10,FALSE))/(L$3-L$4)*5)),1))),IF(VLOOKUP($E16,'Country Indicator Data'!$B$4:$N$194,6,FALSE)="x","x",ROUND(IF(VLOOKUP($E16,'Country Indicator Data'!$B$4:$N$194,6,FALSE)&gt;L$3,5,IF(VLOOKUP($E16,'Country Indicator Data'!$B$4:$N$194,6,FALSE)&lt;L$4,0,5-(L$3-VLOOKUP($E16,'Country Indicator Data'!$B$4:$N$194,6,FALSE))/(L$3-L$4)*5)),1)))</f>
        <v>3.3</v>
      </c>
      <c r="M16" s="188">
        <f>IF(B16="Regional crisis",(IF(VLOOKUP($C16,'Regional Crises'!$B$1:$R$66,11,FALSE)="x","x",ROUND(IF(VLOOKUP($C16,'Regional Crises'!$B$1:$R$66,11,FALSE)&gt;M$3,5,IF(VLOOKUP($C16,'Regional Crises'!$B$1:$R$66,11,FALSE)&lt;M$4,0,5-(M$3-VLOOKUP($C16,'Regional Crises'!$B$1:$R$66,11,FALSE))/(M$3-M$4)*5)),1))),IF(VLOOKUP($E16,'Country Indicator Data'!$B$4:$N$194,7,FALSE)="x","x",ROUND(IF(VLOOKUP($E16,'Country Indicator Data'!$B$4:$N$194,7,FALSE)&gt;M$3,5,IF(VLOOKUP($E16,'Country Indicator Data'!$B$4:$N$194,7,FALSE)&lt;M$4,0,5-(M$3-VLOOKUP($E16,'Country Indicator Data'!$B$4:$N$194,7,FALSE))/(M$3-M$4)*5)),1)))</f>
        <v>0.8</v>
      </c>
      <c r="N16" s="188">
        <f t="shared" si="2"/>
        <v>2.0499999999999998</v>
      </c>
      <c r="O16" s="188">
        <f t="shared" si="3"/>
        <v>2.4833333333333334</v>
      </c>
      <c r="P16" s="188">
        <f>IF(B16="Regional crisis",VLOOKUP(C16,'Regional Crises'!$B$1:$R$69,12,FALSE),VLOOKUP(E16,'Country Indicator Data'!$B$4:$I$194,8,FALSE))</f>
        <v>3.5</v>
      </c>
      <c r="Q16" s="188">
        <f>IF($B16="Regional crisis",((IF(VLOOKUP($C16,'Regional Crises'!$B$1:$R$66,13,FALSE)="x","x",ROUND(IF(VLOOKUP($C16,'Regional Crises'!$B$1:$R$66,13,FALSE)&gt;Q$3,5,IF(VLOOKUP($C16,'Regional Crises'!$B$1:$R$66,13,FALSE)&lt;Q$4,0,5-(LOG(Q$3)-LOG(VLOOKUP($C16,'Regional Crises'!$B$1:$R$66,13,FALSE)))/(LOG(Q$3)-LOG(Q$4))*5)),1)))),(IF(VLOOKUP($E16,'Country Indicator Data'!$B$4:$N$194,9,FALSE)="x","x",ROUND(IF(VLOOKUP($E16,'Country Indicator Data'!$B$4:$N$194,9,FALSE)&gt;Q$3,5,IF(VLOOKUP($E16,'Country Indicator Data'!$B$4:$N$194,9,FALSE)&lt;Q$4,0,5-(LOG(Q$3)-LOG(VLOOKUP($E16,'Country Indicator Data'!$B$4:$N$194,9,FALSE)))/(LOG(Q$3)-LOG(Q$4))*5)),1))))</f>
        <v>3.5</v>
      </c>
      <c r="R16" s="188">
        <f t="shared" si="4"/>
        <v>3.5</v>
      </c>
      <c r="S16" s="188">
        <f>IF(B16="Regional crisis",((IF(VLOOKUP($C16,'Regional Crises'!$B$1:$R$66,17,FALSE)="x","x",ROUND(IF(VLOOKUP($C16,'Regional Crises'!$B$1:$R$66,17,FALSE)&gt;S$3,0,IF(VLOOKUP($C16,'Regional Crises'!$B$1:$R$66,17,FALSE)&lt;S$4,5,(S$3-VLOOKUP($C16,'Regional Crises'!$B$1:$R$66,17,FALSE))/(S$3-S$4)*5)),1)))),(IF(VLOOKUP($E16,'Country Indicator Data'!$B$4:$N$194,13,FALSE)="x","x",ROUND(IF(VLOOKUP($E16,'Country Indicator Data'!$B$4:$N$194,13,FALSE)&gt;S$3,0,IF(VLOOKUP($E16,'Country Indicator Data'!$B$4:$N$194,13,FALSE)&lt;S$4,5,(S$3-VLOOKUP($E16,'Country Indicator Data'!$B$4:$N$194,13,FALSE))/(S$3-S$4)*5)),1))))</f>
        <v>3.6</v>
      </c>
      <c r="T16" s="188">
        <f>IF(B16="Regional crisis",((IF(VLOOKUP($C16,'Regional Crises'!$B$1:$R$66,14,FALSE)="x","x",ROUND(IF(VLOOKUP($C16,'Regional Crises'!$B$1:$R$66,14,FALSE)&gt;T$3,0,IF(VLOOKUP($C16,'Regional Crises'!$B$1:$R$66,14,FALSE)&lt;T$4,5,(T$3-VLOOKUP($C16,'Regional Crises'!$B$1:$R$66,14,FALSE))/(T$3-T$4)*5)),1)))),(IF(VLOOKUP($E16,'Country Indicator Data'!$B$4:$N$194,10,FALSE)="x","x",ROUND(IF(VLOOKUP($E16,'Country Indicator Data'!$B$4:$N$194,10,FALSE)&gt;T$3,0,IF(VLOOKUP($E16,'Country Indicator Data'!$B$4:$N$194,10,FALSE)&lt;T$4,5,(T$3-VLOOKUP($E16,'Country Indicator Data'!$B$4:$N$194,10,FALSE))/(T$3-T$4)*5)),1))))</f>
        <v>3.3</v>
      </c>
      <c r="U16" s="188">
        <f>IF(B16="Regional crisis",((IF(VLOOKUP($C16,'Regional Crises'!$B$1:$R$66,15,FALSE)="x","x",ROUND(IF(VLOOKUP($C16,'Regional Crises'!$B$1:$R$66,15,FALSE)&gt;U$3,0,IF(VLOOKUP($C16,'Regional Crises'!$B$1:$R$66,15,FALSE)&lt;U$4,5,(U$3-VLOOKUP($C16,'Regional Crises'!$B$1:$R$66,15,FALSE))/(U$3-U$4)*5)),1)))),(IF(VLOOKUP($E16,'Country Indicator Data'!$B$4:$N$194,11,FALSE)="x","x",ROUND(IF(VLOOKUP($E16,'Country Indicator Data'!$B$4:$N$194,11,FALSE)&gt;U$3,0,IF(VLOOKUP($E16,'Country Indicator Data'!$B$4:$N$194,11,FALSE)&lt;U$4,5,(U$3-VLOOKUP($E16,'Country Indicator Data'!$B$4:$N$194,11,FALSE))/(U$3-U$4)*5)),1))))</f>
        <v>3.4</v>
      </c>
      <c r="V16" s="188">
        <f>IF(B16="Regional crisis",((IF(VLOOKUP($C16,'Regional Crises'!$B$1:$R$66,16,FALSE)="x","x",ROUND(IF(VLOOKUP($C16,'Regional Crises'!$B$1:$R$66,16,FALSE)&gt;V$3,0,IF(VLOOKUP($C16,'Regional Crises'!$B$1:$R$66,16,FALSE)&lt;V$4,5,(V$3-VLOOKUP($C16,'Regional Crises'!$B$1:$R$66,16,FALSE))/(V$3-V$4)*5)),1)))),(IF(VLOOKUP($E16,'Country Indicator Data'!$B$4:$N$194,12,FALSE)="x","x",ROUND(IF(VLOOKUP($E16,'Country Indicator Data'!$B$4:$N$194,12,FALSE)&gt;V$3,0,IF(VLOOKUP($E16,'Country Indicator Data'!$B$4:$N$194,12,FALSE)&lt;V$4,5,(V$3-VLOOKUP($E16,'Country Indicator Data'!$B$4:$N$194,12,FALSE))/(V$3-V$4)*5)),1))))</f>
        <v>3.3</v>
      </c>
      <c r="W16" s="188">
        <f t="shared" si="5"/>
        <v>3.4</v>
      </c>
      <c r="X16" s="188">
        <f t="shared" si="6"/>
        <v>3.1</v>
      </c>
      <c r="Y16" s="212">
        <f>IF('Core Indicators'!FC13="x","x",IF('Core Indicators'!FC13&gt;=5,5,IF('Core Indicators'!FC13&gt;=4,4,IF('Core Indicators'!FC13&gt;=3,3,IF('Core Indicators'!FC13&gt;=2,2,IF('Core Indicators'!FC13&gt;=1,1,0))))))</f>
        <v>4</v>
      </c>
      <c r="Z16" s="188">
        <f t="shared" si="7"/>
        <v>4</v>
      </c>
      <c r="AA16" s="212">
        <f>'Crisis Indicator Data'!Y13</f>
        <v>2</v>
      </c>
      <c r="AB16" s="212">
        <f>'Crisis Indicator Data'!Z13</f>
        <v>3</v>
      </c>
      <c r="AC16" s="212">
        <f>'Crisis Indicator Data'!AA13</f>
        <v>2</v>
      </c>
      <c r="AD16" s="212">
        <f>'Crisis Indicator Data'!AB13</f>
        <v>0</v>
      </c>
      <c r="AE16" s="212">
        <f t="shared" si="10"/>
        <v>3</v>
      </c>
      <c r="AF16" s="212">
        <f>'Crisis Indicator Data'!AC13</f>
        <v>3</v>
      </c>
      <c r="AG16" s="212">
        <f>'Crisis Indicator Data'!AD13</f>
        <v>3</v>
      </c>
      <c r="AH16" s="212">
        <f t="shared" si="11"/>
        <v>5</v>
      </c>
      <c r="AI16" s="212">
        <f>'Crisis Indicator Data'!AE13</f>
        <v>3</v>
      </c>
      <c r="AJ16" s="212">
        <f>'Crisis Indicator Data'!AF13</f>
        <v>1</v>
      </c>
      <c r="AK16" s="212">
        <f>'Crisis Indicator Data'!AG13</f>
        <v>3</v>
      </c>
      <c r="AL16" s="212">
        <f t="shared" si="12"/>
        <v>5</v>
      </c>
      <c r="AM16" s="188">
        <f t="shared" si="8"/>
        <v>4</v>
      </c>
      <c r="AN16" s="188">
        <f t="shared" si="9"/>
        <v>4</v>
      </c>
    </row>
    <row r="17" spans="1:40" ht="13.5" customHeight="1" x14ac:dyDescent="0.3">
      <c r="A17" s="196" t="str">
        <f>'Crisis Indicator Data'!A14</f>
        <v>Venezuela displacement in Brazil</v>
      </c>
      <c r="B17" s="197" t="str">
        <f>'Crisis Indicator Data'!B14</f>
        <v>International displacement</v>
      </c>
      <c r="C17" s="197" t="str">
        <f>'Crisis Indicator Data'!C14</f>
        <v>BRA002</v>
      </c>
      <c r="D17" s="197" t="str">
        <f>'Crisis Indicator Data'!D14</f>
        <v>Brazil</v>
      </c>
      <c r="E17" s="198" t="str">
        <f>'Crisis Indicator Data'!E14</f>
        <v>BRA</v>
      </c>
      <c r="F17" s="188">
        <f>IF(B17="Regional crisis",(IF(VLOOKUP($C17,'Regional Crises'!$B$1:$R$66,7,FALSE)="x","x",ROUND(IF(VLOOKUP($C17,'Regional Crises'!$B$1:$R$66,7,FALSE)&gt;$F$3,5,IF(VLOOKUP($C17,'Regional Crises'!$B$1:$R$66,7,FALSE)&lt;F$4,0,($F$3-VLOOKUP($C17,'Regional Crises'!$B$1:$R$66,7,FALSE))/($F$3-$F$4)*5)),1))),IF(VLOOKUP($E17,'Country Indicator Data'!$B$4:$N$194,3,FALSE)="x","x",ROUND(IF(VLOOKUP($E17,'Country Indicator Data'!$B$4:$N$194,3,FALSE)&gt;$F$3,5,IF(VLOOKUP($E17,'Country Indicator Data'!$B$4:$N$194,3,FALSE)&lt;$F$4,0,($F$3-VLOOKUP($E17,'Country Indicator Data'!$B$4:$N$194,3,FALSE))/($F$3-$F$4)*5)),1)))</f>
        <v>0.7</v>
      </c>
      <c r="G17" s="188">
        <f>IF(B17="Regional crisis",(IF(VLOOKUP($C17,'Regional Crises'!$B$1:$R$66,9,FALSE)="x","x",ROUND(IF(VLOOKUP($C17,'Regional Crises'!$B$1:$R$66,9,FALSE)&gt;G$3,5,IF(VLOOKUP($C17,'Regional Crises'!$B$1:$R$66,9,FALSE)&lt;G$4,0,(G$3-VLOOKUP($C17,'Regional Crises'!$B$1:$R$66,9,FALSE))/(G$3-G$4)*5)),1))),IF(VLOOKUP($E17,'Country Indicator Data'!$B$4:$N$194,5,FALSE)="x","x",ROUND(IF(VLOOKUP($E17,'Country Indicator Data'!$B$4:$N$194,5,FALSE)&gt;G$3,5,IF(VLOOKUP($E17,'Country Indicator Data'!$B$4:$N$194,5,FALSE)&lt;G$4,0,(G$3-VLOOKUP($E17,'Country Indicator Data'!$B$4:$N$194,5,FALSE))/(G$3-G$4)*5)),1)))</f>
        <v>1.3</v>
      </c>
      <c r="H17" s="188">
        <f t="shared" si="0"/>
        <v>1</v>
      </c>
      <c r="I17" s="188">
        <f>IF(B17="Regional crisis",(IF(VLOOKUP($C17,'Regional Crises'!$B$1:$R$66,6,FALSE)="x","x",ROUND(IF(VLOOKUP($C17,'Regional Crises'!$B$1:$R$66,6,FALSE)&gt;I$3,5,IF(VLOOKUP($C17,'Regional Crises'!$B$1:$R$66,6,FALSE)&lt;I$4,0,5-(I$3-VLOOKUP($C17,'Regional Crises'!$B$1:$R$66,6,FALSE))/(I$3-I$4)*5)),1))),IF(VLOOKUP($E17,'Country Indicator Data'!$B$4:$N$194,2,FALSE)="x","x",ROUND(IF(VLOOKUP($E17,'Country Indicator Data'!$B$4:$N$194,2,FALSE)&gt;I$3,5,IF(VLOOKUP($E17,'Country Indicator Data'!$B$4:$N$194,2,FALSE)&lt;I$4,0,5-(I$3-VLOOKUP($E17,'Country Indicator Data'!$B$4:$N$194,2,FALSE))/(I$3-I$4)*5)),1)))</f>
        <v>2.6</v>
      </c>
      <c r="J17" s="188">
        <f>IF(B17="Regional crisis",(IF(VLOOKUP($C17,'Regional Crises'!$B$1:$R$66,8,FALSE)="x","x",ROUND(IF(VLOOKUP($C17,'Regional Crises'!$B$1:$R$66,8,FALSE)&gt;J$3,5,IF(VLOOKUP($C17,'Regional Crises'!$B$1:$R$66,8,FALSE)&lt;J$4,0,5-(J$3-VLOOKUP($C17,'Regional Crises'!$B$1:$R$66,8,FALSE))/(J$3-J$4)*5)),1))),IF(VLOOKUP($E17,'Country Indicator Data'!$B$4:$N$194,4,FALSE)="x","x",ROUND(IF(VLOOKUP($E17,'Country Indicator Data'!$B$4:$N$194,4,FALSE)&gt;J$3,5,IF(VLOOKUP($E17,'Country Indicator Data'!$B$4:$N$194,4,FALSE)&lt;J$4,0,5-(J$3-VLOOKUP($E17,'Country Indicator Data'!$B$4:$N$194,4,FALSE))/(J$3-J$4)*5)),1)))</f>
        <v>0.7</v>
      </c>
      <c r="K17" s="188">
        <f t="shared" si="1"/>
        <v>1.65</v>
      </c>
      <c r="L17" s="188">
        <f>IF(B17="Regional crisis",(IF(VLOOKUP($C17,'Regional Crises'!$B$1:$R$66,10,FALSE)="x","x",ROUND(IF(VLOOKUP($C17,'Regional Crises'!$B$1:$R$66,10,FALSE)&gt;L$3,5,IF(VLOOKUP($C17,'Regional Crises'!$B$1:$R$66,10,FALSE)&lt;L$4,0,5-(L$3-VLOOKUP($C17,'Regional Crises'!$B$1:$R$66,10,FALSE))/(L$3-L$4)*5)),1))),IF(VLOOKUP($E17,'Country Indicator Data'!$B$4:$N$194,6,FALSE)="x","x",ROUND(IF(VLOOKUP($E17,'Country Indicator Data'!$B$4:$N$194,6,FALSE)&gt;L$3,5,IF(VLOOKUP($E17,'Country Indicator Data'!$B$4:$N$194,6,FALSE)&lt;L$4,0,5-(L$3-VLOOKUP($E17,'Country Indicator Data'!$B$4:$N$194,6,FALSE))/(L$3-L$4)*5)),1)))</f>
        <v>2.6</v>
      </c>
      <c r="M17" s="188">
        <f>IF(B17="Regional crisis",(IF(VLOOKUP($C17,'Regional Crises'!$B$1:$R$66,11,FALSE)="x","x",ROUND(IF(VLOOKUP($C17,'Regional Crises'!$B$1:$R$66,11,FALSE)&gt;M$3,5,IF(VLOOKUP($C17,'Regional Crises'!$B$1:$R$66,11,FALSE)&lt;M$4,0,5-(M$3-VLOOKUP($C17,'Regional Crises'!$B$1:$R$66,11,FALSE))/(M$3-M$4)*5)),1))),IF(VLOOKUP($E17,'Country Indicator Data'!$B$4:$N$194,7,FALSE)="x","x",ROUND(IF(VLOOKUP($E17,'Country Indicator Data'!$B$4:$N$194,7,FALSE)&gt;M$3,5,IF(VLOOKUP($E17,'Country Indicator Data'!$B$4:$N$194,7,FALSE)&lt;M$4,0,5-(M$3-VLOOKUP($E17,'Country Indicator Data'!$B$4:$N$194,7,FALSE))/(M$3-M$4)*5)),1)))</f>
        <v>3.6</v>
      </c>
      <c r="N17" s="188">
        <f t="shared" si="2"/>
        <v>3.1</v>
      </c>
      <c r="O17" s="188">
        <f t="shared" si="3"/>
        <v>1.9166666666666667</v>
      </c>
      <c r="P17" s="188">
        <f>IF(B17="Regional crisis",VLOOKUP(C17,'Regional Crises'!$B$1:$R$69,12,FALSE),VLOOKUP(E17,'Country Indicator Data'!$B$4:$I$194,8,FALSE))</f>
        <v>5</v>
      </c>
      <c r="Q17" s="188">
        <f>IF($B17="Regional crisis",((IF(VLOOKUP($C17,'Regional Crises'!$B$1:$R$66,13,FALSE)="x","x",ROUND(IF(VLOOKUP($C17,'Regional Crises'!$B$1:$R$66,13,FALSE)&gt;Q$3,5,IF(VLOOKUP($C17,'Regional Crises'!$B$1:$R$66,13,FALSE)&lt;Q$4,0,5-(LOG(Q$3)-LOG(VLOOKUP($C17,'Regional Crises'!$B$1:$R$66,13,FALSE)))/(LOG(Q$3)-LOG(Q$4))*5)),1)))),(IF(VLOOKUP($E17,'Country Indicator Data'!$B$4:$N$194,9,FALSE)="x","x",ROUND(IF(VLOOKUP($E17,'Country Indicator Data'!$B$4:$N$194,9,FALSE)&gt;Q$3,5,IF(VLOOKUP($E17,'Country Indicator Data'!$B$4:$N$194,9,FALSE)&lt;Q$4,0,5-(LOG(Q$3)-LOG(VLOOKUP($E17,'Country Indicator Data'!$B$4:$N$194,9,FALSE)))/(LOG(Q$3)-LOG(Q$4))*5)),1))))</f>
        <v>0</v>
      </c>
      <c r="R17" s="188">
        <f t="shared" si="4"/>
        <v>2.5</v>
      </c>
      <c r="S17" s="188">
        <f>IF(B17="Regional crisis",((IF(VLOOKUP($C17,'Regional Crises'!$B$1:$R$66,17,FALSE)="x","x",ROUND(IF(VLOOKUP($C17,'Regional Crises'!$B$1:$R$66,17,FALSE)&gt;S$3,0,IF(VLOOKUP($C17,'Regional Crises'!$B$1:$R$66,17,FALSE)&lt;S$4,5,(S$3-VLOOKUP($C17,'Regional Crises'!$B$1:$R$66,17,FALSE))/(S$3-S$4)*5)),1)))),(IF(VLOOKUP($E17,'Country Indicator Data'!$B$4:$N$194,13,FALSE)="x","x",ROUND(IF(VLOOKUP($E17,'Country Indicator Data'!$B$4:$N$194,13,FALSE)&gt;S$3,0,IF(VLOOKUP($E17,'Country Indicator Data'!$B$4:$N$194,13,FALSE)&lt;S$4,5,(S$3-VLOOKUP($E17,'Country Indicator Data'!$B$4:$N$194,13,FALSE))/(S$3-S$4)*5)),1))))</f>
        <v>3.3</v>
      </c>
      <c r="T17" s="188">
        <f>IF(B17="Regional crisis",((IF(VLOOKUP($C17,'Regional Crises'!$B$1:$R$66,14,FALSE)="x","x",ROUND(IF(VLOOKUP($C17,'Regional Crises'!$B$1:$R$66,14,FALSE)&gt;T$3,0,IF(VLOOKUP($C17,'Regional Crises'!$B$1:$R$66,14,FALSE)&lt;T$4,5,(T$3-VLOOKUP($C17,'Regional Crises'!$B$1:$R$66,14,FALSE))/(T$3-T$4)*5)),1)))),(IF(VLOOKUP($E17,'Country Indicator Data'!$B$4:$N$194,10,FALSE)="x","x",ROUND(IF(VLOOKUP($E17,'Country Indicator Data'!$B$4:$N$194,10,FALSE)&gt;T$3,0,IF(VLOOKUP($E17,'Country Indicator Data'!$B$4:$N$194,10,FALSE)&lt;T$4,5,(T$3-VLOOKUP($E17,'Country Indicator Data'!$B$4:$N$194,10,FALSE))/(T$3-T$4)*5)),1))))</f>
        <v>2.7</v>
      </c>
      <c r="U17" s="188">
        <f>IF(B17="Regional crisis",((IF(VLOOKUP($C17,'Regional Crises'!$B$1:$R$66,15,FALSE)="x","x",ROUND(IF(VLOOKUP($C17,'Regional Crises'!$B$1:$R$66,15,FALSE)&gt;U$3,0,IF(VLOOKUP($C17,'Regional Crises'!$B$1:$R$66,15,FALSE)&lt;U$4,5,(U$3-VLOOKUP($C17,'Regional Crises'!$B$1:$R$66,15,FALSE))/(U$3-U$4)*5)),1)))),(IF(VLOOKUP($E17,'Country Indicator Data'!$B$4:$N$194,11,FALSE)="x","x",ROUND(IF(VLOOKUP($E17,'Country Indicator Data'!$B$4:$N$194,11,FALSE)&gt;U$3,0,IF(VLOOKUP($E17,'Country Indicator Data'!$B$4:$N$194,11,FALSE)&lt;U$4,5,(U$3-VLOOKUP($E17,'Country Indicator Data'!$B$4:$N$194,11,FALSE))/(U$3-U$4)*5)),1))))</f>
        <v>1.3</v>
      </c>
      <c r="V17" s="188">
        <f>IF(B17="Regional crisis",((IF(VLOOKUP($C17,'Regional Crises'!$B$1:$R$66,16,FALSE)="x","x",ROUND(IF(VLOOKUP($C17,'Regional Crises'!$B$1:$R$66,16,FALSE)&gt;V$3,0,IF(VLOOKUP($C17,'Regional Crises'!$B$1:$R$66,16,FALSE)&lt;V$4,5,(V$3-VLOOKUP($C17,'Regional Crises'!$B$1:$R$66,16,FALSE))/(V$3-V$4)*5)),1)))),(IF(VLOOKUP($E17,'Country Indicator Data'!$B$4:$N$194,12,FALSE)="x","x",ROUND(IF(VLOOKUP($E17,'Country Indicator Data'!$B$4:$N$194,12,FALSE)&gt;V$3,0,IF(VLOOKUP($E17,'Country Indicator Data'!$B$4:$N$194,12,FALSE)&lt;V$4,5,(V$3-VLOOKUP($E17,'Country Indicator Data'!$B$4:$N$194,12,FALSE))/(V$3-V$4)*5)),1))))</f>
        <v>1.3</v>
      </c>
      <c r="W17" s="188">
        <f t="shared" si="5"/>
        <v>2.2000000000000002</v>
      </c>
      <c r="X17" s="188">
        <f t="shared" si="6"/>
        <v>2.2000000000000002</v>
      </c>
      <c r="Y17" s="212">
        <f>IF('Core Indicators'!FC14="x","x",IF('Core Indicators'!FC14&gt;=5,5,IF('Core Indicators'!FC14&gt;=4,4,IF('Core Indicators'!FC14&gt;=3,3,IF('Core Indicators'!FC14&gt;=2,2,IF('Core Indicators'!FC14&gt;=1,1,0))))))</f>
        <v>2</v>
      </c>
      <c r="Z17" s="188">
        <f t="shared" si="7"/>
        <v>2</v>
      </c>
      <c r="AA17" s="212">
        <f>'Crisis Indicator Data'!Y14</f>
        <v>0</v>
      </c>
      <c r="AB17" s="212">
        <f>'Crisis Indicator Data'!Z14</f>
        <v>0</v>
      </c>
      <c r="AC17" s="212">
        <f>'Crisis Indicator Data'!AA14</f>
        <v>0</v>
      </c>
      <c r="AD17" s="212">
        <f>'Crisis Indicator Data'!AB14</f>
        <v>0</v>
      </c>
      <c r="AE17" s="212">
        <f t="shared" si="10"/>
        <v>0</v>
      </c>
      <c r="AF17" s="212">
        <f>'Crisis Indicator Data'!AC14</f>
        <v>0</v>
      </c>
      <c r="AG17" s="212">
        <f>'Crisis Indicator Data'!AD14</f>
        <v>0</v>
      </c>
      <c r="AH17" s="212">
        <f t="shared" si="11"/>
        <v>0</v>
      </c>
      <c r="AI17" s="212">
        <f>'Crisis Indicator Data'!AE14</f>
        <v>0</v>
      </c>
      <c r="AJ17" s="212">
        <f>'Crisis Indicator Data'!AF14</f>
        <v>0</v>
      </c>
      <c r="AK17" s="212">
        <f>'Crisis Indicator Data'!AG14</f>
        <v>0</v>
      </c>
      <c r="AL17" s="212">
        <f t="shared" si="12"/>
        <v>0</v>
      </c>
      <c r="AM17" s="188">
        <f t="shared" si="8"/>
        <v>0</v>
      </c>
      <c r="AN17" s="188">
        <f t="shared" si="9"/>
        <v>1</v>
      </c>
    </row>
    <row r="18" spans="1:40" ht="13.5" customHeight="1" x14ac:dyDescent="0.3">
      <c r="A18" s="196" t="str">
        <f>'Crisis Indicator Data'!A15</f>
        <v>Conflict in Burkina Faso</v>
      </c>
      <c r="B18" s="197" t="str">
        <f>'Crisis Indicator Data'!B15</f>
        <v>Conflict</v>
      </c>
      <c r="C18" s="197" t="str">
        <f>'Crisis Indicator Data'!C15</f>
        <v>BFA002</v>
      </c>
      <c r="D18" s="197" t="str">
        <f>'Crisis Indicator Data'!D15</f>
        <v>Burkina Faso</v>
      </c>
      <c r="E18" s="198" t="str">
        <f>'Crisis Indicator Data'!E15</f>
        <v>BFA</v>
      </c>
      <c r="F18" s="188">
        <f>IF(B18="Regional crisis",(IF(VLOOKUP($C18,'Regional Crises'!$B$1:$R$66,7,FALSE)="x","x",ROUND(IF(VLOOKUP($C18,'Regional Crises'!$B$1:$R$66,7,FALSE)&gt;$F$3,5,IF(VLOOKUP($C18,'Regional Crises'!$B$1:$R$66,7,FALSE)&lt;F$4,0,($F$3-VLOOKUP($C18,'Regional Crises'!$B$1:$R$66,7,FALSE))/($F$3-$F$4)*5)),1))),IF(VLOOKUP($E18,'Country Indicator Data'!$B$4:$N$194,3,FALSE)="x","x",ROUND(IF(VLOOKUP($E18,'Country Indicator Data'!$B$4:$N$194,3,FALSE)&gt;$F$3,5,IF(VLOOKUP($E18,'Country Indicator Data'!$B$4:$N$194,3,FALSE)&lt;$F$4,0,($F$3-VLOOKUP($E18,'Country Indicator Data'!$B$4:$N$194,3,FALSE))/($F$3-$F$4)*5)),1)))</f>
        <v>1.1000000000000001</v>
      </c>
      <c r="G18" s="188">
        <f>IF(B18="Regional crisis",(IF(VLOOKUP($C18,'Regional Crises'!$B$1:$R$66,9,FALSE)="x","x",ROUND(IF(VLOOKUP($C18,'Regional Crises'!$B$1:$R$66,9,FALSE)&gt;G$3,5,IF(VLOOKUP($C18,'Regional Crises'!$B$1:$R$66,9,FALSE)&lt;G$4,0,(G$3-VLOOKUP($C18,'Regional Crises'!$B$1:$R$66,9,FALSE))/(G$3-G$4)*5)),1))),IF(VLOOKUP($E18,'Country Indicator Data'!$B$4:$N$194,5,FALSE)="x","x",ROUND(IF(VLOOKUP($E18,'Country Indicator Data'!$B$4:$N$194,5,FALSE)&gt;G$3,5,IF(VLOOKUP($E18,'Country Indicator Data'!$B$4:$N$194,5,FALSE)&lt;G$4,0,(G$3-VLOOKUP($E18,'Country Indicator Data'!$B$4:$N$194,5,FALSE))/(G$3-G$4)*5)),1)))</f>
        <v>1.9</v>
      </c>
      <c r="H18" s="188">
        <f t="shared" si="0"/>
        <v>1.5</v>
      </c>
      <c r="I18" s="188">
        <f>IF(B18="Regional crisis",(IF(VLOOKUP($C18,'Regional Crises'!$B$1:$R$66,6,FALSE)="x","x",ROUND(IF(VLOOKUP($C18,'Regional Crises'!$B$1:$R$66,6,FALSE)&gt;I$3,5,IF(VLOOKUP($C18,'Regional Crises'!$B$1:$R$66,6,FALSE)&lt;I$4,0,5-(I$3-VLOOKUP($C18,'Regional Crises'!$B$1:$R$66,6,FALSE))/(I$3-I$4)*5)),1))),IF(VLOOKUP($E18,'Country Indicator Data'!$B$4:$N$194,2,FALSE)="x","x",ROUND(IF(VLOOKUP($E18,'Country Indicator Data'!$B$4:$N$194,2,FALSE)&gt;I$3,5,IF(VLOOKUP($E18,'Country Indicator Data'!$B$4:$N$194,2,FALSE)&lt;I$4,0,5-(I$3-VLOOKUP($E18,'Country Indicator Data'!$B$4:$N$194,2,FALSE))/(I$3-I$4)*5)),1)))</f>
        <v>2.8</v>
      </c>
      <c r="J18" s="188">
        <f>IF(B18="Regional crisis",(IF(VLOOKUP($C18,'Regional Crises'!$B$1:$R$66,8,FALSE)="x","x",ROUND(IF(VLOOKUP($C18,'Regional Crises'!$B$1:$R$66,8,FALSE)&gt;J$3,5,IF(VLOOKUP($C18,'Regional Crises'!$B$1:$R$66,8,FALSE)&lt;J$4,0,5-(J$3-VLOOKUP($C18,'Regional Crises'!$B$1:$R$66,8,FALSE))/(J$3-J$4)*5)),1))),IF(VLOOKUP($E18,'Country Indicator Data'!$B$4:$N$194,4,FALSE)="x","x",ROUND(IF(VLOOKUP($E18,'Country Indicator Data'!$B$4:$N$194,4,FALSE)&gt;J$3,5,IF(VLOOKUP($E18,'Country Indicator Data'!$B$4:$N$194,4,FALSE)&lt;J$4,0,5-(J$3-VLOOKUP($E18,'Country Indicator Data'!$B$4:$N$194,4,FALSE))/(J$3-J$4)*5)),1)))</f>
        <v>0</v>
      </c>
      <c r="K18" s="188">
        <f t="shared" si="1"/>
        <v>1.4</v>
      </c>
      <c r="L18" s="188">
        <f>IF(B18="Regional crisis",(IF(VLOOKUP($C18,'Regional Crises'!$B$1:$R$66,10,FALSE)="x","x",ROUND(IF(VLOOKUP($C18,'Regional Crises'!$B$1:$R$66,10,FALSE)&gt;L$3,5,IF(VLOOKUP($C18,'Regional Crises'!$B$1:$R$66,10,FALSE)&lt;L$4,0,5-(L$3-VLOOKUP($C18,'Regional Crises'!$B$1:$R$66,10,FALSE))/(L$3-L$4)*5)),1))),IF(VLOOKUP($E18,'Country Indicator Data'!$B$4:$N$194,6,FALSE)="x","x",ROUND(IF(VLOOKUP($E18,'Country Indicator Data'!$B$4:$N$194,6,FALSE)&gt;L$3,5,IF(VLOOKUP($E18,'Country Indicator Data'!$B$4:$N$194,6,FALSE)&lt;L$4,0,5-(L$3-VLOOKUP($E18,'Country Indicator Data'!$B$4:$N$194,6,FALSE))/(L$3-L$4)*5)),1)))</f>
        <v>4.0999999999999996</v>
      </c>
      <c r="M18" s="188">
        <f>IF(B18="Regional crisis",(IF(VLOOKUP($C18,'Regional Crises'!$B$1:$R$66,11,FALSE)="x","x",ROUND(IF(VLOOKUP($C18,'Regional Crises'!$B$1:$R$66,11,FALSE)&gt;M$3,5,IF(VLOOKUP($C18,'Regional Crises'!$B$1:$R$66,11,FALSE)&lt;M$4,0,5-(M$3-VLOOKUP($C18,'Regional Crises'!$B$1:$R$66,11,FALSE))/(M$3-M$4)*5)),1))),IF(VLOOKUP($E18,'Country Indicator Data'!$B$4:$N$194,7,FALSE)="x","x",ROUND(IF(VLOOKUP($E18,'Country Indicator Data'!$B$4:$N$194,7,FALSE)&gt;M$3,5,IF(VLOOKUP($E18,'Country Indicator Data'!$B$4:$N$194,7,FALSE)&lt;M$4,0,5-(M$3-VLOOKUP($E18,'Country Indicator Data'!$B$4:$N$194,7,FALSE))/(M$3-M$4)*5)),1)))</f>
        <v>1.3</v>
      </c>
      <c r="N18" s="188">
        <f t="shared" si="2"/>
        <v>2.6999999999999997</v>
      </c>
      <c r="O18" s="188">
        <f t="shared" si="3"/>
        <v>1.8666666666666665</v>
      </c>
      <c r="P18" s="188">
        <f>IF(B18="Regional crisis",VLOOKUP(C18,'Regional Crises'!$B$1:$R$69,12,FALSE),VLOOKUP(E18,'Country Indicator Data'!$B$4:$I$194,8,FALSE))</f>
        <v>3</v>
      </c>
      <c r="Q18" s="188">
        <f>IF($B18="Regional crisis",((IF(VLOOKUP($C18,'Regional Crises'!$B$1:$R$66,13,FALSE)="x","x",ROUND(IF(VLOOKUP($C18,'Regional Crises'!$B$1:$R$66,13,FALSE)&gt;Q$3,5,IF(VLOOKUP($C18,'Regional Crises'!$B$1:$R$66,13,FALSE)&lt;Q$4,0,5-(LOG(Q$3)-LOG(VLOOKUP($C18,'Regional Crises'!$B$1:$R$66,13,FALSE)))/(LOG(Q$3)-LOG(Q$4))*5)),1)))),(IF(VLOOKUP($E18,'Country Indicator Data'!$B$4:$N$194,9,FALSE)="x","x",ROUND(IF(VLOOKUP($E18,'Country Indicator Data'!$B$4:$N$194,9,FALSE)&gt;Q$3,5,IF(VLOOKUP($E18,'Country Indicator Data'!$B$4:$N$194,9,FALSE)&lt;Q$4,0,5-(LOG(Q$3)-LOG(VLOOKUP($E18,'Country Indicator Data'!$B$4:$N$194,9,FALSE)))/(LOG(Q$3)-LOG(Q$4))*5)),1))))</f>
        <v>5</v>
      </c>
      <c r="R18" s="188">
        <f t="shared" si="4"/>
        <v>4</v>
      </c>
      <c r="S18" s="188">
        <f>IF(B18="Regional crisis",((IF(VLOOKUP($C18,'Regional Crises'!$B$1:$R$66,17,FALSE)="x","x",ROUND(IF(VLOOKUP($C18,'Regional Crises'!$B$1:$R$66,17,FALSE)&gt;S$3,0,IF(VLOOKUP($C18,'Regional Crises'!$B$1:$R$66,17,FALSE)&lt;S$4,5,(S$3-VLOOKUP($C18,'Regional Crises'!$B$1:$R$66,17,FALSE))/(S$3-S$4)*5)),1)))),(IF(VLOOKUP($E18,'Country Indicator Data'!$B$4:$N$194,13,FALSE)="x","x",ROUND(IF(VLOOKUP($E18,'Country Indicator Data'!$B$4:$N$194,13,FALSE)&gt;S$3,0,IF(VLOOKUP($E18,'Country Indicator Data'!$B$4:$N$194,13,FALSE)&lt;S$4,5,(S$3-VLOOKUP($E18,'Country Indicator Data'!$B$4:$N$194,13,FALSE))/(S$3-S$4)*5)),1))))</f>
        <v>3</v>
      </c>
      <c r="T18" s="188">
        <f>IF(B18="Regional crisis",((IF(VLOOKUP($C18,'Regional Crises'!$B$1:$R$66,14,FALSE)="x","x",ROUND(IF(VLOOKUP($C18,'Regional Crises'!$B$1:$R$66,14,FALSE)&gt;T$3,0,IF(VLOOKUP($C18,'Regional Crises'!$B$1:$R$66,14,FALSE)&lt;T$4,5,(T$3-VLOOKUP($C18,'Regional Crises'!$B$1:$R$66,14,FALSE))/(T$3-T$4)*5)),1)))),(IF(VLOOKUP($E18,'Country Indicator Data'!$B$4:$N$194,10,FALSE)="x","x",ROUND(IF(VLOOKUP($E18,'Country Indicator Data'!$B$4:$N$194,10,FALSE)&gt;T$3,0,IF(VLOOKUP($E18,'Country Indicator Data'!$B$4:$N$194,10,FALSE)&lt;T$4,5,(T$3-VLOOKUP($E18,'Country Indicator Data'!$B$4:$N$194,10,FALSE))/(T$3-T$4)*5)),1))))</f>
        <v>2.9</v>
      </c>
      <c r="U18" s="188">
        <f>IF(B18="Regional crisis",((IF(VLOOKUP($C18,'Regional Crises'!$B$1:$R$66,15,FALSE)="x","x",ROUND(IF(VLOOKUP($C18,'Regional Crises'!$B$1:$R$66,15,FALSE)&gt;U$3,0,IF(VLOOKUP($C18,'Regional Crises'!$B$1:$R$66,15,FALSE)&lt;U$4,5,(U$3-VLOOKUP($C18,'Regional Crises'!$B$1:$R$66,15,FALSE))/(U$3-U$4)*5)),1)))),(IF(VLOOKUP($E18,'Country Indicator Data'!$B$4:$N$194,11,FALSE)="x","x",ROUND(IF(VLOOKUP($E18,'Country Indicator Data'!$B$4:$N$194,11,FALSE)&gt;U$3,0,IF(VLOOKUP($E18,'Country Indicator Data'!$B$4:$N$194,11,FALSE)&lt;U$4,5,(U$3-VLOOKUP($E18,'Country Indicator Data'!$B$4:$N$194,11,FALSE))/(U$3-U$4)*5)),1))))</f>
        <v>2.9</v>
      </c>
      <c r="V18" s="188">
        <f>IF(B18="Regional crisis",((IF(VLOOKUP($C18,'Regional Crises'!$B$1:$R$66,16,FALSE)="x","x",ROUND(IF(VLOOKUP($C18,'Regional Crises'!$B$1:$R$66,16,FALSE)&gt;V$3,0,IF(VLOOKUP($C18,'Regional Crises'!$B$1:$R$66,16,FALSE)&lt;V$4,5,(V$3-VLOOKUP($C18,'Regional Crises'!$B$1:$R$66,16,FALSE))/(V$3-V$4)*5)),1)))),(IF(VLOOKUP($E18,'Country Indicator Data'!$B$4:$N$194,12,FALSE)="x","x",ROUND(IF(VLOOKUP($E18,'Country Indicator Data'!$B$4:$N$194,12,FALSE)&gt;V$3,0,IF(VLOOKUP($E18,'Country Indicator Data'!$B$4:$N$194,12,FALSE)&lt;V$4,5,(V$3-VLOOKUP($E18,'Country Indicator Data'!$B$4:$N$194,12,FALSE))/(V$3-V$4)*5)),1))))</f>
        <v>2.2000000000000002</v>
      </c>
      <c r="W18" s="188">
        <f t="shared" si="5"/>
        <v>2.8</v>
      </c>
      <c r="X18" s="188">
        <f t="shared" si="6"/>
        <v>2.9</v>
      </c>
      <c r="Y18" s="212">
        <f>IF('Core Indicators'!FC15="x","x",IF('Core Indicators'!FC15&gt;=5,5,IF('Core Indicators'!FC15&gt;=4,4,IF('Core Indicators'!FC15&gt;=3,3,IF('Core Indicators'!FC15&gt;=2,2,IF('Core Indicators'!FC15&gt;=1,1,0))))))</f>
        <v>4</v>
      </c>
      <c r="Z18" s="188">
        <f t="shared" si="7"/>
        <v>4</v>
      </c>
      <c r="AA18" s="212">
        <f>'Crisis Indicator Data'!Y15</f>
        <v>0</v>
      </c>
      <c r="AB18" s="212">
        <f>'Crisis Indicator Data'!Z15</f>
        <v>2</v>
      </c>
      <c r="AC18" s="212">
        <f>'Crisis Indicator Data'!AA15</f>
        <v>2</v>
      </c>
      <c r="AD18" s="212">
        <f>'Crisis Indicator Data'!AB15</f>
        <v>3</v>
      </c>
      <c r="AE18" s="212">
        <f t="shared" si="10"/>
        <v>3</v>
      </c>
      <c r="AF18" s="212">
        <f>'Crisis Indicator Data'!AC15</f>
        <v>0</v>
      </c>
      <c r="AG18" s="212">
        <f>'Crisis Indicator Data'!AD15</f>
        <v>2</v>
      </c>
      <c r="AH18" s="212">
        <f t="shared" si="11"/>
        <v>2</v>
      </c>
      <c r="AI18" s="212">
        <f>'Crisis Indicator Data'!AE15</f>
        <v>3</v>
      </c>
      <c r="AJ18" s="212">
        <f>'Crisis Indicator Data'!AF15</f>
        <v>0</v>
      </c>
      <c r="AK18" s="212">
        <f>'Crisis Indicator Data'!AG15</f>
        <v>3</v>
      </c>
      <c r="AL18" s="212">
        <f t="shared" si="12"/>
        <v>4</v>
      </c>
      <c r="AM18" s="188">
        <f t="shared" si="8"/>
        <v>3</v>
      </c>
      <c r="AN18" s="188">
        <f t="shared" si="9"/>
        <v>3.5</v>
      </c>
    </row>
    <row r="19" spans="1:40" ht="13.5" customHeight="1" x14ac:dyDescent="0.3">
      <c r="A19" s="196" t="str">
        <f>'Crisis Indicator Data'!A16</f>
        <v>Floods in Burkina Faso</v>
      </c>
      <c r="B19" s="197" t="str">
        <f>'Crisis Indicator Data'!B16</f>
        <v>Flood</v>
      </c>
      <c r="C19" s="197" t="str">
        <f>'Crisis Indicator Data'!C16</f>
        <v>BFA003</v>
      </c>
      <c r="D19" s="197" t="str">
        <f>'Crisis Indicator Data'!D16</f>
        <v>Burkina Faso</v>
      </c>
      <c r="E19" s="198" t="str">
        <f>'Crisis Indicator Data'!E16</f>
        <v>BFA</v>
      </c>
      <c r="F19" s="188">
        <f>IF(B19="Regional crisis",(IF(VLOOKUP($C19,'Regional Crises'!$B$1:$R$66,7,FALSE)="x","x",ROUND(IF(VLOOKUP($C19,'Regional Crises'!$B$1:$R$66,7,FALSE)&gt;$F$3,5,IF(VLOOKUP($C19,'Regional Crises'!$B$1:$R$66,7,FALSE)&lt;F$4,0,($F$3-VLOOKUP($C19,'Regional Crises'!$B$1:$R$66,7,FALSE))/($F$3-$F$4)*5)),1))),IF(VLOOKUP($E19,'Country Indicator Data'!$B$4:$N$194,3,FALSE)="x","x",ROUND(IF(VLOOKUP($E19,'Country Indicator Data'!$B$4:$N$194,3,FALSE)&gt;$F$3,5,IF(VLOOKUP($E19,'Country Indicator Data'!$B$4:$N$194,3,FALSE)&lt;$F$4,0,($F$3-VLOOKUP($E19,'Country Indicator Data'!$B$4:$N$194,3,FALSE))/($F$3-$F$4)*5)),1)))</f>
        <v>1.1000000000000001</v>
      </c>
      <c r="G19" s="188">
        <f>IF(B19="Regional crisis",(IF(VLOOKUP($C19,'Regional Crises'!$B$1:$R$66,9,FALSE)="x","x",ROUND(IF(VLOOKUP($C19,'Regional Crises'!$B$1:$R$66,9,FALSE)&gt;G$3,5,IF(VLOOKUP($C19,'Regional Crises'!$B$1:$R$66,9,FALSE)&lt;G$4,0,(G$3-VLOOKUP($C19,'Regional Crises'!$B$1:$R$66,9,FALSE))/(G$3-G$4)*5)),1))),IF(VLOOKUP($E19,'Country Indicator Data'!$B$4:$N$194,5,FALSE)="x","x",ROUND(IF(VLOOKUP($E19,'Country Indicator Data'!$B$4:$N$194,5,FALSE)&gt;G$3,5,IF(VLOOKUP($E19,'Country Indicator Data'!$B$4:$N$194,5,FALSE)&lt;G$4,0,(G$3-VLOOKUP($E19,'Country Indicator Data'!$B$4:$N$194,5,FALSE))/(G$3-G$4)*5)),1)))</f>
        <v>1.9</v>
      </c>
      <c r="H19" s="188">
        <f t="shared" si="0"/>
        <v>1.5</v>
      </c>
      <c r="I19" s="188">
        <f>IF(B19="Regional crisis",(IF(VLOOKUP($C19,'Regional Crises'!$B$1:$R$66,6,FALSE)="x","x",ROUND(IF(VLOOKUP($C19,'Regional Crises'!$B$1:$R$66,6,FALSE)&gt;I$3,5,IF(VLOOKUP($C19,'Regional Crises'!$B$1:$R$66,6,FALSE)&lt;I$4,0,5-(I$3-VLOOKUP($C19,'Regional Crises'!$B$1:$R$66,6,FALSE))/(I$3-I$4)*5)),1))),IF(VLOOKUP($E19,'Country Indicator Data'!$B$4:$N$194,2,FALSE)="x","x",ROUND(IF(VLOOKUP($E19,'Country Indicator Data'!$B$4:$N$194,2,FALSE)&gt;I$3,5,IF(VLOOKUP($E19,'Country Indicator Data'!$B$4:$N$194,2,FALSE)&lt;I$4,0,5-(I$3-VLOOKUP($E19,'Country Indicator Data'!$B$4:$N$194,2,FALSE))/(I$3-I$4)*5)),1)))</f>
        <v>2.8</v>
      </c>
      <c r="J19" s="188">
        <f>IF(B19="Regional crisis",(IF(VLOOKUP($C19,'Regional Crises'!$B$1:$R$66,8,FALSE)="x","x",ROUND(IF(VLOOKUP($C19,'Regional Crises'!$B$1:$R$66,8,FALSE)&gt;J$3,5,IF(VLOOKUP($C19,'Regional Crises'!$B$1:$R$66,8,FALSE)&lt;J$4,0,5-(J$3-VLOOKUP($C19,'Regional Crises'!$B$1:$R$66,8,FALSE))/(J$3-J$4)*5)),1))),IF(VLOOKUP($E19,'Country Indicator Data'!$B$4:$N$194,4,FALSE)="x","x",ROUND(IF(VLOOKUP($E19,'Country Indicator Data'!$B$4:$N$194,4,FALSE)&gt;J$3,5,IF(VLOOKUP($E19,'Country Indicator Data'!$B$4:$N$194,4,FALSE)&lt;J$4,0,5-(J$3-VLOOKUP($E19,'Country Indicator Data'!$B$4:$N$194,4,FALSE))/(J$3-J$4)*5)),1)))</f>
        <v>0</v>
      </c>
      <c r="K19" s="188">
        <f t="shared" si="1"/>
        <v>1.4</v>
      </c>
      <c r="L19" s="188">
        <f>IF(B19="Regional crisis",(IF(VLOOKUP($C19,'Regional Crises'!$B$1:$R$66,10,FALSE)="x","x",ROUND(IF(VLOOKUP($C19,'Regional Crises'!$B$1:$R$66,10,FALSE)&gt;L$3,5,IF(VLOOKUP($C19,'Regional Crises'!$B$1:$R$66,10,FALSE)&lt;L$4,0,5-(L$3-VLOOKUP($C19,'Regional Crises'!$B$1:$R$66,10,FALSE))/(L$3-L$4)*5)),1))),IF(VLOOKUP($E19,'Country Indicator Data'!$B$4:$N$194,6,FALSE)="x","x",ROUND(IF(VLOOKUP($E19,'Country Indicator Data'!$B$4:$N$194,6,FALSE)&gt;L$3,5,IF(VLOOKUP($E19,'Country Indicator Data'!$B$4:$N$194,6,FALSE)&lt;L$4,0,5-(L$3-VLOOKUP($E19,'Country Indicator Data'!$B$4:$N$194,6,FALSE))/(L$3-L$4)*5)),1)))</f>
        <v>4.0999999999999996</v>
      </c>
      <c r="M19" s="188">
        <f>IF(B19="Regional crisis",(IF(VLOOKUP($C19,'Regional Crises'!$B$1:$R$66,11,FALSE)="x","x",ROUND(IF(VLOOKUP($C19,'Regional Crises'!$B$1:$R$66,11,FALSE)&gt;M$3,5,IF(VLOOKUP($C19,'Regional Crises'!$B$1:$R$66,11,FALSE)&lt;M$4,0,5-(M$3-VLOOKUP($C19,'Regional Crises'!$B$1:$R$66,11,FALSE))/(M$3-M$4)*5)),1))),IF(VLOOKUP($E19,'Country Indicator Data'!$B$4:$N$194,7,FALSE)="x","x",ROUND(IF(VLOOKUP($E19,'Country Indicator Data'!$B$4:$N$194,7,FALSE)&gt;M$3,5,IF(VLOOKUP($E19,'Country Indicator Data'!$B$4:$N$194,7,FALSE)&lt;M$4,0,5-(M$3-VLOOKUP($E19,'Country Indicator Data'!$B$4:$N$194,7,FALSE))/(M$3-M$4)*5)),1)))</f>
        <v>1.3</v>
      </c>
      <c r="N19" s="188">
        <f t="shared" si="2"/>
        <v>2.6999999999999997</v>
      </c>
      <c r="O19" s="188">
        <f t="shared" si="3"/>
        <v>1.8666666666666665</v>
      </c>
      <c r="P19" s="188">
        <f>IF(B19="Regional crisis",VLOOKUP(C19,'Regional Crises'!$B$1:$R$69,12,FALSE),VLOOKUP(E19,'Country Indicator Data'!$B$4:$I$194,8,FALSE))</f>
        <v>3</v>
      </c>
      <c r="Q19" s="188">
        <f>IF($B19="Regional crisis",((IF(VLOOKUP($C19,'Regional Crises'!$B$1:$R$66,13,FALSE)="x","x",ROUND(IF(VLOOKUP($C19,'Regional Crises'!$B$1:$R$66,13,FALSE)&gt;Q$3,5,IF(VLOOKUP($C19,'Regional Crises'!$B$1:$R$66,13,FALSE)&lt;Q$4,0,5-(LOG(Q$3)-LOG(VLOOKUP($C19,'Regional Crises'!$B$1:$R$66,13,FALSE)))/(LOG(Q$3)-LOG(Q$4))*5)),1)))),(IF(VLOOKUP($E19,'Country Indicator Data'!$B$4:$N$194,9,FALSE)="x","x",ROUND(IF(VLOOKUP($E19,'Country Indicator Data'!$B$4:$N$194,9,FALSE)&gt;Q$3,5,IF(VLOOKUP($E19,'Country Indicator Data'!$B$4:$N$194,9,FALSE)&lt;Q$4,0,5-(LOG(Q$3)-LOG(VLOOKUP($E19,'Country Indicator Data'!$B$4:$N$194,9,FALSE)))/(LOG(Q$3)-LOG(Q$4))*5)),1))))</f>
        <v>5</v>
      </c>
      <c r="R19" s="188">
        <f t="shared" si="4"/>
        <v>4</v>
      </c>
      <c r="S19" s="188">
        <f>IF(B19="Regional crisis",((IF(VLOOKUP($C19,'Regional Crises'!$B$1:$R$66,17,FALSE)="x","x",ROUND(IF(VLOOKUP($C19,'Regional Crises'!$B$1:$R$66,17,FALSE)&gt;S$3,0,IF(VLOOKUP($C19,'Regional Crises'!$B$1:$R$66,17,FALSE)&lt;S$4,5,(S$3-VLOOKUP($C19,'Regional Crises'!$B$1:$R$66,17,FALSE))/(S$3-S$4)*5)),1)))),(IF(VLOOKUP($E19,'Country Indicator Data'!$B$4:$N$194,13,FALSE)="x","x",ROUND(IF(VLOOKUP($E19,'Country Indicator Data'!$B$4:$N$194,13,FALSE)&gt;S$3,0,IF(VLOOKUP($E19,'Country Indicator Data'!$B$4:$N$194,13,FALSE)&lt;S$4,5,(S$3-VLOOKUP($E19,'Country Indicator Data'!$B$4:$N$194,13,FALSE))/(S$3-S$4)*5)),1))))</f>
        <v>3</v>
      </c>
      <c r="T19" s="188">
        <f>IF(B19="Regional crisis",((IF(VLOOKUP($C19,'Regional Crises'!$B$1:$R$66,14,FALSE)="x","x",ROUND(IF(VLOOKUP($C19,'Regional Crises'!$B$1:$R$66,14,FALSE)&gt;T$3,0,IF(VLOOKUP($C19,'Regional Crises'!$B$1:$R$66,14,FALSE)&lt;T$4,5,(T$3-VLOOKUP($C19,'Regional Crises'!$B$1:$R$66,14,FALSE))/(T$3-T$4)*5)),1)))),(IF(VLOOKUP($E19,'Country Indicator Data'!$B$4:$N$194,10,FALSE)="x","x",ROUND(IF(VLOOKUP($E19,'Country Indicator Data'!$B$4:$N$194,10,FALSE)&gt;T$3,0,IF(VLOOKUP($E19,'Country Indicator Data'!$B$4:$N$194,10,FALSE)&lt;T$4,5,(T$3-VLOOKUP($E19,'Country Indicator Data'!$B$4:$N$194,10,FALSE))/(T$3-T$4)*5)),1))))</f>
        <v>2.9</v>
      </c>
      <c r="U19" s="188">
        <f>IF(B19="Regional crisis",((IF(VLOOKUP($C19,'Regional Crises'!$B$1:$R$66,15,FALSE)="x","x",ROUND(IF(VLOOKUP($C19,'Regional Crises'!$B$1:$R$66,15,FALSE)&gt;U$3,0,IF(VLOOKUP($C19,'Regional Crises'!$B$1:$R$66,15,FALSE)&lt;U$4,5,(U$3-VLOOKUP($C19,'Regional Crises'!$B$1:$R$66,15,FALSE))/(U$3-U$4)*5)),1)))),(IF(VLOOKUP($E19,'Country Indicator Data'!$B$4:$N$194,11,FALSE)="x","x",ROUND(IF(VLOOKUP($E19,'Country Indicator Data'!$B$4:$N$194,11,FALSE)&gt;U$3,0,IF(VLOOKUP($E19,'Country Indicator Data'!$B$4:$N$194,11,FALSE)&lt;U$4,5,(U$3-VLOOKUP($E19,'Country Indicator Data'!$B$4:$N$194,11,FALSE))/(U$3-U$4)*5)),1))))</f>
        <v>2.9</v>
      </c>
      <c r="V19" s="188">
        <f>IF(B19="Regional crisis",((IF(VLOOKUP($C19,'Regional Crises'!$B$1:$R$66,16,FALSE)="x","x",ROUND(IF(VLOOKUP($C19,'Regional Crises'!$B$1:$R$66,16,FALSE)&gt;V$3,0,IF(VLOOKUP($C19,'Regional Crises'!$B$1:$R$66,16,FALSE)&lt;V$4,5,(V$3-VLOOKUP($C19,'Regional Crises'!$B$1:$R$66,16,FALSE))/(V$3-V$4)*5)),1)))),(IF(VLOOKUP($E19,'Country Indicator Data'!$B$4:$N$194,12,FALSE)="x","x",ROUND(IF(VLOOKUP($E19,'Country Indicator Data'!$B$4:$N$194,12,FALSE)&gt;V$3,0,IF(VLOOKUP($E19,'Country Indicator Data'!$B$4:$N$194,12,FALSE)&lt;V$4,5,(V$3-VLOOKUP($E19,'Country Indicator Data'!$B$4:$N$194,12,FALSE))/(V$3-V$4)*5)),1))))</f>
        <v>2.2000000000000002</v>
      </c>
      <c r="W19" s="188">
        <f t="shared" si="5"/>
        <v>2.8</v>
      </c>
      <c r="X19" s="188">
        <f t="shared" si="6"/>
        <v>2.9</v>
      </c>
      <c r="Y19" s="212">
        <f>IF('Core Indicators'!FC16="x","x",IF('Core Indicators'!FC16&gt;=5,5,IF('Core Indicators'!FC16&gt;=4,4,IF('Core Indicators'!FC16&gt;=3,3,IF('Core Indicators'!FC16&gt;=2,2,IF('Core Indicators'!FC16&gt;=1,1,0))))))</f>
        <v>5</v>
      </c>
      <c r="Z19" s="188">
        <f t="shared" si="7"/>
        <v>5</v>
      </c>
      <c r="AA19" s="212">
        <f>'Crisis Indicator Data'!Y16</f>
        <v>0</v>
      </c>
      <c r="AB19" s="212">
        <f>'Crisis Indicator Data'!Z16</f>
        <v>2</v>
      </c>
      <c r="AC19" s="212">
        <f>'Crisis Indicator Data'!AA16</f>
        <v>2</v>
      </c>
      <c r="AD19" s="212">
        <f>'Crisis Indicator Data'!AB16</f>
        <v>3</v>
      </c>
      <c r="AE19" s="212">
        <f t="shared" si="10"/>
        <v>3</v>
      </c>
      <c r="AF19" s="212">
        <f>'Crisis Indicator Data'!AC16</f>
        <v>0</v>
      </c>
      <c r="AG19" s="212">
        <f>'Crisis Indicator Data'!AD16</f>
        <v>2</v>
      </c>
      <c r="AH19" s="212">
        <f t="shared" si="11"/>
        <v>2</v>
      </c>
      <c r="AI19" s="212">
        <f>'Crisis Indicator Data'!AE16</f>
        <v>3</v>
      </c>
      <c r="AJ19" s="212">
        <f>'Crisis Indicator Data'!AF16</f>
        <v>0</v>
      </c>
      <c r="AK19" s="212">
        <f>'Crisis Indicator Data'!AG16</f>
        <v>3</v>
      </c>
      <c r="AL19" s="212">
        <f t="shared" si="12"/>
        <v>4</v>
      </c>
      <c r="AM19" s="188">
        <f t="shared" si="8"/>
        <v>3</v>
      </c>
      <c r="AN19" s="188">
        <f t="shared" si="9"/>
        <v>4</v>
      </c>
    </row>
    <row r="20" spans="1:40" ht="13.5" customHeight="1" x14ac:dyDescent="0.3">
      <c r="A20" s="196" t="str">
        <f>'Crisis Indicator Data'!A17</f>
        <v>Multiple crises in Burkina Faso</v>
      </c>
      <c r="B20" s="197" t="str">
        <f>'Crisis Indicator Data'!B17</f>
        <v>Multiple crises country</v>
      </c>
      <c r="C20" s="197" t="str">
        <f>'Crisis Indicator Data'!C17</f>
        <v>BFA004</v>
      </c>
      <c r="D20" s="197" t="str">
        <f>'Crisis Indicator Data'!D17</f>
        <v>Burkina Faso</v>
      </c>
      <c r="E20" s="198" t="str">
        <f>'Crisis Indicator Data'!E17</f>
        <v>BFA</v>
      </c>
      <c r="F20" s="188">
        <f>IF(B20="Regional crisis",(IF(VLOOKUP($C20,'Regional Crises'!$B$1:$R$66,7,FALSE)="x","x",ROUND(IF(VLOOKUP($C20,'Regional Crises'!$B$1:$R$66,7,FALSE)&gt;$F$3,5,IF(VLOOKUP($C20,'Regional Crises'!$B$1:$R$66,7,FALSE)&lt;F$4,0,($F$3-VLOOKUP($C20,'Regional Crises'!$B$1:$R$66,7,FALSE))/($F$3-$F$4)*5)),1))),IF(VLOOKUP($E20,'Country Indicator Data'!$B$4:$N$194,3,FALSE)="x","x",ROUND(IF(VLOOKUP($E20,'Country Indicator Data'!$B$4:$N$194,3,FALSE)&gt;$F$3,5,IF(VLOOKUP($E20,'Country Indicator Data'!$B$4:$N$194,3,FALSE)&lt;$F$4,0,($F$3-VLOOKUP($E20,'Country Indicator Data'!$B$4:$N$194,3,FALSE))/($F$3-$F$4)*5)),1)))</f>
        <v>1.1000000000000001</v>
      </c>
      <c r="G20" s="188">
        <f>IF(B20="Regional crisis",(IF(VLOOKUP($C20,'Regional Crises'!$B$1:$R$66,9,FALSE)="x","x",ROUND(IF(VLOOKUP($C20,'Regional Crises'!$B$1:$R$66,9,FALSE)&gt;G$3,5,IF(VLOOKUP($C20,'Regional Crises'!$B$1:$R$66,9,FALSE)&lt;G$4,0,(G$3-VLOOKUP($C20,'Regional Crises'!$B$1:$R$66,9,FALSE))/(G$3-G$4)*5)),1))),IF(VLOOKUP($E20,'Country Indicator Data'!$B$4:$N$194,5,FALSE)="x","x",ROUND(IF(VLOOKUP($E20,'Country Indicator Data'!$B$4:$N$194,5,FALSE)&gt;G$3,5,IF(VLOOKUP($E20,'Country Indicator Data'!$B$4:$N$194,5,FALSE)&lt;G$4,0,(G$3-VLOOKUP($E20,'Country Indicator Data'!$B$4:$N$194,5,FALSE))/(G$3-G$4)*5)),1)))</f>
        <v>1.9</v>
      </c>
      <c r="H20" s="188">
        <f t="shared" si="0"/>
        <v>1.5</v>
      </c>
      <c r="I20" s="188">
        <f>IF(B20="Regional crisis",(IF(VLOOKUP($C20,'Regional Crises'!$B$1:$R$66,6,FALSE)="x","x",ROUND(IF(VLOOKUP($C20,'Regional Crises'!$B$1:$R$66,6,FALSE)&gt;I$3,5,IF(VLOOKUP($C20,'Regional Crises'!$B$1:$R$66,6,FALSE)&lt;I$4,0,5-(I$3-VLOOKUP($C20,'Regional Crises'!$B$1:$R$66,6,FALSE))/(I$3-I$4)*5)),1))),IF(VLOOKUP($E20,'Country Indicator Data'!$B$4:$N$194,2,FALSE)="x","x",ROUND(IF(VLOOKUP($E20,'Country Indicator Data'!$B$4:$N$194,2,FALSE)&gt;I$3,5,IF(VLOOKUP($E20,'Country Indicator Data'!$B$4:$N$194,2,FALSE)&lt;I$4,0,5-(I$3-VLOOKUP($E20,'Country Indicator Data'!$B$4:$N$194,2,FALSE))/(I$3-I$4)*5)),1)))</f>
        <v>2.8</v>
      </c>
      <c r="J20" s="188">
        <f>IF(B20="Regional crisis",(IF(VLOOKUP($C20,'Regional Crises'!$B$1:$R$66,8,FALSE)="x","x",ROUND(IF(VLOOKUP($C20,'Regional Crises'!$B$1:$R$66,8,FALSE)&gt;J$3,5,IF(VLOOKUP($C20,'Regional Crises'!$B$1:$R$66,8,FALSE)&lt;J$4,0,5-(J$3-VLOOKUP($C20,'Regional Crises'!$B$1:$R$66,8,FALSE))/(J$3-J$4)*5)),1))),IF(VLOOKUP($E20,'Country Indicator Data'!$B$4:$N$194,4,FALSE)="x","x",ROUND(IF(VLOOKUP($E20,'Country Indicator Data'!$B$4:$N$194,4,FALSE)&gt;J$3,5,IF(VLOOKUP($E20,'Country Indicator Data'!$B$4:$N$194,4,FALSE)&lt;J$4,0,5-(J$3-VLOOKUP($E20,'Country Indicator Data'!$B$4:$N$194,4,FALSE))/(J$3-J$4)*5)),1)))</f>
        <v>0</v>
      </c>
      <c r="K20" s="188">
        <f t="shared" si="1"/>
        <v>1.4</v>
      </c>
      <c r="L20" s="188">
        <f>IF(B20="Regional crisis",(IF(VLOOKUP($C20,'Regional Crises'!$B$1:$R$66,10,FALSE)="x","x",ROUND(IF(VLOOKUP($C20,'Regional Crises'!$B$1:$R$66,10,FALSE)&gt;L$3,5,IF(VLOOKUP($C20,'Regional Crises'!$B$1:$R$66,10,FALSE)&lt;L$4,0,5-(L$3-VLOOKUP($C20,'Regional Crises'!$B$1:$R$66,10,FALSE))/(L$3-L$4)*5)),1))),IF(VLOOKUP($E20,'Country Indicator Data'!$B$4:$N$194,6,FALSE)="x","x",ROUND(IF(VLOOKUP($E20,'Country Indicator Data'!$B$4:$N$194,6,FALSE)&gt;L$3,5,IF(VLOOKUP($E20,'Country Indicator Data'!$B$4:$N$194,6,FALSE)&lt;L$4,0,5-(L$3-VLOOKUP($E20,'Country Indicator Data'!$B$4:$N$194,6,FALSE))/(L$3-L$4)*5)),1)))</f>
        <v>4.0999999999999996</v>
      </c>
      <c r="M20" s="188">
        <f>IF(B20="Regional crisis",(IF(VLOOKUP($C20,'Regional Crises'!$B$1:$R$66,11,FALSE)="x","x",ROUND(IF(VLOOKUP($C20,'Regional Crises'!$B$1:$R$66,11,FALSE)&gt;M$3,5,IF(VLOOKUP($C20,'Regional Crises'!$B$1:$R$66,11,FALSE)&lt;M$4,0,5-(M$3-VLOOKUP($C20,'Regional Crises'!$B$1:$R$66,11,FALSE))/(M$3-M$4)*5)),1))),IF(VLOOKUP($E20,'Country Indicator Data'!$B$4:$N$194,7,FALSE)="x","x",ROUND(IF(VLOOKUP($E20,'Country Indicator Data'!$B$4:$N$194,7,FALSE)&gt;M$3,5,IF(VLOOKUP($E20,'Country Indicator Data'!$B$4:$N$194,7,FALSE)&lt;M$4,0,5-(M$3-VLOOKUP($E20,'Country Indicator Data'!$B$4:$N$194,7,FALSE))/(M$3-M$4)*5)),1)))</f>
        <v>1.3</v>
      </c>
      <c r="N20" s="188">
        <f t="shared" si="2"/>
        <v>2.6999999999999997</v>
      </c>
      <c r="O20" s="188">
        <f t="shared" si="3"/>
        <v>1.8666666666666665</v>
      </c>
      <c r="P20" s="188">
        <f>IF(B20="Regional crisis",VLOOKUP(C20,'Regional Crises'!$B$1:$R$69,12,FALSE),VLOOKUP(E20,'Country Indicator Data'!$B$4:$I$194,8,FALSE))</f>
        <v>3</v>
      </c>
      <c r="Q20" s="188">
        <f>IF($B20="Regional crisis",((IF(VLOOKUP($C20,'Regional Crises'!$B$1:$R$66,13,FALSE)="x","x",ROUND(IF(VLOOKUP($C20,'Regional Crises'!$B$1:$R$66,13,FALSE)&gt;Q$3,5,IF(VLOOKUP($C20,'Regional Crises'!$B$1:$R$66,13,FALSE)&lt;Q$4,0,5-(LOG(Q$3)-LOG(VLOOKUP($C20,'Regional Crises'!$B$1:$R$66,13,FALSE)))/(LOG(Q$3)-LOG(Q$4))*5)),1)))),(IF(VLOOKUP($E20,'Country Indicator Data'!$B$4:$N$194,9,FALSE)="x","x",ROUND(IF(VLOOKUP($E20,'Country Indicator Data'!$B$4:$N$194,9,FALSE)&gt;Q$3,5,IF(VLOOKUP($E20,'Country Indicator Data'!$B$4:$N$194,9,FALSE)&lt;Q$4,0,5-(LOG(Q$3)-LOG(VLOOKUP($E20,'Country Indicator Data'!$B$4:$N$194,9,FALSE)))/(LOG(Q$3)-LOG(Q$4))*5)),1))))</f>
        <v>5</v>
      </c>
      <c r="R20" s="188">
        <f t="shared" si="4"/>
        <v>4</v>
      </c>
      <c r="S20" s="188">
        <f>IF(B20="Regional crisis",((IF(VLOOKUP($C20,'Regional Crises'!$B$1:$R$66,17,FALSE)="x","x",ROUND(IF(VLOOKUP($C20,'Regional Crises'!$B$1:$R$66,17,FALSE)&gt;S$3,0,IF(VLOOKUP($C20,'Regional Crises'!$B$1:$R$66,17,FALSE)&lt;S$4,5,(S$3-VLOOKUP($C20,'Regional Crises'!$B$1:$R$66,17,FALSE))/(S$3-S$4)*5)),1)))),(IF(VLOOKUP($E20,'Country Indicator Data'!$B$4:$N$194,13,FALSE)="x","x",ROUND(IF(VLOOKUP($E20,'Country Indicator Data'!$B$4:$N$194,13,FALSE)&gt;S$3,0,IF(VLOOKUP($E20,'Country Indicator Data'!$B$4:$N$194,13,FALSE)&lt;S$4,5,(S$3-VLOOKUP($E20,'Country Indicator Data'!$B$4:$N$194,13,FALSE))/(S$3-S$4)*5)),1))))</f>
        <v>3</v>
      </c>
      <c r="T20" s="188">
        <f>IF(B20="Regional crisis",((IF(VLOOKUP($C20,'Regional Crises'!$B$1:$R$66,14,FALSE)="x","x",ROUND(IF(VLOOKUP($C20,'Regional Crises'!$B$1:$R$66,14,FALSE)&gt;T$3,0,IF(VLOOKUP($C20,'Regional Crises'!$B$1:$R$66,14,FALSE)&lt;T$4,5,(T$3-VLOOKUP($C20,'Regional Crises'!$B$1:$R$66,14,FALSE))/(T$3-T$4)*5)),1)))),(IF(VLOOKUP($E20,'Country Indicator Data'!$B$4:$N$194,10,FALSE)="x","x",ROUND(IF(VLOOKUP($E20,'Country Indicator Data'!$B$4:$N$194,10,FALSE)&gt;T$3,0,IF(VLOOKUP($E20,'Country Indicator Data'!$B$4:$N$194,10,FALSE)&lt;T$4,5,(T$3-VLOOKUP($E20,'Country Indicator Data'!$B$4:$N$194,10,FALSE))/(T$3-T$4)*5)),1))))</f>
        <v>2.9</v>
      </c>
      <c r="U20" s="188">
        <f>IF(B20="Regional crisis",((IF(VLOOKUP($C20,'Regional Crises'!$B$1:$R$66,15,FALSE)="x","x",ROUND(IF(VLOOKUP($C20,'Regional Crises'!$B$1:$R$66,15,FALSE)&gt;U$3,0,IF(VLOOKUP($C20,'Regional Crises'!$B$1:$R$66,15,FALSE)&lt;U$4,5,(U$3-VLOOKUP($C20,'Regional Crises'!$B$1:$R$66,15,FALSE))/(U$3-U$4)*5)),1)))),(IF(VLOOKUP($E20,'Country Indicator Data'!$B$4:$N$194,11,FALSE)="x","x",ROUND(IF(VLOOKUP($E20,'Country Indicator Data'!$B$4:$N$194,11,FALSE)&gt;U$3,0,IF(VLOOKUP($E20,'Country Indicator Data'!$B$4:$N$194,11,FALSE)&lt;U$4,5,(U$3-VLOOKUP($E20,'Country Indicator Data'!$B$4:$N$194,11,FALSE))/(U$3-U$4)*5)),1))))</f>
        <v>2.9</v>
      </c>
      <c r="V20" s="188">
        <f>IF(B20="Regional crisis",((IF(VLOOKUP($C20,'Regional Crises'!$B$1:$R$66,16,FALSE)="x","x",ROUND(IF(VLOOKUP($C20,'Regional Crises'!$B$1:$R$66,16,FALSE)&gt;V$3,0,IF(VLOOKUP($C20,'Regional Crises'!$B$1:$R$66,16,FALSE)&lt;V$4,5,(V$3-VLOOKUP($C20,'Regional Crises'!$B$1:$R$66,16,FALSE))/(V$3-V$4)*5)),1)))),(IF(VLOOKUP($E20,'Country Indicator Data'!$B$4:$N$194,12,FALSE)="x","x",ROUND(IF(VLOOKUP($E20,'Country Indicator Data'!$B$4:$N$194,12,FALSE)&gt;V$3,0,IF(VLOOKUP($E20,'Country Indicator Data'!$B$4:$N$194,12,FALSE)&lt;V$4,5,(V$3-VLOOKUP($E20,'Country Indicator Data'!$B$4:$N$194,12,FALSE))/(V$3-V$4)*5)),1))))</f>
        <v>2.2000000000000002</v>
      </c>
      <c r="W20" s="188">
        <f t="shared" si="5"/>
        <v>2.8</v>
      </c>
      <c r="X20" s="188">
        <f t="shared" si="6"/>
        <v>2.9</v>
      </c>
      <c r="Y20" s="212">
        <f>IF('Core Indicators'!FC17="x","x",IF('Core Indicators'!FC17&gt;=5,5,IF('Core Indicators'!FC17&gt;=4,4,IF('Core Indicators'!FC17&gt;=3,3,IF('Core Indicators'!FC17&gt;=2,2,IF('Core Indicators'!FC17&gt;=1,1,0))))))</f>
        <v>5</v>
      </c>
      <c r="Z20" s="188">
        <f t="shared" si="7"/>
        <v>5</v>
      </c>
      <c r="AA20" s="212">
        <f>'Crisis Indicator Data'!Y17</f>
        <v>0</v>
      </c>
      <c r="AB20" s="212">
        <f>'Crisis Indicator Data'!Z17</f>
        <v>2</v>
      </c>
      <c r="AC20" s="212">
        <f>'Crisis Indicator Data'!AA17</f>
        <v>2</v>
      </c>
      <c r="AD20" s="212">
        <f>'Crisis Indicator Data'!AB17</f>
        <v>3</v>
      </c>
      <c r="AE20" s="212">
        <f t="shared" si="10"/>
        <v>3</v>
      </c>
      <c r="AF20" s="212">
        <f>'Crisis Indicator Data'!AC17</f>
        <v>0</v>
      </c>
      <c r="AG20" s="212">
        <f>'Crisis Indicator Data'!AD17</f>
        <v>2</v>
      </c>
      <c r="AH20" s="212">
        <f t="shared" si="11"/>
        <v>2</v>
      </c>
      <c r="AI20" s="212">
        <f>'Crisis Indicator Data'!AE17</f>
        <v>3</v>
      </c>
      <c r="AJ20" s="212">
        <f>'Crisis Indicator Data'!AF17</f>
        <v>0</v>
      </c>
      <c r="AK20" s="212">
        <f>'Crisis Indicator Data'!AG17</f>
        <v>3</v>
      </c>
      <c r="AL20" s="212">
        <f t="shared" si="12"/>
        <v>4</v>
      </c>
      <c r="AM20" s="188">
        <f t="shared" si="8"/>
        <v>3</v>
      </c>
      <c r="AN20" s="188">
        <f t="shared" si="9"/>
        <v>4</v>
      </c>
    </row>
    <row r="21" spans="1:40" ht="13.5" customHeight="1" x14ac:dyDescent="0.3">
      <c r="A21" s="196" t="str">
        <f>'Crisis Indicator Data'!A18</f>
        <v>Complex in Burundi</v>
      </c>
      <c r="B21" s="197" t="str">
        <f>'Crisis Indicator Data'!B18</f>
        <v>Complex crisis</v>
      </c>
      <c r="C21" s="197" t="str">
        <f>'Crisis Indicator Data'!C18</f>
        <v>BDI001</v>
      </c>
      <c r="D21" s="197" t="str">
        <f>'Crisis Indicator Data'!D18</f>
        <v>Burundi</v>
      </c>
      <c r="E21" s="198" t="str">
        <f>'Crisis Indicator Data'!E18</f>
        <v>BDI</v>
      </c>
      <c r="F21" s="188">
        <f>IF(B21="Regional crisis",(IF(VLOOKUP($C21,'Regional Crises'!$B$1:$R$66,7,FALSE)="x","x",ROUND(IF(VLOOKUP($C21,'Regional Crises'!$B$1:$R$66,7,FALSE)&gt;$F$3,5,IF(VLOOKUP($C21,'Regional Crises'!$B$1:$R$66,7,FALSE)&lt;F$4,0,($F$3-VLOOKUP($C21,'Regional Crises'!$B$1:$R$66,7,FALSE))/($F$3-$F$4)*5)),1))),IF(VLOOKUP($E21,'Country Indicator Data'!$B$4:$N$194,3,FALSE)="x","x",ROUND(IF(VLOOKUP($E21,'Country Indicator Data'!$B$4:$N$194,3,FALSE)&gt;$F$3,5,IF(VLOOKUP($E21,'Country Indicator Data'!$B$4:$N$194,3,FALSE)&lt;$F$4,0,($F$3-VLOOKUP($E21,'Country Indicator Data'!$B$4:$N$194,3,FALSE))/($F$3-$F$4)*5)),1)))</f>
        <v>2.1</v>
      </c>
      <c r="G21" s="188">
        <f>IF(B21="Regional crisis",(IF(VLOOKUP($C21,'Regional Crises'!$B$1:$R$66,9,FALSE)="x","x",ROUND(IF(VLOOKUP($C21,'Regional Crises'!$B$1:$R$66,9,FALSE)&gt;G$3,5,IF(VLOOKUP($C21,'Regional Crises'!$B$1:$R$66,9,FALSE)&lt;G$4,0,(G$3-VLOOKUP($C21,'Regional Crises'!$B$1:$R$66,9,FALSE))/(G$3-G$4)*5)),1))),IF(VLOOKUP($E21,'Country Indicator Data'!$B$4:$N$194,5,FALSE)="x","x",ROUND(IF(VLOOKUP($E21,'Country Indicator Data'!$B$4:$N$194,5,FALSE)&gt;G$3,5,IF(VLOOKUP($E21,'Country Indicator Data'!$B$4:$N$194,5,FALSE)&lt;G$4,0,(G$3-VLOOKUP($E21,'Country Indicator Data'!$B$4:$N$194,5,FALSE))/(G$3-G$4)*5)),1)))</f>
        <v>3.2</v>
      </c>
      <c r="H21" s="188">
        <f t="shared" si="0"/>
        <v>2.6500000000000004</v>
      </c>
      <c r="I21" s="188">
        <f>IF(B21="Regional crisis",(IF(VLOOKUP($C21,'Regional Crises'!$B$1:$R$66,6,FALSE)="x","x",ROUND(IF(VLOOKUP($C21,'Regional Crises'!$B$1:$R$66,6,FALSE)&gt;I$3,5,IF(VLOOKUP($C21,'Regional Crises'!$B$1:$R$66,6,FALSE)&lt;I$4,0,5-(I$3-VLOOKUP($C21,'Regional Crises'!$B$1:$R$66,6,FALSE))/(I$3-I$4)*5)),1))),IF(VLOOKUP($E21,'Country Indicator Data'!$B$4:$N$194,2,FALSE)="x","x",ROUND(IF(VLOOKUP($E21,'Country Indicator Data'!$B$4:$N$194,2,FALSE)&gt;I$3,5,IF(VLOOKUP($E21,'Country Indicator Data'!$B$4:$N$194,2,FALSE)&lt;I$4,0,5-(I$3-VLOOKUP($E21,'Country Indicator Data'!$B$4:$N$194,2,FALSE))/(I$3-I$4)*5)),1)))</f>
        <v>1.3</v>
      </c>
      <c r="J21" s="188">
        <f>IF(B21="Regional crisis",(IF(VLOOKUP($C21,'Regional Crises'!$B$1:$R$66,8,FALSE)="x","x",ROUND(IF(VLOOKUP($C21,'Regional Crises'!$B$1:$R$66,8,FALSE)&gt;J$3,5,IF(VLOOKUP($C21,'Regional Crises'!$B$1:$R$66,8,FALSE)&lt;J$4,0,5-(J$3-VLOOKUP($C21,'Regional Crises'!$B$1:$R$66,8,FALSE))/(J$3-J$4)*5)),1))),IF(VLOOKUP($E21,'Country Indicator Data'!$B$4:$N$194,4,FALSE)="x","x",ROUND(IF(VLOOKUP($E21,'Country Indicator Data'!$B$4:$N$194,4,FALSE)&gt;J$3,5,IF(VLOOKUP($E21,'Country Indicator Data'!$B$4:$N$194,4,FALSE)&lt;J$4,0,5-(J$3-VLOOKUP($E21,'Country Indicator Data'!$B$4:$N$194,4,FALSE))/(J$3-J$4)*5)),1)))</f>
        <v>0</v>
      </c>
      <c r="K21" s="188">
        <f t="shared" si="1"/>
        <v>0.65</v>
      </c>
      <c r="L21" s="188">
        <f>IF(B21="Regional crisis",(IF(VLOOKUP($C21,'Regional Crises'!$B$1:$R$66,10,FALSE)="x","x",ROUND(IF(VLOOKUP($C21,'Regional Crises'!$B$1:$R$66,10,FALSE)&gt;L$3,5,IF(VLOOKUP($C21,'Regional Crises'!$B$1:$R$66,10,FALSE)&lt;L$4,0,5-(L$3-VLOOKUP($C21,'Regional Crises'!$B$1:$R$66,10,FALSE))/(L$3-L$4)*5)),1))),IF(VLOOKUP($E21,'Country Indicator Data'!$B$4:$N$194,6,FALSE)="x","x",ROUND(IF(VLOOKUP($E21,'Country Indicator Data'!$B$4:$N$194,6,FALSE)&gt;L$3,5,IF(VLOOKUP($E21,'Country Indicator Data'!$B$4:$N$194,6,FALSE)&lt;L$4,0,5-(L$3-VLOOKUP($E21,'Country Indicator Data'!$B$4:$N$194,6,FALSE))/(L$3-L$4)*5)),1)))</f>
        <v>3.5</v>
      </c>
      <c r="M21" s="188">
        <f>IF(B21="Regional crisis",(IF(VLOOKUP($C21,'Regional Crises'!$B$1:$R$66,11,FALSE)="x","x",ROUND(IF(VLOOKUP($C21,'Regional Crises'!$B$1:$R$66,11,FALSE)&gt;M$3,5,IF(VLOOKUP($C21,'Regional Crises'!$B$1:$R$66,11,FALSE)&lt;M$4,0,5-(M$3-VLOOKUP($C21,'Regional Crises'!$B$1:$R$66,11,FALSE))/(M$3-M$4)*5)),1))),IF(VLOOKUP($E21,'Country Indicator Data'!$B$4:$N$194,7,FALSE)="x","x",ROUND(IF(VLOOKUP($E21,'Country Indicator Data'!$B$4:$N$194,7,FALSE)&gt;M$3,5,IF(VLOOKUP($E21,'Country Indicator Data'!$B$4:$N$194,7,FALSE)&lt;M$4,0,5-(M$3-VLOOKUP($E21,'Country Indicator Data'!$B$4:$N$194,7,FALSE))/(M$3-M$4)*5)),1)))</f>
        <v>1.7</v>
      </c>
      <c r="N21" s="188">
        <f t="shared" si="2"/>
        <v>2.6</v>
      </c>
      <c r="O21" s="188">
        <f t="shared" si="3"/>
        <v>1.9666666666666668</v>
      </c>
      <c r="P21" s="188">
        <f>IF(B21="Regional crisis",VLOOKUP(C21,'Regional Crises'!$B$1:$R$69,12,FALSE),VLOOKUP(E21,'Country Indicator Data'!$B$4:$I$194,8,FALSE))</f>
        <v>3</v>
      </c>
      <c r="Q21" s="188">
        <f>IF($B21="Regional crisis",((IF(VLOOKUP($C21,'Regional Crises'!$B$1:$R$66,13,FALSE)="x","x",ROUND(IF(VLOOKUP($C21,'Regional Crises'!$B$1:$R$66,13,FALSE)&gt;Q$3,5,IF(VLOOKUP($C21,'Regional Crises'!$B$1:$R$66,13,FALSE)&lt;Q$4,0,5-(LOG(Q$3)-LOG(VLOOKUP($C21,'Regional Crises'!$B$1:$R$66,13,FALSE)))/(LOG(Q$3)-LOG(Q$4))*5)),1)))),(IF(VLOOKUP($E21,'Country Indicator Data'!$B$4:$N$194,9,FALSE)="x","x",ROUND(IF(VLOOKUP($E21,'Country Indicator Data'!$B$4:$N$194,9,FALSE)&gt;Q$3,5,IF(VLOOKUP($E21,'Country Indicator Data'!$B$4:$N$194,9,FALSE)&lt;Q$4,0,5-(LOG(Q$3)-LOG(VLOOKUP($E21,'Country Indicator Data'!$B$4:$N$194,9,FALSE)))/(LOG(Q$3)-LOG(Q$4))*5)),1))))</f>
        <v>3.4</v>
      </c>
      <c r="R21" s="188">
        <f t="shared" si="4"/>
        <v>3.2</v>
      </c>
      <c r="S21" s="188">
        <f>IF(B21="Regional crisis",((IF(VLOOKUP($C21,'Regional Crises'!$B$1:$R$66,17,FALSE)="x","x",ROUND(IF(VLOOKUP($C21,'Regional Crises'!$B$1:$R$66,17,FALSE)&gt;S$3,0,IF(VLOOKUP($C21,'Regional Crises'!$B$1:$R$66,17,FALSE)&lt;S$4,5,(S$3-VLOOKUP($C21,'Regional Crises'!$B$1:$R$66,17,FALSE))/(S$3-S$4)*5)),1)))),(IF(VLOOKUP($E21,'Country Indicator Data'!$B$4:$N$194,13,FALSE)="x","x",ROUND(IF(VLOOKUP($E21,'Country Indicator Data'!$B$4:$N$194,13,FALSE)&gt;S$3,0,IF(VLOOKUP($E21,'Country Indicator Data'!$B$4:$N$194,13,FALSE)&lt;S$4,5,(S$3-VLOOKUP($E21,'Country Indicator Data'!$B$4:$N$194,13,FALSE))/(S$3-S$4)*5)),1))))</f>
        <v>4.0999999999999996</v>
      </c>
      <c r="T21" s="188">
        <f>IF(B21="Regional crisis",((IF(VLOOKUP($C21,'Regional Crises'!$B$1:$R$66,14,FALSE)="x","x",ROUND(IF(VLOOKUP($C21,'Regional Crises'!$B$1:$R$66,14,FALSE)&gt;T$3,0,IF(VLOOKUP($C21,'Regional Crises'!$B$1:$R$66,14,FALSE)&lt;T$4,5,(T$3-VLOOKUP($C21,'Regional Crises'!$B$1:$R$66,14,FALSE))/(T$3-T$4)*5)),1)))),(IF(VLOOKUP($E21,'Country Indicator Data'!$B$4:$N$194,10,FALSE)="x","x",ROUND(IF(VLOOKUP($E21,'Country Indicator Data'!$B$4:$N$194,10,FALSE)&gt;T$3,0,IF(VLOOKUP($E21,'Country Indicator Data'!$B$4:$N$194,10,FALSE)&lt;T$4,5,(T$3-VLOOKUP($E21,'Country Indicator Data'!$B$4:$N$194,10,FALSE))/(T$3-T$4)*5)),1))))</f>
        <v>3.9</v>
      </c>
      <c r="U21" s="188">
        <f>IF(B21="Regional crisis",((IF(VLOOKUP($C21,'Regional Crises'!$B$1:$R$66,15,FALSE)="x","x",ROUND(IF(VLOOKUP($C21,'Regional Crises'!$B$1:$R$66,15,FALSE)&gt;U$3,0,IF(VLOOKUP($C21,'Regional Crises'!$B$1:$R$66,15,FALSE)&lt;U$4,5,(U$3-VLOOKUP($C21,'Regional Crises'!$B$1:$R$66,15,FALSE))/(U$3-U$4)*5)),1)))),(IF(VLOOKUP($E21,'Country Indicator Data'!$B$4:$N$194,11,FALSE)="x","x",ROUND(IF(VLOOKUP($E21,'Country Indicator Data'!$B$4:$N$194,11,FALSE)&gt;U$3,0,IF(VLOOKUP($E21,'Country Indicator Data'!$B$4:$N$194,11,FALSE)&lt;U$4,5,(U$3-VLOOKUP($E21,'Country Indicator Data'!$B$4:$N$194,11,FALSE))/(U$3-U$4)*5)),1))))</f>
        <v>3.8</v>
      </c>
      <c r="V21" s="188">
        <f>IF(B21="Regional crisis",((IF(VLOOKUP($C21,'Regional Crises'!$B$1:$R$66,16,FALSE)="x","x",ROUND(IF(VLOOKUP($C21,'Regional Crises'!$B$1:$R$66,16,FALSE)&gt;V$3,0,IF(VLOOKUP($C21,'Regional Crises'!$B$1:$R$66,16,FALSE)&lt;V$4,5,(V$3-VLOOKUP($C21,'Regional Crises'!$B$1:$R$66,16,FALSE))/(V$3-V$4)*5)),1)))),(IF(VLOOKUP($E21,'Country Indicator Data'!$B$4:$N$194,12,FALSE)="x","x",ROUND(IF(VLOOKUP($E21,'Country Indicator Data'!$B$4:$N$194,12,FALSE)&gt;V$3,0,IF(VLOOKUP($E21,'Country Indicator Data'!$B$4:$N$194,12,FALSE)&lt;V$4,5,(V$3-VLOOKUP($E21,'Country Indicator Data'!$B$4:$N$194,12,FALSE))/(V$3-V$4)*5)),1))))</f>
        <v>4.4000000000000004</v>
      </c>
      <c r="W21" s="188">
        <f t="shared" si="5"/>
        <v>4.0999999999999996</v>
      </c>
      <c r="X21" s="188">
        <f t="shared" si="6"/>
        <v>3.1</v>
      </c>
      <c r="Y21" s="212">
        <f>IF('Core Indicators'!FC18="x","x",IF('Core Indicators'!FC18&gt;=5,5,IF('Core Indicators'!FC18&gt;=4,4,IF('Core Indicators'!FC18&gt;=3,3,IF('Core Indicators'!FC18&gt;=2,2,IF('Core Indicators'!FC18&gt;=1,1,0))))))</f>
        <v>5</v>
      </c>
      <c r="Z21" s="188">
        <f t="shared" si="7"/>
        <v>5</v>
      </c>
      <c r="AA21" s="212">
        <f>'Crisis Indicator Data'!Y18</f>
        <v>1</v>
      </c>
      <c r="AB21" s="212">
        <f>'Crisis Indicator Data'!Z18</f>
        <v>2</v>
      </c>
      <c r="AC21" s="212">
        <f>'Crisis Indicator Data'!AA18</f>
        <v>2</v>
      </c>
      <c r="AD21" s="212">
        <f>'Crisis Indicator Data'!AB18</f>
        <v>0</v>
      </c>
      <c r="AE21" s="212">
        <f t="shared" si="10"/>
        <v>2</v>
      </c>
      <c r="AF21" s="212">
        <f>'Crisis Indicator Data'!AC18</f>
        <v>2</v>
      </c>
      <c r="AG21" s="212">
        <f>'Crisis Indicator Data'!AD18</f>
        <v>0</v>
      </c>
      <c r="AH21" s="212">
        <f t="shared" si="11"/>
        <v>2</v>
      </c>
      <c r="AI21" s="212">
        <f>'Crisis Indicator Data'!AE18</f>
        <v>1</v>
      </c>
      <c r="AJ21" s="212">
        <f>'Crisis Indicator Data'!AF18</f>
        <v>0</v>
      </c>
      <c r="AK21" s="212">
        <f>'Crisis Indicator Data'!AG18</f>
        <v>2</v>
      </c>
      <c r="AL21" s="212">
        <f t="shared" si="12"/>
        <v>3</v>
      </c>
      <c r="AM21" s="188">
        <f t="shared" si="8"/>
        <v>2</v>
      </c>
      <c r="AN21" s="188">
        <f t="shared" si="9"/>
        <v>3.5</v>
      </c>
    </row>
    <row r="22" spans="1:40" ht="13.5" customHeight="1" x14ac:dyDescent="0.3">
      <c r="A22" s="196" t="str">
        <f>'Crisis Indicator Data'!A19</f>
        <v>Multiple crises in Cameroon</v>
      </c>
      <c r="B22" s="197" t="str">
        <f>'Crisis Indicator Data'!B19</f>
        <v>Multiple crises country</v>
      </c>
      <c r="C22" s="197" t="str">
        <f>'Crisis Indicator Data'!C19</f>
        <v>CMR001</v>
      </c>
      <c r="D22" s="197" t="str">
        <f>'Crisis Indicator Data'!D19</f>
        <v>Cameroon</v>
      </c>
      <c r="E22" s="198" t="str">
        <f>'Crisis Indicator Data'!E19</f>
        <v>CMR</v>
      </c>
      <c r="F22" s="188">
        <f>IF(B22="Regional crisis",(IF(VLOOKUP($C22,'Regional Crises'!$B$1:$R$66,7,FALSE)="x","x",ROUND(IF(VLOOKUP($C22,'Regional Crises'!$B$1:$R$66,7,FALSE)&gt;$F$3,5,IF(VLOOKUP($C22,'Regional Crises'!$B$1:$R$66,7,FALSE)&lt;F$4,0,($F$3-VLOOKUP($C22,'Regional Crises'!$B$1:$R$66,7,FALSE))/($F$3-$F$4)*5)),1))),IF(VLOOKUP($E22,'Country Indicator Data'!$B$4:$N$194,3,FALSE)="x","x",ROUND(IF(VLOOKUP($E22,'Country Indicator Data'!$B$4:$N$194,3,FALSE)&gt;$F$3,5,IF(VLOOKUP($E22,'Country Indicator Data'!$B$4:$N$194,3,FALSE)&lt;$F$4,0,($F$3-VLOOKUP($E22,'Country Indicator Data'!$B$4:$N$194,3,FALSE))/($F$3-$F$4)*5)),1)))</f>
        <v>3.2</v>
      </c>
      <c r="G22" s="188">
        <f>IF(B22="Regional crisis",(IF(VLOOKUP($C22,'Regional Crises'!$B$1:$R$66,9,FALSE)="x","x",ROUND(IF(VLOOKUP($C22,'Regional Crises'!$B$1:$R$66,9,FALSE)&gt;G$3,5,IF(VLOOKUP($C22,'Regional Crises'!$B$1:$R$66,9,FALSE)&lt;G$4,0,(G$3-VLOOKUP($C22,'Regional Crises'!$B$1:$R$66,9,FALSE))/(G$3-G$4)*5)),1))),IF(VLOOKUP($E22,'Country Indicator Data'!$B$4:$N$194,5,FALSE)="x","x",ROUND(IF(VLOOKUP($E22,'Country Indicator Data'!$B$4:$N$194,5,FALSE)&gt;G$3,5,IF(VLOOKUP($E22,'Country Indicator Data'!$B$4:$N$194,5,FALSE)&lt;G$4,0,(G$3-VLOOKUP($E22,'Country Indicator Data'!$B$4:$N$194,5,FALSE))/(G$3-G$4)*5)),1)))</f>
        <v>3.2</v>
      </c>
      <c r="H22" s="188">
        <f t="shared" si="0"/>
        <v>3.2</v>
      </c>
      <c r="I22" s="188">
        <f>IF(B22="Regional crisis",(IF(VLOOKUP($C22,'Regional Crises'!$B$1:$R$66,6,FALSE)="x","x",ROUND(IF(VLOOKUP($C22,'Regional Crises'!$B$1:$R$66,6,FALSE)&gt;I$3,5,IF(VLOOKUP($C22,'Regional Crises'!$B$1:$R$66,6,FALSE)&lt;I$4,0,5-(I$3-VLOOKUP($C22,'Regional Crises'!$B$1:$R$66,6,FALSE))/(I$3-I$4)*5)),1))),IF(VLOOKUP($E22,'Country Indicator Data'!$B$4:$N$194,2,FALSE)="x","x",ROUND(IF(VLOOKUP($E22,'Country Indicator Data'!$B$4:$N$194,2,FALSE)&gt;I$3,5,IF(VLOOKUP($E22,'Country Indicator Data'!$B$4:$N$194,2,FALSE)&lt;I$4,0,5-(I$3-VLOOKUP($E22,'Country Indicator Data'!$B$4:$N$194,2,FALSE))/(I$3-I$4)*5)),1)))</f>
        <v>4.3</v>
      </c>
      <c r="J22" s="188">
        <f>IF(B22="Regional crisis",(IF(VLOOKUP($C22,'Regional Crises'!$B$1:$R$66,8,FALSE)="x","x",ROUND(IF(VLOOKUP($C22,'Regional Crises'!$B$1:$R$66,8,FALSE)&gt;J$3,5,IF(VLOOKUP($C22,'Regional Crises'!$B$1:$R$66,8,FALSE)&lt;J$4,0,5-(J$3-VLOOKUP($C22,'Regional Crises'!$B$1:$R$66,8,FALSE))/(J$3-J$4)*5)),1))),IF(VLOOKUP($E22,'Country Indicator Data'!$B$4:$N$194,4,FALSE)="x","x",ROUND(IF(VLOOKUP($E22,'Country Indicator Data'!$B$4:$N$194,4,FALSE)&gt;J$3,5,IF(VLOOKUP($E22,'Country Indicator Data'!$B$4:$N$194,4,FALSE)&lt;J$4,0,5-(J$3-VLOOKUP($E22,'Country Indicator Data'!$B$4:$N$194,4,FALSE))/(J$3-J$4)*5)),1)))</f>
        <v>0</v>
      </c>
      <c r="K22" s="188">
        <f t="shared" si="1"/>
        <v>2.15</v>
      </c>
      <c r="L22" s="188">
        <f>IF(B22="Regional crisis",(IF(VLOOKUP($C22,'Regional Crises'!$B$1:$R$66,10,FALSE)="x","x",ROUND(IF(VLOOKUP($C22,'Regional Crises'!$B$1:$R$66,10,FALSE)&gt;L$3,5,IF(VLOOKUP($C22,'Regional Crises'!$B$1:$R$66,10,FALSE)&lt;L$4,0,5-(L$3-VLOOKUP($C22,'Regional Crises'!$B$1:$R$66,10,FALSE))/(L$3-L$4)*5)),1))),IF(VLOOKUP($E22,'Country Indicator Data'!$B$4:$N$194,6,FALSE)="x","x",ROUND(IF(VLOOKUP($E22,'Country Indicator Data'!$B$4:$N$194,6,FALSE)&gt;L$3,5,IF(VLOOKUP($E22,'Country Indicator Data'!$B$4:$N$194,6,FALSE)&lt;L$4,0,5-(L$3-VLOOKUP($E22,'Country Indicator Data'!$B$4:$N$194,6,FALSE))/(L$3-L$4)*5)),1)))</f>
        <v>3.8</v>
      </c>
      <c r="M22" s="188">
        <f>IF(B22="Regional crisis",(IF(VLOOKUP($C22,'Regional Crises'!$B$1:$R$66,11,FALSE)="x","x",ROUND(IF(VLOOKUP($C22,'Regional Crises'!$B$1:$R$66,11,FALSE)&gt;M$3,5,IF(VLOOKUP($C22,'Regional Crises'!$B$1:$R$66,11,FALSE)&lt;M$4,0,5-(M$3-VLOOKUP($C22,'Regional Crises'!$B$1:$R$66,11,FALSE))/(M$3-M$4)*5)),1))),IF(VLOOKUP($E22,'Country Indicator Data'!$B$4:$N$194,7,FALSE)="x","x",ROUND(IF(VLOOKUP($E22,'Country Indicator Data'!$B$4:$N$194,7,FALSE)&gt;M$3,5,IF(VLOOKUP($E22,'Country Indicator Data'!$B$4:$N$194,7,FALSE)&lt;M$4,0,5-(M$3-VLOOKUP($E22,'Country Indicator Data'!$B$4:$N$194,7,FALSE))/(M$3-M$4)*5)),1)))</f>
        <v>2.7</v>
      </c>
      <c r="N22" s="188">
        <f t="shared" si="2"/>
        <v>3.25</v>
      </c>
      <c r="O22" s="188">
        <f t="shared" si="3"/>
        <v>2.8666666666666667</v>
      </c>
      <c r="P22" s="188">
        <f>IF(B22="Regional crisis",VLOOKUP(C22,'Regional Crises'!$B$1:$R$69,12,FALSE),VLOOKUP(E22,'Country Indicator Data'!$B$4:$I$194,8,FALSE))</f>
        <v>4</v>
      </c>
      <c r="Q22" s="188">
        <f>IF($B22="Regional crisis",((IF(VLOOKUP($C22,'Regional Crises'!$B$1:$R$66,13,FALSE)="x","x",ROUND(IF(VLOOKUP($C22,'Regional Crises'!$B$1:$R$66,13,FALSE)&gt;Q$3,5,IF(VLOOKUP($C22,'Regional Crises'!$B$1:$R$66,13,FALSE)&lt;Q$4,0,5-(LOG(Q$3)-LOG(VLOOKUP($C22,'Regional Crises'!$B$1:$R$66,13,FALSE)))/(LOG(Q$3)-LOG(Q$4))*5)),1)))),(IF(VLOOKUP($E22,'Country Indicator Data'!$B$4:$N$194,9,FALSE)="x","x",ROUND(IF(VLOOKUP($E22,'Country Indicator Data'!$B$4:$N$194,9,FALSE)&gt;Q$3,5,IF(VLOOKUP($E22,'Country Indicator Data'!$B$4:$N$194,9,FALSE)&lt;Q$4,0,5-(LOG(Q$3)-LOG(VLOOKUP($E22,'Country Indicator Data'!$B$4:$N$194,9,FALSE)))/(LOG(Q$3)-LOG(Q$4))*5)),1))))</f>
        <v>4</v>
      </c>
      <c r="R22" s="188">
        <f t="shared" si="4"/>
        <v>4</v>
      </c>
      <c r="S22" s="188">
        <f>IF(B22="Regional crisis",((IF(VLOOKUP($C22,'Regional Crises'!$B$1:$R$66,17,FALSE)="x","x",ROUND(IF(VLOOKUP($C22,'Regional Crises'!$B$1:$R$66,17,FALSE)&gt;S$3,0,IF(VLOOKUP($C22,'Regional Crises'!$B$1:$R$66,17,FALSE)&lt;S$4,5,(S$3-VLOOKUP($C22,'Regional Crises'!$B$1:$R$66,17,FALSE))/(S$3-S$4)*5)),1)))),(IF(VLOOKUP($E22,'Country Indicator Data'!$B$4:$N$194,13,FALSE)="x","x",ROUND(IF(VLOOKUP($E22,'Country Indicator Data'!$B$4:$N$194,13,FALSE)&gt;S$3,0,IF(VLOOKUP($E22,'Country Indicator Data'!$B$4:$N$194,13,FALSE)&lt;S$4,5,(S$3-VLOOKUP($E22,'Country Indicator Data'!$B$4:$N$194,13,FALSE))/(S$3-S$4)*5)),1))))</f>
        <v>3.8</v>
      </c>
      <c r="T22" s="188">
        <f>IF(B22="Regional crisis",((IF(VLOOKUP($C22,'Regional Crises'!$B$1:$R$66,14,FALSE)="x","x",ROUND(IF(VLOOKUP($C22,'Regional Crises'!$B$1:$R$66,14,FALSE)&gt;T$3,0,IF(VLOOKUP($C22,'Regional Crises'!$B$1:$R$66,14,FALSE)&lt;T$4,5,(T$3-VLOOKUP($C22,'Regional Crises'!$B$1:$R$66,14,FALSE))/(T$3-T$4)*5)),1)))),(IF(VLOOKUP($E22,'Country Indicator Data'!$B$4:$N$194,10,FALSE)="x","x",ROUND(IF(VLOOKUP($E22,'Country Indicator Data'!$B$4:$N$194,10,FALSE)&gt;T$3,0,IF(VLOOKUP($E22,'Country Indicator Data'!$B$4:$N$194,10,FALSE)&lt;T$4,5,(T$3-VLOOKUP($E22,'Country Indicator Data'!$B$4:$N$194,10,FALSE))/(T$3-T$4)*5)),1))))</f>
        <v>3.6</v>
      </c>
      <c r="U22" s="188">
        <f>IF(B22="Regional crisis",((IF(VLOOKUP($C22,'Regional Crises'!$B$1:$R$66,15,FALSE)="x","x",ROUND(IF(VLOOKUP($C22,'Regional Crises'!$B$1:$R$66,15,FALSE)&gt;U$3,0,IF(VLOOKUP($C22,'Regional Crises'!$B$1:$R$66,15,FALSE)&lt;U$4,5,(U$3-VLOOKUP($C22,'Regional Crises'!$B$1:$R$66,15,FALSE))/(U$3-U$4)*5)),1)))),(IF(VLOOKUP($E22,'Country Indicator Data'!$B$4:$N$194,11,FALSE)="x","x",ROUND(IF(VLOOKUP($E22,'Country Indicator Data'!$B$4:$N$194,11,FALSE)&gt;U$3,0,IF(VLOOKUP($E22,'Country Indicator Data'!$B$4:$N$194,11,FALSE)&lt;U$4,5,(U$3-VLOOKUP($E22,'Country Indicator Data'!$B$4:$N$194,11,FALSE))/(U$3-U$4)*5)),1))))</f>
        <v>3.4</v>
      </c>
      <c r="V22" s="188">
        <f>IF(B22="Regional crisis",((IF(VLOOKUP($C22,'Regional Crises'!$B$1:$R$66,16,FALSE)="x","x",ROUND(IF(VLOOKUP($C22,'Regional Crises'!$B$1:$R$66,16,FALSE)&gt;V$3,0,IF(VLOOKUP($C22,'Regional Crises'!$B$1:$R$66,16,FALSE)&lt;V$4,5,(V$3-VLOOKUP($C22,'Regional Crises'!$B$1:$R$66,16,FALSE))/(V$3-V$4)*5)),1)))),(IF(VLOOKUP($E22,'Country Indicator Data'!$B$4:$N$194,12,FALSE)="x","x",ROUND(IF(VLOOKUP($E22,'Country Indicator Data'!$B$4:$N$194,12,FALSE)&gt;V$3,0,IF(VLOOKUP($E22,'Country Indicator Data'!$B$4:$N$194,12,FALSE)&lt;V$4,5,(V$3-VLOOKUP($E22,'Country Indicator Data'!$B$4:$N$194,12,FALSE))/(V$3-V$4)*5)),1))))</f>
        <v>4.0999999999999996</v>
      </c>
      <c r="W22" s="188">
        <f t="shared" si="5"/>
        <v>3.7</v>
      </c>
      <c r="X22" s="188">
        <f t="shared" si="6"/>
        <v>3.5</v>
      </c>
      <c r="Y22" s="212">
        <f>IF('Core Indicators'!FC19="x","x",IF('Core Indicators'!FC19&gt;=5,5,IF('Core Indicators'!FC19&gt;=4,4,IF('Core Indicators'!FC19&gt;=3,3,IF('Core Indicators'!FC19&gt;=2,2,IF('Core Indicators'!FC19&gt;=1,1,0))))))</f>
        <v>5</v>
      </c>
      <c r="Z22" s="188">
        <f t="shared" si="7"/>
        <v>5</v>
      </c>
      <c r="AA22" s="212">
        <f>'Crisis Indicator Data'!Y19</f>
        <v>0</v>
      </c>
      <c r="AB22" s="212">
        <f>'Crisis Indicator Data'!Z19</f>
        <v>3</v>
      </c>
      <c r="AC22" s="212">
        <f>'Crisis Indicator Data'!AA19</f>
        <v>3</v>
      </c>
      <c r="AD22" s="212">
        <f>'Crisis Indicator Data'!AB19</f>
        <v>2</v>
      </c>
      <c r="AE22" s="212">
        <f t="shared" si="10"/>
        <v>4</v>
      </c>
      <c r="AF22" s="212">
        <f>'Crisis Indicator Data'!AC19</f>
        <v>1</v>
      </c>
      <c r="AG22" s="212">
        <f>'Crisis Indicator Data'!AD19</f>
        <v>2</v>
      </c>
      <c r="AH22" s="212">
        <f t="shared" si="11"/>
        <v>3</v>
      </c>
      <c r="AI22" s="212">
        <f>'Crisis Indicator Data'!AE19</f>
        <v>3</v>
      </c>
      <c r="AJ22" s="212">
        <f>'Crisis Indicator Data'!AF19</f>
        <v>1</v>
      </c>
      <c r="AK22" s="212">
        <f>'Crisis Indicator Data'!AG19</f>
        <v>2</v>
      </c>
      <c r="AL22" s="212">
        <f t="shared" si="12"/>
        <v>4</v>
      </c>
      <c r="AM22" s="188">
        <f t="shared" si="8"/>
        <v>4</v>
      </c>
      <c r="AN22" s="188">
        <f t="shared" si="9"/>
        <v>4.5</v>
      </c>
    </row>
    <row r="23" spans="1:40" ht="13.5" customHeight="1" x14ac:dyDescent="0.3">
      <c r="A23" s="196" t="str">
        <f>'Crisis Indicator Data'!A20</f>
        <v>Boko Haram in Cameroon</v>
      </c>
      <c r="B23" s="197" t="str">
        <f>'Crisis Indicator Data'!B20</f>
        <v>Conflict</v>
      </c>
      <c r="C23" s="197" t="str">
        <f>'Crisis Indicator Data'!C20</f>
        <v>CMR002</v>
      </c>
      <c r="D23" s="197" t="str">
        <f>'Crisis Indicator Data'!D20</f>
        <v>Cameroon</v>
      </c>
      <c r="E23" s="198" t="str">
        <f>'Crisis Indicator Data'!E20</f>
        <v>CMR</v>
      </c>
      <c r="F23" s="188">
        <f>IF(B23="Regional crisis",(IF(VLOOKUP($C23,'Regional Crises'!$B$1:$R$66,7,FALSE)="x","x",ROUND(IF(VLOOKUP($C23,'Regional Crises'!$B$1:$R$66,7,FALSE)&gt;$F$3,5,IF(VLOOKUP($C23,'Regional Crises'!$B$1:$R$66,7,FALSE)&lt;F$4,0,($F$3-VLOOKUP($C23,'Regional Crises'!$B$1:$R$66,7,FALSE))/($F$3-$F$4)*5)),1))),IF(VLOOKUP($E23,'Country Indicator Data'!$B$4:$N$194,3,FALSE)="x","x",ROUND(IF(VLOOKUP($E23,'Country Indicator Data'!$B$4:$N$194,3,FALSE)&gt;$F$3,5,IF(VLOOKUP($E23,'Country Indicator Data'!$B$4:$N$194,3,FALSE)&lt;$F$4,0,($F$3-VLOOKUP($E23,'Country Indicator Data'!$B$4:$N$194,3,FALSE))/($F$3-$F$4)*5)),1)))</f>
        <v>3.2</v>
      </c>
      <c r="G23" s="188">
        <f>IF(B23="Regional crisis",(IF(VLOOKUP($C23,'Regional Crises'!$B$1:$R$66,9,FALSE)="x","x",ROUND(IF(VLOOKUP($C23,'Regional Crises'!$B$1:$R$66,9,FALSE)&gt;G$3,5,IF(VLOOKUP($C23,'Regional Crises'!$B$1:$R$66,9,FALSE)&lt;G$4,0,(G$3-VLOOKUP($C23,'Regional Crises'!$B$1:$R$66,9,FALSE))/(G$3-G$4)*5)),1))),IF(VLOOKUP($E23,'Country Indicator Data'!$B$4:$N$194,5,FALSE)="x","x",ROUND(IF(VLOOKUP($E23,'Country Indicator Data'!$B$4:$N$194,5,FALSE)&gt;G$3,5,IF(VLOOKUP($E23,'Country Indicator Data'!$B$4:$N$194,5,FALSE)&lt;G$4,0,(G$3-VLOOKUP($E23,'Country Indicator Data'!$B$4:$N$194,5,FALSE))/(G$3-G$4)*5)),1)))</f>
        <v>3.2</v>
      </c>
      <c r="H23" s="188">
        <f t="shared" si="0"/>
        <v>3.2</v>
      </c>
      <c r="I23" s="188">
        <f>IF(B23="Regional crisis",(IF(VLOOKUP($C23,'Regional Crises'!$B$1:$R$66,6,FALSE)="x","x",ROUND(IF(VLOOKUP($C23,'Regional Crises'!$B$1:$R$66,6,FALSE)&gt;I$3,5,IF(VLOOKUP($C23,'Regional Crises'!$B$1:$R$66,6,FALSE)&lt;I$4,0,5-(I$3-VLOOKUP($C23,'Regional Crises'!$B$1:$R$66,6,FALSE))/(I$3-I$4)*5)),1))),IF(VLOOKUP($E23,'Country Indicator Data'!$B$4:$N$194,2,FALSE)="x","x",ROUND(IF(VLOOKUP($E23,'Country Indicator Data'!$B$4:$N$194,2,FALSE)&gt;I$3,5,IF(VLOOKUP($E23,'Country Indicator Data'!$B$4:$N$194,2,FALSE)&lt;I$4,0,5-(I$3-VLOOKUP($E23,'Country Indicator Data'!$B$4:$N$194,2,FALSE))/(I$3-I$4)*5)),1)))</f>
        <v>4.3</v>
      </c>
      <c r="J23" s="188">
        <f>IF(B23="Regional crisis",(IF(VLOOKUP($C23,'Regional Crises'!$B$1:$R$66,8,FALSE)="x","x",ROUND(IF(VLOOKUP($C23,'Regional Crises'!$B$1:$R$66,8,FALSE)&gt;J$3,5,IF(VLOOKUP($C23,'Regional Crises'!$B$1:$R$66,8,FALSE)&lt;J$4,0,5-(J$3-VLOOKUP($C23,'Regional Crises'!$B$1:$R$66,8,FALSE))/(J$3-J$4)*5)),1))),IF(VLOOKUP($E23,'Country Indicator Data'!$B$4:$N$194,4,FALSE)="x","x",ROUND(IF(VLOOKUP($E23,'Country Indicator Data'!$B$4:$N$194,4,FALSE)&gt;J$3,5,IF(VLOOKUP($E23,'Country Indicator Data'!$B$4:$N$194,4,FALSE)&lt;J$4,0,5-(J$3-VLOOKUP($E23,'Country Indicator Data'!$B$4:$N$194,4,FALSE))/(J$3-J$4)*5)),1)))</f>
        <v>0</v>
      </c>
      <c r="K23" s="188">
        <f t="shared" si="1"/>
        <v>2.15</v>
      </c>
      <c r="L23" s="188">
        <f>IF(B23="Regional crisis",(IF(VLOOKUP($C23,'Regional Crises'!$B$1:$R$66,10,FALSE)="x","x",ROUND(IF(VLOOKUP($C23,'Regional Crises'!$B$1:$R$66,10,FALSE)&gt;L$3,5,IF(VLOOKUP($C23,'Regional Crises'!$B$1:$R$66,10,FALSE)&lt;L$4,0,5-(L$3-VLOOKUP($C23,'Regional Crises'!$B$1:$R$66,10,FALSE))/(L$3-L$4)*5)),1))),IF(VLOOKUP($E23,'Country Indicator Data'!$B$4:$N$194,6,FALSE)="x","x",ROUND(IF(VLOOKUP($E23,'Country Indicator Data'!$B$4:$N$194,6,FALSE)&gt;L$3,5,IF(VLOOKUP($E23,'Country Indicator Data'!$B$4:$N$194,6,FALSE)&lt;L$4,0,5-(L$3-VLOOKUP($E23,'Country Indicator Data'!$B$4:$N$194,6,FALSE))/(L$3-L$4)*5)),1)))</f>
        <v>3.8</v>
      </c>
      <c r="M23" s="188">
        <f>IF(B23="Regional crisis",(IF(VLOOKUP($C23,'Regional Crises'!$B$1:$R$66,11,FALSE)="x","x",ROUND(IF(VLOOKUP($C23,'Regional Crises'!$B$1:$R$66,11,FALSE)&gt;M$3,5,IF(VLOOKUP($C23,'Regional Crises'!$B$1:$R$66,11,FALSE)&lt;M$4,0,5-(M$3-VLOOKUP($C23,'Regional Crises'!$B$1:$R$66,11,FALSE))/(M$3-M$4)*5)),1))),IF(VLOOKUP($E23,'Country Indicator Data'!$B$4:$N$194,7,FALSE)="x","x",ROUND(IF(VLOOKUP($E23,'Country Indicator Data'!$B$4:$N$194,7,FALSE)&gt;M$3,5,IF(VLOOKUP($E23,'Country Indicator Data'!$B$4:$N$194,7,FALSE)&lt;M$4,0,5-(M$3-VLOOKUP($E23,'Country Indicator Data'!$B$4:$N$194,7,FALSE))/(M$3-M$4)*5)),1)))</f>
        <v>2.7</v>
      </c>
      <c r="N23" s="188">
        <f t="shared" si="2"/>
        <v>3.25</v>
      </c>
      <c r="O23" s="188">
        <f t="shared" si="3"/>
        <v>2.8666666666666667</v>
      </c>
      <c r="P23" s="188">
        <f>IF(B23="Regional crisis",VLOOKUP(C23,'Regional Crises'!$B$1:$R$69,12,FALSE),VLOOKUP(E23,'Country Indicator Data'!$B$4:$I$194,8,FALSE))</f>
        <v>4</v>
      </c>
      <c r="Q23" s="188">
        <f>IF($B23="Regional crisis",((IF(VLOOKUP($C23,'Regional Crises'!$B$1:$R$66,13,FALSE)="x","x",ROUND(IF(VLOOKUP($C23,'Regional Crises'!$B$1:$R$66,13,FALSE)&gt;Q$3,5,IF(VLOOKUP($C23,'Regional Crises'!$B$1:$R$66,13,FALSE)&lt;Q$4,0,5-(LOG(Q$3)-LOG(VLOOKUP($C23,'Regional Crises'!$B$1:$R$66,13,FALSE)))/(LOG(Q$3)-LOG(Q$4))*5)),1)))),(IF(VLOOKUP($E23,'Country Indicator Data'!$B$4:$N$194,9,FALSE)="x","x",ROUND(IF(VLOOKUP($E23,'Country Indicator Data'!$B$4:$N$194,9,FALSE)&gt;Q$3,5,IF(VLOOKUP($E23,'Country Indicator Data'!$B$4:$N$194,9,FALSE)&lt;Q$4,0,5-(LOG(Q$3)-LOG(VLOOKUP($E23,'Country Indicator Data'!$B$4:$N$194,9,FALSE)))/(LOG(Q$3)-LOG(Q$4))*5)),1))))</f>
        <v>4</v>
      </c>
      <c r="R23" s="188">
        <f t="shared" si="4"/>
        <v>4</v>
      </c>
      <c r="S23" s="188">
        <f>IF(B23="Regional crisis",((IF(VLOOKUP($C23,'Regional Crises'!$B$1:$R$66,17,FALSE)="x","x",ROUND(IF(VLOOKUP($C23,'Regional Crises'!$B$1:$R$66,17,FALSE)&gt;S$3,0,IF(VLOOKUP($C23,'Regional Crises'!$B$1:$R$66,17,FALSE)&lt;S$4,5,(S$3-VLOOKUP($C23,'Regional Crises'!$B$1:$R$66,17,FALSE))/(S$3-S$4)*5)),1)))),(IF(VLOOKUP($E23,'Country Indicator Data'!$B$4:$N$194,13,FALSE)="x","x",ROUND(IF(VLOOKUP($E23,'Country Indicator Data'!$B$4:$N$194,13,FALSE)&gt;S$3,0,IF(VLOOKUP($E23,'Country Indicator Data'!$B$4:$N$194,13,FALSE)&lt;S$4,5,(S$3-VLOOKUP($E23,'Country Indicator Data'!$B$4:$N$194,13,FALSE))/(S$3-S$4)*5)),1))))</f>
        <v>3.8</v>
      </c>
      <c r="T23" s="188">
        <f>IF(B23="Regional crisis",((IF(VLOOKUP($C23,'Regional Crises'!$B$1:$R$66,14,FALSE)="x","x",ROUND(IF(VLOOKUP($C23,'Regional Crises'!$B$1:$R$66,14,FALSE)&gt;T$3,0,IF(VLOOKUP($C23,'Regional Crises'!$B$1:$R$66,14,FALSE)&lt;T$4,5,(T$3-VLOOKUP($C23,'Regional Crises'!$B$1:$R$66,14,FALSE))/(T$3-T$4)*5)),1)))),(IF(VLOOKUP($E23,'Country Indicator Data'!$B$4:$N$194,10,FALSE)="x","x",ROUND(IF(VLOOKUP($E23,'Country Indicator Data'!$B$4:$N$194,10,FALSE)&gt;T$3,0,IF(VLOOKUP($E23,'Country Indicator Data'!$B$4:$N$194,10,FALSE)&lt;T$4,5,(T$3-VLOOKUP($E23,'Country Indicator Data'!$B$4:$N$194,10,FALSE))/(T$3-T$4)*5)),1))))</f>
        <v>3.6</v>
      </c>
      <c r="U23" s="188">
        <f>IF(B23="Regional crisis",((IF(VLOOKUP($C23,'Regional Crises'!$B$1:$R$66,15,FALSE)="x","x",ROUND(IF(VLOOKUP($C23,'Regional Crises'!$B$1:$R$66,15,FALSE)&gt;U$3,0,IF(VLOOKUP($C23,'Regional Crises'!$B$1:$R$66,15,FALSE)&lt;U$4,5,(U$3-VLOOKUP($C23,'Regional Crises'!$B$1:$R$66,15,FALSE))/(U$3-U$4)*5)),1)))),(IF(VLOOKUP($E23,'Country Indicator Data'!$B$4:$N$194,11,FALSE)="x","x",ROUND(IF(VLOOKUP($E23,'Country Indicator Data'!$B$4:$N$194,11,FALSE)&gt;U$3,0,IF(VLOOKUP($E23,'Country Indicator Data'!$B$4:$N$194,11,FALSE)&lt;U$4,5,(U$3-VLOOKUP($E23,'Country Indicator Data'!$B$4:$N$194,11,FALSE))/(U$3-U$4)*5)),1))))</f>
        <v>3.4</v>
      </c>
      <c r="V23" s="188">
        <f>IF(B23="Regional crisis",((IF(VLOOKUP($C23,'Regional Crises'!$B$1:$R$66,16,FALSE)="x","x",ROUND(IF(VLOOKUP($C23,'Regional Crises'!$B$1:$R$66,16,FALSE)&gt;V$3,0,IF(VLOOKUP($C23,'Regional Crises'!$B$1:$R$66,16,FALSE)&lt;V$4,5,(V$3-VLOOKUP($C23,'Regional Crises'!$B$1:$R$66,16,FALSE))/(V$3-V$4)*5)),1)))),(IF(VLOOKUP($E23,'Country Indicator Data'!$B$4:$N$194,12,FALSE)="x","x",ROUND(IF(VLOOKUP($E23,'Country Indicator Data'!$B$4:$N$194,12,FALSE)&gt;V$3,0,IF(VLOOKUP($E23,'Country Indicator Data'!$B$4:$N$194,12,FALSE)&lt;V$4,5,(V$3-VLOOKUP($E23,'Country Indicator Data'!$B$4:$N$194,12,FALSE))/(V$3-V$4)*5)),1))))</f>
        <v>4.0999999999999996</v>
      </c>
      <c r="W23" s="188">
        <f t="shared" si="5"/>
        <v>3.7</v>
      </c>
      <c r="X23" s="188">
        <f t="shared" si="6"/>
        <v>3.5</v>
      </c>
      <c r="Y23" s="212">
        <f>IF('Core Indicators'!FC20="x","x",IF('Core Indicators'!FC20&gt;=5,5,IF('Core Indicators'!FC20&gt;=4,4,IF('Core Indicators'!FC20&gt;=3,3,IF('Core Indicators'!FC20&gt;=2,2,IF('Core Indicators'!FC20&gt;=1,1,0))))))</f>
        <v>5</v>
      </c>
      <c r="Z23" s="188">
        <f t="shared" si="7"/>
        <v>5</v>
      </c>
      <c r="AA23" s="212">
        <f>'Crisis Indicator Data'!Y20</f>
        <v>0</v>
      </c>
      <c r="AB23" s="212">
        <f>'Crisis Indicator Data'!Z20</f>
        <v>1</v>
      </c>
      <c r="AC23" s="212">
        <f>'Crisis Indicator Data'!AA20</f>
        <v>1</v>
      </c>
      <c r="AD23" s="212">
        <f>'Crisis Indicator Data'!AB20</f>
        <v>0</v>
      </c>
      <c r="AE23" s="212">
        <f t="shared" si="10"/>
        <v>2</v>
      </c>
      <c r="AF23" s="212">
        <f>'Crisis Indicator Data'!AC20</f>
        <v>0</v>
      </c>
      <c r="AG23" s="212">
        <f>'Crisis Indicator Data'!AD20</f>
        <v>2</v>
      </c>
      <c r="AH23" s="212">
        <f t="shared" si="11"/>
        <v>2</v>
      </c>
      <c r="AI23" s="212">
        <f>'Crisis Indicator Data'!AE20</f>
        <v>2</v>
      </c>
      <c r="AJ23" s="212">
        <f>'Crisis Indicator Data'!AF20</f>
        <v>1</v>
      </c>
      <c r="AK23" s="212">
        <f>'Crisis Indicator Data'!AG20</f>
        <v>1</v>
      </c>
      <c r="AL23" s="212">
        <f t="shared" si="12"/>
        <v>3</v>
      </c>
      <c r="AM23" s="188">
        <f t="shared" si="8"/>
        <v>2</v>
      </c>
      <c r="AN23" s="188">
        <f t="shared" si="9"/>
        <v>3.5</v>
      </c>
    </row>
    <row r="24" spans="1:40" ht="13.5" customHeight="1" x14ac:dyDescent="0.3">
      <c r="A24" s="196" t="str">
        <f>'Crisis Indicator Data'!A21</f>
        <v>Anglophone Crisis in Cameroon</v>
      </c>
      <c r="B24" s="197" t="str">
        <f>'Crisis Indicator Data'!B21</f>
        <v>Conflict</v>
      </c>
      <c r="C24" s="197" t="str">
        <f>'Crisis Indicator Data'!C21</f>
        <v>CMR003</v>
      </c>
      <c r="D24" s="197" t="str">
        <f>'Crisis Indicator Data'!D21</f>
        <v>Cameroon</v>
      </c>
      <c r="E24" s="198" t="str">
        <f>'Crisis Indicator Data'!E21</f>
        <v>CMR</v>
      </c>
      <c r="F24" s="188">
        <f>IF(B24="Regional crisis",(IF(VLOOKUP($C24,'Regional Crises'!$B$1:$R$66,7,FALSE)="x","x",ROUND(IF(VLOOKUP($C24,'Regional Crises'!$B$1:$R$66,7,FALSE)&gt;$F$3,5,IF(VLOOKUP($C24,'Regional Crises'!$B$1:$R$66,7,FALSE)&lt;F$4,0,($F$3-VLOOKUP($C24,'Regional Crises'!$B$1:$R$66,7,FALSE))/($F$3-$F$4)*5)),1))),IF(VLOOKUP($E24,'Country Indicator Data'!$B$4:$N$194,3,FALSE)="x","x",ROUND(IF(VLOOKUP($E24,'Country Indicator Data'!$B$4:$N$194,3,FALSE)&gt;$F$3,5,IF(VLOOKUP($E24,'Country Indicator Data'!$B$4:$N$194,3,FALSE)&lt;$F$4,0,($F$3-VLOOKUP($E24,'Country Indicator Data'!$B$4:$N$194,3,FALSE))/($F$3-$F$4)*5)),1)))</f>
        <v>3.2</v>
      </c>
      <c r="G24" s="188">
        <f>IF(B24="Regional crisis",(IF(VLOOKUP($C24,'Regional Crises'!$B$1:$R$66,9,FALSE)="x","x",ROUND(IF(VLOOKUP($C24,'Regional Crises'!$B$1:$R$66,9,FALSE)&gt;G$3,5,IF(VLOOKUP($C24,'Regional Crises'!$B$1:$R$66,9,FALSE)&lt;G$4,0,(G$3-VLOOKUP($C24,'Regional Crises'!$B$1:$R$66,9,FALSE))/(G$3-G$4)*5)),1))),IF(VLOOKUP($E24,'Country Indicator Data'!$B$4:$N$194,5,FALSE)="x","x",ROUND(IF(VLOOKUP($E24,'Country Indicator Data'!$B$4:$N$194,5,FALSE)&gt;G$3,5,IF(VLOOKUP($E24,'Country Indicator Data'!$B$4:$N$194,5,FALSE)&lt;G$4,0,(G$3-VLOOKUP($E24,'Country Indicator Data'!$B$4:$N$194,5,FALSE))/(G$3-G$4)*5)),1)))</f>
        <v>3.2</v>
      </c>
      <c r="H24" s="188">
        <f t="shared" si="0"/>
        <v>3.2</v>
      </c>
      <c r="I24" s="188">
        <f>IF(B24="Regional crisis",(IF(VLOOKUP($C24,'Regional Crises'!$B$1:$R$66,6,FALSE)="x","x",ROUND(IF(VLOOKUP($C24,'Regional Crises'!$B$1:$R$66,6,FALSE)&gt;I$3,5,IF(VLOOKUP($C24,'Regional Crises'!$B$1:$R$66,6,FALSE)&lt;I$4,0,5-(I$3-VLOOKUP($C24,'Regional Crises'!$B$1:$R$66,6,FALSE))/(I$3-I$4)*5)),1))),IF(VLOOKUP($E24,'Country Indicator Data'!$B$4:$N$194,2,FALSE)="x","x",ROUND(IF(VLOOKUP($E24,'Country Indicator Data'!$B$4:$N$194,2,FALSE)&gt;I$3,5,IF(VLOOKUP($E24,'Country Indicator Data'!$B$4:$N$194,2,FALSE)&lt;I$4,0,5-(I$3-VLOOKUP($E24,'Country Indicator Data'!$B$4:$N$194,2,FALSE))/(I$3-I$4)*5)),1)))</f>
        <v>4.3</v>
      </c>
      <c r="J24" s="188">
        <f>IF(B24="Regional crisis",(IF(VLOOKUP($C24,'Regional Crises'!$B$1:$R$66,8,FALSE)="x","x",ROUND(IF(VLOOKUP($C24,'Regional Crises'!$B$1:$R$66,8,FALSE)&gt;J$3,5,IF(VLOOKUP($C24,'Regional Crises'!$B$1:$R$66,8,FALSE)&lt;J$4,0,5-(J$3-VLOOKUP($C24,'Regional Crises'!$B$1:$R$66,8,FALSE))/(J$3-J$4)*5)),1))),IF(VLOOKUP($E24,'Country Indicator Data'!$B$4:$N$194,4,FALSE)="x","x",ROUND(IF(VLOOKUP($E24,'Country Indicator Data'!$B$4:$N$194,4,FALSE)&gt;J$3,5,IF(VLOOKUP($E24,'Country Indicator Data'!$B$4:$N$194,4,FALSE)&lt;J$4,0,5-(J$3-VLOOKUP($E24,'Country Indicator Data'!$B$4:$N$194,4,FALSE))/(J$3-J$4)*5)),1)))</f>
        <v>0</v>
      </c>
      <c r="K24" s="188">
        <f t="shared" si="1"/>
        <v>2.15</v>
      </c>
      <c r="L24" s="188">
        <f>IF(B24="Regional crisis",(IF(VLOOKUP($C24,'Regional Crises'!$B$1:$R$66,10,FALSE)="x","x",ROUND(IF(VLOOKUP($C24,'Regional Crises'!$B$1:$R$66,10,FALSE)&gt;L$3,5,IF(VLOOKUP($C24,'Regional Crises'!$B$1:$R$66,10,FALSE)&lt;L$4,0,5-(L$3-VLOOKUP($C24,'Regional Crises'!$B$1:$R$66,10,FALSE))/(L$3-L$4)*5)),1))),IF(VLOOKUP($E24,'Country Indicator Data'!$B$4:$N$194,6,FALSE)="x","x",ROUND(IF(VLOOKUP($E24,'Country Indicator Data'!$B$4:$N$194,6,FALSE)&gt;L$3,5,IF(VLOOKUP($E24,'Country Indicator Data'!$B$4:$N$194,6,FALSE)&lt;L$4,0,5-(L$3-VLOOKUP($E24,'Country Indicator Data'!$B$4:$N$194,6,FALSE))/(L$3-L$4)*5)),1)))</f>
        <v>3.8</v>
      </c>
      <c r="M24" s="188">
        <f>IF(B24="Regional crisis",(IF(VLOOKUP($C24,'Regional Crises'!$B$1:$R$66,11,FALSE)="x","x",ROUND(IF(VLOOKUP($C24,'Regional Crises'!$B$1:$R$66,11,FALSE)&gt;M$3,5,IF(VLOOKUP($C24,'Regional Crises'!$B$1:$R$66,11,FALSE)&lt;M$4,0,5-(M$3-VLOOKUP($C24,'Regional Crises'!$B$1:$R$66,11,FALSE))/(M$3-M$4)*5)),1))),IF(VLOOKUP($E24,'Country Indicator Data'!$B$4:$N$194,7,FALSE)="x","x",ROUND(IF(VLOOKUP($E24,'Country Indicator Data'!$B$4:$N$194,7,FALSE)&gt;M$3,5,IF(VLOOKUP($E24,'Country Indicator Data'!$B$4:$N$194,7,FALSE)&lt;M$4,0,5-(M$3-VLOOKUP($E24,'Country Indicator Data'!$B$4:$N$194,7,FALSE))/(M$3-M$4)*5)),1)))</f>
        <v>2.7</v>
      </c>
      <c r="N24" s="188">
        <f t="shared" si="2"/>
        <v>3.25</v>
      </c>
      <c r="O24" s="188">
        <f t="shared" si="3"/>
        <v>2.8666666666666667</v>
      </c>
      <c r="P24" s="188">
        <f>IF(B24="Regional crisis",VLOOKUP(C24,'Regional Crises'!$B$1:$R$69,12,FALSE),VLOOKUP(E24,'Country Indicator Data'!$B$4:$I$194,8,FALSE))</f>
        <v>4</v>
      </c>
      <c r="Q24" s="188">
        <f>IF($B24="Regional crisis",((IF(VLOOKUP($C24,'Regional Crises'!$B$1:$R$66,13,FALSE)="x","x",ROUND(IF(VLOOKUP($C24,'Regional Crises'!$B$1:$R$66,13,FALSE)&gt;Q$3,5,IF(VLOOKUP($C24,'Regional Crises'!$B$1:$R$66,13,FALSE)&lt;Q$4,0,5-(LOG(Q$3)-LOG(VLOOKUP($C24,'Regional Crises'!$B$1:$R$66,13,FALSE)))/(LOG(Q$3)-LOG(Q$4))*5)),1)))),(IF(VLOOKUP($E24,'Country Indicator Data'!$B$4:$N$194,9,FALSE)="x","x",ROUND(IF(VLOOKUP($E24,'Country Indicator Data'!$B$4:$N$194,9,FALSE)&gt;Q$3,5,IF(VLOOKUP($E24,'Country Indicator Data'!$B$4:$N$194,9,FALSE)&lt;Q$4,0,5-(LOG(Q$3)-LOG(VLOOKUP($E24,'Country Indicator Data'!$B$4:$N$194,9,FALSE)))/(LOG(Q$3)-LOG(Q$4))*5)),1))))</f>
        <v>4</v>
      </c>
      <c r="R24" s="188">
        <f t="shared" si="4"/>
        <v>4</v>
      </c>
      <c r="S24" s="188">
        <f>IF(B24="Regional crisis",((IF(VLOOKUP($C24,'Regional Crises'!$B$1:$R$66,17,FALSE)="x","x",ROUND(IF(VLOOKUP($C24,'Regional Crises'!$B$1:$R$66,17,FALSE)&gt;S$3,0,IF(VLOOKUP($C24,'Regional Crises'!$B$1:$R$66,17,FALSE)&lt;S$4,5,(S$3-VLOOKUP($C24,'Regional Crises'!$B$1:$R$66,17,FALSE))/(S$3-S$4)*5)),1)))),(IF(VLOOKUP($E24,'Country Indicator Data'!$B$4:$N$194,13,FALSE)="x","x",ROUND(IF(VLOOKUP($E24,'Country Indicator Data'!$B$4:$N$194,13,FALSE)&gt;S$3,0,IF(VLOOKUP($E24,'Country Indicator Data'!$B$4:$N$194,13,FALSE)&lt;S$4,5,(S$3-VLOOKUP($E24,'Country Indicator Data'!$B$4:$N$194,13,FALSE))/(S$3-S$4)*5)),1))))</f>
        <v>3.8</v>
      </c>
      <c r="T24" s="188">
        <f>IF(B24="Regional crisis",((IF(VLOOKUP($C24,'Regional Crises'!$B$1:$R$66,14,FALSE)="x","x",ROUND(IF(VLOOKUP($C24,'Regional Crises'!$B$1:$R$66,14,FALSE)&gt;T$3,0,IF(VLOOKUP($C24,'Regional Crises'!$B$1:$R$66,14,FALSE)&lt;T$4,5,(T$3-VLOOKUP($C24,'Regional Crises'!$B$1:$R$66,14,FALSE))/(T$3-T$4)*5)),1)))),(IF(VLOOKUP($E24,'Country Indicator Data'!$B$4:$N$194,10,FALSE)="x","x",ROUND(IF(VLOOKUP($E24,'Country Indicator Data'!$B$4:$N$194,10,FALSE)&gt;T$3,0,IF(VLOOKUP($E24,'Country Indicator Data'!$B$4:$N$194,10,FALSE)&lt;T$4,5,(T$3-VLOOKUP($E24,'Country Indicator Data'!$B$4:$N$194,10,FALSE))/(T$3-T$4)*5)),1))))</f>
        <v>3.6</v>
      </c>
      <c r="U24" s="188">
        <f>IF(B24="Regional crisis",((IF(VLOOKUP($C24,'Regional Crises'!$B$1:$R$66,15,FALSE)="x","x",ROUND(IF(VLOOKUP($C24,'Regional Crises'!$B$1:$R$66,15,FALSE)&gt;U$3,0,IF(VLOOKUP($C24,'Regional Crises'!$B$1:$R$66,15,FALSE)&lt;U$4,5,(U$3-VLOOKUP($C24,'Regional Crises'!$B$1:$R$66,15,FALSE))/(U$3-U$4)*5)),1)))),(IF(VLOOKUP($E24,'Country Indicator Data'!$B$4:$N$194,11,FALSE)="x","x",ROUND(IF(VLOOKUP($E24,'Country Indicator Data'!$B$4:$N$194,11,FALSE)&gt;U$3,0,IF(VLOOKUP($E24,'Country Indicator Data'!$B$4:$N$194,11,FALSE)&lt;U$4,5,(U$3-VLOOKUP($E24,'Country Indicator Data'!$B$4:$N$194,11,FALSE))/(U$3-U$4)*5)),1))))</f>
        <v>3.4</v>
      </c>
      <c r="V24" s="188">
        <f>IF(B24="Regional crisis",((IF(VLOOKUP($C24,'Regional Crises'!$B$1:$R$66,16,FALSE)="x","x",ROUND(IF(VLOOKUP($C24,'Regional Crises'!$B$1:$R$66,16,FALSE)&gt;V$3,0,IF(VLOOKUP($C24,'Regional Crises'!$B$1:$R$66,16,FALSE)&lt;V$4,5,(V$3-VLOOKUP($C24,'Regional Crises'!$B$1:$R$66,16,FALSE))/(V$3-V$4)*5)),1)))),(IF(VLOOKUP($E24,'Country Indicator Data'!$B$4:$N$194,12,FALSE)="x","x",ROUND(IF(VLOOKUP($E24,'Country Indicator Data'!$B$4:$N$194,12,FALSE)&gt;V$3,0,IF(VLOOKUP($E24,'Country Indicator Data'!$B$4:$N$194,12,FALSE)&lt;V$4,5,(V$3-VLOOKUP($E24,'Country Indicator Data'!$B$4:$N$194,12,FALSE))/(V$3-V$4)*5)),1))))</f>
        <v>4.0999999999999996</v>
      </c>
      <c r="W24" s="188">
        <f t="shared" si="5"/>
        <v>3.7</v>
      </c>
      <c r="X24" s="188">
        <f t="shared" si="6"/>
        <v>3.5</v>
      </c>
      <c r="Y24" s="212">
        <f>IF('Core Indicators'!FC21="x","x",IF('Core Indicators'!FC21&gt;=5,5,IF('Core Indicators'!FC21&gt;=4,4,IF('Core Indicators'!FC21&gt;=3,3,IF('Core Indicators'!FC21&gt;=2,2,IF('Core Indicators'!FC21&gt;=1,1,0))))))</f>
        <v>4</v>
      </c>
      <c r="Z24" s="188">
        <f t="shared" si="7"/>
        <v>4</v>
      </c>
      <c r="AA24" s="212">
        <f>'Crisis Indicator Data'!Y21</f>
        <v>0</v>
      </c>
      <c r="AB24" s="212">
        <f>'Crisis Indicator Data'!Z21</f>
        <v>3</v>
      </c>
      <c r="AC24" s="212">
        <f>'Crisis Indicator Data'!AA21</f>
        <v>3</v>
      </c>
      <c r="AD24" s="212">
        <f>'Crisis Indicator Data'!AB21</f>
        <v>2</v>
      </c>
      <c r="AE24" s="212">
        <f t="shared" si="10"/>
        <v>4</v>
      </c>
      <c r="AF24" s="212">
        <f>'Crisis Indicator Data'!AC21</f>
        <v>1</v>
      </c>
      <c r="AG24" s="212">
        <f>'Crisis Indicator Data'!AD21</f>
        <v>2</v>
      </c>
      <c r="AH24" s="212">
        <f t="shared" si="11"/>
        <v>3</v>
      </c>
      <c r="AI24" s="212">
        <f>'Crisis Indicator Data'!AE21</f>
        <v>3</v>
      </c>
      <c r="AJ24" s="212">
        <f>'Crisis Indicator Data'!AF21</f>
        <v>1</v>
      </c>
      <c r="AK24" s="212">
        <f>'Crisis Indicator Data'!AG21</f>
        <v>2</v>
      </c>
      <c r="AL24" s="212">
        <f t="shared" si="12"/>
        <v>4</v>
      </c>
      <c r="AM24" s="188">
        <f t="shared" si="8"/>
        <v>4</v>
      </c>
      <c r="AN24" s="188">
        <f t="shared" si="9"/>
        <v>4</v>
      </c>
    </row>
    <row r="25" spans="1:40" ht="13.5" customHeight="1" x14ac:dyDescent="0.3">
      <c r="A25" s="196" t="str">
        <f>'Crisis Indicator Data'!A22</f>
        <v>CAR refugees in Cameroon</v>
      </c>
      <c r="B25" s="197" t="str">
        <f>'Crisis Indicator Data'!B22</f>
        <v>International displacement</v>
      </c>
      <c r="C25" s="197" t="str">
        <f>'Crisis Indicator Data'!C22</f>
        <v>CMR004</v>
      </c>
      <c r="D25" s="197" t="str">
        <f>'Crisis Indicator Data'!D22</f>
        <v>Cameroon</v>
      </c>
      <c r="E25" s="198" t="str">
        <f>'Crisis Indicator Data'!E22</f>
        <v>CMR</v>
      </c>
      <c r="F25" s="188">
        <f>IF(B25="Regional crisis",(IF(VLOOKUP($C25,'Regional Crises'!$B$1:$R$66,7,FALSE)="x","x",ROUND(IF(VLOOKUP($C25,'Regional Crises'!$B$1:$R$66,7,FALSE)&gt;$F$3,5,IF(VLOOKUP($C25,'Regional Crises'!$B$1:$R$66,7,FALSE)&lt;F$4,0,($F$3-VLOOKUP($C25,'Regional Crises'!$B$1:$R$66,7,FALSE))/($F$3-$F$4)*5)),1))),IF(VLOOKUP($E25,'Country Indicator Data'!$B$4:$N$194,3,FALSE)="x","x",ROUND(IF(VLOOKUP($E25,'Country Indicator Data'!$B$4:$N$194,3,FALSE)&gt;$F$3,5,IF(VLOOKUP($E25,'Country Indicator Data'!$B$4:$N$194,3,FALSE)&lt;$F$4,0,($F$3-VLOOKUP($E25,'Country Indicator Data'!$B$4:$N$194,3,FALSE))/($F$3-$F$4)*5)),1)))</f>
        <v>3.2</v>
      </c>
      <c r="G25" s="188">
        <f>IF(B25="Regional crisis",(IF(VLOOKUP($C25,'Regional Crises'!$B$1:$R$66,9,FALSE)="x","x",ROUND(IF(VLOOKUP($C25,'Regional Crises'!$B$1:$R$66,9,FALSE)&gt;G$3,5,IF(VLOOKUP($C25,'Regional Crises'!$B$1:$R$66,9,FALSE)&lt;G$4,0,(G$3-VLOOKUP($C25,'Regional Crises'!$B$1:$R$66,9,FALSE))/(G$3-G$4)*5)),1))),IF(VLOOKUP($E25,'Country Indicator Data'!$B$4:$N$194,5,FALSE)="x","x",ROUND(IF(VLOOKUP($E25,'Country Indicator Data'!$B$4:$N$194,5,FALSE)&gt;G$3,5,IF(VLOOKUP($E25,'Country Indicator Data'!$B$4:$N$194,5,FALSE)&lt;G$4,0,(G$3-VLOOKUP($E25,'Country Indicator Data'!$B$4:$N$194,5,FALSE))/(G$3-G$4)*5)),1)))</f>
        <v>3.2</v>
      </c>
      <c r="H25" s="188">
        <f t="shared" si="0"/>
        <v>3.2</v>
      </c>
      <c r="I25" s="188">
        <f>IF(B25="Regional crisis",(IF(VLOOKUP($C25,'Regional Crises'!$B$1:$R$66,6,FALSE)="x","x",ROUND(IF(VLOOKUP($C25,'Regional Crises'!$B$1:$R$66,6,FALSE)&gt;I$3,5,IF(VLOOKUP($C25,'Regional Crises'!$B$1:$R$66,6,FALSE)&lt;I$4,0,5-(I$3-VLOOKUP($C25,'Regional Crises'!$B$1:$R$66,6,FALSE))/(I$3-I$4)*5)),1))),IF(VLOOKUP($E25,'Country Indicator Data'!$B$4:$N$194,2,FALSE)="x","x",ROUND(IF(VLOOKUP($E25,'Country Indicator Data'!$B$4:$N$194,2,FALSE)&gt;I$3,5,IF(VLOOKUP($E25,'Country Indicator Data'!$B$4:$N$194,2,FALSE)&lt;I$4,0,5-(I$3-VLOOKUP($E25,'Country Indicator Data'!$B$4:$N$194,2,FALSE))/(I$3-I$4)*5)),1)))</f>
        <v>4.3</v>
      </c>
      <c r="J25" s="188">
        <f>IF(B25="Regional crisis",(IF(VLOOKUP($C25,'Regional Crises'!$B$1:$R$66,8,FALSE)="x","x",ROUND(IF(VLOOKUP($C25,'Regional Crises'!$B$1:$R$66,8,FALSE)&gt;J$3,5,IF(VLOOKUP($C25,'Regional Crises'!$B$1:$R$66,8,FALSE)&lt;J$4,0,5-(J$3-VLOOKUP($C25,'Regional Crises'!$B$1:$R$66,8,FALSE))/(J$3-J$4)*5)),1))),IF(VLOOKUP($E25,'Country Indicator Data'!$B$4:$N$194,4,FALSE)="x","x",ROUND(IF(VLOOKUP($E25,'Country Indicator Data'!$B$4:$N$194,4,FALSE)&gt;J$3,5,IF(VLOOKUP($E25,'Country Indicator Data'!$B$4:$N$194,4,FALSE)&lt;J$4,0,5-(J$3-VLOOKUP($E25,'Country Indicator Data'!$B$4:$N$194,4,FALSE))/(J$3-J$4)*5)),1)))</f>
        <v>0</v>
      </c>
      <c r="K25" s="188">
        <f t="shared" si="1"/>
        <v>2.15</v>
      </c>
      <c r="L25" s="188">
        <f>IF(B25="Regional crisis",(IF(VLOOKUP($C25,'Regional Crises'!$B$1:$R$66,10,FALSE)="x","x",ROUND(IF(VLOOKUP($C25,'Regional Crises'!$B$1:$R$66,10,FALSE)&gt;L$3,5,IF(VLOOKUP($C25,'Regional Crises'!$B$1:$R$66,10,FALSE)&lt;L$4,0,5-(L$3-VLOOKUP($C25,'Regional Crises'!$B$1:$R$66,10,FALSE))/(L$3-L$4)*5)),1))),IF(VLOOKUP($E25,'Country Indicator Data'!$B$4:$N$194,6,FALSE)="x","x",ROUND(IF(VLOOKUP($E25,'Country Indicator Data'!$B$4:$N$194,6,FALSE)&gt;L$3,5,IF(VLOOKUP($E25,'Country Indicator Data'!$B$4:$N$194,6,FALSE)&lt;L$4,0,5-(L$3-VLOOKUP($E25,'Country Indicator Data'!$B$4:$N$194,6,FALSE))/(L$3-L$4)*5)),1)))</f>
        <v>3.8</v>
      </c>
      <c r="M25" s="188">
        <f>IF(B25="Regional crisis",(IF(VLOOKUP($C25,'Regional Crises'!$B$1:$R$66,11,FALSE)="x","x",ROUND(IF(VLOOKUP($C25,'Regional Crises'!$B$1:$R$66,11,FALSE)&gt;M$3,5,IF(VLOOKUP($C25,'Regional Crises'!$B$1:$R$66,11,FALSE)&lt;M$4,0,5-(M$3-VLOOKUP($C25,'Regional Crises'!$B$1:$R$66,11,FALSE))/(M$3-M$4)*5)),1))),IF(VLOOKUP($E25,'Country Indicator Data'!$B$4:$N$194,7,FALSE)="x","x",ROUND(IF(VLOOKUP($E25,'Country Indicator Data'!$B$4:$N$194,7,FALSE)&gt;M$3,5,IF(VLOOKUP($E25,'Country Indicator Data'!$B$4:$N$194,7,FALSE)&lt;M$4,0,5-(M$3-VLOOKUP($E25,'Country Indicator Data'!$B$4:$N$194,7,FALSE))/(M$3-M$4)*5)),1)))</f>
        <v>2.7</v>
      </c>
      <c r="N25" s="188">
        <f t="shared" si="2"/>
        <v>3.25</v>
      </c>
      <c r="O25" s="188">
        <f t="shared" si="3"/>
        <v>2.8666666666666667</v>
      </c>
      <c r="P25" s="188">
        <f>IF(B25="Regional crisis",VLOOKUP(C25,'Regional Crises'!$B$1:$R$69,12,FALSE),VLOOKUP(E25,'Country Indicator Data'!$B$4:$I$194,8,FALSE))</f>
        <v>4</v>
      </c>
      <c r="Q25" s="188">
        <f>IF($B25="Regional crisis",((IF(VLOOKUP($C25,'Regional Crises'!$B$1:$R$66,13,FALSE)="x","x",ROUND(IF(VLOOKUP($C25,'Regional Crises'!$B$1:$R$66,13,FALSE)&gt;Q$3,5,IF(VLOOKUP($C25,'Regional Crises'!$B$1:$R$66,13,FALSE)&lt;Q$4,0,5-(LOG(Q$3)-LOG(VLOOKUP($C25,'Regional Crises'!$B$1:$R$66,13,FALSE)))/(LOG(Q$3)-LOG(Q$4))*5)),1)))),(IF(VLOOKUP($E25,'Country Indicator Data'!$B$4:$N$194,9,FALSE)="x","x",ROUND(IF(VLOOKUP($E25,'Country Indicator Data'!$B$4:$N$194,9,FALSE)&gt;Q$3,5,IF(VLOOKUP($E25,'Country Indicator Data'!$B$4:$N$194,9,FALSE)&lt;Q$4,0,5-(LOG(Q$3)-LOG(VLOOKUP($E25,'Country Indicator Data'!$B$4:$N$194,9,FALSE)))/(LOG(Q$3)-LOG(Q$4))*5)),1))))</f>
        <v>4</v>
      </c>
      <c r="R25" s="188">
        <f t="shared" si="4"/>
        <v>4</v>
      </c>
      <c r="S25" s="188">
        <f>IF(B25="Regional crisis",((IF(VLOOKUP($C25,'Regional Crises'!$B$1:$R$66,17,FALSE)="x","x",ROUND(IF(VLOOKUP($C25,'Regional Crises'!$B$1:$R$66,17,FALSE)&gt;S$3,0,IF(VLOOKUP($C25,'Regional Crises'!$B$1:$R$66,17,FALSE)&lt;S$4,5,(S$3-VLOOKUP($C25,'Regional Crises'!$B$1:$R$66,17,FALSE))/(S$3-S$4)*5)),1)))),(IF(VLOOKUP($E25,'Country Indicator Data'!$B$4:$N$194,13,FALSE)="x","x",ROUND(IF(VLOOKUP($E25,'Country Indicator Data'!$B$4:$N$194,13,FALSE)&gt;S$3,0,IF(VLOOKUP($E25,'Country Indicator Data'!$B$4:$N$194,13,FALSE)&lt;S$4,5,(S$3-VLOOKUP($E25,'Country Indicator Data'!$B$4:$N$194,13,FALSE))/(S$3-S$4)*5)),1))))</f>
        <v>3.8</v>
      </c>
      <c r="T25" s="188">
        <f>IF(B25="Regional crisis",((IF(VLOOKUP($C25,'Regional Crises'!$B$1:$R$66,14,FALSE)="x","x",ROUND(IF(VLOOKUP($C25,'Regional Crises'!$B$1:$R$66,14,FALSE)&gt;T$3,0,IF(VLOOKUP($C25,'Regional Crises'!$B$1:$R$66,14,FALSE)&lt;T$4,5,(T$3-VLOOKUP($C25,'Regional Crises'!$B$1:$R$66,14,FALSE))/(T$3-T$4)*5)),1)))),(IF(VLOOKUP($E25,'Country Indicator Data'!$B$4:$N$194,10,FALSE)="x","x",ROUND(IF(VLOOKUP($E25,'Country Indicator Data'!$B$4:$N$194,10,FALSE)&gt;T$3,0,IF(VLOOKUP($E25,'Country Indicator Data'!$B$4:$N$194,10,FALSE)&lt;T$4,5,(T$3-VLOOKUP($E25,'Country Indicator Data'!$B$4:$N$194,10,FALSE))/(T$3-T$4)*5)),1))))</f>
        <v>3.6</v>
      </c>
      <c r="U25" s="188">
        <f>IF(B25="Regional crisis",((IF(VLOOKUP($C25,'Regional Crises'!$B$1:$R$66,15,FALSE)="x","x",ROUND(IF(VLOOKUP($C25,'Regional Crises'!$B$1:$R$66,15,FALSE)&gt;U$3,0,IF(VLOOKUP($C25,'Regional Crises'!$B$1:$R$66,15,FALSE)&lt;U$4,5,(U$3-VLOOKUP($C25,'Regional Crises'!$B$1:$R$66,15,FALSE))/(U$3-U$4)*5)),1)))),(IF(VLOOKUP($E25,'Country Indicator Data'!$B$4:$N$194,11,FALSE)="x","x",ROUND(IF(VLOOKUP($E25,'Country Indicator Data'!$B$4:$N$194,11,FALSE)&gt;U$3,0,IF(VLOOKUP($E25,'Country Indicator Data'!$B$4:$N$194,11,FALSE)&lt;U$4,5,(U$3-VLOOKUP($E25,'Country Indicator Data'!$B$4:$N$194,11,FALSE))/(U$3-U$4)*5)),1))))</f>
        <v>3.4</v>
      </c>
      <c r="V25" s="188">
        <f>IF(B25="Regional crisis",((IF(VLOOKUP($C25,'Regional Crises'!$B$1:$R$66,16,FALSE)="x","x",ROUND(IF(VLOOKUP($C25,'Regional Crises'!$B$1:$R$66,16,FALSE)&gt;V$3,0,IF(VLOOKUP($C25,'Regional Crises'!$B$1:$R$66,16,FALSE)&lt;V$4,5,(V$3-VLOOKUP($C25,'Regional Crises'!$B$1:$R$66,16,FALSE))/(V$3-V$4)*5)),1)))),(IF(VLOOKUP($E25,'Country Indicator Data'!$B$4:$N$194,12,FALSE)="x","x",ROUND(IF(VLOOKUP($E25,'Country Indicator Data'!$B$4:$N$194,12,FALSE)&gt;V$3,0,IF(VLOOKUP($E25,'Country Indicator Data'!$B$4:$N$194,12,FALSE)&lt;V$4,5,(V$3-VLOOKUP($E25,'Country Indicator Data'!$B$4:$N$194,12,FALSE))/(V$3-V$4)*5)),1))))</f>
        <v>4.0999999999999996</v>
      </c>
      <c r="W25" s="188">
        <f t="shared" si="5"/>
        <v>3.7</v>
      </c>
      <c r="X25" s="188">
        <f t="shared" si="6"/>
        <v>3.5</v>
      </c>
      <c r="Y25" s="212">
        <f>IF('Core Indicators'!FC22="x","x",IF('Core Indicators'!FC22&gt;=5,5,IF('Core Indicators'!FC22&gt;=4,4,IF('Core Indicators'!FC22&gt;=3,3,IF('Core Indicators'!FC22&gt;=2,2,IF('Core Indicators'!FC22&gt;=1,1,0))))))</f>
        <v>3</v>
      </c>
      <c r="Z25" s="188">
        <f t="shared" si="7"/>
        <v>3</v>
      </c>
      <c r="AA25" s="212">
        <f>'Crisis Indicator Data'!Y22</f>
        <v>0</v>
      </c>
      <c r="AB25" s="212">
        <f>'Crisis Indicator Data'!Z22</f>
        <v>0</v>
      </c>
      <c r="AC25" s="212">
        <f>'Crisis Indicator Data'!AA22</f>
        <v>1</v>
      </c>
      <c r="AD25" s="212">
        <f>'Crisis Indicator Data'!AB22</f>
        <v>0</v>
      </c>
      <c r="AE25" s="212">
        <f t="shared" si="10"/>
        <v>1</v>
      </c>
      <c r="AF25" s="212">
        <f>'Crisis Indicator Data'!AC22</f>
        <v>0</v>
      </c>
      <c r="AG25" s="212">
        <f>'Crisis Indicator Data'!AD22</f>
        <v>2</v>
      </c>
      <c r="AH25" s="212">
        <f t="shared" si="11"/>
        <v>2</v>
      </c>
      <c r="AI25" s="212">
        <f>'Crisis Indicator Data'!AE22</f>
        <v>0</v>
      </c>
      <c r="AJ25" s="212">
        <f>'Crisis Indicator Data'!AF22</f>
        <v>1</v>
      </c>
      <c r="AK25" s="212">
        <f>'Crisis Indicator Data'!AG22</f>
        <v>1</v>
      </c>
      <c r="AL25" s="212">
        <f t="shared" si="12"/>
        <v>2</v>
      </c>
      <c r="AM25" s="188">
        <f t="shared" si="8"/>
        <v>2</v>
      </c>
      <c r="AN25" s="188">
        <f t="shared" si="9"/>
        <v>2.5</v>
      </c>
    </row>
    <row r="26" spans="1:40" ht="13.5" customHeight="1" x14ac:dyDescent="0.3">
      <c r="A26" s="196" t="str">
        <f>'Crisis Indicator Data'!A23</f>
        <v>Complex crisis in CAR</v>
      </c>
      <c r="B26" s="197" t="str">
        <f>'Crisis Indicator Data'!B23</f>
        <v>Complex crisis</v>
      </c>
      <c r="C26" s="197" t="str">
        <f>'Crisis Indicator Data'!C23</f>
        <v>CAF001</v>
      </c>
      <c r="D26" s="197" t="str">
        <f>'Crisis Indicator Data'!D23</f>
        <v>CAR</v>
      </c>
      <c r="E26" s="198" t="str">
        <f>'Crisis Indicator Data'!E23</f>
        <v>CAF</v>
      </c>
      <c r="F26" s="188">
        <f>IF(B26="Regional crisis",(IF(VLOOKUP($C26,'Regional Crises'!$B$1:$R$66,7,FALSE)="x","x",ROUND(IF(VLOOKUP($C26,'Regional Crises'!$B$1:$R$66,7,FALSE)&gt;$F$3,5,IF(VLOOKUP($C26,'Regional Crises'!$B$1:$R$66,7,FALSE)&lt;F$4,0,($F$3-VLOOKUP($C26,'Regional Crises'!$B$1:$R$66,7,FALSE))/($F$3-$F$4)*5)),1))),IF(VLOOKUP($E26,'Country Indicator Data'!$B$4:$N$194,3,FALSE)="x","x",ROUND(IF(VLOOKUP($E26,'Country Indicator Data'!$B$4:$N$194,3,FALSE)&gt;$F$3,5,IF(VLOOKUP($E26,'Country Indicator Data'!$B$4:$N$194,3,FALSE)&lt;$F$4,0,($F$3-VLOOKUP($E26,'Country Indicator Data'!$B$4:$N$194,3,FALSE))/($F$3-$F$4)*5)),1)))</f>
        <v>3.6</v>
      </c>
      <c r="G26" s="188">
        <f>IF(B26="Regional crisis",(IF(VLOOKUP($C26,'Regional Crises'!$B$1:$R$66,9,FALSE)="x","x",ROUND(IF(VLOOKUP($C26,'Regional Crises'!$B$1:$R$66,9,FALSE)&gt;G$3,5,IF(VLOOKUP($C26,'Regional Crises'!$B$1:$R$66,9,FALSE)&lt;G$4,0,(G$3-VLOOKUP($C26,'Regional Crises'!$B$1:$R$66,9,FALSE))/(G$3-G$4)*5)),1))),IF(VLOOKUP($E26,'Country Indicator Data'!$B$4:$N$194,5,FALSE)="x","x",ROUND(IF(VLOOKUP($E26,'Country Indicator Data'!$B$4:$N$194,5,FALSE)&gt;G$3,5,IF(VLOOKUP($E26,'Country Indicator Data'!$B$4:$N$194,5,FALSE)&lt;G$4,0,(G$3-VLOOKUP($E26,'Country Indicator Data'!$B$4:$N$194,5,FALSE))/(G$3-G$4)*5)),1)))</f>
        <v>3.2</v>
      </c>
      <c r="H26" s="188">
        <f t="shared" si="0"/>
        <v>3.4000000000000004</v>
      </c>
      <c r="I26" s="188">
        <f>IF(B26="Regional crisis",(IF(VLOOKUP($C26,'Regional Crises'!$B$1:$R$66,6,FALSE)="x","x",ROUND(IF(VLOOKUP($C26,'Regional Crises'!$B$1:$R$66,6,FALSE)&gt;I$3,5,IF(VLOOKUP($C26,'Regional Crises'!$B$1:$R$66,6,FALSE)&lt;I$4,0,5-(I$3-VLOOKUP($C26,'Regional Crises'!$B$1:$R$66,6,FALSE))/(I$3-I$4)*5)),1))),IF(VLOOKUP($E26,'Country Indicator Data'!$B$4:$N$194,2,FALSE)="x","x",ROUND(IF(VLOOKUP($E26,'Country Indicator Data'!$B$4:$N$194,2,FALSE)&gt;I$3,5,IF(VLOOKUP($E26,'Country Indicator Data'!$B$4:$N$194,2,FALSE)&lt;I$4,0,5-(I$3-VLOOKUP($E26,'Country Indicator Data'!$B$4:$N$194,2,FALSE))/(I$3-I$4)*5)),1)))</f>
        <v>4.4000000000000004</v>
      </c>
      <c r="J26" s="188">
        <f>IF(B26="Regional crisis",(IF(VLOOKUP($C26,'Regional Crises'!$B$1:$R$66,8,FALSE)="x","x",ROUND(IF(VLOOKUP($C26,'Regional Crises'!$B$1:$R$66,8,FALSE)&gt;J$3,5,IF(VLOOKUP($C26,'Regional Crises'!$B$1:$R$66,8,FALSE)&lt;J$4,0,5-(J$3-VLOOKUP($C26,'Regional Crises'!$B$1:$R$66,8,FALSE))/(J$3-J$4)*5)),1))),IF(VLOOKUP($E26,'Country Indicator Data'!$B$4:$N$194,4,FALSE)="x","x",ROUND(IF(VLOOKUP($E26,'Country Indicator Data'!$B$4:$N$194,4,FALSE)&gt;J$3,5,IF(VLOOKUP($E26,'Country Indicator Data'!$B$4:$N$194,4,FALSE)&lt;J$4,0,5-(J$3-VLOOKUP($E26,'Country Indicator Data'!$B$4:$N$194,4,FALSE))/(J$3-J$4)*5)),1)))</f>
        <v>1.8</v>
      </c>
      <c r="K26" s="188">
        <f t="shared" si="1"/>
        <v>3.1</v>
      </c>
      <c r="L26" s="188">
        <f>IF(B26="Regional crisis",(IF(VLOOKUP($C26,'Regional Crises'!$B$1:$R$66,10,FALSE)="x","x",ROUND(IF(VLOOKUP($C26,'Regional Crises'!$B$1:$R$66,10,FALSE)&gt;L$3,5,IF(VLOOKUP($C26,'Regional Crises'!$B$1:$R$66,10,FALSE)&lt;L$4,0,5-(L$3-VLOOKUP($C26,'Regional Crises'!$B$1:$R$66,10,FALSE))/(L$3-L$4)*5)),1))),IF(VLOOKUP($E26,'Country Indicator Data'!$B$4:$N$194,6,FALSE)="x","x",ROUND(IF(VLOOKUP($E26,'Country Indicator Data'!$B$4:$N$194,6,FALSE)&gt;L$3,5,IF(VLOOKUP($E26,'Country Indicator Data'!$B$4:$N$194,6,FALSE)&lt;L$4,0,5-(L$3-VLOOKUP($E26,'Country Indicator Data'!$B$4:$N$194,6,FALSE))/(L$3-L$4)*5)),1)))</f>
        <v>4.5</v>
      </c>
      <c r="M26" s="188">
        <f>IF(B26="Regional crisis",(IF(VLOOKUP($C26,'Regional Crises'!$B$1:$R$66,11,FALSE)="x","x",ROUND(IF(VLOOKUP($C26,'Regional Crises'!$B$1:$R$66,11,FALSE)&gt;M$3,5,IF(VLOOKUP($C26,'Regional Crises'!$B$1:$R$66,11,FALSE)&lt;M$4,0,5-(M$3-VLOOKUP($C26,'Regional Crises'!$B$1:$R$66,11,FALSE))/(M$3-M$4)*5)),1))),IF(VLOOKUP($E26,'Country Indicator Data'!$B$4:$N$194,7,FALSE)="x","x",ROUND(IF(VLOOKUP($E26,'Country Indicator Data'!$B$4:$N$194,7,FALSE)&gt;M$3,5,IF(VLOOKUP($E26,'Country Indicator Data'!$B$4:$N$194,7,FALSE)&lt;M$4,0,5-(M$3-VLOOKUP($E26,'Country Indicator Data'!$B$4:$N$194,7,FALSE))/(M$3-M$4)*5)),1)))</f>
        <v>3.9</v>
      </c>
      <c r="N26" s="188">
        <f t="shared" si="2"/>
        <v>4.2</v>
      </c>
      <c r="O26" s="188">
        <f t="shared" si="3"/>
        <v>3.5666666666666664</v>
      </c>
      <c r="P26" s="188">
        <f>IF(B26="Regional crisis",VLOOKUP(C26,'Regional Crises'!$B$1:$R$69,12,FALSE),VLOOKUP(E26,'Country Indicator Data'!$B$4:$I$194,8,FALSE))</f>
        <v>4</v>
      </c>
      <c r="Q26" s="188">
        <f>IF($B26="Regional crisis",((IF(VLOOKUP($C26,'Regional Crises'!$B$1:$R$66,13,FALSE)="x","x",ROUND(IF(VLOOKUP($C26,'Regional Crises'!$B$1:$R$66,13,FALSE)&gt;Q$3,5,IF(VLOOKUP($C26,'Regional Crises'!$B$1:$R$66,13,FALSE)&lt;Q$4,0,5-(LOG(Q$3)-LOG(VLOOKUP($C26,'Regional Crises'!$B$1:$R$66,13,FALSE)))/(LOG(Q$3)-LOG(Q$4))*5)),1)))),(IF(VLOOKUP($E26,'Country Indicator Data'!$B$4:$N$194,9,FALSE)="x","x",ROUND(IF(VLOOKUP($E26,'Country Indicator Data'!$B$4:$N$194,9,FALSE)&gt;Q$3,5,IF(VLOOKUP($E26,'Country Indicator Data'!$B$4:$N$194,9,FALSE)&lt;Q$4,0,5-(LOG(Q$3)-LOG(VLOOKUP($E26,'Country Indicator Data'!$B$4:$N$194,9,FALSE)))/(LOG(Q$3)-LOG(Q$4))*5)),1))))</f>
        <v>2.8</v>
      </c>
      <c r="R26" s="188">
        <f t="shared" si="4"/>
        <v>3.4</v>
      </c>
      <c r="S26" s="188">
        <f>IF(B26="Regional crisis",((IF(VLOOKUP($C26,'Regional Crises'!$B$1:$R$66,17,FALSE)="x","x",ROUND(IF(VLOOKUP($C26,'Regional Crises'!$B$1:$R$66,17,FALSE)&gt;S$3,0,IF(VLOOKUP($C26,'Regional Crises'!$B$1:$R$66,17,FALSE)&lt;S$4,5,(S$3-VLOOKUP($C26,'Regional Crises'!$B$1:$R$66,17,FALSE))/(S$3-S$4)*5)),1)))),(IF(VLOOKUP($E26,'Country Indicator Data'!$B$4:$N$194,13,FALSE)="x","x",ROUND(IF(VLOOKUP($E26,'Country Indicator Data'!$B$4:$N$194,13,FALSE)&gt;S$3,0,IF(VLOOKUP($E26,'Country Indicator Data'!$B$4:$N$194,13,FALSE)&lt;S$4,5,(S$3-VLOOKUP($E26,'Country Indicator Data'!$B$4:$N$194,13,FALSE))/(S$3-S$4)*5)),1))))</f>
        <v>3.8</v>
      </c>
      <c r="T26" s="188">
        <f>IF(B26="Regional crisis",((IF(VLOOKUP($C26,'Regional Crises'!$B$1:$R$66,14,FALSE)="x","x",ROUND(IF(VLOOKUP($C26,'Regional Crises'!$B$1:$R$66,14,FALSE)&gt;T$3,0,IF(VLOOKUP($C26,'Regional Crises'!$B$1:$R$66,14,FALSE)&lt;T$4,5,(T$3-VLOOKUP($C26,'Regional Crises'!$B$1:$R$66,14,FALSE))/(T$3-T$4)*5)),1)))),(IF(VLOOKUP($E26,'Country Indicator Data'!$B$4:$N$194,10,FALSE)="x","x",ROUND(IF(VLOOKUP($E26,'Country Indicator Data'!$B$4:$N$194,10,FALSE)&gt;T$3,0,IF(VLOOKUP($E26,'Country Indicator Data'!$B$4:$N$194,10,FALSE)&lt;T$4,5,(T$3-VLOOKUP($E26,'Country Indicator Data'!$B$4:$N$194,10,FALSE))/(T$3-T$4)*5)),1))))</f>
        <v>4.2</v>
      </c>
      <c r="U26" s="188">
        <f>IF(B26="Regional crisis",((IF(VLOOKUP($C26,'Regional Crises'!$B$1:$R$66,15,FALSE)="x","x",ROUND(IF(VLOOKUP($C26,'Regional Crises'!$B$1:$R$66,15,FALSE)&gt;U$3,0,IF(VLOOKUP($C26,'Regional Crises'!$B$1:$R$66,15,FALSE)&lt;U$4,5,(U$3-VLOOKUP($C26,'Regional Crises'!$B$1:$R$66,15,FALSE))/(U$3-U$4)*5)),1)))),(IF(VLOOKUP($E26,'Country Indicator Data'!$B$4:$N$194,11,FALSE)="x","x",ROUND(IF(VLOOKUP($E26,'Country Indicator Data'!$B$4:$N$194,11,FALSE)&gt;U$3,0,IF(VLOOKUP($E26,'Country Indicator Data'!$B$4:$N$194,11,FALSE)&lt;U$4,5,(U$3-VLOOKUP($E26,'Country Indicator Data'!$B$4:$N$194,11,FALSE))/(U$3-U$4)*5)),1))))</f>
        <v>3.4</v>
      </c>
      <c r="V26" s="188">
        <f>IF(B26="Regional crisis",((IF(VLOOKUP($C26,'Regional Crises'!$B$1:$R$66,16,FALSE)="x","x",ROUND(IF(VLOOKUP($C26,'Regional Crises'!$B$1:$R$66,16,FALSE)&gt;V$3,0,IF(VLOOKUP($C26,'Regional Crises'!$B$1:$R$66,16,FALSE)&lt;V$4,5,(V$3-VLOOKUP($C26,'Regional Crises'!$B$1:$R$66,16,FALSE))/(V$3-V$4)*5)),1)))),(IF(VLOOKUP($E26,'Country Indicator Data'!$B$4:$N$194,12,FALSE)="x","x",ROUND(IF(VLOOKUP($E26,'Country Indicator Data'!$B$4:$N$194,12,FALSE)&gt;V$3,0,IF(VLOOKUP($E26,'Country Indicator Data'!$B$4:$N$194,12,FALSE)&lt;V$4,5,(V$3-VLOOKUP($E26,'Country Indicator Data'!$B$4:$N$194,12,FALSE))/(V$3-V$4)*5)),1))))</f>
        <v>4.5</v>
      </c>
      <c r="W26" s="188">
        <f t="shared" si="5"/>
        <v>4</v>
      </c>
      <c r="X26" s="188">
        <f t="shared" si="6"/>
        <v>3.7</v>
      </c>
      <c r="Y26" s="212">
        <f>IF('Core Indicators'!FC23="x","x",IF('Core Indicators'!FC23&gt;=5,5,IF('Core Indicators'!FC23&gt;=4,4,IF('Core Indicators'!FC23&gt;=3,3,IF('Core Indicators'!FC23&gt;=2,2,IF('Core Indicators'!FC23&gt;=1,1,0))))))</f>
        <v>5</v>
      </c>
      <c r="Z26" s="188">
        <f t="shared" si="7"/>
        <v>5</v>
      </c>
      <c r="AA26" s="212">
        <f>'Crisis Indicator Data'!Y23</f>
        <v>0</v>
      </c>
      <c r="AB26" s="212">
        <f>'Crisis Indicator Data'!Z23</f>
        <v>3</v>
      </c>
      <c r="AC26" s="212">
        <f>'Crisis Indicator Data'!AA23</f>
        <v>2</v>
      </c>
      <c r="AD26" s="212">
        <f>'Crisis Indicator Data'!AB23</f>
        <v>3</v>
      </c>
      <c r="AE26" s="212">
        <f t="shared" si="10"/>
        <v>4</v>
      </c>
      <c r="AF26" s="212">
        <f>'Crisis Indicator Data'!AC23</f>
        <v>0</v>
      </c>
      <c r="AG26" s="212">
        <f>'Crisis Indicator Data'!AD23</f>
        <v>2</v>
      </c>
      <c r="AH26" s="212">
        <f t="shared" si="11"/>
        <v>2</v>
      </c>
      <c r="AI26" s="212">
        <f>'Crisis Indicator Data'!AE23</f>
        <v>3</v>
      </c>
      <c r="AJ26" s="212">
        <f>'Crisis Indicator Data'!AF23</f>
        <v>0</v>
      </c>
      <c r="AK26" s="212">
        <f>'Crisis Indicator Data'!AG23</f>
        <v>3</v>
      </c>
      <c r="AL26" s="212">
        <f t="shared" si="12"/>
        <v>4</v>
      </c>
      <c r="AM26" s="188">
        <f t="shared" si="8"/>
        <v>3</v>
      </c>
      <c r="AN26" s="188">
        <f t="shared" si="9"/>
        <v>4</v>
      </c>
    </row>
    <row r="27" spans="1:40" ht="13.5" customHeight="1" x14ac:dyDescent="0.3">
      <c r="A27" s="196" t="str">
        <f>'Crisis Indicator Data'!A24</f>
        <v>Multiple crises in Chad</v>
      </c>
      <c r="B27" s="197" t="str">
        <f>'Crisis Indicator Data'!B24</f>
        <v>Multiple crises country</v>
      </c>
      <c r="C27" s="197" t="str">
        <f>'Crisis Indicator Data'!C24</f>
        <v>TCD001</v>
      </c>
      <c r="D27" s="197" t="str">
        <f>'Crisis Indicator Data'!D24</f>
        <v>Chad</v>
      </c>
      <c r="E27" s="198" t="str">
        <f>'Crisis Indicator Data'!E24</f>
        <v>TCD</v>
      </c>
      <c r="F27" s="188">
        <f>IF(B27="Regional crisis",(IF(VLOOKUP($C27,'Regional Crises'!$B$1:$R$66,7,FALSE)="x","x",ROUND(IF(VLOOKUP($C27,'Regional Crises'!$B$1:$R$66,7,FALSE)&gt;$F$3,5,IF(VLOOKUP($C27,'Regional Crises'!$B$1:$R$66,7,FALSE)&lt;F$4,0,($F$3-VLOOKUP($C27,'Regional Crises'!$B$1:$R$66,7,FALSE))/($F$3-$F$4)*5)),1))),IF(VLOOKUP($E27,'Country Indicator Data'!$B$4:$N$194,3,FALSE)="x","x",ROUND(IF(VLOOKUP($E27,'Country Indicator Data'!$B$4:$N$194,3,FALSE)&gt;$F$3,5,IF(VLOOKUP($E27,'Country Indicator Data'!$B$4:$N$194,3,FALSE)&lt;$F$4,0,($F$3-VLOOKUP($E27,'Country Indicator Data'!$B$4:$N$194,3,FALSE))/($F$3-$F$4)*5)),1)))</f>
        <v>1.8</v>
      </c>
      <c r="G27" s="188">
        <f>IF(B27="Regional crisis",(IF(VLOOKUP($C27,'Regional Crises'!$B$1:$R$66,9,FALSE)="x","x",ROUND(IF(VLOOKUP($C27,'Regional Crises'!$B$1:$R$66,9,FALSE)&gt;G$3,5,IF(VLOOKUP($C27,'Regional Crises'!$B$1:$R$66,9,FALSE)&lt;G$4,0,(G$3-VLOOKUP($C27,'Regional Crises'!$B$1:$R$66,9,FALSE))/(G$3-G$4)*5)),1))),IF(VLOOKUP($E27,'Country Indicator Data'!$B$4:$N$194,5,FALSE)="x","x",ROUND(IF(VLOOKUP($E27,'Country Indicator Data'!$B$4:$N$194,5,FALSE)&gt;G$3,5,IF(VLOOKUP($E27,'Country Indicator Data'!$B$4:$N$194,5,FALSE)&lt;G$4,0,(G$3-VLOOKUP($E27,'Country Indicator Data'!$B$4:$N$194,5,FALSE))/(G$3-G$4)*5)),1)))</f>
        <v>3.5</v>
      </c>
      <c r="H27" s="188">
        <f t="shared" si="0"/>
        <v>2.65</v>
      </c>
      <c r="I27" s="188">
        <f>IF(B27="Regional crisis",(IF(VLOOKUP($C27,'Regional Crises'!$B$1:$R$66,6,FALSE)="x","x",ROUND(IF(VLOOKUP($C27,'Regional Crises'!$B$1:$R$66,6,FALSE)&gt;I$3,5,IF(VLOOKUP($C27,'Regional Crises'!$B$1:$R$66,6,FALSE)&lt;I$4,0,5-(I$3-VLOOKUP($C27,'Regional Crises'!$B$1:$R$66,6,FALSE))/(I$3-I$4)*5)),1))),IF(VLOOKUP($E27,'Country Indicator Data'!$B$4:$N$194,2,FALSE)="x","x",ROUND(IF(VLOOKUP($E27,'Country Indicator Data'!$B$4:$N$194,2,FALSE)&gt;I$3,5,IF(VLOOKUP($E27,'Country Indicator Data'!$B$4:$N$194,2,FALSE)&lt;I$4,0,5-(I$3-VLOOKUP($E27,'Country Indicator Data'!$B$4:$N$194,2,FALSE))/(I$3-I$4)*5)),1)))</f>
        <v>4.5999999999999996</v>
      </c>
      <c r="J27" s="188">
        <f>IF(B27="Regional crisis",(IF(VLOOKUP($C27,'Regional Crises'!$B$1:$R$66,8,FALSE)="x","x",ROUND(IF(VLOOKUP($C27,'Regional Crises'!$B$1:$R$66,8,FALSE)&gt;J$3,5,IF(VLOOKUP($C27,'Regional Crises'!$B$1:$R$66,8,FALSE)&lt;J$4,0,5-(J$3-VLOOKUP($C27,'Regional Crises'!$B$1:$R$66,8,FALSE))/(J$3-J$4)*5)),1))),IF(VLOOKUP($E27,'Country Indicator Data'!$B$4:$N$194,4,FALSE)="x","x",ROUND(IF(VLOOKUP($E27,'Country Indicator Data'!$B$4:$N$194,4,FALSE)&gt;J$3,5,IF(VLOOKUP($E27,'Country Indicator Data'!$B$4:$N$194,4,FALSE)&lt;J$4,0,5-(J$3-VLOOKUP($E27,'Country Indicator Data'!$B$4:$N$194,4,FALSE))/(J$3-J$4)*5)),1)))</f>
        <v>1.9</v>
      </c>
      <c r="K27" s="188">
        <f t="shared" si="1"/>
        <v>3.25</v>
      </c>
      <c r="L27" s="188">
        <f>IF(B27="Regional crisis",(IF(VLOOKUP($C27,'Regional Crises'!$B$1:$R$66,10,FALSE)="x","x",ROUND(IF(VLOOKUP($C27,'Regional Crises'!$B$1:$R$66,10,FALSE)&gt;L$3,5,IF(VLOOKUP($C27,'Regional Crises'!$B$1:$R$66,10,FALSE)&lt;L$4,0,5-(L$3-VLOOKUP($C27,'Regional Crises'!$B$1:$R$66,10,FALSE))/(L$3-L$4)*5)),1))),IF(VLOOKUP($E27,'Country Indicator Data'!$B$4:$N$194,6,FALSE)="x","x",ROUND(IF(VLOOKUP($E27,'Country Indicator Data'!$B$4:$N$194,6,FALSE)&gt;L$3,5,IF(VLOOKUP($E27,'Country Indicator Data'!$B$4:$N$194,6,FALSE)&lt;L$4,0,5-(L$3-VLOOKUP($E27,'Country Indicator Data'!$B$4:$N$194,6,FALSE))/(L$3-L$4)*5)),1)))</f>
        <v>4.7</v>
      </c>
      <c r="M27" s="188">
        <f>IF(B27="Regional crisis",(IF(VLOOKUP($C27,'Regional Crises'!$B$1:$R$66,11,FALSE)="x","x",ROUND(IF(VLOOKUP($C27,'Regional Crises'!$B$1:$R$66,11,FALSE)&gt;M$3,5,IF(VLOOKUP($C27,'Regional Crises'!$B$1:$R$66,11,FALSE)&lt;M$4,0,5-(M$3-VLOOKUP($C27,'Regional Crises'!$B$1:$R$66,11,FALSE))/(M$3-M$4)*5)),1))),IF(VLOOKUP($E27,'Country Indicator Data'!$B$4:$N$194,7,FALSE)="x","x",ROUND(IF(VLOOKUP($E27,'Country Indicator Data'!$B$4:$N$194,7,FALSE)&gt;M$3,5,IF(VLOOKUP($E27,'Country Indicator Data'!$B$4:$N$194,7,FALSE)&lt;M$4,0,5-(M$3-VLOOKUP($E27,'Country Indicator Data'!$B$4:$N$194,7,FALSE))/(M$3-M$4)*5)),1)))</f>
        <v>2.2999999999999998</v>
      </c>
      <c r="N27" s="188">
        <f t="shared" si="2"/>
        <v>3.5</v>
      </c>
      <c r="O27" s="188">
        <f t="shared" si="3"/>
        <v>3.1333333333333333</v>
      </c>
      <c r="P27" s="188">
        <f>IF(B27="Regional crisis",VLOOKUP(C27,'Regional Crises'!$B$1:$R$69,12,FALSE),VLOOKUP(E27,'Country Indicator Data'!$B$4:$I$194,8,FALSE))</f>
        <v>3</v>
      </c>
      <c r="Q27" s="188">
        <f>IF($B27="Regional crisis",((IF(VLOOKUP($C27,'Regional Crises'!$B$1:$R$66,13,FALSE)="x","x",ROUND(IF(VLOOKUP($C27,'Regional Crises'!$B$1:$R$66,13,FALSE)&gt;Q$3,5,IF(VLOOKUP($C27,'Regional Crises'!$B$1:$R$66,13,FALSE)&lt;Q$4,0,5-(LOG(Q$3)-LOG(VLOOKUP($C27,'Regional Crises'!$B$1:$R$66,13,FALSE)))/(LOG(Q$3)-LOG(Q$4))*5)),1)))),(IF(VLOOKUP($E27,'Country Indicator Data'!$B$4:$N$194,9,FALSE)="x","x",ROUND(IF(VLOOKUP($E27,'Country Indicator Data'!$B$4:$N$194,9,FALSE)&gt;Q$3,5,IF(VLOOKUP($E27,'Country Indicator Data'!$B$4:$N$194,9,FALSE)&lt;Q$4,0,5-(LOG(Q$3)-LOG(VLOOKUP($E27,'Country Indicator Data'!$B$4:$N$194,9,FALSE)))/(LOG(Q$3)-LOG(Q$4))*5)),1))))</f>
        <v>3.4</v>
      </c>
      <c r="R27" s="188">
        <f t="shared" si="4"/>
        <v>3.2</v>
      </c>
      <c r="S27" s="188">
        <f>IF(B27="Regional crisis",((IF(VLOOKUP($C27,'Regional Crises'!$B$1:$R$66,17,FALSE)="x","x",ROUND(IF(VLOOKUP($C27,'Regional Crises'!$B$1:$R$66,17,FALSE)&gt;S$3,0,IF(VLOOKUP($C27,'Regional Crises'!$B$1:$R$66,17,FALSE)&lt;S$4,5,(S$3-VLOOKUP($C27,'Regional Crises'!$B$1:$R$66,17,FALSE))/(S$3-S$4)*5)),1)))),(IF(VLOOKUP($E27,'Country Indicator Data'!$B$4:$N$194,13,FALSE)="x","x",ROUND(IF(VLOOKUP($E27,'Country Indicator Data'!$B$4:$N$194,13,FALSE)&gt;S$3,0,IF(VLOOKUP($E27,'Country Indicator Data'!$B$4:$N$194,13,FALSE)&lt;S$4,5,(S$3-VLOOKUP($E27,'Country Indicator Data'!$B$4:$N$194,13,FALSE))/(S$3-S$4)*5)),1))))</f>
        <v>4</v>
      </c>
      <c r="T27" s="188">
        <f>IF(B27="Regional crisis",((IF(VLOOKUP($C27,'Regional Crises'!$B$1:$R$66,14,FALSE)="x","x",ROUND(IF(VLOOKUP($C27,'Regional Crises'!$B$1:$R$66,14,FALSE)&gt;T$3,0,IF(VLOOKUP($C27,'Regional Crises'!$B$1:$R$66,14,FALSE)&lt;T$4,5,(T$3-VLOOKUP($C27,'Regional Crises'!$B$1:$R$66,14,FALSE))/(T$3-T$4)*5)),1)))),(IF(VLOOKUP($E27,'Country Indicator Data'!$B$4:$N$194,10,FALSE)="x","x",ROUND(IF(VLOOKUP($E27,'Country Indicator Data'!$B$4:$N$194,10,FALSE)&gt;T$3,0,IF(VLOOKUP($E27,'Country Indicator Data'!$B$4:$N$194,10,FALSE)&lt;T$4,5,(T$3-VLOOKUP($E27,'Country Indicator Data'!$B$4:$N$194,10,FALSE))/(T$3-T$4)*5)),1))))</f>
        <v>3.8</v>
      </c>
      <c r="U27" s="188">
        <f>IF(B27="Regional crisis",((IF(VLOOKUP($C27,'Regional Crises'!$B$1:$R$66,15,FALSE)="x","x",ROUND(IF(VLOOKUP($C27,'Regional Crises'!$B$1:$R$66,15,FALSE)&gt;U$3,0,IF(VLOOKUP($C27,'Regional Crises'!$B$1:$R$66,15,FALSE)&lt;U$4,5,(U$3-VLOOKUP($C27,'Regional Crises'!$B$1:$R$66,15,FALSE))/(U$3-U$4)*5)),1)))),(IF(VLOOKUP($E27,'Country Indicator Data'!$B$4:$N$194,11,FALSE)="x","x",ROUND(IF(VLOOKUP($E27,'Country Indicator Data'!$B$4:$N$194,11,FALSE)&gt;U$3,0,IF(VLOOKUP($E27,'Country Indicator Data'!$B$4:$N$194,11,FALSE)&lt;U$4,5,(U$3-VLOOKUP($E27,'Country Indicator Data'!$B$4:$N$194,11,FALSE))/(U$3-U$4)*5)),1))))</f>
        <v>4.0999999999999996</v>
      </c>
      <c r="V27" s="188">
        <f>IF(B27="Regional crisis",((IF(VLOOKUP($C27,'Regional Crises'!$B$1:$R$66,16,FALSE)="x","x",ROUND(IF(VLOOKUP($C27,'Regional Crises'!$B$1:$R$66,16,FALSE)&gt;V$3,0,IF(VLOOKUP($C27,'Regional Crises'!$B$1:$R$66,16,FALSE)&lt;V$4,5,(V$3-VLOOKUP($C27,'Regional Crises'!$B$1:$R$66,16,FALSE))/(V$3-V$4)*5)),1)))),(IF(VLOOKUP($E27,'Country Indicator Data'!$B$4:$N$194,12,FALSE)="x","x",ROUND(IF(VLOOKUP($E27,'Country Indicator Data'!$B$4:$N$194,12,FALSE)&gt;V$3,0,IF(VLOOKUP($E27,'Country Indicator Data'!$B$4:$N$194,12,FALSE)&lt;V$4,5,(V$3-VLOOKUP($E27,'Country Indicator Data'!$B$4:$N$194,12,FALSE))/(V$3-V$4)*5)),1))))</f>
        <v>4.2</v>
      </c>
      <c r="W27" s="188">
        <f t="shared" si="5"/>
        <v>4</v>
      </c>
      <c r="X27" s="188">
        <f t="shared" si="6"/>
        <v>3.4</v>
      </c>
      <c r="Y27" s="212">
        <f>IF('Core Indicators'!FC24="x","x",IF('Core Indicators'!FC24&gt;=5,5,IF('Core Indicators'!FC24&gt;=4,4,IF('Core Indicators'!FC24&gt;=3,3,IF('Core Indicators'!FC24&gt;=2,2,IF('Core Indicators'!FC24&gt;=1,1,0))))))</f>
        <v>5</v>
      </c>
      <c r="Z27" s="188">
        <f t="shared" si="7"/>
        <v>5</v>
      </c>
      <c r="AA27" s="212">
        <f>'Crisis Indicator Data'!Y24</f>
        <v>1</v>
      </c>
      <c r="AB27" s="212">
        <f>'Crisis Indicator Data'!Z24</f>
        <v>2</v>
      </c>
      <c r="AC27" s="212">
        <f>'Crisis Indicator Data'!AA24</f>
        <v>2</v>
      </c>
      <c r="AD27" s="212">
        <f>'Crisis Indicator Data'!AB24</f>
        <v>0</v>
      </c>
      <c r="AE27" s="212">
        <f t="shared" si="10"/>
        <v>2</v>
      </c>
      <c r="AF27" s="212">
        <f>'Crisis Indicator Data'!AC24</f>
        <v>0</v>
      </c>
      <c r="AG27" s="212">
        <f>'Crisis Indicator Data'!AD24</f>
        <v>2</v>
      </c>
      <c r="AH27" s="212">
        <f t="shared" si="11"/>
        <v>2</v>
      </c>
      <c r="AI27" s="212">
        <f>'Crisis Indicator Data'!AE24</f>
        <v>3</v>
      </c>
      <c r="AJ27" s="212">
        <f>'Crisis Indicator Data'!AF24</f>
        <v>2</v>
      </c>
      <c r="AK27" s="212">
        <f>'Crisis Indicator Data'!AG24</f>
        <v>3</v>
      </c>
      <c r="AL27" s="212">
        <f t="shared" si="12"/>
        <v>5</v>
      </c>
      <c r="AM27" s="188">
        <f t="shared" si="8"/>
        <v>3</v>
      </c>
      <c r="AN27" s="188">
        <f t="shared" si="9"/>
        <v>4</v>
      </c>
    </row>
    <row r="28" spans="1:40" ht="13.5" customHeight="1" x14ac:dyDescent="0.3">
      <c r="A28" s="196" t="str">
        <f>'Crisis Indicator Data'!A25</f>
        <v>Boko Haram in Chad</v>
      </c>
      <c r="B28" s="197" t="str">
        <f>'Crisis Indicator Data'!B25</f>
        <v>Conflict</v>
      </c>
      <c r="C28" s="197" t="str">
        <f>'Crisis Indicator Data'!C25</f>
        <v>TCD003</v>
      </c>
      <c r="D28" s="197" t="str">
        <f>'Crisis Indicator Data'!D25</f>
        <v>Chad</v>
      </c>
      <c r="E28" s="198" t="str">
        <f>'Crisis Indicator Data'!E25</f>
        <v>TCD</v>
      </c>
      <c r="F28" s="188">
        <f>IF(B28="Regional crisis",(IF(VLOOKUP($C28,'Regional Crises'!$B$1:$R$66,7,FALSE)="x","x",ROUND(IF(VLOOKUP($C28,'Regional Crises'!$B$1:$R$66,7,FALSE)&gt;$F$3,5,IF(VLOOKUP($C28,'Regional Crises'!$B$1:$R$66,7,FALSE)&lt;F$4,0,($F$3-VLOOKUP($C28,'Regional Crises'!$B$1:$R$66,7,FALSE))/($F$3-$F$4)*5)),1))),IF(VLOOKUP($E28,'Country Indicator Data'!$B$4:$N$194,3,FALSE)="x","x",ROUND(IF(VLOOKUP($E28,'Country Indicator Data'!$B$4:$N$194,3,FALSE)&gt;$F$3,5,IF(VLOOKUP($E28,'Country Indicator Data'!$B$4:$N$194,3,FALSE)&lt;$F$4,0,($F$3-VLOOKUP($E28,'Country Indicator Data'!$B$4:$N$194,3,FALSE))/($F$3-$F$4)*5)),1)))</f>
        <v>1.8</v>
      </c>
      <c r="G28" s="188">
        <f>IF(B28="Regional crisis",(IF(VLOOKUP($C28,'Regional Crises'!$B$1:$R$66,9,FALSE)="x","x",ROUND(IF(VLOOKUP($C28,'Regional Crises'!$B$1:$R$66,9,FALSE)&gt;G$3,5,IF(VLOOKUP($C28,'Regional Crises'!$B$1:$R$66,9,FALSE)&lt;G$4,0,(G$3-VLOOKUP($C28,'Regional Crises'!$B$1:$R$66,9,FALSE))/(G$3-G$4)*5)),1))),IF(VLOOKUP($E28,'Country Indicator Data'!$B$4:$N$194,5,FALSE)="x","x",ROUND(IF(VLOOKUP($E28,'Country Indicator Data'!$B$4:$N$194,5,FALSE)&gt;G$3,5,IF(VLOOKUP($E28,'Country Indicator Data'!$B$4:$N$194,5,FALSE)&lt;G$4,0,(G$3-VLOOKUP($E28,'Country Indicator Data'!$B$4:$N$194,5,FALSE))/(G$3-G$4)*5)),1)))</f>
        <v>3.5</v>
      </c>
      <c r="H28" s="188">
        <f t="shared" si="0"/>
        <v>2.65</v>
      </c>
      <c r="I28" s="188">
        <f>IF(B28="Regional crisis",(IF(VLOOKUP($C28,'Regional Crises'!$B$1:$R$66,6,FALSE)="x","x",ROUND(IF(VLOOKUP($C28,'Regional Crises'!$B$1:$R$66,6,FALSE)&gt;I$3,5,IF(VLOOKUP($C28,'Regional Crises'!$B$1:$R$66,6,FALSE)&lt;I$4,0,5-(I$3-VLOOKUP($C28,'Regional Crises'!$B$1:$R$66,6,FALSE))/(I$3-I$4)*5)),1))),IF(VLOOKUP($E28,'Country Indicator Data'!$B$4:$N$194,2,FALSE)="x","x",ROUND(IF(VLOOKUP($E28,'Country Indicator Data'!$B$4:$N$194,2,FALSE)&gt;I$3,5,IF(VLOOKUP($E28,'Country Indicator Data'!$B$4:$N$194,2,FALSE)&lt;I$4,0,5-(I$3-VLOOKUP($E28,'Country Indicator Data'!$B$4:$N$194,2,FALSE))/(I$3-I$4)*5)),1)))</f>
        <v>4.5999999999999996</v>
      </c>
      <c r="J28" s="188">
        <f>IF(B28="Regional crisis",(IF(VLOOKUP($C28,'Regional Crises'!$B$1:$R$66,8,FALSE)="x","x",ROUND(IF(VLOOKUP($C28,'Regional Crises'!$B$1:$R$66,8,FALSE)&gt;J$3,5,IF(VLOOKUP($C28,'Regional Crises'!$B$1:$R$66,8,FALSE)&lt;J$4,0,5-(J$3-VLOOKUP($C28,'Regional Crises'!$B$1:$R$66,8,FALSE))/(J$3-J$4)*5)),1))),IF(VLOOKUP($E28,'Country Indicator Data'!$B$4:$N$194,4,FALSE)="x","x",ROUND(IF(VLOOKUP($E28,'Country Indicator Data'!$B$4:$N$194,4,FALSE)&gt;J$3,5,IF(VLOOKUP($E28,'Country Indicator Data'!$B$4:$N$194,4,FALSE)&lt;J$4,0,5-(J$3-VLOOKUP($E28,'Country Indicator Data'!$B$4:$N$194,4,FALSE))/(J$3-J$4)*5)),1)))</f>
        <v>1.9</v>
      </c>
      <c r="K28" s="188">
        <f t="shared" si="1"/>
        <v>3.25</v>
      </c>
      <c r="L28" s="188">
        <f>IF(B28="Regional crisis",(IF(VLOOKUP($C28,'Regional Crises'!$B$1:$R$66,10,FALSE)="x","x",ROUND(IF(VLOOKUP($C28,'Regional Crises'!$B$1:$R$66,10,FALSE)&gt;L$3,5,IF(VLOOKUP($C28,'Regional Crises'!$B$1:$R$66,10,FALSE)&lt;L$4,0,5-(L$3-VLOOKUP($C28,'Regional Crises'!$B$1:$R$66,10,FALSE))/(L$3-L$4)*5)),1))),IF(VLOOKUP($E28,'Country Indicator Data'!$B$4:$N$194,6,FALSE)="x","x",ROUND(IF(VLOOKUP($E28,'Country Indicator Data'!$B$4:$N$194,6,FALSE)&gt;L$3,5,IF(VLOOKUP($E28,'Country Indicator Data'!$B$4:$N$194,6,FALSE)&lt;L$4,0,5-(L$3-VLOOKUP($E28,'Country Indicator Data'!$B$4:$N$194,6,FALSE))/(L$3-L$4)*5)),1)))</f>
        <v>4.7</v>
      </c>
      <c r="M28" s="188">
        <f>IF(B28="Regional crisis",(IF(VLOOKUP($C28,'Regional Crises'!$B$1:$R$66,11,FALSE)="x","x",ROUND(IF(VLOOKUP($C28,'Regional Crises'!$B$1:$R$66,11,FALSE)&gt;M$3,5,IF(VLOOKUP($C28,'Regional Crises'!$B$1:$R$66,11,FALSE)&lt;M$4,0,5-(M$3-VLOOKUP($C28,'Regional Crises'!$B$1:$R$66,11,FALSE))/(M$3-M$4)*5)),1))),IF(VLOOKUP($E28,'Country Indicator Data'!$B$4:$N$194,7,FALSE)="x","x",ROUND(IF(VLOOKUP($E28,'Country Indicator Data'!$B$4:$N$194,7,FALSE)&gt;M$3,5,IF(VLOOKUP($E28,'Country Indicator Data'!$B$4:$N$194,7,FALSE)&lt;M$4,0,5-(M$3-VLOOKUP($E28,'Country Indicator Data'!$B$4:$N$194,7,FALSE))/(M$3-M$4)*5)),1)))</f>
        <v>2.2999999999999998</v>
      </c>
      <c r="N28" s="188">
        <f t="shared" si="2"/>
        <v>3.5</v>
      </c>
      <c r="O28" s="188">
        <f t="shared" si="3"/>
        <v>3.1333333333333333</v>
      </c>
      <c r="P28" s="188">
        <f>IF(B28="Regional crisis",VLOOKUP(C28,'Regional Crises'!$B$1:$R$69,12,FALSE),VLOOKUP(E28,'Country Indicator Data'!$B$4:$I$194,8,FALSE))</f>
        <v>3</v>
      </c>
      <c r="Q28" s="188">
        <f>IF($B28="Regional crisis",((IF(VLOOKUP($C28,'Regional Crises'!$B$1:$R$66,13,FALSE)="x","x",ROUND(IF(VLOOKUP($C28,'Regional Crises'!$B$1:$R$66,13,FALSE)&gt;Q$3,5,IF(VLOOKUP($C28,'Regional Crises'!$B$1:$R$66,13,FALSE)&lt;Q$4,0,5-(LOG(Q$3)-LOG(VLOOKUP($C28,'Regional Crises'!$B$1:$R$66,13,FALSE)))/(LOG(Q$3)-LOG(Q$4))*5)),1)))),(IF(VLOOKUP($E28,'Country Indicator Data'!$B$4:$N$194,9,FALSE)="x","x",ROUND(IF(VLOOKUP($E28,'Country Indicator Data'!$B$4:$N$194,9,FALSE)&gt;Q$3,5,IF(VLOOKUP($E28,'Country Indicator Data'!$B$4:$N$194,9,FALSE)&lt;Q$4,0,5-(LOG(Q$3)-LOG(VLOOKUP($E28,'Country Indicator Data'!$B$4:$N$194,9,FALSE)))/(LOG(Q$3)-LOG(Q$4))*5)),1))))</f>
        <v>3.4</v>
      </c>
      <c r="R28" s="188">
        <f t="shared" si="4"/>
        <v>3.2</v>
      </c>
      <c r="S28" s="188">
        <f>IF(B28="Regional crisis",((IF(VLOOKUP($C28,'Regional Crises'!$B$1:$R$66,17,FALSE)="x","x",ROUND(IF(VLOOKUP($C28,'Regional Crises'!$B$1:$R$66,17,FALSE)&gt;S$3,0,IF(VLOOKUP($C28,'Regional Crises'!$B$1:$R$66,17,FALSE)&lt;S$4,5,(S$3-VLOOKUP($C28,'Regional Crises'!$B$1:$R$66,17,FALSE))/(S$3-S$4)*5)),1)))),(IF(VLOOKUP($E28,'Country Indicator Data'!$B$4:$N$194,13,FALSE)="x","x",ROUND(IF(VLOOKUP($E28,'Country Indicator Data'!$B$4:$N$194,13,FALSE)&gt;S$3,0,IF(VLOOKUP($E28,'Country Indicator Data'!$B$4:$N$194,13,FALSE)&lt;S$4,5,(S$3-VLOOKUP($E28,'Country Indicator Data'!$B$4:$N$194,13,FALSE))/(S$3-S$4)*5)),1))))</f>
        <v>4</v>
      </c>
      <c r="T28" s="188">
        <f>IF(B28="Regional crisis",((IF(VLOOKUP($C28,'Regional Crises'!$B$1:$R$66,14,FALSE)="x","x",ROUND(IF(VLOOKUP($C28,'Regional Crises'!$B$1:$R$66,14,FALSE)&gt;T$3,0,IF(VLOOKUP($C28,'Regional Crises'!$B$1:$R$66,14,FALSE)&lt;T$4,5,(T$3-VLOOKUP($C28,'Regional Crises'!$B$1:$R$66,14,FALSE))/(T$3-T$4)*5)),1)))),(IF(VLOOKUP($E28,'Country Indicator Data'!$B$4:$N$194,10,FALSE)="x","x",ROUND(IF(VLOOKUP($E28,'Country Indicator Data'!$B$4:$N$194,10,FALSE)&gt;T$3,0,IF(VLOOKUP($E28,'Country Indicator Data'!$B$4:$N$194,10,FALSE)&lt;T$4,5,(T$3-VLOOKUP($E28,'Country Indicator Data'!$B$4:$N$194,10,FALSE))/(T$3-T$4)*5)),1))))</f>
        <v>3.8</v>
      </c>
      <c r="U28" s="188">
        <f>IF(B28="Regional crisis",((IF(VLOOKUP($C28,'Regional Crises'!$B$1:$R$66,15,FALSE)="x","x",ROUND(IF(VLOOKUP($C28,'Regional Crises'!$B$1:$R$66,15,FALSE)&gt;U$3,0,IF(VLOOKUP($C28,'Regional Crises'!$B$1:$R$66,15,FALSE)&lt;U$4,5,(U$3-VLOOKUP($C28,'Regional Crises'!$B$1:$R$66,15,FALSE))/(U$3-U$4)*5)),1)))),(IF(VLOOKUP($E28,'Country Indicator Data'!$B$4:$N$194,11,FALSE)="x","x",ROUND(IF(VLOOKUP($E28,'Country Indicator Data'!$B$4:$N$194,11,FALSE)&gt;U$3,0,IF(VLOOKUP($E28,'Country Indicator Data'!$B$4:$N$194,11,FALSE)&lt;U$4,5,(U$3-VLOOKUP($E28,'Country Indicator Data'!$B$4:$N$194,11,FALSE))/(U$3-U$4)*5)),1))))</f>
        <v>4.0999999999999996</v>
      </c>
      <c r="V28" s="188">
        <f>IF(B28="Regional crisis",((IF(VLOOKUP($C28,'Regional Crises'!$B$1:$R$66,16,FALSE)="x","x",ROUND(IF(VLOOKUP($C28,'Regional Crises'!$B$1:$R$66,16,FALSE)&gt;V$3,0,IF(VLOOKUP($C28,'Regional Crises'!$B$1:$R$66,16,FALSE)&lt;V$4,5,(V$3-VLOOKUP($C28,'Regional Crises'!$B$1:$R$66,16,FALSE))/(V$3-V$4)*5)),1)))),(IF(VLOOKUP($E28,'Country Indicator Data'!$B$4:$N$194,12,FALSE)="x","x",ROUND(IF(VLOOKUP($E28,'Country Indicator Data'!$B$4:$N$194,12,FALSE)&gt;V$3,0,IF(VLOOKUP($E28,'Country Indicator Data'!$B$4:$N$194,12,FALSE)&lt;V$4,5,(V$3-VLOOKUP($E28,'Country Indicator Data'!$B$4:$N$194,12,FALSE))/(V$3-V$4)*5)),1))))</f>
        <v>4.2</v>
      </c>
      <c r="W28" s="188">
        <f t="shared" si="5"/>
        <v>4</v>
      </c>
      <c r="X28" s="188">
        <f t="shared" si="6"/>
        <v>3.4</v>
      </c>
      <c r="Y28" s="212">
        <f>IF('Core Indicators'!FC25="x","x",IF('Core Indicators'!FC25&gt;=5,5,IF('Core Indicators'!FC25&gt;=4,4,IF('Core Indicators'!FC25&gt;=3,3,IF('Core Indicators'!FC25&gt;=2,2,IF('Core Indicators'!FC25&gt;=1,1,0))))))</f>
        <v>5</v>
      </c>
      <c r="Z28" s="188">
        <f t="shared" si="7"/>
        <v>5</v>
      </c>
      <c r="AA28" s="212">
        <f>'Crisis Indicator Data'!Y25</f>
        <v>1</v>
      </c>
      <c r="AB28" s="212">
        <f>'Crisis Indicator Data'!Z25</f>
        <v>2</v>
      </c>
      <c r="AC28" s="212">
        <f>'Crisis Indicator Data'!AA25</f>
        <v>2</v>
      </c>
      <c r="AD28" s="212">
        <f>'Crisis Indicator Data'!AB25</f>
        <v>0</v>
      </c>
      <c r="AE28" s="212">
        <f t="shared" si="10"/>
        <v>2</v>
      </c>
      <c r="AF28" s="212">
        <f>'Crisis Indicator Data'!AC25</f>
        <v>0</v>
      </c>
      <c r="AG28" s="212">
        <f>'Crisis Indicator Data'!AD25</f>
        <v>2</v>
      </c>
      <c r="AH28" s="212">
        <f t="shared" si="11"/>
        <v>2</v>
      </c>
      <c r="AI28" s="212">
        <f>'Crisis Indicator Data'!AE25</f>
        <v>3</v>
      </c>
      <c r="AJ28" s="212">
        <f>'Crisis Indicator Data'!AF25</f>
        <v>2</v>
      </c>
      <c r="AK28" s="212">
        <f>'Crisis Indicator Data'!AG25</f>
        <v>3</v>
      </c>
      <c r="AL28" s="212">
        <f t="shared" si="12"/>
        <v>5</v>
      </c>
      <c r="AM28" s="188">
        <f t="shared" si="8"/>
        <v>3</v>
      </c>
      <c r="AN28" s="188">
        <f t="shared" si="9"/>
        <v>4</v>
      </c>
    </row>
    <row r="29" spans="1:40" ht="13.5" customHeight="1" x14ac:dyDescent="0.3">
      <c r="A29" s="196" t="str">
        <f>'Crisis Indicator Data'!A26</f>
        <v>CAR refugees in Chad</v>
      </c>
      <c r="B29" s="197" t="str">
        <f>'Crisis Indicator Data'!B26</f>
        <v>International displacement</v>
      </c>
      <c r="C29" s="197" t="str">
        <f>'Crisis Indicator Data'!C26</f>
        <v>TCD004</v>
      </c>
      <c r="D29" s="197" t="str">
        <f>'Crisis Indicator Data'!D26</f>
        <v>Chad</v>
      </c>
      <c r="E29" s="198" t="str">
        <f>'Crisis Indicator Data'!E26</f>
        <v>TCD</v>
      </c>
      <c r="F29" s="188">
        <f>IF(B29="Regional crisis",(IF(VLOOKUP($C29,'Regional Crises'!$B$1:$R$66,7,FALSE)="x","x",ROUND(IF(VLOOKUP($C29,'Regional Crises'!$B$1:$R$66,7,FALSE)&gt;$F$3,5,IF(VLOOKUP($C29,'Regional Crises'!$B$1:$R$66,7,FALSE)&lt;F$4,0,($F$3-VLOOKUP($C29,'Regional Crises'!$B$1:$R$66,7,FALSE))/($F$3-$F$4)*5)),1))),IF(VLOOKUP($E29,'Country Indicator Data'!$B$4:$N$194,3,FALSE)="x","x",ROUND(IF(VLOOKUP($E29,'Country Indicator Data'!$B$4:$N$194,3,FALSE)&gt;$F$3,5,IF(VLOOKUP($E29,'Country Indicator Data'!$B$4:$N$194,3,FALSE)&lt;$F$4,0,($F$3-VLOOKUP($E29,'Country Indicator Data'!$B$4:$N$194,3,FALSE))/($F$3-$F$4)*5)),1)))</f>
        <v>1.8</v>
      </c>
      <c r="G29" s="188">
        <f>IF(B29="Regional crisis",(IF(VLOOKUP($C29,'Regional Crises'!$B$1:$R$66,9,FALSE)="x","x",ROUND(IF(VLOOKUP($C29,'Regional Crises'!$B$1:$R$66,9,FALSE)&gt;G$3,5,IF(VLOOKUP($C29,'Regional Crises'!$B$1:$R$66,9,FALSE)&lt;G$4,0,(G$3-VLOOKUP($C29,'Regional Crises'!$B$1:$R$66,9,FALSE))/(G$3-G$4)*5)),1))),IF(VLOOKUP($E29,'Country Indicator Data'!$B$4:$N$194,5,FALSE)="x","x",ROUND(IF(VLOOKUP($E29,'Country Indicator Data'!$B$4:$N$194,5,FALSE)&gt;G$3,5,IF(VLOOKUP($E29,'Country Indicator Data'!$B$4:$N$194,5,FALSE)&lt;G$4,0,(G$3-VLOOKUP($E29,'Country Indicator Data'!$B$4:$N$194,5,FALSE))/(G$3-G$4)*5)),1)))</f>
        <v>3.5</v>
      </c>
      <c r="H29" s="188">
        <f t="shared" si="0"/>
        <v>2.65</v>
      </c>
      <c r="I29" s="188">
        <f>IF(B29="Regional crisis",(IF(VLOOKUP($C29,'Regional Crises'!$B$1:$R$66,6,FALSE)="x","x",ROUND(IF(VLOOKUP($C29,'Regional Crises'!$B$1:$R$66,6,FALSE)&gt;I$3,5,IF(VLOOKUP($C29,'Regional Crises'!$B$1:$R$66,6,FALSE)&lt;I$4,0,5-(I$3-VLOOKUP($C29,'Regional Crises'!$B$1:$R$66,6,FALSE))/(I$3-I$4)*5)),1))),IF(VLOOKUP($E29,'Country Indicator Data'!$B$4:$N$194,2,FALSE)="x","x",ROUND(IF(VLOOKUP($E29,'Country Indicator Data'!$B$4:$N$194,2,FALSE)&gt;I$3,5,IF(VLOOKUP($E29,'Country Indicator Data'!$B$4:$N$194,2,FALSE)&lt;I$4,0,5-(I$3-VLOOKUP($E29,'Country Indicator Data'!$B$4:$N$194,2,FALSE))/(I$3-I$4)*5)),1)))</f>
        <v>4.5999999999999996</v>
      </c>
      <c r="J29" s="188">
        <f>IF(B29="Regional crisis",(IF(VLOOKUP($C29,'Regional Crises'!$B$1:$R$66,8,FALSE)="x","x",ROUND(IF(VLOOKUP($C29,'Regional Crises'!$B$1:$R$66,8,FALSE)&gt;J$3,5,IF(VLOOKUP($C29,'Regional Crises'!$B$1:$R$66,8,FALSE)&lt;J$4,0,5-(J$3-VLOOKUP($C29,'Regional Crises'!$B$1:$R$66,8,FALSE))/(J$3-J$4)*5)),1))),IF(VLOOKUP($E29,'Country Indicator Data'!$B$4:$N$194,4,FALSE)="x","x",ROUND(IF(VLOOKUP($E29,'Country Indicator Data'!$B$4:$N$194,4,FALSE)&gt;J$3,5,IF(VLOOKUP($E29,'Country Indicator Data'!$B$4:$N$194,4,FALSE)&lt;J$4,0,5-(J$3-VLOOKUP($E29,'Country Indicator Data'!$B$4:$N$194,4,FALSE))/(J$3-J$4)*5)),1)))</f>
        <v>1.9</v>
      </c>
      <c r="K29" s="188">
        <f t="shared" si="1"/>
        <v>3.25</v>
      </c>
      <c r="L29" s="188">
        <f>IF(B29="Regional crisis",(IF(VLOOKUP($C29,'Regional Crises'!$B$1:$R$66,10,FALSE)="x","x",ROUND(IF(VLOOKUP($C29,'Regional Crises'!$B$1:$R$66,10,FALSE)&gt;L$3,5,IF(VLOOKUP($C29,'Regional Crises'!$B$1:$R$66,10,FALSE)&lt;L$4,0,5-(L$3-VLOOKUP($C29,'Regional Crises'!$B$1:$R$66,10,FALSE))/(L$3-L$4)*5)),1))),IF(VLOOKUP($E29,'Country Indicator Data'!$B$4:$N$194,6,FALSE)="x","x",ROUND(IF(VLOOKUP($E29,'Country Indicator Data'!$B$4:$N$194,6,FALSE)&gt;L$3,5,IF(VLOOKUP($E29,'Country Indicator Data'!$B$4:$N$194,6,FALSE)&lt;L$4,0,5-(L$3-VLOOKUP($E29,'Country Indicator Data'!$B$4:$N$194,6,FALSE))/(L$3-L$4)*5)),1)))</f>
        <v>4.7</v>
      </c>
      <c r="M29" s="188">
        <f>IF(B29="Regional crisis",(IF(VLOOKUP($C29,'Regional Crises'!$B$1:$R$66,11,FALSE)="x","x",ROUND(IF(VLOOKUP($C29,'Regional Crises'!$B$1:$R$66,11,FALSE)&gt;M$3,5,IF(VLOOKUP($C29,'Regional Crises'!$B$1:$R$66,11,FALSE)&lt;M$4,0,5-(M$3-VLOOKUP($C29,'Regional Crises'!$B$1:$R$66,11,FALSE))/(M$3-M$4)*5)),1))),IF(VLOOKUP($E29,'Country Indicator Data'!$B$4:$N$194,7,FALSE)="x","x",ROUND(IF(VLOOKUP($E29,'Country Indicator Data'!$B$4:$N$194,7,FALSE)&gt;M$3,5,IF(VLOOKUP($E29,'Country Indicator Data'!$B$4:$N$194,7,FALSE)&lt;M$4,0,5-(M$3-VLOOKUP($E29,'Country Indicator Data'!$B$4:$N$194,7,FALSE))/(M$3-M$4)*5)),1)))</f>
        <v>2.2999999999999998</v>
      </c>
      <c r="N29" s="188">
        <f t="shared" si="2"/>
        <v>3.5</v>
      </c>
      <c r="O29" s="188">
        <f t="shared" si="3"/>
        <v>3.1333333333333333</v>
      </c>
      <c r="P29" s="188">
        <f>IF(B29="Regional crisis",VLOOKUP(C29,'Regional Crises'!$B$1:$R$69,12,FALSE),VLOOKUP(E29,'Country Indicator Data'!$B$4:$I$194,8,FALSE))</f>
        <v>3</v>
      </c>
      <c r="Q29" s="188">
        <f>IF($B29="Regional crisis",((IF(VLOOKUP($C29,'Regional Crises'!$B$1:$R$66,13,FALSE)="x","x",ROUND(IF(VLOOKUP($C29,'Regional Crises'!$B$1:$R$66,13,FALSE)&gt;Q$3,5,IF(VLOOKUP($C29,'Regional Crises'!$B$1:$R$66,13,FALSE)&lt;Q$4,0,5-(LOG(Q$3)-LOG(VLOOKUP($C29,'Regional Crises'!$B$1:$R$66,13,FALSE)))/(LOG(Q$3)-LOG(Q$4))*5)),1)))),(IF(VLOOKUP($E29,'Country Indicator Data'!$B$4:$N$194,9,FALSE)="x","x",ROUND(IF(VLOOKUP($E29,'Country Indicator Data'!$B$4:$N$194,9,FALSE)&gt;Q$3,5,IF(VLOOKUP($E29,'Country Indicator Data'!$B$4:$N$194,9,FALSE)&lt;Q$4,0,5-(LOG(Q$3)-LOG(VLOOKUP($E29,'Country Indicator Data'!$B$4:$N$194,9,FALSE)))/(LOG(Q$3)-LOG(Q$4))*5)),1))))</f>
        <v>3.4</v>
      </c>
      <c r="R29" s="188">
        <f t="shared" si="4"/>
        <v>3.2</v>
      </c>
      <c r="S29" s="188">
        <f>IF(B29="Regional crisis",((IF(VLOOKUP($C29,'Regional Crises'!$B$1:$R$66,17,FALSE)="x","x",ROUND(IF(VLOOKUP($C29,'Regional Crises'!$B$1:$R$66,17,FALSE)&gt;S$3,0,IF(VLOOKUP($C29,'Regional Crises'!$B$1:$R$66,17,FALSE)&lt;S$4,5,(S$3-VLOOKUP($C29,'Regional Crises'!$B$1:$R$66,17,FALSE))/(S$3-S$4)*5)),1)))),(IF(VLOOKUP($E29,'Country Indicator Data'!$B$4:$N$194,13,FALSE)="x","x",ROUND(IF(VLOOKUP($E29,'Country Indicator Data'!$B$4:$N$194,13,FALSE)&gt;S$3,0,IF(VLOOKUP($E29,'Country Indicator Data'!$B$4:$N$194,13,FALSE)&lt;S$4,5,(S$3-VLOOKUP($E29,'Country Indicator Data'!$B$4:$N$194,13,FALSE))/(S$3-S$4)*5)),1))))</f>
        <v>4</v>
      </c>
      <c r="T29" s="188">
        <f>IF(B29="Regional crisis",((IF(VLOOKUP($C29,'Regional Crises'!$B$1:$R$66,14,FALSE)="x","x",ROUND(IF(VLOOKUP($C29,'Regional Crises'!$B$1:$R$66,14,FALSE)&gt;T$3,0,IF(VLOOKUP($C29,'Regional Crises'!$B$1:$R$66,14,FALSE)&lt;T$4,5,(T$3-VLOOKUP($C29,'Regional Crises'!$B$1:$R$66,14,FALSE))/(T$3-T$4)*5)),1)))),(IF(VLOOKUP($E29,'Country Indicator Data'!$B$4:$N$194,10,FALSE)="x","x",ROUND(IF(VLOOKUP($E29,'Country Indicator Data'!$B$4:$N$194,10,FALSE)&gt;T$3,0,IF(VLOOKUP($E29,'Country Indicator Data'!$B$4:$N$194,10,FALSE)&lt;T$4,5,(T$3-VLOOKUP($E29,'Country Indicator Data'!$B$4:$N$194,10,FALSE))/(T$3-T$4)*5)),1))))</f>
        <v>3.8</v>
      </c>
      <c r="U29" s="188">
        <f>IF(B29="Regional crisis",((IF(VLOOKUP($C29,'Regional Crises'!$B$1:$R$66,15,FALSE)="x","x",ROUND(IF(VLOOKUP($C29,'Regional Crises'!$B$1:$R$66,15,FALSE)&gt;U$3,0,IF(VLOOKUP($C29,'Regional Crises'!$B$1:$R$66,15,FALSE)&lt;U$4,5,(U$3-VLOOKUP($C29,'Regional Crises'!$B$1:$R$66,15,FALSE))/(U$3-U$4)*5)),1)))),(IF(VLOOKUP($E29,'Country Indicator Data'!$B$4:$N$194,11,FALSE)="x","x",ROUND(IF(VLOOKUP($E29,'Country Indicator Data'!$B$4:$N$194,11,FALSE)&gt;U$3,0,IF(VLOOKUP($E29,'Country Indicator Data'!$B$4:$N$194,11,FALSE)&lt;U$4,5,(U$3-VLOOKUP($E29,'Country Indicator Data'!$B$4:$N$194,11,FALSE))/(U$3-U$4)*5)),1))))</f>
        <v>4.0999999999999996</v>
      </c>
      <c r="V29" s="188">
        <f>IF(B29="Regional crisis",((IF(VLOOKUP($C29,'Regional Crises'!$B$1:$R$66,16,FALSE)="x","x",ROUND(IF(VLOOKUP($C29,'Regional Crises'!$B$1:$R$66,16,FALSE)&gt;V$3,0,IF(VLOOKUP($C29,'Regional Crises'!$B$1:$R$66,16,FALSE)&lt;V$4,5,(V$3-VLOOKUP($C29,'Regional Crises'!$B$1:$R$66,16,FALSE))/(V$3-V$4)*5)),1)))),(IF(VLOOKUP($E29,'Country Indicator Data'!$B$4:$N$194,12,FALSE)="x","x",ROUND(IF(VLOOKUP($E29,'Country Indicator Data'!$B$4:$N$194,12,FALSE)&gt;V$3,0,IF(VLOOKUP($E29,'Country Indicator Data'!$B$4:$N$194,12,FALSE)&lt;V$4,5,(V$3-VLOOKUP($E29,'Country Indicator Data'!$B$4:$N$194,12,FALSE))/(V$3-V$4)*5)),1))))</f>
        <v>4.2</v>
      </c>
      <c r="W29" s="188">
        <f t="shared" si="5"/>
        <v>4</v>
      </c>
      <c r="X29" s="188">
        <f t="shared" si="6"/>
        <v>3.4</v>
      </c>
      <c r="Y29" s="212">
        <f>IF('Core Indicators'!FC26="x","x",IF('Core Indicators'!FC26&gt;=5,5,IF('Core Indicators'!FC26&gt;=4,4,IF('Core Indicators'!FC26&gt;=3,3,IF('Core Indicators'!FC26&gt;=2,2,IF('Core Indicators'!FC26&gt;=1,1,0))))))</f>
        <v>3</v>
      </c>
      <c r="Z29" s="188">
        <f t="shared" si="7"/>
        <v>3</v>
      </c>
      <c r="AA29" s="212">
        <f>'Crisis Indicator Data'!Y26</f>
        <v>1</v>
      </c>
      <c r="AB29" s="212">
        <f>'Crisis Indicator Data'!Z26</f>
        <v>2</v>
      </c>
      <c r="AC29" s="212">
        <f>'Crisis Indicator Data'!AA26</f>
        <v>2</v>
      </c>
      <c r="AD29" s="212">
        <f>'Crisis Indicator Data'!AB26</f>
        <v>0</v>
      </c>
      <c r="AE29" s="212">
        <f t="shared" si="10"/>
        <v>2</v>
      </c>
      <c r="AF29" s="212">
        <f>'Crisis Indicator Data'!AC26</f>
        <v>0</v>
      </c>
      <c r="AG29" s="212">
        <f>'Crisis Indicator Data'!AD26</f>
        <v>2</v>
      </c>
      <c r="AH29" s="212">
        <f t="shared" si="11"/>
        <v>2</v>
      </c>
      <c r="AI29" s="212">
        <f>'Crisis Indicator Data'!AE26</f>
        <v>3</v>
      </c>
      <c r="AJ29" s="212">
        <f>'Crisis Indicator Data'!AF26</f>
        <v>2</v>
      </c>
      <c r="AK29" s="212">
        <f>'Crisis Indicator Data'!AG26</f>
        <v>3</v>
      </c>
      <c r="AL29" s="212">
        <f t="shared" si="12"/>
        <v>5</v>
      </c>
      <c r="AM29" s="188">
        <f t="shared" si="8"/>
        <v>3</v>
      </c>
      <c r="AN29" s="188">
        <f t="shared" si="9"/>
        <v>3</v>
      </c>
    </row>
    <row r="30" spans="1:40" ht="13.5" customHeight="1" x14ac:dyDescent="0.3">
      <c r="A30" s="196" t="str">
        <f>'Crisis Indicator Data'!A27</f>
        <v>Darfur refugees in Chad</v>
      </c>
      <c r="B30" s="197" t="str">
        <f>'Crisis Indicator Data'!B27</f>
        <v>International displacement</v>
      </c>
      <c r="C30" s="197" t="str">
        <f>'Crisis Indicator Data'!C27</f>
        <v>TCD005</v>
      </c>
      <c r="D30" s="197" t="str">
        <f>'Crisis Indicator Data'!D27</f>
        <v>Chad</v>
      </c>
      <c r="E30" s="198" t="str">
        <f>'Crisis Indicator Data'!E27</f>
        <v>TCD</v>
      </c>
      <c r="F30" s="188">
        <f>IF(B30="Regional crisis",(IF(VLOOKUP($C30,'Regional Crises'!$B$1:$R$66,7,FALSE)="x","x",ROUND(IF(VLOOKUP($C30,'Regional Crises'!$B$1:$R$66,7,FALSE)&gt;$F$3,5,IF(VLOOKUP($C30,'Regional Crises'!$B$1:$R$66,7,FALSE)&lt;F$4,0,($F$3-VLOOKUP($C30,'Regional Crises'!$B$1:$R$66,7,FALSE))/($F$3-$F$4)*5)),1))),IF(VLOOKUP($E30,'Country Indicator Data'!$B$4:$N$194,3,FALSE)="x","x",ROUND(IF(VLOOKUP($E30,'Country Indicator Data'!$B$4:$N$194,3,FALSE)&gt;$F$3,5,IF(VLOOKUP($E30,'Country Indicator Data'!$B$4:$N$194,3,FALSE)&lt;$F$4,0,($F$3-VLOOKUP($E30,'Country Indicator Data'!$B$4:$N$194,3,FALSE))/($F$3-$F$4)*5)),1)))</f>
        <v>1.8</v>
      </c>
      <c r="G30" s="188">
        <f>IF(B30="Regional crisis",(IF(VLOOKUP($C30,'Regional Crises'!$B$1:$R$66,9,FALSE)="x","x",ROUND(IF(VLOOKUP($C30,'Regional Crises'!$B$1:$R$66,9,FALSE)&gt;G$3,5,IF(VLOOKUP($C30,'Regional Crises'!$B$1:$R$66,9,FALSE)&lt;G$4,0,(G$3-VLOOKUP($C30,'Regional Crises'!$B$1:$R$66,9,FALSE))/(G$3-G$4)*5)),1))),IF(VLOOKUP($E30,'Country Indicator Data'!$B$4:$N$194,5,FALSE)="x","x",ROUND(IF(VLOOKUP($E30,'Country Indicator Data'!$B$4:$N$194,5,FALSE)&gt;G$3,5,IF(VLOOKUP($E30,'Country Indicator Data'!$B$4:$N$194,5,FALSE)&lt;G$4,0,(G$3-VLOOKUP($E30,'Country Indicator Data'!$B$4:$N$194,5,FALSE))/(G$3-G$4)*5)),1)))</f>
        <v>3.5</v>
      </c>
      <c r="H30" s="188">
        <f t="shared" si="0"/>
        <v>2.65</v>
      </c>
      <c r="I30" s="188">
        <f>IF(B30="Regional crisis",(IF(VLOOKUP($C30,'Regional Crises'!$B$1:$R$66,6,FALSE)="x","x",ROUND(IF(VLOOKUP($C30,'Regional Crises'!$B$1:$R$66,6,FALSE)&gt;I$3,5,IF(VLOOKUP($C30,'Regional Crises'!$B$1:$R$66,6,FALSE)&lt;I$4,0,5-(I$3-VLOOKUP($C30,'Regional Crises'!$B$1:$R$66,6,FALSE))/(I$3-I$4)*5)),1))),IF(VLOOKUP($E30,'Country Indicator Data'!$B$4:$N$194,2,FALSE)="x","x",ROUND(IF(VLOOKUP($E30,'Country Indicator Data'!$B$4:$N$194,2,FALSE)&gt;I$3,5,IF(VLOOKUP($E30,'Country Indicator Data'!$B$4:$N$194,2,FALSE)&lt;I$4,0,5-(I$3-VLOOKUP($E30,'Country Indicator Data'!$B$4:$N$194,2,FALSE))/(I$3-I$4)*5)),1)))</f>
        <v>4.5999999999999996</v>
      </c>
      <c r="J30" s="188">
        <f>IF(B30="Regional crisis",(IF(VLOOKUP($C30,'Regional Crises'!$B$1:$R$66,8,FALSE)="x","x",ROUND(IF(VLOOKUP($C30,'Regional Crises'!$B$1:$R$66,8,FALSE)&gt;J$3,5,IF(VLOOKUP($C30,'Regional Crises'!$B$1:$R$66,8,FALSE)&lt;J$4,0,5-(J$3-VLOOKUP($C30,'Regional Crises'!$B$1:$R$66,8,FALSE))/(J$3-J$4)*5)),1))),IF(VLOOKUP($E30,'Country Indicator Data'!$B$4:$N$194,4,FALSE)="x","x",ROUND(IF(VLOOKUP($E30,'Country Indicator Data'!$B$4:$N$194,4,FALSE)&gt;J$3,5,IF(VLOOKUP($E30,'Country Indicator Data'!$B$4:$N$194,4,FALSE)&lt;J$4,0,5-(J$3-VLOOKUP($E30,'Country Indicator Data'!$B$4:$N$194,4,FALSE))/(J$3-J$4)*5)),1)))</f>
        <v>1.9</v>
      </c>
      <c r="K30" s="188">
        <f t="shared" si="1"/>
        <v>3.25</v>
      </c>
      <c r="L30" s="188">
        <f>IF(B30="Regional crisis",(IF(VLOOKUP($C30,'Regional Crises'!$B$1:$R$66,10,FALSE)="x","x",ROUND(IF(VLOOKUP($C30,'Regional Crises'!$B$1:$R$66,10,FALSE)&gt;L$3,5,IF(VLOOKUP($C30,'Regional Crises'!$B$1:$R$66,10,FALSE)&lt;L$4,0,5-(L$3-VLOOKUP($C30,'Regional Crises'!$B$1:$R$66,10,FALSE))/(L$3-L$4)*5)),1))),IF(VLOOKUP($E30,'Country Indicator Data'!$B$4:$N$194,6,FALSE)="x","x",ROUND(IF(VLOOKUP($E30,'Country Indicator Data'!$B$4:$N$194,6,FALSE)&gt;L$3,5,IF(VLOOKUP($E30,'Country Indicator Data'!$B$4:$N$194,6,FALSE)&lt;L$4,0,5-(L$3-VLOOKUP($E30,'Country Indicator Data'!$B$4:$N$194,6,FALSE))/(L$3-L$4)*5)),1)))</f>
        <v>4.7</v>
      </c>
      <c r="M30" s="188">
        <f>IF(B30="Regional crisis",(IF(VLOOKUP($C30,'Regional Crises'!$B$1:$R$66,11,FALSE)="x","x",ROUND(IF(VLOOKUP($C30,'Regional Crises'!$B$1:$R$66,11,FALSE)&gt;M$3,5,IF(VLOOKUP($C30,'Regional Crises'!$B$1:$R$66,11,FALSE)&lt;M$4,0,5-(M$3-VLOOKUP($C30,'Regional Crises'!$B$1:$R$66,11,FALSE))/(M$3-M$4)*5)),1))),IF(VLOOKUP($E30,'Country Indicator Data'!$B$4:$N$194,7,FALSE)="x","x",ROUND(IF(VLOOKUP($E30,'Country Indicator Data'!$B$4:$N$194,7,FALSE)&gt;M$3,5,IF(VLOOKUP($E30,'Country Indicator Data'!$B$4:$N$194,7,FALSE)&lt;M$4,0,5-(M$3-VLOOKUP($E30,'Country Indicator Data'!$B$4:$N$194,7,FALSE))/(M$3-M$4)*5)),1)))</f>
        <v>2.2999999999999998</v>
      </c>
      <c r="N30" s="188">
        <f t="shared" si="2"/>
        <v>3.5</v>
      </c>
      <c r="O30" s="188">
        <f t="shared" si="3"/>
        <v>3.1333333333333333</v>
      </c>
      <c r="P30" s="188">
        <f>IF(B30="Regional crisis",VLOOKUP(C30,'Regional Crises'!$B$1:$R$69,12,FALSE),VLOOKUP(E30,'Country Indicator Data'!$B$4:$I$194,8,FALSE))</f>
        <v>3</v>
      </c>
      <c r="Q30" s="188">
        <f>IF($B30="Regional crisis",((IF(VLOOKUP($C30,'Regional Crises'!$B$1:$R$66,13,FALSE)="x","x",ROUND(IF(VLOOKUP($C30,'Regional Crises'!$B$1:$R$66,13,FALSE)&gt;Q$3,5,IF(VLOOKUP($C30,'Regional Crises'!$B$1:$R$66,13,FALSE)&lt;Q$4,0,5-(LOG(Q$3)-LOG(VLOOKUP($C30,'Regional Crises'!$B$1:$R$66,13,FALSE)))/(LOG(Q$3)-LOG(Q$4))*5)),1)))),(IF(VLOOKUP($E30,'Country Indicator Data'!$B$4:$N$194,9,FALSE)="x","x",ROUND(IF(VLOOKUP($E30,'Country Indicator Data'!$B$4:$N$194,9,FALSE)&gt;Q$3,5,IF(VLOOKUP($E30,'Country Indicator Data'!$B$4:$N$194,9,FALSE)&lt;Q$4,0,5-(LOG(Q$3)-LOG(VLOOKUP($E30,'Country Indicator Data'!$B$4:$N$194,9,FALSE)))/(LOG(Q$3)-LOG(Q$4))*5)),1))))</f>
        <v>3.4</v>
      </c>
      <c r="R30" s="188">
        <f t="shared" si="4"/>
        <v>3.2</v>
      </c>
      <c r="S30" s="188">
        <f>IF(B30="Regional crisis",((IF(VLOOKUP($C30,'Regional Crises'!$B$1:$R$66,17,FALSE)="x","x",ROUND(IF(VLOOKUP($C30,'Regional Crises'!$B$1:$R$66,17,FALSE)&gt;S$3,0,IF(VLOOKUP($C30,'Regional Crises'!$B$1:$R$66,17,FALSE)&lt;S$4,5,(S$3-VLOOKUP($C30,'Regional Crises'!$B$1:$R$66,17,FALSE))/(S$3-S$4)*5)),1)))),(IF(VLOOKUP($E30,'Country Indicator Data'!$B$4:$N$194,13,FALSE)="x","x",ROUND(IF(VLOOKUP($E30,'Country Indicator Data'!$B$4:$N$194,13,FALSE)&gt;S$3,0,IF(VLOOKUP($E30,'Country Indicator Data'!$B$4:$N$194,13,FALSE)&lt;S$4,5,(S$3-VLOOKUP($E30,'Country Indicator Data'!$B$4:$N$194,13,FALSE))/(S$3-S$4)*5)),1))))</f>
        <v>4</v>
      </c>
      <c r="T30" s="188">
        <f>IF(B30="Regional crisis",((IF(VLOOKUP($C30,'Regional Crises'!$B$1:$R$66,14,FALSE)="x","x",ROUND(IF(VLOOKUP($C30,'Regional Crises'!$B$1:$R$66,14,FALSE)&gt;T$3,0,IF(VLOOKUP($C30,'Regional Crises'!$B$1:$R$66,14,FALSE)&lt;T$4,5,(T$3-VLOOKUP($C30,'Regional Crises'!$B$1:$R$66,14,FALSE))/(T$3-T$4)*5)),1)))),(IF(VLOOKUP($E30,'Country Indicator Data'!$B$4:$N$194,10,FALSE)="x","x",ROUND(IF(VLOOKUP($E30,'Country Indicator Data'!$B$4:$N$194,10,FALSE)&gt;T$3,0,IF(VLOOKUP($E30,'Country Indicator Data'!$B$4:$N$194,10,FALSE)&lt;T$4,5,(T$3-VLOOKUP($E30,'Country Indicator Data'!$B$4:$N$194,10,FALSE))/(T$3-T$4)*5)),1))))</f>
        <v>3.8</v>
      </c>
      <c r="U30" s="188">
        <f>IF(B30="Regional crisis",((IF(VLOOKUP($C30,'Regional Crises'!$B$1:$R$66,15,FALSE)="x","x",ROUND(IF(VLOOKUP($C30,'Regional Crises'!$B$1:$R$66,15,FALSE)&gt;U$3,0,IF(VLOOKUP($C30,'Regional Crises'!$B$1:$R$66,15,FALSE)&lt;U$4,5,(U$3-VLOOKUP($C30,'Regional Crises'!$B$1:$R$66,15,FALSE))/(U$3-U$4)*5)),1)))),(IF(VLOOKUP($E30,'Country Indicator Data'!$B$4:$N$194,11,FALSE)="x","x",ROUND(IF(VLOOKUP($E30,'Country Indicator Data'!$B$4:$N$194,11,FALSE)&gt;U$3,0,IF(VLOOKUP($E30,'Country Indicator Data'!$B$4:$N$194,11,FALSE)&lt;U$4,5,(U$3-VLOOKUP($E30,'Country Indicator Data'!$B$4:$N$194,11,FALSE))/(U$3-U$4)*5)),1))))</f>
        <v>4.0999999999999996</v>
      </c>
      <c r="V30" s="188">
        <f>IF(B30="Regional crisis",((IF(VLOOKUP($C30,'Regional Crises'!$B$1:$R$66,16,FALSE)="x","x",ROUND(IF(VLOOKUP($C30,'Regional Crises'!$B$1:$R$66,16,FALSE)&gt;V$3,0,IF(VLOOKUP($C30,'Regional Crises'!$B$1:$R$66,16,FALSE)&lt;V$4,5,(V$3-VLOOKUP($C30,'Regional Crises'!$B$1:$R$66,16,FALSE))/(V$3-V$4)*5)),1)))),(IF(VLOOKUP($E30,'Country Indicator Data'!$B$4:$N$194,12,FALSE)="x","x",ROUND(IF(VLOOKUP($E30,'Country Indicator Data'!$B$4:$N$194,12,FALSE)&gt;V$3,0,IF(VLOOKUP($E30,'Country Indicator Data'!$B$4:$N$194,12,FALSE)&lt;V$4,5,(V$3-VLOOKUP($E30,'Country Indicator Data'!$B$4:$N$194,12,FALSE))/(V$3-V$4)*5)),1))))</f>
        <v>4.2</v>
      </c>
      <c r="W30" s="188">
        <f t="shared" si="5"/>
        <v>4</v>
      </c>
      <c r="X30" s="188">
        <f t="shared" si="6"/>
        <v>3.4</v>
      </c>
      <c r="Y30" s="212">
        <f>IF('Core Indicators'!FC27="x","x",IF('Core Indicators'!FC27&gt;=5,5,IF('Core Indicators'!FC27&gt;=4,4,IF('Core Indicators'!FC27&gt;=3,3,IF('Core Indicators'!FC27&gt;=2,2,IF('Core Indicators'!FC27&gt;=1,1,0))))))</f>
        <v>2</v>
      </c>
      <c r="Z30" s="188">
        <f t="shared" si="7"/>
        <v>2</v>
      </c>
      <c r="AA30" s="212">
        <f>'Crisis Indicator Data'!Y27</f>
        <v>1</v>
      </c>
      <c r="AB30" s="212">
        <f>'Crisis Indicator Data'!Z27</f>
        <v>2</v>
      </c>
      <c r="AC30" s="212">
        <f>'Crisis Indicator Data'!AA27</f>
        <v>2</v>
      </c>
      <c r="AD30" s="212">
        <f>'Crisis Indicator Data'!AB27</f>
        <v>0</v>
      </c>
      <c r="AE30" s="212">
        <f t="shared" si="10"/>
        <v>2</v>
      </c>
      <c r="AF30" s="212">
        <f>'Crisis Indicator Data'!AC27</f>
        <v>0</v>
      </c>
      <c r="AG30" s="212">
        <f>'Crisis Indicator Data'!AD27</f>
        <v>2</v>
      </c>
      <c r="AH30" s="212">
        <f t="shared" si="11"/>
        <v>2</v>
      </c>
      <c r="AI30" s="212">
        <f>'Crisis Indicator Data'!AE27</f>
        <v>3</v>
      </c>
      <c r="AJ30" s="212">
        <f>'Crisis Indicator Data'!AF27</f>
        <v>2</v>
      </c>
      <c r="AK30" s="212">
        <f>'Crisis Indicator Data'!AG27</f>
        <v>3</v>
      </c>
      <c r="AL30" s="212">
        <f t="shared" si="12"/>
        <v>5</v>
      </c>
      <c r="AM30" s="188">
        <f t="shared" si="8"/>
        <v>3</v>
      </c>
      <c r="AN30" s="188">
        <f t="shared" si="9"/>
        <v>2.5</v>
      </c>
    </row>
    <row r="31" spans="1:40" ht="13.5" customHeight="1" x14ac:dyDescent="0.3">
      <c r="A31" s="196" t="str">
        <f>'Crisis Indicator Data'!A28</f>
        <v>Tibesti Conflict in Chad</v>
      </c>
      <c r="B31" s="197" t="str">
        <f>'Crisis Indicator Data'!B28</f>
        <v>Conflict</v>
      </c>
      <c r="C31" s="197" t="str">
        <f>'Crisis Indicator Data'!C28</f>
        <v>TCD006</v>
      </c>
      <c r="D31" s="197" t="str">
        <f>'Crisis Indicator Data'!D28</f>
        <v>Chad</v>
      </c>
      <c r="E31" s="198" t="str">
        <f>'Crisis Indicator Data'!E28</f>
        <v>TCD</v>
      </c>
      <c r="F31" s="188">
        <f>IF(B31="Regional crisis",(IF(VLOOKUP($C31,'Regional Crises'!$B$1:$R$66,7,FALSE)="x","x",ROUND(IF(VLOOKUP($C31,'Regional Crises'!$B$1:$R$66,7,FALSE)&gt;$F$3,5,IF(VLOOKUP($C31,'Regional Crises'!$B$1:$R$66,7,FALSE)&lt;F$4,0,($F$3-VLOOKUP($C31,'Regional Crises'!$B$1:$R$66,7,FALSE))/($F$3-$F$4)*5)),1))),IF(VLOOKUP($E31,'Country Indicator Data'!$B$4:$N$194,3,FALSE)="x","x",ROUND(IF(VLOOKUP($E31,'Country Indicator Data'!$B$4:$N$194,3,FALSE)&gt;$F$3,5,IF(VLOOKUP($E31,'Country Indicator Data'!$B$4:$N$194,3,FALSE)&lt;$F$4,0,($F$3-VLOOKUP($E31,'Country Indicator Data'!$B$4:$N$194,3,FALSE))/($F$3-$F$4)*5)),1)))</f>
        <v>1.8</v>
      </c>
      <c r="G31" s="188">
        <f>IF(B31="Regional crisis",(IF(VLOOKUP($C31,'Regional Crises'!$B$1:$R$66,9,FALSE)="x","x",ROUND(IF(VLOOKUP($C31,'Regional Crises'!$B$1:$R$66,9,FALSE)&gt;G$3,5,IF(VLOOKUP($C31,'Regional Crises'!$B$1:$R$66,9,FALSE)&lt;G$4,0,(G$3-VLOOKUP($C31,'Regional Crises'!$B$1:$R$66,9,FALSE))/(G$3-G$4)*5)),1))),IF(VLOOKUP($E31,'Country Indicator Data'!$B$4:$N$194,5,FALSE)="x","x",ROUND(IF(VLOOKUP($E31,'Country Indicator Data'!$B$4:$N$194,5,FALSE)&gt;G$3,5,IF(VLOOKUP($E31,'Country Indicator Data'!$B$4:$N$194,5,FALSE)&lt;G$4,0,(G$3-VLOOKUP($E31,'Country Indicator Data'!$B$4:$N$194,5,FALSE))/(G$3-G$4)*5)),1)))</f>
        <v>3.5</v>
      </c>
      <c r="H31" s="188">
        <f t="shared" si="0"/>
        <v>2.65</v>
      </c>
      <c r="I31" s="188">
        <f>IF(B31="Regional crisis",(IF(VLOOKUP($C31,'Regional Crises'!$B$1:$R$66,6,FALSE)="x","x",ROUND(IF(VLOOKUP($C31,'Regional Crises'!$B$1:$R$66,6,FALSE)&gt;I$3,5,IF(VLOOKUP($C31,'Regional Crises'!$B$1:$R$66,6,FALSE)&lt;I$4,0,5-(I$3-VLOOKUP($C31,'Regional Crises'!$B$1:$R$66,6,FALSE))/(I$3-I$4)*5)),1))),IF(VLOOKUP($E31,'Country Indicator Data'!$B$4:$N$194,2,FALSE)="x","x",ROUND(IF(VLOOKUP($E31,'Country Indicator Data'!$B$4:$N$194,2,FALSE)&gt;I$3,5,IF(VLOOKUP($E31,'Country Indicator Data'!$B$4:$N$194,2,FALSE)&lt;I$4,0,5-(I$3-VLOOKUP($E31,'Country Indicator Data'!$B$4:$N$194,2,FALSE))/(I$3-I$4)*5)),1)))</f>
        <v>4.5999999999999996</v>
      </c>
      <c r="J31" s="188">
        <f>IF(B31="Regional crisis",(IF(VLOOKUP($C31,'Regional Crises'!$B$1:$R$66,8,FALSE)="x","x",ROUND(IF(VLOOKUP($C31,'Regional Crises'!$B$1:$R$66,8,FALSE)&gt;J$3,5,IF(VLOOKUP($C31,'Regional Crises'!$B$1:$R$66,8,FALSE)&lt;J$4,0,5-(J$3-VLOOKUP($C31,'Regional Crises'!$B$1:$R$66,8,FALSE))/(J$3-J$4)*5)),1))),IF(VLOOKUP($E31,'Country Indicator Data'!$B$4:$N$194,4,FALSE)="x","x",ROUND(IF(VLOOKUP($E31,'Country Indicator Data'!$B$4:$N$194,4,FALSE)&gt;J$3,5,IF(VLOOKUP($E31,'Country Indicator Data'!$B$4:$N$194,4,FALSE)&lt;J$4,0,5-(J$3-VLOOKUP($E31,'Country Indicator Data'!$B$4:$N$194,4,FALSE))/(J$3-J$4)*5)),1)))</f>
        <v>1.9</v>
      </c>
      <c r="K31" s="188">
        <f t="shared" si="1"/>
        <v>3.25</v>
      </c>
      <c r="L31" s="188">
        <f>IF(B31="Regional crisis",(IF(VLOOKUP($C31,'Regional Crises'!$B$1:$R$66,10,FALSE)="x","x",ROUND(IF(VLOOKUP($C31,'Regional Crises'!$B$1:$R$66,10,FALSE)&gt;L$3,5,IF(VLOOKUP($C31,'Regional Crises'!$B$1:$R$66,10,FALSE)&lt;L$4,0,5-(L$3-VLOOKUP($C31,'Regional Crises'!$B$1:$R$66,10,FALSE))/(L$3-L$4)*5)),1))),IF(VLOOKUP($E31,'Country Indicator Data'!$B$4:$N$194,6,FALSE)="x","x",ROUND(IF(VLOOKUP($E31,'Country Indicator Data'!$B$4:$N$194,6,FALSE)&gt;L$3,5,IF(VLOOKUP($E31,'Country Indicator Data'!$B$4:$N$194,6,FALSE)&lt;L$4,0,5-(L$3-VLOOKUP($E31,'Country Indicator Data'!$B$4:$N$194,6,FALSE))/(L$3-L$4)*5)),1)))</f>
        <v>4.7</v>
      </c>
      <c r="M31" s="188">
        <f>IF(B31="Regional crisis",(IF(VLOOKUP($C31,'Regional Crises'!$B$1:$R$66,11,FALSE)="x","x",ROUND(IF(VLOOKUP($C31,'Regional Crises'!$B$1:$R$66,11,FALSE)&gt;M$3,5,IF(VLOOKUP($C31,'Regional Crises'!$B$1:$R$66,11,FALSE)&lt;M$4,0,5-(M$3-VLOOKUP($C31,'Regional Crises'!$B$1:$R$66,11,FALSE))/(M$3-M$4)*5)),1))),IF(VLOOKUP($E31,'Country Indicator Data'!$B$4:$N$194,7,FALSE)="x","x",ROUND(IF(VLOOKUP($E31,'Country Indicator Data'!$B$4:$N$194,7,FALSE)&gt;M$3,5,IF(VLOOKUP($E31,'Country Indicator Data'!$B$4:$N$194,7,FALSE)&lt;M$4,0,5-(M$3-VLOOKUP($E31,'Country Indicator Data'!$B$4:$N$194,7,FALSE))/(M$3-M$4)*5)),1)))</f>
        <v>2.2999999999999998</v>
      </c>
      <c r="N31" s="188">
        <f t="shared" si="2"/>
        <v>3.5</v>
      </c>
      <c r="O31" s="188">
        <f t="shared" si="3"/>
        <v>3.1333333333333333</v>
      </c>
      <c r="P31" s="188">
        <f>IF(B31="Regional crisis",VLOOKUP(C31,'Regional Crises'!$B$1:$R$69,12,FALSE),VLOOKUP(E31,'Country Indicator Data'!$B$4:$I$194,8,FALSE))</f>
        <v>3</v>
      </c>
      <c r="Q31" s="188">
        <f>IF($B31="Regional crisis",((IF(VLOOKUP($C31,'Regional Crises'!$B$1:$R$66,13,FALSE)="x","x",ROUND(IF(VLOOKUP($C31,'Regional Crises'!$B$1:$R$66,13,FALSE)&gt;Q$3,5,IF(VLOOKUP($C31,'Regional Crises'!$B$1:$R$66,13,FALSE)&lt;Q$4,0,5-(LOG(Q$3)-LOG(VLOOKUP($C31,'Regional Crises'!$B$1:$R$66,13,FALSE)))/(LOG(Q$3)-LOG(Q$4))*5)),1)))),(IF(VLOOKUP($E31,'Country Indicator Data'!$B$4:$N$194,9,FALSE)="x","x",ROUND(IF(VLOOKUP($E31,'Country Indicator Data'!$B$4:$N$194,9,FALSE)&gt;Q$3,5,IF(VLOOKUP($E31,'Country Indicator Data'!$B$4:$N$194,9,FALSE)&lt;Q$4,0,5-(LOG(Q$3)-LOG(VLOOKUP($E31,'Country Indicator Data'!$B$4:$N$194,9,FALSE)))/(LOG(Q$3)-LOG(Q$4))*5)),1))))</f>
        <v>3.4</v>
      </c>
      <c r="R31" s="188">
        <f t="shared" si="4"/>
        <v>3.2</v>
      </c>
      <c r="S31" s="188">
        <f>IF(B31="Regional crisis",((IF(VLOOKUP($C31,'Regional Crises'!$B$1:$R$66,17,FALSE)="x","x",ROUND(IF(VLOOKUP($C31,'Regional Crises'!$B$1:$R$66,17,FALSE)&gt;S$3,0,IF(VLOOKUP($C31,'Regional Crises'!$B$1:$R$66,17,FALSE)&lt;S$4,5,(S$3-VLOOKUP($C31,'Regional Crises'!$B$1:$R$66,17,FALSE))/(S$3-S$4)*5)),1)))),(IF(VLOOKUP($E31,'Country Indicator Data'!$B$4:$N$194,13,FALSE)="x","x",ROUND(IF(VLOOKUP($E31,'Country Indicator Data'!$B$4:$N$194,13,FALSE)&gt;S$3,0,IF(VLOOKUP($E31,'Country Indicator Data'!$B$4:$N$194,13,FALSE)&lt;S$4,5,(S$3-VLOOKUP($E31,'Country Indicator Data'!$B$4:$N$194,13,FALSE))/(S$3-S$4)*5)),1))))</f>
        <v>4</v>
      </c>
      <c r="T31" s="188">
        <f>IF(B31="Regional crisis",((IF(VLOOKUP($C31,'Regional Crises'!$B$1:$R$66,14,FALSE)="x","x",ROUND(IF(VLOOKUP($C31,'Regional Crises'!$B$1:$R$66,14,FALSE)&gt;T$3,0,IF(VLOOKUP($C31,'Regional Crises'!$B$1:$R$66,14,FALSE)&lt;T$4,5,(T$3-VLOOKUP($C31,'Regional Crises'!$B$1:$R$66,14,FALSE))/(T$3-T$4)*5)),1)))),(IF(VLOOKUP($E31,'Country Indicator Data'!$B$4:$N$194,10,FALSE)="x","x",ROUND(IF(VLOOKUP($E31,'Country Indicator Data'!$B$4:$N$194,10,FALSE)&gt;T$3,0,IF(VLOOKUP($E31,'Country Indicator Data'!$B$4:$N$194,10,FALSE)&lt;T$4,5,(T$3-VLOOKUP($E31,'Country Indicator Data'!$B$4:$N$194,10,FALSE))/(T$3-T$4)*5)),1))))</f>
        <v>3.8</v>
      </c>
      <c r="U31" s="188">
        <f>IF(B31="Regional crisis",((IF(VLOOKUP($C31,'Regional Crises'!$B$1:$R$66,15,FALSE)="x","x",ROUND(IF(VLOOKUP($C31,'Regional Crises'!$B$1:$R$66,15,FALSE)&gt;U$3,0,IF(VLOOKUP($C31,'Regional Crises'!$B$1:$R$66,15,FALSE)&lt;U$4,5,(U$3-VLOOKUP($C31,'Regional Crises'!$B$1:$R$66,15,FALSE))/(U$3-U$4)*5)),1)))),(IF(VLOOKUP($E31,'Country Indicator Data'!$B$4:$N$194,11,FALSE)="x","x",ROUND(IF(VLOOKUP($E31,'Country Indicator Data'!$B$4:$N$194,11,FALSE)&gt;U$3,0,IF(VLOOKUP($E31,'Country Indicator Data'!$B$4:$N$194,11,FALSE)&lt;U$4,5,(U$3-VLOOKUP($E31,'Country Indicator Data'!$B$4:$N$194,11,FALSE))/(U$3-U$4)*5)),1))))</f>
        <v>4.0999999999999996</v>
      </c>
      <c r="V31" s="188">
        <f>IF(B31="Regional crisis",((IF(VLOOKUP($C31,'Regional Crises'!$B$1:$R$66,16,FALSE)="x","x",ROUND(IF(VLOOKUP($C31,'Regional Crises'!$B$1:$R$66,16,FALSE)&gt;V$3,0,IF(VLOOKUP($C31,'Regional Crises'!$B$1:$R$66,16,FALSE)&lt;V$4,5,(V$3-VLOOKUP($C31,'Regional Crises'!$B$1:$R$66,16,FALSE))/(V$3-V$4)*5)),1)))),(IF(VLOOKUP($E31,'Country Indicator Data'!$B$4:$N$194,12,FALSE)="x","x",ROUND(IF(VLOOKUP($E31,'Country Indicator Data'!$B$4:$N$194,12,FALSE)&gt;V$3,0,IF(VLOOKUP($E31,'Country Indicator Data'!$B$4:$N$194,12,FALSE)&lt;V$4,5,(V$3-VLOOKUP($E31,'Country Indicator Data'!$B$4:$N$194,12,FALSE))/(V$3-V$4)*5)),1))))</f>
        <v>4.2</v>
      </c>
      <c r="W31" s="188">
        <f t="shared" si="5"/>
        <v>4</v>
      </c>
      <c r="X31" s="188">
        <f t="shared" si="6"/>
        <v>3.4</v>
      </c>
      <c r="Y31" s="212">
        <f>IF('Core Indicators'!FC28="x","x",IF('Core Indicators'!FC28&gt;=5,5,IF('Core Indicators'!FC28&gt;=4,4,IF('Core Indicators'!FC28&gt;=3,3,IF('Core Indicators'!FC28&gt;=2,2,IF('Core Indicators'!FC28&gt;=1,1,0))))))</f>
        <v>3</v>
      </c>
      <c r="Z31" s="188">
        <f t="shared" si="7"/>
        <v>3</v>
      </c>
      <c r="AA31" s="212">
        <f>'Crisis Indicator Data'!Y28</f>
        <v>1</v>
      </c>
      <c r="AB31" s="212">
        <f>'Crisis Indicator Data'!Z28</f>
        <v>2</v>
      </c>
      <c r="AC31" s="212">
        <f>'Crisis Indicator Data'!AA28</f>
        <v>0</v>
      </c>
      <c r="AD31" s="212">
        <f>'Crisis Indicator Data'!AB28</f>
        <v>0</v>
      </c>
      <c r="AE31" s="212">
        <f t="shared" si="10"/>
        <v>2</v>
      </c>
      <c r="AF31" s="212">
        <f>'Crisis Indicator Data'!AC28</f>
        <v>0</v>
      </c>
      <c r="AG31" s="212">
        <f>'Crisis Indicator Data'!AD28</f>
        <v>0</v>
      </c>
      <c r="AH31" s="212">
        <f t="shared" si="11"/>
        <v>0</v>
      </c>
      <c r="AI31" s="212">
        <f>'Crisis Indicator Data'!AE28</f>
        <v>0</v>
      </c>
      <c r="AJ31" s="212">
        <f>'Crisis Indicator Data'!AF28</f>
        <v>2</v>
      </c>
      <c r="AK31" s="212">
        <f>'Crisis Indicator Data'!AG28</f>
        <v>3</v>
      </c>
      <c r="AL31" s="212">
        <f t="shared" si="12"/>
        <v>4</v>
      </c>
      <c r="AM31" s="188">
        <f t="shared" si="8"/>
        <v>2</v>
      </c>
      <c r="AN31" s="188">
        <f t="shared" si="9"/>
        <v>2.5</v>
      </c>
    </row>
    <row r="32" spans="1:40" ht="13.5" customHeight="1" x14ac:dyDescent="0.3">
      <c r="A32" s="196" t="str">
        <f>'Crisis Indicator Data'!A29</f>
        <v>Floods in Chad</v>
      </c>
      <c r="B32" s="197" t="str">
        <f>'Crisis Indicator Data'!B29</f>
        <v>Flood</v>
      </c>
      <c r="C32" s="197" t="str">
        <f>'Crisis Indicator Data'!C29</f>
        <v>TCD008</v>
      </c>
      <c r="D32" s="197" t="str">
        <f>'Crisis Indicator Data'!D29</f>
        <v>Chad</v>
      </c>
      <c r="E32" s="198" t="str">
        <f>'Crisis Indicator Data'!E29</f>
        <v>TCD</v>
      </c>
      <c r="F32" s="188">
        <f>IF(B32="Regional crisis",(IF(VLOOKUP($C32,'Regional Crises'!$B$1:$R$66,7,FALSE)="x","x",ROUND(IF(VLOOKUP($C32,'Regional Crises'!$B$1:$R$66,7,FALSE)&gt;$F$3,5,IF(VLOOKUP($C32,'Regional Crises'!$B$1:$R$66,7,FALSE)&lt;F$4,0,($F$3-VLOOKUP($C32,'Regional Crises'!$B$1:$R$66,7,FALSE))/($F$3-$F$4)*5)),1))),IF(VLOOKUP($E32,'Country Indicator Data'!$B$4:$N$194,3,FALSE)="x","x",ROUND(IF(VLOOKUP($E32,'Country Indicator Data'!$B$4:$N$194,3,FALSE)&gt;$F$3,5,IF(VLOOKUP($E32,'Country Indicator Data'!$B$4:$N$194,3,FALSE)&lt;$F$4,0,($F$3-VLOOKUP($E32,'Country Indicator Data'!$B$4:$N$194,3,FALSE))/($F$3-$F$4)*5)),1)))</f>
        <v>1.8</v>
      </c>
      <c r="G32" s="188">
        <f>IF(B32="Regional crisis",(IF(VLOOKUP($C32,'Regional Crises'!$B$1:$R$66,9,FALSE)="x","x",ROUND(IF(VLOOKUP($C32,'Regional Crises'!$B$1:$R$66,9,FALSE)&gt;G$3,5,IF(VLOOKUP($C32,'Regional Crises'!$B$1:$R$66,9,FALSE)&lt;G$4,0,(G$3-VLOOKUP($C32,'Regional Crises'!$B$1:$R$66,9,FALSE))/(G$3-G$4)*5)),1))),IF(VLOOKUP($E32,'Country Indicator Data'!$B$4:$N$194,5,FALSE)="x","x",ROUND(IF(VLOOKUP($E32,'Country Indicator Data'!$B$4:$N$194,5,FALSE)&gt;G$3,5,IF(VLOOKUP($E32,'Country Indicator Data'!$B$4:$N$194,5,FALSE)&lt;G$4,0,(G$3-VLOOKUP($E32,'Country Indicator Data'!$B$4:$N$194,5,FALSE))/(G$3-G$4)*5)),1)))</f>
        <v>3.5</v>
      </c>
      <c r="H32" s="188">
        <f t="shared" si="0"/>
        <v>2.65</v>
      </c>
      <c r="I32" s="188">
        <f>IF(B32="Regional crisis",(IF(VLOOKUP($C32,'Regional Crises'!$B$1:$R$66,6,FALSE)="x","x",ROUND(IF(VLOOKUP($C32,'Regional Crises'!$B$1:$R$66,6,FALSE)&gt;I$3,5,IF(VLOOKUP($C32,'Regional Crises'!$B$1:$R$66,6,FALSE)&lt;I$4,0,5-(I$3-VLOOKUP($C32,'Regional Crises'!$B$1:$R$66,6,FALSE))/(I$3-I$4)*5)),1))),IF(VLOOKUP($E32,'Country Indicator Data'!$B$4:$N$194,2,FALSE)="x","x",ROUND(IF(VLOOKUP($E32,'Country Indicator Data'!$B$4:$N$194,2,FALSE)&gt;I$3,5,IF(VLOOKUP($E32,'Country Indicator Data'!$B$4:$N$194,2,FALSE)&lt;I$4,0,5-(I$3-VLOOKUP($E32,'Country Indicator Data'!$B$4:$N$194,2,FALSE))/(I$3-I$4)*5)),1)))</f>
        <v>4.5999999999999996</v>
      </c>
      <c r="J32" s="188">
        <f>IF(B32="Regional crisis",(IF(VLOOKUP($C32,'Regional Crises'!$B$1:$R$66,8,FALSE)="x","x",ROUND(IF(VLOOKUP($C32,'Regional Crises'!$B$1:$R$66,8,FALSE)&gt;J$3,5,IF(VLOOKUP($C32,'Regional Crises'!$B$1:$R$66,8,FALSE)&lt;J$4,0,5-(J$3-VLOOKUP($C32,'Regional Crises'!$B$1:$R$66,8,FALSE))/(J$3-J$4)*5)),1))),IF(VLOOKUP($E32,'Country Indicator Data'!$B$4:$N$194,4,FALSE)="x","x",ROUND(IF(VLOOKUP($E32,'Country Indicator Data'!$B$4:$N$194,4,FALSE)&gt;J$3,5,IF(VLOOKUP($E32,'Country Indicator Data'!$B$4:$N$194,4,FALSE)&lt;J$4,0,5-(J$3-VLOOKUP($E32,'Country Indicator Data'!$B$4:$N$194,4,FALSE))/(J$3-J$4)*5)),1)))</f>
        <v>1.9</v>
      </c>
      <c r="K32" s="188">
        <f t="shared" si="1"/>
        <v>3.25</v>
      </c>
      <c r="L32" s="188">
        <f>IF(B32="Regional crisis",(IF(VLOOKUP($C32,'Regional Crises'!$B$1:$R$66,10,FALSE)="x","x",ROUND(IF(VLOOKUP($C32,'Regional Crises'!$B$1:$R$66,10,FALSE)&gt;L$3,5,IF(VLOOKUP($C32,'Regional Crises'!$B$1:$R$66,10,FALSE)&lt;L$4,0,5-(L$3-VLOOKUP($C32,'Regional Crises'!$B$1:$R$66,10,FALSE))/(L$3-L$4)*5)),1))),IF(VLOOKUP($E32,'Country Indicator Data'!$B$4:$N$194,6,FALSE)="x","x",ROUND(IF(VLOOKUP($E32,'Country Indicator Data'!$B$4:$N$194,6,FALSE)&gt;L$3,5,IF(VLOOKUP($E32,'Country Indicator Data'!$B$4:$N$194,6,FALSE)&lt;L$4,0,5-(L$3-VLOOKUP($E32,'Country Indicator Data'!$B$4:$N$194,6,FALSE))/(L$3-L$4)*5)),1)))</f>
        <v>4.7</v>
      </c>
      <c r="M32" s="188">
        <f>IF(B32="Regional crisis",(IF(VLOOKUP($C32,'Regional Crises'!$B$1:$R$66,11,FALSE)="x","x",ROUND(IF(VLOOKUP($C32,'Regional Crises'!$B$1:$R$66,11,FALSE)&gt;M$3,5,IF(VLOOKUP($C32,'Regional Crises'!$B$1:$R$66,11,FALSE)&lt;M$4,0,5-(M$3-VLOOKUP($C32,'Regional Crises'!$B$1:$R$66,11,FALSE))/(M$3-M$4)*5)),1))),IF(VLOOKUP($E32,'Country Indicator Data'!$B$4:$N$194,7,FALSE)="x","x",ROUND(IF(VLOOKUP($E32,'Country Indicator Data'!$B$4:$N$194,7,FALSE)&gt;M$3,5,IF(VLOOKUP($E32,'Country Indicator Data'!$B$4:$N$194,7,FALSE)&lt;M$4,0,5-(M$3-VLOOKUP($E32,'Country Indicator Data'!$B$4:$N$194,7,FALSE))/(M$3-M$4)*5)),1)))</f>
        <v>2.2999999999999998</v>
      </c>
      <c r="N32" s="188">
        <f t="shared" si="2"/>
        <v>3.5</v>
      </c>
      <c r="O32" s="188">
        <f t="shared" si="3"/>
        <v>3.1333333333333333</v>
      </c>
      <c r="P32" s="188">
        <f>IF(B32="Regional crisis",VLOOKUP(C32,'Regional Crises'!$B$1:$R$69,12,FALSE),VLOOKUP(E32,'Country Indicator Data'!$B$4:$I$194,8,FALSE))</f>
        <v>3</v>
      </c>
      <c r="Q32" s="188">
        <f>IF($B32="Regional crisis",((IF(VLOOKUP($C32,'Regional Crises'!$B$1:$R$66,13,FALSE)="x","x",ROUND(IF(VLOOKUP($C32,'Regional Crises'!$B$1:$R$66,13,FALSE)&gt;Q$3,5,IF(VLOOKUP($C32,'Regional Crises'!$B$1:$R$66,13,FALSE)&lt;Q$4,0,5-(LOG(Q$3)-LOG(VLOOKUP($C32,'Regional Crises'!$B$1:$R$66,13,FALSE)))/(LOG(Q$3)-LOG(Q$4))*5)),1)))),(IF(VLOOKUP($E32,'Country Indicator Data'!$B$4:$N$194,9,FALSE)="x","x",ROUND(IF(VLOOKUP($E32,'Country Indicator Data'!$B$4:$N$194,9,FALSE)&gt;Q$3,5,IF(VLOOKUP($E32,'Country Indicator Data'!$B$4:$N$194,9,FALSE)&lt;Q$4,0,5-(LOG(Q$3)-LOG(VLOOKUP($E32,'Country Indicator Data'!$B$4:$N$194,9,FALSE)))/(LOG(Q$3)-LOG(Q$4))*5)),1))))</f>
        <v>3.4</v>
      </c>
      <c r="R32" s="188">
        <f t="shared" si="4"/>
        <v>3.2</v>
      </c>
      <c r="S32" s="188">
        <f>IF(B32="Regional crisis",((IF(VLOOKUP($C32,'Regional Crises'!$B$1:$R$66,17,FALSE)="x","x",ROUND(IF(VLOOKUP($C32,'Regional Crises'!$B$1:$R$66,17,FALSE)&gt;S$3,0,IF(VLOOKUP($C32,'Regional Crises'!$B$1:$R$66,17,FALSE)&lt;S$4,5,(S$3-VLOOKUP($C32,'Regional Crises'!$B$1:$R$66,17,FALSE))/(S$3-S$4)*5)),1)))),(IF(VLOOKUP($E32,'Country Indicator Data'!$B$4:$N$194,13,FALSE)="x","x",ROUND(IF(VLOOKUP($E32,'Country Indicator Data'!$B$4:$N$194,13,FALSE)&gt;S$3,0,IF(VLOOKUP($E32,'Country Indicator Data'!$B$4:$N$194,13,FALSE)&lt;S$4,5,(S$3-VLOOKUP($E32,'Country Indicator Data'!$B$4:$N$194,13,FALSE))/(S$3-S$4)*5)),1))))</f>
        <v>4</v>
      </c>
      <c r="T32" s="188">
        <f>IF(B32="Regional crisis",((IF(VLOOKUP($C32,'Regional Crises'!$B$1:$R$66,14,FALSE)="x","x",ROUND(IF(VLOOKUP($C32,'Regional Crises'!$B$1:$R$66,14,FALSE)&gt;T$3,0,IF(VLOOKUP($C32,'Regional Crises'!$B$1:$R$66,14,FALSE)&lt;T$4,5,(T$3-VLOOKUP($C32,'Regional Crises'!$B$1:$R$66,14,FALSE))/(T$3-T$4)*5)),1)))),(IF(VLOOKUP($E32,'Country Indicator Data'!$B$4:$N$194,10,FALSE)="x","x",ROUND(IF(VLOOKUP($E32,'Country Indicator Data'!$B$4:$N$194,10,FALSE)&gt;T$3,0,IF(VLOOKUP($E32,'Country Indicator Data'!$B$4:$N$194,10,FALSE)&lt;T$4,5,(T$3-VLOOKUP($E32,'Country Indicator Data'!$B$4:$N$194,10,FALSE))/(T$3-T$4)*5)),1))))</f>
        <v>3.8</v>
      </c>
      <c r="U32" s="188">
        <f>IF(B32="Regional crisis",((IF(VLOOKUP($C32,'Regional Crises'!$B$1:$R$66,15,FALSE)="x","x",ROUND(IF(VLOOKUP($C32,'Regional Crises'!$B$1:$R$66,15,FALSE)&gt;U$3,0,IF(VLOOKUP($C32,'Regional Crises'!$B$1:$R$66,15,FALSE)&lt;U$4,5,(U$3-VLOOKUP($C32,'Regional Crises'!$B$1:$R$66,15,FALSE))/(U$3-U$4)*5)),1)))),(IF(VLOOKUP($E32,'Country Indicator Data'!$B$4:$N$194,11,FALSE)="x","x",ROUND(IF(VLOOKUP($E32,'Country Indicator Data'!$B$4:$N$194,11,FALSE)&gt;U$3,0,IF(VLOOKUP($E32,'Country Indicator Data'!$B$4:$N$194,11,FALSE)&lt;U$4,5,(U$3-VLOOKUP($E32,'Country Indicator Data'!$B$4:$N$194,11,FALSE))/(U$3-U$4)*5)),1))))</f>
        <v>4.0999999999999996</v>
      </c>
      <c r="V32" s="188">
        <f>IF(B32="Regional crisis",((IF(VLOOKUP($C32,'Regional Crises'!$B$1:$R$66,16,FALSE)="x","x",ROUND(IF(VLOOKUP($C32,'Regional Crises'!$B$1:$R$66,16,FALSE)&gt;V$3,0,IF(VLOOKUP($C32,'Regional Crises'!$B$1:$R$66,16,FALSE)&lt;V$4,5,(V$3-VLOOKUP($C32,'Regional Crises'!$B$1:$R$66,16,FALSE))/(V$3-V$4)*5)),1)))),(IF(VLOOKUP($E32,'Country Indicator Data'!$B$4:$N$194,12,FALSE)="x","x",ROUND(IF(VLOOKUP($E32,'Country Indicator Data'!$B$4:$N$194,12,FALSE)&gt;V$3,0,IF(VLOOKUP($E32,'Country Indicator Data'!$B$4:$N$194,12,FALSE)&lt;V$4,5,(V$3-VLOOKUP($E32,'Country Indicator Data'!$B$4:$N$194,12,FALSE))/(V$3-V$4)*5)),1))))</f>
        <v>4.2</v>
      </c>
      <c r="W32" s="188">
        <f t="shared" si="5"/>
        <v>4</v>
      </c>
      <c r="X32" s="188">
        <f t="shared" si="6"/>
        <v>3.4</v>
      </c>
      <c r="Y32" s="212">
        <f>IF('Core Indicators'!FC29="x","x",IF('Core Indicators'!FC29&gt;=5,5,IF('Core Indicators'!FC29&gt;=4,4,IF('Core Indicators'!FC29&gt;=3,3,IF('Core Indicators'!FC29&gt;=2,2,IF('Core Indicators'!FC29&gt;=1,1,0))))))</f>
        <v>5</v>
      </c>
      <c r="Z32" s="188">
        <f t="shared" si="7"/>
        <v>5</v>
      </c>
      <c r="AA32" s="212">
        <f>'Crisis Indicator Data'!Y29</f>
        <v>1</v>
      </c>
      <c r="AB32" s="212">
        <f>'Crisis Indicator Data'!Z29</f>
        <v>2</v>
      </c>
      <c r="AC32" s="212">
        <f>'Crisis Indicator Data'!AA29</f>
        <v>2</v>
      </c>
      <c r="AD32" s="212">
        <f>'Crisis Indicator Data'!AB29</f>
        <v>0</v>
      </c>
      <c r="AE32" s="212">
        <f t="shared" si="10"/>
        <v>2</v>
      </c>
      <c r="AF32" s="212">
        <f>'Crisis Indicator Data'!AC29</f>
        <v>0</v>
      </c>
      <c r="AG32" s="212">
        <f>'Crisis Indicator Data'!AD29</f>
        <v>2</v>
      </c>
      <c r="AH32" s="212">
        <f t="shared" si="11"/>
        <v>2</v>
      </c>
      <c r="AI32" s="212">
        <f>'Crisis Indicator Data'!AE29</f>
        <v>3</v>
      </c>
      <c r="AJ32" s="212">
        <f>'Crisis Indicator Data'!AF29</f>
        <v>2</v>
      </c>
      <c r="AK32" s="212">
        <f>'Crisis Indicator Data'!AG29</f>
        <v>3</v>
      </c>
      <c r="AL32" s="212">
        <f t="shared" si="12"/>
        <v>5</v>
      </c>
      <c r="AM32" s="188">
        <f t="shared" si="8"/>
        <v>3</v>
      </c>
      <c r="AN32" s="188">
        <f t="shared" si="9"/>
        <v>4</v>
      </c>
    </row>
    <row r="33" spans="1:40" ht="13.5" customHeight="1" x14ac:dyDescent="0.3">
      <c r="A33" s="196" t="str">
        <f>'Crisis Indicator Data'!A30</f>
        <v>Complex crisis in Colombia</v>
      </c>
      <c r="B33" s="197" t="str">
        <f>'Crisis Indicator Data'!B30</f>
        <v>Complex crisis</v>
      </c>
      <c r="C33" s="197" t="str">
        <f>'Crisis Indicator Data'!C30</f>
        <v>COL001</v>
      </c>
      <c r="D33" s="197" t="str">
        <f>'Crisis Indicator Data'!D30</f>
        <v>Colombia</v>
      </c>
      <c r="E33" s="198" t="str">
        <f>'Crisis Indicator Data'!E30</f>
        <v>COL</v>
      </c>
      <c r="F33" s="188">
        <f>IF(B33="Regional crisis",(IF(VLOOKUP($C33,'Regional Crises'!$B$1:$R$66,7,FALSE)="x","x",ROUND(IF(VLOOKUP($C33,'Regional Crises'!$B$1:$R$66,7,FALSE)&gt;$F$3,5,IF(VLOOKUP($C33,'Regional Crises'!$B$1:$R$66,7,FALSE)&lt;F$4,0,($F$3-VLOOKUP($C33,'Regional Crises'!$B$1:$R$66,7,FALSE))/($F$3-$F$4)*5)),1))),IF(VLOOKUP($E33,'Country Indicator Data'!$B$4:$N$194,3,FALSE)="x","x",ROUND(IF(VLOOKUP($E33,'Country Indicator Data'!$B$4:$N$194,3,FALSE)&gt;$F$3,5,IF(VLOOKUP($E33,'Country Indicator Data'!$B$4:$N$194,3,FALSE)&lt;$F$4,0,($F$3-VLOOKUP($E33,'Country Indicator Data'!$B$4:$N$194,3,FALSE))/($F$3-$F$4)*5)),1)))</f>
        <v>1.4</v>
      </c>
      <c r="G33" s="188">
        <f>IF(B33="Regional crisis",(IF(VLOOKUP($C33,'Regional Crises'!$B$1:$R$66,9,FALSE)="x","x",ROUND(IF(VLOOKUP($C33,'Regional Crises'!$B$1:$R$66,9,FALSE)&gt;G$3,5,IF(VLOOKUP($C33,'Regional Crises'!$B$1:$R$66,9,FALSE)&lt;G$4,0,(G$3-VLOOKUP($C33,'Regional Crises'!$B$1:$R$66,9,FALSE))/(G$3-G$4)*5)),1))),IF(VLOOKUP($E33,'Country Indicator Data'!$B$4:$N$194,5,FALSE)="x","x",ROUND(IF(VLOOKUP($E33,'Country Indicator Data'!$B$4:$N$194,5,FALSE)&gt;G$3,5,IF(VLOOKUP($E33,'Country Indicator Data'!$B$4:$N$194,5,FALSE)&lt;G$4,0,(G$3-VLOOKUP($E33,'Country Indicator Data'!$B$4:$N$194,5,FALSE))/(G$3-G$4)*5)),1)))</f>
        <v>1.7</v>
      </c>
      <c r="H33" s="188">
        <f t="shared" si="0"/>
        <v>1.5499999999999998</v>
      </c>
      <c r="I33" s="188">
        <f>IF(B33="Regional crisis",(IF(VLOOKUP($C33,'Regional Crises'!$B$1:$R$66,6,FALSE)="x","x",ROUND(IF(VLOOKUP($C33,'Regional Crises'!$B$1:$R$66,6,FALSE)&gt;I$3,5,IF(VLOOKUP($C33,'Regional Crises'!$B$1:$R$66,6,FALSE)&lt;I$4,0,5-(I$3-VLOOKUP($C33,'Regional Crises'!$B$1:$R$66,6,FALSE))/(I$3-I$4)*5)),1))),IF(VLOOKUP($E33,'Country Indicator Data'!$B$4:$N$194,2,FALSE)="x","x",ROUND(IF(VLOOKUP($E33,'Country Indicator Data'!$B$4:$N$194,2,FALSE)&gt;I$3,5,IF(VLOOKUP($E33,'Country Indicator Data'!$B$4:$N$194,2,FALSE)&lt;I$4,0,5-(I$3-VLOOKUP($E33,'Country Indicator Data'!$B$4:$N$194,2,FALSE))/(I$3-I$4)*5)),1)))</f>
        <v>2.1</v>
      </c>
      <c r="J33" s="188">
        <f>IF(B33="Regional crisis",(IF(VLOOKUP($C33,'Regional Crises'!$B$1:$R$66,8,FALSE)="x","x",ROUND(IF(VLOOKUP($C33,'Regional Crises'!$B$1:$R$66,8,FALSE)&gt;J$3,5,IF(VLOOKUP($C33,'Regional Crises'!$B$1:$R$66,8,FALSE)&lt;J$4,0,5-(J$3-VLOOKUP($C33,'Regional Crises'!$B$1:$R$66,8,FALSE))/(J$3-J$4)*5)),1))),IF(VLOOKUP($E33,'Country Indicator Data'!$B$4:$N$194,4,FALSE)="x","x",ROUND(IF(VLOOKUP($E33,'Country Indicator Data'!$B$4:$N$194,4,FALSE)&gt;J$3,5,IF(VLOOKUP($E33,'Country Indicator Data'!$B$4:$N$194,4,FALSE)&lt;J$4,0,5-(J$3-VLOOKUP($E33,'Country Indicator Data'!$B$4:$N$194,4,FALSE))/(J$3-J$4)*5)),1)))</f>
        <v>2.5</v>
      </c>
      <c r="K33" s="188">
        <f t="shared" si="1"/>
        <v>2.2999999999999998</v>
      </c>
      <c r="L33" s="188">
        <f>IF(B33="Regional crisis",(IF(VLOOKUP($C33,'Regional Crises'!$B$1:$R$66,10,FALSE)="x","x",ROUND(IF(VLOOKUP($C33,'Regional Crises'!$B$1:$R$66,10,FALSE)&gt;L$3,5,IF(VLOOKUP($C33,'Regional Crises'!$B$1:$R$66,10,FALSE)&lt;L$4,0,5-(L$3-VLOOKUP($C33,'Regional Crises'!$B$1:$R$66,10,FALSE))/(L$3-L$4)*5)),1))),IF(VLOOKUP($E33,'Country Indicator Data'!$B$4:$N$194,6,FALSE)="x","x",ROUND(IF(VLOOKUP($E33,'Country Indicator Data'!$B$4:$N$194,6,FALSE)&gt;L$3,5,IF(VLOOKUP($E33,'Country Indicator Data'!$B$4:$N$194,6,FALSE)&lt;L$4,0,5-(L$3-VLOOKUP($E33,'Country Indicator Data'!$B$4:$N$194,6,FALSE))/(L$3-L$4)*5)),1)))</f>
        <v>2.7</v>
      </c>
      <c r="M33" s="188">
        <f>IF(B33="Regional crisis",(IF(VLOOKUP($C33,'Regional Crises'!$B$1:$R$66,11,FALSE)="x","x",ROUND(IF(VLOOKUP($C33,'Regional Crises'!$B$1:$R$66,11,FALSE)&gt;M$3,5,IF(VLOOKUP($C33,'Regional Crises'!$B$1:$R$66,11,FALSE)&lt;M$4,0,5-(M$3-VLOOKUP($C33,'Regional Crises'!$B$1:$R$66,11,FALSE))/(M$3-M$4)*5)),1))),IF(VLOOKUP($E33,'Country Indicator Data'!$B$4:$N$194,7,FALSE)="x","x",ROUND(IF(VLOOKUP($E33,'Country Indicator Data'!$B$4:$N$194,7,FALSE)&gt;M$3,5,IF(VLOOKUP($E33,'Country Indicator Data'!$B$4:$N$194,7,FALSE)&lt;M$4,0,5-(M$3-VLOOKUP($E33,'Country Indicator Data'!$B$4:$N$194,7,FALSE))/(M$3-M$4)*5)),1)))</f>
        <v>3.2</v>
      </c>
      <c r="N33" s="188">
        <f t="shared" si="2"/>
        <v>2.95</v>
      </c>
      <c r="O33" s="188">
        <f t="shared" si="3"/>
        <v>2.2666666666666666</v>
      </c>
      <c r="P33" s="188">
        <f>IF(B33="Regional crisis",VLOOKUP(C33,'Regional Crises'!$B$1:$R$69,12,FALSE),VLOOKUP(E33,'Country Indicator Data'!$B$4:$I$194,8,FALSE))</f>
        <v>4</v>
      </c>
      <c r="Q33" s="188">
        <f>IF($B33="Regional crisis",((IF(VLOOKUP($C33,'Regional Crises'!$B$1:$R$66,13,FALSE)="x","x",ROUND(IF(VLOOKUP($C33,'Regional Crises'!$B$1:$R$66,13,FALSE)&gt;Q$3,5,IF(VLOOKUP($C33,'Regional Crises'!$B$1:$R$66,13,FALSE)&lt;Q$4,0,5-(LOG(Q$3)-LOG(VLOOKUP($C33,'Regional Crises'!$B$1:$R$66,13,FALSE)))/(LOG(Q$3)-LOG(Q$4))*5)),1)))),(IF(VLOOKUP($E33,'Country Indicator Data'!$B$4:$N$194,9,FALSE)="x","x",ROUND(IF(VLOOKUP($E33,'Country Indicator Data'!$B$4:$N$194,9,FALSE)&gt;Q$3,5,IF(VLOOKUP($E33,'Country Indicator Data'!$B$4:$N$194,9,FALSE)&lt;Q$4,0,5-(LOG(Q$3)-LOG(VLOOKUP($E33,'Country Indicator Data'!$B$4:$N$194,9,FALSE)))/(LOG(Q$3)-LOG(Q$4))*5)),1))))</f>
        <v>3.8</v>
      </c>
      <c r="R33" s="188">
        <f t="shared" si="4"/>
        <v>3.9</v>
      </c>
      <c r="S33" s="188">
        <f>IF(B33="Regional crisis",((IF(VLOOKUP($C33,'Regional Crises'!$B$1:$R$66,17,FALSE)="x","x",ROUND(IF(VLOOKUP($C33,'Regional Crises'!$B$1:$R$66,17,FALSE)&gt;S$3,0,IF(VLOOKUP($C33,'Regional Crises'!$B$1:$R$66,17,FALSE)&lt;S$4,5,(S$3-VLOOKUP($C33,'Regional Crises'!$B$1:$R$66,17,FALSE))/(S$3-S$4)*5)),1)))),(IF(VLOOKUP($E33,'Country Indicator Data'!$B$4:$N$194,13,FALSE)="x","x",ROUND(IF(VLOOKUP($E33,'Country Indicator Data'!$B$4:$N$194,13,FALSE)&gt;S$3,0,IF(VLOOKUP($E33,'Country Indicator Data'!$B$4:$N$194,13,FALSE)&lt;S$4,5,(S$3-VLOOKUP($E33,'Country Indicator Data'!$B$4:$N$194,13,FALSE))/(S$3-S$4)*5)),1))))</f>
        <v>3.2</v>
      </c>
      <c r="T33" s="188">
        <f>IF(B33="Regional crisis",((IF(VLOOKUP($C33,'Regional Crises'!$B$1:$R$66,14,FALSE)="x","x",ROUND(IF(VLOOKUP($C33,'Regional Crises'!$B$1:$R$66,14,FALSE)&gt;T$3,0,IF(VLOOKUP($C33,'Regional Crises'!$B$1:$R$66,14,FALSE)&lt;T$4,5,(T$3-VLOOKUP($C33,'Regional Crises'!$B$1:$R$66,14,FALSE))/(T$3-T$4)*5)),1)))),(IF(VLOOKUP($E33,'Country Indicator Data'!$B$4:$N$194,10,FALSE)="x","x",ROUND(IF(VLOOKUP($E33,'Country Indicator Data'!$B$4:$N$194,10,FALSE)&gt;T$3,0,IF(VLOOKUP($E33,'Country Indicator Data'!$B$4:$N$194,10,FALSE)&lt;T$4,5,(T$3-VLOOKUP($E33,'Country Indicator Data'!$B$4:$N$194,10,FALSE))/(T$3-T$4)*5)),1))))</f>
        <v>2.9</v>
      </c>
      <c r="U33" s="188">
        <f>IF(B33="Regional crisis",((IF(VLOOKUP($C33,'Regional Crises'!$B$1:$R$66,15,FALSE)="x","x",ROUND(IF(VLOOKUP($C33,'Regional Crises'!$B$1:$R$66,15,FALSE)&gt;U$3,0,IF(VLOOKUP($C33,'Regional Crises'!$B$1:$R$66,15,FALSE)&lt;U$4,5,(U$3-VLOOKUP($C33,'Regional Crises'!$B$1:$R$66,15,FALSE))/(U$3-U$4)*5)),1)))),(IF(VLOOKUP($E33,'Country Indicator Data'!$B$4:$N$194,11,FALSE)="x","x",ROUND(IF(VLOOKUP($E33,'Country Indicator Data'!$B$4:$N$194,11,FALSE)&gt;U$3,0,IF(VLOOKUP($E33,'Country Indicator Data'!$B$4:$N$194,11,FALSE)&lt;U$4,5,(U$3-VLOOKUP($E33,'Country Indicator Data'!$B$4:$N$194,11,FALSE))/(U$3-U$4)*5)),1))))</f>
        <v>1.9</v>
      </c>
      <c r="V33" s="188">
        <f>IF(B33="Regional crisis",((IF(VLOOKUP($C33,'Regional Crises'!$B$1:$R$66,16,FALSE)="x","x",ROUND(IF(VLOOKUP($C33,'Regional Crises'!$B$1:$R$66,16,FALSE)&gt;V$3,0,IF(VLOOKUP($C33,'Regional Crises'!$B$1:$R$66,16,FALSE)&lt;V$4,5,(V$3-VLOOKUP($C33,'Regional Crises'!$B$1:$R$66,16,FALSE))/(V$3-V$4)*5)),1)))),(IF(VLOOKUP($E33,'Country Indicator Data'!$B$4:$N$194,12,FALSE)="x","x",ROUND(IF(VLOOKUP($E33,'Country Indicator Data'!$B$4:$N$194,12,FALSE)&gt;V$3,0,IF(VLOOKUP($E33,'Country Indicator Data'!$B$4:$N$194,12,FALSE)&lt;V$4,5,(V$3-VLOOKUP($E33,'Country Indicator Data'!$B$4:$N$194,12,FALSE))/(V$3-V$4)*5)),1))))</f>
        <v>1.7</v>
      </c>
      <c r="W33" s="188">
        <f t="shared" si="5"/>
        <v>2.4</v>
      </c>
      <c r="X33" s="188">
        <f t="shared" si="6"/>
        <v>2.9</v>
      </c>
      <c r="Y33" s="212">
        <f>IF('Core Indicators'!FC30="x","x",IF('Core Indicators'!FC30&gt;=5,5,IF('Core Indicators'!FC30&gt;=4,4,IF('Core Indicators'!FC30&gt;=3,3,IF('Core Indicators'!FC30&gt;=2,2,IF('Core Indicators'!FC30&gt;=1,1,0))))))</f>
        <v>5</v>
      </c>
      <c r="Z33" s="188">
        <f t="shared" si="7"/>
        <v>5</v>
      </c>
      <c r="AA33" s="212">
        <f>'Crisis Indicator Data'!Y30</f>
        <v>0</v>
      </c>
      <c r="AB33" s="212">
        <f>'Crisis Indicator Data'!Z30</f>
        <v>2</v>
      </c>
      <c r="AC33" s="212">
        <f>'Crisis Indicator Data'!AA30</f>
        <v>0</v>
      </c>
      <c r="AD33" s="212">
        <f>'Crisis Indicator Data'!AB30</f>
        <v>0</v>
      </c>
      <c r="AE33" s="212">
        <f t="shared" si="10"/>
        <v>2</v>
      </c>
      <c r="AF33" s="212">
        <f>'Crisis Indicator Data'!AC30</f>
        <v>0</v>
      </c>
      <c r="AG33" s="212">
        <f>'Crisis Indicator Data'!AD30</f>
        <v>2</v>
      </c>
      <c r="AH33" s="212">
        <f t="shared" si="11"/>
        <v>2</v>
      </c>
      <c r="AI33" s="212">
        <f>'Crisis Indicator Data'!AE30</f>
        <v>1</v>
      </c>
      <c r="AJ33" s="212">
        <f>'Crisis Indicator Data'!AF30</f>
        <v>3</v>
      </c>
      <c r="AK33" s="212">
        <f>'Crisis Indicator Data'!AG30</f>
        <v>1</v>
      </c>
      <c r="AL33" s="212">
        <f t="shared" si="12"/>
        <v>4</v>
      </c>
      <c r="AM33" s="188">
        <f t="shared" si="8"/>
        <v>3</v>
      </c>
      <c r="AN33" s="188">
        <f t="shared" si="9"/>
        <v>4</v>
      </c>
    </row>
    <row r="34" spans="1:40" ht="13.5" customHeight="1" x14ac:dyDescent="0.3">
      <c r="A34" s="196" t="str">
        <f>'Crisis Indicator Data'!A31</f>
        <v>Venezuela displacement in Colombia</v>
      </c>
      <c r="B34" s="197" t="str">
        <f>'Crisis Indicator Data'!B31</f>
        <v>International displacement</v>
      </c>
      <c r="C34" s="197" t="str">
        <f>'Crisis Indicator Data'!C31</f>
        <v>COL002</v>
      </c>
      <c r="D34" s="197" t="str">
        <f>'Crisis Indicator Data'!D31</f>
        <v>Colombia</v>
      </c>
      <c r="E34" s="198" t="str">
        <f>'Crisis Indicator Data'!E31</f>
        <v>COL</v>
      </c>
      <c r="F34" s="188">
        <f>IF(B34="Regional crisis",(IF(VLOOKUP($C34,'Regional Crises'!$B$1:$R$66,7,FALSE)="x","x",ROUND(IF(VLOOKUP($C34,'Regional Crises'!$B$1:$R$66,7,FALSE)&gt;$F$3,5,IF(VLOOKUP($C34,'Regional Crises'!$B$1:$R$66,7,FALSE)&lt;F$4,0,($F$3-VLOOKUP($C34,'Regional Crises'!$B$1:$R$66,7,FALSE))/($F$3-$F$4)*5)),1))),IF(VLOOKUP($E34,'Country Indicator Data'!$B$4:$N$194,3,FALSE)="x","x",ROUND(IF(VLOOKUP($E34,'Country Indicator Data'!$B$4:$N$194,3,FALSE)&gt;$F$3,5,IF(VLOOKUP($E34,'Country Indicator Data'!$B$4:$N$194,3,FALSE)&lt;$F$4,0,($F$3-VLOOKUP($E34,'Country Indicator Data'!$B$4:$N$194,3,FALSE))/($F$3-$F$4)*5)),1)))</f>
        <v>1.4</v>
      </c>
      <c r="G34" s="188">
        <f>IF(B34="Regional crisis",(IF(VLOOKUP($C34,'Regional Crises'!$B$1:$R$66,9,FALSE)="x","x",ROUND(IF(VLOOKUP($C34,'Regional Crises'!$B$1:$R$66,9,FALSE)&gt;G$3,5,IF(VLOOKUP($C34,'Regional Crises'!$B$1:$R$66,9,FALSE)&lt;G$4,0,(G$3-VLOOKUP($C34,'Regional Crises'!$B$1:$R$66,9,FALSE))/(G$3-G$4)*5)),1))),IF(VLOOKUP($E34,'Country Indicator Data'!$B$4:$N$194,5,FALSE)="x","x",ROUND(IF(VLOOKUP($E34,'Country Indicator Data'!$B$4:$N$194,5,FALSE)&gt;G$3,5,IF(VLOOKUP($E34,'Country Indicator Data'!$B$4:$N$194,5,FALSE)&lt;G$4,0,(G$3-VLOOKUP($E34,'Country Indicator Data'!$B$4:$N$194,5,FALSE))/(G$3-G$4)*5)),1)))</f>
        <v>1.7</v>
      </c>
      <c r="H34" s="188">
        <f t="shared" si="0"/>
        <v>1.5499999999999998</v>
      </c>
      <c r="I34" s="188">
        <f>IF(B34="Regional crisis",(IF(VLOOKUP($C34,'Regional Crises'!$B$1:$R$66,6,FALSE)="x","x",ROUND(IF(VLOOKUP($C34,'Regional Crises'!$B$1:$R$66,6,FALSE)&gt;I$3,5,IF(VLOOKUP($C34,'Regional Crises'!$B$1:$R$66,6,FALSE)&lt;I$4,0,5-(I$3-VLOOKUP($C34,'Regional Crises'!$B$1:$R$66,6,FALSE))/(I$3-I$4)*5)),1))),IF(VLOOKUP($E34,'Country Indicator Data'!$B$4:$N$194,2,FALSE)="x","x",ROUND(IF(VLOOKUP($E34,'Country Indicator Data'!$B$4:$N$194,2,FALSE)&gt;I$3,5,IF(VLOOKUP($E34,'Country Indicator Data'!$B$4:$N$194,2,FALSE)&lt;I$4,0,5-(I$3-VLOOKUP($E34,'Country Indicator Data'!$B$4:$N$194,2,FALSE))/(I$3-I$4)*5)),1)))</f>
        <v>2.1</v>
      </c>
      <c r="J34" s="188">
        <f>IF(B34="Regional crisis",(IF(VLOOKUP($C34,'Regional Crises'!$B$1:$R$66,8,FALSE)="x","x",ROUND(IF(VLOOKUP($C34,'Regional Crises'!$B$1:$R$66,8,FALSE)&gt;J$3,5,IF(VLOOKUP($C34,'Regional Crises'!$B$1:$R$66,8,FALSE)&lt;J$4,0,5-(J$3-VLOOKUP($C34,'Regional Crises'!$B$1:$R$66,8,FALSE))/(J$3-J$4)*5)),1))),IF(VLOOKUP($E34,'Country Indicator Data'!$B$4:$N$194,4,FALSE)="x","x",ROUND(IF(VLOOKUP($E34,'Country Indicator Data'!$B$4:$N$194,4,FALSE)&gt;J$3,5,IF(VLOOKUP($E34,'Country Indicator Data'!$B$4:$N$194,4,FALSE)&lt;J$4,0,5-(J$3-VLOOKUP($E34,'Country Indicator Data'!$B$4:$N$194,4,FALSE))/(J$3-J$4)*5)),1)))</f>
        <v>2.5</v>
      </c>
      <c r="K34" s="188">
        <f t="shared" si="1"/>
        <v>2.2999999999999998</v>
      </c>
      <c r="L34" s="188">
        <f>IF(B34="Regional crisis",(IF(VLOOKUP($C34,'Regional Crises'!$B$1:$R$66,10,FALSE)="x","x",ROUND(IF(VLOOKUP($C34,'Regional Crises'!$B$1:$R$66,10,FALSE)&gt;L$3,5,IF(VLOOKUP($C34,'Regional Crises'!$B$1:$R$66,10,FALSE)&lt;L$4,0,5-(L$3-VLOOKUP($C34,'Regional Crises'!$B$1:$R$66,10,FALSE))/(L$3-L$4)*5)),1))),IF(VLOOKUP($E34,'Country Indicator Data'!$B$4:$N$194,6,FALSE)="x","x",ROUND(IF(VLOOKUP($E34,'Country Indicator Data'!$B$4:$N$194,6,FALSE)&gt;L$3,5,IF(VLOOKUP($E34,'Country Indicator Data'!$B$4:$N$194,6,FALSE)&lt;L$4,0,5-(L$3-VLOOKUP($E34,'Country Indicator Data'!$B$4:$N$194,6,FALSE))/(L$3-L$4)*5)),1)))</f>
        <v>2.7</v>
      </c>
      <c r="M34" s="188">
        <f>IF(B34="Regional crisis",(IF(VLOOKUP($C34,'Regional Crises'!$B$1:$R$66,11,FALSE)="x","x",ROUND(IF(VLOOKUP($C34,'Regional Crises'!$B$1:$R$66,11,FALSE)&gt;M$3,5,IF(VLOOKUP($C34,'Regional Crises'!$B$1:$R$66,11,FALSE)&lt;M$4,0,5-(M$3-VLOOKUP($C34,'Regional Crises'!$B$1:$R$66,11,FALSE))/(M$3-M$4)*5)),1))),IF(VLOOKUP($E34,'Country Indicator Data'!$B$4:$N$194,7,FALSE)="x","x",ROUND(IF(VLOOKUP($E34,'Country Indicator Data'!$B$4:$N$194,7,FALSE)&gt;M$3,5,IF(VLOOKUP($E34,'Country Indicator Data'!$B$4:$N$194,7,FALSE)&lt;M$4,0,5-(M$3-VLOOKUP($E34,'Country Indicator Data'!$B$4:$N$194,7,FALSE))/(M$3-M$4)*5)),1)))</f>
        <v>3.2</v>
      </c>
      <c r="N34" s="188">
        <f t="shared" si="2"/>
        <v>2.95</v>
      </c>
      <c r="O34" s="188">
        <f t="shared" si="3"/>
        <v>2.2666666666666666</v>
      </c>
      <c r="P34" s="188">
        <f>IF(B34="Regional crisis",VLOOKUP(C34,'Regional Crises'!$B$1:$R$69,12,FALSE),VLOOKUP(E34,'Country Indicator Data'!$B$4:$I$194,8,FALSE))</f>
        <v>4</v>
      </c>
      <c r="Q34" s="188">
        <f>IF($B34="Regional crisis",((IF(VLOOKUP($C34,'Regional Crises'!$B$1:$R$66,13,FALSE)="x","x",ROUND(IF(VLOOKUP($C34,'Regional Crises'!$B$1:$R$66,13,FALSE)&gt;Q$3,5,IF(VLOOKUP($C34,'Regional Crises'!$B$1:$R$66,13,FALSE)&lt;Q$4,0,5-(LOG(Q$3)-LOG(VLOOKUP($C34,'Regional Crises'!$B$1:$R$66,13,FALSE)))/(LOG(Q$3)-LOG(Q$4))*5)),1)))),(IF(VLOOKUP($E34,'Country Indicator Data'!$B$4:$N$194,9,FALSE)="x","x",ROUND(IF(VLOOKUP($E34,'Country Indicator Data'!$B$4:$N$194,9,FALSE)&gt;Q$3,5,IF(VLOOKUP($E34,'Country Indicator Data'!$B$4:$N$194,9,FALSE)&lt;Q$4,0,5-(LOG(Q$3)-LOG(VLOOKUP($E34,'Country Indicator Data'!$B$4:$N$194,9,FALSE)))/(LOG(Q$3)-LOG(Q$4))*5)),1))))</f>
        <v>3.8</v>
      </c>
      <c r="R34" s="188">
        <f t="shared" si="4"/>
        <v>3.9</v>
      </c>
      <c r="S34" s="188">
        <f>IF(B34="Regional crisis",((IF(VLOOKUP($C34,'Regional Crises'!$B$1:$R$66,17,FALSE)="x","x",ROUND(IF(VLOOKUP($C34,'Regional Crises'!$B$1:$R$66,17,FALSE)&gt;S$3,0,IF(VLOOKUP($C34,'Regional Crises'!$B$1:$R$66,17,FALSE)&lt;S$4,5,(S$3-VLOOKUP($C34,'Regional Crises'!$B$1:$R$66,17,FALSE))/(S$3-S$4)*5)),1)))),(IF(VLOOKUP($E34,'Country Indicator Data'!$B$4:$N$194,13,FALSE)="x","x",ROUND(IF(VLOOKUP($E34,'Country Indicator Data'!$B$4:$N$194,13,FALSE)&gt;S$3,0,IF(VLOOKUP($E34,'Country Indicator Data'!$B$4:$N$194,13,FALSE)&lt;S$4,5,(S$3-VLOOKUP($E34,'Country Indicator Data'!$B$4:$N$194,13,FALSE))/(S$3-S$4)*5)),1))))</f>
        <v>3.2</v>
      </c>
      <c r="T34" s="188">
        <f>IF(B34="Regional crisis",((IF(VLOOKUP($C34,'Regional Crises'!$B$1:$R$66,14,FALSE)="x","x",ROUND(IF(VLOOKUP($C34,'Regional Crises'!$B$1:$R$66,14,FALSE)&gt;T$3,0,IF(VLOOKUP($C34,'Regional Crises'!$B$1:$R$66,14,FALSE)&lt;T$4,5,(T$3-VLOOKUP($C34,'Regional Crises'!$B$1:$R$66,14,FALSE))/(T$3-T$4)*5)),1)))),(IF(VLOOKUP($E34,'Country Indicator Data'!$B$4:$N$194,10,FALSE)="x","x",ROUND(IF(VLOOKUP($E34,'Country Indicator Data'!$B$4:$N$194,10,FALSE)&gt;T$3,0,IF(VLOOKUP($E34,'Country Indicator Data'!$B$4:$N$194,10,FALSE)&lt;T$4,5,(T$3-VLOOKUP($E34,'Country Indicator Data'!$B$4:$N$194,10,FALSE))/(T$3-T$4)*5)),1))))</f>
        <v>2.9</v>
      </c>
      <c r="U34" s="188">
        <f>IF(B34="Regional crisis",((IF(VLOOKUP($C34,'Regional Crises'!$B$1:$R$66,15,FALSE)="x","x",ROUND(IF(VLOOKUP($C34,'Regional Crises'!$B$1:$R$66,15,FALSE)&gt;U$3,0,IF(VLOOKUP($C34,'Regional Crises'!$B$1:$R$66,15,FALSE)&lt;U$4,5,(U$3-VLOOKUP($C34,'Regional Crises'!$B$1:$R$66,15,FALSE))/(U$3-U$4)*5)),1)))),(IF(VLOOKUP($E34,'Country Indicator Data'!$B$4:$N$194,11,FALSE)="x","x",ROUND(IF(VLOOKUP($E34,'Country Indicator Data'!$B$4:$N$194,11,FALSE)&gt;U$3,0,IF(VLOOKUP($E34,'Country Indicator Data'!$B$4:$N$194,11,FALSE)&lt;U$4,5,(U$3-VLOOKUP($E34,'Country Indicator Data'!$B$4:$N$194,11,FALSE))/(U$3-U$4)*5)),1))))</f>
        <v>1.9</v>
      </c>
      <c r="V34" s="188">
        <f>IF(B34="Regional crisis",((IF(VLOOKUP($C34,'Regional Crises'!$B$1:$R$66,16,FALSE)="x","x",ROUND(IF(VLOOKUP($C34,'Regional Crises'!$B$1:$R$66,16,FALSE)&gt;V$3,0,IF(VLOOKUP($C34,'Regional Crises'!$B$1:$R$66,16,FALSE)&lt;V$4,5,(V$3-VLOOKUP($C34,'Regional Crises'!$B$1:$R$66,16,FALSE))/(V$3-V$4)*5)),1)))),(IF(VLOOKUP($E34,'Country Indicator Data'!$B$4:$N$194,12,FALSE)="x","x",ROUND(IF(VLOOKUP($E34,'Country Indicator Data'!$B$4:$N$194,12,FALSE)&gt;V$3,0,IF(VLOOKUP($E34,'Country Indicator Data'!$B$4:$N$194,12,FALSE)&lt;V$4,5,(V$3-VLOOKUP($E34,'Country Indicator Data'!$B$4:$N$194,12,FALSE))/(V$3-V$4)*5)),1))))</f>
        <v>1.7</v>
      </c>
      <c r="W34" s="188">
        <f t="shared" si="5"/>
        <v>2.4</v>
      </c>
      <c r="X34" s="188">
        <f t="shared" si="6"/>
        <v>2.9</v>
      </c>
      <c r="Y34" s="212">
        <f>IF('Core Indicators'!FC31="x","x",IF('Core Indicators'!FC31&gt;=5,5,IF('Core Indicators'!FC31&gt;=4,4,IF('Core Indicators'!FC31&gt;=3,3,IF('Core Indicators'!FC31&gt;=2,2,IF('Core Indicators'!FC31&gt;=1,1,0))))))</f>
        <v>3</v>
      </c>
      <c r="Z34" s="188">
        <f t="shared" si="7"/>
        <v>3</v>
      </c>
      <c r="AA34" s="212">
        <f>'Crisis Indicator Data'!Y31</f>
        <v>0</v>
      </c>
      <c r="AB34" s="212">
        <f>'Crisis Indicator Data'!Z31</f>
        <v>2</v>
      </c>
      <c r="AC34" s="212">
        <f>'Crisis Indicator Data'!AA31</f>
        <v>0</v>
      </c>
      <c r="AD34" s="212">
        <f>'Crisis Indicator Data'!AB31</f>
        <v>0</v>
      </c>
      <c r="AE34" s="212">
        <f t="shared" si="10"/>
        <v>2</v>
      </c>
      <c r="AF34" s="212">
        <f>'Crisis Indicator Data'!AC31</f>
        <v>0</v>
      </c>
      <c r="AG34" s="212">
        <f>'Crisis Indicator Data'!AD31</f>
        <v>2</v>
      </c>
      <c r="AH34" s="212">
        <f t="shared" si="11"/>
        <v>2</v>
      </c>
      <c r="AI34" s="212">
        <f>'Crisis Indicator Data'!AE31</f>
        <v>1</v>
      </c>
      <c r="AJ34" s="212">
        <f>'Crisis Indicator Data'!AF31</f>
        <v>3</v>
      </c>
      <c r="AK34" s="212">
        <f>'Crisis Indicator Data'!AG31</f>
        <v>1</v>
      </c>
      <c r="AL34" s="212">
        <f t="shared" si="12"/>
        <v>4</v>
      </c>
      <c r="AM34" s="188">
        <f t="shared" si="8"/>
        <v>3</v>
      </c>
      <c r="AN34" s="188">
        <f t="shared" si="9"/>
        <v>3</v>
      </c>
    </row>
    <row r="35" spans="1:40" ht="13.5" customHeight="1" x14ac:dyDescent="0.3">
      <c r="A35" s="196" t="str">
        <f>'Crisis Indicator Data'!A32</f>
        <v>Hurricane Eta and Iota in Colombia</v>
      </c>
      <c r="B35" s="197" t="str">
        <f>'Crisis Indicator Data'!B32</f>
        <v>Tropical cyclone</v>
      </c>
      <c r="C35" s="197" t="str">
        <f>'Crisis Indicator Data'!C32</f>
        <v>COL003</v>
      </c>
      <c r="D35" s="197" t="str">
        <f>'Crisis Indicator Data'!D32</f>
        <v>Colombia</v>
      </c>
      <c r="E35" s="198" t="str">
        <f>'Crisis Indicator Data'!E32</f>
        <v>COL</v>
      </c>
      <c r="F35" s="188">
        <f>IF(B35="Regional crisis",(IF(VLOOKUP($C35,'Regional Crises'!$B$1:$R$66,7,FALSE)="x","x",ROUND(IF(VLOOKUP($C35,'Regional Crises'!$B$1:$R$66,7,FALSE)&gt;$F$3,5,IF(VLOOKUP($C35,'Regional Crises'!$B$1:$R$66,7,FALSE)&lt;F$4,0,($F$3-VLOOKUP($C35,'Regional Crises'!$B$1:$R$66,7,FALSE))/($F$3-$F$4)*5)),1))),IF(VLOOKUP($E35,'Country Indicator Data'!$B$4:$N$194,3,FALSE)="x","x",ROUND(IF(VLOOKUP($E35,'Country Indicator Data'!$B$4:$N$194,3,FALSE)&gt;$F$3,5,IF(VLOOKUP($E35,'Country Indicator Data'!$B$4:$N$194,3,FALSE)&lt;$F$4,0,($F$3-VLOOKUP($E35,'Country Indicator Data'!$B$4:$N$194,3,FALSE))/($F$3-$F$4)*5)),1)))</f>
        <v>1.4</v>
      </c>
      <c r="G35" s="188">
        <f>IF(B35="Regional crisis",(IF(VLOOKUP($C35,'Regional Crises'!$B$1:$R$66,9,FALSE)="x","x",ROUND(IF(VLOOKUP($C35,'Regional Crises'!$B$1:$R$66,9,FALSE)&gt;G$3,5,IF(VLOOKUP($C35,'Regional Crises'!$B$1:$R$66,9,FALSE)&lt;G$4,0,(G$3-VLOOKUP($C35,'Regional Crises'!$B$1:$R$66,9,FALSE))/(G$3-G$4)*5)),1))),IF(VLOOKUP($E35,'Country Indicator Data'!$B$4:$N$194,5,FALSE)="x","x",ROUND(IF(VLOOKUP($E35,'Country Indicator Data'!$B$4:$N$194,5,FALSE)&gt;G$3,5,IF(VLOOKUP($E35,'Country Indicator Data'!$B$4:$N$194,5,FALSE)&lt;G$4,0,(G$3-VLOOKUP($E35,'Country Indicator Data'!$B$4:$N$194,5,FALSE))/(G$3-G$4)*5)),1)))</f>
        <v>1.7</v>
      </c>
      <c r="H35" s="188">
        <f t="shared" si="0"/>
        <v>1.5499999999999998</v>
      </c>
      <c r="I35" s="188">
        <f>IF(B35="Regional crisis",(IF(VLOOKUP($C35,'Regional Crises'!$B$1:$R$66,6,FALSE)="x","x",ROUND(IF(VLOOKUP($C35,'Regional Crises'!$B$1:$R$66,6,FALSE)&gt;I$3,5,IF(VLOOKUP($C35,'Regional Crises'!$B$1:$R$66,6,FALSE)&lt;I$4,0,5-(I$3-VLOOKUP($C35,'Regional Crises'!$B$1:$R$66,6,FALSE))/(I$3-I$4)*5)),1))),IF(VLOOKUP($E35,'Country Indicator Data'!$B$4:$N$194,2,FALSE)="x","x",ROUND(IF(VLOOKUP($E35,'Country Indicator Data'!$B$4:$N$194,2,FALSE)&gt;I$3,5,IF(VLOOKUP($E35,'Country Indicator Data'!$B$4:$N$194,2,FALSE)&lt;I$4,0,5-(I$3-VLOOKUP($E35,'Country Indicator Data'!$B$4:$N$194,2,FALSE))/(I$3-I$4)*5)),1)))</f>
        <v>2.1</v>
      </c>
      <c r="J35" s="188">
        <f>IF(B35="Regional crisis",(IF(VLOOKUP($C35,'Regional Crises'!$B$1:$R$66,8,FALSE)="x","x",ROUND(IF(VLOOKUP($C35,'Regional Crises'!$B$1:$R$66,8,FALSE)&gt;J$3,5,IF(VLOOKUP($C35,'Regional Crises'!$B$1:$R$66,8,FALSE)&lt;J$4,0,5-(J$3-VLOOKUP($C35,'Regional Crises'!$B$1:$R$66,8,FALSE))/(J$3-J$4)*5)),1))),IF(VLOOKUP($E35,'Country Indicator Data'!$B$4:$N$194,4,FALSE)="x","x",ROUND(IF(VLOOKUP($E35,'Country Indicator Data'!$B$4:$N$194,4,FALSE)&gt;J$3,5,IF(VLOOKUP($E35,'Country Indicator Data'!$B$4:$N$194,4,FALSE)&lt;J$4,0,5-(J$3-VLOOKUP($E35,'Country Indicator Data'!$B$4:$N$194,4,FALSE))/(J$3-J$4)*5)),1)))</f>
        <v>2.5</v>
      </c>
      <c r="K35" s="188">
        <f t="shared" si="1"/>
        <v>2.2999999999999998</v>
      </c>
      <c r="L35" s="188">
        <f>IF(B35="Regional crisis",(IF(VLOOKUP($C35,'Regional Crises'!$B$1:$R$66,10,FALSE)="x","x",ROUND(IF(VLOOKUP($C35,'Regional Crises'!$B$1:$R$66,10,FALSE)&gt;L$3,5,IF(VLOOKUP($C35,'Regional Crises'!$B$1:$R$66,10,FALSE)&lt;L$4,0,5-(L$3-VLOOKUP($C35,'Regional Crises'!$B$1:$R$66,10,FALSE))/(L$3-L$4)*5)),1))),IF(VLOOKUP($E35,'Country Indicator Data'!$B$4:$N$194,6,FALSE)="x","x",ROUND(IF(VLOOKUP($E35,'Country Indicator Data'!$B$4:$N$194,6,FALSE)&gt;L$3,5,IF(VLOOKUP($E35,'Country Indicator Data'!$B$4:$N$194,6,FALSE)&lt;L$4,0,5-(L$3-VLOOKUP($E35,'Country Indicator Data'!$B$4:$N$194,6,FALSE))/(L$3-L$4)*5)),1)))</f>
        <v>2.7</v>
      </c>
      <c r="M35" s="188">
        <f>IF(B35="Regional crisis",(IF(VLOOKUP($C35,'Regional Crises'!$B$1:$R$66,11,FALSE)="x","x",ROUND(IF(VLOOKUP($C35,'Regional Crises'!$B$1:$R$66,11,FALSE)&gt;M$3,5,IF(VLOOKUP($C35,'Regional Crises'!$B$1:$R$66,11,FALSE)&lt;M$4,0,5-(M$3-VLOOKUP($C35,'Regional Crises'!$B$1:$R$66,11,FALSE))/(M$3-M$4)*5)),1))),IF(VLOOKUP($E35,'Country Indicator Data'!$B$4:$N$194,7,FALSE)="x","x",ROUND(IF(VLOOKUP($E35,'Country Indicator Data'!$B$4:$N$194,7,FALSE)&gt;M$3,5,IF(VLOOKUP($E35,'Country Indicator Data'!$B$4:$N$194,7,FALSE)&lt;M$4,0,5-(M$3-VLOOKUP($E35,'Country Indicator Data'!$B$4:$N$194,7,FALSE))/(M$3-M$4)*5)),1)))</f>
        <v>3.2</v>
      </c>
      <c r="N35" s="188">
        <f t="shared" si="2"/>
        <v>2.95</v>
      </c>
      <c r="O35" s="188">
        <f t="shared" si="3"/>
        <v>2.2666666666666666</v>
      </c>
      <c r="P35" s="188">
        <f>IF(B35="Regional crisis",VLOOKUP(C35,'Regional Crises'!$B$1:$R$69,12,FALSE),VLOOKUP(E35,'Country Indicator Data'!$B$4:$I$194,8,FALSE))</f>
        <v>4</v>
      </c>
      <c r="Q35" s="188">
        <f>IF($B35="Regional crisis",((IF(VLOOKUP($C35,'Regional Crises'!$B$1:$R$66,13,FALSE)="x","x",ROUND(IF(VLOOKUP($C35,'Regional Crises'!$B$1:$R$66,13,FALSE)&gt;Q$3,5,IF(VLOOKUP($C35,'Regional Crises'!$B$1:$R$66,13,FALSE)&lt;Q$4,0,5-(LOG(Q$3)-LOG(VLOOKUP($C35,'Regional Crises'!$B$1:$R$66,13,FALSE)))/(LOG(Q$3)-LOG(Q$4))*5)),1)))),(IF(VLOOKUP($E35,'Country Indicator Data'!$B$4:$N$194,9,FALSE)="x","x",ROUND(IF(VLOOKUP($E35,'Country Indicator Data'!$B$4:$N$194,9,FALSE)&gt;Q$3,5,IF(VLOOKUP($E35,'Country Indicator Data'!$B$4:$N$194,9,FALSE)&lt;Q$4,0,5-(LOG(Q$3)-LOG(VLOOKUP($E35,'Country Indicator Data'!$B$4:$N$194,9,FALSE)))/(LOG(Q$3)-LOG(Q$4))*5)),1))))</f>
        <v>3.8</v>
      </c>
      <c r="R35" s="188">
        <f t="shared" si="4"/>
        <v>3.9</v>
      </c>
      <c r="S35" s="188">
        <f>IF(B35="Regional crisis",((IF(VLOOKUP($C35,'Regional Crises'!$B$1:$R$66,17,FALSE)="x","x",ROUND(IF(VLOOKUP($C35,'Regional Crises'!$B$1:$R$66,17,FALSE)&gt;S$3,0,IF(VLOOKUP($C35,'Regional Crises'!$B$1:$R$66,17,FALSE)&lt;S$4,5,(S$3-VLOOKUP($C35,'Regional Crises'!$B$1:$R$66,17,FALSE))/(S$3-S$4)*5)),1)))),(IF(VLOOKUP($E35,'Country Indicator Data'!$B$4:$N$194,13,FALSE)="x","x",ROUND(IF(VLOOKUP($E35,'Country Indicator Data'!$B$4:$N$194,13,FALSE)&gt;S$3,0,IF(VLOOKUP($E35,'Country Indicator Data'!$B$4:$N$194,13,FALSE)&lt;S$4,5,(S$3-VLOOKUP($E35,'Country Indicator Data'!$B$4:$N$194,13,FALSE))/(S$3-S$4)*5)),1))))</f>
        <v>3.2</v>
      </c>
      <c r="T35" s="188">
        <f>IF(B35="Regional crisis",((IF(VLOOKUP($C35,'Regional Crises'!$B$1:$R$66,14,FALSE)="x","x",ROUND(IF(VLOOKUP($C35,'Regional Crises'!$B$1:$R$66,14,FALSE)&gt;T$3,0,IF(VLOOKUP($C35,'Regional Crises'!$B$1:$R$66,14,FALSE)&lt;T$4,5,(T$3-VLOOKUP($C35,'Regional Crises'!$B$1:$R$66,14,FALSE))/(T$3-T$4)*5)),1)))),(IF(VLOOKUP($E35,'Country Indicator Data'!$B$4:$N$194,10,FALSE)="x","x",ROUND(IF(VLOOKUP($E35,'Country Indicator Data'!$B$4:$N$194,10,FALSE)&gt;T$3,0,IF(VLOOKUP($E35,'Country Indicator Data'!$B$4:$N$194,10,FALSE)&lt;T$4,5,(T$3-VLOOKUP($E35,'Country Indicator Data'!$B$4:$N$194,10,FALSE))/(T$3-T$4)*5)),1))))</f>
        <v>2.9</v>
      </c>
      <c r="U35" s="188">
        <f>IF(B35="Regional crisis",((IF(VLOOKUP($C35,'Regional Crises'!$B$1:$R$66,15,FALSE)="x","x",ROUND(IF(VLOOKUP($C35,'Regional Crises'!$B$1:$R$66,15,FALSE)&gt;U$3,0,IF(VLOOKUP($C35,'Regional Crises'!$B$1:$R$66,15,FALSE)&lt;U$4,5,(U$3-VLOOKUP($C35,'Regional Crises'!$B$1:$R$66,15,FALSE))/(U$3-U$4)*5)),1)))),(IF(VLOOKUP($E35,'Country Indicator Data'!$B$4:$N$194,11,FALSE)="x","x",ROUND(IF(VLOOKUP($E35,'Country Indicator Data'!$B$4:$N$194,11,FALSE)&gt;U$3,0,IF(VLOOKUP($E35,'Country Indicator Data'!$B$4:$N$194,11,FALSE)&lt;U$4,5,(U$3-VLOOKUP($E35,'Country Indicator Data'!$B$4:$N$194,11,FALSE))/(U$3-U$4)*5)),1))))</f>
        <v>1.9</v>
      </c>
      <c r="V35" s="188">
        <f>IF(B35="Regional crisis",((IF(VLOOKUP($C35,'Regional Crises'!$B$1:$R$66,16,FALSE)="x","x",ROUND(IF(VLOOKUP($C35,'Regional Crises'!$B$1:$R$66,16,FALSE)&gt;V$3,0,IF(VLOOKUP($C35,'Regional Crises'!$B$1:$R$66,16,FALSE)&lt;V$4,5,(V$3-VLOOKUP($C35,'Regional Crises'!$B$1:$R$66,16,FALSE))/(V$3-V$4)*5)),1)))),(IF(VLOOKUP($E35,'Country Indicator Data'!$B$4:$N$194,12,FALSE)="x","x",ROUND(IF(VLOOKUP($E35,'Country Indicator Data'!$B$4:$N$194,12,FALSE)&gt;V$3,0,IF(VLOOKUP($E35,'Country Indicator Data'!$B$4:$N$194,12,FALSE)&lt;V$4,5,(V$3-VLOOKUP($E35,'Country Indicator Data'!$B$4:$N$194,12,FALSE))/(V$3-V$4)*5)),1))))</f>
        <v>1.7</v>
      </c>
      <c r="W35" s="188">
        <f t="shared" si="5"/>
        <v>2.4</v>
      </c>
      <c r="X35" s="188">
        <f t="shared" si="6"/>
        <v>2.9</v>
      </c>
      <c r="Y35" s="212">
        <f>IF('Core Indicators'!FC32="x","x",IF('Core Indicators'!FC32&gt;=5,5,IF('Core Indicators'!FC32&gt;=4,4,IF('Core Indicators'!FC32&gt;=3,3,IF('Core Indicators'!FC32&gt;=2,2,IF('Core Indicators'!FC32&gt;=1,1,0))))))</f>
        <v>3</v>
      </c>
      <c r="Z35" s="188">
        <f t="shared" si="7"/>
        <v>3</v>
      </c>
      <c r="AA35" s="212">
        <f>'Crisis Indicator Data'!Y32</f>
        <v>0</v>
      </c>
      <c r="AB35" s="212">
        <f>'Crisis Indicator Data'!Z32</f>
        <v>2</v>
      </c>
      <c r="AC35" s="212">
        <f>'Crisis Indicator Data'!AA32</f>
        <v>0</v>
      </c>
      <c r="AD35" s="212">
        <f>'Crisis Indicator Data'!AB32</f>
        <v>2</v>
      </c>
      <c r="AE35" s="212">
        <f t="shared" si="10"/>
        <v>2</v>
      </c>
      <c r="AF35" s="212">
        <f>'Crisis Indicator Data'!AC32</f>
        <v>0</v>
      </c>
      <c r="AG35" s="212">
        <f>'Crisis Indicator Data'!AD32</f>
        <v>3</v>
      </c>
      <c r="AH35" s="212">
        <f t="shared" si="11"/>
        <v>3</v>
      </c>
      <c r="AI35" s="212">
        <f>'Crisis Indicator Data'!AE32</f>
        <v>2</v>
      </c>
      <c r="AJ35" s="212">
        <f>'Crisis Indicator Data'!AF32</f>
        <v>2</v>
      </c>
      <c r="AK35" s="212">
        <f>'Crisis Indicator Data'!AG32</f>
        <v>2</v>
      </c>
      <c r="AL35" s="212">
        <f t="shared" si="12"/>
        <v>4</v>
      </c>
      <c r="AM35" s="188">
        <f t="shared" si="8"/>
        <v>3</v>
      </c>
      <c r="AN35" s="188">
        <f t="shared" si="9"/>
        <v>3</v>
      </c>
    </row>
    <row r="36" spans="1:40" ht="13.5" customHeight="1" x14ac:dyDescent="0.3">
      <c r="A36" s="196" t="str">
        <f>'Crisis Indicator Data'!A33</f>
        <v>Floods in Congo</v>
      </c>
      <c r="B36" s="197" t="str">
        <f>'Crisis Indicator Data'!B33</f>
        <v>Flood</v>
      </c>
      <c r="C36" s="197" t="str">
        <f>'Crisis Indicator Data'!C33</f>
        <v>COG004</v>
      </c>
      <c r="D36" s="197" t="str">
        <f>'Crisis Indicator Data'!D33</f>
        <v>Congo</v>
      </c>
      <c r="E36" s="198" t="str">
        <f>'Crisis Indicator Data'!E33</f>
        <v>COG</v>
      </c>
      <c r="F36" s="188">
        <f>IF(B36="Regional crisis",(IF(VLOOKUP($C36,'Regional Crises'!$B$1:$R$66,7,FALSE)="x","x",ROUND(IF(VLOOKUP($C36,'Regional Crises'!$B$1:$R$66,7,FALSE)&gt;$F$3,5,IF(VLOOKUP($C36,'Regional Crises'!$B$1:$R$66,7,FALSE)&lt;F$4,0,($F$3-VLOOKUP($C36,'Regional Crises'!$B$1:$R$66,7,FALSE))/($F$3-$F$4)*5)),1))),IF(VLOOKUP($E36,'Country Indicator Data'!$B$4:$N$194,3,FALSE)="x","x",ROUND(IF(VLOOKUP($E36,'Country Indicator Data'!$B$4:$N$194,3,FALSE)&gt;$F$3,5,IF(VLOOKUP($E36,'Country Indicator Data'!$B$4:$N$194,3,FALSE)&lt;$F$4,0,($F$3-VLOOKUP($E36,'Country Indicator Data'!$B$4:$N$194,3,FALSE))/($F$3-$F$4)*5)),1)))</f>
        <v>1.4</v>
      </c>
      <c r="G36" s="188">
        <f>IF(B36="Regional crisis",(IF(VLOOKUP($C36,'Regional Crises'!$B$1:$R$66,9,FALSE)="x","x",ROUND(IF(VLOOKUP($C36,'Regional Crises'!$B$1:$R$66,9,FALSE)&gt;G$3,5,IF(VLOOKUP($C36,'Regional Crises'!$B$1:$R$66,9,FALSE)&lt;G$4,0,(G$3-VLOOKUP($C36,'Regional Crises'!$B$1:$R$66,9,FALSE))/(G$3-G$4)*5)),1))),IF(VLOOKUP($E36,'Country Indicator Data'!$B$4:$N$194,5,FALSE)="x","x",ROUND(IF(VLOOKUP($E36,'Country Indicator Data'!$B$4:$N$194,5,FALSE)&gt;G$3,5,IF(VLOOKUP($E36,'Country Indicator Data'!$B$4:$N$194,5,FALSE)&lt;G$4,0,(G$3-VLOOKUP($E36,'Country Indicator Data'!$B$4:$N$194,5,FALSE))/(G$3-G$4)*5)),1)))</f>
        <v>3.4</v>
      </c>
      <c r="H36" s="188">
        <f t="shared" si="0"/>
        <v>2.4</v>
      </c>
      <c r="I36" s="188">
        <f>IF(B36="Regional crisis",(IF(VLOOKUP($C36,'Regional Crises'!$B$1:$R$66,6,FALSE)="x","x",ROUND(IF(VLOOKUP($C36,'Regional Crises'!$B$1:$R$66,6,FALSE)&gt;I$3,5,IF(VLOOKUP($C36,'Regional Crises'!$B$1:$R$66,6,FALSE)&lt;I$4,0,5-(I$3-VLOOKUP($C36,'Regional Crises'!$B$1:$R$66,6,FALSE))/(I$3-I$4)*5)),1))),IF(VLOOKUP($E36,'Country Indicator Data'!$B$4:$N$194,2,FALSE)="x","x",ROUND(IF(VLOOKUP($E36,'Country Indicator Data'!$B$4:$N$194,2,FALSE)&gt;I$3,5,IF(VLOOKUP($E36,'Country Indicator Data'!$B$4:$N$194,2,FALSE)&lt;I$4,0,5-(I$3-VLOOKUP($E36,'Country Indicator Data'!$B$4:$N$194,2,FALSE))/(I$3-I$4)*5)),1)))</f>
        <v>4.4000000000000004</v>
      </c>
      <c r="J36" s="188">
        <f>IF(B36="Regional crisis",(IF(VLOOKUP($C36,'Regional Crises'!$B$1:$R$66,8,FALSE)="x","x",ROUND(IF(VLOOKUP($C36,'Regional Crises'!$B$1:$R$66,8,FALSE)&gt;J$3,5,IF(VLOOKUP($C36,'Regional Crises'!$B$1:$R$66,8,FALSE)&lt;J$4,0,5-(J$3-VLOOKUP($C36,'Regional Crises'!$B$1:$R$66,8,FALSE))/(J$3-J$4)*5)),1))),IF(VLOOKUP($E36,'Country Indicator Data'!$B$4:$N$194,4,FALSE)="x","x",ROUND(IF(VLOOKUP($E36,'Country Indicator Data'!$B$4:$N$194,4,FALSE)&gt;J$3,5,IF(VLOOKUP($E36,'Country Indicator Data'!$B$4:$N$194,4,FALSE)&lt;J$4,0,5-(J$3-VLOOKUP($E36,'Country Indicator Data'!$B$4:$N$194,4,FALSE))/(J$3-J$4)*5)),1)))</f>
        <v>5</v>
      </c>
      <c r="K36" s="188">
        <f t="shared" si="1"/>
        <v>4.7</v>
      </c>
      <c r="L36" s="188">
        <f>IF(B36="Regional crisis",(IF(VLOOKUP($C36,'Regional Crises'!$B$1:$R$66,10,FALSE)="x","x",ROUND(IF(VLOOKUP($C36,'Regional Crises'!$B$1:$R$66,10,FALSE)&gt;L$3,5,IF(VLOOKUP($C36,'Regional Crises'!$B$1:$R$66,10,FALSE)&lt;L$4,0,5-(L$3-VLOOKUP($C36,'Regional Crises'!$B$1:$R$66,10,FALSE))/(L$3-L$4)*5)),1))),IF(VLOOKUP($E36,'Country Indicator Data'!$B$4:$N$194,6,FALSE)="x","x",ROUND(IF(VLOOKUP($E36,'Country Indicator Data'!$B$4:$N$194,6,FALSE)&gt;L$3,5,IF(VLOOKUP($E36,'Country Indicator Data'!$B$4:$N$194,6,FALSE)&lt;L$4,0,5-(L$3-VLOOKUP($E36,'Country Indicator Data'!$B$4:$N$194,6,FALSE))/(L$3-L$4)*5)),1)))</f>
        <v>3.9</v>
      </c>
      <c r="M36" s="188">
        <f>IF(B36="Regional crisis",(IF(VLOOKUP($C36,'Regional Crises'!$B$1:$R$66,11,FALSE)="x","x",ROUND(IF(VLOOKUP($C36,'Regional Crises'!$B$1:$R$66,11,FALSE)&gt;M$3,5,IF(VLOOKUP($C36,'Regional Crises'!$B$1:$R$66,11,FALSE)&lt;M$4,0,5-(M$3-VLOOKUP($C36,'Regional Crises'!$B$1:$R$66,11,FALSE))/(M$3-M$4)*5)),1))),IF(VLOOKUP($E36,'Country Indicator Data'!$B$4:$N$194,7,FALSE)="x","x",ROUND(IF(VLOOKUP($E36,'Country Indicator Data'!$B$4:$N$194,7,FALSE)&gt;M$3,5,IF(VLOOKUP($E36,'Country Indicator Data'!$B$4:$N$194,7,FALSE)&lt;M$4,0,5-(M$3-VLOOKUP($E36,'Country Indicator Data'!$B$4:$N$194,7,FALSE))/(M$3-M$4)*5)),1)))</f>
        <v>3</v>
      </c>
      <c r="N36" s="188">
        <f t="shared" si="2"/>
        <v>3.45</v>
      </c>
      <c r="O36" s="188">
        <f t="shared" si="3"/>
        <v>3.5166666666666671</v>
      </c>
      <c r="P36" s="188">
        <f>IF(B36="Regional crisis",VLOOKUP(C36,'Regional Crises'!$B$1:$R$69,12,FALSE),VLOOKUP(E36,'Country Indicator Data'!$B$4:$I$194,8,FALSE))</f>
        <v>1</v>
      </c>
      <c r="Q36" s="188" t="str">
        <f>IF($B36="Regional crisis",((IF(VLOOKUP($C36,'Regional Crises'!$B$1:$R$66,13,FALSE)="x","x",ROUND(IF(VLOOKUP($C36,'Regional Crises'!$B$1:$R$66,13,FALSE)&gt;Q$3,5,IF(VLOOKUP($C36,'Regional Crises'!$B$1:$R$66,13,FALSE)&lt;Q$4,0,5-(LOG(Q$3)-LOG(VLOOKUP($C36,'Regional Crises'!$B$1:$R$66,13,FALSE)))/(LOG(Q$3)-LOG(Q$4))*5)),1)))),(IF(VLOOKUP($E36,'Country Indicator Data'!$B$4:$N$194,9,FALSE)="x","x",ROUND(IF(VLOOKUP($E36,'Country Indicator Data'!$B$4:$N$194,9,FALSE)&gt;Q$3,5,IF(VLOOKUP($E36,'Country Indicator Data'!$B$4:$N$194,9,FALSE)&lt;Q$4,0,5-(LOG(Q$3)-LOG(VLOOKUP($E36,'Country Indicator Data'!$B$4:$N$194,9,FALSE)))/(LOG(Q$3)-LOG(Q$4))*5)),1))))</f>
        <v>x</v>
      </c>
      <c r="R36" s="188">
        <f t="shared" si="4"/>
        <v>1</v>
      </c>
      <c r="S36" s="188">
        <f>IF(B36="Regional crisis",((IF(VLOOKUP($C36,'Regional Crises'!$B$1:$R$66,17,FALSE)="x","x",ROUND(IF(VLOOKUP($C36,'Regional Crises'!$B$1:$R$66,17,FALSE)&gt;S$3,0,IF(VLOOKUP($C36,'Regional Crises'!$B$1:$R$66,17,FALSE)&lt;S$4,5,(S$3-VLOOKUP($C36,'Regional Crises'!$B$1:$R$66,17,FALSE))/(S$3-S$4)*5)),1)))),(IF(VLOOKUP($E36,'Country Indicator Data'!$B$4:$N$194,13,FALSE)="x","x",ROUND(IF(VLOOKUP($E36,'Country Indicator Data'!$B$4:$N$194,13,FALSE)&gt;S$3,0,IF(VLOOKUP($E36,'Country Indicator Data'!$B$4:$N$194,13,FALSE)&lt;S$4,5,(S$3-VLOOKUP($E36,'Country Indicator Data'!$B$4:$N$194,13,FALSE))/(S$3-S$4)*5)),1))))</f>
        <v>4.0999999999999996</v>
      </c>
      <c r="T36" s="188">
        <f>IF(B36="Regional crisis",((IF(VLOOKUP($C36,'Regional Crises'!$B$1:$R$66,14,FALSE)="x","x",ROUND(IF(VLOOKUP($C36,'Regional Crises'!$B$1:$R$66,14,FALSE)&gt;T$3,0,IF(VLOOKUP($C36,'Regional Crises'!$B$1:$R$66,14,FALSE)&lt;T$4,5,(T$3-VLOOKUP($C36,'Regional Crises'!$B$1:$R$66,14,FALSE))/(T$3-T$4)*5)),1)))),(IF(VLOOKUP($E36,'Country Indicator Data'!$B$4:$N$194,10,FALSE)="x","x",ROUND(IF(VLOOKUP($E36,'Country Indicator Data'!$B$4:$N$194,10,FALSE)&gt;T$3,0,IF(VLOOKUP($E36,'Country Indicator Data'!$B$4:$N$194,10,FALSE)&lt;T$4,5,(T$3-VLOOKUP($E36,'Country Indicator Data'!$B$4:$N$194,10,FALSE))/(T$3-T$4)*5)),1))))</f>
        <v>3.6</v>
      </c>
      <c r="U36" s="188">
        <f>IF(B36="Regional crisis",((IF(VLOOKUP($C36,'Regional Crises'!$B$1:$R$66,15,FALSE)="x","x",ROUND(IF(VLOOKUP($C36,'Regional Crises'!$B$1:$R$66,15,FALSE)&gt;U$3,0,IF(VLOOKUP($C36,'Regional Crises'!$B$1:$R$66,15,FALSE)&lt;U$4,5,(U$3-VLOOKUP($C36,'Regional Crises'!$B$1:$R$66,15,FALSE))/(U$3-U$4)*5)),1)))),(IF(VLOOKUP($E36,'Country Indicator Data'!$B$4:$N$194,11,FALSE)="x","x",ROUND(IF(VLOOKUP($E36,'Country Indicator Data'!$B$4:$N$194,11,FALSE)&gt;U$3,0,IF(VLOOKUP($E36,'Country Indicator Data'!$B$4:$N$194,11,FALSE)&lt;U$4,5,(U$3-VLOOKUP($E36,'Country Indicator Data'!$B$4:$N$194,11,FALSE))/(U$3-U$4)*5)),1))))</f>
        <v>3.8</v>
      </c>
      <c r="V36" s="188">
        <f>IF(B36="Regional crisis",((IF(VLOOKUP($C36,'Regional Crises'!$B$1:$R$66,16,FALSE)="x","x",ROUND(IF(VLOOKUP($C36,'Regional Crises'!$B$1:$R$66,16,FALSE)&gt;V$3,0,IF(VLOOKUP($C36,'Regional Crises'!$B$1:$R$66,16,FALSE)&lt;V$4,5,(V$3-VLOOKUP($C36,'Regional Crises'!$B$1:$R$66,16,FALSE))/(V$3-V$4)*5)),1)))),(IF(VLOOKUP($E36,'Country Indicator Data'!$B$4:$N$194,12,FALSE)="x","x",ROUND(IF(VLOOKUP($E36,'Country Indicator Data'!$B$4:$N$194,12,FALSE)&gt;V$3,0,IF(VLOOKUP($E36,'Country Indicator Data'!$B$4:$N$194,12,FALSE)&lt;V$4,5,(V$3-VLOOKUP($E36,'Country Indicator Data'!$B$4:$N$194,12,FALSE))/(V$3-V$4)*5)),1))))</f>
        <v>4</v>
      </c>
      <c r="W36" s="188">
        <f t="shared" si="5"/>
        <v>3.9</v>
      </c>
      <c r="X36" s="188">
        <f t="shared" si="6"/>
        <v>2.8</v>
      </c>
      <c r="Y36" s="212">
        <f>IF('Core Indicators'!FC33="x","x",IF('Core Indicators'!FC33&gt;=5,5,IF('Core Indicators'!FC33&gt;=4,4,IF('Core Indicators'!FC33&gt;=3,3,IF('Core Indicators'!FC33&gt;=2,2,IF('Core Indicators'!FC33&gt;=1,1,0))))))</f>
        <v>4</v>
      </c>
      <c r="Z36" s="188">
        <f t="shared" si="7"/>
        <v>4</v>
      </c>
      <c r="AA36" s="212">
        <f>'Crisis Indicator Data'!Y33</f>
        <v>0</v>
      </c>
      <c r="AB36" s="212">
        <f>'Crisis Indicator Data'!Z33</f>
        <v>0</v>
      </c>
      <c r="AC36" s="212">
        <f>'Crisis Indicator Data'!AA33</f>
        <v>0</v>
      </c>
      <c r="AD36" s="212">
        <f>'Crisis Indicator Data'!AB33</f>
        <v>0</v>
      </c>
      <c r="AE36" s="212">
        <f t="shared" si="10"/>
        <v>0</v>
      </c>
      <c r="AF36" s="212">
        <f>'Crisis Indicator Data'!AC33</f>
        <v>0</v>
      </c>
      <c r="AG36" s="212">
        <f>'Crisis Indicator Data'!AD33</f>
        <v>0</v>
      </c>
      <c r="AH36" s="212">
        <f t="shared" si="11"/>
        <v>0</v>
      </c>
      <c r="AI36" s="212">
        <f>'Crisis Indicator Data'!AE33</f>
        <v>0</v>
      </c>
      <c r="AJ36" s="212">
        <f>'Crisis Indicator Data'!AF33</f>
        <v>0</v>
      </c>
      <c r="AK36" s="212">
        <f>'Crisis Indicator Data'!AG33</f>
        <v>1</v>
      </c>
      <c r="AL36" s="212">
        <f t="shared" si="12"/>
        <v>1</v>
      </c>
      <c r="AM36" s="188">
        <f t="shared" si="8"/>
        <v>0</v>
      </c>
      <c r="AN36" s="188">
        <f t="shared" si="9"/>
        <v>2</v>
      </c>
    </row>
    <row r="37" spans="1:40" ht="13.5" customHeight="1" x14ac:dyDescent="0.3">
      <c r="A37" s="196" t="str">
        <f>'Crisis Indicator Data'!A34</f>
        <v>Nicaraguan refugees in Costa Rica</v>
      </c>
      <c r="B37" s="197" t="str">
        <f>'Crisis Indicator Data'!B34</f>
        <v>International displacement</v>
      </c>
      <c r="C37" s="197" t="str">
        <f>'Crisis Indicator Data'!C34</f>
        <v>CRI002</v>
      </c>
      <c r="D37" s="197" t="str">
        <f>'Crisis Indicator Data'!D34</f>
        <v>Costa Rica</v>
      </c>
      <c r="E37" s="198" t="str">
        <f>'Crisis Indicator Data'!E34</f>
        <v>CRI</v>
      </c>
      <c r="F37" s="188">
        <f>IF(B37="Regional crisis",(IF(VLOOKUP($C37,'Regional Crises'!$B$1:$R$66,7,FALSE)="x","x",ROUND(IF(VLOOKUP($C37,'Regional Crises'!$B$1:$R$66,7,FALSE)&gt;$F$3,5,IF(VLOOKUP($C37,'Regional Crises'!$B$1:$R$66,7,FALSE)&lt;F$4,0,($F$3-VLOOKUP($C37,'Regional Crises'!$B$1:$R$66,7,FALSE))/($F$3-$F$4)*5)),1))),IF(VLOOKUP($E37,'Country Indicator Data'!$B$4:$N$194,3,FALSE)="x","x",ROUND(IF(VLOOKUP($E37,'Country Indicator Data'!$B$4:$N$194,3,FALSE)&gt;$F$3,5,IF(VLOOKUP($E37,'Country Indicator Data'!$B$4:$N$194,3,FALSE)&lt;$F$4,0,($F$3-VLOOKUP($E37,'Country Indicator Data'!$B$4:$N$194,3,FALSE))/($F$3-$F$4)*5)),1)))</f>
        <v>1.1000000000000001</v>
      </c>
      <c r="G37" s="188">
        <f>IF(B37="Regional crisis",(IF(VLOOKUP($C37,'Regional Crises'!$B$1:$R$66,9,FALSE)="x","x",ROUND(IF(VLOOKUP($C37,'Regional Crises'!$B$1:$R$66,9,FALSE)&gt;G$3,5,IF(VLOOKUP($C37,'Regional Crises'!$B$1:$R$66,9,FALSE)&lt;G$4,0,(G$3-VLOOKUP($C37,'Regional Crises'!$B$1:$R$66,9,FALSE))/(G$3-G$4)*5)),1))),IF(VLOOKUP($E37,'Country Indicator Data'!$B$4:$N$194,5,FALSE)="x","x",ROUND(IF(VLOOKUP($E37,'Country Indicator Data'!$B$4:$N$194,5,FALSE)&gt;G$3,5,IF(VLOOKUP($E37,'Country Indicator Data'!$B$4:$N$194,5,FALSE)&lt;G$4,0,(G$3-VLOOKUP($E37,'Country Indicator Data'!$B$4:$N$194,5,FALSE))/(G$3-G$4)*5)),1)))</f>
        <v>0.5</v>
      </c>
      <c r="H37" s="188">
        <f t="shared" si="0"/>
        <v>0.8</v>
      </c>
      <c r="I37" s="188">
        <f>IF(B37="Regional crisis",(IF(VLOOKUP($C37,'Regional Crises'!$B$1:$R$66,6,FALSE)="x","x",ROUND(IF(VLOOKUP($C37,'Regional Crises'!$B$1:$R$66,6,FALSE)&gt;I$3,5,IF(VLOOKUP($C37,'Regional Crises'!$B$1:$R$66,6,FALSE)&lt;I$4,0,5-(I$3-VLOOKUP($C37,'Regional Crises'!$B$1:$R$66,6,FALSE))/(I$3-I$4)*5)),1))),IF(VLOOKUP($E37,'Country Indicator Data'!$B$4:$N$194,2,FALSE)="x","x",ROUND(IF(VLOOKUP($E37,'Country Indicator Data'!$B$4:$N$194,2,FALSE)&gt;I$3,5,IF(VLOOKUP($E37,'Country Indicator Data'!$B$4:$N$194,2,FALSE)&lt;I$4,0,5-(I$3-VLOOKUP($E37,'Country Indicator Data'!$B$4:$N$194,2,FALSE))/(I$3-I$4)*5)),1)))</f>
        <v>1.5</v>
      </c>
      <c r="J37" s="188">
        <f>IF(B37="Regional crisis",(IF(VLOOKUP($C37,'Regional Crises'!$B$1:$R$66,8,FALSE)="x","x",ROUND(IF(VLOOKUP($C37,'Regional Crises'!$B$1:$R$66,8,FALSE)&gt;J$3,5,IF(VLOOKUP($C37,'Regional Crises'!$B$1:$R$66,8,FALSE)&lt;J$4,0,5-(J$3-VLOOKUP($C37,'Regional Crises'!$B$1:$R$66,8,FALSE))/(J$3-J$4)*5)),1))),IF(VLOOKUP($E37,'Country Indicator Data'!$B$4:$N$194,4,FALSE)="x","x",ROUND(IF(VLOOKUP($E37,'Country Indicator Data'!$B$4:$N$194,4,FALSE)&gt;J$3,5,IF(VLOOKUP($E37,'Country Indicator Data'!$B$4:$N$194,4,FALSE)&lt;J$4,0,5-(J$3-VLOOKUP($E37,'Country Indicator Data'!$B$4:$N$194,4,FALSE))/(J$3-J$4)*5)),1)))</f>
        <v>0.2</v>
      </c>
      <c r="K37" s="188">
        <f t="shared" si="1"/>
        <v>0.85</v>
      </c>
      <c r="L37" s="188">
        <f>IF(B37="Regional crisis",(IF(VLOOKUP($C37,'Regional Crises'!$B$1:$R$66,10,FALSE)="x","x",ROUND(IF(VLOOKUP($C37,'Regional Crises'!$B$1:$R$66,10,FALSE)&gt;L$3,5,IF(VLOOKUP($C37,'Regional Crises'!$B$1:$R$66,10,FALSE)&lt;L$4,0,5-(L$3-VLOOKUP($C37,'Regional Crises'!$B$1:$R$66,10,FALSE))/(L$3-L$4)*5)),1))),IF(VLOOKUP($E37,'Country Indicator Data'!$B$4:$N$194,6,FALSE)="x","x",ROUND(IF(VLOOKUP($E37,'Country Indicator Data'!$B$4:$N$194,6,FALSE)&gt;L$3,5,IF(VLOOKUP($E37,'Country Indicator Data'!$B$4:$N$194,6,FALSE)&lt;L$4,0,5-(L$3-VLOOKUP($E37,'Country Indicator Data'!$B$4:$N$194,6,FALSE))/(L$3-L$4)*5)),1)))</f>
        <v>1.9</v>
      </c>
      <c r="M37" s="188">
        <f>IF(B37="Regional crisis",(IF(VLOOKUP($C37,'Regional Crises'!$B$1:$R$66,11,FALSE)="x","x",ROUND(IF(VLOOKUP($C37,'Regional Crises'!$B$1:$R$66,11,FALSE)&gt;M$3,5,IF(VLOOKUP($C37,'Regional Crises'!$B$1:$R$66,11,FALSE)&lt;M$4,0,5-(M$3-VLOOKUP($C37,'Regional Crises'!$B$1:$R$66,11,FALSE))/(M$3-M$4)*5)),1))),IF(VLOOKUP($E37,'Country Indicator Data'!$B$4:$N$194,7,FALSE)="x","x",ROUND(IF(VLOOKUP($E37,'Country Indicator Data'!$B$4:$N$194,7,FALSE)&gt;M$3,5,IF(VLOOKUP($E37,'Country Indicator Data'!$B$4:$N$194,7,FALSE)&lt;M$4,0,5-(M$3-VLOOKUP($E37,'Country Indicator Data'!$B$4:$N$194,7,FALSE))/(M$3-M$4)*5)),1)))</f>
        <v>2.9</v>
      </c>
      <c r="N37" s="188">
        <f t="shared" si="2"/>
        <v>2.4</v>
      </c>
      <c r="O37" s="188">
        <f t="shared" si="3"/>
        <v>1.3499999999999999</v>
      </c>
      <c r="P37" s="188">
        <f>IF(B37="Regional crisis",VLOOKUP(C37,'Regional Crises'!$B$1:$R$69,12,FALSE),VLOOKUP(E37,'Country Indicator Data'!$B$4:$I$194,8,FALSE))</f>
        <v>0</v>
      </c>
      <c r="Q37" s="188">
        <f>IF($B37="Regional crisis",((IF(VLOOKUP($C37,'Regional Crises'!$B$1:$R$66,13,FALSE)="x","x",ROUND(IF(VLOOKUP($C37,'Regional Crises'!$B$1:$R$66,13,FALSE)&gt;Q$3,5,IF(VLOOKUP($C37,'Regional Crises'!$B$1:$R$66,13,FALSE)&lt;Q$4,0,5-(LOG(Q$3)-LOG(VLOOKUP($C37,'Regional Crises'!$B$1:$R$66,13,FALSE)))/(LOG(Q$3)-LOG(Q$4))*5)),1)))),(IF(VLOOKUP($E37,'Country Indicator Data'!$B$4:$N$194,9,FALSE)="x","x",ROUND(IF(VLOOKUP($E37,'Country Indicator Data'!$B$4:$N$194,9,FALSE)&gt;Q$3,5,IF(VLOOKUP($E37,'Country Indicator Data'!$B$4:$N$194,9,FALSE)&lt;Q$4,0,5-(LOG(Q$3)-LOG(VLOOKUP($E37,'Country Indicator Data'!$B$4:$N$194,9,FALSE)))/(LOG(Q$3)-LOG(Q$4))*5)),1))))</f>
        <v>0</v>
      </c>
      <c r="R37" s="188">
        <f t="shared" si="4"/>
        <v>0</v>
      </c>
      <c r="S37" s="188">
        <f>IF(B37="Regional crisis",((IF(VLOOKUP($C37,'Regional Crises'!$B$1:$R$66,17,FALSE)="x","x",ROUND(IF(VLOOKUP($C37,'Regional Crises'!$B$1:$R$66,17,FALSE)&gt;S$3,0,IF(VLOOKUP($C37,'Regional Crises'!$B$1:$R$66,17,FALSE)&lt;S$4,5,(S$3-VLOOKUP($C37,'Regional Crises'!$B$1:$R$66,17,FALSE))/(S$3-S$4)*5)),1)))),(IF(VLOOKUP($E37,'Country Indicator Data'!$B$4:$N$194,13,FALSE)="x","x",ROUND(IF(VLOOKUP($E37,'Country Indicator Data'!$B$4:$N$194,13,FALSE)&gt;S$3,0,IF(VLOOKUP($E37,'Country Indicator Data'!$B$4:$N$194,13,FALSE)&lt;S$4,5,(S$3-VLOOKUP($E37,'Country Indicator Data'!$B$4:$N$194,13,FALSE))/(S$3-S$4)*5)),1))))</f>
        <v>2.2000000000000002</v>
      </c>
      <c r="T37" s="188">
        <f>IF(B37="Regional crisis",((IF(VLOOKUP($C37,'Regional Crises'!$B$1:$R$66,14,FALSE)="x","x",ROUND(IF(VLOOKUP($C37,'Regional Crises'!$B$1:$R$66,14,FALSE)&gt;T$3,0,IF(VLOOKUP($C37,'Regional Crises'!$B$1:$R$66,14,FALSE)&lt;T$4,5,(T$3-VLOOKUP($C37,'Regional Crises'!$B$1:$R$66,14,FALSE))/(T$3-T$4)*5)),1)))),(IF(VLOOKUP($E37,'Country Indicator Data'!$B$4:$N$194,10,FALSE)="x","x",ROUND(IF(VLOOKUP($E37,'Country Indicator Data'!$B$4:$N$194,10,FALSE)&gt;T$3,0,IF(VLOOKUP($E37,'Country Indicator Data'!$B$4:$N$194,10,FALSE)&lt;T$4,5,(T$3-VLOOKUP($E37,'Country Indicator Data'!$B$4:$N$194,10,FALSE))/(T$3-T$4)*5)),1))))</f>
        <v>2</v>
      </c>
      <c r="U37" s="188">
        <f>IF(B37="Regional crisis",((IF(VLOOKUP($C37,'Regional Crises'!$B$1:$R$66,15,FALSE)="x","x",ROUND(IF(VLOOKUP($C37,'Regional Crises'!$B$1:$R$66,15,FALSE)&gt;U$3,0,IF(VLOOKUP($C37,'Regional Crises'!$B$1:$R$66,15,FALSE)&lt;U$4,5,(U$3-VLOOKUP($C37,'Regional Crises'!$B$1:$R$66,15,FALSE))/(U$3-U$4)*5)),1)))),(IF(VLOOKUP($E37,'Country Indicator Data'!$B$4:$N$194,11,FALSE)="x","x",ROUND(IF(VLOOKUP($E37,'Country Indicator Data'!$B$4:$N$194,11,FALSE)&gt;U$3,0,IF(VLOOKUP($E37,'Country Indicator Data'!$B$4:$N$194,11,FALSE)&lt;U$4,5,(U$3-VLOOKUP($E37,'Country Indicator Data'!$B$4:$N$194,11,FALSE))/(U$3-U$4)*5)),1))))</f>
        <v>0.3</v>
      </c>
      <c r="V37" s="188">
        <f>IF(B37="Regional crisis",((IF(VLOOKUP($C37,'Regional Crises'!$B$1:$R$66,16,FALSE)="x","x",ROUND(IF(VLOOKUP($C37,'Regional Crises'!$B$1:$R$66,16,FALSE)&gt;V$3,0,IF(VLOOKUP($C37,'Regional Crises'!$B$1:$R$66,16,FALSE)&lt;V$4,5,(V$3-VLOOKUP($C37,'Regional Crises'!$B$1:$R$66,16,FALSE))/(V$3-V$4)*5)),1)))),(IF(VLOOKUP($E37,'Country Indicator Data'!$B$4:$N$194,12,FALSE)="x","x",ROUND(IF(VLOOKUP($E37,'Country Indicator Data'!$B$4:$N$194,12,FALSE)&gt;V$3,0,IF(VLOOKUP($E37,'Country Indicator Data'!$B$4:$N$194,12,FALSE)&lt;V$4,5,(V$3-VLOOKUP($E37,'Country Indicator Data'!$B$4:$N$194,12,FALSE))/(V$3-V$4)*5)),1))))</f>
        <v>0.5</v>
      </c>
      <c r="W37" s="188">
        <f t="shared" si="5"/>
        <v>1.3</v>
      </c>
      <c r="X37" s="188">
        <f t="shared" si="6"/>
        <v>0.9</v>
      </c>
      <c r="Y37" s="212">
        <f>IF('Core Indicators'!FC34="x","x",IF('Core Indicators'!FC34&gt;=5,5,IF('Core Indicators'!FC34&gt;=4,4,IF('Core Indicators'!FC34&gt;=3,3,IF('Core Indicators'!FC34&gt;=2,2,IF('Core Indicators'!FC34&gt;=1,1,0))))))</f>
        <v>2</v>
      </c>
      <c r="Z37" s="188">
        <f t="shared" si="7"/>
        <v>2</v>
      </c>
      <c r="AA37" s="212">
        <f>'Crisis Indicator Data'!Y34</f>
        <v>0</v>
      </c>
      <c r="AB37" s="212">
        <f>'Crisis Indicator Data'!Z34</f>
        <v>0</v>
      </c>
      <c r="AC37" s="212">
        <f>'Crisis Indicator Data'!AA34</f>
        <v>0</v>
      </c>
      <c r="AD37" s="212">
        <f>'Crisis Indicator Data'!AB34</f>
        <v>0</v>
      </c>
      <c r="AE37" s="212">
        <f t="shared" si="10"/>
        <v>0</v>
      </c>
      <c r="AF37" s="212">
        <f>'Crisis Indicator Data'!AC34</f>
        <v>0</v>
      </c>
      <c r="AG37" s="212">
        <f>'Crisis Indicator Data'!AD34</f>
        <v>0</v>
      </c>
      <c r="AH37" s="212">
        <f t="shared" si="11"/>
        <v>0</v>
      </c>
      <c r="AI37" s="212">
        <f>'Crisis Indicator Data'!AE34</f>
        <v>0</v>
      </c>
      <c r="AJ37" s="212">
        <f>'Crisis Indicator Data'!AF34</f>
        <v>0</v>
      </c>
      <c r="AK37" s="212">
        <f>'Crisis Indicator Data'!AG34</f>
        <v>0</v>
      </c>
      <c r="AL37" s="212">
        <f t="shared" si="12"/>
        <v>0</v>
      </c>
      <c r="AM37" s="188">
        <f t="shared" si="8"/>
        <v>0</v>
      </c>
      <c r="AN37" s="188">
        <f t="shared" si="9"/>
        <v>1</v>
      </c>
    </row>
    <row r="38" spans="1:40" ht="13.5" customHeight="1" x14ac:dyDescent="0.3">
      <c r="A38" s="196" t="str">
        <f>'Crisis Indicator Data'!A35</f>
        <v>Multiple crises in Djibouti</v>
      </c>
      <c r="B38" s="197" t="str">
        <f>'Crisis Indicator Data'!B35</f>
        <v>Multiple crises country</v>
      </c>
      <c r="C38" s="197" t="str">
        <f>'Crisis Indicator Data'!C35</f>
        <v>DJI001</v>
      </c>
      <c r="D38" s="197" t="str">
        <f>'Crisis Indicator Data'!D35</f>
        <v>Djibouti</v>
      </c>
      <c r="E38" s="198" t="str">
        <f>'Crisis Indicator Data'!E35</f>
        <v>DJI</v>
      </c>
      <c r="F38" s="188">
        <f>IF(B38="Regional crisis",(IF(VLOOKUP($C38,'Regional Crises'!$B$1:$R$66,7,FALSE)="x","x",ROUND(IF(VLOOKUP($C38,'Regional Crises'!$B$1:$R$66,7,FALSE)&gt;$F$3,5,IF(VLOOKUP($C38,'Regional Crises'!$B$1:$R$66,7,FALSE)&lt;F$4,0,($F$3-VLOOKUP($C38,'Regional Crises'!$B$1:$R$66,7,FALSE))/($F$3-$F$4)*5)),1))),IF(VLOOKUP($E38,'Country Indicator Data'!$B$4:$N$194,3,FALSE)="x","x",ROUND(IF(VLOOKUP($E38,'Country Indicator Data'!$B$4:$N$194,3,FALSE)&gt;$F$3,5,IF(VLOOKUP($E38,'Country Indicator Data'!$B$4:$N$194,3,FALSE)&lt;$F$4,0,($F$3-VLOOKUP($E38,'Country Indicator Data'!$B$4:$N$194,3,FALSE))/($F$3-$F$4)*5)),1)))</f>
        <v>2.9</v>
      </c>
      <c r="G38" s="188">
        <f>IF(B38="Regional crisis",(IF(VLOOKUP($C38,'Regional Crises'!$B$1:$R$66,9,FALSE)="x","x",ROUND(IF(VLOOKUP($C38,'Regional Crises'!$B$1:$R$66,9,FALSE)&gt;G$3,5,IF(VLOOKUP($C38,'Regional Crises'!$B$1:$R$66,9,FALSE)&lt;G$4,0,(G$3-VLOOKUP($C38,'Regional Crises'!$B$1:$R$66,9,FALSE))/(G$3-G$4)*5)),1))),IF(VLOOKUP($E38,'Country Indicator Data'!$B$4:$N$194,5,FALSE)="x","x",ROUND(IF(VLOOKUP($E38,'Country Indicator Data'!$B$4:$N$194,5,FALSE)&gt;G$3,5,IF(VLOOKUP($E38,'Country Indicator Data'!$B$4:$N$194,5,FALSE)&lt;G$4,0,(G$3-VLOOKUP($E38,'Country Indicator Data'!$B$4:$N$194,5,FALSE))/(G$3-G$4)*5)),1)))</f>
        <v>3.1</v>
      </c>
      <c r="H38" s="188">
        <f t="shared" ref="H38:H69" si="13">IF(AND(F38="x",G38="x"),"x",AVERAGE(F38,G38))</f>
        <v>3</v>
      </c>
      <c r="I38" s="188">
        <f>IF(B38="Regional crisis",(IF(VLOOKUP($C38,'Regional Crises'!$B$1:$R$66,6,FALSE)="x","x",ROUND(IF(VLOOKUP($C38,'Regional Crises'!$B$1:$R$66,6,FALSE)&gt;I$3,5,IF(VLOOKUP($C38,'Regional Crises'!$B$1:$R$66,6,FALSE)&lt;I$4,0,5-(I$3-VLOOKUP($C38,'Regional Crises'!$B$1:$R$66,6,FALSE))/(I$3-I$4)*5)),1))),IF(VLOOKUP($E38,'Country Indicator Data'!$B$4:$N$194,2,FALSE)="x","x",ROUND(IF(VLOOKUP($E38,'Country Indicator Data'!$B$4:$N$194,2,FALSE)&gt;I$3,5,IF(VLOOKUP($E38,'Country Indicator Data'!$B$4:$N$194,2,FALSE)&lt;I$4,0,5-(I$3-VLOOKUP($E38,'Country Indicator Data'!$B$4:$N$194,2,FALSE))/(I$3-I$4)*5)),1)))</f>
        <v>2.8</v>
      </c>
      <c r="J38" s="188">
        <f>IF(B38="Regional crisis",(IF(VLOOKUP($C38,'Regional Crises'!$B$1:$R$66,8,FALSE)="x","x",ROUND(IF(VLOOKUP($C38,'Regional Crises'!$B$1:$R$66,8,FALSE)&gt;J$3,5,IF(VLOOKUP($C38,'Regional Crises'!$B$1:$R$66,8,FALSE)&lt;J$4,0,5-(J$3-VLOOKUP($C38,'Regional Crises'!$B$1:$R$66,8,FALSE))/(J$3-J$4)*5)),1))),IF(VLOOKUP($E38,'Country Indicator Data'!$B$4:$N$194,4,FALSE)="x","x",ROUND(IF(VLOOKUP($E38,'Country Indicator Data'!$B$4:$N$194,4,FALSE)&gt;J$3,5,IF(VLOOKUP($E38,'Country Indicator Data'!$B$4:$N$194,4,FALSE)&lt;J$4,0,5-(J$3-VLOOKUP($E38,'Country Indicator Data'!$B$4:$N$194,4,FALSE))/(J$3-J$4)*5)),1)))</f>
        <v>0</v>
      </c>
      <c r="K38" s="188">
        <f t="shared" ref="K38:K69" si="14">IF(AND(I38="x",J38="x"),"x",AVERAGE(I38,J38))</f>
        <v>1.4</v>
      </c>
      <c r="L38" s="188" t="str">
        <f>IF(B38="Regional crisis",(IF(VLOOKUP($C38,'Regional Crises'!$B$1:$R$66,10,FALSE)="x","x",ROUND(IF(VLOOKUP($C38,'Regional Crises'!$B$1:$R$66,10,FALSE)&gt;L$3,5,IF(VLOOKUP($C38,'Regional Crises'!$B$1:$R$66,10,FALSE)&lt;L$4,0,5-(L$3-VLOOKUP($C38,'Regional Crises'!$B$1:$R$66,10,FALSE))/(L$3-L$4)*5)),1))),IF(VLOOKUP($E38,'Country Indicator Data'!$B$4:$N$194,6,FALSE)="x","x",ROUND(IF(VLOOKUP($E38,'Country Indicator Data'!$B$4:$N$194,6,FALSE)&gt;L$3,5,IF(VLOOKUP($E38,'Country Indicator Data'!$B$4:$N$194,6,FALSE)&lt;L$4,0,5-(L$3-VLOOKUP($E38,'Country Indicator Data'!$B$4:$N$194,6,FALSE))/(L$3-L$4)*5)),1)))</f>
        <v>x</v>
      </c>
      <c r="M38" s="188">
        <f>IF(B38="Regional crisis",(IF(VLOOKUP($C38,'Regional Crises'!$B$1:$R$66,11,FALSE)="x","x",ROUND(IF(VLOOKUP($C38,'Regional Crises'!$B$1:$R$66,11,FALSE)&gt;M$3,5,IF(VLOOKUP($C38,'Regional Crises'!$B$1:$R$66,11,FALSE)&lt;M$4,0,5-(M$3-VLOOKUP($C38,'Regional Crises'!$B$1:$R$66,11,FALSE))/(M$3-M$4)*5)),1))),IF(VLOOKUP($E38,'Country Indicator Data'!$B$4:$N$194,7,FALSE)="x","x",ROUND(IF(VLOOKUP($E38,'Country Indicator Data'!$B$4:$N$194,7,FALSE)&gt;M$3,5,IF(VLOOKUP($E38,'Country Indicator Data'!$B$4:$N$194,7,FALSE)&lt;M$4,0,5-(M$3-VLOOKUP($E38,'Country Indicator Data'!$B$4:$N$194,7,FALSE))/(M$3-M$4)*5)),1)))</f>
        <v>2.1</v>
      </c>
      <c r="N38" s="188">
        <f t="shared" ref="N38:N69" si="15">IF(AND(L38="x",M38="x"),"x",AVERAGE(L38,M38))</f>
        <v>2.1</v>
      </c>
      <c r="O38" s="188">
        <f t="shared" ref="O38:O69" si="16">AVERAGE(H38,K38,N38)</f>
        <v>2.1666666666666665</v>
      </c>
      <c r="P38" s="188">
        <f>IF(B38="Regional crisis",VLOOKUP(C38,'Regional Crises'!$B$1:$R$69,12,FALSE),VLOOKUP(E38,'Country Indicator Data'!$B$4:$I$194,8,FALSE))</f>
        <v>3</v>
      </c>
      <c r="Q38" s="188">
        <f>IF($B38="Regional crisis",((IF(VLOOKUP($C38,'Regional Crises'!$B$1:$R$66,13,FALSE)="x","x",ROUND(IF(VLOOKUP($C38,'Regional Crises'!$B$1:$R$66,13,FALSE)&gt;Q$3,5,IF(VLOOKUP($C38,'Regional Crises'!$B$1:$R$66,13,FALSE)&lt;Q$4,0,5-(LOG(Q$3)-LOG(VLOOKUP($C38,'Regional Crises'!$B$1:$R$66,13,FALSE)))/(LOG(Q$3)-LOG(Q$4))*5)),1)))),(IF(VLOOKUP($E38,'Country Indicator Data'!$B$4:$N$194,9,FALSE)="x","x",ROUND(IF(VLOOKUP($E38,'Country Indicator Data'!$B$4:$N$194,9,FALSE)&gt;Q$3,5,IF(VLOOKUP($E38,'Country Indicator Data'!$B$4:$N$194,9,FALSE)&lt;Q$4,0,5-(LOG(Q$3)-LOG(VLOOKUP($E38,'Country Indicator Data'!$B$4:$N$194,9,FALSE)))/(LOG(Q$3)-LOG(Q$4))*5)),1))))</f>
        <v>2.5</v>
      </c>
      <c r="R38" s="188">
        <f t="shared" ref="R38:R69" si="17">AVERAGE(P38:Q38)</f>
        <v>2.75</v>
      </c>
      <c r="S38" s="188">
        <f>IF(B38="Regional crisis",((IF(VLOOKUP($C38,'Regional Crises'!$B$1:$R$66,17,FALSE)="x","x",ROUND(IF(VLOOKUP($C38,'Regional Crises'!$B$1:$R$66,17,FALSE)&gt;S$3,0,IF(VLOOKUP($C38,'Regional Crises'!$B$1:$R$66,17,FALSE)&lt;S$4,5,(S$3-VLOOKUP($C38,'Regional Crises'!$B$1:$R$66,17,FALSE))/(S$3-S$4)*5)),1)))),(IF(VLOOKUP($E38,'Country Indicator Data'!$B$4:$N$194,13,FALSE)="x","x",ROUND(IF(VLOOKUP($E38,'Country Indicator Data'!$B$4:$N$194,13,FALSE)&gt;S$3,0,IF(VLOOKUP($E38,'Country Indicator Data'!$B$4:$N$194,13,FALSE)&lt;S$4,5,(S$3-VLOOKUP($E38,'Country Indicator Data'!$B$4:$N$194,13,FALSE))/(S$3-S$4)*5)),1))))</f>
        <v>3.5</v>
      </c>
      <c r="T38" s="188">
        <f>IF(B38="Regional crisis",((IF(VLOOKUP($C38,'Regional Crises'!$B$1:$R$66,14,FALSE)="x","x",ROUND(IF(VLOOKUP($C38,'Regional Crises'!$B$1:$R$66,14,FALSE)&gt;T$3,0,IF(VLOOKUP($C38,'Regional Crises'!$B$1:$R$66,14,FALSE)&lt;T$4,5,(T$3-VLOOKUP($C38,'Regional Crises'!$B$1:$R$66,14,FALSE))/(T$3-T$4)*5)),1)))),(IF(VLOOKUP($E38,'Country Indicator Data'!$B$4:$N$194,10,FALSE)="x","x",ROUND(IF(VLOOKUP($E38,'Country Indicator Data'!$B$4:$N$194,10,FALSE)&gt;T$3,0,IF(VLOOKUP($E38,'Country Indicator Data'!$B$4:$N$194,10,FALSE)&lt;T$4,5,(T$3-VLOOKUP($E38,'Country Indicator Data'!$B$4:$N$194,10,FALSE))/(T$3-T$4)*5)),1))))</f>
        <v>3.4</v>
      </c>
      <c r="U38" s="188">
        <f>IF(B38="Regional crisis",((IF(VLOOKUP($C38,'Regional Crises'!$B$1:$R$66,15,FALSE)="x","x",ROUND(IF(VLOOKUP($C38,'Regional Crises'!$B$1:$R$66,15,FALSE)&gt;U$3,0,IF(VLOOKUP($C38,'Regional Crises'!$B$1:$R$66,15,FALSE)&lt;U$4,5,(U$3-VLOOKUP($C38,'Regional Crises'!$B$1:$R$66,15,FALSE))/(U$3-U$4)*5)),1)))),(IF(VLOOKUP($E38,'Country Indicator Data'!$B$4:$N$194,11,FALSE)="x","x",ROUND(IF(VLOOKUP($E38,'Country Indicator Data'!$B$4:$N$194,11,FALSE)&gt;U$3,0,IF(VLOOKUP($E38,'Country Indicator Data'!$B$4:$N$194,11,FALSE)&lt;U$4,5,(U$3-VLOOKUP($E38,'Country Indicator Data'!$B$4:$N$194,11,FALSE))/(U$3-U$4)*5)),1))))</f>
        <v>3.5</v>
      </c>
      <c r="V38" s="188">
        <f>IF(B38="Regional crisis",((IF(VLOOKUP($C38,'Regional Crises'!$B$1:$R$66,16,FALSE)="x","x",ROUND(IF(VLOOKUP($C38,'Regional Crises'!$B$1:$R$66,16,FALSE)&gt;V$3,0,IF(VLOOKUP($C38,'Regional Crises'!$B$1:$R$66,16,FALSE)&lt;V$4,5,(V$3-VLOOKUP($C38,'Regional Crises'!$B$1:$R$66,16,FALSE))/(V$3-V$4)*5)),1)))),(IF(VLOOKUP($E38,'Country Indicator Data'!$B$4:$N$194,12,FALSE)="x","x",ROUND(IF(VLOOKUP($E38,'Country Indicator Data'!$B$4:$N$194,12,FALSE)&gt;V$3,0,IF(VLOOKUP($E38,'Country Indicator Data'!$B$4:$N$194,12,FALSE)&lt;V$4,5,(V$3-VLOOKUP($E38,'Country Indicator Data'!$B$4:$N$194,12,FALSE))/(V$3-V$4)*5)),1))))</f>
        <v>3.8</v>
      </c>
      <c r="W38" s="188">
        <f t="shared" ref="W38:W69" si="18">IF(AND(S38="x",V38="x"),"x",ROUND(AVERAGE(S38,V38,T38,U38),1))</f>
        <v>3.6</v>
      </c>
      <c r="X38" s="188">
        <f t="shared" ref="X38:X69" si="19">ROUND(AVERAGE(O38,W38,R38),1)</f>
        <v>2.8</v>
      </c>
      <c r="Y38" s="212">
        <f>IF('Core Indicators'!FC35="x","x",IF('Core Indicators'!FC35&gt;=5,5,IF('Core Indicators'!FC35&gt;=4,4,IF('Core Indicators'!FC35&gt;=3,3,IF('Core Indicators'!FC35&gt;=2,2,IF('Core Indicators'!FC35&gt;=1,1,0))))))</f>
        <v>5</v>
      </c>
      <c r="Z38" s="188">
        <f t="shared" ref="Z38:Z69" si="20">Y38</f>
        <v>5</v>
      </c>
      <c r="AA38" s="212">
        <f>'Crisis Indicator Data'!Y35</f>
        <v>1</v>
      </c>
      <c r="AB38" s="212">
        <f>'Crisis Indicator Data'!Z35</f>
        <v>1</v>
      </c>
      <c r="AC38" s="212">
        <f>'Crisis Indicator Data'!AA35</f>
        <v>0</v>
      </c>
      <c r="AD38" s="212">
        <f>'Crisis Indicator Data'!AB35</f>
        <v>0</v>
      </c>
      <c r="AE38" s="212">
        <f t="shared" si="10"/>
        <v>2</v>
      </c>
      <c r="AF38" s="212">
        <f>'Crisis Indicator Data'!AC35</f>
        <v>0</v>
      </c>
      <c r="AG38" s="212">
        <f>'Crisis Indicator Data'!AD35</f>
        <v>2</v>
      </c>
      <c r="AH38" s="212">
        <f t="shared" si="11"/>
        <v>2</v>
      </c>
      <c r="AI38" s="212">
        <f>'Crisis Indicator Data'!AE35</f>
        <v>0</v>
      </c>
      <c r="AJ38" s="212">
        <f>'Crisis Indicator Data'!AF35</f>
        <v>0</v>
      </c>
      <c r="AK38" s="212">
        <f>'Crisis Indicator Data'!AG35</f>
        <v>1</v>
      </c>
      <c r="AL38" s="212">
        <f t="shared" si="12"/>
        <v>1</v>
      </c>
      <c r="AM38" s="188">
        <f t="shared" ref="AM38:AM69" si="21">IF(AA38=3,5,ROUND(AVERAGE(AE38,AH38,AL38),0))</f>
        <v>2</v>
      </c>
      <c r="AN38" s="188">
        <f t="shared" ref="AN38:AN69" si="22">IF(AND(Z38="x",AM38="x"),"x",ROUND(AVERAGE(Z38,AM38),1))</f>
        <v>3.5</v>
      </c>
    </row>
    <row r="39" spans="1:40" ht="13.5" customHeight="1" x14ac:dyDescent="0.3">
      <c r="A39" s="196" t="str">
        <f>'Crisis Indicator Data'!A36</f>
        <v>Mixed migration in Djibouti</v>
      </c>
      <c r="B39" s="197" t="str">
        <f>'Crisis Indicator Data'!B36</f>
        <v>International displacement</v>
      </c>
      <c r="C39" s="197" t="str">
        <f>'Crisis Indicator Data'!C36</f>
        <v>DJI002</v>
      </c>
      <c r="D39" s="197" t="str">
        <f>'Crisis Indicator Data'!D36</f>
        <v>Djibouti</v>
      </c>
      <c r="E39" s="198" t="str">
        <f>'Crisis Indicator Data'!E36</f>
        <v>DJI</v>
      </c>
      <c r="F39" s="188">
        <f>IF(B39="Regional crisis",(IF(VLOOKUP($C39,'Regional Crises'!$B$1:$R$66,7,FALSE)="x","x",ROUND(IF(VLOOKUP($C39,'Regional Crises'!$B$1:$R$66,7,FALSE)&gt;$F$3,5,IF(VLOOKUP($C39,'Regional Crises'!$B$1:$R$66,7,FALSE)&lt;F$4,0,($F$3-VLOOKUP($C39,'Regional Crises'!$B$1:$R$66,7,FALSE))/($F$3-$F$4)*5)),1))),IF(VLOOKUP($E39,'Country Indicator Data'!$B$4:$N$194,3,FALSE)="x","x",ROUND(IF(VLOOKUP($E39,'Country Indicator Data'!$B$4:$N$194,3,FALSE)&gt;$F$3,5,IF(VLOOKUP($E39,'Country Indicator Data'!$B$4:$N$194,3,FALSE)&lt;$F$4,0,($F$3-VLOOKUP($E39,'Country Indicator Data'!$B$4:$N$194,3,FALSE))/($F$3-$F$4)*5)),1)))</f>
        <v>2.9</v>
      </c>
      <c r="G39" s="188">
        <f>IF(B39="Regional crisis",(IF(VLOOKUP($C39,'Regional Crises'!$B$1:$R$66,9,FALSE)="x","x",ROUND(IF(VLOOKUP($C39,'Regional Crises'!$B$1:$R$66,9,FALSE)&gt;G$3,5,IF(VLOOKUP($C39,'Regional Crises'!$B$1:$R$66,9,FALSE)&lt;G$4,0,(G$3-VLOOKUP($C39,'Regional Crises'!$B$1:$R$66,9,FALSE))/(G$3-G$4)*5)),1))),IF(VLOOKUP($E39,'Country Indicator Data'!$B$4:$N$194,5,FALSE)="x","x",ROUND(IF(VLOOKUP($E39,'Country Indicator Data'!$B$4:$N$194,5,FALSE)&gt;G$3,5,IF(VLOOKUP($E39,'Country Indicator Data'!$B$4:$N$194,5,FALSE)&lt;G$4,0,(G$3-VLOOKUP($E39,'Country Indicator Data'!$B$4:$N$194,5,FALSE))/(G$3-G$4)*5)),1)))</f>
        <v>3.1</v>
      </c>
      <c r="H39" s="188">
        <f t="shared" si="13"/>
        <v>3</v>
      </c>
      <c r="I39" s="188">
        <f>IF(B39="Regional crisis",(IF(VLOOKUP($C39,'Regional Crises'!$B$1:$R$66,6,FALSE)="x","x",ROUND(IF(VLOOKUP($C39,'Regional Crises'!$B$1:$R$66,6,FALSE)&gt;I$3,5,IF(VLOOKUP($C39,'Regional Crises'!$B$1:$R$66,6,FALSE)&lt;I$4,0,5-(I$3-VLOOKUP($C39,'Regional Crises'!$B$1:$R$66,6,FALSE))/(I$3-I$4)*5)),1))),IF(VLOOKUP($E39,'Country Indicator Data'!$B$4:$N$194,2,FALSE)="x","x",ROUND(IF(VLOOKUP($E39,'Country Indicator Data'!$B$4:$N$194,2,FALSE)&gt;I$3,5,IF(VLOOKUP($E39,'Country Indicator Data'!$B$4:$N$194,2,FALSE)&lt;I$4,0,5-(I$3-VLOOKUP($E39,'Country Indicator Data'!$B$4:$N$194,2,FALSE))/(I$3-I$4)*5)),1)))</f>
        <v>2.8</v>
      </c>
      <c r="J39" s="188">
        <f>IF(B39="Regional crisis",(IF(VLOOKUP($C39,'Regional Crises'!$B$1:$R$66,8,FALSE)="x","x",ROUND(IF(VLOOKUP($C39,'Regional Crises'!$B$1:$R$66,8,FALSE)&gt;J$3,5,IF(VLOOKUP($C39,'Regional Crises'!$B$1:$R$66,8,FALSE)&lt;J$4,0,5-(J$3-VLOOKUP($C39,'Regional Crises'!$B$1:$R$66,8,FALSE))/(J$3-J$4)*5)),1))),IF(VLOOKUP($E39,'Country Indicator Data'!$B$4:$N$194,4,FALSE)="x","x",ROUND(IF(VLOOKUP($E39,'Country Indicator Data'!$B$4:$N$194,4,FALSE)&gt;J$3,5,IF(VLOOKUP($E39,'Country Indicator Data'!$B$4:$N$194,4,FALSE)&lt;J$4,0,5-(J$3-VLOOKUP($E39,'Country Indicator Data'!$B$4:$N$194,4,FALSE))/(J$3-J$4)*5)),1)))</f>
        <v>0</v>
      </c>
      <c r="K39" s="188">
        <f t="shared" si="14"/>
        <v>1.4</v>
      </c>
      <c r="L39" s="188" t="str">
        <f>IF(B39="Regional crisis",(IF(VLOOKUP($C39,'Regional Crises'!$B$1:$R$66,10,FALSE)="x","x",ROUND(IF(VLOOKUP($C39,'Regional Crises'!$B$1:$R$66,10,FALSE)&gt;L$3,5,IF(VLOOKUP($C39,'Regional Crises'!$B$1:$R$66,10,FALSE)&lt;L$4,0,5-(L$3-VLOOKUP($C39,'Regional Crises'!$B$1:$R$66,10,FALSE))/(L$3-L$4)*5)),1))),IF(VLOOKUP($E39,'Country Indicator Data'!$B$4:$N$194,6,FALSE)="x","x",ROUND(IF(VLOOKUP($E39,'Country Indicator Data'!$B$4:$N$194,6,FALSE)&gt;L$3,5,IF(VLOOKUP($E39,'Country Indicator Data'!$B$4:$N$194,6,FALSE)&lt;L$4,0,5-(L$3-VLOOKUP($E39,'Country Indicator Data'!$B$4:$N$194,6,FALSE))/(L$3-L$4)*5)),1)))</f>
        <v>x</v>
      </c>
      <c r="M39" s="188">
        <f>IF(B39="Regional crisis",(IF(VLOOKUP($C39,'Regional Crises'!$B$1:$R$66,11,FALSE)="x","x",ROUND(IF(VLOOKUP($C39,'Regional Crises'!$B$1:$R$66,11,FALSE)&gt;M$3,5,IF(VLOOKUP($C39,'Regional Crises'!$B$1:$R$66,11,FALSE)&lt;M$4,0,5-(M$3-VLOOKUP($C39,'Regional Crises'!$B$1:$R$66,11,FALSE))/(M$3-M$4)*5)),1))),IF(VLOOKUP($E39,'Country Indicator Data'!$B$4:$N$194,7,FALSE)="x","x",ROUND(IF(VLOOKUP($E39,'Country Indicator Data'!$B$4:$N$194,7,FALSE)&gt;M$3,5,IF(VLOOKUP($E39,'Country Indicator Data'!$B$4:$N$194,7,FALSE)&lt;M$4,0,5-(M$3-VLOOKUP($E39,'Country Indicator Data'!$B$4:$N$194,7,FALSE))/(M$3-M$4)*5)),1)))</f>
        <v>2.1</v>
      </c>
      <c r="N39" s="188">
        <f t="shared" si="15"/>
        <v>2.1</v>
      </c>
      <c r="O39" s="188">
        <f t="shared" si="16"/>
        <v>2.1666666666666665</v>
      </c>
      <c r="P39" s="188">
        <f>IF(B39="Regional crisis",VLOOKUP(C39,'Regional Crises'!$B$1:$R$69,12,FALSE),VLOOKUP(E39,'Country Indicator Data'!$B$4:$I$194,8,FALSE))</f>
        <v>3</v>
      </c>
      <c r="Q39" s="188">
        <f>IF($B39="Regional crisis",((IF(VLOOKUP($C39,'Regional Crises'!$B$1:$R$66,13,FALSE)="x","x",ROUND(IF(VLOOKUP($C39,'Regional Crises'!$B$1:$R$66,13,FALSE)&gt;Q$3,5,IF(VLOOKUP($C39,'Regional Crises'!$B$1:$R$66,13,FALSE)&lt;Q$4,0,5-(LOG(Q$3)-LOG(VLOOKUP($C39,'Regional Crises'!$B$1:$R$66,13,FALSE)))/(LOG(Q$3)-LOG(Q$4))*5)),1)))),(IF(VLOOKUP($E39,'Country Indicator Data'!$B$4:$N$194,9,FALSE)="x","x",ROUND(IF(VLOOKUP($E39,'Country Indicator Data'!$B$4:$N$194,9,FALSE)&gt;Q$3,5,IF(VLOOKUP($E39,'Country Indicator Data'!$B$4:$N$194,9,FALSE)&lt;Q$4,0,5-(LOG(Q$3)-LOG(VLOOKUP($E39,'Country Indicator Data'!$B$4:$N$194,9,FALSE)))/(LOG(Q$3)-LOG(Q$4))*5)),1))))</f>
        <v>2.5</v>
      </c>
      <c r="R39" s="188">
        <f t="shared" si="17"/>
        <v>2.75</v>
      </c>
      <c r="S39" s="188">
        <f>IF(B39="Regional crisis",((IF(VLOOKUP($C39,'Regional Crises'!$B$1:$R$66,17,FALSE)="x","x",ROUND(IF(VLOOKUP($C39,'Regional Crises'!$B$1:$R$66,17,FALSE)&gt;S$3,0,IF(VLOOKUP($C39,'Regional Crises'!$B$1:$R$66,17,FALSE)&lt;S$4,5,(S$3-VLOOKUP($C39,'Regional Crises'!$B$1:$R$66,17,FALSE))/(S$3-S$4)*5)),1)))),(IF(VLOOKUP($E39,'Country Indicator Data'!$B$4:$N$194,13,FALSE)="x","x",ROUND(IF(VLOOKUP($E39,'Country Indicator Data'!$B$4:$N$194,13,FALSE)&gt;S$3,0,IF(VLOOKUP($E39,'Country Indicator Data'!$B$4:$N$194,13,FALSE)&lt;S$4,5,(S$3-VLOOKUP($E39,'Country Indicator Data'!$B$4:$N$194,13,FALSE))/(S$3-S$4)*5)),1))))</f>
        <v>3.5</v>
      </c>
      <c r="T39" s="188">
        <f>IF(B39="Regional crisis",((IF(VLOOKUP($C39,'Regional Crises'!$B$1:$R$66,14,FALSE)="x","x",ROUND(IF(VLOOKUP($C39,'Regional Crises'!$B$1:$R$66,14,FALSE)&gt;T$3,0,IF(VLOOKUP($C39,'Regional Crises'!$B$1:$R$66,14,FALSE)&lt;T$4,5,(T$3-VLOOKUP($C39,'Regional Crises'!$B$1:$R$66,14,FALSE))/(T$3-T$4)*5)),1)))),(IF(VLOOKUP($E39,'Country Indicator Data'!$B$4:$N$194,10,FALSE)="x","x",ROUND(IF(VLOOKUP($E39,'Country Indicator Data'!$B$4:$N$194,10,FALSE)&gt;T$3,0,IF(VLOOKUP($E39,'Country Indicator Data'!$B$4:$N$194,10,FALSE)&lt;T$4,5,(T$3-VLOOKUP($E39,'Country Indicator Data'!$B$4:$N$194,10,FALSE))/(T$3-T$4)*5)),1))))</f>
        <v>3.4</v>
      </c>
      <c r="U39" s="188">
        <f>IF(B39="Regional crisis",((IF(VLOOKUP($C39,'Regional Crises'!$B$1:$R$66,15,FALSE)="x","x",ROUND(IF(VLOOKUP($C39,'Regional Crises'!$B$1:$R$66,15,FALSE)&gt;U$3,0,IF(VLOOKUP($C39,'Regional Crises'!$B$1:$R$66,15,FALSE)&lt;U$4,5,(U$3-VLOOKUP($C39,'Regional Crises'!$B$1:$R$66,15,FALSE))/(U$3-U$4)*5)),1)))),(IF(VLOOKUP($E39,'Country Indicator Data'!$B$4:$N$194,11,FALSE)="x","x",ROUND(IF(VLOOKUP($E39,'Country Indicator Data'!$B$4:$N$194,11,FALSE)&gt;U$3,0,IF(VLOOKUP($E39,'Country Indicator Data'!$B$4:$N$194,11,FALSE)&lt;U$4,5,(U$3-VLOOKUP($E39,'Country Indicator Data'!$B$4:$N$194,11,FALSE))/(U$3-U$4)*5)),1))))</f>
        <v>3.5</v>
      </c>
      <c r="V39" s="188">
        <f>IF(B39="Regional crisis",((IF(VLOOKUP($C39,'Regional Crises'!$B$1:$R$66,16,FALSE)="x","x",ROUND(IF(VLOOKUP($C39,'Regional Crises'!$B$1:$R$66,16,FALSE)&gt;V$3,0,IF(VLOOKUP($C39,'Regional Crises'!$B$1:$R$66,16,FALSE)&lt;V$4,5,(V$3-VLOOKUP($C39,'Regional Crises'!$B$1:$R$66,16,FALSE))/(V$3-V$4)*5)),1)))),(IF(VLOOKUP($E39,'Country Indicator Data'!$B$4:$N$194,12,FALSE)="x","x",ROUND(IF(VLOOKUP($E39,'Country Indicator Data'!$B$4:$N$194,12,FALSE)&gt;V$3,0,IF(VLOOKUP($E39,'Country Indicator Data'!$B$4:$N$194,12,FALSE)&lt;V$4,5,(V$3-VLOOKUP($E39,'Country Indicator Data'!$B$4:$N$194,12,FALSE))/(V$3-V$4)*5)),1))))</f>
        <v>3.8</v>
      </c>
      <c r="W39" s="188">
        <f t="shared" si="18"/>
        <v>3.6</v>
      </c>
      <c r="X39" s="188">
        <f t="shared" si="19"/>
        <v>2.8</v>
      </c>
      <c r="Y39" s="212">
        <f>IF('Core Indicators'!FC36="x","x",IF('Core Indicators'!FC36&gt;=5,5,IF('Core Indicators'!FC36&gt;=4,4,IF('Core Indicators'!FC36&gt;=3,3,IF('Core Indicators'!FC36&gt;=2,2,IF('Core Indicators'!FC36&gt;=1,1,0))))))</f>
        <v>2</v>
      </c>
      <c r="Z39" s="188">
        <f t="shared" si="20"/>
        <v>2</v>
      </c>
      <c r="AA39" s="212">
        <f>'Crisis Indicator Data'!Y36</f>
        <v>1</v>
      </c>
      <c r="AB39" s="212">
        <f>'Crisis Indicator Data'!Z36</f>
        <v>0</v>
      </c>
      <c r="AC39" s="212">
        <f>'Crisis Indicator Data'!AA36</f>
        <v>0</v>
      </c>
      <c r="AD39" s="212">
        <f>'Crisis Indicator Data'!AB36</f>
        <v>0</v>
      </c>
      <c r="AE39" s="212">
        <f t="shared" si="10"/>
        <v>1</v>
      </c>
      <c r="AF39" s="212">
        <f>'Crisis Indicator Data'!AC36</f>
        <v>0</v>
      </c>
      <c r="AG39" s="212">
        <f>'Crisis Indicator Data'!AD36</f>
        <v>0</v>
      </c>
      <c r="AH39" s="212">
        <f t="shared" si="11"/>
        <v>0</v>
      </c>
      <c r="AI39" s="212">
        <f>'Crisis Indicator Data'!AE36</f>
        <v>0</v>
      </c>
      <c r="AJ39" s="212">
        <f>'Crisis Indicator Data'!AF36</f>
        <v>0</v>
      </c>
      <c r="AK39" s="212">
        <f>'Crisis Indicator Data'!AG36</f>
        <v>1</v>
      </c>
      <c r="AL39" s="212">
        <f t="shared" si="12"/>
        <v>1</v>
      </c>
      <c r="AM39" s="188">
        <f t="shared" si="21"/>
        <v>1</v>
      </c>
      <c r="AN39" s="188">
        <f t="shared" si="22"/>
        <v>1.5</v>
      </c>
    </row>
    <row r="40" spans="1:40" ht="13.5" customHeight="1" x14ac:dyDescent="0.3">
      <c r="A40" s="196" t="str">
        <f>'Crisis Indicator Data'!A37</f>
        <v>Drought in Djibouti</v>
      </c>
      <c r="B40" s="197" t="str">
        <f>'Crisis Indicator Data'!B37</f>
        <v>Drought</v>
      </c>
      <c r="C40" s="197" t="str">
        <f>'Crisis Indicator Data'!C37</f>
        <v>DJI003</v>
      </c>
      <c r="D40" s="197" t="str">
        <f>'Crisis Indicator Data'!D37</f>
        <v>Djibouti</v>
      </c>
      <c r="E40" s="198" t="str">
        <f>'Crisis Indicator Data'!E37</f>
        <v>DJI</v>
      </c>
      <c r="F40" s="188">
        <f>IF(B40="Regional crisis",(IF(VLOOKUP($C40,'Regional Crises'!$B$1:$R$66,7,FALSE)="x","x",ROUND(IF(VLOOKUP($C40,'Regional Crises'!$B$1:$R$66,7,FALSE)&gt;$F$3,5,IF(VLOOKUP($C40,'Regional Crises'!$B$1:$R$66,7,FALSE)&lt;F$4,0,($F$3-VLOOKUP($C40,'Regional Crises'!$B$1:$R$66,7,FALSE))/($F$3-$F$4)*5)),1))),IF(VLOOKUP($E40,'Country Indicator Data'!$B$4:$N$194,3,FALSE)="x","x",ROUND(IF(VLOOKUP($E40,'Country Indicator Data'!$B$4:$N$194,3,FALSE)&gt;$F$3,5,IF(VLOOKUP($E40,'Country Indicator Data'!$B$4:$N$194,3,FALSE)&lt;$F$4,0,($F$3-VLOOKUP($E40,'Country Indicator Data'!$B$4:$N$194,3,FALSE))/($F$3-$F$4)*5)),1)))</f>
        <v>2.9</v>
      </c>
      <c r="G40" s="188">
        <f>IF(B40="Regional crisis",(IF(VLOOKUP($C40,'Regional Crises'!$B$1:$R$66,9,FALSE)="x","x",ROUND(IF(VLOOKUP($C40,'Regional Crises'!$B$1:$R$66,9,FALSE)&gt;G$3,5,IF(VLOOKUP($C40,'Regional Crises'!$B$1:$R$66,9,FALSE)&lt;G$4,0,(G$3-VLOOKUP($C40,'Regional Crises'!$B$1:$R$66,9,FALSE))/(G$3-G$4)*5)),1))),IF(VLOOKUP($E40,'Country Indicator Data'!$B$4:$N$194,5,FALSE)="x","x",ROUND(IF(VLOOKUP($E40,'Country Indicator Data'!$B$4:$N$194,5,FALSE)&gt;G$3,5,IF(VLOOKUP($E40,'Country Indicator Data'!$B$4:$N$194,5,FALSE)&lt;G$4,0,(G$3-VLOOKUP($E40,'Country Indicator Data'!$B$4:$N$194,5,FALSE))/(G$3-G$4)*5)),1)))</f>
        <v>3.1</v>
      </c>
      <c r="H40" s="188">
        <f t="shared" si="13"/>
        <v>3</v>
      </c>
      <c r="I40" s="188">
        <f>IF(B40="Regional crisis",(IF(VLOOKUP($C40,'Regional Crises'!$B$1:$R$66,6,FALSE)="x","x",ROUND(IF(VLOOKUP($C40,'Regional Crises'!$B$1:$R$66,6,FALSE)&gt;I$3,5,IF(VLOOKUP($C40,'Regional Crises'!$B$1:$R$66,6,FALSE)&lt;I$4,0,5-(I$3-VLOOKUP($C40,'Regional Crises'!$B$1:$R$66,6,FALSE))/(I$3-I$4)*5)),1))),IF(VLOOKUP($E40,'Country Indicator Data'!$B$4:$N$194,2,FALSE)="x","x",ROUND(IF(VLOOKUP($E40,'Country Indicator Data'!$B$4:$N$194,2,FALSE)&gt;I$3,5,IF(VLOOKUP($E40,'Country Indicator Data'!$B$4:$N$194,2,FALSE)&lt;I$4,0,5-(I$3-VLOOKUP($E40,'Country Indicator Data'!$B$4:$N$194,2,FALSE))/(I$3-I$4)*5)),1)))</f>
        <v>2.8</v>
      </c>
      <c r="J40" s="188">
        <f>IF(B40="Regional crisis",(IF(VLOOKUP($C40,'Regional Crises'!$B$1:$R$66,8,FALSE)="x","x",ROUND(IF(VLOOKUP($C40,'Regional Crises'!$B$1:$R$66,8,FALSE)&gt;J$3,5,IF(VLOOKUP($C40,'Regional Crises'!$B$1:$R$66,8,FALSE)&lt;J$4,0,5-(J$3-VLOOKUP($C40,'Regional Crises'!$B$1:$R$66,8,FALSE))/(J$3-J$4)*5)),1))),IF(VLOOKUP($E40,'Country Indicator Data'!$B$4:$N$194,4,FALSE)="x","x",ROUND(IF(VLOOKUP($E40,'Country Indicator Data'!$B$4:$N$194,4,FALSE)&gt;J$3,5,IF(VLOOKUP($E40,'Country Indicator Data'!$B$4:$N$194,4,FALSE)&lt;J$4,0,5-(J$3-VLOOKUP($E40,'Country Indicator Data'!$B$4:$N$194,4,FALSE))/(J$3-J$4)*5)),1)))</f>
        <v>0</v>
      </c>
      <c r="K40" s="188">
        <f t="shared" si="14"/>
        <v>1.4</v>
      </c>
      <c r="L40" s="188" t="str">
        <f>IF(B40="Regional crisis",(IF(VLOOKUP($C40,'Regional Crises'!$B$1:$R$66,10,FALSE)="x","x",ROUND(IF(VLOOKUP($C40,'Regional Crises'!$B$1:$R$66,10,FALSE)&gt;L$3,5,IF(VLOOKUP($C40,'Regional Crises'!$B$1:$R$66,10,FALSE)&lt;L$4,0,5-(L$3-VLOOKUP($C40,'Regional Crises'!$B$1:$R$66,10,FALSE))/(L$3-L$4)*5)),1))),IF(VLOOKUP($E40,'Country Indicator Data'!$B$4:$N$194,6,FALSE)="x","x",ROUND(IF(VLOOKUP($E40,'Country Indicator Data'!$B$4:$N$194,6,FALSE)&gt;L$3,5,IF(VLOOKUP($E40,'Country Indicator Data'!$B$4:$N$194,6,FALSE)&lt;L$4,0,5-(L$3-VLOOKUP($E40,'Country Indicator Data'!$B$4:$N$194,6,FALSE))/(L$3-L$4)*5)),1)))</f>
        <v>x</v>
      </c>
      <c r="M40" s="188">
        <f>IF(B40="Regional crisis",(IF(VLOOKUP($C40,'Regional Crises'!$B$1:$R$66,11,FALSE)="x","x",ROUND(IF(VLOOKUP($C40,'Regional Crises'!$B$1:$R$66,11,FALSE)&gt;M$3,5,IF(VLOOKUP($C40,'Regional Crises'!$B$1:$R$66,11,FALSE)&lt;M$4,0,5-(M$3-VLOOKUP($C40,'Regional Crises'!$B$1:$R$66,11,FALSE))/(M$3-M$4)*5)),1))),IF(VLOOKUP($E40,'Country Indicator Data'!$B$4:$N$194,7,FALSE)="x","x",ROUND(IF(VLOOKUP($E40,'Country Indicator Data'!$B$4:$N$194,7,FALSE)&gt;M$3,5,IF(VLOOKUP($E40,'Country Indicator Data'!$B$4:$N$194,7,FALSE)&lt;M$4,0,5-(M$3-VLOOKUP($E40,'Country Indicator Data'!$B$4:$N$194,7,FALSE))/(M$3-M$4)*5)),1)))</f>
        <v>2.1</v>
      </c>
      <c r="N40" s="188">
        <f t="shared" si="15"/>
        <v>2.1</v>
      </c>
      <c r="O40" s="188">
        <f t="shared" si="16"/>
        <v>2.1666666666666665</v>
      </c>
      <c r="P40" s="188">
        <f>IF(B40="Regional crisis",VLOOKUP(C40,'Regional Crises'!$B$1:$R$69,12,FALSE),VLOOKUP(E40,'Country Indicator Data'!$B$4:$I$194,8,FALSE))</f>
        <v>3</v>
      </c>
      <c r="Q40" s="188">
        <f>IF($B40="Regional crisis",((IF(VLOOKUP($C40,'Regional Crises'!$B$1:$R$66,13,FALSE)="x","x",ROUND(IF(VLOOKUP($C40,'Regional Crises'!$B$1:$R$66,13,FALSE)&gt;Q$3,5,IF(VLOOKUP($C40,'Regional Crises'!$B$1:$R$66,13,FALSE)&lt;Q$4,0,5-(LOG(Q$3)-LOG(VLOOKUP($C40,'Regional Crises'!$B$1:$R$66,13,FALSE)))/(LOG(Q$3)-LOG(Q$4))*5)),1)))),(IF(VLOOKUP($E40,'Country Indicator Data'!$B$4:$N$194,9,FALSE)="x","x",ROUND(IF(VLOOKUP($E40,'Country Indicator Data'!$B$4:$N$194,9,FALSE)&gt;Q$3,5,IF(VLOOKUP($E40,'Country Indicator Data'!$B$4:$N$194,9,FALSE)&lt;Q$4,0,5-(LOG(Q$3)-LOG(VLOOKUP($E40,'Country Indicator Data'!$B$4:$N$194,9,FALSE)))/(LOG(Q$3)-LOG(Q$4))*5)),1))))</f>
        <v>2.5</v>
      </c>
      <c r="R40" s="188">
        <f t="shared" si="17"/>
        <v>2.75</v>
      </c>
      <c r="S40" s="188">
        <f>IF(B40="Regional crisis",((IF(VLOOKUP($C40,'Regional Crises'!$B$1:$R$66,17,FALSE)="x","x",ROUND(IF(VLOOKUP($C40,'Regional Crises'!$B$1:$R$66,17,FALSE)&gt;S$3,0,IF(VLOOKUP($C40,'Regional Crises'!$B$1:$R$66,17,FALSE)&lt;S$4,5,(S$3-VLOOKUP($C40,'Regional Crises'!$B$1:$R$66,17,FALSE))/(S$3-S$4)*5)),1)))),(IF(VLOOKUP($E40,'Country Indicator Data'!$B$4:$N$194,13,FALSE)="x","x",ROUND(IF(VLOOKUP($E40,'Country Indicator Data'!$B$4:$N$194,13,FALSE)&gt;S$3,0,IF(VLOOKUP($E40,'Country Indicator Data'!$B$4:$N$194,13,FALSE)&lt;S$4,5,(S$3-VLOOKUP($E40,'Country Indicator Data'!$B$4:$N$194,13,FALSE))/(S$3-S$4)*5)),1))))</f>
        <v>3.5</v>
      </c>
      <c r="T40" s="188">
        <f>IF(B40="Regional crisis",((IF(VLOOKUP($C40,'Regional Crises'!$B$1:$R$66,14,FALSE)="x","x",ROUND(IF(VLOOKUP($C40,'Regional Crises'!$B$1:$R$66,14,FALSE)&gt;T$3,0,IF(VLOOKUP($C40,'Regional Crises'!$B$1:$R$66,14,FALSE)&lt;T$4,5,(T$3-VLOOKUP($C40,'Regional Crises'!$B$1:$R$66,14,FALSE))/(T$3-T$4)*5)),1)))),(IF(VLOOKUP($E40,'Country Indicator Data'!$B$4:$N$194,10,FALSE)="x","x",ROUND(IF(VLOOKUP($E40,'Country Indicator Data'!$B$4:$N$194,10,FALSE)&gt;T$3,0,IF(VLOOKUP($E40,'Country Indicator Data'!$B$4:$N$194,10,FALSE)&lt;T$4,5,(T$3-VLOOKUP($E40,'Country Indicator Data'!$B$4:$N$194,10,FALSE))/(T$3-T$4)*5)),1))))</f>
        <v>3.4</v>
      </c>
      <c r="U40" s="188">
        <f>IF(B40="Regional crisis",((IF(VLOOKUP($C40,'Regional Crises'!$B$1:$R$66,15,FALSE)="x","x",ROUND(IF(VLOOKUP($C40,'Regional Crises'!$B$1:$R$66,15,FALSE)&gt;U$3,0,IF(VLOOKUP($C40,'Regional Crises'!$B$1:$R$66,15,FALSE)&lt;U$4,5,(U$3-VLOOKUP($C40,'Regional Crises'!$B$1:$R$66,15,FALSE))/(U$3-U$4)*5)),1)))),(IF(VLOOKUP($E40,'Country Indicator Data'!$B$4:$N$194,11,FALSE)="x","x",ROUND(IF(VLOOKUP($E40,'Country Indicator Data'!$B$4:$N$194,11,FALSE)&gt;U$3,0,IF(VLOOKUP($E40,'Country Indicator Data'!$B$4:$N$194,11,FALSE)&lt;U$4,5,(U$3-VLOOKUP($E40,'Country Indicator Data'!$B$4:$N$194,11,FALSE))/(U$3-U$4)*5)),1))))</f>
        <v>3.5</v>
      </c>
      <c r="V40" s="188">
        <f>IF(B40="Regional crisis",((IF(VLOOKUP($C40,'Regional Crises'!$B$1:$R$66,16,FALSE)="x","x",ROUND(IF(VLOOKUP($C40,'Regional Crises'!$B$1:$R$66,16,FALSE)&gt;V$3,0,IF(VLOOKUP($C40,'Regional Crises'!$B$1:$R$66,16,FALSE)&lt;V$4,5,(V$3-VLOOKUP($C40,'Regional Crises'!$B$1:$R$66,16,FALSE))/(V$3-V$4)*5)),1)))),(IF(VLOOKUP($E40,'Country Indicator Data'!$B$4:$N$194,12,FALSE)="x","x",ROUND(IF(VLOOKUP($E40,'Country Indicator Data'!$B$4:$N$194,12,FALSE)&gt;V$3,0,IF(VLOOKUP($E40,'Country Indicator Data'!$B$4:$N$194,12,FALSE)&lt;V$4,5,(V$3-VLOOKUP($E40,'Country Indicator Data'!$B$4:$N$194,12,FALSE))/(V$3-V$4)*5)),1))))</f>
        <v>3.8</v>
      </c>
      <c r="W40" s="188">
        <f t="shared" si="18"/>
        <v>3.6</v>
      </c>
      <c r="X40" s="188">
        <f t="shared" si="19"/>
        <v>2.8</v>
      </c>
      <c r="Y40" s="212">
        <f>IF('Core Indicators'!FC37="x","x",IF('Core Indicators'!FC37&gt;=5,5,IF('Core Indicators'!FC37&gt;=4,4,IF('Core Indicators'!FC37&gt;=3,3,IF('Core Indicators'!FC37&gt;=2,2,IF('Core Indicators'!FC37&gt;=1,1,0))))))</f>
        <v>5</v>
      </c>
      <c r="Z40" s="188">
        <f t="shared" si="20"/>
        <v>5</v>
      </c>
      <c r="AA40" s="212">
        <f>'Crisis Indicator Data'!Y37</f>
        <v>1</v>
      </c>
      <c r="AB40" s="212">
        <f>'Crisis Indicator Data'!Z37</f>
        <v>0</v>
      </c>
      <c r="AC40" s="212">
        <f>'Crisis Indicator Data'!AA37</f>
        <v>0</v>
      </c>
      <c r="AD40" s="212">
        <f>'Crisis Indicator Data'!AB37</f>
        <v>0</v>
      </c>
      <c r="AE40" s="212">
        <f t="shared" si="10"/>
        <v>1</v>
      </c>
      <c r="AF40" s="212">
        <f>'Crisis Indicator Data'!AC37</f>
        <v>0</v>
      </c>
      <c r="AG40" s="212">
        <f>'Crisis Indicator Data'!AD37</f>
        <v>0</v>
      </c>
      <c r="AH40" s="212">
        <f t="shared" si="11"/>
        <v>0</v>
      </c>
      <c r="AI40" s="212">
        <f>'Crisis Indicator Data'!AE37</f>
        <v>0</v>
      </c>
      <c r="AJ40" s="212">
        <f>'Crisis Indicator Data'!AF37</f>
        <v>0</v>
      </c>
      <c r="AK40" s="212">
        <f>'Crisis Indicator Data'!AG37</f>
        <v>1</v>
      </c>
      <c r="AL40" s="212">
        <f t="shared" si="12"/>
        <v>1</v>
      </c>
      <c r="AM40" s="188">
        <f t="shared" si="21"/>
        <v>1</v>
      </c>
      <c r="AN40" s="188">
        <f t="shared" si="22"/>
        <v>3</v>
      </c>
    </row>
    <row r="41" spans="1:40" ht="13.5" customHeight="1" x14ac:dyDescent="0.3">
      <c r="A41" s="196" t="str">
        <f>'Crisis Indicator Data'!A38</f>
        <v>Complex crisis in DPRK</v>
      </c>
      <c r="B41" s="197" t="str">
        <f>'Crisis Indicator Data'!B38</f>
        <v>Complex crisis</v>
      </c>
      <c r="C41" s="197" t="str">
        <f>'Crisis Indicator Data'!C38</f>
        <v>PRK001</v>
      </c>
      <c r="D41" s="197" t="str">
        <f>'Crisis Indicator Data'!D38</f>
        <v>DPRK</v>
      </c>
      <c r="E41" s="198" t="str">
        <f>'Crisis Indicator Data'!E38</f>
        <v>PRK</v>
      </c>
      <c r="F41" s="188">
        <f>IF(B41="Regional crisis",(IF(VLOOKUP($C41,'Regional Crises'!$B$1:$R$66,7,FALSE)="x","x",ROUND(IF(VLOOKUP($C41,'Regional Crises'!$B$1:$R$66,7,FALSE)&gt;$F$3,5,IF(VLOOKUP($C41,'Regional Crises'!$B$1:$R$66,7,FALSE)&lt;F$4,0,($F$3-VLOOKUP($C41,'Regional Crises'!$B$1:$R$66,7,FALSE))/($F$3-$F$4)*5)),1))),IF(VLOOKUP($E41,'Country Indicator Data'!$B$4:$N$194,3,FALSE)="x","x",ROUND(IF(VLOOKUP($E41,'Country Indicator Data'!$B$4:$N$194,3,FALSE)&gt;$F$3,5,IF(VLOOKUP($E41,'Country Indicator Data'!$B$4:$N$194,3,FALSE)&lt;$F$4,0,($F$3-VLOOKUP($E41,'Country Indicator Data'!$B$4:$N$194,3,FALSE))/($F$3-$F$4)*5)),1)))</f>
        <v>5</v>
      </c>
      <c r="G41" s="188">
        <f>IF(B41="Regional crisis",(IF(VLOOKUP($C41,'Regional Crises'!$B$1:$R$66,9,FALSE)="x","x",ROUND(IF(VLOOKUP($C41,'Regional Crises'!$B$1:$R$66,9,FALSE)&gt;G$3,5,IF(VLOOKUP($C41,'Regional Crises'!$B$1:$R$66,9,FALSE)&lt;G$4,0,(G$3-VLOOKUP($C41,'Regional Crises'!$B$1:$R$66,9,FALSE))/(G$3-G$4)*5)),1))),IF(VLOOKUP($E41,'Country Indicator Data'!$B$4:$N$194,5,FALSE)="x","x",ROUND(IF(VLOOKUP($E41,'Country Indicator Data'!$B$4:$N$194,5,FALSE)&gt;G$3,5,IF(VLOOKUP($E41,'Country Indicator Data'!$B$4:$N$194,5,FALSE)&lt;G$4,0,(G$3-VLOOKUP($E41,'Country Indicator Data'!$B$4:$N$194,5,FALSE))/(G$3-G$4)*5)),1)))</f>
        <v>3.7</v>
      </c>
      <c r="H41" s="188">
        <f t="shared" si="13"/>
        <v>4.3499999999999996</v>
      </c>
      <c r="I41" s="188">
        <f>IF(B41="Regional crisis",(IF(VLOOKUP($C41,'Regional Crises'!$B$1:$R$66,6,FALSE)="x","x",ROUND(IF(VLOOKUP($C41,'Regional Crises'!$B$1:$R$66,6,FALSE)&gt;I$3,5,IF(VLOOKUP($C41,'Regional Crises'!$B$1:$R$66,6,FALSE)&lt;I$4,0,5-(I$3-VLOOKUP($C41,'Regional Crises'!$B$1:$R$66,6,FALSE))/(I$3-I$4)*5)),1))),IF(VLOOKUP($E41,'Country Indicator Data'!$B$4:$N$194,2,FALSE)="x","x",ROUND(IF(VLOOKUP($E41,'Country Indicator Data'!$B$4:$N$194,2,FALSE)&gt;I$3,5,IF(VLOOKUP($E41,'Country Indicator Data'!$B$4:$N$194,2,FALSE)&lt;I$4,0,5-(I$3-VLOOKUP($E41,'Country Indicator Data'!$B$4:$N$194,2,FALSE))/(I$3-I$4)*5)),1)))</f>
        <v>0</v>
      </c>
      <c r="J41" s="188">
        <f>IF(B41="Regional crisis",(IF(VLOOKUP($C41,'Regional Crises'!$B$1:$R$66,8,FALSE)="x","x",ROUND(IF(VLOOKUP($C41,'Regional Crises'!$B$1:$R$66,8,FALSE)&gt;J$3,5,IF(VLOOKUP($C41,'Regional Crises'!$B$1:$R$66,8,FALSE)&lt;J$4,0,5-(J$3-VLOOKUP($C41,'Regional Crises'!$B$1:$R$66,8,FALSE))/(J$3-J$4)*5)),1))),IF(VLOOKUP($E41,'Country Indicator Data'!$B$4:$N$194,4,FALSE)="x","x",ROUND(IF(VLOOKUP($E41,'Country Indicator Data'!$B$4:$N$194,4,FALSE)&gt;J$3,5,IF(VLOOKUP($E41,'Country Indicator Data'!$B$4:$N$194,4,FALSE)&lt;J$4,0,5-(J$3-VLOOKUP($E41,'Country Indicator Data'!$B$4:$N$194,4,FALSE))/(J$3-J$4)*5)),1)))</f>
        <v>0</v>
      </c>
      <c r="K41" s="188">
        <f t="shared" si="14"/>
        <v>0</v>
      </c>
      <c r="L41" s="188" t="str">
        <f>IF(B41="Regional crisis",(IF(VLOOKUP($C41,'Regional Crises'!$B$1:$R$66,10,FALSE)="x","x",ROUND(IF(VLOOKUP($C41,'Regional Crises'!$B$1:$R$66,10,FALSE)&gt;L$3,5,IF(VLOOKUP($C41,'Regional Crises'!$B$1:$R$66,10,FALSE)&lt;L$4,0,5-(L$3-VLOOKUP($C41,'Regional Crises'!$B$1:$R$66,10,FALSE))/(L$3-L$4)*5)),1))),IF(VLOOKUP($E41,'Country Indicator Data'!$B$4:$N$194,6,FALSE)="x","x",ROUND(IF(VLOOKUP($E41,'Country Indicator Data'!$B$4:$N$194,6,FALSE)&gt;L$3,5,IF(VLOOKUP($E41,'Country Indicator Data'!$B$4:$N$194,6,FALSE)&lt;L$4,0,5-(L$3-VLOOKUP($E41,'Country Indicator Data'!$B$4:$N$194,6,FALSE))/(L$3-L$4)*5)),1)))</f>
        <v>x</v>
      </c>
      <c r="M41" s="188" t="str">
        <f>IF(B41="Regional crisis",(IF(VLOOKUP($C41,'Regional Crises'!$B$1:$R$66,11,FALSE)="x","x",ROUND(IF(VLOOKUP($C41,'Regional Crises'!$B$1:$R$66,11,FALSE)&gt;M$3,5,IF(VLOOKUP($C41,'Regional Crises'!$B$1:$R$66,11,FALSE)&lt;M$4,0,5-(M$3-VLOOKUP($C41,'Regional Crises'!$B$1:$R$66,11,FALSE))/(M$3-M$4)*5)),1))),IF(VLOOKUP($E41,'Country Indicator Data'!$B$4:$N$194,7,FALSE)="x","x",ROUND(IF(VLOOKUP($E41,'Country Indicator Data'!$B$4:$N$194,7,FALSE)&gt;M$3,5,IF(VLOOKUP($E41,'Country Indicator Data'!$B$4:$N$194,7,FALSE)&lt;M$4,0,5-(M$3-VLOOKUP($E41,'Country Indicator Data'!$B$4:$N$194,7,FALSE))/(M$3-M$4)*5)),1)))</f>
        <v>x</v>
      </c>
      <c r="N41" s="188" t="str">
        <f t="shared" si="15"/>
        <v>x</v>
      </c>
      <c r="O41" s="188">
        <f t="shared" si="16"/>
        <v>2.1749999999999998</v>
      </c>
      <c r="P41" s="188">
        <f>IF(B41="Regional crisis",VLOOKUP(C41,'Regional Crises'!$B$1:$R$69,12,FALSE),VLOOKUP(E41,'Country Indicator Data'!$B$4:$I$194,8,FALSE))</f>
        <v>3</v>
      </c>
      <c r="Q41" s="188">
        <f>IF($B41="Regional crisis",((IF(VLOOKUP($C41,'Regional Crises'!$B$1:$R$66,13,FALSE)="x","x",ROUND(IF(VLOOKUP($C41,'Regional Crises'!$B$1:$R$66,13,FALSE)&gt;Q$3,5,IF(VLOOKUP($C41,'Regional Crises'!$B$1:$R$66,13,FALSE)&lt;Q$4,0,5-(LOG(Q$3)-LOG(VLOOKUP($C41,'Regional Crises'!$B$1:$R$66,13,FALSE)))/(LOG(Q$3)-LOG(Q$4))*5)),1)))),(IF(VLOOKUP($E41,'Country Indicator Data'!$B$4:$N$194,9,FALSE)="x","x",ROUND(IF(VLOOKUP($E41,'Country Indicator Data'!$B$4:$N$194,9,FALSE)&gt;Q$3,5,IF(VLOOKUP($E41,'Country Indicator Data'!$B$4:$N$194,9,FALSE)&lt;Q$4,0,5-(LOG(Q$3)-LOG(VLOOKUP($E41,'Country Indicator Data'!$B$4:$N$194,9,FALSE)))/(LOG(Q$3)-LOG(Q$4))*5)),1))))</f>
        <v>0.4</v>
      </c>
      <c r="R41" s="188">
        <f t="shared" si="17"/>
        <v>1.7</v>
      </c>
      <c r="S41" s="188">
        <f>IF(B41="Regional crisis",((IF(VLOOKUP($C41,'Regional Crises'!$B$1:$R$66,17,FALSE)="x","x",ROUND(IF(VLOOKUP($C41,'Regional Crises'!$B$1:$R$66,17,FALSE)&gt;S$3,0,IF(VLOOKUP($C41,'Regional Crises'!$B$1:$R$66,17,FALSE)&lt;S$4,5,(S$3-VLOOKUP($C41,'Regional Crises'!$B$1:$R$66,17,FALSE))/(S$3-S$4)*5)),1)))),(IF(VLOOKUP($E41,'Country Indicator Data'!$B$4:$N$194,13,FALSE)="x","x",ROUND(IF(VLOOKUP($E41,'Country Indicator Data'!$B$4:$N$194,13,FALSE)&gt;S$3,0,IF(VLOOKUP($E41,'Country Indicator Data'!$B$4:$N$194,13,FALSE)&lt;S$4,5,(S$3-VLOOKUP($E41,'Country Indicator Data'!$B$4:$N$194,13,FALSE))/(S$3-S$4)*5)),1))))</f>
        <v>4.2</v>
      </c>
      <c r="T41" s="188">
        <f>IF(B41="Regional crisis",((IF(VLOOKUP($C41,'Regional Crises'!$B$1:$R$66,14,FALSE)="x","x",ROUND(IF(VLOOKUP($C41,'Regional Crises'!$B$1:$R$66,14,FALSE)&gt;T$3,0,IF(VLOOKUP($C41,'Regional Crises'!$B$1:$R$66,14,FALSE)&lt;T$4,5,(T$3-VLOOKUP($C41,'Regional Crises'!$B$1:$R$66,14,FALSE))/(T$3-T$4)*5)),1)))),(IF(VLOOKUP($E41,'Country Indicator Data'!$B$4:$N$194,10,FALSE)="x","x",ROUND(IF(VLOOKUP($E41,'Country Indicator Data'!$B$4:$N$194,10,FALSE)&gt;T$3,0,IF(VLOOKUP($E41,'Country Indicator Data'!$B$4:$N$194,10,FALSE)&lt;T$4,5,(T$3-VLOOKUP($E41,'Country Indicator Data'!$B$4:$N$194,10,FALSE))/(T$3-T$4)*5)),1))))</f>
        <v>4.2</v>
      </c>
      <c r="U41" s="188">
        <f>IF(B41="Regional crisis",((IF(VLOOKUP($C41,'Regional Crises'!$B$1:$R$66,15,FALSE)="x","x",ROUND(IF(VLOOKUP($C41,'Regional Crises'!$B$1:$R$66,15,FALSE)&gt;U$3,0,IF(VLOOKUP($C41,'Regional Crises'!$B$1:$R$66,15,FALSE)&lt;U$4,5,(U$3-VLOOKUP($C41,'Regional Crises'!$B$1:$R$66,15,FALSE))/(U$3-U$4)*5)),1)))),(IF(VLOOKUP($E41,'Country Indicator Data'!$B$4:$N$194,11,FALSE)="x","x",ROUND(IF(VLOOKUP($E41,'Country Indicator Data'!$B$4:$N$194,11,FALSE)&gt;U$3,0,IF(VLOOKUP($E41,'Country Indicator Data'!$B$4:$N$194,11,FALSE)&lt;U$4,5,(U$3-VLOOKUP($E41,'Country Indicator Data'!$B$4:$N$194,11,FALSE))/(U$3-U$4)*5)),1))))</f>
        <v>4.4000000000000004</v>
      </c>
      <c r="V41" s="188">
        <f>IF(B41="Regional crisis",((IF(VLOOKUP($C41,'Regional Crises'!$B$1:$R$66,16,FALSE)="x","x",ROUND(IF(VLOOKUP($C41,'Regional Crises'!$B$1:$R$66,16,FALSE)&gt;V$3,0,IF(VLOOKUP($C41,'Regional Crises'!$B$1:$R$66,16,FALSE)&lt;V$4,5,(V$3-VLOOKUP($C41,'Regional Crises'!$B$1:$R$66,16,FALSE))/(V$3-V$4)*5)),1)))),(IF(VLOOKUP($E41,'Country Indicator Data'!$B$4:$N$194,12,FALSE)="x","x",ROUND(IF(VLOOKUP($E41,'Country Indicator Data'!$B$4:$N$194,12,FALSE)&gt;V$3,0,IF(VLOOKUP($E41,'Country Indicator Data'!$B$4:$N$194,12,FALSE)&lt;V$4,5,(V$3-VLOOKUP($E41,'Country Indicator Data'!$B$4:$N$194,12,FALSE))/(V$3-V$4)*5)),1))))</f>
        <v>4.9000000000000004</v>
      </c>
      <c r="W41" s="188">
        <f t="shared" si="18"/>
        <v>4.4000000000000004</v>
      </c>
      <c r="X41" s="188">
        <f t="shared" si="19"/>
        <v>2.8</v>
      </c>
      <c r="Y41" s="212">
        <f>IF('Core Indicators'!FC38="x","x",IF('Core Indicators'!FC38&gt;=5,5,IF('Core Indicators'!FC38&gt;=4,4,IF('Core Indicators'!FC38&gt;=3,3,IF('Core Indicators'!FC38&gt;=2,2,IF('Core Indicators'!FC38&gt;=1,1,0))))))</f>
        <v>1</v>
      </c>
      <c r="Z41" s="188">
        <f t="shared" si="20"/>
        <v>1</v>
      </c>
      <c r="AA41" s="212">
        <f>'Crisis Indicator Data'!Y38</f>
        <v>1</v>
      </c>
      <c r="AB41" s="212">
        <f>'Crisis Indicator Data'!Z38</f>
        <v>2</v>
      </c>
      <c r="AC41" s="212">
        <f>'Crisis Indicator Data'!AA38</f>
        <v>2</v>
      </c>
      <c r="AD41" s="212">
        <f>'Crisis Indicator Data'!AB38</f>
        <v>0</v>
      </c>
      <c r="AE41" s="212">
        <f t="shared" si="10"/>
        <v>2</v>
      </c>
      <c r="AF41" s="212">
        <f>'Crisis Indicator Data'!AC38</f>
        <v>3</v>
      </c>
      <c r="AG41" s="212">
        <f>'Crisis Indicator Data'!AD38</f>
        <v>3</v>
      </c>
      <c r="AH41" s="212">
        <f t="shared" si="11"/>
        <v>5</v>
      </c>
      <c r="AI41" s="212">
        <f>'Crisis Indicator Data'!AE38</f>
        <v>0</v>
      </c>
      <c r="AJ41" s="212">
        <f>'Crisis Indicator Data'!AF38</f>
        <v>0</v>
      </c>
      <c r="AK41" s="212">
        <f>'Crisis Indicator Data'!AG38</f>
        <v>3</v>
      </c>
      <c r="AL41" s="212">
        <f t="shared" si="12"/>
        <v>3</v>
      </c>
      <c r="AM41" s="188">
        <f t="shared" si="21"/>
        <v>3</v>
      </c>
      <c r="AN41" s="188">
        <f t="shared" si="22"/>
        <v>2</v>
      </c>
    </row>
    <row r="42" spans="1:40" ht="13.5" customHeight="1" x14ac:dyDescent="0.3">
      <c r="A42" s="196" t="str">
        <f>'Crisis Indicator Data'!A39</f>
        <v>Complex crisis in DRC</v>
      </c>
      <c r="B42" s="197" t="str">
        <f>'Crisis Indicator Data'!B39</f>
        <v>Complex crisis</v>
      </c>
      <c r="C42" s="197" t="str">
        <f>'Crisis Indicator Data'!C39</f>
        <v>COD001</v>
      </c>
      <c r="D42" s="197" t="str">
        <f>'Crisis Indicator Data'!D39</f>
        <v>DRC</v>
      </c>
      <c r="E42" s="198" t="str">
        <f>'Crisis Indicator Data'!E39</f>
        <v>COD</v>
      </c>
      <c r="F42" s="188">
        <f>IF(B42="Regional crisis",(IF(VLOOKUP($C42,'Regional Crises'!$B$1:$R$66,7,FALSE)="x","x",ROUND(IF(VLOOKUP($C42,'Regional Crises'!$B$1:$R$66,7,FALSE)&gt;$F$3,5,IF(VLOOKUP($C42,'Regional Crises'!$B$1:$R$66,7,FALSE)&lt;F$4,0,($F$3-VLOOKUP($C42,'Regional Crises'!$B$1:$R$66,7,FALSE))/($F$3-$F$4)*5)),1))),IF(VLOOKUP($E42,'Country Indicator Data'!$B$4:$N$194,3,FALSE)="x","x",ROUND(IF(VLOOKUP($E42,'Country Indicator Data'!$B$4:$N$194,3,FALSE)&gt;$F$3,5,IF(VLOOKUP($E42,'Country Indicator Data'!$B$4:$N$194,3,FALSE)&lt;$F$4,0,($F$3-VLOOKUP($E42,'Country Indicator Data'!$B$4:$N$194,3,FALSE))/($F$3-$F$4)*5)),1)))</f>
        <v>3.9</v>
      </c>
      <c r="G42" s="188">
        <f>IF(B42="Regional crisis",(IF(VLOOKUP($C42,'Regional Crises'!$B$1:$R$66,9,FALSE)="x","x",ROUND(IF(VLOOKUP($C42,'Regional Crises'!$B$1:$R$66,9,FALSE)&gt;G$3,5,IF(VLOOKUP($C42,'Regional Crises'!$B$1:$R$66,9,FALSE)&lt;G$4,0,(G$3-VLOOKUP($C42,'Regional Crises'!$B$1:$R$66,9,FALSE))/(G$3-G$4)*5)),1))),IF(VLOOKUP($E42,'Country Indicator Data'!$B$4:$N$194,5,FALSE)="x","x",ROUND(IF(VLOOKUP($E42,'Country Indicator Data'!$B$4:$N$194,5,FALSE)&gt;G$3,5,IF(VLOOKUP($E42,'Country Indicator Data'!$B$4:$N$194,5,FALSE)&lt;G$4,0,(G$3-VLOOKUP($E42,'Country Indicator Data'!$B$4:$N$194,5,FALSE))/(G$3-G$4)*5)),1)))</f>
        <v>3.2</v>
      </c>
      <c r="H42" s="188">
        <f t="shared" si="13"/>
        <v>3.55</v>
      </c>
      <c r="I42" s="188">
        <f>IF(B42="Regional crisis",(IF(VLOOKUP($C42,'Regional Crises'!$B$1:$R$66,6,FALSE)="x","x",ROUND(IF(VLOOKUP($C42,'Regional Crises'!$B$1:$R$66,6,FALSE)&gt;I$3,5,IF(VLOOKUP($C42,'Regional Crises'!$B$1:$R$66,6,FALSE)&lt;I$4,0,5-(I$3-VLOOKUP($C42,'Regional Crises'!$B$1:$R$66,6,FALSE))/(I$3-I$4)*5)),1))),IF(VLOOKUP($E42,'Country Indicator Data'!$B$4:$N$194,2,FALSE)="x","x",ROUND(IF(VLOOKUP($E42,'Country Indicator Data'!$B$4:$N$194,2,FALSE)&gt;I$3,5,IF(VLOOKUP($E42,'Country Indicator Data'!$B$4:$N$194,2,FALSE)&lt;I$4,0,5-(I$3-VLOOKUP($E42,'Country Indicator Data'!$B$4:$N$194,2,FALSE))/(I$3-I$4)*5)),1)))</f>
        <v>4.7</v>
      </c>
      <c r="J42" s="188">
        <f>IF(B42="Regional crisis",(IF(VLOOKUP($C42,'Regional Crises'!$B$1:$R$66,8,FALSE)="x","x",ROUND(IF(VLOOKUP($C42,'Regional Crises'!$B$1:$R$66,8,FALSE)&gt;J$3,5,IF(VLOOKUP($C42,'Regional Crises'!$B$1:$R$66,8,FALSE)&lt;J$4,0,5-(J$3-VLOOKUP($C42,'Regional Crises'!$B$1:$R$66,8,FALSE))/(J$3-J$4)*5)),1))),IF(VLOOKUP($E42,'Country Indicator Data'!$B$4:$N$194,4,FALSE)="x","x",ROUND(IF(VLOOKUP($E42,'Country Indicator Data'!$B$4:$N$194,4,FALSE)&gt;J$3,5,IF(VLOOKUP($E42,'Country Indicator Data'!$B$4:$N$194,4,FALSE)&lt;J$4,0,5-(J$3-VLOOKUP($E42,'Country Indicator Data'!$B$4:$N$194,4,FALSE))/(J$3-J$4)*5)),1)))</f>
        <v>5</v>
      </c>
      <c r="K42" s="188">
        <f t="shared" si="14"/>
        <v>4.8499999999999996</v>
      </c>
      <c r="L42" s="188">
        <f>IF(B42="Regional crisis",(IF(VLOOKUP($C42,'Regional Crises'!$B$1:$R$66,10,FALSE)="x","x",ROUND(IF(VLOOKUP($C42,'Regional Crises'!$B$1:$R$66,10,FALSE)&gt;L$3,5,IF(VLOOKUP($C42,'Regional Crises'!$B$1:$R$66,10,FALSE)&lt;L$4,0,5-(L$3-VLOOKUP($C42,'Regional Crises'!$B$1:$R$66,10,FALSE))/(L$3-L$4)*5)),1))),IF(VLOOKUP($E42,'Country Indicator Data'!$B$4:$N$194,6,FALSE)="x","x",ROUND(IF(VLOOKUP($E42,'Country Indicator Data'!$B$4:$N$194,6,FALSE)&gt;L$3,5,IF(VLOOKUP($E42,'Country Indicator Data'!$B$4:$N$194,6,FALSE)&lt;L$4,0,5-(L$3-VLOOKUP($E42,'Country Indicator Data'!$B$4:$N$194,6,FALSE))/(L$3-L$4)*5)),1)))</f>
        <v>4.4000000000000004</v>
      </c>
      <c r="M42" s="188">
        <f>IF(B42="Regional crisis",(IF(VLOOKUP($C42,'Regional Crises'!$B$1:$R$66,11,FALSE)="x","x",ROUND(IF(VLOOKUP($C42,'Regional Crises'!$B$1:$R$66,11,FALSE)&gt;M$3,5,IF(VLOOKUP($C42,'Regional Crises'!$B$1:$R$66,11,FALSE)&lt;M$4,0,5-(M$3-VLOOKUP($C42,'Regional Crises'!$B$1:$R$66,11,FALSE))/(M$3-M$4)*5)),1))),IF(VLOOKUP($E42,'Country Indicator Data'!$B$4:$N$194,7,FALSE)="x","x",ROUND(IF(VLOOKUP($E42,'Country Indicator Data'!$B$4:$N$194,7,FALSE)&gt;M$3,5,IF(VLOOKUP($E42,'Country Indicator Data'!$B$4:$N$194,7,FALSE)&lt;M$4,0,5-(M$3-VLOOKUP($E42,'Country Indicator Data'!$B$4:$N$194,7,FALSE))/(M$3-M$4)*5)),1)))</f>
        <v>2.1</v>
      </c>
      <c r="N42" s="188">
        <f t="shared" si="15"/>
        <v>3.25</v>
      </c>
      <c r="O42" s="188">
        <f t="shared" si="16"/>
        <v>3.8833333333333329</v>
      </c>
      <c r="P42" s="188">
        <f>IF(B42="Regional crisis",VLOOKUP(C42,'Regional Crises'!$B$1:$R$69,12,FALSE),VLOOKUP(E42,'Country Indicator Data'!$B$4:$I$194,8,FALSE))</f>
        <v>5</v>
      </c>
      <c r="Q42" s="188">
        <f>IF($B42="Regional crisis",((IF(VLOOKUP($C42,'Regional Crises'!$B$1:$R$66,13,FALSE)="x","x",ROUND(IF(VLOOKUP($C42,'Regional Crises'!$B$1:$R$66,13,FALSE)&gt;Q$3,5,IF(VLOOKUP($C42,'Regional Crises'!$B$1:$R$66,13,FALSE)&lt;Q$4,0,5-(LOG(Q$3)-LOG(VLOOKUP($C42,'Regional Crises'!$B$1:$R$66,13,FALSE)))/(LOG(Q$3)-LOG(Q$4))*5)),1)))),(IF(VLOOKUP($E42,'Country Indicator Data'!$B$4:$N$194,9,FALSE)="x","x",ROUND(IF(VLOOKUP($E42,'Country Indicator Data'!$B$4:$N$194,9,FALSE)&gt;Q$3,5,IF(VLOOKUP($E42,'Country Indicator Data'!$B$4:$N$194,9,FALSE)&lt;Q$4,0,5-(LOG(Q$3)-LOG(VLOOKUP($E42,'Country Indicator Data'!$B$4:$N$194,9,FALSE)))/(LOG(Q$3)-LOG(Q$4))*5)),1))))</f>
        <v>5</v>
      </c>
      <c r="R42" s="188">
        <f t="shared" si="17"/>
        <v>5</v>
      </c>
      <c r="S42" s="188">
        <f>IF(B42="Regional crisis",((IF(VLOOKUP($C42,'Regional Crises'!$B$1:$R$66,17,FALSE)="x","x",ROUND(IF(VLOOKUP($C42,'Regional Crises'!$B$1:$R$66,17,FALSE)&gt;S$3,0,IF(VLOOKUP($C42,'Regional Crises'!$B$1:$R$66,17,FALSE)&lt;S$4,5,(S$3-VLOOKUP($C42,'Regional Crises'!$B$1:$R$66,17,FALSE))/(S$3-S$4)*5)),1)))),(IF(VLOOKUP($E42,'Country Indicator Data'!$B$4:$N$194,13,FALSE)="x","x",ROUND(IF(VLOOKUP($E42,'Country Indicator Data'!$B$4:$N$194,13,FALSE)&gt;S$3,0,IF(VLOOKUP($E42,'Country Indicator Data'!$B$4:$N$194,13,FALSE)&lt;S$4,5,(S$3-VLOOKUP($E42,'Country Indicator Data'!$B$4:$N$194,13,FALSE))/(S$3-S$4)*5)),1))))</f>
        <v>4.0999999999999996</v>
      </c>
      <c r="T42" s="188">
        <f>IF(B42="Regional crisis",((IF(VLOOKUP($C42,'Regional Crises'!$B$1:$R$66,14,FALSE)="x","x",ROUND(IF(VLOOKUP($C42,'Regional Crises'!$B$1:$R$66,14,FALSE)&gt;T$3,0,IF(VLOOKUP($C42,'Regional Crises'!$B$1:$R$66,14,FALSE)&lt;T$4,5,(T$3-VLOOKUP($C42,'Regional Crises'!$B$1:$R$66,14,FALSE))/(T$3-T$4)*5)),1)))),(IF(VLOOKUP($E42,'Country Indicator Data'!$B$4:$N$194,10,FALSE)="x","x",ROUND(IF(VLOOKUP($E42,'Country Indicator Data'!$B$4:$N$194,10,FALSE)&gt;T$3,0,IF(VLOOKUP($E42,'Country Indicator Data'!$B$4:$N$194,10,FALSE)&lt;T$4,5,(T$3-VLOOKUP($E42,'Country Indicator Data'!$B$4:$N$194,10,FALSE))/(T$3-T$4)*5)),1))))</f>
        <v>4.3</v>
      </c>
      <c r="U42" s="188">
        <f>IF(B42="Regional crisis",((IF(VLOOKUP($C42,'Regional Crises'!$B$1:$R$66,15,FALSE)="x","x",ROUND(IF(VLOOKUP($C42,'Regional Crises'!$B$1:$R$66,15,FALSE)&gt;U$3,0,IF(VLOOKUP($C42,'Regional Crises'!$B$1:$R$66,15,FALSE)&lt;U$4,5,(U$3-VLOOKUP($C42,'Regional Crises'!$B$1:$R$66,15,FALSE))/(U$3-U$4)*5)),1)))),(IF(VLOOKUP($E42,'Country Indicator Data'!$B$4:$N$194,11,FALSE)="x","x",ROUND(IF(VLOOKUP($E42,'Country Indicator Data'!$B$4:$N$194,11,FALSE)&gt;U$3,0,IF(VLOOKUP($E42,'Country Indicator Data'!$B$4:$N$194,11,FALSE)&lt;U$4,5,(U$3-VLOOKUP($E42,'Country Indicator Data'!$B$4:$N$194,11,FALSE))/(U$3-U$4)*5)),1))))</f>
        <v>3.6</v>
      </c>
      <c r="V42" s="188">
        <f>IF(B42="Regional crisis",((IF(VLOOKUP($C42,'Regional Crises'!$B$1:$R$66,16,FALSE)="x","x",ROUND(IF(VLOOKUP($C42,'Regional Crises'!$B$1:$R$66,16,FALSE)&gt;V$3,0,IF(VLOOKUP($C42,'Regional Crises'!$B$1:$R$66,16,FALSE)&lt;V$4,5,(V$3-VLOOKUP($C42,'Regional Crises'!$B$1:$R$66,16,FALSE))/(V$3-V$4)*5)),1)))),(IF(VLOOKUP($E42,'Country Indicator Data'!$B$4:$N$194,12,FALSE)="x","x",ROUND(IF(VLOOKUP($E42,'Country Indicator Data'!$B$4:$N$194,12,FALSE)&gt;V$3,0,IF(VLOOKUP($E42,'Country Indicator Data'!$B$4:$N$194,12,FALSE)&lt;V$4,5,(V$3-VLOOKUP($E42,'Country Indicator Data'!$B$4:$N$194,12,FALSE))/(V$3-V$4)*5)),1))))</f>
        <v>4.0999999999999996</v>
      </c>
      <c r="W42" s="188">
        <f t="shared" si="18"/>
        <v>4</v>
      </c>
      <c r="X42" s="188">
        <f t="shared" si="19"/>
        <v>4.3</v>
      </c>
      <c r="Y42" s="212">
        <f>IF('Core Indicators'!FC39="x","x",IF('Core Indicators'!FC39&gt;=5,5,IF('Core Indicators'!FC39&gt;=4,4,IF('Core Indicators'!FC39&gt;=3,3,IF('Core Indicators'!FC39&gt;=2,2,IF('Core Indicators'!FC39&gt;=1,1,0))))))</f>
        <v>5</v>
      </c>
      <c r="Z42" s="188">
        <f t="shared" si="20"/>
        <v>5</v>
      </c>
      <c r="AA42" s="212">
        <f>'Crisis Indicator Data'!Y39</f>
        <v>1</v>
      </c>
      <c r="AB42" s="212">
        <f>'Crisis Indicator Data'!Z39</f>
        <v>3</v>
      </c>
      <c r="AC42" s="212">
        <f>'Crisis Indicator Data'!AA39</f>
        <v>2</v>
      </c>
      <c r="AD42" s="212">
        <f>'Crisis Indicator Data'!AB39</f>
        <v>3</v>
      </c>
      <c r="AE42" s="212">
        <f t="shared" si="10"/>
        <v>4</v>
      </c>
      <c r="AF42" s="212">
        <f>'Crisis Indicator Data'!AC39</f>
        <v>0</v>
      </c>
      <c r="AG42" s="212">
        <f>'Crisis Indicator Data'!AD39</f>
        <v>2</v>
      </c>
      <c r="AH42" s="212">
        <f t="shared" si="11"/>
        <v>2</v>
      </c>
      <c r="AI42" s="212">
        <f>'Crisis Indicator Data'!AE39</f>
        <v>3</v>
      </c>
      <c r="AJ42" s="212">
        <f>'Crisis Indicator Data'!AF39</f>
        <v>1</v>
      </c>
      <c r="AK42" s="212">
        <f>'Crisis Indicator Data'!AG39</f>
        <v>3</v>
      </c>
      <c r="AL42" s="212">
        <f t="shared" si="12"/>
        <v>5</v>
      </c>
      <c r="AM42" s="188">
        <f t="shared" si="21"/>
        <v>4</v>
      </c>
      <c r="AN42" s="188">
        <f t="shared" si="22"/>
        <v>4.5</v>
      </c>
    </row>
    <row r="43" spans="1:40" ht="13.5" customHeight="1" x14ac:dyDescent="0.3">
      <c r="A43" s="196" t="str">
        <f>'Crisis Indicator Data'!A40</f>
        <v>Floods in south-eastern DRC</v>
      </c>
      <c r="B43" s="197" t="str">
        <f>'Crisis Indicator Data'!B40</f>
        <v>Flood</v>
      </c>
      <c r="C43" s="197" t="str">
        <f>'Crisis Indicator Data'!C40</f>
        <v>COD003</v>
      </c>
      <c r="D43" s="197" t="str">
        <f>'Crisis Indicator Data'!D40</f>
        <v>DRC</v>
      </c>
      <c r="E43" s="198" t="str">
        <f>'Crisis Indicator Data'!E40</f>
        <v>COD</v>
      </c>
      <c r="F43" s="188">
        <f>IF(B43="Regional crisis",(IF(VLOOKUP($C43,'Regional Crises'!$B$1:$R$66,7,FALSE)="x","x",ROUND(IF(VLOOKUP($C43,'Regional Crises'!$B$1:$R$66,7,FALSE)&gt;$F$3,5,IF(VLOOKUP($C43,'Regional Crises'!$B$1:$R$66,7,FALSE)&lt;F$4,0,($F$3-VLOOKUP($C43,'Regional Crises'!$B$1:$R$66,7,FALSE))/($F$3-$F$4)*5)),1))),IF(VLOOKUP($E43,'Country Indicator Data'!$B$4:$N$194,3,FALSE)="x","x",ROUND(IF(VLOOKUP($E43,'Country Indicator Data'!$B$4:$N$194,3,FALSE)&gt;$F$3,5,IF(VLOOKUP($E43,'Country Indicator Data'!$B$4:$N$194,3,FALSE)&lt;$F$4,0,($F$3-VLOOKUP($E43,'Country Indicator Data'!$B$4:$N$194,3,FALSE))/($F$3-$F$4)*5)),1)))</f>
        <v>3.9</v>
      </c>
      <c r="G43" s="188">
        <f>IF(B43="Regional crisis",(IF(VLOOKUP($C43,'Regional Crises'!$B$1:$R$66,9,FALSE)="x","x",ROUND(IF(VLOOKUP($C43,'Regional Crises'!$B$1:$R$66,9,FALSE)&gt;G$3,5,IF(VLOOKUP($C43,'Regional Crises'!$B$1:$R$66,9,FALSE)&lt;G$4,0,(G$3-VLOOKUP($C43,'Regional Crises'!$B$1:$R$66,9,FALSE))/(G$3-G$4)*5)),1))),IF(VLOOKUP($E43,'Country Indicator Data'!$B$4:$N$194,5,FALSE)="x","x",ROUND(IF(VLOOKUP($E43,'Country Indicator Data'!$B$4:$N$194,5,FALSE)&gt;G$3,5,IF(VLOOKUP($E43,'Country Indicator Data'!$B$4:$N$194,5,FALSE)&lt;G$4,0,(G$3-VLOOKUP($E43,'Country Indicator Data'!$B$4:$N$194,5,FALSE))/(G$3-G$4)*5)),1)))</f>
        <v>3.2</v>
      </c>
      <c r="H43" s="188">
        <f t="shared" si="13"/>
        <v>3.55</v>
      </c>
      <c r="I43" s="188">
        <f>IF(B43="Regional crisis",(IF(VLOOKUP($C43,'Regional Crises'!$B$1:$R$66,6,FALSE)="x","x",ROUND(IF(VLOOKUP($C43,'Regional Crises'!$B$1:$R$66,6,FALSE)&gt;I$3,5,IF(VLOOKUP($C43,'Regional Crises'!$B$1:$R$66,6,FALSE)&lt;I$4,0,5-(I$3-VLOOKUP($C43,'Regional Crises'!$B$1:$R$66,6,FALSE))/(I$3-I$4)*5)),1))),IF(VLOOKUP($E43,'Country Indicator Data'!$B$4:$N$194,2,FALSE)="x","x",ROUND(IF(VLOOKUP($E43,'Country Indicator Data'!$B$4:$N$194,2,FALSE)&gt;I$3,5,IF(VLOOKUP($E43,'Country Indicator Data'!$B$4:$N$194,2,FALSE)&lt;I$4,0,5-(I$3-VLOOKUP($E43,'Country Indicator Data'!$B$4:$N$194,2,FALSE))/(I$3-I$4)*5)),1)))</f>
        <v>4.7</v>
      </c>
      <c r="J43" s="188">
        <f>IF(B43="Regional crisis",(IF(VLOOKUP($C43,'Regional Crises'!$B$1:$R$66,8,FALSE)="x","x",ROUND(IF(VLOOKUP($C43,'Regional Crises'!$B$1:$R$66,8,FALSE)&gt;J$3,5,IF(VLOOKUP($C43,'Regional Crises'!$B$1:$R$66,8,FALSE)&lt;J$4,0,5-(J$3-VLOOKUP($C43,'Regional Crises'!$B$1:$R$66,8,FALSE))/(J$3-J$4)*5)),1))),IF(VLOOKUP($E43,'Country Indicator Data'!$B$4:$N$194,4,FALSE)="x","x",ROUND(IF(VLOOKUP($E43,'Country Indicator Data'!$B$4:$N$194,4,FALSE)&gt;J$3,5,IF(VLOOKUP($E43,'Country Indicator Data'!$B$4:$N$194,4,FALSE)&lt;J$4,0,5-(J$3-VLOOKUP($E43,'Country Indicator Data'!$B$4:$N$194,4,FALSE))/(J$3-J$4)*5)),1)))</f>
        <v>5</v>
      </c>
      <c r="K43" s="188">
        <f t="shared" si="14"/>
        <v>4.8499999999999996</v>
      </c>
      <c r="L43" s="188">
        <f>IF(B43="Regional crisis",(IF(VLOOKUP($C43,'Regional Crises'!$B$1:$R$66,10,FALSE)="x","x",ROUND(IF(VLOOKUP($C43,'Regional Crises'!$B$1:$R$66,10,FALSE)&gt;L$3,5,IF(VLOOKUP($C43,'Regional Crises'!$B$1:$R$66,10,FALSE)&lt;L$4,0,5-(L$3-VLOOKUP($C43,'Regional Crises'!$B$1:$R$66,10,FALSE))/(L$3-L$4)*5)),1))),IF(VLOOKUP($E43,'Country Indicator Data'!$B$4:$N$194,6,FALSE)="x","x",ROUND(IF(VLOOKUP($E43,'Country Indicator Data'!$B$4:$N$194,6,FALSE)&gt;L$3,5,IF(VLOOKUP($E43,'Country Indicator Data'!$B$4:$N$194,6,FALSE)&lt;L$4,0,5-(L$3-VLOOKUP($E43,'Country Indicator Data'!$B$4:$N$194,6,FALSE))/(L$3-L$4)*5)),1)))</f>
        <v>4.4000000000000004</v>
      </c>
      <c r="M43" s="188">
        <f>IF(B43="Regional crisis",(IF(VLOOKUP($C43,'Regional Crises'!$B$1:$R$66,11,FALSE)="x","x",ROUND(IF(VLOOKUP($C43,'Regional Crises'!$B$1:$R$66,11,FALSE)&gt;M$3,5,IF(VLOOKUP($C43,'Regional Crises'!$B$1:$R$66,11,FALSE)&lt;M$4,0,5-(M$3-VLOOKUP($C43,'Regional Crises'!$B$1:$R$66,11,FALSE))/(M$3-M$4)*5)),1))),IF(VLOOKUP($E43,'Country Indicator Data'!$B$4:$N$194,7,FALSE)="x","x",ROUND(IF(VLOOKUP($E43,'Country Indicator Data'!$B$4:$N$194,7,FALSE)&gt;M$3,5,IF(VLOOKUP($E43,'Country Indicator Data'!$B$4:$N$194,7,FALSE)&lt;M$4,0,5-(M$3-VLOOKUP($E43,'Country Indicator Data'!$B$4:$N$194,7,FALSE))/(M$3-M$4)*5)),1)))</f>
        <v>2.1</v>
      </c>
      <c r="N43" s="188">
        <f t="shared" si="15"/>
        <v>3.25</v>
      </c>
      <c r="O43" s="188">
        <f t="shared" si="16"/>
        <v>3.8833333333333329</v>
      </c>
      <c r="P43" s="188">
        <f>IF(B43="Regional crisis",VLOOKUP(C43,'Regional Crises'!$B$1:$R$69,12,FALSE),VLOOKUP(E43,'Country Indicator Data'!$B$4:$I$194,8,FALSE))</f>
        <v>5</v>
      </c>
      <c r="Q43" s="188">
        <f>IF($B43="Regional crisis",((IF(VLOOKUP($C43,'Regional Crises'!$B$1:$R$66,13,FALSE)="x","x",ROUND(IF(VLOOKUP($C43,'Regional Crises'!$B$1:$R$66,13,FALSE)&gt;Q$3,5,IF(VLOOKUP($C43,'Regional Crises'!$B$1:$R$66,13,FALSE)&lt;Q$4,0,5-(LOG(Q$3)-LOG(VLOOKUP($C43,'Regional Crises'!$B$1:$R$66,13,FALSE)))/(LOG(Q$3)-LOG(Q$4))*5)),1)))),(IF(VLOOKUP($E43,'Country Indicator Data'!$B$4:$N$194,9,FALSE)="x","x",ROUND(IF(VLOOKUP($E43,'Country Indicator Data'!$B$4:$N$194,9,FALSE)&gt;Q$3,5,IF(VLOOKUP($E43,'Country Indicator Data'!$B$4:$N$194,9,FALSE)&lt;Q$4,0,5-(LOG(Q$3)-LOG(VLOOKUP($E43,'Country Indicator Data'!$B$4:$N$194,9,FALSE)))/(LOG(Q$3)-LOG(Q$4))*5)),1))))</f>
        <v>5</v>
      </c>
      <c r="R43" s="188">
        <f t="shared" si="17"/>
        <v>5</v>
      </c>
      <c r="S43" s="188">
        <f>IF(B43="Regional crisis",((IF(VLOOKUP($C43,'Regional Crises'!$B$1:$R$66,17,FALSE)="x","x",ROUND(IF(VLOOKUP($C43,'Regional Crises'!$B$1:$R$66,17,FALSE)&gt;S$3,0,IF(VLOOKUP($C43,'Regional Crises'!$B$1:$R$66,17,FALSE)&lt;S$4,5,(S$3-VLOOKUP($C43,'Regional Crises'!$B$1:$R$66,17,FALSE))/(S$3-S$4)*5)),1)))),(IF(VLOOKUP($E43,'Country Indicator Data'!$B$4:$N$194,13,FALSE)="x","x",ROUND(IF(VLOOKUP($E43,'Country Indicator Data'!$B$4:$N$194,13,FALSE)&gt;S$3,0,IF(VLOOKUP($E43,'Country Indicator Data'!$B$4:$N$194,13,FALSE)&lt;S$4,5,(S$3-VLOOKUP($E43,'Country Indicator Data'!$B$4:$N$194,13,FALSE))/(S$3-S$4)*5)),1))))</f>
        <v>4.0999999999999996</v>
      </c>
      <c r="T43" s="188">
        <f>IF(B43="Regional crisis",((IF(VLOOKUP($C43,'Regional Crises'!$B$1:$R$66,14,FALSE)="x","x",ROUND(IF(VLOOKUP($C43,'Regional Crises'!$B$1:$R$66,14,FALSE)&gt;T$3,0,IF(VLOOKUP($C43,'Regional Crises'!$B$1:$R$66,14,FALSE)&lt;T$4,5,(T$3-VLOOKUP($C43,'Regional Crises'!$B$1:$R$66,14,FALSE))/(T$3-T$4)*5)),1)))),(IF(VLOOKUP($E43,'Country Indicator Data'!$B$4:$N$194,10,FALSE)="x","x",ROUND(IF(VLOOKUP($E43,'Country Indicator Data'!$B$4:$N$194,10,FALSE)&gt;T$3,0,IF(VLOOKUP($E43,'Country Indicator Data'!$B$4:$N$194,10,FALSE)&lt;T$4,5,(T$3-VLOOKUP($E43,'Country Indicator Data'!$B$4:$N$194,10,FALSE))/(T$3-T$4)*5)),1))))</f>
        <v>4.3</v>
      </c>
      <c r="U43" s="188">
        <f>IF(B43="Regional crisis",((IF(VLOOKUP($C43,'Regional Crises'!$B$1:$R$66,15,FALSE)="x","x",ROUND(IF(VLOOKUP($C43,'Regional Crises'!$B$1:$R$66,15,FALSE)&gt;U$3,0,IF(VLOOKUP($C43,'Regional Crises'!$B$1:$R$66,15,FALSE)&lt;U$4,5,(U$3-VLOOKUP($C43,'Regional Crises'!$B$1:$R$66,15,FALSE))/(U$3-U$4)*5)),1)))),(IF(VLOOKUP($E43,'Country Indicator Data'!$B$4:$N$194,11,FALSE)="x","x",ROUND(IF(VLOOKUP($E43,'Country Indicator Data'!$B$4:$N$194,11,FALSE)&gt;U$3,0,IF(VLOOKUP($E43,'Country Indicator Data'!$B$4:$N$194,11,FALSE)&lt;U$4,5,(U$3-VLOOKUP($E43,'Country Indicator Data'!$B$4:$N$194,11,FALSE))/(U$3-U$4)*5)),1))))</f>
        <v>3.6</v>
      </c>
      <c r="V43" s="188">
        <f>IF(B43="Regional crisis",((IF(VLOOKUP($C43,'Regional Crises'!$B$1:$R$66,16,FALSE)="x","x",ROUND(IF(VLOOKUP($C43,'Regional Crises'!$B$1:$R$66,16,FALSE)&gt;V$3,0,IF(VLOOKUP($C43,'Regional Crises'!$B$1:$R$66,16,FALSE)&lt;V$4,5,(V$3-VLOOKUP($C43,'Regional Crises'!$B$1:$R$66,16,FALSE))/(V$3-V$4)*5)),1)))),(IF(VLOOKUP($E43,'Country Indicator Data'!$B$4:$N$194,12,FALSE)="x","x",ROUND(IF(VLOOKUP($E43,'Country Indicator Data'!$B$4:$N$194,12,FALSE)&gt;V$3,0,IF(VLOOKUP($E43,'Country Indicator Data'!$B$4:$N$194,12,FALSE)&lt;V$4,5,(V$3-VLOOKUP($E43,'Country Indicator Data'!$B$4:$N$194,12,FALSE))/(V$3-V$4)*5)),1))))</f>
        <v>4.0999999999999996</v>
      </c>
      <c r="W43" s="188">
        <f t="shared" si="18"/>
        <v>4</v>
      </c>
      <c r="X43" s="188">
        <f t="shared" si="19"/>
        <v>4.3</v>
      </c>
      <c r="Y43" s="212">
        <f>IF('Core Indicators'!FC40="x","x",IF('Core Indicators'!FC40&gt;=5,5,IF('Core Indicators'!FC40&gt;=4,4,IF('Core Indicators'!FC40&gt;=3,3,IF('Core Indicators'!FC40&gt;=2,2,IF('Core Indicators'!FC40&gt;=1,1,0))))))</f>
        <v>5</v>
      </c>
      <c r="Z43" s="188">
        <f t="shared" si="20"/>
        <v>5</v>
      </c>
      <c r="AA43" s="212">
        <f>'Crisis Indicator Data'!Y40</f>
        <v>1</v>
      </c>
      <c r="AB43" s="212">
        <f>'Crisis Indicator Data'!Z40</f>
        <v>2</v>
      </c>
      <c r="AC43" s="212">
        <f>'Crisis Indicator Data'!AA40</f>
        <v>2</v>
      </c>
      <c r="AD43" s="212">
        <f>'Crisis Indicator Data'!AB40</f>
        <v>3</v>
      </c>
      <c r="AE43" s="212">
        <f t="shared" si="10"/>
        <v>4</v>
      </c>
      <c r="AF43" s="212">
        <f>'Crisis Indicator Data'!AC40</f>
        <v>0</v>
      </c>
      <c r="AG43" s="212">
        <f>'Crisis Indicator Data'!AD40</f>
        <v>2</v>
      </c>
      <c r="AH43" s="212">
        <f t="shared" si="11"/>
        <v>2</v>
      </c>
      <c r="AI43" s="212">
        <f>'Crisis Indicator Data'!AE40</f>
        <v>2</v>
      </c>
      <c r="AJ43" s="212">
        <f>'Crisis Indicator Data'!AF40</f>
        <v>1</v>
      </c>
      <c r="AK43" s="212">
        <f>'Crisis Indicator Data'!AG40</f>
        <v>3</v>
      </c>
      <c r="AL43" s="212">
        <f t="shared" si="12"/>
        <v>4</v>
      </c>
      <c r="AM43" s="188">
        <f t="shared" si="21"/>
        <v>3</v>
      </c>
      <c r="AN43" s="188">
        <f t="shared" si="22"/>
        <v>4</v>
      </c>
    </row>
    <row r="44" spans="1:40" ht="13.5" customHeight="1" x14ac:dyDescent="0.3">
      <c r="A44" s="196" t="str">
        <f>'Crisis Indicator Data'!A41</f>
        <v>Venezuela displacement in Ecuador</v>
      </c>
      <c r="B44" s="197" t="str">
        <f>'Crisis Indicator Data'!B41</f>
        <v>International displacement</v>
      </c>
      <c r="C44" s="197" t="str">
        <f>'Crisis Indicator Data'!C41</f>
        <v>ECU002</v>
      </c>
      <c r="D44" s="197" t="str">
        <f>'Crisis Indicator Data'!D41</f>
        <v>Ecuador</v>
      </c>
      <c r="E44" s="198" t="str">
        <f>'Crisis Indicator Data'!E41</f>
        <v>ECU</v>
      </c>
      <c r="F44" s="188">
        <f>IF(B44="Regional crisis",(IF(VLOOKUP($C44,'Regional Crises'!$B$1:$R$66,7,FALSE)="x","x",ROUND(IF(VLOOKUP($C44,'Regional Crises'!$B$1:$R$66,7,FALSE)&gt;$F$3,5,IF(VLOOKUP($C44,'Regional Crises'!$B$1:$R$66,7,FALSE)&lt;F$4,0,($F$3-VLOOKUP($C44,'Regional Crises'!$B$1:$R$66,7,FALSE))/($F$3-$F$4)*5)),1))),IF(VLOOKUP($E44,'Country Indicator Data'!$B$4:$N$194,3,FALSE)="x","x",ROUND(IF(VLOOKUP($E44,'Country Indicator Data'!$B$4:$N$194,3,FALSE)&gt;$F$3,5,IF(VLOOKUP($E44,'Country Indicator Data'!$B$4:$N$194,3,FALSE)&lt;$F$4,0,($F$3-VLOOKUP($E44,'Country Indicator Data'!$B$4:$N$194,3,FALSE))/($F$3-$F$4)*5)),1)))</f>
        <v>1.8</v>
      </c>
      <c r="G44" s="188">
        <f>IF(B44="Regional crisis",(IF(VLOOKUP($C44,'Regional Crises'!$B$1:$R$66,9,FALSE)="x","x",ROUND(IF(VLOOKUP($C44,'Regional Crises'!$B$1:$R$66,9,FALSE)&gt;G$3,5,IF(VLOOKUP($C44,'Regional Crises'!$B$1:$R$66,9,FALSE)&lt;G$4,0,(G$3-VLOOKUP($C44,'Regional Crises'!$B$1:$R$66,9,FALSE))/(G$3-G$4)*5)),1))),IF(VLOOKUP($E44,'Country Indicator Data'!$B$4:$N$194,5,FALSE)="x","x",ROUND(IF(VLOOKUP($E44,'Country Indicator Data'!$B$4:$N$194,5,FALSE)&gt;G$3,5,IF(VLOOKUP($E44,'Country Indicator Data'!$B$4:$N$194,5,FALSE)&lt;G$4,0,(G$3-VLOOKUP($E44,'Country Indicator Data'!$B$4:$N$194,5,FALSE))/(G$3-G$4)*5)),1)))</f>
        <v>1.4</v>
      </c>
      <c r="H44" s="188">
        <f t="shared" si="13"/>
        <v>1.6</v>
      </c>
      <c r="I44" s="188">
        <f>IF(B44="Regional crisis",(IF(VLOOKUP($C44,'Regional Crises'!$B$1:$R$66,6,FALSE)="x","x",ROUND(IF(VLOOKUP($C44,'Regional Crises'!$B$1:$R$66,6,FALSE)&gt;I$3,5,IF(VLOOKUP($C44,'Regional Crises'!$B$1:$R$66,6,FALSE)&lt;I$4,0,5-(I$3-VLOOKUP($C44,'Regional Crises'!$B$1:$R$66,6,FALSE))/(I$3-I$4)*5)),1))),IF(VLOOKUP($E44,'Country Indicator Data'!$B$4:$N$194,2,FALSE)="x","x",ROUND(IF(VLOOKUP($E44,'Country Indicator Data'!$B$4:$N$194,2,FALSE)&gt;I$3,5,IF(VLOOKUP($E44,'Country Indicator Data'!$B$4:$N$194,2,FALSE)&lt;I$4,0,5-(I$3-VLOOKUP($E44,'Country Indicator Data'!$B$4:$N$194,2,FALSE))/(I$3-I$4)*5)),1)))</f>
        <v>1.6</v>
      </c>
      <c r="J44" s="188">
        <f>IF(B44="Regional crisis",(IF(VLOOKUP($C44,'Regional Crises'!$B$1:$R$66,8,FALSE)="x","x",ROUND(IF(VLOOKUP($C44,'Regional Crises'!$B$1:$R$66,8,FALSE)&gt;J$3,5,IF(VLOOKUP($C44,'Regional Crises'!$B$1:$R$66,8,FALSE)&lt;J$4,0,5-(J$3-VLOOKUP($C44,'Regional Crises'!$B$1:$R$66,8,FALSE))/(J$3-J$4)*5)),1))),IF(VLOOKUP($E44,'Country Indicator Data'!$B$4:$N$194,4,FALSE)="x","x",ROUND(IF(VLOOKUP($E44,'Country Indicator Data'!$B$4:$N$194,4,FALSE)&gt;J$3,5,IF(VLOOKUP($E44,'Country Indicator Data'!$B$4:$N$194,4,FALSE)&lt;J$4,0,5-(J$3-VLOOKUP($E44,'Country Indicator Data'!$B$4:$N$194,4,FALSE))/(J$3-J$4)*5)),1)))</f>
        <v>3.1</v>
      </c>
      <c r="K44" s="188">
        <f t="shared" si="14"/>
        <v>2.35</v>
      </c>
      <c r="L44" s="188">
        <f>IF(B44="Regional crisis",(IF(VLOOKUP($C44,'Regional Crises'!$B$1:$R$66,10,FALSE)="x","x",ROUND(IF(VLOOKUP($C44,'Regional Crises'!$B$1:$R$66,10,FALSE)&gt;L$3,5,IF(VLOOKUP($C44,'Regional Crises'!$B$1:$R$66,10,FALSE)&lt;L$4,0,5-(L$3-VLOOKUP($C44,'Regional Crises'!$B$1:$R$66,10,FALSE))/(L$3-L$4)*5)),1))),IF(VLOOKUP($E44,'Country Indicator Data'!$B$4:$N$194,6,FALSE)="x","x",ROUND(IF(VLOOKUP($E44,'Country Indicator Data'!$B$4:$N$194,6,FALSE)&gt;L$3,5,IF(VLOOKUP($E44,'Country Indicator Data'!$B$4:$N$194,6,FALSE)&lt;L$4,0,5-(L$3-VLOOKUP($E44,'Country Indicator Data'!$B$4:$N$194,6,FALSE))/(L$3-L$4)*5)),1)))</f>
        <v>2.6</v>
      </c>
      <c r="M44" s="188">
        <f>IF(B44="Regional crisis",(IF(VLOOKUP($C44,'Regional Crises'!$B$1:$R$66,11,FALSE)="x","x",ROUND(IF(VLOOKUP($C44,'Regional Crises'!$B$1:$R$66,11,FALSE)&gt;M$3,5,IF(VLOOKUP($C44,'Regional Crises'!$B$1:$R$66,11,FALSE)&lt;M$4,0,5-(M$3-VLOOKUP($C44,'Regional Crises'!$B$1:$R$66,11,FALSE))/(M$3-M$4)*5)),1))),IF(VLOOKUP($E44,'Country Indicator Data'!$B$4:$N$194,7,FALSE)="x","x",ROUND(IF(VLOOKUP($E44,'Country Indicator Data'!$B$4:$N$194,7,FALSE)&gt;M$3,5,IF(VLOOKUP($E44,'Country Indicator Data'!$B$4:$N$194,7,FALSE)&lt;M$4,0,5-(M$3-VLOOKUP($E44,'Country Indicator Data'!$B$4:$N$194,7,FALSE))/(M$3-M$4)*5)),1)))</f>
        <v>2.6</v>
      </c>
      <c r="N44" s="188">
        <f t="shared" si="15"/>
        <v>2.6</v>
      </c>
      <c r="O44" s="188">
        <f t="shared" si="16"/>
        <v>2.1833333333333336</v>
      </c>
      <c r="P44" s="188">
        <f>IF(B44="Regional crisis",VLOOKUP(C44,'Regional Crises'!$B$1:$R$69,12,FALSE),VLOOKUP(E44,'Country Indicator Data'!$B$4:$I$194,8,FALSE))</f>
        <v>3</v>
      </c>
      <c r="Q44" s="188">
        <f>IF($B44="Regional crisis",((IF(VLOOKUP($C44,'Regional Crises'!$B$1:$R$66,13,FALSE)="x","x",ROUND(IF(VLOOKUP($C44,'Regional Crises'!$B$1:$R$66,13,FALSE)&gt;Q$3,5,IF(VLOOKUP($C44,'Regional Crises'!$B$1:$R$66,13,FALSE)&lt;Q$4,0,5-(LOG(Q$3)-LOG(VLOOKUP($C44,'Regional Crises'!$B$1:$R$66,13,FALSE)))/(LOG(Q$3)-LOG(Q$4))*5)),1)))),(IF(VLOOKUP($E44,'Country Indicator Data'!$B$4:$N$194,9,FALSE)="x","x",ROUND(IF(VLOOKUP($E44,'Country Indicator Data'!$B$4:$N$194,9,FALSE)&gt;Q$3,5,IF(VLOOKUP($E44,'Country Indicator Data'!$B$4:$N$194,9,FALSE)&lt;Q$4,0,5-(LOG(Q$3)-LOG(VLOOKUP($E44,'Country Indicator Data'!$B$4:$N$194,9,FALSE)))/(LOG(Q$3)-LOG(Q$4))*5)),1))))</f>
        <v>0</v>
      </c>
      <c r="R44" s="188">
        <f t="shared" si="17"/>
        <v>1.5</v>
      </c>
      <c r="S44" s="188">
        <f>IF(B44="Regional crisis",((IF(VLOOKUP($C44,'Regional Crises'!$B$1:$R$66,17,FALSE)="x","x",ROUND(IF(VLOOKUP($C44,'Regional Crises'!$B$1:$R$66,17,FALSE)&gt;S$3,0,IF(VLOOKUP($C44,'Regional Crises'!$B$1:$R$66,17,FALSE)&lt;S$4,5,(S$3-VLOOKUP($C44,'Regional Crises'!$B$1:$R$66,17,FALSE))/(S$3-S$4)*5)),1)))),(IF(VLOOKUP($E44,'Country Indicator Data'!$B$4:$N$194,13,FALSE)="x","x",ROUND(IF(VLOOKUP($E44,'Country Indicator Data'!$B$4:$N$194,13,FALSE)&gt;S$3,0,IF(VLOOKUP($E44,'Country Indicator Data'!$B$4:$N$194,13,FALSE)&lt;S$4,5,(S$3-VLOOKUP($E44,'Country Indicator Data'!$B$4:$N$194,13,FALSE))/(S$3-S$4)*5)),1))))</f>
        <v>3.1</v>
      </c>
      <c r="T44" s="188">
        <f>IF(B44="Regional crisis",((IF(VLOOKUP($C44,'Regional Crises'!$B$1:$R$66,14,FALSE)="x","x",ROUND(IF(VLOOKUP($C44,'Regional Crises'!$B$1:$R$66,14,FALSE)&gt;T$3,0,IF(VLOOKUP($C44,'Regional Crises'!$B$1:$R$66,14,FALSE)&lt;T$4,5,(T$3-VLOOKUP($C44,'Regional Crises'!$B$1:$R$66,14,FALSE))/(T$3-T$4)*5)),1)))),(IF(VLOOKUP($E44,'Country Indicator Data'!$B$4:$N$194,10,FALSE)="x","x",ROUND(IF(VLOOKUP($E44,'Country Indicator Data'!$B$4:$N$194,10,FALSE)&gt;T$3,0,IF(VLOOKUP($E44,'Country Indicator Data'!$B$4:$N$194,10,FALSE)&lt;T$4,5,(T$3-VLOOKUP($E44,'Country Indicator Data'!$B$4:$N$194,10,FALSE))/(T$3-T$4)*5)),1))))</f>
        <v>3.1</v>
      </c>
      <c r="U44" s="188">
        <f>IF(B44="Regional crisis",((IF(VLOOKUP($C44,'Regional Crises'!$B$1:$R$66,15,FALSE)="x","x",ROUND(IF(VLOOKUP($C44,'Regional Crises'!$B$1:$R$66,15,FALSE)&gt;U$3,0,IF(VLOOKUP($C44,'Regional Crises'!$B$1:$R$66,15,FALSE)&lt;U$4,5,(U$3-VLOOKUP($C44,'Regional Crises'!$B$1:$R$66,15,FALSE))/(U$3-U$4)*5)),1)))),(IF(VLOOKUP($E44,'Country Indicator Data'!$B$4:$N$194,11,FALSE)="x","x",ROUND(IF(VLOOKUP($E44,'Country Indicator Data'!$B$4:$N$194,11,FALSE)&gt;U$3,0,IF(VLOOKUP($E44,'Country Indicator Data'!$B$4:$N$194,11,FALSE)&lt;U$4,5,(U$3-VLOOKUP($E44,'Country Indicator Data'!$B$4:$N$194,11,FALSE))/(U$3-U$4)*5)),1))))</f>
        <v>1.8</v>
      </c>
      <c r="V44" s="188">
        <f>IF(B44="Regional crisis",((IF(VLOOKUP($C44,'Regional Crises'!$B$1:$R$66,16,FALSE)="x","x",ROUND(IF(VLOOKUP($C44,'Regional Crises'!$B$1:$R$66,16,FALSE)&gt;V$3,0,IF(VLOOKUP($C44,'Regional Crises'!$B$1:$R$66,16,FALSE)&lt;V$4,5,(V$3-VLOOKUP($C44,'Regional Crises'!$B$1:$R$66,16,FALSE))/(V$3-V$4)*5)),1)))),(IF(VLOOKUP($E44,'Country Indicator Data'!$B$4:$N$194,12,FALSE)="x","x",ROUND(IF(VLOOKUP($E44,'Country Indicator Data'!$B$4:$N$194,12,FALSE)&gt;V$3,0,IF(VLOOKUP($E44,'Country Indicator Data'!$B$4:$N$194,12,FALSE)&lt;V$4,5,(V$3-VLOOKUP($E44,'Country Indicator Data'!$B$4:$N$194,12,FALSE))/(V$3-V$4)*5)),1))))</f>
        <v>1.8</v>
      </c>
      <c r="W44" s="188">
        <f t="shared" si="18"/>
        <v>2.5</v>
      </c>
      <c r="X44" s="188">
        <f t="shared" si="19"/>
        <v>2.1</v>
      </c>
      <c r="Y44" s="212">
        <f>IF('Core Indicators'!FC41="x","x",IF('Core Indicators'!FC41&gt;=5,5,IF('Core Indicators'!FC41&gt;=4,4,IF('Core Indicators'!FC41&gt;=3,3,IF('Core Indicators'!FC41&gt;=2,2,IF('Core Indicators'!FC41&gt;=1,1,0))))))</f>
        <v>2</v>
      </c>
      <c r="Z44" s="188">
        <f t="shared" si="20"/>
        <v>2</v>
      </c>
      <c r="AA44" s="212">
        <f>'Crisis Indicator Data'!Y41</f>
        <v>0</v>
      </c>
      <c r="AB44" s="212">
        <f>'Crisis Indicator Data'!Z41</f>
        <v>0</v>
      </c>
      <c r="AC44" s="212">
        <f>'Crisis Indicator Data'!AA41</f>
        <v>0</v>
      </c>
      <c r="AD44" s="212">
        <f>'Crisis Indicator Data'!AB41</f>
        <v>0</v>
      </c>
      <c r="AE44" s="212">
        <f t="shared" si="10"/>
        <v>0</v>
      </c>
      <c r="AF44" s="212">
        <f>'Crisis Indicator Data'!AC41</f>
        <v>0</v>
      </c>
      <c r="AG44" s="212">
        <f>'Crisis Indicator Data'!AD41</f>
        <v>2</v>
      </c>
      <c r="AH44" s="212">
        <f t="shared" si="11"/>
        <v>2</v>
      </c>
      <c r="AI44" s="212">
        <f>'Crisis Indicator Data'!AE41</f>
        <v>0</v>
      </c>
      <c r="AJ44" s="212">
        <f>'Crisis Indicator Data'!AF41</f>
        <v>1</v>
      </c>
      <c r="AK44" s="212">
        <f>'Crisis Indicator Data'!AG41</f>
        <v>0</v>
      </c>
      <c r="AL44" s="212">
        <f t="shared" si="12"/>
        <v>1</v>
      </c>
      <c r="AM44" s="188">
        <f t="shared" si="21"/>
        <v>1</v>
      </c>
      <c r="AN44" s="188">
        <f t="shared" si="22"/>
        <v>1.5</v>
      </c>
    </row>
    <row r="45" spans="1:40" ht="13.5" customHeight="1" x14ac:dyDescent="0.3">
      <c r="A45" s="196" t="str">
        <f>'Crisis Indicator Data'!A42</f>
        <v>Syrian Refugee Crisis in Egypt</v>
      </c>
      <c r="B45" s="197" t="str">
        <f>'Crisis Indicator Data'!B42</f>
        <v>International displacement</v>
      </c>
      <c r="C45" s="197" t="str">
        <f>'Crisis Indicator Data'!C42</f>
        <v>EGY002</v>
      </c>
      <c r="D45" s="197" t="str">
        <f>'Crisis Indicator Data'!D42</f>
        <v>Egypt</v>
      </c>
      <c r="E45" s="198" t="str">
        <f>'Crisis Indicator Data'!E42</f>
        <v>EGY</v>
      </c>
      <c r="F45" s="188">
        <f>IF(B45="Regional crisis",(IF(VLOOKUP($C45,'Regional Crises'!$B$1:$R$66,7,FALSE)="x","x",ROUND(IF(VLOOKUP($C45,'Regional Crises'!$B$1:$R$66,7,FALSE)&gt;$F$3,5,IF(VLOOKUP($C45,'Regional Crises'!$B$1:$R$66,7,FALSE)&lt;F$4,0,($F$3-VLOOKUP($C45,'Regional Crises'!$B$1:$R$66,7,FALSE))/($F$3-$F$4)*5)),1))),IF(VLOOKUP($E45,'Country Indicator Data'!$B$4:$N$194,3,FALSE)="x","x",ROUND(IF(VLOOKUP($E45,'Country Indicator Data'!$B$4:$N$194,3,FALSE)&gt;$F$3,5,IF(VLOOKUP($E45,'Country Indicator Data'!$B$4:$N$194,3,FALSE)&lt;$F$4,0,($F$3-VLOOKUP($E45,'Country Indicator Data'!$B$4:$N$194,3,FALSE))/($F$3-$F$4)*5)),1)))</f>
        <v>3.9</v>
      </c>
      <c r="G45" s="188">
        <f>IF(B45="Regional crisis",(IF(VLOOKUP($C45,'Regional Crises'!$B$1:$R$66,9,FALSE)="x","x",ROUND(IF(VLOOKUP($C45,'Regional Crises'!$B$1:$R$66,9,FALSE)&gt;G$3,5,IF(VLOOKUP($C45,'Regional Crises'!$B$1:$R$66,9,FALSE)&lt;G$4,0,(G$3-VLOOKUP($C45,'Regional Crises'!$B$1:$R$66,9,FALSE))/(G$3-G$4)*5)),1))),IF(VLOOKUP($E45,'Country Indicator Data'!$B$4:$N$194,5,FALSE)="x","x",ROUND(IF(VLOOKUP($E45,'Country Indicator Data'!$B$4:$N$194,5,FALSE)&gt;G$3,5,IF(VLOOKUP($E45,'Country Indicator Data'!$B$4:$N$194,5,FALSE)&lt;G$4,0,(G$3-VLOOKUP($E45,'Country Indicator Data'!$B$4:$N$194,5,FALSE))/(G$3-G$4)*5)),1)))</f>
        <v>3.3</v>
      </c>
      <c r="H45" s="188">
        <f t="shared" si="13"/>
        <v>3.5999999999999996</v>
      </c>
      <c r="I45" s="188">
        <f>IF(B45="Regional crisis",(IF(VLOOKUP($C45,'Regional Crises'!$B$1:$R$66,6,FALSE)="x","x",ROUND(IF(VLOOKUP($C45,'Regional Crises'!$B$1:$R$66,6,FALSE)&gt;I$3,5,IF(VLOOKUP($C45,'Regional Crises'!$B$1:$R$66,6,FALSE)&lt;I$4,0,5-(I$3-VLOOKUP($C45,'Regional Crises'!$B$1:$R$66,6,FALSE))/(I$3-I$4)*5)),1))),IF(VLOOKUP($E45,'Country Indicator Data'!$B$4:$N$194,2,FALSE)="x","x",ROUND(IF(VLOOKUP($E45,'Country Indicator Data'!$B$4:$N$194,2,FALSE)&gt;I$3,5,IF(VLOOKUP($E45,'Country Indicator Data'!$B$4:$N$194,2,FALSE)&lt;I$4,0,5-(I$3-VLOOKUP($E45,'Country Indicator Data'!$B$4:$N$194,2,FALSE))/(I$3-I$4)*5)),1)))</f>
        <v>0.8</v>
      </c>
      <c r="J45" s="188">
        <f>IF(B45="Regional crisis",(IF(VLOOKUP($C45,'Regional Crises'!$B$1:$R$66,8,FALSE)="x","x",ROUND(IF(VLOOKUP($C45,'Regional Crises'!$B$1:$R$66,8,FALSE)&gt;J$3,5,IF(VLOOKUP($C45,'Regional Crises'!$B$1:$R$66,8,FALSE)&lt;J$4,0,5-(J$3-VLOOKUP($C45,'Regional Crises'!$B$1:$R$66,8,FALSE))/(J$3-J$4)*5)),1))),IF(VLOOKUP($E45,'Country Indicator Data'!$B$4:$N$194,4,FALSE)="x","x",ROUND(IF(VLOOKUP($E45,'Country Indicator Data'!$B$4:$N$194,4,FALSE)&gt;J$3,5,IF(VLOOKUP($E45,'Country Indicator Data'!$B$4:$N$194,4,FALSE)&lt;J$4,0,5-(J$3-VLOOKUP($E45,'Country Indicator Data'!$B$4:$N$194,4,FALSE))/(J$3-J$4)*5)),1)))</f>
        <v>0.9</v>
      </c>
      <c r="K45" s="188">
        <f t="shared" si="14"/>
        <v>0.85000000000000009</v>
      </c>
      <c r="L45" s="188">
        <f>IF(B45="Regional crisis",(IF(VLOOKUP($C45,'Regional Crises'!$B$1:$R$66,10,FALSE)="x","x",ROUND(IF(VLOOKUP($C45,'Regional Crises'!$B$1:$R$66,10,FALSE)&gt;L$3,5,IF(VLOOKUP($C45,'Regional Crises'!$B$1:$R$66,10,FALSE)&lt;L$4,0,5-(L$3-VLOOKUP($C45,'Regional Crises'!$B$1:$R$66,10,FALSE))/(L$3-L$4)*5)),1))),IF(VLOOKUP($E45,'Country Indicator Data'!$B$4:$N$194,6,FALSE)="x","x",ROUND(IF(VLOOKUP($E45,'Country Indicator Data'!$B$4:$N$194,6,FALSE)&gt;L$3,5,IF(VLOOKUP($E45,'Country Indicator Data'!$B$4:$N$194,6,FALSE)&lt;L$4,0,5-(L$3-VLOOKUP($E45,'Country Indicator Data'!$B$4:$N$194,6,FALSE))/(L$3-L$4)*5)),1)))</f>
        <v>3</v>
      </c>
      <c r="M45" s="188">
        <f>IF(B45="Regional crisis",(IF(VLOOKUP($C45,'Regional Crises'!$B$1:$R$66,11,FALSE)="x","x",ROUND(IF(VLOOKUP($C45,'Regional Crises'!$B$1:$R$66,11,FALSE)&gt;M$3,5,IF(VLOOKUP($C45,'Regional Crises'!$B$1:$R$66,11,FALSE)&lt;M$4,0,5-(M$3-VLOOKUP($C45,'Regional Crises'!$B$1:$R$66,11,FALSE))/(M$3-M$4)*5)),1))),IF(VLOOKUP($E45,'Country Indicator Data'!$B$4:$N$194,7,FALSE)="x","x",ROUND(IF(VLOOKUP($E45,'Country Indicator Data'!$B$4:$N$194,7,FALSE)&gt;M$3,5,IF(VLOOKUP($E45,'Country Indicator Data'!$B$4:$N$194,7,FALSE)&lt;M$4,0,5-(M$3-VLOOKUP($E45,'Country Indicator Data'!$B$4:$N$194,7,FALSE))/(M$3-M$4)*5)),1)))</f>
        <v>0.8</v>
      </c>
      <c r="N45" s="188">
        <f t="shared" si="15"/>
        <v>1.9</v>
      </c>
      <c r="O45" s="188">
        <f t="shared" si="16"/>
        <v>2.1166666666666667</v>
      </c>
      <c r="P45" s="188">
        <f>IF(B45="Regional crisis",VLOOKUP(C45,'Regional Crises'!$B$1:$R$69,12,FALSE),VLOOKUP(E45,'Country Indicator Data'!$B$4:$I$194,8,FALSE))</f>
        <v>5</v>
      </c>
      <c r="Q45" s="188">
        <f>IF($B45="Regional crisis",((IF(VLOOKUP($C45,'Regional Crises'!$B$1:$R$66,13,FALSE)="x","x",ROUND(IF(VLOOKUP($C45,'Regional Crises'!$B$1:$R$66,13,FALSE)&gt;Q$3,5,IF(VLOOKUP($C45,'Regional Crises'!$B$1:$R$66,13,FALSE)&lt;Q$4,0,5-(LOG(Q$3)-LOG(VLOOKUP($C45,'Regional Crises'!$B$1:$R$66,13,FALSE)))/(LOG(Q$3)-LOG(Q$4))*5)),1)))),(IF(VLOOKUP($E45,'Country Indicator Data'!$B$4:$N$194,9,FALSE)="x","x",ROUND(IF(VLOOKUP($E45,'Country Indicator Data'!$B$4:$N$194,9,FALSE)&gt;Q$3,5,IF(VLOOKUP($E45,'Country Indicator Data'!$B$4:$N$194,9,FALSE)&lt;Q$4,0,5-(LOG(Q$3)-LOG(VLOOKUP($E45,'Country Indicator Data'!$B$4:$N$194,9,FALSE)))/(LOG(Q$3)-LOG(Q$4))*5)),1))))</f>
        <v>3.5</v>
      </c>
      <c r="R45" s="188">
        <f t="shared" si="17"/>
        <v>4.25</v>
      </c>
      <c r="S45" s="188">
        <f>IF(B45="Regional crisis",((IF(VLOOKUP($C45,'Regional Crises'!$B$1:$R$66,17,FALSE)="x","x",ROUND(IF(VLOOKUP($C45,'Regional Crises'!$B$1:$R$66,17,FALSE)&gt;S$3,0,IF(VLOOKUP($C45,'Regional Crises'!$B$1:$R$66,17,FALSE)&lt;S$4,5,(S$3-VLOOKUP($C45,'Regional Crises'!$B$1:$R$66,17,FALSE))/(S$3-S$4)*5)),1)))),(IF(VLOOKUP($E45,'Country Indicator Data'!$B$4:$N$194,13,FALSE)="x","x",ROUND(IF(VLOOKUP($E45,'Country Indicator Data'!$B$4:$N$194,13,FALSE)&gt;S$3,0,IF(VLOOKUP($E45,'Country Indicator Data'!$B$4:$N$194,13,FALSE)&lt;S$4,5,(S$3-VLOOKUP($E45,'Country Indicator Data'!$B$4:$N$194,13,FALSE))/(S$3-S$4)*5)),1))))</f>
        <v>3.3</v>
      </c>
      <c r="T45" s="188">
        <f>IF(B45="Regional crisis",((IF(VLOOKUP($C45,'Regional Crises'!$B$1:$R$66,14,FALSE)="x","x",ROUND(IF(VLOOKUP($C45,'Regional Crises'!$B$1:$R$66,14,FALSE)&gt;T$3,0,IF(VLOOKUP($C45,'Regional Crises'!$B$1:$R$66,14,FALSE)&lt;T$4,5,(T$3-VLOOKUP($C45,'Regional Crises'!$B$1:$R$66,14,FALSE))/(T$3-T$4)*5)),1)))),(IF(VLOOKUP($E45,'Country Indicator Data'!$B$4:$N$194,10,FALSE)="x","x",ROUND(IF(VLOOKUP($E45,'Country Indicator Data'!$B$4:$N$194,10,FALSE)&gt;T$3,0,IF(VLOOKUP($E45,'Country Indicator Data'!$B$4:$N$194,10,FALSE)&lt;T$4,5,(T$3-VLOOKUP($E45,'Country Indicator Data'!$B$4:$N$194,10,FALSE))/(T$3-T$4)*5)),1))))</f>
        <v>2.9</v>
      </c>
      <c r="U45" s="188">
        <f>IF(B45="Regional crisis",((IF(VLOOKUP($C45,'Regional Crises'!$B$1:$R$66,15,FALSE)="x","x",ROUND(IF(VLOOKUP($C45,'Regional Crises'!$B$1:$R$66,15,FALSE)&gt;U$3,0,IF(VLOOKUP($C45,'Regional Crises'!$B$1:$R$66,15,FALSE)&lt;U$4,5,(U$3-VLOOKUP($C45,'Regional Crises'!$B$1:$R$66,15,FALSE))/(U$3-U$4)*5)),1)))),(IF(VLOOKUP($E45,'Country Indicator Data'!$B$4:$N$194,11,FALSE)="x","x",ROUND(IF(VLOOKUP($E45,'Country Indicator Data'!$B$4:$N$194,11,FALSE)&gt;U$3,0,IF(VLOOKUP($E45,'Country Indicator Data'!$B$4:$N$194,11,FALSE)&lt;U$4,5,(U$3-VLOOKUP($E45,'Country Indicator Data'!$B$4:$N$194,11,FALSE))/(U$3-U$4)*5)),1))))</f>
        <v>3.5</v>
      </c>
      <c r="V45" s="188">
        <f>IF(B45="Regional crisis",((IF(VLOOKUP($C45,'Regional Crises'!$B$1:$R$66,16,FALSE)="x","x",ROUND(IF(VLOOKUP($C45,'Regional Crises'!$B$1:$R$66,16,FALSE)&gt;V$3,0,IF(VLOOKUP($C45,'Regional Crises'!$B$1:$R$66,16,FALSE)&lt;V$4,5,(V$3-VLOOKUP($C45,'Regional Crises'!$B$1:$R$66,16,FALSE))/(V$3-V$4)*5)),1)))),(IF(VLOOKUP($E45,'Country Indicator Data'!$B$4:$N$194,12,FALSE)="x","x",ROUND(IF(VLOOKUP($E45,'Country Indicator Data'!$B$4:$N$194,12,FALSE)&gt;V$3,0,IF(VLOOKUP($E45,'Country Indicator Data'!$B$4:$N$194,12,FALSE)&lt;V$4,5,(V$3-VLOOKUP($E45,'Country Indicator Data'!$B$4:$N$194,12,FALSE))/(V$3-V$4)*5)),1))))</f>
        <v>4</v>
      </c>
      <c r="W45" s="188">
        <f t="shared" si="18"/>
        <v>3.4</v>
      </c>
      <c r="X45" s="188">
        <f t="shared" si="19"/>
        <v>3.3</v>
      </c>
      <c r="Y45" s="212">
        <f>IF('Core Indicators'!FC42="x","x",IF('Core Indicators'!FC42&gt;=5,5,IF('Core Indicators'!FC42&gt;=4,4,IF('Core Indicators'!FC42&gt;=3,3,IF('Core Indicators'!FC42&gt;=2,2,IF('Core Indicators'!FC42&gt;=1,1,0))))))</f>
        <v>2</v>
      </c>
      <c r="Z45" s="188">
        <f t="shared" si="20"/>
        <v>2</v>
      </c>
      <c r="AA45" s="212">
        <f>'Crisis Indicator Data'!Y42</f>
        <v>1</v>
      </c>
      <c r="AB45" s="212">
        <f>'Crisis Indicator Data'!Z42</f>
        <v>1</v>
      </c>
      <c r="AC45" s="212">
        <f>'Crisis Indicator Data'!AA42</f>
        <v>0</v>
      </c>
      <c r="AD45" s="212">
        <f>'Crisis Indicator Data'!AB42</f>
        <v>0</v>
      </c>
      <c r="AE45" s="212">
        <f t="shared" si="10"/>
        <v>2</v>
      </c>
      <c r="AF45" s="212">
        <f>'Crisis Indicator Data'!AC42</f>
        <v>0</v>
      </c>
      <c r="AG45" s="212">
        <f>'Crisis Indicator Data'!AD42</f>
        <v>0</v>
      </c>
      <c r="AH45" s="212">
        <f t="shared" si="11"/>
        <v>0</v>
      </c>
      <c r="AI45" s="212">
        <f>'Crisis Indicator Data'!AE42</f>
        <v>1</v>
      </c>
      <c r="AJ45" s="212">
        <f>'Crisis Indicator Data'!AF42</f>
        <v>1</v>
      </c>
      <c r="AK45" s="212">
        <f>'Crisis Indicator Data'!AG42</f>
        <v>1</v>
      </c>
      <c r="AL45" s="212">
        <f t="shared" si="12"/>
        <v>3</v>
      </c>
      <c r="AM45" s="188">
        <f t="shared" si="21"/>
        <v>2</v>
      </c>
      <c r="AN45" s="188">
        <f t="shared" si="22"/>
        <v>2</v>
      </c>
    </row>
    <row r="46" spans="1:40" ht="13.5" customHeight="1" x14ac:dyDescent="0.3">
      <c r="A46" s="196" t="str">
        <f>'Crisis Indicator Data'!A43</f>
        <v>Complex crisis in El Salvador</v>
      </c>
      <c r="B46" s="197" t="str">
        <f>'Crisis Indicator Data'!B43</f>
        <v>Complex crisis</v>
      </c>
      <c r="C46" s="197" t="str">
        <f>'Crisis Indicator Data'!C43</f>
        <v>SLV001</v>
      </c>
      <c r="D46" s="197" t="str">
        <f>'Crisis Indicator Data'!D43</f>
        <v>El Salvador</v>
      </c>
      <c r="E46" s="198" t="str">
        <f>'Crisis Indicator Data'!E43</f>
        <v>SLV</v>
      </c>
      <c r="F46" s="188">
        <f>IF(B46="Regional crisis",(IF(VLOOKUP($C46,'Regional Crises'!$B$1:$R$66,7,FALSE)="x","x",ROUND(IF(VLOOKUP($C46,'Regional Crises'!$B$1:$R$66,7,FALSE)&gt;$F$3,5,IF(VLOOKUP($C46,'Regional Crises'!$B$1:$R$66,7,FALSE)&lt;F$4,0,($F$3-VLOOKUP($C46,'Regional Crises'!$B$1:$R$66,7,FALSE))/($F$3-$F$4)*5)),1))),IF(VLOOKUP($E46,'Country Indicator Data'!$B$4:$N$194,3,FALSE)="x","x",ROUND(IF(VLOOKUP($E46,'Country Indicator Data'!$B$4:$N$194,3,FALSE)&gt;$F$3,5,IF(VLOOKUP($E46,'Country Indicator Data'!$B$4:$N$194,3,FALSE)&lt;$F$4,0,($F$3-VLOOKUP($E46,'Country Indicator Data'!$B$4:$N$194,3,FALSE))/($F$3-$F$4)*5)),1)))</f>
        <v>0.7</v>
      </c>
      <c r="G46" s="188">
        <f>IF(B46="Regional crisis",(IF(VLOOKUP($C46,'Regional Crises'!$B$1:$R$66,9,FALSE)="x","x",ROUND(IF(VLOOKUP($C46,'Regional Crises'!$B$1:$R$66,9,FALSE)&gt;G$3,5,IF(VLOOKUP($C46,'Regional Crises'!$B$1:$R$66,9,FALSE)&lt;G$4,0,(G$3-VLOOKUP($C46,'Regional Crises'!$B$1:$R$66,9,FALSE))/(G$3-G$4)*5)),1))),IF(VLOOKUP($E46,'Country Indicator Data'!$B$4:$N$194,5,FALSE)="x","x",ROUND(IF(VLOOKUP($E46,'Country Indicator Data'!$B$4:$N$194,5,FALSE)&gt;G$3,5,IF(VLOOKUP($E46,'Country Indicator Data'!$B$4:$N$194,5,FALSE)&lt;G$4,0,(G$3-VLOOKUP($E46,'Country Indicator Data'!$B$4:$N$194,5,FALSE))/(G$3-G$4)*5)),1)))</f>
        <v>1.4</v>
      </c>
      <c r="H46" s="188">
        <f t="shared" si="13"/>
        <v>1.0499999999999998</v>
      </c>
      <c r="I46" s="188">
        <f>IF(B46="Regional crisis",(IF(VLOOKUP($C46,'Regional Crises'!$B$1:$R$66,6,FALSE)="x","x",ROUND(IF(VLOOKUP($C46,'Regional Crises'!$B$1:$R$66,6,FALSE)&gt;I$3,5,IF(VLOOKUP($C46,'Regional Crises'!$B$1:$R$66,6,FALSE)&lt;I$4,0,5-(I$3-VLOOKUP($C46,'Regional Crises'!$B$1:$R$66,6,FALSE))/(I$3-I$4)*5)),1))),IF(VLOOKUP($E46,'Country Indicator Data'!$B$4:$N$194,2,FALSE)="x","x",ROUND(IF(VLOOKUP($E46,'Country Indicator Data'!$B$4:$N$194,2,FALSE)&gt;I$3,5,IF(VLOOKUP($E46,'Country Indicator Data'!$B$4:$N$194,2,FALSE)&lt;I$4,0,5-(I$3-VLOOKUP($E46,'Country Indicator Data'!$B$4:$N$194,2,FALSE))/(I$3-I$4)*5)),1)))</f>
        <v>0.9</v>
      </c>
      <c r="J46" s="188">
        <f>IF(B46="Regional crisis",(IF(VLOOKUP($C46,'Regional Crises'!$B$1:$R$66,8,FALSE)="x","x",ROUND(IF(VLOOKUP($C46,'Regional Crises'!$B$1:$R$66,8,FALSE)&gt;J$3,5,IF(VLOOKUP($C46,'Regional Crises'!$B$1:$R$66,8,FALSE)&lt;J$4,0,5-(J$3-VLOOKUP($C46,'Regional Crises'!$B$1:$R$66,8,FALSE))/(J$3-J$4)*5)),1))),IF(VLOOKUP($E46,'Country Indicator Data'!$B$4:$N$194,4,FALSE)="x","x",ROUND(IF(VLOOKUP($E46,'Country Indicator Data'!$B$4:$N$194,4,FALSE)&gt;J$3,5,IF(VLOOKUP($E46,'Country Indicator Data'!$B$4:$N$194,4,FALSE)&lt;J$4,0,5-(J$3-VLOOKUP($E46,'Country Indicator Data'!$B$4:$N$194,4,FALSE))/(J$3-J$4)*5)),1)))</f>
        <v>0</v>
      </c>
      <c r="K46" s="188">
        <f t="shared" si="14"/>
        <v>0.45</v>
      </c>
      <c r="L46" s="188">
        <f>IF(B46="Regional crisis",(IF(VLOOKUP($C46,'Regional Crises'!$B$1:$R$66,10,FALSE)="x","x",ROUND(IF(VLOOKUP($C46,'Regional Crises'!$B$1:$R$66,10,FALSE)&gt;L$3,5,IF(VLOOKUP($C46,'Regional Crises'!$B$1:$R$66,10,FALSE)&lt;L$4,0,5-(L$3-VLOOKUP($C46,'Regional Crises'!$B$1:$R$66,10,FALSE))/(L$3-L$4)*5)),1))),IF(VLOOKUP($E46,'Country Indicator Data'!$B$4:$N$194,6,FALSE)="x","x",ROUND(IF(VLOOKUP($E46,'Country Indicator Data'!$B$4:$N$194,6,FALSE)&gt;L$3,5,IF(VLOOKUP($E46,'Country Indicator Data'!$B$4:$N$194,6,FALSE)&lt;L$4,0,5-(L$3-VLOOKUP($E46,'Country Indicator Data'!$B$4:$N$194,6,FALSE))/(L$3-L$4)*5)),1)))</f>
        <v>2.6</v>
      </c>
      <c r="M46" s="188">
        <f>IF(B46="Regional crisis",(IF(VLOOKUP($C46,'Regional Crises'!$B$1:$R$66,11,FALSE)="x","x",ROUND(IF(VLOOKUP($C46,'Regional Crises'!$B$1:$R$66,11,FALSE)&gt;M$3,5,IF(VLOOKUP($C46,'Regional Crises'!$B$1:$R$66,11,FALSE)&lt;M$4,0,5-(M$3-VLOOKUP($C46,'Regional Crises'!$B$1:$R$66,11,FALSE))/(M$3-M$4)*5)),1))),IF(VLOOKUP($E46,'Country Indicator Data'!$B$4:$N$194,7,FALSE)="x","x",ROUND(IF(VLOOKUP($E46,'Country Indicator Data'!$B$4:$N$194,7,FALSE)&gt;M$3,5,IF(VLOOKUP($E46,'Country Indicator Data'!$B$4:$N$194,7,FALSE)&lt;M$4,0,5-(M$3-VLOOKUP($E46,'Country Indicator Data'!$B$4:$N$194,7,FALSE))/(M$3-M$4)*5)),1)))</f>
        <v>1.7</v>
      </c>
      <c r="N46" s="188">
        <f t="shared" si="15"/>
        <v>2.15</v>
      </c>
      <c r="O46" s="188">
        <f t="shared" si="16"/>
        <v>1.2166666666666666</v>
      </c>
      <c r="P46" s="188">
        <f>IF(B46="Regional crisis",VLOOKUP(C46,'Regional Crises'!$B$1:$R$69,12,FALSE),VLOOKUP(E46,'Country Indicator Data'!$B$4:$I$194,8,FALSE))</f>
        <v>3</v>
      </c>
      <c r="Q46" s="188">
        <f>IF($B46="Regional crisis",((IF(VLOOKUP($C46,'Regional Crises'!$B$1:$R$66,13,FALSE)="x","x",ROUND(IF(VLOOKUP($C46,'Regional Crises'!$B$1:$R$66,13,FALSE)&gt;Q$3,5,IF(VLOOKUP($C46,'Regional Crises'!$B$1:$R$66,13,FALSE)&lt;Q$4,0,5-(LOG(Q$3)-LOG(VLOOKUP($C46,'Regional Crises'!$B$1:$R$66,13,FALSE)))/(LOG(Q$3)-LOG(Q$4))*5)),1)))),(IF(VLOOKUP($E46,'Country Indicator Data'!$B$4:$N$194,9,FALSE)="x","x",ROUND(IF(VLOOKUP($E46,'Country Indicator Data'!$B$4:$N$194,9,FALSE)&gt;Q$3,5,IF(VLOOKUP($E46,'Country Indicator Data'!$B$4:$N$194,9,FALSE)&lt;Q$4,0,5-(LOG(Q$3)-LOG(VLOOKUP($E46,'Country Indicator Data'!$B$4:$N$194,9,FALSE)))/(LOG(Q$3)-LOG(Q$4))*5)),1))))</f>
        <v>3.7</v>
      </c>
      <c r="R46" s="188">
        <f t="shared" si="17"/>
        <v>3.35</v>
      </c>
      <c r="S46" s="188">
        <f>IF(B46="Regional crisis",((IF(VLOOKUP($C46,'Regional Crises'!$B$1:$R$66,17,FALSE)="x","x",ROUND(IF(VLOOKUP($C46,'Regional Crises'!$B$1:$R$66,17,FALSE)&gt;S$3,0,IF(VLOOKUP($C46,'Regional Crises'!$B$1:$R$66,17,FALSE)&lt;S$4,5,(S$3-VLOOKUP($C46,'Regional Crises'!$B$1:$R$66,17,FALSE))/(S$3-S$4)*5)),1)))),(IF(VLOOKUP($E46,'Country Indicator Data'!$B$4:$N$194,13,FALSE)="x","x",ROUND(IF(VLOOKUP($E46,'Country Indicator Data'!$B$4:$N$194,13,FALSE)&gt;S$3,0,IF(VLOOKUP($E46,'Country Indicator Data'!$B$4:$N$194,13,FALSE)&lt;S$4,5,(S$3-VLOOKUP($E46,'Country Indicator Data'!$B$4:$N$194,13,FALSE))/(S$3-S$4)*5)),1))))</f>
        <v>3.3</v>
      </c>
      <c r="T46" s="188">
        <f>IF(B46="Regional crisis",((IF(VLOOKUP($C46,'Regional Crises'!$B$1:$R$66,14,FALSE)="x","x",ROUND(IF(VLOOKUP($C46,'Regional Crises'!$B$1:$R$66,14,FALSE)&gt;T$3,0,IF(VLOOKUP($C46,'Regional Crises'!$B$1:$R$66,14,FALSE)&lt;T$4,5,(T$3-VLOOKUP($C46,'Regional Crises'!$B$1:$R$66,14,FALSE))/(T$3-T$4)*5)),1)))),(IF(VLOOKUP($E46,'Country Indicator Data'!$B$4:$N$194,10,FALSE)="x","x",ROUND(IF(VLOOKUP($E46,'Country Indicator Data'!$B$4:$N$194,10,FALSE)&gt;T$3,0,IF(VLOOKUP($E46,'Country Indicator Data'!$B$4:$N$194,10,FALSE)&lt;T$4,5,(T$3-VLOOKUP($E46,'Country Indicator Data'!$B$4:$N$194,10,FALSE))/(T$3-T$4)*5)),1))))</f>
        <v>3.3</v>
      </c>
      <c r="U46" s="188">
        <f>IF(B46="Regional crisis",((IF(VLOOKUP($C46,'Regional Crises'!$B$1:$R$66,15,FALSE)="x","x",ROUND(IF(VLOOKUP($C46,'Regional Crises'!$B$1:$R$66,15,FALSE)&gt;U$3,0,IF(VLOOKUP($C46,'Regional Crises'!$B$1:$R$66,15,FALSE)&lt;U$4,5,(U$3-VLOOKUP($C46,'Regional Crises'!$B$1:$R$66,15,FALSE))/(U$3-U$4)*5)),1)))),(IF(VLOOKUP($E46,'Country Indicator Data'!$B$4:$N$194,11,FALSE)="x","x",ROUND(IF(VLOOKUP($E46,'Country Indicator Data'!$B$4:$N$194,11,FALSE)&gt;U$3,0,IF(VLOOKUP($E46,'Country Indicator Data'!$B$4:$N$194,11,FALSE)&lt;U$4,5,(U$3-VLOOKUP($E46,'Country Indicator Data'!$B$4:$N$194,11,FALSE))/(U$3-U$4)*5)),1))))</f>
        <v>2</v>
      </c>
      <c r="V46" s="188">
        <f>IF(B46="Regional crisis",((IF(VLOOKUP($C46,'Regional Crises'!$B$1:$R$66,16,FALSE)="x","x",ROUND(IF(VLOOKUP($C46,'Regional Crises'!$B$1:$R$66,16,FALSE)&gt;V$3,0,IF(VLOOKUP($C46,'Regional Crises'!$B$1:$R$66,16,FALSE)&lt;V$4,5,(V$3-VLOOKUP($C46,'Regional Crises'!$B$1:$R$66,16,FALSE))/(V$3-V$4)*5)),1)))),(IF(VLOOKUP($E46,'Country Indicator Data'!$B$4:$N$194,12,FALSE)="x","x",ROUND(IF(VLOOKUP($E46,'Country Indicator Data'!$B$4:$N$194,12,FALSE)&gt;V$3,0,IF(VLOOKUP($E46,'Country Indicator Data'!$B$4:$N$194,12,FALSE)&lt;V$4,5,(V$3-VLOOKUP($E46,'Country Indicator Data'!$B$4:$N$194,12,FALSE))/(V$3-V$4)*5)),1))))</f>
        <v>1.7</v>
      </c>
      <c r="W46" s="188">
        <f t="shared" si="18"/>
        <v>2.6</v>
      </c>
      <c r="X46" s="188">
        <f t="shared" si="19"/>
        <v>2.4</v>
      </c>
      <c r="Y46" s="212">
        <f>IF('Core Indicators'!FC43="x","x",IF('Core Indicators'!FC43&gt;=5,5,IF('Core Indicators'!FC43&gt;=4,4,IF('Core Indicators'!FC43&gt;=3,3,IF('Core Indicators'!FC43&gt;=2,2,IF('Core Indicators'!FC43&gt;=1,1,0))))))</f>
        <v>3</v>
      </c>
      <c r="Z46" s="188">
        <f t="shared" si="20"/>
        <v>3</v>
      </c>
      <c r="AA46" s="212">
        <f>'Crisis Indicator Data'!Y43</f>
        <v>0</v>
      </c>
      <c r="AB46" s="212">
        <f>'Crisis Indicator Data'!Z43</f>
        <v>2</v>
      </c>
      <c r="AC46" s="212">
        <f>'Crisis Indicator Data'!AA43</f>
        <v>1</v>
      </c>
      <c r="AD46" s="212">
        <f>'Crisis Indicator Data'!AB43</f>
        <v>0</v>
      </c>
      <c r="AE46" s="212">
        <f t="shared" si="10"/>
        <v>2</v>
      </c>
      <c r="AF46" s="212">
        <f>'Crisis Indicator Data'!AC43</f>
        <v>0</v>
      </c>
      <c r="AG46" s="212">
        <f>'Crisis Indicator Data'!AD43</f>
        <v>2</v>
      </c>
      <c r="AH46" s="212">
        <f t="shared" si="11"/>
        <v>2</v>
      </c>
      <c r="AI46" s="212">
        <f>'Crisis Indicator Data'!AE43</f>
        <v>1</v>
      </c>
      <c r="AJ46" s="212">
        <f>'Crisis Indicator Data'!AF43</f>
        <v>0</v>
      </c>
      <c r="AK46" s="212">
        <f>'Crisis Indicator Data'!AG43</f>
        <v>2</v>
      </c>
      <c r="AL46" s="212">
        <f t="shared" si="12"/>
        <v>3</v>
      </c>
      <c r="AM46" s="188">
        <f t="shared" si="21"/>
        <v>2</v>
      </c>
      <c r="AN46" s="188">
        <f t="shared" si="22"/>
        <v>2.5</v>
      </c>
    </row>
    <row r="47" spans="1:40" ht="13.5" customHeight="1" x14ac:dyDescent="0.3">
      <c r="A47" s="196" t="str">
        <f>'Crisis Indicator Data'!A44</f>
        <v>Complex crisis in Eritrea</v>
      </c>
      <c r="B47" s="197" t="str">
        <f>'Crisis Indicator Data'!B44</f>
        <v>Complex crisis</v>
      </c>
      <c r="C47" s="197" t="str">
        <f>'Crisis Indicator Data'!C44</f>
        <v>ERI001</v>
      </c>
      <c r="D47" s="197" t="str">
        <f>'Crisis Indicator Data'!D44</f>
        <v>Eritrea</v>
      </c>
      <c r="E47" s="198" t="str">
        <f>'Crisis Indicator Data'!E44</f>
        <v>ERI</v>
      </c>
      <c r="F47" s="188">
        <f>IF(B47="Regional crisis",(IF(VLOOKUP($C47,'Regional Crises'!$B$1:$R$66,7,FALSE)="x","x",ROUND(IF(VLOOKUP($C47,'Regional Crises'!$B$1:$R$66,7,FALSE)&gt;$F$3,5,IF(VLOOKUP($C47,'Regional Crises'!$B$1:$R$66,7,FALSE)&lt;F$4,0,($F$3-VLOOKUP($C47,'Regional Crises'!$B$1:$R$66,7,FALSE))/($F$3-$F$4)*5)),1))),IF(VLOOKUP($E47,'Country Indicator Data'!$B$4:$N$194,3,FALSE)="x","x",ROUND(IF(VLOOKUP($E47,'Country Indicator Data'!$B$4:$N$194,3,FALSE)&gt;$F$3,5,IF(VLOOKUP($E47,'Country Indicator Data'!$B$4:$N$194,3,FALSE)&lt;$F$4,0,($F$3-VLOOKUP($E47,'Country Indicator Data'!$B$4:$N$194,3,FALSE))/($F$3-$F$4)*5)),1)))</f>
        <v>5</v>
      </c>
      <c r="G47" s="188">
        <f>IF(B47="Regional crisis",(IF(VLOOKUP($C47,'Regional Crises'!$B$1:$R$66,9,FALSE)="x","x",ROUND(IF(VLOOKUP($C47,'Regional Crises'!$B$1:$R$66,9,FALSE)&gt;G$3,5,IF(VLOOKUP($C47,'Regional Crises'!$B$1:$R$66,9,FALSE)&lt;G$4,0,(G$3-VLOOKUP($C47,'Regional Crises'!$B$1:$R$66,9,FALSE))/(G$3-G$4)*5)),1))),IF(VLOOKUP($E47,'Country Indicator Data'!$B$4:$N$194,5,FALSE)="x","x",ROUND(IF(VLOOKUP($E47,'Country Indicator Data'!$B$4:$N$194,5,FALSE)&gt;G$3,5,IF(VLOOKUP($E47,'Country Indicator Data'!$B$4:$N$194,5,FALSE)&lt;G$4,0,(G$3-VLOOKUP($E47,'Country Indicator Data'!$B$4:$N$194,5,FALSE))/(G$3-G$4)*5)),1)))</f>
        <v>3.9</v>
      </c>
      <c r="H47" s="188">
        <f t="shared" si="13"/>
        <v>4.45</v>
      </c>
      <c r="I47" s="188">
        <f>IF(B47="Regional crisis",(IF(VLOOKUP($C47,'Regional Crises'!$B$1:$R$66,6,FALSE)="x","x",ROUND(IF(VLOOKUP($C47,'Regional Crises'!$B$1:$R$66,6,FALSE)&gt;I$3,5,IF(VLOOKUP($C47,'Regional Crises'!$B$1:$R$66,6,FALSE)&lt;I$4,0,5-(I$3-VLOOKUP($C47,'Regional Crises'!$B$1:$R$66,6,FALSE))/(I$3-I$4)*5)),1))),IF(VLOOKUP($E47,'Country Indicator Data'!$B$4:$N$194,2,FALSE)="x","x",ROUND(IF(VLOOKUP($E47,'Country Indicator Data'!$B$4:$N$194,2,FALSE)&gt;I$3,5,IF(VLOOKUP($E47,'Country Indicator Data'!$B$4:$N$194,2,FALSE)&lt;I$4,0,5-(I$3-VLOOKUP($E47,'Country Indicator Data'!$B$4:$N$194,2,FALSE))/(I$3-I$4)*5)),1)))</f>
        <v>3.1</v>
      </c>
      <c r="J47" s="188">
        <f>IF(B47="Regional crisis",(IF(VLOOKUP($C47,'Regional Crises'!$B$1:$R$66,8,FALSE)="x","x",ROUND(IF(VLOOKUP($C47,'Regional Crises'!$B$1:$R$66,8,FALSE)&gt;J$3,5,IF(VLOOKUP($C47,'Regional Crises'!$B$1:$R$66,8,FALSE)&lt;J$4,0,5-(J$3-VLOOKUP($C47,'Regional Crises'!$B$1:$R$66,8,FALSE))/(J$3-J$4)*5)),1))),IF(VLOOKUP($E47,'Country Indicator Data'!$B$4:$N$194,4,FALSE)="x","x",ROUND(IF(VLOOKUP($E47,'Country Indicator Data'!$B$4:$N$194,4,FALSE)&gt;J$3,5,IF(VLOOKUP($E47,'Country Indicator Data'!$B$4:$N$194,4,FALSE)&lt;J$4,0,5-(J$3-VLOOKUP($E47,'Country Indicator Data'!$B$4:$N$194,4,FALSE))/(J$3-J$4)*5)),1)))</f>
        <v>0</v>
      </c>
      <c r="K47" s="188">
        <f t="shared" si="14"/>
        <v>1.55</v>
      </c>
      <c r="L47" s="188" t="str">
        <f>IF(B47="Regional crisis",(IF(VLOOKUP($C47,'Regional Crises'!$B$1:$R$66,10,FALSE)="x","x",ROUND(IF(VLOOKUP($C47,'Regional Crises'!$B$1:$R$66,10,FALSE)&gt;L$3,5,IF(VLOOKUP($C47,'Regional Crises'!$B$1:$R$66,10,FALSE)&lt;L$4,0,5-(L$3-VLOOKUP($C47,'Regional Crises'!$B$1:$R$66,10,FALSE))/(L$3-L$4)*5)),1))),IF(VLOOKUP($E47,'Country Indicator Data'!$B$4:$N$194,6,FALSE)="x","x",ROUND(IF(VLOOKUP($E47,'Country Indicator Data'!$B$4:$N$194,6,FALSE)&gt;L$3,5,IF(VLOOKUP($E47,'Country Indicator Data'!$B$4:$N$194,6,FALSE)&lt;L$4,0,5-(L$3-VLOOKUP($E47,'Country Indicator Data'!$B$4:$N$194,6,FALSE))/(L$3-L$4)*5)),1)))</f>
        <v>x</v>
      </c>
      <c r="M47" s="188" t="str">
        <f>IF(B47="Regional crisis",(IF(VLOOKUP($C47,'Regional Crises'!$B$1:$R$66,11,FALSE)="x","x",ROUND(IF(VLOOKUP($C47,'Regional Crises'!$B$1:$R$66,11,FALSE)&gt;M$3,5,IF(VLOOKUP($C47,'Regional Crises'!$B$1:$R$66,11,FALSE)&lt;M$4,0,5-(M$3-VLOOKUP($C47,'Regional Crises'!$B$1:$R$66,11,FALSE))/(M$3-M$4)*5)),1))),IF(VLOOKUP($E47,'Country Indicator Data'!$B$4:$N$194,7,FALSE)="x","x",ROUND(IF(VLOOKUP($E47,'Country Indicator Data'!$B$4:$N$194,7,FALSE)&gt;M$3,5,IF(VLOOKUP($E47,'Country Indicator Data'!$B$4:$N$194,7,FALSE)&lt;M$4,0,5-(M$3-VLOOKUP($E47,'Country Indicator Data'!$B$4:$N$194,7,FALSE))/(M$3-M$4)*5)),1)))</f>
        <v>x</v>
      </c>
      <c r="N47" s="188" t="str">
        <f t="shared" si="15"/>
        <v>x</v>
      </c>
      <c r="O47" s="188">
        <f t="shared" si="16"/>
        <v>3</v>
      </c>
      <c r="P47" s="188">
        <f>IF(B47="Regional crisis",VLOOKUP(C47,'Regional Crises'!$B$1:$R$69,12,FALSE),VLOOKUP(E47,'Country Indicator Data'!$B$4:$I$194,8,FALSE))</f>
        <v>1</v>
      </c>
      <c r="Q47" s="188">
        <f>IF($B47="Regional crisis",((IF(VLOOKUP($C47,'Regional Crises'!$B$1:$R$66,13,FALSE)="x","x",ROUND(IF(VLOOKUP($C47,'Regional Crises'!$B$1:$R$66,13,FALSE)&gt;Q$3,5,IF(VLOOKUP($C47,'Regional Crises'!$B$1:$R$66,13,FALSE)&lt;Q$4,0,5-(LOG(Q$3)-LOG(VLOOKUP($C47,'Regional Crises'!$B$1:$R$66,13,FALSE)))/(LOG(Q$3)-LOG(Q$4))*5)),1)))),(IF(VLOOKUP($E47,'Country Indicator Data'!$B$4:$N$194,9,FALSE)="x","x",ROUND(IF(VLOOKUP($E47,'Country Indicator Data'!$B$4:$N$194,9,FALSE)&gt;Q$3,5,IF(VLOOKUP($E47,'Country Indicator Data'!$B$4:$N$194,9,FALSE)&lt;Q$4,0,5-(LOG(Q$3)-LOG(VLOOKUP($E47,'Country Indicator Data'!$B$4:$N$194,9,FALSE)))/(LOG(Q$3)-LOG(Q$4))*5)),1))))</f>
        <v>0</v>
      </c>
      <c r="R47" s="188">
        <f t="shared" si="17"/>
        <v>0.5</v>
      </c>
      <c r="S47" s="188">
        <f>IF(B47="Regional crisis",((IF(VLOOKUP($C47,'Regional Crises'!$B$1:$R$66,17,FALSE)="x","x",ROUND(IF(VLOOKUP($C47,'Regional Crises'!$B$1:$R$66,17,FALSE)&gt;S$3,0,IF(VLOOKUP($C47,'Regional Crises'!$B$1:$R$66,17,FALSE)&lt;S$4,5,(S$3-VLOOKUP($C47,'Regional Crises'!$B$1:$R$66,17,FALSE))/(S$3-S$4)*5)),1)))),(IF(VLOOKUP($E47,'Country Indicator Data'!$B$4:$N$194,13,FALSE)="x","x",ROUND(IF(VLOOKUP($E47,'Country Indicator Data'!$B$4:$N$194,13,FALSE)&gt;S$3,0,IF(VLOOKUP($E47,'Country Indicator Data'!$B$4:$N$194,13,FALSE)&lt;S$4,5,(S$3-VLOOKUP($E47,'Country Indicator Data'!$B$4:$N$194,13,FALSE))/(S$3-S$4)*5)),1))))</f>
        <v>3.9</v>
      </c>
      <c r="T47" s="188">
        <f>IF(B47="Regional crisis",((IF(VLOOKUP($C47,'Regional Crises'!$B$1:$R$66,14,FALSE)="x","x",ROUND(IF(VLOOKUP($C47,'Regional Crises'!$B$1:$R$66,14,FALSE)&gt;T$3,0,IF(VLOOKUP($C47,'Regional Crises'!$B$1:$R$66,14,FALSE)&lt;T$4,5,(T$3-VLOOKUP($C47,'Regional Crises'!$B$1:$R$66,14,FALSE))/(T$3-T$4)*5)),1)))),(IF(VLOOKUP($E47,'Country Indicator Data'!$B$4:$N$194,10,FALSE)="x","x",ROUND(IF(VLOOKUP($E47,'Country Indicator Data'!$B$4:$N$194,10,FALSE)&gt;T$3,0,IF(VLOOKUP($E47,'Country Indicator Data'!$B$4:$N$194,10,FALSE)&lt;T$4,5,(T$3-VLOOKUP($E47,'Country Indicator Data'!$B$4:$N$194,10,FALSE))/(T$3-T$4)*5)),1))))</f>
        <v>4.0999999999999996</v>
      </c>
      <c r="U47" s="188">
        <f>IF(B47="Regional crisis",((IF(VLOOKUP($C47,'Regional Crises'!$B$1:$R$66,15,FALSE)="x","x",ROUND(IF(VLOOKUP($C47,'Regional Crises'!$B$1:$R$66,15,FALSE)&gt;U$3,0,IF(VLOOKUP($C47,'Regional Crises'!$B$1:$R$66,15,FALSE)&lt;U$4,5,(U$3-VLOOKUP($C47,'Regional Crises'!$B$1:$R$66,15,FALSE))/(U$3-U$4)*5)),1)))),(IF(VLOOKUP($E47,'Country Indicator Data'!$B$4:$N$194,11,FALSE)="x","x",ROUND(IF(VLOOKUP($E47,'Country Indicator Data'!$B$4:$N$194,11,FALSE)&gt;U$3,0,IF(VLOOKUP($E47,'Country Indicator Data'!$B$4:$N$194,11,FALSE)&lt;U$4,5,(U$3-VLOOKUP($E47,'Country Indicator Data'!$B$4:$N$194,11,FALSE))/(U$3-U$4)*5)),1))))</f>
        <v>4.4000000000000004</v>
      </c>
      <c r="V47" s="188">
        <f>IF(B47="Regional crisis",((IF(VLOOKUP($C47,'Regional Crises'!$B$1:$R$66,16,FALSE)="x","x",ROUND(IF(VLOOKUP($C47,'Regional Crises'!$B$1:$R$66,16,FALSE)&gt;V$3,0,IF(VLOOKUP($C47,'Regional Crises'!$B$1:$R$66,16,FALSE)&lt;V$4,5,(V$3-VLOOKUP($C47,'Regional Crises'!$B$1:$R$66,16,FALSE))/(V$3-V$4)*5)),1)))),(IF(VLOOKUP($E47,'Country Indicator Data'!$B$4:$N$194,12,FALSE)="x","x",ROUND(IF(VLOOKUP($E47,'Country Indicator Data'!$B$4:$N$194,12,FALSE)&gt;V$3,0,IF(VLOOKUP($E47,'Country Indicator Data'!$B$4:$N$194,12,FALSE)&lt;V$4,5,(V$3-VLOOKUP($E47,'Country Indicator Data'!$B$4:$N$194,12,FALSE))/(V$3-V$4)*5)),1))))</f>
        <v>4.9000000000000004</v>
      </c>
      <c r="W47" s="188">
        <f t="shared" si="18"/>
        <v>4.3</v>
      </c>
      <c r="X47" s="188">
        <f t="shared" si="19"/>
        <v>2.6</v>
      </c>
      <c r="Y47" s="212">
        <f>IF('Core Indicators'!FC44="x","x",IF('Core Indicators'!FC44&gt;=5,5,IF('Core Indicators'!FC44&gt;=4,4,IF('Core Indicators'!FC44&gt;=3,3,IF('Core Indicators'!FC44&gt;=2,2,IF('Core Indicators'!FC44&gt;=1,1,0))))))</f>
        <v>5</v>
      </c>
      <c r="Z47" s="188">
        <f t="shared" si="20"/>
        <v>5</v>
      </c>
      <c r="AA47" s="212">
        <f>'Crisis Indicator Data'!Y44</f>
        <v>3</v>
      </c>
      <c r="AB47" s="212">
        <f>'Crisis Indicator Data'!Z44</f>
        <v>0</v>
      </c>
      <c r="AC47" s="212">
        <f>'Crisis Indicator Data'!AA44</f>
        <v>0</v>
      </c>
      <c r="AD47" s="212">
        <f>'Crisis Indicator Data'!AB44</f>
        <v>0</v>
      </c>
      <c r="AE47" s="212">
        <f t="shared" si="10"/>
        <v>2</v>
      </c>
      <c r="AF47" s="212">
        <f>'Crisis Indicator Data'!AC44</f>
        <v>2</v>
      </c>
      <c r="AG47" s="212">
        <f>'Crisis Indicator Data'!AD44</f>
        <v>0</v>
      </c>
      <c r="AH47" s="212">
        <f t="shared" si="11"/>
        <v>2</v>
      </c>
      <c r="AI47" s="212">
        <f>'Crisis Indicator Data'!AE44</f>
        <v>0</v>
      </c>
      <c r="AJ47" s="212">
        <f>'Crisis Indicator Data'!AF44</f>
        <v>2</v>
      </c>
      <c r="AK47" s="212">
        <f>'Crisis Indicator Data'!AG44</f>
        <v>0</v>
      </c>
      <c r="AL47" s="212">
        <f t="shared" si="12"/>
        <v>2</v>
      </c>
      <c r="AM47" s="188">
        <f t="shared" si="21"/>
        <v>5</v>
      </c>
      <c r="AN47" s="188">
        <f t="shared" si="22"/>
        <v>5</v>
      </c>
    </row>
    <row r="48" spans="1:40" ht="13.5" customHeight="1" x14ac:dyDescent="0.3">
      <c r="A48" s="196" t="str">
        <f>'Crisis Indicator Data'!A45</f>
        <v>Food Security Crisis in Eswatini</v>
      </c>
      <c r="B48" s="197" t="str">
        <f>'Crisis Indicator Data'!B45</f>
        <v>Food Security</v>
      </c>
      <c r="C48" s="197" t="str">
        <f>'Crisis Indicator Data'!C45</f>
        <v>SWZ001</v>
      </c>
      <c r="D48" s="197" t="str">
        <f>'Crisis Indicator Data'!D45</f>
        <v>Eswatini</v>
      </c>
      <c r="E48" s="198" t="str">
        <f>'Crisis Indicator Data'!E45</f>
        <v>SWZ</v>
      </c>
      <c r="F48" s="188">
        <f>IF(B48="Regional crisis",(IF(VLOOKUP($C48,'Regional Crises'!$B$1:$R$66,7,FALSE)="x","x",ROUND(IF(VLOOKUP($C48,'Regional Crises'!$B$1:$R$66,7,FALSE)&gt;$F$3,5,IF(VLOOKUP($C48,'Regional Crises'!$B$1:$R$66,7,FALSE)&lt;F$4,0,($F$3-VLOOKUP($C48,'Regional Crises'!$B$1:$R$66,7,FALSE))/($F$3-$F$4)*5)),1))),IF(VLOOKUP($E48,'Country Indicator Data'!$B$4:$N$194,3,FALSE)="x","x",ROUND(IF(VLOOKUP($E48,'Country Indicator Data'!$B$4:$N$194,3,FALSE)&gt;$F$3,5,IF(VLOOKUP($E48,'Country Indicator Data'!$B$4:$N$194,3,FALSE)&lt;$F$4,0,($F$3-VLOOKUP($E48,'Country Indicator Data'!$B$4:$N$194,3,FALSE))/($F$3-$F$4)*5)),1)))</f>
        <v>3.2</v>
      </c>
      <c r="G48" s="188">
        <f>IF(B48="Regional crisis",(IF(VLOOKUP($C48,'Regional Crises'!$B$1:$R$66,9,FALSE)="x","x",ROUND(IF(VLOOKUP($C48,'Regional Crises'!$B$1:$R$66,9,FALSE)&gt;G$3,5,IF(VLOOKUP($C48,'Regional Crises'!$B$1:$R$66,9,FALSE)&lt;G$4,0,(G$3-VLOOKUP($C48,'Regional Crises'!$B$1:$R$66,9,FALSE))/(G$3-G$4)*5)),1))),IF(VLOOKUP($E48,'Country Indicator Data'!$B$4:$N$194,5,FALSE)="x","x",ROUND(IF(VLOOKUP($E48,'Country Indicator Data'!$B$4:$N$194,5,FALSE)&gt;G$3,5,IF(VLOOKUP($E48,'Country Indicator Data'!$B$4:$N$194,5,FALSE)&lt;G$4,0,(G$3-VLOOKUP($E48,'Country Indicator Data'!$B$4:$N$194,5,FALSE))/(G$3-G$4)*5)),1)))</f>
        <v>3.2</v>
      </c>
      <c r="H48" s="188">
        <f t="shared" si="13"/>
        <v>3.2</v>
      </c>
      <c r="I48" s="188">
        <f>IF(B48="Regional crisis",(IF(VLOOKUP($C48,'Regional Crises'!$B$1:$R$66,6,FALSE)="x","x",ROUND(IF(VLOOKUP($C48,'Regional Crises'!$B$1:$R$66,6,FALSE)&gt;I$3,5,IF(VLOOKUP($C48,'Regional Crises'!$B$1:$R$66,6,FALSE)&lt;I$4,0,5-(I$3-VLOOKUP($C48,'Regional Crises'!$B$1:$R$66,6,FALSE))/(I$3-I$4)*5)),1))),IF(VLOOKUP($E48,'Country Indicator Data'!$B$4:$N$194,2,FALSE)="x","x",ROUND(IF(VLOOKUP($E48,'Country Indicator Data'!$B$4:$N$194,2,FALSE)&gt;I$3,5,IF(VLOOKUP($E48,'Country Indicator Data'!$B$4:$N$194,2,FALSE)&lt;I$4,0,5-(I$3-VLOOKUP($E48,'Country Indicator Data'!$B$4:$N$194,2,FALSE))/(I$3-I$4)*5)),1)))</f>
        <v>0</v>
      </c>
      <c r="J48" s="188">
        <f>IF(B48="Regional crisis",(IF(VLOOKUP($C48,'Regional Crises'!$B$1:$R$66,8,FALSE)="x","x",ROUND(IF(VLOOKUP($C48,'Regional Crises'!$B$1:$R$66,8,FALSE)&gt;J$3,5,IF(VLOOKUP($C48,'Regional Crises'!$B$1:$R$66,8,FALSE)&lt;J$4,0,5-(J$3-VLOOKUP($C48,'Regional Crises'!$B$1:$R$66,8,FALSE))/(J$3-J$4)*5)),1))),IF(VLOOKUP($E48,'Country Indicator Data'!$B$4:$N$194,4,FALSE)="x","x",ROUND(IF(VLOOKUP($E48,'Country Indicator Data'!$B$4:$N$194,4,FALSE)&gt;J$3,5,IF(VLOOKUP($E48,'Country Indicator Data'!$B$4:$N$194,4,FALSE)&lt;J$4,0,5-(J$3-VLOOKUP($E48,'Country Indicator Data'!$B$4:$N$194,4,FALSE))/(J$3-J$4)*5)),1)))</f>
        <v>0</v>
      </c>
      <c r="K48" s="188">
        <f t="shared" si="14"/>
        <v>0</v>
      </c>
      <c r="L48" s="188">
        <f>IF(B48="Regional crisis",(IF(VLOOKUP($C48,'Regional Crises'!$B$1:$R$66,10,FALSE)="x","x",ROUND(IF(VLOOKUP($C48,'Regional Crises'!$B$1:$R$66,10,FALSE)&gt;L$3,5,IF(VLOOKUP($C48,'Regional Crises'!$B$1:$R$66,10,FALSE)&lt;L$4,0,5-(L$3-VLOOKUP($C48,'Regional Crises'!$B$1:$R$66,10,FALSE))/(L$3-L$4)*5)),1))),IF(VLOOKUP($E48,'Country Indicator Data'!$B$4:$N$194,6,FALSE)="x","x",ROUND(IF(VLOOKUP($E48,'Country Indicator Data'!$B$4:$N$194,6,FALSE)&gt;L$3,5,IF(VLOOKUP($E48,'Country Indicator Data'!$B$4:$N$194,6,FALSE)&lt;L$4,0,5-(L$3-VLOOKUP($E48,'Country Indicator Data'!$B$4:$N$194,6,FALSE))/(L$3-L$4)*5)),1)))</f>
        <v>3.9</v>
      </c>
      <c r="M48" s="188">
        <f>IF(B48="Regional crisis",(IF(VLOOKUP($C48,'Regional Crises'!$B$1:$R$66,11,FALSE)="x","x",ROUND(IF(VLOOKUP($C48,'Regional Crises'!$B$1:$R$66,11,FALSE)&gt;M$3,5,IF(VLOOKUP($C48,'Regional Crises'!$B$1:$R$66,11,FALSE)&lt;M$4,0,5-(M$3-VLOOKUP($C48,'Regional Crises'!$B$1:$R$66,11,FALSE))/(M$3-M$4)*5)),1))),IF(VLOOKUP($E48,'Country Indicator Data'!$B$4:$N$194,7,FALSE)="x","x",ROUND(IF(VLOOKUP($E48,'Country Indicator Data'!$B$4:$N$194,7,FALSE)&gt;M$3,5,IF(VLOOKUP($E48,'Country Indicator Data'!$B$4:$N$194,7,FALSE)&lt;M$4,0,5-(M$3-VLOOKUP($E48,'Country Indicator Data'!$B$4:$N$194,7,FALSE))/(M$3-M$4)*5)),1)))</f>
        <v>3.7</v>
      </c>
      <c r="N48" s="188">
        <f t="shared" si="15"/>
        <v>3.8</v>
      </c>
      <c r="O48" s="188">
        <f t="shared" si="16"/>
        <v>2.3333333333333335</v>
      </c>
      <c r="P48" s="188">
        <f>IF(B48="Regional crisis",VLOOKUP(C48,'Regional Crises'!$B$1:$R$69,12,FALSE),VLOOKUP(E48,'Country Indicator Data'!$B$4:$I$194,8,FALSE))</f>
        <v>3</v>
      </c>
      <c r="Q48" s="188" t="str">
        <f>IF($B48="Regional crisis",((IF(VLOOKUP($C48,'Regional Crises'!$B$1:$R$66,13,FALSE)="x","x",ROUND(IF(VLOOKUP($C48,'Regional Crises'!$B$1:$R$66,13,FALSE)&gt;Q$3,5,IF(VLOOKUP($C48,'Regional Crises'!$B$1:$R$66,13,FALSE)&lt;Q$4,0,5-(LOG(Q$3)-LOG(VLOOKUP($C48,'Regional Crises'!$B$1:$R$66,13,FALSE)))/(LOG(Q$3)-LOG(Q$4))*5)),1)))),(IF(VLOOKUP($E48,'Country Indicator Data'!$B$4:$N$194,9,FALSE)="x","x",ROUND(IF(VLOOKUP($E48,'Country Indicator Data'!$B$4:$N$194,9,FALSE)&gt;Q$3,5,IF(VLOOKUP($E48,'Country Indicator Data'!$B$4:$N$194,9,FALSE)&lt;Q$4,0,5-(LOG(Q$3)-LOG(VLOOKUP($E48,'Country Indicator Data'!$B$4:$N$194,9,FALSE)))/(LOG(Q$3)-LOG(Q$4))*5)),1))))</f>
        <v>x</v>
      </c>
      <c r="R48" s="188">
        <f t="shared" si="17"/>
        <v>3</v>
      </c>
      <c r="S48" s="188">
        <f>IF(B48="Regional crisis",((IF(VLOOKUP($C48,'Regional Crises'!$B$1:$R$66,17,FALSE)="x","x",ROUND(IF(VLOOKUP($C48,'Regional Crises'!$B$1:$R$66,17,FALSE)&gt;S$3,0,IF(VLOOKUP($C48,'Regional Crises'!$B$1:$R$66,17,FALSE)&lt;S$4,5,(S$3-VLOOKUP($C48,'Regional Crises'!$B$1:$R$66,17,FALSE))/(S$3-S$4)*5)),1)))),(IF(VLOOKUP($E48,'Country Indicator Data'!$B$4:$N$194,13,FALSE)="x","x",ROUND(IF(VLOOKUP($E48,'Country Indicator Data'!$B$4:$N$194,13,FALSE)&gt;S$3,0,IF(VLOOKUP($E48,'Country Indicator Data'!$B$4:$N$194,13,FALSE)&lt;S$4,5,(S$3-VLOOKUP($E48,'Country Indicator Data'!$B$4:$N$194,13,FALSE))/(S$3-S$4)*5)),1))))</f>
        <v>3.3</v>
      </c>
      <c r="T48" s="188">
        <f>IF(B48="Regional crisis",((IF(VLOOKUP($C48,'Regional Crises'!$B$1:$R$66,14,FALSE)="x","x",ROUND(IF(VLOOKUP($C48,'Regional Crises'!$B$1:$R$66,14,FALSE)&gt;T$3,0,IF(VLOOKUP($C48,'Regional Crises'!$B$1:$R$66,14,FALSE)&lt;T$4,5,(T$3-VLOOKUP($C48,'Regional Crises'!$B$1:$R$66,14,FALSE))/(T$3-T$4)*5)),1)))),(IF(VLOOKUP($E48,'Country Indicator Data'!$B$4:$N$194,10,FALSE)="x","x",ROUND(IF(VLOOKUP($E48,'Country Indicator Data'!$B$4:$N$194,10,FALSE)&gt;T$3,0,IF(VLOOKUP($E48,'Country Indicator Data'!$B$4:$N$194,10,FALSE)&lt;T$4,5,(T$3-VLOOKUP($E48,'Country Indicator Data'!$B$4:$N$194,10,FALSE))/(T$3-T$4)*5)),1))))</f>
        <v>3</v>
      </c>
      <c r="U48" s="188">
        <f>IF(B48="Regional crisis",((IF(VLOOKUP($C48,'Regional Crises'!$B$1:$R$66,15,FALSE)="x","x",ROUND(IF(VLOOKUP($C48,'Regional Crises'!$B$1:$R$66,15,FALSE)&gt;U$3,0,IF(VLOOKUP($C48,'Regional Crises'!$B$1:$R$66,15,FALSE)&lt;U$4,5,(U$3-VLOOKUP($C48,'Regional Crises'!$B$1:$R$66,15,FALSE))/(U$3-U$4)*5)),1)))),(IF(VLOOKUP($E48,'Country Indicator Data'!$B$4:$N$194,11,FALSE)="x","x",ROUND(IF(VLOOKUP($E48,'Country Indicator Data'!$B$4:$N$194,11,FALSE)&gt;U$3,0,IF(VLOOKUP($E48,'Country Indicator Data'!$B$4:$N$194,11,FALSE)&lt;U$4,5,(U$3-VLOOKUP($E48,'Country Indicator Data'!$B$4:$N$194,11,FALSE))/(U$3-U$4)*5)),1))))</f>
        <v>3.8</v>
      </c>
      <c r="V48" s="188">
        <f>IF(B48="Regional crisis",((IF(VLOOKUP($C48,'Regional Crises'!$B$1:$R$66,16,FALSE)="x","x",ROUND(IF(VLOOKUP($C48,'Regional Crises'!$B$1:$R$66,16,FALSE)&gt;V$3,0,IF(VLOOKUP($C48,'Regional Crises'!$B$1:$R$66,16,FALSE)&lt;V$4,5,(V$3-VLOOKUP($C48,'Regional Crises'!$B$1:$R$66,16,FALSE))/(V$3-V$4)*5)),1)))),(IF(VLOOKUP($E48,'Country Indicator Data'!$B$4:$N$194,12,FALSE)="x","x",ROUND(IF(VLOOKUP($E48,'Country Indicator Data'!$B$4:$N$194,12,FALSE)&gt;V$3,0,IF(VLOOKUP($E48,'Country Indicator Data'!$B$4:$N$194,12,FALSE)&lt;V$4,5,(V$3-VLOOKUP($E48,'Country Indicator Data'!$B$4:$N$194,12,FALSE))/(V$3-V$4)*5)),1))))</f>
        <v>4.0999999999999996</v>
      </c>
      <c r="W48" s="188">
        <f t="shared" si="18"/>
        <v>3.6</v>
      </c>
      <c r="X48" s="188">
        <f t="shared" si="19"/>
        <v>3</v>
      </c>
      <c r="Y48" s="212">
        <f>IF('Core Indicators'!FC45="x","x",IF('Core Indicators'!FC45&gt;=5,5,IF('Core Indicators'!FC45&gt;=4,4,IF('Core Indicators'!FC45&gt;=3,3,IF('Core Indicators'!FC45&gt;=2,2,IF('Core Indicators'!FC45&gt;=1,1,0))))))</f>
        <v>1</v>
      </c>
      <c r="Z48" s="188">
        <f t="shared" si="20"/>
        <v>1</v>
      </c>
      <c r="AA48" s="212">
        <f>'Crisis Indicator Data'!Y45</f>
        <v>0</v>
      </c>
      <c r="AB48" s="212">
        <f>'Crisis Indicator Data'!Z45</f>
        <v>0</v>
      </c>
      <c r="AC48" s="212">
        <f>'Crisis Indicator Data'!AA45</f>
        <v>0</v>
      </c>
      <c r="AD48" s="212">
        <f>'Crisis Indicator Data'!AB45</f>
        <v>0</v>
      </c>
      <c r="AE48" s="212">
        <f t="shared" si="10"/>
        <v>0</v>
      </c>
      <c r="AF48" s="212">
        <f>'Crisis Indicator Data'!AC45</f>
        <v>0</v>
      </c>
      <c r="AG48" s="212">
        <f>'Crisis Indicator Data'!AD45</f>
        <v>2</v>
      </c>
      <c r="AH48" s="212">
        <f t="shared" si="11"/>
        <v>2</v>
      </c>
      <c r="AI48" s="212">
        <f>'Crisis Indicator Data'!AE45</f>
        <v>0</v>
      </c>
      <c r="AJ48" s="212">
        <f>'Crisis Indicator Data'!AF45</f>
        <v>0</v>
      </c>
      <c r="AK48" s="212">
        <f>'Crisis Indicator Data'!AG45</f>
        <v>1</v>
      </c>
      <c r="AL48" s="212">
        <f t="shared" si="12"/>
        <v>1</v>
      </c>
      <c r="AM48" s="188">
        <f t="shared" si="21"/>
        <v>1</v>
      </c>
      <c r="AN48" s="188">
        <f t="shared" si="22"/>
        <v>1</v>
      </c>
    </row>
    <row r="49" spans="1:40" ht="13.5" customHeight="1" x14ac:dyDescent="0.3">
      <c r="A49" s="196" t="str">
        <f>'Crisis Indicator Data'!A46</f>
        <v>Complex crisis in Ethiopia</v>
      </c>
      <c r="B49" s="197" t="str">
        <f>'Crisis Indicator Data'!B46</f>
        <v>Complex crisis</v>
      </c>
      <c r="C49" s="197" t="str">
        <f>'Crisis Indicator Data'!C46</f>
        <v>ETH001</v>
      </c>
      <c r="D49" s="197" t="str">
        <f>'Crisis Indicator Data'!D46</f>
        <v>Ethiopia</v>
      </c>
      <c r="E49" s="198" t="str">
        <f>'Crisis Indicator Data'!E46</f>
        <v>ETH</v>
      </c>
      <c r="F49" s="188">
        <f>IF(B49="Regional crisis",(IF(VLOOKUP($C49,'Regional Crises'!$B$1:$R$66,7,FALSE)="x","x",ROUND(IF(VLOOKUP($C49,'Regional Crises'!$B$1:$R$66,7,FALSE)&gt;$F$3,5,IF(VLOOKUP($C49,'Regional Crises'!$B$1:$R$66,7,FALSE)&lt;F$4,0,($F$3-VLOOKUP($C49,'Regional Crises'!$B$1:$R$66,7,FALSE))/($F$3-$F$4)*5)),1))),IF(VLOOKUP($E49,'Country Indicator Data'!$B$4:$N$194,3,FALSE)="x","x",ROUND(IF(VLOOKUP($E49,'Country Indicator Data'!$B$4:$N$194,3,FALSE)&gt;$F$3,5,IF(VLOOKUP($E49,'Country Indicator Data'!$B$4:$N$194,3,FALSE)&lt;$F$4,0,($F$3-VLOOKUP($E49,'Country Indicator Data'!$B$4:$N$194,3,FALSE))/($F$3-$F$4)*5)),1)))</f>
        <v>3.9</v>
      </c>
      <c r="G49" s="188">
        <f>IF(B49="Regional crisis",(IF(VLOOKUP($C49,'Regional Crises'!$B$1:$R$66,9,FALSE)="x","x",ROUND(IF(VLOOKUP($C49,'Regional Crises'!$B$1:$R$66,9,FALSE)&gt;G$3,5,IF(VLOOKUP($C49,'Regional Crises'!$B$1:$R$66,9,FALSE)&lt;G$4,0,(G$3-VLOOKUP($C49,'Regional Crises'!$B$1:$R$66,9,FALSE))/(G$3-G$4)*5)),1))),IF(VLOOKUP($E49,'Country Indicator Data'!$B$4:$N$194,5,FALSE)="x","x",ROUND(IF(VLOOKUP($E49,'Country Indicator Data'!$B$4:$N$194,5,FALSE)&gt;G$3,5,IF(VLOOKUP($E49,'Country Indicator Data'!$B$4:$N$194,5,FALSE)&lt;G$4,0,(G$3-VLOOKUP($E49,'Country Indicator Data'!$B$4:$N$194,5,FALSE))/(G$3-G$4)*5)),1)))</f>
        <v>3</v>
      </c>
      <c r="H49" s="188">
        <f t="shared" si="13"/>
        <v>3.45</v>
      </c>
      <c r="I49" s="188">
        <f>IF(B49="Regional crisis",(IF(VLOOKUP($C49,'Regional Crises'!$B$1:$R$66,6,FALSE)="x","x",ROUND(IF(VLOOKUP($C49,'Regional Crises'!$B$1:$R$66,6,FALSE)&gt;I$3,5,IF(VLOOKUP($C49,'Regional Crises'!$B$1:$R$66,6,FALSE)&lt;I$4,0,5-(I$3-VLOOKUP($C49,'Regional Crises'!$B$1:$R$66,6,FALSE))/(I$3-I$4)*5)),1))),IF(VLOOKUP($E49,'Country Indicator Data'!$B$4:$N$194,2,FALSE)="x","x",ROUND(IF(VLOOKUP($E49,'Country Indicator Data'!$B$4:$N$194,2,FALSE)&gt;I$3,5,IF(VLOOKUP($E49,'Country Indicator Data'!$B$4:$N$194,2,FALSE)&lt;I$4,0,5-(I$3-VLOOKUP($E49,'Country Indicator Data'!$B$4:$N$194,2,FALSE))/(I$3-I$4)*5)),1)))</f>
        <v>3.8</v>
      </c>
      <c r="J49" s="188">
        <f>IF(B49="Regional crisis",(IF(VLOOKUP($C49,'Regional Crises'!$B$1:$R$66,8,FALSE)="x","x",ROUND(IF(VLOOKUP($C49,'Regional Crises'!$B$1:$R$66,8,FALSE)&gt;J$3,5,IF(VLOOKUP($C49,'Regional Crises'!$B$1:$R$66,8,FALSE)&lt;J$4,0,5-(J$3-VLOOKUP($C49,'Regional Crises'!$B$1:$R$66,8,FALSE))/(J$3-J$4)*5)),1))),IF(VLOOKUP($E49,'Country Indicator Data'!$B$4:$N$194,4,FALSE)="x","x",ROUND(IF(VLOOKUP($E49,'Country Indicator Data'!$B$4:$N$194,4,FALSE)&gt;J$3,5,IF(VLOOKUP($E49,'Country Indicator Data'!$B$4:$N$194,4,FALSE)&lt;J$4,0,5-(J$3-VLOOKUP($E49,'Country Indicator Data'!$B$4:$N$194,4,FALSE))/(J$3-J$4)*5)),1)))</f>
        <v>2.7</v>
      </c>
      <c r="K49" s="188">
        <f t="shared" si="14"/>
        <v>3.25</v>
      </c>
      <c r="L49" s="188">
        <f>IF(B49="Regional crisis",(IF(VLOOKUP($C49,'Regional Crises'!$B$1:$R$66,10,FALSE)="x","x",ROUND(IF(VLOOKUP($C49,'Regional Crises'!$B$1:$R$66,10,FALSE)&gt;L$3,5,IF(VLOOKUP($C49,'Regional Crises'!$B$1:$R$66,10,FALSE)&lt;L$4,0,5-(L$3-VLOOKUP($C49,'Regional Crises'!$B$1:$R$66,10,FALSE))/(L$3-L$4)*5)),1))),IF(VLOOKUP($E49,'Country Indicator Data'!$B$4:$N$194,6,FALSE)="x","x",ROUND(IF(VLOOKUP($E49,'Country Indicator Data'!$B$4:$N$194,6,FALSE)&gt;L$3,5,IF(VLOOKUP($E49,'Country Indicator Data'!$B$4:$N$194,6,FALSE)&lt;L$4,0,5-(L$3-VLOOKUP($E49,'Country Indicator Data'!$B$4:$N$194,6,FALSE))/(L$3-L$4)*5)),1)))</f>
        <v>3.4</v>
      </c>
      <c r="M49" s="188">
        <f>IF(B49="Regional crisis",(IF(VLOOKUP($C49,'Regional Crises'!$B$1:$R$66,11,FALSE)="x","x",ROUND(IF(VLOOKUP($C49,'Regional Crises'!$B$1:$R$66,11,FALSE)&gt;M$3,5,IF(VLOOKUP($C49,'Regional Crises'!$B$1:$R$66,11,FALSE)&lt;M$4,0,5-(M$3-VLOOKUP($C49,'Regional Crises'!$B$1:$R$66,11,FALSE))/(M$3-M$4)*5)),1))),IF(VLOOKUP($E49,'Country Indicator Data'!$B$4:$N$194,7,FALSE)="x","x",ROUND(IF(VLOOKUP($E49,'Country Indicator Data'!$B$4:$N$194,7,FALSE)&gt;M$3,5,IF(VLOOKUP($E49,'Country Indicator Data'!$B$4:$N$194,7,FALSE)&lt;M$4,0,5-(M$3-VLOOKUP($E49,'Country Indicator Data'!$B$4:$N$194,7,FALSE))/(M$3-M$4)*5)),1)))</f>
        <v>1.3</v>
      </c>
      <c r="N49" s="188">
        <f t="shared" si="15"/>
        <v>2.35</v>
      </c>
      <c r="O49" s="188">
        <f t="shared" si="16"/>
        <v>3.0166666666666671</v>
      </c>
      <c r="P49" s="188">
        <f>IF(B49="Regional crisis",VLOOKUP(C49,'Regional Crises'!$B$1:$R$69,12,FALSE),VLOOKUP(E49,'Country Indicator Data'!$B$4:$I$194,8,FALSE))</f>
        <v>3</v>
      </c>
      <c r="Q49" s="188">
        <f>IF($B49="Regional crisis",((IF(VLOOKUP($C49,'Regional Crises'!$B$1:$R$66,13,FALSE)="x","x",ROUND(IF(VLOOKUP($C49,'Regional Crises'!$B$1:$R$66,13,FALSE)&gt;Q$3,5,IF(VLOOKUP($C49,'Regional Crises'!$B$1:$R$66,13,FALSE)&lt;Q$4,0,5-(LOG(Q$3)-LOG(VLOOKUP($C49,'Regional Crises'!$B$1:$R$66,13,FALSE)))/(LOG(Q$3)-LOG(Q$4))*5)),1)))),(IF(VLOOKUP($E49,'Country Indicator Data'!$B$4:$N$194,9,FALSE)="x","x",ROUND(IF(VLOOKUP($E49,'Country Indicator Data'!$B$4:$N$194,9,FALSE)&gt;Q$3,5,IF(VLOOKUP($E49,'Country Indicator Data'!$B$4:$N$194,9,FALSE)&lt;Q$4,0,5-(LOG(Q$3)-LOG(VLOOKUP($E49,'Country Indicator Data'!$B$4:$N$194,9,FALSE)))/(LOG(Q$3)-LOG(Q$4))*5)),1))))</f>
        <v>4.4000000000000004</v>
      </c>
      <c r="R49" s="188">
        <f t="shared" si="17"/>
        <v>3.7</v>
      </c>
      <c r="S49" s="188">
        <f>IF(B49="Regional crisis",((IF(VLOOKUP($C49,'Regional Crises'!$B$1:$R$66,17,FALSE)="x","x",ROUND(IF(VLOOKUP($C49,'Regional Crises'!$B$1:$R$66,17,FALSE)&gt;S$3,0,IF(VLOOKUP($C49,'Regional Crises'!$B$1:$R$66,17,FALSE)&lt;S$4,5,(S$3-VLOOKUP($C49,'Regional Crises'!$B$1:$R$66,17,FALSE))/(S$3-S$4)*5)),1)))),(IF(VLOOKUP($E49,'Country Indicator Data'!$B$4:$N$194,13,FALSE)="x","x",ROUND(IF(VLOOKUP($E49,'Country Indicator Data'!$B$4:$N$194,13,FALSE)&gt;S$3,0,IF(VLOOKUP($E49,'Country Indicator Data'!$B$4:$N$194,13,FALSE)&lt;S$4,5,(S$3-VLOOKUP($E49,'Country Indicator Data'!$B$4:$N$194,13,FALSE))/(S$3-S$4)*5)),1))))</f>
        <v>3.2</v>
      </c>
      <c r="T49" s="188">
        <f>IF(B49="Regional crisis",((IF(VLOOKUP($C49,'Regional Crises'!$B$1:$R$66,14,FALSE)="x","x",ROUND(IF(VLOOKUP($C49,'Regional Crises'!$B$1:$R$66,14,FALSE)&gt;T$3,0,IF(VLOOKUP($C49,'Regional Crises'!$B$1:$R$66,14,FALSE)&lt;T$4,5,(T$3-VLOOKUP($C49,'Regional Crises'!$B$1:$R$66,14,FALSE))/(T$3-T$4)*5)),1)))),(IF(VLOOKUP($E49,'Country Indicator Data'!$B$4:$N$194,10,FALSE)="x","x",ROUND(IF(VLOOKUP($E49,'Country Indicator Data'!$B$4:$N$194,10,FALSE)&gt;T$3,0,IF(VLOOKUP($E49,'Country Indicator Data'!$B$4:$N$194,10,FALSE)&lt;T$4,5,(T$3-VLOOKUP($E49,'Country Indicator Data'!$B$4:$N$194,10,FALSE))/(T$3-T$4)*5)),1))))</f>
        <v>3</v>
      </c>
      <c r="U49" s="188">
        <f>IF(B49="Regional crisis",((IF(VLOOKUP($C49,'Regional Crises'!$B$1:$R$66,15,FALSE)="x","x",ROUND(IF(VLOOKUP($C49,'Regional Crises'!$B$1:$R$66,15,FALSE)&gt;U$3,0,IF(VLOOKUP($C49,'Regional Crises'!$B$1:$R$66,15,FALSE)&lt;U$4,5,(U$3-VLOOKUP($C49,'Regional Crises'!$B$1:$R$66,15,FALSE))/(U$3-U$4)*5)),1)))),(IF(VLOOKUP($E49,'Country Indicator Data'!$B$4:$N$194,11,FALSE)="x","x",ROUND(IF(VLOOKUP($E49,'Country Indicator Data'!$B$4:$N$194,11,FALSE)&gt;U$3,0,IF(VLOOKUP($E49,'Country Indicator Data'!$B$4:$N$194,11,FALSE)&lt;U$4,5,(U$3-VLOOKUP($E49,'Country Indicator Data'!$B$4:$N$194,11,FALSE))/(U$3-U$4)*5)),1))))</f>
        <v>3.4</v>
      </c>
      <c r="V49" s="188">
        <f>IF(B49="Regional crisis",((IF(VLOOKUP($C49,'Regional Crises'!$B$1:$R$66,16,FALSE)="x","x",ROUND(IF(VLOOKUP($C49,'Regional Crises'!$B$1:$R$66,16,FALSE)&gt;V$3,0,IF(VLOOKUP($C49,'Regional Crises'!$B$1:$R$66,16,FALSE)&lt;V$4,5,(V$3-VLOOKUP($C49,'Regional Crises'!$B$1:$R$66,16,FALSE))/(V$3-V$4)*5)),1)))),(IF(VLOOKUP($E49,'Country Indicator Data'!$B$4:$N$194,12,FALSE)="x","x",ROUND(IF(VLOOKUP($E49,'Country Indicator Data'!$B$4:$N$194,12,FALSE)&gt;V$3,0,IF(VLOOKUP($E49,'Country Indicator Data'!$B$4:$N$194,12,FALSE)&lt;V$4,5,(V$3-VLOOKUP($E49,'Country Indicator Data'!$B$4:$N$194,12,FALSE))/(V$3-V$4)*5)),1))))</f>
        <v>3.8</v>
      </c>
      <c r="W49" s="188">
        <f t="shared" si="18"/>
        <v>3.4</v>
      </c>
      <c r="X49" s="188">
        <f t="shared" si="19"/>
        <v>3.4</v>
      </c>
      <c r="Y49" s="212">
        <f>IF('Core Indicators'!FC46="x","x",IF('Core Indicators'!FC46&gt;=5,5,IF('Core Indicators'!FC46&gt;=4,4,IF('Core Indicators'!FC46&gt;=3,3,IF('Core Indicators'!FC46&gt;=2,2,IF('Core Indicators'!FC46&gt;=1,1,0))))))</f>
        <v>4</v>
      </c>
      <c r="Z49" s="188">
        <f t="shared" si="20"/>
        <v>4</v>
      </c>
      <c r="AA49" s="212">
        <f>'Crisis Indicator Data'!Y46</f>
        <v>1</v>
      </c>
      <c r="AB49" s="212">
        <f>'Crisis Indicator Data'!Z46</f>
        <v>2</v>
      </c>
      <c r="AC49" s="212">
        <f>'Crisis Indicator Data'!AA46</f>
        <v>2</v>
      </c>
      <c r="AD49" s="212">
        <f>'Crisis Indicator Data'!AB46</f>
        <v>0</v>
      </c>
      <c r="AE49" s="212">
        <f t="shared" si="10"/>
        <v>2</v>
      </c>
      <c r="AF49" s="212">
        <f>'Crisis Indicator Data'!AC46</f>
        <v>3</v>
      </c>
      <c r="AG49" s="212">
        <f>'Crisis Indicator Data'!AD46</f>
        <v>2</v>
      </c>
      <c r="AH49" s="212">
        <f t="shared" si="11"/>
        <v>5</v>
      </c>
      <c r="AI49" s="212">
        <f>'Crisis Indicator Data'!AE46</f>
        <v>3</v>
      </c>
      <c r="AJ49" s="212">
        <f>'Crisis Indicator Data'!AF46</f>
        <v>3</v>
      </c>
      <c r="AK49" s="212">
        <f>'Crisis Indicator Data'!AG46</f>
        <v>3</v>
      </c>
      <c r="AL49" s="212">
        <f t="shared" si="12"/>
        <v>5</v>
      </c>
      <c r="AM49" s="188">
        <f t="shared" si="21"/>
        <v>4</v>
      </c>
      <c r="AN49" s="188">
        <f t="shared" si="22"/>
        <v>4</v>
      </c>
    </row>
    <row r="50" spans="1:40" ht="13.5" customHeight="1" x14ac:dyDescent="0.3">
      <c r="A50" s="196" t="str">
        <f>'Crisis Indicator Data'!A47</f>
        <v>Flood Crisis in Ethiopia</v>
      </c>
      <c r="B50" s="197" t="str">
        <f>'Crisis Indicator Data'!B47</f>
        <v>Flood</v>
      </c>
      <c r="C50" s="197" t="str">
        <f>'Crisis Indicator Data'!C47</f>
        <v>ETH002</v>
      </c>
      <c r="D50" s="197" t="str">
        <f>'Crisis Indicator Data'!D47</f>
        <v>Ethiopia</v>
      </c>
      <c r="E50" s="198" t="str">
        <f>'Crisis Indicator Data'!E47</f>
        <v>ETH</v>
      </c>
      <c r="F50" s="188">
        <f>IF(B50="Regional crisis",(IF(VLOOKUP($C50,'Regional Crises'!$B$1:$R$66,7,FALSE)="x","x",ROUND(IF(VLOOKUP($C50,'Regional Crises'!$B$1:$R$66,7,FALSE)&gt;$F$3,5,IF(VLOOKUP($C50,'Regional Crises'!$B$1:$R$66,7,FALSE)&lt;F$4,0,($F$3-VLOOKUP($C50,'Regional Crises'!$B$1:$R$66,7,FALSE))/($F$3-$F$4)*5)),1))),IF(VLOOKUP($E50,'Country Indicator Data'!$B$4:$N$194,3,FALSE)="x","x",ROUND(IF(VLOOKUP($E50,'Country Indicator Data'!$B$4:$N$194,3,FALSE)&gt;$F$3,5,IF(VLOOKUP($E50,'Country Indicator Data'!$B$4:$N$194,3,FALSE)&lt;$F$4,0,($F$3-VLOOKUP($E50,'Country Indicator Data'!$B$4:$N$194,3,FALSE))/($F$3-$F$4)*5)),1)))</f>
        <v>3.9</v>
      </c>
      <c r="G50" s="188">
        <f>IF(B50="Regional crisis",(IF(VLOOKUP($C50,'Regional Crises'!$B$1:$R$66,9,FALSE)="x","x",ROUND(IF(VLOOKUP($C50,'Regional Crises'!$B$1:$R$66,9,FALSE)&gt;G$3,5,IF(VLOOKUP($C50,'Regional Crises'!$B$1:$R$66,9,FALSE)&lt;G$4,0,(G$3-VLOOKUP($C50,'Regional Crises'!$B$1:$R$66,9,FALSE))/(G$3-G$4)*5)),1))),IF(VLOOKUP($E50,'Country Indicator Data'!$B$4:$N$194,5,FALSE)="x","x",ROUND(IF(VLOOKUP($E50,'Country Indicator Data'!$B$4:$N$194,5,FALSE)&gt;G$3,5,IF(VLOOKUP($E50,'Country Indicator Data'!$B$4:$N$194,5,FALSE)&lt;G$4,0,(G$3-VLOOKUP($E50,'Country Indicator Data'!$B$4:$N$194,5,FALSE))/(G$3-G$4)*5)),1)))</f>
        <v>3</v>
      </c>
      <c r="H50" s="188">
        <f t="shared" si="13"/>
        <v>3.45</v>
      </c>
      <c r="I50" s="188">
        <f>IF(B50="Regional crisis",(IF(VLOOKUP($C50,'Regional Crises'!$B$1:$R$66,6,FALSE)="x","x",ROUND(IF(VLOOKUP($C50,'Regional Crises'!$B$1:$R$66,6,FALSE)&gt;I$3,5,IF(VLOOKUP($C50,'Regional Crises'!$B$1:$R$66,6,FALSE)&lt;I$4,0,5-(I$3-VLOOKUP($C50,'Regional Crises'!$B$1:$R$66,6,FALSE))/(I$3-I$4)*5)),1))),IF(VLOOKUP($E50,'Country Indicator Data'!$B$4:$N$194,2,FALSE)="x","x",ROUND(IF(VLOOKUP($E50,'Country Indicator Data'!$B$4:$N$194,2,FALSE)&gt;I$3,5,IF(VLOOKUP($E50,'Country Indicator Data'!$B$4:$N$194,2,FALSE)&lt;I$4,0,5-(I$3-VLOOKUP($E50,'Country Indicator Data'!$B$4:$N$194,2,FALSE))/(I$3-I$4)*5)),1)))</f>
        <v>3.8</v>
      </c>
      <c r="J50" s="188">
        <f>IF(B50="Regional crisis",(IF(VLOOKUP($C50,'Regional Crises'!$B$1:$R$66,8,FALSE)="x","x",ROUND(IF(VLOOKUP($C50,'Regional Crises'!$B$1:$R$66,8,FALSE)&gt;J$3,5,IF(VLOOKUP($C50,'Regional Crises'!$B$1:$R$66,8,FALSE)&lt;J$4,0,5-(J$3-VLOOKUP($C50,'Regional Crises'!$B$1:$R$66,8,FALSE))/(J$3-J$4)*5)),1))),IF(VLOOKUP($E50,'Country Indicator Data'!$B$4:$N$194,4,FALSE)="x","x",ROUND(IF(VLOOKUP($E50,'Country Indicator Data'!$B$4:$N$194,4,FALSE)&gt;J$3,5,IF(VLOOKUP($E50,'Country Indicator Data'!$B$4:$N$194,4,FALSE)&lt;J$4,0,5-(J$3-VLOOKUP($E50,'Country Indicator Data'!$B$4:$N$194,4,FALSE))/(J$3-J$4)*5)),1)))</f>
        <v>2.7</v>
      </c>
      <c r="K50" s="188">
        <f t="shared" si="14"/>
        <v>3.25</v>
      </c>
      <c r="L50" s="188">
        <f>IF(B50="Regional crisis",(IF(VLOOKUP($C50,'Regional Crises'!$B$1:$R$66,10,FALSE)="x","x",ROUND(IF(VLOOKUP($C50,'Regional Crises'!$B$1:$R$66,10,FALSE)&gt;L$3,5,IF(VLOOKUP($C50,'Regional Crises'!$B$1:$R$66,10,FALSE)&lt;L$4,0,5-(L$3-VLOOKUP($C50,'Regional Crises'!$B$1:$R$66,10,FALSE))/(L$3-L$4)*5)),1))),IF(VLOOKUP($E50,'Country Indicator Data'!$B$4:$N$194,6,FALSE)="x","x",ROUND(IF(VLOOKUP($E50,'Country Indicator Data'!$B$4:$N$194,6,FALSE)&gt;L$3,5,IF(VLOOKUP($E50,'Country Indicator Data'!$B$4:$N$194,6,FALSE)&lt;L$4,0,5-(L$3-VLOOKUP($E50,'Country Indicator Data'!$B$4:$N$194,6,FALSE))/(L$3-L$4)*5)),1)))</f>
        <v>3.4</v>
      </c>
      <c r="M50" s="188">
        <f>IF(B50="Regional crisis",(IF(VLOOKUP($C50,'Regional Crises'!$B$1:$R$66,11,FALSE)="x","x",ROUND(IF(VLOOKUP($C50,'Regional Crises'!$B$1:$R$66,11,FALSE)&gt;M$3,5,IF(VLOOKUP($C50,'Regional Crises'!$B$1:$R$66,11,FALSE)&lt;M$4,0,5-(M$3-VLOOKUP($C50,'Regional Crises'!$B$1:$R$66,11,FALSE))/(M$3-M$4)*5)),1))),IF(VLOOKUP($E50,'Country Indicator Data'!$B$4:$N$194,7,FALSE)="x","x",ROUND(IF(VLOOKUP($E50,'Country Indicator Data'!$B$4:$N$194,7,FALSE)&gt;M$3,5,IF(VLOOKUP($E50,'Country Indicator Data'!$B$4:$N$194,7,FALSE)&lt;M$4,0,5-(M$3-VLOOKUP($E50,'Country Indicator Data'!$B$4:$N$194,7,FALSE))/(M$3-M$4)*5)),1)))</f>
        <v>1.3</v>
      </c>
      <c r="N50" s="188">
        <f t="shared" si="15"/>
        <v>2.35</v>
      </c>
      <c r="O50" s="188">
        <f t="shared" si="16"/>
        <v>3.0166666666666671</v>
      </c>
      <c r="P50" s="188">
        <f>IF(B50="Regional crisis",VLOOKUP(C50,'Regional Crises'!$B$1:$R$69,12,FALSE),VLOOKUP(E50,'Country Indicator Data'!$B$4:$I$194,8,FALSE))</f>
        <v>3</v>
      </c>
      <c r="Q50" s="188">
        <f>IF($B50="Regional crisis",((IF(VLOOKUP($C50,'Regional Crises'!$B$1:$R$66,13,FALSE)="x","x",ROUND(IF(VLOOKUP($C50,'Regional Crises'!$B$1:$R$66,13,FALSE)&gt;Q$3,5,IF(VLOOKUP($C50,'Regional Crises'!$B$1:$R$66,13,FALSE)&lt;Q$4,0,5-(LOG(Q$3)-LOG(VLOOKUP($C50,'Regional Crises'!$B$1:$R$66,13,FALSE)))/(LOG(Q$3)-LOG(Q$4))*5)),1)))),(IF(VLOOKUP($E50,'Country Indicator Data'!$B$4:$N$194,9,FALSE)="x","x",ROUND(IF(VLOOKUP($E50,'Country Indicator Data'!$B$4:$N$194,9,FALSE)&gt;Q$3,5,IF(VLOOKUP($E50,'Country Indicator Data'!$B$4:$N$194,9,FALSE)&lt;Q$4,0,5-(LOG(Q$3)-LOG(VLOOKUP($E50,'Country Indicator Data'!$B$4:$N$194,9,FALSE)))/(LOG(Q$3)-LOG(Q$4))*5)),1))))</f>
        <v>4.4000000000000004</v>
      </c>
      <c r="R50" s="188">
        <f t="shared" si="17"/>
        <v>3.7</v>
      </c>
      <c r="S50" s="188">
        <f>IF(B50="Regional crisis",((IF(VLOOKUP($C50,'Regional Crises'!$B$1:$R$66,17,FALSE)="x","x",ROUND(IF(VLOOKUP($C50,'Regional Crises'!$B$1:$R$66,17,FALSE)&gt;S$3,0,IF(VLOOKUP($C50,'Regional Crises'!$B$1:$R$66,17,FALSE)&lt;S$4,5,(S$3-VLOOKUP($C50,'Regional Crises'!$B$1:$R$66,17,FALSE))/(S$3-S$4)*5)),1)))),(IF(VLOOKUP($E50,'Country Indicator Data'!$B$4:$N$194,13,FALSE)="x","x",ROUND(IF(VLOOKUP($E50,'Country Indicator Data'!$B$4:$N$194,13,FALSE)&gt;S$3,0,IF(VLOOKUP($E50,'Country Indicator Data'!$B$4:$N$194,13,FALSE)&lt;S$4,5,(S$3-VLOOKUP($E50,'Country Indicator Data'!$B$4:$N$194,13,FALSE))/(S$3-S$4)*5)),1))))</f>
        <v>3.2</v>
      </c>
      <c r="T50" s="188">
        <f>IF(B50="Regional crisis",((IF(VLOOKUP($C50,'Regional Crises'!$B$1:$R$66,14,FALSE)="x","x",ROUND(IF(VLOOKUP($C50,'Regional Crises'!$B$1:$R$66,14,FALSE)&gt;T$3,0,IF(VLOOKUP($C50,'Regional Crises'!$B$1:$R$66,14,FALSE)&lt;T$4,5,(T$3-VLOOKUP($C50,'Regional Crises'!$B$1:$R$66,14,FALSE))/(T$3-T$4)*5)),1)))),(IF(VLOOKUP($E50,'Country Indicator Data'!$B$4:$N$194,10,FALSE)="x","x",ROUND(IF(VLOOKUP($E50,'Country Indicator Data'!$B$4:$N$194,10,FALSE)&gt;T$3,0,IF(VLOOKUP($E50,'Country Indicator Data'!$B$4:$N$194,10,FALSE)&lt;T$4,5,(T$3-VLOOKUP($E50,'Country Indicator Data'!$B$4:$N$194,10,FALSE))/(T$3-T$4)*5)),1))))</f>
        <v>3</v>
      </c>
      <c r="U50" s="188">
        <f>IF(B50="Regional crisis",((IF(VLOOKUP($C50,'Regional Crises'!$B$1:$R$66,15,FALSE)="x","x",ROUND(IF(VLOOKUP($C50,'Regional Crises'!$B$1:$R$66,15,FALSE)&gt;U$3,0,IF(VLOOKUP($C50,'Regional Crises'!$B$1:$R$66,15,FALSE)&lt;U$4,5,(U$3-VLOOKUP($C50,'Regional Crises'!$B$1:$R$66,15,FALSE))/(U$3-U$4)*5)),1)))),(IF(VLOOKUP($E50,'Country Indicator Data'!$B$4:$N$194,11,FALSE)="x","x",ROUND(IF(VLOOKUP($E50,'Country Indicator Data'!$B$4:$N$194,11,FALSE)&gt;U$3,0,IF(VLOOKUP($E50,'Country Indicator Data'!$B$4:$N$194,11,FALSE)&lt;U$4,5,(U$3-VLOOKUP($E50,'Country Indicator Data'!$B$4:$N$194,11,FALSE))/(U$3-U$4)*5)),1))))</f>
        <v>3.4</v>
      </c>
      <c r="V50" s="188">
        <f>IF(B50="Regional crisis",((IF(VLOOKUP($C50,'Regional Crises'!$B$1:$R$66,16,FALSE)="x","x",ROUND(IF(VLOOKUP($C50,'Regional Crises'!$B$1:$R$66,16,FALSE)&gt;V$3,0,IF(VLOOKUP($C50,'Regional Crises'!$B$1:$R$66,16,FALSE)&lt;V$4,5,(V$3-VLOOKUP($C50,'Regional Crises'!$B$1:$R$66,16,FALSE))/(V$3-V$4)*5)),1)))),(IF(VLOOKUP($E50,'Country Indicator Data'!$B$4:$N$194,12,FALSE)="x","x",ROUND(IF(VLOOKUP($E50,'Country Indicator Data'!$B$4:$N$194,12,FALSE)&gt;V$3,0,IF(VLOOKUP($E50,'Country Indicator Data'!$B$4:$N$194,12,FALSE)&lt;V$4,5,(V$3-VLOOKUP($E50,'Country Indicator Data'!$B$4:$N$194,12,FALSE))/(V$3-V$4)*5)),1))))</f>
        <v>3.8</v>
      </c>
      <c r="W50" s="188">
        <f t="shared" si="18"/>
        <v>3.4</v>
      </c>
      <c r="X50" s="188">
        <f t="shared" si="19"/>
        <v>3.4</v>
      </c>
      <c r="Y50" s="212">
        <f>IF('Core Indicators'!FC47="x","x",IF('Core Indicators'!FC47&gt;=5,5,IF('Core Indicators'!FC47&gt;=4,4,IF('Core Indicators'!FC47&gt;=3,3,IF('Core Indicators'!FC47&gt;=2,2,IF('Core Indicators'!FC47&gt;=1,1,0))))))</f>
        <v>3</v>
      </c>
      <c r="Z50" s="188">
        <f t="shared" si="20"/>
        <v>3</v>
      </c>
      <c r="AA50" s="212" t="str">
        <f>'Crisis Indicator Data'!Y47</f>
        <v>x</v>
      </c>
      <c r="AB50" s="212" t="str">
        <f>'Crisis Indicator Data'!Z47</f>
        <v>x</v>
      </c>
      <c r="AC50" s="212" t="str">
        <f>'Crisis Indicator Data'!AA47</f>
        <v>x</v>
      </c>
      <c r="AD50" s="212" t="str">
        <f>'Crisis Indicator Data'!AB47</f>
        <v>x</v>
      </c>
      <c r="AE50" s="212">
        <f t="shared" si="10"/>
        <v>0</v>
      </c>
      <c r="AF50" s="212" t="str">
        <f>'Crisis Indicator Data'!AC47</f>
        <v>x</v>
      </c>
      <c r="AG50" s="212" t="str">
        <f>'Crisis Indicator Data'!AD47</f>
        <v>x</v>
      </c>
      <c r="AH50" s="212">
        <f t="shared" si="11"/>
        <v>0</v>
      </c>
      <c r="AI50" s="212" t="str">
        <f>'Crisis Indicator Data'!AE47</f>
        <v>x</v>
      </c>
      <c r="AJ50" s="212" t="str">
        <f>'Crisis Indicator Data'!AF47</f>
        <v>x</v>
      </c>
      <c r="AK50" s="212">
        <f>'Crisis Indicator Data'!AG47</f>
        <v>2</v>
      </c>
      <c r="AL50" s="212">
        <f t="shared" si="12"/>
        <v>2</v>
      </c>
      <c r="AM50" s="188">
        <f t="shared" si="21"/>
        <v>1</v>
      </c>
      <c r="AN50" s="188">
        <f t="shared" si="22"/>
        <v>2</v>
      </c>
    </row>
    <row r="51" spans="1:40" ht="13.5" customHeight="1" x14ac:dyDescent="0.3">
      <c r="A51" s="196" t="str">
        <f>'Crisis Indicator Data'!A48</f>
        <v>International Displacement</v>
      </c>
      <c r="B51" s="197" t="str">
        <f>'Crisis Indicator Data'!B48</f>
        <v>International displacement</v>
      </c>
      <c r="C51" s="197" t="str">
        <f>'Crisis Indicator Data'!C48</f>
        <v>ETH003</v>
      </c>
      <c r="D51" s="197" t="str">
        <f>'Crisis Indicator Data'!D48</f>
        <v>Ethiopia</v>
      </c>
      <c r="E51" s="198" t="str">
        <f>'Crisis Indicator Data'!E48</f>
        <v>ETH</v>
      </c>
      <c r="F51" s="188">
        <f>IF(B51="Regional crisis",(IF(VLOOKUP($C51,'Regional Crises'!$B$1:$R$66,7,FALSE)="x","x",ROUND(IF(VLOOKUP($C51,'Regional Crises'!$B$1:$R$66,7,FALSE)&gt;$F$3,5,IF(VLOOKUP($C51,'Regional Crises'!$B$1:$R$66,7,FALSE)&lt;F$4,0,($F$3-VLOOKUP($C51,'Regional Crises'!$B$1:$R$66,7,FALSE))/($F$3-$F$4)*5)),1))),IF(VLOOKUP($E51,'Country Indicator Data'!$B$4:$N$194,3,FALSE)="x","x",ROUND(IF(VLOOKUP($E51,'Country Indicator Data'!$B$4:$N$194,3,FALSE)&gt;$F$3,5,IF(VLOOKUP($E51,'Country Indicator Data'!$B$4:$N$194,3,FALSE)&lt;$F$4,0,($F$3-VLOOKUP($E51,'Country Indicator Data'!$B$4:$N$194,3,FALSE))/($F$3-$F$4)*5)),1)))</f>
        <v>3.9</v>
      </c>
      <c r="G51" s="188">
        <f>IF(B51="Regional crisis",(IF(VLOOKUP($C51,'Regional Crises'!$B$1:$R$66,9,FALSE)="x","x",ROUND(IF(VLOOKUP($C51,'Regional Crises'!$B$1:$R$66,9,FALSE)&gt;G$3,5,IF(VLOOKUP($C51,'Regional Crises'!$B$1:$R$66,9,FALSE)&lt;G$4,0,(G$3-VLOOKUP($C51,'Regional Crises'!$B$1:$R$66,9,FALSE))/(G$3-G$4)*5)),1))),IF(VLOOKUP($E51,'Country Indicator Data'!$B$4:$N$194,5,FALSE)="x","x",ROUND(IF(VLOOKUP($E51,'Country Indicator Data'!$B$4:$N$194,5,FALSE)&gt;G$3,5,IF(VLOOKUP($E51,'Country Indicator Data'!$B$4:$N$194,5,FALSE)&lt;G$4,0,(G$3-VLOOKUP($E51,'Country Indicator Data'!$B$4:$N$194,5,FALSE))/(G$3-G$4)*5)),1)))</f>
        <v>3</v>
      </c>
      <c r="H51" s="188">
        <f t="shared" si="13"/>
        <v>3.45</v>
      </c>
      <c r="I51" s="188">
        <f>IF(B51="Regional crisis",(IF(VLOOKUP($C51,'Regional Crises'!$B$1:$R$66,6,FALSE)="x","x",ROUND(IF(VLOOKUP($C51,'Regional Crises'!$B$1:$R$66,6,FALSE)&gt;I$3,5,IF(VLOOKUP($C51,'Regional Crises'!$B$1:$R$66,6,FALSE)&lt;I$4,0,5-(I$3-VLOOKUP($C51,'Regional Crises'!$B$1:$R$66,6,FALSE))/(I$3-I$4)*5)),1))),IF(VLOOKUP($E51,'Country Indicator Data'!$B$4:$N$194,2,FALSE)="x","x",ROUND(IF(VLOOKUP($E51,'Country Indicator Data'!$B$4:$N$194,2,FALSE)&gt;I$3,5,IF(VLOOKUP($E51,'Country Indicator Data'!$B$4:$N$194,2,FALSE)&lt;I$4,0,5-(I$3-VLOOKUP($E51,'Country Indicator Data'!$B$4:$N$194,2,FALSE))/(I$3-I$4)*5)),1)))</f>
        <v>3.8</v>
      </c>
      <c r="J51" s="188">
        <f>IF(B51="Regional crisis",(IF(VLOOKUP($C51,'Regional Crises'!$B$1:$R$66,8,FALSE)="x","x",ROUND(IF(VLOOKUP($C51,'Regional Crises'!$B$1:$R$66,8,FALSE)&gt;J$3,5,IF(VLOOKUP($C51,'Regional Crises'!$B$1:$R$66,8,FALSE)&lt;J$4,0,5-(J$3-VLOOKUP($C51,'Regional Crises'!$B$1:$R$66,8,FALSE))/(J$3-J$4)*5)),1))),IF(VLOOKUP($E51,'Country Indicator Data'!$B$4:$N$194,4,FALSE)="x","x",ROUND(IF(VLOOKUP($E51,'Country Indicator Data'!$B$4:$N$194,4,FALSE)&gt;J$3,5,IF(VLOOKUP($E51,'Country Indicator Data'!$B$4:$N$194,4,FALSE)&lt;J$4,0,5-(J$3-VLOOKUP($E51,'Country Indicator Data'!$B$4:$N$194,4,FALSE))/(J$3-J$4)*5)),1)))</f>
        <v>2.7</v>
      </c>
      <c r="K51" s="188">
        <f t="shared" si="14"/>
        <v>3.25</v>
      </c>
      <c r="L51" s="188">
        <f>IF(B51="Regional crisis",(IF(VLOOKUP($C51,'Regional Crises'!$B$1:$R$66,10,FALSE)="x","x",ROUND(IF(VLOOKUP($C51,'Regional Crises'!$B$1:$R$66,10,FALSE)&gt;L$3,5,IF(VLOOKUP($C51,'Regional Crises'!$B$1:$R$66,10,FALSE)&lt;L$4,0,5-(L$3-VLOOKUP($C51,'Regional Crises'!$B$1:$R$66,10,FALSE))/(L$3-L$4)*5)),1))),IF(VLOOKUP($E51,'Country Indicator Data'!$B$4:$N$194,6,FALSE)="x","x",ROUND(IF(VLOOKUP($E51,'Country Indicator Data'!$B$4:$N$194,6,FALSE)&gt;L$3,5,IF(VLOOKUP($E51,'Country Indicator Data'!$B$4:$N$194,6,FALSE)&lt;L$4,0,5-(L$3-VLOOKUP($E51,'Country Indicator Data'!$B$4:$N$194,6,FALSE))/(L$3-L$4)*5)),1)))</f>
        <v>3.4</v>
      </c>
      <c r="M51" s="188">
        <f>IF(B51="Regional crisis",(IF(VLOOKUP($C51,'Regional Crises'!$B$1:$R$66,11,FALSE)="x","x",ROUND(IF(VLOOKUP($C51,'Regional Crises'!$B$1:$R$66,11,FALSE)&gt;M$3,5,IF(VLOOKUP($C51,'Regional Crises'!$B$1:$R$66,11,FALSE)&lt;M$4,0,5-(M$3-VLOOKUP($C51,'Regional Crises'!$B$1:$R$66,11,FALSE))/(M$3-M$4)*5)),1))),IF(VLOOKUP($E51,'Country Indicator Data'!$B$4:$N$194,7,FALSE)="x","x",ROUND(IF(VLOOKUP($E51,'Country Indicator Data'!$B$4:$N$194,7,FALSE)&gt;M$3,5,IF(VLOOKUP($E51,'Country Indicator Data'!$B$4:$N$194,7,FALSE)&lt;M$4,0,5-(M$3-VLOOKUP($E51,'Country Indicator Data'!$B$4:$N$194,7,FALSE))/(M$3-M$4)*5)),1)))</f>
        <v>1.3</v>
      </c>
      <c r="N51" s="188">
        <f t="shared" si="15"/>
        <v>2.35</v>
      </c>
      <c r="O51" s="188">
        <f t="shared" si="16"/>
        <v>3.0166666666666671</v>
      </c>
      <c r="P51" s="188">
        <f>IF(B51="Regional crisis",VLOOKUP(C51,'Regional Crises'!$B$1:$R$69,12,FALSE),VLOOKUP(E51,'Country Indicator Data'!$B$4:$I$194,8,FALSE))</f>
        <v>3</v>
      </c>
      <c r="Q51" s="188">
        <f>IF($B51="Regional crisis",((IF(VLOOKUP($C51,'Regional Crises'!$B$1:$R$66,13,FALSE)="x","x",ROUND(IF(VLOOKUP($C51,'Regional Crises'!$B$1:$R$66,13,FALSE)&gt;Q$3,5,IF(VLOOKUP($C51,'Regional Crises'!$B$1:$R$66,13,FALSE)&lt;Q$4,0,5-(LOG(Q$3)-LOG(VLOOKUP($C51,'Regional Crises'!$B$1:$R$66,13,FALSE)))/(LOG(Q$3)-LOG(Q$4))*5)),1)))),(IF(VLOOKUP($E51,'Country Indicator Data'!$B$4:$N$194,9,FALSE)="x","x",ROUND(IF(VLOOKUP($E51,'Country Indicator Data'!$B$4:$N$194,9,FALSE)&gt;Q$3,5,IF(VLOOKUP($E51,'Country Indicator Data'!$B$4:$N$194,9,FALSE)&lt;Q$4,0,5-(LOG(Q$3)-LOG(VLOOKUP($E51,'Country Indicator Data'!$B$4:$N$194,9,FALSE)))/(LOG(Q$3)-LOG(Q$4))*5)),1))))</f>
        <v>4.4000000000000004</v>
      </c>
      <c r="R51" s="188">
        <f t="shared" si="17"/>
        <v>3.7</v>
      </c>
      <c r="S51" s="188">
        <f>IF(B51="Regional crisis",((IF(VLOOKUP($C51,'Regional Crises'!$B$1:$R$66,17,FALSE)="x","x",ROUND(IF(VLOOKUP($C51,'Regional Crises'!$B$1:$R$66,17,FALSE)&gt;S$3,0,IF(VLOOKUP($C51,'Regional Crises'!$B$1:$R$66,17,FALSE)&lt;S$4,5,(S$3-VLOOKUP($C51,'Regional Crises'!$B$1:$R$66,17,FALSE))/(S$3-S$4)*5)),1)))),(IF(VLOOKUP($E51,'Country Indicator Data'!$B$4:$N$194,13,FALSE)="x","x",ROUND(IF(VLOOKUP($E51,'Country Indicator Data'!$B$4:$N$194,13,FALSE)&gt;S$3,0,IF(VLOOKUP($E51,'Country Indicator Data'!$B$4:$N$194,13,FALSE)&lt;S$4,5,(S$3-VLOOKUP($E51,'Country Indicator Data'!$B$4:$N$194,13,FALSE))/(S$3-S$4)*5)),1))))</f>
        <v>3.2</v>
      </c>
      <c r="T51" s="188">
        <f>IF(B51="Regional crisis",((IF(VLOOKUP($C51,'Regional Crises'!$B$1:$R$66,14,FALSE)="x","x",ROUND(IF(VLOOKUP($C51,'Regional Crises'!$B$1:$R$66,14,FALSE)&gt;T$3,0,IF(VLOOKUP($C51,'Regional Crises'!$B$1:$R$66,14,FALSE)&lt;T$4,5,(T$3-VLOOKUP($C51,'Regional Crises'!$B$1:$R$66,14,FALSE))/(T$3-T$4)*5)),1)))),(IF(VLOOKUP($E51,'Country Indicator Data'!$B$4:$N$194,10,FALSE)="x","x",ROUND(IF(VLOOKUP($E51,'Country Indicator Data'!$B$4:$N$194,10,FALSE)&gt;T$3,0,IF(VLOOKUP($E51,'Country Indicator Data'!$B$4:$N$194,10,FALSE)&lt;T$4,5,(T$3-VLOOKUP($E51,'Country Indicator Data'!$B$4:$N$194,10,FALSE))/(T$3-T$4)*5)),1))))</f>
        <v>3</v>
      </c>
      <c r="U51" s="188">
        <f>IF(B51="Regional crisis",((IF(VLOOKUP($C51,'Regional Crises'!$B$1:$R$66,15,FALSE)="x","x",ROUND(IF(VLOOKUP($C51,'Regional Crises'!$B$1:$R$66,15,FALSE)&gt;U$3,0,IF(VLOOKUP($C51,'Regional Crises'!$B$1:$R$66,15,FALSE)&lt;U$4,5,(U$3-VLOOKUP($C51,'Regional Crises'!$B$1:$R$66,15,FALSE))/(U$3-U$4)*5)),1)))),(IF(VLOOKUP($E51,'Country Indicator Data'!$B$4:$N$194,11,FALSE)="x","x",ROUND(IF(VLOOKUP($E51,'Country Indicator Data'!$B$4:$N$194,11,FALSE)&gt;U$3,0,IF(VLOOKUP($E51,'Country Indicator Data'!$B$4:$N$194,11,FALSE)&lt;U$4,5,(U$3-VLOOKUP($E51,'Country Indicator Data'!$B$4:$N$194,11,FALSE))/(U$3-U$4)*5)),1))))</f>
        <v>3.4</v>
      </c>
      <c r="V51" s="188">
        <f>IF(B51="Regional crisis",((IF(VLOOKUP($C51,'Regional Crises'!$B$1:$R$66,16,FALSE)="x","x",ROUND(IF(VLOOKUP($C51,'Regional Crises'!$B$1:$R$66,16,FALSE)&gt;V$3,0,IF(VLOOKUP($C51,'Regional Crises'!$B$1:$R$66,16,FALSE)&lt;V$4,5,(V$3-VLOOKUP($C51,'Regional Crises'!$B$1:$R$66,16,FALSE))/(V$3-V$4)*5)),1)))),(IF(VLOOKUP($E51,'Country Indicator Data'!$B$4:$N$194,12,FALSE)="x","x",ROUND(IF(VLOOKUP($E51,'Country Indicator Data'!$B$4:$N$194,12,FALSE)&gt;V$3,0,IF(VLOOKUP($E51,'Country Indicator Data'!$B$4:$N$194,12,FALSE)&lt;V$4,5,(V$3-VLOOKUP($E51,'Country Indicator Data'!$B$4:$N$194,12,FALSE))/(V$3-V$4)*5)),1))))</f>
        <v>3.8</v>
      </c>
      <c r="W51" s="188">
        <f t="shared" si="18"/>
        <v>3.4</v>
      </c>
      <c r="X51" s="188">
        <f t="shared" si="19"/>
        <v>3.4</v>
      </c>
      <c r="Y51" s="212">
        <f>IF('Core Indicators'!FC48="x","x",IF('Core Indicators'!FC48&gt;=5,5,IF('Core Indicators'!FC48&gt;=4,4,IF('Core Indicators'!FC48&gt;=3,3,IF('Core Indicators'!FC48&gt;=2,2,IF('Core Indicators'!FC48&gt;=1,1,0))))))</f>
        <v>3</v>
      </c>
      <c r="Z51" s="188">
        <f t="shared" si="20"/>
        <v>3</v>
      </c>
      <c r="AA51" s="212">
        <f>'Crisis Indicator Data'!Y48</f>
        <v>2</v>
      </c>
      <c r="AB51" s="212">
        <f>'Crisis Indicator Data'!Z48</f>
        <v>1</v>
      </c>
      <c r="AC51" s="212">
        <f>'Crisis Indicator Data'!AA48</f>
        <v>2</v>
      </c>
      <c r="AD51" s="212">
        <f>'Crisis Indicator Data'!AB48</f>
        <v>0</v>
      </c>
      <c r="AE51" s="212">
        <f t="shared" si="10"/>
        <v>2</v>
      </c>
      <c r="AF51" s="212">
        <f>'Crisis Indicator Data'!AC48</f>
        <v>2</v>
      </c>
      <c r="AG51" s="212">
        <f>'Crisis Indicator Data'!AD48</f>
        <v>2</v>
      </c>
      <c r="AH51" s="212">
        <f t="shared" si="11"/>
        <v>4</v>
      </c>
      <c r="AI51" s="212">
        <f>'Crisis Indicator Data'!AE48</f>
        <v>1</v>
      </c>
      <c r="AJ51" s="212">
        <f>'Crisis Indicator Data'!AF48</f>
        <v>3</v>
      </c>
      <c r="AK51" s="212" t="str">
        <f>'Crisis Indicator Data'!AG48</f>
        <v>x</v>
      </c>
      <c r="AL51" s="212">
        <f t="shared" si="12"/>
        <v>3</v>
      </c>
      <c r="AM51" s="188">
        <f t="shared" si="21"/>
        <v>3</v>
      </c>
      <c r="AN51" s="188">
        <f t="shared" si="22"/>
        <v>3</v>
      </c>
    </row>
    <row r="52" spans="1:40" ht="13.5" customHeight="1" x14ac:dyDescent="0.3">
      <c r="A52" s="196" t="str">
        <f>'Crisis Indicator Data'!A49</f>
        <v>Crisis in Tigray</v>
      </c>
      <c r="B52" s="197" t="str">
        <f>'Crisis Indicator Data'!B49</f>
        <v>Conflict</v>
      </c>
      <c r="C52" s="197" t="str">
        <f>'Crisis Indicator Data'!C49</f>
        <v>ETH004</v>
      </c>
      <c r="D52" s="197" t="str">
        <f>'Crisis Indicator Data'!D49</f>
        <v>Ethiopia</v>
      </c>
      <c r="E52" s="198" t="str">
        <f>'Crisis Indicator Data'!E49</f>
        <v>ETH</v>
      </c>
      <c r="F52" s="188">
        <f>IF(B52="Regional crisis",(IF(VLOOKUP($C52,'Regional Crises'!$B$1:$R$66,7,FALSE)="x","x",ROUND(IF(VLOOKUP($C52,'Regional Crises'!$B$1:$R$66,7,FALSE)&gt;$F$3,5,IF(VLOOKUP($C52,'Regional Crises'!$B$1:$R$66,7,FALSE)&lt;F$4,0,($F$3-VLOOKUP($C52,'Regional Crises'!$B$1:$R$66,7,FALSE))/($F$3-$F$4)*5)),1))),IF(VLOOKUP($E52,'Country Indicator Data'!$B$4:$N$194,3,FALSE)="x","x",ROUND(IF(VLOOKUP($E52,'Country Indicator Data'!$B$4:$N$194,3,FALSE)&gt;$F$3,5,IF(VLOOKUP($E52,'Country Indicator Data'!$B$4:$N$194,3,FALSE)&lt;$F$4,0,($F$3-VLOOKUP($E52,'Country Indicator Data'!$B$4:$N$194,3,FALSE))/($F$3-$F$4)*5)),1)))</f>
        <v>3.9</v>
      </c>
      <c r="G52" s="188">
        <f>IF(B52="Regional crisis",(IF(VLOOKUP($C52,'Regional Crises'!$B$1:$R$66,9,FALSE)="x","x",ROUND(IF(VLOOKUP($C52,'Regional Crises'!$B$1:$R$66,9,FALSE)&gt;G$3,5,IF(VLOOKUP($C52,'Regional Crises'!$B$1:$R$66,9,FALSE)&lt;G$4,0,(G$3-VLOOKUP($C52,'Regional Crises'!$B$1:$R$66,9,FALSE))/(G$3-G$4)*5)),1))),IF(VLOOKUP($E52,'Country Indicator Data'!$B$4:$N$194,5,FALSE)="x","x",ROUND(IF(VLOOKUP($E52,'Country Indicator Data'!$B$4:$N$194,5,FALSE)&gt;G$3,5,IF(VLOOKUP($E52,'Country Indicator Data'!$B$4:$N$194,5,FALSE)&lt;G$4,0,(G$3-VLOOKUP($E52,'Country Indicator Data'!$B$4:$N$194,5,FALSE))/(G$3-G$4)*5)),1)))</f>
        <v>3</v>
      </c>
      <c r="H52" s="188">
        <f t="shared" si="13"/>
        <v>3.45</v>
      </c>
      <c r="I52" s="188">
        <f>IF(B52="Regional crisis",(IF(VLOOKUP($C52,'Regional Crises'!$B$1:$R$66,6,FALSE)="x","x",ROUND(IF(VLOOKUP($C52,'Regional Crises'!$B$1:$R$66,6,FALSE)&gt;I$3,5,IF(VLOOKUP($C52,'Regional Crises'!$B$1:$R$66,6,FALSE)&lt;I$4,0,5-(I$3-VLOOKUP($C52,'Regional Crises'!$B$1:$R$66,6,FALSE))/(I$3-I$4)*5)),1))),IF(VLOOKUP($E52,'Country Indicator Data'!$B$4:$N$194,2,FALSE)="x","x",ROUND(IF(VLOOKUP($E52,'Country Indicator Data'!$B$4:$N$194,2,FALSE)&gt;I$3,5,IF(VLOOKUP($E52,'Country Indicator Data'!$B$4:$N$194,2,FALSE)&lt;I$4,0,5-(I$3-VLOOKUP($E52,'Country Indicator Data'!$B$4:$N$194,2,FALSE))/(I$3-I$4)*5)),1)))</f>
        <v>3.8</v>
      </c>
      <c r="J52" s="188">
        <f>IF(B52="Regional crisis",(IF(VLOOKUP($C52,'Regional Crises'!$B$1:$R$66,8,FALSE)="x","x",ROUND(IF(VLOOKUP($C52,'Regional Crises'!$B$1:$R$66,8,FALSE)&gt;J$3,5,IF(VLOOKUP($C52,'Regional Crises'!$B$1:$R$66,8,FALSE)&lt;J$4,0,5-(J$3-VLOOKUP($C52,'Regional Crises'!$B$1:$R$66,8,FALSE))/(J$3-J$4)*5)),1))),IF(VLOOKUP($E52,'Country Indicator Data'!$B$4:$N$194,4,FALSE)="x","x",ROUND(IF(VLOOKUP($E52,'Country Indicator Data'!$B$4:$N$194,4,FALSE)&gt;J$3,5,IF(VLOOKUP($E52,'Country Indicator Data'!$B$4:$N$194,4,FALSE)&lt;J$4,0,5-(J$3-VLOOKUP($E52,'Country Indicator Data'!$B$4:$N$194,4,FALSE))/(J$3-J$4)*5)),1)))</f>
        <v>2.7</v>
      </c>
      <c r="K52" s="188">
        <f t="shared" si="14"/>
        <v>3.25</v>
      </c>
      <c r="L52" s="188">
        <f>IF(B52="Regional crisis",(IF(VLOOKUP($C52,'Regional Crises'!$B$1:$R$66,10,FALSE)="x","x",ROUND(IF(VLOOKUP($C52,'Regional Crises'!$B$1:$R$66,10,FALSE)&gt;L$3,5,IF(VLOOKUP($C52,'Regional Crises'!$B$1:$R$66,10,FALSE)&lt;L$4,0,5-(L$3-VLOOKUP($C52,'Regional Crises'!$B$1:$R$66,10,FALSE))/(L$3-L$4)*5)),1))),IF(VLOOKUP($E52,'Country Indicator Data'!$B$4:$N$194,6,FALSE)="x","x",ROUND(IF(VLOOKUP($E52,'Country Indicator Data'!$B$4:$N$194,6,FALSE)&gt;L$3,5,IF(VLOOKUP($E52,'Country Indicator Data'!$B$4:$N$194,6,FALSE)&lt;L$4,0,5-(L$3-VLOOKUP($E52,'Country Indicator Data'!$B$4:$N$194,6,FALSE))/(L$3-L$4)*5)),1)))</f>
        <v>3.4</v>
      </c>
      <c r="M52" s="188">
        <f>IF(B52="Regional crisis",(IF(VLOOKUP($C52,'Regional Crises'!$B$1:$R$66,11,FALSE)="x","x",ROUND(IF(VLOOKUP($C52,'Regional Crises'!$B$1:$R$66,11,FALSE)&gt;M$3,5,IF(VLOOKUP($C52,'Regional Crises'!$B$1:$R$66,11,FALSE)&lt;M$4,0,5-(M$3-VLOOKUP($C52,'Regional Crises'!$B$1:$R$66,11,FALSE))/(M$3-M$4)*5)),1))),IF(VLOOKUP($E52,'Country Indicator Data'!$B$4:$N$194,7,FALSE)="x","x",ROUND(IF(VLOOKUP($E52,'Country Indicator Data'!$B$4:$N$194,7,FALSE)&gt;M$3,5,IF(VLOOKUP($E52,'Country Indicator Data'!$B$4:$N$194,7,FALSE)&lt;M$4,0,5-(M$3-VLOOKUP($E52,'Country Indicator Data'!$B$4:$N$194,7,FALSE))/(M$3-M$4)*5)),1)))</f>
        <v>1.3</v>
      </c>
      <c r="N52" s="188">
        <f t="shared" si="15"/>
        <v>2.35</v>
      </c>
      <c r="O52" s="188">
        <f t="shared" si="16"/>
        <v>3.0166666666666671</v>
      </c>
      <c r="P52" s="188">
        <f>IF(B52="Regional crisis",VLOOKUP(C52,'Regional Crises'!$B$1:$R$69,12,FALSE),VLOOKUP(E52,'Country Indicator Data'!$B$4:$I$194,8,FALSE))</f>
        <v>3</v>
      </c>
      <c r="Q52" s="188">
        <f>IF($B52="Regional crisis",((IF(VLOOKUP($C52,'Regional Crises'!$B$1:$R$66,13,FALSE)="x","x",ROUND(IF(VLOOKUP($C52,'Regional Crises'!$B$1:$R$66,13,FALSE)&gt;Q$3,5,IF(VLOOKUP($C52,'Regional Crises'!$B$1:$R$66,13,FALSE)&lt;Q$4,0,5-(LOG(Q$3)-LOG(VLOOKUP($C52,'Regional Crises'!$B$1:$R$66,13,FALSE)))/(LOG(Q$3)-LOG(Q$4))*5)),1)))),(IF(VLOOKUP($E52,'Country Indicator Data'!$B$4:$N$194,9,FALSE)="x","x",ROUND(IF(VLOOKUP($E52,'Country Indicator Data'!$B$4:$N$194,9,FALSE)&gt;Q$3,5,IF(VLOOKUP($E52,'Country Indicator Data'!$B$4:$N$194,9,FALSE)&lt;Q$4,0,5-(LOG(Q$3)-LOG(VLOOKUP($E52,'Country Indicator Data'!$B$4:$N$194,9,FALSE)))/(LOG(Q$3)-LOG(Q$4))*5)),1))))</f>
        <v>4.4000000000000004</v>
      </c>
      <c r="R52" s="188">
        <f t="shared" si="17"/>
        <v>3.7</v>
      </c>
      <c r="S52" s="188">
        <f>IF(B52="Regional crisis",((IF(VLOOKUP($C52,'Regional Crises'!$B$1:$R$66,17,FALSE)="x","x",ROUND(IF(VLOOKUP($C52,'Regional Crises'!$B$1:$R$66,17,FALSE)&gt;S$3,0,IF(VLOOKUP($C52,'Regional Crises'!$B$1:$R$66,17,FALSE)&lt;S$4,5,(S$3-VLOOKUP($C52,'Regional Crises'!$B$1:$R$66,17,FALSE))/(S$3-S$4)*5)),1)))),(IF(VLOOKUP($E52,'Country Indicator Data'!$B$4:$N$194,13,FALSE)="x","x",ROUND(IF(VLOOKUP($E52,'Country Indicator Data'!$B$4:$N$194,13,FALSE)&gt;S$3,0,IF(VLOOKUP($E52,'Country Indicator Data'!$B$4:$N$194,13,FALSE)&lt;S$4,5,(S$3-VLOOKUP($E52,'Country Indicator Data'!$B$4:$N$194,13,FALSE))/(S$3-S$4)*5)),1))))</f>
        <v>3.2</v>
      </c>
      <c r="T52" s="188">
        <f>IF(B52="Regional crisis",((IF(VLOOKUP($C52,'Regional Crises'!$B$1:$R$66,14,FALSE)="x","x",ROUND(IF(VLOOKUP($C52,'Regional Crises'!$B$1:$R$66,14,FALSE)&gt;T$3,0,IF(VLOOKUP($C52,'Regional Crises'!$B$1:$R$66,14,FALSE)&lt;T$4,5,(T$3-VLOOKUP($C52,'Regional Crises'!$B$1:$R$66,14,FALSE))/(T$3-T$4)*5)),1)))),(IF(VLOOKUP($E52,'Country Indicator Data'!$B$4:$N$194,10,FALSE)="x","x",ROUND(IF(VLOOKUP($E52,'Country Indicator Data'!$B$4:$N$194,10,FALSE)&gt;T$3,0,IF(VLOOKUP($E52,'Country Indicator Data'!$B$4:$N$194,10,FALSE)&lt;T$4,5,(T$3-VLOOKUP($E52,'Country Indicator Data'!$B$4:$N$194,10,FALSE))/(T$3-T$4)*5)),1))))</f>
        <v>3</v>
      </c>
      <c r="U52" s="188">
        <f>IF(B52="Regional crisis",((IF(VLOOKUP($C52,'Regional Crises'!$B$1:$R$66,15,FALSE)="x","x",ROUND(IF(VLOOKUP($C52,'Regional Crises'!$B$1:$R$66,15,FALSE)&gt;U$3,0,IF(VLOOKUP($C52,'Regional Crises'!$B$1:$R$66,15,FALSE)&lt;U$4,5,(U$3-VLOOKUP($C52,'Regional Crises'!$B$1:$R$66,15,FALSE))/(U$3-U$4)*5)),1)))),(IF(VLOOKUP($E52,'Country Indicator Data'!$B$4:$N$194,11,FALSE)="x","x",ROUND(IF(VLOOKUP($E52,'Country Indicator Data'!$B$4:$N$194,11,FALSE)&gt;U$3,0,IF(VLOOKUP($E52,'Country Indicator Data'!$B$4:$N$194,11,FALSE)&lt;U$4,5,(U$3-VLOOKUP($E52,'Country Indicator Data'!$B$4:$N$194,11,FALSE))/(U$3-U$4)*5)),1))))</f>
        <v>3.4</v>
      </c>
      <c r="V52" s="188">
        <f>IF(B52="Regional crisis",((IF(VLOOKUP($C52,'Regional Crises'!$B$1:$R$66,16,FALSE)="x","x",ROUND(IF(VLOOKUP($C52,'Regional Crises'!$B$1:$R$66,16,FALSE)&gt;V$3,0,IF(VLOOKUP($C52,'Regional Crises'!$B$1:$R$66,16,FALSE)&lt;V$4,5,(V$3-VLOOKUP($C52,'Regional Crises'!$B$1:$R$66,16,FALSE))/(V$3-V$4)*5)),1)))),(IF(VLOOKUP($E52,'Country Indicator Data'!$B$4:$N$194,12,FALSE)="x","x",ROUND(IF(VLOOKUP($E52,'Country Indicator Data'!$B$4:$N$194,12,FALSE)&gt;V$3,0,IF(VLOOKUP($E52,'Country Indicator Data'!$B$4:$N$194,12,FALSE)&lt;V$4,5,(V$3-VLOOKUP($E52,'Country Indicator Data'!$B$4:$N$194,12,FALSE))/(V$3-V$4)*5)),1))))</f>
        <v>3.8</v>
      </c>
      <c r="W52" s="188">
        <f t="shared" si="18"/>
        <v>3.4</v>
      </c>
      <c r="X52" s="188">
        <f t="shared" si="19"/>
        <v>3.4</v>
      </c>
      <c r="Y52" s="212">
        <f>IF('Core Indicators'!FC49="x","x",IF('Core Indicators'!FC49&gt;=5,5,IF('Core Indicators'!FC49&gt;=4,4,IF('Core Indicators'!FC49&gt;=3,3,IF('Core Indicators'!FC49&gt;=2,2,IF('Core Indicators'!FC49&gt;=1,1,0))))))</f>
        <v>4</v>
      </c>
      <c r="Z52" s="188">
        <f t="shared" si="20"/>
        <v>4</v>
      </c>
      <c r="AA52" s="212">
        <f>'Crisis Indicator Data'!Y49</f>
        <v>2</v>
      </c>
      <c r="AB52" s="212">
        <f>'Crisis Indicator Data'!Z49</f>
        <v>2</v>
      </c>
      <c r="AC52" s="212">
        <f>'Crisis Indicator Data'!AA49</f>
        <v>3</v>
      </c>
      <c r="AD52" s="212">
        <f>'Crisis Indicator Data'!AB49</f>
        <v>3</v>
      </c>
      <c r="AE52" s="212">
        <f t="shared" si="10"/>
        <v>5</v>
      </c>
      <c r="AF52" s="212">
        <f>'Crisis Indicator Data'!AC49</f>
        <v>2</v>
      </c>
      <c r="AG52" s="212">
        <f>'Crisis Indicator Data'!AD49</f>
        <v>0</v>
      </c>
      <c r="AH52" s="212">
        <f t="shared" si="11"/>
        <v>2</v>
      </c>
      <c r="AI52" s="212">
        <f>'Crisis Indicator Data'!AE49</f>
        <v>3</v>
      </c>
      <c r="AJ52" s="212">
        <f>'Crisis Indicator Data'!AF49</f>
        <v>3</v>
      </c>
      <c r="AK52" s="212">
        <f>'Crisis Indicator Data'!AG49</f>
        <v>3</v>
      </c>
      <c r="AL52" s="212">
        <f t="shared" si="12"/>
        <v>5</v>
      </c>
      <c r="AM52" s="188">
        <f t="shared" si="21"/>
        <v>4</v>
      </c>
      <c r="AN52" s="188">
        <f t="shared" si="22"/>
        <v>4</v>
      </c>
    </row>
    <row r="53" spans="1:40" ht="13.5" customHeight="1" x14ac:dyDescent="0.3">
      <c r="A53" s="196" t="str">
        <f>'Crisis Indicator Data'!A50</f>
        <v>Mixed migration flows in Greece</v>
      </c>
      <c r="B53" s="197" t="str">
        <f>'Crisis Indicator Data'!B50</f>
        <v>International displacement</v>
      </c>
      <c r="C53" s="197" t="str">
        <f>'Crisis Indicator Data'!C50</f>
        <v>GRC002</v>
      </c>
      <c r="D53" s="197" t="str">
        <f>'Crisis Indicator Data'!D50</f>
        <v>Greece</v>
      </c>
      <c r="E53" s="198" t="str">
        <f>'Crisis Indicator Data'!E50</f>
        <v>GRC</v>
      </c>
      <c r="F53" s="188">
        <f>IF(B53="Regional crisis",(IF(VLOOKUP($C53,'Regional Crises'!$B$1:$R$66,7,FALSE)="x","x",ROUND(IF(VLOOKUP($C53,'Regional Crises'!$B$1:$R$66,7,FALSE)&gt;$F$3,5,IF(VLOOKUP($C53,'Regional Crises'!$B$1:$R$66,7,FALSE)&lt;F$4,0,($F$3-VLOOKUP($C53,'Regional Crises'!$B$1:$R$66,7,FALSE))/($F$3-$F$4)*5)),1))),IF(VLOOKUP($E53,'Country Indicator Data'!$B$4:$N$194,3,FALSE)="x","x",ROUND(IF(VLOOKUP($E53,'Country Indicator Data'!$B$4:$N$194,3,FALSE)&gt;$F$3,5,IF(VLOOKUP($E53,'Country Indicator Data'!$B$4:$N$194,3,FALSE)&lt;$F$4,0,($F$3-VLOOKUP($E53,'Country Indicator Data'!$B$4:$N$194,3,FALSE))/($F$3-$F$4)*5)),1)))</f>
        <v>1.8</v>
      </c>
      <c r="G53" s="188" t="str">
        <f>IF(B53="Regional crisis",(IF(VLOOKUP($C53,'Regional Crises'!$B$1:$R$66,9,FALSE)="x","x",ROUND(IF(VLOOKUP($C53,'Regional Crises'!$B$1:$R$66,9,FALSE)&gt;G$3,5,IF(VLOOKUP($C53,'Regional Crises'!$B$1:$R$66,9,FALSE)&lt;G$4,0,(G$3-VLOOKUP($C53,'Regional Crises'!$B$1:$R$66,9,FALSE))/(G$3-G$4)*5)),1))),IF(VLOOKUP($E53,'Country Indicator Data'!$B$4:$N$194,5,FALSE)="x","x",ROUND(IF(VLOOKUP($E53,'Country Indicator Data'!$B$4:$N$194,5,FALSE)&gt;G$3,5,IF(VLOOKUP($E53,'Country Indicator Data'!$B$4:$N$194,5,FALSE)&lt;G$4,0,(G$3-VLOOKUP($E53,'Country Indicator Data'!$B$4:$N$194,5,FALSE))/(G$3-G$4)*5)),1)))</f>
        <v>x</v>
      </c>
      <c r="H53" s="188">
        <f t="shared" si="13"/>
        <v>1.8</v>
      </c>
      <c r="I53" s="188">
        <f>IF(B53="Regional crisis",(IF(VLOOKUP($C53,'Regional Crises'!$B$1:$R$66,6,FALSE)="x","x",ROUND(IF(VLOOKUP($C53,'Regional Crises'!$B$1:$R$66,6,FALSE)&gt;I$3,5,IF(VLOOKUP($C53,'Regional Crises'!$B$1:$R$66,6,FALSE)&lt;I$4,0,5-(I$3-VLOOKUP($C53,'Regional Crises'!$B$1:$R$66,6,FALSE))/(I$3-I$4)*5)),1))),IF(VLOOKUP($E53,'Country Indicator Data'!$B$4:$N$194,2,FALSE)="x","x",ROUND(IF(VLOOKUP($E53,'Country Indicator Data'!$B$4:$N$194,2,FALSE)&gt;I$3,5,IF(VLOOKUP($E53,'Country Indicator Data'!$B$4:$N$194,2,FALSE)&lt;I$4,0,5-(I$3-VLOOKUP($E53,'Country Indicator Data'!$B$4:$N$194,2,FALSE))/(I$3-I$4)*5)),1)))</f>
        <v>0.4</v>
      </c>
      <c r="J53" s="188">
        <f>IF(B53="Regional crisis",(IF(VLOOKUP($C53,'Regional Crises'!$B$1:$R$66,8,FALSE)="x","x",ROUND(IF(VLOOKUP($C53,'Regional Crises'!$B$1:$R$66,8,FALSE)&gt;J$3,5,IF(VLOOKUP($C53,'Regional Crises'!$B$1:$R$66,8,FALSE)&lt;J$4,0,5-(J$3-VLOOKUP($C53,'Regional Crises'!$B$1:$R$66,8,FALSE))/(J$3-J$4)*5)),1))),IF(VLOOKUP($E53,'Country Indicator Data'!$B$4:$N$194,4,FALSE)="x","x",ROUND(IF(VLOOKUP($E53,'Country Indicator Data'!$B$4:$N$194,4,FALSE)&gt;J$3,5,IF(VLOOKUP($E53,'Country Indicator Data'!$B$4:$N$194,4,FALSE)&lt;J$4,0,5-(J$3-VLOOKUP($E53,'Country Indicator Data'!$B$4:$N$194,4,FALSE))/(J$3-J$4)*5)),1)))</f>
        <v>0.3</v>
      </c>
      <c r="K53" s="188">
        <f t="shared" si="14"/>
        <v>0.35</v>
      </c>
      <c r="L53" s="188">
        <f>IF(B53="Regional crisis",(IF(VLOOKUP($C53,'Regional Crises'!$B$1:$R$66,10,FALSE)="x","x",ROUND(IF(VLOOKUP($C53,'Regional Crises'!$B$1:$R$66,10,FALSE)&gt;L$3,5,IF(VLOOKUP($C53,'Regional Crises'!$B$1:$R$66,10,FALSE)&lt;L$4,0,5-(L$3-VLOOKUP($C53,'Regional Crises'!$B$1:$R$66,10,FALSE))/(L$3-L$4)*5)),1))),IF(VLOOKUP($E53,'Country Indicator Data'!$B$4:$N$194,6,FALSE)="x","x",ROUND(IF(VLOOKUP($E53,'Country Indicator Data'!$B$4:$N$194,6,FALSE)&gt;L$3,5,IF(VLOOKUP($E53,'Country Indicator Data'!$B$4:$N$194,6,FALSE)&lt;L$4,0,5-(L$3-VLOOKUP($E53,'Country Indicator Data'!$B$4:$N$194,6,FALSE))/(L$3-L$4)*5)),1)))</f>
        <v>0.8</v>
      </c>
      <c r="M53" s="188">
        <f>IF(B53="Regional crisis",(IF(VLOOKUP($C53,'Regional Crises'!$B$1:$R$66,11,FALSE)="x","x",ROUND(IF(VLOOKUP($C53,'Regional Crises'!$B$1:$R$66,11,FALSE)&gt;M$3,5,IF(VLOOKUP($C53,'Regional Crises'!$B$1:$R$66,11,FALSE)&lt;M$4,0,5-(M$3-VLOOKUP($C53,'Regional Crises'!$B$1:$R$66,11,FALSE))/(M$3-M$4)*5)),1))),IF(VLOOKUP($E53,'Country Indicator Data'!$B$4:$N$194,7,FALSE)="x","x",ROUND(IF(VLOOKUP($E53,'Country Indicator Data'!$B$4:$N$194,7,FALSE)&gt;M$3,5,IF(VLOOKUP($E53,'Country Indicator Data'!$B$4:$N$194,7,FALSE)&lt;M$4,0,5-(M$3-VLOOKUP($E53,'Country Indicator Data'!$B$4:$N$194,7,FALSE))/(M$3-M$4)*5)),1)))</f>
        <v>1.2</v>
      </c>
      <c r="N53" s="188">
        <f t="shared" si="15"/>
        <v>1</v>
      </c>
      <c r="O53" s="188">
        <f t="shared" si="16"/>
        <v>1.05</v>
      </c>
      <c r="P53" s="188">
        <f>IF(B53="Regional crisis",VLOOKUP(C53,'Regional Crises'!$B$1:$R$69,12,FALSE),VLOOKUP(E53,'Country Indicator Data'!$B$4:$I$194,8,FALSE))</f>
        <v>3</v>
      </c>
      <c r="Q53" s="188">
        <f>IF($B53="Regional crisis",((IF(VLOOKUP($C53,'Regional Crises'!$B$1:$R$66,13,FALSE)="x","x",ROUND(IF(VLOOKUP($C53,'Regional Crises'!$B$1:$R$66,13,FALSE)&gt;Q$3,5,IF(VLOOKUP($C53,'Regional Crises'!$B$1:$R$66,13,FALSE)&lt;Q$4,0,5-(LOG(Q$3)-LOG(VLOOKUP($C53,'Regional Crises'!$B$1:$R$66,13,FALSE)))/(LOG(Q$3)-LOG(Q$4))*5)),1)))),(IF(VLOOKUP($E53,'Country Indicator Data'!$B$4:$N$194,9,FALSE)="x","x",ROUND(IF(VLOOKUP($E53,'Country Indicator Data'!$B$4:$N$194,9,FALSE)&gt;Q$3,5,IF(VLOOKUP($E53,'Country Indicator Data'!$B$4:$N$194,9,FALSE)&lt;Q$4,0,5-(LOG(Q$3)-LOG(VLOOKUP($E53,'Country Indicator Data'!$B$4:$N$194,9,FALSE)))/(LOG(Q$3)-LOG(Q$4))*5)),1))))</f>
        <v>2</v>
      </c>
      <c r="R53" s="188">
        <f t="shared" si="17"/>
        <v>2.5</v>
      </c>
      <c r="S53" s="188">
        <f>IF(B53="Regional crisis",((IF(VLOOKUP($C53,'Regional Crises'!$B$1:$R$66,17,FALSE)="x","x",ROUND(IF(VLOOKUP($C53,'Regional Crises'!$B$1:$R$66,17,FALSE)&gt;S$3,0,IF(VLOOKUP($C53,'Regional Crises'!$B$1:$R$66,17,FALSE)&lt;S$4,5,(S$3-VLOOKUP($C53,'Regional Crises'!$B$1:$R$66,17,FALSE))/(S$3-S$4)*5)),1)))),(IF(VLOOKUP($E53,'Country Indicator Data'!$B$4:$N$194,13,FALSE)="x","x",ROUND(IF(VLOOKUP($E53,'Country Indicator Data'!$B$4:$N$194,13,FALSE)&gt;S$3,0,IF(VLOOKUP($E53,'Country Indicator Data'!$B$4:$N$194,13,FALSE)&lt;S$4,5,(S$3-VLOOKUP($E53,'Country Indicator Data'!$B$4:$N$194,13,FALSE))/(S$3-S$4)*5)),1))))</f>
        <v>2.6</v>
      </c>
      <c r="T53" s="188">
        <f>IF(B53="Regional crisis",((IF(VLOOKUP($C53,'Regional Crises'!$B$1:$R$66,14,FALSE)="x","x",ROUND(IF(VLOOKUP($C53,'Regional Crises'!$B$1:$R$66,14,FALSE)&gt;T$3,0,IF(VLOOKUP($C53,'Regional Crises'!$B$1:$R$66,14,FALSE)&lt;T$4,5,(T$3-VLOOKUP($C53,'Regional Crises'!$B$1:$R$66,14,FALSE))/(T$3-T$4)*5)),1)))),(IF(VLOOKUP($E53,'Country Indicator Data'!$B$4:$N$194,10,FALSE)="x","x",ROUND(IF(VLOOKUP($E53,'Country Indicator Data'!$B$4:$N$194,10,FALSE)&gt;T$3,0,IF(VLOOKUP($E53,'Country Indicator Data'!$B$4:$N$194,10,FALSE)&lt;T$4,5,(T$3-VLOOKUP($E53,'Country Indicator Data'!$B$4:$N$194,10,FALSE))/(T$3-T$4)*5)),1))))</f>
        <v>2.2999999999999998</v>
      </c>
      <c r="U53" s="188" t="str">
        <f>IF(B53="Regional crisis",((IF(VLOOKUP($C53,'Regional Crises'!$B$1:$R$66,15,FALSE)="x","x",ROUND(IF(VLOOKUP($C53,'Regional Crises'!$B$1:$R$66,15,FALSE)&gt;U$3,0,IF(VLOOKUP($C53,'Regional Crises'!$B$1:$R$66,15,FALSE)&lt;U$4,5,(U$3-VLOOKUP($C53,'Regional Crises'!$B$1:$R$66,15,FALSE))/(U$3-U$4)*5)),1)))),(IF(VLOOKUP($E53,'Country Indicator Data'!$B$4:$N$194,11,FALSE)="x","x",ROUND(IF(VLOOKUP($E53,'Country Indicator Data'!$B$4:$N$194,11,FALSE)&gt;U$3,0,IF(VLOOKUP($E53,'Country Indicator Data'!$B$4:$N$194,11,FALSE)&lt;U$4,5,(U$3-VLOOKUP($E53,'Country Indicator Data'!$B$4:$N$194,11,FALSE))/(U$3-U$4)*5)),1))))</f>
        <v>x</v>
      </c>
      <c r="V53" s="188">
        <f>IF(B53="Regional crisis",((IF(VLOOKUP($C53,'Regional Crises'!$B$1:$R$66,16,FALSE)="x","x",ROUND(IF(VLOOKUP($C53,'Regional Crises'!$B$1:$R$66,16,FALSE)&gt;V$3,0,IF(VLOOKUP($C53,'Regional Crises'!$B$1:$R$66,16,FALSE)&lt;V$4,5,(V$3-VLOOKUP($C53,'Regional Crises'!$B$1:$R$66,16,FALSE))/(V$3-V$4)*5)),1)))),(IF(VLOOKUP($E53,'Country Indicator Data'!$B$4:$N$194,12,FALSE)="x","x",ROUND(IF(VLOOKUP($E53,'Country Indicator Data'!$B$4:$N$194,12,FALSE)&gt;V$3,0,IF(VLOOKUP($E53,'Country Indicator Data'!$B$4:$N$194,12,FALSE)&lt;V$4,5,(V$3-VLOOKUP($E53,'Country Indicator Data'!$B$4:$N$194,12,FALSE))/(V$3-V$4)*5)),1))))</f>
        <v>0.6</v>
      </c>
      <c r="W53" s="188">
        <f t="shared" si="18"/>
        <v>1.8</v>
      </c>
      <c r="X53" s="188">
        <f t="shared" si="19"/>
        <v>1.8</v>
      </c>
      <c r="Y53" s="212">
        <f>IF('Core Indicators'!FC50="x","x",IF('Core Indicators'!FC50&gt;=5,5,IF('Core Indicators'!FC50&gt;=4,4,IF('Core Indicators'!FC50&gt;=3,3,IF('Core Indicators'!FC50&gt;=2,2,IF('Core Indicators'!FC50&gt;=1,1,0))))))</f>
        <v>2</v>
      </c>
      <c r="Z53" s="188">
        <f t="shared" si="20"/>
        <v>2</v>
      </c>
      <c r="AA53" s="212">
        <f>'Crisis Indicator Data'!Y50</f>
        <v>0</v>
      </c>
      <c r="AB53" s="212">
        <f>'Crisis Indicator Data'!Z50</f>
        <v>0</v>
      </c>
      <c r="AC53" s="212">
        <f>'Crisis Indicator Data'!AA50</f>
        <v>1</v>
      </c>
      <c r="AD53" s="212">
        <f>'Crisis Indicator Data'!AB50</f>
        <v>0</v>
      </c>
      <c r="AE53" s="212">
        <f t="shared" si="10"/>
        <v>1</v>
      </c>
      <c r="AF53" s="212">
        <f>'Crisis Indicator Data'!AC50</f>
        <v>0</v>
      </c>
      <c r="AG53" s="212">
        <f>'Crisis Indicator Data'!AD50</f>
        <v>2</v>
      </c>
      <c r="AH53" s="212">
        <f t="shared" si="11"/>
        <v>2</v>
      </c>
      <c r="AI53" s="212">
        <f>'Crisis Indicator Data'!AE50</f>
        <v>0</v>
      </c>
      <c r="AJ53" s="212">
        <f>'Crisis Indicator Data'!AF50</f>
        <v>0</v>
      </c>
      <c r="AK53" s="212">
        <f>'Crisis Indicator Data'!AG50</f>
        <v>0</v>
      </c>
      <c r="AL53" s="212">
        <f t="shared" si="12"/>
        <v>0</v>
      </c>
      <c r="AM53" s="188">
        <f t="shared" si="21"/>
        <v>1</v>
      </c>
      <c r="AN53" s="188">
        <f t="shared" si="22"/>
        <v>1.5</v>
      </c>
    </row>
    <row r="54" spans="1:40" ht="13.5" customHeight="1" x14ac:dyDescent="0.3">
      <c r="A54" s="199" t="str">
        <f>'Crisis Indicator Data'!A51</f>
        <v>Complex crisis in Guatemala</v>
      </c>
      <c r="B54" s="200" t="str">
        <f>'Crisis Indicator Data'!B51</f>
        <v>Complex crisis</v>
      </c>
      <c r="C54" s="200" t="str">
        <f>'Crisis Indicator Data'!C51</f>
        <v>GTM001</v>
      </c>
      <c r="D54" s="200" t="str">
        <f>'Crisis Indicator Data'!D51</f>
        <v>Guatemala</v>
      </c>
      <c r="E54" s="201" t="str">
        <f>'Crisis Indicator Data'!E51</f>
        <v>GTM</v>
      </c>
      <c r="F54" s="188">
        <f>IF(B54="Regional crisis",(IF(VLOOKUP($C54,'Regional Crises'!$B$1:$R$66,7,FALSE)="x","x",ROUND(IF(VLOOKUP($C54,'Regional Crises'!$B$1:$R$66,7,FALSE)&gt;$F$3,5,IF(VLOOKUP($C54,'Regional Crises'!$B$1:$R$66,7,FALSE)&lt;F$4,0,($F$3-VLOOKUP($C54,'Regional Crises'!$B$1:$R$66,7,FALSE))/($F$3-$F$4)*5)),1))),IF(VLOOKUP($E54,'Country Indicator Data'!$B$4:$N$194,3,FALSE)="x","x",ROUND(IF(VLOOKUP($E54,'Country Indicator Data'!$B$4:$N$194,3,FALSE)&gt;$F$3,5,IF(VLOOKUP($E54,'Country Indicator Data'!$B$4:$N$194,3,FALSE)&lt;$F$4,0,($F$3-VLOOKUP($E54,'Country Indicator Data'!$B$4:$N$194,3,FALSE))/($F$3-$F$4)*5)),1)))</f>
        <v>1.1000000000000001</v>
      </c>
      <c r="G54" s="188">
        <f>IF(B54="Regional crisis",(IF(VLOOKUP($C54,'Regional Crises'!$B$1:$R$66,9,FALSE)="x","x",ROUND(IF(VLOOKUP($C54,'Regional Crises'!$B$1:$R$66,9,FALSE)&gt;G$3,5,IF(VLOOKUP($C54,'Regional Crises'!$B$1:$R$66,9,FALSE)&lt;G$4,0,(G$3-VLOOKUP($C54,'Regional Crises'!$B$1:$R$66,9,FALSE))/(G$3-G$4)*5)),1))),IF(VLOOKUP($E54,'Country Indicator Data'!$B$4:$N$194,5,FALSE)="x","x",ROUND(IF(VLOOKUP($E54,'Country Indicator Data'!$B$4:$N$194,5,FALSE)&gt;G$3,5,IF(VLOOKUP($E54,'Country Indicator Data'!$B$4:$N$194,5,FALSE)&lt;G$4,0,(G$3-VLOOKUP($E54,'Country Indicator Data'!$B$4:$N$194,5,FALSE))/(G$3-G$4)*5)),1)))</f>
        <v>3</v>
      </c>
      <c r="H54" s="188">
        <f t="shared" si="13"/>
        <v>2.0499999999999998</v>
      </c>
      <c r="I54" s="188">
        <f>IF(B54="Regional crisis",(IF(VLOOKUP($C54,'Regional Crises'!$B$1:$R$66,6,FALSE)="x","x",ROUND(IF(VLOOKUP($C54,'Regional Crises'!$B$1:$R$66,6,FALSE)&gt;I$3,5,IF(VLOOKUP($C54,'Regional Crises'!$B$1:$R$66,6,FALSE)&lt;I$4,0,5-(I$3-VLOOKUP($C54,'Regional Crises'!$B$1:$R$66,6,FALSE))/(I$3-I$4)*5)),1))),IF(VLOOKUP($E54,'Country Indicator Data'!$B$4:$N$194,2,FALSE)="x","x",ROUND(IF(VLOOKUP($E54,'Country Indicator Data'!$B$4:$N$194,2,FALSE)&gt;I$3,5,IF(VLOOKUP($E54,'Country Indicator Data'!$B$4:$N$194,2,FALSE)&lt;I$4,0,5-(I$3-VLOOKUP($E54,'Country Indicator Data'!$B$4:$N$194,2,FALSE))/(I$3-I$4)*5)),1)))</f>
        <v>2.5</v>
      </c>
      <c r="J54" s="188">
        <f>IF(B54="Regional crisis",(IF(VLOOKUP($C54,'Regional Crises'!$B$1:$R$66,8,FALSE)="x","x",ROUND(IF(VLOOKUP($C54,'Regional Crises'!$B$1:$R$66,8,FALSE)&gt;J$3,5,IF(VLOOKUP($C54,'Regional Crises'!$B$1:$R$66,8,FALSE)&lt;J$4,0,5-(J$3-VLOOKUP($C54,'Regional Crises'!$B$1:$R$66,8,FALSE))/(J$3-J$4)*5)),1))),IF(VLOOKUP($E54,'Country Indicator Data'!$B$4:$N$194,4,FALSE)="x","x",ROUND(IF(VLOOKUP($E54,'Country Indicator Data'!$B$4:$N$194,4,FALSE)&gt;J$3,5,IF(VLOOKUP($E54,'Country Indicator Data'!$B$4:$N$194,4,FALSE)&lt;J$4,0,5-(J$3-VLOOKUP($E54,'Country Indicator Data'!$B$4:$N$194,4,FALSE))/(J$3-J$4)*5)),1)))</f>
        <v>3.9</v>
      </c>
      <c r="K54" s="188">
        <f t="shared" si="14"/>
        <v>3.2</v>
      </c>
      <c r="L54" s="188">
        <f>IF(B54="Regional crisis",(IF(VLOOKUP($C54,'Regional Crises'!$B$1:$R$66,10,FALSE)="x","x",ROUND(IF(VLOOKUP($C54,'Regional Crises'!$B$1:$R$66,10,FALSE)&gt;L$3,5,IF(VLOOKUP($C54,'Regional Crises'!$B$1:$R$66,10,FALSE)&lt;L$4,0,5-(L$3-VLOOKUP($C54,'Regional Crises'!$B$1:$R$66,10,FALSE))/(L$3-L$4)*5)),1))),IF(VLOOKUP($E54,'Country Indicator Data'!$B$4:$N$194,6,FALSE)="x","x",ROUND(IF(VLOOKUP($E54,'Country Indicator Data'!$B$4:$N$194,6,FALSE)&gt;L$3,5,IF(VLOOKUP($E54,'Country Indicator Data'!$B$4:$N$194,6,FALSE)&lt;L$4,0,5-(L$3-VLOOKUP($E54,'Country Indicator Data'!$B$4:$N$194,6,FALSE))/(L$3-L$4)*5)),1)))</f>
        <v>3.3</v>
      </c>
      <c r="M54" s="188">
        <f>IF(B54="Regional crisis",(IF(VLOOKUP($C54,'Regional Crises'!$B$1:$R$66,11,FALSE)="x","x",ROUND(IF(VLOOKUP($C54,'Regional Crises'!$B$1:$R$66,11,FALSE)&gt;M$3,5,IF(VLOOKUP($C54,'Regional Crises'!$B$1:$R$66,11,FALSE)&lt;M$4,0,5-(M$3-VLOOKUP($C54,'Regional Crises'!$B$1:$R$66,11,FALSE))/(M$3-M$4)*5)),1))),IF(VLOOKUP($E54,'Country Indicator Data'!$B$4:$N$194,7,FALSE)="x","x",ROUND(IF(VLOOKUP($E54,'Country Indicator Data'!$B$4:$N$194,7,FALSE)&gt;M$3,5,IF(VLOOKUP($E54,'Country Indicator Data'!$B$4:$N$194,7,FALSE)&lt;M$4,0,5-(M$3-VLOOKUP($E54,'Country Indicator Data'!$B$4:$N$194,7,FALSE))/(M$3-M$4)*5)),1)))</f>
        <v>2.9</v>
      </c>
      <c r="N54" s="188">
        <f t="shared" si="15"/>
        <v>3.0999999999999996</v>
      </c>
      <c r="O54" s="188">
        <f t="shared" si="16"/>
        <v>2.7833333333333332</v>
      </c>
      <c r="P54" s="188">
        <f>IF(B54="Regional crisis",VLOOKUP(C54,'Regional Crises'!$B$1:$R$69,12,FALSE),VLOOKUP(E54,'Country Indicator Data'!$B$4:$I$194,8,FALSE))</f>
        <v>3</v>
      </c>
      <c r="Q54" s="188">
        <f>IF($B54="Regional crisis",((IF(VLOOKUP($C54,'Regional Crises'!$B$1:$R$66,13,FALSE)="x","x",ROUND(IF(VLOOKUP($C54,'Regional Crises'!$B$1:$R$66,13,FALSE)&gt;Q$3,5,IF(VLOOKUP($C54,'Regional Crises'!$B$1:$R$66,13,FALSE)&lt;Q$4,0,5-(LOG(Q$3)-LOG(VLOOKUP($C54,'Regional Crises'!$B$1:$R$66,13,FALSE)))/(LOG(Q$3)-LOG(Q$4))*5)),1)))),(IF(VLOOKUP($E54,'Country Indicator Data'!$B$4:$N$194,9,FALSE)="x","x",ROUND(IF(VLOOKUP($E54,'Country Indicator Data'!$B$4:$N$194,9,FALSE)&gt;Q$3,5,IF(VLOOKUP($E54,'Country Indicator Data'!$B$4:$N$194,9,FALSE)&lt;Q$4,0,5-(LOG(Q$3)-LOG(VLOOKUP($E54,'Country Indicator Data'!$B$4:$N$194,9,FALSE)))/(LOG(Q$3)-LOG(Q$4))*5)),1))))</f>
        <v>4.7</v>
      </c>
      <c r="R54" s="188">
        <f t="shared" si="17"/>
        <v>3.85</v>
      </c>
      <c r="S54" s="188">
        <f>IF(B54="Regional crisis",((IF(VLOOKUP($C54,'Regional Crises'!$B$1:$R$66,17,FALSE)="x","x",ROUND(IF(VLOOKUP($C54,'Regional Crises'!$B$1:$R$66,17,FALSE)&gt;S$3,0,IF(VLOOKUP($C54,'Regional Crises'!$B$1:$R$66,17,FALSE)&lt;S$4,5,(S$3-VLOOKUP($C54,'Regional Crises'!$B$1:$R$66,17,FALSE))/(S$3-S$4)*5)),1)))),(IF(VLOOKUP($E54,'Country Indicator Data'!$B$4:$N$194,13,FALSE)="x","x",ROUND(IF(VLOOKUP($E54,'Country Indicator Data'!$B$4:$N$194,13,FALSE)&gt;S$3,0,IF(VLOOKUP($E54,'Country Indicator Data'!$B$4:$N$194,13,FALSE)&lt;S$4,5,(S$3-VLOOKUP($E54,'Country Indicator Data'!$B$4:$N$194,13,FALSE))/(S$3-S$4)*5)),1))))</f>
        <v>3.7</v>
      </c>
      <c r="T54" s="188">
        <f>IF(B54="Regional crisis",((IF(VLOOKUP($C54,'Regional Crises'!$B$1:$R$66,14,FALSE)="x","x",ROUND(IF(VLOOKUP($C54,'Regional Crises'!$B$1:$R$66,14,FALSE)&gt;T$3,0,IF(VLOOKUP($C54,'Regional Crises'!$B$1:$R$66,14,FALSE)&lt;T$4,5,(T$3-VLOOKUP($C54,'Regional Crises'!$B$1:$R$66,14,FALSE))/(T$3-T$4)*5)),1)))),(IF(VLOOKUP($E54,'Country Indicator Data'!$B$4:$N$194,10,FALSE)="x","x",ROUND(IF(VLOOKUP($E54,'Country Indicator Data'!$B$4:$N$194,10,FALSE)&gt;T$3,0,IF(VLOOKUP($E54,'Country Indicator Data'!$B$4:$N$194,10,FALSE)&lt;T$4,5,(T$3-VLOOKUP($E54,'Country Indicator Data'!$B$4:$N$194,10,FALSE))/(T$3-T$4)*5)),1))))</f>
        <v>3.6</v>
      </c>
      <c r="U54" s="188">
        <f>IF(B54="Regional crisis",((IF(VLOOKUP($C54,'Regional Crises'!$B$1:$R$66,15,FALSE)="x","x",ROUND(IF(VLOOKUP($C54,'Regional Crises'!$B$1:$R$66,15,FALSE)&gt;U$3,0,IF(VLOOKUP($C54,'Regional Crises'!$B$1:$R$66,15,FALSE)&lt;U$4,5,(U$3-VLOOKUP($C54,'Regional Crises'!$B$1:$R$66,15,FALSE))/(U$3-U$4)*5)),1)))),(IF(VLOOKUP($E54,'Country Indicator Data'!$B$4:$N$194,11,FALSE)="x","x",ROUND(IF(VLOOKUP($E54,'Country Indicator Data'!$B$4:$N$194,11,FALSE)&gt;U$3,0,IF(VLOOKUP($E54,'Country Indicator Data'!$B$4:$N$194,11,FALSE)&lt;U$4,5,(U$3-VLOOKUP($E54,'Country Indicator Data'!$B$4:$N$194,11,FALSE))/(U$3-U$4)*5)),1))))</f>
        <v>3.4</v>
      </c>
      <c r="V54" s="188">
        <f>IF(B54="Regional crisis",((IF(VLOOKUP($C54,'Regional Crises'!$B$1:$R$66,16,FALSE)="x","x",ROUND(IF(VLOOKUP($C54,'Regional Crises'!$B$1:$R$66,16,FALSE)&gt;V$3,0,IF(VLOOKUP($C54,'Regional Crises'!$B$1:$R$66,16,FALSE)&lt;V$4,5,(V$3-VLOOKUP($C54,'Regional Crises'!$B$1:$R$66,16,FALSE))/(V$3-V$4)*5)),1)))),(IF(VLOOKUP($E54,'Country Indicator Data'!$B$4:$N$194,12,FALSE)="x","x",ROUND(IF(VLOOKUP($E54,'Country Indicator Data'!$B$4:$N$194,12,FALSE)&gt;V$3,0,IF(VLOOKUP($E54,'Country Indicator Data'!$B$4:$N$194,12,FALSE)&lt;V$4,5,(V$3-VLOOKUP($E54,'Country Indicator Data'!$B$4:$N$194,12,FALSE))/(V$3-V$4)*5)),1))))</f>
        <v>2.4</v>
      </c>
      <c r="W54" s="188">
        <f t="shared" si="18"/>
        <v>3.3</v>
      </c>
      <c r="X54" s="188">
        <f t="shared" si="19"/>
        <v>3.3</v>
      </c>
      <c r="Y54" s="212">
        <f>IF('Core Indicators'!FC51="x","x",IF('Core Indicators'!FC51&gt;=5,5,IF('Core Indicators'!FC51&gt;=4,4,IF('Core Indicators'!FC51&gt;=3,3,IF('Core Indicators'!FC51&gt;=2,2,IF('Core Indicators'!FC51&gt;=1,1,0))))))</f>
        <v>3</v>
      </c>
      <c r="Z54" s="188">
        <f t="shared" si="20"/>
        <v>3</v>
      </c>
      <c r="AA54" s="212">
        <f>'Crisis Indicator Data'!Y51</f>
        <v>0</v>
      </c>
      <c r="AB54" s="212">
        <f>'Crisis Indicator Data'!Z51</f>
        <v>1</v>
      </c>
      <c r="AC54" s="212">
        <f>'Crisis Indicator Data'!AA51</f>
        <v>0</v>
      </c>
      <c r="AD54" s="212">
        <f>'Crisis Indicator Data'!AB51</f>
        <v>1</v>
      </c>
      <c r="AE54" s="212">
        <f t="shared" si="10"/>
        <v>2</v>
      </c>
      <c r="AF54" s="212">
        <f>'Crisis Indicator Data'!AC51</f>
        <v>0</v>
      </c>
      <c r="AG54" s="212">
        <f>'Crisis Indicator Data'!AD51</f>
        <v>2</v>
      </c>
      <c r="AH54" s="212">
        <f t="shared" si="11"/>
        <v>2</v>
      </c>
      <c r="AI54" s="212">
        <f>'Crisis Indicator Data'!AE51</f>
        <v>0</v>
      </c>
      <c r="AJ54" s="212">
        <f>'Crisis Indicator Data'!AF51</f>
        <v>0</v>
      </c>
      <c r="AK54" s="212">
        <f>'Crisis Indicator Data'!AG51</f>
        <v>1</v>
      </c>
      <c r="AL54" s="212">
        <f t="shared" si="12"/>
        <v>1</v>
      </c>
      <c r="AM54" s="188">
        <f t="shared" si="21"/>
        <v>2</v>
      </c>
      <c r="AN54" s="188">
        <f t="shared" si="22"/>
        <v>2.5</v>
      </c>
    </row>
    <row r="55" spans="1:40" ht="13.5" customHeight="1" x14ac:dyDescent="0.3">
      <c r="A55" s="199" t="str">
        <f>'Crisis Indicator Data'!A52</f>
        <v>Hurricane Eta and Iota in Guatemala</v>
      </c>
      <c r="B55" s="200" t="str">
        <f>'Crisis Indicator Data'!B52</f>
        <v>Tropical cyclone</v>
      </c>
      <c r="C55" s="200" t="str">
        <f>'Crisis Indicator Data'!C52</f>
        <v>GTM003</v>
      </c>
      <c r="D55" s="200" t="str">
        <f>'Crisis Indicator Data'!D52</f>
        <v>Guatemala</v>
      </c>
      <c r="E55" s="201" t="str">
        <f>'Crisis Indicator Data'!E52</f>
        <v>GTM</v>
      </c>
      <c r="F55" s="188">
        <f>IF(B55="Regional crisis",(IF(VLOOKUP($C55,'Regional Crises'!$B$1:$R$66,7,FALSE)="x","x",ROUND(IF(VLOOKUP($C55,'Regional Crises'!$B$1:$R$66,7,FALSE)&gt;$F$3,5,IF(VLOOKUP($C55,'Regional Crises'!$B$1:$R$66,7,FALSE)&lt;F$4,0,($F$3-VLOOKUP($C55,'Regional Crises'!$B$1:$R$66,7,FALSE))/($F$3-$F$4)*5)),1))),IF(VLOOKUP($E55,'Country Indicator Data'!$B$4:$N$194,3,FALSE)="x","x",ROUND(IF(VLOOKUP($E55,'Country Indicator Data'!$B$4:$N$194,3,FALSE)&gt;$F$3,5,IF(VLOOKUP($E55,'Country Indicator Data'!$B$4:$N$194,3,FALSE)&lt;$F$4,0,($F$3-VLOOKUP($E55,'Country Indicator Data'!$B$4:$N$194,3,FALSE))/($F$3-$F$4)*5)),1)))</f>
        <v>1.1000000000000001</v>
      </c>
      <c r="G55" s="188">
        <f>IF(B55="Regional crisis",(IF(VLOOKUP($C55,'Regional Crises'!$B$1:$R$66,9,FALSE)="x","x",ROUND(IF(VLOOKUP($C55,'Regional Crises'!$B$1:$R$66,9,FALSE)&gt;G$3,5,IF(VLOOKUP($C55,'Regional Crises'!$B$1:$R$66,9,FALSE)&lt;G$4,0,(G$3-VLOOKUP($C55,'Regional Crises'!$B$1:$R$66,9,FALSE))/(G$3-G$4)*5)),1))),IF(VLOOKUP($E55,'Country Indicator Data'!$B$4:$N$194,5,FALSE)="x","x",ROUND(IF(VLOOKUP($E55,'Country Indicator Data'!$B$4:$N$194,5,FALSE)&gt;G$3,5,IF(VLOOKUP($E55,'Country Indicator Data'!$B$4:$N$194,5,FALSE)&lt;G$4,0,(G$3-VLOOKUP($E55,'Country Indicator Data'!$B$4:$N$194,5,FALSE))/(G$3-G$4)*5)),1)))</f>
        <v>3</v>
      </c>
      <c r="H55" s="188">
        <f t="shared" si="13"/>
        <v>2.0499999999999998</v>
      </c>
      <c r="I55" s="188">
        <f>IF(B55="Regional crisis",(IF(VLOOKUP($C55,'Regional Crises'!$B$1:$R$66,6,FALSE)="x","x",ROUND(IF(VLOOKUP($C55,'Regional Crises'!$B$1:$R$66,6,FALSE)&gt;I$3,5,IF(VLOOKUP($C55,'Regional Crises'!$B$1:$R$66,6,FALSE)&lt;I$4,0,5-(I$3-VLOOKUP($C55,'Regional Crises'!$B$1:$R$66,6,FALSE))/(I$3-I$4)*5)),1))),IF(VLOOKUP($E55,'Country Indicator Data'!$B$4:$N$194,2,FALSE)="x","x",ROUND(IF(VLOOKUP($E55,'Country Indicator Data'!$B$4:$N$194,2,FALSE)&gt;I$3,5,IF(VLOOKUP($E55,'Country Indicator Data'!$B$4:$N$194,2,FALSE)&lt;I$4,0,5-(I$3-VLOOKUP($E55,'Country Indicator Data'!$B$4:$N$194,2,FALSE))/(I$3-I$4)*5)),1)))</f>
        <v>2.5</v>
      </c>
      <c r="J55" s="188">
        <f>IF(B55="Regional crisis",(IF(VLOOKUP($C55,'Regional Crises'!$B$1:$R$66,8,FALSE)="x","x",ROUND(IF(VLOOKUP($C55,'Regional Crises'!$B$1:$R$66,8,FALSE)&gt;J$3,5,IF(VLOOKUP($C55,'Regional Crises'!$B$1:$R$66,8,FALSE)&lt;J$4,0,5-(J$3-VLOOKUP($C55,'Regional Crises'!$B$1:$R$66,8,FALSE))/(J$3-J$4)*5)),1))),IF(VLOOKUP($E55,'Country Indicator Data'!$B$4:$N$194,4,FALSE)="x","x",ROUND(IF(VLOOKUP($E55,'Country Indicator Data'!$B$4:$N$194,4,FALSE)&gt;J$3,5,IF(VLOOKUP($E55,'Country Indicator Data'!$B$4:$N$194,4,FALSE)&lt;J$4,0,5-(J$3-VLOOKUP($E55,'Country Indicator Data'!$B$4:$N$194,4,FALSE))/(J$3-J$4)*5)),1)))</f>
        <v>3.9</v>
      </c>
      <c r="K55" s="188">
        <f t="shared" si="14"/>
        <v>3.2</v>
      </c>
      <c r="L55" s="188">
        <f>IF(B55="Regional crisis",(IF(VLOOKUP($C55,'Regional Crises'!$B$1:$R$66,10,FALSE)="x","x",ROUND(IF(VLOOKUP($C55,'Regional Crises'!$B$1:$R$66,10,FALSE)&gt;L$3,5,IF(VLOOKUP($C55,'Regional Crises'!$B$1:$R$66,10,FALSE)&lt;L$4,0,5-(L$3-VLOOKUP($C55,'Regional Crises'!$B$1:$R$66,10,FALSE))/(L$3-L$4)*5)),1))),IF(VLOOKUP($E55,'Country Indicator Data'!$B$4:$N$194,6,FALSE)="x","x",ROUND(IF(VLOOKUP($E55,'Country Indicator Data'!$B$4:$N$194,6,FALSE)&gt;L$3,5,IF(VLOOKUP($E55,'Country Indicator Data'!$B$4:$N$194,6,FALSE)&lt;L$4,0,5-(L$3-VLOOKUP($E55,'Country Indicator Data'!$B$4:$N$194,6,FALSE))/(L$3-L$4)*5)),1)))</f>
        <v>3.3</v>
      </c>
      <c r="M55" s="188">
        <f>IF(B55="Regional crisis",(IF(VLOOKUP($C55,'Regional Crises'!$B$1:$R$66,11,FALSE)="x","x",ROUND(IF(VLOOKUP($C55,'Regional Crises'!$B$1:$R$66,11,FALSE)&gt;M$3,5,IF(VLOOKUP($C55,'Regional Crises'!$B$1:$R$66,11,FALSE)&lt;M$4,0,5-(M$3-VLOOKUP($C55,'Regional Crises'!$B$1:$R$66,11,FALSE))/(M$3-M$4)*5)),1))),IF(VLOOKUP($E55,'Country Indicator Data'!$B$4:$N$194,7,FALSE)="x","x",ROUND(IF(VLOOKUP($E55,'Country Indicator Data'!$B$4:$N$194,7,FALSE)&gt;M$3,5,IF(VLOOKUP($E55,'Country Indicator Data'!$B$4:$N$194,7,FALSE)&lt;M$4,0,5-(M$3-VLOOKUP($E55,'Country Indicator Data'!$B$4:$N$194,7,FALSE))/(M$3-M$4)*5)),1)))</f>
        <v>2.9</v>
      </c>
      <c r="N55" s="188">
        <f t="shared" si="15"/>
        <v>3.0999999999999996</v>
      </c>
      <c r="O55" s="188">
        <f t="shared" si="16"/>
        <v>2.7833333333333332</v>
      </c>
      <c r="P55" s="188">
        <f>IF(B55="Regional crisis",VLOOKUP(C55,'Regional Crises'!$B$1:$R$69,12,FALSE),VLOOKUP(E55,'Country Indicator Data'!$B$4:$I$194,8,FALSE))</f>
        <v>3</v>
      </c>
      <c r="Q55" s="188">
        <f>IF($B55="Regional crisis",((IF(VLOOKUP($C55,'Regional Crises'!$B$1:$R$66,13,FALSE)="x","x",ROUND(IF(VLOOKUP($C55,'Regional Crises'!$B$1:$R$66,13,FALSE)&gt;Q$3,5,IF(VLOOKUP($C55,'Regional Crises'!$B$1:$R$66,13,FALSE)&lt;Q$4,0,5-(LOG(Q$3)-LOG(VLOOKUP($C55,'Regional Crises'!$B$1:$R$66,13,FALSE)))/(LOG(Q$3)-LOG(Q$4))*5)),1)))),(IF(VLOOKUP($E55,'Country Indicator Data'!$B$4:$N$194,9,FALSE)="x","x",ROUND(IF(VLOOKUP($E55,'Country Indicator Data'!$B$4:$N$194,9,FALSE)&gt;Q$3,5,IF(VLOOKUP($E55,'Country Indicator Data'!$B$4:$N$194,9,FALSE)&lt;Q$4,0,5-(LOG(Q$3)-LOG(VLOOKUP($E55,'Country Indicator Data'!$B$4:$N$194,9,FALSE)))/(LOG(Q$3)-LOG(Q$4))*5)),1))))</f>
        <v>4.7</v>
      </c>
      <c r="R55" s="188">
        <f t="shared" si="17"/>
        <v>3.85</v>
      </c>
      <c r="S55" s="188">
        <f>IF(B55="Regional crisis",((IF(VLOOKUP($C55,'Regional Crises'!$B$1:$R$66,17,FALSE)="x","x",ROUND(IF(VLOOKUP($C55,'Regional Crises'!$B$1:$R$66,17,FALSE)&gt;S$3,0,IF(VLOOKUP($C55,'Regional Crises'!$B$1:$R$66,17,FALSE)&lt;S$4,5,(S$3-VLOOKUP($C55,'Regional Crises'!$B$1:$R$66,17,FALSE))/(S$3-S$4)*5)),1)))),(IF(VLOOKUP($E55,'Country Indicator Data'!$B$4:$N$194,13,FALSE)="x","x",ROUND(IF(VLOOKUP($E55,'Country Indicator Data'!$B$4:$N$194,13,FALSE)&gt;S$3,0,IF(VLOOKUP($E55,'Country Indicator Data'!$B$4:$N$194,13,FALSE)&lt;S$4,5,(S$3-VLOOKUP($E55,'Country Indicator Data'!$B$4:$N$194,13,FALSE))/(S$3-S$4)*5)),1))))</f>
        <v>3.7</v>
      </c>
      <c r="T55" s="188">
        <f>IF(B55="Regional crisis",((IF(VLOOKUP($C55,'Regional Crises'!$B$1:$R$66,14,FALSE)="x","x",ROUND(IF(VLOOKUP($C55,'Regional Crises'!$B$1:$R$66,14,FALSE)&gt;T$3,0,IF(VLOOKUP($C55,'Regional Crises'!$B$1:$R$66,14,FALSE)&lt;T$4,5,(T$3-VLOOKUP($C55,'Regional Crises'!$B$1:$R$66,14,FALSE))/(T$3-T$4)*5)),1)))),(IF(VLOOKUP($E55,'Country Indicator Data'!$B$4:$N$194,10,FALSE)="x","x",ROUND(IF(VLOOKUP($E55,'Country Indicator Data'!$B$4:$N$194,10,FALSE)&gt;T$3,0,IF(VLOOKUP($E55,'Country Indicator Data'!$B$4:$N$194,10,FALSE)&lt;T$4,5,(T$3-VLOOKUP($E55,'Country Indicator Data'!$B$4:$N$194,10,FALSE))/(T$3-T$4)*5)),1))))</f>
        <v>3.6</v>
      </c>
      <c r="U55" s="188">
        <f>IF(B55="Regional crisis",((IF(VLOOKUP($C55,'Regional Crises'!$B$1:$R$66,15,FALSE)="x","x",ROUND(IF(VLOOKUP($C55,'Regional Crises'!$B$1:$R$66,15,FALSE)&gt;U$3,0,IF(VLOOKUP($C55,'Regional Crises'!$B$1:$R$66,15,FALSE)&lt;U$4,5,(U$3-VLOOKUP($C55,'Regional Crises'!$B$1:$R$66,15,FALSE))/(U$3-U$4)*5)),1)))),(IF(VLOOKUP($E55,'Country Indicator Data'!$B$4:$N$194,11,FALSE)="x","x",ROUND(IF(VLOOKUP($E55,'Country Indicator Data'!$B$4:$N$194,11,FALSE)&gt;U$3,0,IF(VLOOKUP($E55,'Country Indicator Data'!$B$4:$N$194,11,FALSE)&lt;U$4,5,(U$3-VLOOKUP($E55,'Country Indicator Data'!$B$4:$N$194,11,FALSE))/(U$3-U$4)*5)),1))))</f>
        <v>3.4</v>
      </c>
      <c r="V55" s="188">
        <f>IF(B55="Regional crisis",((IF(VLOOKUP($C55,'Regional Crises'!$B$1:$R$66,16,FALSE)="x","x",ROUND(IF(VLOOKUP($C55,'Regional Crises'!$B$1:$R$66,16,FALSE)&gt;V$3,0,IF(VLOOKUP($C55,'Regional Crises'!$B$1:$R$66,16,FALSE)&lt;V$4,5,(V$3-VLOOKUP($C55,'Regional Crises'!$B$1:$R$66,16,FALSE))/(V$3-V$4)*5)),1)))),(IF(VLOOKUP($E55,'Country Indicator Data'!$B$4:$N$194,12,FALSE)="x","x",ROUND(IF(VLOOKUP($E55,'Country Indicator Data'!$B$4:$N$194,12,FALSE)&gt;V$3,0,IF(VLOOKUP($E55,'Country Indicator Data'!$B$4:$N$194,12,FALSE)&lt;V$4,5,(V$3-VLOOKUP($E55,'Country Indicator Data'!$B$4:$N$194,12,FALSE))/(V$3-V$4)*5)),1))))</f>
        <v>2.4</v>
      </c>
      <c r="W55" s="188">
        <f t="shared" si="18"/>
        <v>3.3</v>
      </c>
      <c r="X55" s="188">
        <f t="shared" si="19"/>
        <v>3.3</v>
      </c>
      <c r="Y55" s="212">
        <f>IF('Core Indicators'!FC52="x","x",IF('Core Indicators'!FC52&gt;=5,5,IF('Core Indicators'!FC52&gt;=4,4,IF('Core Indicators'!FC52&gt;=3,3,IF('Core Indicators'!FC52&gt;=2,2,IF('Core Indicators'!FC52&gt;=1,1,0))))))</f>
        <v>3</v>
      </c>
      <c r="Z55" s="188">
        <f t="shared" si="20"/>
        <v>3</v>
      </c>
      <c r="AA55" s="212">
        <f>'Crisis Indicator Data'!Y52</f>
        <v>0</v>
      </c>
      <c r="AB55" s="212">
        <f>'Crisis Indicator Data'!Z52</f>
        <v>0</v>
      </c>
      <c r="AC55" s="212">
        <f>'Crisis Indicator Data'!AA52</f>
        <v>0</v>
      </c>
      <c r="AD55" s="212">
        <f>'Crisis Indicator Data'!AB52</f>
        <v>0</v>
      </c>
      <c r="AE55" s="212">
        <f t="shared" si="10"/>
        <v>0</v>
      </c>
      <c r="AF55" s="212">
        <f>'Crisis Indicator Data'!AC52</f>
        <v>0</v>
      </c>
      <c r="AG55" s="212">
        <f>'Crisis Indicator Data'!AD52</f>
        <v>0</v>
      </c>
      <c r="AH55" s="212">
        <f t="shared" si="11"/>
        <v>0</v>
      </c>
      <c r="AI55" s="212">
        <f>'Crisis Indicator Data'!AE52</f>
        <v>1</v>
      </c>
      <c r="AJ55" s="212">
        <f>'Crisis Indicator Data'!AF52</f>
        <v>0</v>
      </c>
      <c r="AK55" s="212">
        <f>'Crisis Indicator Data'!AG52</f>
        <v>3</v>
      </c>
      <c r="AL55" s="212">
        <f t="shared" si="12"/>
        <v>3</v>
      </c>
      <c r="AM55" s="188">
        <f t="shared" si="21"/>
        <v>1</v>
      </c>
      <c r="AN55" s="188">
        <f t="shared" si="22"/>
        <v>2</v>
      </c>
    </row>
    <row r="56" spans="1:40" ht="13.5" customHeight="1" x14ac:dyDescent="0.3">
      <c r="A56" s="199" t="str">
        <f>'Crisis Indicator Data'!A53</f>
        <v>Complex crisis in Haiti</v>
      </c>
      <c r="B56" s="200" t="str">
        <f>'Crisis Indicator Data'!B53</f>
        <v>Complex crisis</v>
      </c>
      <c r="C56" s="200" t="str">
        <f>'Crisis Indicator Data'!C53</f>
        <v>HTI001</v>
      </c>
      <c r="D56" s="200" t="str">
        <f>'Crisis Indicator Data'!D53</f>
        <v>Haiti</v>
      </c>
      <c r="E56" s="201" t="str">
        <f>'Crisis Indicator Data'!E53</f>
        <v>HTI</v>
      </c>
      <c r="F56" s="188">
        <f>IF(B56="Regional crisis",(IF(VLOOKUP($C56,'Regional Crises'!$B$1:$R$66,7,FALSE)="x","x",ROUND(IF(VLOOKUP($C56,'Regional Crises'!$B$1:$R$66,7,FALSE)&gt;$F$3,5,IF(VLOOKUP($C56,'Regional Crises'!$B$1:$R$66,7,FALSE)&lt;F$4,0,($F$3-VLOOKUP($C56,'Regional Crises'!$B$1:$R$66,7,FALSE))/($F$3-$F$4)*5)),1))),IF(VLOOKUP($E56,'Country Indicator Data'!$B$4:$N$194,3,FALSE)="x","x",ROUND(IF(VLOOKUP($E56,'Country Indicator Data'!$B$4:$N$194,3,FALSE)&gt;$F$3,5,IF(VLOOKUP($E56,'Country Indicator Data'!$B$4:$N$194,3,FALSE)&lt;$F$4,0,($F$3-VLOOKUP($E56,'Country Indicator Data'!$B$4:$N$194,3,FALSE))/($F$3-$F$4)*5)),1)))</f>
        <v>2.1</v>
      </c>
      <c r="G56" s="188">
        <f>IF(B56="Regional crisis",(IF(VLOOKUP($C56,'Regional Crises'!$B$1:$R$66,9,FALSE)="x","x",ROUND(IF(VLOOKUP($C56,'Regional Crises'!$B$1:$R$66,9,FALSE)&gt;G$3,5,IF(VLOOKUP($C56,'Regional Crises'!$B$1:$R$66,9,FALSE)&lt;G$4,0,(G$3-VLOOKUP($C56,'Regional Crises'!$B$1:$R$66,9,FALSE))/(G$3-G$4)*5)),1))),IF(VLOOKUP($E56,'Country Indicator Data'!$B$4:$N$194,5,FALSE)="x","x",ROUND(IF(VLOOKUP($E56,'Country Indicator Data'!$B$4:$N$194,5,FALSE)&gt;G$3,5,IF(VLOOKUP($E56,'Country Indicator Data'!$B$4:$N$194,5,FALSE)&lt;G$4,0,(G$3-VLOOKUP($E56,'Country Indicator Data'!$B$4:$N$194,5,FALSE))/(G$3-G$4)*5)),1)))</f>
        <v>2.9</v>
      </c>
      <c r="H56" s="188">
        <f t="shared" si="13"/>
        <v>2.5</v>
      </c>
      <c r="I56" s="188">
        <f>IF(B56="Regional crisis",(IF(VLOOKUP($C56,'Regional Crises'!$B$1:$R$66,6,FALSE)="x","x",ROUND(IF(VLOOKUP($C56,'Regional Crises'!$B$1:$R$66,6,FALSE)&gt;I$3,5,IF(VLOOKUP($C56,'Regional Crises'!$B$1:$R$66,6,FALSE)&lt;I$4,0,5-(I$3-VLOOKUP($C56,'Regional Crises'!$B$1:$R$66,6,FALSE))/(I$3-I$4)*5)),1))),IF(VLOOKUP($E56,'Country Indicator Data'!$B$4:$N$194,2,FALSE)="x","x",ROUND(IF(VLOOKUP($E56,'Country Indicator Data'!$B$4:$N$194,2,FALSE)&gt;I$3,5,IF(VLOOKUP($E56,'Country Indicator Data'!$B$4:$N$194,2,FALSE)&lt;I$4,0,5-(I$3-VLOOKUP($E56,'Country Indicator Data'!$B$4:$N$194,2,FALSE))/(I$3-I$4)*5)),1)))</f>
        <v>0</v>
      </c>
      <c r="J56" s="188">
        <f>IF(B56="Regional crisis",(IF(VLOOKUP($C56,'Regional Crises'!$B$1:$R$66,8,FALSE)="x","x",ROUND(IF(VLOOKUP($C56,'Regional Crises'!$B$1:$R$66,8,FALSE)&gt;J$3,5,IF(VLOOKUP($C56,'Regional Crises'!$B$1:$R$66,8,FALSE)&lt;J$4,0,5-(J$3-VLOOKUP($C56,'Regional Crises'!$B$1:$R$66,8,FALSE))/(J$3-J$4)*5)),1))),IF(VLOOKUP($E56,'Country Indicator Data'!$B$4:$N$194,4,FALSE)="x","x",ROUND(IF(VLOOKUP($E56,'Country Indicator Data'!$B$4:$N$194,4,FALSE)&gt;J$3,5,IF(VLOOKUP($E56,'Country Indicator Data'!$B$4:$N$194,4,FALSE)&lt;J$4,0,5-(J$3-VLOOKUP($E56,'Country Indicator Data'!$B$4:$N$194,4,FALSE))/(J$3-J$4)*5)),1)))</f>
        <v>0</v>
      </c>
      <c r="K56" s="188">
        <f t="shared" si="14"/>
        <v>0</v>
      </c>
      <c r="L56" s="188">
        <f>IF(B56="Regional crisis",(IF(VLOOKUP($C56,'Regional Crises'!$B$1:$R$66,10,FALSE)="x","x",ROUND(IF(VLOOKUP($C56,'Regional Crises'!$B$1:$R$66,10,FALSE)&gt;L$3,5,IF(VLOOKUP($C56,'Regional Crises'!$B$1:$R$66,10,FALSE)&lt;L$4,0,5-(L$3-VLOOKUP($C56,'Regional Crises'!$B$1:$R$66,10,FALSE))/(L$3-L$4)*5)),1))),IF(VLOOKUP($E56,'Country Indicator Data'!$B$4:$N$194,6,FALSE)="x","x",ROUND(IF(VLOOKUP($E56,'Country Indicator Data'!$B$4:$N$194,6,FALSE)&gt;L$3,5,IF(VLOOKUP($E56,'Country Indicator Data'!$B$4:$N$194,6,FALSE)&lt;L$4,0,5-(L$3-VLOOKUP($E56,'Country Indicator Data'!$B$4:$N$194,6,FALSE))/(L$3-L$4)*5)),1)))</f>
        <v>4.0999999999999996</v>
      </c>
      <c r="M56" s="188">
        <f>IF(B56="Regional crisis",(IF(VLOOKUP($C56,'Regional Crises'!$B$1:$R$66,11,FALSE)="x","x",ROUND(IF(VLOOKUP($C56,'Regional Crises'!$B$1:$R$66,11,FALSE)&gt;M$3,5,IF(VLOOKUP($C56,'Regional Crises'!$B$1:$R$66,11,FALSE)&lt;M$4,0,5-(M$3-VLOOKUP($C56,'Regional Crises'!$B$1:$R$66,11,FALSE))/(M$3-M$4)*5)),1))),IF(VLOOKUP($E56,'Country Indicator Data'!$B$4:$N$194,7,FALSE)="x","x",ROUND(IF(VLOOKUP($E56,'Country Indicator Data'!$B$4:$N$194,7,FALSE)&gt;M$3,5,IF(VLOOKUP($E56,'Country Indicator Data'!$B$4:$N$194,7,FALSE)&lt;M$4,0,5-(M$3-VLOOKUP($E56,'Country Indicator Data'!$B$4:$N$194,7,FALSE))/(M$3-M$4)*5)),1)))</f>
        <v>2</v>
      </c>
      <c r="N56" s="188">
        <f t="shared" si="15"/>
        <v>3.05</v>
      </c>
      <c r="O56" s="188">
        <f t="shared" si="16"/>
        <v>1.8499999999999999</v>
      </c>
      <c r="P56" s="188">
        <f>IF(B56="Regional crisis",VLOOKUP(C56,'Regional Crises'!$B$1:$R$69,12,FALSE),VLOOKUP(E56,'Country Indicator Data'!$B$4:$I$194,8,FALSE))</f>
        <v>3</v>
      </c>
      <c r="Q56" s="188">
        <f>IF($B56="Regional crisis",((IF(VLOOKUP($C56,'Regional Crises'!$B$1:$R$66,13,FALSE)="x","x",ROUND(IF(VLOOKUP($C56,'Regional Crises'!$B$1:$R$66,13,FALSE)&gt;Q$3,5,IF(VLOOKUP($C56,'Regional Crises'!$B$1:$R$66,13,FALSE)&lt;Q$4,0,5-(LOG(Q$3)-LOG(VLOOKUP($C56,'Regional Crises'!$B$1:$R$66,13,FALSE)))/(LOG(Q$3)-LOG(Q$4))*5)),1)))),(IF(VLOOKUP($E56,'Country Indicator Data'!$B$4:$N$194,9,FALSE)="x","x",ROUND(IF(VLOOKUP($E56,'Country Indicator Data'!$B$4:$N$194,9,FALSE)&gt;Q$3,5,IF(VLOOKUP($E56,'Country Indicator Data'!$B$4:$N$194,9,FALSE)&lt;Q$4,0,5-(LOG(Q$3)-LOG(VLOOKUP($E56,'Country Indicator Data'!$B$4:$N$194,9,FALSE)))/(LOG(Q$3)-LOG(Q$4))*5)),1))))</f>
        <v>3.3</v>
      </c>
      <c r="R56" s="188">
        <f t="shared" si="17"/>
        <v>3.15</v>
      </c>
      <c r="S56" s="188">
        <f>IF(B56="Regional crisis",((IF(VLOOKUP($C56,'Regional Crises'!$B$1:$R$66,17,FALSE)="x","x",ROUND(IF(VLOOKUP($C56,'Regional Crises'!$B$1:$R$66,17,FALSE)&gt;S$3,0,IF(VLOOKUP($C56,'Regional Crises'!$B$1:$R$66,17,FALSE)&lt;S$4,5,(S$3-VLOOKUP($C56,'Regional Crises'!$B$1:$R$66,17,FALSE))/(S$3-S$4)*5)),1)))),(IF(VLOOKUP($E56,'Country Indicator Data'!$B$4:$N$194,13,FALSE)="x","x",ROUND(IF(VLOOKUP($E56,'Country Indicator Data'!$B$4:$N$194,13,FALSE)&gt;S$3,0,IF(VLOOKUP($E56,'Country Indicator Data'!$B$4:$N$194,13,FALSE)&lt;S$4,5,(S$3-VLOOKUP($E56,'Country Indicator Data'!$B$4:$N$194,13,FALSE))/(S$3-S$4)*5)),1))))</f>
        <v>4.0999999999999996</v>
      </c>
      <c r="T56" s="188">
        <f>IF(B56="Regional crisis",((IF(VLOOKUP($C56,'Regional Crises'!$B$1:$R$66,14,FALSE)="x","x",ROUND(IF(VLOOKUP($C56,'Regional Crises'!$B$1:$R$66,14,FALSE)&gt;T$3,0,IF(VLOOKUP($C56,'Regional Crises'!$B$1:$R$66,14,FALSE)&lt;T$4,5,(T$3-VLOOKUP($C56,'Regional Crises'!$B$1:$R$66,14,FALSE))/(T$3-T$4)*5)),1)))),(IF(VLOOKUP($E56,'Country Indicator Data'!$B$4:$N$194,10,FALSE)="x","x",ROUND(IF(VLOOKUP($E56,'Country Indicator Data'!$B$4:$N$194,10,FALSE)&gt;T$3,0,IF(VLOOKUP($E56,'Country Indicator Data'!$B$4:$N$194,10,FALSE)&lt;T$4,5,(T$3-VLOOKUP($E56,'Country Indicator Data'!$B$4:$N$194,10,FALSE))/(T$3-T$4)*5)),1))))</f>
        <v>3.5</v>
      </c>
      <c r="U56" s="188">
        <f>IF(B56="Regional crisis",((IF(VLOOKUP($C56,'Regional Crises'!$B$1:$R$66,15,FALSE)="x","x",ROUND(IF(VLOOKUP($C56,'Regional Crises'!$B$1:$R$66,15,FALSE)&gt;U$3,0,IF(VLOOKUP($C56,'Regional Crises'!$B$1:$R$66,15,FALSE)&lt;U$4,5,(U$3-VLOOKUP($C56,'Regional Crises'!$B$1:$R$66,15,FALSE))/(U$3-U$4)*5)),1)))),(IF(VLOOKUP($E56,'Country Indicator Data'!$B$4:$N$194,11,FALSE)="x","x",ROUND(IF(VLOOKUP($E56,'Country Indicator Data'!$B$4:$N$194,11,FALSE)&gt;U$3,0,IF(VLOOKUP($E56,'Country Indicator Data'!$B$4:$N$194,11,FALSE)&lt;U$4,5,(U$3-VLOOKUP($E56,'Country Indicator Data'!$B$4:$N$194,11,FALSE))/(U$3-U$4)*5)),1))))</f>
        <v>3.5</v>
      </c>
      <c r="V56" s="188">
        <f>IF(B56="Regional crisis",((IF(VLOOKUP($C56,'Regional Crises'!$B$1:$R$66,16,FALSE)="x","x",ROUND(IF(VLOOKUP($C56,'Regional Crises'!$B$1:$R$66,16,FALSE)&gt;V$3,0,IF(VLOOKUP($C56,'Regional Crises'!$B$1:$R$66,16,FALSE)&lt;V$4,5,(V$3-VLOOKUP($C56,'Regional Crises'!$B$1:$R$66,16,FALSE))/(V$3-V$4)*5)),1)))),(IF(VLOOKUP($E56,'Country Indicator Data'!$B$4:$N$194,12,FALSE)="x","x",ROUND(IF(VLOOKUP($E56,'Country Indicator Data'!$B$4:$N$194,12,FALSE)&gt;V$3,0,IF(VLOOKUP($E56,'Country Indicator Data'!$B$4:$N$194,12,FALSE)&lt;V$4,5,(V$3-VLOOKUP($E56,'Country Indicator Data'!$B$4:$N$194,12,FALSE))/(V$3-V$4)*5)),1))))</f>
        <v>3.1</v>
      </c>
      <c r="W56" s="188">
        <f t="shared" si="18"/>
        <v>3.6</v>
      </c>
      <c r="X56" s="188">
        <f t="shared" si="19"/>
        <v>2.9</v>
      </c>
      <c r="Y56" s="212">
        <f>IF('Core Indicators'!FC53="x","x",IF('Core Indicators'!FC53&gt;=5,5,IF('Core Indicators'!FC53&gt;=4,4,IF('Core Indicators'!FC53&gt;=3,3,IF('Core Indicators'!FC53&gt;=2,2,IF('Core Indicators'!FC53&gt;=1,1,0))))))</f>
        <v>2</v>
      </c>
      <c r="Z56" s="188">
        <f t="shared" si="20"/>
        <v>2</v>
      </c>
      <c r="AA56" s="212">
        <f>'Crisis Indicator Data'!Y53</f>
        <v>0</v>
      </c>
      <c r="AB56" s="212">
        <f>'Crisis Indicator Data'!Z53</f>
        <v>1</v>
      </c>
      <c r="AC56" s="212">
        <f>'Crisis Indicator Data'!AA53</f>
        <v>0</v>
      </c>
      <c r="AD56" s="212">
        <f>'Crisis Indicator Data'!AB53</f>
        <v>0</v>
      </c>
      <c r="AE56" s="212">
        <f t="shared" si="10"/>
        <v>1</v>
      </c>
      <c r="AF56" s="212">
        <f>'Crisis Indicator Data'!AC53</f>
        <v>0</v>
      </c>
      <c r="AG56" s="212">
        <f>'Crisis Indicator Data'!AD53</f>
        <v>0</v>
      </c>
      <c r="AH56" s="212">
        <f t="shared" si="11"/>
        <v>0</v>
      </c>
      <c r="AI56" s="212">
        <f>'Crisis Indicator Data'!AE53</f>
        <v>2</v>
      </c>
      <c r="AJ56" s="212">
        <f>'Crisis Indicator Data'!AF53</f>
        <v>0</v>
      </c>
      <c r="AK56" s="212">
        <f>'Crisis Indicator Data'!AG53</f>
        <v>3</v>
      </c>
      <c r="AL56" s="212">
        <f t="shared" si="12"/>
        <v>4</v>
      </c>
      <c r="AM56" s="188">
        <f t="shared" si="21"/>
        <v>2</v>
      </c>
      <c r="AN56" s="188">
        <f t="shared" si="22"/>
        <v>2</v>
      </c>
    </row>
    <row r="57" spans="1:40" ht="13.5" customHeight="1" x14ac:dyDescent="0.3">
      <c r="A57" s="199" t="str">
        <f>'Crisis Indicator Data'!A54</f>
        <v>Complex crisis in Honduras</v>
      </c>
      <c r="B57" s="200" t="str">
        <f>'Crisis Indicator Data'!B54</f>
        <v>Complex crisis</v>
      </c>
      <c r="C57" s="200" t="str">
        <f>'Crisis Indicator Data'!C54</f>
        <v>HND001</v>
      </c>
      <c r="D57" s="200" t="str">
        <f>'Crisis Indicator Data'!D54</f>
        <v>Honduras</v>
      </c>
      <c r="E57" s="201" t="str">
        <f>'Crisis Indicator Data'!E54</f>
        <v>HND</v>
      </c>
      <c r="F57" s="188">
        <f>IF(B57="Regional crisis",(IF(VLOOKUP($C57,'Regional Crises'!$B$1:$R$66,7,FALSE)="x","x",ROUND(IF(VLOOKUP($C57,'Regional Crises'!$B$1:$R$66,7,FALSE)&gt;$F$3,5,IF(VLOOKUP($C57,'Regional Crises'!$B$1:$R$66,7,FALSE)&lt;F$4,0,($F$3-VLOOKUP($C57,'Regional Crises'!$B$1:$R$66,7,FALSE))/($F$3-$F$4)*5)),1))),IF(VLOOKUP($E57,'Country Indicator Data'!$B$4:$N$194,3,FALSE)="x","x",ROUND(IF(VLOOKUP($E57,'Country Indicator Data'!$B$4:$N$194,3,FALSE)&gt;$F$3,5,IF(VLOOKUP($E57,'Country Indicator Data'!$B$4:$N$194,3,FALSE)&lt;$F$4,0,($F$3-VLOOKUP($E57,'Country Indicator Data'!$B$4:$N$194,3,FALSE))/($F$3-$F$4)*5)),1)))</f>
        <v>1.8</v>
      </c>
      <c r="G57" s="188">
        <f>IF(B57="Regional crisis",(IF(VLOOKUP($C57,'Regional Crises'!$B$1:$R$66,9,FALSE)="x","x",ROUND(IF(VLOOKUP($C57,'Regional Crises'!$B$1:$R$66,9,FALSE)&gt;G$3,5,IF(VLOOKUP($C57,'Regional Crises'!$B$1:$R$66,9,FALSE)&lt;G$4,0,(G$3-VLOOKUP($C57,'Regional Crises'!$B$1:$R$66,9,FALSE))/(G$3-G$4)*5)),1))),IF(VLOOKUP($E57,'Country Indicator Data'!$B$4:$N$194,5,FALSE)="x","x",ROUND(IF(VLOOKUP($E57,'Country Indicator Data'!$B$4:$N$194,5,FALSE)&gt;G$3,5,IF(VLOOKUP($E57,'Country Indicator Data'!$B$4:$N$194,5,FALSE)&lt;G$4,0,(G$3-VLOOKUP($E57,'Country Indicator Data'!$B$4:$N$194,5,FALSE))/(G$3-G$4)*5)),1)))</f>
        <v>2.7</v>
      </c>
      <c r="H57" s="188">
        <f t="shared" si="13"/>
        <v>2.25</v>
      </c>
      <c r="I57" s="188">
        <f>IF(B57="Regional crisis",(IF(VLOOKUP($C57,'Regional Crises'!$B$1:$R$66,6,FALSE)="x","x",ROUND(IF(VLOOKUP($C57,'Regional Crises'!$B$1:$R$66,6,FALSE)&gt;I$3,5,IF(VLOOKUP($C57,'Regional Crises'!$B$1:$R$66,6,FALSE)&lt;I$4,0,5-(I$3-VLOOKUP($C57,'Regional Crises'!$B$1:$R$66,6,FALSE))/(I$3-I$4)*5)),1))),IF(VLOOKUP($E57,'Country Indicator Data'!$B$4:$N$194,2,FALSE)="x","x",ROUND(IF(VLOOKUP($E57,'Country Indicator Data'!$B$4:$N$194,2,FALSE)&gt;I$3,5,IF(VLOOKUP($E57,'Country Indicator Data'!$B$4:$N$194,2,FALSE)&lt;I$4,0,5-(I$3-VLOOKUP($E57,'Country Indicator Data'!$B$4:$N$194,2,FALSE))/(I$3-I$4)*5)),1)))</f>
        <v>0.8</v>
      </c>
      <c r="J57" s="188">
        <f>IF(B57="Regional crisis",(IF(VLOOKUP($C57,'Regional Crises'!$B$1:$R$66,8,FALSE)="x","x",ROUND(IF(VLOOKUP($C57,'Regional Crises'!$B$1:$R$66,8,FALSE)&gt;J$3,5,IF(VLOOKUP($C57,'Regional Crises'!$B$1:$R$66,8,FALSE)&lt;J$4,0,5-(J$3-VLOOKUP($C57,'Regional Crises'!$B$1:$R$66,8,FALSE))/(J$3-J$4)*5)),1))),IF(VLOOKUP($E57,'Country Indicator Data'!$B$4:$N$194,4,FALSE)="x","x",ROUND(IF(VLOOKUP($E57,'Country Indicator Data'!$B$4:$N$194,4,FALSE)&gt;J$3,5,IF(VLOOKUP($E57,'Country Indicator Data'!$B$4:$N$194,4,FALSE)&lt;J$4,0,5-(J$3-VLOOKUP($E57,'Country Indicator Data'!$B$4:$N$194,4,FALSE))/(J$3-J$4)*5)),1)))</f>
        <v>0.7</v>
      </c>
      <c r="K57" s="188">
        <f t="shared" si="14"/>
        <v>0.75</v>
      </c>
      <c r="L57" s="188">
        <f>IF(B57="Regional crisis",(IF(VLOOKUP($C57,'Regional Crises'!$B$1:$R$66,10,FALSE)="x","x",ROUND(IF(VLOOKUP($C57,'Regional Crises'!$B$1:$R$66,10,FALSE)&gt;L$3,5,IF(VLOOKUP($C57,'Regional Crises'!$B$1:$R$66,10,FALSE)&lt;L$4,0,5-(L$3-VLOOKUP($C57,'Regional Crises'!$B$1:$R$66,10,FALSE))/(L$3-L$4)*5)),1))),IF(VLOOKUP($E57,'Country Indicator Data'!$B$4:$N$194,6,FALSE)="x","x",ROUND(IF(VLOOKUP($E57,'Country Indicator Data'!$B$4:$N$194,6,FALSE)&gt;L$3,5,IF(VLOOKUP($E57,'Country Indicator Data'!$B$4:$N$194,6,FALSE)&lt;L$4,0,5-(L$3-VLOOKUP($E57,'Country Indicator Data'!$B$4:$N$194,6,FALSE))/(L$3-L$4)*5)),1)))</f>
        <v>3.2</v>
      </c>
      <c r="M57" s="188">
        <f>IF(B57="Regional crisis",(IF(VLOOKUP($C57,'Regional Crises'!$B$1:$R$66,11,FALSE)="x","x",ROUND(IF(VLOOKUP($C57,'Regional Crises'!$B$1:$R$66,11,FALSE)&gt;M$3,5,IF(VLOOKUP($C57,'Regional Crises'!$B$1:$R$66,11,FALSE)&lt;M$4,0,5-(M$3-VLOOKUP($C57,'Regional Crises'!$B$1:$R$66,11,FALSE))/(M$3-M$4)*5)),1))),IF(VLOOKUP($E57,'Country Indicator Data'!$B$4:$N$194,7,FALSE)="x","x",ROUND(IF(VLOOKUP($E57,'Country Indicator Data'!$B$4:$N$194,7,FALSE)&gt;M$3,5,IF(VLOOKUP($E57,'Country Indicator Data'!$B$4:$N$194,7,FALSE)&lt;M$4,0,5-(M$3-VLOOKUP($E57,'Country Indicator Data'!$B$4:$N$194,7,FALSE))/(M$3-M$4)*5)),1)))</f>
        <v>3.4</v>
      </c>
      <c r="N57" s="188">
        <f t="shared" si="15"/>
        <v>3.3</v>
      </c>
      <c r="O57" s="188">
        <f t="shared" si="16"/>
        <v>2.1</v>
      </c>
      <c r="P57" s="188">
        <f>IF(B57="Regional crisis",VLOOKUP(C57,'Regional Crises'!$B$1:$R$69,12,FALSE),VLOOKUP(E57,'Country Indicator Data'!$B$4:$I$194,8,FALSE))</f>
        <v>3</v>
      </c>
      <c r="Q57" s="188">
        <f>IF($B57="Regional crisis",((IF(VLOOKUP($C57,'Regional Crises'!$B$1:$R$66,13,FALSE)="x","x",ROUND(IF(VLOOKUP($C57,'Regional Crises'!$B$1:$R$66,13,FALSE)&gt;Q$3,5,IF(VLOOKUP($C57,'Regional Crises'!$B$1:$R$66,13,FALSE)&lt;Q$4,0,5-(LOG(Q$3)-LOG(VLOOKUP($C57,'Regional Crises'!$B$1:$R$66,13,FALSE)))/(LOG(Q$3)-LOG(Q$4))*5)),1)))),(IF(VLOOKUP($E57,'Country Indicator Data'!$B$4:$N$194,9,FALSE)="x","x",ROUND(IF(VLOOKUP($E57,'Country Indicator Data'!$B$4:$N$194,9,FALSE)&gt;Q$3,5,IF(VLOOKUP($E57,'Country Indicator Data'!$B$4:$N$194,9,FALSE)&lt;Q$4,0,5-(LOG(Q$3)-LOG(VLOOKUP($E57,'Country Indicator Data'!$B$4:$N$194,9,FALSE)))/(LOG(Q$3)-LOG(Q$4))*5)),1))))</f>
        <v>4.7</v>
      </c>
      <c r="R57" s="188">
        <f t="shared" si="17"/>
        <v>3.85</v>
      </c>
      <c r="S57" s="188">
        <f>IF(B57="Regional crisis",((IF(VLOOKUP($C57,'Regional Crises'!$B$1:$R$66,17,FALSE)="x","x",ROUND(IF(VLOOKUP($C57,'Regional Crises'!$B$1:$R$66,17,FALSE)&gt;S$3,0,IF(VLOOKUP($C57,'Regional Crises'!$B$1:$R$66,17,FALSE)&lt;S$4,5,(S$3-VLOOKUP($C57,'Regional Crises'!$B$1:$R$66,17,FALSE))/(S$3-S$4)*5)),1)))),(IF(VLOOKUP($E57,'Country Indicator Data'!$B$4:$N$194,13,FALSE)="x","x",ROUND(IF(VLOOKUP($E57,'Country Indicator Data'!$B$4:$N$194,13,FALSE)&gt;S$3,0,IF(VLOOKUP($E57,'Country Indicator Data'!$B$4:$N$194,13,FALSE)&lt;S$4,5,(S$3-VLOOKUP($E57,'Country Indicator Data'!$B$4:$N$194,13,FALSE))/(S$3-S$4)*5)),1))))</f>
        <v>3.7</v>
      </c>
      <c r="T57" s="188">
        <f>IF(B57="Regional crisis",((IF(VLOOKUP($C57,'Regional Crises'!$B$1:$R$66,14,FALSE)="x","x",ROUND(IF(VLOOKUP($C57,'Regional Crises'!$B$1:$R$66,14,FALSE)&gt;T$3,0,IF(VLOOKUP($C57,'Regional Crises'!$B$1:$R$66,14,FALSE)&lt;T$4,5,(T$3-VLOOKUP($C57,'Regional Crises'!$B$1:$R$66,14,FALSE))/(T$3-T$4)*5)),1)))),(IF(VLOOKUP($E57,'Country Indicator Data'!$B$4:$N$194,10,FALSE)="x","x",ROUND(IF(VLOOKUP($E57,'Country Indicator Data'!$B$4:$N$194,10,FALSE)&gt;T$3,0,IF(VLOOKUP($E57,'Country Indicator Data'!$B$4:$N$194,10,FALSE)&lt;T$4,5,(T$3-VLOOKUP($E57,'Country Indicator Data'!$B$4:$N$194,10,FALSE))/(T$3-T$4)*5)),1))))</f>
        <v>3.5</v>
      </c>
      <c r="U57" s="188">
        <f>IF(B57="Regional crisis",((IF(VLOOKUP($C57,'Regional Crises'!$B$1:$R$66,15,FALSE)="x","x",ROUND(IF(VLOOKUP($C57,'Regional Crises'!$B$1:$R$66,15,FALSE)&gt;U$3,0,IF(VLOOKUP($C57,'Regional Crises'!$B$1:$R$66,15,FALSE)&lt;U$4,5,(U$3-VLOOKUP($C57,'Regional Crises'!$B$1:$R$66,15,FALSE))/(U$3-U$4)*5)),1)))),(IF(VLOOKUP($E57,'Country Indicator Data'!$B$4:$N$194,11,FALSE)="x","x",ROUND(IF(VLOOKUP($E57,'Country Indicator Data'!$B$4:$N$194,11,FALSE)&gt;U$3,0,IF(VLOOKUP($E57,'Country Indicator Data'!$B$4:$N$194,11,FALSE)&lt;U$4,5,(U$3-VLOOKUP($E57,'Country Indicator Data'!$B$4:$N$194,11,FALSE))/(U$3-U$4)*5)),1))))</f>
        <v>3.4</v>
      </c>
      <c r="V57" s="188">
        <f>IF(B57="Regional crisis",((IF(VLOOKUP($C57,'Regional Crises'!$B$1:$R$66,16,FALSE)="x","x",ROUND(IF(VLOOKUP($C57,'Regional Crises'!$B$1:$R$66,16,FALSE)&gt;V$3,0,IF(VLOOKUP($C57,'Regional Crises'!$B$1:$R$66,16,FALSE)&lt;V$4,5,(V$3-VLOOKUP($C57,'Regional Crises'!$B$1:$R$66,16,FALSE))/(V$3-V$4)*5)),1)))),(IF(VLOOKUP($E57,'Country Indicator Data'!$B$4:$N$194,12,FALSE)="x","x",ROUND(IF(VLOOKUP($E57,'Country Indicator Data'!$B$4:$N$194,12,FALSE)&gt;V$3,0,IF(VLOOKUP($E57,'Country Indicator Data'!$B$4:$N$194,12,FALSE)&lt;V$4,5,(V$3-VLOOKUP($E57,'Country Indicator Data'!$B$4:$N$194,12,FALSE))/(V$3-V$4)*5)),1))))</f>
        <v>2.8</v>
      </c>
      <c r="W57" s="188">
        <f t="shared" si="18"/>
        <v>3.4</v>
      </c>
      <c r="X57" s="188">
        <f t="shared" si="19"/>
        <v>3.1</v>
      </c>
      <c r="Y57" s="212">
        <f>IF('Core Indicators'!FC54="x","x",IF('Core Indicators'!FC54&gt;=5,5,IF('Core Indicators'!FC54&gt;=4,4,IF('Core Indicators'!FC54&gt;=3,3,IF('Core Indicators'!FC54&gt;=2,2,IF('Core Indicators'!FC54&gt;=1,1,0))))))</f>
        <v>3</v>
      </c>
      <c r="Z57" s="188">
        <f t="shared" si="20"/>
        <v>3</v>
      </c>
      <c r="AA57" s="212">
        <f>'Crisis Indicator Data'!Y54</f>
        <v>0</v>
      </c>
      <c r="AB57" s="212">
        <f>'Crisis Indicator Data'!Z54</f>
        <v>2</v>
      </c>
      <c r="AC57" s="212">
        <f>'Crisis Indicator Data'!AA54</f>
        <v>1</v>
      </c>
      <c r="AD57" s="212">
        <f>'Crisis Indicator Data'!AB54</f>
        <v>1</v>
      </c>
      <c r="AE57" s="212">
        <f t="shared" si="10"/>
        <v>2</v>
      </c>
      <c r="AF57" s="212">
        <f>'Crisis Indicator Data'!AC54</f>
        <v>0</v>
      </c>
      <c r="AG57" s="212">
        <f>'Crisis Indicator Data'!AD54</f>
        <v>2</v>
      </c>
      <c r="AH57" s="212">
        <f t="shared" si="11"/>
        <v>2</v>
      </c>
      <c r="AI57" s="212">
        <f>'Crisis Indicator Data'!AE54</f>
        <v>1</v>
      </c>
      <c r="AJ57" s="212">
        <f>'Crisis Indicator Data'!AF54</f>
        <v>0</v>
      </c>
      <c r="AK57" s="212">
        <f>'Crisis Indicator Data'!AG54</f>
        <v>0</v>
      </c>
      <c r="AL57" s="212">
        <f t="shared" si="12"/>
        <v>1</v>
      </c>
      <c r="AM57" s="188">
        <f t="shared" si="21"/>
        <v>2</v>
      </c>
      <c r="AN57" s="188">
        <f t="shared" si="22"/>
        <v>2.5</v>
      </c>
    </row>
    <row r="58" spans="1:40" ht="13.5" customHeight="1" x14ac:dyDescent="0.3">
      <c r="A58" s="199" t="str">
        <f>'Crisis Indicator Data'!A55</f>
        <v>Hurricane Eta and Iota in Honduras</v>
      </c>
      <c r="B58" s="200" t="str">
        <f>'Crisis Indicator Data'!B55</f>
        <v>Tropical cyclone</v>
      </c>
      <c r="C58" s="200" t="str">
        <f>'Crisis Indicator Data'!C55</f>
        <v>HND002</v>
      </c>
      <c r="D58" s="200" t="str">
        <f>'Crisis Indicator Data'!D55</f>
        <v>Honduras</v>
      </c>
      <c r="E58" s="201" t="str">
        <f>'Crisis Indicator Data'!E55</f>
        <v>HND</v>
      </c>
      <c r="F58" s="188">
        <f>IF(B58="Regional crisis",(IF(VLOOKUP($C58,'Regional Crises'!$B$1:$R$66,7,FALSE)="x","x",ROUND(IF(VLOOKUP($C58,'Regional Crises'!$B$1:$R$66,7,FALSE)&gt;$F$3,5,IF(VLOOKUP($C58,'Regional Crises'!$B$1:$R$66,7,FALSE)&lt;F$4,0,($F$3-VLOOKUP($C58,'Regional Crises'!$B$1:$R$66,7,FALSE))/($F$3-$F$4)*5)),1))),IF(VLOOKUP($E58,'Country Indicator Data'!$B$4:$N$194,3,FALSE)="x","x",ROUND(IF(VLOOKUP($E58,'Country Indicator Data'!$B$4:$N$194,3,FALSE)&gt;$F$3,5,IF(VLOOKUP($E58,'Country Indicator Data'!$B$4:$N$194,3,FALSE)&lt;$F$4,0,($F$3-VLOOKUP($E58,'Country Indicator Data'!$B$4:$N$194,3,FALSE))/($F$3-$F$4)*5)),1)))</f>
        <v>1.8</v>
      </c>
      <c r="G58" s="188">
        <f>IF(B58="Regional crisis",(IF(VLOOKUP($C58,'Regional Crises'!$B$1:$R$66,9,FALSE)="x","x",ROUND(IF(VLOOKUP($C58,'Regional Crises'!$B$1:$R$66,9,FALSE)&gt;G$3,5,IF(VLOOKUP($C58,'Regional Crises'!$B$1:$R$66,9,FALSE)&lt;G$4,0,(G$3-VLOOKUP($C58,'Regional Crises'!$B$1:$R$66,9,FALSE))/(G$3-G$4)*5)),1))),IF(VLOOKUP($E58,'Country Indicator Data'!$B$4:$N$194,5,FALSE)="x","x",ROUND(IF(VLOOKUP($E58,'Country Indicator Data'!$B$4:$N$194,5,FALSE)&gt;G$3,5,IF(VLOOKUP($E58,'Country Indicator Data'!$B$4:$N$194,5,FALSE)&lt;G$4,0,(G$3-VLOOKUP($E58,'Country Indicator Data'!$B$4:$N$194,5,FALSE))/(G$3-G$4)*5)),1)))</f>
        <v>2.7</v>
      </c>
      <c r="H58" s="188">
        <f t="shared" si="13"/>
        <v>2.25</v>
      </c>
      <c r="I58" s="188">
        <f>IF(B58="Regional crisis",(IF(VLOOKUP($C58,'Regional Crises'!$B$1:$R$66,6,FALSE)="x","x",ROUND(IF(VLOOKUP($C58,'Regional Crises'!$B$1:$R$66,6,FALSE)&gt;I$3,5,IF(VLOOKUP($C58,'Regional Crises'!$B$1:$R$66,6,FALSE)&lt;I$4,0,5-(I$3-VLOOKUP($C58,'Regional Crises'!$B$1:$R$66,6,FALSE))/(I$3-I$4)*5)),1))),IF(VLOOKUP($E58,'Country Indicator Data'!$B$4:$N$194,2,FALSE)="x","x",ROUND(IF(VLOOKUP($E58,'Country Indicator Data'!$B$4:$N$194,2,FALSE)&gt;I$3,5,IF(VLOOKUP($E58,'Country Indicator Data'!$B$4:$N$194,2,FALSE)&lt;I$4,0,5-(I$3-VLOOKUP($E58,'Country Indicator Data'!$B$4:$N$194,2,FALSE))/(I$3-I$4)*5)),1)))</f>
        <v>0.8</v>
      </c>
      <c r="J58" s="188">
        <f>IF(B58="Regional crisis",(IF(VLOOKUP($C58,'Regional Crises'!$B$1:$R$66,8,FALSE)="x","x",ROUND(IF(VLOOKUP($C58,'Regional Crises'!$B$1:$R$66,8,FALSE)&gt;J$3,5,IF(VLOOKUP($C58,'Regional Crises'!$B$1:$R$66,8,FALSE)&lt;J$4,0,5-(J$3-VLOOKUP($C58,'Regional Crises'!$B$1:$R$66,8,FALSE))/(J$3-J$4)*5)),1))),IF(VLOOKUP($E58,'Country Indicator Data'!$B$4:$N$194,4,FALSE)="x","x",ROUND(IF(VLOOKUP($E58,'Country Indicator Data'!$B$4:$N$194,4,FALSE)&gt;J$3,5,IF(VLOOKUP($E58,'Country Indicator Data'!$B$4:$N$194,4,FALSE)&lt;J$4,0,5-(J$3-VLOOKUP($E58,'Country Indicator Data'!$B$4:$N$194,4,FALSE))/(J$3-J$4)*5)),1)))</f>
        <v>0.7</v>
      </c>
      <c r="K58" s="188">
        <f t="shared" si="14"/>
        <v>0.75</v>
      </c>
      <c r="L58" s="188">
        <f>IF(B58="Regional crisis",(IF(VLOOKUP($C58,'Regional Crises'!$B$1:$R$66,10,FALSE)="x","x",ROUND(IF(VLOOKUP($C58,'Regional Crises'!$B$1:$R$66,10,FALSE)&gt;L$3,5,IF(VLOOKUP($C58,'Regional Crises'!$B$1:$R$66,10,FALSE)&lt;L$4,0,5-(L$3-VLOOKUP($C58,'Regional Crises'!$B$1:$R$66,10,FALSE))/(L$3-L$4)*5)),1))),IF(VLOOKUP($E58,'Country Indicator Data'!$B$4:$N$194,6,FALSE)="x","x",ROUND(IF(VLOOKUP($E58,'Country Indicator Data'!$B$4:$N$194,6,FALSE)&gt;L$3,5,IF(VLOOKUP($E58,'Country Indicator Data'!$B$4:$N$194,6,FALSE)&lt;L$4,0,5-(L$3-VLOOKUP($E58,'Country Indicator Data'!$B$4:$N$194,6,FALSE))/(L$3-L$4)*5)),1)))</f>
        <v>3.2</v>
      </c>
      <c r="M58" s="188">
        <f>IF(B58="Regional crisis",(IF(VLOOKUP($C58,'Regional Crises'!$B$1:$R$66,11,FALSE)="x","x",ROUND(IF(VLOOKUP($C58,'Regional Crises'!$B$1:$R$66,11,FALSE)&gt;M$3,5,IF(VLOOKUP($C58,'Regional Crises'!$B$1:$R$66,11,FALSE)&lt;M$4,0,5-(M$3-VLOOKUP($C58,'Regional Crises'!$B$1:$R$66,11,FALSE))/(M$3-M$4)*5)),1))),IF(VLOOKUP($E58,'Country Indicator Data'!$B$4:$N$194,7,FALSE)="x","x",ROUND(IF(VLOOKUP($E58,'Country Indicator Data'!$B$4:$N$194,7,FALSE)&gt;M$3,5,IF(VLOOKUP($E58,'Country Indicator Data'!$B$4:$N$194,7,FALSE)&lt;M$4,0,5-(M$3-VLOOKUP($E58,'Country Indicator Data'!$B$4:$N$194,7,FALSE))/(M$3-M$4)*5)),1)))</f>
        <v>3.4</v>
      </c>
      <c r="N58" s="188">
        <f t="shared" si="15"/>
        <v>3.3</v>
      </c>
      <c r="O58" s="188">
        <f t="shared" si="16"/>
        <v>2.1</v>
      </c>
      <c r="P58" s="188">
        <f>IF(B58="Regional crisis",VLOOKUP(C58,'Regional Crises'!$B$1:$R$69,12,FALSE),VLOOKUP(E58,'Country Indicator Data'!$B$4:$I$194,8,FALSE))</f>
        <v>3</v>
      </c>
      <c r="Q58" s="188">
        <f>IF($B58="Regional crisis",((IF(VLOOKUP($C58,'Regional Crises'!$B$1:$R$66,13,FALSE)="x","x",ROUND(IF(VLOOKUP($C58,'Regional Crises'!$B$1:$R$66,13,FALSE)&gt;Q$3,5,IF(VLOOKUP($C58,'Regional Crises'!$B$1:$R$66,13,FALSE)&lt;Q$4,0,5-(LOG(Q$3)-LOG(VLOOKUP($C58,'Regional Crises'!$B$1:$R$66,13,FALSE)))/(LOG(Q$3)-LOG(Q$4))*5)),1)))),(IF(VLOOKUP($E58,'Country Indicator Data'!$B$4:$N$194,9,FALSE)="x","x",ROUND(IF(VLOOKUP($E58,'Country Indicator Data'!$B$4:$N$194,9,FALSE)&gt;Q$3,5,IF(VLOOKUP($E58,'Country Indicator Data'!$B$4:$N$194,9,FALSE)&lt;Q$4,0,5-(LOG(Q$3)-LOG(VLOOKUP($E58,'Country Indicator Data'!$B$4:$N$194,9,FALSE)))/(LOG(Q$3)-LOG(Q$4))*5)),1))))</f>
        <v>4.7</v>
      </c>
      <c r="R58" s="188">
        <f t="shared" si="17"/>
        <v>3.85</v>
      </c>
      <c r="S58" s="188">
        <f>IF(B58="Regional crisis",((IF(VLOOKUP($C58,'Regional Crises'!$B$1:$R$66,17,FALSE)="x","x",ROUND(IF(VLOOKUP($C58,'Regional Crises'!$B$1:$R$66,17,FALSE)&gt;S$3,0,IF(VLOOKUP($C58,'Regional Crises'!$B$1:$R$66,17,FALSE)&lt;S$4,5,(S$3-VLOOKUP($C58,'Regional Crises'!$B$1:$R$66,17,FALSE))/(S$3-S$4)*5)),1)))),(IF(VLOOKUP($E58,'Country Indicator Data'!$B$4:$N$194,13,FALSE)="x","x",ROUND(IF(VLOOKUP($E58,'Country Indicator Data'!$B$4:$N$194,13,FALSE)&gt;S$3,0,IF(VLOOKUP($E58,'Country Indicator Data'!$B$4:$N$194,13,FALSE)&lt;S$4,5,(S$3-VLOOKUP($E58,'Country Indicator Data'!$B$4:$N$194,13,FALSE))/(S$3-S$4)*5)),1))))</f>
        <v>3.7</v>
      </c>
      <c r="T58" s="188">
        <f>IF(B58="Regional crisis",((IF(VLOOKUP($C58,'Regional Crises'!$B$1:$R$66,14,FALSE)="x","x",ROUND(IF(VLOOKUP($C58,'Regional Crises'!$B$1:$R$66,14,FALSE)&gt;T$3,0,IF(VLOOKUP($C58,'Regional Crises'!$B$1:$R$66,14,FALSE)&lt;T$4,5,(T$3-VLOOKUP($C58,'Regional Crises'!$B$1:$R$66,14,FALSE))/(T$3-T$4)*5)),1)))),(IF(VLOOKUP($E58,'Country Indicator Data'!$B$4:$N$194,10,FALSE)="x","x",ROUND(IF(VLOOKUP($E58,'Country Indicator Data'!$B$4:$N$194,10,FALSE)&gt;T$3,0,IF(VLOOKUP($E58,'Country Indicator Data'!$B$4:$N$194,10,FALSE)&lt;T$4,5,(T$3-VLOOKUP($E58,'Country Indicator Data'!$B$4:$N$194,10,FALSE))/(T$3-T$4)*5)),1))))</f>
        <v>3.5</v>
      </c>
      <c r="U58" s="188">
        <f>IF(B58="Regional crisis",((IF(VLOOKUP($C58,'Regional Crises'!$B$1:$R$66,15,FALSE)="x","x",ROUND(IF(VLOOKUP($C58,'Regional Crises'!$B$1:$R$66,15,FALSE)&gt;U$3,0,IF(VLOOKUP($C58,'Regional Crises'!$B$1:$R$66,15,FALSE)&lt;U$4,5,(U$3-VLOOKUP($C58,'Regional Crises'!$B$1:$R$66,15,FALSE))/(U$3-U$4)*5)),1)))),(IF(VLOOKUP($E58,'Country Indicator Data'!$B$4:$N$194,11,FALSE)="x","x",ROUND(IF(VLOOKUP($E58,'Country Indicator Data'!$B$4:$N$194,11,FALSE)&gt;U$3,0,IF(VLOOKUP($E58,'Country Indicator Data'!$B$4:$N$194,11,FALSE)&lt;U$4,5,(U$3-VLOOKUP($E58,'Country Indicator Data'!$B$4:$N$194,11,FALSE))/(U$3-U$4)*5)),1))))</f>
        <v>3.4</v>
      </c>
      <c r="V58" s="188">
        <f>IF(B58="Regional crisis",((IF(VLOOKUP($C58,'Regional Crises'!$B$1:$R$66,16,FALSE)="x","x",ROUND(IF(VLOOKUP($C58,'Regional Crises'!$B$1:$R$66,16,FALSE)&gt;V$3,0,IF(VLOOKUP($C58,'Regional Crises'!$B$1:$R$66,16,FALSE)&lt;V$4,5,(V$3-VLOOKUP($C58,'Regional Crises'!$B$1:$R$66,16,FALSE))/(V$3-V$4)*5)),1)))),(IF(VLOOKUP($E58,'Country Indicator Data'!$B$4:$N$194,12,FALSE)="x","x",ROUND(IF(VLOOKUP($E58,'Country Indicator Data'!$B$4:$N$194,12,FALSE)&gt;V$3,0,IF(VLOOKUP($E58,'Country Indicator Data'!$B$4:$N$194,12,FALSE)&lt;V$4,5,(V$3-VLOOKUP($E58,'Country Indicator Data'!$B$4:$N$194,12,FALSE))/(V$3-V$4)*5)),1))))</f>
        <v>2.8</v>
      </c>
      <c r="W58" s="188">
        <f t="shared" si="18"/>
        <v>3.4</v>
      </c>
      <c r="X58" s="188">
        <f t="shared" si="19"/>
        <v>3.1</v>
      </c>
      <c r="Y58" s="212">
        <f>IF('Core Indicators'!FC55="x","x",IF('Core Indicators'!FC55&gt;=5,5,IF('Core Indicators'!FC55&gt;=4,4,IF('Core Indicators'!FC55&gt;=3,3,IF('Core Indicators'!FC55&gt;=2,2,IF('Core Indicators'!FC55&gt;=1,1,0))))))</f>
        <v>3</v>
      </c>
      <c r="Z58" s="188">
        <f t="shared" si="20"/>
        <v>3</v>
      </c>
      <c r="AA58" s="212">
        <f>'Crisis Indicator Data'!Y55</f>
        <v>0</v>
      </c>
      <c r="AB58" s="212">
        <f>'Crisis Indicator Data'!Z55</f>
        <v>2</v>
      </c>
      <c r="AC58" s="212">
        <f>'Crisis Indicator Data'!AA55</f>
        <v>0</v>
      </c>
      <c r="AD58" s="212">
        <f>'Crisis Indicator Data'!AB55</f>
        <v>1</v>
      </c>
      <c r="AE58" s="212">
        <f t="shared" si="10"/>
        <v>2</v>
      </c>
      <c r="AF58" s="212">
        <f>'Crisis Indicator Data'!AC55</f>
        <v>2</v>
      </c>
      <c r="AG58" s="212">
        <f>'Crisis Indicator Data'!AD55</f>
        <v>0</v>
      </c>
      <c r="AH58" s="212">
        <f t="shared" si="11"/>
        <v>2</v>
      </c>
      <c r="AI58" s="212">
        <f>'Crisis Indicator Data'!AE55</f>
        <v>3</v>
      </c>
      <c r="AJ58" s="212">
        <f>'Crisis Indicator Data'!AF55</f>
        <v>0</v>
      </c>
      <c r="AK58" s="212">
        <f>'Crisis Indicator Data'!AG55</f>
        <v>2</v>
      </c>
      <c r="AL58" s="212">
        <f t="shared" si="12"/>
        <v>4</v>
      </c>
      <c r="AM58" s="188">
        <f t="shared" si="21"/>
        <v>3</v>
      </c>
      <c r="AN58" s="188">
        <f t="shared" si="22"/>
        <v>3</v>
      </c>
    </row>
    <row r="59" spans="1:40" ht="13.5" customHeight="1" x14ac:dyDescent="0.3">
      <c r="A59" s="199" t="str">
        <f>'Crisis Indicator Data'!A56</f>
        <v>Multiple Crises in India</v>
      </c>
      <c r="B59" s="200" t="str">
        <f>'Crisis Indicator Data'!B56</f>
        <v>Multiple crises country</v>
      </c>
      <c r="C59" s="200" t="str">
        <f>'Crisis Indicator Data'!C56</f>
        <v>IND001</v>
      </c>
      <c r="D59" s="200" t="str">
        <f>'Crisis Indicator Data'!D56</f>
        <v>India</v>
      </c>
      <c r="E59" s="201" t="str">
        <f>'Crisis Indicator Data'!E56</f>
        <v>IND</v>
      </c>
      <c r="F59" s="188">
        <f>IF(B59="Regional crisis",(IF(VLOOKUP($C59,'Regional Crises'!$B$1:$R$66,7,FALSE)="x","x",ROUND(IF(VLOOKUP($C59,'Regional Crises'!$B$1:$R$66,7,FALSE)&gt;$F$3,5,IF(VLOOKUP($C59,'Regional Crises'!$B$1:$R$66,7,FALSE)&lt;F$4,0,($F$3-VLOOKUP($C59,'Regional Crises'!$B$1:$R$66,7,FALSE))/($F$3-$F$4)*5)),1))),IF(VLOOKUP($E59,'Country Indicator Data'!$B$4:$N$194,3,FALSE)="x","x",ROUND(IF(VLOOKUP($E59,'Country Indicator Data'!$B$4:$N$194,3,FALSE)&gt;$F$3,5,IF(VLOOKUP($E59,'Country Indicator Data'!$B$4:$N$194,3,FALSE)&lt;$F$4,0,($F$3-VLOOKUP($E59,'Country Indicator Data'!$B$4:$N$194,3,FALSE))/($F$3-$F$4)*5)),1)))</f>
        <v>2.5</v>
      </c>
      <c r="G59" s="188">
        <f>IF(B59="Regional crisis",(IF(VLOOKUP($C59,'Regional Crises'!$B$1:$R$66,9,FALSE)="x","x",ROUND(IF(VLOOKUP($C59,'Regional Crises'!$B$1:$R$66,9,FALSE)&gt;G$3,5,IF(VLOOKUP($C59,'Regional Crises'!$B$1:$R$66,9,FALSE)&lt;G$4,0,(G$3-VLOOKUP($C59,'Regional Crises'!$B$1:$R$66,9,FALSE))/(G$3-G$4)*5)),1))),IF(VLOOKUP($E59,'Country Indicator Data'!$B$4:$N$194,5,FALSE)="x","x",ROUND(IF(VLOOKUP($E59,'Country Indicator Data'!$B$4:$N$194,5,FALSE)&gt;G$3,5,IF(VLOOKUP($E59,'Country Indicator Data'!$B$4:$N$194,5,FALSE)&lt;G$4,0,(G$3-VLOOKUP($E59,'Country Indicator Data'!$B$4:$N$194,5,FALSE))/(G$3-G$4)*5)),1)))</f>
        <v>1.4</v>
      </c>
      <c r="H59" s="188">
        <f t="shared" si="13"/>
        <v>1.95</v>
      </c>
      <c r="I59" s="188">
        <f>IF(B59="Regional crisis",(IF(VLOOKUP($C59,'Regional Crises'!$B$1:$R$66,6,FALSE)="x","x",ROUND(IF(VLOOKUP($C59,'Regional Crises'!$B$1:$R$66,6,FALSE)&gt;I$3,5,IF(VLOOKUP($C59,'Regional Crises'!$B$1:$R$66,6,FALSE)&lt;I$4,0,5-(I$3-VLOOKUP($C59,'Regional Crises'!$B$1:$R$66,6,FALSE))/(I$3-I$4)*5)),1))),IF(VLOOKUP($E59,'Country Indicator Data'!$B$4:$N$194,2,FALSE)="x","x",ROUND(IF(VLOOKUP($E59,'Country Indicator Data'!$B$4:$N$194,2,FALSE)&gt;I$3,5,IF(VLOOKUP($E59,'Country Indicator Data'!$B$4:$N$194,2,FALSE)&lt;I$4,0,5-(I$3-VLOOKUP($E59,'Country Indicator Data'!$B$4:$N$194,2,FALSE))/(I$3-I$4)*5)),1)))</f>
        <v>4.4000000000000004</v>
      </c>
      <c r="J59" s="188">
        <f>IF(B59="Regional crisis",(IF(VLOOKUP($C59,'Regional Crises'!$B$1:$R$66,8,FALSE)="x","x",ROUND(IF(VLOOKUP($C59,'Regional Crises'!$B$1:$R$66,8,FALSE)&gt;J$3,5,IF(VLOOKUP($C59,'Regional Crises'!$B$1:$R$66,8,FALSE)&lt;J$4,0,5-(J$3-VLOOKUP($C59,'Regional Crises'!$B$1:$R$66,8,FALSE))/(J$3-J$4)*5)),1))),IF(VLOOKUP($E59,'Country Indicator Data'!$B$4:$N$194,4,FALSE)="x","x",ROUND(IF(VLOOKUP($E59,'Country Indicator Data'!$B$4:$N$194,4,FALSE)&gt;J$3,5,IF(VLOOKUP($E59,'Country Indicator Data'!$B$4:$N$194,4,FALSE)&lt;J$4,0,5-(J$3-VLOOKUP($E59,'Country Indicator Data'!$B$4:$N$194,4,FALSE))/(J$3-J$4)*5)),1)))</f>
        <v>0.1</v>
      </c>
      <c r="K59" s="188">
        <f t="shared" si="14"/>
        <v>2.25</v>
      </c>
      <c r="L59" s="188">
        <f>IF(B59="Regional crisis",(IF(VLOOKUP($C59,'Regional Crises'!$B$1:$R$66,10,FALSE)="x","x",ROUND(IF(VLOOKUP($C59,'Regional Crises'!$B$1:$R$66,10,FALSE)&gt;L$3,5,IF(VLOOKUP($C59,'Regional Crises'!$B$1:$R$66,10,FALSE)&lt;L$4,0,5-(L$3-VLOOKUP($C59,'Regional Crises'!$B$1:$R$66,10,FALSE))/(L$3-L$4)*5)),1))),IF(VLOOKUP($E59,'Country Indicator Data'!$B$4:$N$194,6,FALSE)="x","x",ROUND(IF(VLOOKUP($E59,'Country Indicator Data'!$B$4:$N$194,6,FALSE)&gt;L$3,5,IF(VLOOKUP($E59,'Country Indicator Data'!$B$4:$N$194,6,FALSE)&lt;L$4,0,5-(L$3-VLOOKUP($E59,'Country Indicator Data'!$B$4:$N$194,6,FALSE))/(L$3-L$4)*5)),1)))</f>
        <v>3.3</v>
      </c>
      <c r="M59" s="188">
        <f>IF(B59="Regional crisis",(IF(VLOOKUP($C59,'Regional Crises'!$B$1:$R$66,11,FALSE)="x","x",ROUND(IF(VLOOKUP($C59,'Regional Crises'!$B$1:$R$66,11,FALSE)&gt;M$3,5,IF(VLOOKUP($C59,'Regional Crises'!$B$1:$R$66,11,FALSE)&lt;M$4,0,5-(M$3-VLOOKUP($C59,'Regional Crises'!$B$1:$R$66,11,FALSE))/(M$3-M$4)*5)),1))),IF(VLOOKUP($E59,'Country Indicator Data'!$B$4:$N$194,7,FALSE)="x","x",ROUND(IF(VLOOKUP($E59,'Country Indicator Data'!$B$4:$N$194,7,FALSE)&gt;M$3,5,IF(VLOOKUP($E59,'Country Indicator Data'!$B$4:$N$194,7,FALSE)&lt;M$4,0,5-(M$3-VLOOKUP($E59,'Country Indicator Data'!$B$4:$N$194,7,FALSE))/(M$3-M$4)*5)),1)))</f>
        <v>1.6</v>
      </c>
      <c r="N59" s="188">
        <f t="shared" si="15"/>
        <v>2.4500000000000002</v>
      </c>
      <c r="O59" s="188">
        <f t="shared" si="16"/>
        <v>2.2166666666666668</v>
      </c>
      <c r="P59" s="188">
        <f>IF(B59="Regional crisis",VLOOKUP(C59,'Regional Crises'!$B$1:$R$69,12,FALSE),VLOOKUP(E59,'Country Indicator Data'!$B$4:$I$194,8,FALSE))</f>
        <v>4</v>
      </c>
      <c r="Q59" s="188">
        <f>IF($B59="Regional crisis",((IF(VLOOKUP($C59,'Regional Crises'!$B$1:$R$66,13,FALSE)="x","x",ROUND(IF(VLOOKUP($C59,'Regional Crises'!$B$1:$R$66,13,FALSE)&gt;Q$3,5,IF(VLOOKUP($C59,'Regional Crises'!$B$1:$R$66,13,FALSE)&lt;Q$4,0,5-(LOG(Q$3)-LOG(VLOOKUP($C59,'Regional Crises'!$B$1:$R$66,13,FALSE)))/(LOG(Q$3)-LOG(Q$4))*5)),1)))),(IF(VLOOKUP($E59,'Country Indicator Data'!$B$4:$N$194,9,FALSE)="x","x",ROUND(IF(VLOOKUP($E59,'Country Indicator Data'!$B$4:$N$194,9,FALSE)&gt;Q$3,5,IF(VLOOKUP($E59,'Country Indicator Data'!$B$4:$N$194,9,FALSE)&lt;Q$4,0,5-(LOG(Q$3)-LOG(VLOOKUP($E59,'Country Indicator Data'!$B$4:$N$194,9,FALSE)))/(LOG(Q$3)-LOG(Q$4))*5)),1))))</f>
        <v>4.7</v>
      </c>
      <c r="R59" s="188">
        <f t="shared" si="17"/>
        <v>4.3499999999999996</v>
      </c>
      <c r="S59" s="188">
        <f>IF(B59="Regional crisis",((IF(VLOOKUP($C59,'Regional Crises'!$B$1:$R$66,17,FALSE)="x","x",ROUND(IF(VLOOKUP($C59,'Regional Crises'!$B$1:$R$66,17,FALSE)&gt;S$3,0,IF(VLOOKUP($C59,'Regional Crises'!$B$1:$R$66,17,FALSE)&lt;S$4,5,(S$3-VLOOKUP($C59,'Regional Crises'!$B$1:$R$66,17,FALSE))/(S$3-S$4)*5)),1)))),(IF(VLOOKUP($E59,'Country Indicator Data'!$B$4:$N$194,13,FALSE)="x","x",ROUND(IF(VLOOKUP($E59,'Country Indicator Data'!$B$4:$N$194,13,FALSE)&gt;S$3,0,IF(VLOOKUP($E59,'Country Indicator Data'!$B$4:$N$194,13,FALSE)&lt;S$4,5,(S$3-VLOOKUP($E59,'Country Indicator Data'!$B$4:$N$194,13,FALSE))/(S$3-S$4)*5)),1))))</f>
        <v>3</v>
      </c>
      <c r="T59" s="188">
        <f>IF(B59="Regional crisis",((IF(VLOOKUP($C59,'Regional Crises'!$B$1:$R$66,14,FALSE)="x","x",ROUND(IF(VLOOKUP($C59,'Regional Crises'!$B$1:$R$66,14,FALSE)&gt;T$3,0,IF(VLOOKUP($C59,'Regional Crises'!$B$1:$R$66,14,FALSE)&lt;T$4,5,(T$3-VLOOKUP($C59,'Regional Crises'!$B$1:$R$66,14,FALSE))/(T$3-T$4)*5)),1)))),(IF(VLOOKUP($E59,'Country Indicator Data'!$B$4:$N$194,10,FALSE)="x","x",ROUND(IF(VLOOKUP($E59,'Country Indicator Data'!$B$4:$N$194,10,FALSE)&gt;T$3,0,IF(VLOOKUP($E59,'Country Indicator Data'!$B$4:$N$194,10,FALSE)&lt;T$4,5,(T$3-VLOOKUP($E59,'Country Indicator Data'!$B$4:$N$194,10,FALSE))/(T$3-T$4)*5)),1))))</f>
        <v>2.5</v>
      </c>
      <c r="U59" s="188">
        <f>IF(B59="Regional crisis",((IF(VLOOKUP($C59,'Regional Crises'!$B$1:$R$66,15,FALSE)="x","x",ROUND(IF(VLOOKUP($C59,'Regional Crises'!$B$1:$R$66,15,FALSE)&gt;U$3,0,IF(VLOOKUP($C59,'Regional Crises'!$B$1:$R$66,15,FALSE)&lt;U$4,5,(U$3-VLOOKUP($C59,'Regional Crises'!$B$1:$R$66,15,FALSE))/(U$3-U$4)*5)),1)))),(IF(VLOOKUP($E59,'Country Indicator Data'!$B$4:$N$194,11,FALSE)="x","x",ROUND(IF(VLOOKUP($E59,'Country Indicator Data'!$B$4:$N$194,11,FALSE)&gt;U$3,0,IF(VLOOKUP($E59,'Country Indicator Data'!$B$4:$N$194,11,FALSE)&lt;U$4,5,(U$3-VLOOKUP($E59,'Country Indicator Data'!$B$4:$N$194,11,FALSE))/(U$3-U$4)*5)),1))))</f>
        <v>1.5</v>
      </c>
      <c r="V59" s="188">
        <f>IF(B59="Regional crisis",((IF(VLOOKUP($C59,'Regional Crises'!$B$1:$R$66,16,FALSE)="x","x",ROUND(IF(VLOOKUP($C59,'Regional Crises'!$B$1:$R$66,16,FALSE)&gt;V$3,0,IF(VLOOKUP($C59,'Regional Crises'!$B$1:$R$66,16,FALSE)&lt;V$4,5,(V$3-VLOOKUP($C59,'Regional Crises'!$B$1:$R$66,16,FALSE))/(V$3-V$4)*5)),1)))),(IF(VLOOKUP($E59,'Country Indicator Data'!$B$4:$N$194,12,FALSE)="x","x",ROUND(IF(VLOOKUP($E59,'Country Indicator Data'!$B$4:$N$194,12,FALSE)&gt;V$3,0,IF(VLOOKUP($E59,'Country Indicator Data'!$B$4:$N$194,12,FALSE)&lt;V$4,5,(V$3-VLOOKUP($E59,'Country Indicator Data'!$B$4:$N$194,12,FALSE))/(V$3-V$4)*5)),1))))</f>
        <v>1.5</v>
      </c>
      <c r="W59" s="188">
        <f t="shared" si="18"/>
        <v>2.1</v>
      </c>
      <c r="X59" s="188">
        <f t="shared" si="19"/>
        <v>2.9</v>
      </c>
      <c r="Y59" s="212" t="str">
        <f>IF('Core Indicators'!FC56="x","x",IF('Core Indicators'!FC56&gt;=5,5,IF('Core Indicators'!FC56&gt;=4,4,IF('Core Indicators'!FC56&gt;=3,3,IF('Core Indicators'!FC56&gt;=2,2,IF('Core Indicators'!FC56&gt;=1,1,0))))))</f>
        <v>x</v>
      </c>
      <c r="Z59" s="188" t="str">
        <f t="shared" si="20"/>
        <v>x</v>
      </c>
      <c r="AA59" s="212">
        <f>'Crisis Indicator Data'!Y56</f>
        <v>1</v>
      </c>
      <c r="AB59" s="212">
        <f>'Crisis Indicator Data'!Z56</f>
        <v>1</v>
      </c>
      <c r="AC59" s="212">
        <f>'Crisis Indicator Data'!AA56</f>
        <v>3</v>
      </c>
      <c r="AD59" s="212">
        <f>'Crisis Indicator Data'!AB56</f>
        <v>0</v>
      </c>
      <c r="AE59" s="212">
        <f t="shared" si="10"/>
        <v>2</v>
      </c>
      <c r="AF59" s="212">
        <f>'Crisis Indicator Data'!AC56</f>
        <v>2</v>
      </c>
      <c r="AG59" s="212">
        <f>'Crisis Indicator Data'!AD56</f>
        <v>2</v>
      </c>
      <c r="AH59" s="212">
        <f t="shared" si="11"/>
        <v>4</v>
      </c>
      <c r="AI59" s="212">
        <f>'Crisis Indicator Data'!AE56</f>
        <v>1</v>
      </c>
      <c r="AJ59" s="212">
        <f>'Crisis Indicator Data'!AF56</f>
        <v>1</v>
      </c>
      <c r="AK59" s="212">
        <f>'Crisis Indicator Data'!AG56</f>
        <v>3</v>
      </c>
      <c r="AL59" s="212">
        <f t="shared" si="12"/>
        <v>4</v>
      </c>
      <c r="AM59" s="188">
        <f t="shared" si="21"/>
        <v>3</v>
      </c>
      <c r="AN59" s="188">
        <f t="shared" si="22"/>
        <v>3</v>
      </c>
    </row>
    <row r="60" spans="1:40" ht="13.5" customHeight="1" x14ac:dyDescent="0.3">
      <c r="A60" s="199" t="str">
        <f>'Crisis Indicator Data'!A57</f>
        <v>Conflict in Jammu and Kashmir</v>
      </c>
      <c r="B60" s="200" t="str">
        <f>'Crisis Indicator Data'!B57</f>
        <v>Conflict</v>
      </c>
      <c r="C60" s="200" t="str">
        <f>'Crisis Indicator Data'!C57</f>
        <v>IND002</v>
      </c>
      <c r="D60" s="200" t="str">
        <f>'Crisis Indicator Data'!D57</f>
        <v>India</v>
      </c>
      <c r="E60" s="201" t="str">
        <f>'Crisis Indicator Data'!E57</f>
        <v>IND</v>
      </c>
      <c r="F60" s="188">
        <f>IF(B60="Regional crisis",(IF(VLOOKUP($C60,'Regional Crises'!$B$1:$R$66,7,FALSE)="x","x",ROUND(IF(VLOOKUP($C60,'Regional Crises'!$B$1:$R$66,7,FALSE)&gt;$F$3,5,IF(VLOOKUP($C60,'Regional Crises'!$B$1:$R$66,7,FALSE)&lt;F$4,0,($F$3-VLOOKUP($C60,'Regional Crises'!$B$1:$R$66,7,FALSE))/($F$3-$F$4)*5)),1))),IF(VLOOKUP($E60,'Country Indicator Data'!$B$4:$N$194,3,FALSE)="x","x",ROUND(IF(VLOOKUP($E60,'Country Indicator Data'!$B$4:$N$194,3,FALSE)&gt;$F$3,5,IF(VLOOKUP($E60,'Country Indicator Data'!$B$4:$N$194,3,FALSE)&lt;$F$4,0,($F$3-VLOOKUP($E60,'Country Indicator Data'!$B$4:$N$194,3,FALSE))/($F$3-$F$4)*5)),1)))</f>
        <v>2.5</v>
      </c>
      <c r="G60" s="188">
        <f>IF(B60="Regional crisis",(IF(VLOOKUP($C60,'Regional Crises'!$B$1:$R$66,9,FALSE)="x","x",ROUND(IF(VLOOKUP($C60,'Regional Crises'!$B$1:$R$66,9,FALSE)&gt;G$3,5,IF(VLOOKUP($C60,'Regional Crises'!$B$1:$R$66,9,FALSE)&lt;G$4,0,(G$3-VLOOKUP($C60,'Regional Crises'!$B$1:$R$66,9,FALSE))/(G$3-G$4)*5)),1))),IF(VLOOKUP($E60,'Country Indicator Data'!$B$4:$N$194,5,FALSE)="x","x",ROUND(IF(VLOOKUP($E60,'Country Indicator Data'!$B$4:$N$194,5,FALSE)&gt;G$3,5,IF(VLOOKUP($E60,'Country Indicator Data'!$B$4:$N$194,5,FALSE)&lt;G$4,0,(G$3-VLOOKUP($E60,'Country Indicator Data'!$B$4:$N$194,5,FALSE))/(G$3-G$4)*5)),1)))</f>
        <v>1.4</v>
      </c>
      <c r="H60" s="188">
        <f t="shared" si="13"/>
        <v>1.95</v>
      </c>
      <c r="I60" s="188">
        <f>IF(B60="Regional crisis",(IF(VLOOKUP($C60,'Regional Crises'!$B$1:$R$66,6,FALSE)="x","x",ROUND(IF(VLOOKUP($C60,'Regional Crises'!$B$1:$R$66,6,FALSE)&gt;I$3,5,IF(VLOOKUP($C60,'Regional Crises'!$B$1:$R$66,6,FALSE)&lt;I$4,0,5-(I$3-VLOOKUP($C60,'Regional Crises'!$B$1:$R$66,6,FALSE))/(I$3-I$4)*5)),1))),IF(VLOOKUP($E60,'Country Indicator Data'!$B$4:$N$194,2,FALSE)="x","x",ROUND(IF(VLOOKUP($E60,'Country Indicator Data'!$B$4:$N$194,2,FALSE)&gt;I$3,5,IF(VLOOKUP($E60,'Country Indicator Data'!$B$4:$N$194,2,FALSE)&lt;I$4,0,5-(I$3-VLOOKUP($E60,'Country Indicator Data'!$B$4:$N$194,2,FALSE))/(I$3-I$4)*5)),1)))</f>
        <v>4.4000000000000004</v>
      </c>
      <c r="J60" s="188">
        <f>IF(B60="Regional crisis",(IF(VLOOKUP($C60,'Regional Crises'!$B$1:$R$66,8,FALSE)="x","x",ROUND(IF(VLOOKUP($C60,'Regional Crises'!$B$1:$R$66,8,FALSE)&gt;J$3,5,IF(VLOOKUP($C60,'Regional Crises'!$B$1:$R$66,8,FALSE)&lt;J$4,0,5-(J$3-VLOOKUP($C60,'Regional Crises'!$B$1:$R$66,8,FALSE))/(J$3-J$4)*5)),1))),IF(VLOOKUP($E60,'Country Indicator Data'!$B$4:$N$194,4,FALSE)="x","x",ROUND(IF(VLOOKUP($E60,'Country Indicator Data'!$B$4:$N$194,4,FALSE)&gt;J$3,5,IF(VLOOKUP($E60,'Country Indicator Data'!$B$4:$N$194,4,FALSE)&lt;J$4,0,5-(J$3-VLOOKUP($E60,'Country Indicator Data'!$B$4:$N$194,4,FALSE))/(J$3-J$4)*5)),1)))</f>
        <v>0.1</v>
      </c>
      <c r="K60" s="188">
        <f t="shared" si="14"/>
        <v>2.25</v>
      </c>
      <c r="L60" s="188">
        <f>IF(B60="Regional crisis",(IF(VLOOKUP($C60,'Regional Crises'!$B$1:$R$66,10,FALSE)="x","x",ROUND(IF(VLOOKUP($C60,'Regional Crises'!$B$1:$R$66,10,FALSE)&gt;L$3,5,IF(VLOOKUP($C60,'Regional Crises'!$B$1:$R$66,10,FALSE)&lt;L$4,0,5-(L$3-VLOOKUP($C60,'Regional Crises'!$B$1:$R$66,10,FALSE))/(L$3-L$4)*5)),1))),IF(VLOOKUP($E60,'Country Indicator Data'!$B$4:$N$194,6,FALSE)="x","x",ROUND(IF(VLOOKUP($E60,'Country Indicator Data'!$B$4:$N$194,6,FALSE)&gt;L$3,5,IF(VLOOKUP($E60,'Country Indicator Data'!$B$4:$N$194,6,FALSE)&lt;L$4,0,5-(L$3-VLOOKUP($E60,'Country Indicator Data'!$B$4:$N$194,6,FALSE))/(L$3-L$4)*5)),1)))</f>
        <v>3.3</v>
      </c>
      <c r="M60" s="188">
        <f>IF(B60="Regional crisis",(IF(VLOOKUP($C60,'Regional Crises'!$B$1:$R$66,11,FALSE)="x","x",ROUND(IF(VLOOKUP($C60,'Regional Crises'!$B$1:$R$66,11,FALSE)&gt;M$3,5,IF(VLOOKUP($C60,'Regional Crises'!$B$1:$R$66,11,FALSE)&lt;M$4,0,5-(M$3-VLOOKUP($C60,'Regional Crises'!$B$1:$R$66,11,FALSE))/(M$3-M$4)*5)),1))),IF(VLOOKUP($E60,'Country Indicator Data'!$B$4:$N$194,7,FALSE)="x","x",ROUND(IF(VLOOKUP($E60,'Country Indicator Data'!$B$4:$N$194,7,FALSE)&gt;M$3,5,IF(VLOOKUP($E60,'Country Indicator Data'!$B$4:$N$194,7,FALSE)&lt;M$4,0,5-(M$3-VLOOKUP($E60,'Country Indicator Data'!$B$4:$N$194,7,FALSE))/(M$3-M$4)*5)),1)))</f>
        <v>1.6</v>
      </c>
      <c r="N60" s="188">
        <f t="shared" si="15"/>
        <v>2.4500000000000002</v>
      </c>
      <c r="O60" s="188">
        <f t="shared" si="16"/>
        <v>2.2166666666666668</v>
      </c>
      <c r="P60" s="188">
        <f>IF(B60="Regional crisis",VLOOKUP(C60,'Regional Crises'!$B$1:$R$69,12,FALSE),VLOOKUP(E60,'Country Indicator Data'!$B$4:$I$194,8,FALSE))</f>
        <v>4</v>
      </c>
      <c r="Q60" s="188">
        <f>IF($B60="Regional crisis",((IF(VLOOKUP($C60,'Regional Crises'!$B$1:$R$66,13,FALSE)="x","x",ROUND(IF(VLOOKUP($C60,'Regional Crises'!$B$1:$R$66,13,FALSE)&gt;Q$3,5,IF(VLOOKUP($C60,'Regional Crises'!$B$1:$R$66,13,FALSE)&lt;Q$4,0,5-(LOG(Q$3)-LOG(VLOOKUP($C60,'Regional Crises'!$B$1:$R$66,13,FALSE)))/(LOG(Q$3)-LOG(Q$4))*5)),1)))),(IF(VLOOKUP($E60,'Country Indicator Data'!$B$4:$N$194,9,FALSE)="x","x",ROUND(IF(VLOOKUP($E60,'Country Indicator Data'!$B$4:$N$194,9,FALSE)&gt;Q$3,5,IF(VLOOKUP($E60,'Country Indicator Data'!$B$4:$N$194,9,FALSE)&lt;Q$4,0,5-(LOG(Q$3)-LOG(VLOOKUP($E60,'Country Indicator Data'!$B$4:$N$194,9,FALSE)))/(LOG(Q$3)-LOG(Q$4))*5)),1))))</f>
        <v>4.7</v>
      </c>
      <c r="R60" s="188">
        <f t="shared" si="17"/>
        <v>4.3499999999999996</v>
      </c>
      <c r="S60" s="188">
        <f>IF(B60="Regional crisis",((IF(VLOOKUP($C60,'Regional Crises'!$B$1:$R$66,17,FALSE)="x","x",ROUND(IF(VLOOKUP($C60,'Regional Crises'!$B$1:$R$66,17,FALSE)&gt;S$3,0,IF(VLOOKUP($C60,'Regional Crises'!$B$1:$R$66,17,FALSE)&lt;S$4,5,(S$3-VLOOKUP($C60,'Regional Crises'!$B$1:$R$66,17,FALSE))/(S$3-S$4)*5)),1)))),(IF(VLOOKUP($E60,'Country Indicator Data'!$B$4:$N$194,13,FALSE)="x","x",ROUND(IF(VLOOKUP($E60,'Country Indicator Data'!$B$4:$N$194,13,FALSE)&gt;S$3,0,IF(VLOOKUP($E60,'Country Indicator Data'!$B$4:$N$194,13,FALSE)&lt;S$4,5,(S$3-VLOOKUP($E60,'Country Indicator Data'!$B$4:$N$194,13,FALSE))/(S$3-S$4)*5)),1))))</f>
        <v>3</v>
      </c>
      <c r="T60" s="188">
        <f>IF(B60="Regional crisis",((IF(VLOOKUP($C60,'Regional Crises'!$B$1:$R$66,14,FALSE)="x","x",ROUND(IF(VLOOKUP($C60,'Regional Crises'!$B$1:$R$66,14,FALSE)&gt;T$3,0,IF(VLOOKUP($C60,'Regional Crises'!$B$1:$R$66,14,FALSE)&lt;T$4,5,(T$3-VLOOKUP($C60,'Regional Crises'!$B$1:$R$66,14,FALSE))/(T$3-T$4)*5)),1)))),(IF(VLOOKUP($E60,'Country Indicator Data'!$B$4:$N$194,10,FALSE)="x","x",ROUND(IF(VLOOKUP($E60,'Country Indicator Data'!$B$4:$N$194,10,FALSE)&gt;T$3,0,IF(VLOOKUP($E60,'Country Indicator Data'!$B$4:$N$194,10,FALSE)&lt;T$4,5,(T$3-VLOOKUP($E60,'Country Indicator Data'!$B$4:$N$194,10,FALSE))/(T$3-T$4)*5)),1))))</f>
        <v>2.5</v>
      </c>
      <c r="U60" s="188">
        <f>IF(B60="Regional crisis",((IF(VLOOKUP($C60,'Regional Crises'!$B$1:$R$66,15,FALSE)="x","x",ROUND(IF(VLOOKUP($C60,'Regional Crises'!$B$1:$R$66,15,FALSE)&gt;U$3,0,IF(VLOOKUP($C60,'Regional Crises'!$B$1:$R$66,15,FALSE)&lt;U$4,5,(U$3-VLOOKUP($C60,'Regional Crises'!$B$1:$R$66,15,FALSE))/(U$3-U$4)*5)),1)))),(IF(VLOOKUP($E60,'Country Indicator Data'!$B$4:$N$194,11,FALSE)="x","x",ROUND(IF(VLOOKUP($E60,'Country Indicator Data'!$B$4:$N$194,11,FALSE)&gt;U$3,0,IF(VLOOKUP($E60,'Country Indicator Data'!$B$4:$N$194,11,FALSE)&lt;U$4,5,(U$3-VLOOKUP($E60,'Country Indicator Data'!$B$4:$N$194,11,FALSE))/(U$3-U$4)*5)),1))))</f>
        <v>1.5</v>
      </c>
      <c r="V60" s="188">
        <f>IF(B60="Regional crisis",((IF(VLOOKUP($C60,'Regional Crises'!$B$1:$R$66,16,FALSE)="x","x",ROUND(IF(VLOOKUP($C60,'Regional Crises'!$B$1:$R$66,16,FALSE)&gt;V$3,0,IF(VLOOKUP($C60,'Regional Crises'!$B$1:$R$66,16,FALSE)&lt;V$4,5,(V$3-VLOOKUP($C60,'Regional Crises'!$B$1:$R$66,16,FALSE))/(V$3-V$4)*5)),1)))),(IF(VLOOKUP($E60,'Country Indicator Data'!$B$4:$N$194,12,FALSE)="x","x",ROUND(IF(VLOOKUP($E60,'Country Indicator Data'!$B$4:$N$194,12,FALSE)&gt;V$3,0,IF(VLOOKUP($E60,'Country Indicator Data'!$B$4:$N$194,12,FALSE)&lt;V$4,5,(V$3-VLOOKUP($E60,'Country Indicator Data'!$B$4:$N$194,12,FALSE))/(V$3-V$4)*5)),1))))</f>
        <v>1.5</v>
      </c>
      <c r="W60" s="188">
        <f t="shared" si="18"/>
        <v>2.1</v>
      </c>
      <c r="X60" s="188">
        <f t="shared" si="19"/>
        <v>2.9</v>
      </c>
      <c r="Y60" s="212" t="str">
        <f>IF('Core Indicators'!FC57="x","x",IF('Core Indicators'!FC57&gt;=5,5,IF('Core Indicators'!FC57&gt;=4,4,IF('Core Indicators'!FC57&gt;=3,3,IF('Core Indicators'!FC57&gt;=2,2,IF('Core Indicators'!FC57&gt;=1,1,0))))))</f>
        <v>x</v>
      </c>
      <c r="Z60" s="188" t="str">
        <f t="shared" si="20"/>
        <v>x</v>
      </c>
      <c r="AA60" s="212">
        <f>'Crisis Indicator Data'!Y57</f>
        <v>1</v>
      </c>
      <c r="AB60" s="212">
        <f>'Crisis Indicator Data'!Z57</f>
        <v>1</v>
      </c>
      <c r="AC60" s="212">
        <f>'Crisis Indicator Data'!AA57</f>
        <v>1</v>
      </c>
      <c r="AD60" s="212">
        <f>'Crisis Indicator Data'!AB57</f>
        <v>0</v>
      </c>
      <c r="AE60" s="212">
        <f t="shared" si="10"/>
        <v>2</v>
      </c>
      <c r="AF60" s="212">
        <f>'Crisis Indicator Data'!AC57</f>
        <v>1</v>
      </c>
      <c r="AG60" s="212">
        <f>'Crisis Indicator Data'!AD57</f>
        <v>2</v>
      </c>
      <c r="AH60" s="212">
        <f t="shared" si="11"/>
        <v>3</v>
      </c>
      <c r="AI60" s="212">
        <f>'Crisis Indicator Data'!AE57</f>
        <v>1</v>
      </c>
      <c r="AJ60" s="212">
        <f>'Crisis Indicator Data'!AF57</f>
        <v>1</v>
      </c>
      <c r="AK60" s="212">
        <f>'Crisis Indicator Data'!AG57</f>
        <v>2</v>
      </c>
      <c r="AL60" s="212">
        <f t="shared" si="12"/>
        <v>3</v>
      </c>
      <c r="AM60" s="188">
        <f t="shared" si="21"/>
        <v>3</v>
      </c>
      <c r="AN60" s="188">
        <f t="shared" si="22"/>
        <v>3</v>
      </c>
    </row>
    <row r="61" spans="1:40" ht="13.5" customHeight="1" x14ac:dyDescent="0.3">
      <c r="A61" s="199" t="str">
        <f>'Crisis Indicator Data'!A58</f>
        <v>Floods in India</v>
      </c>
      <c r="B61" s="200" t="str">
        <f>'Crisis Indicator Data'!B58</f>
        <v>Flood</v>
      </c>
      <c r="C61" s="200" t="str">
        <f>'Crisis Indicator Data'!C58</f>
        <v>IND005</v>
      </c>
      <c r="D61" s="200" t="str">
        <f>'Crisis Indicator Data'!D58</f>
        <v>India</v>
      </c>
      <c r="E61" s="201" t="str">
        <f>'Crisis Indicator Data'!E58</f>
        <v>IND</v>
      </c>
      <c r="F61" s="188">
        <f>IF(B61="Regional crisis",(IF(VLOOKUP($C61,'Regional Crises'!$B$1:$R$66,7,FALSE)="x","x",ROUND(IF(VLOOKUP($C61,'Regional Crises'!$B$1:$R$66,7,FALSE)&gt;$F$3,5,IF(VLOOKUP($C61,'Regional Crises'!$B$1:$R$66,7,FALSE)&lt;F$4,0,($F$3-VLOOKUP($C61,'Regional Crises'!$B$1:$R$66,7,FALSE))/($F$3-$F$4)*5)),1))),IF(VLOOKUP($E61,'Country Indicator Data'!$B$4:$N$194,3,FALSE)="x","x",ROUND(IF(VLOOKUP($E61,'Country Indicator Data'!$B$4:$N$194,3,FALSE)&gt;$F$3,5,IF(VLOOKUP($E61,'Country Indicator Data'!$B$4:$N$194,3,FALSE)&lt;$F$4,0,($F$3-VLOOKUP($E61,'Country Indicator Data'!$B$4:$N$194,3,FALSE))/($F$3-$F$4)*5)),1)))</f>
        <v>2.5</v>
      </c>
      <c r="G61" s="188">
        <f>IF(B61="Regional crisis",(IF(VLOOKUP($C61,'Regional Crises'!$B$1:$R$66,9,FALSE)="x","x",ROUND(IF(VLOOKUP($C61,'Regional Crises'!$B$1:$R$66,9,FALSE)&gt;G$3,5,IF(VLOOKUP($C61,'Regional Crises'!$B$1:$R$66,9,FALSE)&lt;G$4,0,(G$3-VLOOKUP($C61,'Regional Crises'!$B$1:$R$66,9,FALSE))/(G$3-G$4)*5)),1))),IF(VLOOKUP($E61,'Country Indicator Data'!$B$4:$N$194,5,FALSE)="x","x",ROUND(IF(VLOOKUP($E61,'Country Indicator Data'!$B$4:$N$194,5,FALSE)&gt;G$3,5,IF(VLOOKUP($E61,'Country Indicator Data'!$B$4:$N$194,5,FALSE)&lt;G$4,0,(G$3-VLOOKUP($E61,'Country Indicator Data'!$B$4:$N$194,5,FALSE))/(G$3-G$4)*5)),1)))</f>
        <v>1.4</v>
      </c>
      <c r="H61" s="188">
        <f t="shared" si="13"/>
        <v>1.95</v>
      </c>
      <c r="I61" s="188">
        <f>IF(B61="Regional crisis",(IF(VLOOKUP($C61,'Regional Crises'!$B$1:$R$66,6,FALSE)="x","x",ROUND(IF(VLOOKUP($C61,'Regional Crises'!$B$1:$R$66,6,FALSE)&gt;I$3,5,IF(VLOOKUP($C61,'Regional Crises'!$B$1:$R$66,6,FALSE)&lt;I$4,0,5-(I$3-VLOOKUP($C61,'Regional Crises'!$B$1:$R$66,6,FALSE))/(I$3-I$4)*5)),1))),IF(VLOOKUP($E61,'Country Indicator Data'!$B$4:$N$194,2,FALSE)="x","x",ROUND(IF(VLOOKUP($E61,'Country Indicator Data'!$B$4:$N$194,2,FALSE)&gt;I$3,5,IF(VLOOKUP($E61,'Country Indicator Data'!$B$4:$N$194,2,FALSE)&lt;I$4,0,5-(I$3-VLOOKUP($E61,'Country Indicator Data'!$B$4:$N$194,2,FALSE))/(I$3-I$4)*5)),1)))</f>
        <v>4.4000000000000004</v>
      </c>
      <c r="J61" s="188">
        <f>IF(B61="Regional crisis",(IF(VLOOKUP($C61,'Regional Crises'!$B$1:$R$66,8,FALSE)="x","x",ROUND(IF(VLOOKUP($C61,'Regional Crises'!$B$1:$R$66,8,FALSE)&gt;J$3,5,IF(VLOOKUP($C61,'Regional Crises'!$B$1:$R$66,8,FALSE)&lt;J$4,0,5-(J$3-VLOOKUP($C61,'Regional Crises'!$B$1:$R$66,8,FALSE))/(J$3-J$4)*5)),1))),IF(VLOOKUP($E61,'Country Indicator Data'!$B$4:$N$194,4,FALSE)="x","x",ROUND(IF(VLOOKUP($E61,'Country Indicator Data'!$B$4:$N$194,4,FALSE)&gt;J$3,5,IF(VLOOKUP($E61,'Country Indicator Data'!$B$4:$N$194,4,FALSE)&lt;J$4,0,5-(J$3-VLOOKUP($E61,'Country Indicator Data'!$B$4:$N$194,4,FALSE))/(J$3-J$4)*5)),1)))</f>
        <v>0.1</v>
      </c>
      <c r="K61" s="188">
        <f t="shared" si="14"/>
        <v>2.25</v>
      </c>
      <c r="L61" s="188">
        <f>IF(B61="Regional crisis",(IF(VLOOKUP($C61,'Regional Crises'!$B$1:$R$66,10,FALSE)="x","x",ROUND(IF(VLOOKUP($C61,'Regional Crises'!$B$1:$R$66,10,FALSE)&gt;L$3,5,IF(VLOOKUP($C61,'Regional Crises'!$B$1:$R$66,10,FALSE)&lt;L$4,0,5-(L$3-VLOOKUP($C61,'Regional Crises'!$B$1:$R$66,10,FALSE))/(L$3-L$4)*5)),1))),IF(VLOOKUP($E61,'Country Indicator Data'!$B$4:$N$194,6,FALSE)="x","x",ROUND(IF(VLOOKUP($E61,'Country Indicator Data'!$B$4:$N$194,6,FALSE)&gt;L$3,5,IF(VLOOKUP($E61,'Country Indicator Data'!$B$4:$N$194,6,FALSE)&lt;L$4,0,5-(L$3-VLOOKUP($E61,'Country Indicator Data'!$B$4:$N$194,6,FALSE))/(L$3-L$4)*5)),1)))</f>
        <v>3.3</v>
      </c>
      <c r="M61" s="188">
        <f>IF(B61="Regional crisis",(IF(VLOOKUP($C61,'Regional Crises'!$B$1:$R$66,11,FALSE)="x","x",ROUND(IF(VLOOKUP($C61,'Regional Crises'!$B$1:$R$66,11,FALSE)&gt;M$3,5,IF(VLOOKUP($C61,'Regional Crises'!$B$1:$R$66,11,FALSE)&lt;M$4,0,5-(M$3-VLOOKUP($C61,'Regional Crises'!$B$1:$R$66,11,FALSE))/(M$3-M$4)*5)),1))),IF(VLOOKUP($E61,'Country Indicator Data'!$B$4:$N$194,7,FALSE)="x","x",ROUND(IF(VLOOKUP($E61,'Country Indicator Data'!$B$4:$N$194,7,FALSE)&gt;M$3,5,IF(VLOOKUP($E61,'Country Indicator Data'!$B$4:$N$194,7,FALSE)&lt;M$4,0,5-(M$3-VLOOKUP($E61,'Country Indicator Data'!$B$4:$N$194,7,FALSE))/(M$3-M$4)*5)),1)))</f>
        <v>1.6</v>
      </c>
      <c r="N61" s="188">
        <f t="shared" si="15"/>
        <v>2.4500000000000002</v>
      </c>
      <c r="O61" s="188">
        <f t="shared" si="16"/>
        <v>2.2166666666666668</v>
      </c>
      <c r="P61" s="188">
        <f>IF(B61="Regional crisis",VLOOKUP(C61,'Regional Crises'!$B$1:$R$69,12,FALSE),VLOOKUP(E61,'Country Indicator Data'!$B$4:$I$194,8,FALSE))</f>
        <v>4</v>
      </c>
      <c r="Q61" s="188">
        <f>IF($B61="Regional crisis",((IF(VLOOKUP($C61,'Regional Crises'!$B$1:$R$66,13,FALSE)="x","x",ROUND(IF(VLOOKUP($C61,'Regional Crises'!$B$1:$R$66,13,FALSE)&gt;Q$3,5,IF(VLOOKUP($C61,'Regional Crises'!$B$1:$R$66,13,FALSE)&lt;Q$4,0,5-(LOG(Q$3)-LOG(VLOOKUP($C61,'Regional Crises'!$B$1:$R$66,13,FALSE)))/(LOG(Q$3)-LOG(Q$4))*5)),1)))),(IF(VLOOKUP($E61,'Country Indicator Data'!$B$4:$N$194,9,FALSE)="x","x",ROUND(IF(VLOOKUP($E61,'Country Indicator Data'!$B$4:$N$194,9,FALSE)&gt;Q$3,5,IF(VLOOKUP($E61,'Country Indicator Data'!$B$4:$N$194,9,FALSE)&lt;Q$4,0,5-(LOG(Q$3)-LOG(VLOOKUP($E61,'Country Indicator Data'!$B$4:$N$194,9,FALSE)))/(LOG(Q$3)-LOG(Q$4))*5)),1))))</f>
        <v>4.7</v>
      </c>
      <c r="R61" s="188">
        <f t="shared" si="17"/>
        <v>4.3499999999999996</v>
      </c>
      <c r="S61" s="188">
        <f>IF(B61="Regional crisis",((IF(VLOOKUP($C61,'Regional Crises'!$B$1:$R$66,17,FALSE)="x","x",ROUND(IF(VLOOKUP($C61,'Regional Crises'!$B$1:$R$66,17,FALSE)&gt;S$3,0,IF(VLOOKUP($C61,'Regional Crises'!$B$1:$R$66,17,FALSE)&lt;S$4,5,(S$3-VLOOKUP($C61,'Regional Crises'!$B$1:$R$66,17,FALSE))/(S$3-S$4)*5)),1)))),(IF(VLOOKUP($E61,'Country Indicator Data'!$B$4:$N$194,13,FALSE)="x","x",ROUND(IF(VLOOKUP($E61,'Country Indicator Data'!$B$4:$N$194,13,FALSE)&gt;S$3,0,IF(VLOOKUP($E61,'Country Indicator Data'!$B$4:$N$194,13,FALSE)&lt;S$4,5,(S$3-VLOOKUP($E61,'Country Indicator Data'!$B$4:$N$194,13,FALSE))/(S$3-S$4)*5)),1))))</f>
        <v>3</v>
      </c>
      <c r="T61" s="188">
        <f>IF(B61="Regional crisis",((IF(VLOOKUP($C61,'Regional Crises'!$B$1:$R$66,14,FALSE)="x","x",ROUND(IF(VLOOKUP($C61,'Regional Crises'!$B$1:$R$66,14,FALSE)&gt;T$3,0,IF(VLOOKUP($C61,'Regional Crises'!$B$1:$R$66,14,FALSE)&lt;T$4,5,(T$3-VLOOKUP($C61,'Regional Crises'!$B$1:$R$66,14,FALSE))/(T$3-T$4)*5)),1)))),(IF(VLOOKUP($E61,'Country Indicator Data'!$B$4:$N$194,10,FALSE)="x","x",ROUND(IF(VLOOKUP($E61,'Country Indicator Data'!$B$4:$N$194,10,FALSE)&gt;T$3,0,IF(VLOOKUP($E61,'Country Indicator Data'!$B$4:$N$194,10,FALSE)&lt;T$4,5,(T$3-VLOOKUP($E61,'Country Indicator Data'!$B$4:$N$194,10,FALSE))/(T$3-T$4)*5)),1))))</f>
        <v>2.5</v>
      </c>
      <c r="U61" s="188">
        <f>IF(B61="Regional crisis",((IF(VLOOKUP($C61,'Regional Crises'!$B$1:$R$66,15,FALSE)="x","x",ROUND(IF(VLOOKUP($C61,'Regional Crises'!$B$1:$R$66,15,FALSE)&gt;U$3,0,IF(VLOOKUP($C61,'Regional Crises'!$B$1:$R$66,15,FALSE)&lt;U$4,5,(U$3-VLOOKUP($C61,'Regional Crises'!$B$1:$R$66,15,FALSE))/(U$3-U$4)*5)),1)))),(IF(VLOOKUP($E61,'Country Indicator Data'!$B$4:$N$194,11,FALSE)="x","x",ROUND(IF(VLOOKUP($E61,'Country Indicator Data'!$B$4:$N$194,11,FALSE)&gt;U$3,0,IF(VLOOKUP($E61,'Country Indicator Data'!$B$4:$N$194,11,FALSE)&lt;U$4,5,(U$3-VLOOKUP($E61,'Country Indicator Data'!$B$4:$N$194,11,FALSE))/(U$3-U$4)*5)),1))))</f>
        <v>1.5</v>
      </c>
      <c r="V61" s="188">
        <f>IF(B61="Regional crisis",((IF(VLOOKUP($C61,'Regional Crises'!$B$1:$R$66,16,FALSE)="x","x",ROUND(IF(VLOOKUP($C61,'Regional Crises'!$B$1:$R$66,16,FALSE)&gt;V$3,0,IF(VLOOKUP($C61,'Regional Crises'!$B$1:$R$66,16,FALSE)&lt;V$4,5,(V$3-VLOOKUP($C61,'Regional Crises'!$B$1:$R$66,16,FALSE))/(V$3-V$4)*5)),1)))),(IF(VLOOKUP($E61,'Country Indicator Data'!$B$4:$N$194,12,FALSE)="x","x",ROUND(IF(VLOOKUP($E61,'Country Indicator Data'!$B$4:$N$194,12,FALSE)&gt;V$3,0,IF(VLOOKUP($E61,'Country Indicator Data'!$B$4:$N$194,12,FALSE)&lt;V$4,5,(V$3-VLOOKUP($E61,'Country Indicator Data'!$B$4:$N$194,12,FALSE))/(V$3-V$4)*5)),1))))</f>
        <v>1.5</v>
      </c>
      <c r="W61" s="188">
        <f t="shared" si="18"/>
        <v>2.1</v>
      </c>
      <c r="X61" s="188">
        <f t="shared" si="19"/>
        <v>2.9</v>
      </c>
      <c r="Y61" s="212">
        <f>IF('Core Indicators'!FC58="x","x",IF('Core Indicators'!FC58&gt;=5,5,IF('Core Indicators'!FC58&gt;=4,4,IF('Core Indicators'!FC58&gt;=3,3,IF('Core Indicators'!FC58&gt;=2,2,IF('Core Indicators'!FC58&gt;=1,1,0))))))</f>
        <v>2</v>
      </c>
      <c r="Z61" s="188">
        <f t="shared" si="20"/>
        <v>2</v>
      </c>
      <c r="AA61" s="212">
        <f>'Crisis Indicator Data'!Y58</f>
        <v>1</v>
      </c>
      <c r="AB61" s="212">
        <f>'Crisis Indicator Data'!Z58</f>
        <v>0</v>
      </c>
      <c r="AC61" s="212">
        <f>'Crisis Indicator Data'!AA58</f>
        <v>0</v>
      </c>
      <c r="AD61" s="212">
        <f>'Crisis Indicator Data'!AB58</f>
        <v>0</v>
      </c>
      <c r="AE61" s="212">
        <f t="shared" si="10"/>
        <v>1</v>
      </c>
      <c r="AF61" s="212">
        <f>'Crisis Indicator Data'!AC58</f>
        <v>0</v>
      </c>
      <c r="AG61" s="212">
        <f>'Crisis Indicator Data'!AD58</f>
        <v>0</v>
      </c>
      <c r="AH61" s="212">
        <f t="shared" si="11"/>
        <v>0</v>
      </c>
      <c r="AI61" s="212">
        <f>'Crisis Indicator Data'!AE58</f>
        <v>0</v>
      </c>
      <c r="AJ61" s="212">
        <f>'Crisis Indicator Data'!AF58</f>
        <v>1</v>
      </c>
      <c r="AK61" s="212">
        <f>'Crisis Indicator Data'!AG58</f>
        <v>3</v>
      </c>
      <c r="AL61" s="212">
        <f t="shared" si="12"/>
        <v>3</v>
      </c>
      <c r="AM61" s="188">
        <f t="shared" si="21"/>
        <v>1</v>
      </c>
      <c r="AN61" s="188">
        <f t="shared" si="22"/>
        <v>1.5</v>
      </c>
    </row>
    <row r="62" spans="1:40" ht="13.5" customHeight="1" x14ac:dyDescent="0.3">
      <c r="A62" s="199" t="str">
        <f>'Crisis Indicator Data'!A59</f>
        <v>Regional Kashmir conflict</v>
      </c>
      <c r="B62" s="200" t="str">
        <f>'Crisis Indicator Data'!B59</f>
        <v>Regional crisis</v>
      </c>
      <c r="C62" s="200" t="str">
        <f>'Crisis Indicator Data'!C59</f>
        <v>REG003</v>
      </c>
      <c r="D62" s="200" t="str">
        <f>'Crisis Indicator Data'!D59</f>
        <v>India, Pakistan</v>
      </c>
      <c r="E62" s="201" t="str">
        <f>'Crisis Indicator Data'!E59</f>
        <v>IND, PAK</v>
      </c>
      <c r="F62" s="188">
        <f>IF(B62="Regional crisis",(IF(VLOOKUP($C62,'Regional Crises'!$B$1:$R$66,7,FALSE)="x","x",ROUND(IF(VLOOKUP($C62,'Regional Crises'!$B$1:$R$66,7,FALSE)&gt;$F$3,5,IF(VLOOKUP($C62,'Regional Crises'!$B$1:$R$66,7,FALSE)&lt;F$4,0,($F$3-VLOOKUP($C62,'Regional Crises'!$B$1:$R$66,7,FALSE))/($F$3-$F$4)*5)),1))),IF(VLOOKUP($E62,'Country Indicator Data'!$B$4:$N$194,3,FALSE)="x","x",ROUND(IF(VLOOKUP($E62,'Country Indicator Data'!$B$4:$N$194,3,FALSE)&gt;$F$3,5,IF(VLOOKUP($E62,'Country Indicator Data'!$B$4:$N$194,3,FALSE)&lt;$F$4,0,($F$3-VLOOKUP($E62,'Country Indicator Data'!$B$4:$N$194,3,FALSE))/($F$3-$F$4)*5)),1)))</f>
        <v>3.2</v>
      </c>
      <c r="G62" s="188">
        <f>IF(B62="Regional crisis",(IF(VLOOKUP($C62,'Regional Crises'!$B$1:$R$66,9,FALSE)="x","x",ROUND(IF(VLOOKUP($C62,'Regional Crises'!$B$1:$R$66,9,FALSE)&gt;G$3,5,IF(VLOOKUP($C62,'Regional Crises'!$B$1:$R$66,9,FALSE)&lt;G$4,0,(G$3-VLOOKUP($C62,'Regional Crises'!$B$1:$R$66,9,FALSE))/(G$3-G$4)*5)),1))),IF(VLOOKUP($E62,'Country Indicator Data'!$B$4:$N$194,5,FALSE)="x","x",ROUND(IF(VLOOKUP($E62,'Country Indicator Data'!$B$4:$N$194,5,FALSE)&gt;G$3,5,IF(VLOOKUP($E62,'Country Indicator Data'!$B$4:$N$194,5,FALSE)&lt;G$4,0,(G$3-VLOOKUP($E62,'Country Indicator Data'!$B$4:$N$194,5,FALSE))/(G$3-G$4)*5)),1)))</f>
        <v>2.2999999999999998</v>
      </c>
      <c r="H62" s="188">
        <f t="shared" si="13"/>
        <v>2.75</v>
      </c>
      <c r="I62" s="188">
        <f>IF(B62="Regional crisis",(IF(VLOOKUP($C62,'Regional Crises'!$B$1:$R$66,6,FALSE)="x","x",ROUND(IF(VLOOKUP($C62,'Regional Crises'!$B$1:$R$66,6,FALSE)&gt;I$3,5,IF(VLOOKUP($C62,'Regional Crises'!$B$1:$R$66,6,FALSE)&lt;I$4,0,5-(I$3-VLOOKUP($C62,'Regional Crises'!$B$1:$R$66,6,FALSE))/(I$3-I$4)*5)),1))),IF(VLOOKUP($E62,'Country Indicator Data'!$B$4:$N$194,2,FALSE)="x","x",ROUND(IF(VLOOKUP($E62,'Country Indicator Data'!$B$4:$N$194,2,FALSE)&gt;I$3,5,IF(VLOOKUP($E62,'Country Indicator Data'!$B$4:$N$194,2,FALSE)&lt;I$4,0,5-(I$3-VLOOKUP($E62,'Country Indicator Data'!$B$4:$N$194,2,FALSE))/(I$3-I$4)*5)),1)))</f>
        <v>3.8</v>
      </c>
      <c r="J62" s="188">
        <f>IF(B62="Regional crisis",(IF(VLOOKUP($C62,'Regional Crises'!$B$1:$R$66,8,FALSE)="x","x",ROUND(IF(VLOOKUP($C62,'Regional Crises'!$B$1:$R$66,8,FALSE)&gt;J$3,5,IF(VLOOKUP($C62,'Regional Crises'!$B$1:$R$66,8,FALSE)&lt;J$4,0,5-(J$3-VLOOKUP($C62,'Regional Crises'!$B$1:$R$66,8,FALSE))/(J$3-J$4)*5)),1))),IF(VLOOKUP($E62,'Country Indicator Data'!$B$4:$N$194,4,FALSE)="x","x",ROUND(IF(VLOOKUP($E62,'Country Indicator Data'!$B$4:$N$194,4,FALSE)&gt;J$3,5,IF(VLOOKUP($E62,'Country Indicator Data'!$B$4:$N$194,4,FALSE)&lt;J$4,0,5-(J$3-VLOOKUP($E62,'Country Indicator Data'!$B$4:$N$194,4,FALSE))/(J$3-J$4)*5)),1)))</f>
        <v>0.8</v>
      </c>
      <c r="K62" s="188">
        <f t="shared" si="14"/>
        <v>2.2999999999999998</v>
      </c>
      <c r="L62" s="188">
        <f>IF(B62="Regional crisis",(IF(VLOOKUP($C62,'Regional Crises'!$B$1:$R$66,10,FALSE)="x","x",ROUND(IF(VLOOKUP($C62,'Regional Crises'!$B$1:$R$66,10,FALSE)&gt;L$3,5,IF(VLOOKUP($C62,'Regional Crises'!$B$1:$R$66,10,FALSE)&lt;L$4,0,5-(L$3-VLOOKUP($C62,'Regional Crises'!$B$1:$R$66,10,FALSE))/(L$3-L$4)*5)),1))),IF(VLOOKUP($E62,'Country Indicator Data'!$B$4:$N$194,6,FALSE)="x","x",ROUND(IF(VLOOKUP($E62,'Country Indicator Data'!$B$4:$N$194,6,FALSE)&gt;L$3,5,IF(VLOOKUP($E62,'Country Indicator Data'!$B$4:$N$194,6,FALSE)&lt;L$4,0,5-(L$3-VLOOKUP($E62,'Country Indicator Data'!$B$4:$N$194,6,FALSE))/(L$3-L$4)*5)),1)))</f>
        <v>3.5</v>
      </c>
      <c r="M62" s="188">
        <f>IF(B62="Regional crisis",(IF(VLOOKUP($C62,'Regional Crises'!$B$1:$R$66,11,FALSE)="x","x",ROUND(IF(VLOOKUP($C62,'Regional Crises'!$B$1:$R$66,11,FALSE)&gt;M$3,5,IF(VLOOKUP($C62,'Regional Crises'!$B$1:$R$66,11,FALSE)&lt;M$4,0,5-(M$3-VLOOKUP($C62,'Regional Crises'!$B$1:$R$66,11,FALSE))/(M$3-M$4)*5)),1))),IF(VLOOKUP($E62,'Country Indicator Data'!$B$4:$N$194,7,FALSE)="x","x",ROUND(IF(VLOOKUP($E62,'Country Indicator Data'!$B$4:$N$194,7,FALSE)&gt;M$3,5,IF(VLOOKUP($E62,'Country Indicator Data'!$B$4:$N$194,7,FALSE)&lt;M$4,0,5-(M$3-VLOOKUP($E62,'Country Indicator Data'!$B$4:$N$194,7,FALSE))/(M$3-M$4)*5)),1)))</f>
        <v>1.3</v>
      </c>
      <c r="N62" s="188">
        <f t="shared" si="15"/>
        <v>2.4</v>
      </c>
      <c r="O62" s="188">
        <f t="shared" si="16"/>
        <v>2.4833333333333329</v>
      </c>
      <c r="P62" s="188">
        <f>IF(B62="Regional crisis",VLOOKUP(C62,'Regional Crises'!$B$1:$R$69,12,FALSE),VLOOKUP(E62,'Country Indicator Data'!$B$4:$I$194,8,FALSE))</f>
        <v>3.5</v>
      </c>
      <c r="Q62" s="188">
        <f>IF($B62="Regional crisis",((IF(VLOOKUP($C62,'Regional Crises'!$B$1:$R$66,13,FALSE)="x","x",ROUND(IF(VLOOKUP($C62,'Regional Crises'!$B$1:$R$66,13,FALSE)&gt;Q$3,5,IF(VLOOKUP($C62,'Regional Crises'!$B$1:$R$66,13,FALSE)&lt;Q$4,0,5-(LOG(Q$3)-LOG(VLOOKUP($C62,'Regional Crises'!$B$1:$R$66,13,FALSE)))/(LOG(Q$3)-LOG(Q$4))*5)),1)))),(IF(VLOOKUP($E62,'Country Indicator Data'!$B$4:$N$194,9,FALSE)="x","x",ROUND(IF(VLOOKUP($E62,'Country Indicator Data'!$B$4:$N$194,9,FALSE)&gt;Q$3,5,IF(VLOOKUP($E62,'Country Indicator Data'!$B$4:$N$194,9,FALSE)&lt;Q$4,0,5-(LOG(Q$3)-LOG(VLOOKUP($E62,'Country Indicator Data'!$B$4:$N$194,9,FALSE)))/(LOG(Q$3)-LOG(Q$4))*5)),1))))</f>
        <v>4.9000000000000004</v>
      </c>
      <c r="R62" s="188">
        <f t="shared" si="17"/>
        <v>4.2</v>
      </c>
      <c r="S62" s="188">
        <f>IF(B62="Regional crisis",((IF(VLOOKUP($C62,'Regional Crises'!$B$1:$R$66,17,FALSE)="x","x",ROUND(IF(VLOOKUP($C62,'Regional Crises'!$B$1:$R$66,17,FALSE)&gt;S$3,0,IF(VLOOKUP($C62,'Regional Crises'!$B$1:$R$66,17,FALSE)&lt;S$4,5,(S$3-VLOOKUP($C62,'Regional Crises'!$B$1:$R$66,17,FALSE))/(S$3-S$4)*5)),1)))),(IF(VLOOKUP($E62,'Country Indicator Data'!$B$4:$N$194,13,FALSE)="x","x",ROUND(IF(VLOOKUP($E62,'Country Indicator Data'!$B$4:$N$194,13,FALSE)&gt;S$3,0,IF(VLOOKUP($E62,'Country Indicator Data'!$B$4:$N$194,13,FALSE)&lt;S$4,5,(S$3-VLOOKUP($E62,'Country Indicator Data'!$B$4:$N$194,13,FALSE))/(S$3-S$4)*5)),1))))</f>
        <v>3.2</v>
      </c>
      <c r="T62" s="188">
        <f>IF(B62="Regional crisis",((IF(VLOOKUP($C62,'Regional Crises'!$B$1:$R$66,14,FALSE)="x","x",ROUND(IF(VLOOKUP($C62,'Regional Crises'!$B$1:$R$66,14,FALSE)&gt;T$3,0,IF(VLOOKUP($C62,'Regional Crises'!$B$1:$R$66,14,FALSE)&lt;T$4,5,(T$3-VLOOKUP($C62,'Regional Crises'!$B$1:$R$66,14,FALSE))/(T$3-T$4)*5)),1)))),(IF(VLOOKUP($E62,'Country Indicator Data'!$B$4:$N$194,10,FALSE)="x","x",ROUND(IF(VLOOKUP($E62,'Country Indicator Data'!$B$4:$N$194,10,FALSE)&gt;T$3,0,IF(VLOOKUP($E62,'Country Indicator Data'!$B$4:$N$194,10,FALSE)&lt;T$4,5,(T$3-VLOOKUP($E62,'Country Indicator Data'!$B$4:$N$194,10,FALSE))/(T$3-T$4)*5)),1))))</f>
        <v>2.8</v>
      </c>
      <c r="U62" s="188">
        <f>IF(B62="Regional crisis",((IF(VLOOKUP($C62,'Regional Crises'!$B$1:$R$66,15,FALSE)="x","x",ROUND(IF(VLOOKUP($C62,'Regional Crises'!$B$1:$R$66,15,FALSE)&gt;U$3,0,IF(VLOOKUP($C62,'Regional Crises'!$B$1:$R$66,15,FALSE)&lt;U$4,5,(U$3-VLOOKUP($C62,'Regional Crises'!$B$1:$R$66,15,FALSE))/(U$3-U$4)*5)),1)))),(IF(VLOOKUP($E62,'Country Indicator Data'!$B$4:$N$194,11,FALSE)="x","x",ROUND(IF(VLOOKUP($E62,'Country Indicator Data'!$B$4:$N$194,11,FALSE)&gt;U$3,0,IF(VLOOKUP($E62,'Country Indicator Data'!$B$4:$N$194,11,FALSE)&lt;U$4,5,(U$3-VLOOKUP($E62,'Country Indicator Data'!$B$4:$N$194,11,FALSE))/(U$3-U$4)*5)),1))))</f>
        <v>2.4</v>
      </c>
      <c r="V62" s="188">
        <f>IF(B62="Regional crisis",((IF(VLOOKUP($C62,'Regional Crises'!$B$1:$R$66,16,FALSE)="x","x",ROUND(IF(VLOOKUP($C62,'Regional Crises'!$B$1:$R$66,16,FALSE)&gt;V$3,0,IF(VLOOKUP($C62,'Regional Crises'!$B$1:$R$66,16,FALSE)&lt;V$4,5,(V$3-VLOOKUP($C62,'Regional Crises'!$B$1:$R$66,16,FALSE))/(V$3-V$4)*5)),1)))),(IF(VLOOKUP($E62,'Country Indicator Data'!$B$4:$N$194,12,FALSE)="x","x",ROUND(IF(VLOOKUP($E62,'Country Indicator Data'!$B$4:$N$194,12,FALSE)&gt;V$3,0,IF(VLOOKUP($E62,'Country Indicator Data'!$B$4:$N$194,12,FALSE)&lt;V$4,5,(V$3-VLOOKUP($E62,'Country Indicator Data'!$B$4:$N$194,12,FALSE))/(V$3-V$4)*5)),1))))</f>
        <v>2.2999999999999998</v>
      </c>
      <c r="W62" s="188">
        <f t="shared" si="18"/>
        <v>2.7</v>
      </c>
      <c r="X62" s="188">
        <f t="shared" si="19"/>
        <v>3.1</v>
      </c>
      <c r="Y62" s="212">
        <f>IF('Core Indicators'!FC59="x","x",IF('Core Indicators'!FC59&gt;=5,5,IF('Core Indicators'!FC59&gt;=4,4,IF('Core Indicators'!FC59&gt;=3,3,IF('Core Indicators'!FC59&gt;=2,2,IF('Core Indicators'!FC59&gt;=1,1,0))))))</f>
        <v>3</v>
      </c>
      <c r="Z62" s="188">
        <f t="shared" si="20"/>
        <v>3</v>
      </c>
      <c r="AA62" s="212">
        <f>'Crisis Indicator Data'!Y59</f>
        <v>2</v>
      </c>
      <c r="AB62" s="212">
        <f>'Crisis Indicator Data'!Z59</f>
        <v>1</v>
      </c>
      <c r="AC62" s="212">
        <f>'Crisis Indicator Data'!AA59</f>
        <v>2</v>
      </c>
      <c r="AD62" s="212">
        <f>'Crisis Indicator Data'!AB59</f>
        <v>0</v>
      </c>
      <c r="AE62" s="212">
        <f t="shared" si="10"/>
        <v>2</v>
      </c>
      <c r="AF62" s="212">
        <f>'Crisis Indicator Data'!AC59</f>
        <v>1</v>
      </c>
      <c r="AG62" s="212">
        <f>'Crisis Indicator Data'!AD59</f>
        <v>2</v>
      </c>
      <c r="AH62" s="212">
        <f t="shared" si="11"/>
        <v>3</v>
      </c>
      <c r="AI62" s="212">
        <f>'Crisis Indicator Data'!AE59</f>
        <v>1</v>
      </c>
      <c r="AJ62" s="212">
        <f>'Crisis Indicator Data'!AF59</f>
        <v>1</v>
      </c>
      <c r="AK62" s="212">
        <f>'Crisis Indicator Data'!AG59</f>
        <v>3</v>
      </c>
      <c r="AL62" s="212">
        <f t="shared" si="12"/>
        <v>4</v>
      </c>
      <c r="AM62" s="188">
        <f t="shared" si="21"/>
        <v>3</v>
      </c>
      <c r="AN62" s="188">
        <f t="shared" si="22"/>
        <v>3</v>
      </c>
    </row>
    <row r="63" spans="1:40" ht="13.5" customHeight="1" x14ac:dyDescent="0.3">
      <c r="A63" s="199" t="str">
        <f>'Crisis Indicator Data'!A60</f>
        <v>Papua Conflict</v>
      </c>
      <c r="B63" s="200" t="str">
        <f>'Crisis Indicator Data'!B60</f>
        <v>Conflict</v>
      </c>
      <c r="C63" s="200" t="str">
        <f>'Crisis Indicator Data'!C60</f>
        <v>IDN002</v>
      </c>
      <c r="D63" s="200" t="str">
        <f>'Crisis Indicator Data'!D60</f>
        <v>Indonesia</v>
      </c>
      <c r="E63" s="201" t="str">
        <f>'Crisis Indicator Data'!E60</f>
        <v>IDN</v>
      </c>
      <c r="F63" s="188">
        <f>IF(B63="Regional crisis",(IF(VLOOKUP($C63,'Regional Crises'!$B$1:$R$66,7,FALSE)="x","x",ROUND(IF(VLOOKUP($C63,'Regional Crises'!$B$1:$R$66,7,FALSE)&gt;$F$3,5,IF(VLOOKUP($C63,'Regional Crises'!$B$1:$R$66,7,FALSE)&lt;F$4,0,($F$3-VLOOKUP($C63,'Regional Crises'!$B$1:$R$66,7,FALSE))/($F$3-$F$4)*5)),1))),IF(VLOOKUP($E63,'Country Indicator Data'!$B$4:$N$194,3,FALSE)="x","x",ROUND(IF(VLOOKUP($E63,'Country Indicator Data'!$B$4:$N$194,3,FALSE)&gt;$F$3,5,IF(VLOOKUP($E63,'Country Indicator Data'!$B$4:$N$194,3,FALSE)&lt;$F$4,0,($F$3-VLOOKUP($E63,'Country Indicator Data'!$B$4:$N$194,3,FALSE))/($F$3-$F$4)*5)),1)))</f>
        <v>3.2</v>
      </c>
      <c r="G63" s="188">
        <f>IF(B63="Regional crisis",(IF(VLOOKUP($C63,'Regional Crises'!$B$1:$R$66,9,FALSE)="x","x",ROUND(IF(VLOOKUP($C63,'Regional Crises'!$B$1:$R$66,9,FALSE)&gt;G$3,5,IF(VLOOKUP($C63,'Regional Crises'!$B$1:$R$66,9,FALSE)&lt;G$4,0,(G$3-VLOOKUP($C63,'Regional Crises'!$B$1:$R$66,9,FALSE))/(G$3-G$4)*5)),1))),IF(VLOOKUP($E63,'Country Indicator Data'!$B$4:$N$194,5,FALSE)="x","x",ROUND(IF(VLOOKUP($E63,'Country Indicator Data'!$B$4:$N$194,5,FALSE)&gt;G$3,5,IF(VLOOKUP($E63,'Country Indicator Data'!$B$4:$N$194,5,FALSE)&lt;G$4,0,(G$3-VLOOKUP($E63,'Country Indicator Data'!$B$4:$N$194,5,FALSE))/(G$3-G$4)*5)),1)))</f>
        <v>1.8</v>
      </c>
      <c r="H63" s="188">
        <f t="shared" si="13"/>
        <v>2.5</v>
      </c>
      <c r="I63" s="188">
        <f>IF(B63="Regional crisis",(IF(VLOOKUP($C63,'Regional Crises'!$B$1:$R$66,6,FALSE)="x","x",ROUND(IF(VLOOKUP($C63,'Regional Crises'!$B$1:$R$66,6,FALSE)&gt;I$3,5,IF(VLOOKUP($C63,'Regional Crises'!$B$1:$R$66,6,FALSE)&lt;I$4,0,5-(I$3-VLOOKUP($C63,'Regional Crises'!$B$1:$R$66,6,FALSE))/(I$3-I$4)*5)),1))),IF(VLOOKUP($E63,'Country Indicator Data'!$B$4:$N$194,2,FALSE)="x","x",ROUND(IF(VLOOKUP($E63,'Country Indicator Data'!$B$4:$N$194,2,FALSE)&gt;I$3,5,IF(VLOOKUP($E63,'Country Indicator Data'!$B$4:$N$194,2,FALSE)&lt;I$4,0,5-(I$3-VLOOKUP($E63,'Country Indicator Data'!$B$4:$N$194,2,FALSE))/(I$3-I$4)*5)),1)))</f>
        <v>3.9</v>
      </c>
      <c r="J63" s="188">
        <f>IF(B63="Regional crisis",(IF(VLOOKUP($C63,'Regional Crises'!$B$1:$R$66,8,FALSE)="x","x",ROUND(IF(VLOOKUP($C63,'Regional Crises'!$B$1:$R$66,8,FALSE)&gt;J$3,5,IF(VLOOKUP($C63,'Regional Crises'!$B$1:$R$66,8,FALSE)&lt;J$4,0,5-(J$3-VLOOKUP($C63,'Regional Crises'!$B$1:$R$66,8,FALSE))/(J$3-J$4)*5)),1))),IF(VLOOKUP($E63,'Country Indicator Data'!$B$4:$N$194,4,FALSE)="x","x",ROUND(IF(VLOOKUP($E63,'Country Indicator Data'!$B$4:$N$194,4,FALSE)&gt;J$3,5,IF(VLOOKUP($E63,'Country Indicator Data'!$B$4:$N$194,4,FALSE)&lt;J$4,0,5-(J$3-VLOOKUP($E63,'Country Indicator Data'!$B$4:$N$194,4,FALSE))/(J$3-J$4)*5)),1)))</f>
        <v>1.1000000000000001</v>
      </c>
      <c r="K63" s="188">
        <f t="shared" si="14"/>
        <v>2.5</v>
      </c>
      <c r="L63" s="188">
        <f>IF(B63="Regional crisis",(IF(VLOOKUP($C63,'Regional Crises'!$B$1:$R$66,10,FALSE)="x","x",ROUND(IF(VLOOKUP($C63,'Regional Crises'!$B$1:$R$66,10,FALSE)&gt;L$3,5,IF(VLOOKUP($C63,'Regional Crises'!$B$1:$R$66,10,FALSE)&lt;L$4,0,5-(L$3-VLOOKUP($C63,'Regional Crises'!$B$1:$R$66,10,FALSE))/(L$3-L$4)*5)),1))),IF(VLOOKUP($E63,'Country Indicator Data'!$B$4:$N$194,6,FALSE)="x","x",ROUND(IF(VLOOKUP($E63,'Country Indicator Data'!$B$4:$N$194,6,FALSE)&gt;L$3,5,IF(VLOOKUP($E63,'Country Indicator Data'!$B$4:$N$194,6,FALSE)&lt;L$4,0,5-(L$3-VLOOKUP($E63,'Country Indicator Data'!$B$4:$N$194,6,FALSE))/(L$3-L$4)*5)),1)))</f>
        <v>3</v>
      </c>
      <c r="M63" s="188">
        <f>IF(B63="Regional crisis",(IF(VLOOKUP($C63,'Regional Crises'!$B$1:$R$66,11,FALSE)="x","x",ROUND(IF(VLOOKUP($C63,'Regional Crises'!$B$1:$R$66,11,FALSE)&gt;M$3,5,IF(VLOOKUP($C63,'Regional Crises'!$B$1:$R$66,11,FALSE)&lt;M$4,0,5-(M$3-VLOOKUP($C63,'Regional Crises'!$B$1:$R$66,11,FALSE))/(M$3-M$4)*5)),1))),IF(VLOOKUP($E63,'Country Indicator Data'!$B$4:$N$194,7,FALSE)="x","x",ROUND(IF(VLOOKUP($E63,'Country Indicator Data'!$B$4:$N$194,7,FALSE)&gt;M$3,5,IF(VLOOKUP($E63,'Country Indicator Data'!$B$4:$N$194,7,FALSE)&lt;M$4,0,5-(M$3-VLOOKUP($E63,'Country Indicator Data'!$B$4:$N$194,7,FALSE))/(M$3-M$4)*5)),1)))</f>
        <v>1.8</v>
      </c>
      <c r="N63" s="188">
        <f t="shared" si="15"/>
        <v>2.4</v>
      </c>
      <c r="O63" s="188">
        <f t="shared" si="16"/>
        <v>2.4666666666666668</v>
      </c>
      <c r="P63" s="188">
        <f>IF(B63="Regional crisis",VLOOKUP(C63,'Regional Crises'!$B$1:$R$69,12,FALSE),VLOOKUP(E63,'Country Indicator Data'!$B$4:$I$194,8,FALSE))</f>
        <v>4</v>
      </c>
      <c r="Q63" s="188">
        <f>IF($B63="Regional crisis",((IF(VLOOKUP($C63,'Regional Crises'!$B$1:$R$66,13,FALSE)="x","x",ROUND(IF(VLOOKUP($C63,'Regional Crises'!$B$1:$R$66,13,FALSE)&gt;Q$3,5,IF(VLOOKUP($C63,'Regional Crises'!$B$1:$R$66,13,FALSE)&lt;Q$4,0,5-(LOG(Q$3)-LOG(VLOOKUP($C63,'Regional Crises'!$B$1:$R$66,13,FALSE)))/(LOG(Q$3)-LOG(Q$4))*5)),1)))),(IF(VLOOKUP($E63,'Country Indicator Data'!$B$4:$N$194,9,FALSE)="x","x",ROUND(IF(VLOOKUP($E63,'Country Indicator Data'!$B$4:$N$194,9,FALSE)&gt;Q$3,5,IF(VLOOKUP($E63,'Country Indicator Data'!$B$4:$N$194,9,FALSE)&lt;Q$4,0,5-(LOG(Q$3)-LOG(VLOOKUP($E63,'Country Indicator Data'!$B$4:$N$194,9,FALSE)))/(LOG(Q$3)-LOG(Q$4))*5)),1))))</f>
        <v>2.2999999999999998</v>
      </c>
      <c r="R63" s="188">
        <f t="shared" si="17"/>
        <v>3.15</v>
      </c>
      <c r="S63" s="188">
        <f>IF(B63="Regional crisis",((IF(VLOOKUP($C63,'Regional Crises'!$B$1:$R$66,17,FALSE)="x","x",ROUND(IF(VLOOKUP($C63,'Regional Crises'!$B$1:$R$66,17,FALSE)&gt;S$3,0,IF(VLOOKUP($C63,'Regional Crises'!$B$1:$R$66,17,FALSE)&lt;S$4,5,(S$3-VLOOKUP($C63,'Regional Crises'!$B$1:$R$66,17,FALSE))/(S$3-S$4)*5)),1)))),(IF(VLOOKUP($E63,'Country Indicator Data'!$B$4:$N$194,13,FALSE)="x","x",ROUND(IF(VLOOKUP($E63,'Country Indicator Data'!$B$4:$N$194,13,FALSE)&gt;S$3,0,IF(VLOOKUP($E63,'Country Indicator Data'!$B$4:$N$194,13,FALSE)&lt;S$4,5,(S$3-VLOOKUP($E63,'Country Indicator Data'!$B$4:$N$194,13,FALSE))/(S$3-S$4)*5)),1))))</f>
        <v>3</v>
      </c>
      <c r="T63" s="188">
        <f>IF(B63="Regional crisis",((IF(VLOOKUP($C63,'Regional Crises'!$B$1:$R$66,14,FALSE)="x","x",ROUND(IF(VLOOKUP($C63,'Regional Crises'!$B$1:$R$66,14,FALSE)&gt;T$3,0,IF(VLOOKUP($C63,'Regional Crises'!$B$1:$R$66,14,FALSE)&lt;T$4,5,(T$3-VLOOKUP($C63,'Regional Crises'!$B$1:$R$66,14,FALSE))/(T$3-T$4)*5)),1)))),(IF(VLOOKUP($E63,'Country Indicator Data'!$B$4:$N$194,10,FALSE)="x","x",ROUND(IF(VLOOKUP($E63,'Country Indicator Data'!$B$4:$N$194,10,FALSE)&gt;T$3,0,IF(VLOOKUP($E63,'Country Indicator Data'!$B$4:$N$194,10,FALSE)&lt;T$4,5,(T$3-VLOOKUP($E63,'Country Indicator Data'!$B$4:$N$194,10,FALSE))/(T$3-T$4)*5)),1))))</f>
        <v>2.8</v>
      </c>
      <c r="U63" s="188">
        <f>IF(B63="Regional crisis",((IF(VLOOKUP($C63,'Regional Crises'!$B$1:$R$66,15,FALSE)="x","x",ROUND(IF(VLOOKUP($C63,'Regional Crises'!$B$1:$R$66,15,FALSE)&gt;U$3,0,IF(VLOOKUP($C63,'Regional Crises'!$B$1:$R$66,15,FALSE)&lt;U$4,5,(U$3-VLOOKUP($C63,'Regional Crises'!$B$1:$R$66,15,FALSE))/(U$3-U$4)*5)),1)))),(IF(VLOOKUP($E63,'Country Indicator Data'!$B$4:$N$194,11,FALSE)="x","x",ROUND(IF(VLOOKUP($E63,'Country Indicator Data'!$B$4:$N$194,11,FALSE)&gt;U$3,0,IF(VLOOKUP($E63,'Country Indicator Data'!$B$4:$N$194,11,FALSE)&lt;U$4,5,(U$3-VLOOKUP($E63,'Country Indicator Data'!$B$4:$N$194,11,FALSE))/(U$3-U$4)*5)),1))))</f>
        <v>2</v>
      </c>
      <c r="V63" s="188">
        <f>IF(B63="Regional crisis",((IF(VLOOKUP($C63,'Regional Crises'!$B$1:$R$66,16,FALSE)="x","x",ROUND(IF(VLOOKUP($C63,'Regional Crises'!$B$1:$R$66,16,FALSE)&gt;V$3,0,IF(VLOOKUP($C63,'Regional Crises'!$B$1:$R$66,16,FALSE)&lt;V$4,5,(V$3-VLOOKUP($C63,'Regional Crises'!$B$1:$R$66,16,FALSE))/(V$3-V$4)*5)),1)))),(IF(VLOOKUP($E63,'Country Indicator Data'!$B$4:$N$194,12,FALSE)="x","x",ROUND(IF(VLOOKUP($E63,'Country Indicator Data'!$B$4:$N$194,12,FALSE)&gt;V$3,0,IF(VLOOKUP($E63,'Country Indicator Data'!$B$4:$N$194,12,FALSE)&lt;V$4,5,(V$3-VLOOKUP($E63,'Country Indicator Data'!$B$4:$N$194,12,FALSE))/(V$3-V$4)*5)),1))))</f>
        <v>2</v>
      </c>
      <c r="W63" s="188">
        <f t="shared" si="18"/>
        <v>2.5</v>
      </c>
      <c r="X63" s="188">
        <f t="shared" si="19"/>
        <v>2.7</v>
      </c>
      <c r="Y63" s="212">
        <f>IF('Core Indicators'!FC60="x","x",IF('Core Indicators'!FC60&gt;=5,5,IF('Core Indicators'!FC60&gt;=4,4,IF('Core Indicators'!FC60&gt;=3,3,IF('Core Indicators'!FC60&gt;=2,2,IF('Core Indicators'!FC60&gt;=1,1,0))))))</f>
        <v>4</v>
      </c>
      <c r="Z63" s="188">
        <f t="shared" si="20"/>
        <v>4</v>
      </c>
      <c r="AA63" s="212">
        <f>'Crisis Indicator Data'!Y60</f>
        <v>0</v>
      </c>
      <c r="AB63" s="212">
        <f>'Crisis Indicator Data'!Z60</f>
        <v>2</v>
      </c>
      <c r="AC63" s="212">
        <f>'Crisis Indicator Data'!AA60</f>
        <v>2</v>
      </c>
      <c r="AD63" s="212">
        <f>'Crisis Indicator Data'!AB60</f>
        <v>0</v>
      </c>
      <c r="AE63" s="212">
        <f t="shared" si="10"/>
        <v>2</v>
      </c>
      <c r="AF63" s="212">
        <f>'Crisis Indicator Data'!AC60</f>
        <v>0</v>
      </c>
      <c r="AG63" s="212">
        <f>'Crisis Indicator Data'!AD60</f>
        <v>1</v>
      </c>
      <c r="AH63" s="212">
        <f t="shared" si="11"/>
        <v>1</v>
      </c>
      <c r="AI63" s="212">
        <f>'Crisis Indicator Data'!AE60</f>
        <v>2</v>
      </c>
      <c r="AJ63" s="212">
        <f>'Crisis Indicator Data'!AF60</f>
        <v>0</v>
      </c>
      <c r="AK63" s="212">
        <f>'Crisis Indicator Data'!AG60</f>
        <v>2</v>
      </c>
      <c r="AL63" s="212">
        <f t="shared" si="12"/>
        <v>3</v>
      </c>
      <c r="AM63" s="188">
        <f t="shared" si="21"/>
        <v>2</v>
      </c>
      <c r="AN63" s="188">
        <f t="shared" si="22"/>
        <v>3</v>
      </c>
    </row>
    <row r="64" spans="1:40" ht="13.5" customHeight="1" x14ac:dyDescent="0.3">
      <c r="A64" s="199" t="str">
        <f>'Crisis Indicator Data'!A61</f>
        <v>Afghan Refugees in Iran</v>
      </c>
      <c r="B64" s="200" t="str">
        <f>'Crisis Indicator Data'!B61</f>
        <v>International displacement</v>
      </c>
      <c r="C64" s="200" t="str">
        <f>'Crisis Indicator Data'!C61</f>
        <v>IRN004</v>
      </c>
      <c r="D64" s="200" t="str">
        <f>'Crisis Indicator Data'!D61</f>
        <v>Iran</v>
      </c>
      <c r="E64" s="201" t="str">
        <f>'Crisis Indicator Data'!E61</f>
        <v>IRN</v>
      </c>
      <c r="F64" s="188">
        <f>IF(B64="Regional crisis",(IF(VLOOKUP($C64,'Regional Crises'!$B$1:$R$66,7,FALSE)="x","x",ROUND(IF(VLOOKUP($C64,'Regional Crises'!$B$1:$R$66,7,FALSE)&gt;$F$3,5,IF(VLOOKUP($C64,'Regional Crises'!$B$1:$R$66,7,FALSE)&lt;F$4,0,($F$3-VLOOKUP($C64,'Regional Crises'!$B$1:$R$66,7,FALSE))/($F$3-$F$4)*5)),1))),IF(VLOOKUP($E64,'Country Indicator Data'!$B$4:$N$194,3,FALSE)="x","x",ROUND(IF(VLOOKUP($E64,'Country Indicator Data'!$B$4:$N$194,3,FALSE)&gt;$F$3,5,IF(VLOOKUP($E64,'Country Indicator Data'!$B$4:$N$194,3,FALSE)&lt;$F$4,0,($F$3-VLOOKUP($E64,'Country Indicator Data'!$B$4:$N$194,3,FALSE))/($F$3-$F$4)*5)),1)))</f>
        <v>5</v>
      </c>
      <c r="G64" s="188">
        <f>IF(B64="Regional crisis",(IF(VLOOKUP($C64,'Regional Crises'!$B$1:$R$66,9,FALSE)="x","x",ROUND(IF(VLOOKUP($C64,'Regional Crises'!$B$1:$R$66,9,FALSE)&gt;G$3,5,IF(VLOOKUP($C64,'Regional Crises'!$B$1:$R$66,9,FALSE)&lt;G$4,0,(G$3-VLOOKUP($C64,'Regional Crises'!$B$1:$R$66,9,FALSE))/(G$3-G$4)*5)),1))),IF(VLOOKUP($E64,'Country Indicator Data'!$B$4:$N$194,5,FALSE)="x","x",ROUND(IF(VLOOKUP($E64,'Country Indicator Data'!$B$4:$N$194,5,FALSE)&gt;G$3,5,IF(VLOOKUP($E64,'Country Indicator Data'!$B$4:$N$194,5,FALSE)&lt;G$4,0,(G$3-VLOOKUP($E64,'Country Indicator Data'!$B$4:$N$194,5,FALSE))/(G$3-G$4)*5)),1)))</f>
        <v>3.6</v>
      </c>
      <c r="H64" s="188">
        <f t="shared" si="13"/>
        <v>4.3</v>
      </c>
      <c r="I64" s="188">
        <f>IF(B64="Regional crisis",(IF(VLOOKUP($C64,'Regional Crises'!$B$1:$R$66,6,FALSE)="x","x",ROUND(IF(VLOOKUP($C64,'Regional Crises'!$B$1:$R$66,6,FALSE)&gt;I$3,5,IF(VLOOKUP($C64,'Regional Crises'!$B$1:$R$66,6,FALSE)&lt;I$4,0,5-(I$3-VLOOKUP($C64,'Regional Crises'!$B$1:$R$66,6,FALSE))/(I$3-I$4)*5)),1))),IF(VLOOKUP($E64,'Country Indicator Data'!$B$4:$N$194,2,FALSE)="x","x",ROUND(IF(VLOOKUP($E64,'Country Indicator Data'!$B$4:$N$194,2,FALSE)&gt;I$3,5,IF(VLOOKUP($E64,'Country Indicator Data'!$B$4:$N$194,2,FALSE)&lt;I$4,0,5-(I$3-VLOOKUP($E64,'Country Indicator Data'!$B$4:$N$194,2,FALSE))/(I$3-I$4)*5)),1)))</f>
        <v>3.4</v>
      </c>
      <c r="J64" s="188">
        <f>IF(B64="Regional crisis",(IF(VLOOKUP($C64,'Regional Crises'!$B$1:$R$66,8,FALSE)="x","x",ROUND(IF(VLOOKUP($C64,'Regional Crises'!$B$1:$R$66,8,FALSE)&gt;J$3,5,IF(VLOOKUP($C64,'Regional Crises'!$B$1:$R$66,8,FALSE)&lt;J$4,0,5-(J$3-VLOOKUP($C64,'Regional Crises'!$B$1:$R$66,8,FALSE))/(J$3-J$4)*5)),1))),IF(VLOOKUP($E64,'Country Indicator Data'!$B$4:$N$194,4,FALSE)="x","x",ROUND(IF(VLOOKUP($E64,'Country Indicator Data'!$B$4:$N$194,4,FALSE)&gt;J$3,5,IF(VLOOKUP($E64,'Country Indicator Data'!$B$4:$N$194,4,FALSE)&lt;J$4,0,5-(J$3-VLOOKUP($E64,'Country Indicator Data'!$B$4:$N$194,4,FALSE))/(J$3-J$4)*5)),1)))</f>
        <v>1.6</v>
      </c>
      <c r="K64" s="188">
        <f t="shared" si="14"/>
        <v>2.5</v>
      </c>
      <c r="L64" s="188">
        <f>IF(B64="Regional crisis",(IF(VLOOKUP($C64,'Regional Crises'!$B$1:$R$66,10,FALSE)="x","x",ROUND(IF(VLOOKUP($C64,'Regional Crises'!$B$1:$R$66,10,FALSE)&gt;L$3,5,IF(VLOOKUP($C64,'Regional Crises'!$B$1:$R$66,10,FALSE)&lt;L$4,0,5-(L$3-VLOOKUP($C64,'Regional Crises'!$B$1:$R$66,10,FALSE))/(L$3-L$4)*5)),1))),IF(VLOOKUP($E64,'Country Indicator Data'!$B$4:$N$194,6,FALSE)="x","x",ROUND(IF(VLOOKUP($E64,'Country Indicator Data'!$B$4:$N$194,6,FALSE)&gt;L$3,5,IF(VLOOKUP($E64,'Country Indicator Data'!$B$4:$N$194,6,FALSE)&lt;L$4,0,5-(L$3-VLOOKUP($E64,'Country Indicator Data'!$B$4:$N$194,6,FALSE))/(L$3-L$4)*5)),1)))</f>
        <v>3.3</v>
      </c>
      <c r="M64" s="188">
        <f>IF(B64="Regional crisis",(IF(VLOOKUP($C64,'Regional Crises'!$B$1:$R$66,11,FALSE)="x","x",ROUND(IF(VLOOKUP($C64,'Regional Crises'!$B$1:$R$66,11,FALSE)&gt;M$3,5,IF(VLOOKUP($C64,'Regional Crises'!$B$1:$R$66,11,FALSE)&lt;M$4,0,5-(M$3-VLOOKUP($C64,'Regional Crises'!$B$1:$R$66,11,FALSE))/(M$3-M$4)*5)),1))),IF(VLOOKUP($E64,'Country Indicator Data'!$B$4:$N$194,7,FALSE)="x","x",ROUND(IF(VLOOKUP($E64,'Country Indicator Data'!$B$4:$N$194,7,FALSE)&gt;M$3,5,IF(VLOOKUP($E64,'Country Indicator Data'!$B$4:$N$194,7,FALSE)&lt;M$4,0,5-(M$3-VLOOKUP($E64,'Country Indicator Data'!$B$4:$N$194,7,FALSE))/(M$3-M$4)*5)),1)))</f>
        <v>2</v>
      </c>
      <c r="N64" s="188">
        <f t="shared" si="15"/>
        <v>2.65</v>
      </c>
      <c r="O64" s="188">
        <f t="shared" si="16"/>
        <v>3.15</v>
      </c>
      <c r="P64" s="188">
        <f>IF(B64="Regional crisis",VLOOKUP(C64,'Regional Crises'!$B$1:$R$69,12,FALSE),VLOOKUP(E64,'Country Indicator Data'!$B$4:$I$194,8,FALSE))</f>
        <v>3</v>
      </c>
      <c r="Q64" s="188">
        <f>IF($B64="Regional crisis",((IF(VLOOKUP($C64,'Regional Crises'!$B$1:$R$66,13,FALSE)="x","x",ROUND(IF(VLOOKUP($C64,'Regional Crises'!$B$1:$R$66,13,FALSE)&gt;Q$3,5,IF(VLOOKUP($C64,'Regional Crises'!$B$1:$R$66,13,FALSE)&lt;Q$4,0,5-(LOG(Q$3)-LOG(VLOOKUP($C64,'Regional Crises'!$B$1:$R$66,13,FALSE)))/(LOG(Q$3)-LOG(Q$4))*5)),1)))),(IF(VLOOKUP($E64,'Country Indicator Data'!$B$4:$N$194,9,FALSE)="x","x",ROUND(IF(VLOOKUP($E64,'Country Indicator Data'!$B$4:$N$194,9,FALSE)&gt;Q$3,5,IF(VLOOKUP($E64,'Country Indicator Data'!$B$4:$N$194,9,FALSE)&lt;Q$4,0,5-(LOG(Q$3)-LOG(VLOOKUP($E64,'Country Indicator Data'!$B$4:$N$194,9,FALSE)))/(LOG(Q$3)-LOG(Q$4))*5)),1))))</f>
        <v>0</v>
      </c>
      <c r="R64" s="188">
        <f t="shared" si="17"/>
        <v>1.5</v>
      </c>
      <c r="S64" s="188">
        <f>IF(B64="Regional crisis",((IF(VLOOKUP($C64,'Regional Crises'!$B$1:$R$66,17,FALSE)="x","x",ROUND(IF(VLOOKUP($C64,'Regional Crises'!$B$1:$R$66,17,FALSE)&gt;S$3,0,IF(VLOOKUP($C64,'Regional Crises'!$B$1:$R$66,17,FALSE)&lt;S$4,5,(S$3-VLOOKUP($C64,'Regional Crises'!$B$1:$R$66,17,FALSE))/(S$3-S$4)*5)),1)))),(IF(VLOOKUP($E64,'Country Indicator Data'!$B$4:$N$194,13,FALSE)="x","x",ROUND(IF(VLOOKUP($E64,'Country Indicator Data'!$B$4:$N$194,13,FALSE)&gt;S$3,0,IF(VLOOKUP($E64,'Country Indicator Data'!$B$4:$N$194,13,FALSE)&lt;S$4,5,(S$3-VLOOKUP($E64,'Country Indicator Data'!$B$4:$N$194,13,FALSE))/(S$3-S$4)*5)),1))))</f>
        <v>3.7</v>
      </c>
      <c r="T64" s="188">
        <f>IF(B64="Regional crisis",((IF(VLOOKUP($C64,'Regional Crises'!$B$1:$R$66,14,FALSE)="x","x",ROUND(IF(VLOOKUP($C64,'Regional Crises'!$B$1:$R$66,14,FALSE)&gt;T$3,0,IF(VLOOKUP($C64,'Regional Crises'!$B$1:$R$66,14,FALSE)&lt;T$4,5,(T$3-VLOOKUP($C64,'Regional Crises'!$B$1:$R$66,14,FALSE))/(T$3-T$4)*5)),1)))),(IF(VLOOKUP($E64,'Country Indicator Data'!$B$4:$N$194,10,FALSE)="x","x",ROUND(IF(VLOOKUP($E64,'Country Indicator Data'!$B$4:$N$194,10,FALSE)&gt;T$3,0,IF(VLOOKUP($E64,'Country Indicator Data'!$B$4:$N$194,10,FALSE)&lt;T$4,5,(T$3-VLOOKUP($E64,'Country Indicator Data'!$B$4:$N$194,10,FALSE))/(T$3-T$4)*5)),1))))</f>
        <v>3.2</v>
      </c>
      <c r="U64" s="188">
        <f>IF(B64="Regional crisis",((IF(VLOOKUP($C64,'Regional Crises'!$B$1:$R$66,15,FALSE)="x","x",ROUND(IF(VLOOKUP($C64,'Regional Crises'!$B$1:$R$66,15,FALSE)&gt;U$3,0,IF(VLOOKUP($C64,'Regional Crises'!$B$1:$R$66,15,FALSE)&lt;U$4,5,(U$3-VLOOKUP($C64,'Regional Crises'!$B$1:$R$66,15,FALSE))/(U$3-U$4)*5)),1)))),(IF(VLOOKUP($E64,'Country Indicator Data'!$B$4:$N$194,11,FALSE)="x","x",ROUND(IF(VLOOKUP($E64,'Country Indicator Data'!$B$4:$N$194,11,FALSE)&gt;U$3,0,IF(VLOOKUP($E64,'Country Indicator Data'!$B$4:$N$194,11,FALSE)&lt;U$4,5,(U$3-VLOOKUP($E64,'Country Indicator Data'!$B$4:$N$194,11,FALSE))/(U$3-U$4)*5)),1))))</f>
        <v>3.9</v>
      </c>
      <c r="V64" s="188">
        <f>IF(B64="Regional crisis",((IF(VLOOKUP($C64,'Regional Crises'!$B$1:$R$66,16,FALSE)="x","x",ROUND(IF(VLOOKUP($C64,'Regional Crises'!$B$1:$R$66,16,FALSE)&gt;V$3,0,IF(VLOOKUP($C64,'Regional Crises'!$B$1:$R$66,16,FALSE)&lt;V$4,5,(V$3-VLOOKUP($C64,'Regional Crises'!$B$1:$R$66,16,FALSE))/(V$3-V$4)*5)),1)))),(IF(VLOOKUP($E64,'Country Indicator Data'!$B$4:$N$194,12,FALSE)="x","x",ROUND(IF(VLOOKUP($E64,'Country Indicator Data'!$B$4:$N$194,12,FALSE)&gt;V$3,0,IF(VLOOKUP($E64,'Country Indicator Data'!$B$4:$N$194,12,FALSE)&lt;V$4,5,(V$3-VLOOKUP($E64,'Country Indicator Data'!$B$4:$N$194,12,FALSE))/(V$3-V$4)*5)),1))))</f>
        <v>4.2</v>
      </c>
      <c r="W64" s="188">
        <f t="shared" si="18"/>
        <v>3.8</v>
      </c>
      <c r="X64" s="188">
        <f t="shared" si="19"/>
        <v>2.8</v>
      </c>
      <c r="Y64" s="212">
        <f>IF('Core Indicators'!FC61="x","x",IF('Core Indicators'!FC61&gt;=5,5,IF('Core Indicators'!FC61&gt;=4,4,IF('Core Indicators'!FC61&gt;=3,3,IF('Core Indicators'!FC61&gt;=2,2,IF('Core Indicators'!FC61&gt;=1,1,0))))))</f>
        <v>2</v>
      </c>
      <c r="Z64" s="188">
        <f t="shared" si="20"/>
        <v>2</v>
      </c>
      <c r="AA64" s="212">
        <f>'Crisis Indicator Data'!Y61</f>
        <v>2</v>
      </c>
      <c r="AB64" s="212">
        <f>'Crisis Indicator Data'!Z61</f>
        <v>2</v>
      </c>
      <c r="AC64" s="212">
        <f>'Crisis Indicator Data'!AA61</f>
        <v>2</v>
      </c>
      <c r="AD64" s="212">
        <f>'Crisis Indicator Data'!AB61</f>
        <v>0</v>
      </c>
      <c r="AE64" s="212">
        <f t="shared" si="10"/>
        <v>3</v>
      </c>
      <c r="AF64" s="212">
        <f>'Crisis Indicator Data'!AC61</f>
        <v>2</v>
      </c>
      <c r="AG64" s="212">
        <f>'Crisis Indicator Data'!AD61</f>
        <v>2</v>
      </c>
      <c r="AH64" s="212">
        <f t="shared" si="11"/>
        <v>4</v>
      </c>
      <c r="AI64" s="212">
        <f>'Crisis Indicator Data'!AE61</f>
        <v>1</v>
      </c>
      <c r="AJ64" s="212">
        <f>'Crisis Indicator Data'!AF61</f>
        <v>1</v>
      </c>
      <c r="AK64" s="212">
        <f>'Crisis Indicator Data'!AG61</f>
        <v>2</v>
      </c>
      <c r="AL64" s="212">
        <f t="shared" si="12"/>
        <v>3</v>
      </c>
      <c r="AM64" s="188">
        <f t="shared" si="21"/>
        <v>3</v>
      </c>
      <c r="AN64" s="188">
        <f t="shared" si="22"/>
        <v>2.5</v>
      </c>
    </row>
    <row r="65" spans="1:40" ht="13.5" customHeight="1" x14ac:dyDescent="0.3">
      <c r="A65" s="199" t="str">
        <f>'Crisis Indicator Data'!A62</f>
        <v>Multiple crises in Iraq</v>
      </c>
      <c r="B65" s="200" t="str">
        <f>'Crisis Indicator Data'!B62</f>
        <v>Multiple crises country</v>
      </c>
      <c r="C65" s="200" t="str">
        <f>'Crisis Indicator Data'!C62</f>
        <v>IRQ001</v>
      </c>
      <c r="D65" s="200" t="str">
        <f>'Crisis Indicator Data'!D62</f>
        <v>Iraq</v>
      </c>
      <c r="E65" s="201" t="str">
        <f>'Crisis Indicator Data'!E62</f>
        <v>IRQ</v>
      </c>
      <c r="F65" s="188">
        <f>IF(B65="Regional crisis",(IF(VLOOKUP($C65,'Regional Crises'!$B$1:$R$66,7,FALSE)="x","x",ROUND(IF(VLOOKUP($C65,'Regional Crises'!$B$1:$R$66,7,FALSE)&gt;$F$3,5,IF(VLOOKUP($C65,'Regional Crises'!$B$1:$R$66,7,FALSE)&lt;F$4,0,($F$3-VLOOKUP($C65,'Regional Crises'!$B$1:$R$66,7,FALSE))/($F$3-$F$4)*5)),1))),IF(VLOOKUP($E65,'Country Indicator Data'!$B$4:$N$194,3,FALSE)="x","x",ROUND(IF(VLOOKUP($E65,'Country Indicator Data'!$B$4:$N$194,3,FALSE)&gt;$F$3,5,IF(VLOOKUP($E65,'Country Indicator Data'!$B$4:$N$194,3,FALSE)&lt;$F$4,0,($F$3-VLOOKUP($E65,'Country Indicator Data'!$B$4:$N$194,3,FALSE))/($F$3-$F$4)*5)),1)))</f>
        <v>4.3</v>
      </c>
      <c r="G65" s="188">
        <f>IF(B65="Regional crisis",(IF(VLOOKUP($C65,'Regional Crises'!$B$1:$R$66,9,FALSE)="x","x",ROUND(IF(VLOOKUP($C65,'Regional Crises'!$B$1:$R$66,9,FALSE)&gt;G$3,5,IF(VLOOKUP($C65,'Regional Crises'!$B$1:$R$66,9,FALSE)&lt;G$4,0,(G$3-VLOOKUP($C65,'Regional Crises'!$B$1:$R$66,9,FALSE))/(G$3-G$4)*5)),1))),IF(VLOOKUP($E65,'Country Indicator Data'!$B$4:$N$194,5,FALSE)="x","x",ROUND(IF(VLOOKUP($E65,'Country Indicator Data'!$B$4:$N$194,5,FALSE)&gt;G$3,5,IF(VLOOKUP($E65,'Country Indicator Data'!$B$4:$N$194,5,FALSE)&lt;G$4,0,(G$3-VLOOKUP($E65,'Country Indicator Data'!$B$4:$N$194,5,FALSE))/(G$3-G$4)*5)),1)))</f>
        <v>3</v>
      </c>
      <c r="H65" s="188">
        <f t="shared" si="13"/>
        <v>3.65</v>
      </c>
      <c r="I65" s="188">
        <f>IF(B65="Regional crisis",(IF(VLOOKUP($C65,'Regional Crises'!$B$1:$R$66,6,FALSE)="x","x",ROUND(IF(VLOOKUP($C65,'Regional Crises'!$B$1:$R$66,6,FALSE)&gt;I$3,5,IF(VLOOKUP($C65,'Regional Crises'!$B$1:$R$66,6,FALSE)&lt;I$4,0,5-(I$3-VLOOKUP($C65,'Regional Crises'!$B$1:$R$66,6,FALSE))/(I$3-I$4)*5)),1))),IF(VLOOKUP($E65,'Country Indicator Data'!$B$4:$N$194,2,FALSE)="x","x",ROUND(IF(VLOOKUP($E65,'Country Indicator Data'!$B$4:$N$194,2,FALSE)&gt;I$3,5,IF(VLOOKUP($E65,'Country Indicator Data'!$B$4:$N$194,2,FALSE)&lt;I$4,0,5-(I$3-VLOOKUP($E65,'Country Indicator Data'!$B$4:$N$194,2,FALSE))/(I$3-I$4)*5)),1)))</f>
        <v>2.7</v>
      </c>
      <c r="J65" s="188">
        <f>IF(B65="Regional crisis",(IF(VLOOKUP($C65,'Regional Crises'!$B$1:$R$66,8,FALSE)="x","x",ROUND(IF(VLOOKUP($C65,'Regional Crises'!$B$1:$R$66,8,FALSE)&gt;J$3,5,IF(VLOOKUP($C65,'Regional Crises'!$B$1:$R$66,8,FALSE)&lt;J$4,0,5-(J$3-VLOOKUP($C65,'Regional Crises'!$B$1:$R$66,8,FALSE))/(J$3-J$4)*5)),1))),IF(VLOOKUP($E65,'Country Indicator Data'!$B$4:$N$194,4,FALSE)="x","x",ROUND(IF(VLOOKUP($E65,'Country Indicator Data'!$B$4:$N$194,4,FALSE)&gt;J$3,5,IF(VLOOKUP($E65,'Country Indicator Data'!$B$4:$N$194,4,FALSE)&lt;J$4,0,5-(J$3-VLOOKUP($E65,'Country Indicator Data'!$B$4:$N$194,4,FALSE))/(J$3-J$4)*5)),1)))</f>
        <v>0</v>
      </c>
      <c r="K65" s="188">
        <f t="shared" si="14"/>
        <v>1.35</v>
      </c>
      <c r="L65" s="188">
        <f>IF(B65="Regional crisis",(IF(VLOOKUP($C65,'Regional Crises'!$B$1:$R$66,10,FALSE)="x","x",ROUND(IF(VLOOKUP($C65,'Regional Crises'!$B$1:$R$66,10,FALSE)&gt;L$3,5,IF(VLOOKUP($C65,'Regional Crises'!$B$1:$R$66,10,FALSE)&lt;L$4,0,5-(L$3-VLOOKUP($C65,'Regional Crises'!$B$1:$R$66,10,FALSE))/(L$3-L$4)*5)),1))),IF(VLOOKUP($E65,'Country Indicator Data'!$B$4:$N$194,6,FALSE)="x","x",ROUND(IF(VLOOKUP($E65,'Country Indicator Data'!$B$4:$N$194,6,FALSE)&gt;L$3,5,IF(VLOOKUP($E65,'Country Indicator Data'!$B$4:$N$194,6,FALSE)&lt;L$4,0,5-(L$3-VLOOKUP($E65,'Country Indicator Data'!$B$4:$N$194,6,FALSE))/(L$3-L$4)*5)),1)))</f>
        <v>3.6</v>
      </c>
      <c r="M65" s="188">
        <f>IF(B65="Regional crisis",(IF(VLOOKUP($C65,'Regional Crises'!$B$1:$R$66,11,FALSE)="x","x",ROUND(IF(VLOOKUP($C65,'Regional Crises'!$B$1:$R$66,11,FALSE)&gt;M$3,5,IF(VLOOKUP($C65,'Regional Crises'!$B$1:$R$66,11,FALSE)&lt;M$4,0,5-(M$3-VLOOKUP($C65,'Regional Crises'!$B$1:$R$66,11,FALSE))/(M$3-M$4)*5)),1))),IF(VLOOKUP($E65,'Country Indicator Data'!$B$4:$N$194,7,FALSE)="x","x",ROUND(IF(VLOOKUP($E65,'Country Indicator Data'!$B$4:$N$194,7,FALSE)&gt;M$3,5,IF(VLOOKUP($E65,'Country Indicator Data'!$B$4:$N$194,7,FALSE)&lt;M$4,0,5-(M$3-VLOOKUP($E65,'Country Indicator Data'!$B$4:$N$194,7,FALSE))/(M$3-M$4)*5)),1)))</f>
        <v>0.6</v>
      </c>
      <c r="N65" s="188">
        <f t="shared" si="15"/>
        <v>2.1</v>
      </c>
      <c r="O65" s="188">
        <f t="shared" si="16"/>
        <v>2.3666666666666667</v>
      </c>
      <c r="P65" s="188">
        <f>IF(B65="Regional crisis",VLOOKUP(C65,'Regional Crises'!$B$1:$R$69,12,FALSE),VLOOKUP(E65,'Country Indicator Data'!$B$4:$I$194,8,FALSE))</f>
        <v>4</v>
      </c>
      <c r="Q65" s="188">
        <f>IF($B65="Regional crisis",((IF(VLOOKUP($C65,'Regional Crises'!$B$1:$R$66,13,FALSE)="x","x",ROUND(IF(VLOOKUP($C65,'Regional Crises'!$B$1:$R$66,13,FALSE)&gt;Q$3,5,IF(VLOOKUP($C65,'Regional Crises'!$B$1:$R$66,13,FALSE)&lt;Q$4,0,5-(LOG(Q$3)-LOG(VLOOKUP($C65,'Regional Crises'!$B$1:$R$66,13,FALSE)))/(LOG(Q$3)-LOG(Q$4))*5)),1)))),(IF(VLOOKUP($E65,'Country Indicator Data'!$B$4:$N$194,9,FALSE)="x","x",ROUND(IF(VLOOKUP($E65,'Country Indicator Data'!$B$4:$N$194,9,FALSE)&gt;Q$3,5,IF(VLOOKUP($E65,'Country Indicator Data'!$B$4:$N$194,9,FALSE)&lt;Q$4,0,5-(LOG(Q$3)-LOG(VLOOKUP($E65,'Country Indicator Data'!$B$4:$N$194,9,FALSE)))/(LOG(Q$3)-LOG(Q$4))*5)),1))))</f>
        <v>4.5</v>
      </c>
      <c r="R65" s="188">
        <f t="shared" si="17"/>
        <v>4.25</v>
      </c>
      <c r="S65" s="188">
        <f>IF(B65="Regional crisis",((IF(VLOOKUP($C65,'Regional Crises'!$B$1:$R$66,17,FALSE)="x","x",ROUND(IF(VLOOKUP($C65,'Regional Crises'!$B$1:$R$66,17,FALSE)&gt;S$3,0,IF(VLOOKUP($C65,'Regional Crises'!$B$1:$R$66,17,FALSE)&lt;S$4,5,(S$3-VLOOKUP($C65,'Regional Crises'!$B$1:$R$66,17,FALSE))/(S$3-S$4)*5)),1)))),(IF(VLOOKUP($E65,'Country Indicator Data'!$B$4:$N$194,13,FALSE)="x","x",ROUND(IF(VLOOKUP($E65,'Country Indicator Data'!$B$4:$N$194,13,FALSE)&gt;S$3,0,IF(VLOOKUP($E65,'Country Indicator Data'!$B$4:$N$194,13,FALSE)&lt;S$4,5,(S$3-VLOOKUP($E65,'Country Indicator Data'!$B$4:$N$194,13,FALSE))/(S$3-S$4)*5)),1))))</f>
        <v>4</v>
      </c>
      <c r="T65" s="188">
        <f>IF(B65="Regional crisis",((IF(VLOOKUP($C65,'Regional Crises'!$B$1:$R$66,14,FALSE)="x","x",ROUND(IF(VLOOKUP($C65,'Regional Crises'!$B$1:$R$66,14,FALSE)&gt;T$3,0,IF(VLOOKUP($C65,'Regional Crises'!$B$1:$R$66,14,FALSE)&lt;T$4,5,(T$3-VLOOKUP($C65,'Regional Crises'!$B$1:$R$66,14,FALSE))/(T$3-T$4)*5)),1)))),(IF(VLOOKUP($E65,'Country Indicator Data'!$B$4:$N$194,10,FALSE)="x","x",ROUND(IF(VLOOKUP($E65,'Country Indicator Data'!$B$4:$N$194,10,FALSE)&gt;T$3,0,IF(VLOOKUP($E65,'Country Indicator Data'!$B$4:$N$194,10,FALSE)&lt;T$4,5,(T$3-VLOOKUP($E65,'Country Indicator Data'!$B$4:$N$194,10,FALSE))/(T$3-T$4)*5)),1))))</f>
        <v>4.2</v>
      </c>
      <c r="U65" s="188">
        <f>IF(B65="Regional crisis",((IF(VLOOKUP($C65,'Regional Crises'!$B$1:$R$66,15,FALSE)="x","x",ROUND(IF(VLOOKUP($C65,'Regional Crises'!$B$1:$R$66,15,FALSE)&gt;U$3,0,IF(VLOOKUP($C65,'Regional Crises'!$B$1:$R$66,15,FALSE)&lt;U$4,5,(U$3-VLOOKUP($C65,'Regional Crises'!$B$1:$R$66,15,FALSE))/(U$3-U$4)*5)),1)))),(IF(VLOOKUP($E65,'Country Indicator Data'!$B$4:$N$194,11,FALSE)="x","x",ROUND(IF(VLOOKUP($E65,'Country Indicator Data'!$B$4:$N$194,11,FALSE)&gt;U$3,0,IF(VLOOKUP($E65,'Country Indicator Data'!$B$4:$N$194,11,FALSE)&lt;U$4,5,(U$3-VLOOKUP($E65,'Country Indicator Data'!$B$4:$N$194,11,FALSE))/(U$3-U$4)*5)),1))))</f>
        <v>3.1</v>
      </c>
      <c r="V65" s="188">
        <f>IF(B65="Regional crisis",((IF(VLOOKUP($C65,'Regional Crises'!$B$1:$R$66,16,FALSE)="x","x",ROUND(IF(VLOOKUP($C65,'Regional Crises'!$B$1:$R$66,16,FALSE)&gt;V$3,0,IF(VLOOKUP($C65,'Regional Crises'!$B$1:$R$66,16,FALSE)&lt;V$4,5,(V$3-VLOOKUP($C65,'Regional Crises'!$B$1:$R$66,16,FALSE))/(V$3-V$4)*5)),1)))),(IF(VLOOKUP($E65,'Country Indicator Data'!$B$4:$N$194,12,FALSE)="x","x",ROUND(IF(VLOOKUP($E65,'Country Indicator Data'!$B$4:$N$194,12,FALSE)&gt;V$3,0,IF(VLOOKUP($E65,'Country Indicator Data'!$B$4:$N$194,12,FALSE)&lt;V$4,5,(V$3-VLOOKUP($E65,'Country Indicator Data'!$B$4:$N$194,12,FALSE))/(V$3-V$4)*5)),1))))</f>
        <v>3.5</v>
      </c>
      <c r="W65" s="188">
        <f t="shared" si="18"/>
        <v>3.7</v>
      </c>
      <c r="X65" s="188">
        <f t="shared" si="19"/>
        <v>3.4</v>
      </c>
      <c r="Y65" s="212">
        <f>IF('Core Indicators'!FC62="x","x",IF('Core Indicators'!FC62&gt;=5,5,IF('Core Indicators'!FC62&gt;=4,4,IF('Core Indicators'!FC62&gt;=3,3,IF('Core Indicators'!FC62&gt;=2,2,IF('Core Indicators'!FC62&gt;=1,1,0))))))</f>
        <v>5</v>
      </c>
      <c r="Z65" s="188">
        <f t="shared" si="20"/>
        <v>5</v>
      </c>
      <c r="AA65" s="212">
        <f>'Crisis Indicator Data'!Y62</f>
        <v>1</v>
      </c>
      <c r="AB65" s="212">
        <f>'Crisis Indicator Data'!Z62</f>
        <v>2</v>
      </c>
      <c r="AC65" s="212">
        <f>'Crisis Indicator Data'!AA62</f>
        <v>2</v>
      </c>
      <c r="AD65" s="212">
        <f>'Crisis Indicator Data'!AB62</f>
        <v>0</v>
      </c>
      <c r="AE65" s="212">
        <f t="shared" si="10"/>
        <v>2</v>
      </c>
      <c r="AF65" s="212">
        <f>'Crisis Indicator Data'!AC62</f>
        <v>2</v>
      </c>
      <c r="AG65" s="212">
        <f>'Crisis Indicator Data'!AD62</f>
        <v>3</v>
      </c>
      <c r="AH65" s="212">
        <f t="shared" si="11"/>
        <v>5</v>
      </c>
      <c r="AI65" s="212">
        <f>'Crisis Indicator Data'!AE62</f>
        <v>0</v>
      </c>
      <c r="AJ65" s="212">
        <f>'Crisis Indicator Data'!AF62</f>
        <v>3</v>
      </c>
      <c r="AK65" s="212">
        <f>'Crisis Indicator Data'!AG62</f>
        <v>2</v>
      </c>
      <c r="AL65" s="212">
        <f t="shared" si="12"/>
        <v>4</v>
      </c>
      <c r="AM65" s="188">
        <f t="shared" si="21"/>
        <v>4</v>
      </c>
      <c r="AN65" s="188">
        <f t="shared" si="22"/>
        <v>4.5</v>
      </c>
    </row>
    <row r="66" spans="1:40" ht="13.5" customHeight="1" x14ac:dyDescent="0.3">
      <c r="A66" s="199" t="str">
        <f>'Crisis Indicator Data'!A63</f>
        <v>Conflict  in Iraq</v>
      </c>
      <c r="B66" s="200" t="str">
        <f>'Crisis Indicator Data'!B63</f>
        <v>Conflict</v>
      </c>
      <c r="C66" s="200" t="str">
        <f>'Crisis Indicator Data'!C63</f>
        <v>IRQ002</v>
      </c>
      <c r="D66" s="200" t="str">
        <f>'Crisis Indicator Data'!D63</f>
        <v>Iraq</v>
      </c>
      <c r="E66" s="201" t="str">
        <f>'Crisis Indicator Data'!E63</f>
        <v>IRQ</v>
      </c>
      <c r="F66" s="188">
        <f>IF(B66="Regional crisis",(IF(VLOOKUP($C66,'Regional Crises'!$B$1:$R$66,7,FALSE)="x","x",ROUND(IF(VLOOKUP($C66,'Regional Crises'!$B$1:$R$66,7,FALSE)&gt;$F$3,5,IF(VLOOKUP($C66,'Regional Crises'!$B$1:$R$66,7,FALSE)&lt;F$4,0,($F$3-VLOOKUP($C66,'Regional Crises'!$B$1:$R$66,7,FALSE))/($F$3-$F$4)*5)),1))),IF(VLOOKUP($E66,'Country Indicator Data'!$B$4:$N$194,3,FALSE)="x","x",ROUND(IF(VLOOKUP($E66,'Country Indicator Data'!$B$4:$N$194,3,FALSE)&gt;$F$3,5,IF(VLOOKUP($E66,'Country Indicator Data'!$B$4:$N$194,3,FALSE)&lt;$F$4,0,($F$3-VLOOKUP($E66,'Country Indicator Data'!$B$4:$N$194,3,FALSE))/($F$3-$F$4)*5)),1)))</f>
        <v>4.3</v>
      </c>
      <c r="G66" s="188">
        <f>IF(B66="Regional crisis",(IF(VLOOKUP($C66,'Regional Crises'!$B$1:$R$66,9,FALSE)="x","x",ROUND(IF(VLOOKUP($C66,'Regional Crises'!$B$1:$R$66,9,FALSE)&gt;G$3,5,IF(VLOOKUP($C66,'Regional Crises'!$B$1:$R$66,9,FALSE)&lt;G$4,0,(G$3-VLOOKUP($C66,'Regional Crises'!$B$1:$R$66,9,FALSE))/(G$3-G$4)*5)),1))),IF(VLOOKUP($E66,'Country Indicator Data'!$B$4:$N$194,5,FALSE)="x","x",ROUND(IF(VLOOKUP($E66,'Country Indicator Data'!$B$4:$N$194,5,FALSE)&gt;G$3,5,IF(VLOOKUP($E66,'Country Indicator Data'!$B$4:$N$194,5,FALSE)&lt;G$4,0,(G$3-VLOOKUP($E66,'Country Indicator Data'!$B$4:$N$194,5,FALSE))/(G$3-G$4)*5)),1)))</f>
        <v>3</v>
      </c>
      <c r="H66" s="188">
        <f t="shared" si="13"/>
        <v>3.65</v>
      </c>
      <c r="I66" s="188">
        <f>IF(B66="Regional crisis",(IF(VLOOKUP($C66,'Regional Crises'!$B$1:$R$66,6,FALSE)="x","x",ROUND(IF(VLOOKUP($C66,'Regional Crises'!$B$1:$R$66,6,FALSE)&gt;I$3,5,IF(VLOOKUP($C66,'Regional Crises'!$B$1:$R$66,6,FALSE)&lt;I$4,0,5-(I$3-VLOOKUP($C66,'Regional Crises'!$B$1:$R$66,6,FALSE))/(I$3-I$4)*5)),1))),IF(VLOOKUP($E66,'Country Indicator Data'!$B$4:$N$194,2,FALSE)="x","x",ROUND(IF(VLOOKUP($E66,'Country Indicator Data'!$B$4:$N$194,2,FALSE)&gt;I$3,5,IF(VLOOKUP($E66,'Country Indicator Data'!$B$4:$N$194,2,FALSE)&lt;I$4,0,5-(I$3-VLOOKUP($E66,'Country Indicator Data'!$B$4:$N$194,2,FALSE))/(I$3-I$4)*5)),1)))</f>
        <v>2.7</v>
      </c>
      <c r="J66" s="188">
        <f>IF(B66="Regional crisis",(IF(VLOOKUP($C66,'Regional Crises'!$B$1:$R$66,8,FALSE)="x","x",ROUND(IF(VLOOKUP($C66,'Regional Crises'!$B$1:$R$66,8,FALSE)&gt;J$3,5,IF(VLOOKUP($C66,'Regional Crises'!$B$1:$R$66,8,FALSE)&lt;J$4,0,5-(J$3-VLOOKUP($C66,'Regional Crises'!$B$1:$R$66,8,FALSE))/(J$3-J$4)*5)),1))),IF(VLOOKUP($E66,'Country Indicator Data'!$B$4:$N$194,4,FALSE)="x","x",ROUND(IF(VLOOKUP($E66,'Country Indicator Data'!$B$4:$N$194,4,FALSE)&gt;J$3,5,IF(VLOOKUP($E66,'Country Indicator Data'!$B$4:$N$194,4,FALSE)&lt;J$4,0,5-(J$3-VLOOKUP($E66,'Country Indicator Data'!$B$4:$N$194,4,FALSE))/(J$3-J$4)*5)),1)))</f>
        <v>0</v>
      </c>
      <c r="K66" s="188">
        <f t="shared" si="14"/>
        <v>1.35</v>
      </c>
      <c r="L66" s="188">
        <f>IF(B66="Regional crisis",(IF(VLOOKUP($C66,'Regional Crises'!$B$1:$R$66,10,FALSE)="x","x",ROUND(IF(VLOOKUP($C66,'Regional Crises'!$B$1:$R$66,10,FALSE)&gt;L$3,5,IF(VLOOKUP($C66,'Regional Crises'!$B$1:$R$66,10,FALSE)&lt;L$4,0,5-(L$3-VLOOKUP($C66,'Regional Crises'!$B$1:$R$66,10,FALSE))/(L$3-L$4)*5)),1))),IF(VLOOKUP($E66,'Country Indicator Data'!$B$4:$N$194,6,FALSE)="x","x",ROUND(IF(VLOOKUP($E66,'Country Indicator Data'!$B$4:$N$194,6,FALSE)&gt;L$3,5,IF(VLOOKUP($E66,'Country Indicator Data'!$B$4:$N$194,6,FALSE)&lt;L$4,0,5-(L$3-VLOOKUP($E66,'Country Indicator Data'!$B$4:$N$194,6,FALSE))/(L$3-L$4)*5)),1)))</f>
        <v>3.6</v>
      </c>
      <c r="M66" s="188">
        <f>IF(B66="Regional crisis",(IF(VLOOKUP($C66,'Regional Crises'!$B$1:$R$66,11,FALSE)="x","x",ROUND(IF(VLOOKUP($C66,'Regional Crises'!$B$1:$R$66,11,FALSE)&gt;M$3,5,IF(VLOOKUP($C66,'Regional Crises'!$B$1:$R$66,11,FALSE)&lt;M$4,0,5-(M$3-VLOOKUP($C66,'Regional Crises'!$B$1:$R$66,11,FALSE))/(M$3-M$4)*5)),1))),IF(VLOOKUP($E66,'Country Indicator Data'!$B$4:$N$194,7,FALSE)="x","x",ROUND(IF(VLOOKUP($E66,'Country Indicator Data'!$B$4:$N$194,7,FALSE)&gt;M$3,5,IF(VLOOKUP($E66,'Country Indicator Data'!$B$4:$N$194,7,FALSE)&lt;M$4,0,5-(M$3-VLOOKUP($E66,'Country Indicator Data'!$B$4:$N$194,7,FALSE))/(M$3-M$4)*5)),1)))</f>
        <v>0.6</v>
      </c>
      <c r="N66" s="188">
        <f t="shared" si="15"/>
        <v>2.1</v>
      </c>
      <c r="O66" s="188">
        <f t="shared" si="16"/>
        <v>2.3666666666666667</v>
      </c>
      <c r="P66" s="188">
        <f>IF(B66="Regional crisis",VLOOKUP(C66,'Regional Crises'!$B$1:$R$69,12,FALSE),VLOOKUP(E66,'Country Indicator Data'!$B$4:$I$194,8,FALSE))</f>
        <v>4</v>
      </c>
      <c r="Q66" s="188">
        <f>IF($B66="Regional crisis",((IF(VLOOKUP($C66,'Regional Crises'!$B$1:$R$66,13,FALSE)="x","x",ROUND(IF(VLOOKUP($C66,'Regional Crises'!$B$1:$R$66,13,FALSE)&gt;Q$3,5,IF(VLOOKUP($C66,'Regional Crises'!$B$1:$R$66,13,FALSE)&lt;Q$4,0,5-(LOG(Q$3)-LOG(VLOOKUP($C66,'Regional Crises'!$B$1:$R$66,13,FALSE)))/(LOG(Q$3)-LOG(Q$4))*5)),1)))),(IF(VLOOKUP($E66,'Country Indicator Data'!$B$4:$N$194,9,FALSE)="x","x",ROUND(IF(VLOOKUP($E66,'Country Indicator Data'!$B$4:$N$194,9,FALSE)&gt;Q$3,5,IF(VLOOKUP($E66,'Country Indicator Data'!$B$4:$N$194,9,FALSE)&lt;Q$4,0,5-(LOG(Q$3)-LOG(VLOOKUP($E66,'Country Indicator Data'!$B$4:$N$194,9,FALSE)))/(LOG(Q$3)-LOG(Q$4))*5)),1))))</f>
        <v>4.5</v>
      </c>
      <c r="R66" s="188">
        <f t="shared" si="17"/>
        <v>4.25</v>
      </c>
      <c r="S66" s="188">
        <f>IF(B66="Regional crisis",((IF(VLOOKUP($C66,'Regional Crises'!$B$1:$R$66,17,FALSE)="x","x",ROUND(IF(VLOOKUP($C66,'Regional Crises'!$B$1:$R$66,17,FALSE)&gt;S$3,0,IF(VLOOKUP($C66,'Regional Crises'!$B$1:$R$66,17,FALSE)&lt;S$4,5,(S$3-VLOOKUP($C66,'Regional Crises'!$B$1:$R$66,17,FALSE))/(S$3-S$4)*5)),1)))),(IF(VLOOKUP($E66,'Country Indicator Data'!$B$4:$N$194,13,FALSE)="x","x",ROUND(IF(VLOOKUP($E66,'Country Indicator Data'!$B$4:$N$194,13,FALSE)&gt;S$3,0,IF(VLOOKUP($E66,'Country Indicator Data'!$B$4:$N$194,13,FALSE)&lt;S$4,5,(S$3-VLOOKUP($E66,'Country Indicator Data'!$B$4:$N$194,13,FALSE))/(S$3-S$4)*5)),1))))</f>
        <v>4</v>
      </c>
      <c r="T66" s="188">
        <f>IF(B66="Regional crisis",((IF(VLOOKUP($C66,'Regional Crises'!$B$1:$R$66,14,FALSE)="x","x",ROUND(IF(VLOOKUP($C66,'Regional Crises'!$B$1:$R$66,14,FALSE)&gt;T$3,0,IF(VLOOKUP($C66,'Regional Crises'!$B$1:$R$66,14,FALSE)&lt;T$4,5,(T$3-VLOOKUP($C66,'Regional Crises'!$B$1:$R$66,14,FALSE))/(T$3-T$4)*5)),1)))),(IF(VLOOKUP($E66,'Country Indicator Data'!$B$4:$N$194,10,FALSE)="x","x",ROUND(IF(VLOOKUP($E66,'Country Indicator Data'!$B$4:$N$194,10,FALSE)&gt;T$3,0,IF(VLOOKUP($E66,'Country Indicator Data'!$B$4:$N$194,10,FALSE)&lt;T$4,5,(T$3-VLOOKUP($E66,'Country Indicator Data'!$B$4:$N$194,10,FALSE))/(T$3-T$4)*5)),1))))</f>
        <v>4.2</v>
      </c>
      <c r="U66" s="188">
        <f>IF(B66="Regional crisis",((IF(VLOOKUP($C66,'Regional Crises'!$B$1:$R$66,15,FALSE)="x","x",ROUND(IF(VLOOKUP($C66,'Regional Crises'!$B$1:$R$66,15,FALSE)&gt;U$3,0,IF(VLOOKUP($C66,'Regional Crises'!$B$1:$R$66,15,FALSE)&lt;U$4,5,(U$3-VLOOKUP($C66,'Regional Crises'!$B$1:$R$66,15,FALSE))/(U$3-U$4)*5)),1)))),(IF(VLOOKUP($E66,'Country Indicator Data'!$B$4:$N$194,11,FALSE)="x","x",ROUND(IF(VLOOKUP($E66,'Country Indicator Data'!$B$4:$N$194,11,FALSE)&gt;U$3,0,IF(VLOOKUP($E66,'Country Indicator Data'!$B$4:$N$194,11,FALSE)&lt;U$4,5,(U$3-VLOOKUP($E66,'Country Indicator Data'!$B$4:$N$194,11,FALSE))/(U$3-U$4)*5)),1))))</f>
        <v>3.1</v>
      </c>
      <c r="V66" s="188">
        <f>IF(B66="Regional crisis",((IF(VLOOKUP($C66,'Regional Crises'!$B$1:$R$66,16,FALSE)="x","x",ROUND(IF(VLOOKUP($C66,'Regional Crises'!$B$1:$R$66,16,FALSE)&gt;V$3,0,IF(VLOOKUP($C66,'Regional Crises'!$B$1:$R$66,16,FALSE)&lt;V$4,5,(V$3-VLOOKUP($C66,'Regional Crises'!$B$1:$R$66,16,FALSE))/(V$3-V$4)*5)),1)))),(IF(VLOOKUP($E66,'Country Indicator Data'!$B$4:$N$194,12,FALSE)="x","x",ROUND(IF(VLOOKUP($E66,'Country Indicator Data'!$B$4:$N$194,12,FALSE)&gt;V$3,0,IF(VLOOKUP($E66,'Country Indicator Data'!$B$4:$N$194,12,FALSE)&lt;V$4,5,(V$3-VLOOKUP($E66,'Country Indicator Data'!$B$4:$N$194,12,FALSE))/(V$3-V$4)*5)),1))))</f>
        <v>3.5</v>
      </c>
      <c r="W66" s="188">
        <f t="shared" si="18"/>
        <v>3.7</v>
      </c>
      <c r="X66" s="188">
        <f t="shared" si="19"/>
        <v>3.4</v>
      </c>
      <c r="Y66" s="212">
        <f>IF('Core Indicators'!FC63="x","x",IF('Core Indicators'!FC63&gt;=5,5,IF('Core Indicators'!FC63&gt;=4,4,IF('Core Indicators'!FC63&gt;=3,3,IF('Core Indicators'!FC63&gt;=2,2,IF('Core Indicators'!FC63&gt;=1,1,0))))))</f>
        <v>5</v>
      </c>
      <c r="Z66" s="188">
        <f t="shared" si="20"/>
        <v>5</v>
      </c>
      <c r="AA66" s="212">
        <f>'Crisis Indicator Data'!Y63</f>
        <v>1</v>
      </c>
      <c r="AB66" s="212">
        <f>'Crisis Indicator Data'!Z63</f>
        <v>2</v>
      </c>
      <c r="AC66" s="212">
        <f>'Crisis Indicator Data'!AA63</f>
        <v>2</v>
      </c>
      <c r="AD66" s="212">
        <f>'Crisis Indicator Data'!AB63</f>
        <v>0</v>
      </c>
      <c r="AE66" s="212">
        <f t="shared" si="10"/>
        <v>2</v>
      </c>
      <c r="AF66" s="212">
        <f>'Crisis Indicator Data'!AC63</f>
        <v>2</v>
      </c>
      <c r="AG66" s="212">
        <f>'Crisis Indicator Data'!AD63</f>
        <v>3</v>
      </c>
      <c r="AH66" s="212">
        <f t="shared" si="11"/>
        <v>5</v>
      </c>
      <c r="AI66" s="212">
        <f>'Crisis Indicator Data'!AE63</f>
        <v>0</v>
      </c>
      <c r="AJ66" s="212">
        <f>'Crisis Indicator Data'!AF63</f>
        <v>3</v>
      </c>
      <c r="AK66" s="212">
        <f>'Crisis Indicator Data'!AG63</f>
        <v>2</v>
      </c>
      <c r="AL66" s="212">
        <f t="shared" si="12"/>
        <v>4</v>
      </c>
      <c r="AM66" s="188">
        <f t="shared" si="21"/>
        <v>4</v>
      </c>
      <c r="AN66" s="188">
        <f t="shared" si="22"/>
        <v>4.5</v>
      </c>
    </row>
    <row r="67" spans="1:40" ht="13.5" customHeight="1" x14ac:dyDescent="0.3">
      <c r="A67" s="199" t="str">
        <f>'Crisis Indicator Data'!A64</f>
        <v>Syrian and Palestinian refugees in iraq</v>
      </c>
      <c r="B67" s="200" t="str">
        <f>'Crisis Indicator Data'!B64</f>
        <v>International displacement</v>
      </c>
      <c r="C67" s="200" t="str">
        <f>'Crisis Indicator Data'!C64</f>
        <v>IRQ003</v>
      </c>
      <c r="D67" s="200" t="str">
        <f>'Crisis Indicator Data'!D64</f>
        <v>Iraq</v>
      </c>
      <c r="E67" s="201" t="str">
        <f>'Crisis Indicator Data'!E64</f>
        <v>IRQ</v>
      </c>
      <c r="F67" s="188">
        <f>IF(B67="Regional crisis",(IF(VLOOKUP($C67,'Regional Crises'!$B$1:$R$66,7,FALSE)="x","x",ROUND(IF(VLOOKUP($C67,'Regional Crises'!$B$1:$R$66,7,FALSE)&gt;$F$3,5,IF(VLOOKUP($C67,'Regional Crises'!$B$1:$R$66,7,FALSE)&lt;F$4,0,($F$3-VLOOKUP($C67,'Regional Crises'!$B$1:$R$66,7,FALSE))/($F$3-$F$4)*5)),1))),IF(VLOOKUP($E67,'Country Indicator Data'!$B$4:$N$194,3,FALSE)="x","x",ROUND(IF(VLOOKUP($E67,'Country Indicator Data'!$B$4:$N$194,3,FALSE)&gt;$F$3,5,IF(VLOOKUP($E67,'Country Indicator Data'!$B$4:$N$194,3,FALSE)&lt;$F$4,0,($F$3-VLOOKUP($E67,'Country Indicator Data'!$B$4:$N$194,3,FALSE))/($F$3-$F$4)*5)),1)))</f>
        <v>4.3</v>
      </c>
      <c r="G67" s="188">
        <f>IF(B67="Regional crisis",(IF(VLOOKUP($C67,'Regional Crises'!$B$1:$R$66,9,FALSE)="x","x",ROUND(IF(VLOOKUP($C67,'Regional Crises'!$B$1:$R$66,9,FALSE)&gt;G$3,5,IF(VLOOKUP($C67,'Regional Crises'!$B$1:$R$66,9,FALSE)&lt;G$4,0,(G$3-VLOOKUP($C67,'Regional Crises'!$B$1:$R$66,9,FALSE))/(G$3-G$4)*5)),1))),IF(VLOOKUP($E67,'Country Indicator Data'!$B$4:$N$194,5,FALSE)="x","x",ROUND(IF(VLOOKUP($E67,'Country Indicator Data'!$B$4:$N$194,5,FALSE)&gt;G$3,5,IF(VLOOKUP($E67,'Country Indicator Data'!$B$4:$N$194,5,FALSE)&lt;G$4,0,(G$3-VLOOKUP($E67,'Country Indicator Data'!$B$4:$N$194,5,FALSE))/(G$3-G$4)*5)),1)))</f>
        <v>3</v>
      </c>
      <c r="H67" s="188">
        <f t="shared" si="13"/>
        <v>3.65</v>
      </c>
      <c r="I67" s="188">
        <f>IF(B67="Regional crisis",(IF(VLOOKUP($C67,'Regional Crises'!$B$1:$R$66,6,FALSE)="x","x",ROUND(IF(VLOOKUP($C67,'Regional Crises'!$B$1:$R$66,6,FALSE)&gt;I$3,5,IF(VLOOKUP($C67,'Regional Crises'!$B$1:$R$66,6,FALSE)&lt;I$4,0,5-(I$3-VLOOKUP($C67,'Regional Crises'!$B$1:$R$66,6,FALSE))/(I$3-I$4)*5)),1))),IF(VLOOKUP($E67,'Country Indicator Data'!$B$4:$N$194,2,FALSE)="x","x",ROUND(IF(VLOOKUP($E67,'Country Indicator Data'!$B$4:$N$194,2,FALSE)&gt;I$3,5,IF(VLOOKUP($E67,'Country Indicator Data'!$B$4:$N$194,2,FALSE)&lt;I$4,0,5-(I$3-VLOOKUP($E67,'Country Indicator Data'!$B$4:$N$194,2,FALSE))/(I$3-I$4)*5)),1)))</f>
        <v>2.7</v>
      </c>
      <c r="J67" s="188">
        <f>IF(B67="Regional crisis",(IF(VLOOKUP($C67,'Regional Crises'!$B$1:$R$66,8,FALSE)="x","x",ROUND(IF(VLOOKUP($C67,'Regional Crises'!$B$1:$R$66,8,FALSE)&gt;J$3,5,IF(VLOOKUP($C67,'Regional Crises'!$B$1:$R$66,8,FALSE)&lt;J$4,0,5-(J$3-VLOOKUP($C67,'Regional Crises'!$B$1:$R$66,8,FALSE))/(J$3-J$4)*5)),1))),IF(VLOOKUP($E67,'Country Indicator Data'!$B$4:$N$194,4,FALSE)="x","x",ROUND(IF(VLOOKUP($E67,'Country Indicator Data'!$B$4:$N$194,4,FALSE)&gt;J$3,5,IF(VLOOKUP($E67,'Country Indicator Data'!$B$4:$N$194,4,FALSE)&lt;J$4,0,5-(J$3-VLOOKUP($E67,'Country Indicator Data'!$B$4:$N$194,4,FALSE))/(J$3-J$4)*5)),1)))</f>
        <v>0</v>
      </c>
      <c r="K67" s="188">
        <f t="shared" si="14"/>
        <v>1.35</v>
      </c>
      <c r="L67" s="188">
        <f>IF(B67="Regional crisis",(IF(VLOOKUP($C67,'Regional Crises'!$B$1:$R$66,10,FALSE)="x","x",ROUND(IF(VLOOKUP($C67,'Regional Crises'!$B$1:$R$66,10,FALSE)&gt;L$3,5,IF(VLOOKUP($C67,'Regional Crises'!$B$1:$R$66,10,FALSE)&lt;L$4,0,5-(L$3-VLOOKUP($C67,'Regional Crises'!$B$1:$R$66,10,FALSE))/(L$3-L$4)*5)),1))),IF(VLOOKUP($E67,'Country Indicator Data'!$B$4:$N$194,6,FALSE)="x","x",ROUND(IF(VLOOKUP($E67,'Country Indicator Data'!$B$4:$N$194,6,FALSE)&gt;L$3,5,IF(VLOOKUP($E67,'Country Indicator Data'!$B$4:$N$194,6,FALSE)&lt;L$4,0,5-(L$3-VLOOKUP($E67,'Country Indicator Data'!$B$4:$N$194,6,FALSE))/(L$3-L$4)*5)),1)))</f>
        <v>3.6</v>
      </c>
      <c r="M67" s="188">
        <f>IF(B67="Regional crisis",(IF(VLOOKUP($C67,'Regional Crises'!$B$1:$R$66,11,FALSE)="x","x",ROUND(IF(VLOOKUP($C67,'Regional Crises'!$B$1:$R$66,11,FALSE)&gt;M$3,5,IF(VLOOKUP($C67,'Regional Crises'!$B$1:$R$66,11,FALSE)&lt;M$4,0,5-(M$3-VLOOKUP($C67,'Regional Crises'!$B$1:$R$66,11,FALSE))/(M$3-M$4)*5)),1))),IF(VLOOKUP($E67,'Country Indicator Data'!$B$4:$N$194,7,FALSE)="x","x",ROUND(IF(VLOOKUP($E67,'Country Indicator Data'!$B$4:$N$194,7,FALSE)&gt;M$3,5,IF(VLOOKUP($E67,'Country Indicator Data'!$B$4:$N$194,7,FALSE)&lt;M$4,0,5-(M$3-VLOOKUP($E67,'Country Indicator Data'!$B$4:$N$194,7,FALSE))/(M$3-M$4)*5)),1)))</f>
        <v>0.6</v>
      </c>
      <c r="N67" s="188">
        <f t="shared" si="15"/>
        <v>2.1</v>
      </c>
      <c r="O67" s="188">
        <f t="shared" si="16"/>
        <v>2.3666666666666667</v>
      </c>
      <c r="P67" s="188">
        <f>IF(B67="Regional crisis",VLOOKUP(C67,'Regional Crises'!$B$1:$R$69,12,FALSE),VLOOKUP(E67,'Country Indicator Data'!$B$4:$I$194,8,FALSE))</f>
        <v>4</v>
      </c>
      <c r="Q67" s="188">
        <f>IF($B67="Regional crisis",((IF(VLOOKUP($C67,'Regional Crises'!$B$1:$R$66,13,FALSE)="x","x",ROUND(IF(VLOOKUP($C67,'Regional Crises'!$B$1:$R$66,13,FALSE)&gt;Q$3,5,IF(VLOOKUP($C67,'Regional Crises'!$B$1:$R$66,13,FALSE)&lt;Q$4,0,5-(LOG(Q$3)-LOG(VLOOKUP($C67,'Regional Crises'!$B$1:$R$66,13,FALSE)))/(LOG(Q$3)-LOG(Q$4))*5)),1)))),(IF(VLOOKUP($E67,'Country Indicator Data'!$B$4:$N$194,9,FALSE)="x","x",ROUND(IF(VLOOKUP($E67,'Country Indicator Data'!$B$4:$N$194,9,FALSE)&gt;Q$3,5,IF(VLOOKUP($E67,'Country Indicator Data'!$B$4:$N$194,9,FALSE)&lt;Q$4,0,5-(LOG(Q$3)-LOG(VLOOKUP($E67,'Country Indicator Data'!$B$4:$N$194,9,FALSE)))/(LOG(Q$3)-LOG(Q$4))*5)),1))))</f>
        <v>4.5</v>
      </c>
      <c r="R67" s="188">
        <f t="shared" si="17"/>
        <v>4.25</v>
      </c>
      <c r="S67" s="188">
        <f>IF(B67="Regional crisis",((IF(VLOOKUP($C67,'Regional Crises'!$B$1:$R$66,17,FALSE)="x","x",ROUND(IF(VLOOKUP($C67,'Regional Crises'!$B$1:$R$66,17,FALSE)&gt;S$3,0,IF(VLOOKUP($C67,'Regional Crises'!$B$1:$R$66,17,FALSE)&lt;S$4,5,(S$3-VLOOKUP($C67,'Regional Crises'!$B$1:$R$66,17,FALSE))/(S$3-S$4)*5)),1)))),(IF(VLOOKUP($E67,'Country Indicator Data'!$B$4:$N$194,13,FALSE)="x","x",ROUND(IF(VLOOKUP($E67,'Country Indicator Data'!$B$4:$N$194,13,FALSE)&gt;S$3,0,IF(VLOOKUP($E67,'Country Indicator Data'!$B$4:$N$194,13,FALSE)&lt;S$4,5,(S$3-VLOOKUP($E67,'Country Indicator Data'!$B$4:$N$194,13,FALSE))/(S$3-S$4)*5)),1))))</f>
        <v>4</v>
      </c>
      <c r="T67" s="188">
        <f>IF(B67="Regional crisis",((IF(VLOOKUP($C67,'Regional Crises'!$B$1:$R$66,14,FALSE)="x","x",ROUND(IF(VLOOKUP($C67,'Regional Crises'!$B$1:$R$66,14,FALSE)&gt;T$3,0,IF(VLOOKUP($C67,'Regional Crises'!$B$1:$R$66,14,FALSE)&lt;T$4,5,(T$3-VLOOKUP($C67,'Regional Crises'!$B$1:$R$66,14,FALSE))/(T$3-T$4)*5)),1)))),(IF(VLOOKUP($E67,'Country Indicator Data'!$B$4:$N$194,10,FALSE)="x","x",ROUND(IF(VLOOKUP($E67,'Country Indicator Data'!$B$4:$N$194,10,FALSE)&gt;T$3,0,IF(VLOOKUP($E67,'Country Indicator Data'!$B$4:$N$194,10,FALSE)&lt;T$4,5,(T$3-VLOOKUP($E67,'Country Indicator Data'!$B$4:$N$194,10,FALSE))/(T$3-T$4)*5)),1))))</f>
        <v>4.2</v>
      </c>
      <c r="U67" s="188">
        <f>IF(B67="Regional crisis",((IF(VLOOKUP($C67,'Regional Crises'!$B$1:$R$66,15,FALSE)="x","x",ROUND(IF(VLOOKUP($C67,'Regional Crises'!$B$1:$R$66,15,FALSE)&gt;U$3,0,IF(VLOOKUP($C67,'Regional Crises'!$B$1:$R$66,15,FALSE)&lt;U$4,5,(U$3-VLOOKUP($C67,'Regional Crises'!$B$1:$R$66,15,FALSE))/(U$3-U$4)*5)),1)))),(IF(VLOOKUP($E67,'Country Indicator Data'!$B$4:$N$194,11,FALSE)="x","x",ROUND(IF(VLOOKUP($E67,'Country Indicator Data'!$B$4:$N$194,11,FALSE)&gt;U$3,0,IF(VLOOKUP($E67,'Country Indicator Data'!$B$4:$N$194,11,FALSE)&lt;U$4,5,(U$3-VLOOKUP($E67,'Country Indicator Data'!$B$4:$N$194,11,FALSE))/(U$3-U$4)*5)),1))))</f>
        <v>3.1</v>
      </c>
      <c r="V67" s="188">
        <f>IF(B67="Regional crisis",((IF(VLOOKUP($C67,'Regional Crises'!$B$1:$R$66,16,FALSE)="x","x",ROUND(IF(VLOOKUP($C67,'Regional Crises'!$B$1:$R$66,16,FALSE)&gt;V$3,0,IF(VLOOKUP($C67,'Regional Crises'!$B$1:$R$66,16,FALSE)&lt;V$4,5,(V$3-VLOOKUP($C67,'Regional Crises'!$B$1:$R$66,16,FALSE))/(V$3-V$4)*5)),1)))),(IF(VLOOKUP($E67,'Country Indicator Data'!$B$4:$N$194,12,FALSE)="x","x",ROUND(IF(VLOOKUP($E67,'Country Indicator Data'!$B$4:$N$194,12,FALSE)&gt;V$3,0,IF(VLOOKUP($E67,'Country Indicator Data'!$B$4:$N$194,12,FALSE)&lt;V$4,5,(V$3-VLOOKUP($E67,'Country Indicator Data'!$B$4:$N$194,12,FALSE))/(V$3-V$4)*5)),1))))</f>
        <v>3.5</v>
      </c>
      <c r="W67" s="188">
        <f t="shared" si="18"/>
        <v>3.7</v>
      </c>
      <c r="X67" s="188">
        <f t="shared" si="19"/>
        <v>3.4</v>
      </c>
      <c r="Y67" s="212">
        <f>IF('Core Indicators'!FC64="x","x",IF('Core Indicators'!FC64&gt;=5,5,IF('Core Indicators'!FC64&gt;=4,4,IF('Core Indicators'!FC64&gt;=3,3,IF('Core Indicators'!FC64&gt;=2,2,IF('Core Indicators'!FC64&gt;=1,1,0))))))</f>
        <v>5</v>
      </c>
      <c r="Z67" s="188">
        <f t="shared" si="20"/>
        <v>5</v>
      </c>
      <c r="AA67" s="212">
        <f>'Crisis Indicator Data'!Y64</f>
        <v>1</v>
      </c>
      <c r="AB67" s="212">
        <f>'Crisis Indicator Data'!Z64</f>
        <v>1</v>
      </c>
      <c r="AC67" s="212">
        <f>'Crisis Indicator Data'!AA64</f>
        <v>0</v>
      </c>
      <c r="AD67" s="212">
        <f>'Crisis Indicator Data'!AB64</f>
        <v>0</v>
      </c>
      <c r="AE67" s="212">
        <f t="shared" si="10"/>
        <v>2</v>
      </c>
      <c r="AF67" s="212">
        <f>'Crisis Indicator Data'!AC64</f>
        <v>0</v>
      </c>
      <c r="AG67" s="212">
        <f>'Crisis Indicator Data'!AD64</f>
        <v>2</v>
      </c>
      <c r="AH67" s="212">
        <f t="shared" si="11"/>
        <v>2</v>
      </c>
      <c r="AI67" s="212">
        <f>'Crisis Indicator Data'!AE64</f>
        <v>0</v>
      </c>
      <c r="AJ67" s="212">
        <f>'Crisis Indicator Data'!AF64</f>
        <v>3</v>
      </c>
      <c r="AK67" s="212">
        <f>'Crisis Indicator Data'!AG64</f>
        <v>1</v>
      </c>
      <c r="AL67" s="212">
        <f t="shared" si="12"/>
        <v>3</v>
      </c>
      <c r="AM67" s="188">
        <f t="shared" si="21"/>
        <v>2</v>
      </c>
      <c r="AN67" s="188">
        <f t="shared" si="22"/>
        <v>3.5</v>
      </c>
    </row>
    <row r="68" spans="1:40" ht="13.5" customHeight="1" x14ac:dyDescent="0.3">
      <c r="A68" s="199" t="str">
        <f>'Crisis Indicator Data'!A65</f>
        <v>Mixed migration flows in Italy</v>
      </c>
      <c r="B68" s="200" t="str">
        <f>'Crisis Indicator Data'!B65</f>
        <v>International displacement</v>
      </c>
      <c r="C68" s="200" t="str">
        <f>'Crisis Indicator Data'!C65</f>
        <v>ITA002</v>
      </c>
      <c r="D68" s="200" t="str">
        <f>'Crisis Indicator Data'!D65</f>
        <v>Italy</v>
      </c>
      <c r="E68" s="201" t="str">
        <f>'Crisis Indicator Data'!E65</f>
        <v>ITA</v>
      </c>
      <c r="F68" s="188">
        <f>IF(B68="Regional crisis",(IF(VLOOKUP($C68,'Regional Crises'!$B$1:$R$66,7,FALSE)="x","x",ROUND(IF(VLOOKUP($C68,'Regional Crises'!$B$1:$R$66,7,FALSE)&gt;$F$3,5,IF(VLOOKUP($C68,'Regional Crises'!$B$1:$R$66,7,FALSE)&lt;F$4,0,($F$3-VLOOKUP($C68,'Regional Crises'!$B$1:$R$66,7,FALSE))/($F$3-$F$4)*5)),1))),IF(VLOOKUP($E68,'Country Indicator Data'!$B$4:$N$194,3,FALSE)="x","x",ROUND(IF(VLOOKUP($E68,'Country Indicator Data'!$B$4:$N$194,3,FALSE)&gt;$F$3,5,IF(VLOOKUP($E68,'Country Indicator Data'!$B$4:$N$194,3,FALSE)&lt;$F$4,0,($F$3-VLOOKUP($E68,'Country Indicator Data'!$B$4:$N$194,3,FALSE))/($F$3-$F$4)*5)),1)))</f>
        <v>0.7</v>
      </c>
      <c r="G68" s="188" t="str">
        <f>IF(B68="Regional crisis",(IF(VLOOKUP($C68,'Regional Crises'!$B$1:$R$66,9,FALSE)="x","x",ROUND(IF(VLOOKUP($C68,'Regional Crises'!$B$1:$R$66,9,FALSE)&gt;G$3,5,IF(VLOOKUP($C68,'Regional Crises'!$B$1:$R$66,9,FALSE)&lt;G$4,0,(G$3-VLOOKUP($C68,'Regional Crises'!$B$1:$R$66,9,FALSE))/(G$3-G$4)*5)),1))),IF(VLOOKUP($E68,'Country Indicator Data'!$B$4:$N$194,5,FALSE)="x","x",ROUND(IF(VLOOKUP($E68,'Country Indicator Data'!$B$4:$N$194,5,FALSE)&gt;G$3,5,IF(VLOOKUP($E68,'Country Indicator Data'!$B$4:$N$194,5,FALSE)&lt;G$4,0,(G$3-VLOOKUP($E68,'Country Indicator Data'!$B$4:$N$194,5,FALSE))/(G$3-G$4)*5)),1)))</f>
        <v>x</v>
      </c>
      <c r="H68" s="188">
        <f t="shared" si="13"/>
        <v>0.7</v>
      </c>
      <c r="I68" s="188">
        <f>IF(B68="Regional crisis",(IF(VLOOKUP($C68,'Regional Crises'!$B$1:$R$66,6,FALSE)="x","x",ROUND(IF(VLOOKUP($C68,'Regional Crises'!$B$1:$R$66,6,FALSE)&gt;I$3,5,IF(VLOOKUP($C68,'Regional Crises'!$B$1:$R$66,6,FALSE)&lt;I$4,0,5-(I$3-VLOOKUP($C68,'Regional Crises'!$B$1:$R$66,6,FALSE))/(I$3-I$4)*5)),1))),IF(VLOOKUP($E68,'Country Indicator Data'!$B$4:$N$194,2,FALSE)="x","x",ROUND(IF(VLOOKUP($E68,'Country Indicator Data'!$B$4:$N$194,2,FALSE)&gt;I$3,5,IF(VLOOKUP($E68,'Country Indicator Data'!$B$4:$N$194,2,FALSE)&lt;I$4,0,5-(I$3-VLOOKUP($E68,'Country Indicator Data'!$B$4:$N$194,2,FALSE))/(I$3-I$4)*5)),1)))</f>
        <v>0.6</v>
      </c>
      <c r="J68" s="188">
        <f>IF(B68="Regional crisis",(IF(VLOOKUP($C68,'Regional Crises'!$B$1:$R$66,8,FALSE)="x","x",ROUND(IF(VLOOKUP($C68,'Regional Crises'!$B$1:$R$66,8,FALSE)&gt;J$3,5,IF(VLOOKUP($C68,'Regional Crises'!$B$1:$R$66,8,FALSE)&lt;J$4,0,5-(J$3-VLOOKUP($C68,'Regional Crises'!$B$1:$R$66,8,FALSE))/(J$3-J$4)*5)),1))),IF(VLOOKUP($E68,'Country Indicator Data'!$B$4:$N$194,4,FALSE)="x","x",ROUND(IF(VLOOKUP($E68,'Country Indicator Data'!$B$4:$N$194,4,FALSE)&gt;J$3,5,IF(VLOOKUP($E68,'Country Indicator Data'!$B$4:$N$194,4,FALSE)&lt;J$4,0,5-(J$3-VLOOKUP($E68,'Country Indicator Data'!$B$4:$N$194,4,FALSE))/(J$3-J$4)*5)),1)))</f>
        <v>0.1</v>
      </c>
      <c r="K68" s="188">
        <f t="shared" si="14"/>
        <v>0.35</v>
      </c>
      <c r="L68" s="188">
        <f>IF(B68="Regional crisis",(IF(VLOOKUP($C68,'Regional Crises'!$B$1:$R$66,10,FALSE)="x","x",ROUND(IF(VLOOKUP($C68,'Regional Crises'!$B$1:$R$66,10,FALSE)&gt;L$3,5,IF(VLOOKUP($C68,'Regional Crises'!$B$1:$R$66,10,FALSE)&lt;L$4,0,5-(L$3-VLOOKUP($C68,'Regional Crises'!$B$1:$R$66,10,FALSE))/(L$3-L$4)*5)),1))),IF(VLOOKUP($E68,'Country Indicator Data'!$B$4:$N$194,6,FALSE)="x","x",ROUND(IF(VLOOKUP($E68,'Country Indicator Data'!$B$4:$N$194,6,FALSE)&gt;L$3,5,IF(VLOOKUP($E68,'Country Indicator Data'!$B$4:$N$194,6,FALSE)&lt;L$4,0,5-(L$3-VLOOKUP($E68,'Country Indicator Data'!$B$4:$N$194,6,FALSE))/(L$3-L$4)*5)),1)))</f>
        <v>0.5</v>
      </c>
      <c r="M68" s="188">
        <f>IF(B68="Regional crisis",(IF(VLOOKUP($C68,'Regional Crises'!$B$1:$R$66,11,FALSE)="x","x",ROUND(IF(VLOOKUP($C68,'Regional Crises'!$B$1:$R$66,11,FALSE)&gt;M$3,5,IF(VLOOKUP($C68,'Regional Crises'!$B$1:$R$66,11,FALSE)&lt;M$4,0,5-(M$3-VLOOKUP($C68,'Regional Crises'!$B$1:$R$66,11,FALSE))/(M$3-M$4)*5)),1))),IF(VLOOKUP($E68,'Country Indicator Data'!$B$4:$N$194,7,FALSE)="x","x",ROUND(IF(VLOOKUP($E68,'Country Indicator Data'!$B$4:$N$194,7,FALSE)&gt;M$3,5,IF(VLOOKUP($E68,'Country Indicator Data'!$B$4:$N$194,7,FALSE)&lt;M$4,0,5-(M$3-VLOOKUP($E68,'Country Indicator Data'!$B$4:$N$194,7,FALSE))/(M$3-M$4)*5)),1)))</f>
        <v>1.4</v>
      </c>
      <c r="N68" s="188">
        <f t="shared" si="15"/>
        <v>0.95</v>
      </c>
      <c r="O68" s="188">
        <f t="shared" si="16"/>
        <v>0.66666666666666663</v>
      </c>
      <c r="P68" s="188">
        <f>IF(B68="Regional crisis",VLOOKUP(C68,'Regional Crises'!$B$1:$R$69,12,FALSE),VLOOKUP(E68,'Country Indicator Data'!$B$4:$I$194,8,FALSE))</f>
        <v>0</v>
      </c>
      <c r="Q68" s="188">
        <f>IF($B68="Regional crisis",((IF(VLOOKUP($C68,'Regional Crises'!$B$1:$R$66,13,FALSE)="x","x",ROUND(IF(VLOOKUP($C68,'Regional Crises'!$B$1:$R$66,13,FALSE)&gt;Q$3,5,IF(VLOOKUP($C68,'Regional Crises'!$B$1:$R$66,13,FALSE)&lt;Q$4,0,5-(LOG(Q$3)-LOG(VLOOKUP($C68,'Regional Crises'!$B$1:$R$66,13,FALSE)))/(LOG(Q$3)-LOG(Q$4))*5)),1)))),(IF(VLOOKUP($E68,'Country Indicator Data'!$B$4:$N$194,9,FALSE)="x","x",ROUND(IF(VLOOKUP($E68,'Country Indicator Data'!$B$4:$N$194,9,FALSE)&gt;Q$3,5,IF(VLOOKUP($E68,'Country Indicator Data'!$B$4:$N$194,9,FALSE)&lt;Q$4,0,5-(LOG(Q$3)-LOG(VLOOKUP($E68,'Country Indicator Data'!$B$4:$N$194,9,FALSE)))/(LOG(Q$3)-LOG(Q$4))*5)),1))))</f>
        <v>3.4</v>
      </c>
      <c r="R68" s="188">
        <f t="shared" si="17"/>
        <v>1.7</v>
      </c>
      <c r="S68" s="188">
        <f>IF(B68="Regional crisis",((IF(VLOOKUP($C68,'Regional Crises'!$B$1:$R$66,17,FALSE)="x","x",ROUND(IF(VLOOKUP($C68,'Regional Crises'!$B$1:$R$66,17,FALSE)&gt;S$3,0,IF(VLOOKUP($C68,'Regional Crises'!$B$1:$R$66,17,FALSE)&lt;S$4,5,(S$3-VLOOKUP($C68,'Regional Crises'!$B$1:$R$66,17,FALSE))/(S$3-S$4)*5)),1)))),(IF(VLOOKUP($E68,'Country Indicator Data'!$B$4:$N$194,13,FALSE)="x","x",ROUND(IF(VLOOKUP($E68,'Country Indicator Data'!$B$4:$N$194,13,FALSE)&gt;S$3,0,IF(VLOOKUP($E68,'Country Indicator Data'!$B$4:$N$194,13,FALSE)&lt;S$4,5,(S$3-VLOOKUP($E68,'Country Indicator Data'!$B$4:$N$194,13,FALSE))/(S$3-S$4)*5)),1))))</f>
        <v>2.4</v>
      </c>
      <c r="T68" s="188">
        <f>IF(B68="Regional crisis",((IF(VLOOKUP($C68,'Regional Crises'!$B$1:$R$66,14,FALSE)="x","x",ROUND(IF(VLOOKUP($C68,'Regional Crises'!$B$1:$R$66,14,FALSE)&gt;T$3,0,IF(VLOOKUP($C68,'Regional Crises'!$B$1:$R$66,14,FALSE)&lt;T$4,5,(T$3-VLOOKUP($C68,'Regional Crises'!$B$1:$R$66,14,FALSE))/(T$3-T$4)*5)),1)))),(IF(VLOOKUP($E68,'Country Indicator Data'!$B$4:$N$194,10,FALSE)="x","x",ROUND(IF(VLOOKUP($E68,'Country Indicator Data'!$B$4:$N$194,10,FALSE)&gt;T$3,0,IF(VLOOKUP($E68,'Country Indicator Data'!$B$4:$N$194,10,FALSE)&lt;T$4,5,(T$3-VLOOKUP($E68,'Country Indicator Data'!$B$4:$N$194,10,FALSE))/(T$3-T$4)*5)),1))))</f>
        <v>2.2000000000000002</v>
      </c>
      <c r="U68" s="188" t="str">
        <f>IF(B68="Regional crisis",((IF(VLOOKUP($C68,'Regional Crises'!$B$1:$R$66,15,FALSE)="x","x",ROUND(IF(VLOOKUP($C68,'Regional Crises'!$B$1:$R$66,15,FALSE)&gt;U$3,0,IF(VLOOKUP($C68,'Regional Crises'!$B$1:$R$66,15,FALSE)&lt;U$4,5,(U$3-VLOOKUP($C68,'Regional Crises'!$B$1:$R$66,15,FALSE))/(U$3-U$4)*5)),1)))),(IF(VLOOKUP($E68,'Country Indicator Data'!$B$4:$N$194,11,FALSE)="x","x",ROUND(IF(VLOOKUP($E68,'Country Indicator Data'!$B$4:$N$194,11,FALSE)&gt;U$3,0,IF(VLOOKUP($E68,'Country Indicator Data'!$B$4:$N$194,11,FALSE)&lt;U$4,5,(U$3-VLOOKUP($E68,'Country Indicator Data'!$B$4:$N$194,11,FALSE))/(U$3-U$4)*5)),1))))</f>
        <v>x</v>
      </c>
      <c r="V68" s="188">
        <f>IF(B68="Regional crisis",((IF(VLOOKUP($C68,'Regional Crises'!$B$1:$R$66,16,FALSE)="x","x",ROUND(IF(VLOOKUP($C68,'Regional Crises'!$B$1:$R$66,16,FALSE)&gt;V$3,0,IF(VLOOKUP($C68,'Regional Crises'!$B$1:$R$66,16,FALSE)&lt;V$4,5,(V$3-VLOOKUP($C68,'Regional Crises'!$B$1:$R$66,16,FALSE))/(V$3-V$4)*5)),1)))),(IF(VLOOKUP($E68,'Country Indicator Data'!$B$4:$N$194,12,FALSE)="x","x",ROUND(IF(VLOOKUP($E68,'Country Indicator Data'!$B$4:$N$194,12,FALSE)&gt;V$3,0,IF(VLOOKUP($E68,'Country Indicator Data'!$B$4:$N$194,12,FALSE)&lt;V$4,5,(V$3-VLOOKUP($E68,'Country Indicator Data'!$B$4:$N$194,12,FALSE))/(V$3-V$4)*5)),1))))</f>
        <v>0.6</v>
      </c>
      <c r="W68" s="188">
        <f t="shared" si="18"/>
        <v>1.7</v>
      </c>
      <c r="X68" s="188">
        <f t="shared" si="19"/>
        <v>1.4</v>
      </c>
      <c r="Y68" s="212">
        <f>IF('Core Indicators'!FC65="x","x",IF('Core Indicators'!FC65&gt;=5,5,IF('Core Indicators'!FC65&gt;=4,4,IF('Core Indicators'!FC65&gt;=3,3,IF('Core Indicators'!FC65&gt;=2,2,IF('Core Indicators'!FC65&gt;=1,1,0))))))</f>
        <v>2</v>
      </c>
      <c r="Z68" s="188">
        <f t="shared" si="20"/>
        <v>2</v>
      </c>
      <c r="AA68" s="212">
        <f>'Crisis Indicator Data'!Y65</f>
        <v>1</v>
      </c>
      <c r="AB68" s="212">
        <f>'Crisis Indicator Data'!Z65</f>
        <v>1</v>
      </c>
      <c r="AC68" s="212">
        <f>'Crisis Indicator Data'!AA65</f>
        <v>1</v>
      </c>
      <c r="AD68" s="212">
        <f>'Crisis Indicator Data'!AB65</f>
        <v>0</v>
      </c>
      <c r="AE68" s="212">
        <f t="shared" si="10"/>
        <v>2</v>
      </c>
      <c r="AF68" s="212">
        <f>'Crisis Indicator Data'!AC65</f>
        <v>1</v>
      </c>
      <c r="AG68" s="212">
        <f>'Crisis Indicator Data'!AD65</f>
        <v>1</v>
      </c>
      <c r="AH68" s="212">
        <f t="shared" si="11"/>
        <v>2</v>
      </c>
      <c r="AI68" s="212">
        <f>'Crisis Indicator Data'!AE65</f>
        <v>0</v>
      </c>
      <c r="AJ68" s="212">
        <f>'Crisis Indicator Data'!AF65</f>
        <v>0</v>
      </c>
      <c r="AK68" s="212">
        <f>'Crisis Indicator Data'!AG65</f>
        <v>0</v>
      </c>
      <c r="AL68" s="212">
        <f t="shared" si="12"/>
        <v>0</v>
      </c>
      <c r="AM68" s="188">
        <f t="shared" si="21"/>
        <v>1</v>
      </c>
      <c r="AN68" s="188">
        <f t="shared" si="22"/>
        <v>1.5</v>
      </c>
    </row>
    <row r="69" spans="1:40" ht="13.5" customHeight="1" x14ac:dyDescent="0.3">
      <c r="A69" s="199" t="str">
        <f>'Crisis Indicator Data'!A66</f>
        <v>Syrian refugees in Jordan</v>
      </c>
      <c r="B69" s="200" t="str">
        <f>'Crisis Indicator Data'!B66</f>
        <v>International displacement</v>
      </c>
      <c r="C69" s="200" t="str">
        <f>'Crisis Indicator Data'!C66</f>
        <v>JOR002</v>
      </c>
      <c r="D69" s="200" t="str">
        <f>'Crisis Indicator Data'!D66</f>
        <v>Jordan</v>
      </c>
      <c r="E69" s="201" t="str">
        <f>'Crisis Indicator Data'!E66</f>
        <v>JOR</v>
      </c>
      <c r="F69" s="188">
        <f>IF(B69="Regional crisis",(IF(VLOOKUP($C69,'Regional Crises'!$B$1:$R$66,7,FALSE)="x","x",ROUND(IF(VLOOKUP($C69,'Regional Crises'!$B$1:$R$66,7,FALSE)&gt;$F$3,5,IF(VLOOKUP($C69,'Regional Crises'!$B$1:$R$66,7,FALSE)&lt;F$4,0,($F$3-VLOOKUP($C69,'Regional Crises'!$B$1:$R$66,7,FALSE))/($F$3-$F$4)*5)),1))),IF(VLOOKUP($E69,'Country Indicator Data'!$B$4:$N$194,3,FALSE)="x","x",ROUND(IF(VLOOKUP($E69,'Country Indicator Data'!$B$4:$N$194,3,FALSE)&gt;$F$3,5,IF(VLOOKUP($E69,'Country Indicator Data'!$B$4:$N$194,3,FALSE)&lt;$F$4,0,($F$3-VLOOKUP($E69,'Country Indicator Data'!$B$4:$N$194,3,FALSE))/($F$3-$F$4)*5)),1)))</f>
        <v>4.3</v>
      </c>
      <c r="G69" s="188">
        <f>IF(B69="Regional crisis",(IF(VLOOKUP($C69,'Regional Crises'!$B$1:$R$66,9,FALSE)="x","x",ROUND(IF(VLOOKUP($C69,'Regional Crises'!$B$1:$R$66,9,FALSE)&gt;G$3,5,IF(VLOOKUP($C69,'Regional Crises'!$B$1:$R$66,9,FALSE)&lt;G$4,0,(G$3-VLOOKUP($C69,'Regional Crises'!$B$1:$R$66,9,FALSE))/(G$3-G$4)*5)),1))),IF(VLOOKUP($E69,'Country Indicator Data'!$B$4:$N$194,5,FALSE)="x","x",ROUND(IF(VLOOKUP($E69,'Country Indicator Data'!$B$4:$N$194,5,FALSE)&gt;G$3,5,IF(VLOOKUP($E69,'Country Indicator Data'!$B$4:$N$194,5,FALSE)&lt;G$4,0,(G$3-VLOOKUP($E69,'Country Indicator Data'!$B$4:$N$194,5,FALSE))/(G$3-G$4)*5)),1)))</f>
        <v>2.8</v>
      </c>
      <c r="H69" s="188">
        <f t="shared" si="13"/>
        <v>3.55</v>
      </c>
      <c r="I69" s="188">
        <f>IF(B69="Regional crisis",(IF(VLOOKUP($C69,'Regional Crises'!$B$1:$R$66,6,FALSE)="x","x",ROUND(IF(VLOOKUP($C69,'Regional Crises'!$B$1:$R$66,6,FALSE)&gt;I$3,5,IF(VLOOKUP($C69,'Regional Crises'!$B$1:$R$66,6,FALSE)&lt;I$4,0,5-(I$3-VLOOKUP($C69,'Regional Crises'!$B$1:$R$66,6,FALSE))/(I$3-I$4)*5)),1))),IF(VLOOKUP($E69,'Country Indicator Data'!$B$4:$N$194,2,FALSE)="x","x",ROUND(IF(VLOOKUP($E69,'Country Indicator Data'!$B$4:$N$194,2,FALSE)&gt;I$3,5,IF(VLOOKUP($E69,'Country Indicator Data'!$B$4:$N$194,2,FALSE)&lt;I$4,0,5-(I$3-VLOOKUP($E69,'Country Indicator Data'!$B$4:$N$194,2,FALSE))/(I$3-I$4)*5)),1)))</f>
        <v>2.9</v>
      </c>
      <c r="J69" s="188">
        <f>IF(B69="Regional crisis",(IF(VLOOKUP($C69,'Regional Crises'!$B$1:$R$66,8,FALSE)="x","x",ROUND(IF(VLOOKUP($C69,'Regional Crises'!$B$1:$R$66,8,FALSE)&gt;J$3,5,IF(VLOOKUP($C69,'Regional Crises'!$B$1:$R$66,8,FALSE)&lt;J$4,0,5-(J$3-VLOOKUP($C69,'Regional Crises'!$B$1:$R$66,8,FALSE))/(J$3-J$4)*5)),1))),IF(VLOOKUP($E69,'Country Indicator Data'!$B$4:$N$194,4,FALSE)="x","x",ROUND(IF(VLOOKUP($E69,'Country Indicator Data'!$B$4:$N$194,4,FALSE)&gt;J$3,5,IF(VLOOKUP($E69,'Country Indicator Data'!$B$4:$N$194,4,FALSE)&lt;J$4,0,5-(J$3-VLOOKUP($E69,'Country Indicator Data'!$B$4:$N$194,4,FALSE))/(J$3-J$4)*5)),1)))</f>
        <v>5</v>
      </c>
      <c r="K69" s="188">
        <f t="shared" si="14"/>
        <v>3.95</v>
      </c>
      <c r="L69" s="188">
        <f>IF(B69="Regional crisis",(IF(VLOOKUP($C69,'Regional Crises'!$B$1:$R$66,10,FALSE)="x","x",ROUND(IF(VLOOKUP($C69,'Regional Crises'!$B$1:$R$66,10,FALSE)&gt;L$3,5,IF(VLOOKUP($C69,'Regional Crises'!$B$1:$R$66,10,FALSE)&lt;L$4,0,5-(L$3-VLOOKUP($C69,'Regional Crises'!$B$1:$R$66,10,FALSE))/(L$3-L$4)*5)),1))),IF(VLOOKUP($E69,'Country Indicator Data'!$B$4:$N$194,6,FALSE)="x","x",ROUND(IF(VLOOKUP($E69,'Country Indicator Data'!$B$4:$N$194,6,FALSE)&gt;L$3,5,IF(VLOOKUP($E69,'Country Indicator Data'!$B$4:$N$194,6,FALSE)&lt;L$4,0,5-(L$3-VLOOKUP($E69,'Country Indicator Data'!$B$4:$N$194,6,FALSE))/(L$3-L$4)*5)),1)))</f>
        <v>3.1</v>
      </c>
      <c r="M69" s="188">
        <f>IF(B69="Regional crisis",(IF(VLOOKUP($C69,'Regional Crises'!$B$1:$R$66,11,FALSE)="x","x",ROUND(IF(VLOOKUP($C69,'Regional Crises'!$B$1:$R$66,11,FALSE)&gt;M$3,5,IF(VLOOKUP($C69,'Regional Crises'!$B$1:$R$66,11,FALSE)&lt;M$4,0,5-(M$3-VLOOKUP($C69,'Regional Crises'!$B$1:$R$66,11,FALSE))/(M$3-M$4)*5)),1))),IF(VLOOKUP($E69,'Country Indicator Data'!$B$4:$N$194,7,FALSE)="x","x",ROUND(IF(VLOOKUP($E69,'Country Indicator Data'!$B$4:$N$194,7,FALSE)&gt;M$3,5,IF(VLOOKUP($E69,'Country Indicator Data'!$B$4:$N$194,7,FALSE)&lt;M$4,0,5-(M$3-VLOOKUP($E69,'Country Indicator Data'!$B$4:$N$194,7,FALSE))/(M$3-M$4)*5)),1)))</f>
        <v>1.1000000000000001</v>
      </c>
      <c r="N69" s="188">
        <f t="shared" si="15"/>
        <v>2.1</v>
      </c>
      <c r="O69" s="188">
        <f t="shared" si="16"/>
        <v>3.1999999999999997</v>
      </c>
      <c r="P69" s="188">
        <f>IF(B69="Regional crisis",VLOOKUP(C69,'Regional Crises'!$B$1:$R$69,12,FALSE),VLOOKUP(E69,'Country Indicator Data'!$B$4:$I$194,8,FALSE))</f>
        <v>3</v>
      </c>
      <c r="Q69" s="188">
        <f>IF($B69="Regional crisis",((IF(VLOOKUP($C69,'Regional Crises'!$B$1:$R$66,13,FALSE)="x","x",ROUND(IF(VLOOKUP($C69,'Regional Crises'!$B$1:$R$66,13,FALSE)&gt;Q$3,5,IF(VLOOKUP($C69,'Regional Crises'!$B$1:$R$66,13,FALSE)&lt;Q$4,0,5-(LOG(Q$3)-LOG(VLOOKUP($C69,'Regional Crises'!$B$1:$R$66,13,FALSE)))/(LOG(Q$3)-LOG(Q$4))*5)),1)))),(IF(VLOOKUP($E69,'Country Indicator Data'!$B$4:$N$194,9,FALSE)="x","x",ROUND(IF(VLOOKUP($E69,'Country Indicator Data'!$B$4:$N$194,9,FALSE)&gt;Q$3,5,IF(VLOOKUP($E69,'Country Indicator Data'!$B$4:$N$194,9,FALSE)&lt;Q$4,0,5-(LOG(Q$3)-LOG(VLOOKUP($E69,'Country Indicator Data'!$B$4:$N$194,9,FALSE)))/(LOG(Q$3)-LOG(Q$4))*5)),1))))</f>
        <v>0</v>
      </c>
      <c r="R69" s="188">
        <f t="shared" si="17"/>
        <v>1.5</v>
      </c>
      <c r="S69" s="188">
        <f>IF(B69="Regional crisis",((IF(VLOOKUP($C69,'Regional Crises'!$B$1:$R$66,17,FALSE)="x","x",ROUND(IF(VLOOKUP($C69,'Regional Crises'!$B$1:$R$66,17,FALSE)&gt;S$3,0,IF(VLOOKUP($C69,'Regional Crises'!$B$1:$R$66,17,FALSE)&lt;S$4,5,(S$3-VLOOKUP($C69,'Regional Crises'!$B$1:$R$66,17,FALSE))/(S$3-S$4)*5)),1)))),(IF(VLOOKUP($E69,'Country Indicator Data'!$B$4:$N$194,13,FALSE)="x","x",ROUND(IF(VLOOKUP($E69,'Country Indicator Data'!$B$4:$N$194,13,FALSE)&gt;S$3,0,IF(VLOOKUP($E69,'Country Indicator Data'!$B$4:$N$194,13,FALSE)&lt;S$4,5,(S$3-VLOOKUP($E69,'Country Indicator Data'!$B$4:$N$194,13,FALSE))/(S$3-S$4)*5)),1))))</f>
        <v>2.6</v>
      </c>
      <c r="T69" s="188">
        <f>IF(B69="Regional crisis",((IF(VLOOKUP($C69,'Regional Crises'!$B$1:$R$66,14,FALSE)="x","x",ROUND(IF(VLOOKUP($C69,'Regional Crises'!$B$1:$R$66,14,FALSE)&gt;T$3,0,IF(VLOOKUP($C69,'Regional Crises'!$B$1:$R$66,14,FALSE)&lt;T$4,5,(T$3-VLOOKUP($C69,'Regional Crises'!$B$1:$R$66,14,FALSE))/(T$3-T$4)*5)),1)))),(IF(VLOOKUP($E69,'Country Indicator Data'!$B$4:$N$194,10,FALSE)="x","x",ROUND(IF(VLOOKUP($E69,'Country Indicator Data'!$B$4:$N$194,10,FALSE)&gt;T$3,0,IF(VLOOKUP($E69,'Country Indicator Data'!$B$4:$N$194,10,FALSE)&lt;T$4,5,(T$3-VLOOKUP($E69,'Country Indicator Data'!$B$4:$N$194,10,FALSE))/(T$3-T$4)*5)),1))))</f>
        <v>2.4</v>
      </c>
      <c r="U69" s="188">
        <f>IF(B69="Regional crisis",((IF(VLOOKUP($C69,'Regional Crises'!$B$1:$R$66,15,FALSE)="x","x",ROUND(IF(VLOOKUP($C69,'Regional Crises'!$B$1:$R$66,15,FALSE)&gt;U$3,0,IF(VLOOKUP($C69,'Regional Crises'!$B$1:$R$66,15,FALSE)&lt;U$4,5,(U$3-VLOOKUP($C69,'Regional Crises'!$B$1:$R$66,15,FALSE))/(U$3-U$4)*5)),1)))),(IF(VLOOKUP($E69,'Country Indicator Data'!$B$4:$N$194,11,FALSE)="x","x",ROUND(IF(VLOOKUP($E69,'Country Indicator Data'!$B$4:$N$194,11,FALSE)&gt;U$3,0,IF(VLOOKUP($E69,'Country Indicator Data'!$B$4:$N$194,11,FALSE)&lt;U$4,5,(U$3-VLOOKUP($E69,'Country Indicator Data'!$B$4:$N$194,11,FALSE))/(U$3-U$4)*5)),1))))</f>
        <v>2.9</v>
      </c>
      <c r="V69" s="188">
        <f>IF(B69="Regional crisis",((IF(VLOOKUP($C69,'Regional Crises'!$B$1:$R$66,16,FALSE)="x","x",ROUND(IF(VLOOKUP($C69,'Regional Crises'!$B$1:$R$66,16,FALSE)&gt;V$3,0,IF(VLOOKUP($C69,'Regional Crises'!$B$1:$R$66,16,FALSE)&lt;V$4,5,(V$3-VLOOKUP($C69,'Regional Crises'!$B$1:$R$66,16,FALSE))/(V$3-V$4)*5)),1)))),(IF(VLOOKUP($E69,'Country Indicator Data'!$B$4:$N$194,12,FALSE)="x","x",ROUND(IF(VLOOKUP($E69,'Country Indicator Data'!$B$4:$N$194,12,FALSE)&gt;V$3,0,IF(VLOOKUP($E69,'Country Indicator Data'!$B$4:$N$194,12,FALSE)&lt;V$4,5,(V$3-VLOOKUP($E69,'Country Indicator Data'!$B$4:$N$194,12,FALSE))/(V$3-V$4)*5)),1))))</f>
        <v>3.2</v>
      </c>
      <c r="W69" s="188">
        <f t="shared" si="18"/>
        <v>2.8</v>
      </c>
      <c r="X69" s="188">
        <f t="shared" si="19"/>
        <v>2.5</v>
      </c>
      <c r="Y69" s="212">
        <f>IF('Core Indicators'!FC66="x","x",IF('Core Indicators'!FC66&gt;=5,5,IF('Core Indicators'!FC66&gt;=4,4,IF('Core Indicators'!FC66&gt;=3,3,IF('Core Indicators'!FC66&gt;=2,2,IF('Core Indicators'!FC66&gt;=1,1,0))))))</f>
        <v>2</v>
      </c>
      <c r="Z69" s="188">
        <f t="shared" si="20"/>
        <v>2</v>
      </c>
      <c r="AA69" s="212">
        <f>'Crisis Indicator Data'!Y66</f>
        <v>1</v>
      </c>
      <c r="AB69" s="212">
        <f>'Crisis Indicator Data'!Z66</f>
        <v>1</v>
      </c>
      <c r="AC69" s="212">
        <f>'Crisis Indicator Data'!AA66</f>
        <v>0</v>
      </c>
      <c r="AD69" s="212">
        <f>'Crisis Indicator Data'!AB66</f>
        <v>0</v>
      </c>
      <c r="AE69" s="212">
        <f t="shared" si="10"/>
        <v>2</v>
      </c>
      <c r="AF69" s="212">
        <f>'Crisis Indicator Data'!AC66</f>
        <v>2</v>
      </c>
      <c r="AG69" s="212">
        <f>'Crisis Indicator Data'!AD66</f>
        <v>1</v>
      </c>
      <c r="AH69" s="212">
        <f t="shared" si="11"/>
        <v>3</v>
      </c>
      <c r="AI69" s="212">
        <f>'Crisis Indicator Data'!AE66</f>
        <v>2</v>
      </c>
      <c r="AJ69" s="212">
        <f>'Crisis Indicator Data'!AF66</f>
        <v>0</v>
      </c>
      <c r="AK69" s="212">
        <f>'Crisis Indicator Data'!AG66</f>
        <v>2</v>
      </c>
      <c r="AL69" s="212">
        <f t="shared" si="12"/>
        <v>3</v>
      </c>
      <c r="AM69" s="188">
        <f t="shared" si="21"/>
        <v>3</v>
      </c>
      <c r="AN69" s="188">
        <f t="shared" si="22"/>
        <v>2.5</v>
      </c>
    </row>
    <row r="70" spans="1:40" ht="13.5" customHeight="1" x14ac:dyDescent="0.3">
      <c r="A70" s="199" t="str">
        <f>'Crisis Indicator Data'!A67</f>
        <v xml:space="preserve">Multiple crisis in Kenya </v>
      </c>
      <c r="B70" s="200" t="str">
        <f>'Crisis Indicator Data'!B67</f>
        <v>Multiple crises country</v>
      </c>
      <c r="C70" s="200" t="str">
        <f>'Crisis Indicator Data'!C67</f>
        <v>KEN001</v>
      </c>
      <c r="D70" s="200" t="str">
        <f>'Crisis Indicator Data'!D67</f>
        <v>Kenya</v>
      </c>
      <c r="E70" s="201" t="str">
        <f>'Crisis Indicator Data'!E67</f>
        <v>KEN</v>
      </c>
      <c r="F70" s="188">
        <f>IF(B70="Regional crisis",(IF(VLOOKUP($C70,'Regional Crises'!$B$1:$R$66,7,FALSE)="x","x",ROUND(IF(VLOOKUP($C70,'Regional Crises'!$B$1:$R$66,7,FALSE)&gt;$F$3,5,IF(VLOOKUP($C70,'Regional Crises'!$B$1:$R$66,7,FALSE)&lt;F$4,0,($F$3-VLOOKUP($C70,'Regional Crises'!$B$1:$R$66,7,FALSE))/($F$3-$F$4)*5)),1))),IF(VLOOKUP($E70,'Country Indicator Data'!$B$4:$N$194,3,FALSE)="x","x",ROUND(IF(VLOOKUP($E70,'Country Indicator Data'!$B$4:$N$194,3,FALSE)&gt;$F$3,5,IF(VLOOKUP($E70,'Country Indicator Data'!$B$4:$N$194,3,FALSE)&lt;$F$4,0,($F$3-VLOOKUP($E70,'Country Indicator Data'!$B$4:$N$194,3,FALSE))/($F$3-$F$4)*5)),1)))</f>
        <v>3.6</v>
      </c>
      <c r="G70" s="188">
        <f>IF(B70="Regional crisis",(IF(VLOOKUP($C70,'Regional Crises'!$B$1:$R$66,9,FALSE)="x","x",ROUND(IF(VLOOKUP($C70,'Regional Crises'!$B$1:$R$66,9,FALSE)&gt;G$3,5,IF(VLOOKUP($C70,'Regional Crises'!$B$1:$R$66,9,FALSE)&lt;G$4,0,(G$3-VLOOKUP($C70,'Regional Crises'!$B$1:$R$66,9,FALSE))/(G$3-G$4)*5)),1))),IF(VLOOKUP($E70,'Country Indicator Data'!$B$4:$N$194,5,FALSE)="x","x",ROUND(IF(VLOOKUP($E70,'Country Indicator Data'!$B$4:$N$194,5,FALSE)&gt;G$3,5,IF(VLOOKUP($E70,'Country Indicator Data'!$B$4:$N$194,5,FALSE)&lt;G$4,0,(G$3-VLOOKUP($E70,'Country Indicator Data'!$B$4:$N$194,5,FALSE))/(G$3-G$4)*5)),1)))</f>
        <v>2.6</v>
      </c>
      <c r="H70" s="188">
        <f t="shared" ref="H70:H101" si="23">IF(AND(F70="x",G70="x"),"x",AVERAGE(F70,G70))</f>
        <v>3.1</v>
      </c>
      <c r="I70" s="188">
        <f>IF(B70="Regional crisis",(IF(VLOOKUP($C70,'Regional Crises'!$B$1:$R$66,6,FALSE)="x","x",ROUND(IF(VLOOKUP($C70,'Regional Crises'!$B$1:$R$66,6,FALSE)&gt;I$3,5,IF(VLOOKUP($C70,'Regional Crises'!$B$1:$R$66,6,FALSE)&lt;I$4,0,5-(I$3-VLOOKUP($C70,'Regional Crises'!$B$1:$R$66,6,FALSE))/(I$3-I$4)*5)),1))),IF(VLOOKUP($E70,'Country Indicator Data'!$B$4:$N$194,2,FALSE)="x","x",ROUND(IF(VLOOKUP($E70,'Country Indicator Data'!$B$4:$N$194,2,FALSE)&gt;I$3,5,IF(VLOOKUP($E70,'Country Indicator Data'!$B$4:$N$194,2,FALSE)&lt;I$4,0,5-(I$3-VLOOKUP($E70,'Country Indicator Data'!$B$4:$N$194,2,FALSE))/(I$3-I$4)*5)),1)))</f>
        <v>4.3</v>
      </c>
      <c r="J70" s="188">
        <f>IF(B70="Regional crisis",(IF(VLOOKUP($C70,'Regional Crises'!$B$1:$R$66,8,FALSE)="x","x",ROUND(IF(VLOOKUP($C70,'Regional Crises'!$B$1:$R$66,8,FALSE)&gt;J$3,5,IF(VLOOKUP($C70,'Regional Crises'!$B$1:$R$66,8,FALSE)&lt;J$4,0,5-(J$3-VLOOKUP($C70,'Regional Crises'!$B$1:$R$66,8,FALSE))/(J$3-J$4)*5)),1))),IF(VLOOKUP($E70,'Country Indicator Data'!$B$4:$N$194,4,FALSE)="x","x",ROUND(IF(VLOOKUP($E70,'Country Indicator Data'!$B$4:$N$194,4,FALSE)&gt;J$3,5,IF(VLOOKUP($E70,'Country Indicator Data'!$B$4:$N$194,4,FALSE)&lt;J$4,0,5-(J$3-VLOOKUP($E70,'Country Indicator Data'!$B$4:$N$194,4,FALSE))/(J$3-J$4)*5)),1)))</f>
        <v>0.8</v>
      </c>
      <c r="K70" s="188">
        <f t="shared" ref="K70:K101" si="24">IF(AND(I70="x",J70="x"),"x",AVERAGE(I70,J70))</f>
        <v>2.5499999999999998</v>
      </c>
      <c r="L70" s="188">
        <f>IF(B70="Regional crisis",(IF(VLOOKUP($C70,'Regional Crises'!$B$1:$R$66,10,FALSE)="x","x",ROUND(IF(VLOOKUP($C70,'Regional Crises'!$B$1:$R$66,10,FALSE)&gt;L$3,5,IF(VLOOKUP($C70,'Regional Crises'!$B$1:$R$66,10,FALSE)&lt;L$4,0,5-(L$3-VLOOKUP($C70,'Regional Crises'!$B$1:$R$66,10,FALSE))/(L$3-L$4)*5)),1))),IF(VLOOKUP($E70,'Country Indicator Data'!$B$4:$N$194,6,FALSE)="x","x",ROUND(IF(VLOOKUP($E70,'Country Indicator Data'!$B$4:$N$194,6,FALSE)&gt;L$3,5,IF(VLOOKUP($E70,'Country Indicator Data'!$B$4:$N$194,6,FALSE)&lt;L$4,0,5-(L$3-VLOOKUP($E70,'Country Indicator Data'!$B$4:$N$194,6,FALSE))/(L$3-L$4)*5)),1)))</f>
        <v>3.6</v>
      </c>
      <c r="M70" s="188">
        <f>IF(B70="Regional crisis",(IF(VLOOKUP($C70,'Regional Crises'!$B$1:$R$66,11,FALSE)="x","x",ROUND(IF(VLOOKUP($C70,'Regional Crises'!$B$1:$R$66,11,FALSE)&gt;M$3,5,IF(VLOOKUP($C70,'Regional Crises'!$B$1:$R$66,11,FALSE)&lt;M$4,0,5-(M$3-VLOOKUP($C70,'Regional Crises'!$B$1:$R$66,11,FALSE))/(M$3-M$4)*5)),1))),IF(VLOOKUP($E70,'Country Indicator Data'!$B$4:$N$194,7,FALSE)="x","x",ROUND(IF(VLOOKUP($E70,'Country Indicator Data'!$B$4:$N$194,7,FALSE)&gt;M$3,5,IF(VLOOKUP($E70,'Country Indicator Data'!$B$4:$N$194,7,FALSE)&lt;M$4,0,5-(M$3-VLOOKUP($E70,'Country Indicator Data'!$B$4:$N$194,7,FALSE))/(M$3-M$4)*5)),1)))</f>
        <v>2</v>
      </c>
      <c r="N70" s="188">
        <f t="shared" ref="N70:N101" si="25">IF(AND(L70="x",M70="x"),"x",AVERAGE(L70,M70))</f>
        <v>2.8</v>
      </c>
      <c r="O70" s="188">
        <f t="shared" ref="O70:O101" si="26">AVERAGE(H70,K70,N70)</f>
        <v>2.8166666666666664</v>
      </c>
      <c r="P70" s="188">
        <f>IF(B70="Regional crisis",VLOOKUP(C70,'Regional Crises'!$B$1:$R$69,12,FALSE),VLOOKUP(E70,'Country Indicator Data'!$B$4:$I$194,8,FALSE))</f>
        <v>3</v>
      </c>
      <c r="Q70" s="188">
        <f>IF($B70="Regional crisis",((IF(VLOOKUP($C70,'Regional Crises'!$B$1:$R$66,13,FALSE)="x","x",ROUND(IF(VLOOKUP($C70,'Regional Crises'!$B$1:$R$66,13,FALSE)&gt;Q$3,5,IF(VLOOKUP($C70,'Regional Crises'!$B$1:$R$66,13,FALSE)&lt;Q$4,0,5-(LOG(Q$3)-LOG(VLOOKUP($C70,'Regional Crises'!$B$1:$R$66,13,FALSE)))/(LOG(Q$3)-LOG(Q$4))*5)),1)))),(IF(VLOOKUP($E70,'Country Indicator Data'!$B$4:$N$194,9,FALSE)="x","x",ROUND(IF(VLOOKUP($E70,'Country Indicator Data'!$B$4:$N$194,9,FALSE)&gt;Q$3,5,IF(VLOOKUP($E70,'Country Indicator Data'!$B$4:$N$194,9,FALSE)&lt;Q$4,0,5-(LOG(Q$3)-LOG(VLOOKUP($E70,'Country Indicator Data'!$B$4:$N$194,9,FALSE)))/(LOG(Q$3)-LOG(Q$4))*5)),1))))</f>
        <v>2.9</v>
      </c>
      <c r="R70" s="188">
        <f t="shared" ref="R70:R101" si="27">AVERAGE(P70:Q70)</f>
        <v>2.95</v>
      </c>
      <c r="S70" s="188">
        <f>IF(B70="Regional crisis",((IF(VLOOKUP($C70,'Regional Crises'!$B$1:$R$66,17,FALSE)="x","x",ROUND(IF(VLOOKUP($C70,'Regional Crises'!$B$1:$R$66,17,FALSE)&gt;S$3,0,IF(VLOOKUP($C70,'Regional Crises'!$B$1:$R$66,17,FALSE)&lt;S$4,5,(S$3-VLOOKUP($C70,'Regional Crises'!$B$1:$R$66,17,FALSE))/(S$3-S$4)*5)),1)))),(IF(VLOOKUP($E70,'Country Indicator Data'!$B$4:$N$194,13,FALSE)="x","x",ROUND(IF(VLOOKUP($E70,'Country Indicator Data'!$B$4:$N$194,13,FALSE)&gt;S$3,0,IF(VLOOKUP($E70,'Country Indicator Data'!$B$4:$N$194,13,FALSE)&lt;S$4,5,(S$3-VLOOKUP($E70,'Country Indicator Data'!$B$4:$N$194,13,FALSE))/(S$3-S$4)*5)),1))))</f>
        <v>3.6</v>
      </c>
      <c r="T70" s="188">
        <f>IF(B70="Regional crisis",((IF(VLOOKUP($C70,'Regional Crises'!$B$1:$R$66,14,FALSE)="x","x",ROUND(IF(VLOOKUP($C70,'Regional Crises'!$B$1:$R$66,14,FALSE)&gt;T$3,0,IF(VLOOKUP($C70,'Regional Crises'!$B$1:$R$66,14,FALSE)&lt;T$4,5,(T$3-VLOOKUP($C70,'Regional Crises'!$B$1:$R$66,14,FALSE))/(T$3-T$4)*5)),1)))),(IF(VLOOKUP($E70,'Country Indicator Data'!$B$4:$N$194,10,FALSE)="x","x",ROUND(IF(VLOOKUP($E70,'Country Indicator Data'!$B$4:$N$194,10,FALSE)&gt;T$3,0,IF(VLOOKUP($E70,'Country Indicator Data'!$B$4:$N$194,10,FALSE)&lt;T$4,5,(T$3-VLOOKUP($E70,'Country Indicator Data'!$B$4:$N$194,10,FALSE))/(T$3-T$4)*5)),1))))</f>
        <v>3</v>
      </c>
      <c r="U70" s="188">
        <f>IF(B70="Regional crisis",((IF(VLOOKUP($C70,'Regional Crises'!$B$1:$R$66,15,FALSE)="x","x",ROUND(IF(VLOOKUP($C70,'Regional Crises'!$B$1:$R$66,15,FALSE)&gt;U$3,0,IF(VLOOKUP($C70,'Regional Crises'!$B$1:$R$66,15,FALSE)&lt;U$4,5,(U$3-VLOOKUP($C70,'Regional Crises'!$B$1:$R$66,15,FALSE))/(U$3-U$4)*5)),1)))),(IF(VLOOKUP($E70,'Country Indicator Data'!$B$4:$N$194,11,FALSE)="x","x",ROUND(IF(VLOOKUP($E70,'Country Indicator Data'!$B$4:$N$194,11,FALSE)&gt;U$3,0,IF(VLOOKUP($E70,'Country Indicator Data'!$B$4:$N$194,11,FALSE)&lt;U$4,5,(U$3-VLOOKUP($E70,'Country Indicator Data'!$B$4:$N$194,11,FALSE))/(U$3-U$4)*5)),1))))</f>
        <v>2.2999999999999998</v>
      </c>
      <c r="V70" s="188">
        <f>IF(B70="Regional crisis",((IF(VLOOKUP($C70,'Regional Crises'!$B$1:$R$66,16,FALSE)="x","x",ROUND(IF(VLOOKUP($C70,'Regional Crises'!$B$1:$R$66,16,FALSE)&gt;V$3,0,IF(VLOOKUP($C70,'Regional Crises'!$B$1:$R$66,16,FALSE)&lt;V$4,5,(V$3-VLOOKUP($C70,'Regional Crises'!$B$1:$R$66,16,FALSE))/(V$3-V$4)*5)),1)))),(IF(VLOOKUP($E70,'Country Indicator Data'!$B$4:$N$194,12,FALSE)="x","x",ROUND(IF(VLOOKUP($E70,'Country Indicator Data'!$B$4:$N$194,12,FALSE)&gt;V$3,0,IF(VLOOKUP($E70,'Country Indicator Data'!$B$4:$N$194,12,FALSE)&lt;V$4,5,(V$3-VLOOKUP($E70,'Country Indicator Data'!$B$4:$N$194,12,FALSE))/(V$3-V$4)*5)),1))))</f>
        <v>2.6</v>
      </c>
      <c r="W70" s="188">
        <f t="shared" ref="W70:W101" si="28">IF(AND(S70="x",V70="x"),"x",ROUND(AVERAGE(S70,V70,T70,U70),1))</f>
        <v>2.9</v>
      </c>
      <c r="X70" s="188">
        <f t="shared" ref="X70:X101" si="29">ROUND(AVERAGE(O70,W70,R70),1)</f>
        <v>2.9</v>
      </c>
      <c r="Y70" s="212">
        <f>IF('Core Indicators'!FC67="x","x",IF('Core Indicators'!FC67&gt;=5,5,IF('Core Indicators'!FC67&gt;=4,4,IF('Core Indicators'!FC67&gt;=3,3,IF('Core Indicators'!FC67&gt;=2,2,IF('Core Indicators'!FC67&gt;=1,1,0))))))</f>
        <v>3</v>
      </c>
      <c r="Z70" s="188">
        <f t="shared" ref="Z70:Z101" si="30">Y70</f>
        <v>3</v>
      </c>
      <c r="AA70" s="212">
        <f>'Crisis Indicator Data'!Y67</f>
        <v>1</v>
      </c>
      <c r="AB70" s="212">
        <f>'Crisis Indicator Data'!Z67</f>
        <v>1</v>
      </c>
      <c r="AC70" s="212">
        <f>'Crisis Indicator Data'!AA67</f>
        <v>0</v>
      </c>
      <c r="AD70" s="212">
        <f>'Crisis Indicator Data'!AB67</f>
        <v>0</v>
      </c>
      <c r="AE70" s="212">
        <f t="shared" si="10"/>
        <v>2</v>
      </c>
      <c r="AF70" s="212">
        <f>'Crisis Indicator Data'!AC67</f>
        <v>0</v>
      </c>
      <c r="AG70" s="212">
        <f>'Crisis Indicator Data'!AD67</f>
        <v>2</v>
      </c>
      <c r="AH70" s="212">
        <f t="shared" si="11"/>
        <v>2</v>
      </c>
      <c r="AI70" s="212">
        <f>'Crisis Indicator Data'!AE67</f>
        <v>0</v>
      </c>
      <c r="AJ70" s="212">
        <f>'Crisis Indicator Data'!AF67</f>
        <v>1</v>
      </c>
      <c r="AK70" s="212">
        <f>'Crisis Indicator Data'!AG67</f>
        <v>2</v>
      </c>
      <c r="AL70" s="212">
        <f t="shared" si="12"/>
        <v>3</v>
      </c>
      <c r="AM70" s="188">
        <f t="shared" ref="AM70:AM101" si="31">IF(AA70=3,5,ROUND(AVERAGE(AE70,AH70,AL70),0))</f>
        <v>2</v>
      </c>
      <c r="AN70" s="188">
        <f t="shared" ref="AN70:AN101" si="32">IF(AND(Z70="x",AM70="x"),"x",ROUND(AVERAGE(Z70,AM70),1))</f>
        <v>2.5</v>
      </c>
    </row>
    <row r="71" spans="1:40" ht="13.5" customHeight="1" x14ac:dyDescent="0.3">
      <c r="A71" s="199" t="str">
        <f>'Crisis Indicator Data'!A68</f>
        <v>Refugee situation in Kenya</v>
      </c>
      <c r="B71" s="200" t="str">
        <f>'Crisis Indicator Data'!B68</f>
        <v>International displacement</v>
      </c>
      <c r="C71" s="200" t="str">
        <f>'Crisis Indicator Data'!C68</f>
        <v>KEN002</v>
      </c>
      <c r="D71" s="200" t="str">
        <f>'Crisis Indicator Data'!D68</f>
        <v>Kenya</v>
      </c>
      <c r="E71" s="201" t="str">
        <f>'Crisis Indicator Data'!E68</f>
        <v>KEN</v>
      </c>
      <c r="F71" s="188">
        <f>IF(B71="Regional crisis",(IF(VLOOKUP($C71,'Regional Crises'!$B$1:$R$66,7,FALSE)="x","x",ROUND(IF(VLOOKUP($C71,'Regional Crises'!$B$1:$R$66,7,FALSE)&gt;$F$3,5,IF(VLOOKUP($C71,'Regional Crises'!$B$1:$R$66,7,FALSE)&lt;F$4,0,($F$3-VLOOKUP($C71,'Regional Crises'!$B$1:$R$66,7,FALSE))/($F$3-$F$4)*5)),1))),IF(VLOOKUP($E71,'Country Indicator Data'!$B$4:$N$194,3,FALSE)="x","x",ROUND(IF(VLOOKUP($E71,'Country Indicator Data'!$B$4:$N$194,3,FALSE)&gt;$F$3,5,IF(VLOOKUP($E71,'Country Indicator Data'!$B$4:$N$194,3,FALSE)&lt;$F$4,0,($F$3-VLOOKUP($E71,'Country Indicator Data'!$B$4:$N$194,3,FALSE))/($F$3-$F$4)*5)),1)))</f>
        <v>3.6</v>
      </c>
      <c r="G71" s="188">
        <f>IF(B71="Regional crisis",(IF(VLOOKUP($C71,'Regional Crises'!$B$1:$R$66,9,FALSE)="x","x",ROUND(IF(VLOOKUP($C71,'Regional Crises'!$B$1:$R$66,9,FALSE)&gt;G$3,5,IF(VLOOKUP($C71,'Regional Crises'!$B$1:$R$66,9,FALSE)&lt;G$4,0,(G$3-VLOOKUP($C71,'Regional Crises'!$B$1:$R$66,9,FALSE))/(G$3-G$4)*5)),1))),IF(VLOOKUP($E71,'Country Indicator Data'!$B$4:$N$194,5,FALSE)="x","x",ROUND(IF(VLOOKUP($E71,'Country Indicator Data'!$B$4:$N$194,5,FALSE)&gt;G$3,5,IF(VLOOKUP($E71,'Country Indicator Data'!$B$4:$N$194,5,FALSE)&lt;G$4,0,(G$3-VLOOKUP($E71,'Country Indicator Data'!$B$4:$N$194,5,FALSE))/(G$3-G$4)*5)),1)))</f>
        <v>2.6</v>
      </c>
      <c r="H71" s="188">
        <f t="shared" si="23"/>
        <v>3.1</v>
      </c>
      <c r="I71" s="188">
        <f>IF(B71="Regional crisis",(IF(VLOOKUP($C71,'Regional Crises'!$B$1:$R$66,6,FALSE)="x","x",ROUND(IF(VLOOKUP($C71,'Regional Crises'!$B$1:$R$66,6,FALSE)&gt;I$3,5,IF(VLOOKUP($C71,'Regional Crises'!$B$1:$R$66,6,FALSE)&lt;I$4,0,5-(I$3-VLOOKUP($C71,'Regional Crises'!$B$1:$R$66,6,FALSE))/(I$3-I$4)*5)),1))),IF(VLOOKUP($E71,'Country Indicator Data'!$B$4:$N$194,2,FALSE)="x","x",ROUND(IF(VLOOKUP($E71,'Country Indicator Data'!$B$4:$N$194,2,FALSE)&gt;I$3,5,IF(VLOOKUP($E71,'Country Indicator Data'!$B$4:$N$194,2,FALSE)&lt;I$4,0,5-(I$3-VLOOKUP($E71,'Country Indicator Data'!$B$4:$N$194,2,FALSE))/(I$3-I$4)*5)),1)))</f>
        <v>4.3</v>
      </c>
      <c r="J71" s="188">
        <f>IF(B71="Regional crisis",(IF(VLOOKUP($C71,'Regional Crises'!$B$1:$R$66,8,FALSE)="x","x",ROUND(IF(VLOOKUP($C71,'Regional Crises'!$B$1:$R$66,8,FALSE)&gt;J$3,5,IF(VLOOKUP($C71,'Regional Crises'!$B$1:$R$66,8,FALSE)&lt;J$4,0,5-(J$3-VLOOKUP($C71,'Regional Crises'!$B$1:$R$66,8,FALSE))/(J$3-J$4)*5)),1))),IF(VLOOKUP($E71,'Country Indicator Data'!$B$4:$N$194,4,FALSE)="x","x",ROUND(IF(VLOOKUP($E71,'Country Indicator Data'!$B$4:$N$194,4,FALSE)&gt;J$3,5,IF(VLOOKUP($E71,'Country Indicator Data'!$B$4:$N$194,4,FALSE)&lt;J$4,0,5-(J$3-VLOOKUP($E71,'Country Indicator Data'!$B$4:$N$194,4,FALSE))/(J$3-J$4)*5)),1)))</f>
        <v>0.8</v>
      </c>
      <c r="K71" s="188">
        <f t="shared" si="24"/>
        <v>2.5499999999999998</v>
      </c>
      <c r="L71" s="188">
        <f>IF(B71="Regional crisis",(IF(VLOOKUP($C71,'Regional Crises'!$B$1:$R$66,10,FALSE)="x","x",ROUND(IF(VLOOKUP($C71,'Regional Crises'!$B$1:$R$66,10,FALSE)&gt;L$3,5,IF(VLOOKUP($C71,'Regional Crises'!$B$1:$R$66,10,FALSE)&lt;L$4,0,5-(L$3-VLOOKUP($C71,'Regional Crises'!$B$1:$R$66,10,FALSE))/(L$3-L$4)*5)),1))),IF(VLOOKUP($E71,'Country Indicator Data'!$B$4:$N$194,6,FALSE)="x","x",ROUND(IF(VLOOKUP($E71,'Country Indicator Data'!$B$4:$N$194,6,FALSE)&gt;L$3,5,IF(VLOOKUP($E71,'Country Indicator Data'!$B$4:$N$194,6,FALSE)&lt;L$4,0,5-(L$3-VLOOKUP($E71,'Country Indicator Data'!$B$4:$N$194,6,FALSE))/(L$3-L$4)*5)),1)))</f>
        <v>3.6</v>
      </c>
      <c r="M71" s="188">
        <f>IF(B71="Regional crisis",(IF(VLOOKUP($C71,'Regional Crises'!$B$1:$R$66,11,FALSE)="x","x",ROUND(IF(VLOOKUP($C71,'Regional Crises'!$B$1:$R$66,11,FALSE)&gt;M$3,5,IF(VLOOKUP($C71,'Regional Crises'!$B$1:$R$66,11,FALSE)&lt;M$4,0,5-(M$3-VLOOKUP($C71,'Regional Crises'!$B$1:$R$66,11,FALSE))/(M$3-M$4)*5)),1))),IF(VLOOKUP($E71,'Country Indicator Data'!$B$4:$N$194,7,FALSE)="x","x",ROUND(IF(VLOOKUP($E71,'Country Indicator Data'!$B$4:$N$194,7,FALSE)&gt;M$3,5,IF(VLOOKUP($E71,'Country Indicator Data'!$B$4:$N$194,7,FALSE)&lt;M$4,0,5-(M$3-VLOOKUP($E71,'Country Indicator Data'!$B$4:$N$194,7,FALSE))/(M$3-M$4)*5)),1)))</f>
        <v>2</v>
      </c>
      <c r="N71" s="188">
        <f t="shared" si="25"/>
        <v>2.8</v>
      </c>
      <c r="O71" s="188">
        <f t="shared" si="26"/>
        <v>2.8166666666666664</v>
      </c>
      <c r="P71" s="188">
        <f>IF(B71="Regional crisis",VLOOKUP(C71,'Regional Crises'!$B$1:$R$69,12,FALSE),VLOOKUP(E71,'Country Indicator Data'!$B$4:$I$194,8,FALSE))</f>
        <v>3</v>
      </c>
      <c r="Q71" s="188">
        <f>IF($B71="Regional crisis",((IF(VLOOKUP($C71,'Regional Crises'!$B$1:$R$66,13,FALSE)="x","x",ROUND(IF(VLOOKUP($C71,'Regional Crises'!$B$1:$R$66,13,FALSE)&gt;Q$3,5,IF(VLOOKUP($C71,'Regional Crises'!$B$1:$R$66,13,FALSE)&lt;Q$4,0,5-(LOG(Q$3)-LOG(VLOOKUP($C71,'Regional Crises'!$B$1:$R$66,13,FALSE)))/(LOG(Q$3)-LOG(Q$4))*5)),1)))),(IF(VLOOKUP($E71,'Country Indicator Data'!$B$4:$N$194,9,FALSE)="x","x",ROUND(IF(VLOOKUP($E71,'Country Indicator Data'!$B$4:$N$194,9,FALSE)&gt;Q$3,5,IF(VLOOKUP($E71,'Country Indicator Data'!$B$4:$N$194,9,FALSE)&lt;Q$4,0,5-(LOG(Q$3)-LOG(VLOOKUP($E71,'Country Indicator Data'!$B$4:$N$194,9,FALSE)))/(LOG(Q$3)-LOG(Q$4))*5)),1))))</f>
        <v>2.9</v>
      </c>
      <c r="R71" s="188">
        <f t="shared" si="27"/>
        <v>2.95</v>
      </c>
      <c r="S71" s="188">
        <f>IF(B71="Regional crisis",((IF(VLOOKUP($C71,'Regional Crises'!$B$1:$R$66,17,FALSE)="x","x",ROUND(IF(VLOOKUP($C71,'Regional Crises'!$B$1:$R$66,17,FALSE)&gt;S$3,0,IF(VLOOKUP($C71,'Regional Crises'!$B$1:$R$66,17,FALSE)&lt;S$4,5,(S$3-VLOOKUP($C71,'Regional Crises'!$B$1:$R$66,17,FALSE))/(S$3-S$4)*5)),1)))),(IF(VLOOKUP($E71,'Country Indicator Data'!$B$4:$N$194,13,FALSE)="x","x",ROUND(IF(VLOOKUP($E71,'Country Indicator Data'!$B$4:$N$194,13,FALSE)&gt;S$3,0,IF(VLOOKUP($E71,'Country Indicator Data'!$B$4:$N$194,13,FALSE)&lt;S$4,5,(S$3-VLOOKUP($E71,'Country Indicator Data'!$B$4:$N$194,13,FALSE))/(S$3-S$4)*5)),1))))</f>
        <v>3.6</v>
      </c>
      <c r="T71" s="188">
        <f>IF(B71="Regional crisis",((IF(VLOOKUP($C71,'Regional Crises'!$B$1:$R$66,14,FALSE)="x","x",ROUND(IF(VLOOKUP($C71,'Regional Crises'!$B$1:$R$66,14,FALSE)&gt;T$3,0,IF(VLOOKUP($C71,'Regional Crises'!$B$1:$R$66,14,FALSE)&lt;T$4,5,(T$3-VLOOKUP($C71,'Regional Crises'!$B$1:$R$66,14,FALSE))/(T$3-T$4)*5)),1)))),(IF(VLOOKUP($E71,'Country Indicator Data'!$B$4:$N$194,10,FALSE)="x","x",ROUND(IF(VLOOKUP($E71,'Country Indicator Data'!$B$4:$N$194,10,FALSE)&gt;T$3,0,IF(VLOOKUP($E71,'Country Indicator Data'!$B$4:$N$194,10,FALSE)&lt;T$4,5,(T$3-VLOOKUP($E71,'Country Indicator Data'!$B$4:$N$194,10,FALSE))/(T$3-T$4)*5)),1))))</f>
        <v>3</v>
      </c>
      <c r="U71" s="188">
        <f>IF(B71="Regional crisis",((IF(VLOOKUP($C71,'Regional Crises'!$B$1:$R$66,15,FALSE)="x","x",ROUND(IF(VLOOKUP($C71,'Regional Crises'!$B$1:$R$66,15,FALSE)&gt;U$3,0,IF(VLOOKUP($C71,'Regional Crises'!$B$1:$R$66,15,FALSE)&lt;U$4,5,(U$3-VLOOKUP($C71,'Regional Crises'!$B$1:$R$66,15,FALSE))/(U$3-U$4)*5)),1)))),(IF(VLOOKUP($E71,'Country Indicator Data'!$B$4:$N$194,11,FALSE)="x","x",ROUND(IF(VLOOKUP($E71,'Country Indicator Data'!$B$4:$N$194,11,FALSE)&gt;U$3,0,IF(VLOOKUP($E71,'Country Indicator Data'!$B$4:$N$194,11,FALSE)&lt;U$4,5,(U$3-VLOOKUP($E71,'Country Indicator Data'!$B$4:$N$194,11,FALSE))/(U$3-U$4)*5)),1))))</f>
        <v>2.2999999999999998</v>
      </c>
      <c r="V71" s="188">
        <f>IF(B71="Regional crisis",((IF(VLOOKUP($C71,'Regional Crises'!$B$1:$R$66,16,FALSE)="x","x",ROUND(IF(VLOOKUP($C71,'Regional Crises'!$B$1:$R$66,16,FALSE)&gt;V$3,0,IF(VLOOKUP($C71,'Regional Crises'!$B$1:$R$66,16,FALSE)&lt;V$4,5,(V$3-VLOOKUP($C71,'Regional Crises'!$B$1:$R$66,16,FALSE))/(V$3-V$4)*5)),1)))),(IF(VLOOKUP($E71,'Country Indicator Data'!$B$4:$N$194,12,FALSE)="x","x",ROUND(IF(VLOOKUP($E71,'Country Indicator Data'!$B$4:$N$194,12,FALSE)&gt;V$3,0,IF(VLOOKUP($E71,'Country Indicator Data'!$B$4:$N$194,12,FALSE)&lt;V$4,5,(V$3-VLOOKUP($E71,'Country Indicator Data'!$B$4:$N$194,12,FALSE))/(V$3-V$4)*5)),1))))</f>
        <v>2.6</v>
      </c>
      <c r="W71" s="188">
        <f t="shared" si="28"/>
        <v>2.9</v>
      </c>
      <c r="X71" s="188">
        <f t="shared" si="29"/>
        <v>2.9</v>
      </c>
      <c r="Y71" s="212">
        <f>IF('Core Indicators'!FC68="x","x",IF('Core Indicators'!FC68&gt;=5,5,IF('Core Indicators'!FC68&gt;=4,4,IF('Core Indicators'!FC68&gt;=3,3,IF('Core Indicators'!FC68&gt;=2,2,IF('Core Indicators'!FC68&gt;=1,1,0))))))</f>
        <v>2</v>
      </c>
      <c r="Z71" s="188">
        <f t="shared" si="30"/>
        <v>2</v>
      </c>
      <c r="AA71" s="212">
        <f>'Crisis Indicator Data'!Y68</f>
        <v>0</v>
      </c>
      <c r="AB71" s="212">
        <f>'Crisis Indicator Data'!Z68</f>
        <v>0</v>
      </c>
      <c r="AC71" s="212">
        <f>'Crisis Indicator Data'!AA68</f>
        <v>0</v>
      </c>
      <c r="AD71" s="212">
        <f>'Crisis Indicator Data'!AB68</f>
        <v>0</v>
      </c>
      <c r="AE71" s="212">
        <f t="shared" ref="AE71:AE134" si="33">IF(SUM(AA71:AD71)=0,0,IF(SUM(AA71,AB71,AC71,AD71)&lt;2,1,IF(SUM(AA71:AD71)&lt;6,2,IF(SUM(AA71:AD71)&lt;8,3,IF(SUM(AA71:AD71)&lt;10,4,5)))))</f>
        <v>0</v>
      </c>
      <c r="AF71" s="212">
        <f>'Crisis Indicator Data'!AC68</f>
        <v>0</v>
      </c>
      <c r="AG71" s="212">
        <f>'Crisis Indicator Data'!AD68</f>
        <v>0</v>
      </c>
      <c r="AH71" s="212">
        <f t="shared" ref="AH71:AH134" si="34">IF(SUM(AF71:AG71)=0,0,IF(SUM(AF71,AG71)=1,1,IF(SUM(AF71:AG71)&lt;3,2,IF(SUM(AF71:AG71)&lt;4,3,IF(SUM(AF71:AG71)&lt;5,4,5)))))</f>
        <v>0</v>
      </c>
      <c r="AI71" s="212">
        <f>'Crisis Indicator Data'!AE68</f>
        <v>0</v>
      </c>
      <c r="AJ71" s="212">
        <f>'Crisis Indicator Data'!AF68</f>
        <v>1</v>
      </c>
      <c r="AK71" s="212">
        <f>'Crisis Indicator Data'!AG68</f>
        <v>0</v>
      </c>
      <c r="AL71" s="212">
        <f t="shared" ref="AL71:AL134" si="35">IF(SUM(AI71:AK71)=0,0,IF(SUM(AI71:AK71)=1,1,IF(SUM(AI71:AK71)&lt;3,2,IF(SUM(AI71:AK71)&lt;5,3,IF(SUM(AI71:AK71)&lt;7,4,5)))))</f>
        <v>1</v>
      </c>
      <c r="AM71" s="188">
        <f t="shared" si="31"/>
        <v>0</v>
      </c>
      <c r="AN71" s="188">
        <f t="shared" si="32"/>
        <v>1</v>
      </c>
    </row>
    <row r="72" spans="1:40" ht="13.5" customHeight="1" x14ac:dyDescent="0.3">
      <c r="A72" s="199" t="str">
        <f>'Crisis Indicator Data'!A69</f>
        <v>Drought in Kenya</v>
      </c>
      <c r="B72" s="200" t="str">
        <f>'Crisis Indicator Data'!B69</f>
        <v>Drought</v>
      </c>
      <c r="C72" s="200" t="str">
        <f>'Crisis Indicator Data'!C69</f>
        <v>KEN003</v>
      </c>
      <c r="D72" s="200" t="str">
        <f>'Crisis Indicator Data'!D69</f>
        <v>Kenya</v>
      </c>
      <c r="E72" s="201" t="str">
        <f>'Crisis Indicator Data'!E69</f>
        <v>KEN</v>
      </c>
      <c r="F72" s="188">
        <f>IF(B72="Regional crisis",(IF(VLOOKUP($C72,'Regional Crises'!$B$1:$R$66,7,FALSE)="x","x",ROUND(IF(VLOOKUP($C72,'Regional Crises'!$B$1:$R$66,7,FALSE)&gt;$F$3,5,IF(VLOOKUP($C72,'Regional Crises'!$B$1:$R$66,7,FALSE)&lt;F$4,0,($F$3-VLOOKUP($C72,'Regional Crises'!$B$1:$R$66,7,FALSE))/($F$3-$F$4)*5)),1))),IF(VLOOKUP($E72,'Country Indicator Data'!$B$4:$N$194,3,FALSE)="x","x",ROUND(IF(VLOOKUP($E72,'Country Indicator Data'!$B$4:$N$194,3,FALSE)&gt;$F$3,5,IF(VLOOKUP($E72,'Country Indicator Data'!$B$4:$N$194,3,FALSE)&lt;$F$4,0,($F$3-VLOOKUP($E72,'Country Indicator Data'!$B$4:$N$194,3,FALSE))/($F$3-$F$4)*5)),1)))</f>
        <v>3.6</v>
      </c>
      <c r="G72" s="188">
        <f>IF(B72="Regional crisis",(IF(VLOOKUP($C72,'Regional Crises'!$B$1:$R$66,9,FALSE)="x","x",ROUND(IF(VLOOKUP($C72,'Regional Crises'!$B$1:$R$66,9,FALSE)&gt;G$3,5,IF(VLOOKUP($C72,'Regional Crises'!$B$1:$R$66,9,FALSE)&lt;G$4,0,(G$3-VLOOKUP($C72,'Regional Crises'!$B$1:$R$66,9,FALSE))/(G$3-G$4)*5)),1))),IF(VLOOKUP($E72,'Country Indicator Data'!$B$4:$N$194,5,FALSE)="x","x",ROUND(IF(VLOOKUP($E72,'Country Indicator Data'!$B$4:$N$194,5,FALSE)&gt;G$3,5,IF(VLOOKUP($E72,'Country Indicator Data'!$B$4:$N$194,5,FALSE)&lt;G$4,0,(G$3-VLOOKUP($E72,'Country Indicator Data'!$B$4:$N$194,5,FALSE))/(G$3-G$4)*5)),1)))</f>
        <v>2.6</v>
      </c>
      <c r="H72" s="188">
        <f t="shared" si="23"/>
        <v>3.1</v>
      </c>
      <c r="I72" s="188">
        <f>IF(B72="Regional crisis",(IF(VLOOKUP($C72,'Regional Crises'!$B$1:$R$66,6,FALSE)="x","x",ROUND(IF(VLOOKUP($C72,'Regional Crises'!$B$1:$R$66,6,FALSE)&gt;I$3,5,IF(VLOOKUP($C72,'Regional Crises'!$B$1:$R$66,6,FALSE)&lt;I$4,0,5-(I$3-VLOOKUP($C72,'Regional Crises'!$B$1:$R$66,6,FALSE))/(I$3-I$4)*5)),1))),IF(VLOOKUP($E72,'Country Indicator Data'!$B$4:$N$194,2,FALSE)="x","x",ROUND(IF(VLOOKUP($E72,'Country Indicator Data'!$B$4:$N$194,2,FALSE)&gt;I$3,5,IF(VLOOKUP($E72,'Country Indicator Data'!$B$4:$N$194,2,FALSE)&lt;I$4,0,5-(I$3-VLOOKUP($E72,'Country Indicator Data'!$B$4:$N$194,2,FALSE))/(I$3-I$4)*5)),1)))</f>
        <v>4.3</v>
      </c>
      <c r="J72" s="188">
        <f>IF(B72="Regional crisis",(IF(VLOOKUP($C72,'Regional Crises'!$B$1:$R$66,8,FALSE)="x","x",ROUND(IF(VLOOKUP($C72,'Regional Crises'!$B$1:$R$66,8,FALSE)&gt;J$3,5,IF(VLOOKUP($C72,'Regional Crises'!$B$1:$R$66,8,FALSE)&lt;J$4,0,5-(J$3-VLOOKUP($C72,'Regional Crises'!$B$1:$R$66,8,FALSE))/(J$3-J$4)*5)),1))),IF(VLOOKUP($E72,'Country Indicator Data'!$B$4:$N$194,4,FALSE)="x","x",ROUND(IF(VLOOKUP($E72,'Country Indicator Data'!$B$4:$N$194,4,FALSE)&gt;J$3,5,IF(VLOOKUP($E72,'Country Indicator Data'!$B$4:$N$194,4,FALSE)&lt;J$4,0,5-(J$3-VLOOKUP($E72,'Country Indicator Data'!$B$4:$N$194,4,FALSE))/(J$3-J$4)*5)),1)))</f>
        <v>0.8</v>
      </c>
      <c r="K72" s="188">
        <f t="shared" si="24"/>
        <v>2.5499999999999998</v>
      </c>
      <c r="L72" s="188">
        <f>IF(B72="Regional crisis",(IF(VLOOKUP($C72,'Regional Crises'!$B$1:$R$66,10,FALSE)="x","x",ROUND(IF(VLOOKUP($C72,'Regional Crises'!$B$1:$R$66,10,FALSE)&gt;L$3,5,IF(VLOOKUP($C72,'Regional Crises'!$B$1:$R$66,10,FALSE)&lt;L$4,0,5-(L$3-VLOOKUP($C72,'Regional Crises'!$B$1:$R$66,10,FALSE))/(L$3-L$4)*5)),1))),IF(VLOOKUP($E72,'Country Indicator Data'!$B$4:$N$194,6,FALSE)="x","x",ROUND(IF(VLOOKUP($E72,'Country Indicator Data'!$B$4:$N$194,6,FALSE)&gt;L$3,5,IF(VLOOKUP($E72,'Country Indicator Data'!$B$4:$N$194,6,FALSE)&lt;L$4,0,5-(L$3-VLOOKUP($E72,'Country Indicator Data'!$B$4:$N$194,6,FALSE))/(L$3-L$4)*5)),1)))</f>
        <v>3.6</v>
      </c>
      <c r="M72" s="188">
        <f>IF(B72="Regional crisis",(IF(VLOOKUP($C72,'Regional Crises'!$B$1:$R$66,11,FALSE)="x","x",ROUND(IF(VLOOKUP($C72,'Regional Crises'!$B$1:$R$66,11,FALSE)&gt;M$3,5,IF(VLOOKUP($C72,'Regional Crises'!$B$1:$R$66,11,FALSE)&lt;M$4,0,5-(M$3-VLOOKUP($C72,'Regional Crises'!$B$1:$R$66,11,FALSE))/(M$3-M$4)*5)),1))),IF(VLOOKUP($E72,'Country Indicator Data'!$B$4:$N$194,7,FALSE)="x","x",ROUND(IF(VLOOKUP($E72,'Country Indicator Data'!$B$4:$N$194,7,FALSE)&gt;M$3,5,IF(VLOOKUP($E72,'Country Indicator Data'!$B$4:$N$194,7,FALSE)&lt;M$4,0,5-(M$3-VLOOKUP($E72,'Country Indicator Data'!$B$4:$N$194,7,FALSE))/(M$3-M$4)*5)),1)))</f>
        <v>2</v>
      </c>
      <c r="N72" s="188">
        <f t="shared" si="25"/>
        <v>2.8</v>
      </c>
      <c r="O72" s="188">
        <f t="shared" si="26"/>
        <v>2.8166666666666664</v>
      </c>
      <c r="P72" s="188">
        <f>IF(B72="Regional crisis",VLOOKUP(C72,'Regional Crises'!$B$1:$R$69,12,FALSE),VLOOKUP(E72,'Country Indicator Data'!$B$4:$I$194,8,FALSE))</f>
        <v>3</v>
      </c>
      <c r="Q72" s="188">
        <f>IF($B72="Regional crisis",((IF(VLOOKUP($C72,'Regional Crises'!$B$1:$R$66,13,FALSE)="x","x",ROUND(IF(VLOOKUP($C72,'Regional Crises'!$B$1:$R$66,13,FALSE)&gt;Q$3,5,IF(VLOOKUP($C72,'Regional Crises'!$B$1:$R$66,13,FALSE)&lt;Q$4,0,5-(LOG(Q$3)-LOG(VLOOKUP($C72,'Regional Crises'!$B$1:$R$66,13,FALSE)))/(LOG(Q$3)-LOG(Q$4))*5)),1)))),(IF(VLOOKUP($E72,'Country Indicator Data'!$B$4:$N$194,9,FALSE)="x","x",ROUND(IF(VLOOKUP($E72,'Country Indicator Data'!$B$4:$N$194,9,FALSE)&gt;Q$3,5,IF(VLOOKUP($E72,'Country Indicator Data'!$B$4:$N$194,9,FALSE)&lt;Q$4,0,5-(LOG(Q$3)-LOG(VLOOKUP($E72,'Country Indicator Data'!$B$4:$N$194,9,FALSE)))/(LOG(Q$3)-LOG(Q$4))*5)),1))))</f>
        <v>2.9</v>
      </c>
      <c r="R72" s="188">
        <f t="shared" si="27"/>
        <v>2.95</v>
      </c>
      <c r="S72" s="188">
        <f>IF(B72="Regional crisis",((IF(VLOOKUP($C72,'Regional Crises'!$B$1:$R$66,17,FALSE)="x","x",ROUND(IF(VLOOKUP($C72,'Regional Crises'!$B$1:$R$66,17,FALSE)&gt;S$3,0,IF(VLOOKUP($C72,'Regional Crises'!$B$1:$R$66,17,FALSE)&lt;S$4,5,(S$3-VLOOKUP($C72,'Regional Crises'!$B$1:$R$66,17,FALSE))/(S$3-S$4)*5)),1)))),(IF(VLOOKUP($E72,'Country Indicator Data'!$B$4:$N$194,13,FALSE)="x","x",ROUND(IF(VLOOKUP($E72,'Country Indicator Data'!$B$4:$N$194,13,FALSE)&gt;S$3,0,IF(VLOOKUP($E72,'Country Indicator Data'!$B$4:$N$194,13,FALSE)&lt;S$4,5,(S$3-VLOOKUP($E72,'Country Indicator Data'!$B$4:$N$194,13,FALSE))/(S$3-S$4)*5)),1))))</f>
        <v>3.6</v>
      </c>
      <c r="T72" s="188">
        <f>IF(B72="Regional crisis",((IF(VLOOKUP($C72,'Regional Crises'!$B$1:$R$66,14,FALSE)="x","x",ROUND(IF(VLOOKUP($C72,'Regional Crises'!$B$1:$R$66,14,FALSE)&gt;T$3,0,IF(VLOOKUP($C72,'Regional Crises'!$B$1:$R$66,14,FALSE)&lt;T$4,5,(T$3-VLOOKUP($C72,'Regional Crises'!$B$1:$R$66,14,FALSE))/(T$3-T$4)*5)),1)))),(IF(VLOOKUP($E72,'Country Indicator Data'!$B$4:$N$194,10,FALSE)="x","x",ROUND(IF(VLOOKUP($E72,'Country Indicator Data'!$B$4:$N$194,10,FALSE)&gt;T$3,0,IF(VLOOKUP($E72,'Country Indicator Data'!$B$4:$N$194,10,FALSE)&lt;T$4,5,(T$3-VLOOKUP($E72,'Country Indicator Data'!$B$4:$N$194,10,FALSE))/(T$3-T$4)*5)),1))))</f>
        <v>3</v>
      </c>
      <c r="U72" s="188">
        <f>IF(B72="Regional crisis",((IF(VLOOKUP($C72,'Regional Crises'!$B$1:$R$66,15,FALSE)="x","x",ROUND(IF(VLOOKUP($C72,'Regional Crises'!$B$1:$R$66,15,FALSE)&gt;U$3,0,IF(VLOOKUP($C72,'Regional Crises'!$B$1:$R$66,15,FALSE)&lt;U$4,5,(U$3-VLOOKUP($C72,'Regional Crises'!$B$1:$R$66,15,FALSE))/(U$3-U$4)*5)),1)))),(IF(VLOOKUP($E72,'Country Indicator Data'!$B$4:$N$194,11,FALSE)="x","x",ROUND(IF(VLOOKUP($E72,'Country Indicator Data'!$B$4:$N$194,11,FALSE)&gt;U$3,0,IF(VLOOKUP($E72,'Country Indicator Data'!$B$4:$N$194,11,FALSE)&lt;U$4,5,(U$3-VLOOKUP($E72,'Country Indicator Data'!$B$4:$N$194,11,FALSE))/(U$3-U$4)*5)),1))))</f>
        <v>2.2999999999999998</v>
      </c>
      <c r="V72" s="188">
        <f>IF(B72="Regional crisis",((IF(VLOOKUP($C72,'Regional Crises'!$B$1:$R$66,16,FALSE)="x","x",ROUND(IF(VLOOKUP($C72,'Regional Crises'!$B$1:$R$66,16,FALSE)&gt;V$3,0,IF(VLOOKUP($C72,'Regional Crises'!$B$1:$R$66,16,FALSE)&lt;V$4,5,(V$3-VLOOKUP($C72,'Regional Crises'!$B$1:$R$66,16,FALSE))/(V$3-V$4)*5)),1)))),(IF(VLOOKUP($E72,'Country Indicator Data'!$B$4:$N$194,12,FALSE)="x","x",ROUND(IF(VLOOKUP($E72,'Country Indicator Data'!$B$4:$N$194,12,FALSE)&gt;V$3,0,IF(VLOOKUP($E72,'Country Indicator Data'!$B$4:$N$194,12,FALSE)&lt;V$4,5,(V$3-VLOOKUP($E72,'Country Indicator Data'!$B$4:$N$194,12,FALSE))/(V$3-V$4)*5)),1))))</f>
        <v>2.6</v>
      </c>
      <c r="W72" s="188">
        <f t="shared" si="28"/>
        <v>2.9</v>
      </c>
      <c r="X72" s="188">
        <f t="shared" si="29"/>
        <v>2.9</v>
      </c>
      <c r="Y72" s="212">
        <f>IF('Core Indicators'!FC69="x","x",IF('Core Indicators'!FC69&gt;=5,5,IF('Core Indicators'!FC69&gt;=4,4,IF('Core Indicators'!FC69&gt;=3,3,IF('Core Indicators'!FC69&gt;=2,2,IF('Core Indicators'!FC69&gt;=1,1,0))))))</f>
        <v>3</v>
      </c>
      <c r="Z72" s="188">
        <f t="shared" si="30"/>
        <v>3</v>
      </c>
      <c r="AA72" s="212">
        <f>'Crisis Indicator Data'!Y69</f>
        <v>0</v>
      </c>
      <c r="AB72" s="212">
        <f>'Crisis Indicator Data'!Z69</f>
        <v>0</v>
      </c>
      <c r="AC72" s="212">
        <f>'Crisis Indicator Data'!AA69</f>
        <v>0</v>
      </c>
      <c r="AD72" s="212">
        <f>'Crisis Indicator Data'!AB69</f>
        <v>0</v>
      </c>
      <c r="AE72" s="212">
        <f t="shared" si="33"/>
        <v>0</v>
      </c>
      <c r="AF72" s="212">
        <f>'Crisis Indicator Data'!AC69</f>
        <v>0</v>
      </c>
      <c r="AG72" s="212">
        <f>'Crisis Indicator Data'!AD69</f>
        <v>0</v>
      </c>
      <c r="AH72" s="212">
        <f t="shared" si="34"/>
        <v>0</v>
      </c>
      <c r="AI72" s="212">
        <f>'Crisis Indicator Data'!AE69</f>
        <v>0</v>
      </c>
      <c r="AJ72" s="212">
        <f>'Crisis Indicator Data'!AF69</f>
        <v>1</v>
      </c>
      <c r="AK72" s="212">
        <f>'Crisis Indicator Data'!AG69</f>
        <v>0</v>
      </c>
      <c r="AL72" s="212">
        <f t="shared" si="35"/>
        <v>1</v>
      </c>
      <c r="AM72" s="188">
        <f t="shared" si="31"/>
        <v>0</v>
      </c>
      <c r="AN72" s="188">
        <f t="shared" si="32"/>
        <v>1.5</v>
      </c>
    </row>
    <row r="73" spans="1:40" ht="13.5" customHeight="1" x14ac:dyDescent="0.3">
      <c r="A73" s="199" t="str">
        <f>'Crisis Indicator Data'!A70</f>
        <v>Flooding and Landslides in Kenya</v>
      </c>
      <c r="B73" s="200" t="str">
        <f>'Crisis Indicator Data'!B70</f>
        <v>Flood</v>
      </c>
      <c r="C73" s="200" t="str">
        <f>'Crisis Indicator Data'!C70</f>
        <v>KEN005</v>
      </c>
      <c r="D73" s="200" t="str">
        <f>'Crisis Indicator Data'!D70</f>
        <v>Kenya</v>
      </c>
      <c r="E73" s="201" t="str">
        <f>'Crisis Indicator Data'!E70</f>
        <v>KEN</v>
      </c>
      <c r="F73" s="188">
        <f>IF(B73="Regional crisis",(IF(VLOOKUP($C73,'Regional Crises'!$B$1:$R$66,7,FALSE)="x","x",ROUND(IF(VLOOKUP($C73,'Regional Crises'!$B$1:$R$66,7,FALSE)&gt;$F$3,5,IF(VLOOKUP($C73,'Regional Crises'!$B$1:$R$66,7,FALSE)&lt;F$4,0,($F$3-VLOOKUP($C73,'Regional Crises'!$B$1:$R$66,7,FALSE))/($F$3-$F$4)*5)),1))),IF(VLOOKUP($E73,'Country Indicator Data'!$B$4:$N$194,3,FALSE)="x","x",ROUND(IF(VLOOKUP($E73,'Country Indicator Data'!$B$4:$N$194,3,FALSE)&gt;$F$3,5,IF(VLOOKUP($E73,'Country Indicator Data'!$B$4:$N$194,3,FALSE)&lt;$F$4,0,($F$3-VLOOKUP($E73,'Country Indicator Data'!$B$4:$N$194,3,FALSE))/($F$3-$F$4)*5)),1)))</f>
        <v>3.6</v>
      </c>
      <c r="G73" s="188">
        <f>IF(B73="Regional crisis",(IF(VLOOKUP($C73,'Regional Crises'!$B$1:$R$66,9,FALSE)="x","x",ROUND(IF(VLOOKUP($C73,'Regional Crises'!$B$1:$R$66,9,FALSE)&gt;G$3,5,IF(VLOOKUP($C73,'Regional Crises'!$B$1:$R$66,9,FALSE)&lt;G$4,0,(G$3-VLOOKUP($C73,'Regional Crises'!$B$1:$R$66,9,FALSE))/(G$3-G$4)*5)),1))),IF(VLOOKUP($E73,'Country Indicator Data'!$B$4:$N$194,5,FALSE)="x","x",ROUND(IF(VLOOKUP($E73,'Country Indicator Data'!$B$4:$N$194,5,FALSE)&gt;G$3,5,IF(VLOOKUP($E73,'Country Indicator Data'!$B$4:$N$194,5,FALSE)&lt;G$4,0,(G$3-VLOOKUP($E73,'Country Indicator Data'!$B$4:$N$194,5,FALSE))/(G$3-G$4)*5)),1)))</f>
        <v>2.6</v>
      </c>
      <c r="H73" s="188">
        <f t="shared" si="23"/>
        <v>3.1</v>
      </c>
      <c r="I73" s="188">
        <f>IF(B73="Regional crisis",(IF(VLOOKUP($C73,'Regional Crises'!$B$1:$R$66,6,FALSE)="x","x",ROUND(IF(VLOOKUP($C73,'Regional Crises'!$B$1:$R$66,6,FALSE)&gt;I$3,5,IF(VLOOKUP($C73,'Regional Crises'!$B$1:$R$66,6,FALSE)&lt;I$4,0,5-(I$3-VLOOKUP($C73,'Regional Crises'!$B$1:$R$66,6,FALSE))/(I$3-I$4)*5)),1))),IF(VLOOKUP($E73,'Country Indicator Data'!$B$4:$N$194,2,FALSE)="x","x",ROUND(IF(VLOOKUP($E73,'Country Indicator Data'!$B$4:$N$194,2,FALSE)&gt;I$3,5,IF(VLOOKUP($E73,'Country Indicator Data'!$B$4:$N$194,2,FALSE)&lt;I$4,0,5-(I$3-VLOOKUP($E73,'Country Indicator Data'!$B$4:$N$194,2,FALSE))/(I$3-I$4)*5)),1)))</f>
        <v>4.3</v>
      </c>
      <c r="J73" s="188">
        <f>IF(B73="Regional crisis",(IF(VLOOKUP($C73,'Regional Crises'!$B$1:$R$66,8,FALSE)="x","x",ROUND(IF(VLOOKUP($C73,'Regional Crises'!$B$1:$R$66,8,FALSE)&gt;J$3,5,IF(VLOOKUP($C73,'Regional Crises'!$B$1:$R$66,8,FALSE)&lt;J$4,0,5-(J$3-VLOOKUP($C73,'Regional Crises'!$B$1:$R$66,8,FALSE))/(J$3-J$4)*5)),1))),IF(VLOOKUP($E73,'Country Indicator Data'!$B$4:$N$194,4,FALSE)="x","x",ROUND(IF(VLOOKUP($E73,'Country Indicator Data'!$B$4:$N$194,4,FALSE)&gt;J$3,5,IF(VLOOKUP($E73,'Country Indicator Data'!$B$4:$N$194,4,FALSE)&lt;J$4,0,5-(J$3-VLOOKUP($E73,'Country Indicator Data'!$B$4:$N$194,4,FALSE))/(J$3-J$4)*5)),1)))</f>
        <v>0.8</v>
      </c>
      <c r="K73" s="188">
        <f t="shared" si="24"/>
        <v>2.5499999999999998</v>
      </c>
      <c r="L73" s="188">
        <f>IF(B73="Regional crisis",(IF(VLOOKUP($C73,'Regional Crises'!$B$1:$R$66,10,FALSE)="x","x",ROUND(IF(VLOOKUP($C73,'Regional Crises'!$B$1:$R$66,10,FALSE)&gt;L$3,5,IF(VLOOKUP($C73,'Regional Crises'!$B$1:$R$66,10,FALSE)&lt;L$4,0,5-(L$3-VLOOKUP($C73,'Regional Crises'!$B$1:$R$66,10,FALSE))/(L$3-L$4)*5)),1))),IF(VLOOKUP($E73,'Country Indicator Data'!$B$4:$N$194,6,FALSE)="x","x",ROUND(IF(VLOOKUP($E73,'Country Indicator Data'!$B$4:$N$194,6,FALSE)&gt;L$3,5,IF(VLOOKUP($E73,'Country Indicator Data'!$B$4:$N$194,6,FALSE)&lt;L$4,0,5-(L$3-VLOOKUP($E73,'Country Indicator Data'!$B$4:$N$194,6,FALSE))/(L$3-L$4)*5)),1)))</f>
        <v>3.6</v>
      </c>
      <c r="M73" s="188">
        <f>IF(B73="Regional crisis",(IF(VLOOKUP($C73,'Regional Crises'!$B$1:$R$66,11,FALSE)="x","x",ROUND(IF(VLOOKUP($C73,'Regional Crises'!$B$1:$R$66,11,FALSE)&gt;M$3,5,IF(VLOOKUP($C73,'Regional Crises'!$B$1:$R$66,11,FALSE)&lt;M$4,0,5-(M$3-VLOOKUP($C73,'Regional Crises'!$B$1:$R$66,11,FALSE))/(M$3-M$4)*5)),1))),IF(VLOOKUP($E73,'Country Indicator Data'!$B$4:$N$194,7,FALSE)="x","x",ROUND(IF(VLOOKUP($E73,'Country Indicator Data'!$B$4:$N$194,7,FALSE)&gt;M$3,5,IF(VLOOKUP($E73,'Country Indicator Data'!$B$4:$N$194,7,FALSE)&lt;M$4,0,5-(M$3-VLOOKUP($E73,'Country Indicator Data'!$B$4:$N$194,7,FALSE))/(M$3-M$4)*5)),1)))</f>
        <v>2</v>
      </c>
      <c r="N73" s="188">
        <f t="shared" si="25"/>
        <v>2.8</v>
      </c>
      <c r="O73" s="188">
        <f t="shared" si="26"/>
        <v>2.8166666666666664</v>
      </c>
      <c r="P73" s="188">
        <f>IF(B73="Regional crisis",VLOOKUP(C73,'Regional Crises'!$B$1:$R$69,12,FALSE),VLOOKUP(E73,'Country Indicator Data'!$B$4:$I$194,8,FALSE))</f>
        <v>3</v>
      </c>
      <c r="Q73" s="188">
        <f>IF($B73="Regional crisis",((IF(VLOOKUP($C73,'Regional Crises'!$B$1:$R$66,13,FALSE)="x","x",ROUND(IF(VLOOKUP($C73,'Regional Crises'!$B$1:$R$66,13,FALSE)&gt;Q$3,5,IF(VLOOKUP($C73,'Regional Crises'!$B$1:$R$66,13,FALSE)&lt;Q$4,0,5-(LOG(Q$3)-LOG(VLOOKUP($C73,'Regional Crises'!$B$1:$R$66,13,FALSE)))/(LOG(Q$3)-LOG(Q$4))*5)),1)))),(IF(VLOOKUP($E73,'Country Indicator Data'!$B$4:$N$194,9,FALSE)="x","x",ROUND(IF(VLOOKUP($E73,'Country Indicator Data'!$B$4:$N$194,9,FALSE)&gt;Q$3,5,IF(VLOOKUP($E73,'Country Indicator Data'!$B$4:$N$194,9,FALSE)&lt;Q$4,0,5-(LOG(Q$3)-LOG(VLOOKUP($E73,'Country Indicator Data'!$B$4:$N$194,9,FALSE)))/(LOG(Q$3)-LOG(Q$4))*5)),1))))</f>
        <v>2.9</v>
      </c>
      <c r="R73" s="188">
        <f t="shared" si="27"/>
        <v>2.95</v>
      </c>
      <c r="S73" s="188">
        <f>IF(B73="Regional crisis",((IF(VLOOKUP($C73,'Regional Crises'!$B$1:$R$66,17,FALSE)="x","x",ROUND(IF(VLOOKUP($C73,'Regional Crises'!$B$1:$R$66,17,FALSE)&gt;S$3,0,IF(VLOOKUP($C73,'Regional Crises'!$B$1:$R$66,17,FALSE)&lt;S$4,5,(S$3-VLOOKUP($C73,'Regional Crises'!$B$1:$R$66,17,FALSE))/(S$3-S$4)*5)),1)))),(IF(VLOOKUP($E73,'Country Indicator Data'!$B$4:$N$194,13,FALSE)="x","x",ROUND(IF(VLOOKUP($E73,'Country Indicator Data'!$B$4:$N$194,13,FALSE)&gt;S$3,0,IF(VLOOKUP($E73,'Country Indicator Data'!$B$4:$N$194,13,FALSE)&lt;S$4,5,(S$3-VLOOKUP($E73,'Country Indicator Data'!$B$4:$N$194,13,FALSE))/(S$3-S$4)*5)),1))))</f>
        <v>3.6</v>
      </c>
      <c r="T73" s="188">
        <f>IF(B73="Regional crisis",((IF(VLOOKUP($C73,'Regional Crises'!$B$1:$R$66,14,FALSE)="x","x",ROUND(IF(VLOOKUP($C73,'Regional Crises'!$B$1:$R$66,14,FALSE)&gt;T$3,0,IF(VLOOKUP($C73,'Regional Crises'!$B$1:$R$66,14,FALSE)&lt;T$4,5,(T$3-VLOOKUP($C73,'Regional Crises'!$B$1:$R$66,14,FALSE))/(T$3-T$4)*5)),1)))),(IF(VLOOKUP($E73,'Country Indicator Data'!$B$4:$N$194,10,FALSE)="x","x",ROUND(IF(VLOOKUP($E73,'Country Indicator Data'!$B$4:$N$194,10,FALSE)&gt;T$3,0,IF(VLOOKUP($E73,'Country Indicator Data'!$B$4:$N$194,10,FALSE)&lt;T$4,5,(T$3-VLOOKUP($E73,'Country Indicator Data'!$B$4:$N$194,10,FALSE))/(T$3-T$4)*5)),1))))</f>
        <v>3</v>
      </c>
      <c r="U73" s="188">
        <f>IF(B73="Regional crisis",((IF(VLOOKUP($C73,'Regional Crises'!$B$1:$R$66,15,FALSE)="x","x",ROUND(IF(VLOOKUP($C73,'Regional Crises'!$B$1:$R$66,15,FALSE)&gt;U$3,0,IF(VLOOKUP($C73,'Regional Crises'!$B$1:$R$66,15,FALSE)&lt;U$4,5,(U$3-VLOOKUP($C73,'Regional Crises'!$B$1:$R$66,15,FALSE))/(U$3-U$4)*5)),1)))),(IF(VLOOKUP($E73,'Country Indicator Data'!$B$4:$N$194,11,FALSE)="x","x",ROUND(IF(VLOOKUP($E73,'Country Indicator Data'!$B$4:$N$194,11,FALSE)&gt;U$3,0,IF(VLOOKUP($E73,'Country Indicator Data'!$B$4:$N$194,11,FALSE)&lt;U$4,5,(U$3-VLOOKUP($E73,'Country Indicator Data'!$B$4:$N$194,11,FALSE))/(U$3-U$4)*5)),1))))</f>
        <v>2.2999999999999998</v>
      </c>
      <c r="V73" s="188">
        <f>IF(B73="Regional crisis",((IF(VLOOKUP($C73,'Regional Crises'!$B$1:$R$66,16,FALSE)="x","x",ROUND(IF(VLOOKUP($C73,'Regional Crises'!$B$1:$R$66,16,FALSE)&gt;V$3,0,IF(VLOOKUP($C73,'Regional Crises'!$B$1:$R$66,16,FALSE)&lt;V$4,5,(V$3-VLOOKUP($C73,'Regional Crises'!$B$1:$R$66,16,FALSE))/(V$3-V$4)*5)),1)))),(IF(VLOOKUP($E73,'Country Indicator Data'!$B$4:$N$194,12,FALSE)="x","x",ROUND(IF(VLOOKUP($E73,'Country Indicator Data'!$B$4:$N$194,12,FALSE)&gt;V$3,0,IF(VLOOKUP($E73,'Country Indicator Data'!$B$4:$N$194,12,FALSE)&lt;V$4,5,(V$3-VLOOKUP($E73,'Country Indicator Data'!$B$4:$N$194,12,FALSE))/(V$3-V$4)*5)),1))))</f>
        <v>2.6</v>
      </c>
      <c r="W73" s="188">
        <f t="shared" si="28"/>
        <v>2.9</v>
      </c>
      <c r="X73" s="188">
        <f t="shared" si="29"/>
        <v>2.9</v>
      </c>
      <c r="Y73" s="212" t="str">
        <f>IF('Core Indicators'!FC70="x","x",IF('Core Indicators'!FC70&gt;=5,5,IF('Core Indicators'!FC70&gt;=4,4,IF('Core Indicators'!FC70&gt;=3,3,IF('Core Indicators'!FC70&gt;=2,2,IF('Core Indicators'!FC70&gt;=1,1,0))))))</f>
        <v>x</v>
      </c>
      <c r="Z73" s="188" t="str">
        <f t="shared" si="30"/>
        <v>x</v>
      </c>
      <c r="AA73" s="212">
        <f>'Crisis Indicator Data'!Y70</f>
        <v>0</v>
      </c>
      <c r="AB73" s="212">
        <f>'Crisis Indicator Data'!Z70</f>
        <v>1</v>
      </c>
      <c r="AC73" s="212">
        <f>'Crisis Indicator Data'!AA70</f>
        <v>1</v>
      </c>
      <c r="AD73" s="212">
        <f>'Crisis Indicator Data'!AB70</f>
        <v>0</v>
      </c>
      <c r="AE73" s="212">
        <f t="shared" si="33"/>
        <v>2</v>
      </c>
      <c r="AF73" s="212">
        <f>'Crisis Indicator Data'!AC70</f>
        <v>0</v>
      </c>
      <c r="AG73" s="212">
        <f>'Crisis Indicator Data'!AD70</f>
        <v>0</v>
      </c>
      <c r="AH73" s="212">
        <f t="shared" si="34"/>
        <v>0</v>
      </c>
      <c r="AI73" s="212">
        <f>'Crisis Indicator Data'!AE70</f>
        <v>0</v>
      </c>
      <c r="AJ73" s="212">
        <f>'Crisis Indicator Data'!AF70</f>
        <v>1</v>
      </c>
      <c r="AK73" s="212">
        <f>'Crisis Indicator Data'!AG70</f>
        <v>3</v>
      </c>
      <c r="AL73" s="212">
        <f t="shared" si="35"/>
        <v>3</v>
      </c>
      <c r="AM73" s="188">
        <f t="shared" si="31"/>
        <v>2</v>
      </c>
      <c r="AN73" s="188">
        <f t="shared" si="32"/>
        <v>2</v>
      </c>
    </row>
    <row r="74" spans="1:40" ht="13.5" customHeight="1" x14ac:dyDescent="0.3">
      <c r="A74" s="199" t="str">
        <f>'Crisis Indicator Data'!A71</f>
        <v>Syrian refugees in Lebanon</v>
      </c>
      <c r="B74" s="200" t="str">
        <f>'Crisis Indicator Data'!B71</f>
        <v>International displacement</v>
      </c>
      <c r="C74" s="200" t="str">
        <f>'Crisis Indicator Data'!C71</f>
        <v>LBN002</v>
      </c>
      <c r="D74" s="200" t="str">
        <f>'Crisis Indicator Data'!D71</f>
        <v>Lebanon</v>
      </c>
      <c r="E74" s="201" t="str">
        <f>'Crisis Indicator Data'!E71</f>
        <v>LBN</v>
      </c>
      <c r="F74" s="188">
        <f>IF(B74="Regional crisis",(IF(VLOOKUP($C74,'Regional Crises'!$B$1:$R$66,7,FALSE)="x","x",ROUND(IF(VLOOKUP($C74,'Regional Crises'!$B$1:$R$66,7,FALSE)&gt;$F$3,5,IF(VLOOKUP($C74,'Regional Crises'!$B$1:$R$66,7,FALSE)&lt;F$4,0,($F$3-VLOOKUP($C74,'Regional Crises'!$B$1:$R$66,7,FALSE))/($F$3-$F$4)*5)),1))),IF(VLOOKUP($E74,'Country Indicator Data'!$B$4:$N$194,3,FALSE)="x","x",ROUND(IF(VLOOKUP($E74,'Country Indicator Data'!$B$4:$N$194,3,FALSE)&gt;$F$3,5,IF(VLOOKUP($E74,'Country Indicator Data'!$B$4:$N$194,3,FALSE)&lt;$F$4,0,($F$3-VLOOKUP($E74,'Country Indicator Data'!$B$4:$N$194,3,FALSE))/($F$3-$F$4)*5)),1)))</f>
        <v>2.9</v>
      </c>
      <c r="G74" s="188">
        <f>IF(B74="Regional crisis",(IF(VLOOKUP($C74,'Regional Crises'!$B$1:$R$66,9,FALSE)="x","x",ROUND(IF(VLOOKUP($C74,'Regional Crises'!$B$1:$R$66,9,FALSE)&gt;G$3,5,IF(VLOOKUP($C74,'Regional Crises'!$B$1:$R$66,9,FALSE)&lt;G$4,0,(G$3-VLOOKUP($C74,'Regional Crises'!$B$1:$R$66,9,FALSE))/(G$3-G$4)*5)),1))),IF(VLOOKUP($E74,'Country Indicator Data'!$B$4:$N$194,5,FALSE)="x","x",ROUND(IF(VLOOKUP($E74,'Country Indicator Data'!$B$4:$N$194,5,FALSE)&gt;G$3,5,IF(VLOOKUP($E74,'Country Indicator Data'!$B$4:$N$194,5,FALSE)&lt;G$4,0,(G$3-VLOOKUP($E74,'Country Indicator Data'!$B$4:$N$194,5,FALSE))/(G$3-G$4)*5)),1)))</f>
        <v>2.4</v>
      </c>
      <c r="H74" s="188">
        <f t="shared" si="23"/>
        <v>2.65</v>
      </c>
      <c r="I74" s="188">
        <f>IF(B74="Regional crisis",(IF(VLOOKUP($C74,'Regional Crises'!$B$1:$R$66,6,FALSE)="x","x",ROUND(IF(VLOOKUP($C74,'Regional Crises'!$B$1:$R$66,6,FALSE)&gt;I$3,5,IF(VLOOKUP($C74,'Regional Crises'!$B$1:$R$66,6,FALSE)&lt;I$4,0,5-(I$3-VLOOKUP($C74,'Regional Crises'!$B$1:$R$66,6,FALSE))/(I$3-I$4)*5)),1))),IF(VLOOKUP($E74,'Country Indicator Data'!$B$4:$N$194,2,FALSE)="x","x",ROUND(IF(VLOOKUP($E74,'Country Indicator Data'!$B$4:$N$194,2,FALSE)&gt;I$3,5,IF(VLOOKUP($E74,'Country Indicator Data'!$B$4:$N$194,2,FALSE)&lt;I$4,0,5-(I$3-VLOOKUP($E74,'Country Indicator Data'!$B$4:$N$194,2,FALSE))/(I$3-I$4)*5)),1)))</f>
        <v>4.0999999999999996</v>
      </c>
      <c r="J74" s="188">
        <f>IF(B74="Regional crisis",(IF(VLOOKUP($C74,'Regional Crises'!$B$1:$R$66,8,FALSE)="x","x",ROUND(IF(VLOOKUP($C74,'Regional Crises'!$B$1:$R$66,8,FALSE)&gt;J$3,5,IF(VLOOKUP($C74,'Regional Crises'!$B$1:$R$66,8,FALSE)&lt;J$4,0,5-(J$3-VLOOKUP($C74,'Regional Crises'!$B$1:$R$66,8,FALSE))/(J$3-J$4)*5)),1))),IF(VLOOKUP($E74,'Country Indicator Data'!$B$4:$N$194,4,FALSE)="x","x",ROUND(IF(VLOOKUP($E74,'Country Indicator Data'!$B$4:$N$194,4,FALSE)&gt;J$3,5,IF(VLOOKUP($E74,'Country Indicator Data'!$B$4:$N$194,4,FALSE)&lt;J$4,0,5-(J$3-VLOOKUP($E74,'Country Indicator Data'!$B$4:$N$194,4,FALSE))/(J$3-J$4)*5)),1)))</f>
        <v>1</v>
      </c>
      <c r="K74" s="188">
        <f t="shared" si="24"/>
        <v>2.5499999999999998</v>
      </c>
      <c r="L74" s="188">
        <f>IF(B74="Regional crisis",(IF(VLOOKUP($C74,'Regional Crises'!$B$1:$R$66,10,FALSE)="x","x",ROUND(IF(VLOOKUP($C74,'Regional Crises'!$B$1:$R$66,10,FALSE)&gt;L$3,5,IF(VLOOKUP($C74,'Regional Crises'!$B$1:$R$66,10,FALSE)&lt;L$4,0,5-(L$3-VLOOKUP($C74,'Regional Crises'!$B$1:$R$66,10,FALSE))/(L$3-L$4)*5)),1))),IF(VLOOKUP($E74,'Country Indicator Data'!$B$4:$N$194,6,FALSE)="x","x",ROUND(IF(VLOOKUP($E74,'Country Indicator Data'!$B$4:$N$194,6,FALSE)&gt;L$3,5,IF(VLOOKUP($E74,'Country Indicator Data'!$B$4:$N$194,6,FALSE)&lt;L$4,0,5-(L$3-VLOOKUP($E74,'Country Indicator Data'!$B$4:$N$194,6,FALSE))/(L$3-L$4)*5)),1)))</f>
        <v>2.4</v>
      </c>
      <c r="M74" s="188">
        <f>IF(B74="Regional crisis",(IF(VLOOKUP($C74,'Regional Crises'!$B$1:$R$66,11,FALSE)="x","x",ROUND(IF(VLOOKUP($C74,'Regional Crises'!$B$1:$R$66,11,FALSE)&gt;M$3,5,IF(VLOOKUP($C74,'Regional Crises'!$B$1:$R$66,11,FALSE)&lt;M$4,0,5-(M$3-VLOOKUP($C74,'Regional Crises'!$B$1:$R$66,11,FALSE))/(M$3-M$4)*5)),1))),IF(VLOOKUP($E74,'Country Indicator Data'!$B$4:$N$194,7,FALSE)="x","x",ROUND(IF(VLOOKUP($E74,'Country Indicator Data'!$B$4:$N$194,7,FALSE)&gt;M$3,5,IF(VLOOKUP($E74,'Country Indicator Data'!$B$4:$N$194,7,FALSE)&lt;M$4,0,5-(M$3-VLOOKUP($E74,'Country Indicator Data'!$B$4:$N$194,7,FALSE))/(M$3-M$4)*5)),1)))</f>
        <v>0.8</v>
      </c>
      <c r="N74" s="188">
        <f t="shared" si="25"/>
        <v>1.6</v>
      </c>
      <c r="O74" s="188">
        <f t="shared" si="26"/>
        <v>2.2666666666666662</v>
      </c>
      <c r="P74" s="188">
        <f>IF(B74="Regional crisis",VLOOKUP(C74,'Regional Crises'!$B$1:$R$69,12,FALSE),VLOOKUP(E74,'Country Indicator Data'!$B$4:$I$194,8,FALSE))</f>
        <v>3</v>
      </c>
      <c r="Q74" s="188">
        <f>IF($B74="Regional crisis",((IF(VLOOKUP($C74,'Regional Crises'!$B$1:$R$66,13,FALSE)="x","x",ROUND(IF(VLOOKUP($C74,'Regional Crises'!$B$1:$R$66,13,FALSE)&gt;Q$3,5,IF(VLOOKUP($C74,'Regional Crises'!$B$1:$R$66,13,FALSE)&lt;Q$4,0,5-(LOG(Q$3)-LOG(VLOOKUP($C74,'Regional Crises'!$B$1:$R$66,13,FALSE)))/(LOG(Q$3)-LOG(Q$4))*5)),1)))),(IF(VLOOKUP($E74,'Country Indicator Data'!$B$4:$N$194,9,FALSE)="x","x",ROUND(IF(VLOOKUP($E74,'Country Indicator Data'!$B$4:$N$194,9,FALSE)&gt;Q$3,5,IF(VLOOKUP($E74,'Country Indicator Data'!$B$4:$N$194,9,FALSE)&lt;Q$4,0,5-(LOG(Q$3)-LOG(VLOOKUP($E74,'Country Indicator Data'!$B$4:$N$194,9,FALSE)))/(LOG(Q$3)-LOG(Q$4))*5)),1))))</f>
        <v>3.3</v>
      </c>
      <c r="R74" s="188">
        <f t="shared" si="27"/>
        <v>3.15</v>
      </c>
      <c r="S74" s="188">
        <f>IF(B74="Regional crisis",((IF(VLOOKUP($C74,'Regional Crises'!$B$1:$R$66,17,FALSE)="x","x",ROUND(IF(VLOOKUP($C74,'Regional Crises'!$B$1:$R$66,17,FALSE)&gt;S$3,0,IF(VLOOKUP($C74,'Regional Crises'!$B$1:$R$66,17,FALSE)&lt;S$4,5,(S$3-VLOOKUP($C74,'Regional Crises'!$B$1:$R$66,17,FALSE))/(S$3-S$4)*5)),1)))),(IF(VLOOKUP($E74,'Country Indicator Data'!$B$4:$N$194,13,FALSE)="x","x",ROUND(IF(VLOOKUP($E74,'Country Indicator Data'!$B$4:$N$194,13,FALSE)&gt;S$3,0,IF(VLOOKUP($E74,'Country Indicator Data'!$B$4:$N$194,13,FALSE)&lt;S$4,5,(S$3-VLOOKUP($E74,'Country Indicator Data'!$B$4:$N$194,13,FALSE))/(S$3-S$4)*5)),1))))</f>
        <v>3.6</v>
      </c>
      <c r="T74" s="188">
        <f>IF(B74="Regional crisis",((IF(VLOOKUP($C74,'Regional Crises'!$B$1:$R$66,14,FALSE)="x","x",ROUND(IF(VLOOKUP($C74,'Regional Crises'!$B$1:$R$66,14,FALSE)&gt;T$3,0,IF(VLOOKUP($C74,'Regional Crises'!$B$1:$R$66,14,FALSE)&lt;T$4,5,(T$3-VLOOKUP($C74,'Regional Crises'!$B$1:$R$66,14,FALSE))/(T$3-T$4)*5)),1)))),(IF(VLOOKUP($E74,'Country Indicator Data'!$B$4:$N$194,10,FALSE)="x","x",ROUND(IF(VLOOKUP($E74,'Country Indicator Data'!$B$4:$N$194,10,FALSE)&gt;T$3,0,IF(VLOOKUP($E74,'Country Indicator Data'!$B$4:$N$194,10,FALSE)&lt;T$4,5,(T$3-VLOOKUP($E74,'Country Indicator Data'!$B$4:$N$194,10,FALSE))/(T$3-T$4)*5)),1))))</f>
        <v>3.4</v>
      </c>
      <c r="U74" s="188">
        <f>IF(B74="Regional crisis",((IF(VLOOKUP($C74,'Regional Crises'!$B$1:$R$66,15,FALSE)="x","x",ROUND(IF(VLOOKUP($C74,'Regional Crises'!$B$1:$R$66,15,FALSE)&gt;U$3,0,IF(VLOOKUP($C74,'Regional Crises'!$B$1:$R$66,15,FALSE)&lt;U$4,5,(U$3-VLOOKUP($C74,'Regional Crises'!$B$1:$R$66,15,FALSE))/(U$3-U$4)*5)),1)))),(IF(VLOOKUP($E74,'Country Indicator Data'!$B$4:$N$194,11,FALSE)="x","x",ROUND(IF(VLOOKUP($E74,'Country Indicator Data'!$B$4:$N$194,11,FALSE)&gt;U$3,0,IF(VLOOKUP($E74,'Country Indicator Data'!$B$4:$N$194,11,FALSE)&lt;U$4,5,(U$3-VLOOKUP($E74,'Country Indicator Data'!$B$4:$N$194,11,FALSE))/(U$3-U$4)*5)),1))))</f>
        <v>2.6</v>
      </c>
      <c r="V74" s="188">
        <f>IF(B74="Regional crisis",((IF(VLOOKUP($C74,'Regional Crises'!$B$1:$R$66,16,FALSE)="x","x",ROUND(IF(VLOOKUP($C74,'Regional Crises'!$B$1:$R$66,16,FALSE)&gt;V$3,0,IF(VLOOKUP($C74,'Regional Crises'!$B$1:$R$66,16,FALSE)&lt;V$4,5,(V$3-VLOOKUP($C74,'Regional Crises'!$B$1:$R$66,16,FALSE))/(V$3-V$4)*5)),1)))),(IF(VLOOKUP($E74,'Country Indicator Data'!$B$4:$N$194,12,FALSE)="x","x",ROUND(IF(VLOOKUP($E74,'Country Indicator Data'!$B$4:$N$194,12,FALSE)&gt;V$3,0,IF(VLOOKUP($E74,'Country Indicator Data'!$B$4:$N$194,12,FALSE)&lt;V$4,5,(V$3-VLOOKUP($E74,'Country Indicator Data'!$B$4:$N$194,12,FALSE))/(V$3-V$4)*5)),1))))</f>
        <v>2.8</v>
      </c>
      <c r="W74" s="188">
        <f t="shared" si="28"/>
        <v>3.1</v>
      </c>
      <c r="X74" s="188">
        <f t="shared" si="29"/>
        <v>2.8</v>
      </c>
      <c r="Y74" s="212">
        <f>IF('Core Indicators'!FC71="x","x",IF('Core Indicators'!FC71&gt;=5,5,IF('Core Indicators'!FC71&gt;=4,4,IF('Core Indicators'!FC71&gt;=3,3,IF('Core Indicators'!FC71&gt;=2,2,IF('Core Indicators'!FC71&gt;=1,1,0))))))</f>
        <v>2</v>
      </c>
      <c r="Z74" s="188">
        <f t="shared" si="30"/>
        <v>2</v>
      </c>
      <c r="AA74" s="212">
        <f>'Crisis Indicator Data'!Y71</f>
        <v>1</v>
      </c>
      <c r="AB74" s="212">
        <f>'Crisis Indicator Data'!Z71</f>
        <v>2</v>
      </c>
      <c r="AC74" s="212">
        <f>'Crisis Indicator Data'!AA71</f>
        <v>2</v>
      </c>
      <c r="AD74" s="212">
        <f>'Crisis Indicator Data'!AB71</f>
        <v>0</v>
      </c>
      <c r="AE74" s="212">
        <f t="shared" si="33"/>
        <v>2</v>
      </c>
      <c r="AF74" s="212">
        <f>'Crisis Indicator Data'!AC71</f>
        <v>2</v>
      </c>
      <c r="AG74" s="212">
        <f>'Crisis Indicator Data'!AD71</f>
        <v>2</v>
      </c>
      <c r="AH74" s="212">
        <f t="shared" si="34"/>
        <v>4</v>
      </c>
      <c r="AI74" s="212">
        <f>'Crisis Indicator Data'!AE71</f>
        <v>0</v>
      </c>
      <c r="AJ74" s="212">
        <f>'Crisis Indicator Data'!AF71</f>
        <v>3</v>
      </c>
      <c r="AK74" s="212">
        <f>'Crisis Indicator Data'!AG71</f>
        <v>1</v>
      </c>
      <c r="AL74" s="212">
        <f t="shared" si="35"/>
        <v>3</v>
      </c>
      <c r="AM74" s="188">
        <f t="shared" si="31"/>
        <v>3</v>
      </c>
      <c r="AN74" s="188">
        <f t="shared" si="32"/>
        <v>2.5</v>
      </c>
    </row>
    <row r="75" spans="1:40" ht="13.5" customHeight="1" x14ac:dyDescent="0.3">
      <c r="A75" s="199" t="str">
        <f>'Crisis Indicator Data'!A72</f>
        <v>Socioeconomic crisis in Lebanon</v>
      </c>
      <c r="B75" s="200" t="str">
        <f>'Crisis Indicator Data'!B72</f>
        <v>Political and economic crisis</v>
      </c>
      <c r="C75" s="200" t="str">
        <f>'Crisis Indicator Data'!C72</f>
        <v>LBN004</v>
      </c>
      <c r="D75" s="200" t="str">
        <f>'Crisis Indicator Data'!D72</f>
        <v>Lebanon</v>
      </c>
      <c r="E75" s="201" t="str">
        <f>'Crisis Indicator Data'!E72</f>
        <v>LBN</v>
      </c>
      <c r="F75" s="188">
        <f>IF(B75="Regional crisis",(IF(VLOOKUP($C75,'Regional Crises'!$B$1:$R$66,7,FALSE)="x","x",ROUND(IF(VLOOKUP($C75,'Regional Crises'!$B$1:$R$66,7,FALSE)&gt;$F$3,5,IF(VLOOKUP($C75,'Regional Crises'!$B$1:$R$66,7,FALSE)&lt;F$4,0,($F$3-VLOOKUP($C75,'Regional Crises'!$B$1:$R$66,7,FALSE))/($F$3-$F$4)*5)),1))),IF(VLOOKUP($E75,'Country Indicator Data'!$B$4:$N$194,3,FALSE)="x","x",ROUND(IF(VLOOKUP($E75,'Country Indicator Data'!$B$4:$N$194,3,FALSE)&gt;$F$3,5,IF(VLOOKUP($E75,'Country Indicator Data'!$B$4:$N$194,3,FALSE)&lt;$F$4,0,($F$3-VLOOKUP($E75,'Country Indicator Data'!$B$4:$N$194,3,FALSE))/($F$3-$F$4)*5)),1)))</f>
        <v>2.9</v>
      </c>
      <c r="G75" s="188">
        <f>IF(B75="Regional crisis",(IF(VLOOKUP($C75,'Regional Crises'!$B$1:$R$66,9,FALSE)="x","x",ROUND(IF(VLOOKUP($C75,'Regional Crises'!$B$1:$R$66,9,FALSE)&gt;G$3,5,IF(VLOOKUP($C75,'Regional Crises'!$B$1:$R$66,9,FALSE)&lt;G$4,0,(G$3-VLOOKUP($C75,'Regional Crises'!$B$1:$R$66,9,FALSE))/(G$3-G$4)*5)),1))),IF(VLOOKUP($E75,'Country Indicator Data'!$B$4:$N$194,5,FALSE)="x","x",ROUND(IF(VLOOKUP($E75,'Country Indicator Data'!$B$4:$N$194,5,FALSE)&gt;G$3,5,IF(VLOOKUP($E75,'Country Indicator Data'!$B$4:$N$194,5,FALSE)&lt;G$4,0,(G$3-VLOOKUP($E75,'Country Indicator Data'!$B$4:$N$194,5,FALSE))/(G$3-G$4)*5)),1)))</f>
        <v>2.4</v>
      </c>
      <c r="H75" s="188">
        <f t="shared" si="23"/>
        <v>2.65</v>
      </c>
      <c r="I75" s="188">
        <f>IF(B75="Regional crisis",(IF(VLOOKUP($C75,'Regional Crises'!$B$1:$R$66,6,FALSE)="x","x",ROUND(IF(VLOOKUP($C75,'Regional Crises'!$B$1:$R$66,6,FALSE)&gt;I$3,5,IF(VLOOKUP($C75,'Regional Crises'!$B$1:$R$66,6,FALSE)&lt;I$4,0,5-(I$3-VLOOKUP($C75,'Regional Crises'!$B$1:$R$66,6,FALSE))/(I$3-I$4)*5)),1))),IF(VLOOKUP($E75,'Country Indicator Data'!$B$4:$N$194,2,FALSE)="x","x",ROUND(IF(VLOOKUP($E75,'Country Indicator Data'!$B$4:$N$194,2,FALSE)&gt;I$3,5,IF(VLOOKUP($E75,'Country Indicator Data'!$B$4:$N$194,2,FALSE)&lt;I$4,0,5-(I$3-VLOOKUP($E75,'Country Indicator Data'!$B$4:$N$194,2,FALSE))/(I$3-I$4)*5)),1)))</f>
        <v>4.0999999999999996</v>
      </c>
      <c r="J75" s="188">
        <f>IF(B75="Regional crisis",(IF(VLOOKUP($C75,'Regional Crises'!$B$1:$R$66,8,FALSE)="x","x",ROUND(IF(VLOOKUP($C75,'Regional Crises'!$B$1:$R$66,8,FALSE)&gt;J$3,5,IF(VLOOKUP($C75,'Regional Crises'!$B$1:$R$66,8,FALSE)&lt;J$4,0,5-(J$3-VLOOKUP($C75,'Regional Crises'!$B$1:$R$66,8,FALSE))/(J$3-J$4)*5)),1))),IF(VLOOKUP($E75,'Country Indicator Data'!$B$4:$N$194,4,FALSE)="x","x",ROUND(IF(VLOOKUP($E75,'Country Indicator Data'!$B$4:$N$194,4,FALSE)&gt;J$3,5,IF(VLOOKUP($E75,'Country Indicator Data'!$B$4:$N$194,4,FALSE)&lt;J$4,0,5-(J$3-VLOOKUP($E75,'Country Indicator Data'!$B$4:$N$194,4,FALSE))/(J$3-J$4)*5)),1)))</f>
        <v>1</v>
      </c>
      <c r="K75" s="188">
        <f t="shared" si="24"/>
        <v>2.5499999999999998</v>
      </c>
      <c r="L75" s="188">
        <f>IF(B75="Regional crisis",(IF(VLOOKUP($C75,'Regional Crises'!$B$1:$R$66,10,FALSE)="x","x",ROUND(IF(VLOOKUP($C75,'Regional Crises'!$B$1:$R$66,10,FALSE)&gt;L$3,5,IF(VLOOKUP($C75,'Regional Crises'!$B$1:$R$66,10,FALSE)&lt;L$4,0,5-(L$3-VLOOKUP($C75,'Regional Crises'!$B$1:$R$66,10,FALSE))/(L$3-L$4)*5)),1))),IF(VLOOKUP($E75,'Country Indicator Data'!$B$4:$N$194,6,FALSE)="x","x",ROUND(IF(VLOOKUP($E75,'Country Indicator Data'!$B$4:$N$194,6,FALSE)&gt;L$3,5,IF(VLOOKUP($E75,'Country Indicator Data'!$B$4:$N$194,6,FALSE)&lt;L$4,0,5-(L$3-VLOOKUP($E75,'Country Indicator Data'!$B$4:$N$194,6,FALSE))/(L$3-L$4)*5)),1)))</f>
        <v>2.4</v>
      </c>
      <c r="M75" s="188">
        <f>IF(B75="Regional crisis",(IF(VLOOKUP($C75,'Regional Crises'!$B$1:$R$66,11,FALSE)="x","x",ROUND(IF(VLOOKUP($C75,'Regional Crises'!$B$1:$R$66,11,FALSE)&gt;M$3,5,IF(VLOOKUP($C75,'Regional Crises'!$B$1:$R$66,11,FALSE)&lt;M$4,0,5-(M$3-VLOOKUP($C75,'Regional Crises'!$B$1:$R$66,11,FALSE))/(M$3-M$4)*5)),1))),IF(VLOOKUP($E75,'Country Indicator Data'!$B$4:$N$194,7,FALSE)="x","x",ROUND(IF(VLOOKUP($E75,'Country Indicator Data'!$B$4:$N$194,7,FALSE)&gt;M$3,5,IF(VLOOKUP($E75,'Country Indicator Data'!$B$4:$N$194,7,FALSE)&lt;M$4,0,5-(M$3-VLOOKUP($E75,'Country Indicator Data'!$B$4:$N$194,7,FALSE))/(M$3-M$4)*5)),1)))</f>
        <v>0.8</v>
      </c>
      <c r="N75" s="188">
        <f t="shared" si="25"/>
        <v>1.6</v>
      </c>
      <c r="O75" s="188">
        <f t="shared" si="26"/>
        <v>2.2666666666666662</v>
      </c>
      <c r="P75" s="188">
        <f>IF(B75="Regional crisis",VLOOKUP(C75,'Regional Crises'!$B$1:$R$69,12,FALSE),VLOOKUP(E75,'Country Indicator Data'!$B$4:$I$194,8,FALSE))</f>
        <v>3</v>
      </c>
      <c r="Q75" s="188">
        <f>IF($B75="Regional crisis",((IF(VLOOKUP($C75,'Regional Crises'!$B$1:$R$66,13,FALSE)="x","x",ROUND(IF(VLOOKUP($C75,'Regional Crises'!$B$1:$R$66,13,FALSE)&gt;Q$3,5,IF(VLOOKUP($C75,'Regional Crises'!$B$1:$R$66,13,FALSE)&lt;Q$4,0,5-(LOG(Q$3)-LOG(VLOOKUP($C75,'Regional Crises'!$B$1:$R$66,13,FALSE)))/(LOG(Q$3)-LOG(Q$4))*5)),1)))),(IF(VLOOKUP($E75,'Country Indicator Data'!$B$4:$N$194,9,FALSE)="x","x",ROUND(IF(VLOOKUP($E75,'Country Indicator Data'!$B$4:$N$194,9,FALSE)&gt;Q$3,5,IF(VLOOKUP($E75,'Country Indicator Data'!$B$4:$N$194,9,FALSE)&lt;Q$4,0,5-(LOG(Q$3)-LOG(VLOOKUP($E75,'Country Indicator Data'!$B$4:$N$194,9,FALSE)))/(LOG(Q$3)-LOG(Q$4))*5)),1))))</f>
        <v>3.3</v>
      </c>
      <c r="R75" s="188">
        <f t="shared" si="27"/>
        <v>3.15</v>
      </c>
      <c r="S75" s="188">
        <f>IF(B75="Regional crisis",((IF(VLOOKUP($C75,'Regional Crises'!$B$1:$R$66,17,FALSE)="x","x",ROUND(IF(VLOOKUP($C75,'Regional Crises'!$B$1:$R$66,17,FALSE)&gt;S$3,0,IF(VLOOKUP($C75,'Regional Crises'!$B$1:$R$66,17,FALSE)&lt;S$4,5,(S$3-VLOOKUP($C75,'Regional Crises'!$B$1:$R$66,17,FALSE))/(S$3-S$4)*5)),1)))),(IF(VLOOKUP($E75,'Country Indicator Data'!$B$4:$N$194,13,FALSE)="x","x",ROUND(IF(VLOOKUP($E75,'Country Indicator Data'!$B$4:$N$194,13,FALSE)&gt;S$3,0,IF(VLOOKUP($E75,'Country Indicator Data'!$B$4:$N$194,13,FALSE)&lt;S$4,5,(S$3-VLOOKUP($E75,'Country Indicator Data'!$B$4:$N$194,13,FALSE))/(S$3-S$4)*5)),1))))</f>
        <v>3.6</v>
      </c>
      <c r="T75" s="188">
        <f>IF(B75="Regional crisis",((IF(VLOOKUP($C75,'Regional Crises'!$B$1:$R$66,14,FALSE)="x","x",ROUND(IF(VLOOKUP($C75,'Regional Crises'!$B$1:$R$66,14,FALSE)&gt;T$3,0,IF(VLOOKUP($C75,'Regional Crises'!$B$1:$R$66,14,FALSE)&lt;T$4,5,(T$3-VLOOKUP($C75,'Regional Crises'!$B$1:$R$66,14,FALSE))/(T$3-T$4)*5)),1)))),(IF(VLOOKUP($E75,'Country Indicator Data'!$B$4:$N$194,10,FALSE)="x","x",ROUND(IF(VLOOKUP($E75,'Country Indicator Data'!$B$4:$N$194,10,FALSE)&gt;T$3,0,IF(VLOOKUP($E75,'Country Indicator Data'!$B$4:$N$194,10,FALSE)&lt;T$4,5,(T$3-VLOOKUP($E75,'Country Indicator Data'!$B$4:$N$194,10,FALSE))/(T$3-T$4)*5)),1))))</f>
        <v>3.4</v>
      </c>
      <c r="U75" s="188">
        <f>IF(B75="Regional crisis",((IF(VLOOKUP($C75,'Regional Crises'!$B$1:$R$66,15,FALSE)="x","x",ROUND(IF(VLOOKUP($C75,'Regional Crises'!$B$1:$R$66,15,FALSE)&gt;U$3,0,IF(VLOOKUP($C75,'Regional Crises'!$B$1:$R$66,15,FALSE)&lt;U$4,5,(U$3-VLOOKUP($C75,'Regional Crises'!$B$1:$R$66,15,FALSE))/(U$3-U$4)*5)),1)))),(IF(VLOOKUP($E75,'Country Indicator Data'!$B$4:$N$194,11,FALSE)="x","x",ROUND(IF(VLOOKUP($E75,'Country Indicator Data'!$B$4:$N$194,11,FALSE)&gt;U$3,0,IF(VLOOKUP($E75,'Country Indicator Data'!$B$4:$N$194,11,FALSE)&lt;U$4,5,(U$3-VLOOKUP($E75,'Country Indicator Data'!$B$4:$N$194,11,FALSE))/(U$3-U$4)*5)),1))))</f>
        <v>2.6</v>
      </c>
      <c r="V75" s="188">
        <f>IF(B75="Regional crisis",((IF(VLOOKUP($C75,'Regional Crises'!$B$1:$R$66,16,FALSE)="x","x",ROUND(IF(VLOOKUP($C75,'Regional Crises'!$B$1:$R$66,16,FALSE)&gt;V$3,0,IF(VLOOKUP($C75,'Regional Crises'!$B$1:$R$66,16,FALSE)&lt;V$4,5,(V$3-VLOOKUP($C75,'Regional Crises'!$B$1:$R$66,16,FALSE))/(V$3-V$4)*5)),1)))),(IF(VLOOKUP($E75,'Country Indicator Data'!$B$4:$N$194,12,FALSE)="x","x",ROUND(IF(VLOOKUP($E75,'Country Indicator Data'!$B$4:$N$194,12,FALSE)&gt;V$3,0,IF(VLOOKUP($E75,'Country Indicator Data'!$B$4:$N$194,12,FALSE)&lt;V$4,5,(V$3-VLOOKUP($E75,'Country Indicator Data'!$B$4:$N$194,12,FALSE))/(V$3-V$4)*5)),1))))</f>
        <v>2.8</v>
      </c>
      <c r="W75" s="188">
        <f t="shared" si="28"/>
        <v>3.1</v>
      </c>
      <c r="X75" s="188">
        <f t="shared" si="29"/>
        <v>2.8</v>
      </c>
      <c r="Y75" s="212">
        <f>IF('Core Indicators'!FC72="x","x",IF('Core Indicators'!FC72&gt;=5,5,IF('Core Indicators'!FC72&gt;=4,4,IF('Core Indicators'!FC72&gt;=3,3,IF('Core Indicators'!FC72&gt;=2,2,IF('Core Indicators'!FC72&gt;=1,1,0))))))</f>
        <v>3</v>
      </c>
      <c r="Z75" s="188">
        <f t="shared" si="30"/>
        <v>3</v>
      </c>
      <c r="AA75" s="212">
        <f>'Crisis Indicator Data'!Y72</f>
        <v>1</v>
      </c>
      <c r="AB75" s="212">
        <f>'Crisis Indicator Data'!Z72</f>
        <v>2</v>
      </c>
      <c r="AC75" s="212">
        <f>'Crisis Indicator Data'!AA72</f>
        <v>2</v>
      </c>
      <c r="AD75" s="212">
        <f>'Crisis Indicator Data'!AB72</f>
        <v>0</v>
      </c>
      <c r="AE75" s="212">
        <f t="shared" si="33"/>
        <v>2</v>
      </c>
      <c r="AF75" s="212">
        <f>'Crisis Indicator Data'!AC72</f>
        <v>2</v>
      </c>
      <c r="AG75" s="212">
        <f>'Crisis Indicator Data'!AD72</f>
        <v>2</v>
      </c>
      <c r="AH75" s="212">
        <f t="shared" si="34"/>
        <v>4</v>
      </c>
      <c r="AI75" s="212">
        <f>'Crisis Indicator Data'!AE72</f>
        <v>0</v>
      </c>
      <c r="AJ75" s="212">
        <f>'Crisis Indicator Data'!AF72</f>
        <v>3</v>
      </c>
      <c r="AK75" s="212">
        <f>'Crisis Indicator Data'!AG72</f>
        <v>1</v>
      </c>
      <c r="AL75" s="212">
        <f t="shared" si="35"/>
        <v>3</v>
      </c>
      <c r="AM75" s="188">
        <f t="shared" si="31"/>
        <v>3</v>
      </c>
      <c r="AN75" s="188">
        <f t="shared" si="32"/>
        <v>3</v>
      </c>
    </row>
    <row r="76" spans="1:40" ht="13.5" customHeight="1" x14ac:dyDescent="0.3">
      <c r="A76" s="199" t="str">
        <f>'Crisis Indicator Data'!A73</f>
        <v>Explosion in Beirut</v>
      </c>
      <c r="B76" s="200" t="str">
        <f>'Crisis Indicator Data'!B73</f>
        <v>Industrial Accidents</v>
      </c>
      <c r="C76" s="200" t="str">
        <f>'Crisis Indicator Data'!C73</f>
        <v>LBN005</v>
      </c>
      <c r="D76" s="200" t="str">
        <f>'Crisis Indicator Data'!D73</f>
        <v>Lebanon</v>
      </c>
      <c r="E76" s="201" t="str">
        <f>'Crisis Indicator Data'!E73</f>
        <v>LBN</v>
      </c>
      <c r="F76" s="188">
        <f>IF(B76="Regional crisis",(IF(VLOOKUP($C76,'Regional Crises'!$B$1:$R$66,7,FALSE)="x","x",ROUND(IF(VLOOKUP($C76,'Regional Crises'!$B$1:$R$66,7,FALSE)&gt;$F$3,5,IF(VLOOKUP($C76,'Regional Crises'!$B$1:$R$66,7,FALSE)&lt;F$4,0,($F$3-VLOOKUP($C76,'Regional Crises'!$B$1:$R$66,7,FALSE))/($F$3-$F$4)*5)),1))),IF(VLOOKUP($E76,'Country Indicator Data'!$B$4:$N$194,3,FALSE)="x","x",ROUND(IF(VLOOKUP($E76,'Country Indicator Data'!$B$4:$N$194,3,FALSE)&gt;$F$3,5,IF(VLOOKUP($E76,'Country Indicator Data'!$B$4:$N$194,3,FALSE)&lt;$F$4,0,($F$3-VLOOKUP($E76,'Country Indicator Data'!$B$4:$N$194,3,FALSE))/($F$3-$F$4)*5)),1)))</f>
        <v>2.9</v>
      </c>
      <c r="G76" s="188">
        <f>IF(B76="Regional crisis",(IF(VLOOKUP($C76,'Regional Crises'!$B$1:$R$66,9,FALSE)="x","x",ROUND(IF(VLOOKUP($C76,'Regional Crises'!$B$1:$R$66,9,FALSE)&gt;G$3,5,IF(VLOOKUP($C76,'Regional Crises'!$B$1:$R$66,9,FALSE)&lt;G$4,0,(G$3-VLOOKUP($C76,'Regional Crises'!$B$1:$R$66,9,FALSE))/(G$3-G$4)*5)),1))),IF(VLOOKUP($E76,'Country Indicator Data'!$B$4:$N$194,5,FALSE)="x","x",ROUND(IF(VLOOKUP($E76,'Country Indicator Data'!$B$4:$N$194,5,FALSE)&gt;G$3,5,IF(VLOOKUP($E76,'Country Indicator Data'!$B$4:$N$194,5,FALSE)&lt;G$4,0,(G$3-VLOOKUP($E76,'Country Indicator Data'!$B$4:$N$194,5,FALSE))/(G$3-G$4)*5)),1)))</f>
        <v>2.4</v>
      </c>
      <c r="H76" s="188">
        <f t="shared" si="23"/>
        <v>2.65</v>
      </c>
      <c r="I76" s="188">
        <f>IF(B76="Regional crisis",(IF(VLOOKUP($C76,'Regional Crises'!$B$1:$R$66,6,FALSE)="x","x",ROUND(IF(VLOOKUP($C76,'Regional Crises'!$B$1:$R$66,6,FALSE)&gt;I$3,5,IF(VLOOKUP($C76,'Regional Crises'!$B$1:$R$66,6,FALSE)&lt;I$4,0,5-(I$3-VLOOKUP($C76,'Regional Crises'!$B$1:$R$66,6,FALSE))/(I$3-I$4)*5)),1))),IF(VLOOKUP($E76,'Country Indicator Data'!$B$4:$N$194,2,FALSE)="x","x",ROUND(IF(VLOOKUP($E76,'Country Indicator Data'!$B$4:$N$194,2,FALSE)&gt;I$3,5,IF(VLOOKUP($E76,'Country Indicator Data'!$B$4:$N$194,2,FALSE)&lt;I$4,0,5-(I$3-VLOOKUP($E76,'Country Indicator Data'!$B$4:$N$194,2,FALSE))/(I$3-I$4)*5)),1)))</f>
        <v>4.0999999999999996</v>
      </c>
      <c r="J76" s="188">
        <f>IF(B76="Regional crisis",(IF(VLOOKUP($C76,'Regional Crises'!$B$1:$R$66,8,FALSE)="x","x",ROUND(IF(VLOOKUP($C76,'Regional Crises'!$B$1:$R$66,8,FALSE)&gt;J$3,5,IF(VLOOKUP($C76,'Regional Crises'!$B$1:$R$66,8,FALSE)&lt;J$4,0,5-(J$3-VLOOKUP($C76,'Regional Crises'!$B$1:$R$66,8,FALSE))/(J$3-J$4)*5)),1))),IF(VLOOKUP($E76,'Country Indicator Data'!$B$4:$N$194,4,FALSE)="x","x",ROUND(IF(VLOOKUP($E76,'Country Indicator Data'!$B$4:$N$194,4,FALSE)&gt;J$3,5,IF(VLOOKUP($E76,'Country Indicator Data'!$B$4:$N$194,4,FALSE)&lt;J$4,0,5-(J$3-VLOOKUP($E76,'Country Indicator Data'!$B$4:$N$194,4,FALSE))/(J$3-J$4)*5)),1)))</f>
        <v>1</v>
      </c>
      <c r="K76" s="188">
        <f t="shared" si="24"/>
        <v>2.5499999999999998</v>
      </c>
      <c r="L76" s="188">
        <f>IF(B76="Regional crisis",(IF(VLOOKUP($C76,'Regional Crises'!$B$1:$R$66,10,FALSE)="x","x",ROUND(IF(VLOOKUP($C76,'Regional Crises'!$B$1:$R$66,10,FALSE)&gt;L$3,5,IF(VLOOKUP($C76,'Regional Crises'!$B$1:$R$66,10,FALSE)&lt;L$4,0,5-(L$3-VLOOKUP($C76,'Regional Crises'!$B$1:$R$66,10,FALSE))/(L$3-L$4)*5)),1))),IF(VLOOKUP($E76,'Country Indicator Data'!$B$4:$N$194,6,FALSE)="x","x",ROUND(IF(VLOOKUP($E76,'Country Indicator Data'!$B$4:$N$194,6,FALSE)&gt;L$3,5,IF(VLOOKUP($E76,'Country Indicator Data'!$B$4:$N$194,6,FALSE)&lt;L$4,0,5-(L$3-VLOOKUP($E76,'Country Indicator Data'!$B$4:$N$194,6,FALSE))/(L$3-L$4)*5)),1)))</f>
        <v>2.4</v>
      </c>
      <c r="M76" s="188">
        <f>IF(B76="Regional crisis",(IF(VLOOKUP($C76,'Regional Crises'!$B$1:$R$66,11,FALSE)="x","x",ROUND(IF(VLOOKUP($C76,'Regional Crises'!$B$1:$R$66,11,FALSE)&gt;M$3,5,IF(VLOOKUP($C76,'Regional Crises'!$B$1:$R$66,11,FALSE)&lt;M$4,0,5-(M$3-VLOOKUP($C76,'Regional Crises'!$B$1:$R$66,11,FALSE))/(M$3-M$4)*5)),1))),IF(VLOOKUP($E76,'Country Indicator Data'!$B$4:$N$194,7,FALSE)="x","x",ROUND(IF(VLOOKUP($E76,'Country Indicator Data'!$B$4:$N$194,7,FALSE)&gt;M$3,5,IF(VLOOKUP($E76,'Country Indicator Data'!$B$4:$N$194,7,FALSE)&lt;M$4,0,5-(M$3-VLOOKUP($E76,'Country Indicator Data'!$B$4:$N$194,7,FALSE))/(M$3-M$4)*5)),1)))</f>
        <v>0.8</v>
      </c>
      <c r="N76" s="188">
        <f t="shared" si="25"/>
        <v>1.6</v>
      </c>
      <c r="O76" s="188">
        <f t="shared" si="26"/>
        <v>2.2666666666666662</v>
      </c>
      <c r="P76" s="188">
        <f>IF(B76="Regional crisis",VLOOKUP(C76,'Regional Crises'!$B$1:$R$69,12,FALSE),VLOOKUP(E76,'Country Indicator Data'!$B$4:$I$194,8,FALSE))</f>
        <v>3</v>
      </c>
      <c r="Q76" s="188">
        <f>IF($B76="Regional crisis",((IF(VLOOKUP($C76,'Regional Crises'!$B$1:$R$66,13,FALSE)="x","x",ROUND(IF(VLOOKUP($C76,'Regional Crises'!$B$1:$R$66,13,FALSE)&gt;Q$3,5,IF(VLOOKUP($C76,'Regional Crises'!$B$1:$R$66,13,FALSE)&lt;Q$4,0,5-(LOG(Q$3)-LOG(VLOOKUP($C76,'Regional Crises'!$B$1:$R$66,13,FALSE)))/(LOG(Q$3)-LOG(Q$4))*5)),1)))),(IF(VLOOKUP($E76,'Country Indicator Data'!$B$4:$N$194,9,FALSE)="x","x",ROUND(IF(VLOOKUP($E76,'Country Indicator Data'!$B$4:$N$194,9,FALSE)&gt;Q$3,5,IF(VLOOKUP($E76,'Country Indicator Data'!$B$4:$N$194,9,FALSE)&lt;Q$4,0,5-(LOG(Q$3)-LOG(VLOOKUP($E76,'Country Indicator Data'!$B$4:$N$194,9,FALSE)))/(LOG(Q$3)-LOG(Q$4))*5)),1))))</f>
        <v>3.3</v>
      </c>
      <c r="R76" s="188">
        <f t="shared" si="27"/>
        <v>3.15</v>
      </c>
      <c r="S76" s="188">
        <f>IF(B76="Regional crisis",((IF(VLOOKUP($C76,'Regional Crises'!$B$1:$R$66,17,FALSE)="x","x",ROUND(IF(VLOOKUP($C76,'Regional Crises'!$B$1:$R$66,17,FALSE)&gt;S$3,0,IF(VLOOKUP($C76,'Regional Crises'!$B$1:$R$66,17,FALSE)&lt;S$4,5,(S$3-VLOOKUP($C76,'Regional Crises'!$B$1:$R$66,17,FALSE))/(S$3-S$4)*5)),1)))),(IF(VLOOKUP($E76,'Country Indicator Data'!$B$4:$N$194,13,FALSE)="x","x",ROUND(IF(VLOOKUP($E76,'Country Indicator Data'!$B$4:$N$194,13,FALSE)&gt;S$3,0,IF(VLOOKUP($E76,'Country Indicator Data'!$B$4:$N$194,13,FALSE)&lt;S$4,5,(S$3-VLOOKUP($E76,'Country Indicator Data'!$B$4:$N$194,13,FALSE))/(S$3-S$4)*5)),1))))</f>
        <v>3.6</v>
      </c>
      <c r="T76" s="188">
        <f>IF(B76="Regional crisis",((IF(VLOOKUP($C76,'Regional Crises'!$B$1:$R$66,14,FALSE)="x","x",ROUND(IF(VLOOKUP($C76,'Regional Crises'!$B$1:$R$66,14,FALSE)&gt;T$3,0,IF(VLOOKUP($C76,'Regional Crises'!$B$1:$R$66,14,FALSE)&lt;T$4,5,(T$3-VLOOKUP($C76,'Regional Crises'!$B$1:$R$66,14,FALSE))/(T$3-T$4)*5)),1)))),(IF(VLOOKUP($E76,'Country Indicator Data'!$B$4:$N$194,10,FALSE)="x","x",ROUND(IF(VLOOKUP($E76,'Country Indicator Data'!$B$4:$N$194,10,FALSE)&gt;T$3,0,IF(VLOOKUP($E76,'Country Indicator Data'!$B$4:$N$194,10,FALSE)&lt;T$4,5,(T$3-VLOOKUP($E76,'Country Indicator Data'!$B$4:$N$194,10,FALSE))/(T$3-T$4)*5)),1))))</f>
        <v>3.4</v>
      </c>
      <c r="U76" s="188">
        <f>IF(B76="Regional crisis",((IF(VLOOKUP($C76,'Regional Crises'!$B$1:$R$66,15,FALSE)="x","x",ROUND(IF(VLOOKUP($C76,'Regional Crises'!$B$1:$R$66,15,FALSE)&gt;U$3,0,IF(VLOOKUP($C76,'Regional Crises'!$B$1:$R$66,15,FALSE)&lt;U$4,5,(U$3-VLOOKUP($C76,'Regional Crises'!$B$1:$R$66,15,FALSE))/(U$3-U$4)*5)),1)))),(IF(VLOOKUP($E76,'Country Indicator Data'!$B$4:$N$194,11,FALSE)="x","x",ROUND(IF(VLOOKUP($E76,'Country Indicator Data'!$B$4:$N$194,11,FALSE)&gt;U$3,0,IF(VLOOKUP($E76,'Country Indicator Data'!$B$4:$N$194,11,FALSE)&lt;U$4,5,(U$3-VLOOKUP($E76,'Country Indicator Data'!$B$4:$N$194,11,FALSE))/(U$3-U$4)*5)),1))))</f>
        <v>2.6</v>
      </c>
      <c r="V76" s="188">
        <f>IF(B76="Regional crisis",((IF(VLOOKUP($C76,'Regional Crises'!$B$1:$R$66,16,FALSE)="x","x",ROUND(IF(VLOOKUP($C76,'Regional Crises'!$B$1:$R$66,16,FALSE)&gt;V$3,0,IF(VLOOKUP($C76,'Regional Crises'!$B$1:$R$66,16,FALSE)&lt;V$4,5,(V$3-VLOOKUP($C76,'Regional Crises'!$B$1:$R$66,16,FALSE))/(V$3-V$4)*5)),1)))),(IF(VLOOKUP($E76,'Country Indicator Data'!$B$4:$N$194,12,FALSE)="x","x",ROUND(IF(VLOOKUP($E76,'Country Indicator Data'!$B$4:$N$194,12,FALSE)&gt;V$3,0,IF(VLOOKUP($E76,'Country Indicator Data'!$B$4:$N$194,12,FALSE)&lt;V$4,5,(V$3-VLOOKUP($E76,'Country Indicator Data'!$B$4:$N$194,12,FALSE))/(V$3-V$4)*5)),1))))</f>
        <v>2.8</v>
      </c>
      <c r="W76" s="188">
        <f t="shared" si="28"/>
        <v>3.1</v>
      </c>
      <c r="X76" s="188">
        <f t="shared" si="29"/>
        <v>2.8</v>
      </c>
      <c r="Y76" s="212">
        <f>IF('Core Indicators'!FC73="x","x",IF('Core Indicators'!FC73&gt;=5,5,IF('Core Indicators'!FC73&gt;=4,4,IF('Core Indicators'!FC73&gt;=3,3,IF('Core Indicators'!FC73&gt;=2,2,IF('Core Indicators'!FC73&gt;=1,1,0))))))</f>
        <v>4</v>
      </c>
      <c r="Z76" s="188">
        <f t="shared" si="30"/>
        <v>4</v>
      </c>
      <c r="AA76" s="212">
        <f>'Crisis Indicator Data'!Y73</f>
        <v>1</v>
      </c>
      <c r="AB76" s="212">
        <f>'Crisis Indicator Data'!Z73</f>
        <v>1</v>
      </c>
      <c r="AC76" s="212">
        <f>'Crisis Indicator Data'!AA73</f>
        <v>2</v>
      </c>
      <c r="AD76" s="212">
        <f>'Crisis Indicator Data'!AB73</f>
        <v>0</v>
      </c>
      <c r="AE76" s="212">
        <f t="shared" si="33"/>
        <v>2</v>
      </c>
      <c r="AF76" s="212">
        <f>'Crisis Indicator Data'!AC73</f>
        <v>2</v>
      </c>
      <c r="AG76" s="212">
        <f>'Crisis Indicator Data'!AD73</f>
        <v>2</v>
      </c>
      <c r="AH76" s="212">
        <f t="shared" si="34"/>
        <v>4</v>
      </c>
      <c r="AI76" s="212">
        <f>'Crisis Indicator Data'!AE73</f>
        <v>0</v>
      </c>
      <c r="AJ76" s="212">
        <f>'Crisis Indicator Data'!AF73</f>
        <v>3</v>
      </c>
      <c r="AK76" s="212">
        <f>'Crisis Indicator Data'!AG73</f>
        <v>1</v>
      </c>
      <c r="AL76" s="212">
        <f t="shared" si="35"/>
        <v>3</v>
      </c>
      <c r="AM76" s="188">
        <f t="shared" si="31"/>
        <v>3</v>
      </c>
      <c r="AN76" s="188">
        <f t="shared" si="32"/>
        <v>3.5</v>
      </c>
    </row>
    <row r="77" spans="1:40" ht="13.5" customHeight="1" x14ac:dyDescent="0.3">
      <c r="A77" s="199" t="str">
        <f>'Crisis Indicator Data'!A74</f>
        <v>Drought in Lesotho</v>
      </c>
      <c r="B77" s="200" t="str">
        <f>'Crisis Indicator Data'!B74</f>
        <v>Drought</v>
      </c>
      <c r="C77" s="200" t="str">
        <f>'Crisis Indicator Data'!C74</f>
        <v>LSO002</v>
      </c>
      <c r="D77" s="200" t="str">
        <f>'Crisis Indicator Data'!D74</f>
        <v>Lesotho</v>
      </c>
      <c r="E77" s="201" t="str">
        <f>'Crisis Indicator Data'!E74</f>
        <v>LSO</v>
      </c>
      <c r="F77" s="188">
        <f>IF(B77="Regional crisis",(IF(VLOOKUP($C77,'Regional Crises'!$B$1:$R$66,7,FALSE)="x","x",ROUND(IF(VLOOKUP($C77,'Regional Crises'!$B$1:$R$66,7,FALSE)&gt;$F$3,5,IF(VLOOKUP($C77,'Regional Crises'!$B$1:$R$66,7,FALSE)&lt;F$4,0,($F$3-VLOOKUP($C77,'Regional Crises'!$B$1:$R$66,7,FALSE))/($F$3-$F$4)*5)),1))),IF(VLOOKUP($E77,'Country Indicator Data'!$B$4:$N$194,3,FALSE)="x","x",ROUND(IF(VLOOKUP($E77,'Country Indicator Data'!$B$4:$N$194,3,FALSE)&gt;$F$3,5,IF(VLOOKUP($E77,'Country Indicator Data'!$B$4:$N$194,3,FALSE)&lt;$F$4,0,($F$3-VLOOKUP($E77,'Country Indicator Data'!$B$4:$N$194,3,FALSE))/($F$3-$F$4)*5)),1)))</f>
        <v>1.1000000000000001</v>
      </c>
      <c r="G77" s="188">
        <f>IF(B77="Regional crisis",(IF(VLOOKUP($C77,'Regional Crises'!$B$1:$R$66,9,FALSE)="x","x",ROUND(IF(VLOOKUP($C77,'Regional Crises'!$B$1:$R$66,9,FALSE)&gt;G$3,5,IF(VLOOKUP($C77,'Regional Crises'!$B$1:$R$66,9,FALSE)&lt;G$4,0,(G$3-VLOOKUP($C77,'Regional Crises'!$B$1:$R$66,9,FALSE))/(G$3-G$4)*5)),1))),IF(VLOOKUP($E77,'Country Indicator Data'!$B$4:$N$194,5,FALSE)="x","x",ROUND(IF(VLOOKUP($E77,'Country Indicator Data'!$B$4:$N$194,5,FALSE)&gt;G$3,5,IF(VLOOKUP($E77,'Country Indicator Data'!$B$4:$N$194,5,FALSE)&lt;G$4,0,(G$3-VLOOKUP($E77,'Country Indicator Data'!$B$4:$N$194,5,FALSE))/(G$3-G$4)*5)),1)))</f>
        <v>2.2999999999999998</v>
      </c>
      <c r="H77" s="188">
        <f t="shared" si="23"/>
        <v>1.7</v>
      </c>
      <c r="I77" s="188">
        <f>IF(B77="Regional crisis",(IF(VLOOKUP($C77,'Regional Crises'!$B$1:$R$66,6,FALSE)="x","x",ROUND(IF(VLOOKUP($C77,'Regional Crises'!$B$1:$R$66,6,FALSE)&gt;I$3,5,IF(VLOOKUP($C77,'Regional Crises'!$B$1:$R$66,6,FALSE)&lt;I$4,0,5-(I$3-VLOOKUP($C77,'Regional Crises'!$B$1:$R$66,6,FALSE))/(I$3-I$4)*5)),1))),IF(VLOOKUP($E77,'Country Indicator Data'!$B$4:$N$194,2,FALSE)="x","x",ROUND(IF(VLOOKUP($E77,'Country Indicator Data'!$B$4:$N$194,2,FALSE)&gt;I$3,5,IF(VLOOKUP($E77,'Country Indicator Data'!$B$4:$N$194,2,FALSE)&lt;I$4,0,5-(I$3-VLOOKUP($E77,'Country Indicator Data'!$B$4:$N$194,2,FALSE))/(I$3-I$4)*5)),1)))</f>
        <v>0</v>
      </c>
      <c r="J77" s="188">
        <f>IF(B77="Regional crisis",(IF(VLOOKUP($C77,'Regional Crises'!$B$1:$R$66,8,FALSE)="x","x",ROUND(IF(VLOOKUP($C77,'Regional Crises'!$B$1:$R$66,8,FALSE)&gt;J$3,5,IF(VLOOKUP($C77,'Regional Crises'!$B$1:$R$66,8,FALSE)&lt;J$4,0,5-(J$3-VLOOKUP($C77,'Regional Crises'!$B$1:$R$66,8,FALSE))/(J$3-J$4)*5)),1))),IF(VLOOKUP($E77,'Country Indicator Data'!$B$4:$N$194,4,FALSE)="x","x",ROUND(IF(VLOOKUP($E77,'Country Indicator Data'!$B$4:$N$194,4,FALSE)&gt;J$3,5,IF(VLOOKUP($E77,'Country Indicator Data'!$B$4:$N$194,4,FALSE)&lt;J$4,0,5-(J$3-VLOOKUP($E77,'Country Indicator Data'!$B$4:$N$194,4,FALSE))/(J$3-J$4)*5)),1)))</f>
        <v>0</v>
      </c>
      <c r="K77" s="188">
        <f t="shared" si="24"/>
        <v>0</v>
      </c>
      <c r="L77" s="188">
        <f>IF(B77="Regional crisis",(IF(VLOOKUP($C77,'Regional Crises'!$B$1:$R$66,10,FALSE)="x","x",ROUND(IF(VLOOKUP($C77,'Regional Crises'!$B$1:$R$66,10,FALSE)&gt;L$3,5,IF(VLOOKUP($C77,'Regional Crises'!$B$1:$R$66,10,FALSE)&lt;L$4,0,5-(L$3-VLOOKUP($C77,'Regional Crises'!$B$1:$R$66,10,FALSE))/(L$3-L$4)*5)),1))),IF(VLOOKUP($E77,'Country Indicator Data'!$B$4:$N$194,6,FALSE)="x","x",ROUND(IF(VLOOKUP($E77,'Country Indicator Data'!$B$4:$N$194,6,FALSE)&gt;L$3,5,IF(VLOOKUP($E77,'Country Indicator Data'!$B$4:$N$194,6,FALSE)&lt;L$4,0,5-(L$3-VLOOKUP($E77,'Country Indicator Data'!$B$4:$N$194,6,FALSE))/(L$3-L$4)*5)),1)))</f>
        <v>3.6</v>
      </c>
      <c r="M77" s="188">
        <f>IF(B77="Regional crisis",(IF(VLOOKUP($C77,'Regional Crises'!$B$1:$R$66,11,FALSE)="x","x",ROUND(IF(VLOOKUP($C77,'Regional Crises'!$B$1:$R$66,11,FALSE)&gt;M$3,5,IF(VLOOKUP($C77,'Regional Crises'!$B$1:$R$66,11,FALSE)&lt;M$4,0,5-(M$3-VLOOKUP($C77,'Regional Crises'!$B$1:$R$66,11,FALSE))/(M$3-M$4)*5)),1))),IF(VLOOKUP($E77,'Country Indicator Data'!$B$4:$N$194,7,FALSE)="x","x",ROUND(IF(VLOOKUP($E77,'Country Indicator Data'!$B$4:$N$194,7,FALSE)&gt;M$3,5,IF(VLOOKUP($E77,'Country Indicator Data'!$B$4:$N$194,7,FALSE)&lt;M$4,0,5-(M$3-VLOOKUP($E77,'Country Indicator Data'!$B$4:$N$194,7,FALSE))/(M$3-M$4)*5)),1)))</f>
        <v>2.5</v>
      </c>
      <c r="N77" s="188">
        <f t="shared" si="25"/>
        <v>3.05</v>
      </c>
      <c r="O77" s="188">
        <f t="shared" si="26"/>
        <v>1.5833333333333333</v>
      </c>
      <c r="P77" s="188">
        <f>IF(B77="Regional crisis",VLOOKUP(C77,'Regional Crises'!$B$1:$R$69,12,FALSE),VLOOKUP(E77,'Country Indicator Data'!$B$4:$I$194,8,FALSE))</f>
        <v>0</v>
      </c>
      <c r="Q77" s="188">
        <f>IF($B77="Regional crisis",((IF(VLOOKUP($C77,'Regional Crises'!$B$1:$R$66,13,FALSE)="x","x",ROUND(IF(VLOOKUP($C77,'Regional Crises'!$B$1:$R$66,13,FALSE)&gt;Q$3,5,IF(VLOOKUP($C77,'Regional Crises'!$B$1:$R$66,13,FALSE)&lt;Q$4,0,5-(LOG(Q$3)-LOG(VLOOKUP($C77,'Regional Crises'!$B$1:$R$66,13,FALSE)))/(LOG(Q$3)-LOG(Q$4))*5)),1)))),(IF(VLOOKUP($E77,'Country Indicator Data'!$B$4:$N$194,9,FALSE)="x","x",ROUND(IF(VLOOKUP($E77,'Country Indicator Data'!$B$4:$N$194,9,FALSE)&gt;Q$3,5,IF(VLOOKUP($E77,'Country Indicator Data'!$B$4:$N$194,9,FALSE)&lt;Q$4,0,5-(LOG(Q$3)-LOG(VLOOKUP($E77,'Country Indicator Data'!$B$4:$N$194,9,FALSE)))/(LOG(Q$3)-LOG(Q$4))*5)),1))))</f>
        <v>0</v>
      </c>
      <c r="R77" s="188">
        <f t="shared" si="27"/>
        <v>0</v>
      </c>
      <c r="S77" s="188">
        <f>IF(B77="Regional crisis",((IF(VLOOKUP($C77,'Regional Crises'!$B$1:$R$66,17,FALSE)="x","x",ROUND(IF(VLOOKUP($C77,'Regional Crises'!$B$1:$R$66,17,FALSE)&gt;S$3,0,IF(VLOOKUP($C77,'Regional Crises'!$B$1:$R$66,17,FALSE)&lt;S$4,5,(S$3-VLOOKUP($C77,'Regional Crises'!$B$1:$R$66,17,FALSE))/(S$3-S$4)*5)),1)))),(IF(VLOOKUP($E77,'Country Indicator Data'!$B$4:$N$194,13,FALSE)="x","x",ROUND(IF(VLOOKUP($E77,'Country Indicator Data'!$B$4:$N$194,13,FALSE)&gt;S$3,0,IF(VLOOKUP($E77,'Country Indicator Data'!$B$4:$N$194,13,FALSE)&lt;S$4,5,(S$3-VLOOKUP($E77,'Country Indicator Data'!$B$4:$N$194,13,FALSE))/(S$3-S$4)*5)),1))))</f>
        <v>3</v>
      </c>
      <c r="T77" s="188">
        <f>IF(B77="Regional crisis",((IF(VLOOKUP($C77,'Regional Crises'!$B$1:$R$66,14,FALSE)="x","x",ROUND(IF(VLOOKUP($C77,'Regional Crises'!$B$1:$R$66,14,FALSE)&gt;T$3,0,IF(VLOOKUP($C77,'Regional Crises'!$B$1:$R$66,14,FALSE)&lt;T$4,5,(T$3-VLOOKUP($C77,'Regional Crises'!$B$1:$R$66,14,FALSE))/(T$3-T$4)*5)),1)))),(IF(VLOOKUP($E77,'Country Indicator Data'!$B$4:$N$194,10,FALSE)="x","x",ROUND(IF(VLOOKUP($E77,'Country Indicator Data'!$B$4:$N$194,10,FALSE)&gt;T$3,0,IF(VLOOKUP($E77,'Country Indicator Data'!$B$4:$N$194,10,FALSE)&lt;T$4,5,(T$3-VLOOKUP($E77,'Country Indicator Data'!$B$4:$N$194,10,FALSE))/(T$3-T$4)*5)),1))))</f>
        <v>2.9</v>
      </c>
      <c r="U77" s="188">
        <f>IF(B77="Regional crisis",((IF(VLOOKUP($C77,'Regional Crises'!$B$1:$R$66,15,FALSE)="x","x",ROUND(IF(VLOOKUP($C77,'Regional Crises'!$B$1:$R$66,15,FALSE)&gt;U$3,0,IF(VLOOKUP($C77,'Regional Crises'!$B$1:$R$66,15,FALSE)&lt;U$4,5,(U$3-VLOOKUP($C77,'Regional Crises'!$B$1:$R$66,15,FALSE))/(U$3-U$4)*5)),1)))),(IF(VLOOKUP($E77,'Country Indicator Data'!$B$4:$N$194,11,FALSE)="x","x",ROUND(IF(VLOOKUP($E77,'Country Indicator Data'!$B$4:$N$194,11,FALSE)&gt;U$3,0,IF(VLOOKUP($E77,'Country Indicator Data'!$B$4:$N$194,11,FALSE)&lt;U$4,5,(U$3-VLOOKUP($E77,'Country Indicator Data'!$B$4:$N$194,11,FALSE))/(U$3-U$4)*5)),1))))</f>
        <v>2.5</v>
      </c>
      <c r="V77" s="188">
        <f>IF(B77="Regional crisis",((IF(VLOOKUP($C77,'Regional Crises'!$B$1:$R$66,16,FALSE)="x","x",ROUND(IF(VLOOKUP($C77,'Regional Crises'!$B$1:$R$66,16,FALSE)&gt;V$3,0,IF(VLOOKUP($C77,'Regional Crises'!$B$1:$R$66,16,FALSE)&lt;V$4,5,(V$3-VLOOKUP($C77,'Regional Crises'!$B$1:$R$66,16,FALSE))/(V$3-V$4)*5)),1)))),(IF(VLOOKUP($E77,'Country Indicator Data'!$B$4:$N$194,12,FALSE)="x","x",ROUND(IF(VLOOKUP($E77,'Country Indicator Data'!$B$4:$N$194,12,FALSE)&gt;V$3,0,IF(VLOOKUP($E77,'Country Indicator Data'!$B$4:$N$194,12,FALSE)&lt;V$4,5,(V$3-VLOOKUP($E77,'Country Indicator Data'!$B$4:$N$194,12,FALSE))/(V$3-V$4)*5)),1))))</f>
        <v>1.9</v>
      </c>
      <c r="W77" s="188">
        <f t="shared" si="28"/>
        <v>2.6</v>
      </c>
      <c r="X77" s="188">
        <f t="shared" si="29"/>
        <v>1.4</v>
      </c>
      <c r="Y77" s="212">
        <f>IF('Core Indicators'!FC74="x","x",IF('Core Indicators'!FC74&gt;=5,5,IF('Core Indicators'!FC74&gt;=4,4,IF('Core Indicators'!FC74&gt;=3,3,IF('Core Indicators'!FC74&gt;=2,2,IF('Core Indicators'!FC74&gt;=1,1,0))))))</f>
        <v>1</v>
      </c>
      <c r="Z77" s="188">
        <f t="shared" si="30"/>
        <v>1</v>
      </c>
      <c r="AA77" s="212">
        <f>'Crisis Indicator Data'!Y74</f>
        <v>0</v>
      </c>
      <c r="AB77" s="212">
        <f>'Crisis Indicator Data'!Z74</f>
        <v>0</v>
      </c>
      <c r="AC77" s="212">
        <f>'Crisis Indicator Data'!AA74</f>
        <v>0</v>
      </c>
      <c r="AD77" s="212">
        <f>'Crisis Indicator Data'!AB74</f>
        <v>0</v>
      </c>
      <c r="AE77" s="212">
        <f t="shared" si="33"/>
        <v>0</v>
      </c>
      <c r="AF77" s="212">
        <f>'Crisis Indicator Data'!AC74</f>
        <v>0</v>
      </c>
      <c r="AG77" s="212">
        <f>'Crisis Indicator Data'!AD74</f>
        <v>2</v>
      </c>
      <c r="AH77" s="212">
        <f t="shared" si="34"/>
        <v>2</v>
      </c>
      <c r="AI77" s="212">
        <f>'Crisis Indicator Data'!AE74</f>
        <v>0</v>
      </c>
      <c r="AJ77" s="212">
        <f>'Crisis Indicator Data'!AF74</f>
        <v>0</v>
      </c>
      <c r="AK77" s="212">
        <f>'Crisis Indicator Data'!AG74</f>
        <v>1</v>
      </c>
      <c r="AL77" s="212">
        <f t="shared" si="35"/>
        <v>1</v>
      </c>
      <c r="AM77" s="188">
        <f t="shared" si="31"/>
        <v>1</v>
      </c>
      <c r="AN77" s="188">
        <f t="shared" si="32"/>
        <v>1</v>
      </c>
    </row>
    <row r="78" spans="1:40" ht="13.5" customHeight="1" x14ac:dyDescent="0.3">
      <c r="A78" s="199" t="str">
        <f>'Crisis Indicator Data'!A75</f>
        <v>Southern Africa Regional Food Security Crisis</v>
      </c>
      <c r="B78" s="200" t="str">
        <f>'Crisis Indicator Data'!B75</f>
        <v>Regional crisis</v>
      </c>
      <c r="C78" s="200" t="str">
        <f>'Crisis Indicator Data'!C75</f>
        <v>REG012</v>
      </c>
      <c r="D78" s="200" t="str">
        <f>'Crisis Indicator Data'!D75</f>
        <v>Lesotho,Madagascar,Malawi,Mozambique,Namibia,Eswatini,Tanzania,Zambia,Zimbabwe</v>
      </c>
      <c r="E78" s="201" t="str">
        <f>'Crisis Indicator Data'!E75</f>
        <v>LSO, MDG, MWI, MOZ, NAM, SWZ, TZA, ZMB, ZWE</v>
      </c>
      <c r="F78" s="188">
        <f>IF(B78="Regional crisis",(IF(VLOOKUP($C78,'Regional Crises'!$B$1:$R$66,7,FALSE)="x","x",ROUND(IF(VLOOKUP($C78,'Regional Crises'!$B$1:$R$66,7,FALSE)&gt;$F$3,5,IF(VLOOKUP($C78,'Regional Crises'!$B$1:$R$66,7,FALSE)&lt;F$4,0,($F$3-VLOOKUP($C78,'Regional Crises'!$B$1:$R$66,7,FALSE))/($F$3-$F$4)*5)),1))),IF(VLOOKUP($E78,'Country Indicator Data'!$B$4:$N$194,3,FALSE)="x","x",ROUND(IF(VLOOKUP($E78,'Country Indicator Data'!$B$4:$N$194,3,FALSE)&gt;$F$3,5,IF(VLOOKUP($E78,'Country Indicator Data'!$B$4:$N$194,3,FALSE)&lt;$F$4,0,($F$3-VLOOKUP($E78,'Country Indicator Data'!$B$4:$N$194,3,FALSE))/($F$3-$F$4)*5)),1)))</f>
        <v>2.4</v>
      </c>
      <c r="G78" s="188">
        <f>IF(B78="Regional crisis",(IF(VLOOKUP($C78,'Regional Crises'!$B$1:$R$66,9,FALSE)="x","x",ROUND(IF(VLOOKUP($C78,'Regional Crises'!$B$1:$R$66,9,FALSE)&gt;G$3,5,IF(VLOOKUP($C78,'Regional Crises'!$B$1:$R$66,9,FALSE)&lt;G$4,0,(G$3-VLOOKUP($C78,'Regional Crises'!$B$1:$R$66,9,FALSE))/(G$3-G$4)*5)),1))),IF(VLOOKUP($E78,'Country Indicator Data'!$B$4:$N$194,5,FALSE)="x","x",ROUND(IF(VLOOKUP($E78,'Country Indicator Data'!$B$4:$N$194,5,FALSE)&gt;G$3,5,IF(VLOOKUP($E78,'Country Indicator Data'!$B$4:$N$194,5,FALSE)&lt;G$4,0,(G$3-VLOOKUP($E78,'Country Indicator Data'!$B$4:$N$194,5,FALSE))/(G$3-G$4)*5)),1)))</f>
        <v>2.2999999999999998</v>
      </c>
      <c r="H78" s="188">
        <f t="shared" si="23"/>
        <v>2.3499999999999996</v>
      </c>
      <c r="I78" s="188">
        <f>IF(B78="Regional crisis",(IF(VLOOKUP($C78,'Regional Crises'!$B$1:$R$66,6,FALSE)="x","x",ROUND(IF(VLOOKUP($C78,'Regional Crises'!$B$1:$R$66,6,FALSE)&gt;I$3,5,IF(VLOOKUP($C78,'Regional Crises'!$B$1:$R$66,6,FALSE)&lt;I$4,0,5-(I$3-VLOOKUP($C78,'Regional Crises'!$B$1:$R$66,6,FALSE))/(I$3-I$4)*5)),1))),IF(VLOOKUP($E78,'Country Indicator Data'!$B$4:$N$194,2,FALSE)="x","x",ROUND(IF(VLOOKUP($E78,'Country Indicator Data'!$B$4:$N$194,2,FALSE)&gt;I$3,5,IF(VLOOKUP($E78,'Country Indicator Data'!$B$4:$N$194,2,FALSE)&lt;I$4,0,5-(I$3-VLOOKUP($E78,'Country Indicator Data'!$B$4:$N$194,2,FALSE))/(I$3-I$4)*5)),1)))</f>
        <v>2.4</v>
      </c>
      <c r="J78" s="188">
        <f>IF(B78="Regional crisis",(IF(VLOOKUP($C78,'Regional Crises'!$B$1:$R$66,8,FALSE)="x","x",ROUND(IF(VLOOKUP($C78,'Regional Crises'!$B$1:$R$66,8,FALSE)&gt;J$3,5,IF(VLOOKUP($C78,'Regional Crises'!$B$1:$R$66,8,FALSE)&lt;J$4,0,5-(J$3-VLOOKUP($C78,'Regional Crises'!$B$1:$R$66,8,FALSE))/(J$3-J$4)*5)),1))),IF(VLOOKUP($E78,'Country Indicator Data'!$B$4:$N$194,4,FALSE)="x","x",ROUND(IF(VLOOKUP($E78,'Country Indicator Data'!$B$4:$N$194,4,FALSE)&gt;J$3,5,IF(VLOOKUP($E78,'Country Indicator Data'!$B$4:$N$194,4,FALSE)&lt;J$4,0,5-(J$3-VLOOKUP($E78,'Country Indicator Data'!$B$4:$N$194,4,FALSE))/(J$3-J$4)*5)),1)))</f>
        <v>0.4</v>
      </c>
      <c r="K78" s="188">
        <f t="shared" si="24"/>
        <v>1.4</v>
      </c>
      <c r="L78" s="188">
        <f>IF(B78="Regional crisis",(IF(VLOOKUP($C78,'Regional Crises'!$B$1:$R$66,10,FALSE)="x","x",ROUND(IF(VLOOKUP($C78,'Regional Crises'!$B$1:$R$66,10,FALSE)&gt;L$3,5,IF(VLOOKUP($C78,'Regional Crises'!$B$1:$R$66,10,FALSE)&lt;L$4,0,5-(L$3-VLOOKUP($C78,'Regional Crises'!$B$1:$R$66,10,FALSE))/(L$3-L$4)*5)),1))),IF(VLOOKUP($E78,'Country Indicator Data'!$B$4:$N$194,6,FALSE)="x","x",ROUND(IF(VLOOKUP($E78,'Country Indicator Data'!$B$4:$N$194,6,FALSE)&gt;L$3,5,IF(VLOOKUP($E78,'Country Indicator Data'!$B$4:$N$194,6,FALSE)&lt;L$4,0,5-(L$3-VLOOKUP($E78,'Country Indicator Data'!$B$4:$N$194,6,FALSE))/(L$3-L$4)*5)),1)))</f>
        <v>3.6</v>
      </c>
      <c r="M78" s="188">
        <f>IF(B78="Regional crisis",(IF(VLOOKUP($C78,'Regional Crises'!$B$1:$R$66,11,FALSE)="x","x",ROUND(IF(VLOOKUP($C78,'Regional Crises'!$B$1:$R$66,11,FALSE)&gt;M$3,5,IF(VLOOKUP($C78,'Regional Crises'!$B$1:$R$66,11,FALSE)&lt;M$4,0,5-(M$3-VLOOKUP($C78,'Regional Crises'!$B$1:$R$66,11,FALSE))/(M$3-M$4)*5)),1))),IF(VLOOKUP($E78,'Country Indicator Data'!$B$4:$N$194,7,FALSE)="x","x",ROUND(IF(VLOOKUP($E78,'Country Indicator Data'!$B$4:$N$194,7,FALSE)&gt;M$3,5,IF(VLOOKUP($E78,'Country Indicator Data'!$B$4:$N$194,7,FALSE)&lt;M$4,0,5-(M$3-VLOOKUP($E78,'Country Indicator Data'!$B$4:$N$194,7,FALSE))/(M$3-M$4)*5)),1)))</f>
        <v>3</v>
      </c>
      <c r="N78" s="188">
        <f t="shared" si="25"/>
        <v>3.3</v>
      </c>
      <c r="O78" s="188">
        <f t="shared" si="26"/>
        <v>2.3499999999999996</v>
      </c>
      <c r="P78" s="188">
        <f>IF(B78="Regional crisis",VLOOKUP(C78,'Regional Crises'!$B$1:$R$69,12,FALSE),VLOOKUP(E78,'Country Indicator Data'!$B$4:$I$194,8,FALSE))</f>
        <v>1.1111111111111112</v>
      </c>
      <c r="Q78" s="188">
        <f>IF($B78="Regional crisis",((IF(VLOOKUP($C78,'Regional Crises'!$B$1:$R$66,13,FALSE)="x","x",ROUND(IF(VLOOKUP($C78,'Regional Crises'!$B$1:$R$66,13,FALSE)&gt;Q$3,5,IF(VLOOKUP($C78,'Regional Crises'!$B$1:$R$66,13,FALSE)&lt;Q$4,0,5-(LOG(Q$3)-LOG(VLOOKUP($C78,'Regional Crises'!$B$1:$R$66,13,FALSE)))/(LOG(Q$3)-LOG(Q$4))*5)),1)))),(IF(VLOOKUP($E78,'Country Indicator Data'!$B$4:$N$194,9,FALSE)="x","x",ROUND(IF(VLOOKUP($E78,'Country Indicator Data'!$B$4:$N$194,9,FALSE)&gt;Q$3,5,IF(VLOOKUP($E78,'Country Indicator Data'!$B$4:$N$194,9,FALSE)&lt;Q$4,0,5-(LOG(Q$3)-LOG(VLOOKUP($E78,'Country Indicator Data'!$B$4:$N$194,9,FALSE)))/(LOG(Q$3)-LOG(Q$4))*5)),1))))</f>
        <v>4.5</v>
      </c>
      <c r="R78" s="188">
        <f t="shared" si="27"/>
        <v>2.8055555555555554</v>
      </c>
      <c r="S78" s="188">
        <f>IF(B78="Regional crisis",((IF(VLOOKUP($C78,'Regional Crises'!$B$1:$R$66,17,FALSE)="x","x",ROUND(IF(VLOOKUP($C78,'Regional Crises'!$B$1:$R$66,17,FALSE)&gt;S$3,0,IF(VLOOKUP($C78,'Regional Crises'!$B$1:$R$66,17,FALSE)&lt;S$4,5,(S$3-VLOOKUP($C78,'Regional Crises'!$B$1:$R$66,17,FALSE))/(S$3-S$4)*5)),1)))),(IF(VLOOKUP($E78,'Country Indicator Data'!$B$4:$N$194,13,FALSE)="x","x",ROUND(IF(VLOOKUP($E78,'Country Indicator Data'!$B$4:$N$194,13,FALSE)&gt;S$3,0,IF(VLOOKUP($E78,'Country Indicator Data'!$B$4:$N$194,13,FALSE)&lt;S$4,5,(S$3-VLOOKUP($E78,'Country Indicator Data'!$B$4:$N$194,13,FALSE))/(S$3-S$4)*5)),1))))</f>
        <v>3.3</v>
      </c>
      <c r="T78" s="188">
        <f>IF(B78="Regional crisis",((IF(VLOOKUP($C78,'Regional Crises'!$B$1:$R$66,14,FALSE)="x","x",ROUND(IF(VLOOKUP($C78,'Regional Crises'!$B$1:$R$66,14,FALSE)&gt;T$3,0,IF(VLOOKUP($C78,'Regional Crises'!$B$1:$R$66,14,FALSE)&lt;T$4,5,(T$3-VLOOKUP($C78,'Regional Crises'!$B$1:$R$66,14,FALSE))/(T$3-T$4)*5)),1)))),(IF(VLOOKUP($E78,'Country Indicator Data'!$B$4:$N$194,10,FALSE)="x","x",ROUND(IF(VLOOKUP($E78,'Country Indicator Data'!$B$4:$N$194,10,FALSE)&gt;T$3,0,IF(VLOOKUP($E78,'Country Indicator Data'!$B$4:$N$194,10,FALSE)&lt;T$4,5,(T$3-VLOOKUP($E78,'Country Indicator Data'!$B$4:$N$194,10,FALSE))/(T$3-T$4)*5)),1))))</f>
        <v>3.1</v>
      </c>
      <c r="U78" s="188">
        <f>IF(B78="Regional crisis",((IF(VLOOKUP($C78,'Regional Crises'!$B$1:$R$66,15,FALSE)="x","x",ROUND(IF(VLOOKUP($C78,'Regional Crises'!$B$1:$R$66,15,FALSE)&gt;U$3,0,IF(VLOOKUP($C78,'Regional Crises'!$B$1:$R$66,15,FALSE)&lt;U$4,5,(U$3-VLOOKUP($C78,'Regional Crises'!$B$1:$R$66,15,FALSE))/(U$3-U$4)*5)),1)))),(IF(VLOOKUP($E78,'Country Indicator Data'!$B$4:$N$194,11,FALSE)="x","x",ROUND(IF(VLOOKUP($E78,'Country Indicator Data'!$B$4:$N$194,11,FALSE)&gt;U$3,0,IF(VLOOKUP($E78,'Country Indicator Data'!$B$4:$N$194,11,FALSE)&lt;U$4,5,(U$3-VLOOKUP($E78,'Country Indicator Data'!$B$4:$N$194,11,FALSE))/(U$3-U$4)*5)),1))))</f>
        <v>2.8</v>
      </c>
      <c r="V78" s="188">
        <f>IF(B78="Regional crisis",((IF(VLOOKUP($C78,'Regional Crises'!$B$1:$R$66,16,FALSE)="x","x",ROUND(IF(VLOOKUP($C78,'Regional Crises'!$B$1:$R$66,16,FALSE)&gt;V$3,0,IF(VLOOKUP($C78,'Regional Crises'!$B$1:$R$66,16,FALSE)&lt;V$4,5,(V$3-VLOOKUP($C78,'Regional Crises'!$B$1:$R$66,16,FALSE))/(V$3-V$4)*5)),1)))),(IF(VLOOKUP($E78,'Country Indicator Data'!$B$4:$N$194,12,FALSE)="x","x",ROUND(IF(VLOOKUP($E78,'Country Indicator Data'!$B$4:$N$194,12,FALSE)&gt;V$3,0,IF(VLOOKUP($E78,'Country Indicator Data'!$B$4:$N$194,12,FALSE)&lt;V$4,5,(V$3-VLOOKUP($E78,'Country Indicator Data'!$B$4:$N$194,12,FALSE))/(V$3-V$4)*5)),1))))</f>
        <v>2.5</v>
      </c>
      <c r="W78" s="188">
        <f t="shared" si="28"/>
        <v>2.9</v>
      </c>
      <c r="X78" s="188">
        <f t="shared" si="29"/>
        <v>2.7</v>
      </c>
      <c r="Y78" s="212">
        <f>IF('Core Indicators'!FC75="x","x",IF('Core Indicators'!FC75&gt;=5,5,IF('Core Indicators'!FC75&gt;=4,4,IF('Core Indicators'!FC75&gt;=3,3,IF('Core Indicators'!FC75&gt;=2,2,IF('Core Indicators'!FC75&gt;=1,1,0))))))</f>
        <v>5</v>
      </c>
      <c r="Z78" s="188">
        <f t="shared" si="30"/>
        <v>5</v>
      </c>
      <c r="AA78" s="212">
        <f>'Crisis Indicator Data'!Y75</f>
        <v>1</v>
      </c>
      <c r="AB78" s="212">
        <f>'Crisis Indicator Data'!Z75</f>
        <v>0</v>
      </c>
      <c r="AC78" s="212">
        <f>'Crisis Indicator Data'!AA75</f>
        <v>0</v>
      </c>
      <c r="AD78" s="212">
        <f>'Crisis Indicator Data'!AB75</f>
        <v>0</v>
      </c>
      <c r="AE78" s="212">
        <f t="shared" si="33"/>
        <v>1</v>
      </c>
      <c r="AF78" s="212">
        <f>'Crisis Indicator Data'!AC75</f>
        <v>0</v>
      </c>
      <c r="AG78" s="212">
        <f>'Crisis Indicator Data'!AD75</f>
        <v>2</v>
      </c>
      <c r="AH78" s="212">
        <f t="shared" si="34"/>
        <v>2</v>
      </c>
      <c r="AI78" s="212">
        <f>'Crisis Indicator Data'!AE75</f>
        <v>0</v>
      </c>
      <c r="AJ78" s="212">
        <f>'Crisis Indicator Data'!AF75</f>
        <v>2</v>
      </c>
      <c r="AK78" s="212">
        <f>'Crisis Indicator Data'!AG75</f>
        <v>0</v>
      </c>
      <c r="AL78" s="212">
        <f t="shared" si="35"/>
        <v>2</v>
      </c>
      <c r="AM78" s="188">
        <f t="shared" si="31"/>
        <v>2</v>
      </c>
      <c r="AN78" s="188">
        <f t="shared" si="32"/>
        <v>3.5</v>
      </c>
    </row>
    <row r="79" spans="1:40" ht="13.5" customHeight="1" x14ac:dyDescent="0.3">
      <c r="A79" s="199" t="str">
        <f>'Crisis Indicator Data'!A76</f>
        <v>Complex crisis in Libya</v>
      </c>
      <c r="B79" s="200" t="str">
        <f>'Crisis Indicator Data'!B76</f>
        <v>Multiple crises country</v>
      </c>
      <c r="C79" s="200" t="str">
        <f>'Crisis Indicator Data'!C76</f>
        <v>LBY001</v>
      </c>
      <c r="D79" s="200" t="str">
        <f>'Crisis Indicator Data'!D76</f>
        <v>Libya</v>
      </c>
      <c r="E79" s="201" t="str">
        <f>'Crisis Indicator Data'!E76</f>
        <v>LBY</v>
      </c>
      <c r="F79" s="188">
        <f>IF(B79="Regional crisis",(IF(VLOOKUP($C79,'Regional Crises'!$B$1:$R$66,7,FALSE)="x","x",ROUND(IF(VLOOKUP($C79,'Regional Crises'!$B$1:$R$66,7,FALSE)&gt;$F$3,5,IF(VLOOKUP($C79,'Regional Crises'!$B$1:$R$66,7,FALSE)&lt;F$4,0,($F$3-VLOOKUP($C79,'Regional Crises'!$B$1:$R$66,7,FALSE))/($F$3-$F$4)*5)),1))),IF(VLOOKUP($E79,'Country Indicator Data'!$B$4:$N$194,3,FALSE)="x","x",ROUND(IF(VLOOKUP($E79,'Country Indicator Data'!$B$4:$N$194,3,FALSE)&gt;$F$3,5,IF(VLOOKUP($E79,'Country Indicator Data'!$B$4:$N$194,3,FALSE)&lt;$F$4,0,($F$3-VLOOKUP($E79,'Country Indicator Data'!$B$4:$N$194,3,FALSE))/($F$3-$F$4)*5)),1)))</f>
        <v>4.5999999999999996</v>
      </c>
      <c r="G79" s="188">
        <f>IF(B79="Regional crisis",(IF(VLOOKUP($C79,'Regional Crises'!$B$1:$R$66,9,FALSE)="x","x",ROUND(IF(VLOOKUP($C79,'Regional Crises'!$B$1:$R$66,9,FALSE)&gt;G$3,5,IF(VLOOKUP($C79,'Regional Crises'!$B$1:$R$66,9,FALSE)&lt;G$4,0,(G$3-VLOOKUP($C79,'Regional Crises'!$B$1:$R$66,9,FALSE))/(G$3-G$4)*5)),1))),IF(VLOOKUP($E79,'Country Indicator Data'!$B$4:$N$194,5,FALSE)="x","x",ROUND(IF(VLOOKUP($E79,'Country Indicator Data'!$B$4:$N$194,5,FALSE)&gt;G$3,5,IF(VLOOKUP($E79,'Country Indicator Data'!$B$4:$N$194,5,FALSE)&lt;G$4,0,(G$3-VLOOKUP($E79,'Country Indicator Data'!$B$4:$N$194,5,FALSE))/(G$3-G$4)*5)),1)))</f>
        <v>3.8</v>
      </c>
      <c r="H79" s="188">
        <f t="shared" si="23"/>
        <v>4.1999999999999993</v>
      </c>
      <c r="I79" s="188">
        <f>IF(B79="Regional crisis",(IF(VLOOKUP($C79,'Regional Crises'!$B$1:$R$66,6,FALSE)="x","x",ROUND(IF(VLOOKUP($C79,'Regional Crises'!$B$1:$R$66,6,FALSE)&gt;I$3,5,IF(VLOOKUP($C79,'Regional Crises'!$B$1:$R$66,6,FALSE)&lt;I$4,0,5-(I$3-VLOOKUP($C79,'Regional Crises'!$B$1:$R$66,6,FALSE))/(I$3-I$4)*5)),1))),IF(VLOOKUP($E79,'Country Indicator Data'!$B$4:$N$194,2,FALSE)="x","x",ROUND(IF(VLOOKUP($E79,'Country Indicator Data'!$B$4:$N$194,2,FALSE)&gt;I$3,5,IF(VLOOKUP($E79,'Country Indicator Data'!$B$4:$N$194,2,FALSE)&lt;I$4,0,5-(I$3-VLOOKUP($E79,'Country Indicator Data'!$B$4:$N$194,2,FALSE))/(I$3-I$4)*5)),1)))</f>
        <v>1.4</v>
      </c>
      <c r="J79" s="188">
        <f>IF(B79="Regional crisis",(IF(VLOOKUP($C79,'Regional Crises'!$B$1:$R$66,8,FALSE)="x","x",ROUND(IF(VLOOKUP($C79,'Regional Crises'!$B$1:$R$66,8,FALSE)&gt;J$3,5,IF(VLOOKUP($C79,'Regional Crises'!$B$1:$R$66,8,FALSE)&lt;J$4,0,5-(J$3-VLOOKUP($C79,'Regional Crises'!$B$1:$R$66,8,FALSE))/(J$3-J$4)*5)),1))),IF(VLOOKUP($E79,'Country Indicator Data'!$B$4:$N$194,4,FALSE)="x","x",ROUND(IF(VLOOKUP($E79,'Country Indicator Data'!$B$4:$N$194,4,FALSE)&gt;J$3,5,IF(VLOOKUP($E79,'Country Indicator Data'!$B$4:$N$194,4,FALSE)&lt;J$4,0,5-(J$3-VLOOKUP($E79,'Country Indicator Data'!$B$4:$N$194,4,FALSE))/(J$3-J$4)*5)),1)))</f>
        <v>0</v>
      </c>
      <c r="K79" s="188">
        <f t="shared" si="24"/>
        <v>0.7</v>
      </c>
      <c r="L79" s="188">
        <f>IF(B79="Regional crisis",(IF(VLOOKUP($C79,'Regional Crises'!$B$1:$R$66,10,FALSE)="x","x",ROUND(IF(VLOOKUP($C79,'Regional Crises'!$B$1:$R$66,10,FALSE)&gt;L$3,5,IF(VLOOKUP($C79,'Regional Crises'!$B$1:$R$66,10,FALSE)&lt;L$4,0,5-(L$3-VLOOKUP($C79,'Regional Crises'!$B$1:$R$66,10,FALSE))/(L$3-L$4)*5)),1))),IF(VLOOKUP($E79,'Country Indicator Data'!$B$4:$N$194,6,FALSE)="x","x",ROUND(IF(VLOOKUP($E79,'Country Indicator Data'!$B$4:$N$194,6,FALSE)&gt;L$3,5,IF(VLOOKUP($E79,'Country Indicator Data'!$B$4:$N$194,6,FALSE)&lt;L$4,0,5-(L$3-VLOOKUP($E79,'Country Indicator Data'!$B$4:$N$194,6,FALSE))/(L$3-L$4)*5)),1)))</f>
        <v>1.1000000000000001</v>
      </c>
      <c r="M79" s="188" t="str">
        <f>IF(B79="Regional crisis",(IF(VLOOKUP($C79,'Regional Crises'!$B$1:$R$66,11,FALSE)="x","x",ROUND(IF(VLOOKUP($C79,'Regional Crises'!$B$1:$R$66,11,FALSE)&gt;M$3,5,IF(VLOOKUP($C79,'Regional Crises'!$B$1:$R$66,11,FALSE)&lt;M$4,0,5-(M$3-VLOOKUP($C79,'Regional Crises'!$B$1:$R$66,11,FALSE))/(M$3-M$4)*5)),1))),IF(VLOOKUP($E79,'Country Indicator Data'!$B$4:$N$194,7,FALSE)="x","x",ROUND(IF(VLOOKUP($E79,'Country Indicator Data'!$B$4:$N$194,7,FALSE)&gt;M$3,5,IF(VLOOKUP($E79,'Country Indicator Data'!$B$4:$N$194,7,FALSE)&lt;M$4,0,5-(M$3-VLOOKUP($E79,'Country Indicator Data'!$B$4:$N$194,7,FALSE))/(M$3-M$4)*5)),1)))</f>
        <v>x</v>
      </c>
      <c r="N79" s="188">
        <f t="shared" si="25"/>
        <v>1.1000000000000001</v>
      </c>
      <c r="O79" s="188">
        <f t="shared" si="26"/>
        <v>2</v>
      </c>
      <c r="P79" s="188">
        <f>IF(B79="Regional crisis",VLOOKUP(C79,'Regional Crises'!$B$1:$R$69,12,FALSE),VLOOKUP(E79,'Country Indicator Data'!$B$4:$I$194,8,FALSE))</f>
        <v>5</v>
      </c>
      <c r="Q79" s="188">
        <f>IF($B79="Regional crisis",((IF(VLOOKUP($C79,'Regional Crises'!$B$1:$R$66,13,FALSE)="x","x",ROUND(IF(VLOOKUP($C79,'Regional Crises'!$B$1:$R$66,13,FALSE)&gt;Q$3,5,IF(VLOOKUP($C79,'Regional Crises'!$B$1:$R$66,13,FALSE)&lt;Q$4,0,5-(LOG(Q$3)-LOG(VLOOKUP($C79,'Regional Crises'!$B$1:$R$66,13,FALSE)))/(LOG(Q$3)-LOG(Q$4))*5)),1)))),(IF(VLOOKUP($E79,'Country Indicator Data'!$B$4:$N$194,9,FALSE)="x","x",ROUND(IF(VLOOKUP($E79,'Country Indicator Data'!$B$4:$N$194,9,FALSE)&gt;Q$3,5,IF(VLOOKUP($E79,'Country Indicator Data'!$B$4:$N$194,9,FALSE)&lt;Q$4,0,5-(LOG(Q$3)-LOG(VLOOKUP($E79,'Country Indicator Data'!$B$4:$N$194,9,FALSE)))/(LOG(Q$3)-LOG(Q$4))*5)),1))))</f>
        <v>4.0999999999999996</v>
      </c>
      <c r="R79" s="188">
        <f t="shared" si="27"/>
        <v>4.55</v>
      </c>
      <c r="S79" s="188">
        <f>IF(B79="Regional crisis",((IF(VLOOKUP($C79,'Regional Crises'!$B$1:$R$66,17,FALSE)="x","x",ROUND(IF(VLOOKUP($C79,'Regional Crises'!$B$1:$R$66,17,FALSE)&gt;S$3,0,IF(VLOOKUP($C79,'Regional Crises'!$B$1:$R$66,17,FALSE)&lt;S$4,5,(S$3-VLOOKUP($C79,'Regional Crises'!$B$1:$R$66,17,FALSE))/(S$3-S$4)*5)),1)))),(IF(VLOOKUP($E79,'Country Indicator Data'!$B$4:$N$194,13,FALSE)="x","x",ROUND(IF(VLOOKUP($E79,'Country Indicator Data'!$B$4:$N$194,13,FALSE)&gt;S$3,0,IF(VLOOKUP($E79,'Country Indicator Data'!$B$4:$N$194,13,FALSE)&lt;S$4,5,(S$3-VLOOKUP($E79,'Country Indicator Data'!$B$4:$N$194,13,FALSE))/(S$3-S$4)*5)),1))))</f>
        <v>4.0999999999999996</v>
      </c>
      <c r="T79" s="188">
        <f>IF(B79="Regional crisis",((IF(VLOOKUP($C79,'Regional Crises'!$B$1:$R$66,14,FALSE)="x","x",ROUND(IF(VLOOKUP($C79,'Regional Crises'!$B$1:$R$66,14,FALSE)&gt;T$3,0,IF(VLOOKUP($C79,'Regional Crises'!$B$1:$R$66,14,FALSE)&lt;T$4,5,(T$3-VLOOKUP($C79,'Regional Crises'!$B$1:$R$66,14,FALSE))/(T$3-T$4)*5)),1)))),(IF(VLOOKUP($E79,'Country Indicator Data'!$B$4:$N$194,10,FALSE)="x","x",ROUND(IF(VLOOKUP($E79,'Country Indicator Data'!$B$4:$N$194,10,FALSE)&gt;T$3,0,IF(VLOOKUP($E79,'Country Indicator Data'!$B$4:$N$194,10,FALSE)&lt;T$4,5,(T$3-VLOOKUP($E79,'Country Indicator Data'!$B$4:$N$194,10,FALSE))/(T$3-T$4)*5)),1))))</f>
        <v>4.3</v>
      </c>
      <c r="U79" s="188">
        <f>IF(B79="Regional crisis",((IF(VLOOKUP($C79,'Regional Crises'!$B$1:$R$66,15,FALSE)="x","x",ROUND(IF(VLOOKUP($C79,'Regional Crises'!$B$1:$R$66,15,FALSE)&gt;U$3,0,IF(VLOOKUP($C79,'Regional Crises'!$B$1:$R$66,15,FALSE)&lt;U$4,5,(U$3-VLOOKUP($C79,'Regional Crises'!$B$1:$R$66,15,FALSE))/(U$3-U$4)*5)),1)))),(IF(VLOOKUP($E79,'Country Indicator Data'!$B$4:$N$194,11,FALSE)="x","x",ROUND(IF(VLOOKUP($E79,'Country Indicator Data'!$B$4:$N$194,11,FALSE)&gt;U$3,0,IF(VLOOKUP($E79,'Country Indicator Data'!$B$4:$N$194,11,FALSE)&lt;U$4,5,(U$3-VLOOKUP($E79,'Country Indicator Data'!$B$4:$N$194,11,FALSE))/(U$3-U$4)*5)),1))))</f>
        <v>3.6</v>
      </c>
      <c r="V79" s="188">
        <f>IF(B79="Regional crisis",((IF(VLOOKUP($C79,'Regional Crises'!$B$1:$R$66,16,FALSE)="x","x",ROUND(IF(VLOOKUP($C79,'Regional Crises'!$B$1:$R$66,16,FALSE)&gt;V$3,0,IF(VLOOKUP($C79,'Regional Crises'!$B$1:$R$66,16,FALSE)&lt;V$4,5,(V$3-VLOOKUP($C79,'Regional Crises'!$B$1:$R$66,16,FALSE))/(V$3-V$4)*5)),1)))),(IF(VLOOKUP($E79,'Country Indicator Data'!$B$4:$N$194,12,FALSE)="x","x",ROUND(IF(VLOOKUP($E79,'Country Indicator Data'!$B$4:$N$194,12,FALSE)&gt;V$3,0,IF(VLOOKUP($E79,'Country Indicator Data'!$B$4:$N$194,12,FALSE)&lt;V$4,5,(V$3-VLOOKUP($E79,'Country Indicator Data'!$B$4:$N$194,12,FALSE))/(V$3-V$4)*5)),1))))</f>
        <v>4.5999999999999996</v>
      </c>
      <c r="W79" s="188">
        <f t="shared" si="28"/>
        <v>4.2</v>
      </c>
      <c r="X79" s="188">
        <f t="shared" si="29"/>
        <v>3.6</v>
      </c>
      <c r="Y79" s="212">
        <f>IF('Core Indicators'!FC76="x","x",IF('Core Indicators'!FC76&gt;=5,5,IF('Core Indicators'!FC76&gt;=4,4,IF('Core Indicators'!FC76&gt;=3,3,IF('Core Indicators'!FC76&gt;=2,2,IF('Core Indicators'!FC76&gt;=1,1,0))))))</f>
        <v>5</v>
      </c>
      <c r="Z79" s="188">
        <f t="shared" si="30"/>
        <v>5</v>
      </c>
      <c r="AA79" s="212">
        <f>'Crisis Indicator Data'!Y76</f>
        <v>1</v>
      </c>
      <c r="AB79" s="212">
        <f>'Crisis Indicator Data'!Z76</f>
        <v>3</v>
      </c>
      <c r="AC79" s="212">
        <f>'Crisis Indicator Data'!AA76</f>
        <v>3</v>
      </c>
      <c r="AD79" s="212">
        <f>'Crisis Indicator Data'!AB76</f>
        <v>3</v>
      </c>
      <c r="AE79" s="212">
        <f t="shared" si="33"/>
        <v>5</v>
      </c>
      <c r="AF79" s="212">
        <f>'Crisis Indicator Data'!AC76</f>
        <v>2</v>
      </c>
      <c r="AG79" s="212">
        <f>'Crisis Indicator Data'!AD76</f>
        <v>3</v>
      </c>
      <c r="AH79" s="212">
        <f t="shared" si="34"/>
        <v>5</v>
      </c>
      <c r="AI79" s="212">
        <f>'Crisis Indicator Data'!AE76</f>
        <v>3</v>
      </c>
      <c r="AJ79" s="212">
        <f>'Crisis Indicator Data'!AF76</f>
        <v>1</v>
      </c>
      <c r="AK79" s="212">
        <f>'Crisis Indicator Data'!AG76</f>
        <v>3</v>
      </c>
      <c r="AL79" s="212">
        <f t="shared" si="35"/>
        <v>5</v>
      </c>
      <c r="AM79" s="188">
        <f t="shared" si="31"/>
        <v>5</v>
      </c>
      <c r="AN79" s="188">
        <f t="shared" si="32"/>
        <v>5</v>
      </c>
    </row>
    <row r="80" spans="1:40" ht="13.5" customHeight="1" x14ac:dyDescent="0.3">
      <c r="A80" s="199" t="str">
        <f>'Crisis Indicator Data'!A77</f>
        <v>Mixed migration flows in Libya</v>
      </c>
      <c r="B80" s="200" t="str">
        <f>'Crisis Indicator Data'!B77</f>
        <v>International displacement</v>
      </c>
      <c r="C80" s="200" t="str">
        <f>'Crisis Indicator Data'!C77</f>
        <v>LBY002</v>
      </c>
      <c r="D80" s="200" t="str">
        <f>'Crisis Indicator Data'!D77</f>
        <v>Libya</v>
      </c>
      <c r="E80" s="201" t="str">
        <f>'Crisis Indicator Data'!E77</f>
        <v>LBY</v>
      </c>
      <c r="F80" s="188">
        <f>IF(B80="Regional crisis",(IF(VLOOKUP($C80,'Regional Crises'!$B$1:$R$66,7,FALSE)="x","x",ROUND(IF(VLOOKUP($C80,'Regional Crises'!$B$1:$R$66,7,FALSE)&gt;$F$3,5,IF(VLOOKUP($C80,'Regional Crises'!$B$1:$R$66,7,FALSE)&lt;F$4,0,($F$3-VLOOKUP($C80,'Regional Crises'!$B$1:$R$66,7,FALSE))/($F$3-$F$4)*5)),1))),IF(VLOOKUP($E80,'Country Indicator Data'!$B$4:$N$194,3,FALSE)="x","x",ROUND(IF(VLOOKUP($E80,'Country Indicator Data'!$B$4:$N$194,3,FALSE)&gt;$F$3,5,IF(VLOOKUP($E80,'Country Indicator Data'!$B$4:$N$194,3,FALSE)&lt;$F$4,0,($F$3-VLOOKUP($E80,'Country Indicator Data'!$B$4:$N$194,3,FALSE))/($F$3-$F$4)*5)),1)))</f>
        <v>4.5999999999999996</v>
      </c>
      <c r="G80" s="188">
        <f>IF(B80="Regional crisis",(IF(VLOOKUP($C80,'Regional Crises'!$B$1:$R$66,9,FALSE)="x","x",ROUND(IF(VLOOKUP($C80,'Regional Crises'!$B$1:$R$66,9,FALSE)&gt;G$3,5,IF(VLOOKUP($C80,'Regional Crises'!$B$1:$R$66,9,FALSE)&lt;G$4,0,(G$3-VLOOKUP($C80,'Regional Crises'!$B$1:$R$66,9,FALSE))/(G$3-G$4)*5)),1))),IF(VLOOKUP($E80,'Country Indicator Data'!$B$4:$N$194,5,FALSE)="x","x",ROUND(IF(VLOOKUP($E80,'Country Indicator Data'!$B$4:$N$194,5,FALSE)&gt;G$3,5,IF(VLOOKUP($E80,'Country Indicator Data'!$B$4:$N$194,5,FALSE)&lt;G$4,0,(G$3-VLOOKUP($E80,'Country Indicator Data'!$B$4:$N$194,5,FALSE))/(G$3-G$4)*5)),1)))</f>
        <v>3.8</v>
      </c>
      <c r="H80" s="188">
        <f t="shared" si="23"/>
        <v>4.1999999999999993</v>
      </c>
      <c r="I80" s="188">
        <f>IF(B80="Regional crisis",(IF(VLOOKUP($C80,'Regional Crises'!$B$1:$R$66,6,FALSE)="x","x",ROUND(IF(VLOOKUP($C80,'Regional Crises'!$B$1:$R$66,6,FALSE)&gt;I$3,5,IF(VLOOKUP($C80,'Regional Crises'!$B$1:$R$66,6,FALSE)&lt;I$4,0,5-(I$3-VLOOKUP($C80,'Regional Crises'!$B$1:$R$66,6,FALSE))/(I$3-I$4)*5)),1))),IF(VLOOKUP($E80,'Country Indicator Data'!$B$4:$N$194,2,FALSE)="x","x",ROUND(IF(VLOOKUP($E80,'Country Indicator Data'!$B$4:$N$194,2,FALSE)&gt;I$3,5,IF(VLOOKUP($E80,'Country Indicator Data'!$B$4:$N$194,2,FALSE)&lt;I$4,0,5-(I$3-VLOOKUP($E80,'Country Indicator Data'!$B$4:$N$194,2,FALSE))/(I$3-I$4)*5)),1)))</f>
        <v>1.4</v>
      </c>
      <c r="J80" s="188">
        <f>IF(B80="Regional crisis",(IF(VLOOKUP($C80,'Regional Crises'!$B$1:$R$66,8,FALSE)="x","x",ROUND(IF(VLOOKUP($C80,'Regional Crises'!$B$1:$R$66,8,FALSE)&gt;J$3,5,IF(VLOOKUP($C80,'Regional Crises'!$B$1:$R$66,8,FALSE)&lt;J$4,0,5-(J$3-VLOOKUP($C80,'Regional Crises'!$B$1:$R$66,8,FALSE))/(J$3-J$4)*5)),1))),IF(VLOOKUP($E80,'Country Indicator Data'!$B$4:$N$194,4,FALSE)="x","x",ROUND(IF(VLOOKUP($E80,'Country Indicator Data'!$B$4:$N$194,4,FALSE)&gt;J$3,5,IF(VLOOKUP($E80,'Country Indicator Data'!$B$4:$N$194,4,FALSE)&lt;J$4,0,5-(J$3-VLOOKUP($E80,'Country Indicator Data'!$B$4:$N$194,4,FALSE))/(J$3-J$4)*5)),1)))</f>
        <v>0</v>
      </c>
      <c r="K80" s="188">
        <f t="shared" si="24"/>
        <v>0.7</v>
      </c>
      <c r="L80" s="188">
        <f>IF(B80="Regional crisis",(IF(VLOOKUP($C80,'Regional Crises'!$B$1:$R$66,10,FALSE)="x","x",ROUND(IF(VLOOKUP($C80,'Regional Crises'!$B$1:$R$66,10,FALSE)&gt;L$3,5,IF(VLOOKUP($C80,'Regional Crises'!$B$1:$R$66,10,FALSE)&lt;L$4,0,5-(L$3-VLOOKUP($C80,'Regional Crises'!$B$1:$R$66,10,FALSE))/(L$3-L$4)*5)),1))),IF(VLOOKUP($E80,'Country Indicator Data'!$B$4:$N$194,6,FALSE)="x","x",ROUND(IF(VLOOKUP($E80,'Country Indicator Data'!$B$4:$N$194,6,FALSE)&gt;L$3,5,IF(VLOOKUP($E80,'Country Indicator Data'!$B$4:$N$194,6,FALSE)&lt;L$4,0,5-(L$3-VLOOKUP($E80,'Country Indicator Data'!$B$4:$N$194,6,FALSE))/(L$3-L$4)*5)),1)))</f>
        <v>1.1000000000000001</v>
      </c>
      <c r="M80" s="188" t="str">
        <f>IF(B80="Regional crisis",(IF(VLOOKUP($C80,'Regional Crises'!$B$1:$R$66,11,FALSE)="x","x",ROUND(IF(VLOOKUP($C80,'Regional Crises'!$B$1:$R$66,11,FALSE)&gt;M$3,5,IF(VLOOKUP($C80,'Regional Crises'!$B$1:$R$66,11,FALSE)&lt;M$4,0,5-(M$3-VLOOKUP($C80,'Regional Crises'!$B$1:$R$66,11,FALSE))/(M$3-M$4)*5)),1))),IF(VLOOKUP($E80,'Country Indicator Data'!$B$4:$N$194,7,FALSE)="x","x",ROUND(IF(VLOOKUP($E80,'Country Indicator Data'!$B$4:$N$194,7,FALSE)&gt;M$3,5,IF(VLOOKUP($E80,'Country Indicator Data'!$B$4:$N$194,7,FALSE)&lt;M$4,0,5-(M$3-VLOOKUP($E80,'Country Indicator Data'!$B$4:$N$194,7,FALSE))/(M$3-M$4)*5)),1)))</f>
        <v>x</v>
      </c>
      <c r="N80" s="188">
        <f t="shared" si="25"/>
        <v>1.1000000000000001</v>
      </c>
      <c r="O80" s="188">
        <f t="shared" si="26"/>
        <v>2</v>
      </c>
      <c r="P80" s="188">
        <f>IF(B80="Regional crisis",VLOOKUP(C80,'Regional Crises'!$B$1:$R$69,12,FALSE),VLOOKUP(E80,'Country Indicator Data'!$B$4:$I$194,8,FALSE))</f>
        <v>5</v>
      </c>
      <c r="Q80" s="188">
        <f>IF($B80="Regional crisis",((IF(VLOOKUP($C80,'Regional Crises'!$B$1:$R$66,13,FALSE)="x","x",ROUND(IF(VLOOKUP($C80,'Regional Crises'!$B$1:$R$66,13,FALSE)&gt;Q$3,5,IF(VLOOKUP($C80,'Regional Crises'!$B$1:$R$66,13,FALSE)&lt;Q$4,0,5-(LOG(Q$3)-LOG(VLOOKUP($C80,'Regional Crises'!$B$1:$R$66,13,FALSE)))/(LOG(Q$3)-LOG(Q$4))*5)),1)))),(IF(VLOOKUP($E80,'Country Indicator Data'!$B$4:$N$194,9,FALSE)="x","x",ROUND(IF(VLOOKUP($E80,'Country Indicator Data'!$B$4:$N$194,9,FALSE)&gt;Q$3,5,IF(VLOOKUP($E80,'Country Indicator Data'!$B$4:$N$194,9,FALSE)&lt;Q$4,0,5-(LOG(Q$3)-LOG(VLOOKUP($E80,'Country Indicator Data'!$B$4:$N$194,9,FALSE)))/(LOG(Q$3)-LOG(Q$4))*5)),1))))</f>
        <v>4.0999999999999996</v>
      </c>
      <c r="R80" s="188">
        <f t="shared" si="27"/>
        <v>4.55</v>
      </c>
      <c r="S80" s="188">
        <f>IF(B80="Regional crisis",((IF(VLOOKUP($C80,'Regional Crises'!$B$1:$R$66,17,FALSE)="x","x",ROUND(IF(VLOOKUP($C80,'Regional Crises'!$B$1:$R$66,17,FALSE)&gt;S$3,0,IF(VLOOKUP($C80,'Regional Crises'!$B$1:$R$66,17,FALSE)&lt;S$4,5,(S$3-VLOOKUP($C80,'Regional Crises'!$B$1:$R$66,17,FALSE))/(S$3-S$4)*5)),1)))),(IF(VLOOKUP($E80,'Country Indicator Data'!$B$4:$N$194,13,FALSE)="x","x",ROUND(IF(VLOOKUP($E80,'Country Indicator Data'!$B$4:$N$194,13,FALSE)&gt;S$3,0,IF(VLOOKUP($E80,'Country Indicator Data'!$B$4:$N$194,13,FALSE)&lt;S$4,5,(S$3-VLOOKUP($E80,'Country Indicator Data'!$B$4:$N$194,13,FALSE))/(S$3-S$4)*5)),1))))</f>
        <v>4.0999999999999996</v>
      </c>
      <c r="T80" s="188">
        <f>IF(B80="Regional crisis",((IF(VLOOKUP($C80,'Regional Crises'!$B$1:$R$66,14,FALSE)="x","x",ROUND(IF(VLOOKUP($C80,'Regional Crises'!$B$1:$R$66,14,FALSE)&gt;T$3,0,IF(VLOOKUP($C80,'Regional Crises'!$B$1:$R$66,14,FALSE)&lt;T$4,5,(T$3-VLOOKUP($C80,'Regional Crises'!$B$1:$R$66,14,FALSE))/(T$3-T$4)*5)),1)))),(IF(VLOOKUP($E80,'Country Indicator Data'!$B$4:$N$194,10,FALSE)="x","x",ROUND(IF(VLOOKUP($E80,'Country Indicator Data'!$B$4:$N$194,10,FALSE)&gt;T$3,0,IF(VLOOKUP($E80,'Country Indicator Data'!$B$4:$N$194,10,FALSE)&lt;T$4,5,(T$3-VLOOKUP($E80,'Country Indicator Data'!$B$4:$N$194,10,FALSE))/(T$3-T$4)*5)),1))))</f>
        <v>4.3</v>
      </c>
      <c r="U80" s="188">
        <f>IF(B80="Regional crisis",((IF(VLOOKUP($C80,'Regional Crises'!$B$1:$R$66,15,FALSE)="x","x",ROUND(IF(VLOOKUP($C80,'Regional Crises'!$B$1:$R$66,15,FALSE)&gt;U$3,0,IF(VLOOKUP($C80,'Regional Crises'!$B$1:$R$66,15,FALSE)&lt;U$4,5,(U$3-VLOOKUP($C80,'Regional Crises'!$B$1:$R$66,15,FALSE))/(U$3-U$4)*5)),1)))),(IF(VLOOKUP($E80,'Country Indicator Data'!$B$4:$N$194,11,FALSE)="x","x",ROUND(IF(VLOOKUP($E80,'Country Indicator Data'!$B$4:$N$194,11,FALSE)&gt;U$3,0,IF(VLOOKUP($E80,'Country Indicator Data'!$B$4:$N$194,11,FALSE)&lt;U$4,5,(U$3-VLOOKUP($E80,'Country Indicator Data'!$B$4:$N$194,11,FALSE))/(U$3-U$4)*5)),1))))</f>
        <v>3.6</v>
      </c>
      <c r="V80" s="188">
        <f>IF(B80="Regional crisis",((IF(VLOOKUP($C80,'Regional Crises'!$B$1:$R$66,16,FALSE)="x","x",ROUND(IF(VLOOKUP($C80,'Regional Crises'!$B$1:$R$66,16,FALSE)&gt;V$3,0,IF(VLOOKUP($C80,'Regional Crises'!$B$1:$R$66,16,FALSE)&lt;V$4,5,(V$3-VLOOKUP($C80,'Regional Crises'!$B$1:$R$66,16,FALSE))/(V$3-V$4)*5)),1)))),(IF(VLOOKUP($E80,'Country Indicator Data'!$B$4:$N$194,12,FALSE)="x","x",ROUND(IF(VLOOKUP($E80,'Country Indicator Data'!$B$4:$N$194,12,FALSE)&gt;V$3,0,IF(VLOOKUP($E80,'Country Indicator Data'!$B$4:$N$194,12,FALSE)&lt;V$4,5,(V$3-VLOOKUP($E80,'Country Indicator Data'!$B$4:$N$194,12,FALSE))/(V$3-V$4)*5)),1))))</f>
        <v>4.5999999999999996</v>
      </c>
      <c r="W80" s="188">
        <f t="shared" si="28"/>
        <v>4.2</v>
      </c>
      <c r="X80" s="188">
        <f t="shared" si="29"/>
        <v>3.6</v>
      </c>
      <c r="Y80" s="212">
        <f>IF('Core Indicators'!FC77="x","x",IF('Core Indicators'!FC77&gt;=5,5,IF('Core Indicators'!FC77&gt;=4,4,IF('Core Indicators'!FC77&gt;=3,3,IF('Core Indicators'!FC77&gt;=2,2,IF('Core Indicators'!FC77&gt;=1,1,0))))))</f>
        <v>2</v>
      </c>
      <c r="Z80" s="188">
        <f t="shared" si="30"/>
        <v>2</v>
      </c>
      <c r="AA80" s="212">
        <f>'Crisis Indicator Data'!Y77</f>
        <v>1</v>
      </c>
      <c r="AB80" s="212">
        <f>'Crisis Indicator Data'!Z77</f>
        <v>3</v>
      </c>
      <c r="AC80" s="212">
        <f>'Crisis Indicator Data'!AA77</f>
        <v>3</v>
      </c>
      <c r="AD80" s="212">
        <f>'Crisis Indicator Data'!AB77</f>
        <v>0</v>
      </c>
      <c r="AE80" s="212">
        <f t="shared" si="33"/>
        <v>3</v>
      </c>
      <c r="AF80" s="212">
        <f>'Crisis Indicator Data'!AC77</f>
        <v>2</v>
      </c>
      <c r="AG80" s="212">
        <f>'Crisis Indicator Data'!AD77</f>
        <v>3</v>
      </c>
      <c r="AH80" s="212">
        <f t="shared" si="34"/>
        <v>5</v>
      </c>
      <c r="AI80" s="212">
        <f>'Crisis Indicator Data'!AE77</f>
        <v>3</v>
      </c>
      <c r="AJ80" s="212">
        <f>'Crisis Indicator Data'!AF77</f>
        <v>1</v>
      </c>
      <c r="AK80" s="212">
        <f>'Crisis Indicator Data'!AG77</f>
        <v>3</v>
      </c>
      <c r="AL80" s="212">
        <f t="shared" si="35"/>
        <v>5</v>
      </c>
      <c r="AM80" s="188">
        <f t="shared" si="31"/>
        <v>4</v>
      </c>
      <c r="AN80" s="188">
        <f t="shared" si="32"/>
        <v>3</v>
      </c>
    </row>
    <row r="81" spans="1:40" ht="13.5" customHeight="1" x14ac:dyDescent="0.3">
      <c r="A81" s="199" t="str">
        <f>'Crisis Indicator Data'!A78</f>
        <v>Drought in Madagascar</v>
      </c>
      <c r="B81" s="200" t="str">
        <f>'Crisis Indicator Data'!B78</f>
        <v>Drought</v>
      </c>
      <c r="C81" s="200" t="str">
        <f>'Crisis Indicator Data'!C78</f>
        <v>MDG002</v>
      </c>
      <c r="D81" s="200" t="str">
        <f>'Crisis Indicator Data'!D78</f>
        <v>Madagascar</v>
      </c>
      <c r="E81" s="201" t="str">
        <f>'Crisis Indicator Data'!E78</f>
        <v>MDG</v>
      </c>
      <c r="F81" s="188">
        <f>IF(B81="Regional crisis",(IF(VLOOKUP($C81,'Regional Crises'!$B$1:$R$66,7,FALSE)="x","x",ROUND(IF(VLOOKUP($C81,'Regional Crises'!$B$1:$R$66,7,FALSE)&gt;$F$3,5,IF(VLOOKUP($C81,'Regional Crises'!$B$1:$R$66,7,FALSE)&lt;F$4,0,($F$3-VLOOKUP($C81,'Regional Crises'!$B$1:$R$66,7,FALSE))/($F$3-$F$4)*5)),1))),IF(VLOOKUP($E81,'Country Indicator Data'!$B$4:$N$194,3,FALSE)="x","x",ROUND(IF(VLOOKUP($E81,'Country Indicator Data'!$B$4:$N$194,3,FALSE)&gt;$F$3,5,IF(VLOOKUP($E81,'Country Indicator Data'!$B$4:$N$194,3,FALSE)&lt;$F$4,0,($F$3-VLOOKUP($E81,'Country Indicator Data'!$B$4:$N$194,3,FALSE))/($F$3-$F$4)*5)),1)))</f>
        <v>2.9</v>
      </c>
      <c r="G81" s="188">
        <f>IF(B81="Regional crisis",(IF(VLOOKUP($C81,'Regional Crises'!$B$1:$R$66,9,FALSE)="x","x",ROUND(IF(VLOOKUP($C81,'Regional Crises'!$B$1:$R$66,9,FALSE)&gt;G$3,5,IF(VLOOKUP($C81,'Regional Crises'!$B$1:$R$66,9,FALSE)&lt;G$4,0,(G$3-VLOOKUP($C81,'Regional Crises'!$B$1:$R$66,9,FALSE))/(G$3-G$4)*5)),1))),IF(VLOOKUP($E81,'Country Indicator Data'!$B$4:$N$194,5,FALSE)="x","x",ROUND(IF(VLOOKUP($E81,'Country Indicator Data'!$B$4:$N$194,5,FALSE)&gt;G$3,5,IF(VLOOKUP($E81,'Country Indicator Data'!$B$4:$N$194,5,FALSE)&lt;G$4,0,(G$3-VLOOKUP($E81,'Country Indicator Data'!$B$4:$N$194,5,FALSE))/(G$3-G$4)*5)),1)))</f>
        <v>2.2999999999999998</v>
      </c>
      <c r="H81" s="188">
        <f t="shared" si="23"/>
        <v>2.5999999999999996</v>
      </c>
      <c r="I81" s="188">
        <f>IF(B81="Regional crisis",(IF(VLOOKUP($C81,'Regional Crises'!$B$1:$R$66,6,FALSE)="x","x",ROUND(IF(VLOOKUP($C81,'Regional Crises'!$B$1:$R$66,6,FALSE)&gt;I$3,5,IF(VLOOKUP($C81,'Regional Crises'!$B$1:$R$66,6,FALSE)&lt;I$4,0,5-(I$3-VLOOKUP($C81,'Regional Crises'!$B$1:$R$66,6,FALSE))/(I$3-I$4)*5)),1))),IF(VLOOKUP($E81,'Country Indicator Data'!$B$4:$N$194,2,FALSE)="x","x",ROUND(IF(VLOOKUP($E81,'Country Indicator Data'!$B$4:$N$194,2,FALSE)&gt;I$3,5,IF(VLOOKUP($E81,'Country Indicator Data'!$B$4:$N$194,2,FALSE)&lt;I$4,0,5-(I$3-VLOOKUP($E81,'Country Indicator Data'!$B$4:$N$194,2,FALSE))/(I$3-I$4)*5)),1)))</f>
        <v>3.1</v>
      </c>
      <c r="J81" s="188">
        <f>IF(B81="Regional crisis",(IF(VLOOKUP($C81,'Regional Crises'!$B$1:$R$66,8,FALSE)="x","x",ROUND(IF(VLOOKUP($C81,'Regional Crises'!$B$1:$R$66,8,FALSE)&gt;J$3,5,IF(VLOOKUP($C81,'Regional Crises'!$B$1:$R$66,8,FALSE)&lt;J$4,0,5-(J$3-VLOOKUP($C81,'Regional Crises'!$B$1:$R$66,8,FALSE))/(J$3-J$4)*5)),1))),IF(VLOOKUP($E81,'Country Indicator Data'!$B$4:$N$194,4,FALSE)="x","x",ROUND(IF(VLOOKUP($E81,'Country Indicator Data'!$B$4:$N$194,4,FALSE)&gt;J$3,5,IF(VLOOKUP($E81,'Country Indicator Data'!$B$4:$N$194,4,FALSE)&lt;J$4,0,5-(J$3-VLOOKUP($E81,'Country Indicator Data'!$B$4:$N$194,4,FALSE))/(J$3-J$4)*5)),1)))</f>
        <v>0</v>
      </c>
      <c r="K81" s="188">
        <f t="shared" si="24"/>
        <v>1.55</v>
      </c>
      <c r="L81" s="188" t="str">
        <f>IF(B81="Regional crisis",(IF(VLOOKUP($C81,'Regional Crises'!$B$1:$R$66,10,FALSE)="x","x",ROUND(IF(VLOOKUP($C81,'Regional Crises'!$B$1:$R$66,10,FALSE)&gt;L$3,5,IF(VLOOKUP($C81,'Regional Crises'!$B$1:$R$66,10,FALSE)&lt;L$4,0,5-(L$3-VLOOKUP($C81,'Regional Crises'!$B$1:$R$66,10,FALSE))/(L$3-L$4)*5)),1))),IF(VLOOKUP($E81,'Country Indicator Data'!$B$4:$N$194,6,FALSE)="x","x",ROUND(IF(VLOOKUP($E81,'Country Indicator Data'!$B$4:$N$194,6,FALSE)&gt;L$3,5,IF(VLOOKUP($E81,'Country Indicator Data'!$B$4:$N$194,6,FALSE)&lt;L$4,0,5-(L$3-VLOOKUP($E81,'Country Indicator Data'!$B$4:$N$194,6,FALSE))/(L$3-L$4)*5)),1)))</f>
        <v>x</v>
      </c>
      <c r="M81" s="188">
        <f>IF(B81="Regional crisis",(IF(VLOOKUP($C81,'Regional Crises'!$B$1:$R$66,11,FALSE)="x","x",ROUND(IF(VLOOKUP($C81,'Regional Crises'!$B$1:$R$66,11,FALSE)&gt;M$3,5,IF(VLOOKUP($C81,'Regional Crises'!$B$1:$R$66,11,FALSE)&lt;M$4,0,5-(M$3-VLOOKUP($C81,'Regional Crises'!$B$1:$R$66,11,FALSE))/(M$3-M$4)*5)),1))),IF(VLOOKUP($E81,'Country Indicator Data'!$B$4:$N$194,7,FALSE)="x","x",ROUND(IF(VLOOKUP($E81,'Country Indicator Data'!$B$4:$N$194,7,FALSE)&gt;M$3,5,IF(VLOOKUP($E81,'Country Indicator Data'!$B$4:$N$194,7,FALSE)&lt;M$4,0,5-(M$3-VLOOKUP($E81,'Country Indicator Data'!$B$4:$N$194,7,FALSE))/(M$3-M$4)*5)),1)))</f>
        <v>2.2000000000000002</v>
      </c>
      <c r="N81" s="188">
        <f t="shared" si="25"/>
        <v>2.2000000000000002</v>
      </c>
      <c r="O81" s="188">
        <f t="shared" si="26"/>
        <v>2.1166666666666667</v>
      </c>
      <c r="P81" s="188">
        <f>IF(B81="Regional crisis",VLOOKUP(C81,'Regional Crises'!$B$1:$R$69,12,FALSE),VLOOKUP(E81,'Country Indicator Data'!$B$4:$I$194,8,FALSE))</f>
        <v>0</v>
      </c>
      <c r="Q81" s="188">
        <f>IF($B81="Regional crisis",((IF(VLOOKUP($C81,'Regional Crises'!$B$1:$R$66,13,FALSE)="x","x",ROUND(IF(VLOOKUP($C81,'Regional Crises'!$B$1:$R$66,13,FALSE)&gt;Q$3,5,IF(VLOOKUP($C81,'Regional Crises'!$B$1:$R$66,13,FALSE)&lt;Q$4,0,5-(LOG(Q$3)-LOG(VLOOKUP($C81,'Regional Crises'!$B$1:$R$66,13,FALSE)))/(LOG(Q$3)-LOG(Q$4))*5)),1)))),(IF(VLOOKUP($E81,'Country Indicator Data'!$B$4:$N$194,9,FALSE)="x","x",ROUND(IF(VLOOKUP($E81,'Country Indicator Data'!$B$4:$N$194,9,FALSE)&gt;Q$3,5,IF(VLOOKUP($E81,'Country Indicator Data'!$B$4:$N$194,9,FALSE)&lt;Q$4,0,5-(LOG(Q$3)-LOG(VLOOKUP($E81,'Country Indicator Data'!$B$4:$N$194,9,FALSE)))/(LOG(Q$3)-LOG(Q$4))*5)),1))))</f>
        <v>3.3</v>
      </c>
      <c r="R81" s="188">
        <f t="shared" si="27"/>
        <v>1.65</v>
      </c>
      <c r="S81" s="188">
        <f>IF(B81="Regional crisis",((IF(VLOOKUP($C81,'Regional Crises'!$B$1:$R$66,17,FALSE)="x","x",ROUND(IF(VLOOKUP($C81,'Regional Crises'!$B$1:$R$66,17,FALSE)&gt;S$3,0,IF(VLOOKUP($C81,'Regional Crises'!$B$1:$R$66,17,FALSE)&lt;S$4,5,(S$3-VLOOKUP($C81,'Regional Crises'!$B$1:$R$66,17,FALSE))/(S$3-S$4)*5)),1)))),(IF(VLOOKUP($E81,'Country Indicator Data'!$B$4:$N$194,13,FALSE)="x","x",ROUND(IF(VLOOKUP($E81,'Country Indicator Data'!$B$4:$N$194,13,FALSE)&gt;S$3,0,IF(VLOOKUP($E81,'Country Indicator Data'!$B$4:$N$194,13,FALSE)&lt;S$4,5,(S$3-VLOOKUP($E81,'Country Indicator Data'!$B$4:$N$194,13,FALSE))/(S$3-S$4)*5)),1))))</f>
        <v>3.8</v>
      </c>
      <c r="T81" s="188">
        <f>IF(B81="Regional crisis",((IF(VLOOKUP($C81,'Regional Crises'!$B$1:$R$66,14,FALSE)="x","x",ROUND(IF(VLOOKUP($C81,'Regional Crises'!$B$1:$R$66,14,FALSE)&gt;T$3,0,IF(VLOOKUP($C81,'Regional Crises'!$B$1:$R$66,14,FALSE)&lt;T$4,5,(T$3-VLOOKUP($C81,'Regional Crises'!$B$1:$R$66,14,FALSE))/(T$3-T$4)*5)),1)))),(IF(VLOOKUP($E81,'Country Indicator Data'!$B$4:$N$194,10,FALSE)="x","x",ROUND(IF(VLOOKUP($E81,'Country Indicator Data'!$B$4:$N$194,10,FALSE)&gt;T$3,0,IF(VLOOKUP($E81,'Country Indicator Data'!$B$4:$N$194,10,FALSE)&lt;T$4,5,(T$3-VLOOKUP($E81,'Country Indicator Data'!$B$4:$N$194,10,FALSE))/(T$3-T$4)*5)),1))))</f>
        <v>3.5</v>
      </c>
      <c r="U81" s="188">
        <f>IF(B81="Regional crisis",((IF(VLOOKUP($C81,'Regional Crises'!$B$1:$R$66,15,FALSE)="x","x",ROUND(IF(VLOOKUP($C81,'Regional Crises'!$B$1:$R$66,15,FALSE)&gt;U$3,0,IF(VLOOKUP($C81,'Regional Crises'!$B$1:$R$66,15,FALSE)&lt;U$4,5,(U$3-VLOOKUP($C81,'Regional Crises'!$B$1:$R$66,15,FALSE))/(U$3-U$4)*5)),1)))),(IF(VLOOKUP($E81,'Country Indicator Data'!$B$4:$N$194,11,FALSE)="x","x",ROUND(IF(VLOOKUP($E81,'Country Indicator Data'!$B$4:$N$194,11,FALSE)&gt;U$3,0,IF(VLOOKUP($E81,'Country Indicator Data'!$B$4:$N$194,11,FALSE)&lt;U$4,5,(U$3-VLOOKUP($E81,'Country Indicator Data'!$B$4:$N$194,11,FALSE))/(U$3-U$4)*5)),1))))</f>
        <v>2.9</v>
      </c>
      <c r="V81" s="188">
        <f>IF(B81="Regional crisis",((IF(VLOOKUP($C81,'Regional Crises'!$B$1:$R$66,16,FALSE)="x","x",ROUND(IF(VLOOKUP($C81,'Regional Crises'!$B$1:$R$66,16,FALSE)&gt;V$3,0,IF(VLOOKUP($C81,'Regional Crises'!$B$1:$R$66,16,FALSE)&lt;V$4,5,(V$3-VLOOKUP($C81,'Regional Crises'!$B$1:$R$66,16,FALSE))/(V$3-V$4)*5)),1)))),(IF(VLOOKUP($E81,'Country Indicator Data'!$B$4:$N$194,12,FALSE)="x","x",ROUND(IF(VLOOKUP($E81,'Country Indicator Data'!$B$4:$N$194,12,FALSE)&gt;V$3,0,IF(VLOOKUP($E81,'Country Indicator Data'!$B$4:$N$194,12,FALSE)&lt;V$4,5,(V$3-VLOOKUP($E81,'Country Indicator Data'!$B$4:$N$194,12,FALSE))/(V$3-V$4)*5)),1))))</f>
        <v>2</v>
      </c>
      <c r="W81" s="188">
        <f t="shared" si="28"/>
        <v>3.1</v>
      </c>
      <c r="X81" s="188">
        <f t="shared" si="29"/>
        <v>2.2999999999999998</v>
      </c>
      <c r="Y81" s="212">
        <f>IF('Core Indicators'!FC78="x","x",IF('Core Indicators'!FC78&gt;=5,5,IF('Core Indicators'!FC78&gt;=4,4,IF('Core Indicators'!FC78&gt;=3,3,IF('Core Indicators'!FC78&gt;=2,2,IF('Core Indicators'!FC78&gt;=1,1,0))))))</f>
        <v>1</v>
      </c>
      <c r="Z81" s="188">
        <f t="shared" si="30"/>
        <v>1</v>
      </c>
      <c r="AA81" s="212">
        <f>'Crisis Indicator Data'!Y78</f>
        <v>0</v>
      </c>
      <c r="AB81" s="212">
        <f>'Crisis Indicator Data'!Z78</f>
        <v>0</v>
      </c>
      <c r="AC81" s="212">
        <f>'Crisis Indicator Data'!AA78</f>
        <v>0</v>
      </c>
      <c r="AD81" s="212">
        <f>'Crisis Indicator Data'!AB78</f>
        <v>0</v>
      </c>
      <c r="AE81" s="212">
        <f t="shared" si="33"/>
        <v>0</v>
      </c>
      <c r="AF81" s="212">
        <f>'Crisis Indicator Data'!AC78</f>
        <v>0</v>
      </c>
      <c r="AG81" s="212">
        <f>'Crisis Indicator Data'!AD78</f>
        <v>2</v>
      </c>
      <c r="AH81" s="212">
        <f t="shared" si="34"/>
        <v>2</v>
      </c>
      <c r="AI81" s="212">
        <f>'Crisis Indicator Data'!AE78</f>
        <v>0</v>
      </c>
      <c r="AJ81" s="212">
        <f>'Crisis Indicator Data'!AF78</f>
        <v>0</v>
      </c>
      <c r="AK81" s="212">
        <f>'Crisis Indicator Data'!AG78</f>
        <v>0</v>
      </c>
      <c r="AL81" s="212">
        <f t="shared" si="35"/>
        <v>0</v>
      </c>
      <c r="AM81" s="188">
        <f t="shared" si="31"/>
        <v>1</v>
      </c>
      <c r="AN81" s="188">
        <f t="shared" si="32"/>
        <v>1</v>
      </c>
    </row>
    <row r="82" spans="1:40" ht="13.5" customHeight="1" x14ac:dyDescent="0.3">
      <c r="A82" s="199" t="str">
        <f>'Crisis Indicator Data'!A79</f>
        <v>Complex crisis in Malawi</v>
      </c>
      <c r="B82" s="200" t="str">
        <f>'Crisis Indicator Data'!B79</f>
        <v>Complex crisis</v>
      </c>
      <c r="C82" s="200" t="str">
        <f>'Crisis Indicator Data'!C79</f>
        <v>MWI002</v>
      </c>
      <c r="D82" s="200" t="str">
        <f>'Crisis Indicator Data'!D79</f>
        <v>Malawi</v>
      </c>
      <c r="E82" s="201" t="str">
        <f>'Crisis Indicator Data'!E79</f>
        <v>MWI</v>
      </c>
      <c r="F82" s="188">
        <f>IF(B82="Regional crisis",(IF(VLOOKUP($C82,'Regional Crises'!$B$1:$R$66,7,FALSE)="x","x",ROUND(IF(VLOOKUP($C82,'Regional Crises'!$B$1:$R$66,7,FALSE)&gt;$F$3,5,IF(VLOOKUP($C82,'Regional Crises'!$B$1:$R$66,7,FALSE)&lt;F$4,0,($F$3-VLOOKUP($C82,'Regional Crises'!$B$1:$R$66,7,FALSE))/($F$3-$F$4)*5)),1))),IF(VLOOKUP($E82,'Country Indicator Data'!$B$4:$N$194,3,FALSE)="x","x",ROUND(IF(VLOOKUP($E82,'Country Indicator Data'!$B$4:$N$194,3,FALSE)&gt;$F$3,5,IF(VLOOKUP($E82,'Country Indicator Data'!$B$4:$N$194,3,FALSE)&lt;$F$4,0,($F$3-VLOOKUP($E82,'Country Indicator Data'!$B$4:$N$194,3,FALSE))/($F$3-$F$4)*5)),1)))</f>
        <v>1.4</v>
      </c>
      <c r="G82" s="188">
        <f>IF(B82="Regional crisis",(IF(VLOOKUP($C82,'Regional Crises'!$B$1:$R$66,9,FALSE)="x","x",ROUND(IF(VLOOKUP($C82,'Regional Crises'!$B$1:$R$66,9,FALSE)&gt;G$3,5,IF(VLOOKUP($C82,'Regional Crises'!$B$1:$R$66,9,FALSE)&lt;G$4,0,(G$3-VLOOKUP($C82,'Regional Crises'!$B$1:$R$66,9,FALSE))/(G$3-G$4)*5)),1))),IF(VLOOKUP($E82,'Country Indicator Data'!$B$4:$N$194,5,FALSE)="x","x",ROUND(IF(VLOOKUP($E82,'Country Indicator Data'!$B$4:$N$194,5,FALSE)&gt;G$3,5,IF(VLOOKUP($E82,'Country Indicator Data'!$B$4:$N$194,5,FALSE)&lt;G$4,0,(G$3-VLOOKUP($E82,'Country Indicator Data'!$B$4:$N$194,5,FALSE))/(G$3-G$4)*5)),1)))</f>
        <v>1.8</v>
      </c>
      <c r="H82" s="188">
        <f t="shared" si="23"/>
        <v>1.6</v>
      </c>
      <c r="I82" s="188">
        <f>IF(B82="Regional crisis",(IF(VLOOKUP($C82,'Regional Crises'!$B$1:$R$66,6,FALSE)="x","x",ROUND(IF(VLOOKUP($C82,'Regional Crises'!$B$1:$R$66,6,FALSE)&gt;I$3,5,IF(VLOOKUP($C82,'Regional Crises'!$B$1:$R$66,6,FALSE)&lt;I$4,0,5-(I$3-VLOOKUP($C82,'Regional Crises'!$B$1:$R$66,6,FALSE))/(I$3-I$4)*5)),1))),IF(VLOOKUP($E82,'Country Indicator Data'!$B$4:$N$194,2,FALSE)="x","x",ROUND(IF(VLOOKUP($E82,'Country Indicator Data'!$B$4:$N$194,2,FALSE)&gt;I$3,5,IF(VLOOKUP($E82,'Country Indicator Data'!$B$4:$N$194,2,FALSE)&lt;I$4,0,5-(I$3-VLOOKUP($E82,'Country Indicator Data'!$B$4:$N$194,2,FALSE))/(I$3-I$4)*5)),1)))</f>
        <v>3</v>
      </c>
      <c r="J82" s="188">
        <f>IF(B82="Regional crisis",(IF(VLOOKUP($C82,'Regional Crises'!$B$1:$R$66,8,FALSE)="x","x",ROUND(IF(VLOOKUP($C82,'Regional Crises'!$B$1:$R$66,8,FALSE)&gt;J$3,5,IF(VLOOKUP($C82,'Regional Crises'!$B$1:$R$66,8,FALSE)&lt;J$4,0,5-(J$3-VLOOKUP($C82,'Regional Crises'!$B$1:$R$66,8,FALSE))/(J$3-J$4)*5)),1))),IF(VLOOKUP($E82,'Country Indicator Data'!$B$4:$N$194,4,FALSE)="x","x",ROUND(IF(VLOOKUP($E82,'Country Indicator Data'!$B$4:$N$194,4,FALSE)&gt;J$3,5,IF(VLOOKUP($E82,'Country Indicator Data'!$B$4:$N$194,4,FALSE)&lt;J$4,0,5-(J$3-VLOOKUP($E82,'Country Indicator Data'!$B$4:$N$194,4,FALSE))/(J$3-J$4)*5)),1)))</f>
        <v>0</v>
      </c>
      <c r="K82" s="188">
        <f t="shared" si="24"/>
        <v>1.5</v>
      </c>
      <c r="L82" s="188">
        <f>IF(B82="Regional crisis",(IF(VLOOKUP($C82,'Regional Crises'!$B$1:$R$66,10,FALSE)="x","x",ROUND(IF(VLOOKUP($C82,'Regional Crises'!$B$1:$R$66,10,FALSE)&gt;L$3,5,IF(VLOOKUP($C82,'Regional Crises'!$B$1:$R$66,10,FALSE)&lt;L$4,0,5-(L$3-VLOOKUP($C82,'Regional Crises'!$B$1:$R$66,10,FALSE))/(L$3-L$4)*5)),1))),IF(VLOOKUP($E82,'Country Indicator Data'!$B$4:$N$194,6,FALSE)="x","x",ROUND(IF(VLOOKUP($E82,'Country Indicator Data'!$B$4:$N$194,6,FALSE)&gt;L$3,5,IF(VLOOKUP($E82,'Country Indicator Data'!$B$4:$N$194,6,FALSE)&lt;L$4,0,5-(L$3-VLOOKUP($E82,'Country Indicator Data'!$B$4:$N$194,6,FALSE))/(L$3-L$4)*5)),1)))</f>
        <v>4.0999999999999996</v>
      </c>
      <c r="M82" s="188">
        <f>IF(B82="Regional crisis",(IF(VLOOKUP($C82,'Regional Crises'!$B$1:$R$66,11,FALSE)="x","x",ROUND(IF(VLOOKUP($C82,'Regional Crises'!$B$1:$R$66,11,FALSE)&gt;M$3,5,IF(VLOOKUP($C82,'Regional Crises'!$B$1:$R$66,11,FALSE)&lt;M$4,0,5-(M$3-VLOOKUP($C82,'Regional Crises'!$B$1:$R$66,11,FALSE))/(M$3-M$4)*5)),1))),IF(VLOOKUP($E82,'Country Indicator Data'!$B$4:$N$194,7,FALSE)="x","x",ROUND(IF(VLOOKUP($E82,'Country Indicator Data'!$B$4:$N$194,7,FALSE)&gt;M$3,5,IF(VLOOKUP($E82,'Country Indicator Data'!$B$4:$N$194,7,FALSE)&lt;M$4,0,5-(M$3-VLOOKUP($E82,'Country Indicator Data'!$B$4:$N$194,7,FALSE))/(M$3-M$4)*5)),1)))</f>
        <v>2.5</v>
      </c>
      <c r="N82" s="188">
        <f t="shared" si="25"/>
        <v>3.3</v>
      </c>
      <c r="O82" s="188">
        <f t="shared" si="26"/>
        <v>2.1333333333333333</v>
      </c>
      <c r="P82" s="188">
        <f>IF(B82="Regional crisis",VLOOKUP(C82,'Regional Crises'!$B$1:$R$69,12,FALSE),VLOOKUP(E82,'Country Indicator Data'!$B$4:$I$194,8,FALSE))</f>
        <v>0</v>
      </c>
      <c r="Q82" s="188">
        <f>IF($B82="Regional crisis",((IF(VLOOKUP($C82,'Regional Crises'!$B$1:$R$66,13,FALSE)="x","x",ROUND(IF(VLOOKUP($C82,'Regional Crises'!$B$1:$R$66,13,FALSE)&gt;Q$3,5,IF(VLOOKUP($C82,'Regional Crises'!$B$1:$R$66,13,FALSE)&lt;Q$4,0,5-(LOG(Q$3)-LOG(VLOOKUP($C82,'Regional Crises'!$B$1:$R$66,13,FALSE)))/(LOG(Q$3)-LOG(Q$4))*5)),1)))),(IF(VLOOKUP($E82,'Country Indicator Data'!$B$4:$N$194,9,FALSE)="x","x",ROUND(IF(VLOOKUP($E82,'Country Indicator Data'!$B$4:$N$194,9,FALSE)&gt;Q$3,5,IF(VLOOKUP($E82,'Country Indicator Data'!$B$4:$N$194,9,FALSE)&lt;Q$4,0,5-(LOG(Q$3)-LOG(VLOOKUP($E82,'Country Indicator Data'!$B$4:$N$194,9,FALSE)))/(LOG(Q$3)-LOG(Q$4))*5)),1))))</f>
        <v>2.2000000000000002</v>
      </c>
      <c r="R82" s="188">
        <f t="shared" si="27"/>
        <v>1.1000000000000001</v>
      </c>
      <c r="S82" s="188">
        <f>IF(B82="Regional crisis",((IF(VLOOKUP($C82,'Regional Crises'!$B$1:$R$66,17,FALSE)="x","x",ROUND(IF(VLOOKUP($C82,'Regional Crises'!$B$1:$R$66,17,FALSE)&gt;S$3,0,IF(VLOOKUP($C82,'Regional Crises'!$B$1:$R$66,17,FALSE)&lt;S$4,5,(S$3-VLOOKUP($C82,'Regional Crises'!$B$1:$R$66,17,FALSE))/(S$3-S$4)*5)),1)))),(IF(VLOOKUP($E82,'Country Indicator Data'!$B$4:$N$194,13,FALSE)="x","x",ROUND(IF(VLOOKUP($E82,'Country Indicator Data'!$B$4:$N$194,13,FALSE)&gt;S$3,0,IF(VLOOKUP($E82,'Country Indicator Data'!$B$4:$N$194,13,FALSE)&lt;S$4,5,(S$3-VLOOKUP($E82,'Country Indicator Data'!$B$4:$N$194,13,FALSE))/(S$3-S$4)*5)),1))))</f>
        <v>3.5</v>
      </c>
      <c r="T82" s="188">
        <f>IF(B82="Regional crisis",((IF(VLOOKUP($C82,'Regional Crises'!$B$1:$R$66,14,FALSE)="x","x",ROUND(IF(VLOOKUP($C82,'Regional Crises'!$B$1:$R$66,14,FALSE)&gt;T$3,0,IF(VLOOKUP($C82,'Regional Crises'!$B$1:$R$66,14,FALSE)&lt;T$4,5,(T$3-VLOOKUP($C82,'Regional Crises'!$B$1:$R$66,14,FALSE))/(T$3-T$4)*5)),1)))),(IF(VLOOKUP($E82,'Country Indicator Data'!$B$4:$N$194,10,FALSE)="x","x",ROUND(IF(VLOOKUP($E82,'Country Indicator Data'!$B$4:$N$194,10,FALSE)&gt;T$3,0,IF(VLOOKUP($E82,'Country Indicator Data'!$B$4:$N$194,10,FALSE)&lt;T$4,5,(T$3-VLOOKUP($E82,'Country Indicator Data'!$B$4:$N$194,10,FALSE))/(T$3-T$4)*5)),1))))</f>
        <v>2.8</v>
      </c>
      <c r="U82" s="188">
        <f>IF(B82="Regional crisis",((IF(VLOOKUP($C82,'Regional Crises'!$B$1:$R$66,15,FALSE)="x","x",ROUND(IF(VLOOKUP($C82,'Regional Crises'!$B$1:$R$66,15,FALSE)&gt;U$3,0,IF(VLOOKUP($C82,'Regional Crises'!$B$1:$R$66,15,FALSE)&lt;U$4,5,(U$3-VLOOKUP($C82,'Regional Crises'!$B$1:$R$66,15,FALSE))/(U$3-U$4)*5)),1)))),(IF(VLOOKUP($E82,'Country Indicator Data'!$B$4:$N$194,11,FALSE)="x","x",ROUND(IF(VLOOKUP($E82,'Country Indicator Data'!$B$4:$N$194,11,FALSE)&gt;U$3,0,IF(VLOOKUP($E82,'Country Indicator Data'!$B$4:$N$194,11,FALSE)&lt;U$4,5,(U$3-VLOOKUP($E82,'Country Indicator Data'!$B$4:$N$194,11,FALSE))/(U$3-U$4)*5)),1))))</f>
        <v>2.2999999999999998</v>
      </c>
      <c r="V82" s="188">
        <f>IF(B82="Regional crisis",((IF(VLOOKUP($C82,'Regional Crises'!$B$1:$R$66,16,FALSE)="x","x",ROUND(IF(VLOOKUP($C82,'Regional Crises'!$B$1:$R$66,16,FALSE)&gt;V$3,0,IF(VLOOKUP($C82,'Regional Crises'!$B$1:$R$66,16,FALSE)&lt;V$4,5,(V$3-VLOOKUP($C82,'Regional Crises'!$B$1:$R$66,16,FALSE))/(V$3-V$4)*5)),1)))),(IF(VLOOKUP($E82,'Country Indicator Data'!$B$4:$N$194,12,FALSE)="x","x",ROUND(IF(VLOOKUP($E82,'Country Indicator Data'!$B$4:$N$194,12,FALSE)&gt;V$3,0,IF(VLOOKUP($E82,'Country Indicator Data'!$B$4:$N$194,12,FALSE)&lt;V$4,5,(V$3-VLOOKUP($E82,'Country Indicator Data'!$B$4:$N$194,12,FALSE))/(V$3-V$4)*5)),1))))</f>
        <v>1.9</v>
      </c>
      <c r="W82" s="188">
        <f t="shared" si="28"/>
        <v>2.6</v>
      </c>
      <c r="X82" s="188">
        <f t="shared" si="29"/>
        <v>1.9</v>
      </c>
      <c r="Y82" s="212">
        <f>IF('Core Indicators'!FC79="x","x",IF('Core Indicators'!FC79&gt;=5,5,IF('Core Indicators'!FC79&gt;=4,4,IF('Core Indicators'!FC79&gt;=3,3,IF('Core Indicators'!FC79&gt;=2,2,IF('Core Indicators'!FC79&gt;=1,1,0))))))</f>
        <v>1</v>
      </c>
      <c r="Z82" s="188">
        <f t="shared" si="30"/>
        <v>1</v>
      </c>
      <c r="AA82" s="212">
        <f>'Crisis Indicator Data'!Y79</f>
        <v>0</v>
      </c>
      <c r="AB82" s="212">
        <f>'Crisis Indicator Data'!Z79</f>
        <v>0</v>
      </c>
      <c r="AC82" s="212">
        <f>'Crisis Indicator Data'!AA79</f>
        <v>0</v>
      </c>
      <c r="AD82" s="212">
        <f>'Crisis Indicator Data'!AB79</f>
        <v>0</v>
      </c>
      <c r="AE82" s="212">
        <f t="shared" si="33"/>
        <v>0</v>
      </c>
      <c r="AF82" s="212">
        <f>'Crisis Indicator Data'!AC79</f>
        <v>0</v>
      </c>
      <c r="AG82" s="212">
        <f>'Crisis Indicator Data'!AD79</f>
        <v>2</v>
      </c>
      <c r="AH82" s="212">
        <f t="shared" si="34"/>
        <v>2</v>
      </c>
      <c r="AI82" s="212">
        <f>'Crisis Indicator Data'!AE79</f>
        <v>0</v>
      </c>
      <c r="AJ82" s="212">
        <f>'Crisis Indicator Data'!AF79</f>
        <v>0</v>
      </c>
      <c r="AK82" s="212">
        <f>'Crisis Indicator Data'!AG79</f>
        <v>0</v>
      </c>
      <c r="AL82" s="212">
        <f t="shared" si="35"/>
        <v>0</v>
      </c>
      <c r="AM82" s="188">
        <f t="shared" si="31"/>
        <v>1</v>
      </c>
      <c r="AN82" s="188">
        <f t="shared" si="32"/>
        <v>1</v>
      </c>
    </row>
    <row r="83" spans="1:40" ht="13.5" customHeight="1" x14ac:dyDescent="0.3">
      <c r="A83" s="199" t="str">
        <f>'Crisis Indicator Data'!A80</f>
        <v>Complex crisis in Mali</v>
      </c>
      <c r="B83" s="200" t="str">
        <f>'Crisis Indicator Data'!B80</f>
        <v>Complex crisis</v>
      </c>
      <c r="C83" s="200" t="str">
        <f>'Crisis Indicator Data'!C80</f>
        <v>MLI001</v>
      </c>
      <c r="D83" s="200" t="str">
        <f>'Crisis Indicator Data'!D80</f>
        <v>Mali</v>
      </c>
      <c r="E83" s="201" t="str">
        <f>'Crisis Indicator Data'!E80</f>
        <v>MLI</v>
      </c>
      <c r="F83" s="188">
        <f>IF(B83="Regional crisis",(IF(VLOOKUP($C83,'Regional Crises'!$B$1:$R$66,7,FALSE)="x","x",ROUND(IF(VLOOKUP($C83,'Regional Crises'!$B$1:$R$66,7,FALSE)&gt;$F$3,5,IF(VLOOKUP($C83,'Regional Crises'!$B$1:$R$66,7,FALSE)&lt;F$4,0,($F$3-VLOOKUP($C83,'Regional Crises'!$B$1:$R$66,7,FALSE))/($F$3-$F$4)*5)),1))),IF(VLOOKUP($E83,'Country Indicator Data'!$B$4:$N$194,3,FALSE)="x","x",ROUND(IF(VLOOKUP($E83,'Country Indicator Data'!$B$4:$N$194,3,FALSE)&gt;$F$3,5,IF(VLOOKUP($E83,'Country Indicator Data'!$B$4:$N$194,3,FALSE)&lt;$F$4,0,($F$3-VLOOKUP($E83,'Country Indicator Data'!$B$4:$N$194,3,FALSE))/($F$3-$F$4)*5)),1)))</f>
        <v>0.7</v>
      </c>
      <c r="G83" s="188">
        <f>IF(B83="Regional crisis",(IF(VLOOKUP($C83,'Regional Crises'!$B$1:$R$66,9,FALSE)="x","x",ROUND(IF(VLOOKUP($C83,'Regional Crises'!$B$1:$R$66,9,FALSE)&gt;G$3,5,IF(VLOOKUP($C83,'Regional Crises'!$B$1:$R$66,9,FALSE)&lt;G$4,0,(G$3-VLOOKUP($C83,'Regional Crises'!$B$1:$R$66,9,FALSE))/(G$3-G$4)*5)),1))),IF(VLOOKUP($E83,'Country Indicator Data'!$B$4:$N$194,5,FALSE)="x","x",ROUND(IF(VLOOKUP($E83,'Country Indicator Data'!$B$4:$N$194,5,FALSE)&gt;G$3,5,IF(VLOOKUP($E83,'Country Indicator Data'!$B$4:$N$194,5,FALSE)&lt;G$4,0,(G$3-VLOOKUP($E83,'Country Indicator Data'!$B$4:$N$194,5,FALSE))/(G$3-G$4)*5)),1)))</f>
        <v>2.1</v>
      </c>
      <c r="H83" s="188">
        <f t="shared" si="23"/>
        <v>1.4</v>
      </c>
      <c r="I83" s="188">
        <f>IF(B83="Regional crisis",(IF(VLOOKUP($C83,'Regional Crises'!$B$1:$R$66,6,FALSE)="x","x",ROUND(IF(VLOOKUP($C83,'Regional Crises'!$B$1:$R$66,6,FALSE)&gt;I$3,5,IF(VLOOKUP($C83,'Regional Crises'!$B$1:$R$66,6,FALSE)&lt;I$4,0,5-(I$3-VLOOKUP($C83,'Regional Crises'!$B$1:$R$66,6,FALSE))/(I$3-I$4)*5)),1))),IF(VLOOKUP($E83,'Country Indicator Data'!$B$4:$N$194,2,FALSE)="x","x",ROUND(IF(VLOOKUP($E83,'Country Indicator Data'!$B$4:$N$194,2,FALSE)&gt;I$3,5,IF(VLOOKUP($E83,'Country Indicator Data'!$B$4:$N$194,2,FALSE)&lt;I$4,0,5-(I$3-VLOOKUP($E83,'Country Indicator Data'!$B$4:$N$194,2,FALSE))/(I$3-I$4)*5)),1)))</f>
        <v>0.9</v>
      </c>
      <c r="J83" s="188">
        <f>IF(B83="Regional crisis",(IF(VLOOKUP($C83,'Regional Crises'!$B$1:$R$66,8,FALSE)="x","x",ROUND(IF(VLOOKUP($C83,'Regional Crises'!$B$1:$R$66,8,FALSE)&gt;J$3,5,IF(VLOOKUP($C83,'Regional Crises'!$B$1:$R$66,8,FALSE)&lt;J$4,0,5-(J$3-VLOOKUP($C83,'Regional Crises'!$B$1:$R$66,8,FALSE))/(J$3-J$4)*5)),1))),IF(VLOOKUP($E83,'Country Indicator Data'!$B$4:$N$194,4,FALSE)="x","x",ROUND(IF(VLOOKUP($E83,'Country Indicator Data'!$B$4:$N$194,4,FALSE)&gt;J$3,5,IF(VLOOKUP($E83,'Country Indicator Data'!$B$4:$N$194,4,FALSE)&lt;J$4,0,5-(J$3-VLOOKUP($E83,'Country Indicator Data'!$B$4:$N$194,4,FALSE))/(J$3-J$4)*5)),1)))</f>
        <v>0</v>
      </c>
      <c r="K83" s="188">
        <f t="shared" si="24"/>
        <v>0.45</v>
      </c>
      <c r="L83" s="188">
        <f>IF(B83="Regional crisis",(IF(VLOOKUP($C83,'Regional Crises'!$B$1:$R$66,10,FALSE)="x","x",ROUND(IF(VLOOKUP($C83,'Regional Crises'!$B$1:$R$66,10,FALSE)&gt;L$3,5,IF(VLOOKUP($C83,'Regional Crises'!$B$1:$R$66,10,FALSE)&lt;L$4,0,5-(L$3-VLOOKUP($C83,'Regional Crises'!$B$1:$R$66,10,FALSE))/(L$3-L$4)*5)),1))),IF(VLOOKUP($E83,'Country Indicator Data'!$B$4:$N$194,6,FALSE)="x","x",ROUND(IF(VLOOKUP($E83,'Country Indicator Data'!$B$4:$N$194,6,FALSE)&gt;L$3,5,IF(VLOOKUP($E83,'Country Indicator Data'!$B$4:$N$194,6,FALSE)&lt;L$4,0,5-(L$3-VLOOKUP($E83,'Country Indicator Data'!$B$4:$N$194,6,FALSE))/(L$3-L$4)*5)),1)))</f>
        <v>4.5</v>
      </c>
      <c r="M83" s="188">
        <f>IF(B83="Regional crisis",(IF(VLOOKUP($C83,'Regional Crises'!$B$1:$R$66,11,FALSE)="x","x",ROUND(IF(VLOOKUP($C83,'Regional Crises'!$B$1:$R$66,11,FALSE)&gt;M$3,5,IF(VLOOKUP($C83,'Regional Crises'!$B$1:$R$66,11,FALSE)&lt;M$4,0,5-(M$3-VLOOKUP($C83,'Regional Crises'!$B$1:$R$66,11,FALSE))/(M$3-M$4)*5)),1))),IF(VLOOKUP($E83,'Country Indicator Data'!$B$4:$N$194,7,FALSE)="x","x",ROUND(IF(VLOOKUP($E83,'Country Indicator Data'!$B$4:$N$194,7,FALSE)&gt;M$3,5,IF(VLOOKUP($E83,'Country Indicator Data'!$B$4:$N$194,7,FALSE)&lt;M$4,0,5-(M$3-VLOOKUP($E83,'Country Indicator Data'!$B$4:$N$194,7,FALSE))/(M$3-M$4)*5)),1)))</f>
        <v>1</v>
      </c>
      <c r="N83" s="188">
        <f t="shared" si="25"/>
        <v>2.75</v>
      </c>
      <c r="O83" s="188">
        <f t="shared" si="26"/>
        <v>1.5333333333333332</v>
      </c>
      <c r="P83" s="188">
        <f>IF(B83="Regional crisis",VLOOKUP(C83,'Regional Crises'!$B$1:$R$69,12,FALSE),VLOOKUP(E83,'Country Indicator Data'!$B$4:$I$194,8,FALSE))</f>
        <v>5</v>
      </c>
      <c r="Q83" s="188">
        <f>IF($B83="Regional crisis",((IF(VLOOKUP($C83,'Regional Crises'!$B$1:$R$66,13,FALSE)="x","x",ROUND(IF(VLOOKUP($C83,'Regional Crises'!$B$1:$R$66,13,FALSE)&gt;Q$3,5,IF(VLOOKUP($C83,'Regional Crises'!$B$1:$R$66,13,FALSE)&lt;Q$4,0,5-(LOG(Q$3)-LOG(VLOOKUP($C83,'Regional Crises'!$B$1:$R$66,13,FALSE)))/(LOG(Q$3)-LOG(Q$4))*5)),1)))),(IF(VLOOKUP($E83,'Country Indicator Data'!$B$4:$N$194,9,FALSE)="x","x",ROUND(IF(VLOOKUP($E83,'Country Indicator Data'!$B$4:$N$194,9,FALSE)&gt;Q$3,5,IF(VLOOKUP($E83,'Country Indicator Data'!$B$4:$N$194,9,FALSE)&lt;Q$4,0,5-(LOG(Q$3)-LOG(VLOOKUP($E83,'Country Indicator Data'!$B$4:$N$194,9,FALSE)))/(LOG(Q$3)-LOG(Q$4))*5)),1))))</f>
        <v>4.4000000000000004</v>
      </c>
      <c r="R83" s="188">
        <f t="shared" si="27"/>
        <v>4.7</v>
      </c>
      <c r="S83" s="188">
        <f>IF(B83="Regional crisis",((IF(VLOOKUP($C83,'Regional Crises'!$B$1:$R$66,17,FALSE)="x","x",ROUND(IF(VLOOKUP($C83,'Regional Crises'!$B$1:$R$66,17,FALSE)&gt;S$3,0,IF(VLOOKUP($C83,'Regional Crises'!$B$1:$R$66,17,FALSE)&lt;S$4,5,(S$3-VLOOKUP($C83,'Regional Crises'!$B$1:$R$66,17,FALSE))/(S$3-S$4)*5)),1)))),(IF(VLOOKUP($E83,'Country Indicator Data'!$B$4:$N$194,13,FALSE)="x","x",ROUND(IF(VLOOKUP($E83,'Country Indicator Data'!$B$4:$N$194,13,FALSE)&gt;S$3,0,IF(VLOOKUP($E83,'Country Indicator Data'!$B$4:$N$194,13,FALSE)&lt;S$4,5,(S$3-VLOOKUP($E83,'Country Indicator Data'!$B$4:$N$194,13,FALSE))/(S$3-S$4)*5)),1))))</f>
        <v>3.6</v>
      </c>
      <c r="T83" s="188">
        <f>IF(B83="Regional crisis",((IF(VLOOKUP($C83,'Regional Crises'!$B$1:$R$66,14,FALSE)="x","x",ROUND(IF(VLOOKUP($C83,'Regional Crises'!$B$1:$R$66,14,FALSE)&gt;T$3,0,IF(VLOOKUP($C83,'Regional Crises'!$B$1:$R$66,14,FALSE)&lt;T$4,5,(T$3-VLOOKUP($C83,'Regional Crises'!$B$1:$R$66,14,FALSE))/(T$3-T$4)*5)),1)))),(IF(VLOOKUP($E83,'Country Indicator Data'!$B$4:$N$194,10,FALSE)="x","x",ROUND(IF(VLOOKUP($E83,'Country Indicator Data'!$B$4:$N$194,10,FALSE)&gt;T$3,0,IF(VLOOKUP($E83,'Country Indicator Data'!$B$4:$N$194,10,FALSE)&lt;T$4,5,(T$3-VLOOKUP($E83,'Country Indicator Data'!$B$4:$N$194,10,FALSE))/(T$3-T$4)*5)),1))))</f>
        <v>3.3</v>
      </c>
      <c r="U83" s="188">
        <f>IF(B83="Regional crisis",((IF(VLOOKUP($C83,'Regional Crises'!$B$1:$R$66,15,FALSE)="x","x",ROUND(IF(VLOOKUP($C83,'Regional Crises'!$B$1:$R$66,15,FALSE)&gt;U$3,0,IF(VLOOKUP($C83,'Regional Crises'!$B$1:$R$66,15,FALSE)&lt;U$4,5,(U$3-VLOOKUP($C83,'Regional Crises'!$B$1:$R$66,15,FALSE))/(U$3-U$4)*5)),1)))),(IF(VLOOKUP($E83,'Country Indicator Data'!$B$4:$N$194,11,FALSE)="x","x",ROUND(IF(VLOOKUP($E83,'Country Indicator Data'!$B$4:$N$194,11,FALSE)&gt;U$3,0,IF(VLOOKUP($E83,'Country Indicator Data'!$B$4:$N$194,11,FALSE)&lt;U$4,5,(U$3-VLOOKUP($E83,'Country Indicator Data'!$B$4:$N$194,11,FALSE))/(U$3-U$4)*5)),1))))</f>
        <v>2.8</v>
      </c>
      <c r="V83" s="188">
        <f>IF(B83="Regional crisis",((IF(VLOOKUP($C83,'Regional Crises'!$B$1:$R$66,16,FALSE)="x","x",ROUND(IF(VLOOKUP($C83,'Regional Crises'!$B$1:$R$66,16,FALSE)&gt;V$3,0,IF(VLOOKUP($C83,'Regional Crises'!$B$1:$R$66,16,FALSE)&lt;V$4,5,(V$3-VLOOKUP($C83,'Regional Crises'!$B$1:$R$66,16,FALSE))/(V$3-V$4)*5)),1)))),(IF(VLOOKUP($E83,'Country Indicator Data'!$B$4:$N$194,12,FALSE)="x","x",ROUND(IF(VLOOKUP($E83,'Country Indicator Data'!$B$4:$N$194,12,FALSE)&gt;V$3,0,IF(VLOOKUP($E83,'Country Indicator Data'!$B$4:$N$194,12,FALSE)&lt;V$4,5,(V$3-VLOOKUP($E83,'Country Indicator Data'!$B$4:$N$194,12,FALSE))/(V$3-V$4)*5)),1))))</f>
        <v>3</v>
      </c>
      <c r="W83" s="188">
        <f t="shared" si="28"/>
        <v>3.2</v>
      </c>
      <c r="X83" s="188">
        <f t="shared" si="29"/>
        <v>3.1</v>
      </c>
      <c r="Y83" s="212">
        <f>IF('Core Indicators'!FC80="x","x",IF('Core Indicators'!FC80&gt;=5,5,IF('Core Indicators'!FC80&gt;=4,4,IF('Core Indicators'!FC80&gt;=3,3,IF('Core Indicators'!FC80&gt;=2,2,IF('Core Indicators'!FC80&gt;=1,1,0))))))</f>
        <v>5</v>
      </c>
      <c r="Z83" s="188">
        <f t="shared" si="30"/>
        <v>5</v>
      </c>
      <c r="AA83" s="212">
        <f>'Crisis Indicator Data'!Y80</f>
        <v>0</v>
      </c>
      <c r="AB83" s="212">
        <f>'Crisis Indicator Data'!Z80</f>
        <v>2</v>
      </c>
      <c r="AC83" s="212">
        <f>'Crisis Indicator Data'!AA80</f>
        <v>2</v>
      </c>
      <c r="AD83" s="212">
        <f>'Crisis Indicator Data'!AB80</f>
        <v>3</v>
      </c>
      <c r="AE83" s="212">
        <f t="shared" si="33"/>
        <v>3</v>
      </c>
      <c r="AF83" s="212">
        <f>'Crisis Indicator Data'!AC80</f>
        <v>2</v>
      </c>
      <c r="AG83" s="212">
        <f>'Crisis Indicator Data'!AD80</f>
        <v>2</v>
      </c>
      <c r="AH83" s="212">
        <f t="shared" si="34"/>
        <v>4</v>
      </c>
      <c r="AI83" s="212">
        <f>'Crisis Indicator Data'!AE80</f>
        <v>3</v>
      </c>
      <c r="AJ83" s="212">
        <f>'Crisis Indicator Data'!AF80</f>
        <v>1</v>
      </c>
      <c r="AK83" s="212">
        <f>'Crisis Indicator Data'!AG80</f>
        <v>3</v>
      </c>
      <c r="AL83" s="212">
        <f t="shared" si="35"/>
        <v>5</v>
      </c>
      <c r="AM83" s="188">
        <f t="shared" si="31"/>
        <v>4</v>
      </c>
      <c r="AN83" s="188">
        <f t="shared" si="32"/>
        <v>4.5</v>
      </c>
    </row>
    <row r="84" spans="1:40" ht="13.5" customHeight="1" x14ac:dyDescent="0.3">
      <c r="A84" s="199" t="str">
        <f>'Crisis Indicator Data'!A81</f>
        <v>Refugees from Mali in Mauritania</v>
      </c>
      <c r="B84" s="200" t="str">
        <f>'Crisis Indicator Data'!B81</f>
        <v>International displacement</v>
      </c>
      <c r="C84" s="200" t="str">
        <f>'Crisis Indicator Data'!C81</f>
        <v>MRT002</v>
      </c>
      <c r="D84" s="200" t="str">
        <f>'Crisis Indicator Data'!D81</f>
        <v>Mauritania</v>
      </c>
      <c r="E84" s="201" t="str">
        <f>'Crisis Indicator Data'!E81</f>
        <v>MRT</v>
      </c>
      <c r="F84" s="188">
        <f>IF(B84="Regional crisis",(IF(VLOOKUP($C84,'Regional Crises'!$B$1:$R$66,7,FALSE)="x","x",ROUND(IF(VLOOKUP($C84,'Regional Crises'!$B$1:$R$66,7,FALSE)&gt;$F$3,5,IF(VLOOKUP($C84,'Regional Crises'!$B$1:$R$66,7,FALSE)&lt;F$4,0,($F$3-VLOOKUP($C84,'Regional Crises'!$B$1:$R$66,7,FALSE))/($F$3-$F$4)*5)),1))),IF(VLOOKUP($E84,'Country Indicator Data'!$B$4:$N$194,3,FALSE)="x","x",ROUND(IF(VLOOKUP($E84,'Country Indicator Data'!$B$4:$N$194,3,FALSE)&gt;$F$3,5,IF(VLOOKUP($E84,'Country Indicator Data'!$B$4:$N$194,3,FALSE)&lt;$F$4,0,($F$3-VLOOKUP($E84,'Country Indicator Data'!$B$4:$N$194,3,FALSE))/($F$3-$F$4)*5)),1)))</f>
        <v>3.2</v>
      </c>
      <c r="G84" s="188">
        <f>IF(B84="Regional crisis",(IF(VLOOKUP($C84,'Regional Crises'!$B$1:$R$66,9,FALSE)="x","x",ROUND(IF(VLOOKUP($C84,'Regional Crises'!$B$1:$R$66,9,FALSE)&gt;G$3,5,IF(VLOOKUP($C84,'Regional Crises'!$B$1:$R$66,9,FALSE)&lt;G$4,0,(G$3-VLOOKUP($C84,'Regional Crises'!$B$1:$R$66,9,FALSE))/(G$3-G$4)*5)),1))),IF(VLOOKUP($E84,'Country Indicator Data'!$B$4:$N$194,5,FALSE)="x","x",ROUND(IF(VLOOKUP($E84,'Country Indicator Data'!$B$4:$N$194,5,FALSE)&gt;G$3,5,IF(VLOOKUP($E84,'Country Indicator Data'!$B$4:$N$194,5,FALSE)&lt;G$4,0,(G$3-VLOOKUP($E84,'Country Indicator Data'!$B$4:$N$194,5,FALSE))/(G$3-G$4)*5)),1)))</f>
        <v>2.9</v>
      </c>
      <c r="H84" s="188">
        <f t="shared" si="23"/>
        <v>3.05</v>
      </c>
      <c r="I84" s="188">
        <f>IF(B84="Regional crisis",(IF(VLOOKUP($C84,'Regional Crises'!$B$1:$R$66,6,FALSE)="x","x",ROUND(IF(VLOOKUP($C84,'Regional Crises'!$B$1:$R$66,6,FALSE)&gt;I$3,5,IF(VLOOKUP($C84,'Regional Crises'!$B$1:$R$66,6,FALSE)&lt;I$4,0,5-(I$3-VLOOKUP($C84,'Regional Crises'!$B$1:$R$66,6,FALSE))/(I$3-I$4)*5)),1))),IF(VLOOKUP($E84,'Country Indicator Data'!$B$4:$N$194,2,FALSE)="x","x",ROUND(IF(VLOOKUP($E84,'Country Indicator Data'!$B$4:$N$194,2,FALSE)&gt;I$3,5,IF(VLOOKUP($E84,'Country Indicator Data'!$B$4:$N$194,2,FALSE)&lt;I$4,0,5-(I$3-VLOOKUP($E84,'Country Indicator Data'!$B$4:$N$194,2,FALSE))/(I$3-I$4)*5)),1)))</f>
        <v>3.3</v>
      </c>
      <c r="J84" s="188">
        <f>IF(B84="Regional crisis",(IF(VLOOKUP($C84,'Regional Crises'!$B$1:$R$66,8,FALSE)="x","x",ROUND(IF(VLOOKUP($C84,'Regional Crises'!$B$1:$R$66,8,FALSE)&gt;J$3,5,IF(VLOOKUP($C84,'Regional Crises'!$B$1:$R$66,8,FALSE)&lt;J$4,0,5-(J$3-VLOOKUP($C84,'Regional Crises'!$B$1:$R$66,8,FALSE))/(J$3-J$4)*5)),1))),IF(VLOOKUP($E84,'Country Indicator Data'!$B$4:$N$194,4,FALSE)="x","x",ROUND(IF(VLOOKUP($E84,'Country Indicator Data'!$B$4:$N$194,4,FALSE)&gt;J$3,5,IF(VLOOKUP($E84,'Country Indicator Data'!$B$4:$N$194,4,FALSE)&lt;J$4,0,5-(J$3-VLOOKUP($E84,'Country Indicator Data'!$B$4:$N$194,4,FALSE))/(J$3-J$4)*5)),1)))</f>
        <v>0</v>
      </c>
      <c r="K84" s="188">
        <f t="shared" si="24"/>
        <v>1.65</v>
      </c>
      <c r="L84" s="188">
        <f>IF(B84="Regional crisis",(IF(VLOOKUP($C84,'Regional Crises'!$B$1:$R$66,10,FALSE)="x","x",ROUND(IF(VLOOKUP($C84,'Regional Crises'!$B$1:$R$66,10,FALSE)&gt;L$3,5,IF(VLOOKUP($C84,'Regional Crises'!$B$1:$R$66,10,FALSE)&lt;L$4,0,5-(L$3-VLOOKUP($C84,'Regional Crises'!$B$1:$R$66,10,FALSE))/(L$3-L$4)*5)),1))),IF(VLOOKUP($E84,'Country Indicator Data'!$B$4:$N$194,6,FALSE)="x","x",ROUND(IF(VLOOKUP($E84,'Country Indicator Data'!$B$4:$N$194,6,FALSE)&gt;L$3,5,IF(VLOOKUP($E84,'Country Indicator Data'!$B$4:$N$194,6,FALSE)&lt;L$4,0,5-(L$3-VLOOKUP($E84,'Country Indicator Data'!$B$4:$N$194,6,FALSE))/(L$3-L$4)*5)),1)))</f>
        <v>4.0999999999999996</v>
      </c>
      <c r="M84" s="188">
        <f>IF(B84="Regional crisis",(IF(VLOOKUP($C84,'Regional Crises'!$B$1:$R$66,11,FALSE)="x","x",ROUND(IF(VLOOKUP($C84,'Regional Crises'!$B$1:$R$66,11,FALSE)&gt;M$3,5,IF(VLOOKUP($C84,'Regional Crises'!$B$1:$R$66,11,FALSE)&lt;M$4,0,5-(M$3-VLOOKUP($C84,'Regional Crises'!$B$1:$R$66,11,FALSE))/(M$3-M$4)*5)),1))),IF(VLOOKUP($E84,'Country Indicator Data'!$B$4:$N$194,7,FALSE)="x","x",ROUND(IF(VLOOKUP($E84,'Country Indicator Data'!$B$4:$N$194,7,FALSE)&gt;M$3,5,IF(VLOOKUP($E84,'Country Indicator Data'!$B$4:$N$194,7,FALSE)&lt;M$4,0,5-(M$3-VLOOKUP($E84,'Country Indicator Data'!$B$4:$N$194,7,FALSE))/(M$3-M$4)*5)),1)))</f>
        <v>0.9</v>
      </c>
      <c r="N84" s="188">
        <f t="shared" si="25"/>
        <v>2.5</v>
      </c>
      <c r="O84" s="188">
        <f t="shared" si="26"/>
        <v>2.4</v>
      </c>
      <c r="P84" s="188">
        <f>IF(B84="Regional crisis",VLOOKUP(C84,'Regional Crises'!$B$1:$R$69,12,FALSE),VLOOKUP(E84,'Country Indicator Data'!$B$4:$I$194,8,FALSE))</f>
        <v>2</v>
      </c>
      <c r="Q84" s="188" t="str">
        <f>IF($B84="Regional crisis",((IF(VLOOKUP($C84,'Regional Crises'!$B$1:$R$66,13,FALSE)="x","x",ROUND(IF(VLOOKUP($C84,'Regional Crises'!$B$1:$R$66,13,FALSE)&gt;Q$3,5,IF(VLOOKUP($C84,'Regional Crises'!$B$1:$R$66,13,FALSE)&lt;Q$4,0,5-(LOG(Q$3)-LOG(VLOOKUP($C84,'Regional Crises'!$B$1:$R$66,13,FALSE)))/(LOG(Q$3)-LOG(Q$4))*5)),1)))),(IF(VLOOKUP($E84,'Country Indicator Data'!$B$4:$N$194,9,FALSE)="x","x",ROUND(IF(VLOOKUP($E84,'Country Indicator Data'!$B$4:$N$194,9,FALSE)&gt;Q$3,5,IF(VLOOKUP($E84,'Country Indicator Data'!$B$4:$N$194,9,FALSE)&lt;Q$4,0,5-(LOG(Q$3)-LOG(VLOOKUP($E84,'Country Indicator Data'!$B$4:$N$194,9,FALSE)))/(LOG(Q$3)-LOG(Q$4))*5)),1))))</f>
        <v>x</v>
      </c>
      <c r="R84" s="188">
        <f t="shared" si="27"/>
        <v>2</v>
      </c>
      <c r="S84" s="188">
        <f>IF(B84="Regional crisis",((IF(VLOOKUP($C84,'Regional Crises'!$B$1:$R$66,17,FALSE)="x","x",ROUND(IF(VLOOKUP($C84,'Regional Crises'!$B$1:$R$66,17,FALSE)&gt;S$3,0,IF(VLOOKUP($C84,'Regional Crises'!$B$1:$R$66,17,FALSE)&lt;S$4,5,(S$3-VLOOKUP($C84,'Regional Crises'!$B$1:$R$66,17,FALSE))/(S$3-S$4)*5)),1)))),(IF(VLOOKUP($E84,'Country Indicator Data'!$B$4:$N$194,13,FALSE)="x","x",ROUND(IF(VLOOKUP($E84,'Country Indicator Data'!$B$4:$N$194,13,FALSE)&gt;S$3,0,IF(VLOOKUP($E84,'Country Indicator Data'!$B$4:$N$194,13,FALSE)&lt;S$4,5,(S$3-VLOOKUP($E84,'Country Indicator Data'!$B$4:$N$194,13,FALSE))/(S$3-S$4)*5)),1))))</f>
        <v>3.6</v>
      </c>
      <c r="T84" s="188">
        <f>IF(B84="Regional crisis",((IF(VLOOKUP($C84,'Regional Crises'!$B$1:$R$66,14,FALSE)="x","x",ROUND(IF(VLOOKUP($C84,'Regional Crises'!$B$1:$R$66,14,FALSE)&gt;T$3,0,IF(VLOOKUP($C84,'Regional Crises'!$B$1:$R$66,14,FALSE)&lt;T$4,5,(T$3-VLOOKUP($C84,'Regional Crises'!$B$1:$R$66,14,FALSE))/(T$3-T$4)*5)),1)))),(IF(VLOOKUP($E84,'Country Indicator Data'!$B$4:$N$194,10,FALSE)="x","x",ROUND(IF(VLOOKUP($E84,'Country Indicator Data'!$B$4:$N$194,10,FALSE)&gt;T$3,0,IF(VLOOKUP($E84,'Country Indicator Data'!$B$4:$N$194,10,FALSE)&lt;T$4,5,(T$3-VLOOKUP($E84,'Country Indicator Data'!$B$4:$N$194,10,FALSE))/(T$3-T$4)*5)),1))))</f>
        <v>3.1</v>
      </c>
      <c r="U84" s="188">
        <f>IF(B84="Regional crisis",((IF(VLOOKUP($C84,'Regional Crises'!$B$1:$R$66,15,FALSE)="x","x",ROUND(IF(VLOOKUP($C84,'Regional Crises'!$B$1:$R$66,15,FALSE)&gt;U$3,0,IF(VLOOKUP($C84,'Regional Crises'!$B$1:$R$66,15,FALSE)&lt;U$4,5,(U$3-VLOOKUP($C84,'Regional Crises'!$B$1:$R$66,15,FALSE))/(U$3-U$4)*5)),1)))),(IF(VLOOKUP($E84,'Country Indicator Data'!$B$4:$N$194,11,FALSE)="x","x",ROUND(IF(VLOOKUP($E84,'Country Indicator Data'!$B$4:$N$194,11,FALSE)&gt;U$3,0,IF(VLOOKUP($E84,'Country Indicator Data'!$B$4:$N$194,11,FALSE)&lt;U$4,5,(U$3-VLOOKUP($E84,'Country Indicator Data'!$B$4:$N$194,11,FALSE))/(U$3-U$4)*5)),1))))</f>
        <v>3</v>
      </c>
      <c r="V84" s="188">
        <f>IF(B84="Regional crisis",((IF(VLOOKUP($C84,'Regional Crises'!$B$1:$R$66,16,FALSE)="x","x",ROUND(IF(VLOOKUP($C84,'Regional Crises'!$B$1:$R$66,16,FALSE)&gt;V$3,0,IF(VLOOKUP($C84,'Regional Crises'!$B$1:$R$66,16,FALSE)&lt;V$4,5,(V$3-VLOOKUP($C84,'Regional Crises'!$B$1:$R$66,16,FALSE))/(V$3-V$4)*5)),1)))),(IF(VLOOKUP($E84,'Country Indicator Data'!$B$4:$N$194,12,FALSE)="x","x",ROUND(IF(VLOOKUP($E84,'Country Indicator Data'!$B$4:$N$194,12,FALSE)&gt;V$3,0,IF(VLOOKUP($E84,'Country Indicator Data'!$B$4:$N$194,12,FALSE)&lt;V$4,5,(V$3-VLOOKUP($E84,'Country Indicator Data'!$B$4:$N$194,12,FALSE))/(V$3-V$4)*5)),1))))</f>
        <v>3.3</v>
      </c>
      <c r="W84" s="188">
        <f t="shared" si="28"/>
        <v>3.3</v>
      </c>
      <c r="X84" s="188">
        <f t="shared" si="29"/>
        <v>2.6</v>
      </c>
      <c r="Y84" s="212">
        <f>IF('Core Indicators'!FC81="x","x",IF('Core Indicators'!FC81&gt;=5,5,IF('Core Indicators'!FC81&gt;=4,4,IF('Core Indicators'!FC81&gt;=3,3,IF('Core Indicators'!FC81&gt;=2,2,IF('Core Indicators'!FC81&gt;=1,1,0))))))</f>
        <v>2</v>
      </c>
      <c r="Z84" s="188">
        <f t="shared" si="30"/>
        <v>2</v>
      </c>
      <c r="AA84" s="212">
        <f>'Crisis Indicator Data'!Y81</f>
        <v>0</v>
      </c>
      <c r="AB84" s="212">
        <f>'Crisis Indicator Data'!Z81</f>
        <v>0</v>
      </c>
      <c r="AC84" s="212">
        <f>'Crisis Indicator Data'!AA81</f>
        <v>0</v>
      </c>
      <c r="AD84" s="212">
        <f>'Crisis Indicator Data'!AB81</f>
        <v>0</v>
      </c>
      <c r="AE84" s="212">
        <f t="shared" si="33"/>
        <v>0</v>
      </c>
      <c r="AF84" s="212">
        <f>'Crisis Indicator Data'!AC81</f>
        <v>0</v>
      </c>
      <c r="AG84" s="212">
        <f>'Crisis Indicator Data'!AD81</f>
        <v>0</v>
      </c>
      <c r="AH84" s="212">
        <f t="shared" si="34"/>
        <v>0</v>
      </c>
      <c r="AI84" s="212">
        <f>'Crisis Indicator Data'!AE81</f>
        <v>0</v>
      </c>
      <c r="AJ84" s="212">
        <f>'Crisis Indicator Data'!AF81</f>
        <v>1</v>
      </c>
      <c r="AK84" s="212">
        <f>'Crisis Indicator Data'!AG81</f>
        <v>3</v>
      </c>
      <c r="AL84" s="212">
        <f t="shared" si="35"/>
        <v>3</v>
      </c>
      <c r="AM84" s="188">
        <f t="shared" si="31"/>
        <v>1</v>
      </c>
      <c r="AN84" s="188">
        <f t="shared" si="32"/>
        <v>1.5</v>
      </c>
    </row>
    <row r="85" spans="1:40" ht="13.5" customHeight="1" x14ac:dyDescent="0.3">
      <c r="A85" s="199" t="str">
        <f>'Crisis Indicator Data'!A82</f>
        <v>Food Security in Mauritania</v>
      </c>
      <c r="B85" s="200" t="str">
        <f>'Crisis Indicator Data'!B82</f>
        <v>Drought</v>
      </c>
      <c r="C85" s="200" t="str">
        <f>'Crisis Indicator Data'!C82</f>
        <v>MRT003</v>
      </c>
      <c r="D85" s="200" t="str">
        <f>'Crisis Indicator Data'!D82</f>
        <v>Mauritania</v>
      </c>
      <c r="E85" s="201" t="str">
        <f>'Crisis Indicator Data'!E82</f>
        <v>MRT</v>
      </c>
      <c r="F85" s="188">
        <f>IF(B85="Regional crisis",(IF(VLOOKUP($C85,'Regional Crises'!$B$1:$R$66,7,FALSE)="x","x",ROUND(IF(VLOOKUP($C85,'Regional Crises'!$B$1:$R$66,7,FALSE)&gt;$F$3,5,IF(VLOOKUP($C85,'Regional Crises'!$B$1:$R$66,7,FALSE)&lt;F$4,0,($F$3-VLOOKUP($C85,'Regional Crises'!$B$1:$R$66,7,FALSE))/($F$3-$F$4)*5)),1))),IF(VLOOKUP($E85,'Country Indicator Data'!$B$4:$N$194,3,FALSE)="x","x",ROUND(IF(VLOOKUP($E85,'Country Indicator Data'!$B$4:$N$194,3,FALSE)&gt;$F$3,5,IF(VLOOKUP($E85,'Country Indicator Data'!$B$4:$N$194,3,FALSE)&lt;$F$4,0,($F$3-VLOOKUP($E85,'Country Indicator Data'!$B$4:$N$194,3,FALSE))/($F$3-$F$4)*5)),1)))</f>
        <v>3.2</v>
      </c>
      <c r="G85" s="188">
        <f>IF(B85="Regional crisis",(IF(VLOOKUP($C85,'Regional Crises'!$B$1:$R$66,9,FALSE)="x","x",ROUND(IF(VLOOKUP($C85,'Regional Crises'!$B$1:$R$66,9,FALSE)&gt;G$3,5,IF(VLOOKUP($C85,'Regional Crises'!$B$1:$R$66,9,FALSE)&lt;G$4,0,(G$3-VLOOKUP($C85,'Regional Crises'!$B$1:$R$66,9,FALSE))/(G$3-G$4)*5)),1))),IF(VLOOKUP($E85,'Country Indicator Data'!$B$4:$N$194,5,FALSE)="x","x",ROUND(IF(VLOOKUP($E85,'Country Indicator Data'!$B$4:$N$194,5,FALSE)&gt;G$3,5,IF(VLOOKUP($E85,'Country Indicator Data'!$B$4:$N$194,5,FALSE)&lt;G$4,0,(G$3-VLOOKUP($E85,'Country Indicator Data'!$B$4:$N$194,5,FALSE))/(G$3-G$4)*5)),1)))</f>
        <v>2.9</v>
      </c>
      <c r="H85" s="188">
        <f t="shared" si="23"/>
        <v>3.05</v>
      </c>
      <c r="I85" s="188">
        <f>IF(B85="Regional crisis",(IF(VLOOKUP($C85,'Regional Crises'!$B$1:$R$66,6,FALSE)="x","x",ROUND(IF(VLOOKUP($C85,'Regional Crises'!$B$1:$R$66,6,FALSE)&gt;I$3,5,IF(VLOOKUP($C85,'Regional Crises'!$B$1:$R$66,6,FALSE)&lt;I$4,0,5-(I$3-VLOOKUP($C85,'Regional Crises'!$B$1:$R$66,6,FALSE))/(I$3-I$4)*5)),1))),IF(VLOOKUP($E85,'Country Indicator Data'!$B$4:$N$194,2,FALSE)="x","x",ROUND(IF(VLOOKUP($E85,'Country Indicator Data'!$B$4:$N$194,2,FALSE)&gt;I$3,5,IF(VLOOKUP($E85,'Country Indicator Data'!$B$4:$N$194,2,FALSE)&lt;I$4,0,5-(I$3-VLOOKUP($E85,'Country Indicator Data'!$B$4:$N$194,2,FALSE))/(I$3-I$4)*5)),1)))</f>
        <v>3.3</v>
      </c>
      <c r="J85" s="188">
        <f>IF(B85="Regional crisis",(IF(VLOOKUP($C85,'Regional Crises'!$B$1:$R$66,8,FALSE)="x","x",ROUND(IF(VLOOKUP($C85,'Regional Crises'!$B$1:$R$66,8,FALSE)&gt;J$3,5,IF(VLOOKUP($C85,'Regional Crises'!$B$1:$R$66,8,FALSE)&lt;J$4,0,5-(J$3-VLOOKUP($C85,'Regional Crises'!$B$1:$R$66,8,FALSE))/(J$3-J$4)*5)),1))),IF(VLOOKUP($E85,'Country Indicator Data'!$B$4:$N$194,4,FALSE)="x","x",ROUND(IF(VLOOKUP($E85,'Country Indicator Data'!$B$4:$N$194,4,FALSE)&gt;J$3,5,IF(VLOOKUP($E85,'Country Indicator Data'!$B$4:$N$194,4,FALSE)&lt;J$4,0,5-(J$3-VLOOKUP($E85,'Country Indicator Data'!$B$4:$N$194,4,FALSE))/(J$3-J$4)*5)),1)))</f>
        <v>0</v>
      </c>
      <c r="K85" s="188">
        <f t="shared" si="24"/>
        <v>1.65</v>
      </c>
      <c r="L85" s="188">
        <f>IF(B85="Regional crisis",(IF(VLOOKUP($C85,'Regional Crises'!$B$1:$R$66,10,FALSE)="x","x",ROUND(IF(VLOOKUP($C85,'Regional Crises'!$B$1:$R$66,10,FALSE)&gt;L$3,5,IF(VLOOKUP($C85,'Regional Crises'!$B$1:$R$66,10,FALSE)&lt;L$4,0,5-(L$3-VLOOKUP($C85,'Regional Crises'!$B$1:$R$66,10,FALSE))/(L$3-L$4)*5)),1))),IF(VLOOKUP($E85,'Country Indicator Data'!$B$4:$N$194,6,FALSE)="x","x",ROUND(IF(VLOOKUP($E85,'Country Indicator Data'!$B$4:$N$194,6,FALSE)&gt;L$3,5,IF(VLOOKUP($E85,'Country Indicator Data'!$B$4:$N$194,6,FALSE)&lt;L$4,0,5-(L$3-VLOOKUP($E85,'Country Indicator Data'!$B$4:$N$194,6,FALSE))/(L$3-L$4)*5)),1)))</f>
        <v>4.0999999999999996</v>
      </c>
      <c r="M85" s="188">
        <f>IF(B85="Regional crisis",(IF(VLOOKUP($C85,'Regional Crises'!$B$1:$R$66,11,FALSE)="x","x",ROUND(IF(VLOOKUP($C85,'Regional Crises'!$B$1:$R$66,11,FALSE)&gt;M$3,5,IF(VLOOKUP($C85,'Regional Crises'!$B$1:$R$66,11,FALSE)&lt;M$4,0,5-(M$3-VLOOKUP($C85,'Regional Crises'!$B$1:$R$66,11,FALSE))/(M$3-M$4)*5)),1))),IF(VLOOKUP($E85,'Country Indicator Data'!$B$4:$N$194,7,FALSE)="x","x",ROUND(IF(VLOOKUP($E85,'Country Indicator Data'!$B$4:$N$194,7,FALSE)&gt;M$3,5,IF(VLOOKUP($E85,'Country Indicator Data'!$B$4:$N$194,7,FALSE)&lt;M$4,0,5-(M$3-VLOOKUP($E85,'Country Indicator Data'!$B$4:$N$194,7,FALSE))/(M$3-M$4)*5)),1)))</f>
        <v>0.9</v>
      </c>
      <c r="N85" s="188">
        <f t="shared" si="25"/>
        <v>2.5</v>
      </c>
      <c r="O85" s="188">
        <f t="shared" si="26"/>
        <v>2.4</v>
      </c>
      <c r="P85" s="188">
        <f>IF(B85="Regional crisis",VLOOKUP(C85,'Regional Crises'!$B$1:$R$69,12,FALSE),VLOOKUP(E85,'Country Indicator Data'!$B$4:$I$194,8,FALSE))</f>
        <v>2</v>
      </c>
      <c r="Q85" s="188" t="str">
        <f>IF($B85="Regional crisis",((IF(VLOOKUP($C85,'Regional Crises'!$B$1:$R$66,13,FALSE)="x","x",ROUND(IF(VLOOKUP($C85,'Regional Crises'!$B$1:$R$66,13,FALSE)&gt;Q$3,5,IF(VLOOKUP($C85,'Regional Crises'!$B$1:$R$66,13,FALSE)&lt;Q$4,0,5-(LOG(Q$3)-LOG(VLOOKUP($C85,'Regional Crises'!$B$1:$R$66,13,FALSE)))/(LOG(Q$3)-LOG(Q$4))*5)),1)))),(IF(VLOOKUP($E85,'Country Indicator Data'!$B$4:$N$194,9,FALSE)="x","x",ROUND(IF(VLOOKUP($E85,'Country Indicator Data'!$B$4:$N$194,9,FALSE)&gt;Q$3,5,IF(VLOOKUP($E85,'Country Indicator Data'!$B$4:$N$194,9,FALSE)&lt;Q$4,0,5-(LOG(Q$3)-LOG(VLOOKUP($E85,'Country Indicator Data'!$B$4:$N$194,9,FALSE)))/(LOG(Q$3)-LOG(Q$4))*5)),1))))</f>
        <v>x</v>
      </c>
      <c r="R85" s="188">
        <f t="shared" si="27"/>
        <v>2</v>
      </c>
      <c r="S85" s="188">
        <f>IF(B85="Regional crisis",((IF(VLOOKUP($C85,'Regional Crises'!$B$1:$R$66,17,FALSE)="x","x",ROUND(IF(VLOOKUP($C85,'Regional Crises'!$B$1:$R$66,17,FALSE)&gt;S$3,0,IF(VLOOKUP($C85,'Regional Crises'!$B$1:$R$66,17,FALSE)&lt;S$4,5,(S$3-VLOOKUP($C85,'Regional Crises'!$B$1:$R$66,17,FALSE))/(S$3-S$4)*5)),1)))),(IF(VLOOKUP($E85,'Country Indicator Data'!$B$4:$N$194,13,FALSE)="x","x",ROUND(IF(VLOOKUP($E85,'Country Indicator Data'!$B$4:$N$194,13,FALSE)&gt;S$3,0,IF(VLOOKUP($E85,'Country Indicator Data'!$B$4:$N$194,13,FALSE)&lt;S$4,5,(S$3-VLOOKUP($E85,'Country Indicator Data'!$B$4:$N$194,13,FALSE))/(S$3-S$4)*5)),1))))</f>
        <v>3.6</v>
      </c>
      <c r="T85" s="188">
        <f>IF(B85="Regional crisis",((IF(VLOOKUP($C85,'Regional Crises'!$B$1:$R$66,14,FALSE)="x","x",ROUND(IF(VLOOKUP($C85,'Regional Crises'!$B$1:$R$66,14,FALSE)&gt;T$3,0,IF(VLOOKUP($C85,'Regional Crises'!$B$1:$R$66,14,FALSE)&lt;T$4,5,(T$3-VLOOKUP($C85,'Regional Crises'!$B$1:$R$66,14,FALSE))/(T$3-T$4)*5)),1)))),(IF(VLOOKUP($E85,'Country Indicator Data'!$B$4:$N$194,10,FALSE)="x","x",ROUND(IF(VLOOKUP($E85,'Country Indicator Data'!$B$4:$N$194,10,FALSE)&gt;T$3,0,IF(VLOOKUP($E85,'Country Indicator Data'!$B$4:$N$194,10,FALSE)&lt;T$4,5,(T$3-VLOOKUP($E85,'Country Indicator Data'!$B$4:$N$194,10,FALSE))/(T$3-T$4)*5)),1))))</f>
        <v>3.1</v>
      </c>
      <c r="U85" s="188">
        <f>IF(B85="Regional crisis",((IF(VLOOKUP($C85,'Regional Crises'!$B$1:$R$66,15,FALSE)="x","x",ROUND(IF(VLOOKUP($C85,'Regional Crises'!$B$1:$R$66,15,FALSE)&gt;U$3,0,IF(VLOOKUP($C85,'Regional Crises'!$B$1:$R$66,15,FALSE)&lt;U$4,5,(U$3-VLOOKUP($C85,'Regional Crises'!$B$1:$R$66,15,FALSE))/(U$3-U$4)*5)),1)))),(IF(VLOOKUP($E85,'Country Indicator Data'!$B$4:$N$194,11,FALSE)="x","x",ROUND(IF(VLOOKUP($E85,'Country Indicator Data'!$B$4:$N$194,11,FALSE)&gt;U$3,0,IF(VLOOKUP($E85,'Country Indicator Data'!$B$4:$N$194,11,FALSE)&lt;U$4,5,(U$3-VLOOKUP($E85,'Country Indicator Data'!$B$4:$N$194,11,FALSE))/(U$3-U$4)*5)),1))))</f>
        <v>3</v>
      </c>
      <c r="V85" s="188">
        <f>IF(B85="Regional crisis",((IF(VLOOKUP($C85,'Regional Crises'!$B$1:$R$66,16,FALSE)="x","x",ROUND(IF(VLOOKUP($C85,'Regional Crises'!$B$1:$R$66,16,FALSE)&gt;V$3,0,IF(VLOOKUP($C85,'Regional Crises'!$B$1:$R$66,16,FALSE)&lt;V$4,5,(V$3-VLOOKUP($C85,'Regional Crises'!$B$1:$R$66,16,FALSE))/(V$3-V$4)*5)),1)))),(IF(VLOOKUP($E85,'Country Indicator Data'!$B$4:$N$194,12,FALSE)="x","x",ROUND(IF(VLOOKUP($E85,'Country Indicator Data'!$B$4:$N$194,12,FALSE)&gt;V$3,0,IF(VLOOKUP($E85,'Country Indicator Data'!$B$4:$N$194,12,FALSE)&lt;V$4,5,(V$3-VLOOKUP($E85,'Country Indicator Data'!$B$4:$N$194,12,FALSE))/(V$3-V$4)*5)),1))))</f>
        <v>3.3</v>
      </c>
      <c r="W85" s="188">
        <f t="shared" si="28"/>
        <v>3.3</v>
      </c>
      <c r="X85" s="188">
        <f t="shared" si="29"/>
        <v>2.6</v>
      </c>
      <c r="Y85" s="212">
        <f>IF('Core Indicators'!FC82="x","x",IF('Core Indicators'!FC82&gt;=5,5,IF('Core Indicators'!FC82&gt;=4,4,IF('Core Indicators'!FC82&gt;=3,3,IF('Core Indicators'!FC82&gt;=2,2,IF('Core Indicators'!FC82&gt;=1,1,0))))))</f>
        <v>3</v>
      </c>
      <c r="Z85" s="188">
        <f t="shared" si="30"/>
        <v>3</v>
      </c>
      <c r="AA85" s="212">
        <f>'Crisis Indicator Data'!Y82</f>
        <v>0</v>
      </c>
      <c r="AB85" s="212">
        <f>'Crisis Indicator Data'!Z82</f>
        <v>0</v>
      </c>
      <c r="AC85" s="212">
        <f>'Crisis Indicator Data'!AA82</f>
        <v>0</v>
      </c>
      <c r="AD85" s="212">
        <f>'Crisis Indicator Data'!AB82</f>
        <v>0</v>
      </c>
      <c r="AE85" s="212">
        <f t="shared" si="33"/>
        <v>0</v>
      </c>
      <c r="AF85" s="212">
        <f>'Crisis Indicator Data'!AC82</f>
        <v>0</v>
      </c>
      <c r="AG85" s="212">
        <f>'Crisis Indicator Data'!AD82</f>
        <v>0</v>
      </c>
      <c r="AH85" s="212">
        <f t="shared" si="34"/>
        <v>0</v>
      </c>
      <c r="AI85" s="212">
        <f>'Crisis Indicator Data'!AE82</f>
        <v>0</v>
      </c>
      <c r="AJ85" s="212">
        <f>'Crisis Indicator Data'!AF82</f>
        <v>1</v>
      </c>
      <c r="AK85" s="212">
        <f>'Crisis Indicator Data'!AG82</f>
        <v>3</v>
      </c>
      <c r="AL85" s="212">
        <f t="shared" si="35"/>
        <v>3</v>
      </c>
      <c r="AM85" s="188">
        <f t="shared" si="31"/>
        <v>1</v>
      </c>
      <c r="AN85" s="188">
        <f t="shared" si="32"/>
        <v>2</v>
      </c>
    </row>
    <row r="86" spans="1:40" ht="13.5" customHeight="1" x14ac:dyDescent="0.3">
      <c r="A86" s="199" t="str">
        <f>'Crisis Indicator Data'!A83</f>
        <v>Multiple crisis in Mexico</v>
      </c>
      <c r="B86" s="200" t="str">
        <f>'Crisis Indicator Data'!B83</f>
        <v>Multiple crises country</v>
      </c>
      <c r="C86" s="200" t="str">
        <f>'Crisis Indicator Data'!C83</f>
        <v>MEX001</v>
      </c>
      <c r="D86" s="200" t="str">
        <f>'Crisis Indicator Data'!D83</f>
        <v>Mexico</v>
      </c>
      <c r="E86" s="201" t="str">
        <f>'Crisis Indicator Data'!E83</f>
        <v>MEX</v>
      </c>
      <c r="F86" s="188">
        <f>IF(B86="Regional crisis",(IF(VLOOKUP($C86,'Regional Crises'!$B$1:$R$66,7,FALSE)="x","x",ROUND(IF(VLOOKUP($C86,'Regional Crises'!$B$1:$R$66,7,FALSE)&gt;$F$3,5,IF(VLOOKUP($C86,'Regional Crises'!$B$1:$R$66,7,FALSE)&lt;F$4,0,($F$3-VLOOKUP($C86,'Regional Crises'!$B$1:$R$66,7,FALSE))/($F$3-$F$4)*5)),1))),IF(VLOOKUP($E86,'Country Indicator Data'!$B$4:$N$194,3,FALSE)="x","x",ROUND(IF(VLOOKUP($E86,'Country Indicator Data'!$B$4:$N$194,3,FALSE)&gt;$F$3,5,IF(VLOOKUP($E86,'Country Indicator Data'!$B$4:$N$194,3,FALSE)&lt;$F$4,0,($F$3-VLOOKUP($E86,'Country Indicator Data'!$B$4:$N$194,3,FALSE))/($F$3-$F$4)*5)),1)))</f>
        <v>1.4</v>
      </c>
      <c r="G86" s="188">
        <f>IF(B86="Regional crisis",(IF(VLOOKUP($C86,'Regional Crises'!$B$1:$R$66,9,FALSE)="x","x",ROUND(IF(VLOOKUP($C86,'Regional Crises'!$B$1:$R$66,9,FALSE)&gt;G$3,5,IF(VLOOKUP($C86,'Regional Crises'!$B$1:$R$66,9,FALSE)&lt;G$4,0,(G$3-VLOOKUP($C86,'Regional Crises'!$B$1:$R$66,9,FALSE))/(G$3-G$4)*5)),1))),IF(VLOOKUP($E86,'Country Indicator Data'!$B$4:$N$194,5,FALSE)="x","x",ROUND(IF(VLOOKUP($E86,'Country Indicator Data'!$B$4:$N$194,5,FALSE)&gt;G$3,5,IF(VLOOKUP($E86,'Country Indicator Data'!$B$4:$N$194,5,FALSE)&lt;G$4,0,(G$3-VLOOKUP($E86,'Country Indicator Data'!$B$4:$N$194,5,FALSE))/(G$3-G$4)*5)),1)))</f>
        <v>2</v>
      </c>
      <c r="H86" s="188">
        <f t="shared" si="23"/>
        <v>1.7</v>
      </c>
      <c r="I86" s="188">
        <f>IF(B86="Regional crisis",(IF(VLOOKUP($C86,'Regional Crises'!$B$1:$R$66,6,FALSE)="x","x",ROUND(IF(VLOOKUP($C86,'Regional Crises'!$B$1:$R$66,6,FALSE)&gt;I$3,5,IF(VLOOKUP($C86,'Regional Crises'!$B$1:$R$66,6,FALSE)&lt;I$4,0,5-(I$3-VLOOKUP($C86,'Regional Crises'!$B$1:$R$66,6,FALSE))/(I$3-I$4)*5)),1))),IF(VLOOKUP($E86,'Country Indicator Data'!$B$4:$N$194,2,FALSE)="x","x",ROUND(IF(VLOOKUP($E86,'Country Indicator Data'!$B$4:$N$194,2,FALSE)&gt;I$3,5,IF(VLOOKUP($E86,'Country Indicator Data'!$B$4:$N$194,2,FALSE)&lt;I$4,0,5-(I$3-VLOOKUP($E86,'Country Indicator Data'!$B$4:$N$194,2,FALSE))/(I$3-I$4)*5)),1)))</f>
        <v>1.7</v>
      </c>
      <c r="J86" s="188">
        <f>IF(B86="Regional crisis",(IF(VLOOKUP($C86,'Regional Crises'!$B$1:$R$66,8,FALSE)="x","x",ROUND(IF(VLOOKUP($C86,'Regional Crises'!$B$1:$R$66,8,FALSE)&gt;J$3,5,IF(VLOOKUP($C86,'Regional Crises'!$B$1:$R$66,8,FALSE)&lt;J$4,0,5-(J$3-VLOOKUP($C86,'Regional Crises'!$B$1:$R$66,8,FALSE))/(J$3-J$4)*5)),1))),IF(VLOOKUP($E86,'Country Indicator Data'!$B$4:$N$194,4,FALSE)="x","x",ROUND(IF(VLOOKUP($E86,'Country Indicator Data'!$B$4:$N$194,4,FALSE)&gt;J$3,5,IF(VLOOKUP($E86,'Country Indicator Data'!$B$4:$N$194,4,FALSE)&lt;J$4,0,5-(J$3-VLOOKUP($E86,'Country Indicator Data'!$B$4:$N$194,4,FALSE))/(J$3-J$4)*5)),1)))</f>
        <v>1.1000000000000001</v>
      </c>
      <c r="K86" s="188">
        <f t="shared" si="24"/>
        <v>1.4</v>
      </c>
      <c r="L86" s="188">
        <f>IF(B86="Regional crisis",(IF(VLOOKUP($C86,'Regional Crises'!$B$1:$R$66,10,FALSE)="x","x",ROUND(IF(VLOOKUP($C86,'Regional Crises'!$B$1:$R$66,10,FALSE)&gt;L$3,5,IF(VLOOKUP($C86,'Regional Crises'!$B$1:$R$66,10,FALSE)&lt;L$4,0,5-(L$3-VLOOKUP($C86,'Regional Crises'!$B$1:$R$66,10,FALSE))/(L$3-L$4)*5)),1))),IF(VLOOKUP($E86,'Country Indicator Data'!$B$4:$N$194,6,FALSE)="x","x",ROUND(IF(VLOOKUP($E86,'Country Indicator Data'!$B$4:$N$194,6,FALSE)&gt;L$3,5,IF(VLOOKUP($E86,'Country Indicator Data'!$B$4:$N$194,6,FALSE)&lt;L$4,0,5-(L$3-VLOOKUP($E86,'Country Indicator Data'!$B$4:$N$194,6,FALSE))/(L$3-L$4)*5)),1)))</f>
        <v>2.2000000000000002</v>
      </c>
      <c r="M86" s="188">
        <f>IF(B86="Regional crisis",(IF(VLOOKUP($C86,'Regional Crises'!$B$1:$R$66,11,FALSE)="x","x",ROUND(IF(VLOOKUP($C86,'Regional Crises'!$B$1:$R$66,11,FALSE)&gt;M$3,5,IF(VLOOKUP($C86,'Regional Crises'!$B$1:$R$66,11,FALSE)&lt;M$4,0,5-(M$3-VLOOKUP($C86,'Regional Crises'!$B$1:$R$66,11,FALSE))/(M$3-M$4)*5)),1))),IF(VLOOKUP($E86,'Country Indicator Data'!$B$4:$N$194,7,FALSE)="x","x",ROUND(IF(VLOOKUP($E86,'Country Indicator Data'!$B$4:$N$194,7,FALSE)&gt;M$3,5,IF(VLOOKUP($E86,'Country Indicator Data'!$B$4:$N$194,7,FALSE)&lt;M$4,0,5-(M$3-VLOOKUP($E86,'Country Indicator Data'!$B$4:$N$194,7,FALSE))/(M$3-M$4)*5)),1)))</f>
        <v>2.6</v>
      </c>
      <c r="N86" s="188">
        <f t="shared" si="25"/>
        <v>2.4000000000000004</v>
      </c>
      <c r="O86" s="188">
        <f t="shared" si="26"/>
        <v>1.8333333333333333</v>
      </c>
      <c r="P86" s="188">
        <f>IF(B86="Regional crisis",VLOOKUP(C86,'Regional Crises'!$B$1:$R$69,12,FALSE),VLOOKUP(E86,'Country Indicator Data'!$B$4:$I$194,8,FALSE))</f>
        <v>5</v>
      </c>
      <c r="Q86" s="188">
        <f>IF($B86="Regional crisis",((IF(VLOOKUP($C86,'Regional Crises'!$B$1:$R$66,13,FALSE)="x","x",ROUND(IF(VLOOKUP($C86,'Regional Crises'!$B$1:$R$66,13,FALSE)&gt;Q$3,5,IF(VLOOKUP($C86,'Regional Crises'!$B$1:$R$66,13,FALSE)&lt;Q$4,0,5-(LOG(Q$3)-LOG(VLOOKUP($C86,'Regional Crises'!$B$1:$R$66,13,FALSE)))/(LOG(Q$3)-LOG(Q$4))*5)),1)))),(IF(VLOOKUP($E86,'Country Indicator Data'!$B$4:$N$194,9,FALSE)="x","x",ROUND(IF(VLOOKUP($E86,'Country Indicator Data'!$B$4:$N$194,9,FALSE)&gt;Q$3,5,IF(VLOOKUP($E86,'Country Indicator Data'!$B$4:$N$194,9,FALSE)&lt;Q$4,0,5-(LOG(Q$3)-LOG(VLOOKUP($E86,'Country Indicator Data'!$B$4:$N$194,9,FALSE)))/(LOG(Q$3)-LOG(Q$4))*5)),1))))</f>
        <v>5</v>
      </c>
      <c r="R86" s="188">
        <f t="shared" si="27"/>
        <v>5</v>
      </c>
      <c r="S86" s="188">
        <f>IF(B86="Regional crisis",((IF(VLOOKUP($C86,'Regional Crises'!$B$1:$R$66,17,FALSE)="x","x",ROUND(IF(VLOOKUP($C86,'Regional Crises'!$B$1:$R$66,17,FALSE)&gt;S$3,0,IF(VLOOKUP($C86,'Regional Crises'!$B$1:$R$66,17,FALSE)&lt;S$4,5,(S$3-VLOOKUP($C86,'Regional Crises'!$B$1:$R$66,17,FALSE))/(S$3-S$4)*5)),1)))),(IF(VLOOKUP($E86,'Country Indicator Data'!$B$4:$N$194,13,FALSE)="x","x",ROUND(IF(VLOOKUP($E86,'Country Indicator Data'!$B$4:$N$194,13,FALSE)&gt;S$3,0,IF(VLOOKUP($E86,'Country Indicator Data'!$B$4:$N$194,13,FALSE)&lt;S$4,5,(S$3-VLOOKUP($E86,'Country Indicator Data'!$B$4:$N$194,13,FALSE))/(S$3-S$4)*5)),1))))</f>
        <v>3.6</v>
      </c>
      <c r="T86" s="188">
        <f>IF(B86="Regional crisis",((IF(VLOOKUP($C86,'Regional Crises'!$B$1:$R$66,14,FALSE)="x","x",ROUND(IF(VLOOKUP($C86,'Regional Crises'!$B$1:$R$66,14,FALSE)&gt;T$3,0,IF(VLOOKUP($C86,'Regional Crises'!$B$1:$R$66,14,FALSE)&lt;T$4,5,(T$3-VLOOKUP($C86,'Regional Crises'!$B$1:$R$66,14,FALSE))/(T$3-T$4)*5)),1)))),(IF(VLOOKUP($E86,'Country Indicator Data'!$B$4:$N$194,10,FALSE)="x","x",ROUND(IF(VLOOKUP($E86,'Country Indicator Data'!$B$4:$N$194,10,FALSE)&gt;T$3,0,IF(VLOOKUP($E86,'Country Indicator Data'!$B$4:$N$194,10,FALSE)&lt;T$4,5,(T$3-VLOOKUP($E86,'Country Indicator Data'!$B$4:$N$194,10,FALSE))/(T$3-T$4)*5)),1))))</f>
        <v>3.2</v>
      </c>
      <c r="U86" s="188">
        <f>IF(B86="Regional crisis",((IF(VLOOKUP($C86,'Regional Crises'!$B$1:$R$66,15,FALSE)="x","x",ROUND(IF(VLOOKUP($C86,'Regional Crises'!$B$1:$R$66,15,FALSE)&gt;U$3,0,IF(VLOOKUP($C86,'Regional Crises'!$B$1:$R$66,15,FALSE)&lt;U$4,5,(U$3-VLOOKUP($C86,'Regional Crises'!$B$1:$R$66,15,FALSE))/(U$3-U$4)*5)),1)))),(IF(VLOOKUP($E86,'Country Indicator Data'!$B$4:$N$194,11,FALSE)="x","x",ROUND(IF(VLOOKUP($E86,'Country Indicator Data'!$B$4:$N$194,11,FALSE)&gt;U$3,0,IF(VLOOKUP($E86,'Country Indicator Data'!$B$4:$N$194,11,FALSE)&lt;U$4,5,(U$3-VLOOKUP($E86,'Country Indicator Data'!$B$4:$N$194,11,FALSE))/(U$3-U$4)*5)),1))))</f>
        <v>2.5</v>
      </c>
      <c r="V86" s="188">
        <f>IF(B86="Regional crisis",((IF(VLOOKUP($C86,'Regional Crises'!$B$1:$R$66,16,FALSE)="x","x",ROUND(IF(VLOOKUP($C86,'Regional Crises'!$B$1:$R$66,16,FALSE)&gt;V$3,0,IF(VLOOKUP($C86,'Regional Crises'!$B$1:$R$66,16,FALSE)&lt;V$4,5,(V$3-VLOOKUP($C86,'Regional Crises'!$B$1:$R$66,16,FALSE))/(V$3-V$4)*5)),1)))),(IF(VLOOKUP($E86,'Country Indicator Data'!$B$4:$N$194,12,FALSE)="x","x",ROUND(IF(VLOOKUP($E86,'Country Indicator Data'!$B$4:$N$194,12,FALSE)&gt;V$3,0,IF(VLOOKUP($E86,'Country Indicator Data'!$B$4:$N$194,12,FALSE)&lt;V$4,5,(V$3-VLOOKUP($E86,'Country Indicator Data'!$B$4:$N$194,12,FALSE))/(V$3-V$4)*5)),1))))</f>
        <v>1.9</v>
      </c>
      <c r="W86" s="188">
        <f t="shared" si="28"/>
        <v>2.8</v>
      </c>
      <c r="X86" s="188">
        <f t="shared" si="29"/>
        <v>3.2</v>
      </c>
      <c r="Y86" s="212">
        <f>IF('Core Indicators'!FC83="x","x",IF('Core Indicators'!FC83&gt;=5,5,IF('Core Indicators'!FC83&gt;=4,4,IF('Core Indicators'!FC83&gt;=3,3,IF('Core Indicators'!FC83&gt;=2,2,IF('Core Indicators'!FC83&gt;=1,1,0))))))</f>
        <v>5</v>
      </c>
      <c r="Z86" s="188">
        <f t="shared" si="30"/>
        <v>5</v>
      </c>
      <c r="AA86" s="212" t="str">
        <f>'Crisis Indicator Data'!Y83</f>
        <v>X</v>
      </c>
      <c r="AB86" s="212">
        <f>'Crisis Indicator Data'!Z83</f>
        <v>1</v>
      </c>
      <c r="AC86" s="212">
        <f>'Crisis Indicator Data'!AA83</f>
        <v>1</v>
      </c>
      <c r="AD86" s="212">
        <f>'Crisis Indicator Data'!AB83</f>
        <v>0</v>
      </c>
      <c r="AE86" s="212">
        <f t="shared" si="33"/>
        <v>2</v>
      </c>
      <c r="AF86" s="212">
        <f>'Crisis Indicator Data'!AC83</f>
        <v>0</v>
      </c>
      <c r="AG86" s="212">
        <f>'Crisis Indicator Data'!AD83</f>
        <v>1</v>
      </c>
      <c r="AH86" s="212">
        <f t="shared" si="34"/>
        <v>1</v>
      </c>
      <c r="AI86" s="212">
        <f>'Crisis Indicator Data'!AE83</f>
        <v>1</v>
      </c>
      <c r="AJ86" s="212" t="str">
        <f>'Crisis Indicator Data'!AF83</f>
        <v>x</v>
      </c>
      <c r="AK86" s="212" t="str">
        <f>'Crisis Indicator Data'!AG83</f>
        <v>X</v>
      </c>
      <c r="AL86" s="212">
        <f t="shared" si="35"/>
        <v>1</v>
      </c>
      <c r="AM86" s="188">
        <f t="shared" si="31"/>
        <v>1</v>
      </c>
      <c r="AN86" s="188">
        <f t="shared" si="32"/>
        <v>3</v>
      </c>
    </row>
    <row r="87" spans="1:40" ht="13.5" customHeight="1" x14ac:dyDescent="0.3">
      <c r="A87" s="199" t="str">
        <f>'Crisis Indicator Data'!A84</f>
        <v>Criminal Violence in Mexico</v>
      </c>
      <c r="B87" s="200" t="str">
        <f>'Crisis Indicator Data'!B84</f>
        <v>Other type of violence</v>
      </c>
      <c r="C87" s="200" t="str">
        <f>'Crisis Indicator Data'!C84</f>
        <v>MEX002</v>
      </c>
      <c r="D87" s="200" t="str">
        <f>'Crisis Indicator Data'!D84</f>
        <v>Mexico</v>
      </c>
      <c r="E87" s="201" t="str">
        <f>'Crisis Indicator Data'!E84</f>
        <v>MEX</v>
      </c>
      <c r="F87" s="188">
        <f>IF(B87="Regional crisis",(IF(VLOOKUP($C87,'Regional Crises'!$B$1:$R$66,7,FALSE)="x","x",ROUND(IF(VLOOKUP($C87,'Regional Crises'!$B$1:$R$66,7,FALSE)&gt;$F$3,5,IF(VLOOKUP($C87,'Regional Crises'!$B$1:$R$66,7,FALSE)&lt;F$4,0,($F$3-VLOOKUP($C87,'Regional Crises'!$B$1:$R$66,7,FALSE))/($F$3-$F$4)*5)),1))),IF(VLOOKUP($E87,'Country Indicator Data'!$B$4:$N$194,3,FALSE)="x","x",ROUND(IF(VLOOKUP($E87,'Country Indicator Data'!$B$4:$N$194,3,FALSE)&gt;$F$3,5,IF(VLOOKUP($E87,'Country Indicator Data'!$B$4:$N$194,3,FALSE)&lt;$F$4,0,($F$3-VLOOKUP($E87,'Country Indicator Data'!$B$4:$N$194,3,FALSE))/($F$3-$F$4)*5)),1)))</f>
        <v>1.4</v>
      </c>
      <c r="G87" s="188">
        <f>IF(B87="Regional crisis",(IF(VLOOKUP($C87,'Regional Crises'!$B$1:$R$66,9,FALSE)="x","x",ROUND(IF(VLOOKUP($C87,'Regional Crises'!$B$1:$R$66,9,FALSE)&gt;G$3,5,IF(VLOOKUP($C87,'Regional Crises'!$B$1:$R$66,9,FALSE)&lt;G$4,0,(G$3-VLOOKUP($C87,'Regional Crises'!$B$1:$R$66,9,FALSE))/(G$3-G$4)*5)),1))),IF(VLOOKUP($E87,'Country Indicator Data'!$B$4:$N$194,5,FALSE)="x","x",ROUND(IF(VLOOKUP($E87,'Country Indicator Data'!$B$4:$N$194,5,FALSE)&gt;G$3,5,IF(VLOOKUP($E87,'Country Indicator Data'!$B$4:$N$194,5,FALSE)&lt;G$4,0,(G$3-VLOOKUP($E87,'Country Indicator Data'!$B$4:$N$194,5,FALSE))/(G$3-G$4)*5)),1)))</f>
        <v>2</v>
      </c>
      <c r="H87" s="188">
        <f t="shared" si="23"/>
        <v>1.7</v>
      </c>
      <c r="I87" s="188">
        <f>IF(B87="Regional crisis",(IF(VLOOKUP($C87,'Regional Crises'!$B$1:$R$66,6,FALSE)="x","x",ROUND(IF(VLOOKUP($C87,'Regional Crises'!$B$1:$R$66,6,FALSE)&gt;I$3,5,IF(VLOOKUP($C87,'Regional Crises'!$B$1:$R$66,6,FALSE)&lt;I$4,0,5-(I$3-VLOOKUP($C87,'Regional Crises'!$B$1:$R$66,6,FALSE))/(I$3-I$4)*5)),1))),IF(VLOOKUP($E87,'Country Indicator Data'!$B$4:$N$194,2,FALSE)="x","x",ROUND(IF(VLOOKUP($E87,'Country Indicator Data'!$B$4:$N$194,2,FALSE)&gt;I$3,5,IF(VLOOKUP($E87,'Country Indicator Data'!$B$4:$N$194,2,FALSE)&lt;I$4,0,5-(I$3-VLOOKUP($E87,'Country Indicator Data'!$B$4:$N$194,2,FALSE))/(I$3-I$4)*5)),1)))</f>
        <v>1.7</v>
      </c>
      <c r="J87" s="188">
        <f>IF(B87="Regional crisis",(IF(VLOOKUP($C87,'Regional Crises'!$B$1:$R$66,8,FALSE)="x","x",ROUND(IF(VLOOKUP($C87,'Regional Crises'!$B$1:$R$66,8,FALSE)&gt;J$3,5,IF(VLOOKUP($C87,'Regional Crises'!$B$1:$R$66,8,FALSE)&lt;J$4,0,5-(J$3-VLOOKUP($C87,'Regional Crises'!$B$1:$R$66,8,FALSE))/(J$3-J$4)*5)),1))),IF(VLOOKUP($E87,'Country Indicator Data'!$B$4:$N$194,4,FALSE)="x","x",ROUND(IF(VLOOKUP($E87,'Country Indicator Data'!$B$4:$N$194,4,FALSE)&gt;J$3,5,IF(VLOOKUP($E87,'Country Indicator Data'!$B$4:$N$194,4,FALSE)&lt;J$4,0,5-(J$3-VLOOKUP($E87,'Country Indicator Data'!$B$4:$N$194,4,FALSE))/(J$3-J$4)*5)),1)))</f>
        <v>1.1000000000000001</v>
      </c>
      <c r="K87" s="188">
        <f t="shared" si="24"/>
        <v>1.4</v>
      </c>
      <c r="L87" s="188">
        <f>IF(B87="Regional crisis",(IF(VLOOKUP($C87,'Regional Crises'!$B$1:$R$66,10,FALSE)="x","x",ROUND(IF(VLOOKUP($C87,'Regional Crises'!$B$1:$R$66,10,FALSE)&gt;L$3,5,IF(VLOOKUP($C87,'Regional Crises'!$B$1:$R$66,10,FALSE)&lt;L$4,0,5-(L$3-VLOOKUP($C87,'Regional Crises'!$B$1:$R$66,10,FALSE))/(L$3-L$4)*5)),1))),IF(VLOOKUP($E87,'Country Indicator Data'!$B$4:$N$194,6,FALSE)="x","x",ROUND(IF(VLOOKUP($E87,'Country Indicator Data'!$B$4:$N$194,6,FALSE)&gt;L$3,5,IF(VLOOKUP($E87,'Country Indicator Data'!$B$4:$N$194,6,FALSE)&lt;L$4,0,5-(L$3-VLOOKUP($E87,'Country Indicator Data'!$B$4:$N$194,6,FALSE))/(L$3-L$4)*5)),1)))</f>
        <v>2.2000000000000002</v>
      </c>
      <c r="M87" s="188">
        <f>IF(B87="Regional crisis",(IF(VLOOKUP($C87,'Regional Crises'!$B$1:$R$66,11,FALSE)="x","x",ROUND(IF(VLOOKUP($C87,'Regional Crises'!$B$1:$R$66,11,FALSE)&gt;M$3,5,IF(VLOOKUP($C87,'Regional Crises'!$B$1:$R$66,11,FALSE)&lt;M$4,0,5-(M$3-VLOOKUP($C87,'Regional Crises'!$B$1:$R$66,11,FALSE))/(M$3-M$4)*5)),1))),IF(VLOOKUP($E87,'Country Indicator Data'!$B$4:$N$194,7,FALSE)="x","x",ROUND(IF(VLOOKUP($E87,'Country Indicator Data'!$B$4:$N$194,7,FALSE)&gt;M$3,5,IF(VLOOKUP($E87,'Country Indicator Data'!$B$4:$N$194,7,FALSE)&lt;M$4,0,5-(M$3-VLOOKUP($E87,'Country Indicator Data'!$B$4:$N$194,7,FALSE))/(M$3-M$4)*5)),1)))</f>
        <v>2.6</v>
      </c>
      <c r="N87" s="188">
        <f t="shared" si="25"/>
        <v>2.4000000000000004</v>
      </c>
      <c r="O87" s="188">
        <f t="shared" si="26"/>
        <v>1.8333333333333333</v>
      </c>
      <c r="P87" s="188">
        <f>IF(B87="Regional crisis",VLOOKUP(C87,'Regional Crises'!$B$1:$R$69,12,FALSE),VLOOKUP(E87,'Country Indicator Data'!$B$4:$I$194,8,FALSE))</f>
        <v>5</v>
      </c>
      <c r="Q87" s="188">
        <f>IF($B87="Regional crisis",((IF(VLOOKUP($C87,'Regional Crises'!$B$1:$R$66,13,FALSE)="x","x",ROUND(IF(VLOOKUP($C87,'Regional Crises'!$B$1:$R$66,13,FALSE)&gt;Q$3,5,IF(VLOOKUP($C87,'Regional Crises'!$B$1:$R$66,13,FALSE)&lt;Q$4,0,5-(LOG(Q$3)-LOG(VLOOKUP($C87,'Regional Crises'!$B$1:$R$66,13,FALSE)))/(LOG(Q$3)-LOG(Q$4))*5)),1)))),(IF(VLOOKUP($E87,'Country Indicator Data'!$B$4:$N$194,9,FALSE)="x","x",ROUND(IF(VLOOKUP($E87,'Country Indicator Data'!$B$4:$N$194,9,FALSE)&gt;Q$3,5,IF(VLOOKUP($E87,'Country Indicator Data'!$B$4:$N$194,9,FALSE)&lt;Q$4,0,5-(LOG(Q$3)-LOG(VLOOKUP($E87,'Country Indicator Data'!$B$4:$N$194,9,FALSE)))/(LOG(Q$3)-LOG(Q$4))*5)),1))))</f>
        <v>5</v>
      </c>
      <c r="R87" s="188">
        <f t="shared" si="27"/>
        <v>5</v>
      </c>
      <c r="S87" s="188">
        <f>IF(B87="Regional crisis",((IF(VLOOKUP($C87,'Regional Crises'!$B$1:$R$66,17,FALSE)="x","x",ROUND(IF(VLOOKUP($C87,'Regional Crises'!$B$1:$R$66,17,FALSE)&gt;S$3,0,IF(VLOOKUP($C87,'Regional Crises'!$B$1:$R$66,17,FALSE)&lt;S$4,5,(S$3-VLOOKUP($C87,'Regional Crises'!$B$1:$R$66,17,FALSE))/(S$3-S$4)*5)),1)))),(IF(VLOOKUP($E87,'Country Indicator Data'!$B$4:$N$194,13,FALSE)="x","x",ROUND(IF(VLOOKUP($E87,'Country Indicator Data'!$B$4:$N$194,13,FALSE)&gt;S$3,0,IF(VLOOKUP($E87,'Country Indicator Data'!$B$4:$N$194,13,FALSE)&lt;S$4,5,(S$3-VLOOKUP($E87,'Country Indicator Data'!$B$4:$N$194,13,FALSE))/(S$3-S$4)*5)),1))))</f>
        <v>3.6</v>
      </c>
      <c r="T87" s="188">
        <f>IF(B87="Regional crisis",((IF(VLOOKUP($C87,'Regional Crises'!$B$1:$R$66,14,FALSE)="x","x",ROUND(IF(VLOOKUP($C87,'Regional Crises'!$B$1:$R$66,14,FALSE)&gt;T$3,0,IF(VLOOKUP($C87,'Regional Crises'!$B$1:$R$66,14,FALSE)&lt;T$4,5,(T$3-VLOOKUP($C87,'Regional Crises'!$B$1:$R$66,14,FALSE))/(T$3-T$4)*5)),1)))),(IF(VLOOKUP($E87,'Country Indicator Data'!$B$4:$N$194,10,FALSE)="x","x",ROUND(IF(VLOOKUP($E87,'Country Indicator Data'!$B$4:$N$194,10,FALSE)&gt;T$3,0,IF(VLOOKUP($E87,'Country Indicator Data'!$B$4:$N$194,10,FALSE)&lt;T$4,5,(T$3-VLOOKUP($E87,'Country Indicator Data'!$B$4:$N$194,10,FALSE))/(T$3-T$4)*5)),1))))</f>
        <v>3.2</v>
      </c>
      <c r="U87" s="188">
        <f>IF(B87="Regional crisis",((IF(VLOOKUP($C87,'Regional Crises'!$B$1:$R$66,15,FALSE)="x","x",ROUND(IF(VLOOKUP($C87,'Regional Crises'!$B$1:$R$66,15,FALSE)&gt;U$3,0,IF(VLOOKUP($C87,'Regional Crises'!$B$1:$R$66,15,FALSE)&lt;U$4,5,(U$3-VLOOKUP($C87,'Regional Crises'!$B$1:$R$66,15,FALSE))/(U$3-U$4)*5)),1)))),(IF(VLOOKUP($E87,'Country Indicator Data'!$B$4:$N$194,11,FALSE)="x","x",ROUND(IF(VLOOKUP($E87,'Country Indicator Data'!$B$4:$N$194,11,FALSE)&gt;U$3,0,IF(VLOOKUP($E87,'Country Indicator Data'!$B$4:$N$194,11,FALSE)&lt;U$4,5,(U$3-VLOOKUP($E87,'Country Indicator Data'!$B$4:$N$194,11,FALSE))/(U$3-U$4)*5)),1))))</f>
        <v>2.5</v>
      </c>
      <c r="V87" s="188">
        <f>IF(B87="Regional crisis",((IF(VLOOKUP($C87,'Regional Crises'!$B$1:$R$66,16,FALSE)="x","x",ROUND(IF(VLOOKUP($C87,'Regional Crises'!$B$1:$R$66,16,FALSE)&gt;V$3,0,IF(VLOOKUP($C87,'Regional Crises'!$B$1:$R$66,16,FALSE)&lt;V$4,5,(V$3-VLOOKUP($C87,'Regional Crises'!$B$1:$R$66,16,FALSE))/(V$3-V$4)*5)),1)))),(IF(VLOOKUP($E87,'Country Indicator Data'!$B$4:$N$194,12,FALSE)="x","x",ROUND(IF(VLOOKUP($E87,'Country Indicator Data'!$B$4:$N$194,12,FALSE)&gt;V$3,0,IF(VLOOKUP($E87,'Country Indicator Data'!$B$4:$N$194,12,FALSE)&lt;V$4,5,(V$3-VLOOKUP($E87,'Country Indicator Data'!$B$4:$N$194,12,FALSE))/(V$3-V$4)*5)),1))))</f>
        <v>1.9</v>
      </c>
      <c r="W87" s="188">
        <f t="shared" si="28"/>
        <v>2.8</v>
      </c>
      <c r="X87" s="188">
        <f t="shared" si="29"/>
        <v>3.2</v>
      </c>
      <c r="Y87" s="212">
        <f>IF('Core Indicators'!FC84="x","x",IF('Core Indicators'!FC84&gt;=5,5,IF('Core Indicators'!FC84&gt;=4,4,IF('Core Indicators'!FC84&gt;=3,3,IF('Core Indicators'!FC84&gt;=2,2,IF('Core Indicators'!FC84&gt;=1,1,0))))))</f>
        <v>4</v>
      </c>
      <c r="Z87" s="188">
        <f t="shared" si="30"/>
        <v>4</v>
      </c>
      <c r="AA87" s="212" t="str">
        <f>'Crisis Indicator Data'!Y84</f>
        <v>x</v>
      </c>
      <c r="AB87" s="212">
        <f>'Crisis Indicator Data'!Z84</f>
        <v>1</v>
      </c>
      <c r="AC87" s="212">
        <f>'Crisis Indicator Data'!AA84</f>
        <v>1</v>
      </c>
      <c r="AD87" s="212">
        <f>'Crisis Indicator Data'!AB84</f>
        <v>0</v>
      </c>
      <c r="AE87" s="212">
        <f t="shared" si="33"/>
        <v>2</v>
      </c>
      <c r="AF87" s="212" t="str">
        <f>'Crisis Indicator Data'!AC84</f>
        <v>x</v>
      </c>
      <c r="AG87" s="212">
        <f>'Crisis Indicator Data'!AD84</f>
        <v>1</v>
      </c>
      <c r="AH87" s="212">
        <f t="shared" si="34"/>
        <v>1</v>
      </c>
      <c r="AI87" s="212" t="str">
        <f>'Crisis Indicator Data'!AE84</f>
        <v>x</v>
      </c>
      <c r="AJ87" s="212" t="str">
        <f>'Crisis Indicator Data'!AF84</f>
        <v>x</v>
      </c>
      <c r="AK87" s="212" t="str">
        <f>'Crisis Indicator Data'!AG84</f>
        <v>x</v>
      </c>
      <c r="AL87" s="212">
        <f t="shared" si="35"/>
        <v>0</v>
      </c>
      <c r="AM87" s="188">
        <f t="shared" si="31"/>
        <v>1</v>
      </c>
      <c r="AN87" s="188">
        <f t="shared" si="32"/>
        <v>2.5</v>
      </c>
    </row>
    <row r="88" spans="1:40" ht="13.5" customHeight="1" x14ac:dyDescent="0.3">
      <c r="A88" s="199" t="str">
        <f>'Crisis Indicator Data'!A85</f>
        <v>Mixed Migration in Mexico</v>
      </c>
      <c r="B88" s="200" t="str">
        <f>'Crisis Indicator Data'!B85</f>
        <v>International displacement</v>
      </c>
      <c r="C88" s="200" t="str">
        <f>'Crisis Indicator Data'!C85</f>
        <v>MEX003</v>
      </c>
      <c r="D88" s="200" t="str">
        <f>'Crisis Indicator Data'!D85</f>
        <v>Mexico</v>
      </c>
      <c r="E88" s="201" t="str">
        <f>'Crisis Indicator Data'!E85</f>
        <v>MEX</v>
      </c>
      <c r="F88" s="188">
        <f>IF(B88="Regional crisis",(IF(VLOOKUP($C88,'Regional Crises'!$B$1:$R$66,7,FALSE)="x","x",ROUND(IF(VLOOKUP($C88,'Regional Crises'!$B$1:$R$66,7,FALSE)&gt;$F$3,5,IF(VLOOKUP($C88,'Regional Crises'!$B$1:$R$66,7,FALSE)&lt;F$4,0,($F$3-VLOOKUP($C88,'Regional Crises'!$B$1:$R$66,7,FALSE))/($F$3-$F$4)*5)),1))),IF(VLOOKUP($E88,'Country Indicator Data'!$B$4:$N$194,3,FALSE)="x","x",ROUND(IF(VLOOKUP($E88,'Country Indicator Data'!$B$4:$N$194,3,FALSE)&gt;$F$3,5,IF(VLOOKUP($E88,'Country Indicator Data'!$B$4:$N$194,3,FALSE)&lt;$F$4,0,($F$3-VLOOKUP($E88,'Country Indicator Data'!$B$4:$N$194,3,FALSE))/($F$3-$F$4)*5)),1)))</f>
        <v>1.4</v>
      </c>
      <c r="G88" s="188">
        <f>IF(B88="Regional crisis",(IF(VLOOKUP($C88,'Regional Crises'!$B$1:$R$66,9,FALSE)="x","x",ROUND(IF(VLOOKUP($C88,'Regional Crises'!$B$1:$R$66,9,FALSE)&gt;G$3,5,IF(VLOOKUP($C88,'Regional Crises'!$B$1:$R$66,9,FALSE)&lt;G$4,0,(G$3-VLOOKUP($C88,'Regional Crises'!$B$1:$R$66,9,FALSE))/(G$3-G$4)*5)),1))),IF(VLOOKUP($E88,'Country Indicator Data'!$B$4:$N$194,5,FALSE)="x","x",ROUND(IF(VLOOKUP($E88,'Country Indicator Data'!$B$4:$N$194,5,FALSE)&gt;G$3,5,IF(VLOOKUP($E88,'Country Indicator Data'!$B$4:$N$194,5,FALSE)&lt;G$4,0,(G$3-VLOOKUP($E88,'Country Indicator Data'!$B$4:$N$194,5,FALSE))/(G$3-G$4)*5)),1)))</f>
        <v>2</v>
      </c>
      <c r="H88" s="188">
        <f t="shared" si="23"/>
        <v>1.7</v>
      </c>
      <c r="I88" s="188">
        <f>IF(B88="Regional crisis",(IF(VLOOKUP($C88,'Regional Crises'!$B$1:$R$66,6,FALSE)="x","x",ROUND(IF(VLOOKUP($C88,'Regional Crises'!$B$1:$R$66,6,FALSE)&gt;I$3,5,IF(VLOOKUP($C88,'Regional Crises'!$B$1:$R$66,6,FALSE)&lt;I$4,0,5-(I$3-VLOOKUP($C88,'Regional Crises'!$B$1:$R$66,6,FALSE))/(I$3-I$4)*5)),1))),IF(VLOOKUP($E88,'Country Indicator Data'!$B$4:$N$194,2,FALSE)="x","x",ROUND(IF(VLOOKUP($E88,'Country Indicator Data'!$B$4:$N$194,2,FALSE)&gt;I$3,5,IF(VLOOKUP($E88,'Country Indicator Data'!$B$4:$N$194,2,FALSE)&lt;I$4,0,5-(I$3-VLOOKUP($E88,'Country Indicator Data'!$B$4:$N$194,2,FALSE))/(I$3-I$4)*5)),1)))</f>
        <v>1.7</v>
      </c>
      <c r="J88" s="188">
        <f>IF(B88="Regional crisis",(IF(VLOOKUP($C88,'Regional Crises'!$B$1:$R$66,8,FALSE)="x","x",ROUND(IF(VLOOKUP($C88,'Regional Crises'!$B$1:$R$66,8,FALSE)&gt;J$3,5,IF(VLOOKUP($C88,'Regional Crises'!$B$1:$R$66,8,FALSE)&lt;J$4,0,5-(J$3-VLOOKUP($C88,'Regional Crises'!$B$1:$R$66,8,FALSE))/(J$3-J$4)*5)),1))),IF(VLOOKUP($E88,'Country Indicator Data'!$B$4:$N$194,4,FALSE)="x","x",ROUND(IF(VLOOKUP($E88,'Country Indicator Data'!$B$4:$N$194,4,FALSE)&gt;J$3,5,IF(VLOOKUP($E88,'Country Indicator Data'!$B$4:$N$194,4,FALSE)&lt;J$4,0,5-(J$3-VLOOKUP($E88,'Country Indicator Data'!$B$4:$N$194,4,FALSE))/(J$3-J$4)*5)),1)))</f>
        <v>1.1000000000000001</v>
      </c>
      <c r="K88" s="188">
        <f t="shared" si="24"/>
        <v>1.4</v>
      </c>
      <c r="L88" s="188">
        <f>IF(B88="Regional crisis",(IF(VLOOKUP($C88,'Regional Crises'!$B$1:$R$66,10,FALSE)="x","x",ROUND(IF(VLOOKUP($C88,'Regional Crises'!$B$1:$R$66,10,FALSE)&gt;L$3,5,IF(VLOOKUP($C88,'Regional Crises'!$B$1:$R$66,10,FALSE)&lt;L$4,0,5-(L$3-VLOOKUP($C88,'Regional Crises'!$B$1:$R$66,10,FALSE))/(L$3-L$4)*5)),1))),IF(VLOOKUP($E88,'Country Indicator Data'!$B$4:$N$194,6,FALSE)="x","x",ROUND(IF(VLOOKUP($E88,'Country Indicator Data'!$B$4:$N$194,6,FALSE)&gt;L$3,5,IF(VLOOKUP($E88,'Country Indicator Data'!$B$4:$N$194,6,FALSE)&lt;L$4,0,5-(L$3-VLOOKUP($E88,'Country Indicator Data'!$B$4:$N$194,6,FALSE))/(L$3-L$4)*5)),1)))</f>
        <v>2.2000000000000002</v>
      </c>
      <c r="M88" s="188">
        <f>IF(B88="Regional crisis",(IF(VLOOKUP($C88,'Regional Crises'!$B$1:$R$66,11,FALSE)="x","x",ROUND(IF(VLOOKUP($C88,'Regional Crises'!$B$1:$R$66,11,FALSE)&gt;M$3,5,IF(VLOOKUP($C88,'Regional Crises'!$B$1:$R$66,11,FALSE)&lt;M$4,0,5-(M$3-VLOOKUP($C88,'Regional Crises'!$B$1:$R$66,11,FALSE))/(M$3-M$4)*5)),1))),IF(VLOOKUP($E88,'Country Indicator Data'!$B$4:$N$194,7,FALSE)="x","x",ROUND(IF(VLOOKUP($E88,'Country Indicator Data'!$B$4:$N$194,7,FALSE)&gt;M$3,5,IF(VLOOKUP($E88,'Country Indicator Data'!$B$4:$N$194,7,FALSE)&lt;M$4,0,5-(M$3-VLOOKUP($E88,'Country Indicator Data'!$B$4:$N$194,7,FALSE))/(M$3-M$4)*5)),1)))</f>
        <v>2.6</v>
      </c>
      <c r="N88" s="188">
        <f t="shared" si="25"/>
        <v>2.4000000000000004</v>
      </c>
      <c r="O88" s="188">
        <f t="shared" si="26"/>
        <v>1.8333333333333333</v>
      </c>
      <c r="P88" s="188">
        <f>IF(B88="Regional crisis",VLOOKUP(C88,'Regional Crises'!$B$1:$R$69,12,FALSE),VLOOKUP(E88,'Country Indicator Data'!$B$4:$I$194,8,FALSE))</f>
        <v>5</v>
      </c>
      <c r="Q88" s="188">
        <f>IF($B88="Regional crisis",((IF(VLOOKUP($C88,'Regional Crises'!$B$1:$R$66,13,FALSE)="x","x",ROUND(IF(VLOOKUP($C88,'Regional Crises'!$B$1:$R$66,13,FALSE)&gt;Q$3,5,IF(VLOOKUP($C88,'Regional Crises'!$B$1:$R$66,13,FALSE)&lt;Q$4,0,5-(LOG(Q$3)-LOG(VLOOKUP($C88,'Regional Crises'!$B$1:$R$66,13,FALSE)))/(LOG(Q$3)-LOG(Q$4))*5)),1)))),(IF(VLOOKUP($E88,'Country Indicator Data'!$B$4:$N$194,9,FALSE)="x","x",ROUND(IF(VLOOKUP($E88,'Country Indicator Data'!$B$4:$N$194,9,FALSE)&gt;Q$3,5,IF(VLOOKUP($E88,'Country Indicator Data'!$B$4:$N$194,9,FALSE)&lt;Q$4,0,5-(LOG(Q$3)-LOG(VLOOKUP($E88,'Country Indicator Data'!$B$4:$N$194,9,FALSE)))/(LOG(Q$3)-LOG(Q$4))*5)),1))))</f>
        <v>5</v>
      </c>
      <c r="R88" s="188">
        <f t="shared" si="27"/>
        <v>5</v>
      </c>
      <c r="S88" s="188">
        <f>IF(B88="Regional crisis",((IF(VLOOKUP($C88,'Regional Crises'!$B$1:$R$66,17,FALSE)="x","x",ROUND(IF(VLOOKUP($C88,'Regional Crises'!$B$1:$R$66,17,FALSE)&gt;S$3,0,IF(VLOOKUP($C88,'Regional Crises'!$B$1:$R$66,17,FALSE)&lt;S$4,5,(S$3-VLOOKUP($C88,'Regional Crises'!$B$1:$R$66,17,FALSE))/(S$3-S$4)*5)),1)))),(IF(VLOOKUP($E88,'Country Indicator Data'!$B$4:$N$194,13,FALSE)="x","x",ROUND(IF(VLOOKUP($E88,'Country Indicator Data'!$B$4:$N$194,13,FALSE)&gt;S$3,0,IF(VLOOKUP($E88,'Country Indicator Data'!$B$4:$N$194,13,FALSE)&lt;S$4,5,(S$3-VLOOKUP($E88,'Country Indicator Data'!$B$4:$N$194,13,FALSE))/(S$3-S$4)*5)),1))))</f>
        <v>3.6</v>
      </c>
      <c r="T88" s="188">
        <f>IF(B88="Regional crisis",((IF(VLOOKUP($C88,'Regional Crises'!$B$1:$R$66,14,FALSE)="x","x",ROUND(IF(VLOOKUP($C88,'Regional Crises'!$B$1:$R$66,14,FALSE)&gt;T$3,0,IF(VLOOKUP($C88,'Regional Crises'!$B$1:$R$66,14,FALSE)&lt;T$4,5,(T$3-VLOOKUP($C88,'Regional Crises'!$B$1:$R$66,14,FALSE))/(T$3-T$4)*5)),1)))),(IF(VLOOKUP($E88,'Country Indicator Data'!$B$4:$N$194,10,FALSE)="x","x",ROUND(IF(VLOOKUP($E88,'Country Indicator Data'!$B$4:$N$194,10,FALSE)&gt;T$3,0,IF(VLOOKUP($E88,'Country Indicator Data'!$B$4:$N$194,10,FALSE)&lt;T$4,5,(T$3-VLOOKUP($E88,'Country Indicator Data'!$B$4:$N$194,10,FALSE))/(T$3-T$4)*5)),1))))</f>
        <v>3.2</v>
      </c>
      <c r="U88" s="188">
        <f>IF(B88="Regional crisis",((IF(VLOOKUP($C88,'Regional Crises'!$B$1:$R$66,15,FALSE)="x","x",ROUND(IF(VLOOKUP($C88,'Regional Crises'!$B$1:$R$66,15,FALSE)&gt;U$3,0,IF(VLOOKUP($C88,'Regional Crises'!$B$1:$R$66,15,FALSE)&lt;U$4,5,(U$3-VLOOKUP($C88,'Regional Crises'!$B$1:$R$66,15,FALSE))/(U$3-U$4)*5)),1)))),(IF(VLOOKUP($E88,'Country Indicator Data'!$B$4:$N$194,11,FALSE)="x","x",ROUND(IF(VLOOKUP($E88,'Country Indicator Data'!$B$4:$N$194,11,FALSE)&gt;U$3,0,IF(VLOOKUP($E88,'Country Indicator Data'!$B$4:$N$194,11,FALSE)&lt;U$4,5,(U$3-VLOOKUP($E88,'Country Indicator Data'!$B$4:$N$194,11,FALSE))/(U$3-U$4)*5)),1))))</f>
        <v>2.5</v>
      </c>
      <c r="V88" s="188">
        <f>IF(B88="Regional crisis",((IF(VLOOKUP($C88,'Regional Crises'!$B$1:$R$66,16,FALSE)="x","x",ROUND(IF(VLOOKUP($C88,'Regional Crises'!$B$1:$R$66,16,FALSE)&gt;V$3,0,IF(VLOOKUP($C88,'Regional Crises'!$B$1:$R$66,16,FALSE)&lt;V$4,5,(V$3-VLOOKUP($C88,'Regional Crises'!$B$1:$R$66,16,FALSE))/(V$3-V$4)*5)),1)))),(IF(VLOOKUP($E88,'Country Indicator Data'!$B$4:$N$194,12,FALSE)="x","x",ROUND(IF(VLOOKUP($E88,'Country Indicator Data'!$B$4:$N$194,12,FALSE)&gt;V$3,0,IF(VLOOKUP($E88,'Country Indicator Data'!$B$4:$N$194,12,FALSE)&lt;V$4,5,(V$3-VLOOKUP($E88,'Country Indicator Data'!$B$4:$N$194,12,FALSE))/(V$3-V$4)*5)),1))))</f>
        <v>1.9</v>
      </c>
      <c r="W88" s="188">
        <f t="shared" si="28"/>
        <v>2.8</v>
      </c>
      <c r="X88" s="188">
        <f t="shared" si="29"/>
        <v>3.2</v>
      </c>
      <c r="Y88" s="212">
        <f>IF('Core Indicators'!FC85="x","x",IF('Core Indicators'!FC85&gt;=5,5,IF('Core Indicators'!FC85&gt;=4,4,IF('Core Indicators'!FC85&gt;=3,3,IF('Core Indicators'!FC85&gt;=2,2,IF('Core Indicators'!FC85&gt;=1,1,0))))))</f>
        <v>3</v>
      </c>
      <c r="Z88" s="188">
        <f t="shared" si="30"/>
        <v>3</v>
      </c>
      <c r="AA88" s="212" t="str">
        <f>'Crisis Indicator Data'!Y85</f>
        <v>x</v>
      </c>
      <c r="AB88" s="212">
        <f>'Crisis Indicator Data'!Z85</f>
        <v>1</v>
      </c>
      <c r="AC88" s="212">
        <f>'Crisis Indicator Data'!AA85</f>
        <v>1</v>
      </c>
      <c r="AD88" s="212">
        <f>'Crisis Indicator Data'!AB85</f>
        <v>0</v>
      </c>
      <c r="AE88" s="212">
        <f t="shared" si="33"/>
        <v>2</v>
      </c>
      <c r="AF88" s="212">
        <f>'Crisis Indicator Data'!AC85</f>
        <v>1</v>
      </c>
      <c r="AG88" s="212">
        <f>'Crisis Indicator Data'!AD85</f>
        <v>1</v>
      </c>
      <c r="AH88" s="212">
        <f t="shared" si="34"/>
        <v>2</v>
      </c>
      <c r="AI88" s="212">
        <f>'Crisis Indicator Data'!AE85</f>
        <v>1</v>
      </c>
      <c r="AJ88" s="212" t="str">
        <f>'Crisis Indicator Data'!AF85</f>
        <v>x</v>
      </c>
      <c r="AK88" s="212" t="str">
        <f>'Crisis Indicator Data'!AG85</f>
        <v>x</v>
      </c>
      <c r="AL88" s="212">
        <f t="shared" si="35"/>
        <v>1</v>
      </c>
      <c r="AM88" s="188">
        <f t="shared" si="31"/>
        <v>2</v>
      </c>
      <c r="AN88" s="188">
        <f t="shared" si="32"/>
        <v>2.5</v>
      </c>
    </row>
    <row r="89" spans="1:40" ht="13.5" customHeight="1" x14ac:dyDescent="0.3">
      <c r="A89" s="199" t="str">
        <f>'Crisis Indicator Data'!A86</f>
        <v>Hurricane Eta and Iota in Southern Mexico</v>
      </c>
      <c r="B89" s="200" t="str">
        <f>'Crisis Indicator Data'!B86</f>
        <v>Tropical cyclone</v>
      </c>
      <c r="C89" s="200" t="str">
        <f>'Crisis Indicator Data'!C86</f>
        <v>MEX004</v>
      </c>
      <c r="D89" s="200" t="str">
        <f>'Crisis Indicator Data'!D86</f>
        <v>Mexico</v>
      </c>
      <c r="E89" s="201" t="str">
        <f>'Crisis Indicator Data'!E86</f>
        <v>MEX</v>
      </c>
      <c r="F89" s="188">
        <f>IF(B89="Regional crisis",(IF(VLOOKUP($C89,'Regional Crises'!$B$1:$R$66,7,FALSE)="x","x",ROUND(IF(VLOOKUP($C89,'Regional Crises'!$B$1:$R$66,7,FALSE)&gt;$F$3,5,IF(VLOOKUP($C89,'Regional Crises'!$B$1:$R$66,7,FALSE)&lt;F$4,0,($F$3-VLOOKUP($C89,'Regional Crises'!$B$1:$R$66,7,FALSE))/($F$3-$F$4)*5)),1))),IF(VLOOKUP($E89,'Country Indicator Data'!$B$4:$N$194,3,FALSE)="x","x",ROUND(IF(VLOOKUP($E89,'Country Indicator Data'!$B$4:$N$194,3,FALSE)&gt;$F$3,5,IF(VLOOKUP($E89,'Country Indicator Data'!$B$4:$N$194,3,FALSE)&lt;$F$4,0,($F$3-VLOOKUP($E89,'Country Indicator Data'!$B$4:$N$194,3,FALSE))/($F$3-$F$4)*5)),1)))</f>
        <v>1.4</v>
      </c>
      <c r="G89" s="188">
        <f>IF(B89="Regional crisis",(IF(VLOOKUP($C89,'Regional Crises'!$B$1:$R$66,9,FALSE)="x","x",ROUND(IF(VLOOKUP($C89,'Regional Crises'!$B$1:$R$66,9,FALSE)&gt;G$3,5,IF(VLOOKUP($C89,'Regional Crises'!$B$1:$R$66,9,FALSE)&lt;G$4,0,(G$3-VLOOKUP($C89,'Regional Crises'!$B$1:$R$66,9,FALSE))/(G$3-G$4)*5)),1))),IF(VLOOKUP($E89,'Country Indicator Data'!$B$4:$N$194,5,FALSE)="x","x",ROUND(IF(VLOOKUP($E89,'Country Indicator Data'!$B$4:$N$194,5,FALSE)&gt;G$3,5,IF(VLOOKUP($E89,'Country Indicator Data'!$B$4:$N$194,5,FALSE)&lt;G$4,0,(G$3-VLOOKUP($E89,'Country Indicator Data'!$B$4:$N$194,5,FALSE))/(G$3-G$4)*5)),1)))</f>
        <v>2</v>
      </c>
      <c r="H89" s="188">
        <f t="shared" si="23"/>
        <v>1.7</v>
      </c>
      <c r="I89" s="188">
        <f>IF(B89="Regional crisis",(IF(VLOOKUP($C89,'Regional Crises'!$B$1:$R$66,6,FALSE)="x","x",ROUND(IF(VLOOKUP($C89,'Regional Crises'!$B$1:$R$66,6,FALSE)&gt;I$3,5,IF(VLOOKUP($C89,'Regional Crises'!$B$1:$R$66,6,FALSE)&lt;I$4,0,5-(I$3-VLOOKUP($C89,'Regional Crises'!$B$1:$R$66,6,FALSE))/(I$3-I$4)*5)),1))),IF(VLOOKUP($E89,'Country Indicator Data'!$B$4:$N$194,2,FALSE)="x","x",ROUND(IF(VLOOKUP($E89,'Country Indicator Data'!$B$4:$N$194,2,FALSE)&gt;I$3,5,IF(VLOOKUP($E89,'Country Indicator Data'!$B$4:$N$194,2,FALSE)&lt;I$4,0,5-(I$3-VLOOKUP($E89,'Country Indicator Data'!$B$4:$N$194,2,FALSE))/(I$3-I$4)*5)),1)))</f>
        <v>1.7</v>
      </c>
      <c r="J89" s="188">
        <f>IF(B89="Regional crisis",(IF(VLOOKUP($C89,'Regional Crises'!$B$1:$R$66,8,FALSE)="x","x",ROUND(IF(VLOOKUP($C89,'Regional Crises'!$B$1:$R$66,8,FALSE)&gt;J$3,5,IF(VLOOKUP($C89,'Regional Crises'!$B$1:$R$66,8,FALSE)&lt;J$4,0,5-(J$3-VLOOKUP($C89,'Regional Crises'!$B$1:$R$66,8,FALSE))/(J$3-J$4)*5)),1))),IF(VLOOKUP($E89,'Country Indicator Data'!$B$4:$N$194,4,FALSE)="x","x",ROUND(IF(VLOOKUP($E89,'Country Indicator Data'!$B$4:$N$194,4,FALSE)&gt;J$3,5,IF(VLOOKUP($E89,'Country Indicator Data'!$B$4:$N$194,4,FALSE)&lt;J$4,0,5-(J$3-VLOOKUP($E89,'Country Indicator Data'!$B$4:$N$194,4,FALSE))/(J$3-J$4)*5)),1)))</f>
        <v>1.1000000000000001</v>
      </c>
      <c r="K89" s="188">
        <f t="shared" si="24"/>
        <v>1.4</v>
      </c>
      <c r="L89" s="188">
        <f>IF(B89="Regional crisis",(IF(VLOOKUP($C89,'Regional Crises'!$B$1:$R$66,10,FALSE)="x","x",ROUND(IF(VLOOKUP($C89,'Regional Crises'!$B$1:$R$66,10,FALSE)&gt;L$3,5,IF(VLOOKUP($C89,'Regional Crises'!$B$1:$R$66,10,FALSE)&lt;L$4,0,5-(L$3-VLOOKUP($C89,'Regional Crises'!$B$1:$R$66,10,FALSE))/(L$3-L$4)*5)),1))),IF(VLOOKUP($E89,'Country Indicator Data'!$B$4:$N$194,6,FALSE)="x","x",ROUND(IF(VLOOKUP($E89,'Country Indicator Data'!$B$4:$N$194,6,FALSE)&gt;L$3,5,IF(VLOOKUP($E89,'Country Indicator Data'!$B$4:$N$194,6,FALSE)&lt;L$4,0,5-(L$3-VLOOKUP($E89,'Country Indicator Data'!$B$4:$N$194,6,FALSE))/(L$3-L$4)*5)),1)))</f>
        <v>2.2000000000000002</v>
      </c>
      <c r="M89" s="188">
        <f>IF(B89="Regional crisis",(IF(VLOOKUP($C89,'Regional Crises'!$B$1:$R$66,11,FALSE)="x","x",ROUND(IF(VLOOKUP($C89,'Regional Crises'!$B$1:$R$66,11,FALSE)&gt;M$3,5,IF(VLOOKUP($C89,'Regional Crises'!$B$1:$R$66,11,FALSE)&lt;M$4,0,5-(M$3-VLOOKUP($C89,'Regional Crises'!$B$1:$R$66,11,FALSE))/(M$3-M$4)*5)),1))),IF(VLOOKUP($E89,'Country Indicator Data'!$B$4:$N$194,7,FALSE)="x","x",ROUND(IF(VLOOKUP($E89,'Country Indicator Data'!$B$4:$N$194,7,FALSE)&gt;M$3,5,IF(VLOOKUP($E89,'Country Indicator Data'!$B$4:$N$194,7,FALSE)&lt;M$4,0,5-(M$3-VLOOKUP($E89,'Country Indicator Data'!$B$4:$N$194,7,FALSE))/(M$3-M$4)*5)),1)))</f>
        <v>2.6</v>
      </c>
      <c r="N89" s="188">
        <f t="shared" si="25"/>
        <v>2.4000000000000004</v>
      </c>
      <c r="O89" s="188">
        <f t="shared" si="26"/>
        <v>1.8333333333333333</v>
      </c>
      <c r="P89" s="188">
        <f>IF(B89="Regional crisis",VLOOKUP(C89,'Regional Crises'!$B$1:$R$69,12,FALSE),VLOOKUP(E89,'Country Indicator Data'!$B$4:$I$194,8,FALSE))</f>
        <v>5</v>
      </c>
      <c r="Q89" s="188">
        <f>IF($B89="Regional crisis",((IF(VLOOKUP($C89,'Regional Crises'!$B$1:$R$66,13,FALSE)="x","x",ROUND(IF(VLOOKUP($C89,'Regional Crises'!$B$1:$R$66,13,FALSE)&gt;Q$3,5,IF(VLOOKUP($C89,'Regional Crises'!$B$1:$R$66,13,FALSE)&lt;Q$4,0,5-(LOG(Q$3)-LOG(VLOOKUP($C89,'Regional Crises'!$B$1:$R$66,13,FALSE)))/(LOG(Q$3)-LOG(Q$4))*5)),1)))),(IF(VLOOKUP($E89,'Country Indicator Data'!$B$4:$N$194,9,FALSE)="x","x",ROUND(IF(VLOOKUP($E89,'Country Indicator Data'!$B$4:$N$194,9,FALSE)&gt;Q$3,5,IF(VLOOKUP($E89,'Country Indicator Data'!$B$4:$N$194,9,FALSE)&lt;Q$4,0,5-(LOG(Q$3)-LOG(VLOOKUP($E89,'Country Indicator Data'!$B$4:$N$194,9,FALSE)))/(LOG(Q$3)-LOG(Q$4))*5)),1))))</f>
        <v>5</v>
      </c>
      <c r="R89" s="188">
        <f t="shared" si="27"/>
        <v>5</v>
      </c>
      <c r="S89" s="188">
        <f>IF(B89="Regional crisis",((IF(VLOOKUP($C89,'Regional Crises'!$B$1:$R$66,17,FALSE)="x","x",ROUND(IF(VLOOKUP($C89,'Regional Crises'!$B$1:$R$66,17,FALSE)&gt;S$3,0,IF(VLOOKUP($C89,'Regional Crises'!$B$1:$R$66,17,FALSE)&lt;S$4,5,(S$3-VLOOKUP($C89,'Regional Crises'!$B$1:$R$66,17,FALSE))/(S$3-S$4)*5)),1)))),(IF(VLOOKUP($E89,'Country Indicator Data'!$B$4:$N$194,13,FALSE)="x","x",ROUND(IF(VLOOKUP($E89,'Country Indicator Data'!$B$4:$N$194,13,FALSE)&gt;S$3,0,IF(VLOOKUP($E89,'Country Indicator Data'!$B$4:$N$194,13,FALSE)&lt;S$4,5,(S$3-VLOOKUP($E89,'Country Indicator Data'!$B$4:$N$194,13,FALSE))/(S$3-S$4)*5)),1))))</f>
        <v>3.6</v>
      </c>
      <c r="T89" s="188">
        <f>IF(B89="Regional crisis",((IF(VLOOKUP($C89,'Regional Crises'!$B$1:$R$66,14,FALSE)="x","x",ROUND(IF(VLOOKUP($C89,'Regional Crises'!$B$1:$R$66,14,FALSE)&gt;T$3,0,IF(VLOOKUP($C89,'Regional Crises'!$B$1:$R$66,14,FALSE)&lt;T$4,5,(T$3-VLOOKUP($C89,'Regional Crises'!$B$1:$R$66,14,FALSE))/(T$3-T$4)*5)),1)))),(IF(VLOOKUP($E89,'Country Indicator Data'!$B$4:$N$194,10,FALSE)="x","x",ROUND(IF(VLOOKUP($E89,'Country Indicator Data'!$B$4:$N$194,10,FALSE)&gt;T$3,0,IF(VLOOKUP($E89,'Country Indicator Data'!$B$4:$N$194,10,FALSE)&lt;T$4,5,(T$3-VLOOKUP($E89,'Country Indicator Data'!$B$4:$N$194,10,FALSE))/(T$3-T$4)*5)),1))))</f>
        <v>3.2</v>
      </c>
      <c r="U89" s="188">
        <f>IF(B89="Regional crisis",((IF(VLOOKUP($C89,'Regional Crises'!$B$1:$R$66,15,FALSE)="x","x",ROUND(IF(VLOOKUP($C89,'Regional Crises'!$B$1:$R$66,15,FALSE)&gt;U$3,0,IF(VLOOKUP($C89,'Regional Crises'!$B$1:$R$66,15,FALSE)&lt;U$4,5,(U$3-VLOOKUP($C89,'Regional Crises'!$B$1:$R$66,15,FALSE))/(U$3-U$4)*5)),1)))),(IF(VLOOKUP($E89,'Country Indicator Data'!$B$4:$N$194,11,FALSE)="x","x",ROUND(IF(VLOOKUP($E89,'Country Indicator Data'!$B$4:$N$194,11,FALSE)&gt;U$3,0,IF(VLOOKUP($E89,'Country Indicator Data'!$B$4:$N$194,11,FALSE)&lt;U$4,5,(U$3-VLOOKUP($E89,'Country Indicator Data'!$B$4:$N$194,11,FALSE))/(U$3-U$4)*5)),1))))</f>
        <v>2.5</v>
      </c>
      <c r="V89" s="188">
        <f>IF(B89="Regional crisis",((IF(VLOOKUP($C89,'Regional Crises'!$B$1:$R$66,16,FALSE)="x","x",ROUND(IF(VLOOKUP($C89,'Regional Crises'!$B$1:$R$66,16,FALSE)&gt;V$3,0,IF(VLOOKUP($C89,'Regional Crises'!$B$1:$R$66,16,FALSE)&lt;V$4,5,(V$3-VLOOKUP($C89,'Regional Crises'!$B$1:$R$66,16,FALSE))/(V$3-V$4)*5)),1)))),(IF(VLOOKUP($E89,'Country Indicator Data'!$B$4:$N$194,12,FALSE)="x","x",ROUND(IF(VLOOKUP($E89,'Country Indicator Data'!$B$4:$N$194,12,FALSE)&gt;V$3,0,IF(VLOOKUP($E89,'Country Indicator Data'!$B$4:$N$194,12,FALSE)&lt;V$4,5,(V$3-VLOOKUP($E89,'Country Indicator Data'!$B$4:$N$194,12,FALSE))/(V$3-V$4)*5)),1))))</f>
        <v>1.9</v>
      </c>
      <c r="W89" s="188">
        <f t="shared" si="28"/>
        <v>2.8</v>
      </c>
      <c r="X89" s="188">
        <f t="shared" si="29"/>
        <v>3.2</v>
      </c>
      <c r="Y89" s="212">
        <f>IF('Core Indicators'!FC86="x","x",IF('Core Indicators'!FC86&gt;=5,5,IF('Core Indicators'!FC86&gt;=4,4,IF('Core Indicators'!FC86&gt;=3,3,IF('Core Indicators'!FC86&gt;=2,2,IF('Core Indicators'!FC86&gt;=1,1,0))))))</f>
        <v>3</v>
      </c>
      <c r="Z89" s="188">
        <f t="shared" si="30"/>
        <v>3</v>
      </c>
      <c r="AA89" s="212">
        <f>'Crisis Indicator Data'!Y86</f>
        <v>0</v>
      </c>
      <c r="AB89" s="212">
        <f>'Crisis Indicator Data'!Z86</f>
        <v>2</v>
      </c>
      <c r="AC89" s="212">
        <f>'Crisis Indicator Data'!AA86</f>
        <v>0</v>
      </c>
      <c r="AD89" s="212">
        <f>'Crisis Indicator Data'!AB86</f>
        <v>2</v>
      </c>
      <c r="AE89" s="212">
        <f t="shared" si="33"/>
        <v>2</v>
      </c>
      <c r="AF89" s="212">
        <f>'Crisis Indicator Data'!AC86</f>
        <v>2</v>
      </c>
      <c r="AG89" s="212">
        <f>'Crisis Indicator Data'!AD86</f>
        <v>0</v>
      </c>
      <c r="AH89" s="212">
        <f t="shared" si="34"/>
        <v>2</v>
      </c>
      <c r="AI89" s="212">
        <f>'Crisis Indicator Data'!AE86</f>
        <v>2</v>
      </c>
      <c r="AJ89" s="212">
        <f>'Crisis Indicator Data'!AF86</f>
        <v>0</v>
      </c>
      <c r="AK89" s="212">
        <f>'Crisis Indicator Data'!AG86</f>
        <v>1</v>
      </c>
      <c r="AL89" s="212">
        <f t="shared" si="35"/>
        <v>3</v>
      </c>
      <c r="AM89" s="188">
        <f t="shared" si="31"/>
        <v>2</v>
      </c>
      <c r="AN89" s="188">
        <f t="shared" si="32"/>
        <v>2.5</v>
      </c>
    </row>
    <row r="90" spans="1:40" ht="13.5" customHeight="1" x14ac:dyDescent="0.3">
      <c r="A90" s="199" t="str">
        <f>'Crisis Indicator Data'!A87</f>
        <v>Mixed migration flows in Morocco</v>
      </c>
      <c r="B90" s="200" t="str">
        <f>'Crisis Indicator Data'!B87</f>
        <v>International displacement</v>
      </c>
      <c r="C90" s="200" t="str">
        <f>'Crisis Indicator Data'!C87</f>
        <v>MAR002</v>
      </c>
      <c r="D90" s="200" t="str">
        <f>'Crisis Indicator Data'!D87</f>
        <v>Morocco</v>
      </c>
      <c r="E90" s="201" t="str">
        <f>'Crisis Indicator Data'!E87</f>
        <v>MAR</v>
      </c>
      <c r="F90" s="188">
        <f>IF(B90="Regional crisis",(IF(VLOOKUP($C90,'Regional Crises'!$B$1:$R$66,7,FALSE)="x","x",ROUND(IF(VLOOKUP($C90,'Regional Crises'!$B$1:$R$66,7,FALSE)&gt;$F$3,5,IF(VLOOKUP($C90,'Regional Crises'!$B$1:$R$66,7,FALSE)&lt;F$4,0,($F$3-VLOOKUP($C90,'Regional Crises'!$B$1:$R$66,7,FALSE))/($F$3-$F$4)*5)),1))),IF(VLOOKUP($E90,'Country Indicator Data'!$B$4:$N$194,3,FALSE)="x","x",ROUND(IF(VLOOKUP($E90,'Country Indicator Data'!$B$4:$N$194,3,FALSE)&gt;$F$3,5,IF(VLOOKUP($E90,'Country Indicator Data'!$B$4:$N$194,3,FALSE)&lt;$F$4,0,($F$3-VLOOKUP($E90,'Country Indicator Data'!$B$4:$N$194,3,FALSE))/($F$3-$F$4)*5)),1)))</f>
        <v>3.2</v>
      </c>
      <c r="G90" s="188">
        <f>IF(B90="Regional crisis",(IF(VLOOKUP($C90,'Regional Crises'!$B$1:$R$66,9,FALSE)="x","x",ROUND(IF(VLOOKUP($C90,'Regional Crises'!$B$1:$R$66,9,FALSE)&gt;G$3,5,IF(VLOOKUP($C90,'Regional Crises'!$B$1:$R$66,9,FALSE)&lt;G$4,0,(G$3-VLOOKUP($C90,'Regional Crises'!$B$1:$R$66,9,FALSE))/(G$3-G$4)*5)),1))),IF(VLOOKUP($E90,'Country Indicator Data'!$B$4:$N$194,5,FALSE)="x","x",ROUND(IF(VLOOKUP($E90,'Country Indicator Data'!$B$4:$N$194,5,FALSE)&gt;G$3,5,IF(VLOOKUP($E90,'Country Indicator Data'!$B$4:$N$194,5,FALSE)&lt;G$4,0,(G$3-VLOOKUP($E90,'Country Indicator Data'!$B$4:$N$194,5,FALSE))/(G$3-G$4)*5)),1)))</f>
        <v>3.2</v>
      </c>
      <c r="H90" s="188">
        <f t="shared" si="23"/>
        <v>3.2</v>
      </c>
      <c r="I90" s="188">
        <f>IF(B90="Regional crisis",(IF(VLOOKUP($C90,'Regional Crises'!$B$1:$R$66,6,FALSE)="x","x",ROUND(IF(VLOOKUP($C90,'Regional Crises'!$B$1:$R$66,6,FALSE)&gt;I$3,5,IF(VLOOKUP($C90,'Regional Crises'!$B$1:$R$66,6,FALSE)&lt;I$4,0,5-(I$3-VLOOKUP($C90,'Regional Crises'!$B$1:$R$66,6,FALSE))/(I$3-I$4)*5)),1))),IF(VLOOKUP($E90,'Country Indicator Data'!$B$4:$N$194,2,FALSE)="x","x",ROUND(IF(VLOOKUP($E90,'Country Indicator Data'!$B$4:$N$194,2,FALSE)&gt;I$3,5,IF(VLOOKUP($E90,'Country Indicator Data'!$B$4:$N$194,2,FALSE)&lt;I$4,0,5-(I$3-VLOOKUP($E90,'Country Indicator Data'!$B$4:$N$194,2,FALSE))/(I$3-I$4)*5)),1)))</f>
        <v>2.5</v>
      </c>
      <c r="J90" s="188">
        <f>IF(B90="Regional crisis",(IF(VLOOKUP($C90,'Regional Crises'!$B$1:$R$66,8,FALSE)="x","x",ROUND(IF(VLOOKUP($C90,'Regional Crises'!$B$1:$R$66,8,FALSE)&gt;J$3,5,IF(VLOOKUP($C90,'Regional Crises'!$B$1:$R$66,8,FALSE)&lt;J$4,0,5-(J$3-VLOOKUP($C90,'Regional Crises'!$B$1:$R$66,8,FALSE))/(J$3-J$4)*5)),1))),IF(VLOOKUP($E90,'Country Indicator Data'!$B$4:$N$194,4,FALSE)="x","x",ROUND(IF(VLOOKUP($E90,'Country Indicator Data'!$B$4:$N$194,4,FALSE)&gt;J$3,5,IF(VLOOKUP($E90,'Country Indicator Data'!$B$4:$N$194,4,FALSE)&lt;J$4,0,5-(J$3-VLOOKUP($E90,'Country Indicator Data'!$B$4:$N$194,4,FALSE))/(J$3-J$4)*5)),1)))</f>
        <v>4</v>
      </c>
      <c r="K90" s="188">
        <f t="shared" si="24"/>
        <v>3.25</v>
      </c>
      <c r="L90" s="188">
        <f>IF(B90="Regional crisis",(IF(VLOOKUP($C90,'Regional Crises'!$B$1:$R$66,10,FALSE)="x","x",ROUND(IF(VLOOKUP($C90,'Regional Crises'!$B$1:$R$66,10,FALSE)&gt;L$3,5,IF(VLOOKUP($C90,'Regional Crises'!$B$1:$R$66,10,FALSE)&lt;L$4,0,5-(L$3-VLOOKUP($C90,'Regional Crises'!$B$1:$R$66,10,FALSE))/(L$3-L$4)*5)),1))),IF(VLOOKUP($E90,'Country Indicator Data'!$B$4:$N$194,6,FALSE)="x","x",ROUND(IF(VLOOKUP($E90,'Country Indicator Data'!$B$4:$N$194,6,FALSE)&gt;L$3,5,IF(VLOOKUP($E90,'Country Indicator Data'!$B$4:$N$194,6,FALSE)&lt;L$4,0,5-(L$3-VLOOKUP($E90,'Country Indicator Data'!$B$4:$N$194,6,FALSE))/(L$3-L$4)*5)),1)))</f>
        <v>3.3</v>
      </c>
      <c r="M90" s="188">
        <f>IF(B90="Regional crisis",(IF(VLOOKUP($C90,'Regional Crises'!$B$1:$R$66,11,FALSE)="x","x",ROUND(IF(VLOOKUP($C90,'Regional Crises'!$B$1:$R$66,11,FALSE)&gt;M$3,5,IF(VLOOKUP($C90,'Regional Crises'!$B$1:$R$66,11,FALSE)&lt;M$4,0,5-(M$3-VLOOKUP($C90,'Regional Crises'!$B$1:$R$66,11,FALSE))/(M$3-M$4)*5)),1))),IF(VLOOKUP($E90,'Country Indicator Data'!$B$4:$N$194,7,FALSE)="x","x",ROUND(IF(VLOOKUP($E90,'Country Indicator Data'!$B$4:$N$194,7,FALSE)&gt;M$3,5,IF(VLOOKUP($E90,'Country Indicator Data'!$B$4:$N$194,7,FALSE)&lt;M$4,0,5-(M$3-VLOOKUP($E90,'Country Indicator Data'!$B$4:$N$194,7,FALSE))/(M$3-M$4)*5)),1)))</f>
        <v>1.8</v>
      </c>
      <c r="N90" s="188">
        <f t="shared" si="25"/>
        <v>2.5499999999999998</v>
      </c>
      <c r="O90" s="188">
        <f t="shared" si="26"/>
        <v>3</v>
      </c>
      <c r="P90" s="188">
        <f>IF(B90="Regional crisis",VLOOKUP(C90,'Regional Crises'!$B$1:$R$69,12,FALSE),VLOOKUP(E90,'Country Indicator Data'!$B$4:$I$194,8,FALSE))</f>
        <v>3</v>
      </c>
      <c r="Q90" s="188">
        <f>IF($B90="Regional crisis",((IF(VLOOKUP($C90,'Regional Crises'!$B$1:$R$66,13,FALSE)="x","x",ROUND(IF(VLOOKUP($C90,'Regional Crises'!$B$1:$R$66,13,FALSE)&gt;Q$3,5,IF(VLOOKUP($C90,'Regional Crises'!$B$1:$R$66,13,FALSE)&lt;Q$4,0,5-(LOG(Q$3)-LOG(VLOOKUP($C90,'Regional Crises'!$B$1:$R$66,13,FALSE)))/(LOG(Q$3)-LOG(Q$4))*5)),1)))),(IF(VLOOKUP($E90,'Country Indicator Data'!$B$4:$N$194,9,FALSE)="x","x",ROUND(IF(VLOOKUP($E90,'Country Indicator Data'!$B$4:$N$194,9,FALSE)&gt;Q$3,5,IF(VLOOKUP($E90,'Country Indicator Data'!$B$4:$N$194,9,FALSE)&lt;Q$4,0,5-(LOG(Q$3)-LOG(VLOOKUP($E90,'Country Indicator Data'!$B$4:$N$194,9,FALSE)))/(LOG(Q$3)-LOG(Q$4))*5)),1))))</f>
        <v>2.8</v>
      </c>
      <c r="R90" s="188">
        <f t="shared" si="27"/>
        <v>2.9</v>
      </c>
      <c r="S90" s="188">
        <f>IF(B90="Regional crisis",((IF(VLOOKUP($C90,'Regional Crises'!$B$1:$R$66,17,FALSE)="x","x",ROUND(IF(VLOOKUP($C90,'Regional Crises'!$B$1:$R$66,17,FALSE)&gt;S$3,0,IF(VLOOKUP($C90,'Regional Crises'!$B$1:$R$66,17,FALSE)&lt;S$4,5,(S$3-VLOOKUP($C90,'Regional Crises'!$B$1:$R$66,17,FALSE))/(S$3-S$4)*5)),1)))),(IF(VLOOKUP($E90,'Country Indicator Data'!$B$4:$N$194,13,FALSE)="x","x",ROUND(IF(VLOOKUP($E90,'Country Indicator Data'!$B$4:$N$194,13,FALSE)&gt;S$3,0,IF(VLOOKUP($E90,'Country Indicator Data'!$B$4:$N$194,13,FALSE)&lt;S$4,5,(S$3-VLOOKUP($E90,'Country Indicator Data'!$B$4:$N$194,13,FALSE))/(S$3-S$4)*5)),1))))</f>
        <v>3</v>
      </c>
      <c r="T90" s="188">
        <f>IF(B90="Regional crisis",((IF(VLOOKUP($C90,'Regional Crises'!$B$1:$R$66,14,FALSE)="x","x",ROUND(IF(VLOOKUP($C90,'Regional Crises'!$B$1:$R$66,14,FALSE)&gt;T$3,0,IF(VLOOKUP($C90,'Regional Crises'!$B$1:$R$66,14,FALSE)&lt;T$4,5,(T$3-VLOOKUP($C90,'Regional Crises'!$B$1:$R$66,14,FALSE))/(T$3-T$4)*5)),1)))),(IF(VLOOKUP($E90,'Country Indicator Data'!$B$4:$N$194,10,FALSE)="x","x",ROUND(IF(VLOOKUP($E90,'Country Indicator Data'!$B$4:$N$194,10,FALSE)&gt;T$3,0,IF(VLOOKUP($E90,'Country Indicator Data'!$B$4:$N$194,10,FALSE)&lt;T$4,5,(T$3-VLOOKUP($E90,'Country Indicator Data'!$B$4:$N$194,10,FALSE))/(T$3-T$4)*5)),1))))</f>
        <v>2.6</v>
      </c>
      <c r="U90" s="188">
        <f>IF(B90="Regional crisis",((IF(VLOOKUP($C90,'Regional Crises'!$B$1:$R$66,15,FALSE)="x","x",ROUND(IF(VLOOKUP($C90,'Regional Crises'!$B$1:$R$66,15,FALSE)&gt;U$3,0,IF(VLOOKUP($C90,'Regional Crises'!$B$1:$R$66,15,FALSE)&lt;U$4,5,(U$3-VLOOKUP($C90,'Regional Crises'!$B$1:$R$66,15,FALSE))/(U$3-U$4)*5)),1)))),(IF(VLOOKUP($E90,'Country Indicator Data'!$B$4:$N$194,11,FALSE)="x","x",ROUND(IF(VLOOKUP($E90,'Country Indicator Data'!$B$4:$N$194,11,FALSE)&gt;U$3,0,IF(VLOOKUP($E90,'Country Indicator Data'!$B$4:$N$194,11,FALSE)&lt;U$4,5,(U$3-VLOOKUP($E90,'Country Indicator Data'!$B$4:$N$194,11,FALSE))/(U$3-U$4)*5)),1))))</f>
        <v>3.4</v>
      </c>
      <c r="V90" s="188">
        <f>IF(B90="Regional crisis",((IF(VLOOKUP($C90,'Regional Crises'!$B$1:$R$66,16,FALSE)="x","x",ROUND(IF(VLOOKUP($C90,'Regional Crises'!$B$1:$R$66,16,FALSE)&gt;V$3,0,IF(VLOOKUP($C90,'Regional Crises'!$B$1:$R$66,16,FALSE)&lt;V$4,5,(V$3-VLOOKUP($C90,'Regional Crises'!$B$1:$R$66,16,FALSE))/(V$3-V$4)*5)),1)))),(IF(VLOOKUP($E90,'Country Indicator Data'!$B$4:$N$194,12,FALSE)="x","x",ROUND(IF(VLOOKUP($E90,'Country Indicator Data'!$B$4:$N$194,12,FALSE)&gt;V$3,0,IF(VLOOKUP($E90,'Country Indicator Data'!$B$4:$N$194,12,FALSE)&lt;V$4,5,(V$3-VLOOKUP($E90,'Country Indicator Data'!$B$4:$N$194,12,FALSE))/(V$3-V$4)*5)),1))))</f>
        <v>3.2</v>
      </c>
      <c r="W90" s="188">
        <f t="shared" si="28"/>
        <v>3.1</v>
      </c>
      <c r="X90" s="188">
        <f t="shared" si="29"/>
        <v>3</v>
      </c>
      <c r="Y90" s="212">
        <f>IF('Core Indicators'!FC87="x","x",IF('Core Indicators'!FC87&gt;=5,5,IF('Core Indicators'!FC87&gt;=4,4,IF('Core Indicators'!FC87&gt;=3,3,IF('Core Indicators'!FC87&gt;=2,2,IF('Core Indicators'!FC87&gt;=1,1,0))))))</f>
        <v>1</v>
      </c>
      <c r="Z90" s="188">
        <f t="shared" si="30"/>
        <v>1</v>
      </c>
      <c r="AA90" s="212">
        <f>'Crisis Indicator Data'!Y87</f>
        <v>0</v>
      </c>
      <c r="AB90" s="212">
        <f>'Crisis Indicator Data'!Z87</f>
        <v>0</v>
      </c>
      <c r="AC90" s="212">
        <f>'Crisis Indicator Data'!AA87</f>
        <v>1</v>
      </c>
      <c r="AD90" s="212">
        <f>'Crisis Indicator Data'!AB87</f>
        <v>0</v>
      </c>
      <c r="AE90" s="212">
        <f t="shared" si="33"/>
        <v>1</v>
      </c>
      <c r="AF90" s="212">
        <f>'Crisis Indicator Data'!AC87</f>
        <v>0</v>
      </c>
      <c r="AG90" s="212">
        <f>'Crisis Indicator Data'!AD87</f>
        <v>1</v>
      </c>
      <c r="AH90" s="212">
        <f t="shared" si="34"/>
        <v>1</v>
      </c>
      <c r="AI90" s="212">
        <f>'Crisis Indicator Data'!AE87</f>
        <v>0</v>
      </c>
      <c r="AJ90" s="212">
        <f>'Crisis Indicator Data'!AF87</f>
        <v>1</v>
      </c>
      <c r="AK90" s="212">
        <f>'Crisis Indicator Data'!AG87</f>
        <v>0</v>
      </c>
      <c r="AL90" s="212">
        <f t="shared" si="35"/>
        <v>1</v>
      </c>
      <c r="AM90" s="188">
        <f t="shared" si="31"/>
        <v>1</v>
      </c>
      <c r="AN90" s="188">
        <f t="shared" si="32"/>
        <v>1</v>
      </c>
    </row>
    <row r="91" spans="1:40" ht="13.5" customHeight="1" x14ac:dyDescent="0.3">
      <c r="A91" s="199" t="str">
        <f>'Crisis Indicator Data'!A88</f>
        <v>Complex crisis in Mozambique</v>
      </c>
      <c r="B91" s="200" t="str">
        <f>'Crisis Indicator Data'!B88</f>
        <v>Complex crisis</v>
      </c>
      <c r="C91" s="200" t="str">
        <f>'Crisis Indicator Data'!C88</f>
        <v>MOZ001</v>
      </c>
      <c r="D91" s="200" t="str">
        <f>'Crisis Indicator Data'!D88</f>
        <v>Mozambique</v>
      </c>
      <c r="E91" s="201" t="str">
        <f>'Crisis Indicator Data'!E88</f>
        <v>MOZ</v>
      </c>
      <c r="F91" s="188">
        <f>IF(B91="Regional crisis",(IF(VLOOKUP($C91,'Regional Crises'!$B$1:$R$66,7,FALSE)="x","x",ROUND(IF(VLOOKUP($C91,'Regional Crises'!$B$1:$R$66,7,FALSE)&gt;$F$3,5,IF(VLOOKUP($C91,'Regional Crises'!$B$1:$R$66,7,FALSE)&lt;F$4,0,($F$3-VLOOKUP($C91,'Regional Crises'!$B$1:$R$66,7,FALSE))/($F$3-$F$4)*5)),1))),IF(VLOOKUP($E91,'Country Indicator Data'!$B$4:$N$194,3,FALSE)="x","x",ROUND(IF(VLOOKUP($E91,'Country Indicator Data'!$B$4:$N$194,3,FALSE)&gt;$F$3,5,IF(VLOOKUP($E91,'Country Indicator Data'!$B$4:$N$194,3,FALSE)&lt;$F$4,0,($F$3-VLOOKUP($E91,'Country Indicator Data'!$B$4:$N$194,3,FALSE))/($F$3-$F$4)*5)),1)))</f>
        <v>2.5</v>
      </c>
      <c r="G91" s="188">
        <f>IF(B91="Regional crisis",(IF(VLOOKUP($C91,'Regional Crises'!$B$1:$R$66,9,FALSE)="x","x",ROUND(IF(VLOOKUP($C91,'Regional Crises'!$B$1:$R$66,9,FALSE)&gt;G$3,5,IF(VLOOKUP($C91,'Regional Crises'!$B$1:$R$66,9,FALSE)&lt;G$4,0,(G$3-VLOOKUP($C91,'Regional Crises'!$B$1:$R$66,9,FALSE))/(G$3-G$4)*5)),1))),IF(VLOOKUP($E91,'Country Indicator Data'!$B$4:$N$194,5,FALSE)="x","x",ROUND(IF(VLOOKUP($E91,'Country Indicator Data'!$B$4:$N$194,5,FALSE)&gt;G$3,5,IF(VLOOKUP($E91,'Country Indicator Data'!$B$4:$N$194,5,FALSE)&lt;G$4,0,(G$3-VLOOKUP($E91,'Country Indicator Data'!$B$4:$N$194,5,FALSE))/(G$3-G$4)*5)),1)))</f>
        <v>2.8</v>
      </c>
      <c r="H91" s="188">
        <f t="shared" si="23"/>
        <v>2.65</v>
      </c>
      <c r="I91" s="188">
        <f>IF(B91="Regional crisis",(IF(VLOOKUP($C91,'Regional Crises'!$B$1:$R$66,6,FALSE)="x","x",ROUND(IF(VLOOKUP($C91,'Regional Crises'!$B$1:$R$66,6,FALSE)&gt;I$3,5,IF(VLOOKUP($C91,'Regional Crises'!$B$1:$R$66,6,FALSE)&lt;I$4,0,5-(I$3-VLOOKUP($C91,'Regional Crises'!$B$1:$R$66,6,FALSE))/(I$3-I$4)*5)),1))),IF(VLOOKUP($E91,'Country Indicator Data'!$B$4:$N$194,2,FALSE)="x","x",ROUND(IF(VLOOKUP($E91,'Country Indicator Data'!$B$4:$N$194,2,FALSE)&gt;I$3,5,IF(VLOOKUP($E91,'Country Indicator Data'!$B$4:$N$194,2,FALSE)&lt;I$4,0,5-(I$3-VLOOKUP($E91,'Country Indicator Data'!$B$4:$N$194,2,FALSE))/(I$3-I$4)*5)),1)))</f>
        <v>4.5</v>
      </c>
      <c r="J91" s="188">
        <f>IF(B91="Regional crisis",(IF(VLOOKUP($C91,'Regional Crises'!$B$1:$R$66,8,FALSE)="x","x",ROUND(IF(VLOOKUP($C91,'Regional Crises'!$B$1:$R$66,8,FALSE)&gt;J$3,5,IF(VLOOKUP($C91,'Regional Crises'!$B$1:$R$66,8,FALSE)&lt;J$4,0,5-(J$3-VLOOKUP($C91,'Regional Crises'!$B$1:$R$66,8,FALSE))/(J$3-J$4)*5)),1))),IF(VLOOKUP($E91,'Country Indicator Data'!$B$4:$N$194,4,FALSE)="x","x",ROUND(IF(VLOOKUP($E91,'Country Indicator Data'!$B$4:$N$194,4,FALSE)&gt;J$3,5,IF(VLOOKUP($E91,'Country Indicator Data'!$B$4:$N$194,4,FALSE)&lt;J$4,0,5-(J$3-VLOOKUP($E91,'Country Indicator Data'!$B$4:$N$194,4,FALSE))/(J$3-J$4)*5)),1)))</f>
        <v>1.7</v>
      </c>
      <c r="K91" s="188">
        <f t="shared" si="24"/>
        <v>3.1</v>
      </c>
      <c r="L91" s="188">
        <f>IF(B91="Regional crisis",(IF(VLOOKUP($C91,'Regional Crises'!$B$1:$R$66,10,FALSE)="x","x",ROUND(IF(VLOOKUP($C91,'Regional Crises'!$B$1:$R$66,10,FALSE)&gt;L$3,5,IF(VLOOKUP($C91,'Regional Crises'!$B$1:$R$66,10,FALSE)&lt;L$4,0,5-(L$3-VLOOKUP($C91,'Regional Crises'!$B$1:$R$66,10,FALSE))/(L$3-L$4)*5)),1))),IF(VLOOKUP($E91,'Country Indicator Data'!$B$4:$N$194,6,FALSE)="x","x",ROUND(IF(VLOOKUP($E91,'Country Indicator Data'!$B$4:$N$194,6,FALSE)&gt;L$3,5,IF(VLOOKUP($E91,'Country Indicator Data'!$B$4:$N$194,6,FALSE)&lt;L$4,0,5-(L$3-VLOOKUP($E91,'Country Indicator Data'!$B$4:$N$194,6,FALSE))/(L$3-L$4)*5)),1)))</f>
        <v>3.8</v>
      </c>
      <c r="M91" s="188">
        <f>IF(B91="Regional crisis",(IF(VLOOKUP($C91,'Regional Crises'!$B$1:$R$66,11,FALSE)="x","x",ROUND(IF(VLOOKUP($C91,'Regional Crises'!$B$1:$R$66,11,FALSE)&gt;M$3,5,IF(VLOOKUP($C91,'Regional Crises'!$B$1:$R$66,11,FALSE)&lt;M$4,0,5-(M$3-VLOOKUP($C91,'Regional Crises'!$B$1:$R$66,11,FALSE))/(M$3-M$4)*5)),1))),IF(VLOOKUP($E91,'Country Indicator Data'!$B$4:$N$194,7,FALSE)="x","x",ROUND(IF(VLOOKUP($E91,'Country Indicator Data'!$B$4:$N$194,7,FALSE)&gt;M$3,5,IF(VLOOKUP($E91,'Country Indicator Data'!$B$4:$N$194,7,FALSE)&lt;M$4,0,5-(M$3-VLOOKUP($E91,'Country Indicator Data'!$B$4:$N$194,7,FALSE))/(M$3-M$4)*5)),1)))</f>
        <v>3.6</v>
      </c>
      <c r="N91" s="188">
        <f t="shared" si="25"/>
        <v>3.7</v>
      </c>
      <c r="O91" s="188">
        <f t="shared" si="26"/>
        <v>3.15</v>
      </c>
      <c r="P91" s="188">
        <f>IF(B91="Regional crisis",VLOOKUP(C91,'Regional Crises'!$B$1:$R$69,12,FALSE),VLOOKUP(E91,'Country Indicator Data'!$B$4:$I$194,8,FALSE))</f>
        <v>4</v>
      </c>
      <c r="Q91" s="188">
        <f>IF($B91="Regional crisis",((IF(VLOOKUP($C91,'Regional Crises'!$B$1:$R$66,13,FALSE)="x","x",ROUND(IF(VLOOKUP($C91,'Regional Crises'!$B$1:$R$66,13,FALSE)&gt;Q$3,5,IF(VLOOKUP($C91,'Regional Crises'!$B$1:$R$66,13,FALSE)&lt;Q$4,0,5-(LOG(Q$3)-LOG(VLOOKUP($C91,'Regional Crises'!$B$1:$R$66,13,FALSE)))/(LOG(Q$3)-LOG(Q$4))*5)),1)))),(IF(VLOOKUP($E91,'Country Indicator Data'!$B$4:$N$194,9,FALSE)="x","x",ROUND(IF(VLOOKUP($E91,'Country Indicator Data'!$B$4:$N$194,9,FALSE)&gt;Q$3,5,IF(VLOOKUP($E91,'Country Indicator Data'!$B$4:$N$194,9,FALSE)&lt;Q$4,0,5-(LOG(Q$3)-LOG(VLOOKUP($E91,'Country Indicator Data'!$B$4:$N$194,9,FALSE)))/(LOG(Q$3)-LOG(Q$4))*5)),1))))</f>
        <v>4.4000000000000004</v>
      </c>
      <c r="R91" s="188">
        <f t="shared" si="27"/>
        <v>4.2</v>
      </c>
      <c r="S91" s="188">
        <f>IF(B91="Regional crisis",((IF(VLOOKUP($C91,'Regional Crises'!$B$1:$R$66,17,FALSE)="x","x",ROUND(IF(VLOOKUP($C91,'Regional Crises'!$B$1:$R$66,17,FALSE)&gt;S$3,0,IF(VLOOKUP($C91,'Regional Crises'!$B$1:$R$66,17,FALSE)&lt;S$4,5,(S$3-VLOOKUP($C91,'Regional Crises'!$B$1:$R$66,17,FALSE))/(S$3-S$4)*5)),1)))),(IF(VLOOKUP($E91,'Country Indicator Data'!$B$4:$N$194,13,FALSE)="x","x",ROUND(IF(VLOOKUP($E91,'Country Indicator Data'!$B$4:$N$194,13,FALSE)&gt;S$3,0,IF(VLOOKUP($E91,'Country Indicator Data'!$B$4:$N$194,13,FALSE)&lt;S$4,5,(S$3-VLOOKUP($E91,'Country Indicator Data'!$B$4:$N$194,13,FALSE))/(S$3-S$4)*5)),1))))</f>
        <v>3.7</v>
      </c>
      <c r="T91" s="188">
        <f>IF(B91="Regional crisis",((IF(VLOOKUP($C91,'Regional Crises'!$B$1:$R$66,14,FALSE)="x","x",ROUND(IF(VLOOKUP($C91,'Regional Crises'!$B$1:$R$66,14,FALSE)&gt;T$3,0,IF(VLOOKUP($C91,'Regional Crises'!$B$1:$R$66,14,FALSE)&lt;T$4,5,(T$3-VLOOKUP($C91,'Regional Crises'!$B$1:$R$66,14,FALSE))/(T$3-T$4)*5)),1)))),(IF(VLOOKUP($E91,'Country Indicator Data'!$B$4:$N$194,10,FALSE)="x","x",ROUND(IF(VLOOKUP($E91,'Country Indicator Data'!$B$4:$N$194,10,FALSE)&gt;T$3,0,IF(VLOOKUP($E91,'Country Indicator Data'!$B$4:$N$194,10,FALSE)&lt;T$4,5,(T$3-VLOOKUP($E91,'Country Indicator Data'!$B$4:$N$194,10,FALSE))/(T$3-T$4)*5)),1))))</f>
        <v>3.5</v>
      </c>
      <c r="U91" s="188">
        <f>IF(B91="Regional crisis",((IF(VLOOKUP($C91,'Regional Crises'!$B$1:$R$66,15,FALSE)="x","x",ROUND(IF(VLOOKUP($C91,'Regional Crises'!$B$1:$R$66,15,FALSE)&gt;U$3,0,IF(VLOOKUP($C91,'Regional Crises'!$B$1:$R$66,15,FALSE)&lt;U$4,5,(U$3-VLOOKUP($C91,'Regional Crises'!$B$1:$R$66,15,FALSE))/(U$3-U$4)*5)),1)))),(IF(VLOOKUP($E91,'Country Indicator Data'!$B$4:$N$194,11,FALSE)="x","x",ROUND(IF(VLOOKUP($E91,'Country Indicator Data'!$B$4:$N$194,11,FALSE)&gt;U$3,0,IF(VLOOKUP($E91,'Country Indicator Data'!$B$4:$N$194,11,FALSE)&lt;U$4,5,(U$3-VLOOKUP($E91,'Country Indicator Data'!$B$4:$N$194,11,FALSE))/(U$3-U$4)*5)),1))))</f>
        <v>3.5</v>
      </c>
      <c r="V91" s="188">
        <f>IF(B91="Regional crisis",((IF(VLOOKUP($C91,'Regional Crises'!$B$1:$R$66,16,FALSE)="x","x",ROUND(IF(VLOOKUP($C91,'Regional Crises'!$B$1:$R$66,16,FALSE)&gt;V$3,0,IF(VLOOKUP($C91,'Regional Crises'!$B$1:$R$66,16,FALSE)&lt;V$4,5,(V$3-VLOOKUP($C91,'Regional Crises'!$B$1:$R$66,16,FALSE))/(V$3-V$4)*5)),1)))),(IF(VLOOKUP($E91,'Country Indicator Data'!$B$4:$N$194,12,FALSE)="x","x",ROUND(IF(VLOOKUP($E91,'Country Indicator Data'!$B$4:$N$194,12,FALSE)&gt;V$3,0,IF(VLOOKUP($E91,'Country Indicator Data'!$B$4:$N$194,12,FALSE)&lt;V$4,5,(V$3-VLOOKUP($E91,'Country Indicator Data'!$B$4:$N$194,12,FALSE))/(V$3-V$4)*5)),1))))</f>
        <v>2.8</v>
      </c>
      <c r="W91" s="188">
        <f t="shared" si="28"/>
        <v>3.4</v>
      </c>
      <c r="X91" s="188">
        <f t="shared" si="29"/>
        <v>3.6</v>
      </c>
      <c r="Y91" s="212">
        <f>IF('Core Indicators'!FC88="x","x",IF('Core Indicators'!FC88&gt;=5,5,IF('Core Indicators'!FC88&gt;=4,4,IF('Core Indicators'!FC88&gt;=3,3,IF('Core Indicators'!FC88&gt;=2,2,IF('Core Indicators'!FC88&gt;=1,1,0))))))</f>
        <v>3</v>
      </c>
      <c r="Z91" s="188">
        <f t="shared" si="30"/>
        <v>3</v>
      </c>
      <c r="AA91" s="212">
        <f>'Crisis Indicator Data'!Y88</f>
        <v>1</v>
      </c>
      <c r="AB91" s="212">
        <f>'Crisis Indicator Data'!Z88</f>
        <v>2</v>
      </c>
      <c r="AC91" s="212">
        <f>'Crisis Indicator Data'!AA88</f>
        <v>2</v>
      </c>
      <c r="AD91" s="212">
        <f>'Crisis Indicator Data'!AB88</f>
        <v>0</v>
      </c>
      <c r="AE91" s="212">
        <f t="shared" si="33"/>
        <v>2</v>
      </c>
      <c r="AF91" s="212">
        <f>'Crisis Indicator Data'!AC88</f>
        <v>1</v>
      </c>
      <c r="AG91" s="212">
        <f>'Crisis Indicator Data'!AD88</f>
        <v>2</v>
      </c>
      <c r="AH91" s="212">
        <f t="shared" si="34"/>
        <v>3</v>
      </c>
      <c r="AI91" s="212">
        <f>'Crisis Indicator Data'!AE88</f>
        <v>3</v>
      </c>
      <c r="AJ91" s="212">
        <f>'Crisis Indicator Data'!AF88</f>
        <v>1</v>
      </c>
      <c r="AK91" s="212">
        <f>'Crisis Indicator Data'!AG88</f>
        <v>1</v>
      </c>
      <c r="AL91" s="212">
        <f t="shared" si="35"/>
        <v>4</v>
      </c>
      <c r="AM91" s="188">
        <f t="shared" si="31"/>
        <v>3</v>
      </c>
      <c r="AN91" s="188">
        <f t="shared" si="32"/>
        <v>3</v>
      </c>
    </row>
    <row r="92" spans="1:40" ht="13.5" customHeight="1" x14ac:dyDescent="0.3">
      <c r="A92" s="199" t="str">
        <f>'Crisis Indicator Data'!A89</f>
        <v>Cabo Delgado Islamist Insurgency</v>
      </c>
      <c r="B92" s="200" t="str">
        <f>'Crisis Indicator Data'!B89</f>
        <v>Other type of violence</v>
      </c>
      <c r="C92" s="200" t="str">
        <f>'Crisis Indicator Data'!C89</f>
        <v>MOZ004</v>
      </c>
      <c r="D92" s="200" t="str">
        <f>'Crisis Indicator Data'!D89</f>
        <v>Mozambique</v>
      </c>
      <c r="E92" s="201" t="str">
        <f>'Crisis Indicator Data'!E89</f>
        <v>MOZ</v>
      </c>
      <c r="F92" s="188">
        <f>IF(B92="Regional crisis",(IF(VLOOKUP($C92,'Regional Crises'!$B$1:$R$66,7,FALSE)="x","x",ROUND(IF(VLOOKUP($C92,'Regional Crises'!$B$1:$R$66,7,FALSE)&gt;$F$3,5,IF(VLOOKUP($C92,'Regional Crises'!$B$1:$R$66,7,FALSE)&lt;F$4,0,($F$3-VLOOKUP($C92,'Regional Crises'!$B$1:$R$66,7,FALSE))/($F$3-$F$4)*5)),1))),IF(VLOOKUP($E92,'Country Indicator Data'!$B$4:$N$194,3,FALSE)="x","x",ROUND(IF(VLOOKUP($E92,'Country Indicator Data'!$B$4:$N$194,3,FALSE)&gt;$F$3,5,IF(VLOOKUP($E92,'Country Indicator Data'!$B$4:$N$194,3,FALSE)&lt;$F$4,0,($F$3-VLOOKUP($E92,'Country Indicator Data'!$B$4:$N$194,3,FALSE))/($F$3-$F$4)*5)),1)))</f>
        <v>2.5</v>
      </c>
      <c r="G92" s="188">
        <f>IF(B92="Regional crisis",(IF(VLOOKUP($C92,'Regional Crises'!$B$1:$R$66,9,FALSE)="x","x",ROUND(IF(VLOOKUP($C92,'Regional Crises'!$B$1:$R$66,9,FALSE)&gt;G$3,5,IF(VLOOKUP($C92,'Regional Crises'!$B$1:$R$66,9,FALSE)&lt;G$4,0,(G$3-VLOOKUP($C92,'Regional Crises'!$B$1:$R$66,9,FALSE))/(G$3-G$4)*5)),1))),IF(VLOOKUP($E92,'Country Indicator Data'!$B$4:$N$194,5,FALSE)="x","x",ROUND(IF(VLOOKUP($E92,'Country Indicator Data'!$B$4:$N$194,5,FALSE)&gt;G$3,5,IF(VLOOKUP($E92,'Country Indicator Data'!$B$4:$N$194,5,FALSE)&lt;G$4,0,(G$3-VLOOKUP($E92,'Country Indicator Data'!$B$4:$N$194,5,FALSE))/(G$3-G$4)*5)),1)))</f>
        <v>2.8</v>
      </c>
      <c r="H92" s="188">
        <f t="shared" si="23"/>
        <v>2.65</v>
      </c>
      <c r="I92" s="188">
        <f>IF(B92="Regional crisis",(IF(VLOOKUP($C92,'Regional Crises'!$B$1:$R$66,6,FALSE)="x","x",ROUND(IF(VLOOKUP($C92,'Regional Crises'!$B$1:$R$66,6,FALSE)&gt;I$3,5,IF(VLOOKUP($C92,'Regional Crises'!$B$1:$R$66,6,FALSE)&lt;I$4,0,5-(I$3-VLOOKUP($C92,'Regional Crises'!$B$1:$R$66,6,FALSE))/(I$3-I$4)*5)),1))),IF(VLOOKUP($E92,'Country Indicator Data'!$B$4:$N$194,2,FALSE)="x","x",ROUND(IF(VLOOKUP($E92,'Country Indicator Data'!$B$4:$N$194,2,FALSE)&gt;I$3,5,IF(VLOOKUP($E92,'Country Indicator Data'!$B$4:$N$194,2,FALSE)&lt;I$4,0,5-(I$3-VLOOKUP($E92,'Country Indicator Data'!$B$4:$N$194,2,FALSE))/(I$3-I$4)*5)),1)))</f>
        <v>4.5</v>
      </c>
      <c r="J92" s="188">
        <f>IF(B92="Regional crisis",(IF(VLOOKUP($C92,'Regional Crises'!$B$1:$R$66,8,FALSE)="x","x",ROUND(IF(VLOOKUP($C92,'Regional Crises'!$B$1:$R$66,8,FALSE)&gt;J$3,5,IF(VLOOKUP($C92,'Regional Crises'!$B$1:$R$66,8,FALSE)&lt;J$4,0,5-(J$3-VLOOKUP($C92,'Regional Crises'!$B$1:$R$66,8,FALSE))/(J$3-J$4)*5)),1))),IF(VLOOKUP($E92,'Country Indicator Data'!$B$4:$N$194,4,FALSE)="x","x",ROUND(IF(VLOOKUP($E92,'Country Indicator Data'!$B$4:$N$194,4,FALSE)&gt;J$3,5,IF(VLOOKUP($E92,'Country Indicator Data'!$B$4:$N$194,4,FALSE)&lt;J$4,0,5-(J$3-VLOOKUP($E92,'Country Indicator Data'!$B$4:$N$194,4,FALSE))/(J$3-J$4)*5)),1)))</f>
        <v>1.7</v>
      </c>
      <c r="K92" s="188">
        <f t="shared" si="24"/>
        <v>3.1</v>
      </c>
      <c r="L92" s="188">
        <f>IF(B92="Regional crisis",(IF(VLOOKUP($C92,'Regional Crises'!$B$1:$R$66,10,FALSE)="x","x",ROUND(IF(VLOOKUP($C92,'Regional Crises'!$B$1:$R$66,10,FALSE)&gt;L$3,5,IF(VLOOKUP($C92,'Regional Crises'!$B$1:$R$66,10,FALSE)&lt;L$4,0,5-(L$3-VLOOKUP($C92,'Regional Crises'!$B$1:$R$66,10,FALSE))/(L$3-L$4)*5)),1))),IF(VLOOKUP($E92,'Country Indicator Data'!$B$4:$N$194,6,FALSE)="x","x",ROUND(IF(VLOOKUP($E92,'Country Indicator Data'!$B$4:$N$194,6,FALSE)&gt;L$3,5,IF(VLOOKUP($E92,'Country Indicator Data'!$B$4:$N$194,6,FALSE)&lt;L$4,0,5-(L$3-VLOOKUP($E92,'Country Indicator Data'!$B$4:$N$194,6,FALSE))/(L$3-L$4)*5)),1)))</f>
        <v>3.8</v>
      </c>
      <c r="M92" s="188">
        <f>IF(B92="Regional crisis",(IF(VLOOKUP($C92,'Regional Crises'!$B$1:$R$66,11,FALSE)="x","x",ROUND(IF(VLOOKUP($C92,'Regional Crises'!$B$1:$R$66,11,FALSE)&gt;M$3,5,IF(VLOOKUP($C92,'Regional Crises'!$B$1:$R$66,11,FALSE)&lt;M$4,0,5-(M$3-VLOOKUP($C92,'Regional Crises'!$B$1:$R$66,11,FALSE))/(M$3-M$4)*5)),1))),IF(VLOOKUP($E92,'Country Indicator Data'!$B$4:$N$194,7,FALSE)="x","x",ROUND(IF(VLOOKUP($E92,'Country Indicator Data'!$B$4:$N$194,7,FALSE)&gt;M$3,5,IF(VLOOKUP($E92,'Country Indicator Data'!$B$4:$N$194,7,FALSE)&lt;M$4,0,5-(M$3-VLOOKUP($E92,'Country Indicator Data'!$B$4:$N$194,7,FALSE))/(M$3-M$4)*5)),1)))</f>
        <v>3.6</v>
      </c>
      <c r="N92" s="188">
        <f t="shared" si="25"/>
        <v>3.7</v>
      </c>
      <c r="O92" s="188">
        <f t="shared" si="26"/>
        <v>3.15</v>
      </c>
      <c r="P92" s="188">
        <f>IF(B92="Regional crisis",VLOOKUP(C92,'Regional Crises'!$B$1:$R$69,12,FALSE),VLOOKUP(E92,'Country Indicator Data'!$B$4:$I$194,8,FALSE))</f>
        <v>4</v>
      </c>
      <c r="Q92" s="188">
        <f>IF($B92="Regional crisis",((IF(VLOOKUP($C92,'Regional Crises'!$B$1:$R$66,13,FALSE)="x","x",ROUND(IF(VLOOKUP($C92,'Regional Crises'!$B$1:$R$66,13,FALSE)&gt;Q$3,5,IF(VLOOKUP($C92,'Regional Crises'!$B$1:$R$66,13,FALSE)&lt;Q$4,0,5-(LOG(Q$3)-LOG(VLOOKUP($C92,'Regional Crises'!$B$1:$R$66,13,FALSE)))/(LOG(Q$3)-LOG(Q$4))*5)),1)))),(IF(VLOOKUP($E92,'Country Indicator Data'!$B$4:$N$194,9,FALSE)="x","x",ROUND(IF(VLOOKUP($E92,'Country Indicator Data'!$B$4:$N$194,9,FALSE)&gt;Q$3,5,IF(VLOOKUP($E92,'Country Indicator Data'!$B$4:$N$194,9,FALSE)&lt;Q$4,0,5-(LOG(Q$3)-LOG(VLOOKUP($E92,'Country Indicator Data'!$B$4:$N$194,9,FALSE)))/(LOG(Q$3)-LOG(Q$4))*5)),1))))</f>
        <v>4.4000000000000004</v>
      </c>
      <c r="R92" s="188">
        <f t="shared" si="27"/>
        <v>4.2</v>
      </c>
      <c r="S92" s="188">
        <f>IF(B92="Regional crisis",((IF(VLOOKUP($C92,'Regional Crises'!$B$1:$R$66,17,FALSE)="x","x",ROUND(IF(VLOOKUP($C92,'Regional Crises'!$B$1:$R$66,17,FALSE)&gt;S$3,0,IF(VLOOKUP($C92,'Regional Crises'!$B$1:$R$66,17,FALSE)&lt;S$4,5,(S$3-VLOOKUP($C92,'Regional Crises'!$B$1:$R$66,17,FALSE))/(S$3-S$4)*5)),1)))),(IF(VLOOKUP($E92,'Country Indicator Data'!$B$4:$N$194,13,FALSE)="x","x",ROUND(IF(VLOOKUP($E92,'Country Indicator Data'!$B$4:$N$194,13,FALSE)&gt;S$3,0,IF(VLOOKUP($E92,'Country Indicator Data'!$B$4:$N$194,13,FALSE)&lt;S$4,5,(S$3-VLOOKUP($E92,'Country Indicator Data'!$B$4:$N$194,13,FALSE))/(S$3-S$4)*5)),1))))</f>
        <v>3.7</v>
      </c>
      <c r="T92" s="188">
        <f>IF(B92="Regional crisis",((IF(VLOOKUP($C92,'Regional Crises'!$B$1:$R$66,14,FALSE)="x","x",ROUND(IF(VLOOKUP($C92,'Regional Crises'!$B$1:$R$66,14,FALSE)&gt;T$3,0,IF(VLOOKUP($C92,'Regional Crises'!$B$1:$R$66,14,FALSE)&lt;T$4,5,(T$3-VLOOKUP($C92,'Regional Crises'!$B$1:$R$66,14,FALSE))/(T$3-T$4)*5)),1)))),(IF(VLOOKUP($E92,'Country Indicator Data'!$B$4:$N$194,10,FALSE)="x","x",ROUND(IF(VLOOKUP($E92,'Country Indicator Data'!$B$4:$N$194,10,FALSE)&gt;T$3,0,IF(VLOOKUP($E92,'Country Indicator Data'!$B$4:$N$194,10,FALSE)&lt;T$4,5,(T$3-VLOOKUP($E92,'Country Indicator Data'!$B$4:$N$194,10,FALSE))/(T$3-T$4)*5)),1))))</f>
        <v>3.5</v>
      </c>
      <c r="U92" s="188">
        <f>IF(B92="Regional crisis",((IF(VLOOKUP($C92,'Regional Crises'!$B$1:$R$66,15,FALSE)="x","x",ROUND(IF(VLOOKUP($C92,'Regional Crises'!$B$1:$R$66,15,FALSE)&gt;U$3,0,IF(VLOOKUP($C92,'Regional Crises'!$B$1:$R$66,15,FALSE)&lt;U$4,5,(U$3-VLOOKUP($C92,'Regional Crises'!$B$1:$R$66,15,FALSE))/(U$3-U$4)*5)),1)))),(IF(VLOOKUP($E92,'Country Indicator Data'!$B$4:$N$194,11,FALSE)="x","x",ROUND(IF(VLOOKUP($E92,'Country Indicator Data'!$B$4:$N$194,11,FALSE)&gt;U$3,0,IF(VLOOKUP($E92,'Country Indicator Data'!$B$4:$N$194,11,FALSE)&lt;U$4,5,(U$3-VLOOKUP($E92,'Country Indicator Data'!$B$4:$N$194,11,FALSE))/(U$3-U$4)*5)),1))))</f>
        <v>3.5</v>
      </c>
      <c r="V92" s="188">
        <f>IF(B92="Regional crisis",((IF(VLOOKUP($C92,'Regional Crises'!$B$1:$R$66,16,FALSE)="x","x",ROUND(IF(VLOOKUP($C92,'Regional Crises'!$B$1:$R$66,16,FALSE)&gt;V$3,0,IF(VLOOKUP($C92,'Regional Crises'!$B$1:$R$66,16,FALSE)&lt;V$4,5,(V$3-VLOOKUP($C92,'Regional Crises'!$B$1:$R$66,16,FALSE))/(V$3-V$4)*5)),1)))),(IF(VLOOKUP($E92,'Country Indicator Data'!$B$4:$N$194,12,FALSE)="x","x",ROUND(IF(VLOOKUP($E92,'Country Indicator Data'!$B$4:$N$194,12,FALSE)&gt;V$3,0,IF(VLOOKUP($E92,'Country Indicator Data'!$B$4:$N$194,12,FALSE)&lt;V$4,5,(V$3-VLOOKUP($E92,'Country Indicator Data'!$B$4:$N$194,12,FALSE))/(V$3-V$4)*5)),1))))</f>
        <v>2.8</v>
      </c>
      <c r="W92" s="188">
        <f t="shared" si="28"/>
        <v>3.4</v>
      </c>
      <c r="X92" s="188">
        <f t="shared" si="29"/>
        <v>3.6</v>
      </c>
      <c r="Y92" s="212">
        <f>IF('Core Indicators'!FC89="x","x",IF('Core Indicators'!FC89&gt;=5,5,IF('Core Indicators'!FC89&gt;=4,4,IF('Core Indicators'!FC89&gt;=3,3,IF('Core Indicators'!FC89&gt;=2,2,IF('Core Indicators'!FC89&gt;=1,1,0))))))</f>
        <v>5</v>
      </c>
      <c r="Z92" s="188">
        <f t="shared" si="30"/>
        <v>5</v>
      </c>
      <c r="AA92" s="212">
        <f>'Crisis Indicator Data'!Y89</f>
        <v>0</v>
      </c>
      <c r="AB92" s="212">
        <f>'Crisis Indicator Data'!Z89</f>
        <v>1</v>
      </c>
      <c r="AC92" s="212">
        <f>'Crisis Indicator Data'!AA89</f>
        <v>0</v>
      </c>
      <c r="AD92" s="212">
        <f>'Crisis Indicator Data'!AB89</f>
        <v>0</v>
      </c>
      <c r="AE92" s="212">
        <f t="shared" si="33"/>
        <v>1</v>
      </c>
      <c r="AF92" s="212">
        <f>'Crisis Indicator Data'!AC89</f>
        <v>0</v>
      </c>
      <c r="AG92" s="212">
        <f>'Crisis Indicator Data'!AD89</f>
        <v>2</v>
      </c>
      <c r="AH92" s="212">
        <f t="shared" si="34"/>
        <v>2</v>
      </c>
      <c r="AI92" s="212">
        <f>'Crisis Indicator Data'!AE89</f>
        <v>1</v>
      </c>
      <c r="AJ92" s="212">
        <f>'Crisis Indicator Data'!AF89</f>
        <v>1</v>
      </c>
      <c r="AK92" s="212">
        <f>'Crisis Indicator Data'!AG89</f>
        <v>1</v>
      </c>
      <c r="AL92" s="212">
        <f t="shared" si="35"/>
        <v>3</v>
      </c>
      <c r="AM92" s="188">
        <f t="shared" si="31"/>
        <v>2</v>
      </c>
      <c r="AN92" s="188">
        <f t="shared" si="32"/>
        <v>3.5</v>
      </c>
    </row>
    <row r="93" spans="1:40" ht="13.5" customHeight="1" x14ac:dyDescent="0.3">
      <c r="A93" s="199" t="str">
        <f>'Crisis Indicator Data'!A90</f>
        <v>Food Security Crisis in Mozambique</v>
      </c>
      <c r="B93" s="200" t="str">
        <f>'Crisis Indicator Data'!B90</f>
        <v>Food Security</v>
      </c>
      <c r="C93" s="200" t="str">
        <f>'Crisis Indicator Data'!C90</f>
        <v>MOZ006</v>
      </c>
      <c r="D93" s="200" t="str">
        <f>'Crisis Indicator Data'!D90</f>
        <v>Mozambique</v>
      </c>
      <c r="E93" s="201" t="str">
        <f>'Crisis Indicator Data'!E90</f>
        <v>MOZ</v>
      </c>
      <c r="F93" s="188">
        <f>IF(B93="Regional crisis",(IF(VLOOKUP($C93,'Regional Crises'!$B$1:$R$66,7,FALSE)="x","x",ROUND(IF(VLOOKUP($C93,'Regional Crises'!$B$1:$R$66,7,FALSE)&gt;$F$3,5,IF(VLOOKUP($C93,'Regional Crises'!$B$1:$R$66,7,FALSE)&lt;F$4,0,($F$3-VLOOKUP($C93,'Regional Crises'!$B$1:$R$66,7,FALSE))/($F$3-$F$4)*5)),1))),IF(VLOOKUP($E93,'Country Indicator Data'!$B$4:$N$194,3,FALSE)="x","x",ROUND(IF(VLOOKUP($E93,'Country Indicator Data'!$B$4:$N$194,3,FALSE)&gt;$F$3,5,IF(VLOOKUP($E93,'Country Indicator Data'!$B$4:$N$194,3,FALSE)&lt;$F$4,0,($F$3-VLOOKUP($E93,'Country Indicator Data'!$B$4:$N$194,3,FALSE))/($F$3-$F$4)*5)),1)))</f>
        <v>2.5</v>
      </c>
      <c r="G93" s="188">
        <f>IF(B93="Regional crisis",(IF(VLOOKUP($C93,'Regional Crises'!$B$1:$R$66,9,FALSE)="x","x",ROUND(IF(VLOOKUP($C93,'Regional Crises'!$B$1:$R$66,9,FALSE)&gt;G$3,5,IF(VLOOKUP($C93,'Regional Crises'!$B$1:$R$66,9,FALSE)&lt;G$4,0,(G$3-VLOOKUP($C93,'Regional Crises'!$B$1:$R$66,9,FALSE))/(G$3-G$4)*5)),1))),IF(VLOOKUP($E93,'Country Indicator Data'!$B$4:$N$194,5,FALSE)="x","x",ROUND(IF(VLOOKUP($E93,'Country Indicator Data'!$B$4:$N$194,5,FALSE)&gt;G$3,5,IF(VLOOKUP($E93,'Country Indicator Data'!$B$4:$N$194,5,FALSE)&lt;G$4,0,(G$3-VLOOKUP($E93,'Country Indicator Data'!$B$4:$N$194,5,FALSE))/(G$3-G$4)*5)),1)))</f>
        <v>2.8</v>
      </c>
      <c r="H93" s="188">
        <f t="shared" si="23"/>
        <v>2.65</v>
      </c>
      <c r="I93" s="188">
        <f>IF(B93="Regional crisis",(IF(VLOOKUP($C93,'Regional Crises'!$B$1:$R$66,6,FALSE)="x","x",ROUND(IF(VLOOKUP($C93,'Regional Crises'!$B$1:$R$66,6,FALSE)&gt;I$3,5,IF(VLOOKUP($C93,'Regional Crises'!$B$1:$R$66,6,FALSE)&lt;I$4,0,5-(I$3-VLOOKUP($C93,'Regional Crises'!$B$1:$R$66,6,FALSE))/(I$3-I$4)*5)),1))),IF(VLOOKUP($E93,'Country Indicator Data'!$B$4:$N$194,2,FALSE)="x","x",ROUND(IF(VLOOKUP($E93,'Country Indicator Data'!$B$4:$N$194,2,FALSE)&gt;I$3,5,IF(VLOOKUP($E93,'Country Indicator Data'!$B$4:$N$194,2,FALSE)&lt;I$4,0,5-(I$3-VLOOKUP($E93,'Country Indicator Data'!$B$4:$N$194,2,FALSE))/(I$3-I$4)*5)),1)))</f>
        <v>4.5</v>
      </c>
      <c r="J93" s="188">
        <f>IF(B93="Regional crisis",(IF(VLOOKUP($C93,'Regional Crises'!$B$1:$R$66,8,FALSE)="x","x",ROUND(IF(VLOOKUP($C93,'Regional Crises'!$B$1:$R$66,8,FALSE)&gt;J$3,5,IF(VLOOKUP($C93,'Regional Crises'!$B$1:$R$66,8,FALSE)&lt;J$4,0,5-(J$3-VLOOKUP($C93,'Regional Crises'!$B$1:$R$66,8,FALSE))/(J$3-J$4)*5)),1))),IF(VLOOKUP($E93,'Country Indicator Data'!$B$4:$N$194,4,FALSE)="x","x",ROUND(IF(VLOOKUP($E93,'Country Indicator Data'!$B$4:$N$194,4,FALSE)&gt;J$3,5,IF(VLOOKUP($E93,'Country Indicator Data'!$B$4:$N$194,4,FALSE)&lt;J$4,0,5-(J$3-VLOOKUP($E93,'Country Indicator Data'!$B$4:$N$194,4,FALSE))/(J$3-J$4)*5)),1)))</f>
        <v>1.7</v>
      </c>
      <c r="K93" s="188">
        <f t="shared" si="24"/>
        <v>3.1</v>
      </c>
      <c r="L93" s="188">
        <f>IF(B93="Regional crisis",(IF(VLOOKUP($C93,'Regional Crises'!$B$1:$R$66,10,FALSE)="x","x",ROUND(IF(VLOOKUP($C93,'Regional Crises'!$B$1:$R$66,10,FALSE)&gt;L$3,5,IF(VLOOKUP($C93,'Regional Crises'!$B$1:$R$66,10,FALSE)&lt;L$4,0,5-(L$3-VLOOKUP($C93,'Regional Crises'!$B$1:$R$66,10,FALSE))/(L$3-L$4)*5)),1))),IF(VLOOKUP($E93,'Country Indicator Data'!$B$4:$N$194,6,FALSE)="x","x",ROUND(IF(VLOOKUP($E93,'Country Indicator Data'!$B$4:$N$194,6,FALSE)&gt;L$3,5,IF(VLOOKUP($E93,'Country Indicator Data'!$B$4:$N$194,6,FALSE)&lt;L$4,0,5-(L$3-VLOOKUP($E93,'Country Indicator Data'!$B$4:$N$194,6,FALSE))/(L$3-L$4)*5)),1)))</f>
        <v>3.8</v>
      </c>
      <c r="M93" s="188">
        <f>IF(B93="Regional crisis",(IF(VLOOKUP($C93,'Regional Crises'!$B$1:$R$66,11,FALSE)="x","x",ROUND(IF(VLOOKUP($C93,'Regional Crises'!$B$1:$R$66,11,FALSE)&gt;M$3,5,IF(VLOOKUP($C93,'Regional Crises'!$B$1:$R$66,11,FALSE)&lt;M$4,0,5-(M$3-VLOOKUP($C93,'Regional Crises'!$B$1:$R$66,11,FALSE))/(M$3-M$4)*5)),1))),IF(VLOOKUP($E93,'Country Indicator Data'!$B$4:$N$194,7,FALSE)="x","x",ROUND(IF(VLOOKUP($E93,'Country Indicator Data'!$B$4:$N$194,7,FALSE)&gt;M$3,5,IF(VLOOKUP($E93,'Country Indicator Data'!$B$4:$N$194,7,FALSE)&lt;M$4,0,5-(M$3-VLOOKUP($E93,'Country Indicator Data'!$B$4:$N$194,7,FALSE))/(M$3-M$4)*5)),1)))</f>
        <v>3.6</v>
      </c>
      <c r="N93" s="188">
        <f t="shared" si="25"/>
        <v>3.7</v>
      </c>
      <c r="O93" s="188">
        <f t="shared" si="26"/>
        <v>3.15</v>
      </c>
      <c r="P93" s="188">
        <f>IF(B93="Regional crisis",VLOOKUP(C93,'Regional Crises'!$B$1:$R$69,12,FALSE),VLOOKUP(E93,'Country Indicator Data'!$B$4:$I$194,8,FALSE))</f>
        <v>4</v>
      </c>
      <c r="Q93" s="188">
        <f>IF($B93="Regional crisis",((IF(VLOOKUP($C93,'Regional Crises'!$B$1:$R$66,13,FALSE)="x","x",ROUND(IF(VLOOKUP($C93,'Regional Crises'!$B$1:$R$66,13,FALSE)&gt;Q$3,5,IF(VLOOKUP($C93,'Regional Crises'!$B$1:$R$66,13,FALSE)&lt;Q$4,0,5-(LOG(Q$3)-LOG(VLOOKUP($C93,'Regional Crises'!$B$1:$R$66,13,FALSE)))/(LOG(Q$3)-LOG(Q$4))*5)),1)))),(IF(VLOOKUP($E93,'Country Indicator Data'!$B$4:$N$194,9,FALSE)="x","x",ROUND(IF(VLOOKUP($E93,'Country Indicator Data'!$B$4:$N$194,9,FALSE)&gt;Q$3,5,IF(VLOOKUP($E93,'Country Indicator Data'!$B$4:$N$194,9,FALSE)&lt;Q$4,0,5-(LOG(Q$3)-LOG(VLOOKUP($E93,'Country Indicator Data'!$B$4:$N$194,9,FALSE)))/(LOG(Q$3)-LOG(Q$4))*5)),1))))</f>
        <v>4.4000000000000004</v>
      </c>
      <c r="R93" s="188">
        <f t="shared" si="27"/>
        <v>4.2</v>
      </c>
      <c r="S93" s="188">
        <f>IF(B93="Regional crisis",((IF(VLOOKUP($C93,'Regional Crises'!$B$1:$R$66,17,FALSE)="x","x",ROUND(IF(VLOOKUP($C93,'Regional Crises'!$B$1:$R$66,17,FALSE)&gt;S$3,0,IF(VLOOKUP($C93,'Regional Crises'!$B$1:$R$66,17,FALSE)&lt;S$4,5,(S$3-VLOOKUP($C93,'Regional Crises'!$B$1:$R$66,17,FALSE))/(S$3-S$4)*5)),1)))),(IF(VLOOKUP($E93,'Country Indicator Data'!$B$4:$N$194,13,FALSE)="x","x",ROUND(IF(VLOOKUP($E93,'Country Indicator Data'!$B$4:$N$194,13,FALSE)&gt;S$3,0,IF(VLOOKUP($E93,'Country Indicator Data'!$B$4:$N$194,13,FALSE)&lt;S$4,5,(S$3-VLOOKUP($E93,'Country Indicator Data'!$B$4:$N$194,13,FALSE))/(S$3-S$4)*5)),1))))</f>
        <v>3.7</v>
      </c>
      <c r="T93" s="188">
        <f>IF(B93="Regional crisis",((IF(VLOOKUP($C93,'Regional Crises'!$B$1:$R$66,14,FALSE)="x","x",ROUND(IF(VLOOKUP($C93,'Regional Crises'!$B$1:$R$66,14,FALSE)&gt;T$3,0,IF(VLOOKUP($C93,'Regional Crises'!$B$1:$R$66,14,FALSE)&lt;T$4,5,(T$3-VLOOKUP($C93,'Regional Crises'!$B$1:$R$66,14,FALSE))/(T$3-T$4)*5)),1)))),(IF(VLOOKUP($E93,'Country Indicator Data'!$B$4:$N$194,10,FALSE)="x","x",ROUND(IF(VLOOKUP($E93,'Country Indicator Data'!$B$4:$N$194,10,FALSE)&gt;T$3,0,IF(VLOOKUP($E93,'Country Indicator Data'!$B$4:$N$194,10,FALSE)&lt;T$4,5,(T$3-VLOOKUP($E93,'Country Indicator Data'!$B$4:$N$194,10,FALSE))/(T$3-T$4)*5)),1))))</f>
        <v>3.5</v>
      </c>
      <c r="U93" s="188">
        <f>IF(B93="Regional crisis",((IF(VLOOKUP($C93,'Regional Crises'!$B$1:$R$66,15,FALSE)="x","x",ROUND(IF(VLOOKUP($C93,'Regional Crises'!$B$1:$R$66,15,FALSE)&gt;U$3,0,IF(VLOOKUP($C93,'Regional Crises'!$B$1:$R$66,15,FALSE)&lt;U$4,5,(U$3-VLOOKUP($C93,'Regional Crises'!$B$1:$R$66,15,FALSE))/(U$3-U$4)*5)),1)))),(IF(VLOOKUP($E93,'Country Indicator Data'!$B$4:$N$194,11,FALSE)="x","x",ROUND(IF(VLOOKUP($E93,'Country Indicator Data'!$B$4:$N$194,11,FALSE)&gt;U$3,0,IF(VLOOKUP($E93,'Country Indicator Data'!$B$4:$N$194,11,FALSE)&lt;U$4,5,(U$3-VLOOKUP($E93,'Country Indicator Data'!$B$4:$N$194,11,FALSE))/(U$3-U$4)*5)),1))))</f>
        <v>3.5</v>
      </c>
      <c r="V93" s="188">
        <f>IF(B93="Regional crisis",((IF(VLOOKUP($C93,'Regional Crises'!$B$1:$R$66,16,FALSE)="x","x",ROUND(IF(VLOOKUP($C93,'Regional Crises'!$B$1:$R$66,16,FALSE)&gt;V$3,0,IF(VLOOKUP($C93,'Regional Crises'!$B$1:$R$66,16,FALSE)&lt;V$4,5,(V$3-VLOOKUP($C93,'Regional Crises'!$B$1:$R$66,16,FALSE))/(V$3-V$4)*5)),1)))),(IF(VLOOKUP($E93,'Country Indicator Data'!$B$4:$N$194,12,FALSE)="x","x",ROUND(IF(VLOOKUP($E93,'Country Indicator Data'!$B$4:$N$194,12,FALSE)&gt;V$3,0,IF(VLOOKUP($E93,'Country Indicator Data'!$B$4:$N$194,12,FALSE)&lt;V$4,5,(V$3-VLOOKUP($E93,'Country Indicator Data'!$B$4:$N$194,12,FALSE))/(V$3-V$4)*5)),1))))</f>
        <v>2.8</v>
      </c>
      <c r="W93" s="188">
        <f t="shared" si="28"/>
        <v>3.4</v>
      </c>
      <c r="X93" s="188">
        <f t="shared" si="29"/>
        <v>3.6</v>
      </c>
      <c r="Y93" s="212">
        <f>IF('Core Indicators'!FC90="x","x",IF('Core Indicators'!FC90&gt;=5,5,IF('Core Indicators'!FC90&gt;=4,4,IF('Core Indicators'!FC90&gt;=3,3,IF('Core Indicators'!FC90&gt;=2,2,IF('Core Indicators'!FC90&gt;=1,1,0))))))</f>
        <v>3</v>
      </c>
      <c r="Z93" s="188">
        <f t="shared" si="30"/>
        <v>3</v>
      </c>
      <c r="AA93" s="212">
        <f>'Crisis Indicator Data'!Y90</f>
        <v>0</v>
      </c>
      <c r="AB93" s="212">
        <f>'Crisis Indicator Data'!Z90</f>
        <v>0</v>
      </c>
      <c r="AC93" s="212">
        <f>'Crisis Indicator Data'!AA90</f>
        <v>0</v>
      </c>
      <c r="AD93" s="212">
        <f>'Crisis Indicator Data'!AB90</f>
        <v>1</v>
      </c>
      <c r="AE93" s="212">
        <f t="shared" si="33"/>
        <v>1</v>
      </c>
      <c r="AF93" s="212">
        <f>'Crisis Indicator Data'!AC90</f>
        <v>0</v>
      </c>
      <c r="AG93" s="212">
        <f>'Crisis Indicator Data'!AD90</f>
        <v>0</v>
      </c>
      <c r="AH93" s="212">
        <f t="shared" si="34"/>
        <v>0</v>
      </c>
      <c r="AI93" s="212">
        <f>'Crisis Indicator Data'!AE90</f>
        <v>1</v>
      </c>
      <c r="AJ93" s="212">
        <f>'Crisis Indicator Data'!AF90</f>
        <v>0</v>
      </c>
      <c r="AK93" s="212">
        <f>'Crisis Indicator Data'!AG90</f>
        <v>1</v>
      </c>
      <c r="AL93" s="212">
        <f t="shared" si="35"/>
        <v>2</v>
      </c>
      <c r="AM93" s="188">
        <f t="shared" si="31"/>
        <v>1</v>
      </c>
      <c r="AN93" s="188">
        <f t="shared" si="32"/>
        <v>2</v>
      </c>
    </row>
    <row r="94" spans="1:40" ht="13.5" customHeight="1" x14ac:dyDescent="0.3">
      <c r="A94" s="199" t="str">
        <f>'Crisis Indicator Data'!A91</f>
        <v>Multiple crises in Myanmar</v>
      </c>
      <c r="B94" s="200" t="str">
        <f>'Crisis Indicator Data'!B91</f>
        <v>Multiple crises country</v>
      </c>
      <c r="C94" s="200" t="str">
        <f>'Crisis Indicator Data'!C91</f>
        <v>MMR001</v>
      </c>
      <c r="D94" s="200" t="str">
        <f>'Crisis Indicator Data'!D91</f>
        <v>Myanmar</v>
      </c>
      <c r="E94" s="201" t="str">
        <f>'Crisis Indicator Data'!E91</f>
        <v>MMR</v>
      </c>
      <c r="F94" s="188">
        <f>IF(B94="Regional crisis",(IF(VLOOKUP($C94,'Regional Crises'!$B$1:$R$66,7,FALSE)="x","x",ROUND(IF(VLOOKUP($C94,'Regional Crises'!$B$1:$R$66,7,FALSE)&gt;$F$3,5,IF(VLOOKUP($C94,'Regional Crises'!$B$1:$R$66,7,FALSE)&lt;F$4,0,($F$3-VLOOKUP($C94,'Regional Crises'!$B$1:$R$66,7,FALSE))/($F$3-$F$4)*5)),1))),IF(VLOOKUP($E94,'Country Indicator Data'!$B$4:$N$194,3,FALSE)="x","x",ROUND(IF(VLOOKUP($E94,'Country Indicator Data'!$B$4:$N$194,3,FALSE)&gt;$F$3,5,IF(VLOOKUP($E94,'Country Indicator Data'!$B$4:$N$194,3,FALSE)&lt;$F$4,0,($F$3-VLOOKUP($E94,'Country Indicator Data'!$B$4:$N$194,3,FALSE))/($F$3-$F$4)*5)),1)))</f>
        <v>5</v>
      </c>
      <c r="G94" s="188">
        <f>IF(B94="Regional crisis",(IF(VLOOKUP($C94,'Regional Crises'!$B$1:$R$66,9,FALSE)="x","x",ROUND(IF(VLOOKUP($C94,'Regional Crises'!$B$1:$R$66,9,FALSE)&gt;G$3,5,IF(VLOOKUP($C94,'Regional Crises'!$B$1:$R$66,9,FALSE)&lt;G$4,0,(G$3-VLOOKUP($C94,'Regional Crises'!$B$1:$R$66,9,FALSE))/(G$3-G$4)*5)),1))),IF(VLOOKUP($E94,'Country Indicator Data'!$B$4:$N$194,5,FALSE)="x","x",ROUND(IF(VLOOKUP($E94,'Country Indicator Data'!$B$4:$N$194,5,FALSE)&gt;G$3,5,IF(VLOOKUP($E94,'Country Indicator Data'!$B$4:$N$194,5,FALSE)&lt;G$4,0,(G$3-VLOOKUP($E94,'Country Indicator Data'!$B$4:$N$194,5,FALSE))/(G$3-G$4)*5)),1)))</f>
        <v>3.4</v>
      </c>
      <c r="H94" s="188">
        <f t="shared" si="23"/>
        <v>4.2</v>
      </c>
      <c r="I94" s="188">
        <f>IF(B94="Regional crisis",(IF(VLOOKUP($C94,'Regional Crises'!$B$1:$R$66,6,FALSE)="x","x",ROUND(IF(VLOOKUP($C94,'Regional Crises'!$B$1:$R$66,6,FALSE)&gt;I$3,5,IF(VLOOKUP($C94,'Regional Crises'!$B$1:$R$66,6,FALSE)&lt;I$4,0,5-(I$3-VLOOKUP($C94,'Regional Crises'!$B$1:$R$66,6,FALSE))/(I$3-I$4)*5)),1))),IF(VLOOKUP($E94,'Country Indicator Data'!$B$4:$N$194,2,FALSE)="x","x",ROUND(IF(VLOOKUP($E94,'Country Indicator Data'!$B$4:$N$194,2,FALSE)&gt;I$3,5,IF(VLOOKUP($E94,'Country Indicator Data'!$B$4:$N$194,2,FALSE)&lt;I$4,0,5-(I$3-VLOOKUP($E94,'Country Indicator Data'!$B$4:$N$194,2,FALSE))/(I$3-I$4)*5)),1)))</f>
        <v>2.6</v>
      </c>
      <c r="J94" s="188">
        <f>IF(B94="Regional crisis",(IF(VLOOKUP($C94,'Regional Crises'!$B$1:$R$66,8,FALSE)="x","x",ROUND(IF(VLOOKUP($C94,'Regional Crises'!$B$1:$R$66,8,FALSE)&gt;J$3,5,IF(VLOOKUP($C94,'Regional Crises'!$B$1:$R$66,8,FALSE)&lt;J$4,0,5-(J$3-VLOOKUP($C94,'Regional Crises'!$B$1:$R$66,8,FALSE))/(J$3-J$4)*5)),1))),IF(VLOOKUP($E94,'Country Indicator Data'!$B$4:$N$194,4,FALSE)="x","x",ROUND(IF(VLOOKUP($E94,'Country Indicator Data'!$B$4:$N$194,4,FALSE)&gt;J$3,5,IF(VLOOKUP($E94,'Country Indicator Data'!$B$4:$N$194,4,FALSE)&lt;J$4,0,5-(J$3-VLOOKUP($E94,'Country Indicator Data'!$B$4:$N$194,4,FALSE))/(J$3-J$4)*5)),1)))</f>
        <v>3</v>
      </c>
      <c r="K94" s="188">
        <f t="shared" si="24"/>
        <v>2.8</v>
      </c>
      <c r="L94" s="188">
        <f>IF(B94="Regional crisis",(IF(VLOOKUP($C94,'Regional Crises'!$B$1:$R$66,10,FALSE)="x","x",ROUND(IF(VLOOKUP($C94,'Regional Crises'!$B$1:$R$66,10,FALSE)&gt;L$3,5,IF(VLOOKUP($C94,'Regional Crises'!$B$1:$R$66,10,FALSE)&lt;L$4,0,5-(L$3-VLOOKUP($C94,'Regional Crises'!$B$1:$R$66,10,FALSE))/(L$3-L$4)*5)),1))),IF(VLOOKUP($E94,'Country Indicator Data'!$B$4:$N$194,6,FALSE)="x","x",ROUND(IF(VLOOKUP($E94,'Country Indicator Data'!$B$4:$N$194,6,FALSE)&gt;L$3,5,IF(VLOOKUP($E94,'Country Indicator Data'!$B$4:$N$194,6,FALSE)&lt;L$4,0,5-(L$3-VLOOKUP($E94,'Country Indicator Data'!$B$4:$N$194,6,FALSE))/(L$3-L$4)*5)),1)))</f>
        <v>3.1</v>
      </c>
      <c r="M94" s="188">
        <f>IF(B94="Regional crisis",(IF(VLOOKUP($C94,'Regional Crises'!$B$1:$R$66,11,FALSE)="x","x",ROUND(IF(VLOOKUP($C94,'Regional Crises'!$B$1:$R$66,11,FALSE)&gt;M$3,5,IF(VLOOKUP($C94,'Regional Crises'!$B$1:$R$66,11,FALSE)&lt;M$4,0,5-(M$3-VLOOKUP($C94,'Regional Crises'!$B$1:$R$66,11,FALSE))/(M$3-M$4)*5)),1))),IF(VLOOKUP($E94,'Country Indicator Data'!$B$4:$N$194,7,FALSE)="x","x",ROUND(IF(VLOOKUP($E94,'Country Indicator Data'!$B$4:$N$194,7,FALSE)&gt;M$3,5,IF(VLOOKUP($E94,'Country Indicator Data'!$B$4:$N$194,7,FALSE)&lt;M$4,0,5-(M$3-VLOOKUP($E94,'Country Indicator Data'!$B$4:$N$194,7,FALSE))/(M$3-M$4)*5)),1)))</f>
        <v>0.7</v>
      </c>
      <c r="N94" s="188">
        <f t="shared" si="25"/>
        <v>1.9</v>
      </c>
      <c r="O94" s="188">
        <f t="shared" si="26"/>
        <v>2.9666666666666668</v>
      </c>
      <c r="P94" s="188">
        <f>IF(B94="Regional crisis",VLOOKUP(C94,'Regional Crises'!$B$1:$R$69,12,FALSE),VLOOKUP(E94,'Country Indicator Data'!$B$4:$I$194,8,FALSE))</f>
        <v>4</v>
      </c>
      <c r="Q94" s="188">
        <f>IF($B94="Regional crisis",((IF(VLOOKUP($C94,'Regional Crises'!$B$1:$R$66,13,FALSE)="x","x",ROUND(IF(VLOOKUP($C94,'Regional Crises'!$B$1:$R$66,13,FALSE)&gt;Q$3,5,IF(VLOOKUP($C94,'Regional Crises'!$B$1:$R$66,13,FALSE)&lt;Q$4,0,5-(LOG(Q$3)-LOG(VLOOKUP($C94,'Regional Crises'!$B$1:$R$66,13,FALSE)))/(LOG(Q$3)-LOG(Q$4))*5)),1)))),(IF(VLOOKUP($E94,'Country Indicator Data'!$B$4:$N$194,9,FALSE)="x","x",ROUND(IF(VLOOKUP($E94,'Country Indicator Data'!$B$4:$N$194,9,FALSE)&gt;Q$3,5,IF(VLOOKUP($E94,'Country Indicator Data'!$B$4:$N$194,9,FALSE)&lt;Q$4,0,5-(LOG(Q$3)-LOG(VLOOKUP($E94,'Country Indicator Data'!$B$4:$N$194,9,FALSE)))/(LOG(Q$3)-LOG(Q$4))*5)),1))))</f>
        <v>3.4</v>
      </c>
      <c r="R94" s="188">
        <f t="shared" si="27"/>
        <v>3.7</v>
      </c>
      <c r="S94" s="188">
        <f>IF(B94="Regional crisis",((IF(VLOOKUP($C94,'Regional Crises'!$B$1:$R$66,17,FALSE)="x","x",ROUND(IF(VLOOKUP($C94,'Regional Crises'!$B$1:$R$66,17,FALSE)&gt;S$3,0,IF(VLOOKUP($C94,'Regional Crises'!$B$1:$R$66,17,FALSE)&lt;S$4,5,(S$3-VLOOKUP($C94,'Regional Crises'!$B$1:$R$66,17,FALSE))/(S$3-S$4)*5)),1)))),(IF(VLOOKUP($E94,'Country Indicator Data'!$B$4:$N$194,13,FALSE)="x","x",ROUND(IF(VLOOKUP($E94,'Country Indicator Data'!$B$4:$N$194,13,FALSE)&gt;S$3,0,IF(VLOOKUP($E94,'Country Indicator Data'!$B$4:$N$194,13,FALSE)&lt;S$4,5,(S$3-VLOOKUP($E94,'Country Indicator Data'!$B$4:$N$194,13,FALSE))/(S$3-S$4)*5)),1))))</f>
        <v>3.6</v>
      </c>
      <c r="T94" s="188">
        <f>IF(B94="Regional crisis",((IF(VLOOKUP($C94,'Regional Crises'!$B$1:$R$66,14,FALSE)="x","x",ROUND(IF(VLOOKUP($C94,'Regional Crises'!$B$1:$R$66,14,FALSE)&gt;T$3,0,IF(VLOOKUP($C94,'Regional Crises'!$B$1:$R$66,14,FALSE)&lt;T$4,5,(T$3-VLOOKUP($C94,'Regional Crises'!$B$1:$R$66,14,FALSE))/(T$3-T$4)*5)),1)))),(IF(VLOOKUP($E94,'Country Indicator Data'!$B$4:$N$194,10,FALSE)="x","x",ROUND(IF(VLOOKUP($E94,'Country Indicator Data'!$B$4:$N$194,10,FALSE)&gt;T$3,0,IF(VLOOKUP($E94,'Country Indicator Data'!$B$4:$N$194,10,FALSE)&lt;T$4,5,(T$3-VLOOKUP($E94,'Country Indicator Data'!$B$4:$N$194,10,FALSE))/(T$3-T$4)*5)),1))))</f>
        <v>3.6</v>
      </c>
      <c r="U94" s="188">
        <f>IF(B94="Regional crisis",((IF(VLOOKUP($C94,'Regional Crises'!$B$1:$R$66,15,FALSE)="x","x",ROUND(IF(VLOOKUP($C94,'Regional Crises'!$B$1:$R$66,15,FALSE)&gt;U$3,0,IF(VLOOKUP($C94,'Regional Crises'!$B$1:$R$66,15,FALSE)&lt;U$4,5,(U$3-VLOOKUP($C94,'Regional Crises'!$B$1:$R$66,15,FALSE))/(U$3-U$4)*5)),1)))),(IF(VLOOKUP($E94,'Country Indicator Data'!$B$4:$N$194,11,FALSE)="x","x",ROUND(IF(VLOOKUP($E94,'Country Indicator Data'!$B$4:$N$194,11,FALSE)&gt;U$3,0,IF(VLOOKUP($E94,'Country Indicator Data'!$B$4:$N$194,11,FALSE)&lt;U$4,5,(U$3-VLOOKUP($E94,'Country Indicator Data'!$B$4:$N$194,11,FALSE))/(U$3-U$4)*5)),1))))</f>
        <v>3.6</v>
      </c>
      <c r="V94" s="188">
        <f>IF(B94="Regional crisis",((IF(VLOOKUP($C94,'Regional Crises'!$B$1:$R$66,16,FALSE)="x","x",ROUND(IF(VLOOKUP($C94,'Regional Crises'!$B$1:$R$66,16,FALSE)&gt;V$3,0,IF(VLOOKUP($C94,'Regional Crises'!$B$1:$R$66,16,FALSE)&lt;V$4,5,(V$3-VLOOKUP($C94,'Regional Crises'!$B$1:$R$66,16,FALSE))/(V$3-V$4)*5)),1)))),(IF(VLOOKUP($E94,'Country Indicator Data'!$B$4:$N$194,12,FALSE)="x","x",ROUND(IF(VLOOKUP($E94,'Country Indicator Data'!$B$4:$N$194,12,FALSE)&gt;V$3,0,IF(VLOOKUP($E94,'Country Indicator Data'!$B$4:$N$194,12,FALSE)&lt;V$4,5,(V$3-VLOOKUP($E94,'Country Indicator Data'!$B$4:$N$194,12,FALSE))/(V$3-V$4)*5)),1))))</f>
        <v>3.5</v>
      </c>
      <c r="W94" s="188">
        <f t="shared" si="28"/>
        <v>3.6</v>
      </c>
      <c r="X94" s="188">
        <f t="shared" si="29"/>
        <v>3.4</v>
      </c>
      <c r="Y94" s="212">
        <f>IF('Core Indicators'!FC91="x","x",IF('Core Indicators'!FC91&gt;=5,5,IF('Core Indicators'!FC91&gt;=4,4,IF('Core Indicators'!FC91&gt;=3,3,IF('Core Indicators'!FC91&gt;=2,2,IF('Core Indicators'!FC91&gt;=1,1,0))))))</f>
        <v>3</v>
      </c>
      <c r="Z94" s="188">
        <f t="shared" si="30"/>
        <v>3</v>
      </c>
      <c r="AA94" s="212">
        <f>'Crisis Indicator Data'!Y91</f>
        <v>2</v>
      </c>
      <c r="AB94" s="212">
        <f>'Crisis Indicator Data'!Z91</f>
        <v>3</v>
      </c>
      <c r="AC94" s="212">
        <f>'Crisis Indicator Data'!AA91</f>
        <v>2</v>
      </c>
      <c r="AD94" s="212">
        <f>'Crisis Indicator Data'!AB91</f>
        <v>0</v>
      </c>
      <c r="AE94" s="212">
        <f t="shared" si="33"/>
        <v>3</v>
      </c>
      <c r="AF94" s="212">
        <f>'Crisis Indicator Data'!AC91</f>
        <v>3</v>
      </c>
      <c r="AG94" s="212">
        <f>'Crisis Indicator Data'!AD91</f>
        <v>3</v>
      </c>
      <c r="AH94" s="212">
        <f t="shared" si="34"/>
        <v>5</v>
      </c>
      <c r="AI94" s="212">
        <f>'Crisis Indicator Data'!AE91</f>
        <v>2</v>
      </c>
      <c r="AJ94" s="212">
        <f>'Crisis Indicator Data'!AF91</f>
        <v>1</v>
      </c>
      <c r="AK94" s="212">
        <f>'Crisis Indicator Data'!AG91</f>
        <v>3</v>
      </c>
      <c r="AL94" s="212">
        <f t="shared" si="35"/>
        <v>4</v>
      </c>
      <c r="AM94" s="188">
        <f t="shared" si="31"/>
        <v>4</v>
      </c>
      <c r="AN94" s="188">
        <f t="shared" si="32"/>
        <v>3.5</v>
      </c>
    </row>
    <row r="95" spans="1:40" ht="13.5" customHeight="1" x14ac:dyDescent="0.3">
      <c r="A95" s="199" t="str">
        <f>'Crisis Indicator Data'!A92</f>
        <v>Rakhine Conflict</v>
      </c>
      <c r="B95" s="200" t="str">
        <f>'Crisis Indicator Data'!B92</f>
        <v>Conflict</v>
      </c>
      <c r="C95" s="200" t="str">
        <f>'Crisis Indicator Data'!C92</f>
        <v>MMR002</v>
      </c>
      <c r="D95" s="200" t="str">
        <f>'Crisis Indicator Data'!D92</f>
        <v>Myanmar</v>
      </c>
      <c r="E95" s="201" t="str">
        <f>'Crisis Indicator Data'!E92</f>
        <v>MMR</v>
      </c>
      <c r="F95" s="188">
        <f>IF(B95="Regional crisis",(IF(VLOOKUP($C95,'Regional Crises'!$B$1:$R$66,7,FALSE)="x","x",ROUND(IF(VLOOKUP($C95,'Regional Crises'!$B$1:$R$66,7,FALSE)&gt;$F$3,5,IF(VLOOKUP($C95,'Regional Crises'!$B$1:$R$66,7,FALSE)&lt;F$4,0,($F$3-VLOOKUP($C95,'Regional Crises'!$B$1:$R$66,7,FALSE))/($F$3-$F$4)*5)),1))),IF(VLOOKUP($E95,'Country Indicator Data'!$B$4:$N$194,3,FALSE)="x","x",ROUND(IF(VLOOKUP($E95,'Country Indicator Data'!$B$4:$N$194,3,FALSE)&gt;$F$3,5,IF(VLOOKUP($E95,'Country Indicator Data'!$B$4:$N$194,3,FALSE)&lt;$F$4,0,($F$3-VLOOKUP($E95,'Country Indicator Data'!$B$4:$N$194,3,FALSE))/($F$3-$F$4)*5)),1)))</f>
        <v>5</v>
      </c>
      <c r="G95" s="188">
        <f>IF(B95="Regional crisis",(IF(VLOOKUP($C95,'Regional Crises'!$B$1:$R$66,9,FALSE)="x","x",ROUND(IF(VLOOKUP($C95,'Regional Crises'!$B$1:$R$66,9,FALSE)&gt;G$3,5,IF(VLOOKUP($C95,'Regional Crises'!$B$1:$R$66,9,FALSE)&lt;G$4,0,(G$3-VLOOKUP($C95,'Regional Crises'!$B$1:$R$66,9,FALSE))/(G$3-G$4)*5)),1))),IF(VLOOKUP($E95,'Country Indicator Data'!$B$4:$N$194,5,FALSE)="x","x",ROUND(IF(VLOOKUP($E95,'Country Indicator Data'!$B$4:$N$194,5,FALSE)&gt;G$3,5,IF(VLOOKUP($E95,'Country Indicator Data'!$B$4:$N$194,5,FALSE)&lt;G$4,0,(G$3-VLOOKUP($E95,'Country Indicator Data'!$B$4:$N$194,5,FALSE))/(G$3-G$4)*5)),1)))</f>
        <v>3.4</v>
      </c>
      <c r="H95" s="188">
        <f t="shared" si="23"/>
        <v>4.2</v>
      </c>
      <c r="I95" s="188">
        <f>IF(B95="Regional crisis",(IF(VLOOKUP($C95,'Regional Crises'!$B$1:$R$66,6,FALSE)="x","x",ROUND(IF(VLOOKUP($C95,'Regional Crises'!$B$1:$R$66,6,FALSE)&gt;I$3,5,IF(VLOOKUP($C95,'Regional Crises'!$B$1:$R$66,6,FALSE)&lt;I$4,0,5-(I$3-VLOOKUP($C95,'Regional Crises'!$B$1:$R$66,6,FALSE))/(I$3-I$4)*5)),1))),IF(VLOOKUP($E95,'Country Indicator Data'!$B$4:$N$194,2,FALSE)="x","x",ROUND(IF(VLOOKUP($E95,'Country Indicator Data'!$B$4:$N$194,2,FALSE)&gt;I$3,5,IF(VLOOKUP($E95,'Country Indicator Data'!$B$4:$N$194,2,FALSE)&lt;I$4,0,5-(I$3-VLOOKUP($E95,'Country Indicator Data'!$B$4:$N$194,2,FALSE))/(I$3-I$4)*5)),1)))</f>
        <v>2.6</v>
      </c>
      <c r="J95" s="188">
        <f>IF(B95="Regional crisis",(IF(VLOOKUP($C95,'Regional Crises'!$B$1:$R$66,8,FALSE)="x","x",ROUND(IF(VLOOKUP($C95,'Regional Crises'!$B$1:$R$66,8,FALSE)&gt;J$3,5,IF(VLOOKUP($C95,'Regional Crises'!$B$1:$R$66,8,FALSE)&lt;J$4,0,5-(J$3-VLOOKUP($C95,'Regional Crises'!$B$1:$R$66,8,FALSE))/(J$3-J$4)*5)),1))),IF(VLOOKUP($E95,'Country Indicator Data'!$B$4:$N$194,4,FALSE)="x","x",ROUND(IF(VLOOKUP($E95,'Country Indicator Data'!$B$4:$N$194,4,FALSE)&gt;J$3,5,IF(VLOOKUP($E95,'Country Indicator Data'!$B$4:$N$194,4,FALSE)&lt;J$4,0,5-(J$3-VLOOKUP($E95,'Country Indicator Data'!$B$4:$N$194,4,FALSE))/(J$3-J$4)*5)),1)))</f>
        <v>3</v>
      </c>
      <c r="K95" s="188">
        <f t="shared" si="24"/>
        <v>2.8</v>
      </c>
      <c r="L95" s="188">
        <f>IF(B95="Regional crisis",(IF(VLOOKUP($C95,'Regional Crises'!$B$1:$R$66,10,FALSE)="x","x",ROUND(IF(VLOOKUP($C95,'Regional Crises'!$B$1:$R$66,10,FALSE)&gt;L$3,5,IF(VLOOKUP($C95,'Regional Crises'!$B$1:$R$66,10,FALSE)&lt;L$4,0,5-(L$3-VLOOKUP($C95,'Regional Crises'!$B$1:$R$66,10,FALSE))/(L$3-L$4)*5)),1))),IF(VLOOKUP($E95,'Country Indicator Data'!$B$4:$N$194,6,FALSE)="x","x",ROUND(IF(VLOOKUP($E95,'Country Indicator Data'!$B$4:$N$194,6,FALSE)&gt;L$3,5,IF(VLOOKUP($E95,'Country Indicator Data'!$B$4:$N$194,6,FALSE)&lt;L$4,0,5-(L$3-VLOOKUP($E95,'Country Indicator Data'!$B$4:$N$194,6,FALSE))/(L$3-L$4)*5)),1)))</f>
        <v>3.1</v>
      </c>
      <c r="M95" s="188">
        <f>IF(B95="Regional crisis",(IF(VLOOKUP($C95,'Regional Crises'!$B$1:$R$66,11,FALSE)="x","x",ROUND(IF(VLOOKUP($C95,'Regional Crises'!$B$1:$R$66,11,FALSE)&gt;M$3,5,IF(VLOOKUP($C95,'Regional Crises'!$B$1:$R$66,11,FALSE)&lt;M$4,0,5-(M$3-VLOOKUP($C95,'Regional Crises'!$B$1:$R$66,11,FALSE))/(M$3-M$4)*5)),1))),IF(VLOOKUP($E95,'Country Indicator Data'!$B$4:$N$194,7,FALSE)="x","x",ROUND(IF(VLOOKUP($E95,'Country Indicator Data'!$B$4:$N$194,7,FALSE)&gt;M$3,5,IF(VLOOKUP($E95,'Country Indicator Data'!$B$4:$N$194,7,FALSE)&lt;M$4,0,5-(M$3-VLOOKUP($E95,'Country Indicator Data'!$B$4:$N$194,7,FALSE))/(M$3-M$4)*5)),1)))</f>
        <v>0.7</v>
      </c>
      <c r="N95" s="188">
        <f t="shared" si="25"/>
        <v>1.9</v>
      </c>
      <c r="O95" s="188">
        <f t="shared" si="26"/>
        <v>2.9666666666666668</v>
      </c>
      <c r="P95" s="188">
        <f>IF(B95="Regional crisis",VLOOKUP(C95,'Regional Crises'!$B$1:$R$69,12,FALSE),VLOOKUP(E95,'Country Indicator Data'!$B$4:$I$194,8,FALSE))</f>
        <v>4</v>
      </c>
      <c r="Q95" s="188">
        <f>IF($B95="Regional crisis",((IF(VLOOKUP($C95,'Regional Crises'!$B$1:$R$66,13,FALSE)="x","x",ROUND(IF(VLOOKUP($C95,'Regional Crises'!$B$1:$R$66,13,FALSE)&gt;Q$3,5,IF(VLOOKUP($C95,'Regional Crises'!$B$1:$R$66,13,FALSE)&lt;Q$4,0,5-(LOG(Q$3)-LOG(VLOOKUP($C95,'Regional Crises'!$B$1:$R$66,13,FALSE)))/(LOG(Q$3)-LOG(Q$4))*5)),1)))),(IF(VLOOKUP($E95,'Country Indicator Data'!$B$4:$N$194,9,FALSE)="x","x",ROUND(IF(VLOOKUP($E95,'Country Indicator Data'!$B$4:$N$194,9,FALSE)&gt;Q$3,5,IF(VLOOKUP($E95,'Country Indicator Data'!$B$4:$N$194,9,FALSE)&lt;Q$4,0,5-(LOG(Q$3)-LOG(VLOOKUP($E95,'Country Indicator Data'!$B$4:$N$194,9,FALSE)))/(LOG(Q$3)-LOG(Q$4))*5)),1))))</f>
        <v>3.4</v>
      </c>
      <c r="R95" s="188">
        <f t="shared" si="27"/>
        <v>3.7</v>
      </c>
      <c r="S95" s="188">
        <f>IF(B95="Regional crisis",((IF(VLOOKUP($C95,'Regional Crises'!$B$1:$R$66,17,FALSE)="x","x",ROUND(IF(VLOOKUP($C95,'Regional Crises'!$B$1:$R$66,17,FALSE)&gt;S$3,0,IF(VLOOKUP($C95,'Regional Crises'!$B$1:$R$66,17,FALSE)&lt;S$4,5,(S$3-VLOOKUP($C95,'Regional Crises'!$B$1:$R$66,17,FALSE))/(S$3-S$4)*5)),1)))),(IF(VLOOKUP($E95,'Country Indicator Data'!$B$4:$N$194,13,FALSE)="x","x",ROUND(IF(VLOOKUP($E95,'Country Indicator Data'!$B$4:$N$194,13,FALSE)&gt;S$3,0,IF(VLOOKUP($E95,'Country Indicator Data'!$B$4:$N$194,13,FALSE)&lt;S$4,5,(S$3-VLOOKUP($E95,'Country Indicator Data'!$B$4:$N$194,13,FALSE))/(S$3-S$4)*5)),1))))</f>
        <v>3.6</v>
      </c>
      <c r="T95" s="188">
        <f>IF(B95="Regional crisis",((IF(VLOOKUP($C95,'Regional Crises'!$B$1:$R$66,14,FALSE)="x","x",ROUND(IF(VLOOKUP($C95,'Regional Crises'!$B$1:$R$66,14,FALSE)&gt;T$3,0,IF(VLOOKUP($C95,'Regional Crises'!$B$1:$R$66,14,FALSE)&lt;T$4,5,(T$3-VLOOKUP($C95,'Regional Crises'!$B$1:$R$66,14,FALSE))/(T$3-T$4)*5)),1)))),(IF(VLOOKUP($E95,'Country Indicator Data'!$B$4:$N$194,10,FALSE)="x","x",ROUND(IF(VLOOKUP($E95,'Country Indicator Data'!$B$4:$N$194,10,FALSE)&gt;T$3,0,IF(VLOOKUP($E95,'Country Indicator Data'!$B$4:$N$194,10,FALSE)&lt;T$4,5,(T$3-VLOOKUP($E95,'Country Indicator Data'!$B$4:$N$194,10,FALSE))/(T$3-T$4)*5)),1))))</f>
        <v>3.6</v>
      </c>
      <c r="U95" s="188">
        <f>IF(B95="Regional crisis",((IF(VLOOKUP($C95,'Regional Crises'!$B$1:$R$66,15,FALSE)="x","x",ROUND(IF(VLOOKUP($C95,'Regional Crises'!$B$1:$R$66,15,FALSE)&gt;U$3,0,IF(VLOOKUP($C95,'Regional Crises'!$B$1:$R$66,15,FALSE)&lt;U$4,5,(U$3-VLOOKUP($C95,'Regional Crises'!$B$1:$R$66,15,FALSE))/(U$3-U$4)*5)),1)))),(IF(VLOOKUP($E95,'Country Indicator Data'!$B$4:$N$194,11,FALSE)="x","x",ROUND(IF(VLOOKUP($E95,'Country Indicator Data'!$B$4:$N$194,11,FALSE)&gt;U$3,0,IF(VLOOKUP($E95,'Country Indicator Data'!$B$4:$N$194,11,FALSE)&lt;U$4,5,(U$3-VLOOKUP($E95,'Country Indicator Data'!$B$4:$N$194,11,FALSE))/(U$3-U$4)*5)),1))))</f>
        <v>3.6</v>
      </c>
      <c r="V95" s="188">
        <f>IF(B95="Regional crisis",((IF(VLOOKUP($C95,'Regional Crises'!$B$1:$R$66,16,FALSE)="x","x",ROUND(IF(VLOOKUP($C95,'Regional Crises'!$B$1:$R$66,16,FALSE)&gt;V$3,0,IF(VLOOKUP($C95,'Regional Crises'!$B$1:$R$66,16,FALSE)&lt;V$4,5,(V$3-VLOOKUP($C95,'Regional Crises'!$B$1:$R$66,16,FALSE))/(V$3-V$4)*5)),1)))),(IF(VLOOKUP($E95,'Country Indicator Data'!$B$4:$N$194,12,FALSE)="x","x",ROUND(IF(VLOOKUP($E95,'Country Indicator Data'!$B$4:$N$194,12,FALSE)&gt;V$3,0,IF(VLOOKUP($E95,'Country Indicator Data'!$B$4:$N$194,12,FALSE)&lt;V$4,5,(V$3-VLOOKUP($E95,'Country Indicator Data'!$B$4:$N$194,12,FALSE))/(V$3-V$4)*5)),1))))</f>
        <v>3.5</v>
      </c>
      <c r="W95" s="188">
        <f t="shared" si="28"/>
        <v>3.6</v>
      </c>
      <c r="X95" s="188">
        <f t="shared" si="29"/>
        <v>3.4</v>
      </c>
      <c r="Y95" s="212">
        <f>IF('Core Indicators'!FC92="x","x",IF('Core Indicators'!FC92&gt;=5,5,IF('Core Indicators'!FC92&gt;=4,4,IF('Core Indicators'!FC92&gt;=3,3,IF('Core Indicators'!FC92&gt;=2,2,IF('Core Indicators'!FC92&gt;=1,1,0))))))</f>
        <v>4</v>
      </c>
      <c r="Z95" s="188">
        <f t="shared" si="30"/>
        <v>4</v>
      </c>
      <c r="AA95" s="212">
        <f>'Crisis Indicator Data'!Y92</f>
        <v>2</v>
      </c>
      <c r="AB95" s="212">
        <f>'Crisis Indicator Data'!Z92</f>
        <v>3</v>
      </c>
      <c r="AC95" s="212">
        <f>'Crisis Indicator Data'!AA92</f>
        <v>2</v>
      </c>
      <c r="AD95" s="212">
        <f>'Crisis Indicator Data'!AB92</f>
        <v>0</v>
      </c>
      <c r="AE95" s="212">
        <f t="shared" si="33"/>
        <v>3</v>
      </c>
      <c r="AF95" s="212">
        <f>'Crisis Indicator Data'!AC92</f>
        <v>3</v>
      </c>
      <c r="AG95" s="212">
        <f>'Crisis Indicator Data'!AD92</f>
        <v>3</v>
      </c>
      <c r="AH95" s="212">
        <f t="shared" si="34"/>
        <v>5</v>
      </c>
      <c r="AI95" s="212">
        <f>'Crisis Indicator Data'!AE92</f>
        <v>2</v>
      </c>
      <c r="AJ95" s="212">
        <f>'Crisis Indicator Data'!AF92</f>
        <v>1</v>
      </c>
      <c r="AK95" s="212">
        <f>'Crisis Indicator Data'!AG92</f>
        <v>3</v>
      </c>
      <c r="AL95" s="212">
        <f t="shared" si="35"/>
        <v>4</v>
      </c>
      <c r="AM95" s="188">
        <f t="shared" si="31"/>
        <v>4</v>
      </c>
      <c r="AN95" s="188">
        <f t="shared" si="32"/>
        <v>4</v>
      </c>
    </row>
    <row r="96" spans="1:40" ht="13.5" customHeight="1" x14ac:dyDescent="0.3">
      <c r="A96" s="199" t="str">
        <f>'Crisis Indicator Data'!A93</f>
        <v>Kachin and Shan Conflict</v>
      </c>
      <c r="B96" s="200" t="str">
        <f>'Crisis Indicator Data'!B93</f>
        <v>Conflict</v>
      </c>
      <c r="C96" s="200" t="str">
        <f>'Crisis Indicator Data'!C93</f>
        <v>MMR003</v>
      </c>
      <c r="D96" s="200" t="str">
        <f>'Crisis Indicator Data'!D93</f>
        <v>Myanmar</v>
      </c>
      <c r="E96" s="201" t="str">
        <f>'Crisis Indicator Data'!E93</f>
        <v>MMR</v>
      </c>
      <c r="F96" s="188">
        <f>IF(B96="Regional crisis",(IF(VLOOKUP($C96,'Regional Crises'!$B$1:$R$66,7,FALSE)="x","x",ROUND(IF(VLOOKUP($C96,'Regional Crises'!$B$1:$R$66,7,FALSE)&gt;$F$3,5,IF(VLOOKUP($C96,'Regional Crises'!$B$1:$R$66,7,FALSE)&lt;F$4,0,($F$3-VLOOKUP($C96,'Regional Crises'!$B$1:$R$66,7,FALSE))/($F$3-$F$4)*5)),1))),IF(VLOOKUP($E96,'Country Indicator Data'!$B$4:$N$194,3,FALSE)="x","x",ROUND(IF(VLOOKUP($E96,'Country Indicator Data'!$B$4:$N$194,3,FALSE)&gt;$F$3,5,IF(VLOOKUP($E96,'Country Indicator Data'!$B$4:$N$194,3,FALSE)&lt;$F$4,0,($F$3-VLOOKUP($E96,'Country Indicator Data'!$B$4:$N$194,3,FALSE))/($F$3-$F$4)*5)),1)))</f>
        <v>5</v>
      </c>
      <c r="G96" s="188">
        <f>IF(B96="Regional crisis",(IF(VLOOKUP($C96,'Regional Crises'!$B$1:$R$66,9,FALSE)="x","x",ROUND(IF(VLOOKUP($C96,'Regional Crises'!$B$1:$R$66,9,FALSE)&gt;G$3,5,IF(VLOOKUP($C96,'Regional Crises'!$B$1:$R$66,9,FALSE)&lt;G$4,0,(G$3-VLOOKUP($C96,'Regional Crises'!$B$1:$R$66,9,FALSE))/(G$3-G$4)*5)),1))),IF(VLOOKUP($E96,'Country Indicator Data'!$B$4:$N$194,5,FALSE)="x","x",ROUND(IF(VLOOKUP($E96,'Country Indicator Data'!$B$4:$N$194,5,FALSE)&gt;G$3,5,IF(VLOOKUP($E96,'Country Indicator Data'!$B$4:$N$194,5,FALSE)&lt;G$4,0,(G$3-VLOOKUP($E96,'Country Indicator Data'!$B$4:$N$194,5,FALSE))/(G$3-G$4)*5)),1)))</f>
        <v>3.4</v>
      </c>
      <c r="H96" s="188">
        <f t="shared" si="23"/>
        <v>4.2</v>
      </c>
      <c r="I96" s="188">
        <f>IF(B96="Regional crisis",(IF(VLOOKUP($C96,'Regional Crises'!$B$1:$R$66,6,FALSE)="x","x",ROUND(IF(VLOOKUP($C96,'Regional Crises'!$B$1:$R$66,6,FALSE)&gt;I$3,5,IF(VLOOKUP($C96,'Regional Crises'!$B$1:$R$66,6,FALSE)&lt;I$4,0,5-(I$3-VLOOKUP($C96,'Regional Crises'!$B$1:$R$66,6,FALSE))/(I$3-I$4)*5)),1))),IF(VLOOKUP($E96,'Country Indicator Data'!$B$4:$N$194,2,FALSE)="x","x",ROUND(IF(VLOOKUP($E96,'Country Indicator Data'!$B$4:$N$194,2,FALSE)&gt;I$3,5,IF(VLOOKUP($E96,'Country Indicator Data'!$B$4:$N$194,2,FALSE)&lt;I$4,0,5-(I$3-VLOOKUP($E96,'Country Indicator Data'!$B$4:$N$194,2,FALSE))/(I$3-I$4)*5)),1)))</f>
        <v>2.6</v>
      </c>
      <c r="J96" s="188">
        <f>IF(B96="Regional crisis",(IF(VLOOKUP($C96,'Regional Crises'!$B$1:$R$66,8,FALSE)="x","x",ROUND(IF(VLOOKUP($C96,'Regional Crises'!$B$1:$R$66,8,FALSE)&gt;J$3,5,IF(VLOOKUP($C96,'Regional Crises'!$B$1:$R$66,8,FALSE)&lt;J$4,0,5-(J$3-VLOOKUP($C96,'Regional Crises'!$B$1:$R$66,8,FALSE))/(J$3-J$4)*5)),1))),IF(VLOOKUP($E96,'Country Indicator Data'!$B$4:$N$194,4,FALSE)="x","x",ROUND(IF(VLOOKUP($E96,'Country Indicator Data'!$B$4:$N$194,4,FALSE)&gt;J$3,5,IF(VLOOKUP($E96,'Country Indicator Data'!$B$4:$N$194,4,FALSE)&lt;J$4,0,5-(J$3-VLOOKUP($E96,'Country Indicator Data'!$B$4:$N$194,4,FALSE))/(J$3-J$4)*5)),1)))</f>
        <v>3</v>
      </c>
      <c r="K96" s="188">
        <f t="shared" si="24"/>
        <v>2.8</v>
      </c>
      <c r="L96" s="188">
        <f>IF(B96="Regional crisis",(IF(VLOOKUP($C96,'Regional Crises'!$B$1:$R$66,10,FALSE)="x","x",ROUND(IF(VLOOKUP($C96,'Regional Crises'!$B$1:$R$66,10,FALSE)&gt;L$3,5,IF(VLOOKUP($C96,'Regional Crises'!$B$1:$R$66,10,FALSE)&lt;L$4,0,5-(L$3-VLOOKUP($C96,'Regional Crises'!$B$1:$R$66,10,FALSE))/(L$3-L$4)*5)),1))),IF(VLOOKUP($E96,'Country Indicator Data'!$B$4:$N$194,6,FALSE)="x","x",ROUND(IF(VLOOKUP($E96,'Country Indicator Data'!$B$4:$N$194,6,FALSE)&gt;L$3,5,IF(VLOOKUP($E96,'Country Indicator Data'!$B$4:$N$194,6,FALSE)&lt;L$4,0,5-(L$3-VLOOKUP($E96,'Country Indicator Data'!$B$4:$N$194,6,FALSE))/(L$3-L$4)*5)),1)))</f>
        <v>3.1</v>
      </c>
      <c r="M96" s="188">
        <f>IF(B96="Regional crisis",(IF(VLOOKUP($C96,'Regional Crises'!$B$1:$R$66,11,FALSE)="x","x",ROUND(IF(VLOOKUP($C96,'Regional Crises'!$B$1:$R$66,11,FALSE)&gt;M$3,5,IF(VLOOKUP($C96,'Regional Crises'!$B$1:$R$66,11,FALSE)&lt;M$4,0,5-(M$3-VLOOKUP($C96,'Regional Crises'!$B$1:$R$66,11,FALSE))/(M$3-M$4)*5)),1))),IF(VLOOKUP($E96,'Country Indicator Data'!$B$4:$N$194,7,FALSE)="x","x",ROUND(IF(VLOOKUP($E96,'Country Indicator Data'!$B$4:$N$194,7,FALSE)&gt;M$3,5,IF(VLOOKUP($E96,'Country Indicator Data'!$B$4:$N$194,7,FALSE)&lt;M$4,0,5-(M$3-VLOOKUP($E96,'Country Indicator Data'!$B$4:$N$194,7,FALSE))/(M$3-M$4)*5)),1)))</f>
        <v>0.7</v>
      </c>
      <c r="N96" s="188">
        <f t="shared" si="25"/>
        <v>1.9</v>
      </c>
      <c r="O96" s="188">
        <f t="shared" si="26"/>
        <v>2.9666666666666668</v>
      </c>
      <c r="P96" s="188">
        <f>IF(B96="Regional crisis",VLOOKUP(C96,'Regional Crises'!$B$1:$R$69,12,FALSE),VLOOKUP(E96,'Country Indicator Data'!$B$4:$I$194,8,FALSE))</f>
        <v>4</v>
      </c>
      <c r="Q96" s="188">
        <f>IF($B96="Regional crisis",((IF(VLOOKUP($C96,'Regional Crises'!$B$1:$R$66,13,FALSE)="x","x",ROUND(IF(VLOOKUP($C96,'Regional Crises'!$B$1:$R$66,13,FALSE)&gt;Q$3,5,IF(VLOOKUP($C96,'Regional Crises'!$B$1:$R$66,13,FALSE)&lt;Q$4,0,5-(LOG(Q$3)-LOG(VLOOKUP($C96,'Regional Crises'!$B$1:$R$66,13,FALSE)))/(LOG(Q$3)-LOG(Q$4))*5)),1)))),(IF(VLOOKUP($E96,'Country Indicator Data'!$B$4:$N$194,9,FALSE)="x","x",ROUND(IF(VLOOKUP($E96,'Country Indicator Data'!$B$4:$N$194,9,FALSE)&gt;Q$3,5,IF(VLOOKUP($E96,'Country Indicator Data'!$B$4:$N$194,9,FALSE)&lt;Q$4,0,5-(LOG(Q$3)-LOG(VLOOKUP($E96,'Country Indicator Data'!$B$4:$N$194,9,FALSE)))/(LOG(Q$3)-LOG(Q$4))*5)),1))))</f>
        <v>3.4</v>
      </c>
      <c r="R96" s="188">
        <f t="shared" si="27"/>
        <v>3.7</v>
      </c>
      <c r="S96" s="188">
        <f>IF(B96="Regional crisis",((IF(VLOOKUP($C96,'Regional Crises'!$B$1:$R$66,17,FALSE)="x","x",ROUND(IF(VLOOKUP($C96,'Regional Crises'!$B$1:$R$66,17,FALSE)&gt;S$3,0,IF(VLOOKUP($C96,'Regional Crises'!$B$1:$R$66,17,FALSE)&lt;S$4,5,(S$3-VLOOKUP($C96,'Regional Crises'!$B$1:$R$66,17,FALSE))/(S$3-S$4)*5)),1)))),(IF(VLOOKUP($E96,'Country Indicator Data'!$B$4:$N$194,13,FALSE)="x","x",ROUND(IF(VLOOKUP($E96,'Country Indicator Data'!$B$4:$N$194,13,FALSE)&gt;S$3,0,IF(VLOOKUP($E96,'Country Indicator Data'!$B$4:$N$194,13,FALSE)&lt;S$4,5,(S$3-VLOOKUP($E96,'Country Indicator Data'!$B$4:$N$194,13,FALSE))/(S$3-S$4)*5)),1))))</f>
        <v>3.6</v>
      </c>
      <c r="T96" s="188">
        <f>IF(B96="Regional crisis",((IF(VLOOKUP($C96,'Regional Crises'!$B$1:$R$66,14,FALSE)="x","x",ROUND(IF(VLOOKUP($C96,'Regional Crises'!$B$1:$R$66,14,FALSE)&gt;T$3,0,IF(VLOOKUP($C96,'Regional Crises'!$B$1:$R$66,14,FALSE)&lt;T$4,5,(T$3-VLOOKUP($C96,'Regional Crises'!$B$1:$R$66,14,FALSE))/(T$3-T$4)*5)),1)))),(IF(VLOOKUP($E96,'Country Indicator Data'!$B$4:$N$194,10,FALSE)="x","x",ROUND(IF(VLOOKUP($E96,'Country Indicator Data'!$B$4:$N$194,10,FALSE)&gt;T$3,0,IF(VLOOKUP($E96,'Country Indicator Data'!$B$4:$N$194,10,FALSE)&lt;T$4,5,(T$3-VLOOKUP($E96,'Country Indicator Data'!$B$4:$N$194,10,FALSE))/(T$3-T$4)*5)),1))))</f>
        <v>3.6</v>
      </c>
      <c r="U96" s="188">
        <f>IF(B96="Regional crisis",((IF(VLOOKUP($C96,'Regional Crises'!$B$1:$R$66,15,FALSE)="x","x",ROUND(IF(VLOOKUP($C96,'Regional Crises'!$B$1:$R$66,15,FALSE)&gt;U$3,0,IF(VLOOKUP($C96,'Regional Crises'!$B$1:$R$66,15,FALSE)&lt;U$4,5,(U$3-VLOOKUP($C96,'Regional Crises'!$B$1:$R$66,15,FALSE))/(U$3-U$4)*5)),1)))),(IF(VLOOKUP($E96,'Country Indicator Data'!$B$4:$N$194,11,FALSE)="x","x",ROUND(IF(VLOOKUP($E96,'Country Indicator Data'!$B$4:$N$194,11,FALSE)&gt;U$3,0,IF(VLOOKUP($E96,'Country Indicator Data'!$B$4:$N$194,11,FALSE)&lt;U$4,5,(U$3-VLOOKUP($E96,'Country Indicator Data'!$B$4:$N$194,11,FALSE))/(U$3-U$4)*5)),1))))</f>
        <v>3.6</v>
      </c>
      <c r="V96" s="188">
        <f>IF(B96="Regional crisis",((IF(VLOOKUP($C96,'Regional Crises'!$B$1:$R$66,16,FALSE)="x","x",ROUND(IF(VLOOKUP($C96,'Regional Crises'!$B$1:$R$66,16,FALSE)&gt;V$3,0,IF(VLOOKUP($C96,'Regional Crises'!$B$1:$R$66,16,FALSE)&lt;V$4,5,(V$3-VLOOKUP($C96,'Regional Crises'!$B$1:$R$66,16,FALSE))/(V$3-V$4)*5)),1)))),(IF(VLOOKUP($E96,'Country Indicator Data'!$B$4:$N$194,12,FALSE)="x","x",ROUND(IF(VLOOKUP($E96,'Country Indicator Data'!$B$4:$N$194,12,FALSE)&gt;V$3,0,IF(VLOOKUP($E96,'Country Indicator Data'!$B$4:$N$194,12,FALSE)&lt;V$4,5,(V$3-VLOOKUP($E96,'Country Indicator Data'!$B$4:$N$194,12,FALSE))/(V$3-V$4)*5)),1))))</f>
        <v>3.5</v>
      </c>
      <c r="W96" s="188">
        <f t="shared" si="28"/>
        <v>3.6</v>
      </c>
      <c r="X96" s="188">
        <f t="shared" si="29"/>
        <v>3.4</v>
      </c>
      <c r="Y96" s="212">
        <f>IF('Core Indicators'!FC93="x","x",IF('Core Indicators'!FC93&gt;=5,5,IF('Core Indicators'!FC93&gt;=4,4,IF('Core Indicators'!FC93&gt;=3,3,IF('Core Indicators'!FC93&gt;=2,2,IF('Core Indicators'!FC93&gt;=1,1,0))))))</f>
        <v>3</v>
      </c>
      <c r="Z96" s="188">
        <f t="shared" si="30"/>
        <v>3</v>
      </c>
      <c r="AA96" s="212">
        <f>'Crisis Indicator Data'!Y93</f>
        <v>2</v>
      </c>
      <c r="AB96" s="212">
        <f>'Crisis Indicator Data'!Z93</f>
        <v>2</v>
      </c>
      <c r="AC96" s="212">
        <f>'Crisis Indicator Data'!AA93</f>
        <v>2</v>
      </c>
      <c r="AD96" s="212">
        <f>'Crisis Indicator Data'!AB93</f>
        <v>0</v>
      </c>
      <c r="AE96" s="212">
        <f t="shared" si="33"/>
        <v>3</v>
      </c>
      <c r="AF96" s="212">
        <f>'Crisis Indicator Data'!AC93</f>
        <v>2</v>
      </c>
      <c r="AG96" s="212">
        <f>'Crisis Indicator Data'!AD93</f>
        <v>3</v>
      </c>
      <c r="AH96" s="212">
        <f t="shared" si="34"/>
        <v>5</v>
      </c>
      <c r="AI96" s="212">
        <f>'Crisis Indicator Data'!AE93</f>
        <v>1</v>
      </c>
      <c r="AJ96" s="212">
        <f>'Crisis Indicator Data'!AF93</f>
        <v>1</v>
      </c>
      <c r="AK96" s="212">
        <f>'Crisis Indicator Data'!AG93</f>
        <v>2</v>
      </c>
      <c r="AL96" s="212">
        <f t="shared" si="35"/>
        <v>3</v>
      </c>
      <c r="AM96" s="188">
        <f t="shared" si="31"/>
        <v>4</v>
      </c>
      <c r="AN96" s="188">
        <f t="shared" si="32"/>
        <v>3.5</v>
      </c>
    </row>
    <row r="97" spans="1:40" ht="13.5" customHeight="1" x14ac:dyDescent="0.3">
      <c r="A97" s="199" t="str">
        <f>'Crisis Indicator Data'!A94</f>
        <v>Food Security Crisis in Namibia</v>
      </c>
      <c r="B97" s="200" t="str">
        <f>'Crisis Indicator Data'!B94</f>
        <v>Food Security</v>
      </c>
      <c r="C97" s="200" t="str">
        <f>'Crisis Indicator Data'!C94</f>
        <v>NAM002</v>
      </c>
      <c r="D97" s="200" t="str">
        <f>'Crisis Indicator Data'!D94</f>
        <v>Namibia</v>
      </c>
      <c r="E97" s="201" t="str">
        <f>'Crisis Indicator Data'!E94</f>
        <v>NAM</v>
      </c>
      <c r="F97" s="188">
        <f>IF(B97="Regional crisis",(IF(VLOOKUP($C97,'Regional Crises'!$B$1:$R$66,7,FALSE)="x","x",ROUND(IF(VLOOKUP($C97,'Regional Crises'!$B$1:$R$66,7,FALSE)&gt;$F$3,5,IF(VLOOKUP($C97,'Regional Crises'!$B$1:$R$66,7,FALSE)&lt;F$4,0,($F$3-VLOOKUP($C97,'Regional Crises'!$B$1:$R$66,7,FALSE))/($F$3-$F$4)*5)),1))),IF(VLOOKUP($E97,'Country Indicator Data'!$B$4:$N$194,3,FALSE)="x","x",ROUND(IF(VLOOKUP($E97,'Country Indicator Data'!$B$4:$N$194,3,FALSE)&gt;$F$3,5,IF(VLOOKUP($E97,'Country Indicator Data'!$B$4:$N$194,3,FALSE)&lt;$F$4,0,($F$3-VLOOKUP($E97,'Country Indicator Data'!$B$4:$N$194,3,FALSE))/($F$3-$F$4)*5)),1)))</f>
        <v>1.1000000000000001</v>
      </c>
      <c r="G97" s="188">
        <f>IF(B97="Regional crisis",(IF(VLOOKUP($C97,'Regional Crises'!$B$1:$R$66,9,FALSE)="x","x",ROUND(IF(VLOOKUP($C97,'Regional Crises'!$B$1:$R$66,9,FALSE)&gt;G$3,5,IF(VLOOKUP($C97,'Regional Crises'!$B$1:$R$66,9,FALSE)&lt;G$4,0,(G$3-VLOOKUP($C97,'Regional Crises'!$B$1:$R$66,9,FALSE))/(G$3-G$4)*5)),1))),IF(VLOOKUP($E97,'Country Indicator Data'!$B$4:$N$194,5,FALSE)="x","x",ROUND(IF(VLOOKUP($E97,'Country Indicator Data'!$B$4:$N$194,5,FALSE)&gt;G$3,5,IF(VLOOKUP($E97,'Country Indicator Data'!$B$4:$N$194,5,FALSE)&lt;G$4,0,(G$3-VLOOKUP($E97,'Country Indicator Data'!$B$4:$N$194,5,FALSE))/(G$3-G$4)*5)),1)))</f>
        <v>1.3</v>
      </c>
      <c r="H97" s="188">
        <f t="shared" si="23"/>
        <v>1.2000000000000002</v>
      </c>
      <c r="I97" s="188">
        <f>IF(B97="Regional crisis",(IF(VLOOKUP($C97,'Regional Crises'!$B$1:$R$66,6,FALSE)="x","x",ROUND(IF(VLOOKUP($C97,'Regional Crises'!$B$1:$R$66,6,FALSE)&gt;I$3,5,IF(VLOOKUP($C97,'Regional Crises'!$B$1:$R$66,6,FALSE)&lt;I$4,0,5-(I$3-VLOOKUP($C97,'Regional Crises'!$B$1:$R$66,6,FALSE))/(I$3-I$4)*5)),1))),IF(VLOOKUP($E97,'Country Indicator Data'!$B$4:$N$194,2,FALSE)="x","x",ROUND(IF(VLOOKUP($E97,'Country Indicator Data'!$B$4:$N$194,2,FALSE)&gt;I$3,5,IF(VLOOKUP($E97,'Country Indicator Data'!$B$4:$N$194,2,FALSE)&lt;I$4,0,5-(I$3-VLOOKUP($E97,'Country Indicator Data'!$B$4:$N$194,2,FALSE))/(I$3-I$4)*5)),1)))</f>
        <v>3.6</v>
      </c>
      <c r="J97" s="188">
        <f>IF(B97="Regional crisis",(IF(VLOOKUP($C97,'Regional Crises'!$B$1:$R$66,8,FALSE)="x","x",ROUND(IF(VLOOKUP($C97,'Regional Crises'!$B$1:$R$66,8,FALSE)&gt;J$3,5,IF(VLOOKUP($C97,'Regional Crises'!$B$1:$R$66,8,FALSE)&lt;J$4,0,5-(J$3-VLOOKUP($C97,'Regional Crises'!$B$1:$R$66,8,FALSE))/(J$3-J$4)*5)),1))),IF(VLOOKUP($E97,'Country Indicator Data'!$B$4:$N$194,4,FALSE)="x","x",ROUND(IF(VLOOKUP($E97,'Country Indicator Data'!$B$4:$N$194,4,FALSE)&gt;J$3,5,IF(VLOOKUP($E97,'Country Indicator Data'!$B$4:$N$194,4,FALSE)&lt;J$4,0,5-(J$3-VLOOKUP($E97,'Country Indicator Data'!$B$4:$N$194,4,FALSE))/(J$3-J$4)*5)),1)))</f>
        <v>1.6</v>
      </c>
      <c r="K97" s="188">
        <f t="shared" si="24"/>
        <v>2.6</v>
      </c>
      <c r="L97" s="188">
        <f>IF(B97="Regional crisis",(IF(VLOOKUP($C97,'Regional Crises'!$B$1:$R$66,10,FALSE)="x","x",ROUND(IF(VLOOKUP($C97,'Regional Crises'!$B$1:$R$66,10,FALSE)&gt;L$3,5,IF(VLOOKUP($C97,'Regional Crises'!$B$1:$R$66,10,FALSE)&lt;L$4,0,5-(L$3-VLOOKUP($C97,'Regional Crises'!$B$1:$R$66,10,FALSE))/(L$3-L$4)*5)),1))),IF(VLOOKUP($E97,'Country Indicator Data'!$B$4:$N$194,6,FALSE)="x","x",ROUND(IF(VLOOKUP($E97,'Country Indicator Data'!$B$4:$N$194,6,FALSE)&gt;L$3,5,IF(VLOOKUP($E97,'Country Indicator Data'!$B$4:$N$194,6,FALSE)&lt;L$4,0,5-(L$3-VLOOKUP($E97,'Country Indicator Data'!$B$4:$N$194,6,FALSE))/(L$3-L$4)*5)),1)))</f>
        <v>3.1</v>
      </c>
      <c r="M97" s="188">
        <f>IF(B97="Regional crisis",(IF(VLOOKUP($C97,'Regional Crises'!$B$1:$R$66,11,FALSE)="x","x",ROUND(IF(VLOOKUP($C97,'Regional Crises'!$B$1:$R$66,11,FALSE)&gt;M$3,5,IF(VLOOKUP($C97,'Regional Crises'!$B$1:$R$66,11,FALSE)&lt;M$4,0,5-(M$3-VLOOKUP($C97,'Regional Crises'!$B$1:$R$66,11,FALSE))/(M$3-M$4)*5)),1))),IF(VLOOKUP($E97,'Country Indicator Data'!$B$4:$N$194,7,FALSE)="x","x",ROUND(IF(VLOOKUP($E97,'Country Indicator Data'!$B$4:$N$194,7,FALSE)&gt;M$3,5,IF(VLOOKUP($E97,'Country Indicator Data'!$B$4:$N$194,7,FALSE)&lt;M$4,0,5-(M$3-VLOOKUP($E97,'Country Indicator Data'!$B$4:$N$194,7,FALSE))/(M$3-M$4)*5)),1)))</f>
        <v>4.3</v>
      </c>
      <c r="N97" s="188">
        <f t="shared" si="25"/>
        <v>3.7</v>
      </c>
      <c r="O97" s="188">
        <f t="shared" si="26"/>
        <v>2.5</v>
      </c>
      <c r="P97" s="188">
        <f>IF(B97="Regional crisis",VLOOKUP(C97,'Regional Crises'!$B$1:$R$69,12,FALSE),VLOOKUP(E97,'Country Indicator Data'!$B$4:$I$194,8,FALSE))</f>
        <v>0</v>
      </c>
      <c r="Q97" s="188" t="str">
        <f>IF($B97="Regional crisis",((IF(VLOOKUP($C97,'Regional Crises'!$B$1:$R$66,13,FALSE)="x","x",ROUND(IF(VLOOKUP($C97,'Regional Crises'!$B$1:$R$66,13,FALSE)&gt;Q$3,5,IF(VLOOKUP($C97,'Regional Crises'!$B$1:$R$66,13,FALSE)&lt;Q$4,0,5-(LOG(Q$3)-LOG(VLOOKUP($C97,'Regional Crises'!$B$1:$R$66,13,FALSE)))/(LOG(Q$3)-LOG(Q$4))*5)),1)))),(IF(VLOOKUP($E97,'Country Indicator Data'!$B$4:$N$194,9,FALSE)="x","x",ROUND(IF(VLOOKUP($E97,'Country Indicator Data'!$B$4:$N$194,9,FALSE)&gt;Q$3,5,IF(VLOOKUP($E97,'Country Indicator Data'!$B$4:$N$194,9,FALSE)&lt;Q$4,0,5-(LOG(Q$3)-LOG(VLOOKUP($E97,'Country Indicator Data'!$B$4:$N$194,9,FALSE)))/(LOG(Q$3)-LOG(Q$4))*5)),1))))</f>
        <v>x</v>
      </c>
      <c r="R97" s="188">
        <f t="shared" si="27"/>
        <v>0</v>
      </c>
      <c r="S97" s="188">
        <f>IF(B97="Regional crisis",((IF(VLOOKUP($C97,'Regional Crises'!$B$1:$R$66,17,FALSE)="x","x",ROUND(IF(VLOOKUP($C97,'Regional Crises'!$B$1:$R$66,17,FALSE)&gt;S$3,0,IF(VLOOKUP($C97,'Regional Crises'!$B$1:$R$66,17,FALSE)&lt;S$4,5,(S$3-VLOOKUP($C97,'Regional Crises'!$B$1:$R$66,17,FALSE))/(S$3-S$4)*5)),1)))),(IF(VLOOKUP($E97,'Country Indicator Data'!$B$4:$N$194,13,FALSE)="x","x",ROUND(IF(VLOOKUP($E97,'Country Indicator Data'!$B$4:$N$194,13,FALSE)&gt;S$3,0,IF(VLOOKUP($E97,'Country Indicator Data'!$B$4:$N$194,13,FALSE)&lt;S$4,5,(S$3-VLOOKUP($E97,'Country Indicator Data'!$B$4:$N$194,13,FALSE))/(S$3-S$4)*5)),1))))</f>
        <v>2.4</v>
      </c>
      <c r="T97" s="188">
        <f>IF(B97="Regional crisis",((IF(VLOOKUP($C97,'Regional Crises'!$B$1:$R$66,14,FALSE)="x","x",ROUND(IF(VLOOKUP($C97,'Regional Crises'!$B$1:$R$66,14,FALSE)&gt;T$3,0,IF(VLOOKUP($C97,'Regional Crises'!$B$1:$R$66,14,FALSE)&lt;T$4,5,(T$3-VLOOKUP($C97,'Regional Crises'!$B$1:$R$66,14,FALSE))/(T$3-T$4)*5)),1)))),(IF(VLOOKUP($E97,'Country Indicator Data'!$B$4:$N$194,10,FALSE)="x","x",ROUND(IF(VLOOKUP($E97,'Country Indicator Data'!$B$4:$N$194,10,FALSE)&gt;T$3,0,IF(VLOOKUP($E97,'Country Indicator Data'!$B$4:$N$194,10,FALSE)&lt;T$4,5,(T$3-VLOOKUP($E97,'Country Indicator Data'!$B$4:$N$194,10,FALSE))/(T$3-T$4)*5)),1))))</f>
        <v>2.2000000000000002</v>
      </c>
      <c r="U97" s="188">
        <f>IF(B97="Regional crisis",((IF(VLOOKUP($C97,'Regional Crises'!$B$1:$R$66,15,FALSE)="x","x",ROUND(IF(VLOOKUP($C97,'Regional Crises'!$B$1:$R$66,15,FALSE)&gt;U$3,0,IF(VLOOKUP($C97,'Regional Crises'!$B$1:$R$66,15,FALSE)&lt;U$4,5,(U$3-VLOOKUP($C97,'Regional Crises'!$B$1:$R$66,15,FALSE))/(U$3-U$4)*5)),1)))),(IF(VLOOKUP($E97,'Country Indicator Data'!$B$4:$N$194,11,FALSE)="x","x",ROUND(IF(VLOOKUP($E97,'Country Indicator Data'!$B$4:$N$194,11,FALSE)&gt;U$3,0,IF(VLOOKUP($E97,'Country Indicator Data'!$B$4:$N$194,11,FALSE)&lt;U$4,5,(U$3-VLOOKUP($E97,'Country Indicator Data'!$B$4:$N$194,11,FALSE))/(U$3-U$4)*5)),1))))</f>
        <v>1.6</v>
      </c>
      <c r="V97" s="188">
        <f>IF(B97="Regional crisis",((IF(VLOOKUP($C97,'Regional Crises'!$B$1:$R$66,16,FALSE)="x","x",ROUND(IF(VLOOKUP($C97,'Regional Crises'!$B$1:$R$66,16,FALSE)&gt;V$3,0,IF(VLOOKUP($C97,'Regional Crises'!$B$1:$R$66,16,FALSE)&lt;V$4,5,(V$3-VLOOKUP($C97,'Regional Crises'!$B$1:$R$66,16,FALSE))/(V$3-V$4)*5)),1)))),(IF(VLOOKUP($E97,'Country Indicator Data'!$B$4:$N$194,12,FALSE)="x","x",ROUND(IF(VLOOKUP($E97,'Country Indicator Data'!$B$4:$N$194,12,FALSE)&gt;V$3,0,IF(VLOOKUP($E97,'Country Indicator Data'!$B$4:$N$194,12,FALSE)&lt;V$4,5,(V$3-VLOOKUP($E97,'Country Indicator Data'!$B$4:$N$194,12,FALSE))/(V$3-V$4)*5)),1))))</f>
        <v>1.2</v>
      </c>
      <c r="W97" s="188">
        <f t="shared" si="28"/>
        <v>1.9</v>
      </c>
      <c r="X97" s="188">
        <f t="shared" si="29"/>
        <v>1.5</v>
      </c>
      <c r="Y97" s="212">
        <f>IF('Core Indicators'!FC94="x","x",IF('Core Indicators'!FC94&gt;=5,5,IF('Core Indicators'!FC94&gt;=4,4,IF('Core Indicators'!FC94&gt;=3,3,IF('Core Indicators'!FC94&gt;=2,2,IF('Core Indicators'!FC94&gt;=1,1,0))))))</f>
        <v>1</v>
      </c>
      <c r="Z97" s="188">
        <f t="shared" si="30"/>
        <v>1</v>
      </c>
      <c r="AA97" s="212">
        <f>'Crisis Indicator Data'!Y94</f>
        <v>1</v>
      </c>
      <c r="AB97" s="212">
        <f>'Crisis Indicator Data'!Z94</f>
        <v>0</v>
      </c>
      <c r="AC97" s="212">
        <f>'Crisis Indicator Data'!AA94</f>
        <v>0</v>
      </c>
      <c r="AD97" s="212">
        <f>'Crisis Indicator Data'!AB94</f>
        <v>0</v>
      </c>
      <c r="AE97" s="212">
        <f t="shared" si="33"/>
        <v>1</v>
      </c>
      <c r="AF97" s="212">
        <f>'Crisis Indicator Data'!AC94</f>
        <v>0</v>
      </c>
      <c r="AG97" s="212">
        <f>'Crisis Indicator Data'!AD94</f>
        <v>2</v>
      </c>
      <c r="AH97" s="212">
        <f t="shared" si="34"/>
        <v>2</v>
      </c>
      <c r="AI97" s="212">
        <f>'Crisis Indicator Data'!AE94</f>
        <v>0</v>
      </c>
      <c r="AJ97" s="212">
        <f>'Crisis Indicator Data'!AF94</f>
        <v>0</v>
      </c>
      <c r="AK97" s="212">
        <f>'Crisis Indicator Data'!AG94</f>
        <v>0</v>
      </c>
      <c r="AL97" s="212">
        <f t="shared" si="35"/>
        <v>0</v>
      </c>
      <c r="AM97" s="188">
        <f t="shared" si="31"/>
        <v>1</v>
      </c>
      <c r="AN97" s="188">
        <f t="shared" si="32"/>
        <v>1</v>
      </c>
    </row>
    <row r="98" spans="1:40" ht="13.5" customHeight="1" x14ac:dyDescent="0.3">
      <c r="A98" s="199" t="str">
        <f>'Crisis Indicator Data'!A95</f>
        <v>Socioeconomic crisis in Nicaragua</v>
      </c>
      <c r="B98" s="200" t="str">
        <f>'Crisis Indicator Data'!B95</f>
        <v>Political and economic crisis</v>
      </c>
      <c r="C98" s="200" t="str">
        <f>'Crisis Indicator Data'!C95</f>
        <v>NIC001</v>
      </c>
      <c r="D98" s="200" t="str">
        <f>'Crisis Indicator Data'!D95</f>
        <v>Nicaragua</v>
      </c>
      <c r="E98" s="201" t="str">
        <f>'Crisis Indicator Data'!E95</f>
        <v>NIC</v>
      </c>
      <c r="F98" s="188">
        <f>IF(B98="Regional crisis",(IF(VLOOKUP($C98,'Regional Crises'!$B$1:$R$66,7,FALSE)="x","x",ROUND(IF(VLOOKUP($C98,'Regional Crises'!$B$1:$R$66,7,FALSE)&gt;$F$3,5,IF(VLOOKUP($C98,'Regional Crises'!$B$1:$R$66,7,FALSE)&lt;F$4,0,($F$3-VLOOKUP($C98,'Regional Crises'!$B$1:$R$66,7,FALSE))/($F$3-$F$4)*5)),1))),IF(VLOOKUP($E98,'Country Indicator Data'!$B$4:$N$194,3,FALSE)="x","x",ROUND(IF(VLOOKUP($E98,'Country Indicator Data'!$B$4:$N$194,3,FALSE)&gt;$F$3,5,IF(VLOOKUP($E98,'Country Indicator Data'!$B$4:$N$194,3,FALSE)&lt;$F$4,0,($F$3-VLOOKUP($E98,'Country Indicator Data'!$B$4:$N$194,3,FALSE))/($F$3-$F$4)*5)),1)))</f>
        <v>2.9</v>
      </c>
      <c r="G98" s="188">
        <f>IF(B98="Regional crisis",(IF(VLOOKUP($C98,'Regional Crises'!$B$1:$R$66,9,FALSE)="x","x",ROUND(IF(VLOOKUP($C98,'Regional Crises'!$B$1:$R$66,9,FALSE)&gt;G$3,5,IF(VLOOKUP($C98,'Regional Crises'!$B$1:$R$66,9,FALSE)&lt;G$4,0,(G$3-VLOOKUP($C98,'Regional Crises'!$B$1:$R$66,9,FALSE))/(G$3-G$4)*5)),1))),IF(VLOOKUP($E98,'Country Indicator Data'!$B$4:$N$194,5,FALSE)="x","x",ROUND(IF(VLOOKUP($E98,'Country Indicator Data'!$B$4:$N$194,5,FALSE)&gt;G$3,5,IF(VLOOKUP($E98,'Country Indicator Data'!$B$4:$N$194,5,FALSE)&lt;G$4,0,(G$3-VLOOKUP($E98,'Country Indicator Data'!$B$4:$N$194,5,FALSE))/(G$3-G$4)*5)),1)))</f>
        <v>3</v>
      </c>
      <c r="H98" s="188">
        <f t="shared" si="23"/>
        <v>2.95</v>
      </c>
      <c r="I98" s="188">
        <f>IF(B98="Regional crisis",(IF(VLOOKUP($C98,'Regional Crises'!$B$1:$R$66,6,FALSE)="x","x",ROUND(IF(VLOOKUP($C98,'Regional Crises'!$B$1:$R$66,6,FALSE)&gt;I$3,5,IF(VLOOKUP($C98,'Regional Crises'!$B$1:$R$66,6,FALSE)&lt;I$4,0,5-(I$3-VLOOKUP($C98,'Regional Crises'!$B$1:$R$66,6,FALSE))/(I$3-I$4)*5)),1))),IF(VLOOKUP($E98,'Country Indicator Data'!$B$4:$N$194,2,FALSE)="x","x",ROUND(IF(VLOOKUP($E98,'Country Indicator Data'!$B$4:$N$194,2,FALSE)&gt;I$3,5,IF(VLOOKUP($E98,'Country Indicator Data'!$B$4:$N$194,2,FALSE)&lt;I$4,0,5-(I$3-VLOOKUP($E98,'Country Indicator Data'!$B$4:$N$194,2,FALSE))/(I$3-I$4)*5)),1)))</f>
        <v>1.3</v>
      </c>
      <c r="J98" s="188">
        <f>IF(B98="Regional crisis",(IF(VLOOKUP($C98,'Regional Crises'!$B$1:$R$66,8,FALSE)="x","x",ROUND(IF(VLOOKUP($C98,'Regional Crises'!$B$1:$R$66,8,FALSE)&gt;J$3,5,IF(VLOOKUP($C98,'Regional Crises'!$B$1:$R$66,8,FALSE)&lt;J$4,0,5-(J$3-VLOOKUP($C98,'Regional Crises'!$B$1:$R$66,8,FALSE))/(J$3-J$4)*5)),1))),IF(VLOOKUP($E98,'Country Indicator Data'!$B$4:$N$194,4,FALSE)="x","x",ROUND(IF(VLOOKUP($E98,'Country Indicator Data'!$B$4:$N$194,4,FALSE)&gt;J$3,5,IF(VLOOKUP($E98,'Country Indicator Data'!$B$4:$N$194,4,FALSE)&lt;J$4,0,5-(J$3-VLOOKUP($E98,'Country Indicator Data'!$B$4:$N$194,4,FALSE))/(J$3-J$4)*5)),1)))</f>
        <v>1.4</v>
      </c>
      <c r="K98" s="188">
        <f t="shared" si="24"/>
        <v>1.35</v>
      </c>
      <c r="L98" s="188">
        <f>IF(B98="Regional crisis",(IF(VLOOKUP($C98,'Regional Crises'!$B$1:$R$66,10,FALSE)="x","x",ROUND(IF(VLOOKUP($C98,'Regional Crises'!$B$1:$R$66,10,FALSE)&gt;L$3,5,IF(VLOOKUP($C98,'Regional Crises'!$B$1:$R$66,10,FALSE)&lt;L$4,0,5-(L$3-VLOOKUP($C98,'Regional Crises'!$B$1:$R$66,10,FALSE))/(L$3-L$4)*5)),1))),IF(VLOOKUP($E98,'Country Indicator Data'!$B$4:$N$194,6,FALSE)="x","x",ROUND(IF(VLOOKUP($E98,'Country Indicator Data'!$B$4:$N$194,6,FALSE)&gt;L$3,5,IF(VLOOKUP($E98,'Country Indicator Data'!$B$4:$N$194,6,FALSE)&lt;L$4,0,5-(L$3-VLOOKUP($E98,'Country Indicator Data'!$B$4:$N$194,6,FALSE))/(L$3-L$4)*5)),1)))</f>
        <v>3</v>
      </c>
      <c r="M98" s="188">
        <f>IF(B98="Regional crisis",(IF(VLOOKUP($C98,'Regional Crises'!$B$1:$R$66,11,FALSE)="x","x",ROUND(IF(VLOOKUP($C98,'Regional Crises'!$B$1:$R$66,11,FALSE)&gt;M$3,5,IF(VLOOKUP($C98,'Regional Crises'!$B$1:$R$66,11,FALSE)&lt;M$4,0,5-(M$3-VLOOKUP($C98,'Regional Crises'!$B$1:$R$66,11,FALSE))/(M$3-M$4)*5)),1))),IF(VLOOKUP($E98,'Country Indicator Data'!$B$4:$N$194,7,FALSE)="x","x",ROUND(IF(VLOOKUP($E98,'Country Indicator Data'!$B$4:$N$194,7,FALSE)&gt;M$3,5,IF(VLOOKUP($E98,'Country Indicator Data'!$B$4:$N$194,7,FALSE)&lt;M$4,0,5-(M$3-VLOOKUP($E98,'Country Indicator Data'!$B$4:$N$194,7,FALSE))/(M$3-M$4)*5)),1)))</f>
        <v>2.7</v>
      </c>
      <c r="N98" s="188">
        <f t="shared" si="25"/>
        <v>2.85</v>
      </c>
      <c r="O98" s="188">
        <f t="shared" si="26"/>
        <v>2.3833333333333333</v>
      </c>
      <c r="P98" s="188">
        <f>IF(B98="Regional crisis",VLOOKUP(C98,'Regional Crises'!$B$1:$R$69,12,FALSE),VLOOKUP(E98,'Country Indicator Data'!$B$4:$I$194,8,FALSE))</f>
        <v>3</v>
      </c>
      <c r="Q98" s="188">
        <f>IF($B98="Regional crisis",((IF(VLOOKUP($C98,'Regional Crises'!$B$1:$R$66,13,FALSE)="x","x",ROUND(IF(VLOOKUP($C98,'Regional Crises'!$B$1:$R$66,13,FALSE)&gt;Q$3,5,IF(VLOOKUP($C98,'Regional Crises'!$B$1:$R$66,13,FALSE)&lt;Q$4,0,5-(LOG(Q$3)-LOG(VLOOKUP($C98,'Regional Crises'!$B$1:$R$66,13,FALSE)))/(LOG(Q$3)-LOG(Q$4))*5)),1)))),(IF(VLOOKUP($E98,'Country Indicator Data'!$B$4:$N$194,9,FALSE)="x","x",ROUND(IF(VLOOKUP($E98,'Country Indicator Data'!$B$4:$N$194,9,FALSE)&gt;Q$3,5,IF(VLOOKUP($E98,'Country Indicator Data'!$B$4:$N$194,9,FALSE)&lt;Q$4,0,5-(LOG(Q$3)-LOG(VLOOKUP($E98,'Country Indicator Data'!$B$4:$N$194,9,FALSE)))/(LOG(Q$3)-LOG(Q$4))*5)),1))))</f>
        <v>2.1</v>
      </c>
      <c r="R98" s="188">
        <f t="shared" si="27"/>
        <v>2.5499999999999998</v>
      </c>
      <c r="S98" s="188">
        <f>IF(B98="Regional crisis",((IF(VLOOKUP($C98,'Regional Crises'!$B$1:$R$66,17,FALSE)="x","x",ROUND(IF(VLOOKUP($C98,'Regional Crises'!$B$1:$R$66,17,FALSE)&gt;S$3,0,IF(VLOOKUP($C98,'Regional Crises'!$B$1:$R$66,17,FALSE)&lt;S$4,5,(S$3-VLOOKUP($C98,'Regional Crises'!$B$1:$R$66,17,FALSE))/(S$3-S$4)*5)),1)))),(IF(VLOOKUP($E98,'Country Indicator Data'!$B$4:$N$194,13,FALSE)="x","x",ROUND(IF(VLOOKUP($E98,'Country Indicator Data'!$B$4:$N$194,13,FALSE)&gt;S$3,0,IF(VLOOKUP($E98,'Country Indicator Data'!$B$4:$N$194,13,FALSE)&lt;S$4,5,(S$3-VLOOKUP($E98,'Country Indicator Data'!$B$4:$N$194,13,FALSE))/(S$3-S$4)*5)),1))))</f>
        <v>3.9</v>
      </c>
      <c r="T98" s="188">
        <f>IF(B98="Regional crisis",((IF(VLOOKUP($C98,'Regional Crises'!$B$1:$R$66,14,FALSE)="x","x",ROUND(IF(VLOOKUP($C98,'Regional Crises'!$B$1:$R$66,14,FALSE)&gt;T$3,0,IF(VLOOKUP($C98,'Regional Crises'!$B$1:$R$66,14,FALSE)&lt;T$4,5,(T$3-VLOOKUP($C98,'Regional Crises'!$B$1:$R$66,14,FALSE))/(T$3-T$4)*5)),1)))),(IF(VLOOKUP($E98,'Country Indicator Data'!$B$4:$N$194,10,FALSE)="x","x",ROUND(IF(VLOOKUP($E98,'Country Indicator Data'!$B$4:$N$194,10,FALSE)&gt;T$3,0,IF(VLOOKUP($E98,'Country Indicator Data'!$B$4:$N$194,10,FALSE)&lt;T$4,5,(T$3-VLOOKUP($E98,'Country Indicator Data'!$B$4:$N$194,10,FALSE))/(T$3-T$4)*5)),1))))</f>
        <v>3.7</v>
      </c>
      <c r="U98" s="188">
        <f>IF(B98="Regional crisis",((IF(VLOOKUP($C98,'Regional Crises'!$B$1:$R$66,15,FALSE)="x","x",ROUND(IF(VLOOKUP($C98,'Regional Crises'!$B$1:$R$66,15,FALSE)&gt;U$3,0,IF(VLOOKUP($C98,'Regional Crises'!$B$1:$R$66,15,FALSE)&lt;U$4,5,(U$3-VLOOKUP($C98,'Regional Crises'!$B$1:$R$66,15,FALSE))/(U$3-U$4)*5)),1)))),(IF(VLOOKUP($E98,'Country Indicator Data'!$B$4:$N$194,11,FALSE)="x","x",ROUND(IF(VLOOKUP($E98,'Country Indicator Data'!$B$4:$N$194,11,FALSE)&gt;U$3,0,IF(VLOOKUP($E98,'Country Indicator Data'!$B$4:$N$194,11,FALSE)&lt;U$4,5,(U$3-VLOOKUP($E98,'Country Indicator Data'!$B$4:$N$194,11,FALSE))/(U$3-U$4)*5)),1))))</f>
        <v>3.8</v>
      </c>
      <c r="V98" s="188">
        <f>IF(B98="Regional crisis",((IF(VLOOKUP($C98,'Regional Crises'!$B$1:$R$66,16,FALSE)="x","x",ROUND(IF(VLOOKUP($C98,'Regional Crises'!$B$1:$R$66,16,FALSE)&gt;V$3,0,IF(VLOOKUP($C98,'Regional Crises'!$B$1:$R$66,16,FALSE)&lt;V$4,5,(V$3-VLOOKUP($C98,'Regional Crises'!$B$1:$R$66,16,FALSE))/(V$3-V$4)*5)),1)))),(IF(VLOOKUP($E98,'Country Indicator Data'!$B$4:$N$194,12,FALSE)="x","x",ROUND(IF(VLOOKUP($E98,'Country Indicator Data'!$B$4:$N$194,12,FALSE)&gt;V$3,0,IF(VLOOKUP($E98,'Country Indicator Data'!$B$4:$N$194,12,FALSE)&lt;V$4,5,(V$3-VLOOKUP($E98,'Country Indicator Data'!$B$4:$N$194,12,FALSE))/(V$3-V$4)*5)),1))))</f>
        <v>3.5</v>
      </c>
      <c r="W98" s="188">
        <f t="shared" si="28"/>
        <v>3.7</v>
      </c>
      <c r="X98" s="188">
        <f t="shared" si="29"/>
        <v>2.9</v>
      </c>
      <c r="Y98" s="212">
        <f>IF('Core Indicators'!FC95="x","x",IF('Core Indicators'!FC95&gt;=5,5,IF('Core Indicators'!FC95&gt;=4,4,IF('Core Indicators'!FC95&gt;=3,3,IF('Core Indicators'!FC95&gt;=2,2,IF('Core Indicators'!FC95&gt;=1,1,0))))))</f>
        <v>1</v>
      </c>
      <c r="Z98" s="188">
        <f t="shared" si="30"/>
        <v>1</v>
      </c>
      <c r="AA98" s="212" t="str">
        <f>'Crisis Indicator Data'!Y95</f>
        <v>x</v>
      </c>
      <c r="AB98" s="212" t="str">
        <f>'Crisis Indicator Data'!Z95</f>
        <v>x</v>
      </c>
      <c r="AC98" s="212">
        <f>'Crisis Indicator Data'!AA95</f>
        <v>1</v>
      </c>
      <c r="AD98" s="212">
        <f>'Crisis Indicator Data'!AB95</f>
        <v>0</v>
      </c>
      <c r="AE98" s="212">
        <f t="shared" si="33"/>
        <v>1</v>
      </c>
      <c r="AF98" s="212">
        <f>'Crisis Indicator Data'!AC95</f>
        <v>1</v>
      </c>
      <c r="AG98" s="212">
        <f>'Crisis Indicator Data'!AD95</f>
        <v>1</v>
      </c>
      <c r="AH98" s="212">
        <f t="shared" si="34"/>
        <v>2</v>
      </c>
      <c r="AI98" s="212">
        <f>'Crisis Indicator Data'!AE95</f>
        <v>0</v>
      </c>
      <c r="AJ98" s="212">
        <f>'Crisis Indicator Data'!AF95</f>
        <v>0</v>
      </c>
      <c r="AK98" s="212">
        <f>'Crisis Indicator Data'!AG95</f>
        <v>2</v>
      </c>
      <c r="AL98" s="212">
        <f t="shared" si="35"/>
        <v>2</v>
      </c>
      <c r="AM98" s="188">
        <f t="shared" si="31"/>
        <v>2</v>
      </c>
      <c r="AN98" s="188">
        <f t="shared" si="32"/>
        <v>1.5</v>
      </c>
    </row>
    <row r="99" spans="1:40" ht="13.5" customHeight="1" x14ac:dyDescent="0.3">
      <c r="A99" s="199" t="str">
        <f>'Crisis Indicator Data'!A96</f>
        <v>Hurricane Eta and Iota in Nicaragua</v>
      </c>
      <c r="B99" s="200" t="str">
        <f>'Crisis Indicator Data'!B96</f>
        <v>Tropical cyclone</v>
      </c>
      <c r="C99" s="200" t="str">
        <f>'Crisis Indicator Data'!C96</f>
        <v>NIC002</v>
      </c>
      <c r="D99" s="200" t="str">
        <f>'Crisis Indicator Data'!D96</f>
        <v>Nicaragua</v>
      </c>
      <c r="E99" s="201" t="str">
        <f>'Crisis Indicator Data'!E96</f>
        <v>NIC</v>
      </c>
      <c r="F99" s="188">
        <f>IF(B99="Regional crisis",(IF(VLOOKUP($C99,'Regional Crises'!$B$1:$R$66,7,FALSE)="x","x",ROUND(IF(VLOOKUP($C99,'Regional Crises'!$B$1:$R$66,7,FALSE)&gt;$F$3,5,IF(VLOOKUP($C99,'Regional Crises'!$B$1:$R$66,7,FALSE)&lt;F$4,0,($F$3-VLOOKUP($C99,'Regional Crises'!$B$1:$R$66,7,FALSE))/($F$3-$F$4)*5)),1))),IF(VLOOKUP($E99,'Country Indicator Data'!$B$4:$N$194,3,FALSE)="x","x",ROUND(IF(VLOOKUP($E99,'Country Indicator Data'!$B$4:$N$194,3,FALSE)&gt;$F$3,5,IF(VLOOKUP($E99,'Country Indicator Data'!$B$4:$N$194,3,FALSE)&lt;$F$4,0,($F$3-VLOOKUP($E99,'Country Indicator Data'!$B$4:$N$194,3,FALSE))/($F$3-$F$4)*5)),1)))</f>
        <v>2.9</v>
      </c>
      <c r="G99" s="188">
        <f>IF(B99="Regional crisis",(IF(VLOOKUP($C99,'Regional Crises'!$B$1:$R$66,9,FALSE)="x","x",ROUND(IF(VLOOKUP($C99,'Regional Crises'!$B$1:$R$66,9,FALSE)&gt;G$3,5,IF(VLOOKUP($C99,'Regional Crises'!$B$1:$R$66,9,FALSE)&lt;G$4,0,(G$3-VLOOKUP($C99,'Regional Crises'!$B$1:$R$66,9,FALSE))/(G$3-G$4)*5)),1))),IF(VLOOKUP($E99,'Country Indicator Data'!$B$4:$N$194,5,FALSE)="x","x",ROUND(IF(VLOOKUP($E99,'Country Indicator Data'!$B$4:$N$194,5,FALSE)&gt;G$3,5,IF(VLOOKUP($E99,'Country Indicator Data'!$B$4:$N$194,5,FALSE)&lt;G$4,0,(G$3-VLOOKUP($E99,'Country Indicator Data'!$B$4:$N$194,5,FALSE))/(G$3-G$4)*5)),1)))</f>
        <v>3</v>
      </c>
      <c r="H99" s="188">
        <f t="shared" si="23"/>
        <v>2.95</v>
      </c>
      <c r="I99" s="188">
        <f>IF(B99="Regional crisis",(IF(VLOOKUP($C99,'Regional Crises'!$B$1:$R$66,6,FALSE)="x","x",ROUND(IF(VLOOKUP($C99,'Regional Crises'!$B$1:$R$66,6,FALSE)&gt;I$3,5,IF(VLOOKUP($C99,'Regional Crises'!$B$1:$R$66,6,FALSE)&lt;I$4,0,5-(I$3-VLOOKUP($C99,'Regional Crises'!$B$1:$R$66,6,FALSE))/(I$3-I$4)*5)),1))),IF(VLOOKUP($E99,'Country Indicator Data'!$B$4:$N$194,2,FALSE)="x","x",ROUND(IF(VLOOKUP($E99,'Country Indicator Data'!$B$4:$N$194,2,FALSE)&gt;I$3,5,IF(VLOOKUP($E99,'Country Indicator Data'!$B$4:$N$194,2,FALSE)&lt;I$4,0,5-(I$3-VLOOKUP($E99,'Country Indicator Data'!$B$4:$N$194,2,FALSE))/(I$3-I$4)*5)),1)))</f>
        <v>1.3</v>
      </c>
      <c r="J99" s="188">
        <f>IF(B99="Regional crisis",(IF(VLOOKUP($C99,'Regional Crises'!$B$1:$R$66,8,FALSE)="x","x",ROUND(IF(VLOOKUP($C99,'Regional Crises'!$B$1:$R$66,8,FALSE)&gt;J$3,5,IF(VLOOKUP($C99,'Regional Crises'!$B$1:$R$66,8,FALSE)&lt;J$4,0,5-(J$3-VLOOKUP($C99,'Regional Crises'!$B$1:$R$66,8,FALSE))/(J$3-J$4)*5)),1))),IF(VLOOKUP($E99,'Country Indicator Data'!$B$4:$N$194,4,FALSE)="x","x",ROUND(IF(VLOOKUP($E99,'Country Indicator Data'!$B$4:$N$194,4,FALSE)&gt;J$3,5,IF(VLOOKUP($E99,'Country Indicator Data'!$B$4:$N$194,4,FALSE)&lt;J$4,0,5-(J$3-VLOOKUP($E99,'Country Indicator Data'!$B$4:$N$194,4,FALSE))/(J$3-J$4)*5)),1)))</f>
        <v>1.4</v>
      </c>
      <c r="K99" s="188">
        <f t="shared" si="24"/>
        <v>1.35</v>
      </c>
      <c r="L99" s="188">
        <f>IF(B99="Regional crisis",(IF(VLOOKUP($C99,'Regional Crises'!$B$1:$R$66,10,FALSE)="x","x",ROUND(IF(VLOOKUP($C99,'Regional Crises'!$B$1:$R$66,10,FALSE)&gt;L$3,5,IF(VLOOKUP($C99,'Regional Crises'!$B$1:$R$66,10,FALSE)&lt;L$4,0,5-(L$3-VLOOKUP($C99,'Regional Crises'!$B$1:$R$66,10,FALSE))/(L$3-L$4)*5)),1))),IF(VLOOKUP($E99,'Country Indicator Data'!$B$4:$N$194,6,FALSE)="x","x",ROUND(IF(VLOOKUP($E99,'Country Indicator Data'!$B$4:$N$194,6,FALSE)&gt;L$3,5,IF(VLOOKUP($E99,'Country Indicator Data'!$B$4:$N$194,6,FALSE)&lt;L$4,0,5-(L$3-VLOOKUP($E99,'Country Indicator Data'!$B$4:$N$194,6,FALSE))/(L$3-L$4)*5)),1)))</f>
        <v>3</v>
      </c>
      <c r="M99" s="188">
        <f>IF(B99="Regional crisis",(IF(VLOOKUP($C99,'Regional Crises'!$B$1:$R$66,11,FALSE)="x","x",ROUND(IF(VLOOKUP($C99,'Regional Crises'!$B$1:$R$66,11,FALSE)&gt;M$3,5,IF(VLOOKUP($C99,'Regional Crises'!$B$1:$R$66,11,FALSE)&lt;M$4,0,5-(M$3-VLOOKUP($C99,'Regional Crises'!$B$1:$R$66,11,FALSE))/(M$3-M$4)*5)),1))),IF(VLOOKUP($E99,'Country Indicator Data'!$B$4:$N$194,7,FALSE)="x","x",ROUND(IF(VLOOKUP($E99,'Country Indicator Data'!$B$4:$N$194,7,FALSE)&gt;M$3,5,IF(VLOOKUP($E99,'Country Indicator Data'!$B$4:$N$194,7,FALSE)&lt;M$4,0,5-(M$3-VLOOKUP($E99,'Country Indicator Data'!$B$4:$N$194,7,FALSE))/(M$3-M$4)*5)),1)))</f>
        <v>2.7</v>
      </c>
      <c r="N99" s="188">
        <f t="shared" si="25"/>
        <v>2.85</v>
      </c>
      <c r="O99" s="188">
        <f t="shared" si="26"/>
        <v>2.3833333333333333</v>
      </c>
      <c r="P99" s="188">
        <f>IF(B99="Regional crisis",VLOOKUP(C99,'Regional Crises'!$B$1:$R$69,12,FALSE),VLOOKUP(E99,'Country Indicator Data'!$B$4:$I$194,8,FALSE))</f>
        <v>3</v>
      </c>
      <c r="Q99" s="188">
        <f>IF($B99="Regional crisis",((IF(VLOOKUP($C99,'Regional Crises'!$B$1:$R$66,13,FALSE)="x","x",ROUND(IF(VLOOKUP($C99,'Regional Crises'!$B$1:$R$66,13,FALSE)&gt;Q$3,5,IF(VLOOKUP($C99,'Regional Crises'!$B$1:$R$66,13,FALSE)&lt;Q$4,0,5-(LOG(Q$3)-LOG(VLOOKUP($C99,'Regional Crises'!$B$1:$R$66,13,FALSE)))/(LOG(Q$3)-LOG(Q$4))*5)),1)))),(IF(VLOOKUP($E99,'Country Indicator Data'!$B$4:$N$194,9,FALSE)="x","x",ROUND(IF(VLOOKUP($E99,'Country Indicator Data'!$B$4:$N$194,9,FALSE)&gt;Q$3,5,IF(VLOOKUP($E99,'Country Indicator Data'!$B$4:$N$194,9,FALSE)&lt;Q$4,0,5-(LOG(Q$3)-LOG(VLOOKUP($E99,'Country Indicator Data'!$B$4:$N$194,9,FALSE)))/(LOG(Q$3)-LOG(Q$4))*5)),1))))</f>
        <v>2.1</v>
      </c>
      <c r="R99" s="188">
        <f t="shared" si="27"/>
        <v>2.5499999999999998</v>
      </c>
      <c r="S99" s="188">
        <f>IF(B99="Regional crisis",((IF(VLOOKUP($C99,'Regional Crises'!$B$1:$R$66,17,FALSE)="x","x",ROUND(IF(VLOOKUP($C99,'Regional Crises'!$B$1:$R$66,17,FALSE)&gt;S$3,0,IF(VLOOKUP($C99,'Regional Crises'!$B$1:$R$66,17,FALSE)&lt;S$4,5,(S$3-VLOOKUP($C99,'Regional Crises'!$B$1:$R$66,17,FALSE))/(S$3-S$4)*5)),1)))),(IF(VLOOKUP($E99,'Country Indicator Data'!$B$4:$N$194,13,FALSE)="x","x",ROUND(IF(VLOOKUP($E99,'Country Indicator Data'!$B$4:$N$194,13,FALSE)&gt;S$3,0,IF(VLOOKUP($E99,'Country Indicator Data'!$B$4:$N$194,13,FALSE)&lt;S$4,5,(S$3-VLOOKUP($E99,'Country Indicator Data'!$B$4:$N$194,13,FALSE))/(S$3-S$4)*5)),1))))</f>
        <v>3.9</v>
      </c>
      <c r="T99" s="188">
        <f>IF(B99="Regional crisis",((IF(VLOOKUP($C99,'Regional Crises'!$B$1:$R$66,14,FALSE)="x","x",ROUND(IF(VLOOKUP($C99,'Regional Crises'!$B$1:$R$66,14,FALSE)&gt;T$3,0,IF(VLOOKUP($C99,'Regional Crises'!$B$1:$R$66,14,FALSE)&lt;T$4,5,(T$3-VLOOKUP($C99,'Regional Crises'!$B$1:$R$66,14,FALSE))/(T$3-T$4)*5)),1)))),(IF(VLOOKUP($E99,'Country Indicator Data'!$B$4:$N$194,10,FALSE)="x","x",ROUND(IF(VLOOKUP($E99,'Country Indicator Data'!$B$4:$N$194,10,FALSE)&gt;T$3,0,IF(VLOOKUP($E99,'Country Indicator Data'!$B$4:$N$194,10,FALSE)&lt;T$4,5,(T$3-VLOOKUP($E99,'Country Indicator Data'!$B$4:$N$194,10,FALSE))/(T$3-T$4)*5)),1))))</f>
        <v>3.7</v>
      </c>
      <c r="U99" s="188">
        <f>IF(B99="Regional crisis",((IF(VLOOKUP($C99,'Regional Crises'!$B$1:$R$66,15,FALSE)="x","x",ROUND(IF(VLOOKUP($C99,'Regional Crises'!$B$1:$R$66,15,FALSE)&gt;U$3,0,IF(VLOOKUP($C99,'Regional Crises'!$B$1:$R$66,15,FALSE)&lt;U$4,5,(U$3-VLOOKUP($C99,'Regional Crises'!$B$1:$R$66,15,FALSE))/(U$3-U$4)*5)),1)))),(IF(VLOOKUP($E99,'Country Indicator Data'!$B$4:$N$194,11,FALSE)="x","x",ROUND(IF(VLOOKUP($E99,'Country Indicator Data'!$B$4:$N$194,11,FALSE)&gt;U$3,0,IF(VLOOKUP($E99,'Country Indicator Data'!$B$4:$N$194,11,FALSE)&lt;U$4,5,(U$3-VLOOKUP($E99,'Country Indicator Data'!$B$4:$N$194,11,FALSE))/(U$3-U$4)*5)),1))))</f>
        <v>3.8</v>
      </c>
      <c r="V99" s="188">
        <f>IF(B99="Regional crisis",((IF(VLOOKUP($C99,'Regional Crises'!$B$1:$R$66,16,FALSE)="x","x",ROUND(IF(VLOOKUP($C99,'Regional Crises'!$B$1:$R$66,16,FALSE)&gt;V$3,0,IF(VLOOKUP($C99,'Regional Crises'!$B$1:$R$66,16,FALSE)&lt;V$4,5,(V$3-VLOOKUP($C99,'Regional Crises'!$B$1:$R$66,16,FALSE))/(V$3-V$4)*5)),1)))),(IF(VLOOKUP($E99,'Country Indicator Data'!$B$4:$N$194,12,FALSE)="x","x",ROUND(IF(VLOOKUP($E99,'Country Indicator Data'!$B$4:$N$194,12,FALSE)&gt;V$3,0,IF(VLOOKUP($E99,'Country Indicator Data'!$B$4:$N$194,12,FALSE)&lt;V$4,5,(V$3-VLOOKUP($E99,'Country Indicator Data'!$B$4:$N$194,12,FALSE))/(V$3-V$4)*5)),1))))</f>
        <v>3.5</v>
      </c>
      <c r="W99" s="188">
        <f t="shared" si="28"/>
        <v>3.7</v>
      </c>
      <c r="X99" s="188">
        <f t="shared" si="29"/>
        <v>2.9</v>
      </c>
      <c r="Y99" s="212">
        <f>IF('Core Indicators'!FC96="x","x",IF('Core Indicators'!FC96&gt;=5,5,IF('Core Indicators'!FC96&gt;=4,4,IF('Core Indicators'!FC96&gt;=3,3,IF('Core Indicators'!FC96&gt;=2,2,IF('Core Indicators'!FC96&gt;=1,1,0))))))</f>
        <v>3</v>
      </c>
      <c r="Z99" s="188">
        <f t="shared" si="30"/>
        <v>3</v>
      </c>
      <c r="AA99" s="212">
        <f>'Crisis Indicator Data'!Y96</f>
        <v>1</v>
      </c>
      <c r="AB99" s="212">
        <f>'Crisis Indicator Data'!Z96</f>
        <v>2</v>
      </c>
      <c r="AC99" s="212">
        <f>'Crisis Indicator Data'!AA96</f>
        <v>2</v>
      </c>
      <c r="AD99" s="212">
        <f>'Crisis Indicator Data'!AB96</f>
        <v>0</v>
      </c>
      <c r="AE99" s="212">
        <f t="shared" si="33"/>
        <v>2</v>
      </c>
      <c r="AF99" s="212">
        <f>'Crisis Indicator Data'!AC96</f>
        <v>2</v>
      </c>
      <c r="AG99" s="212">
        <f>'Crisis Indicator Data'!AD96</f>
        <v>0</v>
      </c>
      <c r="AH99" s="212">
        <f t="shared" si="34"/>
        <v>2</v>
      </c>
      <c r="AI99" s="212">
        <f>'Crisis Indicator Data'!AE96</f>
        <v>0</v>
      </c>
      <c r="AJ99" s="212">
        <f>'Crisis Indicator Data'!AF96</f>
        <v>0</v>
      </c>
      <c r="AK99" s="212">
        <f>'Crisis Indicator Data'!AG96</f>
        <v>3</v>
      </c>
      <c r="AL99" s="212">
        <f t="shared" si="35"/>
        <v>3</v>
      </c>
      <c r="AM99" s="188">
        <f t="shared" si="31"/>
        <v>2</v>
      </c>
      <c r="AN99" s="188">
        <f t="shared" si="32"/>
        <v>2.5</v>
      </c>
    </row>
    <row r="100" spans="1:40" ht="13.5" customHeight="1" x14ac:dyDescent="0.3">
      <c r="A100" s="199" t="str">
        <f>'Crisis Indicator Data'!A97</f>
        <v>Multiple crises in Niger</v>
      </c>
      <c r="B100" s="200" t="str">
        <f>'Crisis Indicator Data'!B97</f>
        <v>Multiple crises country</v>
      </c>
      <c r="C100" s="200" t="str">
        <f>'Crisis Indicator Data'!C97</f>
        <v>NER001</v>
      </c>
      <c r="D100" s="200" t="str">
        <f>'Crisis Indicator Data'!D97</f>
        <v>Niger</v>
      </c>
      <c r="E100" s="201" t="str">
        <f>'Crisis Indicator Data'!E97</f>
        <v>NER</v>
      </c>
      <c r="F100" s="188">
        <f>IF(B100="Regional crisis",(IF(VLOOKUP($C100,'Regional Crises'!$B$1:$R$66,7,FALSE)="x","x",ROUND(IF(VLOOKUP($C100,'Regional Crises'!$B$1:$R$66,7,FALSE)&gt;$F$3,5,IF(VLOOKUP($C100,'Regional Crises'!$B$1:$R$66,7,FALSE)&lt;F$4,0,($F$3-VLOOKUP($C100,'Regional Crises'!$B$1:$R$66,7,FALSE))/($F$3-$F$4)*5)),1))),IF(VLOOKUP($E100,'Country Indicator Data'!$B$4:$N$194,3,FALSE)="x","x",ROUND(IF(VLOOKUP($E100,'Country Indicator Data'!$B$4:$N$194,3,FALSE)&gt;$F$3,5,IF(VLOOKUP($E100,'Country Indicator Data'!$B$4:$N$194,3,FALSE)&lt;$F$4,0,($F$3-VLOOKUP($E100,'Country Indicator Data'!$B$4:$N$194,3,FALSE))/($F$3-$F$4)*5)),1)))</f>
        <v>2.1</v>
      </c>
      <c r="G100" s="188">
        <f>IF(B100="Regional crisis",(IF(VLOOKUP($C100,'Regional Crises'!$B$1:$R$66,9,FALSE)="x","x",ROUND(IF(VLOOKUP($C100,'Regional Crises'!$B$1:$R$66,9,FALSE)&gt;G$3,5,IF(VLOOKUP($C100,'Regional Crises'!$B$1:$R$66,9,FALSE)&lt;G$4,0,(G$3-VLOOKUP($C100,'Regional Crises'!$B$1:$R$66,9,FALSE))/(G$3-G$4)*5)),1))),IF(VLOOKUP($E100,'Country Indicator Data'!$B$4:$N$194,5,FALSE)="x","x",ROUND(IF(VLOOKUP($E100,'Country Indicator Data'!$B$4:$N$194,5,FALSE)&gt;G$3,5,IF(VLOOKUP($E100,'Country Indicator Data'!$B$4:$N$194,5,FALSE)&lt;G$4,0,(G$3-VLOOKUP($E100,'Country Indicator Data'!$B$4:$N$194,5,FALSE))/(G$3-G$4)*5)),1)))</f>
        <v>2</v>
      </c>
      <c r="H100" s="188">
        <f t="shared" si="23"/>
        <v>2.0499999999999998</v>
      </c>
      <c r="I100" s="188">
        <f>IF(B100="Regional crisis",(IF(VLOOKUP($C100,'Regional Crises'!$B$1:$R$66,6,FALSE)="x","x",ROUND(IF(VLOOKUP($C100,'Regional Crises'!$B$1:$R$66,6,FALSE)&gt;I$3,5,IF(VLOOKUP($C100,'Regional Crises'!$B$1:$R$66,6,FALSE)&lt;I$4,0,5-(I$3-VLOOKUP($C100,'Regional Crises'!$B$1:$R$66,6,FALSE))/(I$3-I$4)*5)),1))),IF(VLOOKUP($E100,'Country Indicator Data'!$B$4:$N$194,2,FALSE)="x","x",ROUND(IF(VLOOKUP($E100,'Country Indicator Data'!$B$4:$N$194,2,FALSE)&gt;I$3,5,IF(VLOOKUP($E100,'Country Indicator Data'!$B$4:$N$194,2,FALSE)&lt;I$4,0,5-(I$3-VLOOKUP($E100,'Country Indicator Data'!$B$4:$N$194,2,FALSE))/(I$3-I$4)*5)),1)))</f>
        <v>3.1</v>
      </c>
      <c r="J100" s="188">
        <f>IF(B100="Regional crisis",(IF(VLOOKUP($C100,'Regional Crises'!$B$1:$R$66,8,FALSE)="x","x",ROUND(IF(VLOOKUP($C100,'Regional Crises'!$B$1:$R$66,8,FALSE)&gt;J$3,5,IF(VLOOKUP($C100,'Regional Crises'!$B$1:$R$66,8,FALSE)&lt;J$4,0,5-(J$3-VLOOKUP($C100,'Regional Crises'!$B$1:$R$66,8,FALSE))/(J$3-J$4)*5)),1))),IF(VLOOKUP($E100,'Country Indicator Data'!$B$4:$N$194,4,FALSE)="x","x",ROUND(IF(VLOOKUP($E100,'Country Indicator Data'!$B$4:$N$194,4,FALSE)&gt;J$3,5,IF(VLOOKUP($E100,'Country Indicator Data'!$B$4:$N$194,4,FALSE)&lt;J$4,0,5-(J$3-VLOOKUP($E100,'Country Indicator Data'!$B$4:$N$194,4,FALSE))/(J$3-J$4)*5)),1)))</f>
        <v>0.9</v>
      </c>
      <c r="K100" s="188">
        <f t="shared" si="24"/>
        <v>2</v>
      </c>
      <c r="L100" s="188">
        <f>IF(B100="Regional crisis",(IF(VLOOKUP($C100,'Regional Crises'!$B$1:$R$66,10,FALSE)="x","x",ROUND(IF(VLOOKUP($C100,'Regional Crises'!$B$1:$R$66,10,FALSE)&gt;L$3,5,IF(VLOOKUP($C100,'Regional Crises'!$B$1:$R$66,10,FALSE)&lt;L$4,0,5-(L$3-VLOOKUP($C100,'Regional Crises'!$B$1:$R$66,10,FALSE))/(L$3-L$4)*5)),1))),IF(VLOOKUP($E100,'Country Indicator Data'!$B$4:$N$194,6,FALSE)="x","x",ROUND(IF(VLOOKUP($E100,'Country Indicator Data'!$B$4:$N$194,6,FALSE)&gt;L$3,5,IF(VLOOKUP($E100,'Country Indicator Data'!$B$4:$N$194,6,FALSE)&lt;L$4,0,5-(L$3-VLOOKUP($E100,'Country Indicator Data'!$B$4:$N$194,6,FALSE))/(L$3-L$4)*5)),1)))</f>
        <v>4.3</v>
      </c>
      <c r="M100" s="188">
        <f>IF(B100="Regional crisis",(IF(VLOOKUP($C100,'Regional Crises'!$B$1:$R$66,11,FALSE)="x","x",ROUND(IF(VLOOKUP($C100,'Regional Crises'!$B$1:$R$66,11,FALSE)&gt;M$3,5,IF(VLOOKUP($C100,'Regional Crises'!$B$1:$R$66,11,FALSE)&lt;M$4,0,5-(M$3-VLOOKUP($C100,'Regional Crises'!$B$1:$R$66,11,FALSE))/(M$3-M$4)*5)),1))),IF(VLOOKUP($E100,'Country Indicator Data'!$B$4:$N$194,7,FALSE)="x","x",ROUND(IF(VLOOKUP($E100,'Country Indicator Data'!$B$4:$N$194,7,FALSE)&gt;M$3,5,IF(VLOOKUP($E100,'Country Indicator Data'!$B$4:$N$194,7,FALSE)&lt;M$4,0,5-(M$3-VLOOKUP($E100,'Country Indicator Data'!$B$4:$N$194,7,FALSE))/(M$3-M$4)*5)),1)))</f>
        <v>1.2</v>
      </c>
      <c r="N100" s="188">
        <f t="shared" si="25"/>
        <v>2.75</v>
      </c>
      <c r="O100" s="188">
        <f t="shared" si="26"/>
        <v>2.2666666666666666</v>
      </c>
      <c r="P100" s="188">
        <f>IF(B100="Regional crisis",VLOOKUP(C100,'Regional Crises'!$B$1:$R$69,12,FALSE),VLOOKUP(E100,'Country Indicator Data'!$B$4:$I$194,8,FALSE))</f>
        <v>2</v>
      </c>
      <c r="Q100" s="188">
        <f>IF($B100="Regional crisis",((IF(VLOOKUP($C100,'Regional Crises'!$B$1:$R$66,13,FALSE)="x","x",ROUND(IF(VLOOKUP($C100,'Regional Crises'!$B$1:$R$66,13,FALSE)&gt;Q$3,5,IF(VLOOKUP($C100,'Regional Crises'!$B$1:$R$66,13,FALSE)&lt;Q$4,0,5-(LOG(Q$3)-LOG(VLOOKUP($C100,'Regional Crises'!$B$1:$R$66,13,FALSE)))/(LOG(Q$3)-LOG(Q$4))*5)),1)))),(IF(VLOOKUP($E100,'Country Indicator Data'!$B$4:$N$194,9,FALSE)="x","x",ROUND(IF(VLOOKUP($E100,'Country Indicator Data'!$B$4:$N$194,9,FALSE)&gt;Q$3,5,IF(VLOOKUP($E100,'Country Indicator Data'!$B$4:$N$194,9,FALSE)&lt;Q$4,0,5-(LOG(Q$3)-LOG(VLOOKUP($E100,'Country Indicator Data'!$B$4:$N$194,9,FALSE)))/(LOG(Q$3)-LOG(Q$4))*5)),1))))</f>
        <v>3.7</v>
      </c>
      <c r="R100" s="188">
        <f t="shared" si="27"/>
        <v>2.85</v>
      </c>
      <c r="S100" s="188">
        <f>IF(B100="Regional crisis",((IF(VLOOKUP($C100,'Regional Crises'!$B$1:$R$66,17,FALSE)="x","x",ROUND(IF(VLOOKUP($C100,'Regional Crises'!$B$1:$R$66,17,FALSE)&gt;S$3,0,IF(VLOOKUP($C100,'Regional Crises'!$B$1:$R$66,17,FALSE)&lt;S$4,5,(S$3-VLOOKUP($C100,'Regional Crises'!$B$1:$R$66,17,FALSE))/(S$3-S$4)*5)),1)))),(IF(VLOOKUP($E100,'Country Indicator Data'!$B$4:$N$194,13,FALSE)="x","x",ROUND(IF(VLOOKUP($E100,'Country Indicator Data'!$B$4:$N$194,13,FALSE)&gt;S$3,0,IF(VLOOKUP($E100,'Country Indicator Data'!$B$4:$N$194,13,FALSE)&lt;S$4,5,(S$3-VLOOKUP($E100,'Country Indicator Data'!$B$4:$N$194,13,FALSE))/(S$3-S$4)*5)),1))))</f>
        <v>3.4</v>
      </c>
      <c r="T100" s="188">
        <f>IF(B100="Regional crisis",((IF(VLOOKUP($C100,'Regional Crises'!$B$1:$R$66,14,FALSE)="x","x",ROUND(IF(VLOOKUP($C100,'Regional Crises'!$B$1:$R$66,14,FALSE)&gt;T$3,0,IF(VLOOKUP($C100,'Regional Crises'!$B$1:$R$66,14,FALSE)&lt;T$4,5,(T$3-VLOOKUP($C100,'Regional Crises'!$B$1:$R$66,14,FALSE))/(T$3-T$4)*5)),1)))),(IF(VLOOKUP($E100,'Country Indicator Data'!$B$4:$N$194,10,FALSE)="x","x",ROUND(IF(VLOOKUP($E100,'Country Indicator Data'!$B$4:$N$194,10,FALSE)&gt;T$3,0,IF(VLOOKUP($E100,'Country Indicator Data'!$B$4:$N$194,10,FALSE)&lt;T$4,5,(T$3-VLOOKUP($E100,'Country Indicator Data'!$B$4:$N$194,10,FALSE))/(T$3-T$4)*5)),1))))</f>
        <v>3</v>
      </c>
      <c r="U100" s="188">
        <f>IF(B100="Regional crisis",((IF(VLOOKUP($C100,'Regional Crises'!$B$1:$R$66,15,FALSE)="x","x",ROUND(IF(VLOOKUP($C100,'Regional Crises'!$B$1:$R$66,15,FALSE)&gt;U$3,0,IF(VLOOKUP($C100,'Regional Crises'!$B$1:$R$66,15,FALSE)&lt;U$4,5,(U$3-VLOOKUP($C100,'Regional Crises'!$B$1:$R$66,15,FALSE))/(U$3-U$4)*5)),1)))),(IF(VLOOKUP($E100,'Country Indicator Data'!$B$4:$N$194,11,FALSE)="x","x",ROUND(IF(VLOOKUP($E100,'Country Indicator Data'!$B$4:$N$194,11,FALSE)&gt;U$3,0,IF(VLOOKUP($E100,'Country Indicator Data'!$B$4:$N$194,11,FALSE)&lt;U$4,5,(U$3-VLOOKUP($E100,'Country Indicator Data'!$B$4:$N$194,11,FALSE))/(U$3-U$4)*5)),1))))</f>
        <v>2.2999999999999998</v>
      </c>
      <c r="V100" s="188">
        <f>IF(B100="Regional crisis",((IF(VLOOKUP($C100,'Regional Crises'!$B$1:$R$66,16,FALSE)="x","x",ROUND(IF(VLOOKUP($C100,'Regional Crises'!$B$1:$R$66,16,FALSE)&gt;V$3,0,IF(VLOOKUP($C100,'Regional Crises'!$B$1:$R$66,16,FALSE)&lt;V$4,5,(V$3-VLOOKUP($C100,'Regional Crises'!$B$1:$R$66,16,FALSE))/(V$3-V$4)*5)),1)))),(IF(VLOOKUP($E100,'Country Indicator Data'!$B$4:$N$194,12,FALSE)="x","x",ROUND(IF(VLOOKUP($E100,'Country Indicator Data'!$B$4:$N$194,12,FALSE)&gt;V$3,0,IF(VLOOKUP($E100,'Country Indicator Data'!$B$4:$N$194,12,FALSE)&lt;V$4,5,(V$3-VLOOKUP($E100,'Country Indicator Data'!$B$4:$N$194,12,FALSE))/(V$3-V$4)*5)),1))))</f>
        <v>2.6</v>
      </c>
      <c r="W100" s="188">
        <f t="shared" si="28"/>
        <v>2.8</v>
      </c>
      <c r="X100" s="188">
        <f t="shared" si="29"/>
        <v>2.6</v>
      </c>
      <c r="Y100" s="212">
        <f>IF('Core Indicators'!FC97="x","x",IF('Core Indicators'!FC97&gt;=5,5,IF('Core Indicators'!FC97&gt;=4,4,IF('Core Indicators'!FC97&gt;=3,3,IF('Core Indicators'!FC97&gt;=2,2,IF('Core Indicators'!FC97&gt;=1,1,0))))))</f>
        <v>5</v>
      </c>
      <c r="Z100" s="188">
        <f t="shared" si="30"/>
        <v>5</v>
      </c>
      <c r="AA100" s="212">
        <f>'Crisis Indicator Data'!Y97</f>
        <v>0</v>
      </c>
      <c r="AB100" s="212">
        <f>'Crisis Indicator Data'!Z97</f>
        <v>2</v>
      </c>
      <c r="AC100" s="212">
        <f>'Crisis Indicator Data'!AA97</f>
        <v>0</v>
      </c>
      <c r="AD100" s="212">
        <f>'Crisis Indicator Data'!AB97</f>
        <v>2</v>
      </c>
      <c r="AE100" s="212">
        <f t="shared" si="33"/>
        <v>2</v>
      </c>
      <c r="AF100" s="212">
        <f>'Crisis Indicator Data'!AC97</f>
        <v>0</v>
      </c>
      <c r="AG100" s="212">
        <f>'Crisis Indicator Data'!AD97</f>
        <v>2</v>
      </c>
      <c r="AH100" s="212">
        <f t="shared" si="34"/>
        <v>2</v>
      </c>
      <c r="AI100" s="212">
        <f>'Crisis Indicator Data'!AE97</f>
        <v>3</v>
      </c>
      <c r="AJ100" s="212">
        <f>'Crisis Indicator Data'!AF97</f>
        <v>1</v>
      </c>
      <c r="AK100" s="212">
        <f>'Crisis Indicator Data'!AG97</f>
        <v>3</v>
      </c>
      <c r="AL100" s="212">
        <f t="shared" si="35"/>
        <v>5</v>
      </c>
      <c r="AM100" s="188">
        <f t="shared" si="31"/>
        <v>3</v>
      </c>
      <c r="AN100" s="188">
        <f t="shared" si="32"/>
        <v>4</v>
      </c>
    </row>
    <row r="101" spans="1:40" ht="13.5" customHeight="1" x14ac:dyDescent="0.3">
      <c r="A101" s="199" t="str">
        <f>'Crisis Indicator Data'!A98</f>
        <v>Boko Haram in Niger</v>
      </c>
      <c r="B101" s="200" t="str">
        <f>'Crisis Indicator Data'!B98</f>
        <v>Conflict</v>
      </c>
      <c r="C101" s="200" t="str">
        <f>'Crisis Indicator Data'!C98</f>
        <v>NER002</v>
      </c>
      <c r="D101" s="200" t="str">
        <f>'Crisis Indicator Data'!D98</f>
        <v>Niger</v>
      </c>
      <c r="E101" s="201" t="str">
        <f>'Crisis Indicator Data'!E98</f>
        <v>NER</v>
      </c>
      <c r="F101" s="188">
        <f>IF(B101="Regional crisis",(IF(VLOOKUP($C101,'Regional Crises'!$B$1:$R$66,7,FALSE)="x","x",ROUND(IF(VLOOKUP($C101,'Regional Crises'!$B$1:$R$66,7,FALSE)&gt;$F$3,5,IF(VLOOKUP($C101,'Regional Crises'!$B$1:$R$66,7,FALSE)&lt;F$4,0,($F$3-VLOOKUP($C101,'Regional Crises'!$B$1:$R$66,7,FALSE))/($F$3-$F$4)*5)),1))),IF(VLOOKUP($E101,'Country Indicator Data'!$B$4:$N$194,3,FALSE)="x","x",ROUND(IF(VLOOKUP($E101,'Country Indicator Data'!$B$4:$N$194,3,FALSE)&gt;$F$3,5,IF(VLOOKUP($E101,'Country Indicator Data'!$B$4:$N$194,3,FALSE)&lt;$F$4,0,($F$3-VLOOKUP($E101,'Country Indicator Data'!$B$4:$N$194,3,FALSE))/($F$3-$F$4)*5)),1)))</f>
        <v>2.1</v>
      </c>
      <c r="G101" s="188">
        <f>IF(B101="Regional crisis",(IF(VLOOKUP($C101,'Regional Crises'!$B$1:$R$66,9,FALSE)="x","x",ROUND(IF(VLOOKUP($C101,'Regional Crises'!$B$1:$R$66,9,FALSE)&gt;G$3,5,IF(VLOOKUP($C101,'Regional Crises'!$B$1:$R$66,9,FALSE)&lt;G$4,0,(G$3-VLOOKUP($C101,'Regional Crises'!$B$1:$R$66,9,FALSE))/(G$3-G$4)*5)),1))),IF(VLOOKUP($E101,'Country Indicator Data'!$B$4:$N$194,5,FALSE)="x","x",ROUND(IF(VLOOKUP($E101,'Country Indicator Data'!$B$4:$N$194,5,FALSE)&gt;G$3,5,IF(VLOOKUP($E101,'Country Indicator Data'!$B$4:$N$194,5,FALSE)&lt;G$4,0,(G$3-VLOOKUP($E101,'Country Indicator Data'!$B$4:$N$194,5,FALSE))/(G$3-G$4)*5)),1)))</f>
        <v>2</v>
      </c>
      <c r="H101" s="188">
        <f t="shared" si="23"/>
        <v>2.0499999999999998</v>
      </c>
      <c r="I101" s="188">
        <f>IF(B101="Regional crisis",(IF(VLOOKUP($C101,'Regional Crises'!$B$1:$R$66,6,FALSE)="x","x",ROUND(IF(VLOOKUP($C101,'Regional Crises'!$B$1:$R$66,6,FALSE)&gt;I$3,5,IF(VLOOKUP($C101,'Regional Crises'!$B$1:$R$66,6,FALSE)&lt;I$4,0,5-(I$3-VLOOKUP($C101,'Regional Crises'!$B$1:$R$66,6,FALSE))/(I$3-I$4)*5)),1))),IF(VLOOKUP($E101,'Country Indicator Data'!$B$4:$N$194,2,FALSE)="x","x",ROUND(IF(VLOOKUP($E101,'Country Indicator Data'!$B$4:$N$194,2,FALSE)&gt;I$3,5,IF(VLOOKUP($E101,'Country Indicator Data'!$B$4:$N$194,2,FALSE)&lt;I$4,0,5-(I$3-VLOOKUP($E101,'Country Indicator Data'!$B$4:$N$194,2,FALSE))/(I$3-I$4)*5)),1)))</f>
        <v>3.1</v>
      </c>
      <c r="J101" s="188">
        <f>IF(B101="Regional crisis",(IF(VLOOKUP($C101,'Regional Crises'!$B$1:$R$66,8,FALSE)="x","x",ROUND(IF(VLOOKUP($C101,'Regional Crises'!$B$1:$R$66,8,FALSE)&gt;J$3,5,IF(VLOOKUP($C101,'Regional Crises'!$B$1:$R$66,8,FALSE)&lt;J$4,0,5-(J$3-VLOOKUP($C101,'Regional Crises'!$B$1:$R$66,8,FALSE))/(J$3-J$4)*5)),1))),IF(VLOOKUP($E101,'Country Indicator Data'!$B$4:$N$194,4,FALSE)="x","x",ROUND(IF(VLOOKUP($E101,'Country Indicator Data'!$B$4:$N$194,4,FALSE)&gt;J$3,5,IF(VLOOKUP($E101,'Country Indicator Data'!$B$4:$N$194,4,FALSE)&lt;J$4,0,5-(J$3-VLOOKUP($E101,'Country Indicator Data'!$B$4:$N$194,4,FALSE))/(J$3-J$4)*5)),1)))</f>
        <v>0.9</v>
      </c>
      <c r="K101" s="188">
        <f t="shared" si="24"/>
        <v>2</v>
      </c>
      <c r="L101" s="188">
        <f>IF(B101="Regional crisis",(IF(VLOOKUP($C101,'Regional Crises'!$B$1:$R$66,10,FALSE)="x","x",ROUND(IF(VLOOKUP($C101,'Regional Crises'!$B$1:$R$66,10,FALSE)&gt;L$3,5,IF(VLOOKUP($C101,'Regional Crises'!$B$1:$R$66,10,FALSE)&lt;L$4,0,5-(L$3-VLOOKUP($C101,'Regional Crises'!$B$1:$R$66,10,FALSE))/(L$3-L$4)*5)),1))),IF(VLOOKUP($E101,'Country Indicator Data'!$B$4:$N$194,6,FALSE)="x","x",ROUND(IF(VLOOKUP($E101,'Country Indicator Data'!$B$4:$N$194,6,FALSE)&gt;L$3,5,IF(VLOOKUP($E101,'Country Indicator Data'!$B$4:$N$194,6,FALSE)&lt;L$4,0,5-(L$3-VLOOKUP($E101,'Country Indicator Data'!$B$4:$N$194,6,FALSE))/(L$3-L$4)*5)),1)))</f>
        <v>4.3</v>
      </c>
      <c r="M101" s="188">
        <f>IF(B101="Regional crisis",(IF(VLOOKUP($C101,'Regional Crises'!$B$1:$R$66,11,FALSE)="x","x",ROUND(IF(VLOOKUP($C101,'Regional Crises'!$B$1:$R$66,11,FALSE)&gt;M$3,5,IF(VLOOKUP($C101,'Regional Crises'!$B$1:$R$66,11,FALSE)&lt;M$4,0,5-(M$3-VLOOKUP($C101,'Regional Crises'!$B$1:$R$66,11,FALSE))/(M$3-M$4)*5)),1))),IF(VLOOKUP($E101,'Country Indicator Data'!$B$4:$N$194,7,FALSE)="x","x",ROUND(IF(VLOOKUP($E101,'Country Indicator Data'!$B$4:$N$194,7,FALSE)&gt;M$3,5,IF(VLOOKUP($E101,'Country Indicator Data'!$B$4:$N$194,7,FALSE)&lt;M$4,0,5-(M$3-VLOOKUP($E101,'Country Indicator Data'!$B$4:$N$194,7,FALSE))/(M$3-M$4)*5)),1)))</f>
        <v>1.2</v>
      </c>
      <c r="N101" s="188">
        <f t="shared" si="25"/>
        <v>2.75</v>
      </c>
      <c r="O101" s="188">
        <f t="shared" si="26"/>
        <v>2.2666666666666666</v>
      </c>
      <c r="P101" s="188">
        <f>IF(B101="Regional crisis",VLOOKUP(C101,'Regional Crises'!$B$1:$R$69,12,FALSE),VLOOKUP(E101,'Country Indicator Data'!$B$4:$I$194,8,FALSE))</f>
        <v>2</v>
      </c>
      <c r="Q101" s="188">
        <f>IF($B101="Regional crisis",((IF(VLOOKUP($C101,'Regional Crises'!$B$1:$R$66,13,FALSE)="x","x",ROUND(IF(VLOOKUP($C101,'Regional Crises'!$B$1:$R$66,13,FALSE)&gt;Q$3,5,IF(VLOOKUP($C101,'Regional Crises'!$B$1:$R$66,13,FALSE)&lt;Q$4,0,5-(LOG(Q$3)-LOG(VLOOKUP($C101,'Regional Crises'!$B$1:$R$66,13,FALSE)))/(LOG(Q$3)-LOG(Q$4))*5)),1)))),(IF(VLOOKUP($E101,'Country Indicator Data'!$B$4:$N$194,9,FALSE)="x","x",ROUND(IF(VLOOKUP($E101,'Country Indicator Data'!$B$4:$N$194,9,FALSE)&gt;Q$3,5,IF(VLOOKUP($E101,'Country Indicator Data'!$B$4:$N$194,9,FALSE)&lt;Q$4,0,5-(LOG(Q$3)-LOG(VLOOKUP($E101,'Country Indicator Data'!$B$4:$N$194,9,FALSE)))/(LOG(Q$3)-LOG(Q$4))*5)),1))))</f>
        <v>3.7</v>
      </c>
      <c r="R101" s="188">
        <f t="shared" si="27"/>
        <v>2.85</v>
      </c>
      <c r="S101" s="188">
        <f>IF(B101="Regional crisis",((IF(VLOOKUP($C101,'Regional Crises'!$B$1:$R$66,17,FALSE)="x","x",ROUND(IF(VLOOKUP($C101,'Regional Crises'!$B$1:$R$66,17,FALSE)&gt;S$3,0,IF(VLOOKUP($C101,'Regional Crises'!$B$1:$R$66,17,FALSE)&lt;S$4,5,(S$3-VLOOKUP($C101,'Regional Crises'!$B$1:$R$66,17,FALSE))/(S$3-S$4)*5)),1)))),(IF(VLOOKUP($E101,'Country Indicator Data'!$B$4:$N$194,13,FALSE)="x","x",ROUND(IF(VLOOKUP($E101,'Country Indicator Data'!$B$4:$N$194,13,FALSE)&gt;S$3,0,IF(VLOOKUP($E101,'Country Indicator Data'!$B$4:$N$194,13,FALSE)&lt;S$4,5,(S$3-VLOOKUP($E101,'Country Indicator Data'!$B$4:$N$194,13,FALSE))/(S$3-S$4)*5)),1))))</f>
        <v>3.4</v>
      </c>
      <c r="T101" s="188">
        <f>IF(B101="Regional crisis",((IF(VLOOKUP($C101,'Regional Crises'!$B$1:$R$66,14,FALSE)="x","x",ROUND(IF(VLOOKUP($C101,'Regional Crises'!$B$1:$R$66,14,FALSE)&gt;T$3,0,IF(VLOOKUP($C101,'Regional Crises'!$B$1:$R$66,14,FALSE)&lt;T$4,5,(T$3-VLOOKUP($C101,'Regional Crises'!$B$1:$R$66,14,FALSE))/(T$3-T$4)*5)),1)))),(IF(VLOOKUP($E101,'Country Indicator Data'!$B$4:$N$194,10,FALSE)="x","x",ROUND(IF(VLOOKUP($E101,'Country Indicator Data'!$B$4:$N$194,10,FALSE)&gt;T$3,0,IF(VLOOKUP($E101,'Country Indicator Data'!$B$4:$N$194,10,FALSE)&lt;T$4,5,(T$3-VLOOKUP($E101,'Country Indicator Data'!$B$4:$N$194,10,FALSE))/(T$3-T$4)*5)),1))))</f>
        <v>3</v>
      </c>
      <c r="U101" s="188">
        <f>IF(B101="Regional crisis",((IF(VLOOKUP($C101,'Regional Crises'!$B$1:$R$66,15,FALSE)="x","x",ROUND(IF(VLOOKUP($C101,'Regional Crises'!$B$1:$R$66,15,FALSE)&gt;U$3,0,IF(VLOOKUP($C101,'Regional Crises'!$B$1:$R$66,15,FALSE)&lt;U$4,5,(U$3-VLOOKUP($C101,'Regional Crises'!$B$1:$R$66,15,FALSE))/(U$3-U$4)*5)),1)))),(IF(VLOOKUP($E101,'Country Indicator Data'!$B$4:$N$194,11,FALSE)="x","x",ROUND(IF(VLOOKUP($E101,'Country Indicator Data'!$B$4:$N$194,11,FALSE)&gt;U$3,0,IF(VLOOKUP($E101,'Country Indicator Data'!$B$4:$N$194,11,FALSE)&lt;U$4,5,(U$3-VLOOKUP($E101,'Country Indicator Data'!$B$4:$N$194,11,FALSE))/(U$3-U$4)*5)),1))))</f>
        <v>2.2999999999999998</v>
      </c>
      <c r="V101" s="188">
        <f>IF(B101="Regional crisis",((IF(VLOOKUP($C101,'Regional Crises'!$B$1:$R$66,16,FALSE)="x","x",ROUND(IF(VLOOKUP($C101,'Regional Crises'!$B$1:$R$66,16,FALSE)&gt;V$3,0,IF(VLOOKUP($C101,'Regional Crises'!$B$1:$R$66,16,FALSE)&lt;V$4,5,(V$3-VLOOKUP($C101,'Regional Crises'!$B$1:$R$66,16,FALSE))/(V$3-V$4)*5)),1)))),(IF(VLOOKUP($E101,'Country Indicator Data'!$B$4:$N$194,12,FALSE)="x","x",ROUND(IF(VLOOKUP($E101,'Country Indicator Data'!$B$4:$N$194,12,FALSE)&gt;V$3,0,IF(VLOOKUP($E101,'Country Indicator Data'!$B$4:$N$194,12,FALSE)&lt;V$4,5,(V$3-VLOOKUP($E101,'Country Indicator Data'!$B$4:$N$194,12,FALSE))/(V$3-V$4)*5)),1))))</f>
        <v>2.6</v>
      </c>
      <c r="W101" s="188">
        <f t="shared" si="28"/>
        <v>2.8</v>
      </c>
      <c r="X101" s="188">
        <f t="shared" si="29"/>
        <v>2.6</v>
      </c>
      <c r="Y101" s="212">
        <f>IF('Core Indicators'!FC98="x","x",IF('Core Indicators'!FC98&gt;=5,5,IF('Core Indicators'!FC98&gt;=4,4,IF('Core Indicators'!FC98&gt;=3,3,IF('Core Indicators'!FC98&gt;=2,2,IF('Core Indicators'!FC98&gt;=1,1,0))))))</f>
        <v>5</v>
      </c>
      <c r="Z101" s="188">
        <f t="shared" si="30"/>
        <v>5</v>
      </c>
      <c r="AA101" s="212">
        <f>'Crisis Indicator Data'!Y98</f>
        <v>0</v>
      </c>
      <c r="AB101" s="212">
        <f>'Crisis Indicator Data'!Z98</f>
        <v>2</v>
      </c>
      <c r="AC101" s="212">
        <f>'Crisis Indicator Data'!AA98</f>
        <v>0</v>
      </c>
      <c r="AD101" s="212">
        <f>'Crisis Indicator Data'!AB98</f>
        <v>0</v>
      </c>
      <c r="AE101" s="212">
        <f t="shared" si="33"/>
        <v>2</v>
      </c>
      <c r="AF101" s="212">
        <f>'Crisis Indicator Data'!AC98</f>
        <v>0</v>
      </c>
      <c r="AG101" s="212">
        <f>'Crisis Indicator Data'!AD98</f>
        <v>2</v>
      </c>
      <c r="AH101" s="212">
        <f t="shared" si="34"/>
        <v>2</v>
      </c>
      <c r="AI101" s="212">
        <f>'Crisis Indicator Data'!AE98</f>
        <v>2</v>
      </c>
      <c r="AJ101" s="212">
        <f>'Crisis Indicator Data'!AF98</f>
        <v>1</v>
      </c>
      <c r="AK101" s="212">
        <f>'Crisis Indicator Data'!AG98</f>
        <v>3</v>
      </c>
      <c r="AL101" s="212">
        <f t="shared" si="35"/>
        <v>4</v>
      </c>
      <c r="AM101" s="188">
        <f t="shared" si="31"/>
        <v>3</v>
      </c>
      <c r="AN101" s="188">
        <f t="shared" si="32"/>
        <v>4</v>
      </c>
    </row>
    <row r="102" spans="1:40" ht="13.5" customHeight="1" x14ac:dyDescent="0.3">
      <c r="A102" s="199" t="str">
        <f>'Crisis Indicator Data'!A99</f>
        <v>Mali/Burkina Faso conflict</v>
      </c>
      <c r="B102" s="200" t="str">
        <f>'Crisis Indicator Data'!B99</f>
        <v>Conflict</v>
      </c>
      <c r="C102" s="200" t="str">
        <f>'Crisis Indicator Data'!C99</f>
        <v>NER003</v>
      </c>
      <c r="D102" s="200" t="str">
        <f>'Crisis Indicator Data'!D99</f>
        <v>Niger</v>
      </c>
      <c r="E102" s="201" t="str">
        <f>'Crisis Indicator Data'!E99</f>
        <v>NER</v>
      </c>
      <c r="F102" s="188">
        <f>IF(B102="Regional crisis",(IF(VLOOKUP($C102,'Regional Crises'!$B$1:$R$66,7,FALSE)="x","x",ROUND(IF(VLOOKUP($C102,'Regional Crises'!$B$1:$R$66,7,FALSE)&gt;$F$3,5,IF(VLOOKUP($C102,'Regional Crises'!$B$1:$R$66,7,FALSE)&lt;F$4,0,($F$3-VLOOKUP($C102,'Regional Crises'!$B$1:$R$66,7,FALSE))/($F$3-$F$4)*5)),1))),IF(VLOOKUP($E102,'Country Indicator Data'!$B$4:$N$194,3,FALSE)="x","x",ROUND(IF(VLOOKUP($E102,'Country Indicator Data'!$B$4:$N$194,3,FALSE)&gt;$F$3,5,IF(VLOOKUP($E102,'Country Indicator Data'!$B$4:$N$194,3,FALSE)&lt;$F$4,0,($F$3-VLOOKUP($E102,'Country Indicator Data'!$B$4:$N$194,3,FALSE))/($F$3-$F$4)*5)),1)))</f>
        <v>2.1</v>
      </c>
      <c r="G102" s="188">
        <f>IF(B102="Regional crisis",(IF(VLOOKUP($C102,'Regional Crises'!$B$1:$R$66,9,FALSE)="x","x",ROUND(IF(VLOOKUP($C102,'Regional Crises'!$B$1:$R$66,9,FALSE)&gt;G$3,5,IF(VLOOKUP($C102,'Regional Crises'!$B$1:$R$66,9,FALSE)&lt;G$4,0,(G$3-VLOOKUP($C102,'Regional Crises'!$B$1:$R$66,9,FALSE))/(G$3-G$4)*5)),1))),IF(VLOOKUP($E102,'Country Indicator Data'!$B$4:$N$194,5,FALSE)="x","x",ROUND(IF(VLOOKUP($E102,'Country Indicator Data'!$B$4:$N$194,5,FALSE)&gt;G$3,5,IF(VLOOKUP($E102,'Country Indicator Data'!$B$4:$N$194,5,FALSE)&lt;G$4,0,(G$3-VLOOKUP($E102,'Country Indicator Data'!$B$4:$N$194,5,FALSE))/(G$3-G$4)*5)),1)))</f>
        <v>2</v>
      </c>
      <c r="H102" s="188">
        <f t="shared" ref="H102:H133" si="36">IF(AND(F102="x",G102="x"),"x",AVERAGE(F102,G102))</f>
        <v>2.0499999999999998</v>
      </c>
      <c r="I102" s="188">
        <f>IF(B102="Regional crisis",(IF(VLOOKUP($C102,'Regional Crises'!$B$1:$R$66,6,FALSE)="x","x",ROUND(IF(VLOOKUP($C102,'Regional Crises'!$B$1:$R$66,6,FALSE)&gt;I$3,5,IF(VLOOKUP($C102,'Regional Crises'!$B$1:$R$66,6,FALSE)&lt;I$4,0,5-(I$3-VLOOKUP($C102,'Regional Crises'!$B$1:$R$66,6,FALSE))/(I$3-I$4)*5)),1))),IF(VLOOKUP($E102,'Country Indicator Data'!$B$4:$N$194,2,FALSE)="x","x",ROUND(IF(VLOOKUP($E102,'Country Indicator Data'!$B$4:$N$194,2,FALSE)&gt;I$3,5,IF(VLOOKUP($E102,'Country Indicator Data'!$B$4:$N$194,2,FALSE)&lt;I$4,0,5-(I$3-VLOOKUP($E102,'Country Indicator Data'!$B$4:$N$194,2,FALSE))/(I$3-I$4)*5)),1)))</f>
        <v>3.1</v>
      </c>
      <c r="J102" s="188">
        <f>IF(B102="Regional crisis",(IF(VLOOKUP($C102,'Regional Crises'!$B$1:$R$66,8,FALSE)="x","x",ROUND(IF(VLOOKUP($C102,'Regional Crises'!$B$1:$R$66,8,FALSE)&gt;J$3,5,IF(VLOOKUP($C102,'Regional Crises'!$B$1:$R$66,8,FALSE)&lt;J$4,0,5-(J$3-VLOOKUP($C102,'Regional Crises'!$B$1:$R$66,8,FALSE))/(J$3-J$4)*5)),1))),IF(VLOOKUP($E102,'Country Indicator Data'!$B$4:$N$194,4,FALSE)="x","x",ROUND(IF(VLOOKUP($E102,'Country Indicator Data'!$B$4:$N$194,4,FALSE)&gt;J$3,5,IF(VLOOKUP($E102,'Country Indicator Data'!$B$4:$N$194,4,FALSE)&lt;J$4,0,5-(J$3-VLOOKUP($E102,'Country Indicator Data'!$B$4:$N$194,4,FALSE))/(J$3-J$4)*5)),1)))</f>
        <v>0.9</v>
      </c>
      <c r="K102" s="188">
        <f t="shared" ref="K102:K133" si="37">IF(AND(I102="x",J102="x"),"x",AVERAGE(I102,J102))</f>
        <v>2</v>
      </c>
      <c r="L102" s="188">
        <f>IF(B102="Regional crisis",(IF(VLOOKUP($C102,'Regional Crises'!$B$1:$R$66,10,FALSE)="x","x",ROUND(IF(VLOOKUP($C102,'Regional Crises'!$B$1:$R$66,10,FALSE)&gt;L$3,5,IF(VLOOKUP($C102,'Regional Crises'!$B$1:$R$66,10,FALSE)&lt;L$4,0,5-(L$3-VLOOKUP($C102,'Regional Crises'!$B$1:$R$66,10,FALSE))/(L$3-L$4)*5)),1))),IF(VLOOKUP($E102,'Country Indicator Data'!$B$4:$N$194,6,FALSE)="x","x",ROUND(IF(VLOOKUP($E102,'Country Indicator Data'!$B$4:$N$194,6,FALSE)&gt;L$3,5,IF(VLOOKUP($E102,'Country Indicator Data'!$B$4:$N$194,6,FALSE)&lt;L$4,0,5-(L$3-VLOOKUP($E102,'Country Indicator Data'!$B$4:$N$194,6,FALSE))/(L$3-L$4)*5)),1)))</f>
        <v>4.3</v>
      </c>
      <c r="M102" s="188">
        <f>IF(B102="Regional crisis",(IF(VLOOKUP($C102,'Regional Crises'!$B$1:$R$66,11,FALSE)="x","x",ROUND(IF(VLOOKUP($C102,'Regional Crises'!$B$1:$R$66,11,FALSE)&gt;M$3,5,IF(VLOOKUP($C102,'Regional Crises'!$B$1:$R$66,11,FALSE)&lt;M$4,0,5-(M$3-VLOOKUP($C102,'Regional Crises'!$B$1:$R$66,11,FALSE))/(M$3-M$4)*5)),1))),IF(VLOOKUP($E102,'Country Indicator Data'!$B$4:$N$194,7,FALSE)="x","x",ROUND(IF(VLOOKUP($E102,'Country Indicator Data'!$B$4:$N$194,7,FALSE)&gt;M$3,5,IF(VLOOKUP($E102,'Country Indicator Data'!$B$4:$N$194,7,FALSE)&lt;M$4,0,5-(M$3-VLOOKUP($E102,'Country Indicator Data'!$B$4:$N$194,7,FALSE))/(M$3-M$4)*5)),1)))</f>
        <v>1.2</v>
      </c>
      <c r="N102" s="188">
        <f t="shared" ref="N102:N133" si="38">IF(AND(L102="x",M102="x"),"x",AVERAGE(L102,M102))</f>
        <v>2.75</v>
      </c>
      <c r="O102" s="188">
        <f t="shared" ref="O102:O133" si="39">AVERAGE(H102,K102,N102)</f>
        <v>2.2666666666666666</v>
      </c>
      <c r="P102" s="188">
        <f>IF(B102="Regional crisis",VLOOKUP(C102,'Regional Crises'!$B$1:$R$69,12,FALSE),VLOOKUP(E102,'Country Indicator Data'!$B$4:$I$194,8,FALSE))</f>
        <v>2</v>
      </c>
      <c r="Q102" s="188">
        <f>IF($B102="Regional crisis",((IF(VLOOKUP($C102,'Regional Crises'!$B$1:$R$66,13,FALSE)="x","x",ROUND(IF(VLOOKUP($C102,'Regional Crises'!$B$1:$R$66,13,FALSE)&gt;Q$3,5,IF(VLOOKUP($C102,'Regional Crises'!$B$1:$R$66,13,FALSE)&lt;Q$4,0,5-(LOG(Q$3)-LOG(VLOOKUP($C102,'Regional Crises'!$B$1:$R$66,13,FALSE)))/(LOG(Q$3)-LOG(Q$4))*5)),1)))),(IF(VLOOKUP($E102,'Country Indicator Data'!$B$4:$N$194,9,FALSE)="x","x",ROUND(IF(VLOOKUP($E102,'Country Indicator Data'!$B$4:$N$194,9,FALSE)&gt;Q$3,5,IF(VLOOKUP($E102,'Country Indicator Data'!$B$4:$N$194,9,FALSE)&lt;Q$4,0,5-(LOG(Q$3)-LOG(VLOOKUP($E102,'Country Indicator Data'!$B$4:$N$194,9,FALSE)))/(LOG(Q$3)-LOG(Q$4))*5)),1))))</f>
        <v>3.7</v>
      </c>
      <c r="R102" s="188">
        <f t="shared" ref="R102:R133" si="40">AVERAGE(P102:Q102)</f>
        <v>2.85</v>
      </c>
      <c r="S102" s="188">
        <f>IF(B102="Regional crisis",((IF(VLOOKUP($C102,'Regional Crises'!$B$1:$R$66,17,FALSE)="x","x",ROUND(IF(VLOOKUP($C102,'Regional Crises'!$B$1:$R$66,17,FALSE)&gt;S$3,0,IF(VLOOKUP($C102,'Regional Crises'!$B$1:$R$66,17,FALSE)&lt;S$4,5,(S$3-VLOOKUP($C102,'Regional Crises'!$B$1:$R$66,17,FALSE))/(S$3-S$4)*5)),1)))),(IF(VLOOKUP($E102,'Country Indicator Data'!$B$4:$N$194,13,FALSE)="x","x",ROUND(IF(VLOOKUP($E102,'Country Indicator Data'!$B$4:$N$194,13,FALSE)&gt;S$3,0,IF(VLOOKUP($E102,'Country Indicator Data'!$B$4:$N$194,13,FALSE)&lt;S$4,5,(S$3-VLOOKUP($E102,'Country Indicator Data'!$B$4:$N$194,13,FALSE))/(S$3-S$4)*5)),1))))</f>
        <v>3.4</v>
      </c>
      <c r="T102" s="188">
        <f>IF(B102="Regional crisis",((IF(VLOOKUP($C102,'Regional Crises'!$B$1:$R$66,14,FALSE)="x","x",ROUND(IF(VLOOKUP($C102,'Regional Crises'!$B$1:$R$66,14,FALSE)&gt;T$3,0,IF(VLOOKUP($C102,'Regional Crises'!$B$1:$R$66,14,FALSE)&lt;T$4,5,(T$3-VLOOKUP($C102,'Regional Crises'!$B$1:$R$66,14,FALSE))/(T$3-T$4)*5)),1)))),(IF(VLOOKUP($E102,'Country Indicator Data'!$B$4:$N$194,10,FALSE)="x","x",ROUND(IF(VLOOKUP($E102,'Country Indicator Data'!$B$4:$N$194,10,FALSE)&gt;T$3,0,IF(VLOOKUP($E102,'Country Indicator Data'!$B$4:$N$194,10,FALSE)&lt;T$4,5,(T$3-VLOOKUP($E102,'Country Indicator Data'!$B$4:$N$194,10,FALSE))/(T$3-T$4)*5)),1))))</f>
        <v>3</v>
      </c>
      <c r="U102" s="188">
        <f>IF(B102="Regional crisis",((IF(VLOOKUP($C102,'Regional Crises'!$B$1:$R$66,15,FALSE)="x","x",ROUND(IF(VLOOKUP($C102,'Regional Crises'!$B$1:$R$66,15,FALSE)&gt;U$3,0,IF(VLOOKUP($C102,'Regional Crises'!$B$1:$R$66,15,FALSE)&lt;U$4,5,(U$3-VLOOKUP($C102,'Regional Crises'!$B$1:$R$66,15,FALSE))/(U$3-U$4)*5)),1)))),(IF(VLOOKUP($E102,'Country Indicator Data'!$B$4:$N$194,11,FALSE)="x","x",ROUND(IF(VLOOKUP($E102,'Country Indicator Data'!$B$4:$N$194,11,FALSE)&gt;U$3,0,IF(VLOOKUP($E102,'Country Indicator Data'!$B$4:$N$194,11,FALSE)&lt;U$4,5,(U$3-VLOOKUP($E102,'Country Indicator Data'!$B$4:$N$194,11,FALSE))/(U$3-U$4)*5)),1))))</f>
        <v>2.2999999999999998</v>
      </c>
      <c r="V102" s="188">
        <f>IF(B102="Regional crisis",((IF(VLOOKUP($C102,'Regional Crises'!$B$1:$R$66,16,FALSE)="x","x",ROUND(IF(VLOOKUP($C102,'Regional Crises'!$B$1:$R$66,16,FALSE)&gt;V$3,0,IF(VLOOKUP($C102,'Regional Crises'!$B$1:$R$66,16,FALSE)&lt;V$4,5,(V$3-VLOOKUP($C102,'Regional Crises'!$B$1:$R$66,16,FALSE))/(V$3-V$4)*5)),1)))),(IF(VLOOKUP($E102,'Country Indicator Data'!$B$4:$N$194,12,FALSE)="x","x",ROUND(IF(VLOOKUP($E102,'Country Indicator Data'!$B$4:$N$194,12,FALSE)&gt;V$3,0,IF(VLOOKUP($E102,'Country Indicator Data'!$B$4:$N$194,12,FALSE)&lt;V$4,5,(V$3-VLOOKUP($E102,'Country Indicator Data'!$B$4:$N$194,12,FALSE))/(V$3-V$4)*5)),1))))</f>
        <v>2.6</v>
      </c>
      <c r="W102" s="188">
        <f t="shared" ref="W102:W133" si="41">IF(AND(S102="x",V102="x"),"x",ROUND(AVERAGE(S102,V102,T102,U102),1))</f>
        <v>2.8</v>
      </c>
      <c r="X102" s="188">
        <f t="shared" ref="X102:X133" si="42">ROUND(AVERAGE(O102,W102,R102),1)</f>
        <v>2.6</v>
      </c>
      <c r="Y102" s="212">
        <f>IF('Core Indicators'!FC99="x","x",IF('Core Indicators'!FC99&gt;=5,5,IF('Core Indicators'!FC99&gt;=4,4,IF('Core Indicators'!FC99&gt;=3,3,IF('Core Indicators'!FC99&gt;=2,2,IF('Core Indicators'!FC99&gt;=1,1,0))))))</f>
        <v>5</v>
      </c>
      <c r="Z102" s="188">
        <f t="shared" ref="Z102:Z133" si="43">Y102</f>
        <v>5</v>
      </c>
      <c r="AA102" s="212">
        <f>'Crisis Indicator Data'!Y99</f>
        <v>0</v>
      </c>
      <c r="AB102" s="212">
        <f>'Crisis Indicator Data'!Z99</f>
        <v>2</v>
      </c>
      <c r="AC102" s="212">
        <f>'Crisis Indicator Data'!AA99</f>
        <v>0</v>
      </c>
      <c r="AD102" s="212">
        <f>'Crisis Indicator Data'!AB99</f>
        <v>2</v>
      </c>
      <c r="AE102" s="212">
        <f t="shared" si="33"/>
        <v>2</v>
      </c>
      <c r="AF102" s="212">
        <f>'Crisis Indicator Data'!AC99</f>
        <v>0</v>
      </c>
      <c r="AG102" s="212">
        <f>'Crisis Indicator Data'!AD99</f>
        <v>2</v>
      </c>
      <c r="AH102" s="212">
        <f t="shared" si="34"/>
        <v>2</v>
      </c>
      <c r="AI102" s="212">
        <f>'Crisis Indicator Data'!AE99</f>
        <v>3</v>
      </c>
      <c r="AJ102" s="212">
        <f>'Crisis Indicator Data'!AF99</f>
        <v>1</v>
      </c>
      <c r="AK102" s="212">
        <f>'Crisis Indicator Data'!AG99</f>
        <v>3</v>
      </c>
      <c r="AL102" s="212">
        <f t="shared" si="35"/>
        <v>5</v>
      </c>
      <c r="AM102" s="188">
        <f t="shared" ref="AM102:AM133" si="44">IF(AA102=3,5,ROUND(AVERAGE(AE102,AH102,AL102),0))</f>
        <v>3</v>
      </c>
      <c r="AN102" s="188">
        <f t="shared" ref="AN102:AN133" si="45">IF(AND(Z102="x",AM102="x"),"x",ROUND(AVERAGE(Z102,AM102),1))</f>
        <v>4</v>
      </c>
    </row>
    <row r="103" spans="1:40" ht="13.5" customHeight="1" x14ac:dyDescent="0.3">
      <c r="A103" s="199" t="str">
        <f>'Crisis Indicator Data'!A100</f>
        <v>Nigerian Refugees</v>
      </c>
      <c r="B103" s="200" t="str">
        <f>'Crisis Indicator Data'!B100</f>
        <v>International displacement</v>
      </c>
      <c r="C103" s="200" t="str">
        <f>'Crisis Indicator Data'!C100</f>
        <v>NER004</v>
      </c>
      <c r="D103" s="200" t="str">
        <f>'Crisis Indicator Data'!D100</f>
        <v>Niger</v>
      </c>
      <c r="E103" s="201" t="str">
        <f>'Crisis Indicator Data'!E100</f>
        <v>NER</v>
      </c>
      <c r="F103" s="188">
        <f>IF(B103="Regional crisis",(IF(VLOOKUP($C103,'Regional Crises'!$B$1:$R$66,7,FALSE)="x","x",ROUND(IF(VLOOKUP($C103,'Regional Crises'!$B$1:$R$66,7,FALSE)&gt;$F$3,5,IF(VLOOKUP($C103,'Regional Crises'!$B$1:$R$66,7,FALSE)&lt;F$4,0,($F$3-VLOOKUP($C103,'Regional Crises'!$B$1:$R$66,7,FALSE))/($F$3-$F$4)*5)),1))),IF(VLOOKUP($E103,'Country Indicator Data'!$B$4:$N$194,3,FALSE)="x","x",ROUND(IF(VLOOKUP($E103,'Country Indicator Data'!$B$4:$N$194,3,FALSE)&gt;$F$3,5,IF(VLOOKUP($E103,'Country Indicator Data'!$B$4:$N$194,3,FALSE)&lt;$F$4,0,($F$3-VLOOKUP($E103,'Country Indicator Data'!$B$4:$N$194,3,FALSE))/($F$3-$F$4)*5)),1)))</f>
        <v>2.1</v>
      </c>
      <c r="G103" s="188">
        <f>IF(B103="Regional crisis",(IF(VLOOKUP($C103,'Regional Crises'!$B$1:$R$66,9,FALSE)="x","x",ROUND(IF(VLOOKUP($C103,'Regional Crises'!$B$1:$R$66,9,FALSE)&gt;G$3,5,IF(VLOOKUP($C103,'Regional Crises'!$B$1:$R$66,9,FALSE)&lt;G$4,0,(G$3-VLOOKUP($C103,'Regional Crises'!$B$1:$R$66,9,FALSE))/(G$3-G$4)*5)),1))),IF(VLOOKUP($E103,'Country Indicator Data'!$B$4:$N$194,5,FALSE)="x","x",ROUND(IF(VLOOKUP($E103,'Country Indicator Data'!$B$4:$N$194,5,FALSE)&gt;G$3,5,IF(VLOOKUP($E103,'Country Indicator Data'!$B$4:$N$194,5,FALSE)&lt;G$4,0,(G$3-VLOOKUP($E103,'Country Indicator Data'!$B$4:$N$194,5,FALSE))/(G$3-G$4)*5)),1)))</f>
        <v>2</v>
      </c>
      <c r="H103" s="188">
        <f t="shared" si="36"/>
        <v>2.0499999999999998</v>
      </c>
      <c r="I103" s="188">
        <f>IF(B103="Regional crisis",(IF(VLOOKUP($C103,'Regional Crises'!$B$1:$R$66,6,FALSE)="x","x",ROUND(IF(VLOOKUP($C103,'Regional Crises'!$B$1:$R$66,6,FALSE)&gt;I$3,5,IF(VLOOKUP($C103,'Regional Crises'!$B$1:$R$66,6,FALSE)&lt;I$4,0,5-(I$3-VLOOKUP($C103,'Regional Crises'!$B$1:$R$66,6,FALSE))/(I$3-I$4)*5)),1))),IF(VLOOKUP($E103,'Country Indicator Data'!$B$4:$N$194,2,FALSE)="x","x",ROUND(IF(VLOOKUP($E103,'Country Indicator Data'!$B$4:$N$194,2,FALSE)&gt;I$3,5,IF(VLOOKUP($E103,'Country Indicator Data'!$B$4:$N$194,2,FALSE)&lt;I$4,0,5-(I$3-VLOOKUP($E103,'Country Indicator Data'!$B$4:$N$194,2,FALSE))/(I$3-I$4)*5)),1)))</f>
        <v>3.1</v>
      </c>
      <c r="J103" s="188">
        <f>IF(B103="Regional crisis",(IF(VLOOKUP($C103,'Regional Crises'!$B$1:$R$66,8,FALSE)="x","x",ROUND(IF(VLOOKUP($C103,'Regional Crises'!$B$1:$R$66,8,FALSE)&gt;J$3,5,IF(VLOOKUP($C103,'Regional Crises'!$B$1:$R$66,8,FALSE)&lt;J$4,0,5-(J$3-VLOOKUP($C103,'Regional Crises'!$B$1:$R$66,8,FALSE))/(J$3-J$4)*5)),1))),IF(VLOOKUP($E103,'Country Indicator Data'!$B$4:$N$194,4,FALSE)="x","x",ROUND(IF(VLOOKUP($E103,'Country Indicator Data'!$B$4:$N$194,4,FALSE)&gt;J$3,5,IF(VLOOKUP($E103,'Country Indicator Data'!$B$4:$N$194,4,FALSE)&lt;J$4,0,5-(J$3-VLOOKUP($E103,'Country Indicator Data'!$B$4:$N$194,4,FALSE))/(J$3-J$4)*5)),1)))</f>
        <v>0.9</v>
      </c>
      <c r="K103" s="188">
        <f t="shared" si="37"/>
        <v>2</v>
      </c>
      <c r="L103" s="188">
        <f>IF(B103="Regional crisis",(IF(VLOOKUP($C103,'Regional Crises'!$B$1:$R$66,10,FALSE)="x","x",ROUND(IF(VLOOKUP($C103,'Regional Crises'!$B$1:$R$66,10,FALSE)&gt;L$3,5,IF(VLOOKUP($C103,'Regional Crises'!$B$1:$R$66,10,FALSE)&lt;L$4,0,5-(L$3-VLOOKUP($C103,'Regional Crises'!$B$1:$R$66,10,FALSE))/(L$3-L$4)*5)),1))),IF(VLOOKUP($E103,'Country Indicator Data'!$B$4:$N$194,6,FALSE)="x","x",ROUND(IF(VLOOKUP($E103,'Country Indicator Data'!$B$4:$N$194,6,FALSE)&gt;L$3,5,IF(VLOOKUP($E103,'Country Indicator Data'!$B$4:$N$194,6,FALSE)&lt;L$4,0,5-(L$3-VLOOKUP($E103,'Country Indicator Data'!$B$4:$N$194,6,FALSE))/(L$3-L$4)*5)),1)))</f>
        <v>4.3</v>
      </c>
      <c r="M103" s="188">
        <f>IF(B103="Regional crisis",(IF(VLOOKUP($C103,'Regional Crises'!$B$1:$R$66,11,FALSE)="x","x",ROUND(IF(VLOOKUP($C103,'Regional Crises'!$B$1:$R$66,11,FALSE)&gt;M$3,5,IF(VLOOKUP($C103,'Regional Crises'!$B$1:$R$66,11,FALSE)&lt;M$4,0,5-(M$3-VLOOKUP($C103,'Regional Crises'!$B$1:$R$66,11,FALSE))/(M$3-M$4)*5)),1))),IF(VLOOKUP($E103,'Country Indicator Data'!$B$4:$N$194,7,FALSE)="x","x",ROUND(IF(VLOOKUP($E103,'Country Indicator Data'!$B$4:$N$194,7,FALSE)&gt;M$3,5,IF(VLOOKUP($E103,'Country Indicator Data'!$B$4:$N$194,7,FALSE)&lt;M$4,0,5-(M$3-VLOOKUP($E103,'Country Indicator Data'!$B$4:$N$194,7,FALSE))/(M$3-M$4)*5)),1)))</f>
        <v>1.2</v>
      </c>
      <c r="N103" s="188">
        <f t="shared" si="38"/>
        <v>2.75</v>
      </c>
      <c r="O103" s="188">
        <f t="shared" si="39"/>
        <v>2.2666666666666666</v>
      </c>
      <c r="P103" s="188">
        <f>IF(B103="Regional crisis",VLOOKUP(C103,'Regional Crises'!$B$1:$R$69,12,FALSE),VLOOKUP(E103,'Country Indicator Data'!$B$4:$I$194,8,FALSE))</f>
        <v>2</v>
      </c>
      <c r="Q103" s="188">
        <f>IF($B103="Regional crisis",((IF(VLOOKUP($C103,'Regional Crises'!$B$1:$R$66,13,FALSE)="x","x",ROUND(IF(VLOOKUP($C103,'Regional Crises'!$B$1:$R$66,13,FALSE)&gt;Q$3,5,IF(VLOOKUP($C103,'Regional Crises'!$B$1:$R$66,13,FALSE)&lt;Q$4,0,5-(LOG(Q$3)-LOG(VLOOKUP($C103,'Regional Crises'!$B$1:$R$66,13,FALSE)))/(LOG(Q$3)-LOG(Q$4))*5)),1)))),(IF(VLOOKUP($E103,'Country Indicator Data'!$B$4:$N$194,9,FALSE)="x","x",ROUND(IF(VLOOKUP($E103,'Country Indicator Data'!$B$4:$N$194,9,FALSE)&gt;Q$3,5,IF(VLOOKUP($E103,'Country Indicator Data'!$B$4:$N$194,9,FALSE)&lt;Q$4,0,5-(LOG(Q$3)-LOG(VLOOKUP($E103,'Country Indicator Data'!$B$4:$N$194,9,FALSE)))/(LOG(Q$3)-LOG(Q$4))*5)),1))))</f>
        <v>3.7</v>
      </c>
      <c r="R103" s="188">
        <f t="shared" si="40"/>
        <v>2.85</v>
      </c>
      <c r="S103" s="188">
        <f>IF(B103="Regional crisis",((IF(VLOOKUP($C103,'Regional Crises'!$B$1:$R$66,17,FALSE)="x","x",ROUND(IF(VLOOKUP($C103,'Regional Crises'!$B$1:$R$66,17,FALSE)&gt;S$3,0,IF(VLOOKUP($C103,'Regional Crises'!$B$1:$R$66,17,FALSE)&lt;S$4,5,(S$3-VLOOKUP($C103,'Regional Crises'!$B$1:$R$66,17,FALSE))/(S$3-S$4)*5)),1)))),(IF(VLOOKUP($E103,'Country Indicator Data'!$B$4:$N$194,13,FALSE)="x","x",ROUND(IF(VLOOKUP($E103,'Country Indicator Data'!$B$4:$N$194,13,FALSE)&gt;S$3,0,IF(VLOOKUP($E103,'Country Indicator Data'!$B$4:$N$194,13,FALSE)&lt;S$4,5,(S$3-VLOOKUP($E103,'Country Indicator Data'!$B$4:$N$194,13,FALSE))/(S$3-S$4)*5)),1))))</f>
        <v>3.4</v>
      </c>
      <c r="T103" s="188">
        <f>IF(B103="Regional crisis",((IF(VLOOKUP($C103,'Regional Crises'!$B$1:$R$66,14,FALSE)="x","x",ROUND(IF(VLOOKUP($C103,'Regional Crises'!$B$1:$R$66,14,FALSE)&gt;T$3,0,IF(VLOOKUP($C103,'Regional Crises'!$B$1:$R$66,14,FALSE)&lt;T$4,5,(T$3-VLOOKUP($C103,'Regional Crises'!$B$1:$R$66,14,FALSE))/(T$3-T$4)*5)),1)))),(IF(VLOOKUP($E103,'Country Indicator Data'!$B$4:$N$194,10,FALSE)="x","x",ROUND(IF(VLOOKUP($E103,'Country Indicator Data'!$B$4:$N$194,10,FALSE)&gt;T$3,0,IF(VLOOKUP($E103,'Country Indicator Data'!$B$4:$N$194,10,FALSE)&lt;T$4,5,(T$3-VLOOKUP($E103,'Country Indicator Data'!$B$4:$N$194,10,FALSE))/(T$3-T$4)*5)),1))))</f>
        <v>3</v>
      </c>
      <c r="U103" s="188">
        <f>IF(B103="Regional crisis",((IF(VLOOKUP($C103,'Regional Crises'!$B$1:$R$66,15,FALSE)="x","x",ROUND(IF(VLOOKUP($C103,'Regional Crises'!$B$1:$R$66,15,FALSE)&gt;U$3,0,IF(VLOOKUP($C103,'Regional Crises'!$B$1:$R$66,15,FALSE)&lt;U$4,5,(U$3-VLOOKUP($C103,'Regional Crises'!$B$1:$R$66,15,FALSE))/(U$3-U$4)*5)),1)))),(IF(VLOOKUP($E103,'Country Indicator Data'!$B$4:$N$194,11,FALSE)="x","x",ROUND(IF(VLOOKUP($E103,'Country Indicator Data'!$B$4:$N$194,11,FALSE)&gt;U$3,0,IF(VLOOKUP($E103,'Country Indicator Data'!$B$4:$N$194,11,FALSE)&lt;U$4,5,(U$3-VLOOKUP($E103,'Country Indicator Data'!$B$4:$N$194,11,FALSE))/(U$3-U$4)*5)),1))))</f>
        <v>2.2999999999999998</v>
      </c>
      <c r="V103" s="188">
        <f>IF(B103="Regional crisis",((IF(VLOOKUP($C103,'Regional Crises'!$B$1:$R$66,16,FALSE)="x","x",ROUND(IF(VLOOKUP($C103,'Regional Crises'!$B$1:$R$66,16,FALSE)&gt;V$3,0,IF(VLOOKUP($C103,'Regional Crises'!$B$1:$R$66,16,FALSE)&lt;V$4,5,(V$3-VLOOKUP($C103,'Regional Crises'!$B$1:$R$66,16,FALSE))/(V$3-V$4)*5)),1)))),(IF(VLOOKUP($E103,'Country Indicator Data'!$B$4:$N$194,12,FALSE)="x","x",ROUND(IF(VLOOKUP($E103,'Country Indicator Data'!$B$4:$N$194,12,FALSE)&gt;V$3,0,IF(VLOOKUP($E103,'Country Indicator Data'!$B$4:$N$194,12,FALSE)&lt;V$4,5,(V$3-VLOOKUP($E103,'Country Indicator Data'!$B$4:$N$194,12,FALSE))/(V$3-V$4)*5)),1))))</f>
        <v>2.6</v>
      </c>
      <c r="W103" s="188">
        <f t="shared" si="41"/>
        <v>2.8</v>
      </c>
      <c r="X103" s="188">
        <f t="shared" si="42"/>
        <v>2.6</v>
      </c>
      <c r="Y103" s="212">
        <f>IF('Core Indicators'!FC100="x","x",IF('Core Indicators'!FC100&gt;=5,5,IF('Core Indicators'!FC100&gt;=4,4,IF('Core Indicators'!FC100&gt;=3,3,IF('Core Indicators'!FC100&gt;=2,2,IF('Core Indicators'!FC100&gt;=1,1,0))))))</f>
        <v>2</v>
      </c>
      <c r="Z103" s="188">
        <f t="shared" si="43"/>
        <v>2</v>
      </c>
      <c r="AA103" s="212">
        <f>'Crisis Indicator Data'!Y100</f>
        <v>0</v>
      </c>
      <c r="AB103" s="212">
        <f>'Crisis Indicator Data'!Z100</f>
        <v>1</v>
      </c>
      <c r="AC103" s="212">
        <f>'Crisis Indicator Data'!AA100</f>
        <v>0</v>
      </c>
      <c r="AD103" s="212">
        <f>'Crisis Indicator Data'!AB100</f>
        <v>0</v>
      </c>
      <c r="AE103" s="212">
        <f t="shared" si="33"/>
        <v>1</v>
      </c>
      <c r="AF103" s="212">
        <f>'Crisis Indicator Data'!AC100</f>
        <v>0</v>
      </c>
      <c r="AG103" s="212">
        <f>'Crisis Indicator Data'!AD100</f>
        <v>0</v>
      </c>
      <c r="AH103" s="212">
        <f t="shared" si="34"/>
        <v>0</v>
      </c>
      <c r="AI103" s="212">
        <f>'Crisis Indicator Data'!AE100</f>
        <v>2</v>
      </c>
      <c r="AJ103" s="212">
        <f>'Crisis Indicator Data'!AF100</f>
        <v>1</v>
      </c>
      <c r="AK103" s="212">
        <f>'Crisis Indicator Data'!AG100</f>
        <v>3</v>
      </c>
      <c r="AL103" s="212">
        <f t="shared" si="35"/>
        <v>4</v>
      </c>
      <c r="AM103" s="188">
        <f t="shared" si="44"/>
        <v>2</v>
      </c>
      <c r="AN103" s="188">
        <f t="shared" si="45"/>
        <v>2</v>
      </c>
    </row>
    <row r="104" spans="1:40" ht="13.5" customHeight="1" x14ac:dyDescent="0.3">
      <c r="A104" s="199" t="str">
        <f>'Crisis Indicator Data'!A101</f>
        <v>Floods in Niger</v>
      </c>
      <c r="B104" s="200" t="str">
        <f>'Crisis Indicator Data'!B101</f>
        <v>Flood</v>
      </c>
      <c r="C104" s="200" t="str">
        <f>'Crisis Indicator Data'!C101</f>
        <v>NER005</v>
      </c>
      <c r="D104" s="200" t="str">
        <f>'Crisis Indicator Data'!D101</f>
        <v>Niger</v>
      </c>
      <c r="E104" s="201" t="str">
        <f>'Crisis Indicator Data'!E101</f>
        <v>NER</v>
      </c>
      <c r="F104" s="188">
        <f>IF(B104="Regional crisis",(IF(VLOOKUP($C104,'Regional Crises'!$B$1:$R$66,7,FALSE)="x","x",ROUND(IF(VLOOKUP($C104,'Regional Crises'!$B$1:$R$66,7,FALSE)&gt;$F$3,5,IF(VLOOKUP($C104,'Regional Crises'!$B$1:$R$66,7,FALSE)&lt;F$4,0,($F$3-VLOOKUP($C104,'Regional Crises'!$B$1:$R$66,7,FALSE))/($F$3-$F$4)*5)),1))),IF(VLOOKUP($E104,'Country Indicator Data'!$B$4:$N$194,3,FALSE)="x","x",ROUND(IF(VLOOKUP($E104,'Country Indicator Data'!$B$4:$N$194,3,FALSE)&gt;$F$3,5,IF(VLOOKUP($E104,'Country Indicator Data'!$B$4:$N$194,3,FALSE)&lt;$F$4,0,($F$3-VLOOKUP($E104,'Country Indicator Data'!$B$4:$N$194,3,FALSE))/($F$3-$F$4)*5)),1)))</f>
        <v>2.1</v>
      </c>
      <c r="G104" s="188">
        <f>IF(B104="Regional crisis",(IF(VLOOKUP($C104,'Regional Crises'!$B$1:$R$66,9,FALSE)="x","x",ROUND(IF(VLOOKUP($C104,'Regional Crises'!$B$1:$R$66,9,FALSE)&gt;G$3,5,IF(VLOOKUP($C104,'Regional Crises'!$B$1:$R$66,9,FALSE)&lt;G$4,0,(G$3-VLOOKUP($C104,'Regional Crises'!$B$1:$R$66,9,FALSE))/(G$3-G$4)*5)),1))),IF(VLOOKUP($E104,'Country Indicator Data'!$B$4:$N$194,5,FALSE)="x","x",ROUND(IF(VLOOKUP($E104,'Country Indicator Data'!$B$4:$N$194,5,FALSE)&gt;G$3,5,IF(VLOOKUP($E104,'Country Indicator Data'!$B$4:$N$194,5,FALSE)&lt;G$4,0,(G$3-VLOOKUP($E104,'Country Indicator Data'!$B$4:$N$194,5,FALSE))/(G$3-G$4)*5)),1)))</f>
        <v>2</v>
      </c>
      <c r="H104" s="188">
        <f t="shared" si="36"/>
        <v>2.0499999999999998</v>
      </c>
      <c r="I104" s="188">
        <f>IF(B104="Regional crisis",(IF(VLOOKUP($C104,'Regional Crises'!$B$1:$R$66,6,FALSE)="x","x",ROUND(IF(VLOOKUP($C104,'Regional Crises'!$B$1:$R$66,6,FALSE)&gt;I$3,5,IF(VLOOKUP($C104,'Regional Crises'!$B$1:$R$66,6,FALSE)&lt;I$4,0,5-(I$3-VLOOKUP($C104,'Regional Crises'!$B$1:$R$66,6,FALSE))/(I$3-I$4)*5)),1))),IF(VLOOKUP($E104,'Country Indicator Data'!$B$4:$N$194,2,FALSE)="x","x",ROUND(IF(VLOOKUP($E104,'Country Indicator Data'!$B$4:$N$194,2,FALSE)&gt;I$3,5,IF(VLOOKUP($E104,'Country Indicator Data'!$B$4:$N$194,2,FALSE)&lt;I$4,0,5-(I$3-VLOOKUP($E104,'Country Indicator Data'!$B$4:$N$194,2,FALSE))/(I$3-I$4)*5)),1)))</f>
        <v>3.1</v>
      </c>
      <c r="J104" s="188">
        <f>IF(B104="Regional crisis",(IF(VLOOKUP($C104,'Regional Crises'!$B$1:$R$66,8,FALSE)="x","x",ROUND(IF(VLOOKUP($C104,'Regional Crises'!$B$1:$R$66,8,FALSE)&gt;J$3,5,IF(VLOOKUP($C104,'Regional Crises'!$B$1:$R$66,8,FALSE)&lt;J$4,0,5-(J$3-VLOOKUP($C104,'Regional Crises'!$B$1:$R$66,8,FALSE))/(J$3-J$4)*5)),1))),IF(VLOOKUP($E104,'Country Indicator Data'!$B$4:$N$194,4,FALSE)="x","x",ROUND(IF(VLOOKUP($E104,'Country Indicator Data'!$B$4:$N$194,4,FALSE)&gt;J$3,5,IF(VLOOKUP($E104,'Country Indicator Data'!$B$4:$N$194,4,FALSE)&lt;J$4,0,5-(J$3-VLOOKUP($E104,'Country Indicator Data'!$B$4:$N$194,4,FALSE))/(J$3-J$4)*5)),1)))</f>
        <v>0.9</v>
      </c>
      <c r="K104" s="188">
        <f t="shared" si="37"/>
        <v>2</v>
      </c>
      <c r="L104" s="188">
        <f>IF(B104="Regional crisis",(IF(VLOOKUP($C104,'Regional Crises'!$B$1:$R$66,10,FALSE)="x","x",ROUND(IF(VLOOKUP($C104,'Regional Crises'!$B$1:$R$66,10,FALSE)&gt;L$3,5,IF(VLOOKUP($C104,'Regional Crises'!$B$1:$R$66,10,FALSE)&lt;L$4,0,5-(L$3-VLOOKUP($C104,'Regional Crises'!$B$1:$R$66,10,FALSE))/(L$3-L$4)*5)),1))),IF(VLOOKUP($E104,'Country Indicator Data'!$B$4:$N$194,6,FALSE)="x","x",ROUND(IF(VLOOKUP($E104,'Country Indicator Data'!$B$4:$N$194,6,FALSE)&gt;L$3,5,IF(VLOOKUP($E104,'Country Indicator Data'!$B$4:$N$194,6,FALSE)&lt;L$4,0,5-(L$3-VLOOKUP($E104,'Country Indicator Data'!$B$4:$N$194,6,FALSE))/(L$3-L$4)*5)),1)))</f>
        <v>4.3</v>
      </c>
      <c r="M104" s="188">
        <f>IF(B104="Regional crisis",(IF(VLOOKUP($C104,'Regional Crises'!$B$1:$R$66,11,FALSE)="x","x",ROUND(IF(VLOOKUP($C104,'Regional Crises'!$B$1:$R$66,11,FALSE)&gt;M$3,5,IF(VLOOKUP($C104,'Regional Crises'!$B$1:$R$66,11,FALSE)&lt;M$4,0,5-(M$3-VLOOKUP($C104,'Regional Crises'!$B$1:$R$66,11,FALSE))/(M$3-M$4)*5)),1))),IF(VLOOKUP($E104,'Country Indicator Data'!$B$4:$N$194,7,FALSE)="x","x",ROUND(IF(VLOOKUP($E104,'Country Indicator Data'!$B$4:$N$194,7,FALSE)&gt;M$3,5,IF(VLOOKUP($E104,'Country Indicator Data'!$B$4:$N$194,7,FALSE)&lt;M$4,0,5-(M$3-VLOOKUP($E104,'Country Indicator Data'!$B$4:$N$194,7,FALSE))/(M$3-M$4)*5)),1)))</f>
        <v>1.2</v>
      </c>
      <c r="N104" s="188">
        <f t="shared" si="38"/>
        <v>2.75</v>
      </c>
      <c r="O104" s="188">
        <f t="shared" si="39"/>
        <v>2.2666666666666666</v>
      </c>
      <c r="P104" s="188">
        <f>IF(B104="Regional crisis",VLOOKUP(C104,'Regional Crises'!$B$1:$R$69,12,FALSE),VLOOKUP(E104,'Country Indicator Data'!$B$4:$I$194,8,FALSE))</f>
        <v>2</v>
      </c>
      <c r="Q104" s="188">
        <f>IF($B104="Regional crisis",((IF(VLOOKUP($C104,'Regional Crises'!$B$1:$R$66,13,FALSE)="x","x",ROUND(IF(VLOOKUP($C104,'Regional Crises'!$B$1:$R$66,13,FALSE)&gt;Q$3,5,IF(VLOOKUP($C104,'Regional Crises'!$B$1:$R$66,13,FALSE)&lt;Q$4,0,5-(LOG(Q$3)-LOG(VLOOKUP($C104,'Regional Crises'!$B$1:$R$66,13,FALSE)))/(LOG(Q$3)-LOG(Q$4))*5)),1)))),(IF(VLOOKUP($E104,'Country Indicator Data'!$B$4:$N$194,9,FALSE)="x","x",ROUND(IF(VLOOKUP($E104,'Country Indicator Data'!$B$4:$N$194,9,FALSE)&gt;Q$3,5,IF(VLOOKUP($E104,'Country Indicator Data'!$B$4:$N$194,9,FALSE)&lt;Q$4,0,5-(LOG(Q$3)-LOG(VLOOKUP($E104,'Country Indicator Data'!$B$4:$N$194,9,FALSE)))/(LOG(Q$3)-LOG(Q$4))*5)),1))))</f>
        <v>3.7</v>
      </c>
      <c r="R104" s="188">
        <f t="shared" si="40"/>
        <v>2.85</v>
      </c>
      <c r="S104" s="188">
        <f>IF(B104="Regional crisis",((IF(VLOOKUP($C104,'Regional Crises'!$B$1:$R$66,17,FALSE)="x","x",ROUND(IF(VLOOKUP($C104,'Regional Crises'!$B$1:$R$66,17,FALSE)&gt;S$3,0,IF(VLOOKUP($C104,'Regional Crises'!$B$1:$R$66,17,FALSE)&lt;S$4,5,(S$3-VLOOKUP($C104,'Regional Crises'!$B$1:$R$66,17,FALSE))/(S$3-S$4)*5)),1)))),(IF(VLOOKUP($E104,'Country Indicator Data'!$B$4:$N$194,13,FALSE)="x","x",ROUND(IF(VLOOKUP($E104,'Country Indicator Data'!$B$4:$N$194,13,FALSE)&gt;S$3,0,IF(VLOOKUP($E104,'Country Indicator Data'!$B$4:$N$194,13,FALSE)&lt;S$4,5,(S$3-VLOOKUP($E104,'Country Indicator Data'!$B$4:$N$194,13,FALSE))/(S$3-S$4)*5)),1))))</f>
        <v>3.4</v>
      </c>
      <c r="T104" s="188">
        <f>IF(B104="Regional crisis",((IF(VLOOKUP($C104,'Regional Crises'!$B$1:$R$66,14,FALSE)="x","x",ROUND(IF(VLOOKUP($C104,'Regional Crises'!$B$1:$R$66,14,FALSE)&gt;T$3,0,IF(VLOOKUP($C104,'Regional Crises'!$B$1:$R$66,14,FALSE)&lt;T$4,5,(T$3-VLOOKUP($C104,'Regional Crises'!$B$1:$R$66,14,FALSE))/(T$3-T$4)*5)),1)))),(IF(VLOOKUP($E104,'Country Indicator Data'!$B$4:$N$194,10,FALSE)="x","x",ROUND(IF(VLOOKUP($E104,'Country Indicator Data'!$B$4:$N$194,10,FALSE)&gt;T$3,0,IF(VLOOKUP($E104,'Country Indicator Data'!$B$4:$N$194,10,FALSE)&lt;T$4,5,(T$3-VLOOKUP($E104,'Country Indicator Data'!$B$4:$N$194,10,FALSE))/(T$3-T$4)*5)),1))))</f>
        <v>3</v>
      </c>
      <c r="U104" s="188">
        <f>IF(B104="Regional crisis",((IF(VLOOKUP($C104,'Regional Crises'!$B$1:$R$66,15,FALSE)="x","x",ROUND(IF(VLOOKUP($C104,'Regional Crises'!$B$1:$R$66,15,FALSE)&gt;U$3,0,IF(VLOOKUP($C104,'Regional Crises'!$B$1:$R$66,15,FALSE)&lt;U$4,5,(U$3-VLOOKUP($C104,'Regional Crises'!$B$1:$R$66,15,FALSE))/(U$3-U$4)*5)),1)))),(IF(VLOOKUP($E104,'Country Indicator Data'!$B$4:$N$194,11,FALSE)="x","x",ROUND(IF(VLOOKUP($E104,'Country Indicator Data'!$B$4:$N$194,11,FALSE)&gt;U$3,0,IF(VLOOKUP($E104,'Country Indicator Data'!$B$4:$N$194,11,FALSE)&lt;U$4,5,(U$3-VLOOKUP($E104,'Country Indicator Data'!$B$4:$N$194,11,FALSE))/(U$3-U$4)*5)),1))))</f>
        <v>2.2999999999999998</v>
      </c>
      <c r="V104" s="188">
        <f>IF(B104="Regional crisis",((IF(VLOOKUP($C104,'Regional Crises'!$B$1:$R$66,16,FALSE)="x","x",ROUND(IF(VLOOKUP($C104,'Regional Crises'!$B$1:$R$66,16,FALSE)&gt;V$3,0,IF(VLOOKUP($C104,'Regional Crises'!$B$1:$R$66,16,FALSE)&lt;V$4,5,(V$3-VLOOKUP($C104,'Regional Crises'!$B$1:$R$66,16,FALSE))/(V$3-V$4)*5)),1)))),(IF(VLOOKUP($E104,'Country Indicator Data'!$B$4:$N$194,12,FALSE)="x","x",ROUND(IF(VLOOKUP($E104,'Country Indicator Data'!$B$4:$N$194,12,FALSE)&gt;V$3,0,IF(VLOOKUP($E104,'Country Indicator Data'!$B$4:$N$194,12,FALSE)&lt;V$4,5,(V$3-VLOOKUP($E104,'Country Indicator Data'!$B$4:$N$194,12,FALSE))/(V$3-V$4)*5)),1))))</f>
        <v>2.6</v>
      </c>
      <c r="W104" s="188">
        <f t="shared" si="41"/>
        <v>2.8</v>
      </c>
      <c r="X104" s="188">
        <f t="shared" si="42"/>
        <v>2.6</v>
      </c>
      <c r="Y104" s="212">
        <f>IF('Core Indicators'!FC101="x","x",IF('Core Indicators'!FC101&gt;=5,5,IF('Core Indicators'!FC101&gt;=4,4,IF('Core Indicators'!FC101&gt;=3,3,IF('Core Indicators'!FC101&gt;=2,2,IF('Core Indicators'!FC101&gt;=1,1,0))))))</f>
        <v>5</v>
      </c>
      <c r="Z104" s="188">
        <f t="shared" si="43"/>
        <v>5</v>
      </c>
      <c r="AA104" s="212">
        <f>'Crisis Indicator Data'!Y101</f>
        <v>0</v>
      </c>
      <c r="AB104" s="212">
        <f>'Crisis Indicator Data'!Z101</f>
        <v>2</v>
      </c>
      <c r="AC104" s="212">
        <f>'Crisis Indicator Data'!AA101</f>
        <v>0</v>
      </c>
      <c r="AD104" s="212">
        <f>'Crisis Indicator Data'!AB101</f>
        <v>2</v>
      </c>
      <c r="AE104" s="212">
        <f t="shared" si="33"/>
        <v>2</v>
      </c>
      <c r="AF104" s="212">
        <f>'Crisis Indicator Data'!AC101</f>
        <v>0</v>
      </c>
      <c r="AG104" s="212">
        <f>'Crisis Indicator Data'!AD101</f>
        <v>2</v>
      </c>
      <c r="AH104" s="212">
        <f t="shared" si="34"/>
        <v>2</v>
      </c>
      <c r="AI104" s="212">
        <f>'Crisis Indicator Data'!AE101</f>
        <v>3</v>
      </c>
      <c r="AJ104" s="212">
        <f>'Crisis Indicator Data'!AF101</f>
        <v>1</v>
      </c>
      <c r="AK104" s="212">
        <f>'Crisis Indicator Data'!AG101</f>
        <v>3</v>
      </c>
      <c r="AL104" s="212">
        <f t="shared" si="35"/>
        <v>5</v>
      </c>
      <c r="AM104" s="188">
        <f t="shared" si="44"/>
        <v>3</v>
      </c>
      <c r="AN104" s="188">
        <f t="shared" si="45"/>
        <v>4</v>
      </c>
    </row>
    <row r="105" spans="1:40" ht="13.5" customHeight="1" x14ac:dyDescent="0.3">
      <c r="A105" s="199" t="str">
        <f>'Crisis Indicator Data'!A102</f>
        <v>Complex crisis in Nigeria</v>
      </c>
      <c r="B105" s="200" t="str">
        <f>'Crisis Indicator Data'!B102</f>
        <v>Complex crisis</v>
      </c>
      <c r="C105" s="200" t="str">
        <f>'Crisis Indicator Data'!C102</f>
        <v>NGA001</v>
      </c>
      <c r="D105" s="200" t="str">
        <f>'Crisis Indicator Data'!D102</f>
        <v>Nigeria</v>
      </c>
      <c r="E105" s="201" t="str">
        <f>'Crisis Indicator Data'!E102</f>
        <v>NGA</v>
      </c>
      <c r="F105" s="188">
        <f>IF(B105="Regional crisis",(IF(VLOOKUP($C105,'Regional Crises'!$B$1:$R$66,7,FALSE)="x","x",ROUND(IF(VLOOKUP($C105,'Regional Crises'!$B$1:$R$66,7,FALSE)&gt;$F$3,5,IF(VLOOKUP($C105,'Regional Crises'!$B$1:$R$66,7,FALSE)&lt;F$4,0,($F$3-VLOOKUP($C105,'Regional Crises'!$B$1:$R$66,7,FALSE))/($F$3-$F$4)*5)),1))),IF(VLOOKUP($E105,'Country Indicator Data'!$B$4:$N$194,3,FALSE)="x","x",ROUND(IF(VLOOKUP($E105,'Country Indicator Data'!$B$4:$N$194,3,FALSE)&gt;$F$3,5,IF(VLOOKUP($E105,'Country Indicator Data'!$B$4:$N$194,3,FALSE)&lt;$F$4,0,($F$3-VLOOKUP($E105,'Country Indicator Data'!$B$4:$N$194,3,FALSE))/($F$3-$F$4)*5)),1)))</f>
        <v>3.9</v>
      </c>
      <c r="G105" s="188">
        <f>IF(B105="Regional crisis",(IF(VLOOKUP($C105,'Regional Crises'!$B$1:$R$66,9,FALSE)="x","x",ROUND(IF(VLOOKUP($C105,'Regional Crises'!$B$1:$R$66,9,FALSE)&gt;G$3,5,IF(VLOOKUP($C105,'Regional Crises'!$B$1:$R$66,9,FALSE)&lt;G$4,0,(G$3-VLOOKUP($C105,'Regional Crises'!$B$1:$R$66,9,FALSE))/(G$3-G$4)*5)),1))),IF(VLOOKUP($E105,'Country Indicator Data'!$B$4:$N$194,5,FALSE)="x","x",ROUND(IF(VLOOKUP($E105,'Country Indicator Data'!$B$4:$N$194,5,FALSE)&gt;G$3,5,IF(VLOOKUP($E105,'Country Indicator Data'!$B$4:$N$194,5,FALSE)&lt;G$4,0,(G$3-VLOOKUP($E105,'Country Indicator Data'!$B$4:$N$194,5,FALSE))/(G$3-G$4)*5)),1)))</f>
        <v>2.2999999999999998</v>
      </c>
      <c r="H105" s="188">
        <f t="shared" si="36"/>
        <v>3.0999999999999996</v>
      </c>
      <c r="I105" s="188">
        <f>IF(B105="Regional crisis",(IF(VLOOKUP($C105,'Regional Crises'!$B$1:$R$66,6,FALSE)="x","x",ROUND(IF(VLOOKUP($C105,'Regional Crises'!$B$1:$R$66,6,FALSE)&gt;I$3,5,IF(VLOOKUP($C105,'Regional Crises'!$B$1:$R$66,6,FALSE)&lt;I$4,0,5-(I$3-VLOOKUP($C105,'Regional Crises'!$B$1:$R$66,6,FALSE))/(I$3-I$4)*5)),1))),IF(VLOOKUP($E105,'Country Indicator Data'!$B$4:$N$194,2,FALSE)="x","x",ROUND(IF(VLOOKUP($E105,'Country Indicator Data'!$B$4:$N$194,2,FALSE)&gt;I$3,5,IF(VLOOKUP($E105,'Country Indicator Data'!$B$4:$N$194,2,FALSE)&lt;I$4,0,5-(I$3-VLOOKUP($E105,'Country Indicator Data'!$B$4:$N$194,2,FALSE))/(I$3-I$4)*5)),1)))</f>
        <v>4.0999999999999996</v>
      </c>
      <c r="J105" s="188">
        <f>IF(B105="Regional crisis",(IF(VLOOKUP($C105,'Regional Crises'!$B$1:$R$66,8,FALSE)="x","x",ROUND(IF(VLOOKUP($C105,'Regional Crises'!$B$1:$R$66,8,FALSE)&gt;J$3,5,IF(VLOOKUP($C105,'Regional Crises'!$B$1:$R$66,8,FALSE)&lt;J$4,0,5-(J$3-VLOOKUP($C105,'Regional Crises'!$B$1:$R$66,8,FALSE))/(J$3-J$4)*5)),1))),IF(VLOOKUP($E105,'Country Indicator Data'!$B$4:$N$194,4,FALSE)="x","x",ROUND(IF(VLOOKUP($E105,'Country Indicator Data'!$B$4:$N$194,4,FALSE)&gt;J$3,5,IF(VLOOKUP($E105,'Country Indicator Data'!$B$4:$N$194,4,FALSE)&lt;J$4,0,5-(J$3-VLOOKUP($E105,'Country Indicator Data'!$B$4:$N$194,4,FALSE))/(J$3-J$4)*5)),1)))</f>
        <v>0.3</v>
      </c>
      <c r="K105" s="188">
        <f t="shared" si="37"/>
        <v>2.1999999999999997</v>
      </c>
      <c r="L105" s="188" t="str">
        <f>IF(B105="Regional crisis",(IF(VLOOKUP($C105,'Regional Crises'!$B$1:$R$66,10,FALSE)="x","x",ROUND(IF(VLOOKUP($C105,'Regional Crises'!$B$1:$R$66,10,FALSE)&gt;L$3,5,IF(VLOOKUP($C105,'Regional Crises'!$B$1:$R$66,10,FALSE)&lt;L$4,0,5-(L$3-VLOOKUP($C105,'Regional Crises'!$B$1:$R$66,10,FALSE))/(L$3-L$4)*5)),1))),IF(VLOOKUP($E105,'Country Indicator Data'!$B$4:$N$194,6,FALSE)="x","x",ROUND(IF(VLOOKUP($E105,'Country Indicator Data'!$B$4:$N$194,6,FALSE)&gt;L$3,5,IF(VLOOKUP($E105,'Country Indicator Data'!$B$4:$N$194,6,FALSE)&lt;L$4,0,5-(L$3-VLOOKUP($E105,'Country Indicator Data'!$B$4:$N$194,6,FALSE))/(L$3-L$4)*5)),1)))</f>
        <v>x</v>
      </c>
      <c r="M105" s="188">
        <f>IF(B105="Regional crisis",(IF(VLOOKUP($C105,'Regional Crises'!$B$1:$R$66,11,FALSE)="x","x",ROUND(IF(VLOOKUP($C105,'Regional Crises'!$B$1:$R$66,11,FALSE)&gt;M$3,5,IF(VLOOKUP($C105,'Regional Crises'!$B$1:$R$66,11,FALSE)&lt;M$4,0,5-(M$3-VLOOKUP($C105,'Regional Crises'!$B$1:$R$66,11,FALSE))/(M$3-M$4)*5)),1))),IF(VLOOKUP($E105,'Country Indicator Data'!$B$4:$N$194,7,FALSE)="x","x",ROUND(IF(VLOOKUP($E105,'Country Indicator Data'!$B$4:$N$194,7,FALSE)&gt;M$3,5,IF(VLOOKUP($E105,'Country Indicator Data'!$B$4:$N$194,7,FALSE)&lt;M$4,0,5-(M$3-VLOOKUP($E105,'Country Indicator Data'!$B$4:$N$194,7,FALSE))/(M$3-M$4)*5)),1)))</f>
        <v>2.2999999999999998</v>
      </c>
      <c r="N105" s="188">
        <f t="shared" si="38"/>
        <v>2.2999999999999998</v>
      </c>
      <c r="O105" s="188">
        <f t="shared" si="39"/>
        <v>2.5333333333333328</v>
      </c>
      <c r="P105" s="188">
        <f>IF(B105="Regional crisis",VLOOKUP(C105,'Regional Crises'!$B$1:$R$69,12,FALSE),VLOOKUP(E105,'Country Indicator Data'!$B$4:$I$194,8,FALSE))</f>
        <v>5</v>
      </c>
      <c r="Q105" s="188">
        <f>IF($B105="Regional crisis",((IF(VLOOKUP($C105,'Regional Crises'!$B$1:$R$66,13,FALSE)="x","x",ROUND(IF(VLOOKUP($C105,'Regional Crises'!$B$1:$R$66,13,FALSE)&gt;Q$3,5,IF(VLOOKUP($C105,'Regional Crises'!$B$1:$R$66,13,FALSE)&lt;Q$4,0,5-(LOG(Q$3)-LOG(VLOOKUP($C105,'Regional Crises'!$B$1:$R$66,13,FALSE)))/(LOG(Q$3)-LOG(Q$4))*5)),1)))),(IF(VLOOKUP($E105,'Country Indicator Data'!$B$4:$N$194,9,FALSE)="x","x",ROUND(IF(VLOOKUP($E105,'Country Indicator Data'!$B$4:$N$194,9,FALSE)&gt;Q$3,5,IF(VLOOKUP($E105,'Country Indicator Data'!$B$4:$N$194,9,FALSE)&lt;Q$4,0,5-(LOG(Q$3)-LOG(VLOOKUP($E105,'Country Indicator Data'!$B$4:$N$194,9,FALSE)))/(LOG(Q$3)-LOG(Q$4))*5)),1))))</f>
        <v>4.9000000000000004</v>
      </c>
      <c r="R105" s="188">
        <f t="shared" si="40"/>
        <v>4.95</v>
      </c>
      <c r="S105" s="188">
        <f>IF(B105="Regional crisis",((IF(VLOOKUP($C105,'Regional Crises'!$B$1:$R$66,17,FALSE)="x","x",ROUND(IF(VLOOKUP($C105,'Regional Crises'!$B$1:$R$66,17,FALSE)&gt;S$3,0,IF(VLOOKUP($C105,'Regional Crises'!$B$1:$R$66,17,FALSE)&lt;S$4,5,(S$3-VLOOKUP($C105,'Regional Crises'!$B$1:$R$66,17,FALSE))/(S$3-S$4)*5)),1)))),(IF(VLOOKUP($E105,'Country Indicator Data'!$B$4:$N$194,13,FALSE)="x","x",ROUND(IF(VLOOKUP($E105,'Country Indicator Data'!$B$4:$N$194,13,FALSE)&gt;S$3,0,IF(VLOOKUP($E105,'Country Indicator Data'!$B$4:$N$194,13,FALSE)&lt;S$4,5,(S$3-VLOOKUP($E105,'Country Indicator Data'!$B$4:$N$194,13,FALSE))/(S$3-S$4)*5)),1))))</f>
        <v>3.7</v>
      </c>
      <c r="T105" s="188">
        <f>IF(B105="Regional crisis",((IF(VLOOKUP($C105,'Regional Crises'!$B$1:$R$66,14,FALSE)="x","x",ROUND(IF(VLOOKUP($C105,'Regional Crises'!$B$1:$R$66,14,FALSE)&gt;T$3,0,IF(VLOOKUP($C105,'Regional Crises'!$B$1:$R$66,14,FALSE)&lt;T$4,5,(T$3-VLOOKUP($C105,'Regional Crises'!$B$1:$R$66,14,FALSE))/(T$3-T$4)*5)),1)))),(IF(VLOOKUP($E105,'Country Indicator Data'!$B$4:$N$194,10,FALSE)="x","x",ROUND(IF(VLOOKUP($E105,'Country Indicator Data'!$B$4:$N$194,10,FALSE)&gt;T$3,0,IF(VLOOKUP($E105,'Country Indicator Data'!$B$4:$N$194,10,FALSE)&lt;T$4,5,(T$3-VLOOKUP($E105,'Country Indicator Data'!$B$4:$N$194,10,FALSE))/(T$3-T$4)*5)),1))))</f>
        <v>3.4</v>
      </c>
      <c r="U105" s="188">
        <f>IF(B105="Regional crisis",((IF(VLOOKUP($C105,'Regional Crises'!$B$1:$R$66,15,FALSE)="x","x",ROUND(IF(VLOOKUP($C105,'Regional Crises'!$B$1:$R$66,15,FALSE)&gt;U$3,0,IF(VLOOKUP($C105,'Regional Crises'!$B$1:$R$66,15,FALSE)&lt;U$4,5,(U$3-VLOOKUP($C105,'Regional Crises'!$B$1:$R$66,15,FALSE))/(U$3-U$4)*5)),1)))),(IF(VLOOKUP($E105,'Country Indicator Data'!$B$4:$N$194,11,FALSE)="x","x",ROUND(IF(VLOOKUP($E105,'Country Indicator Data'!$B$4:$N$194,11,FALSE)&gt;U$3,0,IF(VLOOKUP($E105,'Country Indicator Data'!$B$4:$N$194,11,FALSE)&lt;U$4,5,(U$3-VLOOKUP($E105,'Country Indicator Data'!$B$4:$N$194,11,FALSE))/(U$3-U$4)*5)),1))))</f>
        <v>2.4</v>
      </c>
      <c r="V105" s="188">
        <f>IF(B105="Regional crisis",((IF(VLOOKUP($C105,'Regional Crises'!$B$1:$R$66,16,FALSE)="x","x",ROUND(IF(VLOOKUP($C105,'Regional Crises'!$B$1:$R$66,16,FALSE)&gt;V$3,0,IF(VLOOKUP($C105,'Regional Crises'!$B$1:$R$66,16,FALSE)&lt;V$4,5,(V$3-VLOOKUP($C105,'Regional Crises'!$B$1:$R$66,16,FALSE))/(V$3-V$4)*5)),1)))),(IF(VLOOKUP($E105,'Country Indicator Data'!$B$4:$N$194,12,FALSE)="x","x",ROUND(IF(VLOOKUP($E105,'Country Indicator Data'!$B$4:$N$194,12,FALSE)&gt;V$3,0,IF(VLOOKUP($E105,'Country Indicator Data'!$B$4:$N$194,12,FALSE)&lt;V$4,5,(V$3-VLOOKUP($E105,'Country Indicator Data'!$B$4:$N$194,12,FALSE))/(V$3-V$4)*5)),1))))</f>
        <v>2.7</v>
      </c>
      <c r="W105" s="188">
        <f t="shared" si="41"/>
        <v>3.1</v>
      </c>
      <c r="X105" s="188">
        <f t="shared" si="42"/>
        <v>3.5</v>
      </c>
      <c r="Y105" s="212">
        <f>IF('Core Indicators'!FC102="x","x",IF('Core Indicators'!FC102&gt;=5,5,IF('Core Indicators'!FC102&gt;=4,4,IF('Core Indicators'!FC102&gt;=3,3,IF('Core Indicators'!FC102&gt;=2,2,IF('Core Indicators'!FC102&gt;=1,1,0))))))</f>
        <v>5</v>
      </c>
      <c r="Z105" s="188">
        <f t="shared" si="43"/>
        <v>5</v>
      </c>
      <c r="AA105" s="212">
        <f>'Crisis Indicator Data'!Y102</f>
        <v>1</v>
      </c>
      <c r="AB105" s="212">
        <f>'Crisis Indicator Data'!Z102</f>
        <v>2</v>
      </c>
      <c r="AC105" s="212">
        <f>'Crisis Indicator Data'!AA102</f>
        <v>3</v>
      </c>
      <c r="AD105" s="212">
        <f>'Crisis Indicator Data'!AB102</f>
        <v>2</v>
      </c>
      <c r="AE105" s="212">
        <f t="shared" si="33"/>
        <v>4</v>
      </c>
      <c r="AF105" s="212">
        <f>'Crisis Indicator Data'!AC102</f>
        <v>2</v>
      </c>
      <c r="AG105" s="212">
        <f>'Crisis Indicator Data'!AD102</f>
        <v>2</v>
      </c>
      <c r="AH105" s="212">
        <f t="shared" si="34"/>
        <v>4</v>
      </c>
      <c r="AI105" s="212">
        <f>'Crisis Indicator Data'!AE102</f>
        <v>2</v>
      </c>
      <c r="AJ105" s="212">
        <f>'Crisis Indicator Data'!AF102</f>
        <v>1</v>
      </c>
      <c r="AK105" s="212">
        <f>'Crisis Indicator Data'!AG102</f>
        <v>2</v>
      </c>
      <c r="AL105" s="212">
        <f t="shared" si="35"/>
        <v>4</v>
      </c>
      <c r="AM105" s="188">
        <f t="shared" si="44"/>
        <v>4</v>
      </c>
      <c r="AN105" s="188">
        <f t="shared" si="45"/>
        <v>4.5</v>
      </c>
    </row>
    <row r="106" spans="1:40" ht="13.5" customHeight="1" x14ac:dyDescent="0.3">
      <c r="A106" s="199" t="str">
        <f>'Crisis Indicator Data'!A103</f>
        <v>Middle belt conflict</v>
      </c>
      <c r="B106" s="200" t="str">
        <f>'Crisis Indicator Data'!B103</f>
        <v>Conflict</v>
      </c>
      <c r="C106" s="200" t="str">
        <f>'Crisis Indicator Data'!C103</f>
        <v>NGA003</v>
      </c>
      <c r="D106" s="200" t="str">
        <f>'Crisis Indicator Data'!D103</f>
        <v>Nigeria</v>
      </c>
      <c r="E106" s="201" t="str">
        <f>'Crisis Indicator Data'!E103</f>
        <v>NGA</v>
      </c>
      <c r="F106" s="188">
        <f>IF(B106="Regional crisis",(IF(VLOOKUP($C106,'Regional Crises'!$B$1:$R$66,7,FALSE)="x","x",ROUND(IF(VLOOKUP($C106,'Regional Crises'!$B$1:$R$66,7,FALSE)&gt;$F$3,5,IF(VLOOKUP($C106,'Regional Crises'!$B$1:$R$66,7,FALSE)&lt;F$4,0,($F$3-VLOOKUP($C106,'Regional Crises'!$B$1:$R$66,7,FALSE))/($F$3-$F$4)*5)),1))),IF(VLOOKUP($E106,'Country Indicator Data'!$B$4:$N$194,3,FALSE)="x","x",ROUND(IF(VLOOKUP($E106,'Country Indicator Data'!$B$4:$N$194,3,FALSE)&gt;$F$3,5,IF(VLOOKUP($E106,'Country Indicator Data'!$B$4:$N$194,3,FALSE)&lt;$F$4,0,($F$3-VLOOKUP($E106,'Country Indicator Data'!$B$4:$N$194,3,FALSE))/($F$3-$F$4)*5)),1)))</f>
        <v>3.9</v>
      </c>
      <c r="G106" s="188">
        <f>IF(B106="Regional crisis",(IF(VLOOKUP($C106,'Regional Crises'!$B$1:$R$66,9,FALSE)="x","x",ROUND(IF(VLOOKUP($C106,'Regional Crises'!$B$1:$R$66,9,FALSE)&gt;G$3,5,IF(VLOOKUP($C106,'Regional Crises'!$B$1:$R$66,9,FALSE)&lt;G$4,0,(G$3-VLOOKUP($C106,'Regional Crises'!$B$1:$R$66,9,FALSE))/(G$3-G$4)*5)),1))),IF(VLOOKUP($E106,'Country Indicator Data'!$B$4:$N$194,5,FALSE)="x","x",ROUND(IF(VLOOKUP($E106,'Country Indicator Data'!$B$4:$N$194,5,FALSE)&gt;G$3,5,IF(VLOOKUP($E106,'Country Indicator Data'!$B$4:$N$194,5,FALSE)&lt;G$4,0,(G$3-VLOOKUP($E106,'Country Indicator Data'!$B$4:$N$194,5,FALSE))/(G$3-G$4)*5)),1)))</f>
        <v>2.2999999999999998</v>
      </c>
      <c r="H106" s="188">
        <f t="shared" si="36"/>
        <v>3.0999999999999996</v>
      </c>
      <c r="I106" s="188">
        <f>IF(B106="Regional crisis",(IF(VLOOKUP($C106,'Regional Crises'!$B$1:$R$66,6,FALSE)="x","x",ROUND(IF(VLOOKUP($C106,'Regional Crises'!$B$1:$R$66,6,FALSE)&gt;I$3,5,IF(VLOOKUP($C106,'Regional Crises'!$B$1:$R$66,6,FALSE)&lt;I$4,0,5-(I$3-VLOOKUP($C106,'Regional Crises'!$B$1:$R$66,6,FALSE))/(I$3-I$4)*5)),1))),IF(VLOOKUP($E106,'Country Indicator Data'!$B$4:$N$194,2,FALSE)="x","x",ROUND(IF(VLOOKUP($E106,'Country Indicator Data'!$B$4:$N$194,2,FALSE)&gt;I$3,5,IF(VLOOKUP($E106,'Country Indicator Data'!$B$4:$N$194,2,FALSE)&lt;I$4,0,5-(I$3-VLOOKUP($E106,'Country Indicator Data'!$B$4:$N$194,2,FALSE))/(I$3-I$4)*5)),1)))</f>
        <v>4.0999999999999996</v>
      </c>
      <c r="J106" s="188">
        <f>IF(B106="Regional crisis",(IF(VLOOKUP($C106,'Regional Crises'!$B$1:$R$66,8,FALSE)="x","x",ROUND(IF(VLOOKUP($C106,'Regional Crises'!$B$1:$R$66,8,FALSE)&gt;J$3,5,IF(VLOOKUP($C106,'Regional Crises'!$B$1:$R$66,8,FALSE)&lt;J$4,0,5-(J$3-VLOOKUP($C106,'Regional Crises'!$B$1:$R$66,8,FALSE))/(J$3-J$4)*5)),1))),IF(VLOOKUP($E106,'Country Indicator Data'!$B$4:$N$194,4,FALSE)="x","x",ROUND(IF(VLOOKUP($E106,'Country Indicator Data'!$B$4:$N$194,4,FALSE)&gt;J$3,5,IF(VLOOKUP($E106,'Country Indicator Data'!$B$4:$N$194,4,FALSE)&lt;J$4,0,5-(J$3-VLOOKUP($E106,'Country Indicator Data'!$B$4:$N$194,4,FALSE))/(J$3-J$4)*5)),1)))</f>
        <v>0.3</v>
      </c>
      <c r="K106" s="188">
        <f t="shared" si="37"/>
        <v>2.1999999999999997</v>
      </c>
      <c r="L106" s="188" t="str">
        <f>IF(B106="Regional crisis",(IF(VLOOKUP($C106,'Regional Crises'!$B$1:$R$66,10,FALSE)="x","x",ROUND(IF(VLOOKUP($C106,'Regional Crises'!$B$1:$R$66,10,FALSE)&gt;L$3,5,IF(VLOOKUP($C106,'Regional Crises'!$B$1:$R$66,10,FALSE)&lt;L$4,0,5-(L$3-VLOOKUP($C106,'Regional Crises'!$B$1:$R$66,10,FALSE))/(L$3-L$4)*5)),1))),IF(VLOOKUP($E106,'Country Indicator Data'!$B$4:$N$194,6,FALSE)="x","x",ROUND(IF(VLOOKUP($E106,'Country Indicator Data'!$B$4:$N$194,6,FALSE)&gt;L$3,5,IF(VLOOKUP($E106,'Country Indicator Data'!$B$4:$N$194,6,FALSE)&lt;L$4,0,5-(L$3-VLOOKUP($E106,'Country Indicator Data'!$B$4:$N$194,6,FALSE))/(L$3-L$4)*5)),1)))</f>
        <v>x</v>
      </c>
      <c r="M106" s="188">
        <f>IF(B106="Regional crisis",(IF(VLOOKUP($C106,'Regional Crises'!$B$1:$R$66,11,FALSE)="x","x",ROUND(IF(VLOOKUP($C106,'Regional Crises'!$B$1:$R$66,11,FALSE)&gt;M$3,5,IF(VLOOKUP($C106,'Regional Crises'!$B$1:$R$66,11,FALSE)&lt;M$4,0,5-(M$3-VLOOKUP($C106,'Regional Crises'!$B$1:$R$66,11,FALSE))/(M$3-M$4)*5)),1))),IF(VLOOKUP($E106,'Country Indicator Data'!$B$4:$N$194,7,FALSE)="x","x",ROUND(IF(VLOOKUP($E106,'Country Indicator Data'!$B$4:$N$194,7,FALSE)&gt;M$3,5,IF(VLOOKUP($E106,'Country Indicator Data'!$B$4:$N$194,7,FALSE)&lt;M$4,0,5-(M$3-VLOOKUP($E106,'Country Indicator Data'!$B$4:$N$194,7,FALSE))/(M$3-M$4)*5)),1)))</f>
        <v>2.2999999999999998</v>
      </c>
      <c r="N106" s="188">
        <f t="shared" si="38"/>
        <v>2.2999999999999998</v>
      </c>
      <c r="O106" s="188">
        <f t="shared" si="39"/>
        <v>2.5333333333333328</v>
      </c>
      <c r="P106" s="188">
        <f>IF(B106="Regional crisis",VLOOKUP(C106,'Regional Crises'!$B$1:$R$69,12,FALSE),VLOOKUP(E106,'Country Indicator Data'!$B$4:$I$194,8,FALSE))</f>
        <v>5</v>
      </c>
      <c r="Q106" s="188">
        <f>IF($B106="Regional crisis",((IF(VLOOKUP($C106,'Regional Crises'!$B$1:$R$66,13,FALSE)="x","x",ROUND(IF(VLOOKUP($C106,'Regional Crises'!$B$1:$R$66,13,FALSE)&gt;Q$3,5,IF(VLOOKUP($C106,'Regional Crises'!$B$1:$R$66,13,FALSE)&lt;Q$4,0,5-(LOG(Q$3)-LOG(VLOOKUP($C106,'Regional Crises'!$B$1:$R$66,13,FALSE)))/(LOG(Q$3)-LOG(Q$4))*5)),1)))),(IF(VLOOKUP($E106,'Country Indicator Data'!$B$4:$N$194,9,FALSE)="x","x",ROUND(IF(VLOOKUP($E106,'Country Indicator Data'!$B$4:$N$194,9,FALSE)&gt;Q$3,5,IF(VLOOKUP($E106,'Country Indicator Data'!$B$4:$N$194,9,FALSE)&lt;Q$4,0,5-(LOG(Q$3)-LOG(VLOOKUP($E106,'Country Indicator Data'!$B$4:$N$194,9,FALSE)))/(LOG(Q$3)-LOG(Q$4))*5)),1))))</f>
        <v>4.9000000000000004</v>
      </c>
      <c r="R106" s="188">
        <f t="shared" si="40"/>
        <v>4.95</v>
      </c>
      <c r="S106" s="188">
        <f>IF(B106="Regional crisis",((IF(VLOOKUP($C106,'Regional Crises'!$B$1:$R$66,17,FALSE)="x","x",ROUND(IF(VLOOKUP($C106,'Regional Crises'!$B$1:$R$66,17,FALSE)&gt;S$3,0,IF(VLOOKUP($C106,'Regional Crises'!$B$1:$R$66,17,FALSE)&lt;S$4,5,(S$3-VLOOKUP($C106,'Regional Crises'!$B$1:$R$66,17,FALSE))/(S$3-S$4)*5)),1)))),(IF(VLOOKUP($E106,'Country Indicator Data'!$B$4:$N$194,13,FALSE)="x","x",ROUND(IF(VLOOKUP($E106,'Country Indicator Data'!$B$4:$N$194,13,FALSE)&gt;S$3,0,IF(VLOOKUP($E106,'Country Indicator Data'!$B$4:$N$194,13,FALSE)&lt;S$4,5,(S$3-VLOOKUP($E106,'Country Indicator Data'!$B$4:$N$194,13,FALSE))/(S$3-S$4)*5)),1))))</f>
        <v>3.7</v>
      </c>
      <c r="T106" s="188">
        <f>IF(B106="Regional crisis",((IF(VLOOKUP($C106,'Regional Crises'!$B$1:$R$66,14,FALSE)="x","x",ROUND(IF(VLOOKUP($C106,'Regional Crises'!$B$1:$R$66,14,FALSE)&gt;T$3,0,IF(VLOOKUP($C106,'Regional Crises'!$B$1:$R$66,14,FALSE)&lt;T$4,5,(T$3-VLOOKUP($C106,'Regional Crises'!$B$1:$R$66,14,FALSE))/(T$3-T$4)*5)),1)))),(IF(VLOOKUP($E106,'Country Indicator Data'!$B$4:$N$194,10,FALSE)="x","x",ROUND(IF(VLOOKUP($E106,'Country Indicator Data'!$B$4:$N$194,10,FALSE)&gt;T$3,0,IF(VLOOKUP($E106,'Country Indicator Data'!$B$4:$N$194,10,FALSE)&lt;T$4,5,(T$3-VLOOKUP($E106,'Country Indicator Data'!$B$4:$N$194,10,FALSE))/(T$3-T$4)*5)),1))))</f>
        <v>3.4</v>
      </c>
      <c r="U106" s="188">
        <f>IF(B106="Regional crisis",((IF(VLOOKUP($C106,'Regional Crises'!$B$1:$R$66,15,FALSE)="x","x",ROUND(IF(VLOOKUP($C106,'Regional Crises'!$B$1:$R$66,15,FALSE)&gt;U$3,0,IF(VLOOKUP($C106,'Regional Crises'!$B$1:$R$66,15,FALSE)&lt;U$4,5,(U$3-VLOOKUP($C106,'Regional Crises'!$B$1:$R$66,15,FALSE))/(U$3-U$4)*5)),1)))),(IF(VLOOKUP($E106,'Country Indicator Data'!$B$4:$N$194,11,FALSE)="x","x",ROUND(IF(VLOOKUP($E106,'Country Indicator Data'!$B$4:$N$194,11,FALSE)&gt;U$3,0,IF(VLOOKUP($E106,'Country Indicator Data'!$B$4:$N$194,11,FALSE)&lt;U$4,5,(U$3-VLOOKUP($E106,'Country Indicator Data'!$B$4:$N$194,11,FALSE))/(U$3-U$4)*5)),1))))</f>
        <v>2.4</v>
      </c>
      <c r="V106" s="188">
        <f>IF(B106="Regional crisis",((IF(VLOOKUP($C106,'Regional Crises'!$B$1:$R$66,16,FALSE)="x","x",ROUND(IF(VLOOKUP($C106,'Regional Crises'!$B$1:$R$66,16,FALSE)&gt;V$3,0,IF(VLOOKUP($C106,'Regional Crises'!$B$1:$R$66,16,FALSE)&lt;V$4,5,(V$3-VLOOKUP($C106,'Regional Crises'!$B$1:$R$66,16,FALSE))/(V$3-V$4)*5)),1)))),(IF(VLOOKUP($E106,'Country Indicator Data'!$B$4:$N$194,12,FALSE)="x","x",ROUND(IF(VLOOKUP($E106,'Country Indicator Data'!$B$4:$N$194,12,FALSE)&gt;V$3,0,IF(VLOOKUP($E106,'Country Indicator Data'!$B$4:$N$194,12,FALSE)&lt;V$4,5,(V$3-VLOOKUP($E106,'Country Indicator Data'!$B$4:$N$194,12,FALSE))/(V$3-V$4)*5)),1))))</f>
        <v>2.7</v>
      </c>
      <c r="W106" s="188">
        <f t="shared" si="41"/>
        <v>3.1</v>
      </c>
      <c r="X106" s="188">
        <f t="shared" si="42"/>
        <v>3.5</v>
      </c>
      <c r="Y106" s="212">
        <f>IF('Core Indicators'!FC103="x","x",IF('Core Indicators'!FC103&gt;=5,5,IF('Core Indicators'!FC103&gt;=4,4,IF('Core Indicators'!FC103&gt;=3,3,IF('Core Indicators'!FC103&gt;=2,2,IF('Core Indicators'!FC103&gt;=1,1,0))))))</f>
        <v>5</v>
      </c>
      <c r="Z106" s="188">
        <f t="shared" si="43"/>
        <v>5</v>
      </c>
      <c r="AA106" s="212">
        <f>'Crisis Indicator Data'!Y103</f>
        <v>0</v>
      </c>
      <c r="AB106" s="212">
        <f>'Crisis Indicator Data'!Z103</f>
        <v>0</v>
      </c>
      <c r="AC106" s="212">
        <f>'Crisis Indicator Data'!AA103</f>
        <v>0</v>
      </c>
      <c r="AD106" s="212">
        <f>'Crisis Indicator Data'!AB103</f>
        <v>0</v>
      </c>
      <c r="AE106" s="212">
        <f t="shared" si="33"/>
        <v>0</v>
      </c>
      <c r="AF106" s="212">
        <f>'Crisis Indicator Data'!AC103</f>
        <v>0</v>
      </c>
      <c r="AG106" s="212">
        <f>'Crisis Indicator Data'!AD103</f>
        <v>2</v>
      </c>
      <c r="AH106" s="212">
        <f t="shared" si="34"/>
        <v>2</v>
      </c>
      <c r="AI106" s="212">
        <f>'Crisis Indicator Data'!AE103</f>
        <v>0</v>
      </c>
      <c r="AJ106" s="212">
        <f>'Crisis Indicator Data'!AF103</f>
        <v>1</v>
      </c>
      <c r="AK106" s="212">
        <f>'Crisis Indicator Data'!AG103</f>
        <v>0</v>
      </c>
      <c r="AL106" s="212">
        <f t="shared" si="35"/>
        <v>1</v>
      </c>
      <c r="AM106" s="188">
        <f t="shared" si="44"/>
        <v>1</v>
      </c>
      <c r="AN106" s="188">
        <f t="shared" si="45"/>
        <v>3</v>
      </c>
    </row>
    <row r="107" spans="1:40" ht="13.5" customHeight="1" x14ac:dyDescent="0.3">
      <c r="A107" s="199" t="str">
        <f>'Crisis Indicator Data'!A104</f>
        <v>Boko Haram crisis in Nigeria</v>
      </c>
      <c r="B107" s="200" t="str">
        <f>'Crisis Indicator Data'!B104</f>
        <v>Conflict</v>
      </c>
      <c r="C107" s="200" t="str">
        <f>'Crisis Indicator Data'!C104</f>
        <v>NGA004</v>
      </c>
      <c r="D107" s="200" t="str">
        <f>'Crisis Indicator Data'!D104</f>
        <v>Nigeria</v>
      </c>
      <c r="E107" s="201" t="str">
        <f>'Crisis Indicator Data'!E104</f>
        <v>NGA</v>
      </c>
      <c r="F107" s="188">
        <f>IF(B107="Regional crisis",(IF(VLOOKUP($C107,'Regional Crises'!$B$1:$R$66,7,FALSE)="x","x",ROUND(IF(VLOOKUP($C107,'Regional Crises'!$B$1:$R$66,7,FALSE)&gt;$F$3,5,IF(VLOOKUP($C107,'Regional Crises'!$B$1:$R$66,7,FALSE)&lt;F$4,0,($F$3-VLOOKUP($C107,'Regional Crises'!$B$1:$R$66,7,FALSE))/($F$3-$F$4)*5)),1))),IF(VLOOKUP($E107,'Country Indicator Data'!$B$4:$N$194,3,FALSE)="x","x",ROUND(IF(VLOOKUP($E107,'Country Indicator Data'!$B$4:$N$194,3,FALSE)&gt;$F$3,5,IF(VLOOKUP($E107,'Country Indicator Data'!$B$4:$N$194,3,FALSE)&lt;$F$4,0,($F$3-VLOOKUP($E107,'Country Indicator Data'!$B$4:$N$194,3,FALSE))/($F$3-$F$4)*5)),1)))</f>
        <v>3.9</v>
      </c>
      <c r="G107" s="188">
        <f>IF(B107="Regional crisis",(IF(VLOOKUP($C107,'Regional Crises'!$B$1:$R$66,9,FALSE)="x","x",ROUND(IF(VLOOKUP($C107,'Regional Crises'!$B$1:$R$66,9,FALSE)&gt;G$3,5,IF(VLOOKUP($C107,'Regional Crises'!$B$1:$R$66,9,FALSE)&lt;G$4,0,(G$3-VLOOKUP($C107,'Regional Crises'!$B$1:$R$66,9,FALSE))/(G$3-G$4)*5)),1))),IF(VLOOKUP($E107,'Country Indicator Data'!$B$4:$N$194,5,FALSE)="x","x",ROUND(IF(VLOOKUP($E107,'Country Indicator Data'!$B$4:$N$194,5,FALSE)&gt;G$3,5,IF(VLOOKUP($E107,'Country Indicator Data'!$B$4:$N$194,5,FALSE)&lt;G$4,0,(G$3-VLOOKUP($E107,'Country Indicator Data'!$B$4:$N$194,5,FALSE))/(G$3-G$4)*5)),1)))</f>
        <v>2.2999999999999998</v>
      </c>
      <c r="H107" s="188">
        <f t="shared" si="36"/>
        <v>3.0999999999999996</v>
      </c>
      <c r="I107" s="188">
        <f>IF(B107="Regional crisis",(IF(VLOOKUP($C107,'Regional Crises'!$B$1:$R$66,6,FALSE)="x","x",ROUND(IF(VLOOKUP($C107,'Regional Crises'!$B$1:$R$66,6,FALSE)&gt;I$3,5,IF(VLOOKUP($C107,'Regional Crises'!$B$1:$R$66,6,FALSE)&lt;I$4,0,5-(I$3-VLOOKUP($C107,'Regional Crises'!$B$1:$R$66,6,FALSE))/(I$3-I$4)*5)),1))),IF(VLOOKUP($E107,'Country Indicator Data'!$B$4:$N$194,2,FALSE)="x","x",ROUND(IF(VLOOKUP($E107,'Country Indicator Data'!$B$4:$N$194,2,FALSE)&gt;I$3,5,IF(VLOOKUP($E107,'Country Indicator Data'!$B$4:$N$194,2,FALSE)&lt;I$4,0,5-(I$3-VLOOKUP($E107,'Country Indicator Data'!$B$4:$N$194,2,FALSE))/(I$3-I$4)*5)),1)))</f>
        <v>4.0999999999999996</v>
      </c>
      <c r="J107" s="188">
        <f>IF(B107="Regional crisis",(IF(VLOOKUP($C107,'Regional Crises'!$B$1:$R$66,8,FALSE)="x","x",ROUND(IF(VLOOKUP($C107,'Regional Crises'!$B$1:$R$66,8,FALSE)&gt;J$3,5,IF(VLOOKUP($C107,'Regional Crises'!$B$1:$R$66,8,FALSE)&lt;J$4,0,5-(J$3-VLOOKUP($C107,'Regional Crises'!$B$1:$R$66,8,FALSE))/(J$3-J$4)*5)),1))),IF(VLOOKUP($E107,'Country Indicator Data'!$B$4:$N$194,4,FALSE)="x","x",ROUND(IF(VLOOKUP($E107,'Country Indicator Data'!$B$4:$N$194,4,FALSE)&gt;J$3,5,IF(VLOOKUP($E107,'Country Indicator Data'!$B$4:$N$194,4,FALSE)&lt;J$4,0,5-(J$3-VLOOKUP($E107,'Country Indicator Data'!$B$4:$N$194,4,FALSE))/(J$3-J$4)*5)),1)))</f>
        <v>0.3</v>
      </c>
      <c r="K107" s="188">
        <f t="shared" si="37"/>
        <v>2.1999999999999997</v>
      </c>
      <c r="L107" s="188" t="str">
        <f>IF(B107="Regional crisis",(IF(VLOOKUP($C107,'Regional Crises'!$B$1:$R$66,10,FALSE)="x","x",ROUND(IF(VLOOKUP($C107,'Regional Crises'!$B$1:$R$66,10,FALSE)&gt;L$3,5,IF(VLOOKUP($C107,'Regional Crises'!$B$1:$R$66,10,FALSE)&lt;L$4,0,5-(L$3-VLOOKUP($C107,'Regional Crises'!$B$1:$R$66,10,FALSE))/(L$3-L$4)*5)),1))),IF(VLOOKUP($E107,'Country Indicator Data'!$B$4:$N$194,6,FALSE)="x","x",ROUND(IF(VLOOKUP($E107,'Country Indicator Data'!$B$4:$N$194,6,FALSE)&gt;L$3,5,IF(VLOOKUP($E107,'Country Indicator Data'!$B$4:$N$194,6,FALSE)&lt;L$4,0,5-(L$3-VLOOKUP($E107,'Country Indicator Data'!$B$4:$N$194,6,FALSE))/(L$3-L$4)*5)),1)))</f>
        <v>x</v>
      </c>
      <c r="M107" s="188">
        <f>IF(B107="Regional crisis",(IF(VLOOKUP($C107,'Regional Crises'!$B$1:$R$66,11,FALSE)="x","x",ROUND(IF(VLOOKUP($C107,'Regional Crises'!$B$1:$R$66,11,FALSE)&gt;M$3,5,IF(VLOOKUP($C107,'Regional Crises'!$B$1:$R$66,11,FALSE)&lt;M$4,0,5-(M$3-VLOOKUP($C107,'Regional Crises'!$B$1:$R$66,11,FALSE))/(M$3-M$4)*5)),1))),IF(VLOOKUP($E107,'Country Indicator Data'!$B$4:$N$194,7,FALSE)="x","x",ROUND(IF(VLOOKUP($E107,'Country Indicator Data'!$B$4:$N$194,7,FALSE)&gt;M$3,5,IF(VLOOKUP($E107,'Country Indicator Data'!$B$4:$N$194,7,FALSE)&lt;M$4,0,5-(M$3-VLOOKUP($E107,'Country Indicator Data'!$B$4:$N$194,7,FALSE))/(M$3-M$4)*5)),1)))</f>
        <v>2.2999999999999998</v>
      </c>
      <c r="N107" s="188">
        <f t="shared" si="38"/>
        <v>2.2999999999999998</v>
      </c>
      <c r="O107" s="188">
        <f t="shared" si="39"/>
        <v>2.5333333333333328</v>
      </c>
      <c r="P107" s="188">
        <f>IF(B107="Regional crisis",VLOOKUP(C107,'Regional Crises'!$B$1:$R$69,12,FALSE),VLOOKUP(E107,'Country Indicator Data'!$B$4:$I$194,8,FALSE))</f>
        <v>5</v>
      </c>
      <c r="Q107" s="188">
        <f>IF($B107="Regional crisis",((IF(VLOOKUP($C107,'Regional Crises'!$B$1:$R$66,13,FALSE)="x","x",ROUND(IF(VLOOKUP($C107,'Regional Crises'!$B$1:$R$66,13,FALSE)&gt;Q$3,5,IF(VLOOKUP($C107,'Regional Crises'!$B$1:$R$66,13,FALSE)&lt;Q$4,0,5-(LOG(Q$3)-LOG(VLOOKUP($C107,'Regional Crises'!$B$1:$R$66,13,FALSE)))/(LOG(Q$3)-LOG(Q$4))*5)),1)))),(IF(VLOOKUP($E107,'Country Indicator Data'!$B$4:$N$194,9,FALSE)="x","x",ROUND(IF(VLOOKUP($E107,'Country Indicator Data'!$B$4:$N$194,9,FALSE)&gt;Q$3,5,IF(VLOOKUP($E107,'Country Indicator Data'!$B$4:$N$194,9,FALSE)&lt;Q$4,0,5-(LOG(Q$3)-LOG(VLOOKUP($E107,'Country Indicator Data'!$B$4:$N$194,9,FALSE)))/(LOG(Q$3)-LOG(Q$4))*5)),1))))</f>
        <v>4.9000000000000004</v>
      </c>
      <c r="R107" s="188">
        <f t="shared" si="40"/>
        <v>4.95</v>
      </c>
      <c r="S107" s="188">
        <f>IF(B107="Regional crisis",((IF(VLOOKUP($C107,'Regional Crises'!$B$1:$R$66,17,FALSE)="x","x",ROUND(IF(VLOOKUP($C107,'Regional Crises'!$B$1:$R$66,17,FALSE)&gt;S$3,0,IF(VLOOKUP($C107,'Regional Crises'!$B$1:$R$66,17,FALSE)&lt;S$4,5,(S$3-VLOOKUP($C107,'Regional Crises'!$B$1:$R$66,17,FALSE))/(S$3-S$4)*5)),1)))),(IF(VLOOKUP($E107,'Country Indicator Data'!$B$4:$N$194,13,FALSE)="x","x",ROUND(IF(VLOOKUP($E107,'Country Indicator Data'!$B$4:$N$194,13,FALSE)&gt;S$3,0,IF(VLOOKUP($E107,'Country Indicator Data'!$B$4:$N$194,13,FALSE)&lt;S$4,5,(S$3-VLOOKUP($E107,'Country Indicator Data'!$B$4:$N$194,13,FALSE))/(S$3-S$4)*5)),1))))</f>
        <v>3.7</v>
      </c>
      <c r="T107" s="188">
        <f>IF(B107="Regional crisis",((IF(VLOOKUP($C107,'Regional Crises'!$B$1:$R$66,14,FALSE)="x","x",ROUND(IF(VLOOKUP($C107,'Regional Crises'!$B$1:$R$66,14,FALSE)&gt;T$3,0,IF(VLOOKUP($C107,'Regional Crises'!$B$1:$R$66,14,FALSE)&lt;T$4,5,(T$3-VLOOKUP($C107,'Regional Crises'!$B$1:$R$66,14,FALSE))/(T$3-T$4)*5)),1)))),(IF(VLOOKUP($E107,'Country Indicator Data'!$B$4:$N$194,10,FALSE)="x","x",ROUND(IF(VLOOKUP($E107,'Country Indicator Data'!$B$4:$N$194,10,FALSE)&gt;T$3,0,IF(VLOOKUP($E107,'Country Indicator Data'!$B$4:$N$194,10,FALSE)&lt;T$4,5,(T$3-VLOOKUP($E107,'Country Indicator Data'!$B$4:$N$194,10,FALSE))/(T$3-T$4)*5)),1))))</f>
        <v>3.4</v>
      </c>
      <c r="U107" s="188">
        <f>IF(B107="Regional crisis",((IF(VLOOKUP($C107,'Regional Crises'!$B$1:$R$66,15,FALSE)="x","x",ROUND(IF(VLOOKUP($C107,'Regional Crises'!$B$1:$R$66,15,FALSE)&gt;U$3,0,IF(VLOOKUP($C107,'Regional Crises'!$B$1:$R$66,15,FALSE)&lt;U$4,5,(U$3-VLOOKUP($C107,'Regional Crises'!$B$1:$R$66,15,FALSE))/(U$3-U$4)*5)),1)))),(IF(VLOOKUP($E107,'Country Indicator Data'!$B$4:$N$194,11,FALSE)="x","x",ROUND(IF(VLOOKUP($E107,'Country Indicator Data'!$B$4:$N$194,11,FALSE)&gt;U$3,0,IF(VLOOKUP($E107,'Country Indicator Data'!$B$4:$N$194,11,FALSE)&lt;U$4,5,(U$3-VLOOKUP($E107,'Country Indicator Data'!$B$4:$N$194,11,FALSE))/(U$3-U$4)*5)),1))))</f>
        <v>2.4</v>
      </c>
      <c r="V107" s="188">
        <f>IF(B107="Regional crisis",((IF(VLOOKUP($C107,'Regional Crises'!$B$1:$R$66,16,FALSE)="x","x",ROUND(IF(VLOOKUP($C107,'Regional Crises'!$B$1:$R$66,16,FALSE)&gt;V$3,0,IF(VLOOKUP($C107,'Regional Crises'!$B$1:$R$66,16,FALSE)&lt;V$4,5,(V$3-VLOOKUP($C107,'Regional Crises'!$B$1:$R$66,16,FALSE))/(V$3-V$4)*5)),1)))),(IF(VLOOKUP($E107,'Country Indicator Data'!$B$4:$N$194,12,FALSE)="x","x",ROUND(IF(VLOOKUP($E107,'Country Indicator Data'!$B$4:$N$194,12,FALSE)&gt;V$3,0,IF(VLOOKUP($E107,'Country Indicator Data'!$B$4:$N$194,12,FALSE)&lt;V$4,5,(V$3-VLOOKUP($E107,'Country Indicator Data'!$B$4:$N$194,12,FALSE))/(V$3-V$4)*5)),1))))</f>
        <v>2.7</v>
      </c>
      <c r="W107" s="188">
        <f t="shared" si="41"/>
        <v>3.1</v>
      </c>
      <c r="X107" s="188">
        <f t="shared" si="42"/>
        <v>3.5</v>
      </c>
      <c r="Y107" s="212">
        <f>IF('Core Indicators'!FC104="x","x",IF('Core Indicators'!FC104&gt;=5,5,IF('Core Indicators'!FC104&gt;=4,4,IF('Core Indicators'!FC104&gt;=3,3,IF('Core Indicators'!FC104&gt;=2,2,IF('Core Indicators'!FC104&gt;=1,1,0))))))</f>
        <v>4</v>
      </c>
      <c r="Z107" s="188">
        <f t="shared" si="43"/>
        <v>4</v>
      </c>
      <c r="AA107" s="212">
        <f>'Crisis Indicator Data'!Y104</f>
        <v>1</v>
      </c>
      <c r="AB107" s="212">
        <f>'Crisis Indicator Data'!Z104</f>
        <v>2</v>
      </c>
      <c r="AC107" s="212">
        <f>'Crisis Indicator Data'!AA104</f>
        <v>3</v>
      </c>
      <c r="AD107" s="212">
        <f>'Crisis Indicator Data'!AB104</f>
        <v>2</v>
      </c>
      <c r="AE107" s="212">
        <f t="shared" si="33"/>
        <v>4</v>
      </c>
      <c r="AF107" s="212">
        <f>'Crisis Indicator Data'!AC104</f>
        <v>2</v>
      </c>
      <c r="AG107" s="212">
        <f>'Crisis Indicator Data'!AD104</f>
        <v>2</v>
      </c>
      <c r="AH107" s="212">
        <f t="shared" si="34"/>
        <v>4</v>
      </c>
      <c r="AI107" s="212">
        <f>'Crisis Indicator Data'!AE104</f>
        <v>2</v>
      </c>
      <c r="AJ107" s="212">
        <f>'Crisis Indicator Data'!AF104</f>
        <v>1</v>
      </c>
      <c r="AK107" s="212">
        <f>'Crisis Indicator Data'!AG104</f>
        <v>2</v>
      </c>
      <c r="AL107" s="212">
        <f t="shared" si="35"/>
        <v>4</v>
      </c>
      <c r="AM107" s="188">
        <f t="shared" si="44"/>
        <v>4</v>
      </c>
      <c r="AN107" s="188">
        <f t="shared" si="45"/>
        <v>4</v>
      </c>
    </row>
    <row r="108" spans="1:40" ht="13.5" customHeight="1" x14ac:dyDescent="0.3">
      <c r="A108" s="199" t="str">
        <f>'Crisis Indicator Data'!A105</f>
        <v>Northwest Banditry</v>
      </c>
      <c r="B108" s="200" t="str">
        <f>'Crisis Indicator Data'!B105</f>
        <v>Other type of violence</v>
      </c>
      <c r="C108" s="200" t="str">
        <f>'Crisis Indicator Data'!C105</f>
        <v>NGA007</v>
      </c>
      <c r="D108" s="200" t="str">
        <f>'Crisis Indicator Data'!D105</f>
        <v>Nigeria</v>
      </c>
      <c r="E108" s="201" t="str">
        <f>'Crisis Indicator Data'!E105</f>
        <v>NGA</v>
      </c>
      <c r="F108" s="188">
        <f>IF(B108="Regional crisis",(IF(VLOOKUP($C108,'Regional Crises'!$B$1:$R$66,7,FALSE)="x","x",ROUND(IF(VLOOKUP($C108,'Regional Crises'!$B$1:$R$66,7,FALSE)&gt;$F$3,5,IF(VLOOKUP($C108,'Regional Crises'!$B$1:$R$66,7,FALSE)&lt;F$4,0,($F$3-VLOOKUP($C108,'Regional Crises'!$B$1:$R$66,7,FALSE))/($F$3-$F$4)*5)),1))),IF(VLOOKUP($E108,'Country Indicator Data'!$B$4:$N$194,3,FALSE)="x","x",ROUND(IF(VLOOKUP($E108,'Country Indicator Data'!$B$4:$N$194,3,FALSE)&gt;$F$3,5,IF(VLOOKUP($E108,'Country Indicator Data'!$B$4:$N$194,3,FALSE)&lt;$F$4,0,($F$3-VLOOKUP($E108,'Country Indicator Data'!$B$4:$N$194,3,FALSE))/($F$3-$F$4)*5)),1)))</f>
        <v>3.9</v>
      </c>
      <c r="G108" s="188">
        <f>IF(B108="Regional crisis",(IF(VLOOKUP($C108,'Regional Crises'!$B$1:$R$66,9,FALSE)="x","x",ROUND(IF(VLOOKUP($C108,'Regional Crises'!$B$1:$R$66,9,FALSE)&gt;G$3,5,IF(VLOOKUP($C108,'Regional Crises'!$B$1:$R$66,9,FALSE)&lt;G$4,0,(G$3-VLOOKUP($C108,'Regional Crises'!$B$1:$R$66,9,FALSE))/(G$3-G$4)*5)),1))),IF(VLOOKUP($E108,'Country Indicator Data'!$B$4:$N$194,5,FALSE)="x","x",ROUND(IF(VLOOKUP($E108,'Country Indicator Data'!$B$4:$N$194,5,FALSE)&gt;G$3,5,IF(VLOOKUP($E108,'Country Indicator Data'!$B$4:$N$194,5,FALSE)&lt;G$4,0,(G$3-VLOOKUP($E108,'Country Indicator Data'!$B$4:$N$194,5,FALSE))/(G$3-G$4)*5)),1)))</f>
        <v>2.2999999999999998</v>
      </c>
      <c r="H108" s="188">
        <f t="shared" si="36"/>
        <v>3.0999999999999996</v>
      </c>
      <c r="I108" s="188">
        <f>IF(B108="Regional crisis",(IF(VLOOKUP($C108,'Regional Crises'!$B$1:$R$66,6,FALSE)="x","x",ROUND(IF(VLOOKUP($C108,'Regional Crises'!$B$1:$R$66,6,FALSE)&gt;I$3,5,IF(VLOOKUP($C108,'Regional Crises'!$B$1:$R$66,6,FALSE)&lt;I$4,0,5-(I$3-VLOOKUP($C108,'Regional Crises'!$B$1:$R$66,6,FALSE))/(I$3-I$4)*5)),1))),IF(VLOOKUP($E108,'Country Indicator Data'!$B$4:$N$194,2,FALSE)="x","x",ROUND(IF(VLOOKUP($E108,'Country Indicator Data'!$B$4:$N$194,2,FALSE)&gt;I$3,5,IF(VLOOKUP($E108,'Country Indicator Data'!$B$4:$N$194,2,FALSE)&lt;I$4,0,5-(I$3-VLOOKUP($E108,'Country Indicator Data'!$B$4:$N$194,2,FALSE))/(I$3-I$4)*5)),1)))</f>
        <v>4.0999999999999996</v>
      </c>
      <c r="J108" s="188">
        <f>IF(B108="Regional crisis",(IF(VLOOKUP($C108,'Regional Crises'!$B$1:$R$66,8,FALSE)="x","x",ROUND(IF(VLOOKUP($C108,'Regional Crises'!$B$1:$R$66,8,FALSE)&gt;J$3,5,IF(VLOOKUP($C108,'Regional Crises'!$B$1:$R$66,8,FALSE)&lt;J$4,0,5-(J$3-VLOOKUP($C108,'Regional Crises'!$B$1:$R$66,8,FALSE))/(J$3-J$4)*5)),1))),IF(VLOOKUP($E108,'Country Indicator Data'!$B$4:$N$194,4,FALSE)="x","x",ROUND(IF(VLOOKUP($E108,'Country Indicator Data'!$B$4:$N$194,4,FALSE)&gt;J$3,5,IF(VLOOKUP($E108,'Country Indicator Data'!$B$4:$N$194,4,FALSE)&lt;J$4,0,5-(J$3-VLOOKUP($E108,'Country Indicator Data'!$B$4:$N$194,4,FALSE))/(J$3-J$4)*5)),1)))</f>
        <v>0.3</v>
      </c>
      <c r="K108" s="188">
        <f t="shared" si="37"/>
        <v>2.1999999999999997</v>
      </c>
      <c r="L108" s="188" t="str">
        <f>IF(B108="Regional crisis",(IF(VLOOKUP($C108,'Regional Crises'!$B$1:$R$66,10,FALSE)="x","x",ROUND(IF(VLOOKUP($C108,'Regional Crises'!$B$1:$R$66,10,FALSE)&gt;L$3,5,IF(VLOOKUP($C108,'Regional Crises'!$B$1:$R$66,10,FALSE)&lt;L$4,0,5-(L$3-VLOOKUP($C108,'Regional Crises'!$B$1:$R$66,10,FALSE))/(L$3-L$4)*5)),1))),IF(VLOOKUP($E108,'Country Indicator Data'!$B$4:$N$194,6,FALSE)="x","x",ROUND(IF(VLOOKUP($E108,'Country Indicator Data'!$B$4:$N$194,6,FALSE)&gt;L$3,5,IF(VLOOKUP($E108,'Country Indicator Data'!$B$4:$N$194,6,FALSE)&lt;L$4,0,5-(L$3-VLOOKUP($E108,'Country Indicator Data'!$B$4:$N$194,6,FALSE))/(L$3-L$4)*5)),1)))</f>
        <v>x</v>
      </c>
      <c r="M108" s="188">
        <f>IF(B108="Regional crisis",(IF(VLOOKUP($C108,'Regional Crises'!$B$1:$R$66,11,FALSE)="x","x",ROUND(IF(VLOOKUP($C108,'Regional Crises'!$B$1:$R$66,11,FALSE)&gt;M$3,5,IF(VLOOKUP($C108,'Regional Crises'!$B$1:$R$66,11,FALSE)&lt;M$4,0,5-(M$3-VLOOKUP($C108,'Regional Crises'!$B$1:$R$66,11,FALSE))/(M$3-M$4)*5)),1))),IF(VLOOKUP($E108,'Country Indicator Data'!$B$4:$N$194,7,FALSE)="x","x",ROUND(IF(VLOOKUP($E108,'Country Indicator Data'!$B$4:$N$194,7,FALSE)&gt;M$3,5,IF(VLOOKUP($E108,'Country Indicator Data'!$B$4:$N$194,7,FALSE)&lt;M$4,0,5-(M$3-VLOOKUP($E108,'Country Indicator Data'!$B$4:$N$194,7,FALSE))/(M$3-M$4)*5)),1)))</f>
        <v>2.2999999999999998</v>
      </c>
      <c r="N108" s="188">
        <f t="shared" si="38"/>
        <v>2.2999999999999998</v>
      </c>
      <c r="O108" s="188">
        <f t="shared" si="39"/>
        <v>2.5333333333333328</v>
      </c>
      <c r="P108" s="188">
        <f>IF(B108="Regional crisis",VLOOKUP(C108,'Regional Crises'!$B$1:$R$69,12,FALSE),VLOOKUP(E108,'Country Indicator Data'!$B$4:$I$194,8,FALSE))</f>
        <v>5</v>
      </c>
      <c r="Q108" s="188">
        <f>IF($B108="Regional crisis",((IF(VLOOKUP($C108,'Regional Crises'!$B$1:$R$66,13,FALSE)="x","x",ROUND(IF(VLOOKUP($C108,'Regional Crises'!$B$1:$R$66,13,FALSE)&gt;Q$3,5,IF(VLOOKUP($C108,'Regional Crises'!$B$1:$R$66,13,FALSE)&lt;Q$4,0,5-(LOG(Q$3)-LOG(VLOOKUP($C108,'Regional Crises'!$B$1:$R$66,13,FALSE)))/(LOG(Q$3)-LOG(Q$4))*5)),1)))),(IF(VLOOKUP($E108,'Country Indicator Data'!$B$4:$N$194,9,FALSE)="x","x",ROUND(IF(VLOOKUP($E108,'Country Indicator Data'!$B$4:$N$194,9,FALSE)&gt;Q$3,5,IF(VLOOKUP($E108,'Country Indicator Data'!$B$4:$N$194,9,FALSE)&lt;Q$4,0,5-(LOG(Q$3)-LOG(VLOOKUP($E108,'Country Indicator Data'!$B$4:$N$194,9,FALSE)))/(LOG(Q$3)-LOG(Q$4))*5)),1))))</f>
        <v>4.9000000000000004</v>
      </c>
      <c r="R108" s="188">
        <f t="shared" si="40"/>
        <v>4.95</v>
      </c>
      <c r="S108" s="188">
        <f>IF(B108="Regional crisis",((IF(VLOOKUP($C108,'Regional Crises'!$B$1:$R$66,17,FALSE)="x","x",ROUND(IF(VLOOKUP($C108,'Regional Crises'!$B$1:$R$66,17,FALSE)&gt;S$3,0,IF(VLOOKUP($C108,'Regional Crises'!$B$1:$R$66,17,FALSE)&lt;S$4,5,(S$3-VLOOKUP($C108,'Regional Crises'!$B$1:$R$66,17,FALSE))/(S$3-S$4)*5)),1)))),(IF(VLOOKUP($E108,'Country Indicator Data'!$B$4:$N$194,13,FALSE)="x","x",ROUND(IF(VLOOKUP($E108,'Country Indicator Data'!$B$4:$N$194,13,FALSE)&gt;S$3,0,IF(VLOOKUP($E108,'Country Indicator Data'!$B$4:$N$194,13,FALSE)&lt;S$4,5,(S$3-VLOOKUP($E108,'Country Indicator Data'!$B$4:$N$194,13,FALSE))/(S$3-S$4)*5)),1))))</f>
        <v>3.7</v>
      </c>
      <c r="T108" s="188">
        <f>IF(B108="Regional crisis",((IF(VLOOKUP($C108,'Regional Crises'!$B$1:$R$66,14,FALSE)="x","x",ROUND(IF(VLOOKUP($C108,'Regional Crises'!$B$1:$R$66,14,FALSE)&gt;T$3,0,IF(VLOOKUP($C108,'Regional Crises'!$B$1:$R$66,14,FALSE)&lt;T$4,5,(T$3-VLOOKUP($C108,'Regional Crises'!$B$1:$R$66,14,FALSE))/(T$3-T$4)*5)),1)))),(IF(VLOOKUP($E108,'Country Indicator Data'!$B$4:$N$194,10,FALSE)="x","x",ROUND(IF(VLOOKUP($E108,'Country Indicator Data'!$B$4:$N$194,10,FALSE)&gt;T$3,0,IF(VLOOKUP($E108,'Country Indicator Data'!$B$4:$N$194,10,FALSE)&lt;T$4,5,(T$3-VLOOKUP($E108,'Country Indicator Data'!$B$4:$N$194,10,FALSE))/(T$3-T$4)*5)),1))))</f>
        <v>3.4</v>
      </c>
      <c r="U108" s="188">
        <f>IF(B108="Regional crisis",((IF(VLOOKUP($C108,'Regional Crises'!$B$1:$R$66,15,FALSE)="x","x",ROUND(IF(VLOOKUP($C108,'Regional Crises'!$B$1:$R$66,15,FALSE)&gt;U$3,0,IF(VLOOKUP($C108,'Regional Crises'!$B$1:$R$66,15,FALSE)&lt;U$4,5,(U$3-VLOOKUP($C108,'Regional Crises'!$B$1:$R$66,15,FALSE))/(U$3-U$4)*5)),1)))),(IF(VLOOKUP($E108,'Country Indicator Data'!$B$4:$N$194,11,FALSE)="x","x",ROUND(IF(VLOOKUP($E108,'Country Indicator Data'!$B$4:$N$194,11,FALSE)&gt;U$3,0,IF(VLOOKUP($E108,'Country Indicator Data'!$B$4:$N$194,11,FALSE)&lt;U$4,5,(U$3-VLOOKUP($E108,'Country Indicator Data'!$B$4:$N$194,11,FALSE))/(U$3-U$4)*5)),1))))</f>
        <v>2.4</v>
      </c>
      <c r="V108" s="188">
        <f>IF(B108="Regional crisis",((IF(VLOOKUP($C108,'Regional Crises'!$B$1:$R$66,16,FALSE)="x","x",ROUND(IF(VLOOKUP($C108,'Regional Crises'!$B$1:$R$66,16,FALSE)&gt;V$3,0,IF(VLOOKUP($C108,'Regional Crises'!$B$1:$R$66,16,FALSE)&lt;V$4,5,(V$3-VLOOKUP($C108,'Regional Crises'!$B$1:$R$66,16,FALSE))/(V$3-V$4)*5)),1)))),(IF(VLOOKUP($E108,'Country Indicator Data'!$B$4:$N$194,12,FALSE)="x","x",ROUND(IF(VLOOKUP($E108,'Country Indicator Data'!$B$4:$N$194,12,FALSE)&gt;V$3,0,IF(VLOOKUP($E108,'Country Indicator Data'!$B$4:$N$194,12,FALSE)&lt;V$4,5,(V$3-VLOOKUP($E108,'Country Indicator Data'!$B$4:$N$194,12,FALSE))/(V$3-V$4)*5)),1))))</f>
        <v>2.7</v>
      </c>
      <c r="W108" s="188">
        <f t="shared" si="41"/>
        <v>3.1</v>
      </c>
      <c r="X108" s="188">
        <f t="shared" si="42"/>
        <v>3.5</v>
      </c>
      <c r="Y108" s="212">
        <f>IF('Core Indicators'!FC105="x","x",IF('Core Indicators'!FC105&gt;=5,5,IF('Core Indicators'!FC105&gt;=4,4,IF('Core Indicators'!FC105&gt;=3,3,IF('Core Indicators'!FC105&gt;=2,2,IF('Core Indicators'!FC105&gt;=1,1,0))))))</f>
        <v>5</v>
      </c>
      <c r="Z108" s="188">
        <f t="shared" si="43"/>
        <v>5</v>
      </c>
      <c r="AA108" s="212">
        <f>'Crisis Indicator Data'!Y105</f>
        <v>0</v>
      </c>
      <c r="AB108" s="212">
        <f>'Crisis Indicator Data'!Z105</f>
        <v>0</v>
      </c>
      <c r="AC108" s="212">
        <f>'Crisis Indicator Data'!AA105</f>
        <v>1</v>
      </c>
      <c r="AD108" s="212">
        <f>'Crisis Indicator Data'!AB105</f>
        <v>0</v>
      </c>
      <c r="AE108" s="212">
        <f t="shared" si="33"/>
        <v>1</v>
      </c>
      <c r="AF108" s="212">
        <f>'Crisis Indicator Data'!AC105</f>
        <v>0</v>
      </c>
      <c r="AG108" s="212">
        <f>'Crisis Indicator Data'!AD105</f>
        <v>2</v>
      </c>
      <c r="AH108" s="212">
        <f t="shared" si="34"/>
        <v>2</v>
      </c>
      <c r="AI108" s="212">
        <f>'Crisis Indicator Data'!AE105</f>
        <v>1</v>
      </c>
      <c r="AJ108" s="212">
        <f>'Crisis Indicator Data'!AF105</f>
        <v>1</v>
      </c>
      <c r="AK108" s="212">
        <f>'Crisis Indicator Data'!AG105</f>
        <v>0</v>
      </c>
      <c r="AL108" s="212">
        <f t="shared" si="35"/>
        <v>2</v>
      </c>
      <c r="AM108" s="188">
        <f t="shared" si="44"/>
        <v>2</v>
      </c>
      <c r="AN108" s="188">
        <f t="shared" si="45"/>
        <v>3.5</v>
      </c>
    </row>
    <row r="109" spans="1:40" ht="13.5" customHeight="1" x14ac:dyDescent="0.3">
      <c r="A109" s="199" t="str">
        <f>'Crisis Indicator Data'!A106</f>
        <v>Cameroonian Refugees in Nigeria</v>
      </c>
      <c r="B109" s="200" t="str">
        <f>'Crisis Indicator Data'!B106</f>
        <v>International displacement</v>
      </c>
      <c r="C109" s="200" t="str">
        <f>'Crisis Indicator Data'!C106</f>
        <v>NGA008</v>
      </c>
      <c r="D109" s="200" t="str">
        <f>'Crisis Indicator Data'!D106</f>
        <v>Nigeria</v>
      </c>
      <c r="E109" s="201" t="str">
        <f>'Crisis Indicator Data'!E106</f>
        <v>NGA</v>
      </c>
      <c r="F109" s="188">
        <f>IF(B109="Regional crisis",(IF(VLOOKUP($C109,'Regional Crises'!$B$1:$R$66,7,FALSE)="x","x",ROUND(IF(VLOOKUP($C109,'Regional Crises'!$B$1:$R$66,7,FALSE)&gt;$F$3,5,IF(VLOOKUP($C109,'Regional Crises'!$B$1:$R$66,7,FALSE)&lt;F$4,0,($F$3-VLOOKUP($C109,'Regional Crises'!$B$1:$R$66,7,FALSE))/($F$3-$F$4)*5)),1))),IF(VLOOKUP($E109,'Country Indicator Data'!$B$4:$N$194,3,FALSE)="x","x",ROUND(IF(VLOOKUP($E109,'Country Indicator Data'!$B$4:$N$194,3,FALSE)&gt;$F$3,5,IF(VLOOKUP($E109,'Country Indicator Data'!$B$4:$N$194,3,FALSE)&lt;$F$4,0,($F$3-VLOOKUP($E109,'Country Indicator Data'!$B$4:$N$194,3,FALSE))/($F$3-$F$4)*5)),1)))</f>
        <v>3.9</v>
      </c>
      <c r="G109" s="188">
        <f>IF(B109="Regional crisis",(IF(VLOOKUP($C109,'Regional Crises'!$B$1:$R$66,9,FALSE)="x","x",ROUND(IF(VLOOKUP($C109,'Regional Crises'!$B$1:$R$66,9,FALSE)&gt;G$3,5,IF(VLOOKUP($C109,'Regional Crises'!$B$1:$R$66,9,FALSE)&lt;G$4,0,(G$3-VLOOKUP($C109,'Regional Crises'!$B$1:$R$66,9,FALSE))/(G$3-G$4)*5)),1))),IF(VLOOKUP($E109,'Country Indicator Data'!$B$4:$N$194,5,FALSE)="x","x",ROUND(IF(VLOOKUP($E109,'Country Indicator Data'!$B$4:$N$194,5,FALSE)&gt;G$3,5,IF(VLOOKUP($E109,'Country Indicator Data'!$B$4:$N$194,5,FALSE)&lt;G$4,0,(G$3-VLOOKUP($E109,'Country Indicator Data'!$B$4:$N$194,5,FALSE))/(G$3-G$4)*5)),1)))</f>
        <v>2.2999999999999998</v>
      </c>
      <c r="H109" s="188">
        <f t="shared" si="36"/>
        <v>3.0999999999999996</v>
      </c>
      <c r="I109" s="188">
        <f>IF(B109="Regional crisis",(IF(VLOOKUP($C109,'Regional Crises'!$B$1:$R$66,6,FALSE)="x","x",ROUND(IF(VLOOKUP($C109,'Regional Crises'!$B$1:$R$66,6,FALSE)&gt;I$3,5,IF(VLOOKUP($C109,'Regional Crises'!$B$1:$R$66,6,FALSE)&lt;I$4,0,5-(I$3-VLOOKUP($C109,'Regional Crises'!$B$1:$R$66,6,FALSE))/(I$3-I$4)*5)),1))),IF(VLOOKUP($E109,'Country Indicator Data'!$B$4:$N$194,2,FALSE)="x","x",ROUND(IF(VLOOKUP($E109,'Country Indicator Data'!$B$4:$N$194,2,FALSE)&gt;I$3,5,IF(VLOOKUP($E109,'Country Indicator Data'!$B$4:$N$194,2,FALSE)&lt;I$4,0,5-(I$3-VLOOKUP($E109,'Country Indicator Data'!$B$4:$N$194,2,FALSE))/(I$3-I$4)*5)),1)))</f>
        <v>4.0999999999999996</v>
      </c>
      <c r="J109" s="188">
        <f>IF(B109="Regional crisis",(IF(VLOOKUP($C109,'Regional Crises'!$B$1:$R$66,8,FALSE)="x","x",ROUND(IF(VLOOKUP($C109,'Regional Crises'!$B$1:$R$66,8,FALSE)&gt;J$3,5,IF(VLOOKUP($C109,'Regional Crises'!$B$1:$R$66,8,FALSE)&lt;J$4,0,5-(J$3-VLOOKUP($C109,'Regional Crises'!$B$1:$R$66,8,FALSE))/(J$3-J$4)*5)),1))),IF(VLOOKUP($E109,'Country Indicator Data'!$B$4:$N$194,4,FALSE)="x","x",ROUND(IF(VLOOKUP($E109,'Country Indicator Data'!$B$4:$N$194,4,FALSE)&gt;J$3,5,IF(VLOOKUP($E109,'Country Indicator Data'!$B$4:$N$194,4,FALSE)&lt;J$4,0,5-(J$3-VLOOKUP($E109,'Country Indicator Data'!$B$4:$N$194,4,FALSE))/(J$3-J$4)*5)),1)))</f>
        <v>0.3</v>
      </c>
      <c r="K109" s="188">
        <f t="shared" si="37"/>
        <v>2.1999999999999997</v>
      </c>
      <c r="L109" s="188" t="str">
        <f>IF(B109="Regional crisis",(IF(VLOOKUP($C109,'Regional Crises'!$B$1:$R$66,10,FALSE)="x","x",ROUND(IF(VLOOKUP($C109,'Regional Crises'!$B$1:$R$66,10,FALSE)&gt;L$3,5,IF(VLOOKUP($C109,'Regional Crises'!$B$1:$R$66,10,FALSE)&lt;L$4,0,5-(L$3-VLOOKUP($C109,'Regional Crises'!$B$1:$R$66,10,FALSE))/(L$3-L$4)*5)),1))),IF(VLOOKUP($E109,'Country Indicator Data'!$B$4:$N$194,6,FALSE)="x","x",ROUND(IF(VLOOKUP($E109,'Country Indicator Data'!$B$4:$N$194,6,FALSE)&gt;L$3,5,IF(VLOOKUP($E109,'Country Indicator Data'!$B$4:$N$194,6,FALSE)&lt;L$4,0,5-(L$3-VLOOKUP($E109,'Country Indicator Data'!$B$4:$N$194,6,FALSE))/(L$3-L$4)*5)),1)))</f>
        <v>x</v>
      </c>
      <c r="M109" s="188">
        <f>IF(B109="Regional crisis",(IF(VLOOKUP($C109,'Regional Crises'!$B$1:$R$66,11,FALSE)="x","x",ROUND(IF(VLOOKUP($C109,'Regional Crises'!$B$1:$R$66,11,FALSE)&gt;M$3,5,IF(VLOOKUP($C109,'Regional Crises'!$B$1:$R$66,11,FALSE)&lt;M$4,0,5-(M$3-VLOOKUP($C109,'Regional Crises'!$B$1:$R$66,11,FALSE))/(M$3-M$4)*5)),1))),IF(VLOOKUP($E109,'Country Indicator Data'!$B$4:$N$194,7,FALSE)="x","x",ROUND(IF(VLOOKUP($E109,'Country Indicator Data'!$B$4:$N$194,7,FALSE)&gt;M$3,5,IF(VLOOKUP($E109,'Country Indicator Data'!$B$4:$N$194,7,FALSE)&lt;M$4,0,5-(M$3-VLOOKUP($E109,'Country Indicator Data'!$B$4:$N$194,7,FALSE))/(M$3-M$4)*5)),1)))</f>
        <v>2.2999999999999998</v>
      </c>
      <c r="N109" s="188">
        <f t="shared" si="38"/>
        <v>2.2999999999999998</v>
      </c>
      <c r="O109" s="188">
        <f t="shared" si="39"/>
        <v>2.5333333333333328</v>
      </c>
      <c r="P109" s="188">
        <f>IF(B109="Regional crisis",VLOOKUP(C109,'Regional Crises'!$B$1:$R$69,12,FALSE),VLOOKUP(E109,'Country Indicator Data'!$B$4:$I$194,8,FALSE))</f>
        <v>5</v>
      </c>
      <c r="Q109" s="188">
        <f>IF($B109="Regional crisis",((IF(VLOOKUP($C109,'Regional Crises'!$B$1:$R$66,13,FALSE)="x","x",ROUND(IF(VLOOKUP($C109,'Regional Crises'!$B$1:$R$66,13,FALSE)&gt;Q$3,5,IF(VLOOKUP($C109,'Regional Crises'!$B$1:$R$66,13,FALSE)&lt;Q$4,0,5-(LOG(Q$3)-LOG(VLOOKUP($C109,'Regional Crises'!$B$1:$R$66,13,FALSE)))/(LOG(Q$3)-LOG(Q$4))*5)),1)))),(IF(VLOOKUP($E109,'Country Indicator Data'!$B$4:$N$194,9,FALSE)="x","x",ROUND(IF(VLOOKUP($E109,'Country Indicator Data'!$B$4:$N$194,9,FALSE)&gt;Q$3,5,IF(VLOOKUP($E109,'Country Indicator Data'!$B$4:$N$194,9,FALSE)&lt;Q$4,0,5-(LOG(Q$3)-LOG(VLOOKUP($E109,'Country Indicator Data'!$B$4:$N$194,9,FALSE)))/(LOG(Q$3)-LOG(Q$4))*5)),1))))</f>
        <v>4.9000000000000004</v>
      </c>
      <c r="R109" s="188">
        <f t="shared" si="40"/>
        <v>4.95</v>
      </c>
      <c r="S109" s="188">
        <f>IF(B109="Regional crisis",((IF(VLOOKUP($C109,'Regional Crises'!$B$1:$R$66,17,FALSE)="x","x",ROUND(IF(VLOOKUP($C109,'Regional Crises'!$B$1:$R$66,17,FALSE)&gt;S$3,0,IF(VLOOKUP($C109,'Regional Crises'!$B$1:$R$66,17,FALSE)&lt;S$4,5,(S$3-VLOOKUP($C109,'Regional Crises'!$B$1:$R$66,17,FALSE))/(S$3-S$4)*5)),1)))),(IF(VLOOKUP($E109,'Country Indicator Data'!$B$4:$N$194,13,FALSE)="x","x",ROUND(IF(VLOOKUP($E109,'Country Indicator Data'!$B$4:$N$194,13,FALSE)&gt;S$3,0,IF(VLOOKUP($E109,'Country Indicator Data'!$B$4:$N$194,13,FALSE)&lt;S$4,5,(S$3-VLOOKUP($E109,'Country Indicator Data'!$B$4:$N$194,13,FALSE))/(S$3-S$4)*5)),1))))</f>
        <v>3.7</v>
      </c>
      <c r="T109" s="188">
        <f>IF(B109="Regional crisis",((IF(VLOOKUP($C109,'Regional Crises'!$B$1:$R$66,14,FALSE)="x","x",ROUND(IF(VLOOKUP($C109,'Regional Crises'!$B$1:$R$66,14,FALSE)&gt;T$3,0,IF(VLOOKUP($C109,'Regional Crises'!$B$1:$R$66,14,FALSE)&lt;T$4,5,(T$3-VLOOKUP($C109,'Regional Crises'!$B$1:$R$66,14,FALSE))/(T$3-T$4)*5)),1)))),(IF(VLOOKUP($E109,'Country Indicator Data'!$B$4:$N$194,10,FALSE)="x","x",ROUND(IF(VLOOKUP($E109,'Country Indicator Data'!$B$4:$N$194,10,FALSE)&gt;T$3,0,IF(VLOOKUP($E109,'Country Indicator Data'!$B$4:$N$194,10,FALSE)&lt;T$4,5,(T$3-VLOOKUP($E109,'Country Indicator Data'!$B$4:$N$194,10,FALSE))/(T$3-T$4)*5)),1))))</f>
        <v>3.4</v>
      </c>
      <c r="U109" s="188">
        <f>IF(B109="Regional crisis",((IF(VLOOKUP($C109,'Regional Crises'!$B$1:$R$66,15,FALSE)="x","x",ROUND(IF(VLOOKUP($C109,'Regional Crises'!$B$1:$R$66,15,FALSE)&gt;U$3,0,IF(VLOOKUP($C109,'Regional Crises'!$B$1:$R$66,15,FALSE)&lt;U$4,5,(U$3-VLOOKUP($C109,'Regional Crises'!$B$1:$R$66,15,FALSE))/(U$3-U$4)*5)),1)))),(IF(VLOOKUP($E109,'Country Indicator Data'!$B$4:$N$194,11,FALSE)="x","x",ROUND(IF(VLOOKUP($E109,'Country Indicator Data'!$B$4:$N$194,11,FALSE)&gt;U$3,0,IF(VLOOKUP($E109,'Country Indicator Data'!$B$4:$N$194,11,FALSE)&lt;U$4,5,(U$3-VLOOKUP($E109,'Country Indicator Data'!$B$4:$N$194,11,FALSE))/(U$3-U$4)*5)),1))))</f>
        <v>2.4</v>
      </c>
      <c r="V109" s="188">
        <f>IF(B109="Regional crisis",((IF(VLOOKUP($C109,'Regional Crises'!$B$1:$R$66,16,FALSE)="x","x",ROUND(IF(VLOOKUP($C109,'Regional Crises'!$B$1:$R$66,16,FALSE)&gt;V$3,0,IF(VLOOKUP($C109,'Regional Crises'!$B$1:$R$66,16,FALSE)&lt;V$4,5,(V$3-VLOOKUP($C109,'Regional Crises'!$B$1:$R$66,16,FALSE))/(V$3-V$4)*5)),1)))),(IF(VLOOKUP($E109,'Country Indicator Data'!$B$4:$N$194,12,FALSE)="x","x",ROUND(IF(VLOOKUP($E109,'Country Indicator Data'!$B$4:$N$194,12,FALSE)&gt;V$3,0,IF(VLOOKUP($E109,'Country Indicator Data'!$B$4:$N$194,12,FALSE)&lt;V$4,5,(V$3-VLOOKUP($E109,'Country Indicator Data'!$B$4:$N$194,12,FALSE))/(V$3-V$4)*5)),1))))</f>
        <v>2.7</v>
      </c>
      <c r="W109" s="188">
        <f t="shared" si="41"/>
        <v>3.1</v>
      </c>
      <c r="X109" s="188">
        <f t="shared" si="42"/>
        <v>3.5</v>
      </c>
      <c r="Y109" s="212">
        <f>IF('Core Indicators'!FC106="x","x",IF('Core Indicators'!FC106&gt;=5,5,IF('Core Indicators'!FC106&gt;=4,4,IF('Core Indicators'!FC106&gt;=3,3,IF('Core Indicators'!FC106&gt;=2,2,IF('Core Indicators'!FC106&gt;=1,1,0))))))</f>
        <v>5</v>
      </c>
      <c r="Z109" s="188">
        <f t="shared" si="43"/>
        <v>5</v>
      </c>
      <c r="AA109" s="212">
        <f>'Crisis Indicator Data'!Y106</f>
        <v>0</v>
      </c>
      <c r="AB109" s="212">
        <f>'Crisis Indicator Data'!Z106</f>
        <v>0</v>
      </c>
      <c r="AC109" s="212">
        <f>'Crisis Indicator Data'!AA106</f>
        <v>0</v>
      </c>
      <c r="AD109" s="212">
        <f>'Crisis Indicator Data'!AB106</f>
        <v>0</v>
      </c>
      <c r="AE109" s="212">
        <f t="shared" si="33"/>
        <v>0</v>
      </c>
      <c r="AF109" s="212">
        <f>'Crisis Indicator Data'!AC106</f>
        <v>0</v>
      </c>
      <c r="AG109" s="212">
        <f>'Crisis Indicator Data'!AD106</f>
        <v>2</v>
      </c>
      <c r="AH109" s="212">
        <f t="shared" si="34"/>
        <v>2</v>
      </c>
      <c r="AI109" s="212">
        <f>'Crisis Indicator Data'!AE106</f>
        <v>0</v>
      </c>
      <c r="AJ109" s="212">
        <f>'Crisis Indicator Data'!AF106</f>
        <v>1</v>
      </c>
      <c r="AK109" s="212">
        <f>'Crisis Indicator Data'!AG106</f>
        <v>0</v>
      </c>
      <c r="AL109" s="212">
        <f t="shared" si="35"/>
        <v>1</v>
      </c>
      <c r="AM109" s="188">
        <f t="shared" si="44"/>
        <v>1</v>
      </c>
      <c r="AN109" s="188">
        <f t="shared" si="45"/>
        <v>3</v>
      </c>
    </row>
    <row r="110" spans="1:40" ht="13.5" customHeight="1" x14ac:dyDescent="0.3">
      <c r="A110" s="199" t="str">
        <f>'Crisis Indicator Data'!A107</f>
        <v>Regional Boko Haram Crisis</v>
      </c>
      <c r="B110" s="200" t="str">
        <f>'Crisis Indicator Data'!B107</f>
        <v>Regional crisis</v>
      </c>
      <c r="C110" s="200" t="str">
        <f>'Crisis Indicator Data'!C107</f>
        <v>REG001</v>
      </c>
      <c r="D110" s="200" t="str">
        <f>'Crisis Indicator Data'!D107</f>
        <v>Nigeria, Niger, Chad, Cameroon</v>
      </c>
      <c r="E110" s="201" t="str">
        <f>'Crisis Indicator Data'!E107</f>
        <v>NGA, NER, TCD, CMR</v>
      </c>
      <c r="F110" s="188">
        <f>IF(B110="Regional crisis",(IF(VLOOKUP($C110,'Regional Crises'!$B$1:$R$66,7,FALSE)="x","x",ROUND(IF(VLOOKUP($C110,'Regional Crises'!$B$1:$R$66,7,FALSE)&gt;$F$3,5,IF(VLOOKUP($C110,'Regional Crises'!$B$1:$R$66,7,FALSE)&lt;F$4,0,($F$3-VLOOKUP($C110,'Regional Crises'!$B$1:$R$66,7,FALSE))/($F$3-$F$4)*5)),1))),IF(VLOOKUP($E110,'Country Indicator Data'!$B$4:$N$194,3,FALSE)="x","x",ROUND(IF(VLOOKUP($E110,'Country Indicator Data'!$B$4:$N$194,3,FALSE)&gt;$F$3,5,IF(VLOOKUP($E110,'Country Indicator Data'!$B$4:$N$194,3,FALSE)&lt;$F$4,0,($F$3-VLOOKUP($E110,'Country Indicator Data'!$B$4:$N$194,3,FALSE))/($F$3-$F$4)*5)),1)))</f>
        <v>2.8</v>
      </c>
      <c r="G110" s="188">
        <f>IF(B110="Regional crisis",(IF(VLOOKUP($C110,'Regional Crises'!$B$1:$R$66,9,FALSE)="x","x",ROUND(IF(VLOOKUP($C110,'Regional Crises'!$B$1:$R$66,9,FALSE)&gt;G$3,5,IF(VLOOKUP($C110,'Regional Crises'!$B$1:$R$66,9,FALSE)&lt;G$4,0,(G$3-VLOOKUP($C110,'Regional Crises'!$B$1:$R$66,9,FALSE))/(G$3-G$4)*5)),1))),IF(VLOOKUP($E110,'Country Indicator Data'!$B$4:$N$194,5,FALSE)="x","x",ROUND(IF(VLOOKUP($E110,'Country Indicator Data'!$B$4:$N$194,5,FALSE)&gt;G$3,5,IF(VLOOKUP($E110,'Country Indicator Data'!$B$4:$N$194,5,FALSE)&lt;G$4,0,(G$3-VLOOKUP($E110,'Country Indicator Data'!$B$4:$N$194,5,FALSE))/(G$3-G$4)*5)),1)))</f>
        <v>2.7</v>
      </c>
      <c r="H110" s="188">
        <f t="shared" si="36"/>
        <v>2.75</v>
      </c>
      <c r="I110" s="188">
        <f>IF(B110="Regional crisis",(IF(VLOOKUP($C110,'Regional Crises'!$B$1:$R$66,6,FALSE)="x","x",ROUND(IF(VLOOKUP($C110,'Regional Crises'!$B$1:$R$66,6,FALSE)&gt;I$3,5,IF(VLOOKUP($C110,'Regional Crises'!$B$1:$R$66,6,FALSE)&lt;I$4,0,5-(I$3-VLOOKUP($C110,'Regional Crises'!$B$1:$R$66,6,FALSE))/(I$3-I$4)*5)),1))),IF(VLOOKUP($E110,'Country Indicator Data'!$B$4:$N$194,2,FALSE)="x","x",ROUND(IF(VLOOKUP($E110,'Country Indicator Data'!$B$4:$N$194,2,FALSE)&gt;I$3,5,IF(VLOOKUP($E110,'Country Indicator Data'!$B$4:$N$194,2,FALSE)&lt;I$4,0,5-(I$3-VLOOKUP($E110,'Country Indicator Data'!$B$4:$N$194,2,FALSE))/(I$3-I$4)*5)),1)))</f>
        <v>4</v>
      </c>
      <c r="J110" s="188">
        <f>IF(B110="Regional crisis",(IF(VLOOKUP($C110,'Regional Crises'!$B$1:$R$66,8,FALSE)="x","x",ROUND(IF(VLOOKUP($C110,'Regional Crises'!$B$1:$R$66,8,FALSE)&gt;J$3,5,IF(VLOOKUP($C110,'Regional Crises'!$B$1:$R$66,8,FALSE)&lt;J$4,0,5-(J$3-VLOOKUP($C110,'Regional Crises'!$B$1:$R$66,8,FALSE))/(J$3-J$4)*5)),1))),IF(VLOOKUP($E110,'Country Indicator Data'!$B$4:$N$194,4,FALSE)="x","x",ROUND(IF(VLOOKUP($E110,'Country Indicator Data'!$B$4:$N$194,4,FALSE)&gt;J$3,5,IF(VLOOKUP($E110,'Country Indicator Data'!$B$4:$N$194,4,FALSE)&lt;J$4,0,5-(J$3-VLOOKUP($E110,'Country Indicator Data'!$B$4:$N$194,4,FALSE))/(J$3-J$4)*5)),1)))</f>
        <v>0.8</v>
      </c>
      <c r="K110" s="188">
        <f t="shared" si="37"/>
        <v>2.4</v>
      </c>
      <c r="L110" s="188">
        <f>IF(B110="Regional crisis",(IF(VLOOKUP($C110,'Regional Crises'!$B$1:$R$66,10,FALSE)="x","x",ROUND(IF(VLOOKUP($C110,'Regional Crises'!$B$1:$R$66,10,FALSE)&gt;L$3,5,IF(VLOOKUP($C110,'Regional Crises'!$B$1:$R$66,10,FALSE)&lt;L$4,0,5-(L$3-VLOOKUP($C110,'Regional Crises'!$B$1:$R$66,10,FALSE))/(L$3-L$4)*5)),1))),IF(VLOOKUP($E110,'Country Indicator Data'!$B$4:$N$194,6,FALSE)="x","x",ROUND(IF(VLOOKUP($E110,'Country Indicator Data'!$B$4:$N$194,6,FALSE)&gt;L$3,5,IF(VLOOKUP($E110,'Country Indicator Data'!$B$4:$N$194,6,FALSE)&lt;L$4,0,5-(L$3-VLOOKUP($E110,'Country Indicator Data'!$B$4:$N$194,6,FALSE))/(L$3-L$4)*5)),1)))</f>
        <v>4.3</v>
      </c>
      <c r="M110" s="188">
        <f>IF(B110="Regional crisis",(IF(VLOOKUP($C110,'Regional Crises'!$B$1:$R$66,11,FALSE)="x","x",ROUND(IF(VLOOKUP($C110,'Regional Crises'!$B$1:$R$66,11,FALSE)&gt;M$3,5,IF(VLOOKUP($C110,'Regional Crises'!$B$1:$R$66,11,FALSE)&lt;M$4,0,5-(M$3-VLOOKUP($C110,'Regional Crises'!$B$1:$R$66,11,FALSE))/(M$3-M$4)*5)),1))),IF(VLOOKUP($E110,'Country Indicator Data'!$B$4:$N$194,7,FALSE)="x","x",ROUND(IF(VLOOKUP($E110,'Country Indicator Data'!$B$4:$N$194,7,FALSE)&gt;M$3,5,IF(VLOOKUP($E110,'Country Indicator Data'!$B$4:$N$194,7,FALSE)&lt;M$4,0,5-(M$3-VLOOKUP($E110,'Country Indicator Data'!$B$4:$N$194,7,FALSE))/(M$3-M$4)*5)),1)))</f>
        <v>2.1</v>
      </c>
      <c r="N110" s="188">
        <f t="shared" si="38"/>
        <v>3.2</v>
      </c>
      <c r="O110" s="188">
        <f t="shared" si="39"/>
        <v>2.7833333333333337</v>
      </c>
      <c r="P110" s="188">
        <f>IF(B110="Regional crisis",VLOOKUP(C110,'Regional Crises'!$B$1:$R$69,12,FALSE),VLOOKUP(E110,'Country Indicator Data'!$B$4:$I$194,8,FALSE))</f>
        <v>3.5</v>
      </c>
      <c r="Q110" s="188">
        <f>IF($B110="Regional crisis",((IF(VLOOKUP($C110,'Regional Crises'!$B$1:$R$66,13,FALSE)="x","x",ROUND(IF(VLOOKUP($C110,'Regional Crises'!$B$1:$R$66,13,FALSE)&gt;Q$3,5,IF(VLOOKUP($C110,'Regional Crises'!$B$1:$R$66,13,FALSE)&lt;Q$4,0,5-(LOG(Q$3)-LOG(VLOOKUP($C110,'Regional Crises'!$B$1:$R$66,13,FALSE)))/(LOG(Q$3)-LOG(Q$4))*5)),1)))),(IF(VLOOKUP($E110,'Country Indicator Data'!$B$4:$N$194,9,FALSE)="x","x",ROUND(IF(VLOOKUP($E110,'Country Indicator Data'!$B$4:$N$194,9,FALSE)&gt;Q$3,5,IF(VLOOKUP($E110,'Country Indicator Data'!$B$4:$N$194,9,FALSE)&lt;Q$4,0,5-(LOG(Q$3)-LOG(VLOOKUP($E110,'Country Indicator Data'!$B$4:$N$194,9,FALSE)))/(LOG(Q$3)-LOG(Q$4))*5)),1))))</f>
        <v>5</v>
      </c>
      <c r="R110" s="188">
        <f t="shared" si="40"/>
        <v>4.25</v>
      </c>
      <c r="S110" s="188">
        <f>IF(B110="Regional crisis",((IF(VLOOKUP($C110,'Regional Crises'!$B$1:$R$66,17,FALSE)="x","x",ROUND(IF(VLOOKUP($C110,'Regional Crises'!$B$1:$R$66,17,FALSE)&gt;S$3,0,IF(VLOOKUP($C110,'Regional Crises'!$B$1:$R$66,17,FALSE)&lt;S$4,5,(S$3-VLOOKUP($C110,'Regional Crises'!$B$1:$R$66,17,FALSE))/(S$3-S$4)*5)),1)))),(IF(VLOOKUP($E110,'Country Indicator Data'!$B$4:$N$194,13,FALSE)="x","x",ROUND(IF(VLOOKUP($E110,'Country Indicator Data'!$B$4:$N$194,13,FALSE)&gt;S$3,0,IF(VLOOKUP($E110,'Country Indicator Data'!$B$4:$N$194,13,FALSE)&lt;S$4,5,(S$3-VLOOKUP($E110,'Country Indicator Data'!$B$4:$N$194,13,FALSE))/(S$3-S$4)*5)),1))))</f>
        <v>3.7</v>
      </c>
      <c r="T110" s="188">
        <f>IF(B110="Regional crisis",((IF(VLOOKUP($C110,'Regional Crises'!$B$1:$R$66,14,FALSE)="x","x",ROUND(IF(VLOOKUP($C110,'Regional Crises'!$B$1:$R$66,14,FALSE)&gt;T$3,0,IF(VLOOKUP($C110,'Regional Crises'!$B$1:$R$66,14,FALSE)&lt;T$4,5,(T$3-VLOOKUP($C110,'Regional Crises'!$B$1:$R$66,14,FALSE))/(T$3-T$4)*5)),1)))),(IF(VLOOKUP($E110,'Country Indicator Data'!$B$4:$N$194,10,FALSE)="x","x",ROUND(IF(VLOOKUP($E110,'Country Indicator Data'!$B$4:$N$194,10,FALSE)&gt;T$3,0,IF(VLOOKUP($E110,'Country Indicator Data'!$B$4:$N$194,10,FALSE)&lt;T$4,5,(T$3-VLOOKUP($E110,'Country Indicator Data'!$B$4:$N$194,10,FALSE))/(T$3-T$4)*5)),1))))</f>
        <v>3.5</v>
      </c>
      <c r="U110" s="188">
        <f>IF(B110="Regional crisis",((IF(VLOOKUP($C110,'Regional Crises'!$B$1:$R$66,15,FALSE)="x","x",ROUND(IF(VLOOKUP($C110,'Regional Crises'!$B$1:$R$66,15,FALSE)&gt;U$3,0,IF(VLOOKUP($C110,'Regional Crises'!$B$1:$R$66,15,FALSE)&lt;U$4,5,(U$3-VLOOKUP($C110,'Regional Crises'!$B$1:$R$66,15,FALSE))/(U$3-U$4)*5)),1)))),(IF(VLOOKUP($E110,'Country Indicator Data'!$B$4:$N$194,11,FALSE)="x","x",ROUND(IF(VLOOKUP($E110,'Country Indicator Data'!$B$4:$N$194,11,FALSE)&gt;U$3,0,IF(VLOOKUP($E110,'Country Indicator Data'!$B$4:$N$194,11,FALSE)&lt;U$4,5,(U$3-VLOOKUP($E110,'Country Indicator Data'!$B$4:$N$194,11,FALSE))/(U$3-U$4)*5)),1))))</f>
        <v>3</v>
      </c>
      <c r="V110" s="188">
        <f>IF(B110="Regional crisis",((IF(VLOOKUP($C110,'Regional Crises'!$B$1:$R$66,16,FALSE)="x","x",ROUND(IF(VLOOKUP($C110,'Regional Crises'!$B$1:$R$66,16,FALSE)&gt;V$3,0,IF(VLOOKUP($C110,'Regional Crises'!$B$1:$R$66,16,FALSE)&lt;V$4,5,(V$3-VLOOKUP($C110,'Regional Crises'!$B$1:$R$66,16,FALSE))/(V$3-V$4)*5)),1)))),(IF(VLOOKUP($E110,'Country Indicator Data'!$B$4:$N$194,12,FALSE)="x","x",ROUND(IF(VLOOKUP($E110,'Country Indicator Data'!$B$4:$N$194,12,FALSE)&gt;V$3,0,IF(VLOOKUP($E110,'Country Indicator Data'!$B$4:$N$194,12,FALSE)&lt;V$4,5,(V$3-VLOOKUP($E110,'Country Indicator Data'!$B$4:$N$194,12,FALSE))/(V$3-V$4)*5)),1))))</f>
        <v>3.4</v>
      </c>
      <c r="W110" s="188">
        <f t="shared" si="41"/>
        <v>3.4</v>
      </c>
      <c r="X110" s="188">
        <f t="shared" si="42"/>
        <v>3.5</v>
      </c>
      <c r="Y110" s="212">
        <f>IF('Core Indicators'!FC107="x","x",IF('Core Indicators'!FC107&gt;=5,5,IF('Core Indicators'!FC107&gt;=4,4,IF('Core Indicators'!FC107&gt;=3,3,IF('Core Indicators'!FC107&gt;=2,2,IF('Core Indicators'!FC107&gt;=1,1,0))))))</f>
        <v>5</v>
      </c>
      <c r="Z110" s="188">
        <f t="shared" si="43"/>
        <v>5</v>
      </c>
      <c r="AA110" s="212">
        <f>'Crisis Indicator Data'!Y107</f>
        <v>1</v>
      </c>
      <c r="AB110" s="212">
        <f>'Crisis Indicator Data'!Z107</f>
        <v>1</v>
      </c>
      <c r="AC110" s="212">
        <f>'Crisis Indicator Data'!AA107</f>
        <v>2</v>
      </c>
      <c r="AD110" s="212">
        <f>'Crisis Indicator Data'!AB107</f>
        <v>2</v>
      </c>
      <c r="AE110" s="212">
        <f t="shared" si="33"/>
        <v>3</v>
      </c>
      <c r="AF110" s="212">
        <f>'Crisis Indicator Data'!AC107</f>
        <v>0</v>
      </c>
      <c r="AG110" s="212">
        <f>'Crisis Indicator Data'!AD107</f>
        <v>2</v>
      </c>
      <c r="AH110" s="212">
        <f t="shared" si="34"/>
        <v>2</v>
      </c>
      <c r="AI110" s="212">
        <f>'Crisis Indicator Data'!AE107</f>
        <v>2</v>
      </c>
      <c r="AJ110" s="212">
        <f>'Crisis Indicator Data'!AF107</f>
        <v>2</v>
      </c>
      <c r="AK110" s="212">
        <f>'Crisis Indicator Data'!AG107</f>
        <v>3</v>
      </c>
      <c r="AL110" s="212">
        <f t="shared" si="35"/>
        <v>5</v>
      </c>
      <c r="AM110" s="188">
        <f t="shared" si="44"/>
        <v>3</v>
      </c>
      <c r="AN110" s="188">
        <f t="shared" si="45"/>
        <v>4</v>
      </c>
    </row>
    <row r="111" spans="1:40" ht="13.5" customHeight="1" x14ac:dyDescent="0.3">
      <c r="A111" s="199" t="str">
        <f>'Crisis Indicator Data'!A108</f>
        <v>Complex crisis in Pakistan</v>
      </c>
      <c r="B111" s="200" t="str">
        <f>'Crisis Indicator Data'!B108</f>
        <v>Complex crisis</v>
      </c>
      <c r="C111" s="200" t="str">
        <f>'Crisis Indicator Data'!C108</f>
        <v>PAK001</v>
      </c>
      <c r="D111" s="200" t="str">
        <f>'Crisis Indicator Data'!D108</f>
        <v>Pakistan</v>
      </c>
      <c r="E111" s="201" t="str">
        <f>'Crisis Indicator Data'!E108</f>
        <v>PAK</v>
      </c>
      <c r="F111" s="188">
        <f>IF(B111="Regional crisis",(IF(VLOOKUP($C111,'Regional Crises'!$B$1:$R$66,7,FALSE)="x","x",ROUND(IF(VLOOKUP($C111,'Regional Crises'!$B$1:$R$66,7,FALSE)&gt;$F$3,5,IF(VLOOKUP($C111,'Regional Crises'!$B$1:$R$66,7,FALSE)&lt;F$4,0,($F$3-VLOOKUP($C111,'Regional Crises'!$B$1:$R$66,7,FALSE))/($F$3-$F$4)*5)),1))),IF(VLOOKUP($E111,'Country Indicator Data'!$B$4:$N$194,3,FALSE)="x","x",ROUND(IF(VLOOKUP($E111,'Country Indicator Data'!$B$4:$N$194,3,FALSE)&gt;$F$3,5,IF(VLOOKUP($E111,'Country Indicator Data'!$B$4:$N$194,3,FALSE)&lt;$F$4,0,($F$3-VLOOKUP($E111,'Country Indicator Data'!$B$4:$N$194,3,FALSE))/($F$3-$F$4)*5)),1)))</f>
        <v>3.9</v>
      </c>
      <c r="G111" s="188">
        <f>IF(B111="Regional crisis",(IF(VLOOKUP($C111,'Regional Crises'!$B$1:$R$66,9,FALSE)="x","x",ROUND(IF(VLOOKUP($C111,'Regional Crises'!$B$1:$R$66,9,FALSE)&gt;G$3,5,IF(VLOOKUP($C111,'Regional Crises'!$B$1:$R$66,9,FALSE)&lt;G$4,0,(G$3-VLOOKUP($C111,'Regional Crises'!$B$1:$R$66,9,FALSE))/(G$3-G$4)*5)),1))),IF(VLOOKUP($E111,'Country Indicator Data'!$B$4:$N$194,5,FALSE)="x","x",ROUND(IF(VLOOKUP($E111,'Country Indicator Data'!$B$4:$N$194,5,FALSE)&gt;G$3,5,IF(VLOOKUP($E111,'Country Indicator Data'!$B$4:$N$194,5,FALSE)&lt;G$4,0,(G$3-VLOOKUP($E111,'Country Indicator Data'!$B$4:$N$194,5,FALSE))/(G$3-G$4)*5)),1)))</f>
        <v>3.1</v>
      </c>
      <c r="H111" s="188">
        <f t="shared" si="36"/>
        <v>3.5</v>
      </c>
      <c r="I111" s="188">
        <f>IF(B111="Regional crisis",(IF(VLOOKUP($C111,'Regional Crises'!$B$1:$R$66,6,FALSE)="x","x",ROUND(IF(VLOOKUP($C111,'Regional Crises'!$B$1:$R$66,6,FALSE)&gt;I$3,5,IF(VLOOKUP($C111,'Regional Crises'!$B$1:$R$66,6,FALSE)&lt;I$4,0,5-(I$3-VLOOKUP($C111,'Regional Crises'!$B$1:$R$66,6,FALSE))/(I$3-I$4)*5)),1))),IF(VLOOKUP($E111,'Country Indicator Data'!$B$4:$N$194,2,FALSE)="x","x",ROUND(IF(VLOOKUP($E111,'Country Indicator Data'!$B$4:$N$194,2,FALSE)&gt;I$3,5,IF(VLOOKUP($E111,'Country Indicator Data'!$B$4:$N$194,2,FALSE)&lt;I$4,0,5-(I$3-VLOOKUP($E111,'Country Indicator Data'!$B$4:$N$194,2,FALSE))/(I$3-I$4)*5)),1)))</f>
        <v>3.2</v>
      </c>
      <c r="J111" s="188">
        <f>IF(B111="Regional crisis",(IF(VLOOKUP($C111,'Regional Crises'!$B$1:$R$66,8,FALSE)="x","x",ROUND(IF(VLOOKUP($C111,'Regional Crises'!$B$1:$R$66,8,FALSE)&gt;J$3,5,IF(VLOOKUP($C111,'Regional Crises'!$B$1:$R$66,8,FALSE)&lt;J$4,0,5-(J$3-VLOOKUP($C111,'Regional Crises'!$B$1:$R$66,8,FALSE))/(J$3-J$4)*5)),1))),IF(VLOOKUP($E111,'Country Indicator Data'!$B$4:$N$194,4,FALSE)="x","x",ROUND(IF(VLOOKUP($E111,'Country Indicator Data'!$B$4:$N$194,4,FALSE)&gt;J$3,5,IF(VLOOKUP($E111,'Country Indicator Data'!$B$4:$N$194,4,FALSE)&lt;J$4,0,5-(J$3-VLOOKUP($E111,'Country Indicator Data'!$B$4:$N$194,4,FALSE))/(J$3-J$4)*5)),1)))</f>
        <v>1.6</v>
      </c>
      <c r="K111" s="188">
        <f t="shared" si="37"/>
        <v>2.4000000000000004</v>
      </c>
      <c r="L111" s="188">
        <f>IF(B111="Regional crisis",(IF(VLOOKUP($C111,'Regional Crises'!$B$1:$R$66,10,FALSE)="x","x",ROUND(IF(VLOOKUP($C111,'Regional Crises'!$B$1:$R$66,10,FALSE)&gt;L$3,5,IF(VLOOKUP($C111,'Regional Crises'!$B$1:$R$66,10,FALSE)&lt;L$4,0,5-(L$3-VLOOKUP($C111,'Regional Crises'!$B$1:$R$66,10,FALSE))/(L$3-L$4)*5)),1))),IF(VLOOKUP($E111,'Country Indicator Data'!$B$4:$N$194,6,FALSE)="x","x",ROUND(IF(VLOOKUP($E111,'Country Indicator Data'!$B$4:$N$194,6,FALSE)&gt;L$3,5,IF(VLOOKUP($E111,'Country Indicator Data'!$B$4:$N$194,6,FALSE)&lt;L$4,0,5-(L$3-VLOOKUP($E111,'Country Indicator Data'!$B$4:$N$194,6,FALSE))/(L$3-L$4)*5)),1)))</f>
        <v>3.6</v>
      </c>
      <c r="M111" s="188">
        <f>IF(B111="Regional crisis",(IF(VLOOKUP($C111,'Regional Crises'!$B$1:$R$66,11,FALSE)="x","x",ROUND(IF(VLOOKUP($C111,'Regional Crises'!$B$1:$R$66,11,FALSE)&gt;M$3,5,IF(VLOOKUP($C111,'Regional Crises'!$B$1:$R$66,11,FALSE)&lt;M$4,0,5-(M$3-VLOOKUP($C111,'Regional Crises'!$B$1:$R$66,11,FALSE))/(M$3-M$4)*5)),1))),IF(VLOOKUP($E111,'Country Indicator Data'!$B$4:$N$194,7,FALSE)="x","x",ROUND(IF(VLOOKUP($E111,'Country Indicator Data'!$B$4:$N$194,7,FALSE)&gt;M$3,5,IF(VLOOKUP($E111,'Country Indicator Data'!$B$4:$N$194,7,FALSE)&lt;M$4,0,5-(M$3-VLOOKUP($E111,'Country Indicator Data'!$B$4:$N$194,7,FALSE))/(M$3-M$4)*5)),1)))</f>
        <v>1.1000000000000001</v>
      </c>
      <c r="N111" s="188">
        <f t="shared" si="38"/>
        <v>2.35</v>
      </c>
      <c r="O111" s="188">
        <f t="shared" si="39"/>
        <v>2.75</v>
      </c>
      <c r="P111" s="188">
        <f>IF(B111="Regional crisis",VLOOKUP(C111,'Regional Crises'!$B$1:$R$69,12,FALSE),VLOOKUP(E111,'Country Indicator Data'!$B$4:$I$194,8,FALSE))</f>
        <v>3</v>
      </c>
      <c r="Q111" s="188">
        <f>IF($B111="Regional crisis",((IF(VLOOKUP($C111,'Regional Crises'!$B$1:$R$66,13,FALSE)="x","x",ROUND(IF(VLOOKUP($C111,'Regional Crises'!$B$1:$R$66,13,FALSE)&gt;Q$3,5,IF(VLOOKUP($C111,'Regional Crises'!$B$1:$R$66,13,FALSE)&lt;Q$4,0,5-(LOG(Q$3)-LOG(VLOOKUP($C111,'Regional Crises'!$B$1:$R$66,13,FALSE)))/(LOG(Q$3)-LOG(Q$4))*5)),1)))),(IF(VLOOKUP($E111,'Country Indicator Data'!$B$4:$N$194,9,FALSE)="x","x",ROUND(IF(VLOOKUP($E111,'Country Indicator Data'!$B$4:$N$194,9,FALSE)&gt;Q$3,5,IF(VLOOKUP($E111,'Country Indicator Data'!$B$4:$N$194,9,FALSE)&lt;Q$4,0,5-(LOG(Q$3)-LOG(VLOOKUP($E111,'Country Indicator Data'!$B$4:$N$194,9,FALSE)))/(LOG(Q$3)-LOG(Q$4))*5)),1))))</f>
        <v>4.2</v>
      </c>
      <c r="R111" s="188">
        <f t="shared" si="40"/>
        <v>3.6</v>
      </c>
      <c r="S111" s="188">
        <f>IF(B111="Regional crisis",((IF(VLOOKUP($C111,'Regional Crises'!$B$1:$R$66,17,FALSE)="x","x",ROUND(IF(VLOOKUP($C111,'Regional Crises'!$B$1:$R$66,17,FALSE)&gt;S$3,0,IF(VLOOKUP($C111,'Regional Crises'!$B$1:$R$66,17,FALSE)&lt;S$4,5,(S$3-VLOOKUP($C111,'Regional Crises'!$B$1:$R$66,17,FALSE))/(S$3-S$4)*5)),1)))),(IF(VLOOKUP($E111,'Country Indicator Data'!$B$4:$N$194,13,FALSE)="x","x",ROUND(IF(VLOOKUP($E111,'Country Indicator Data'!$B$4:$N$194,13,FALSE)&gt;S$3,0,IF(VLOOKUP($E111,'Country Indicator Data'!$B$4:$N$194,13,FALSE)&lt;S$4,5,(S$3-VLOOKUP($E111,'Country Indicator Data'!$B$4:$N$194,13,FALSE))/(S$3-S$4)*5)),1))))</f>
        <v>3.4</v>
      </c>
      <c r="T111" s="188">
        <f>IF(B111="Regional crisis",((IF(VLOOKUP($C111,'Regional Crises'!$B$1:$R$66,14,FALSE)="x","x",ROUND(IF(VLOOKUP($C111,'Regional Crises'!$B$1:$R$66,14,FALSE)&gt;T$3,0,IF(VLOOKUP($C111,'Regional Crises'!$B$1:$R$66,14,FALSE)&lt;T$4,5,(T$3-VLOOKUP($C111,'Regional Crises'!$B$1:$R$66,14,FALSE))/(T$3-T$4)*5)),1)))),(IF(VLOOKUP($E111,'Country Indicator Data'!$B$4:$N$194,10,FALSE)="x","x",ROUND(IF(VLOOKUP($E111,'Country Indicator Data'!$B$4:$N$194,10,FALSE)&gt;T$3,0,IF(VLOOKUP($E111,'Country Indicator Data'!$B$4:$N$194,10,FALSE)&lt;T$4,5,(T$3-VLOOKUP($E111,'Country Indicator Data'!$B$4:$N$194,10,FALSE))/(T$3-T$4)*5)),1))))</f>
        <v>3.2</v>
      </c>
      <c r="U111" s="188">
        <f>IF(B111="Regional crisis",((IF(VLOOKUP($C111,'Regional Crises'!$B$1:$R$66,15,FALSE)="x","x",ROUND(IF(VLOOKUP($C111,'Regional Crises'!$B$1:$R$66,15,FALSE)&gt;U$3,0,IF(VLOOKUP($C111,'Regional Crises'!$B$1:$R$66,15,FALSE)&lt;U$4,5,(U$3-VLOOKUP($C111,'Regional Crises'!$B$1:$R$66,15,FALSE))/(U$3-U$4)*5)),1)))),(IF(VLOOKUP($E111,'Country Indicator Data'!$B$4:$N$194,11,FALSE)="x","x",ROUND(IF(VLOOKUP($E111,'Country Indicator Data'!$B$4:$N$194,11,FALSE)&gt;U$3,0,IF(VLOOKUP($E111,'Country Indicator Data'!$B$4:$N$194,11,FALSE)&lt;U$4,5,(U$3-VLOOKUP($E111,'Country Indicator Data'!$B$4:$N$194,11,FALSE))/(U$3-U$4)*5)),1))))</f>
        <v>3.4</v>
      </c>
      <c r="V111" s="188">
        <f>IF(B111="Regional crisis",((IF(VLOOKUP($C111,'Regional Crises'!$B$1:$R$66,16,FALSE)="x","x",ROUND(IF(VLOOKUP($C111,'Regional Crises'!$B$1:$R$66,16,FALSE)&gt;V$3,0,IF(VLOOKUP($C111,'Regional Crises'!$B$1:$R$66,16,FALSE)&lt;V$4,5,(V$3-VLOOKUP($C111,'Regional Crises'!$B$1:$R$66,16,FALSE))/(V$3-V$4)*5)),1)))),(IF(VLOOKUP($E111,'Country Indicator Data'!$B$4:$N$194,12,FALSE)="x","x",ROUND(IF(VLOOKUP($E111,'Country Indicator Data'!$B$4:$N$194,12,FALSE)&gt;V$3,0,IF(VLOOKUP($E111,'Country Indicator Data'!$B$4:$N$194,12,FALSE)&lt;V$4,5,(V$3-VLOOKUP($E111,'Country Indicator Data'!$B$4:$N$194,12,FALSE))/(V$3-V$4)*5)),1))))</f>
        <v>3.1</v>
      </c>
      <c r="W111" s="188">
        <f t="shared" si="41"/>
        <v>3.3</v>
      </c>
      <c r="X111" s="188">
        <f t="shared" si="42"/>
        <v>3.2</v>
      </c>
      <c r="Y111" s="212">
        <f>IF('Core Indicators'!FC108="x","x",IF('Core Indicators'!FC108&gt;=5,5,IF('Core Indicators'!FC108&gt;=4,4,IF('Core Indicators'!FC108&gt;=3,3,IF('Core Indicators'!FC108&gt;=2,2,IF('Core Indicators'!FC108&gt;=1,1,0))))))</f>
        <v>5</v>
      </c>
      <c r="Z111" s="188">
        <f t="shared" si="43"/>
        <v>5</v>
      </c>
      <c r="AA111" s="212">
        <f>'Crisis Indicator Data'!Y108</f>
        <v>2</v>
      </c>
      <c r="AB111" s="212">
        <f>'Crisis Indicator Data'!Z108</f>
        <v>0</v>
      </c>
      <c r="AC111" s="212">
        <f>'Crisis Indicator Data'!AA108</f>
        <v>2</v>
      </c>
      <c r="AD111" s="212">
        <f>'Crisis Indicator Data'!AB108</f>
        <v>0</v>
      </c>
      <c r="AE111" s="212">
        <f t="shared" si="33"/>
        <v>2</v>
      </c>
      <c r="AF111" s="212">
        <f>'Crisis Indicator Data'!AC108</f>
        <v>0</v>
      </c>
      <c r="AG111" s="212">
        <f>'Crisis Indicator Data'!AD108</f>
        <v>2</v>
      </c>
      <c r="AH111" s="212">
        <f t="shared" si="34"/>
        <v>2</v>
      </c>
      <c r="AI111" s="212">
        <f>'Crisis Indicator Data'!AE108</f>
        <v>1</v>
      </c>
      <c r="AJ111" s="212">
        <f>'Crisis Indicator Data'!AF108</f>
        <v>1</v>
      </c>
      <c r="AK111" s="212">
        <f>'Crisis Indicator Data'!AG108</f>
        <v>3</v>
      </c>
      <c r="AL111" s="212">
        <f t="shared" si="35"/>
        <v>4</v>
      </c>
      <c r="AM111" s="188">
        <f t="shared" si="44"/>
        <v>3</v>
      </c>
      <c r="AN111" s="188">
        <f t="shared" si="45"/>
        <v>4</v>
      </c>
    </row>
    <row r="112" spans="1:40" ht="13.5" customHeight="1" x14ac:dyDescent="0.3">
      <c r="A112" s="199" t="str">
        <f>'Crisis Indicator Data'!A109</f>
        <v>Kashmir conflict in Pakistan</v>
      </c>
      <c r="B112" s="200" t="str">
        <f>'Crisis Indicator Data'!B109</f>
        <v>Conflict</v>
      </c>
      <c r="C112" s="200" t="str">
        <f>'Crisis Indicator Data'!C109</f>
        <v>PAK004</v>
      </c>
      <c r="D112" s="200" t="str">
        <f>'Crisis Indicator Data'!D109</f>
        <v>Pakistan</v>
      </c>
      <c r="E112" s="201" t="str">
        <f>'Crisis Indicator Data'!E109</f>
        <v>PAK</v>
      </c>
      <c r="F112" s="188">
        <f>IF(B112="Regional crisis",(IF(VLOOKUP($C112,'Regional Crises'!$B$1:$R$66,7,FALSE)="x","x",ROUND(IF(VLOOKUP($C112,'Regional Crises'!$B$1:$R$66,7,FALSE)&gt;$F$3,5,IF(VLOOKUP($C112,'Regional Crises'!$B$1:$R$66,7,FALSE)&lt;F$4,0,($F$3-VLOOKUP($C112,'Regional Crises'!$B$1:$R$66,7,FALSE))/($F$3-$F$4)*5)),1))),IF(VLOOKUP($E112,'Country Indicator Data'!$B$4:$N$194,3,FALSE)="x","x",ROUND(IF(VLOOKUP($E112,'Country Indicator Data'!$B$4:$N$194,3,FALSE)&gt;$F$3,5,IF(VLOOKUP($E112,'Country Indicator Data'!$B$4:$N$194,3,FALSE)&lt;$F$4,0,($F$3-VLOOKUP($E112,'Country Indicator Data'!$B$4:$N$194,3,FALSE))/($F$3-$F$4)*5)),1)))</f>
        <v>3.9</v>
      </c>
      <c r="G112" s="188">
        <f>IF(B112="Regional crisis",(IF(VLOOKUP($C112,'Regional Crises'!$B$1:$R$66,9,FALSE)="x","x",ROUND(IF(VLOOKUP($C112,'Regional Crises'!$B$1:$R$66,9,FALSE)&gt;G$3,5,IF(VLOOKUP($C112,'Regional Crises'!$B$1:$R$66,9,FALSE)&lt;G$4,0,(G$3-VLOOKUP($C112,'Regional Crises'!$B$1:$R$66,9,FALSE))/(G$3-G$4)*5)),1))),IF(VLOOKUP($E112,'Country Indicator Data'!$B$4:$N$194,5,FALSE)="x","x",ROUND(IF(VLOOKUP($E112,'Country Indicator Data'!$B$4:$N$194,5,FALSE)&gt;G$3,5,IF(VLOOKUP($E112,'Country Indicator Data'!$B$4:$N$194,5,FALSE)&lt;G$4,0,(G$3-VLOOKUP($E112,'Country Indicator Data'!$B$4:$N$194,5,FALSE))/(G$3-G$4)*5)),1)))</f>
        <v>3.1</v>
      </c>
      <c r="H112" s="188">
        <f t="shared" si="36"/>
        <v>3.5</v>
      </c>
      <c r="I112" s="188">
        <f>IF(B112="Regional crisis",(IF(VLOOKUP($C112,'Regional Crises'!$B$1:$R$66,6,FALSE)="x","x",ROUND(IF(VLOOKUP($C112,'Regional Crises'!$B$1:$R$66,6,FALSE)&gt;I$3,5,IF(VLOOKUP($C112,'Regional Crises'!$B$1:$R$66,6,FALSE)&lt;I$4,0,5-(I$3-VLOOKUP($C112,'Regional Crises'!$B$1:$R$66,6,FALSE))/(I$3-I$4)*5)),1))),IF(VLOOKUP($E112,'Country Indicator Data'!$B$4:$N$194,2,FALSE)="x","x",ROUND(IF(VLOOKUP($E112,'Country Indicator Data'!$B$4:$N$194,2,FALSE)&gt;I$3,5,IF(VLOOKUP($E112,'Country Indicator Data'!$B$4:$N$194,2,FALSE)&lt;I$4,0,5-(I$3-VLOOKUP($E112,'Country Indicator Data'!$B$4:$N$194,2,FALSE))/(I$3-I$4)*5)),1)))</f>
        <v>3.2</v>
      </c>
      <c r="J112" s="188">
        <f>IF(B112="Regional crisis",(IF(VLOOKUP($C112,'Regional Crises'!$B$1:$R$66,8,FALSE)="x","x",ROUND(IF(VLOOKUP($C112,'Regional Crises'!$B$1:$R$66,8,FALSE)&gt;J$3,5,IF(VLOOKUP($C112,'Regional Crises'!$B$1:$R$66,8,FALSE)&lt;J$4,0,5-(J$3-VLOOKUP($C112,'Regional Crises'!$B$1:$R$66,8,FALSE))/(J$3-J$4)*5)),1))),IF(VLOOKUP($E112,'Country Indicator Data'!$B$4:$N$194,4,FALSE)="x","x",ROUND(IF(VLOOKUP($E112,'Country Indicator Data'!$B$4:$N$194,4,FALSE)&gt;J$3,5,IF(VLOOKUP($E112,'Country Indicator Data'!$B$4:$N$194,4,FALSE)&lt;J$4,0,5-(J$3-VLOOKUP($E112,'Country Indicator Data'!$B$4:$N$194,4,FALSE))/(J$3-J$4)*5)),1)))</f>
        <v>1.6</v>
      </c>
      <c r="K112" s="188">
        <f t="shared" si="37"/>
        <v>2.4000000000000004</v>
      </c>
      <c r="L112" s="188">
        <f>IF(B112="Regional crisis",(IF(VLOOKUP($C112,'Regional Crises'!$B$1:$R$66,10,FALSE)="x","x",ROUND(IF(VLOOKUP($C112,'Regional Crises'!$B$1:$R$66,10,FALSE)&gt;L$3,5,IF(VLOOKUP($C112,'Regional Crises'!$B$1:$R$66,10,FALSE)&lt;L$4,0,5-(L$3-VLOOKUP($C112,'Regional Crises'!$B$1:$R$66,10,FALSE))/(L$3-L$4)*5)),1))),IF(VLOOKUP($E112,'Country Indicator Data'!$B$4:$N$194,6,FALSE)="x","x",ROUND(IF(VLOOKUP($E112,'Country Indicator Data'!$B$4:$N$194,6,FALSE)&gt;L$3,5,IF(VLOOKUP($E112,'Country Indicator Data'!$B$4:$N$194,6,FALSE)&lt;L$4,0,5-(L$3-VLOOKUP($E112,'Country Indicator Data'!$B$4:$N$194,6,FALSE))/(L$3-L$4)*5)),1)))</f>
        <v>3.6</v>
      </c>
      <c r="M112" s="188">
        <f>IF(B112="Regional crisis",(IF(VLOOKUP($C112,'Regional Crises'!$B$1:$R$66,11,FALSE)="x","x",ROUND(IF(VLOOKUP($C112,'Regional Crises'!$B$1:$R$66,11,FALSE)&gt;M$3,5,IF(VLOOKUP($C112,'Regional Crises'!$B$1:$R$66,11,FALSE)&lt;M$4,0,5-(M$3-VLOOKUP($C112,'Regional Crises'!$B$1:$R$66,11,FALSE))/(M$3-M$4)*5)),1))),IF(VLOOKUP($E112,'Country Indicator Data'!$B$4:$N$194,7,FALSE)="x","x",ROUND(IF(VLOOKUP($E112,'Country Indicator Data'!$B$4:$N$194,7,FALSE)&gt;M$3,5,IF(VLOOKUP($E112,'Country Indicator Data'!$B$4:$N$194,7,FALSE)&lt;M$4,0,5-(M$3-VLOOKUP($E112,'Country Indicator Data'!$B$4:$N$194,7,FALSE))/(M$3-M$4)*5)),1)))</f>
        <v>1.1000000000000001</v>
      </c>
      <c r="N112" s="188">
        <f t="shared" si="38"/>
        <v>2.35</v>
      </c>
      <c r="O112" s="188">
        <f t="shared" si="39"/>
        <v>2.75</v>
      </c>
      <c r="P112" s="188">
        <f>IF(B112="Regional crisis",VLOOKUP(C112,'Regional Crises'!$B$1:$R$69,12,FALSE),VLOOKUP(E112,'Country Indicator Data'!$B$4:$I$194,8,FALSE))</f>
        <v>3</v>
      </c>
      <c r="Q112" s="188">
        <f>IF($B112="Regional crisis",((IF(VLOOKUP($C112,'Regional Crises'!$B$1:$R$66,13,FALSE)="x","x",ROUND(IF(VLOOKUP($C112,'Regional Crises'!$B$1:$R$66,13,FALSE)&gt;Q$3,5,IF(VLOOKUP($C112,'Regional Crises'!$B$1:$R$66,13,FALSE)&lt;Q$4,0,5-(LOG(Q$3)-LOG(VLOOKUP($C112,'Regional Crises'!$B$1:$R$66,13,FALSE)))/(LOG(Q$3)-LOG(Q$4))*5)),1)))),(IF(VLOOKUP($E112,'Country Indicator Data'!$B$4:$N$194,9,FALSE)="x","x",ROUND(IF(VLOOKUP($E112,'Country Indicator Data'!$B$4:$N$194,9,FALSE)&gt;Q$3,5,IF(VLOOKUP($E112,'Country Indicator Data'!$B$4:$N$194,9,FALSE)&lt;Q$4,0,5-(LOG(Q$3)-LOG(VLOOKUP($E112,'Country Indicator Data'!$B$4:$N$194,9,FALSE)))/(LOG(Q$3)-LOG(Q$4))*5)),1))))</f>
        <v>4.2</v>
      </c>
      <c r="R112" s="188">
        <f t="shared" si="40"/>
        <v>3.6</v>
      </c>
      <c r="S112" s="188">
        <f>IF(B112="Regional crisis",((IF(VLOOKUP($C112,'Regional Crises'!$B$1:$R$66,17,FALSE)="x","x",ROUND(IF(VLOOKUP($C112,'Regional Crises'!$B$1:$R$66,17,FALSE)&gt;S$3,0,IF(VLOOKUP($C112,'Regional Crises'!$B$1:$R$66,17,FALSE)&lt;S$4,5,(S$3-VLOOKUP($C112,'Regional Crises'!$B$1:$R$66,17,FALSE))/(S$3-S$4)*5)),1)))),(IF(VLOOKUP($E112,'Country Indicator Data'!$B$4:$N$194,13,FALSE)="x","x",ROUND(IF(VLOOKUP($E112,'Country Indicator Data'!$B$4:$N$194,13,FALSE)&gt;S$3,0,IF(VLOOKUP($E112,'Country Indicator Data'!$B$4:$N$194,13,FALSE)&lt;S$4,5,(S$3-VLOOKUP($E112,'Country Indicator Data'!$B$4:$N$194,13,FALSE))/(S$3-S$4)*5)),1))))</f>
        <v>3.4</v>
      </c>
      <c r="T112" s="188">
        <f>IF(B112="Regional crisis",((IF(VLOOKUP($C112,'Regional Crises'!$B$1:$R$66,14,FALSE)="x","x",ROUND(IF(VLOOKUP($C112,'Regional Crises'!$B$1:$R$66,14,FALSE)&gt;T$3,0,IF(VLOOKUP($C112,'Regional Crises'!$B$1:$R$66,14,FALSE)&lt;T$4,5,(T$3-VLOOKUP($C112,'Regional Crises'!$B$1:$R$66,14,FALSE))/(T$3-T$4)*5)),1)))),(IF(VLOOKUP($E112,'Country Indicator Data'!$B$4:$N$194,10,FALSE)="x","x",ROUND(IF(VLOOKUP($E112,'Country Indicator Data'!$B$4:$N$194,10,FALSE)&gt;T$3,0,IF(VLOOKUP($E112,'Country Indicator Data'!$B$4:$N$194,10,FALSE)&lt;T$4,5,(T$3-VLOOKUP($E112,'Country Indicator Data'!$B$4:$N$194,10,FALSE))/(T$3-T$4)*5)),1))))</f>
        <v>3.2</v>
      </c>
      <c r="U112" s="188">
        <f>IF(B112="Regional crisis",((IF(VLOOKUP($C112,'Regional Crises'!$B$1:$R$66,15,FALSE)="x","x",ROUND(IF(VLOOKUP($C112,'Regional Crises'!$B$1:$R$66,15,FALSE)&gt;U$3,0,IF(VLOOKUP($C112,'Regional Crises'!$B$1:$R$66,15,FALSE)&lt;U$4,5,(U$3-VLOOKUP($C112,'Regional Crises'!$B$1:$R$66,15,FALSE))/(U$3-U$4)*5)),1)))),(IF(VLOOKUP($E112,'Country Indicator Data'!$B$4:$N$194,11,FALSE)="x","x",ROUND(IF(VLOOKUP($E112,'Country Indicator Data'!$B$4:$N$194,11,FALSE)&gt;U$3,0,IF(VLOOKUP($E112,'Country Indicator Data'!$B$4:$N$194,11,FALSE)&lt;U$4,5,(U$3-VLOOKUP($E112,'Country Indicator Data'!$B$4:$N$194,11,FALSE))/(U$3-U$4)*5)),1))))</f>
        <v>3.4</v>
      </c>
      <c r="V112" s="188">
        <f>IF(B112="Regional crisis",((IF(VLOOKUP($C112,'Regional Crises'!$B$1:$R$66,16,FALSE)="x","x",ROUND(IF(VLOOKUP($C112,'Regional Crises'!$B$1:$R$66,16,FALSE)&gt;V$3,0,IF(VLOOKUP($C112,'Regional Crises'!$B$1:$R$66,16,FALSE)&lt;V$4,5,(V$3-VLOOKUP($C112,'Regional Crises'!$B$1:$R$66,16,FALSE))/(V$3-V$4)*5)),1)))),(IF(VLOOKUP($E112,'Country Indicator Data'!$B$4:$N$194,12,FALSE)="x","x",ROUND(IF(VLOOKUP($E112,'Country Indicator Data'!$B$4:$N$194,12,FALSE)&gt;V$3,0,IF(VLOOKUP($E112,'Country Indicator Data'!$B$4:$N$194,12,FALSE)&lt;V$4,5,(V$3-VLOOKUP($E112,'Country Indicator Data'!$B$4:$N$194,12,FALSE))/(V$3-V$4)*5)),1))))</f>
        <v>3.1</v>
      </c>
      <c r="W112" s="188">
        <f t="shared" si="41"/>
        <v>3.3</v>
      </c>
      <c r="X112" s="188">
        <f t="shared" si="42"/>
        <v>3.2</v>
      </c>
      <c r="Y112" s="212">
        <f>IF('Core Indicators'!FC109="x","x",IF('Core Indicators'!FC109&gt;=5,5,IF('Core Indicators'!FC109&gt;=4,4,IF('Core Indicators'!FC109&gt;=3,3,IF('Core Indicators'!FC109&gt;=2,2,IF('Core Indicators'!FC109&gt;=1,1,0))))))</f>
        <v>3</v>
      </c>
      <c r="Z112" s="188">
        <f t="shared" si="43"/>
        <v>3</v>
      </c>
      <c r="AA112" s="212">
        <f>'Crisis Indicator Data'!Y109</f>
        <v>2</v>
      </c>
      <c r="AB112" s="212">
        <f>'Crisis Indicator Data'!Z109</f>
        <v>0</v>
      </c>
      <c r="AC112" s="212">
        <f>'Crisis Indicator Data'!AA109</f>
        <v>2</v>
      </c>
      <c r="AD112" s="212">
        <f>'Crisis Indicator Data'!AB109</f>
        <v>0</v>
      </c>
      <c r="AE112" s="212">
        <f t="shared" si="33"/>
        <v>2</v>
      </c>
      <c r="AF112" s="212">
        <f>'Crisis Indicator Data'!AC109</f>
        <v>0</v>
      </c>
      <c r="AG112" s="212">
        <f>'Crisis Indicator Data'!AD109</f>
        <v>2</v>
      </c>
      <c r="AH112" s="212">
        <f t="shared" si="34"/>
        <v>2</v>
      </c>
      <c r="AI112" s="212">
        <f>'Crisis Indicator Data'!AE109</f>
        <v>1</v>
      </c>
      <c r="AJ112" s="212">
        <f>'Crisis Indicator Data'!AF109</f>
        <v>1</v>
      </c>
      <c r="AK112" s="212">
        <f>'Crisis Indicator Data'!AG109</f>
        <v>3</v>
      </c>
      <c r="AL112" s="212">
        <f t="shared" si="35"/>
        <v>4</v>
      </c>
      <c r="AM112" s="188">
        <f t="shared" si="44"/>
        <v>3</v>
      </c>
      <c r="AN112" s="188">
        <f t="shared" si="45"/>
        <v>3</v>
      </c>
    </row>
    <row r="113" spans="1:40" ht="13.5" customHeight="1" x14ac:dyDescent="0.3">
      <c r="A113" s="199" t="str">
        <f>'Crisis Indicator Data'!A110</f>
        <v>Conflict in Palestine</v>
      </c>
      <c r="B113" s="200" t="str">
        <f>'Crisis Indicator Data'!B110</f>
        <v>Conflict</v>
      </c>
      <c r="C113" s="200" t="str">
        <f>'Crisis Indicator Data'!C110</f>
        <v>PSE002</v>
      </c>
      <c r="D113" s="200" t="str">
        <f>'Crisis Indicator Data'!D110</f>
        <v>Palestine</v>
      </c>
      <c r="E113" s="201" t="str">
        <f>'Crisis Indicator Data'!E110</f>
        <v>PSE</v>
      </c>
      <c r="F113" s="188" t="str">
        <f>IF(B113="Regional crisis",(IF(VLOOKUP($C113,'Regional Crises'!$B$1:$R$66,7,FALSE)="x","x",ROUND(IF(VLOOKUP($C113,'Regional Crises'!$B$1:$R$66,7,FALSE)&gt;$F$3,5,IF(VLOOKUP($C113,'Regional Crises'!$B$1:$R$66,7,FALSE)&lt;F$4,0,($F$3-VLOOKUP($C113,'Regional Crises'!$B$1:$R$66,7,FALSE))/($F$3-$F$4)*5)),1))),IF(VLOOKUP($E113,'Country Indicator Data'!$B$4:$N$194,3,FALSE)="x","x",ROUND(IF(VLOOKUP($E113,'Country Indicator Data'!$B$4:$N$194,3,FALSE)&gt;$F$3,5,IF(VLOOKUP($E113,'Country Indicator Data'!$B$4:$N$194,3,FALSE)&lt;$F$4,0,($F$3-VLOOKUP($E113,'Country Indicator Data'!$B$4:$N$194,3,FALSE))/($F$3-$F$4)*5)),1)))</f>
        <v>x</v>
      </c>
      <c r="G113" s="188" t="str">
        <f>IF(B113="Regional crisis",(IF(VLOOKUP($C113,'Regional Crises'!$B$1:$R$66,9,FALSE)="x","x",ROUND(IF(VLOOKUP($C113,'Regional Crises'!$B$1:$R$66,9,FALSE)&gt;G$3,5,IF(VLOOKUP($C113,'Regional Crises'!$B$1:$R$66,9,FALSE)&lt;G$4,0,(G$3-VLOOKUP($C113,'Regional Crises'!$B$1:$R$66,9,FALSE))/(G$3-G$4)*5)),1))),IF(VLOOKUP($E113,'Country Indicator Data'!$B$4:$N$194,5,FALSE)="x","x",ROUND(IF(VLOOKUP($E113,'Country Indicator Data'!$B$4:$N$194,5,FALSE)&gt;G$3,5,IF(VLOOKUP($E113,'Country Indicator Data'!$B$4:$N$194,5,FALSE)&lt;G$4,0,(G$3-VLOOKUP($E113,'Country Indicator Data'!$B$4:$N$194,5,FALSE))/(G$3-G$4)*5)),1)))</f>
        <v>x</v>
      </c>
      <c r="H113" s="188" t="str">
        <f t="shared" si="36"/>
        <v>x</v>
      </c>
      <c r="I113" s="188">
        <f>IF(B113="Regional crisis",(IF(VLOOKUP($C113,'Regional Crises'!$B$1:$R$66,6,FALSE)="x","x",ROUND(IF(VLOOKUP($C113,'Regional Crises'!$B$1:$R$66,6,FALSE)&gt;I$3,5,IF(VLOOKUP($C113,'Regional Crises'!$B$1:$R$66,6,FALSE)&lt;I$4,0,5-(I$3-VLOOKUP($C113,'Regional Crises'!$B$1:$R$66,6,FALSE))/(I$3-I$4)*5)),1))),IF(VLOOKUP($E113,'Country Indicator Data'!$B$4:$N$194,2,FALSE)="x","x",ROUND(IF(VLOOKUP($E113,'Country Indicator Data'!$B$4:$N$194,2,FALSE)&gt;I$3,5,IF(VLOOKUP($E113,'Country Indicator Data'!$B$4:$N$194,2,FALSE)&lt;I$4,0,5-(I$3-VLOOKUP($E113,'Country Indicator Data'!$B$4:$N$194,2,FALSE))/(I$3-I$4)*5)),1)))</f>
        <v>0</v>
      </c>
      <c r="J113" s="188">
        <f>IF(B113="Regional crisis",(IF(VLOOKUP($C113,'Regional Crises'!$B$1:$R$66,8,FALSE)="x","x",ROUND(IF(VLOOKUP($C113,'Regional Crises'!$B$1:$R$66,8,FALSE)&gt;J$3,5,IF(VLOOKUP($C113,'Regional Crises'!$B$1:$R$66,8,FALSE)&lt;J$4,0,5-(J$3-VLOOKUP($C113,'Regional Crises'!$B$1:$R$66,8,FALSE))/(J$3-J$4)*5)),1))),IF(VLOOKUP($E113,'Country Indicator Data'!$B$4:$N$194,4,FALSE)="x","x",ROUND(IF(VLOOKUP($E113,'Country Indicator Data'!$B$4:$N$194,4,FALSE)&gt;J$3,5,IF(VLOOKUP($E113,'Country Indicator Data'!$B$4:$N$194,4,FALSE)&lt;J$4,0,5-(J$3-VLOOKUP($E113,'Country Indicator Data'!$B$4:$N$194,4,FALSE))/(J$3-J$4)*5)),1)))</f>
        <v>0</v>
      </c>
      <c r="K113" s="188">
        <f t="shared" si="37"/>
        <v>0</v>
      </c>
      <c r="L113" s="188" t="str">
        <f>IF(B113="Regional crisis",(IF(VLOOKUP($C113,'Regional Crises'!$B$1:$R$66,10,FALSE)="x","x",ROUND(IF(VLOOKUP($C113,'Regional Crises'!$B$1:$R$66,10,FALSE)&gt;L$3,5,IF(VLOOKUP($C113,'Regional Crises'!$B$1:$R$66,10,FALSE)&lt;L$4,0,5-(L$3-VLOOKUP($C113,'Regional Crises'!$B$1:$R$66,10,FALSE))/(L$3-L$4)*5)),1))),IF(VLOOKUP($E113,'Country Indicator Data'!$B$4:$N$194,6,FALSE)="x","x",ROUND(IF(VLOOKUP($E113,'Country Indicator Data'!$B$4:$N$194,6,FALSE)&gt;L$3,5,IF(VLOOKUP($E113,'Country Indicator Data'!$B$4:$N$194,6,FALSE)&lt;L$4,0,5-(L$3-VLOOKUP($E113,'Country Indicator Data'!$B$4:$N$194,6,FALSE))/(L$3-L$4)*5)),1)))</f>
        <v>x</v>
      </c>
      <c r="M113" s="188">
        <f>IF(B113="Regional crisis",(IF(VLOOKUP($C113,'Regional Crises'!$B$1:$R$66,11,FALSE)="x","x",ROUND(IF(VLOOKUP($C113,'Regional Crises'!$B$1:$R$66,11,FALSE)&gt;M$3,5,IF(VLOOKUP($C113,'Regional Crises'!$B$1:$R$66,11,FALSE)&lt;M$4,0,5-(M$3-VLOOKUP($C113,'Regional Crises'!$B$1:$R$66,11,FALSE))/(M$3-M$4)*5)),1))),IF(VLOOKUP($E113,'Country Indicator Data'!$B$4:$N$194,7,FALSE)="x","x",ROUND(IF(VLOOKUP($E113,'Country Indicator Data'!$B$4:$N$194,7,FALSE)&gt;M$3,5,IF(VLOOKUP($E113,'Country Indicator Data'!$B$4:$N$194,7,FALSE)&lt;M$4,0,5-(M$3-VLOOKUP($E113,'Country Indicator Data'!$B$4:$N$194,7,FALSE))/(M$3-M$4)*5)),1)))</f>
        <v>1.1000000000000001</v>
      </c>
      <c r="N113" s="188">
        <f t="shared" si="38"/>
        <v>1.1000000000000001</v>
      </c>
      <c r="O113" s="188">
        <f t="shared" si="39"/>
        <v>0.55000000000000004</v>
      </c>
      <c r="P113" s="188">
        <f>IF(B113="Regional crisis",VLOOKUP(C113,'Regional Crises'!$B$1:$R$69,12,FALSE),VLOOKUP(E113,'Country Indicator Data'!$B$4:$I$194,8,FALSE))</f>
        <v>3</v>
      </c>
      <c r="Q113" s="188">
        <f>IF($B113="Regional crisis",((IF(VLOOKUP($C113,'Regional Crises'!$B$1:$R$66,13,FALSE)="x","x",ROUND(IF(VLOOKUP($C113,'Regional Crises'!$B$1:$R$66,13,FALSE)&gt;Q$3,5,IF(VLOOKUP($C113,'Regional Crises'!$B$1:$R$66,13,FALSE)&lt;Q$4,0,5-(LOG(Q$3)-LOG(VLOOKUP($C113,'Regional Crises'!$B$1:$R$66,13,FALSE)))/(LOG(Q$3)-LOG(Q$4))*5)),1)))),(IF(VLOOKUP($E113,'Country Indicator Data'!$B$4:$N$194,9,FALSE)="x","x",ROUND(IF(VLOOKUP($E113,'Country Indicator Data'!$B$4:$N$194,9,FALSE)&gt;Q$3,5,IF(VLOOKUP($E113,'Country Indicator Data'!$B$4:$N$194,9,FALSE)&lt;Q$4,0,5-(LOG(Q$3)-LOG(VLOOKUP($E113,'Country Indicator Data'!$B$4:$N$194,9,FALSE)))/(LOG(Q$3)-LOG(Q$4))*5)),1))))</f>
        <v>1.4</v>
      </c>
      <c r="R113" s="188">
        <f t="shared" si="40"/>
        <v>2.2000000000000002</v>
      </c>
      <c r="S113" s="188" t="str">
        <f>IF(B113="Regional crisis",((IF(VLOOKUP($C113,'Regional Crises'!$B$1:$R$66,17,FALSE)="x","x",ROUND(IF(VLOOKUP($C113,'Regional Crises'!$B$1:$R$66,17,FALSE)&gt;S$3,0,IF(VLOOKUP($C113,'Regional Crises'!$B$1:$R$66,17,FALSE)&lt;S$4,5,(S$3-VLOOKUP($C113,'Regional Crises'!$B$1:$R$66,17,FALSE))/(S$3-S$4)*5)),1)))),(IF(VLOOKUP($E113,'Country Indicator Data'!$B$4:$N$194,13,FALSE)="x","x",ROUND(IF(VLOOKUP($E113,'Country Indicator Data'!$B$4:$N$194,13,FALSE)&gt;S$3,0,IF(VLOOKUP($E113,'Country Indicator Data'!$B$4:$N$194,13,FALSE)&lt;S$4,5,(S$3-VLOOKUP($E113,'Country Indicator Data'!$B$4:$N$194,13,FALSE))/(S$3-S$4)*5)),1))))</f>
        <v>x</v>
      </c>
      <c r="T113" s="188">
        <f>IF(B113="Regional crisis",((IF(VLOOKUP($C113,'Regional Crises'!$B$1:$R$66,14,FALSE)="x","x",ROUND(IF(VLOOKUP($C113,'Regional Crises'!$B$1:$R$66,14,FALSE)&gt;T$3,0,IF(VLOOKUP($C113,'Regional Crises'!$B$1:$R$66,14,FALSE)&lt;T$4,5,(T$3-VLOOKUP($C113,'Regional Crises'!$B$1:$R$66,14,FALSE))/(T$3-T$4)*5)),1)))),(IF(VLOOKUP($E113,'Country Indicator Data'!$B$4:$N$194,10,FALSE)="x","x",ROUND(IF(VLOOKUP($E113,'Country Indicator Data'!$B$4:$N$194,10,FALSE)&gt;T$3,0,IF(VLOOKUP($E113,'Country Indicator Data'!$B$4:$N$194,10,FALSE)&lt;T$4,5,(T$3-VLOOKUP($E113,'Country Indicator Data'!$B$4:$N$194,10,FALSE))/(T$3-T$4)*5)),1))))</f>
        <v>3</v>
      </c>
      <c r="U113" s="188" t="str">
        <f>IF(B113="Regional crisis",((IF(VLOOKUP($C113,'Regional Crises'!$B$1:$R$66,15,FALSE)="x","x",ROUND(IF(VLOOKUP($C113,'Regional Crises'!$B$1:$R$66,15,FALSE)&gt;U$3,0,IF(VLOOKUP($C113,'Regional Crises'!$B$1:$R$66,15,FALSE)&lt;U$4,5,(U$3-VLOOKUP($C113,'Regional Crises'!$B$1:$R$66,15,FALSE))/(U$3-U$4)*5)),1)))),(IF(VLOOKUP($E113,'Country Indicator Data'!$B$4:$N$194,11,FALSE)="x","x",ROUND(IF(VLOOKUP($E113,'Country Indicator Data'!$B$4:$N$194,11,FALSE)&gt;U$3,0,IF(VLOOKUP($E113,'Country Indicator Data'!$B$4:$N$194,11,FALSE)&lt;U$4,5,(U$3-VLOOKUP($E113,'Country Indicator Data'!$B$4:$N$194,11,FALSE))/(U$3-U$4)*5)),1))))</f>
        <v>x</v>
      </c>
      <c r="V113" s="188">
        <f>IF(B113="Regional crisis",((IF(VLOOKUP($C113,'Regional Crises'!$B$1:$R$66,16,FALSE)="x","x",ROUND(IF(VLOOKUP($C113,'Regional Crises'!$B$1:$R$66,16,FALSE)&gt;V$3,0,IF(VLOOKUP($C113,'Regional Crises'!$B$1:$R$66,16,FALSE)&lt;V$4,5,(V$3-VLOOKUP($C113,'Regional Crises'!$B$1:$R$66,16,FALSE))/(V$3-V$4)*5)),1)))),(IF(VLOOKUP($E113,'Country Indicator Data'!$B$4:$N$194,12,FALSE)="x","x",ROUND(IF(VLOOKUP($E113,'Country Indicator Data'!$B$4:$N$194,12,FALSE)&gt;V$3,0,IF(VLOOKUP($E113,'Country Indicator Data'!$B$4:$N$194,12,FALSE)&lt;V$4,5,(V$3-VLOOKUP($E113,'Country Indicator Data'!$B$4:$N$194,12,FALSE))/(V$3-V$4)*5)),1))))</f>
        <v>4.5</v>
      </c>
      <c r="W113" s="188">
        <f t="shared" si="41"/>
        <v>3.8</v>
      </c>
      <c r="X113" s="188">
        <f t="shared" si="42"/>
        <v>2.2000000000000002</v>
      </c>
      <c r="Y113" s="212">
        <f>IF('Core Indicators'!FC110="x","x",IF('Core Indicators'!FC110&gt;=5,5,IF('Core Indicators'!FC110&gt;=4,4,IF('Core Indicators'!FC110&gt;=3,3,IF('Core Indicators'!FC110&gt;=2,2,IF('Core Indicators'!FC110&gt;=1,1,0))))))</f>
        <v>4</v>
      </c>
      <c r="Z113" s="188">
        <f t="shared" si="43"/>
        <v>4</v>
      </c>
      <c r="AA113" s="212">
        <f>'Crisis Indicator Data'!Y110</f>
        <v>2</v>
      </c>
      <c r="AB113" s="212">
        <f>'Crisis Indicator Data'!Z110</f>
        <v>3</v>
      </c>
      <c r="AC113" s="212">
        <f>'Crisis Indicator Data'!AA110</f>
        <v>3</v>
      </c>
      <c r="AD113" s="212">
        <f>'Crisis Indicator Data'!AB110</f>
        <v>0</v>
      </c>
      <c r="AE113" s="212">
        <f t="shared" si="33"/>
        <v>4</v>
      </c>
      <c r="AF113" s="212">
        <f>'Crisis Indicator Data'!AC110</f>
        <v>3</v>
      </c>
      <c r="AG113" s="212">
        <f>'Crisis Indicator Data'!AD110</f>
        <v>3</v>
      </c>
      <c r="AH113" s="212">
        <f t="shared" si="34"/>
        <v>5</v>
      </c>
      <c r="AI113" s="212">
        <f>'Crisis Indicator Data'!AE110</f>
        <v>2</v>
      </c>
      <c r="AJ113" s="212">
        <f>'Crisis Indicator Data'!AF110</f>
        <v>2</v>
      </c>
      <c r="AK113" s="212">
        <f>'Crisis Indicator Data'!AG110</f>
        <v>2</v>
      </c>
      <c r="AL113" s="212">
        <f t="shared" si="35"/>
        <v>4</v>
      </c>
      <c r="AM113" s="188">
        <f t="shared" si="44"/>
        <v>4</v>
      </c>
      <c r="AN113" s="188">
        <f t="shared" si="45"/>
        <v>4</v>
      </c>
    </row>
    <row r="114" spans="1:40" ht="13.5" customHeight="1" x14ac:dyDescent="0.3">
      <c r="A114" s="199" t="str">
        <f>'Crisis Indicator Data'!A111</f>
        <v>Venezuela displacement in Peru</v>
      </c>
      <c r="B114" s="200" t="str">
        <f>'Crisis Indicator Data'!B111</f>
        <v>International displacement</v>
      </c>
      <c r="C114" s="200" t="str">
        <f>'Crisis Indicator Data'!C111</f>
        <v>PER002</v>
      </c>
      <c r="D114" s="200" t="str">
        <f>'Crisis Indicator Data'!D111</f>
        <v>Peru</v>
      </c>
      <c r="E114" s="201" t="str">
        <f>'Crisis Indicator Data'!E111</f>
        <v>PER</v>
      </c>
      <c r="F114" s="188">
        <f>IF(B114="Regional crisis",(IF(VLOOKUP($C114,'Regional Crises'!$B$1:$R$66,7,FALSE)="x","x",ROUND(IF(VLOOKUP($C114,'Regional Crises'!$B$1:$R$66,7,FALSE)&gt;$F$3,5,IF(VLOOKUP($C114,'Regional Crises'!$B$1:$R$66,7,FALSE)&lt;F$4,0,($F$3-VLOOKUP($C114,'Regional Crises'!$B$1:$R$66,7,FALSE))/($F$3-$F$4)*5)),1))),IF(VLOOKUP($E114,'Country Indicator Data'!$B$4:$N$194,3,FALSE)="x","x",ROUND(IF(VLOOKUP($E114,'Country Indicator Data'!$B$4:$N$194,3,FALSE)&gt;$F$3,5,IF(VLOOKUP($E114,'Country Indicator Data'!$B$4:$N$194,3,FALSE)&lt;$F$4,0,($F$3-VLOOKUP($E114,'Country Indicator Data'!$B$4:$N$194,3,FALSE))/($F$3-$F$4)*5)),1)))</f>
        <v>1.8</v>
      </c>
      <c r="G114" s="188">
        <f>IF(B114="Regional crisis",(IF(VLOOKUP($C114,'Regional Crises'!$B$1:$R$66,9,FALSE)="x","x",ROUND(IF(VLOOKUP($C114,'Regional Crises'!$B$1:$R$66,9,FALSE)&gt;G$3,5,IF(VLOOKUP($C114,'Regional Crises'!$B$1:$R$66,9,FALSE)&lt;G$4,0,(G$3-VLOOKUP($C114,'Regional Crises'!$B$1:$R$66,9,FALSE))/(G$3-G$4)*5)),1))),IF(VLOOKUP($E114,'Country Indicator Data'!$B$4:$N$194,5,FALSE)="x","x",ROUND(IF(VLOOKUP($E114,'Country Indicator Data'!$B$4:$N$194,5,FALSE)&gt;G$3,5,IF(VLOOKUP($E114,'Country Indicator Data'!$B$4:$N$194,5,FALSE)&lt;G$4,0,(G$3-VLOOKUP($E114,'Country Indicator Data'!$B$4:$N$194,5,FALSE))/(G$3-G$4)*5)),1)))</f>
        <v>1.7</v>
      </c>
      <c r="H114" s="188">
        <f t="shared" si="36"/>
        <v>1.75</v>
      </c>
      <c r="I114" s="188">
        <f>IF(B114="Regional crisis",(IF(VLOOKUP($C114,'Regional Crises'!$B$1:$R$66,6,FALSE)="x","x",ROUND(IF(VLOOKUP($C114,'Regional Crises'!$B$1:$R$66,6,FALSE)&gt;I$3,5,IF(VLOOKUP($C114,'Regional Crises'!$B$1:$R$66,6,FALSE)&lt;I$4,0,5-(I$3-VLOOKUP($C114,'Regional Crises'!$B$1:$R$66,6,FALSE))/(I$3-I$4)*5)),1))),IF(VLOOKUP($E114,'Country Indicator Data'!$B$4:$N$194,2,FALSE)="x","x",ROUND(IF(VLOOKUP($E114,'Country Indicator Data'!$B$4:$N$194,2,FALSE)&gt;I$3,5,IF(VLOOKUP($E114,'Country Indicator Data'!$B$4:$N$194,2,FALSE)&lt;I$4,0,5-(I$3-VLOOKUP($E114,'Country Indicator Data'!$B$4:$N$194,2,FALSE))/(I$3-I$4)*5)),1)))</f>
        <v>3</v>
      </c>
      <c r="J114" s="188">
        <f>IF(B114="Regional crisis",(IF(VLOOKUP($C114,'Regional Crises'!$B$1:$R$66,8,FALSE)="x","x",ROUND(IF(VLOOKUP($C114,'Regional Crises'!$B$1:$R$66,8,FALSE)&gt;J$3,5,IF(VLOOKUP($C114,'Regional Crises'!$B$1:$R$66,8,FALSE)&lt;J$4,0,5-(J$3-VLOOKUP($C114,'Regional Crises'!$B$1:$R$66,8,FALSE))/(J$3-J$4)*5)),1))),IF(VLOOKUP($E114,'Country Indicator Data'!$B$4:$N$194,4,FALSE)="x","x",ROUND(IF(VLOOKUP($E114,'Country Indicator Data'!$B$4:$N$194,4,FALSE)&gt;J$3,5,IF(VLOOKUP($E114,'Country Indicator Data'!$B$4:$N$194,4,FALSE)&lt;J$4,0,5-(J$3-VLOOKUP($E114,'Country Indicator Data'!$B$4:$N$194,4,FALSE))/(J$3-J$4)*5)),1)))</f>
        <v>4.5</v>
      </c>
      <c r="K114" s="188">
        <f t="shared" si="37"/>
        <v>3.75</v>
      </c>
      <c r="L114" s="188">
        <f>IF(B114="Regional crisis",(IF(VLOOKUP($C114,'Regional Crises'!$B$1:$R$66,10,FALSE)="x","x",ROUND(IF(VLOOKUP($C114,'Regional Crises'!$B$1:$R$66,10,FALSE)&gt;L$3,5,IF(VLOOKUP($C114,'Regional Crises'!$B$1:$R$66,10,FALSE)&lt;L$4,0,5-(L$3-VLOOKUP($C114,'Regional Crises'!$B$1:$R$66,10,FALSE))/(L$3-L$4)*5)),1))),IF(VLOOKUP($E114,'Country Indicator Data'!$B$4:$N$194,6,FALSE)="x","x",ROUND(IF(VLOOKUP($E114,'Country Indicator Data'!$B$4:$N$194,6,FALSE)&gt;L$3,5,IF(VLOOKUP($E114,'Country Indicator Data'!$B$4:$N$194,6,FALSE)&lt;L$4,0,5-(L$3-VLOOKUP($E114,'Country Indicator Data'!$B$4:$N$194,6,FALSE))/(L$3-L$4)*5)),1)))</f>
        <v>2.5</v>
      </c>
      <c r="M114" s="188">
        <f>IF(B114="Regional crisis",(IF(VLOOKUP($C114,'Regional Crises'!$B$1:$R$66,11,FALSE)="x","x",ROUND(IF(VLOOKUP($C114,'Regional Crises'!$B$1:$R$66,11,FALSE)&gt;M$3,5,IF(VLOOKUP($C114,'Regional Crises'!$B$1:$R$66,11,FALSE)&lt;M$4,0,5-(M$3-VLOOKUP($C114,'Regional Crises'!$B$1:$R$66,11,FALSE))/(M$3-M$4)*5)),1))),IF(VLOOKUP($E114,'Country Indicator Data'!$B$4:$N$194,7,FALSE)="x","x",ROUND(IF(VLOOKUP($E114,'Country Indicator Data'!$B$4:$N$194,7,FALSE)&gt;M$3,5,IF(VLOOKUP($E114,'Country Indicator Data'!$B$4:$N$194,7,FALSE)&lt;M$4,0,5-(M$3-VLOOKUP($E114,'Country Indicator Data'!$B$4:$N$194,7,FALSE))/(M$3-M$4)*5)),1)))</f>
        <v>2.2000000000000002</v>
      </c>
      <c r="N114" s="188">
        <f t="shared" si="38"/>
        <v>2.35</v>
      </c>
      <c r="O114" s="188">
        <f t="shared" si="39"/>
        <v>2.6166666666666667</v>
      </c>
      <c r="P114" s="188">
        <f>IF(B114="Regional crisis",VLOOKUP(C114,'Regional Crises'!$B$1:$R$69,12,FALSE),VLOOKUP(E114,'Country Indicator Data'!$B$4:$I$194,8,FALSE))</f>
        <v>3</v>
      </c>
      <c r="Q114" s="188">
        <f>IF($B114="Regional crisis",((IF(VLOOKUP($C114,'Regional Crises'!$B$1:$R$66,13,FALSE)="x","x",ROUND(IF(VLOOKUP($C114,'Regional Crises'!$B$1:$R$66,13,FALSE)&gt;Q$3,5,IF(VLOOKUP($C114,'Regional Crises'!$B$1:$R$66,13,FALSE)&lt;Q$4,0,5-(LOG(Q$3)-LOG(VLOOKUP($C114,'Regional Crises'!$B$1:$R$66,13,FALSE)))/(LOG(Q$3)-LOG(Q$4))*5)),1)))),(IF(VLOOKUP($E114,'Country Indicator Data'!$B$4:$N$194,9,FALSE)="x","x",ROUND(IF(VLOOKUP($E114,'Country Indicator Data'!$B$4:$N$194,9,FALSE)&gt;Q$3,5,IF(VLOOKUP($E114,'Country Indicator Data'!$B$4:$N$194,9,FALSE)&lt;Q$4,0,5-(LOG(Q$3)-LOG(VLOOKUP($E114,'Country Indicator Data'!$B$4:$N$194,9,FALSE)))/(LOG(Q$3)-LOG(Q$4))*5)),1))))</f>
        <v>0.7</v>
      </c>
      <c r="R114" s="188">
        <f t="shared" si="40"/>
        <v>1.85</v>
      </c>
      <c r="S114" s="188">
        <f>IF(B114="Regional crisis",((IF(VLOOKUP($C114,'Regional Crises'!$B$1:$R$66,17,FALSE)="x","x",ROUND(IF(VLOOKUP($C114,'Regional Crises'!$B$1:$R$66,17,FALSE)&gt;S$3,0,IF(VLOOKUP($C114,'Regional Crises'!$B$1:$R$66,17,FALSE)&lt;S$4,5,(S$3-VLOOKUP($C114,'Regional Crises'!$B$1:$R$66,17,FALSE))/(S$3-S$4)*5)),1)))),(IF(VLOOKUP($E114,'Country Indicator Data'!$B$4:$N$194,13,FALSE)="x","x",ROUND(IF(VLOOKUP($E114,'Country Indicator Data'!$B$4:$N$194,13,FALSE)&gt;S$3,0,IF(VLOOKUP($E114,'Country Indicator Data'!$B$4:$N$194,13,FALSE)&lt;S$4,5,(S$3-VLOOKUP($E114,'Country Indicator Data'!$B$4:$N$194,13,FALSE))/(S$3-S$4)*5)),1))))</f>
        <v>3.2</v>
      </c>
      <c r="T114" s="188">
        <f>IF(B114="Regional crisis",((IF(VLOOKUP($C114,'Regional Crises'!$B$1:$R$66,14,FALSE)="x","x",ROUND(IF(VLOOKUP($C114,'Regional Crises'!$B$1:$R$66,14,FALSE)&gt;T$3,0,IF(VLOOKUP($C114,'Regional Crises'!$B$1:$R$66,14,FALSE)&lt;T$4,5,(T$3-VLOOKUP($C114,'Regional Crises'!$B$1:$R$66,14,FALSE))/(T$3-T$4)*5)),1)))),(IF(VLOOKUP($E114,'Country Indicator Data'!$B$4:$N$194,10,FALSE)="x","x",ROUND(IF(VLOOKUP($E114,'Country Indicator Data'!$B$4:$N$194,10,FALSE)&gt;T$3,0,IF(VLOOKUP($E114,'Country Indicator Data'!$B$4:$N$194,10,FALSE)&lt;T$4,5,(T$3-VLOOKUP($E114,'Country Indicator Data'!$B$4:$N$194,10,FALSE))/(T$3-T$4)*5)),1))))</f>
        <v>3</v>
      </c>
      <c r="U114" s="188">
        <f>IF(B114="Regional crisis",((IF(VLOOKUP($C114,'Regional Crises'!$B$1:$R$66,15,FALSE)="x","x",ROUND(IF(VLOOKUP($C114,'Regional Crises'!$B$1:$R$66,15,FALSE)&gt;U$3,0,IF(VLOOKUP($C114,'Regional Crises'!$B$1:$R$66,15,FALSE)&lt;U$4,5,(U$3-VLOOKUP($C114,'Regional Crises'!$B$1:$R$66,15,FALSE))/(U$3-U$4)*5)),1)))),(IF(VLOOKUP($E114,'Country Indicator Data'!$B$4:$N$194,11,FALSE)="x","x",ROUND(IF(VLOOKUP($E114,'Country Indicator Data'!$B$4:$N$194,11,FALSE)&gt;U$3,0,IF(VLOOKUP($E114,'Country Indicator Data'!$B$4:$N$194,11,FALSE)&lt;U$4,5,(U$3-VLOOKUP($E114,'Country Indicator Data'!$B$4:$N$194,11,FALSE))/(U$3-U$4)*5)),1))))</f>
        <v>1.9</v>
      </c>
      <c r="V114" s="188">
        <f>IF(B114="Regional crisis",((IF(VLOOKUP($C114,'Regional Crises'!$B$1:$R$66,16,FALSE)="x","x",ROUND(IF(VLOOKUP($C114,'Regional Crises'!$B$1:$R$66,16,FALSE)&gt;V$3,0,IF(VLOOKUP($C114,'Regional Crises'!$B$1:$R$66,16,FALSE)&lt;V$4,5,(V$3-VLOOKUP($C114,'Regional Crises'!$B$1:$R$66,16,FALSE))/(V$3-V$4)*5)),1)))),(IF(VLOOKUP($E114,'Country Indicator Data'!$B$4:$N$194,12,FALSE)="x","x",ROUND(IF(VLOOKUP($E114,'Country Indicator Data'!$B$4:$N$194,12,FALSE)&gt;V$3,0,IF(VLOOKUP($E114,'Country Indicator Data'!$B$4:$N$194,12,FALSE)&lt;V$4,5,(V$3-VLOOKUP($E114,'Country Indicator Data'!$B$4:$N$194,12,FALSE))/(V$3-V$4)*5)),1))))</f>
        <v>1.4</v>
      </c>
      <c r="W114" s="188">
        <f t="shared" si="41"/>
        <v>2.4</v>
      </c>
      <c r="X114" s="188">
        <f t="shared" si="42"/>
        <v>2.2999999999999998</v>
      </c>
      <c r="Y114" s="212">
        <f>IF('Core Indicators'!FC111="x","x",IF('Core Indicators'!FC111&gt;=5,5,IF('Core Indicators'!FC111&gt;=4,4,IF('Core Indicators'!FC111&gt;=3,3,IF('Core Indicators'!FC111&gt;=2,2,IF('Core Indicators'!FC111&gt;=1,1,0))))))</f>
        <v>2</v>
      </c>
      <c r="Z114" s="188">
        <f t="shared" si="43"/>
        <v>2</v>
      </c>
      <c r="AA114" s="212">
        <f>'Crisis Indicator Data'!Y111</f>
        <v>0</v>
      </c>
      <c r="AB114" s="212">
        <f>'Crisis Indicator Data'!Z111</f>
        <v>1</v>
      </c>
      <c r="AC114" s="212">
        <f>'Crisis Indicator Data'!AA111</f>
        <v>0</v>
      </c>
      <c r="AD114" s="212">
        <f>'Crisis Indicator Data'!AB111</f>
        <v>0</v>
      </c>
      <c r="AE114" s="212">
        <f t="shared" si="33"/>
        <v>1</v>
      </c>
      <c r="AF114" s="212">
        <f>'Crisis Indicator Data'!AC111</f>
        <v>0</v>
      </c>
      <c r="AG114" s="212">
        <f>'Crisis Indicator Data'!AD111</f>
        <v>1</v>
      </c>
      <c r="AH114" s="212">
        <f t="shared" si="34"/>
        <v>1</v>
      </c>
      <c r="AI114" s="212">
        <f>'Crisis Indicator Data'!AE111</f>
        <v>0</v>
      </c>
      <c r="AJ114" s="212">
        <f>'Crisis Indicator Data'!AF111</f>
        <v>0</v>
      </c>
      <c r="AK114" s="212">
        <f>'Crisis Indicator Data'!AG111</f>
        <v>2</v>
      </c>
      <c r="AL114" s="212">
        <f t="shared" si="35"/>
        <v>2</v>
      </c>
      <c r="AM114" s="188">
        <f t="shared" si="44"/>
        <v>1</v>
      </c>
      <c r="AN114" s="188">
        <f t="shared" si="45"/>
        <v>1.5</v>
      </c>
    </row>
    <row r="115" spans="1:40" ht="13.5" customHeight="1" x14ac:dyDescent="0.3">
      <c r="A115" s="199" t="str">
        <f>'Crisis Indicator Data'!A112</f>
        <v>Multiple crises in the Philippines</v>
      </c>
      <c r="B115" s="200" t="str">
        <f>'Crisis Indicator Data'!B112</f>
        <v>Multiple crises country</v>
      </c>
      <c r="C115" s="200" t="str">
        <f>'Crisis Indicator Data'!C112</f>
        <v>PHL001</v>
      </c>
      <c r="D115" s="200" t="str">
        <f>'Crisis Indicator Data'!D112</f>
        <v>Philippines</v>
      </c>
      <c r="E115" s="201" t="str">
        <f>'Crisis Indicator Data'!E112</f>
        <v>PHL</v>
      </c>
      <c r="F115" s="188">
        <f>IF(B115="Regional crisis",(IF(VLOOKUP($C115,'Regional Crises'!$B$1:$R$66,7,FALSE)="x","x",ROUND(IF(VLOOKUP($C115,'Regional Crises'!$B$1:$R$66,7,FALSE)&gt;$F$3,5,IF(VLOOKUP($C115,'Regional Crises'!$B$1:$R$66,7,FALSE)&lt;F$4,0,($F$3-VLOOKUP($C115,'Regional Crises'!$B$1:$R$66,7,FALSE))/($F$3-$F$4)*5)),1))),IF(VLOOKUP($E115,'Country Indicator Data'!$B$4:$N$194,3,FALSE)="x","x",ROUND(IF(VLOOKUP($E115,'Country Indicator Data'!$B$4:$N$194,3,FALSE)&gt;$F$3,5,IF(VLOOKUP($E115,'Country Indicator Data'!$B$4:$N$194,3,FALSE)&lt;$F$4,0,($F$3-VLOOKUP($E115,'Country Indicator Data'!$B$4:$N$194,3,FALSE))/($F$3-$F$4)*5)),1)))</f>
        <v>1.8</v>
      </c>
      <c r="G115" s="188">
        <f>IF(B115="Regional crisis",(IF(VLOOKUP($C115,'Regional Crises'!$B$1:$R$66,9,FALSE)="x","x",ROUND(IF(VLOOKUP($C115,'Regional Crises'!$B$1:$R$66,9,FALSE)&gt;G$3,5,IF(VLOOKUP($C115,'Regional Crises'!$B$1:$R$66,9,FALSE)&lt;G$4,0,(G$3-VLOOKUP($C115,'Regional Crises'!$B$1:$R$66,9,FALSE))/(G$3-G$4)*5)),1))),IF(VLOOKUP($E115,'Country Indicator Data'!$B$4:$N$194,5,FALSE)="x","x",ROUND(IF(VLOOKUP($E115,'Country Indicator Data'!$B$4:$N$194,5,FALSE)&gt;G$3,5,IF(VLOOKUP($E115,'Country Indicator Data'!$B$4:$N$194,5,FALSE)&lt;G$4,0,(G$3-VLOOKUP($E115,'Country Indicator Data'!$B$4:$N$194,5,FALSE))/(G$3-G$4)*5)),1)))</f>
        <v>2.1</v>
      </c>
      <c r="H115" s="188">
        <f t="shared" si="36"/>
        <v>1.9500000000000002</v>
      </c>
      <c r="I115" s="188">
        <f>IF(B115="Regional crisis",(IF(VLOOKUP($C115,'Regional Crises'!$B$1:$R$66,6,FALSE)="x","x",ROUND(IF(VLOOKUP($C115,'Regional Crises'!$B$1:$R$66,6,FALSE)&gt;I$3,5,IF(VLOOKUP($C115,'Regional Crises'!$B$1:$R$66,6,FALSE)&lt;I$4,0,5-(I$3-VLOOKUP($C115,'Regional Crises'!$B$1:$R$66,6,FALSE))/(I$3-I$4)*5)),1))),IF(VLOOKUP($E115,'Country Indicator Data'!$B$4:$N$194,2,FALSE)="x","x",ROUND(IF(VLOOKUP($E115,'Country Indicator Data'!$B$4:$N$194,2,FALSE)&gt;I$3,5,IF(VLOOKUP($E115,'Country Indicator Data'!$B$4:$N$194,2,FALSE)&lt;I$4,0,5-(I$3-VLOOKUP($E115,'Country Indicator Data'!$B$4:$N$194,2,FALSE))/(I$3-I$4)*5)),1)))</f>
        <v>1.3</v>
      </c>
      <c r="J115" s="188">
        <f>IF(B115="Regional crisis",(IF(VLOOKUP($C115,'Regional Crises'!$B$1:$R$66,8,FALSE)="x","x",ROUND(IF(VLOOKUP($C115,'Regional Crises'!$B$1:$R$66,8,FALSE)&gt;J$3,5,IF(VLOOKUP($C115,'Regional Crises'!$B$1:$R$66,8,FALSE)&lt;J$4,0,5-(J$3-VLOOKUP($C115,'Regional Crises'!$B$1:$R$66,8,FALSE))/(J$3-J$4)*5)),1))),IF(VLOOKUP($E115,'Country Indicator Data'!$B$4:$N$194,4,FALSE)="x","x",ROUND(IF(VLOOKUP($E115,'Country Indicator Data'!$B$4:$N$194,4,FALSE)&gt;J$3,5,IF(VLOOKUP($E115,'Country Indicator Data'!$B$4:$N$194,4,FALSE)&lt;J$4,0,5-(J$3-VLOOKUP($E115,'Country Indicator Data'!$B$4:$N$194,4,FALSE))/(J$3-J$4)*5)),1)))</f>
        <v>1.4</v>
      </c>
      <c r="K115" s="188">
        <f t="shared" si="37"/>
        <v>1.35</v>
      </c>
      <c r="L115" s="188">
        <f>IF(B115="Regional crisis",(IF(VLOOKUP($C115,'Regional Crises'!$B$1:$R$66,10,FALSE)="x","x",ROUND(IF(VLOOKUP($C115,'Regional Crises'!$B$1:$R$66,10,FALSE)&gt;L$3,5,IF(VLOOKUP($C115,'Regional Crises'!$B$1:$R$66,10,FALSE)&lt;L$4,0,5-(L$3-VLOOKUP($C115,'Regional Crises'!$B$1:$R$66,10,FALSE))/(L$3-L$4)*5)),1))),IF(VLOOKUP($E115,'Country Indicator Data'!$B$4:$N$194,6,FALSE)="x","x",ROUND(IF(VLOOKUP($E115,'Country Indicator Data'!$B$4:$N$194,6,FALSE)&gt;L$3,5,IF(VLOOKUP($E115,'Country Indicator Data'!$B$4:$N$194,6,FALSE)&lt;L$4,0,5-(L$3-VLOOKUP($E115,'Country Indicator Data'!$B$4:$N$194,6,FALSE))/(L$3-L$4)*5)),1)))</f>
        <v>2.8</v>
      </c>
      <c r="M115" s="188">
        <f>IF(B115="Regional crisis",(IF(VLOOKUP($C115,'Regional Crises'!$B$1:$R$66,11,FALSE)="x","x",ROUND(IF(VLOOKUP($C115,'Regional Crises'!$B$1:$R$66,11,FALSE)&gt;M$3,5,IF(VLOOKUP($C115,'Regional Crises'!$B$1:$R$66,11,FALSE)&lt;M$4,0,5-(M$3-VLOOKUP($C115,'Regional Crises'!$B$1:$R$66,11,FALSE))/(M$3-M$4)*5)),1))),IF(VLOOKUP($E115,'Country Indicator Data'!$B$4:$N$194,7,FALSE)="x","x",ROUND(IF(VLOOKUP($E115,'Country Indicator Data'!$B$4:$N$194,7,FALSE)&gt;M$3,5,IF(VLOOKUP($E115,'Country Indicator Data'!$B$4:$N$194,7,FALSE)&lt;M$4,0,5-(M$3-VLOOKUP($E115,'Country Indicator Data'!$B$4:$N$194,7,FALSE))/(M$3-M$4)*5)),1)))</f>
        <v>2.4</v>
      </c>
      <c r="N115" s="188">
        <f t="shared" si="38"/>
        <v>2.5999999999999996</v>
      </c>
      <c r="O115" s="188">
        <f t="shared" si="39"/>
        <v>1.9666666666666668</v>
      </c>
      <c r="P115" s="188">
        <f>IF(B115="Regional crisis",VLOOKUP(C115,'Regional Crises'!$B$1:$R$69,12,FALSE),VLOOKUP(E115,'Country Indicator Data'!$B$4:$I$194,8,FALSE))</f>
        <v>4</v>
      </c>
      <c r="Q115" s="188">
        <f>IF($B115="Regional crisis",((IF(VLOOKUP($C115,'Regional Crises'!$B$1:$R$66,13,FALSE)="x","x",ROUND(IF(VLOOKUP($C115,'Regional Crises'!$B$1:$R$66,13,FALSE)&gt;Q$3,5,IF(VLOOKUP($C115,'Regional Crises'!$B$1:$R$66,13,FALSE)&lt;Q$4,0,5-(LOG(Q$3)-LOG(VLOOKUP($C115,'Regional Crises'!$B$1:$R$66,13,FALSE)))/(LOG(Q$3)-LOG(Q$4))*5)),1)))),(IF(VLOOKUP($E115,'Country Indicator Data'!$B$4:$N$194,9,FALSE)="x","x",ROUND(IF(VLOOKUP($E115,'Country Indicator Data'!$B$4:$N$194,9,FALSE)&gt;Q$3,5,IF(VLOOKUP($E115,'Country Indicator Data'!$B$4:$N$194,9,FALSE)&lt;Q$4,0,5-(LOG(Q$3)-LOG(VLOOKUP($E115,'Country Indicator Data'!$B$4:$N$194,9,FALSE)))/(LOG(Q$3)-LOG(Q$4))*5)),1))))</f>
        <v>3.7</v>
      </c>
      <c r="R115" s="188">
        <f t="shared" si="40"/>
        <v>3.85</v>
      </c>
      <c r="S115" s="188">
        <f>IF(B115="Regional crisis",((IF(VLOOKUP($C115,'Regional Crises'!$B$1:$R$66,17,FALSE)="x","x",ROUND(IF(VLOOKUP($C115,'Regional Crises'!$B$1:$R$66,17,FALSE)&gt;S$3,0,IF(VLOOKUP($C115,'Regional Crises'!$B$1:$R$66,17,FALSE)&lt;S$4,5,(S$3-VLOOKUP($C115,'Regional Crises'!$B$1:$R$66,17,FALSE))/(S$3-S$4)*5)),1)))),(IF(VLOOKUP($E115,'Country Indicator Data'!$B$4:$N$194,13,FALSE)="x","x",ROUND(IF(VLOOKUP($E115,'Country Indicator Data'!$B$4:$N$194,13,FALSE)&gt;S$3,0,IF(VLOOKUP($E115,'Country Indicator Data'!$B$4:$N$194,13,FALSE)&lt;S$4,5,(S$3-VLOOKUP($E115,'Country Indicator Data'!$B$4:$N$194,13,FALSE))/(S$3-S$4)*5)),1))))</f>
        <v>3.3</v>
      </c>
      <c r="T115" s="188">
        <f>IF(B115="Regional crisis",((IF(VLOOKUP($C115,'Regional Crises'!$B$1:$R$66,14,FALSE)="x","x",ROUND(IF(VLOOKUP($C115,'Regional Crises'!$B$1:$R$66,14,FALSE)&gt;T$3,0,IF(VLOOKUP($C115,'Regional Crises'!$B$1:$R$66,14,FALSE)&lt;T$4,5,(T$3-VLOOKUP($C115,'Regional Crises'!$B$1:$R$66,14,FALSE))/(T$3-T$4)*5)),1)))),(IF(VLOOKUP($E115,'Country Indicator Data'!$B$4:$N$194,10,FALSE)="x","x",ROUND(IF(VLOOKUP($E115,'Country Indicator Data'!$B$4:$N$194,10,FALSE)&gt;T$3,0,IF(VLOOKUP($E115,'Country Indicator Data'!$B$4:$N$194,10,FALSE)&lt;T$4,5,(T$3-VLOOKUP($E115,'Country Indicator Data'!$B$4:$N$194,10,FALSE))/(T$3-T$4)*5)),1))))</f>
        <v>3</v>
      </c>
      <c r="U115" s="188">
        <f>IF(B115="Regional crisis",((IF(VLOOKUP($C115,'Regional Crises'!$B$1:$R$66,15,FALSE)="x","x",ROUND(IF(VLOOKUP($C115,'Regional Crises'!$B$1:$R$66,15,FALSE)&gt;U$3,0,IF(VLOOKUP($C115,'Regional Crises'!$B$1:$R$66,15,FALSE)&lt;U$4,5,(U$3-VLOOKUP($C115,'Regional Crises'!$B$1:$R$66,15,FALSE))/(U$3-U$4)*5)),1)))),(IF(VLOOKUP($E115,'Country Indicator Data'!$B$4:$N$194,11,FALSE)="x","x",ROUND(IF(VLOOKUP($E115,'Country Indicator Data'!$B$4:$N$194,11,FALSE)&gt;U$3,0,IF(VLOOKUP($E115,'Country Indicator Data'!$B$4:$N$194,11,FALSE)&lt;U$4,5,(U$3-VLOOKUP($E115,'Country Indicator Data'!$B$4:$N$194,11,FALSE))/(U$3-U$4)*5)),1))))</f>
        <v>2.6</v>
      </c>
      <c r="V115" s="188">
        <f>IF(B115="Regional crisis",((IF(VLOOKUP($C115,'Regional Crises'!$B$1:$R$66,16,FALSE)="x","x",ROUND(IF(VLOOKUP($C115,'Regional Crises'!$B$1:$R$66,16,FALSE)&gt;V$3,0,IF(VLOOKUP($C115,'Regional Crises'!$B$1:$R$66,16,FALSE)&lt;V$4,5,(V$3-VLOOKUP($C115,'Regional Crises'!$B$1:$R$66,16,FALSE))/(V$3-V$4)*5)),1)))),(IF(VLOOKUP($E115,'Country Indicator Data'!$B$4:$N$194,12,FALSE)="x","x",ROUND(IF(VLOOKUP($E115,'Country Indicator Data'!$B$4:$N$194,12,FALSE)&gt;V$3,0,IF(VLOOKUP($E115,'Country Indicator Data'!$B$4:$N$194,12,FALSE)&lt;V$4,5,(V$3-VLOOKUP($E115,'Country Indicator Data'!$B$4:$N$194,12,FALSE))/(V$3-V$4)*5)),1))))</f>
        <v>2.1</v>
      </c>
      <c r="W115" s="188">
        <f t="shared" si="41"/>
        <v>2.8</v>
      </c>
      <c r="X115" s="188">
        <f t="shared" si="42"/>
        <v>2.9</v>
      </c>
      <c r="Y115" s="212">
        <f>IF('Core Indicators'!FC112="x","x",IF('Core Indicators'!FC112&gt;=5,5,IF('Core Indicators'!FC112&gt;=4,4,IF('Core Indicators'!FC112&gt;=3,3,IF('Core Indicators'!FC112&gt;=2,2,IF('Core Indicators'!FC112&gt;=1,1,0))))))</f>
        <v>4</v>
      </c>
      <c r="Z115" s="188">
        <f t="shared" si="43"/>
        <v>4</v>
      </c>
      <c r="AA115" s="212">
        <f>'Crisis Indicator Data'!Y112</f>
        <v>0</v>
      </c>
      <c r="AB115" s="212">
        <f>'Crisis Indicator Data'!Z112</f>
        <v>1</v>
      </c>
      <c r="AC115" s="212">
        <f>'Crisis Indicator Data'!AA112</f>
        <v>0</v>
      </c>
      <c r="AD115" s="212">
        <f>'Crisis Indicator Data'!AB112</f>
        <v>0</v>
      </c>
      <c r="AE115" s="212">
        <f t="shared" si="33"/>
        <v>1</v>
      </c>
      <c r="AF115" s="212">
        <f>'Crisis Indicator Data'!AC112</f>
        <v>0</v>
      </c>
      <c r="AG115" s="212">
        <f>'Crisis Indicator Data'!AD112</f>
        <v>2</v>
      </c>
      <c r="AH115" s="212">
        <f t="shared" si="34"/>
        <v>2</v>
      </c>
      <c r="AI115" s="212">
        <f>'Crisis Indicator Data'!AE112</f>
        <v>1</v>
      </c>
      <c r="AJ115" s="212">
        <f>'Crisis Indicator Data'!AF112</f>
        <v>1</v>
      </c>
      <c r="AK115" s="212">
        <f>'Crisis Indicator Data'!AG112</f>
        <v>3</v>
      </c>
      <c r="AL115" s="212">
        <f t="shared" si="35"/>
        <v>4</v>
      </c>
      <c r="AM115" s="188">
        <f t="shared" si="44"/>
        <v>2</v>
      </c>
      <c r="AN115" s="188">
        <f t="shared" si="45"/>
        <v>3</v>
      </c>
    </row>
    <row r="116" spans="1:40" ht="13.5" customHeight="1" x14ac:dyDescent="0.3">
      <c r="A116" s="199" t="str">
        <f>'Crisis Indicator Data'!A113</f>
        <v>Mindanao conflict</v>
      </c>
      <c r="B116" s="200" t="str">
        <f>'Crisis Indicator Data'!B113</f>
        <v>Conflict</v>
      </c>
      <c r="C116" s="200" t="str">
        <f>'Crisis Indicator Data'!C113</f>
        <v>PHL003</v>
      </c>
      <c r="D116" s="200" t="str">
        <f>'Crisis Indicator Data'!D113</f>
        <v>Philippines</v>
      </c>
      <c r="E116" s="201" t="str">
        <f>'Crisis Indicator Data'!E113</f>
        <v>PHL</v>
      </c>
      <c r="F116" s="188">
        <f>IF(B116="Regional crisis",(IF(VLOOKUP($C116,'Regional Crises'!$B$1:$R$66,7,FALSE)="x","x",ROUND(IF(VLOOKUP($C116,'Regional Crises'!$B$1:$R$66,7,FALSE)&gt;$F$3,5,IF(VLOOKUP($C116,'Regional Crises'!$B$1:$R$66,7,FALSE)&lt;F$4,0,($F$3-VLOOKUP($C116,'Regional Crises'!$B$1:$R$66,7,FALSE))/($F$3-$F$4)*5)),1))),IF(VLOOKUP($E116,'Country Indicator Data'!$B$4:$N$194,3,FALSE)="x","x",ROUND(IF(VLOOKUP($E116,'Country Indicator Data'!$B$4:$N$194,3,FALSE)&gt;$F$3,5,IF(VLOOKUP($E116,'Country Indicator Data'!$B$4:$N$194,3,FALSE)&lt;$F$4,0,($F$3-VLOOKUP($E116,'Country Indicator Data'!$B$4:$N$194,3,FALSE))/($F$3-$F$4)*5)),1)))</f>
        <v>1.8</v>
      </c>
      <c r="G116" s="188">
        <f>IF(B116="Regional crisis",(IF(VLOOKUP($C116,'Regional Crises'!$B$1:$R$66,9,FALSE)="x","x",ROUND(IF(VLOOKUP($C116,'Regional Crises'!$B$1:$R$66,9,FALSE)&gt;G$3,5,IF(VLOOKUP($C116,'Regional Crises'!$B$1:$R$66,9,FALSE)&lt;G$4,0,(G$3-VLOOKUP($C116,'Regional Crises'!$B$1:$R$66,9,FALSE))/(G$3-G$4)*5)),1))),IF(VLOOKUP($E116,'Country Indicator Data'!$B$4:$N$194,5,FALSE)="x","x",ROUND(IF(VLOOKUP($E116,'Country Indicator Data'!$B$4:$N$194,5,FALSE)&gt;G$3,5,IF(VLOOKUP($E116,'Country Indicator Data'!$B$4:$N$194,5,FALSE)&lt;G$4,0,(G$3-VLOOKUP($E116,'Country Indicator Data'!$B$4:$N$194,5,FALSE))/(G$3-G$4)*5)),1)))</f>
        <v>2.1</v>
      </c>
      <c r="H116" s="188">
        <f t="shared" si="36"/>
        <v>1.9500000000000002</v>
      </c>
      <c r="I116" s="188">
        <f>IF(B116="Regional crisis",(IF(VLOOKUP($C116,'Regional Crises'!$B$1:$R$66,6,FALSE)="x","x",ROUND(IF(VLOOKUP($C116,'Regional Crises'!$B$1:$R$66,6,FALSE)&gt;I$3,5,IF(VLOOKUP($C116,'Regional Crises'!$B$1:$R$66,6,FALSE)&lt;I$4,0,5-(I$3-VLOOKUP($C116,'Regional Crises'!$B$1:$R$66,6,FALSE))/(I$3-I$4)*5)),1))),IF(VLOOKUP($E116,'Country Indicator Data'!$B$4:$N$194,2,FALSE)="x","x",ROUND(IF(VLOOKUP($E116,'Country Indicator Data'!$B$4:$N$194,2,FALSE)&gt;I$3,5,IF(VLOOKUP($E116,'Country Indicator Data'!$B$4:$N$194,2,FALSE)&lt;I$4,0,5-(I$3-VLOOKUP($E116,'Country Indicator Data'!$B$4:$N$194,2,FALSE))/(I$3-I$4)*5)),1)))</f>
        <v>1.3</v>
      </c>
      <c r="J116" s="188">
        <f>IF(B116="Regional crisis",(IF(VLOOKUP($C116,'Regional Crises'!$B$1:$R$66,8,FALSE)="x","x",ROUND(IF(VLOOKUP($C116,'Regional Crises'!$B$1:$R$66,8,FALSE)&gt;J$3,5,IF(VLOOKUP($C116,'Regional Crises'!$B$1:$R$66,8,FALSE)&lt;J$4,0,5-(J$3-VLOOKUP($C116,'Regional Crises'!$B$1:$R$66,8,FALSE))/(J$3-J$4)*5)),1))),IF(VLOOKUP($E116,'Country Indicator Data'!$B$4:$N$194,4,FALSE)="x","x",ROUND(IF(VLOOKUP($E116,'Country Indicator Data'!$B$4:$N$194,4,FALSE)&gt;J$3,5,IF(VLOOKUP($E116,'Country Indicator Data'!$B$4:$N$194,4,FALSE)&lt;J$4,0,5-(J$3-VLOOKUP($E116,'Country Indicator Data'!$B$4:$N$194,4,FALSE))/(J$3-J$4)*5)),1)))</f>
        <v>1.4</v>
      </c>
      <c r="K116" s="188">
        <f t="shared" si="37"/>
        <v>1.35</v>
      </c>
      <c r="L116" s="188">
        <f>IF(B116="Regional crisis",(IF(VLOOKUP($C116,'Regional Crises'!$B$1:$R$66,10,FALSE)="x","x",ROUND(IF(VLOOKUP($C116,'Regional Crises'!$B$1:$R$66,10,FALSE)&gt;L$3,5,IF(VLOOKUP($C116,'Regional Crises'!$B$1:$R$66,10,FALSE)&lt;L$4,0,5-(L$3-VLOOKUP($C116,'Regional Crises'!$B$1:$R$66,10,FALSE))/(L$3-L$4)*5)),1))),IF(VLOOKUP($E116,'Country Indicator Data'!$B$4:$N$194,6,FALSE)="x","x",ROUND(IF(VLOOKUP($E116,'Country Indicator Data'!$B$4:$N$194,6,FALSE)&gt;L$3,5,IF(VLOOKUP($E116,'Country Indicator Data'!$B$4:$N$194,6,FALSE)&lt;L$4,0,5-(L$3-VLOOKUP($E116,'Country Indicator Data'!$B$4:$N$194,6,FALSE))/(L$3-L$4)*5)),1)))</f>
        <v>2.8</v>
      </c>
      <c r="M116" s="188">
        <f>IF(B116="Regional crisis",(IF(VLOOKUP($C116,'Regional Crises'!$B$1:$R$66,11,FALSE)="x","x",ROUND(IF(VLOOKUP($C116,'Regional Crises'!$B$1:$R$66,11,FALSE)&gt;M$3,5,IF(VLOOKUP($C116,'Regional Crises'!$B$1:$R$66,11,FALSE)&lt;M$4,0,5-(M$3-VLOOKUP($C116,'Regional Crises'!$B$1:$R$66,11,FALSE))/(M$3-M$4)*5)),1))),IF(VLOOKUP($E116,'Country Indicator Data'!$B$4:$N$194,7,FALSE)="x","x",ROUND(IF(VLOOKUP($E116,'Country Indicator Data'!$B$4:$N$194,7,FALSE)&gt;M$3,5,IF(VLOOKUP($E116,'Country Indicator Data'!$B$4:$N$194,7,FALSE)&lt;M$4,0,5-(M$3-VLOOKUP($E116,'Country Indicator Data'!$B$4:$N$194,7,FALSE))/(M$3-M$4)*5)),1)))</f>
        <v>2.4</v>
      </c>
      <c r="N116" s="188">
        <f t="shared" si="38"/>
        <v>2.5999999999999996</v>
      </c>
      <c r="O116" s="188">
        <f t="shared" si="39"/>
        <v>1.9666666666666668</v>
      </c>
      <c r="P116" s="188">
        <f>IF(B116="Regional crisis",VLOOKUP(C116,'Regional Crises'!$B$1:$R$69,12,FALSE),VLOOKUP(E116,'Country Indicator Data'!$B$4:$I$194,8,FALSE))</f>
        <v>4</v>
      </c>
      <c r="Q116" s="188">
        <f>IF($B116="Regional crisis",((IF(VLOOKUP($C116,'Regional Crises'!$B$1:$R$66,13,FALSE)="x","x",ROUND(IF(VLOOKUP($C116,'Regional Crises'!$B$1:$R$66,13,FALSE)&gt;Q$3,5,IF(VLOOKUP($C116,'Regional Crises'!$B$1:$R$66,13,FALSE)&lt;Q$4,0,5-(LOG(Q$3)-LOG(VLOOKUP($C116,'Regional Crises'!$B$1:$R$66,13,FALSE)))/(LOG(Q$3)-LOG(Q$4))*5)),1)))),(IF(VLOOKUP($E116,'Country Indicator Data'!$B$4:$N$194,9,FALSE)="x","x",ROUND(IF(VLOOKUP($E116,'Country Indicator Data'!$B$4:$N$194,9,FALSE)&gt;Q$3,5,IF(VLOOKUP($E116,'Country Indicator Data'!$B$4:$N$194,9,FALSE)&lt;Q$4,0,5-(LOG(Q$3)-LOG(VLOOKUP($E116,'Country Indicator Data'!$B$4:$N$194,9,FALSE)))/(LOG(Q$3)-LOG(Q$4))*5)),1))))</f>
        <v>3.7</v>
      </c>
      <c r="R116" s="188">
        <f t="shared" si="40"/>
        <v>3.85</v>
      </c>
      <c r="S116" s="188">
        <f>IF(B116="Regional crisis",((IF(VLOOKUP($C116,'Regional Crises'!$B$1:$R$66,17,FALSE)="x","x",ROUND(IF(VLOOKUP($C116,'Regional Crises'!$B$1:$R$66,17,FALSE)&gt;S$3,0,IF(VLOOKUP($C116,'Regional Crises'!$B$1:$R$66,17,FALSE)&lt;S$4,5,(S$3-VLOOKUP($C116,'Regional Crises'!$B$1:$R$66,17,FALSE))/(S$3-S$4)*5)),1)))),(IF(VLOOKUP($E116,'Country Indicator Data'!$B$4:$N$194,13,FALSE)="x","x",ROUND(IF(VLOOKUP($E116,'Country Indicator Data'!$B$4:$N$194,13,FALSE)&gt;S$3,0,IF(VLOOKUP($E116,'Country Indicator Data'!$B$4:$N$194,13,FALSE)&lt;S$4,5,(S$3-VLOOKUP($E116,'Country Indicator Data'!$B$4:$N$194,13,FALSE))/(S$3-S$4)*5)),1))))</f>
        <v>3.3</v>
      </c>
      <c r="T116" s="188">
        <f>IF(B116="Regional crisis",((IF(VLOOKUP($C116,'Regional Crises'!$B$1:$R$66,14,FALSE)="x","x",ROUND(IF(VLOOKUP($C116,'Regional Crises'!$B$1:$R$66,14,FALSE)&gt;T$3,0,IF(VLOOKUP($C116,'Regional Crises'!$B$1:$R$66,14,FALSE)&lt;T$4,5,(T$3-VLOOKUP($C116,'Regional Crises'!$B$1:$R$66,14,FALSE))/(T$3-T$4)*5)),1)))),(IF(VLOOKUP($E116,'Country Indicator Data'!$B$4:$N$194,10,FALSE)="x","x",ROUND(IF(VLOOKUP($E116,'Country Indicator Data'!$B$4:$N$194,10,FALSE)&gt;T$3,0,IF(VLOOKUP($E116,'Country Indicator Data'!$B$4:$N$194,10,FALSE)&lt;T$4,5,(T$3-VLOOKUP($E116,'Country Indicator Data'!$B$4:$N$194,10,FALSE))/(T$3-T$4)*5)),1))))</f>
        <v>3</v>
      </c>
      <c r="U116" s="188">
        <f>IF(B116="Regional crisis",((IF(VLOOKUP($C116,'Regional Crises'!$B$1:$R$66,15,FALSE)="x","x",ROUND(IF(VLOOKUP($C116,'Regional Crises'!$B$1:$R$66,15,FALSE)&gt;U$3,0,IF(VLOOKUP($C116,'Regional Crises'!$B$1:$R$66,15,FALSE)&lt;U$4,5,(U$3-VLOOKUP($C116,'Regional Crises'!$B$1:$R$66,15,FALSE))/(U$3-U$4)*5)),1)))),(IF(VLOOKUP($E116,'Country Indicator Data'!$B$4:$N$194,11,FALSE)="x","x",ROUND(IF(VLOOKUP($E116,'Country Indicator Data'!$B$4:$N$194,11,FALSE)&gt;U$3,0,IF(VLOOKUP($E116,'Country Indicator Data'!$B$4:$N$194,11,FALSE)&lt;U$4,5,(U$3-VLOOKUP($E116,'Country Indicator Data'!$B$4:$N$194,11,FALSE))/(U$3-U$4)*5)),1))))</f>
        <v>2.6</v>
      </c>
      <c r="V116" s="188">
        <f>IF(B116="Regional crisis",((IF(VLOOKUP($C116,'Regional Crises'!$B$1:$R$66,16,FALSE)="x","x",ROUND(IF(VLOOKUP($C116,'Regional Crises'!$B$1:$R$66,16,FALSE)&gt;V$3,0,IF(VLOOKUP($C116,'Regional Crises'!$B$1:$R$66,16,FALSE)&lt;V$4,5,(V$3-VLOOKUP($C116,'Regional Crises'!$B$1:$R$66,16,FALSE))/(V$3-V$4)*5)),1)))),(IF(VLOOKUP($E116,'Country Indicator Data'!$B$4:$N$194,12,FALSE)="x","x",ROUND(IF(VLOOKUP($E116,'Country Indicator Data'!$B$4:$N$194,12,FALSE)&gt;V$3,0,IF(VLOOKUP($E116,'Country Indicator Data'!$B$4:$N$194,12,FALSE)&lt;V$4,5,(V$3-VLOOKUP($E116,'Country Indicator Data'!$B$4:$N$194,12,FALSE))/(V$3-V$4)*5)),1))))</f>
        <v>2.1</v>
      </c>
      <c r="W116" s="188">
        <f t="shared" si="41"/>
        <v>2.8</v>
      </c>
      <c r="X116" s="188">
        <f t="shared" si="42"/>
        <v>2.9</v>
      </c>
      <c r="Y116" s="212">
        <f>IF('Core Indicators'!FC113="x","x",IF('Core Indicators'!FC113&gt;=5,5,IF('Core Indicators'!FC113&gt;=4,4,IF('Core Indicators'!FC113&gt;=3,3,IF('Core Indicators'!FC113&gt;=2,2,IF('Core Indicators'!FC113&gt;=1,1,0))))))</f>
        <v>4</v>
      </c>
      <c r="Z116" s="188">
        <f t="shared" si="43"/>
        <v>4</v>
      </c>
      <c r="AA116" s="212">
        <f>'Crisis Indicator Data'!Y113</f>
        <v>0</v>
      </c>
      <c r="AB116" s="212">
        <f>'Crisis Indicator Data'!Z113</f>
        <v>1</v>
      </c>
      <c r="AC116" s="212">
        <f>'Crisis Indicator Data'!AA113</f>
        <v>0</v>
      </c>
      <c r="AD116" s="212">
        <f>'Crisis Indicator Data'!AB113</f>
        <v>0</v>
      </c>
      <c r="AE116" s="212">
        <f t="shared" si="33"/>
        <v>1</v>
      </c>
      <c r="AF116" s="212">
        <f>'Crisis Indicator Data'!AC113</f>
        <v>0</v>
      </c>
      <c r="AG116" s="212">
        <f>'Crisis Indicator Data'!AD113</f>
        <v>2</v>
      </c>
      <c r="AH116" s="212">
        <f t="shared" si="34"/>
        <v>2</v>
      </c>
      <c r="AI116" s="212">
        <f>'Crisis Indicator Data'!AE113</f>
        <v>1</v>
      </c>
      <c r="AJ116" s="212">
        <f>'Crisis Indicator Data'!AF113</f>
        <v>1</v>
      </c>
      <c r="AK116" s="212">
        <f>'Crisis Indicator Data'!AG113</f>
        <v>3</v>
      </c>
      <c r="AL116" s="212">
        <f t="shared" si="35"/>
        <v>4</v>
      </c>
      <c r="AM116" s="188">
        <f t="shared" si="44"/>
        <v>2</v>
      </c>
      <c r="AN116" s="188">
        <f t="shared" si="45"/>
        <v>3</v>
      </c>
    </row>
    <row r="117" spans="1:40" ht="13.5" customHeight="1" x14ac:dyDescent="0.3">
      <c r="A117" s="199" t="str">
        <f>'Crisis Indicator Data'!A114</f>
        <v>Mindanao Earthquake</v>
      </c>
      <c r="B117" s="200" t="str">
        <f>'Crisis Indicator Data'!B114</f>
        <v>Earthquake</v>
      </c>
      <c r="C117" s="200" t="str">
        <f>'Crisis Indicator Data'!C114</f>
        <v>PHL004</v>
      </c>
      <c r="D117" s="200" t="str">
        <f>'Crisis Indicator Data'!D114</f>
        <v>Philippines</v>
      </c>
      <c r="E117" s="201" t="str">
        <f>'Crisis Indicator Data'!E114</f>
        <v>PHL</v>
      </c>
      <c r="F117" s="188">
        <f>IF(B117="Regional crisis",(IF(VLOOKUP($C117,'Regional Crises'!$B$1:$R$66,7,FALSE)="x","x",ROUND(IF(VLOOKUP($C117,'Regional Crises'!$B$1:$R$66,7,FALSE)&gt;$F$3,5,IF(VLOOKUP($C117,'Regional Crises'!$B$1:$R$66,7,FALSE)&lt;F$4,0,($F$3-VLOOKUP($C117,'Regional Crises'!$B$1:$R$66,7,FALSE))/($F$3-$F$4)*5)),1))),IF(VLOOKUP($E117,'Country Indicator Data'!$B$4:$N$194,3,FALSE)="x","x",ROUND(IF(VLOOKUP($E117,'Country Indicator Data'!$B$4:$N$194,3,FALSE)&gt;$F$3,5,IF(VLOOKUP($E117,'Country Indicator Data'!$B$4:$N$194,3,FALSE)&lt;$F$4,0,($F$3-VLOOKUP($E117,'Country Indicator Data'!$B$4:$N$194,3,FALSE))/($F$3-$F$4)*5)),1)))</f>
        <v>1.8</v>
      </c>
      <c r="G117" s="188">
        <f>IF(B117="Regional crisis",(IF(VLOOKUP($C117,'Regional Crises'!$B$1:$R$66,9,FALSE)="x","x",ROUND(IF(VLOOKUP($C117,'Regional Crises'!$B$1:$R$66,9,FALSE)&gt;G$3,5,IF(VLOOKUP($C117,'Regional Crises'!$B$1:$R$66,9,FALSE)&lt;G$4,0,(G$3-VLOOKUP($C117,'Regional Crises'!$B$1:$R$66,9,FALSE))/(G$3-G$4)*5)),1))),IF(VLOOKUP($E117,'Country Indicator Data'!$B$4:$N$194,5,FALSE)="x","x",ROUND(IF(VLOOKUP($E117,'Country Indicator Data'!$B$4:$N$194,5,FALSE)&gt;G$3,5,IF(VLOOKUP($E117,'Country Indicator Data'!$B$4:$N$194,5,FALSE)&lt;G$4,0,(G$3-VLOOKUP($E117,'Country Indicator Data'!$B$4:$N$194,5,FALSE))/(G$3-G$4)*5)),1)))</f>
        <v>2.1</v>
      </c>
      <c r="H117" s="188">
        <f t="shared" si="36"/>
        <v>1.9500000000000002</v>
      </c>
      <c r="I117" s="188">
        <f>IF(B117="Regional crisis",(IF(VLOOKUP($C117,'Regional Crises'!$B$1:$R$66,6,FALSE)="x","x",ROUND(IF(VLOOKUP($C117,'Regional Crises'!$B$1:$R$66,6,FALSE)&gt;I$3,5,IF(VLOOKUP($C117,'Regional Crises'!$B$1:$R$66,6,FALSE)&lt;I$4,0,5-(I$3-VLOOKUP($C117,'Regional Crises'!$B$1:$R$66,6,FALSE))/(I$3-I$4)*5)),1))),IF(VLOOKUP($E117,'Country Indicator Data'!$B$4:$N$194,2,FALSE)="x","x",ROUND(IF(VLOOKUP($E117,'Country Indicator Data'!$B$4:$N$194,2,FALSE)&gt;I$3,5,IF(VLOOKUP($E117,'Country Indicator Data'!$B$4:$N$194,2,FALSE)&lt;I$4,0,5-(I$3-VLOOKUP($E117,'Country Indicator Data'!$B$4:$N$194,2,FALSE))/(I$3-I$4)*5)),1)))</f>
        <v>1.3</v>
      </c>
      <c r="J117" s="188">
        <f>IF(B117="Regional crisis",(IF(VLOOKUP($C117,'Regional Crises'!$B$1:$R$66,8,FALSE)="x","x",ROUND(IF(VLOOKUP($C117,'Regional Crises'!$B$1:$R$66,8,FALSE)&gt;J$3,5,IF(VLOOKUP($C117,'Regional Crises'!$B$1:$R$66,8,FALSE)&lt;J$4,0,5-(J$3-VLOOKUP($C117,'Regional Crises'!$B$1:$R$66,8,FALSE))/(J$3-J$4)*5)),1))),IF(VLOOKUP($E117,'Country Indicator Data'!$B$4:$N$194,4,FALSE)="x","x",ROUND(IF(VLOOKUP($E117,'Country Indicator Data'!$B$4:$N$194,4,FALSE)&gt;J$3,5,IF(VLOOKUP($E117,'Country Indicator Data'!$B$4:$N$194,4,FALSE)&lt;J$4,0,5-(J$3-VLOOKUP($E117,'Country Indicator Data'!$B$4:$N$194,4,FALSE))/(J$3-J$4)*5)),1)))</f>
        <v>1.4</v>
      </c>
      <c r="K117" s="188">
        <f t="shared" si="37"/>
        <v>1.35</v>
      </c>
      <c r="L117" s="188">
        <f>IF(B117="Regional crisis",(IF(VLOOKUP($C117,'Regional Crises'!$B$1:$R$66,10,FALSE)="x","x",ROUND(IF(VLOOKUP($C117,'Regional Crises'!$B$1:$R$66,10,FALSE)&gt;L$3,5,IF(VLOOKUP($C117,'Regional Crises'!$B$1:$R$66,10,FALSE)&lt;L$4,0,5-(L$3-VLOOKUP($C117,'Regional Crises'!$B$1:$R$66,10,FALSE))/(L$3-L$4)*5)),1))),IF(VLOOKUP($E117,'Country Indicator Data'!$B$4:$N$194,6,FALSE)="x","x",ROUND(IF(VLOOKUP($E117,'Country Indicator Data'!$B$4:$N$194,6,FALSE)&gt;L$3,5,IF(VLOOKUP($E117,'Country Indicator Data'!$B$4:$N$194,6,FALSE)&lt;L$4,0,5-(L$3-VLOOKUP($E117,'Country Indicator Data'!$B$4:$N$194,6,FALSE))/(L$3-L$4)*5)),1)))</f>
        <v>2.8</v>
      </c>
      <c r="M117" s="188">
        <f>IF(B117="Regional crisis",(IF(VLOOKUP($C117,'Regional Crises'!$B$1:$R$66,11,FALSE)="x","x",ROUND(IF(VLOOKUP($C117,'Regional Crises'!$B$1:$R$66,11,FALSE)&gt;M$3,5,IF(VLOOKUP($C117,'Regional Crises'!$B$1:$R$66,11,FALSE)&lt;M$4,0,5-(M$3-VLOOKUP($C117,'Regional Crises'!$B$1:$R$66,11,FALSE))/(M$3-M$4)*5)),1))),IF(VLOOKUP($E117,'Country Indicator Data'!$B$4:$N$194,7,FALSE)="x","x",ROUND(IF(VLOOKUP($E117,'Country Indicator Data'!$B$4:$N$194,7,FALSE)&gt;M$3,5,IF(VLOOKUP($E117,'Country Indicator Data'!$B$4:$N$194,7,FALSE)&lt;M$4,0,5-(M$3-VLOOKUP($E117,'Country Indicator Data'!$B$4:$N$194,7,FALSE))/(M$3-M$4)*5)),1)))</f>
        <v>2.4</v>
      </c>
      <c r="N117" s="188">
        <f t="shared" si="38"/>
        <v>2.5999999999999996</v>
      </c>
      <c r="O117" s="188">
        <f t="shared" si="39"/>
        <v>1.9666666666666668</v>
      </c>
      <c r="P117" s="188">
        <f>IF(B117="Regional crisis",VLOOKUP(C117,'Regional Crises'!$B$1:$R$69,12,FALSE),VLOOKUP(E117,'Country Indicator Data'!$B$4:$I$194,8,FALSE))</f>
        <v>4</v>
      </c>
      <c r="Q117" s="188">
        <f>IF($B117="Regional crisis",((IF(VLOOKUP($C117,'Regional Crises'!$B$1:$R$66,13,FALSE)="x","x",ROUND(IF(VLOOKUP($C117,'Regional Crises'!$B$1:$R$66,13,FALSE)&gt;Q$3,5,IF(VLOOKUP($C117,'Regional Crises'!$B$1:$R$66,13,FALSE)&lt;Q$4,0,5-(LOG(Q$3)-LOG(VLOOKUP($C117,'Regional Crises'!$B$1:$R$66,13,FALSE)))/(LOG(Q$3)-LOG(Q$4))*5)),1)))),(IF(VLOOKUP($E117,'Country Indicator Data'!$B$4:$N$194,9,FALSE)="x","x",ROUND(IF(VLOOKUP($E117,'Country Indicator Data'!$B$4:$N$194,9,FALSE)&gt;Q$3,5,IF(VLOOKUP($E117,'Country Indicator Data'!$B$4:$N$194,9,FALSE)&lt;Q$4,0,5-(LOG(Q$3)-LOG(VLOOKUP($E117,'Country Indicator Data'!$B$4:$N$194,9,FALSE)))/(LOG(Q$3)-LOG(Q$4))*5)),1))))</f>
        <v>3.7</v>
      </c>
      <c r="R117" s="188">
        <f t="shared" si="40"/>
        <v>3.85</v>
      </c>
      <c r="S117" s="188">
        <f>IF(B117="Regional crisis",((IF(VLOOKUP($C117,'Regional Crises'!$B$1:$R$66,17,FALSE)="x","x",ROUND(IF(VLOOKUP($C117,'Regional Crises'!$B$1:$R$66,17,FALSE)&gt;S$3,0,IF(VLOOKUP($C117,'Regional Crises'!$B$1:$R$66,17,FALSE)&lt;S$4,5,(S$3-VLOOKUP($C117,'Regional Crises'!$B$1:$R$66,17,FALSE))/(S$3-S$4)*5)),1)))),(IF(VLOOKUP($E117,'Country Indicator Data'!$B$4:$N$194,13,FALSE)="x","x",ROUND(IF(VLOOKUP($E117,'Country Indicator Data'!$B$4:$N$194,13,FALSE)&gt;S$3,0,IF(VLOOKUP($E117,'Country Indicator Data'!$B$4:$N$194,13,FALSE)&lt;S$4,5,(S$3-VLOOKUP($E117,'Country Indicator Data'!$B$4:$N$194,13,FALSE))/(S$3-S$4)*5)),1))))</f>
        <v>3.3</v>
      </c>
      <c r="T117" s="188">
        <f>IF(B117="Regional crisis",((IF(VLOOKUP($C117,'Regional Crises'!$B$1:$R$66,14,FALSE)="x","x",ROUND(IF(VLOOKUP($C117,'Regional Crises'!$B$1:$R$66,14,FALSE)&gt;T$3,0,IF(VLOOKUP($C117,'Regional Crises'!$B$1:$R$66,14,FALSE)&lt;T$4,5,(T$3-VLOOKUP($C117,'Regional Crises'!$B$1:$R$66,14,FALSE))/(T$3-T$4)*5)),1)))),(IF(VLOOKUP($E117,'Country Indicator Data'!$B$4:$N$194,10,FALSE)="x","x",ROUND(IF(VLOOKUP($E117,'Country Indicator Data'!$B$4:$N$194,10,FALSE)&gt;T$3,0,IF(VLOOKUP($E117,'Country Indicator Data'!$B$4:$N$194,10,FALSE)&lt;T$4,5,(T$3-VLOOKUP($E117,'Country Indicator Data'!$B$4:$N$194,10,FALSE))/(T$3-T$4)*5)),1))))</f>
        <v>3</v>
      </c>
      <c r="U117" s="188">
        <f>IF(B117="Regional crisis",((IF(VLOOKUP($C117,'Regional Crises'!$B$1:$R$66,15,FALSE)="x","x",ROUND(IF(VLOOKUP($C117,'Regional Crises'!$B$1:$R$66,15,FALSE)&gt;U$3,0,IF(VLOOKUP($C117,'Regional Crises'!$B$1:$R$66,15,FALSE)&lt;U$4,5,(U$3-VLOOKUP($C117,'Regional Crises'!$B$1:$R$66,15,FALSE))/(U$3-U$4)*5)),1)))),(IF(VLOOKUP($E117,'Country Indicator Data'!$B$4:$N$194,11,FALSE)="x","x",ROUND(IF(VLOOKUP($E117,'Country Indicator Data'!$B$4:$N$194,11,FALSE)&gt;U$3,0,IF(VLOOKUP($E117,'Country Indicator Data'!$B$4:$N$194,11,FALSE)&lt;U$4,5,(U$3-VLOOKUP($E117,'Country Indicator Data'!$B$4:$N$194,11,FALSE))/(U$3-U$4)*5)),1))))</f>
        <v>2.6</v>
      </c>
      <c r="V117" s="188">
        <f>IF(B117="Regional crisis",((IF(VLOOKUP($C117,'Regional Crises'!$B$1:$R$66,16,FALSE)="x","x",ROUND(IF(VLOOKUP($C117,'Regional Crises'!$B$1:$R$66,16,FALSE)&gt;V$3,0,IF(VLOOKUP($C117,'Regional Crises'!$B$1:$R$66,16,FALSE)&lt;V$4,5,(V$3-VLOOKUP($C117,'Regional Crises'!$B$1:$R$66,16,FALSE))/(V$3-V$4)*5)),1)))),(IF(VLOOKUP($E117,'Country Indicator Data'!$B$4:$N$194,12,FALSE)="x","x",ROUND(IF(VLOOKUP($E117,'Country Indicator Data'!$B$4:$N$194,12,FALSE)&gt;V$3,0,IF(VLOOKUP($E117,'Country Indicator Data'!$B$4:$N$194,12,FALSE)&lt;V$4,5,(V$3-VLOOKUP($E117,'Country Indicator Data'!$B$4:$N$194,12,FALSE))/(V$3-V$4)*5)),1))))</f>
        <v>2.1</v>
      </c>
      <c r="W117" s="188">
        <f t="shared" si="41"/>
        <v>2.8</v>
      </c>
      <c r="X117" s="188">
        <f t="shared" si="42"/>
        <v>2.9</v>
      </c>
      <c r="Y117" s="212">
        <f>IF('Core Indicators'!FC114="x","x",IF('Core Indicators'!FC114&gt;=5,5,IF('Core Indicators'!FC114&gt;=4,4,IF('Core Indicators'!FC114&gt;=3,3,IF('Core Indicators'!FC114&gt;=2,2,IF('Core Indicators'!FC114&gt;=1,1,0))))))</f>
        <v>3</v>
      </c>
      <c r="Z117" s="188">
        <f t="shared" si="43"/>
        <v>3</v>
      </c>
      <c r="AA117" s="212">
        <f>'Crisis Indicator Data'!Y114</f>
        <v>0</v>
      </c>
      <c r="AB117" s="212">
        <f>'Crisis Indicator Data'!Z114</f>
        <v>0</v>
      </c>
      <c r="AC117" s="212">
        <f>'Crisis Indicator Data'!AA114</f>
        <v>0</v>
      </c>
      <c r="AD117" s="212">
        <f>'Crisis Indicator Data'!AB114</f>
        <v>0</v>
      </c>
      <c r="AE117" s="212">
        <f t="shared" si="33"/>
        <v>0</v>
      </c>
      <c r="AF117" s="212">
        <f>'Crisis Indicator Data'!AC114</f>
        <v>0</v>
      </c>
      <c r="AG117" s="212">
        <f>'Crisis Indicator Data'!AD114</f>
        <v>1</v>
      </c>
      <c r="AH117" s="212">
        <f t="shared" si="34"/>
        <v>1</v>
      </c>
      <c r="AI117" s="212">
        <f>'Crisis Indicator Data'!AE114</f>
        <v>1</v>
      </c>
      <c r="AJ117" s="212">
        <f>'Crisis Indicator Data'!AF114</f>
        <v>1</v>
      </c>
      <c r="AK117" s="212">
        <f>'Crisis Indicator Data'!AG114</f>
        <v>3</v>
      </c>
      <c r="AL117" s="212">
        <f t="shared" si="35"/>
        <v>4</v>
      </c>
      <c r="AM117" s="188">
        <f t="shared" si="44"/>
        <v>2</v>
      </c>
      <c r="AN117" s="188">
        <f t="shared" si="45"/>
        <v>2.5</v>
      </c>
    </row>
    <row r="118" spans="1:40" ht="13.5" customHeight="1" x14ac:dyDescent="0.3">
      <c r="A118" s="199" t="str">
        <f>'Crisis Indicator Data'!A115</f>
        <v xml:space="preserve">Typhoon Goni (Rolly) and Typhoon Vamco (Ulysses) </v>
      </c>
      <c r="B118" s="200" t="str">
        <f>'Crisis Indicator Data'!B115</f>
        <v>Tropical cyclone</v>
      </c>
      <c r="C118" s="200" t="str">
        <f>'Crisis Indicator Data'!C115</f>
        <v>PHL009</v>
      </c>
      <c r="D118" s="200" t="str">
        <f>'Crisis Indicator Data'!D115</f>
        <v>Philippines</v>
      </c>
      <c r="E118" s="201" t="str">
        <f>'Crisis Indicator Data'!E115</f>
        <v>PHL</v>
      </c>
      <c r="F118" s="188">
        <f>IF(B118="Regional crisis",(IF(VLOOKUP($C118,'Regional Crises'!$B$1:$R$66,7,FALSE)="x","x",ROUND(IF(VLOOKUP($C118,'Regional Crises'!$B$1:$R$66,7,FALSE)&gt;$F$3,5,IF(VLOOKUP($C118,'Regional Crises'!$B$1:$R$66,7,FALSE)&lt;F$4,0,($F$3-VLOOKUP($C118,'Regional Crises'!$B$1:$R$66,7,FALSE))/($F$3-$F$4)*5)),1))),IF(VLOOKUP($E118,'Country Indicator Data'!$B$4:$N$194,3,FALSE)="x","x",ROUND(IF(VLOOKUP($E118,'Country Indicator Data'!$B$4:$N$194,3,FALSE)&gt;$F$3,5,IF(VLOOKUP($E118,'Country Indicator Data'!$B$4:$N$194,3,FALSE)&lt;$F$4,0,($F$3-VLOOKUP($E118,'Country Indicator Data'!$B$4:$N$194,3,FALSE))/($F$3-$F$4)*5)),1)))</f>
        <v>1.8</v>
      </c>
      <c r="G118" s="188">
        <f>IF(B118="Regional crisis",(IF(VLOOKUP($C118,'Regional Crises'!$B$1:$R$66,9,FALSE)="x","x",ROUND(IF(VLOOKUP($C118,'Regional Crises'!$B$1:$R$66,9,FALSE)&gt;G$3,5,IF(VLOOKUP($C118,'Regional Crises'!$B$1:$R$66,9,FALSE)&lt;G$4,0,(G$3-VLOOKUP($C118,'Regional Crises'!$B$1:$R$66,9,FALSE))/(G$3-G$4)*5)),1))),IF(VLOOKUP($E118,'Country Indicator Data'!$B$4:$N$194,5,FALSE)="x","x",ROUND(IF(VLOOKUP($E118,'Country Indicator Data'!$B$4:$N$194,5,FALSE)&gt;G$3,5,IF(VLOOKUP($E118,'Country Indicator Data'!$B$4:$N$194,5,FALSE)&lt;G$4,0,(G$3-VLOOKUP($E118,'Country Indicator Data'!$B$4:$N$194,5,FALSE))/(G$3-G$4)*5)),1)))</f>
        <v>2.1</v>
      </c>
      <c r="H118" s="188">
        <f t="shared" si="36"/>
        <v>1.9500000000000002</v>
      </c>
      <c r="I118" s="188">
        <f>IF(B118="Regional crisis",(IF(VLOOKUP($C118,'Regional Crises'!$B$1:$R$66,6,FALSE)="x","x",ROUND(IF(VLOOKUP($C118,'Regional Crises'!$B$1:$R$66,6,FALSE)&gt;I$3,5,IF(VLOOKUP($C118,'Regional Crises'!$B$1:$R$66,6,FALSE)&lt;I$4,0,5-(I$3-VLOOKUP($C118,'Regional Crises'!$B$1:$R$66,6,FALSE))/(I$3-I$4)*5)),1))),IF(VLOOKUP($E118,'Country Indicator Data'!$B$4:$N$194,2,FALSE)="x","x",ROUND(IF(VLOOKUP($E118,'Country Indicator Data'!$B$4:$N$194,2,FALSE)&gt;I$3,5,IF(VLOOKUP($E118,'Country Indicator Data'!$B$4:$N$194,2,FALSE)&lt;I$4,0,5-(I$3-VLOOKUP($E118,'Country Indicator Data'!$B$4:$N$194,2,FALSE))/(I$3-I$4)*5)),1)))</f>
        <v>1.3</v>
      </c>
      <c r="J118" s="188">
        <f>IF(B118="Regional crisis",(IF(VLOOKUP($C118,'Regional Crises'!$B$1:$R$66,8,FALSE)="x","x",ROUND(IF(VLOOKUP($C118,'Regional Crises'!$B$1:$R$66,8,FALSE)&gt;J$3,5,IF(VLOOKUP($C118,'Regional Crises'!$B$1:$R$66,8,FALSE)&lt;J$4,0,5-(J$3-VLOOKUP($C118,'Regional Crises'!$B$1:$R$66,8,FALSE))/(J$3-J$4)*5)),1))),IF(VLOOKUP($E118,'Country Indicator Data'!$B$4:$N$194,4,FALSE)="x","x",ROUND(IF(VLOOKUP($E118,'Country Indicator Data'!$B$4:$N$194,4,FALSE)&gt;J$3,5,IF(VLOOKUP($E118,'Country Indicator Data'!$B$4:$N$194,4,FALSE)&lt;J$4,0,5-(J$3-VLOOKUP($E118,'Country Indicator Data'!$B$4:$N$194,4,FALSE))/(J$3-J$4)*5)),1)))</f>
        <v>1.4</v>
      </c>
      <c r="K118" s="188">
        <f t="shared" si="37"/>
        <v>1.35</v>
      </c>
      <c r="L118" s="188">
        <f>IF(B118="Regional crisis",(IF(VLOOKUP($C118,'Regional Crises'!$B$1:$R$66,10,FALSE)="x","x",ROUND(IF(VLOOKUP($C118,'Regional Crises'!$B$1:$R$66,10,FALSE)&gt;L$3,5,IF(VLOOKUP($C118,'Regional Crises'!$B$1:$R$66,10,FALSE)&lt;L$4,0,5-(L$3-VLOOKUP($C118,'Regional Crises'!$B$1:$R$66,10,FALSE))/(L$3-L$4)*5)),1))),IF(VLOOKUP($E118,'Country Indicator Data'!$B$4:$N$194,6,FALSE)="x","x",ROUND(IF(VLOOKUP($E118,'Country Indicator Data'!$B$4:$N$194,6,FALSE)&gt;L$3,5,IF(VLOOKUP($E118,'Country Indicator Data'!$B$4:$N$194,6,FALSE)&lt;L$4,0,5-(L$3-VLOOKUP($E118,'Country Indicator Data'!$B$4:$N$194,6,FALSE))/(L$3-L$4)*5)),1)))</f>
        <v>2.8</v>
      </c>
      <c r="M118" s="188">
        <f>IF(B118="Regional crisis",(IF(VLOOKUP($C118,'Regional Crises'!$B$1:$R$66,11,FALSE)="x","x",ROUND(IF(VLOOKUP($C118,'Regional Crises'!$B$1:$R$66,11,FALSE)&gt;M$3,5,IF(VLOOKUP($C118,'Regional Crises'!$B$1:$R$66,11,FALSE)&lt;M$4,0,5-(M$3-VLOOKUP($C118,'Regional Crises'!$B$1:$R$66,11,FALSE))/(M$3-M$4)*5)),1))),IF(VLOOKUP($E118,'Country Indicator Data'!$B$4:$N$194,7,FALSE)="x","x",ROUND(IF(VLOOKUP($E118,'Country Indicator Data'!$B$4:$N$194,7,FALSE)&gt;M$3,5,IF(VLOOKUP($E118,'Country Indicator Data'!$B$4:$N$194,7,FALSE)&lt;M$4,0,5-(M$3-VLOOKUP($E118,'Country Indicator Data'!$B$4:$N$194,7,FALSE))/(M$3-M$4)*5)),1)))</f>
        <v>2.4</v>
      </c>
      <c r="N118" s="188">
        <f t="shared" si="38"/>
        <v>2.5999999999999996</v>
      </c>
      <c r="O118" s="188">
        <f t="shared" si="39"/>
        <v>1.9666666666666668</v>
      </c>
      <c r="P118" s="188">
        <f>IF(B118="Regional crisis",VLOOKUP(C118,'Regional Crises'!$B$1:$R$69,12,FALSE),VLOOKUP(E118,'Country Indicator Data'!$B$4:$I$194,8,FALSE))</f>
        <v>4</v>
      </c>
      <c r="Q118" s="188">
        <f>IF($B118="Regional crisis",((IF(VLOOKUP($C118,'Regional Crises'!$B$1:$R$66,13,FALSE)="x","x",ROUND(IF(VLOOKUP($C118,'Regional Crises'!$B$1:$R$66,13,FALSE)&gt;Q$3,5,IF(VLOOKUP($C118,'Regional Crises'!$B$1:$R$66,13,FALSE)&lt;Q$4,0,5-(LOG(Q$3)-LOG(VLOOKUP($C118,'Regional Crises'!$B$1:$R$66,13,FALSE)))/(LOG(Q$3)-LOG(Q$4))*5)),1)))),(IF(VLOOKUP($E118,'Country Indicator Data'!$B$4:$N$194,9,FALSE)="x","x",ROUND(IF(VLOOKUP($E118,'Country Indicator Data'!$B$4:$N$194,9,FALSE)&gt;Q$3,5,IF(VLOOKUP($E118,'Country Indicator Data'!$B$4:$N$194,9,FALSE)&lt;Q$4,0,5-(LOG(Q$3)-LOG(VLOOKUP($E118,'Country Indicator Data'!$B$4:$N$194,9,FALSE)))/(LOG(Q$3)-LOG(Q$4))*5)),1))))</f>
        <v>3.7</v>
      </c>
      <c r="R118" s="188">
        <f t="shared" si="40"/>
        <v>3.85</v>
      </c>
      <c r="S118" s="188">
        <f>IF(B118="Regional crisis",((IF(VLOOKUP($C118,'Regional Crises'!$B$1:$R$66,17,FALSE)="x","x",ROUND(IF(VLOOKUP($C118,'Regional Crises'!$B$1:$R$66,17,FALSE)&gt;S$3,0,IF(VLOOKUP($C118,'Regional Crises'!$B$1:$R$66,17,FALSE)&lt;S$4,5,(S$3-VLOOKUP($C118,'Regional Crises'!$B$1:$R$66,17,FALSE))/(S$3-S$4)*5)),1)))),(IF(VLOOKUP($E118,'Country Indicator Data'!$B$4:$N$194,13,FALSE)="x","x",ROUND(IF(VLOOKUP($E118,'Country Indicator Data'!$B$4:$N$194,13,FALSE)&gt;S$3,0,IF(VLOOKUP($E118,'Country Indicator Data'!$B$4:$N$194,13,FALSE)&lt;S$4,5,(S$3-VLOOKUP($E118,'Country Indicator Data'!$B$4:$N$194,13,FALSE))/(S$3-S$4)*5)),1))))</f>
        <v>3.3</v>
      </c>
      <c r="T118" s="188">
        <f>IF(B118="Regional crisis",((IF(VLOOKUP($C118,'Regional Crises'!$B$1:$R$66,14,FALSE)="x","x",ROUND(IF(VLOOKUP($C118,'Regional Crises'!$B$1:$R$66,14,FALSE)&gt;T$3,0,IF(VLOOKUP($C118,'Regional Crises'!$B$1:$R$66,14,FALSE)&lt;T$4,5,(T$3-VLOOKUP($C118,'Regional Crises'!$B$1:$R$66,14,FALSE))/(T$3-T$4)*5)),1)))),(IF(VLOOKUP($E118,'Country Indicator Data'!$B$4:$N$194,10,FALSE)="x","x",ROUND(IF(VLOOKUP($E118,'Country Indicator Data'!$B$4:$N$194,10,FALSE)&gt;T$3,0,IF(VLOOKUP($E118,'Country Indicator Data'!$B$4:$N$194,10,FALSE)&lt;T$4,5,(T$3-VLOOKUP($E118,'Country Indicator Data'!$B$4:$N$194,10,FALSE))/(T$3-T$4)*5)),1))))</f>
        <v>3</v>
      </c>
      <c r="U118" s="188">
        <f>IF(B118="Regional crisis",((IF(VLOOKUP($C118,'Regional Crises'!$B$1:$R$66,15,FALSE)="x","x",ROUND(IF(VLOOKUP($C118,'Regional Crises'!$B$1:$R$66,15,FALSE)&gt;U$3,0,IF(VLOOKUP($C118,'Regional Crises'!$B$1:$R$66,15,FALSE)&lt;U$4,5,(U$3-VLOOKUP($C118,'Regional Crises'!$B$1:$R$66,15,FALSE))/(U$3-U$4)*5)),1)))),(IF(VLOOKUP($E118,'Country Indicator Data'!$B$4:$N$194,11,FALSE)="x","x",ROUND(IF(VLOOKUP($E118,'Country Indicator Data'!$B$4:$N$194,11,FALSE)&gt;U$3,0,IF(VLOOKUP($E118,'Country Indicator Data'!$B$4:$N$194,11,FALSE)&lt;U$4,5,(U$3-VLOOKUP($E118,'Country Indicator Data'!$B$4:$N$194,11,FALSE))/(U$3-U$4)*5)),1))))</f>
        <v>2.6</v>
      </c>
      <c r="V118" s="188">
        <f>IF(B118="Regional crisis",((IF(VLOOKUP($C118,'Regional Crises'!$B$1:$R$66,16,FALSE)="x","x",ROUND(IF(VLOOKUP($C118,'Regional Crises'!$B$1:$R$66,16,FALSE)&gt;V$3,0,IF(VLOOKUP($C118,'Regional Crises'!$B$1:$R$66,16,FALSE)&lt;V$4,5,(V$3-VLOOKUP($C118,'Regional Crises'!$B$1:$R$66,16,FALSE))/(V$3-V$4)*5)),1)))),(IF(VLOOKUP($E118,'Country Indicator Data'!$B$4:$N$194,12,FALSE)="x","x",ROUND(IF(VLOOKUP($E118,'Country Indicator Data'!$B$4:$N$194,12,FALSE)&gt;V$3,0,IF(VLOOKUP($E118,'Country Indicator Data'!$B$4:$N$194,12,FALSE)&lt;V$4,5,(V$3-VLOOKUP($E118,'Country Indicator Data'!$B$4:$N$194,12,FALSE))/(V$3-V$4)*5)),1))))</f>
        <v>2.1</v>
      </c>
      <c r="W118" s="188">
        <f t="shared" si="41"/>
        <v>2.8</v>
      </c>
      <c r="X118" s="188">
        <f t="shared" si="42"/>
        <v>2.9</v>
      </c>
      <c r="Y118" s="212">
        <f>IF('Core Indicators'!FC115="x","x",IF('Core Indicators'!FC115&gt;=5,5,IF('Core Indicators'!FC115&gt;=4,4,IF('Core Indicators'!FC115&gt;=3,3,IF('Core Indicators'!FC115&gt;=2,2,IF('Core Indicators'!FC115&gt;=1,1,0))))))</f>
        <v>2</v>
      </c>
      <c r="Z118" s="188">
        <f t="shared" si="43"/>
        <v>2</v>
      </c>
      <c r="AA118" s="212">
        <f>'Crisis Indicator Data'!Y115</f>
        <v>0</v>
      </c>
      <c r="AB118" s="212">
        <f>'Crisis Indicator Data'!Z115</f>
        <v>0</v>
      </c>
      <c r="AC118" s="212">
        <f>'Crisis Indicator Data'!AA115</f>
        <v>0</v>
      </c>
      <c r="AD118" s="212">
        <f>'Crisis Indicator Data'!AB115</f>
        <v>0</v>
      </c>
      <c r="AE118" s="212">
        <f t="shared" si="33"/>
        <v>0</v>
      </c>
      <c r="AF118" s="212">
        <f>'Crisis Indicator Data'!AC115</f>
        <v>0</v>
      </c>
      <c r="AG118" s="212">
        <f>'Crisis Indicator Data'!AD115</f>
        <v>0</v>
      </c>
      <c r="AH118" s="212">
        <f t="shared" si="34"/>
        <v>0</v>
      </c>
      <c r="AI118" s="212">
        <f>'Crisis Indicator Data'!AE115</f>
        <v>0</v>
      </c>
      <c r="AJ118" s="212">
        <f>'Crisis Indicator Data'!AF115</f>
        <v>0</v>
      </c>
      <c r="AK118" s="212">
        <f>'Crisis Indicator Data'!AG115</f>
        <v>3</v>
      </c>
      <c r="AL118" s="212">
        <f t="shared" si="35"/>
        <v>3</v>
      </c>
      <c r="AM118" s="188">
        <f t="shared" si="44"/>
        <v>1</v>
      </c>
      <c r="AN118" s="188">
        <f t="shared" si="45"/>
        <v>1.5</v>
      </c>
    </row>
    <row r="119" spans="1:40" ht="13.5" customHeight="1" x14ac:dyDescent="0.3">
      <c r="A119" s="199" t="str">
        <f>'Crisis Indicator Data'!A116</f>
        <v>Burundi and DRC refugees in Rwanda</v>
      </c>
      <c r="B119" s="200" t="str">
        <f>'Crisis Indicator Data'!B116</f>
        <v>International displacement</v>
      </c>
      <c r="C119" s="200" t="str">
        <f>'Crisis Indicator Data'!C116</f>
        <v>RWA002</v>
      </c>
      <c r="D119" s="200" t="str">
        <f>'Crisis Indicator Data'!D116</f>
        <v>Rwanda</v>
      </c>
      <c r="E119" s="201" t="str">
        <f>'Crisis Indicator Data'!E116</f>
        <v>RWA</v>
      </c>
      <c r="F119" s="188">
        <f>IF(B119="Regional crisis",(IF(VLOOKUP($C119,'Regional Crises'!$B$1:$R$66,7,FALSE)="x","x",ROUND(IF(VLOOKUP($C119,'Regional Crises'!$B$1:$R$66,7,FALSE)&gt;$F$3,5,IF(VLOOKUP($C119,'Regional Crises'!$B$1:$R$66,7,FALSE)&lt;F$4,0,($F$3-VLOOKUP($C119,'Regional Crises'!$B$1:$R$66,7,FALSE))/($F$3-$F$4)*5)),1))),IF(VLOOKUP($E119,'Country Indicator Data'!$B$4:$N$194,3,FALSE)="x","x",ROUND(IF(VLOOKUP($E119,'Country Indicator Data'!$B$4:$N$194,3,FALSE)&gt;$F$3,5,IF(VLOOKUP($E119,'Country Indicator Data'!$B$4:$N$194,3,FALSE)&lt;$F$4,0,($F$3-VLOOKUP($E119,'Country Indicator Data'!$B$4:$N$194,3,FALSE))/($F$3-$F$4)*5)),1)))</f>
        <v>3.2</v>
      </c>
      <c r="G119" s="188">
        <f>IF(B119="Regional crisis",(IF(VLOOKUP($C119,'Regional Crises'!$B$1:$R$66,9,FALSE)="x","x",ROUND(IF(VLOOKUP($C119,'Regional Crises'!$B$1:$R$66,9,FALSE)&gt;G$3,5,IF(VLOOKUP($C119,'Regional Crises'!$B$1:$R$66,9,FALSE)&lt;G$4,0,(G$3-VLOOKUP($C119,'Regional Crises'!$B$1:$R$66,9,FALSE))/(G$3-G$4)*5)),1))),IF(VLOOKUP($E119,'Country Indicator Data'!$B$4:$N$194,5,FALSE)="x","x",ROUND(IF(VLOOKUP($E119,'Country Indicator Data'!$B$4:$N$194,5,FALSE)&gt;G$3,5,IF(VLOOKUP($E119,'Country Indicator Data'!$B$4:$N$194,5,FALSE)&lt;G$4,0,(G$3-VLOOKUP($E119,'Country Indicator Data'!$B$4:$N$194,5,FALSE))/(G$3-G$4)*5)),1)))</f>
        <v>3</v>
      </c>
      <c r="H119" s="188">
        <f t="shared" si="36"/>
        <v>3.1</v>
      </c>
      <c r="I119" s="188">
        <f>IF(B119="Regional crisis",(IF(VLOOKUP($C119,'Regional Crises'!$B$1:$R$66,6,FALSE)="x","x",ROUND(IF(VLOOKUP($C119,'Regional Crises'!$B$1:$R$66,6,FALSE)&gt;I$3,5,IF(VLOOKUP($C119,'Regional Crises'!$B$1:$R$66,6,FALSE)&lt;I$4,0,5-(I$3-VLOOKUP($C119,'Regional Crises'!$B$1:$R$66,6,FALSE))/(I$3-I$4)*5)),1))),IF(VLOOKUP($E119,'Country Indicator Data'!$B$4:$N$194,2,FALSE)="x","x",ROUND(IF(VLOOKUP($E119,'Country Indicator Data'!$B$4:$N$194,2,FALSE)&gt;I$3,5,IF(VLOOKUP($E119,'Country Indicator Data'!$B$4:$N$194,2,FALSE)&lt;I$4,0,5-(I$3-VLOOKUP($E119,'Country Indicator Data'!$B$4:$N$194,2,FALSE))/(I$3-I$4)*5)),1)))</f>
        <v>1.4</v>
      </c>
      <c r="J119" s="188">
        <f>IF(B119="Regional crisis",(IF(VLOOKUP($C119,'Regional Crises'!$B$1:$R$66,8,FALSE)="x","x",ROUND(IF(VLOOKUP($C119,'Regional Crises'!$B$1:$R$66,8,FALSE)&gt;J$3,5,IF(VLOOKUP($C119,'Regional Crises'!$B$1:$R$66,8,FALSE)&lt;J$4,0,5-(J$3-VLOOKUP($C119,'Regional Crises'!$B$1:$R$66,8,FALSE))/(J$3-J$4)*5)),1))),IF(VLOOKUP($E119,'Country Indicator Data'!$B$4:$N$194,4,FALSE)="x","x",ROUND(IF(VLOOKUP($E119,'Country Indicator Data'!$B$4:$N$194,4,FALSE)&gt;J$3,5,IF(VLOOKUP($E119,'Country Indicator Data'!$B$4:$N$194,4,FALSE)&lt;J$4,0,5-(J$3-VLOOKUP($E119,'Country Indicator Data'!$B$4:$N$194,4,FALSE))/(J$3-J$4)*5)),1)))</f>
        <v>5</v>
      </c>
      <c r="K119" s="188">
        <f t="shared" si="37"/>
        <v>3.2</v>
      </c>
      <c r="L119" s="188">
        <f>IF(B119="Regional crisis",(IF(VLOOKUP($C119,'Regional Crises'!$B$1:$R$66,10,FALSE)="x","x",ROUND(IF(VLOOKUP($C119,'Regional Crises'!$B$1:$R$66,10,FALSE)&gt;L$3,5,IF(VLOOKUP($C119,'Regional Crises'!$B$1:$R$66,10,FALSE)&lt;L$4,0,5-(L$3-VLOOKUP($C119,'Regional Crises'!$B$1:$R$66,10,FALSE))/(L$3-L$4)*5)),1))),IF(VLOOKUP($E119,'Country Indicator Data'!$B$4:$N$194,6,FALSE)="x","x",ROUND(IF(VLOOKUP($E119,'Country Indicator Data'!$B$4:$N$194,6,FALSE)&gt;L$3,5,IF(VLOOKUP($E119,'Country Indicator Data'!$B$4:$N$194,6,FALSE)&lt;L$4,0,5-(L$3-VLOOKUP($E119,'Country Indicator Data'!$B$4:$N$194,6,FALSE))/(L$3-L$4)*5)),1)))</f>
        <v>2.7</v>
      </c>
      <c r="M119" s="188">
        <f>IF(B119="Regional crisis",(IF(VLOOKUP($C119,'Regional Crises'!$B$1:$R$66,11,FALSE)="x","x",ROUND(IF(VLOOKUP($C119,'Regional Crises'!$B$1:$R$66,11,FALSE)&gt;M$3,5,IF(VLOOKUP($C119,'Regional Crises'!$B$1:$R$66,11,FALSE)&lt;M$4,0,5-(M$3-VLOOKUP($C119,'Regional Crises'!$B$1:$R$66,11,FALSE))/(M$3-M$4)*5)),1))),IF(VLOOKUP($E119,'Country Indicator Data'!$B$4:$N$194,7,FALSE)="x","x",ROUND(IF(VLOOKUP($E119,'Country Indicator Data'!$B$4:$N$194,7,FALSE)&gt;M$3,5,IF(VLOOKUP($E119,'Country Indicator Data'!$B$4:$N$194,7,FALSE)&lt;M$4,0,5-(M$3-VLOOKUP($E119,'Country Indicator Data'!$B$4:$N$194,7,FALSE))/(M$3-M$4)*5)),1)))</f>
        <v>2.2999999999999998</v>
      </c>
      <c r="N119" s="188">
        <f t="shared" si="38"/>
        <v>2.5</v>
      </c>
      <c r="O119" s="188">
        <f t="shared" si="39"/>
        <v>2.9333333333333336</v>
      </c>
      <c r="P119" s="188">
        <f>IF(B119="Regional crisis",VLOOKUP(C119,'Regional Crises'!$B$1:$R$69,12,FALSE),VLOOKUP(E119,'Country Indicator Data'!$B$4:$I$194,8,FALSE))</f>
        <v>2</v>
      </c>
      <c r="Q119" s="188" t="str">
        <f>IF($B119="Regional crisis",((IF(VLOOKUP($C119,'Regional Crises'!$B$1:$R$66,13,FALSE)="x","x",ROUND(IF(VLOOKUP($C119,'Regional Crises'!$B$1:$R$66,13,FALSE)&gt;Q$3,5,IF(VLOOKUP($C119,'Regional Crises'!$B$1:$R$66,13,FALSE)&lt;Q$4,0,5-(LOG(Q$3)-LOG(VLOOKUP($C119,'Regional Crises'!$B$1:$R$66,13,FALSE)))/(LOG(Q$3)-LOG(Q$4))*5)),1)))),(IF(VLOOKUP($E119,'Country Indicator Data'!$B$4:$N$194,9,FALSE)="x","x",ROUND(IF(VLOOKUP($E119,'Country Indicator Data'!$B$4:$N$194,9,FALSE)&gt;Q$3,5,IF(VLOOKUP($E119,'Country Indicator Data'!$B$4:$N$194,9,FALSE)&lt;Q$4,0,5-(LOG(Q$3)-LOG(VLOOKUP($E119,'Country Indicator Data'!$B$4:$N$194,9,FALSE)))/(LOG(Q$3)-LOG(Q$4))*5)),1))))</f>
        <v>x</v>
      </c>
      <c r="R119" s="188">
        <f t="shared" si="40"/>
        <v>2</v>
      </c>
      <c r="S119" s="188">
        <f>IF(B119="Regional crisis",((IF(VLOOKUP($C119,'Regional Crises'!$B$1:$R$66,17,FALSE)="x","x",ROUND(IF(VLOOKUP($C119,'Regional Crises'!$B$1:$R$66,17,FALSE)&gt;S$3,0,IF(VLOOKUP($C119,'Regional Crises'!$B$1:$R$66,17,FALSE)&lt;S$4,5,(S$3-VLOOKUP($C119,'Regional Crises'!$B$1:$R$66,17,FALSE))/(S$3-S$4)*5)),1)))),(IF(VLOOKUP($E119,'Country Indicator Data'!$B$4:$N$194,13,FALSE)="x","x",ROUND(IF(VLOOKUP($E119,'Country Indicator Data'!$B$4:$N$194,13,FALSE)&gt;S$3,0,IF(VLOOKUP($E119,'Country Indicator Data'!$B$4:$N$194,13,FALSE)&lt;S$4,5,(S$3-VLOOKUP($E119,'Country Indicator Data'!$B$4:$N$194,13,FALSE))/(S$3-S$4)*5)),1))))</f>
        <v>2.4</v>
      </c>
      <c r="T119" s="188">
        <f>IF(B119="Regional crisis",((IF(VLOOKUP($C119,'Regional Crises'!$B$1:$R$66,14,FALSE)="x","x",ROUND(IF(VLOOKUP($C119,'Regional Crises'!$B$1:$R$66,14,FALSE)&gt;T$3,0,IF(VLOOKUP($C119,'Regional Crises'!$B$1:$R$66,14,FALSE)&lt;T$4,5,(T$3-VLOOKUP($C119,'Regional Crises'!$B$1:$R$66,14,FALSE))/(T$3-T$4)*5)),1)))),(IF(VLOOKUP($E119,'Country Indicator Data'!$B$4:$N$194,10,FALSE)="x","x",ROUND(IF(VLOOKUP($E119,'Country Indicator Data'!$B$4:$N$194,10,FALSE)&gt;T$3,0,IF(VLOOKUP($E119,'Country Indicator Data'!$B$4:$N$194,10,FALSE)&lt;T$4,5,(T$3-VLOOKUP($E119,'Country Indicator Data'!$B$4:$N$194,10,FALSE))/(T$3-T$4)*5)),1))))</f>
        <v>2.4</v>
      </c>
      <c r="U119" s="188">
        <f>IF(B119="Regional crisis",((IF(VLOOKUP($C119,'Regional Crises'!$B$1:$R$66,15,FALSE)="x","x",ROUND(IF(VLOOKUP($C119,'Regional Crises'!$B$1:$R$66,15,FALSE)&gt;U$3,0,IF(VLOOKUP($C119,'Regional Crises'!$B$1:$R$66,15,FALSE)&lt;U$4,5,(U$3-VLOOKUP($C119,'Regional Crises'!$B$1:$R$66,15,FALSE))/(U$3-U$4)*5)),1)))),(IF(VLOOKUP($E119,'Country Indicator Data'!$B$4:$N$194,11,FALSE)="x","x",ROUND(IF(VLOOKUP($E119,'Country Indicator Data'!$B$4:$N$194,11,FALSE)&gt;U$3,0,IF(VLOOKUP($E119,'Country Indicator Data'!$B$4:$N$194,11,FALSE)&lt;U$4,5,(U$3-VLOOKUP($E119,'Country Indicator Data'!$B$4:$N$194,11,FALSE))/(U$3-U$4)*5)),1))))</f>
        <v>3.1</v>
      </c>
      <c r="V119" s="188">
        <f>IF(B119="Regional crisis",((IF(VLOOKUP($C119,'Regional Crises'!$B$1:$R$66,16,FALSE)="x","x",ROUND(IF(VLOOKUP($C119,'Regional Crises'!$B$1:$R$66,16,FALSE)&gt;V$3,0,IF(VLOOKUP($C119,'Regional Crises'!$B$1:$R$66,16,FALSE)&lt;V$4,5,(V$3-VLOOKUP($C119,'Regional Crises'!$B$1:$R$66,16,FALSE))/(V$3-V$4)*5)),1)))),(IF(VLOOKUP($E119,'Country Indicator Data'!$B$4:$N$194,12,FALSE)="x","x",ROUND(IF(VLOOKUP($E119,'Country Indicator Data'!$B$4:$N$194,12,FALSE)&gt;V$3,0,IF(VLOOKUP($E119,'Country Indicator Data'!$B$4:$N$194,12,FALSE)&lt;V$4,5,(V$3-VLOOKUP($E119,'Country Indicator Data'!$B$4:$N$194,12,FALSE))/(V$3-V$4)*5)),1))))</f>
        <v>3.9</v>
      </c>
      <c r="W119" s="188">
        <f t="shared" si="41"/>
        <v>3</v>
      </c>
      <c r="X119" s="188">
        <f t="shared" si="42"/>
        <v>2.6</v>
      </c>
      <c r="Y119" s="212">
        <f>IF('Core Indicators'!FC116="x","x",IF('Core Indicators'!FC116&gt;=5,5,IF('Core Indicators'!FC116&gt;=4,4,IF('Core Indicators'!FC116&gt;=3,3,IF('Core Indicators'!FC116&gt;=2,2,IF('Core Indicators'!FC116&gt;=1,1,0))))))</f>
        <v>2</v>
      </c>
      <c r="Z119" s="188">
        <f t="shared" si="43"/>
        <v>2</v>
      </c>
      <c r="AA119" s="212">
        <f>'Crisis Indicator Data'!Y116</f>
        <v>1</v>
      </c>
      <c r="AB119" s="212">
        <f>'Crisis Indicator Data'!Z116</f>
        <v>0</v>
      </c>
      <c r="AC119" s="212">
        <f>'Crisis Indicator Data'!AA116</f>
        <v>0</v>
      </c>
      <c r="AD119" s="212">
        <f>'Crisis Indicator Data'!AB116</f>
        <v>0</v>
      </c>
      <c r="AE119" s="212">
        <f t="shared" si="33"/>
        <v>1</v>
      </c>
      <c r="AF119" s="212">
        <f>'Crisis Indicator Data'!AC116</f>
        <v>0</v>
      </c>
      <c r="AG119" s="212">
        <f>'Crisis Indicator Data'!AD116</f>
        <v>2</v>
      </c>
      <c r="AH119" s="212">
        <f t="shared" si="34"/>
        <v>2</v>
      </c>
      <c r="AI119" s="212">
        <f>'Crisis Indicator Data'!AE116</f>
        <v>0</v>
      </c>
      <c r="AJ119" s="212">
        <f>'Crisis Indicator Data'!AF116</f>
        <v>0</v>
      </c>
      <c r="AK119" s="212">
        <f>'Crisis Indicator Data'!AG116</f>
        <v>1</v>
      </c>
      <c r="AL119" s="212">
        <f t="shared" si="35"/>
        <v>1</v>
      </c>
      <c r="AM119" s="188">
        <f t="shared" si="44"/>
        <v>1</v>
      </c>
      <c r="AN119" s="188">
        <f t="shared" si="45"/>
        <v>1.5</v>
      </c>
    </row>
    <row r="120" spans="1:40" ht="13.5" customHeight="1" x14ac:dyDescent="0.3">
      <c r="A120" s="199" t="str">
        <f>'Crisis Indicator Data'!A117</f>
        <v>Drought in Senegal</v>
      </c>
      <c r="B120" s="200" t="str">
        <f>'Crisis Indicator Data'!B117</f>
        <v>Drought</v>
      </c>
      <c r="C120" s="200" t="str">
        <f>'Crisis Indicator Data'!C117</f>
        <v>SEN002</v>
      </c>
      <c r="D120" s="200" t="str">
        <f>'Crisis Indicator Data'!D117</f>
        <v>Senegal</v>
      </c>
      <c r="E120" s="201" t="str">
        <f>'Crisis Indicator Data'!E117</f>
        <v>SEN</v>
      </c>
      <c r="F120" s="188">
        <f>IF(B120="Regional crisis",(IF(VLOOKUP($C120,'Regional Crises'!$B$1:$R$66,7,FALSE)="x","x",ROUND(IF(VLOOKUP($C120,'Regional Crises'!$B$1:$R$66,7,FALSE)&gt;$F$3,5,IF(VLOOKUP($C120,'Regional Crises'!$B$1:$R$66,7,FALSE)&lt;F$4,0,($F$3-VLOOKUP($C120,'Regional Crises'!$B$1:$R$66,7,FALSE))/($F$3-$F$4)*5)),1))),IF(VLOOKUP($E120,'Country Indicator Data'!$B$4:$N$194,3,FALSE)="x","x",ROUND(IF(VLOOKUP($E120,'Country Indicator Data'!$B$4:$N$194,3,FALSE)&gt;$F$3,5,IF(VLOOKUP($E120,'Country Indicator Data'!$B$4:$N$194,3,FALSE)&lt;$F$4,0,($F$3-VLOOKUP($E120,'Country Indicator Data'!$B$4:$N$194,3,FALSE))/($F$3-$F$4)*5)),1)))</f>
        <v>1.8</v>
      </c>
      <c r="G120" s="188">
        <f>IF(B120="Regional crisis",(IF(VLOOKUP($C120,'Regional Crises'!$B$1:$R$66,9,FALSE)="x","x",ROUND(IF(VLOOKUP($C120,'Regional Crises'!$B$1:$R$66,9,FALSE)&gt;G$3,5,IF(VLOOKUP($C120,'Regional Crises'!$B$1:$R$66,9,FALSE)&lt;G$4,0,(G$3-VLOOKUP($C120,'Regional Crises'!$B$1:$R$66,9,FALSE))/(G$3-G$4)*5)),1))),IF(VLOOKUP($E120,'Country Indicator Data'!$B$4:$N$194,5,FALSE)="x","x",ROUND(IF(VLOOKUP($E120,'Country Indicator Data'!$B$4:$N$194,5,FALSE)&gt;G$3,5,IF(VLOOKUP($E120,'Country Indicator Data'!$B$4:$N$194,5,FALSE)&lt;G$4,0,(G$3-VLOOKUP($E120,'Country Indicator Data'!$B$4:$N$194,5,FALSE))/(G$3-G$4)*5)),1)))</f>
        <v>1.5</v>
      </c>
      <c r="H120" s="188">
        <f t="shared" si="36"/>
        <v>1.65</v>
      </c>
      <c r="I120" s="188">
        <f>IF(B120="Regional crisis",(IF(VLOOKUP($C120,'Regional Crises'!$B$1:$R$66,6,FALSE)="x","x",ROUND(IF(VLOOKUP($C120,'Regional Crises'!$B$1:$R$66,6,FALSE)&gt;I$3,5,IF(VLOOKUP($C120,'Regional Crises'!$B$1:$R$66,6,FALSE)&lt;I$4,0,5-(I$3-VLOOKUP($C120,'Regional Crises'!$B$1:$R$66,6,FALSE))/(I$3-I$4)*5)),1))),IF(VLOOKUP($E120,'Country Indicator Data'!$B$4:$N$194,2,FALSE)="x","x",ROUND(IF(VLOOKUP($E120,'Country Indicator Data'!$B$4:$N$194,2,FALSE)&gt;I$3,5,IF(VLOOKUP($E120,'Country Indicator Data'!$B$4:$N$194,2,FALSE)&lt;I$4,0,5-(I$3-VLOOKUP($E120,'Country Indicator Data'!$B$4:$N$194,2,FALSE))/(I$3-I$4)*5)),1)))</f>
        <v>3.6</v>
      </c>
      <c r="J120" s="188">
        <f>IF(B120="Regional crisis",(IF(VLOOKUP($C120,'Regional Crises'!$B$1:$R$66,8,FALSE)="x","x",ROUND(IF(VLOOKUP($C120,'Regional Crises'!$B$1:$R$66,8,FALSE)&gt;J$3,5,IF(VLOOKUP($C120,'Regional Crises'!$B$1:$R$66,8,FALSE)&lt;J$4,0,5-(J$3-VLOOKUP($C120,'Regional Crises'!$B$1:$R$66,8,FALSE))/(J$3-J$4)*5)),1))),IF(VLOOKUP($E120,'Country Indicator Data'!$B$4:$N$194,4,FALSE)="x","x",ROUND(IF(VLOOKUP($E120,'Country Indicator Data'!$B$4:$N$194,4,FALSE)&gt;J$3,5,IF(VLOOKUP($E120,'Country Indicator Data'!$B$4:$N$194,4,FALSE)&lt;J$4,0,5-(J$3-VLOOKUP($E120,'Country Indicator Data'!$B$4:$N$194,4,FALSE))/(J$3-J$4)*5)),1)))</f>
        <v>0</v>
      </c>
      <c r="K120" s="188">
        <f t="shared" si="37"/>
        <v>1.8</v>
      </c>
      <c r="L120" s="188">
        <f>IF(B120="Regional crisis",(IF(VLOOKUP($C120,'Regional Crises'!$B$1:$R$66,10,FALSE)="x","x",ROUND(IF(VLOOKUP($C120,'Regional Crises'!$B$1:$R$66,10,FALSE)&gt;L$3,5,IF(VLOOKUP($C120,'Regional Crises'!$B$1:$R$66,10,FALSE)&lt;L$4,0,5-(L$3-VLOOKUP($C120,'Regional Crises'!$B$1:$R$66,10,FALSE))/(L$3-L$4)*5)),1))),IF(VLOOKUP($E120,'Country Indicator Data'!$B$4:$N$194,6,FALSE)="x","x",ROUND(IF(VLOOKUP($E120,'Country Indicator Data'!$B$4:$N$194,6,FALSE)&gt;L$3,5,IF(VLOOKUP($E120,'Country Indicator Data'!$B$4:$N$194,6,FALSE)&lt;L$4,0,5-(L$3-VLOOKUP($E120,'Country Indicator Data'!$B$4:$N$194,6,FALSE))/(L$3-L$4)*5)),1)))</f>
        <v>3.5</v>
      </c>
      <c r="M120" s="188">
        <f>IF(B120="Regional crisis",(IF(VLOOKUP($C120,'Regional Crises'!$B$1:$R$66,11,FALSE)="x","x",ROUND(IF(VLOOKUP($C120,'Regional Crises'!$B$1:$R$66,11,FALSE)&gt;M$3,5,IF(VLOOKUP($C120,'Regional Crises'!$B$1:$R$66,11,FALSE)&lt;M$4,0,5-(M$3-VLOOKUP($C120,'Regional Crises'!$B$1:$R$66,11,FALSE))/(M$3-M$4)*5)),1))),IF(VLOOKUP($E120,'Country Indicator Data'!$B$4:$N$194,7,FALSE)="x","x",ROUND(IF(VLOOKUP($E120,'Country Indicator Data'!$B$4:$N$194,7,FALSE)&gt;M$3,5,IF(VLOOKUP($E120,'Country Indicator Data'!$B$4:$N$194,7,FALSE)&lt;M$4,0,5-(M$3-VLOOKUP($E120,'Country Indicator Data'!$B$4:$N$194,7,FALSE))/(M$3-M$4)*5)),1)))</f>
        <v>1.9</v>
      </c>
      <c r="N120" s="188">
        <f t="shared" si="38"/>
        <v>2.7</v>
      </c>
      <c r="O120" s="188">
        <f t="shared" si="39"/>
        <v>2.0500000000000003</v>
      </c>
      <c r="P120" s="188">
        <f>IF(B120="Regional crisis",VLOOKUP(C120,'Regional Crises'!$B$1:$R$69,12,FALSE),VLOOKUP(E120,'Country Indicator Data'!$B$4:$I$194,8,FALSE))</f>
        <v>2</v>
      </c>
      <c r="Q120" s="188">
        <f>IF($B120="Regional crisis",((IF(VLOOKUP($C120,'Regional Crises'!$B$1:$R$66,13,FALSE)="x","x",ROUND(IF(VLOOKUP($C120,'Regional Crises'!$B$1:$R$66,13,FALSE)&gt;Q$3,5,IF(VLOOKUP($C120,'Regional Crises'!$B$1:$R$66,13,FALSE)&lt;Q$4,0,5-(LOG(Q$3)-LOG(VLOOKUP($C120,'Regional Crises'!$B$1:$R$66,13,FALSE)))/(LOG(Q$3)-LOG(Q$4))*5)),1)))),(IF(VLOOKUP($E120,'Country Indicator Data'!$B$4:$N$194,9,FALSE)="x","x",ROUND(IF(VLOOKUP($E120,'Country Indicator Data'!$B$4:$N$194,9,FALSE)&gt;Q$3,5,IF(VLOOKUP($E120,'Country Indicator Data'!$B$4:$N$194,9,FALSE)&lt;Q$4,0,5-(LOG(Q$3)-LOG(VLOOKUP($E120,'Country Indicator Data'!$B$4:$N$194,9,FALSE)))/(LOG(Q$3)-LOG(Q$4))*5)),1))))</f>
        <v>0</v>
      </c>
      <c r="R120" s="188">
        <f t="shared" si="40"/>
        <v>1</v>
      </c>
      <c r="S120" s="188">
        <f>IF(B120="Regional crisis",((IF(VLOOKUP($C120,'Regional Crises'!$B$1:$R$66,17,FALSE)="x","x",ROUND(IF(VLOOKUP($C120,'Regional Crises'!$B$1:$R$66,17,FALSE)&gt;S$3,0,IF(VLOOKUP($C120,'Regional Crises'!$B$1:$R$66,17,FALSE)&lt;S$4,5,(S$3-VLOOKUP($C120,'Regional Crises'!$B$1:$R$66,17,FALSE))/(S$3-S$4)*5)),1)))),(IF(VLOOKUP($E120,'Country Indicator Data'!$B$4:$N$194,13,FALSE)="x","x",ROUND(IF(VLOOKUP($E120,'Country Indicator Data'!$B$4:$N$194,13,FALSE)&gt;S$3,0,IF(VLOOKUP($E120,'Country Indicator Data'!$B$4:$N$194,13,FALSE)&lt;S$4,5,(S$3-VLOOKUP($E120,'Country Indicator Data'!$B$4:$N$194,13,FALSE))/(S$3-S$4)*5)),1))))</f>
        <v>2.8</v>
      </c>
      <c r="T120" s="188">
        <f>IF(B120="Regional crisis",((IF(VLOOKUP($C120,'Regional Crises'!$B$1:$R$66,14,FALSE)="x","x",ROUND(IF(VLOOKUP($C120,'Regional Crises'!$B$1:$R$66,14,FALSE)&gt;T$3,0,IF(VLOOKUP($C120,'Regional Crises'!$B$1:$R$66,14,FALSE)&lt;T$4,5,(T$3-VLOOKUP($C120,'Regional Crises'!$B$1:$R$66,14,FALSE))/(T$3-T$4)*5)),1)))),(IF(VLOOKUP($E120,'Country Indicator Data'!$B$4:$N$194,10,FALSE)="x","x",ROUND(IF(VLOOKUP($E120,'Country Indicator Data'!$B$4:$N$194,10,FALSE)&gt;T$3,0,IF(VLOOKUP($E120,'Country Indicator Data'!$B$4:$N$194,10,FALSE)&lt;T$4,5,(T$3-VLOOKUP($E120,'Country Indicator Data'!$B$4:$N$194,10,FALSE))/(T$3-T$4)*5)),1))))</f>
        <v>2.7</v>
      </c>
      <c r="U120" s="188">
        <f>IF(B120="Regional crisis",((IF(VLOOKUP($C120,'Regional Crises'!$B$1:$R$66,15,FALSE)="x","x",ROUND(IF(VLOOKUP($C120,'Regional Crises'!$B$1:$R$66,15,FALSE)&gt;U$3,0,IF(VLOOKUP($C120,'Regional Crises'!$B$1:$R$66,15,FALSE)&lt;U$4,5,(U$3-VLOOKUP($C120,'Regional Crises'!$B$1:$R$66,15,FALSE))/(U$3-U$4)*5)),1)))),(IF(VLOOKUP($E120,'Country Indicator Data'!$B$4:$N$194,11,FALSE)="x","x",ROUND(IF(VLOOKUP($E120,'Country Indicator Data'!$B$4:$N$194,11,FALSE)&gt;U$3,0,IF(VLOOKUP($E120,'Country Indicator Data'!$B$4:$N$194,11,FALSE)&lt;U$4,5,(U$3-VLOOKUP($E120,'Country Indicator Data'!$B$4:$N$194,11,FALSE))/(U$3-U$4)*5)),1))))</f>
        <v>2</v>
      </c>
      <c r="V120" s="188">
        <f>IF(B120="Regional crisis",((IF(VLOOKUP($C120,'Regional Crises'!$B$1:$R$66,16,FALSE)="x","x",ROUND(IF(VLOOKUP($C120,'Regional Crises'!$B$1:$R$66,16,FALSE)&gt;V$3,0,IF(VLOOKUP($C120,'Regional Crises'!$B$1:$R$66,16,FALSE)&lt;V$4,5,(V$3-VLOOKUP($C120,'Regional Crises'!$B$1:$R$66,16,FALSE))/(V$3-V$4)*5)),1)))),(IF(VLOOKUP($E120,'Country Indicator Data'!$B$4:$N$194,12,FALSE)="x","x",ROUND(IF(VLOOKUP($E120,'Country Indicator Data'!$B$4:$N$194,12,FALSE)&gt;V$3,0,IF(VLOOKUP($E120,'Country Indicator Data'!$B$4:$N$194,12,FALSE)&lt;V$4,5,(V$3-VLOOKUP($E120,'Country Indicator Data'!$B$4:$N$194,12,FALSE))/(V$3-V$4)*5)),1))))</f>
        <v>1.5</v>
      </c>
      <c r="W120" s="188">
        <f t="shared" si="41"/>
        <v>2.2999999999999998</v>
      </c>
      <c r="X120" s="188">
        <f t="shared" si="42"/>
        <v>1.8</v>
      </c>
      <c r="Y120" s="212">
        <f>IF('Core Indicators'!FC117="x","x",IF('Core Indicators'!FC117&gt;=5,5,IF('Core Indicators'!FC117&gt;=4,4,IF('Core Indicators'!FC117&gt;=3,3,IF('Core Indicators'!FC117&gt;=2,2,IF('Core Indicators'!FC117&gt;=1,1,0))))))</f>
        <v>4</v>
      </c>
      <c r="Z120" s="188">
        <f t="shared" si="43"/>
        <v>4</v>
      </c>
      <c r="AA120" s="212">
        <f>'Crisis Indicator Data'!Y117</f>
        <v>1</v>
      </c>
      <c r="AB120" s="212">
        <f>'Crisis Indicator Data'!Z117</f>
        <v>0</v>
      </c>
      <c r="AC120" s="212">
        <f>'Crisis Indicator Data'!AA117</f>
        <v>0</v>
      </c>
      <c r="AD120" s="212">
        <f>'Crisis Indicator Data'!AB117</f>
        <v>0</v>
      </c>
      <c r="AE120" s="212">
        <f t="shared" si="33"/>
        <v>1</v>
      </c>
      <c r="AF120" s="212">
        <f>'Crisis Indicator Data'!AC117</f>
        <v>0</v>
      </c>
      <c r="AG120" s="212">
        <f>'Crisis Indicator Data'!AD117</f>
        <v>0</v>
      </c>
      <c r="AH120" s="212">
        <f t="shared" si="34"/>
        <v>0</v>
      </c>
      <c r="AI120" s="212">
        <f>'Crisis Indicator Data'!AE117</f>
        <v>0</v>
      </c>
      <c r="AJ120" s="212">
        <f>'Crisis Indicator Data'!AF117</f>
        <v>1</v>
      </c>
      <c r="AK120" s="212">
        <f>'Crisis Indicator Data'!AG117</f>
        <v>0</v>
      </c>
      <c r="AL120" s="212">
        <f t="shared" si="35"/>
        <v>1</v>
      </c>
      <c r="AM120" s="188">
        <f t="shared" si="44"/>
        <v>1</v>
      </c>
      <c r="AN120" s="188">
        <f t="shared" si="45"/>
        <v>2.5</v>
      </c>
    </row>
    <row r="121" spans="1:40" ht="13.5" customHeight="1" x14ac:dyDescent="0.3">
      <c r="A121" s="199" t="str">
        <f>'Crisis Indicator Data'!A118</f>
        <v>Complex crisis in Somalia</v>
      </c>
      <c r="B121" s="200" t="str">
        <f>'Crisis Indicator Data'!B118</f>
        <v>Complex crisis</v>
      </c>
      <c r="C121" s="200" t="str">
        <f>'Crisis Indicator Data'!C118</f>
        <v>SOM001</v>
      </c>
      <c r="D121" s="200" t="str">
        <f>'Crisis Indicator Data'!D118</f>
        <v>Somalia</v>
      </c>
      <c r="E121" s="201" t="str">
        <f>'Crisis Indicator Data'!E118</f>
        <v>SOM</v>
      </c>
      <c r="F121" s="188" t="str">
        <f>IF(B121="Regional crisis",(IF(VLOOKUP($C121,'Regional Crises'!$B$1:$R$66,7,FALSE)="x","x",ROUND(IF(VLOOKUP($C121,'Regional Crises'!$B$1:$R$66,7,FALSE)&gt;$F$3,5,IF(VLOOKUP($C121,'Regional Crises'!$B$1:$R$66,7,FALSE)&lt;F$4,0,($F$3-VLOOKUP($C121,'Regional Crises'!$B$1:$R$66,7,FALSE))/($F$3-$F$4)*5)),1))),IF(VLOOKUP($E121,'Country Indicator Data'!$B$4:$N$194,3,FALSE)="x","x",ROUND(IF(VLOOKUP($E121,'Country Indicator Data'!$B$4:$N$194,3,FALSE)&gt;$F$3,5,IF(VLOOKUP($E121,'Country Indicator Data'!$B$4:$N$194,3,FALSE)&lt;$F$4,0,($F$3-VLOOKUP($E121,'Country Indicator Data'!$B$4:$N$194,3,FALSE))/($F$3-$F$4)*5)),1)))</f>
        <v>x</v>
      </c>
      <c r="G121" s="188">
        <f>IF(B121="Regional crisis",(IF(VLOOKUP($C121,'Regional Crises'!$B$1:$R$66,9,FALSE)="x","x",ROUND(IF(VLOOKUP($C121,'Regional Crises'!$B$1:$R$66,9,FALSE)&gt;G$3,5,IF(VLOOKUP($C121,'Regional Crises'!$B$1:$R$66,9,FALSE)&lt;G$4,0,(G$3-VLOOKUP($C121,'Regional Crises'!$B$1:$R$66,9,FALSE))/(G$3-G$4)*5)),1))),IF(VLOOKUP($E121,'Country Indicator Data'!$B$4:$N$194,5,FALSE)="x","x",ROUND(IF(VLOOKUP($E121,'Country Indicator Data'!$B$4:$N$194,5,FALSE)&gt;G$3,5,IF(VLOOKUP($E121,'Country Indicator Data'!$B$4:$N$194,5,FALSE)&lt;G$4,0,(G$3-VLOOKUP($E121,'Country Indicator Data'!$B$4:$N$194,5,FALSE))/(G$3-G$4)*5)),1)))</f>
        <v>4.3</v>
      </c>
      <c r="H121" s="188">
        <f t="shared" si="36"/>
        <v>4.3</v>
      </c>
      <c r="I121" s="188">
        <f>IF(B121="Regional crisis",(IF(VLOOKUP($C121,'Regional Crises'!$B$1:$R$66,6,FALSE)="x","x",ROUND(IF(VLOOKUP($C121,'Regional Crises'!$B$1:$R$66,6,FALSE)&gt;I$3,5,IF(VLOOKUP($C121,'Regional Crises'!$B$1:$R$66,6,FALSE)&lt;I$4,0,5-(I$3-VLOOKUP($C121,'Regional Crises'!$B$1:$R$66,6,FALSE))/(I$3-I$4)*5)),1))),IF(VLOOKUP($E121,'Country Indicator Data'!$B$4:$N$194,2,FALSE)="x","x",ROUND(IF(VLOOKUP($E121,'Country Indicator Data'!$B$4:$N$194,2,FALSE)&gt;I$3,5,IF(VLOOKUP($E121,'Country Indicator Data'!$B$4:$N$194,2,FALSE)&lt;I$4,0,5-(I$3-VLOOKUP($E121,'Country Indicator Data'!$B$4:$N$194,2,FALSE))/(I$3-I$4)*5)),1)))</f>
        <v>0</v>
      </c>
      <c r="J121" s="188">
        <f>IF(B121="Regional crisis",(IF(VLOOKUP($C121,'Regional Crises'!$B$1:$R$66,8,FALSE)="x","x",ROUND(IF(VLOOKUP($C121,'Regional Crises'!$B$1:$R$66,8,FALSE)&gt;J$3,5,IF(VLOOKUP($C121,'Regional Crises'!$B$1:$R$66,8,FALSE)&lt;J$4,0,5-(J$3-VLOOKUP($C121,'Regional Crises'!$B$1:$R$66,8,FALSE))/(J$3-J$4)*5)),1))),IF(VLOOKUP($E121,'Country Indicator Data'!$B$4:$N$194,4,FALSE)="x","x",ROUND(IF(VLOOKUP($E121,'Country Indicator Data'!$B$4:$N$194,4,FALSE)&gt;J$3,5,IF(VLOOKUP($E121,'Country Indicator Data'!$B$4:$N$194,4,FALSE)&lt;J$4,0,5-(J$3-VLOOKUP($E121,'Country Indicator Data'!$B$4:$N$194,4,FALSE))/(J$3-J$4)*5)),1)))</f>
        <v>0</v>
      </c>
      <c r="K121" s="188">
        <f t="shared" si="37"/>
        <v>0</v>
      </c>
      <c r="L121" s="188" t="str">
        <f>IF(B121="Regional crisis",(IF(VLOOKUP($C121,'Regional Crises'!$B$1:$R$66,10,FALSE)="x","x",ROUND(IF(VLOOKUP($C121,'Regional Crises'!$B$1:$R$66,10,FALSE)&gt;L$3,5,IF(VLOOKUP($C121,'Regional Crises'!$B$1:$R$66,10,FALSE)&lt;L$4,0,5-(L$3-VLOOKUP($C121,'Regional Crises'!$B$1:$R$66,10,FALSE))/(L$3-L$4)*5)),1))),IF(VLOOKUP($E121,'Country Indicator Data'!$B$4:$N$194,6,FALSE)="x","x",ROUND(IF(VLOOKUP($E121,'Country Indicator Data'!$B$4:$N$194,6,FALSE)&gt;L$3,5,IF(VLOOKUP($E121,'Country Indicator Data'!$B$4:$N$194,6,FALSE)&lt;L$4,0,5-(L$3-VLOOKUP($E121,'Country Indicator Data'!$B$4:$N$194,6,FALSE))/(L$3-L$4)*5)),1)))</f>
        <v>x</v>
      </c>
      <c r="M121" s="188" t="str">
        <f>IF(B121="Regional crisis",(IF(VLOOKUP($C121,'Regional Crises'!$B$1:$R$66,11,FALSE)="x","x",ROUND(IF(VLOOKUP($C121,'Regional Crises'!$B$1:$R$66,11,FALSE)&gt;M$3,5,IF(VLOOKUP($C121,'Regional Crises'!$B$1:$R$66,11,FALSE)&lt;M$4,0,5-(M$3-VLOOKUP($C121,'Regional Crises'!$B$1:$R$66,11,FALSE))/(M$3-M$4)*5)),1))),IF(VLOOKUP($E121,'Country Indicator Data'!$B$4:$N$194,7,FALSE)="x","x",ROUND(IF(VLOOKUP($E121,'Country Indicator Data'!$B$4:$N$194,7,FALSE)&gt;M$3,5,IF(VLOOKUP($E121,'Country Indicator Data'!$B$4:$N$194,7,FALSE)&lt;M$4,0,5-(M$3-VLOOKUP($E121,'Country Indicator Data'!$B$4:$N$194,7,FALSE))/(M$3-M$4)*5)),1)))</f>
        <v>x</v>
      </c>
      <c r="N121" s="188" t="str">
        <f t="shared" si="38"/>
        <v>x</v>
      </c>
      <c r="O121" s="188">
        <f t="shared" si="39"/>
        <v>2.15</v>
      </c>
      <c r="P121" s="188">
        <f>IF(B121="Regional crisis",VLOOKUP(C121,'Regional Crises'!$B$1:$R$69,12,FALSE),VLOOKUP(E121,'Country Indicator Data'!$B$4:$I$194,8,FALSE))</f>
        <v>5</v>
      </c>
      <c r="Q121" s="188">
        <f>IF($B121="Regional crisis",((IF(VLOOKUP($C121,'Regional Crises'!$B$1:$R$66,13,FALSE)="x","x",ROUND(IF(VLOOKUP($C121,'Regional Crises'!$B$1:$R$66,13,FALSE)&gt;Q$3,5,IF(VLOOKUP($C121,'Regional Crises'!$B$1:$R$66,13,FALSE)&lt;Q$4,0,5-(LOG(Q$3)-LOG(VLOOKUP($C121,'Regional Crises'!$B$1:$R$66,13,FALSE)))/(LOG(Q$3)-LOG(Q$4))*5)),1)))),(IF(VLOOKUP($E121,'Country Indicator Data'!$B$4:$N$194,9,FALSE)="x","x",ROUND(IF(VLOOKUP($E121,'Country Indicator Data'!$B$4:$N$194,9,FALSE)&gt;Q$3,5,IF(VLOOKUP($E121,'Country Indicator Data'!$B$4:$N$194,9,FALSE)&lt;Q$4,0,5-(LOG(Q$3)-LOG(VLOOKUP($E121,'Country Indicator Data'!$B$4:$N$194,9,FALSE)))/(LOG(Q$3)-LOG(Q$4))*5)),1))))</f>
        <v>4.5999999999999996</v>
      </c>
      <c r="R121" s="188">
        <f t="shared" si="40"/>
        <v>4.8</v>
      </c>
      <c r="S121" s="188">
        <f>IF(B121="Regional crisis",((IF(VLOOKUP($C121,'Regional Crises'!$B$1:$R$66,17,FALSE)="x","x",ROUND(IF(VLOOKUP($C121,'Regional Crises'!$B$1:$R$66,17,FALSE)&gt;S$3,0,IF(VLOOKUP($C121,'Regional Crises'!$B$1:$R$66,17,FALSE)&lt;S$4,5,(S$3-VLOOKUP($C121,'Regional Crises'!$B$1:$R$66,17,FALSE))/(S$3-S$4)*5)),1)))),(IF(VLOOKUP($E121,'Country Indicator Data'!$B$4:$N$194,13,FALSE)="x","x",ROUND(IF(VLOOKUP($E121,'Country Indicator Data'!$B$4:$N$194,13,FALSE)&gt;S$3,0,IF(VLOOKUP($E121,'Country Indicator Data'!$B$4:$N$194,13,FALSE)&lt;S$4,5,(S$3-VLOOKUP($E121,'Country Indicator Data'!$B$4:$N$194,13,FALSE))/(S$3-S$4)*5)),1))))</f>
        <v>4.5999999999999996</v>
      </c>
      <c r="T121" s="188">
        <f>IF(B121="Regional crisis",((IF(VLOOKUP($C121,'Regional Crises'!$B$1:$R$66,14,FALSE)="x","x",ROUND(IF(VLOOKUP($C121,'Regional Crises'!$B$1:$R$66,14,FALSE)&gt;T$3,0,IF(VLOOKUP($C121,'Regional Crises'!$B$1:$R$66,14,FALSE)&lt;T$4,5,(T$3-VLOOKUP($C121,'Regional Crises'!$B$1:$R$66,14,FALSE))/(T$3-T$4)*5)),1)))),(IF(VLOOKUP($E121,'Country Indicator Data'!$B$4:$N$194,10,FALSE)="x","x",ROUND(IF(VLOOKUP($E121,'Country Indicator Data'!$B$4:$N$194,10,FALSE)&gt;T$3,0,IF(VLOOKUP($E121,'Country Indicator Data'!$B$4:$N$194,10,FALSE)&lt;T$4,5,(T$3-VLOOKUP($E121,'Country Indicator Data'!$B$4:$N$194,10,FALSE))/(T$3-T$4)*5)),1))))</f>
        <v>4.9000000000000004</v>
      </c>
      <c r="U121" s="188">
        <f>IF(B121="Regional crisis",((IF(VLOOKUP($C121,'Regional Crises'!$B$1:$R$66,15,FALSE)="x","x",ROUND(IF(VLOOKUP($C121,'Regional Crises'!$B$1:$R$66,15,FALSE)&gt;U$3,0,IF(VLOOKUP($C121,'Regional Crises'!$B$1:$R$66,15,FALSE)&lt;U$4,5,(U$3-VLOOKUP($C121,'Regional Crises'!$B$1:$R$66,15,FALSE))/(U$3-U$4)*5)),1)))),(IF(VLOOKUP($E121,'Country Indicator Data'!$B$4:$N$194,11,FALSE)="x","x",ROUND(IF(VLOOKUP($E121,'Country Indicator Data'!$B$4:$N$194,11,FALSE)&gt;U$3,0,IF(VLOOKUP($E121,'Country Indicator Data'!$B$4:$N$194,11,FALSE)&lt;U$4,5,(U$3-VLOOKUP($E121,'Country Indicator Data'!$B$4:$N$194,11,FALSE))/(U$3-U$4)*5)),1))))</f>
        <v>4.5</v>
      </c>
      <c r="V121" s="188">
        <f>IF(B121="Regional crisis",((IF(VLOOKUP($C121,'Regional Crises'!$B$1:$R$66,16,FALSE)="x","x",ROUND(IF(VLOOKUP($C121,'Regional Crises'!$B$1:$R$66,16,FALSE)&gt;V$3,0,IF(VLOOKUP($C121,'Regional Crises'!$B$1:$R$66,16,FALSE)&lt;V$4,5,(V$3-VLOOKUP($C121,'Regional Crises'!$B$1:$R$66,16,FALSE))/(V$3-V$4)*5)),1)))),(IF(VLOOKUP($E121,'Country Indicator Data'!$B$4:$N$194,12,FALSE)="x","x",ROUND(IF(VLOOKUP($E121,'Country Indicator Data'!$B$4:$N$194,12,FALSE)&gt;V$3,0,IF(VLOOKUP($E121,'Country Indicator Data'!$B$4:$N$194,12,FALSE)&lt;V$4,5,(V$3-VLOOKUP($E121,'Country Indicator Data'!$B$4:$N$194,12,FALSE))/(V$3-V$4)*5)),1))))</f>
        <v>4.7</v>
      </c>
      <c r="W121" s="188">
        <f t="shared" si="41"/>
        <v>4.7</v>
      </c>
      <c r="X121" s="188">
        <f t="shared" si="42"/>
        <v>3.9</v>
      </c>
      <c r="Y121" s="212">
        <f>IF('Core Indicators'!FC118="x","x",IF('Core Indicators'!FC118&gt;=5,5,IF('Core Indicators'!FC118&gt;=4,4,IF('Core Indicators'!FC118&gt;=3,3,IF('Core Indicators'!FC118&gt;=2,2,IF('Core Indicators'!FC118&gt;=1,1,0))))))</f>
        <v>5</v>
      </c>
      <c r="Z121" s="188">
        <f t="shared" si="43"/>
        <v>5</v>
      </c>
      <c r="AA121" s="212">
        <f>'Crisis Indicator Data'!Y118</f>
        <v>1</v>
      </c>
      <c r="AB121" s="212">
        <f>'Crisis Indicator Data'!Z118</f>
        <v>1</v>
      </c>
      <c r="AC121" s="212">
        <f>'Crisis Indicator Data'!AA118</f>
        <v>2</v>
      </c>
      <c r="AD121" s="212">
        <f>'Crisis Indicator Data'!AB118</f>
        <v>3</v>
      </c>
      <c r="AE121" s="212">
        <f t="shared" si="33"/>
        <v>3</v>
      </c>
      <c r="AF121" s="212">
        <f>'Crisis Indicator Data'!AC118</f>
        <v>1</v>
      </c>
      <c r="AG121" s="212">
        <f>'Crisis Indicator Data'!AD118</f>
        <v>2</v>
      </c>
      <c r="AH121" s="212">
        <f t="shared" si="34"/>
        <v>3</v>
      </c>
      <c r="AI121" s="212">
        <f>'Crisis Indicator Data'!AE118</f>
        <v>3</v>
      </c>
      <c r="AJ121" s="212">
        <f>'Crisis Indicator Data'!AF118</f>
        <v>2</v>
      </c>
      <c r="AK121" s="212">
        <f>'Crisis Indicator Data'!AG118</f>
        <v>2</v>
      </c>
      <c r="AL121" s="212">
        <f t="shared" si="35"/>
        <v>5</v>
      </c>
      <c r="AM121" s="188">
        <f t="shared" si="44"/>
        <v>4</v>
      </c>
      <c r="AN121" s="188">
        <f t="shared" si="45"/>
        <v>4.5</v>
      </c>
    </row>
    <row r="122" spans="1:40" ht="13.5" customHeight="1" x14ac:dyDescent="0.3">
      <c r="A122" s="199" t="str">
        <f>'Crisis Indicator Data'!A119</f>
        <v>Mixed Migration Flows in Somalia</v>
      </c>
      <c r="B122" s="200" t="str">
        <f>'Crisis Indicator Data'!B119</f>
        <v>International displacement</v>
      </c>
      <c r="C122" s="200" t="str">
        <f>'Crisis Indicator Data'!C119</f>
        <v>SOM002</v>
      </c>
      <c r="D122" s="200" t="str">
        <f>'Crisis Indicator Data'!D119</f>
        <v>Somalia</v>
      </c>
      <c r="E122" s="201" t="str">
        <f>'Crisis Indicator Data'!E119</f>
        <v>SOM</v>
      </c>
      <c r="F122" s="188" t="str">
        <f>IF(B122="Regional crisis",(IF(VLOOKUP($C122,'Regional Crises'!$B$1:$R$66,7,FALSE)="x","x",ROUND(IF(VLOOKUP($C122,'Regional Crises'!$B$1:$R$66,7,FALSE)&gt;$F$3,5,IF(VLOOKUP($C122,'Regional Crises'!$B$1:$R$66,7,FALSE)&lt;F$4,0,($F$3-VLOOKUP($C122,'Regional Crises'!$B$1:$R$66,7,FALSE))/($F$3-$F$4)*5)),1))),IF(VLOOKUP($E122,'Country Indicator Data'!$B$4:$N$194,3,FALSE)="x","x",ROUND(IF(VLOOKUP($E122,'Country Indicator Data'!$B$4:$N$194,3,FALSE)&gt;$F$3,5,IF(VLOOKUP($E122,'Country Indicator Data'!$B$4:$N$194,3,FALSE)&lt;$F$4,0,($F$3-VLOOKUP($E122,'Country Indicator Data'!$B$4:$N$194,3,FALSE))/($F$3-$F$4)*5)),1)))</f>
        <v>x</v>
      </c>
      <c r="G122" s="188">
        <f>IF(B122="Regional crisis",(IF(VLOOKUP($C122,'Regional Crises'!$B$1:$R$66,9,FALSE)="x","x",ROUND(IF(VLOOKUP($C122,'Regional Crises'!$B$1:$R$66,9,FALSE)&gt;G$3,5,IF(VLOOKUP($C122,'Regional Crises'!$B$1:$R$66,9,FALSE)&lt;G$4,0,(G$3-VLOOKUP($C122,'Regional Crises'!$B$1:$R$66,9,FALSE))/(G$3-G$4)*5)),1))),IF(VLOOKUP($E122,'Country Indicator Data'!$B$4:$N$194,5,FALSE)="x","x",ROUND(IF(VLOOKUP($E122,'Country Indicator Data'!$B$4:$N$194,5,FALSE)&gt;G$3,5,IF(VLOOKUP($E122,'Country Indicator Data'!$B$4:$N$194,5,FALSE)&lt;G$4,0,(G$3-VLOOKUP($E122,'Country Indicator Data'!$B$4:$N$194,5,FALSE))/(G$3-G$4)*5)),1)))</f>
        <v>4.3</v>
      </c>
      <c r="H122" s="188">
        <f t="shared" si="36"/>
        <v>4.3</v>
      </c>
      <c r="I122" s="188">
        <f>IF(B122="Regional crisis",(IF(VLOOKUP($C122,'Regional Crises'!$B$1:$R$66,6,FALSE)="x","x",ROUND(IF(VLOOKUP($C122,'Regional Crises'!$B$1:$R$66,6,FALSE)&gt;I$3,5,IF(VLOOKUP($C122,'Regional Crises'!$B$1:$R$66,6,FALSE)&lt;I$4,0,5-(I$3-VLOOKUP($C122,'Regional Crises'!$B$1:$R$66,6,FALSE))/(I$3-I$4)*5)),1))),IF(VLOOKUP($E122,'Country Indicator Data'!$B$4:$N$194,2,FALSE)="x","x",ROUND(IF(VLOOKUP($E122,'Country Indicator Data'!$B$4:$N$194,2,FALSE)&gt;I$3,5,IF(VLOOKUP($E122,'Country Indicator Data'!$B$4:$N$194,2,FALSE)&lt;I$4,0,5-(I$3-VLOOKUP($E122,'Country Indicator Data'!$B$4:$N$194,2,FALSE))/(I$3-I$4)*5)),1)))</f>
        <v>0</v>
      </c>
      <c r="J122" s="188">
        <f>IF(B122="Regional crisis",(IF(VLOOKUP($C122,'Regional Crises'!$B$1:$R$66,8,FALSE)="x","x",ROUND(IF(VLOOKUP($C122,'Regional Crises'!$B$1:$R$66,8,FALSE)&gt;J$3,5,IF(VLOOKUP($C122,'Regional Crises'!$B$1:$R$66,8,FALSE)&lt;J$4,0,5-(J$3-VLOOKUP($C122,'Regional Crises'!$B$1:$R$66,8,FALSE))/(J$3-J$4)*5)),1))),IF(VLOOKUP($E122,'Country Indicator Data'!$B$4:$N$194,4,FALSE)="x","x",ROUND(IF(VLOOKUP($E122,'Country Indicator Data'!$B$4:$N$194,4,FALSE)&gt;J$3,5,IF(VLOOKUP($E122,'Country Indicator Data'!$B$4:$N$194,4,FALSE)&lt;J$4,0,5-(J$3-VLOOKUP($E122,'Country Indicator Data'!$B$4:$N$194,4,FALSE))/(J$3-J$4)*5)),1)))</f>
        <v>0</v>
      </c>
      <c r="K122" s="188">
        <f t="shared" si="37"/>
        <v>0</v>
      </c>
      <c r="L122" s="188" t="str">
        <f>IF(B122="Regional crisis",(IF(VLOOKUP($C122,'Regional Crises'!$B$1:$R$66,10,FALSE)="x","x",ROUND(IF(VLOOKUP($C122,'Regional Crises'!$B$1:$R$66,10,FALSE)&gt;L$3,5,IF(VLOOKUP($C122,'Regional Crises'!$B$1:$R$66,10,FALSE)&lt;L$4,0,5-(L$3-VLOOKUP($C122,'Regional Crises'!$B$1:$R$66,10,FALSE))/(L$3-L$4)*5)),1))),IF(VLOOKUP($E122,'Country Indicator Data'!$B$4:$N$194,6,FALSE)="x","x",ROUND(IF(VLOOKUP($E122,'Country Indicator Data'!$B$4:$N$194,6,FALSE)&gt;L$3,5,IF(VLOOKUP($E122,'Country Indicator Data'!$B$4:$N$194,6,FALSE)&lt;L$4,0,5-(L$3-VLOOKUP($E122,'Country Indicator Data'!$B$4:$N$194,6,FALSE))/(L$3-L$4)*5)),1)))</f>
        <v>x</v>
      </c>
      <c r="M122" s="188" t="str">
        <f>IF(B122="Regional crisis",(IF(VLOOKUP($C122,'Regional Crises'!$B$1:$R$66,11,FALSE)="x","x",ROUND(IF(VLOOKUP($C122,'Regional Crises'!$B$1:$R$66,11,FALSE)&gt;M$3,5,IF(VLOOKUP($C122,'Regional Crises'!$B$1:$R$66,11,FALSE)&lt;M$4,0,5-(M$3-VLOOKUP($C122,'Regional Crises'!$B$1:$R$66,11,FALSE))/(M$3-M$4)*5)),1))),IF(VLOOKUP($E122,'Country Indicator Data'!$B$4:$N$194,7,FALSE)="x","x",ROUND(IF(VLOOKUP($E122,'Country Indicator Data'!$B$4:$N$194,7,FALSE)&gt;M$3,5,IF(VLOOKUP($E122,'Country Indicator Data'!$B$4:$N$194,7,FALSE)&lt;M$4,0,5-(M$3-VLOOKUP($E122,'Country Indicator Data'!$B$4:$N$194,7,FALSE))/(M$3-M$4)*5)),1)))</f>
        <v>x</v>
      </c>
      <c r="N122" s="188" t="str">
        <f t="shared" si="38"/>
        <v>x</v>
      </c>
      <c r="O122" s="188">
        <f t="shared" si="39"/>
        <v>2.15</v>
      </c>
      <c r="P122" s="188">
        <f>IF(B122="Regional crisis",VLOOKUP(C122,'Regional Crises'!$B$1:$R$69,12,FALSE),VLOOKUP(E122,'Country Indicator Data'!$B$4:$I$194,8,FALSE))</f>
        <v>5</v>
      </c>
      <c r="Q122" s="188">
        <f>IF($B122="Regional crisis",((IF(VLOOKUP($C122,'Regional Crises'!$B$1:$R$66,13,FALSE)="x","x",ROUND(IF(VLOOKUP($C122,'Regional Crises'!$B$1:$R$66,13,FALSE)&gt;Q$3,5,IF(VLOOKUP($C122,'Regional Crises'!$B$1:$R$66,13,FALSE)&lt;Q$4,0,5-(LOG(Q$3)-LOG(VLOOKUP($C122,'Regional Crises'!$B$1:$R$66,13,FALSE)))/(LOG(Q$3)-LOG(Q$4))*5)),1)))),(IF(VLOOKUP($E122,'Country Indicator Data'!$B$4:$N$194,9,FALSE)="x","x",ROUND(IF(VLOOKUP($E122,'Country Indicator Data'!$B$4:$N$194,9,FALSE)&gt;Q$3,5,IF(VLOOKUP($E122,'Country Indicator Data'!$B$4:$N$194,9,FALSE)&lt;Q$4,0,5-(LOG(Q$3)-LOG(VLOOKUP($E122,'Country Indicator Data'!$B$4:$N$194,9,FALSE)))/(LOG(Q$3)-LOG(Q$4))*5)),1))))</f>
        <v>4.5999999999999996</v>
      </c>
      <c r="R122" s="188">
        <f t="shared" si="40"/>
        <v>4.8</v>
      </c>
      <c r="S122" s="188">
        <f>IF(B122="Regional crisis",((IF(VLOOKUP($C122,'Regional Crises'!$B$1:$R$66,17,FALSE)="x","x",ROUND(IF(VLOOKUP($C122,'Regional Crises'!$B$1:$R$66,17,FALSE)&gt;S$3,0,IF(VLOOKUP($C122,'Regional Crises'!$B$1:$R$66,17,FALSE)&lt;S$4,5,(S$3-VLOOKUP($C122,'Regional Crises'!$B$1:$R$66,17,FALSE))/(S$3-S$4)*5)),1)))),(IF(VLOOKUP($E122,'Country Indicator Data'!$B$4:$N$194,13,FALSE)="x","x",ROUND(IF(VLOOKUP($E122,'Country Indicator Data'!$B$4:$N$194,13,FALSE)&gt;S$3,0,IF(VLOOKUP($E122,'Country Indicator Data'!$B$4:$N$194,13,FALSE)&lt;S$4,5,(S$3-VLOOKUP($E122,'Country Indicator Data'!$B$4:$N$194,13,FALSE))/(S$3-S$4)*5)),1))))</f>
        <v>4.5999999999999996</v>
      </c>
      <c r="T122" s="188">
        <f>IF(B122="Regional crisis",((IF(VLOOKUP($C122,'Regional Crises'!$B$1:$R$66,14,FALSE)="x","x",ROUND(IF(VLOOKUP($C122,'Regional Crises'!$B$1:$R$66,14,FALSE)&gt;T$3,0,IF(VLOOKUP($C122,'Regional Crises'!$B$1:$R$66,14,FALSE)&lt;T$4,5,(T$3-VLOOKUP($C122,'Regional Crises'!$B$1:$R$66,14,FALSE))/(T$3-T$4)*5)),1)))),(IF(VLOOKUP($E122,'Country Indicator Data'!$B$4:$N$194,10,FALSE)="x","x",ROUND(IF(VLOOKUP($E122,'Country Indicator Data'!$B$4:$N$194,10,FALSE)&gt;T$3,0,IF(VLOOKUP($E122,'Country Indicator Data'!$B$4:$N$194,10,FALSE)&lt;T$4,5,(T$3-VLOOKUP($E122,'Country Indicator Data'!$B$4:$N$194,10,FALSE))/(T$3-T$4)*5)),1))))</f>
        <v>4.9000000000000004</v>
      </c>
      <c r="U122" s="188">
        <f>IF(B122="Regional crisis",((IF(VLOOKUP($C122,'Regional Crises'!$B$1:$R$66,15,FALSE)="x","x",ROUND(IF(VLOOKUP($C122,'Regional Crises'!$B$1:$R$66,15,FALSE)&gt;U$3,0,IF(VLOOKUP($C122,'Regional Crises'!$B$1:$R$66,15,FALSE)&lt;U$4,5,(U$3-VLOOKUP($C122,'Regional Crises'!$B$1:$R$66,15,FALSE))/(U$3-U$4)*5)),1)))),(IF(VLOOKUP($E122,'Country Indicator Data'!$B$4:$N$194,11,FALSE)="x","x",ROUND(IF(VLOOKUP($E122,'Country Indicator Data'!$B$4:$N$194,11,FALSE)&gt;U$3,0,IF(VLOOKUP($E122,'Country Indicator Data'!$B$4:$N$194,11,FALSE)&lt;U$4,5,(U$3-VLOOKUP($E122,'Country Indicator Data'!$B$4:$N$194,11,FALSE))/(U$3-U$4)*5)),1))))</f>
        <v>4.5</v>
      </c>
      <c r="V122" s="188">
        <f>IF(B122="Regional crisis",((IF(VLOOKUP($C122,'Regional Crises'!$B$1:$R$66,16,FALSE)="x","x",ROUND(IF(VLOOKUP($C122,'Regional Crises'!$B$1:$R$66,16,FALSE)&gt;V$3,0,IF(VLOOKUP($C122,'Regional Crises'!$B$1:$R$66,16,FALSE)&lt;V$4,5,(V$3-VLOOKUP($C122,'Regional Crises'!$B$1:$R$66,16,FALSE))/(V$3-V$4)*5)),1)))),(IF(VLOOKUP($E122,'Country Indicator Data'!$B$4:$N$194,12,FALSE)="x","x",ROUND(IF(VLOOKUP($E122,'Country Indicator Data'!$B$4:$N$194,12,FALSE)&gt;V$3,0,IF(VLOOKUP($E122,'Country Indicator Data'!$B$4:$N$194,12,FALSE)&lt;V$4,5,(V$3-VLOOKUP($E122,'Country Indicator Data'!$B$4:$N$194,12,FALSE))/(V$3-V$4)*5)),1))))</f>
        <v>4.7</v>
      </c>
      <c r="W122" s="188">
        <f t="shared" si="41"/>
        <v>4.7</v>
      </c>
      <c r="X122" s="188">
        <f t="shared" si="42"/>
        <v>3.9</v>
      </c>
      <c r="Y122" s="212">
        <f>IF('Core Indicators'!FC119="x","x",IF('Core Indicators'!FC119&gt;=5,5,IF('Core Indicators'!FC119&gt;=4,4,IF('Core Indicators'!FC119&gt;=3,3,IF('Core Indicators'!FC119&gt;=2,2,IF('Core Indicators'!FC119&gt;=1,1,0))))))</f>
        <v>2</v>
      </c>
      <c r="Z122" s="188">
        <f t="shared" si="43"/>
        <v>2</v>
      </c>
      <c r="AA122" s="212">
        <f>'Crisis Indicator Data'!Y119</f>
        <v>1</v>
      </c>
      <c r="AB122" s="212">
        <f>'Crisis Indicator Data'!Z119</f>
        <v>3</v>
      </c>
      <c r="AC122" s="212">
        <f>'Crisis Indicator Data'!AA119</f>
        <v>2</v>
      </c>
      <c r="AD122" s="212">
        <f>'Crisis Indicator Data'!AB119</f>
        <v>3</v>
      </c>
      <c r="AE122" s="212">
        <f t="shared" si="33"/>
        <v>4</v>
      </c>
      <c r="AF122" s="212">
        <f>'Crisis Indicator Data'!AC119</f>
        <v>2</v>
      </c>
      <c r="AG122" s="212">
        <f>'Crisis Indicator Data'!AD119</f>
        <v>2</v>
      </c>
      <c r="AH122" s="212">
        <f t="shared" si="34"/>
        <v>4</v>
      </c>
      <c r="AI122" s="212">
        <f>'Crisis Indicator Data'!AE119</f>
        <v>2</v>
      </c>
      <c r="AJ122" s="212">
        <f>'Crisis Indicator Data'!AF119</f>
        <v>2</v>
      </c>
      <c r="AK122" s="212">
        <f>'Crisis Indicator Data'!AG119</f>
        <v>2</v>
      </c>
      <c r="AL122" s="212">
        <f t="shared" si="35"/>
        <v>4</v>
      </c>
      <c r="AM122" s="188">
        <f t="shared" si="44"/>
        <v>4</v>
      </c>
      <c r="AN122" s="188">
        <f t="shared" si="45"/>
        <v>3</v>
      </c>
    </row>
    <row r="123" spans="1:40" ht="13.5" customHeight="1" x14ac:dyDescent="0.3">
      <c r="A123" s="199" t="str">
        <f>'Crisis Indicator Data'!A120</f>
        <v>Floods in Somalia</v>
      </c>
      <c r="B123" s="200" t="str">
        <f>'Crisis Indicator Data'!B120</f>
        <v>Flood</v>
      </c>
      <c r="C123" s="200" t="str">
        <f>'Crisis Indicator Data'!C120</f>
        <v>SOM004</v>
      </c>
      <c r="D123" s="200" t="str">
        <f>'Crisis Indicator Data'!D120</f>
        <v>Somalia</v>
      </c>
      <c r="E123" s="201" t="str">
        <f>'Crisis Indicator Data'!E120</f>
        <v>SOM</v>
      </c>
      <c r="F123" s="188" t="str">
        <f>IF(B123="Regional crisis",(IF(VLOOKUP($C123,'Regional Crises'!$B$1:$R$66,7,FALSE)="x","x",ROUND(IF(VLOOKUP($C123,'Regional Crises'!$B$1:$R$66,7,FALSE)&gt;$F$3,5,IF(VLOOKUP($C123,'Regional Crises'!$B$1:$R$66,7,FALSE)&lt;F$4,0,($F$3-VLOOKUP($C123,'Regional Crises'!$B$1:$R$66,7,FALSE))/($F$3-$F$4)*5)),1))),IF(VLOOKUP($E123,'Country Indicator Data'!$B$4:$N$194,3,FALSE)="x","x",ROUND(IF(VLOOKUP($E123,'Country Indicator Data'!$B$4:$N$194,3,FALSE)&gt;$F$3,5,IF(VLOOKUP($E123,'Country Indicator Data'!$B$4:$N$194,3,FALSE)&lt;$F$4,0,($F$3-VLOOKUP($E123,'Country Indicator Data'!$B$4:$N$194,3,FALSE))/($F$3-$F$4)*5)),1)))</f>
        <v>x</v>
      </c>
      <c r="G123" s="188">
        <f>IF(B123="Regional crisis",(IF(VLOOKUP($C123,'Regional Crises'!$B$1:$R$66,9,FALSE)="x","x",ROUND(IF(VLOOKUP($C123,'Regional Crises'!$B$1:$R$66,9,FALSE)&gt;G$3,5,IF(VLOOKUP($C123,'Regional Crises'!$B$1:$R$66,9,FALSE)&lt;G$4,0,(G$3-VLOOKUP($C123,'Regional Crises'!$B$1:$R$66,9,FALSE))/(G$3-G$4)*5)),1))),IF(VLOOKUP($E123,'Country Indicator Data'!$B$4:$N$194,5,FALSE)="x","x",ROUND(IF(VLOOKUP($E123,'Country Indicator Data'!$B$4:$N$194,5,FALSE)&gt;G$3,5,IF(VLOOKUP($E123,'Country Indicator Data'!$B$4:$N$194,5,FALSE)&lt;G$4,0,(G$3-VLOOKUP($E123,'Country Indicator Data'!$B$4:$N$194,5,FALSE))/(G$3-G$4)*5)),1)))</f>
        <v>4.3</v>
      </c>
      <c r="H123" s="188">
        <f t="shared" si="36"/>
        <v>4.3</v>
      </c>
      <c r="I123" s="188">
        <f>IF(B123="Regional crisis",(IF(VLOOKUP($C123,'Regional Crises'!$B$1:$R$66,6,FALSE)="x","x",ROUND(IF(VLOOKUP($C123,'Regional Crises'!$B$1:$R$66,6,FALSE)&gt;I$3,5,IF(VLOOKUP($C123,'Regional Crises'!$B$1:$R$66,6,FALSE)&lt;I$4,0,5-(I$3-VLOOKUP($C123,'Regional Crises'!$B$1:$R$66,6,FALSE))/(I$3-I$4)*5)),1))),IF(VLOOKUP($E123,'Country Indicator Data'!$B$4:$N$194,2,FALSE)="x","x",ROUND(IF(VLOOKUP($E123,'Country Indicator Data'!$B$4:$N$194,2,FALSE)&gt;I$3,5,IF(VLOOKUP($E123,'Country Indicator Data'!$B$4:$N$194,2,FALSE)&lt;I$4,0,5-(I$3-VLOOKUP($E123,'Country Indicator Data'!$B$4:$N$194,2,FALSE))/(I$3-I$4)*5)),1)))</f>
        <v>0</v>
      </c>
      <c r="J123" s="188">
        <f>IF(B123="Regional crisis",(IF(VLOOKUP($C123,'Regional Crises'!$B$1:$R$66,8,FALSE)="x","x",ROUND(IF(VLOOKUP($C123,'Regional Crises'!$B$1:$R$66,8,FALSE)&gt;J$3,5,IF(VLOOKUP($C123,'Regional Crises'!$B$1:$R$66,8,FALSE)&lt;J$4,0,5-(J$3-VLOOKUP($C123,'Regional Crises'!$B$1:$R$66,8,FALSE))/(J$3-J$4)*5)),1))),IF(VLOOKUP($E123,'Country Indicator Data'!$B$4:$N$194,4,FALSE)="x","x",ROUND(IF(VLOOKUP($E123,'Country Indicator Data'!$B$4:$N$194,4,FALSE)&gt;J$3,5,IF(VLOOKUP($E123,'Country Indicator Data'!$B$4:$N$194,4,FALSE)&lt;J$4,0,5-(J$3-VLOOKUP($E123,'Country Indicator Data'!$B$4:$N$194,4,FALSE))/(J$3-J$4)*5)),1)))</f>
        <v>0</v>
      </c>
      <c r="K123" s="188">
        <f t="shared" si="37"/>
        <v>0</v>
      </c>
      <c r="L123" s="188" t="str">
        <f>IF(B123="Regional crisis",(IF(VLOOKUP($C123,'Regional Crises'!$B$1:$R$66,10,FALSE)="x","x",ROUND(IF(VLOOKUP($C123,'Regional Crises'!$B$1:$R$66,10,FALSE)&gt;L$3,5,IF(VLOOKUP($C123,'Regional Crises'!$B$1:$R$66,10,FALSE)&lt;L$4,0,5-(L$3-VLOOKUP($C123,'Regional Crises'!$B$1:$R$66,10,FALSE))/(L$3-L$4)*5)),1))),IF(VLOOKUP($E123,'Country Indicator Data'!$B$4:$N$194,6,FALSE)="x","x",ROUND(IF(VLOOKUP($E123,'Country Indicator Data'!$B$4:$N$194,6,FALSE)&gt;L$3,5,IF(VLOOKUP($E123,'Country Indicator Data'!$B$4:$N$194,6,FALSE)&lt;L$4,0,5-(L$3-VLOOKUP($E123,'Country Indicator Data'!$B$4:$N$194,6,FALSE))/(L$3-L$4)*5)),1)))</f>
        <v>x</v>
      </c>
      <c r="M123" s="188" t="str">
        <f>IF(B123="Regional crisis",(IF(VLOOKUP($C123,'Regional Crises'!$B$1:$R$66,11,FALSE)="x","x",ROUND(IF(VLOOKUP($C123,'Regional Crises'!$B$1:$R$66,11,FALSE)&gt;M$3,5,IF(VLOOKUP($C123,'Regional Crises'!$B$1:$R$66,11,FALSE)&lt;M$4,0,5-(M$3-VLOOKUP($C123,'Regional Crises'!$B$1:$R$66,11,FALSE))/(M$3-M$4)*5)),1))),IF(VLOOKUP($E123,'Country Indicator Data'!$B$4:$N$194,7,FALSE)="x","x",ROUND(IF(VLOOKUP($E123,'Country Indicator Data'!$B$4:$N$194,7,FALSE)&gt;M$3,5,IF(VLOOKUP($E123,'Country Indicator Data'!$B$4:$N$194,7,FALSE)&lt;M$4,0,5-(M$3-VLOOKUP($E123,'Country Indicator Data'!$B$4:$N$194,7,FALSE))/(M$3-M$4)*5)),1)))</f>
        <v>x</v>
      </c>
      <c r="N123" s="188" t="str">
        <f t="shared" si="38"/>
        <v>x</v>
      </c>
      <c r="O123" s="188">
        <f t="shared" si="39"/>
        <v>2.15</v>
      </c>
      <c r="P123" s="188">
        <f>IF(B123="Regional crisis",VLOOKUP(C123,'Regional Crises'!$B$1:$R$69,12,FALSE),VLOOKUP(E123,'Country Indicator Data'!$B$4:$I$194,8,FALSE))</f>
        <v>5</v>
      </c>
      <c r="Q123" s="188">
        <f>IF($B123="Regional crisis",((IF(VLOOKUP($C123,'Regional Crises'!$B$1:$R$66,13,FALSE)="x","x",ROUND(IF(VLOOKUP($C123,'Regional Crises'!$B$1:$R$66,13,FALSE)&gt;Q$3,5,IF(VLOOKUP($C123,'Regional Crises'!$B$1:$R$66,13,FALSE)&lt;Q$4,0,5-(LOG(Q$3)-LOG(VLOOKUP($C123,'Regional Crises'!$B$1:$R$66,13,FALSE)))/(LOG(Q$3)-LOG(Q$4))*5)),1)))),(IF(VLOOKUP($E123,'Country Indicator Data'!$B$4:$N$194,9,FALSE)="x","x",ROUND(IF(VLOOKUP($E123,'Country Indicator Data'!$B$4:$N$194,9,FALSE)&gt;Q$3,5,IF(VLOOKUP($E123,'Country Indicator Data'!$B$4:$N$194,9,FALSE)&lt;Q$4,0,5-(LOG(Q$3)-LOG(VLOOKUP($E123,'Country Indicator Data'!$B$4:$N$194,9,FALSE)))/(LOG(Q$3)-LOG(Q$4))*5)),1))))</f>
        <v>4.5999999999999996</v>
      </c>
      <c r="R123" s="188">
        <f t="shared" si="40"/>
        <v>4.8</v>
      </c>
      <c r="S123" s="188">
        <f>IF(B123="Regional crisis",((IF(VLOOKUP($C123,'Regional Crises'!$B$1:$R$66,17,FALSE)="x","x",ROUND(IF(VLOOKUP($C123,'Regional Crises'!$B$1:$R$66,17,FALSE)&gt;S$3,0,IF(VLOOKUP($C123,'Regional Crises'!$B$1:$R$66,17,FALSE)&lt;S$4,5,(S$3-VLOOKUP($C123,'Regional Crises'!$B$1:$R$66,17,FALSE))/(S$3-S$4)*5)),1)))),(IF(VLOOKUP($E123,'Country Indicator Data'!$B$4:$N$194,13,FALSE)="x","x",ROUND(IF(VLOOKUP($E123,'Country Indicator Data'!$B$4:$N$194,13,FALSE)&gt;S$3,0,IF(VLOOKUP($E123,'Country Indicator Data'!$B$4:$N$194,13,FALSE)&lt;S$4,5,(S$3-VLOOKUP($E123,'Country Indicator Data'!$B$4:$N$194,13,FALSE))/(S$3-S$4)*5)),1))))</f>
        <v>4.5999999999999996</v>
      </c>
      <c r="T123" s="188">
        <f>IF(B123="Regional crisis",((IF(VLOOKUP($C123,'Regional Crises'!$B$1:$R$66,14,FALSE)="x","x",ROUND(IF(VLOOKUP($C123,'Regional Crises'!$B$1:$R$66,14,FALSE)&gt;T$3,0,IF(VLOOKUP($C123,'Regional Crises'!$B$1:$R$66,14,FALSE)&lt;T$4,5,(T$3-VLOOKUP($C123,'Regional Crises'!$B$1:$R$66,14,FALSE))/(T$3-T$4)*5)),1)))),(IF(VLOOKUP($E123,'Country Indicator Data'!$B$4:$N$194,10,FALSE)="x","x",ROUND(IF(VLOOKUP($E123,'Country Indicator Data'!$B$4:$N$194,10,FALSE)&gt;T$3,0,IF(VLOOKUP($E123,'Country Indicator Data'!$B$4:$N$194,10,FALSE)&lt;T$4,5,(T$3-VLOOKUP($E123,'Country Indicator Data'!$B$4:$N$194,10,FALSE))/(T$3-T$4)*5)),1))))</f>
        <v>4.9000000000000004</v>
      </c>
      <c r="U123" s="188">
        <f>IF(B123="Regional crisis",((IF(VLOOKUP($C123,'Regional Crises'!$B$1:$R$66,15,FALSE)="x","x",ROUND(IF(VLOOKUP($C123,'Regional Crises'!$B$1:$R$66,15,FALSE)&gt;U$3,0,IF(VLOOKUP($C123,'Regional Crises'!$B$1:$R$66,15,FALSE)&lt;U$4,5,(U$3-VLOOKUP($C123,'Regional Crises'!$B$1:$R$66,15,FALSE))/(U$3-U$4)*5)),1)))),(IF(VLOOKUP($E123,'Country Indicator Data'!$B$4:$N$194,11,FALSE)="x","x",ROUND(IF(VLOOKUP($E123,'Country Indicator Data'!$B$4:$N$194,11,FALSE)&gt;U$3,0,IF(VLOOKUP($E123,'Country Indicator Data'!$B$4:$N$194,11,FALSE)&lt;U$4,5,(U$3-VLOOKUP($E123,'Country Indicator Data'!$B$4:$N$194,11,FALSE))/(U$3-U$4)*5)),1))))</f>
        <v>4.5</v>
      </c>
      <c r="V123" s="188">
        <f>IF(B123="Regional crisis",((IF(VLOOKUP($C123,'Regional Crises'!$B$1:$R$66,16,FALSE)="x","x",ROUND(IF(VLOOKUP($C123,'Regional Crises'!$B$1:$R$66,16,FALSE)&gt;V$3,0,IF(VLOOKUP($C123,'Regional Crises'!$B$1:$R$66,16,FALSE)&lt;V$4,5,(V$3-VLOOKUP($C123,'Regional Crises'!$B$1:$R$66,16,FALSE))/(V$3-V$4)*5)),1)))),(IF(VLOOKUP($E123,'Country Indicator Data'!$B$4:$N$194,12,FALSE)="x","x",ROUND(IF(VLOOKUP($E123,'Country Indicator Data'!$B$4:$N$194,12,FALSE)&gt;V$3,0,IF(VLOOKUP($E123,'Country Indicator Data'!$B$4:$N$194,12,FALSE)&lt;V$4,5,(V$3-VLOOKUP($E123,'Country Indicator Data'!$B$4:$N$194,12,FALSE))/(V$3-V$4)*5)),1))))</f>
        <v>4.7</v>
      </c>
      <c r="W123" s="188">
        <f t="shared" si="41"/>
        <v>4.7</v>
      </c>
      <c r="X123" s="188">
        <f t="shared" si="42"/>
        <v>3.9</v>
      </c>
      <c r="Y123" s="212">
        <f>IF('Core Indicators'!FC120="x","x",IF('Core Indicators'!FC120&gt;=5,5,IF('Core Indicators'!FC120&gt;=4,4,IF('Core Indicators'!FC120&gt;=3,3,IF('Core Indicators'!FC120&gt;=2,2,IF('Core Indicators'!FC120&gt;=1,1,0))))))</f>
        <v>3</v>
      </c>
      <c r="Z123" s="188">
        <f t="shared" si="43"/>
        <v>3</v>
      </c>
      <c r="AA123" s="212">
        <f>'Crisis Indicator Data'!Y120</f>
        <v>1</v>
      </c>
      <c r="AB123" s="212">
        <f>'Crisis Indicator Data'!Z120</f>
        <v>3</v>
      </c>
      <c r="AC123" s="212">
        <f>'Crisis Indicator Data'!AA120</f>
        <v>2</v>
      </c>
      <c r="AD123" s="212">
        <f>'Crisis Indicator Data'!AB120</f>
        <v>3</v>
      </c>
      <c r="AE123" s="212">
        <f t="shared" si="33"/>
        <v>4</v>
      </c>
      <c r="AF123" s="212">
        <f>'Crisis Indicator Data'!AC120</f>
        <v>2</v>
      </c>
      <c r="AG123" s="212">
        <f>'Crisis Indicator Data'!AD120</f>
        <v>3</v>
      </c>
      <c r="AH123" s="212">
        <f t="shared" si="34"/>
        <v>5</v>
      </c>
      <c r="AI123" s="212">
        <f>'Crisis Indicator Data'!AE120</f>
        <v>2</v>
      </c>
      <c r="AJ123" s="212">
        <f>'Crisis Indicator Data'!AF120</f>
        <v>2</v>
      </c>
      <c r="AK123" s="212">
        <f>'Crisis Indicator Data'!AG120</f>
        <v>3</v>
      </c>
      <c r="AL123" s="212">
        <f t="shared" si="35"/>
        <v>5</v>
      </c>
      <c r="AM123" s="188">
        <f t="shared" si="44"/>
        <v>5</v>
      </c>
      <c r="AN123" s="188">
        <f t="shared" si="45"/>
        <v>4</v>
      </c>
    </row>
    <row r="124" spans="1:40" ht="13.5" customHeight="1" x14ac:dyDescent="0.3">
      <c r="A124" s="199" t="str">
        <f>'Crisis Indicator Data'!A121</f>
        <v>Complex crisis in South Sudan</v>
      </c>
      <c r="B124" s="200" t="str">
        <f>'Crisis Indicator Data'!B121</f>
        <v>Complex crisis</v>
      </c>
      <c r="C124" s="200" t="str">
        <f>'Crisis Indicator Data'!C121</f>
        <v>SSD001</v>
      </c>
      <c r="D124" s="200" t="str">
        <f>'Crisis Indicator Data'!D121</f>
        <v>South Sudan</v>
      </c>
      <c r="E124" s="201" t="str">
        <f>'Crisis Indicator Data'!E121</f>
        <v>SSD</v>
      </c>
      <c r="F124" s="188">
        <f>IF(B124="Regional crisis",(IF(VLOOKUP($C124,'Regional Crises'!$B$1:$R$66,7,FALSE)="x","x",ROUND(IF(VLOOKUP($C124,'Regional Crises'!$B$1:$R$66,7,FALSE)&gt;$F$3,5,IF(VLOOKUP($C124,'Regional Crises'!$B$1:$R$66,7,FALSE)&lt;F$4,0,($F$3-VLOOKUP($C124,'Regional Crises'!$B$1:$R$66,7,FALSE))/($F$3-$F$4)*5)),1))),IF(VLOOKUP($E124,'Country Indicator Data'!$B$4:$N$194,3,FALSE)="x","x",ROUND(IF(VLOOKUP($E124,'Country Indicator Data'!$B$4:$N$194,3,FALSE)&gt;$F$3,5,IF(VLOOKUP($E124,'Country Indicator Data'!$B$4:$N$194,3,FALSE)&lt;$F$4,0,($F$3-VLOOKUP($E124,'Country Indicator Data'!$B$4:$N$194,3,FALSE))/($F$3-$F$4)*5)),1)))</f>
        <v>1.4</v>
      </c>
      <c r="G124" s="188">
        <f>IF(B124="Regional crisis",(IF(VLOOKUP($C124,'Regional Crises'!$B$1:$R$66,9,FALSE)="x","x",ROUND(IF(VLOOKUP($C124,'Regional Crises'!$B$1:$R$66,9,FALSE)&gt;G$3,5,IF(VLOOKUP($C124,'Regional Crises'!$B$1:$R$66,9,FALSE)&lt;G$4,0,(G$3-VLOOKUP($C124,'Regional Crises'!$B$1:$R$66,9,FALSE))/(G$3-G$4)*5)),1))),IF(VLOOKUP($E124,'Country Indicator Data'!$B$4:$N$194,5,FALSE)="x","x",ROUND(IF(VLOOKUP($E124,'Country Indicator Data'!$B$4:$N$194,5,FALSE)&gt;G$3,5,IF(VLOOKUP($E124,'Country Indicator Data'!$B$4:$N$194,5,FALSE)&lt;G$4,0,(G$3-VLOOKUP($E124,'Country Indicator Data'!$B$4:$N$194,5,FALSE))/(G$3-G$4)*5)),1)))</f>
        <v>3.7</v>
      </c>
      <c r="H124" s="188">
        <f t="shared" si="36"/>
        <v>2.5499999999999998</v>
      </c>
      <c r="I124" s="188">
        <f>IF(B124="Regional crisis",(IF(VLOOKUP($C124,'Regional Crises'!$B$1:$R$66,6,FALSE)="x","x",ROUND(IF(VLOOKUP($C124,'Regional Crises'!$B$1:$R$66,6,FALSE)&gt;I$3,5,IF(VLOOKUP($C124,'Regional Crises'!$B$1:$R$66,6,FALSE)&lt;I$4,0,5-(I$3-VLOOKUP($C124,'Regional Crises'!$B$1:$R$66,6,FALSE))/(I$3-I$4)*5)),1))),IF(VLOOKUP($E124,'Country Indicator Data'!$B$4:$N$194,2,FALSE)="x","x",ROUND(IF(VLOOKUP($E124,'Country Indicator Data'!$B$4:$N$194,2,FALSE)&gt;I$3,5,IF(VLOOKUP($E124,'Country Indicator Data'!$B$4:$N$194,2,FALSE)&lt;I$4,0,5-(I$3-VLOOKUP($E124,'Country Indicator Data'!$B$4:$N$194,2,FALSE))/(I$3-I$4)*5)),1)))</f>
        <v>3.9</v>
      </c>
      <c r="J124" s="188">
        <f>IF(B124="Regional crisis",(IF(VLOOKUP($C124,'Regional Crises'!$B$1:$R$66,8,FALSE)="x","x",ROUND(IF(VLOOKUP($C124,'Regional Crises'!$B$1:$R$66,8,FALSE)&gt;J$3,5,IF(VLOOKUP($C124,'Regional Crises'!$B$1:$R$66,8,FALSE)&lt;J$4,0,5-(J$3-VLOOKUP($C124,'Regional Crises'!$B$1:$R$66,8,FALSE))/(J$3-J$4)*5)),1))),IF(VLOOKUP($E124,'Country Indicator Data'!$B$4:$N$194,4,FALSE)="x","x",ROUND(IF(VLOOKUP($E124,'Country Indicator Data'!$B$4:$N$194,4,FALSE)&gt;J$3,5,IF(VLOOKUP($E124,'Country Indicator Data'!$B$4:$N$194,4,FALSE)&lt;J$4,0,5-(J$3-VLOOKUP($E124,'Country Indicator Data'!$B$4:$N$194,4,FALSE))/(J$3-J$4)*5)),1)))</f>
        <v>0</v>
      </c>
      <c r="K124" s="188">
        <f t="shared" si="37"/>
        <v>1.95</v>
      </c>
      <c r="L124" s="188" t="str">
        <f>IF(B124="Regional crisis",(IF(VLOOKUP($C124,'Regional Crises'!$B$1:$R$66,10,FALSE)="x","x",ROUND(IF(VLOOKUP($C124,'Regional Crises'!$B$1:$R$66,10,FALSE)&gt;L$3,5,IF(VLOOKUP($C124,'Regional Crises'!$B$1:$R$66,10,FALSE)&lt;L$4,0,5-(L$3-VLOOKUP($C124,'Regional Crises'!$B$1:$R$66,10,FALSE))/(L$3-L$4)*5)),1))),IF(VLOOKUP($E124,'Country Indicator Data'!$B$4:$N$194,6,FALSE)="x","x",ROUND(IF(VLOOKUP($E124,'Country Indicator Data'!$B$4:$N$194,6,FALSE)&gt;L$3,5,IF(VLOOKUP($E124,'Country Indicator Data'!$B$4:$N$194,6,FALSE)&lt;L$4,0,5-(L$3-VLOOKUP($E124,'Country Indicator Data'!$B$4:$N$194,6,FALSE))/(L$3-L$4)*5)),1)))</f>
        <v>x</v>
      </c>
      <c r="M124" s="188">
        <f>IF(B124="Regional crisis",(IF(VLOOKUP($C124,'Regional Crises'!$B$1:$R$66,11,FALSE)="x","x",ROUND(IF(VLOOKUP($C124,'Regional Crises'!$B$1:$R$66,11,FALSE)&gt;M$3,5,IF(VLOOKUP($C124,'Regional Crises'!$B$1:$R$66,11,FALSE)&lt;M$4,0,5-(M$3-VLOOKUP($C124,'Regional Crises'!$B$1:$R$66,11,FALSE))/(M$3-M$4)*5)),1))),IF(VLOOKUP($E124,'Country Indicator Data'!$B$4:$N$194,7,FALSE)="x","x",ROUND(IF(VLOOKUP($E124,'Country Indicator Data'!$B$4:$N$194,7,FALSE)&gt;M$3,5,IF(VLOOKUP($E124,'Country Indicator Data'!$B$4:$N$194,7,FALSE)&lt;M$4,0,5-(M$3-VLOOKUP($E124,'Country Indicator Data'!$B$4:$N$194,7,FALSE))/(M$3-M$4)*5)),1)))</f>
        <v>2.7</v>
      </c>
      <c r="N124" s="188">
        <f t="shared" si="38"/>
        <v>2.7</v>
      </c>
      <c r="O124" s="188">
        <f t="shared" si="39"/>
        <v>2.4</v>
      </c>
      <c r="P124" s="188">
        <f>IF(B124="Regional crisis",VLOOKUP(C124,'Regional Crises'!$B$1:$R$69,12,FALSE),VLOOKUP(E124,'Country Indicator Data'!$B$4:$I$194,8,FALSE))</f>
        <v>4</v>
      </c>
      <c r="Q124" s="188">
        <f>IF($B124="Regional crisis",((IF(VLOOKUP($C124,'Regional Crises'!$B$1:$R$66,13,FALSE)="x","x",ROUND(IF(VLOOKUP($C124,'Regional Crises'!$B$1:$R$66,13,FALSE)&gt;Q$3,5,IF(VLOOKUP($C124,'Regional Crises'!$B$1:$R$66,13,FALSE)&lt;Q$4,0,5-(LOG(Q$3)-LOG(VLOOKUP($C124,'Regional Crises'!$B$1:$R$66,13,FALSE)))/(LOG(Q$3)-LOG(Q$4))*5)),1)))),(IF(VLOOKUP($E124,'Country Indicator Data'!$B$4:$N$194,9,FALSE)="x","x",ROUND(IF(VLOOKUP($E124,'Country Indicator Data'!$B$4:$N$194,9,FALSE)&gt;Q$3,5,IF(VLOOKUP($E124,'Country Indicator Data'!$B$4:$N$194,9,FALSE)&lt;Q$4,0,5-(LOG(Q$3)-LOG(VLOOKUP($E124,'Country Indicator Data'!$B$4:$N$194,9,FALSE)))/(LOG(Q$3)-LOG(Q$4))*5)),1))))</f>
        <v>4.4000000000000004</v>
      </c>
      <c r="R124" s="188">
        <f t="shared" si="40"/>
        <v>4.2</v>
      </c>
      <c r="S124" s="188">
        <f>IF(B124="Regional crisis",((IF(VLOOKUP($C124,'Regional Crises'!$B$1:$R$66,17,FALSE)="x","x",ROUND(IF(VLOOKUP($C124,'Regional Crises'!$B$1:$R$66,17,FALSE)&gt;S$3,0,IF(VLOOKUP($C124,'Regional Crises'!$B$1:$R$66,17,FALSE)&lt;S$4,5,(S$3-VLOOKUP($C124,'Regional Crises'!$B$1:$R$66,17,FALSE))/(S$3-S$4)*5)),1)))),(IF(VLOOKUP($E124,'Country Indicator Data'!$B$4:$N$194,13,FALSE)="x","x",ROUND(IF(VLOOKUP($E124,'Country Indicator Data'!$B$4:$N$194,13,FALSE)&gt;S$3,0,IF(VLOOKUP($E124,'Country Indicator Data'!$B$4:$N$194,13,FALSE)&lt;S$4,5,(S$3-VLOOKUP($E124,'Country Indicator Data'!$B$4:$N$194,13,FALSE))/(S$3-S$4)*5)),1))))</f>
        <v>4.4000000000000004</v>
      </c>
      <c r="T124" s="188">
        <f>IF(B124="Regional crisis",((IF(VLOOKUP($C124,'Regional Crises'!$B$1:$R$66,14,FALSE)="x","x",ROUND(IF(VLOOKUP($C124,'Regional Crises'!$B$1:$R$66,14,FALSE)&gt;T$3,0,IF(VLOOKUP($C124,'Regional Crises'!$B$1:$R$66,14,FALSE)&lt;T$4,5,(T$3-VLOOKUP($C124,'Regional Crises'!$B$1:$R$66,14,FALSE))/(T$3-T$4)*5)),1)))),(IF(VLOOKUP($E124,'Country Indicator Data'!$B$4:$N$194,10,FALSE)="x","x",ROUND(IF(VLOOKUP($E124,'Country Indicator Data'!$B$4:$N$194,10,FALSE)&gt;T$3,0,IF(VLOOKUP($E124,'Country Indicator Data'!$B$4:$N$194,10,FALSE)&lt;T$4,5,(T$3-VLOOKUP($E124,'Country Indicator Data'!$B$4:$N$194,10,FALSE))/(T$3-T$4)*5)),1))))</f>
        <v>4.5</v>
      </c>
      <c r="U124" s="188">
        <f>IF(B124="Regional crisis",((IF(VLOOKUP($C124,'Regional Crises'!$B$1:$R$66,15,FALSE)="x","x",ROUND(IF(VLOOKUP($C124,'Regional Crises'!$B$1:$R$66,15,FALSE)&gt;U$3,0,IF(VLOOKUP($C124,'Regional Crises'!$B$1:$R$66,15,FALSE)&lt;U$4,5,(U$3-VLOOKUP($C124,'Regional Crises'!$B$1:$R$66,15,FALSE))/(U$3-U$4)*5)),1)))),(IF(VLOOKUP($E124,'Country Indicator Data'!$B$4:$N$194,11,FALSE)="x","x",ROUND(IF(VLOOKUP($E124,'Country Indicator Data'!$B$4:$N$194,11,FALSE)&gt;U$3,0,IF(VLOOKUP($E124,'Country Indicator Data'!$B$4:$N$194,11,FALSE)&lt;U$4,5,(U$3-VLOOKUP($E124,'Country Indicator Data'!$B$4:$N$194,11,FALSE))/(U$3-U$4)*5)),1))))</f>
        <v>3.9</v>
      </c>
      <c r="V124" s="188">
        <f>IF(B124="Regional crisis",((IF(VLOOKUP($C124,'Regional Crises'!$B$1:$R$66,16,FALSE)="x","x",ROUND(IF(VLOOKUP($C124,'Regional Crises'!$B$1:$R$66,16,FALSE)&gt;V$3,0,IF(VLOOKUP($C124,'Regional Crises'!$B$1:$R$66,16,FALSE)&lt;V$4,5,(V$3-VLOOKUP($C124,'Regional Crises'!$B$1:$R$66,16,FALSE))/(V$3-V$4)*5)),1)))),(IF(VLOOKUP($E124,'Country Indicator Data'!$B$4:$N$194,12,FALSE)="x","x",ROUND(IF(VLOOKUP($E124,'Country Indicator Data'!$B$4:$N$194,12,FALSE)&gt;V$3,0,IF(VLOOKUP($E124,'Country Indicator Data'!$B$4:$N$194,12,FALSE)&lt;V$4,5,(V$3-VLOOKUP($E124,'Country Indicator Data'!$B$4:$N$194,12,FALSE))/(V$3-V$4)*5)),1))))</f>
        <v>5</v>
      </c>
      <c r="W124" s="188">
        <f t="shared" si="41"/>
        <v>4.5</v>
      </c>
      <c r="X124" s="188">
        <f t="shared" si="42"/>
        <v>3.7</v>
      </c>
      <c r="Y124" s="212">
        <f>IF('Core Indicators'!FC121="x","x",IF('Core Indicators'!FC121&gt;=5,5,IF('Core Indicators'!FC121&gt;=4,4,IF('Core Indicators'!FC121&gt;=3,3,IF('Core Indicators'!FC121&gt;=2,2,IF('Core Indicators'!FC121&gt;=1,1,0))))))</f>
        <v>5</v>
      </c>
      <c r="Z124" s="188">
        <f t="shared" si="43"/>
        <v>5</v>
      </c>
      <c r="AA124" s="212">
        <f>'Crisis Indicator Data'!Y121</f>
        <v>1</v>
      </c>
      <c r="AB124" s="212">
        <f>'Crisis Indicator Data'!Z121</f>
        <v>1</v>
      </c>
      <c r="AC124" s="212">
        <f>'Crisis Indicator Data'!AA121</f>
        <v>1</v>
      </c>
      <c r="AD124" s="212">
        <f>'Crisis Indicator Data'!AB121</f>
        <v>1</v>
      </c>
      <c r="AE124" s="212">
        <f t="shared" si="33"/>
        <v>2</v>
      </c>
      <c r="AF124" s="212">
        <f>'Crisis Indicator Data'!AC121</f>
        <v>1</v>
      </c>
      <c r="AG124" s="212">
        <f>'Crisis Indicator Data'!AD121</f>
        <v>1</v>
      </c>
      <c r="AH124" s="212">
        <f t="shared" si="34"/>
        <v>2</v>
      </c>
      <c r="AI124" s="212">
        <f>'Crisis Indicator Data'!AE121</f>
        <v>1</v>
      </c>
      <c r="AJ124" s="212">
        <f>'Crisis Indicator Data'!AF121</f>
        <v>1</v>
      </c>
      <c r="AK124" s="212">
        <f>'Crisis Indicator Data'!AG121</f>
        <v>1</v>
      </c>
      <c r="AL124" s="212">
        <f t="shared" si="35"/>
        <v>3</v>
      </c>
      <c r="AM124" s="188">
        <f t="shared" si="44"/>
        <v>2</v>
      </c>
      <c r="AN124" s="188">
        <f t="shared" si="45"/>
        <v>3.5</v>
      </c>
    </row>
    <row r="125" spans="1:40" ht="13.5" customHeight="1" x14ac:dyDescent="0.3">
      <c r="A125" s="199" t="str">
        <f>'Crisis Indicator Data'!A122</f>
        <v>Mixed migration flows in Spain</v>
      </c>
      <c r="B125" s="200" t="str">
        <f>'Crisis Indicator Data'!B122</f>
        <v>International displacement</v>
      </c>
      <c r="C125" s="200" t="str">
        <f>'Crisis Indicator Data'!C122</f>
        <v>ESP002</v>
      </c>
      <c r="D125" s="200" t="str">
        <f>'Crisis Indicator Data'!D122</f>
        <v>Spain</v>
      </c>
      <c r="E125" s="201" t="str">
        <f>'Crisis Indicator Data'!E122</f>
        <v>ESP</v>
      </c>
      <c r="F125" s="188">
        <f>IF(B125="Regional crisis",(IF(VLOOKUP($C125,'Regional Crises'!$B$1:$R$66,7,FALSE)="x","x",ROUND(IF(VLOOKUP($C125,'Regional Crises'!$B$1:$R$66,7,FALSE)&gt;$F$3,5,IF(VLOOKUP($C125,'Regional Crises'!$B$1:$R$66,7,FALSE)&lt;F$4,0,($F$3-VLOOKUP($C125,'Regional Crises'!$B$1:$R$66,7,FALSE))/($F$3-$F$4)*5)),1))),IF(VLOOKUP($E125,'Country Indicator Data'!$B$4:$N$194,3,FALSE)="x","x",ROUND(IF(VLOOKUP($E125,'Country Indicator Data'!$B$4:$N$194,3,FALSE)&gt;$F$3,5,IF(VLOOKUP($E125,'Country Indicator Data'!$B$4:$N$194,3,FALSE)&lt;$F$4,0,($F$3-VLOOKUP($E125,'Country Indicator Data'!$B$4:$N$194,3,FALSE))/($F$3-$F$4)*5)),1)))</f>
        <v>1.1000000000000001</v>
      </c>
      <c r="G125" s="188" t="str">
        <f>IF(B125="Regional crisis",(IF(VLOOKUP($C125,'Regional Crises'!$B$1:$R$66,9,FALSE)="x","x",ROUND(IF(VLOOKUP($C125,'Regional Crises'!$B$1:$R$66,9,FALSE)&gt;G$3,5,IF(VLOOKUP($C125,'Regional Crises'!$B$1:$R$66,9,FALSE)&lt;G$4,0,(G$3-VLOOKUP($C125,'Regional Crises'!$B$1:$R$66,9,FALSE))/(G$3-G$4)*5)),1))),IF(VLOOKUP($E125,'Country Indicator Data'!$B$4:$N$194,5,FALSE)="x","x",ROUND(IF(VLOOKUP($E125,'Country Indicator Data'!$B$4:$N$194,5,FALSE)&gt;G$3,5,IF(VLOOKUP($E125,'Country Indicator Data'!$B$4:$N$194,5,FALSE)&lt;G$4,0,(G$3-VLOOKUP($E125,'Country Indicator Data'!$B$4:$N$194,5,FALSE))/(G$3-G$4)*5)),1)))</f>
        <v>x</v>
      </c>
      <c r="H125" s="188">
        <f t="shared" si="36"/>
        <v>1.1000000000000001</v>
      </c>
      <c r="I125" s="188">
        <f>IF(B125="Regional crisis",(IF(VLOOKUP($C125,'Regional Crises'!$B$1:$R$66,6,FALSE)="x","x",ROUND(IF(VLOOKUP($C125,'Regional Crises'!$B$1:$R$66,6,FALSE)&gt;I$3,5,IF(VLOOKUP($C125,'Regional Crises'!$B$1:$R$66,6,FALSE)&lt;I$4,0,5-(I$3-VLOOKUP($C125,'Regional Crises'!$B$1:$R$66,6,FALSE))/(I$3-I$4)*5)),1))),IF(VLOOKUP($E125,'Country Indicator Data'!$B$4:$N$194,2,FALSE)="x","x",ROUND(IF(VLOOKUP($E125,'Country Indicator Data'!$B$4:$N$194,2,FALSE)&gt;I$3,5,IF(VLOOKUP($E125,'Country Indicator Data'!$B$4:$N$194,2,FALSE)&lt;I$4,0,5-(I$3-VLOOKUP($E125,'Country Indicator Data'!$B$4:$N$194,2,FALSE))/(I$3-I$4)*5)),1)))</f>
        <v>2.5</v>
      </c>
      <c r="J125" s="188">
        <f>IF(B125="Regional crisis",(IF(VLOOKUP($C125,'Regional Crises'!$B$1:$R$66,8,FALSE)="x","x",ROUND(IF(VLOOKUP($C125,'Regional Crises'!$B$1:$R$66,8,FALSE)&gt;J$3,5,IF(VLOOKUP($C125,'Regional Crises'!$B$1:$R$66,8,FALSE)&lt;J$4,0,5-(J$3-VLOOKUP($C125,'Regional Crises'!$B$1:$R$66,8,FALSE))/(J$3-J$4)*5)),1))),IF(VLOOKUP($E125,'Country Indicator Data'!$B$4:$N$194,4,FALSE)="x","x",ROUND(IF(VLOOKUP($E125,'Country Indicator Data'!$B$4:$N$194,4,FALSE)&gt;J$3,5,IF(VLOOKUP($E125,'Country Indicator Data'!$B$4:$N$194,4,FALSE)&lt;J$4,0,5-(J$3-VLOOKUP($E125,'Country Indicator Data'!$B$4:$N$194,4,FALSE))/(J$3-J$4)*5)),1)))</f>
        <v>3</v>
      </c>
      <c r="K125" s="188">
        <f t="shared" si="37"/>
        <v>2.75</v>
      </c>
      <c r="L125" s="188">
        <f>IF(B125="Regional crisis",(IF(VLOOKUP($C125,'Regional Crises'!$B$1:$R$66,10,FALSE)="x","x",ROUND(IF(VLOOKUP($C125,'Regional Crises'!$B$1:$R$66,10,FALSE)&gt;L$3,5,IF(VLOOKUP($C125,'Regional Crises'!$B$1:$R$66,10,FALSE)&lt;L$4,0,5-(L$3-VLOOKUP($C125,'Regional Crises'!$B$1:$R$66,10,FALSE))/(L$3-L$4)*5)),1))),IF(VLOOKUP($E125,'Country Indicator Data'!$B$4:$N$194,6,FALSE)="x","x",ROUND(IF(VLOOKUP($E125,'Country Indicator Data'!$B$4:$N$194,6,FALSE)&gt;L$3,5,IF(VLOOKUP($E125,'Country Indicator Data'!$B$4:$N$194,6,FALSE)&lt;L$4,0,5-(L$3-VLOOKUP($E125,'Country Indicator Data'!$B$4:$N$194,6,FALSE))/(L$3-L$4)*5)),1)))</f>
        <v>0.5</v>
      </c>
      <c r="M125" s="188">
        <f>IF(B125="Regional crisis",(IF(VLOOKUP($C125,'Regional Crises'!$B$1:$R$66,11,FALSE)="x","x",ROUND(IF(VLOOKUP($C125,'Regional Crises'!$B$1:$R$66,11,FALSE)&gt;M$3,5,IF(VLOOKUP($C125,'Regional Crises'!$B$1:$R$66,11,FALSE)&lt;M$4,0,5-(M$3-VLOOKUP($C125,'Regional Crises'!$B$1:$R$66,11,FALSE))/(M$3-M$4)*5)),1))),IF(VLOOKUP($E125,'Country Indicator Data'!$B$4:$N$194,7,FALSE)="x","x",ROUND(IF(VLOOKUP($E125,'Country Indicator Data'!$B$4:$N$194,7,FALSE)&gt;M$3,5,IF(VLOOKUP($E125,'Country Indicator Data'!$B$4:$N$194,7,FALSE)&lt;M$4,0,5-(M$3-VLOOKUP($E125,'Country Indicator Data'!$B$4:$N$194,7,FALSE))/(M$3-M$4)*5)),1)))</f>
        <v>1.2</v>
      </c>
      <c r="N125" s="188">
        <f t="shared" si="38"/>
        <v>0.85</v>
      </c>
      <c r="O125" s="188">
        <f t="shared" si="39"/>
        <v>1.5666666666666667</v>
      </c>
      <c r="P125" s="188">
        <f>IF(B125="Regional crisis",VLOOKUP(C125,'Regional Crises'!$B$1:$R$69,12,FALSE),VLOOKUP(E125,'Country Indicator Data'!$B$4:$I$194,8,FALSE))</f>
        <v>3</v>
      </c>
      <c r="Q125" s="188">
        <f>IF($B125="Regional crisis",((IF(VLOOKUP($C125,'Regional Crises'!$B$1:$R$66,13,FALSE)="x","x",ROUND(IF(VLOOKUP($C125,'Regional Crises'!$B$1:$R$66,13,FALSE)&gt;Q$3,5,IF(VLOOKUP($C125,'Regional Crises'!$B$1:$R$66,13,FALSE)&lt;Q$4,0,5-(LOG(Q$3)-LOG(VLOOKUP($C125,'Regional Crises'!$B$1:$R$66,13,FALSE)))/(LOG(Q$3)-LOG(Q$4))*5)),1)))),(IF(VLOOKUP($E125,'Country Indicator Data'!$B$4:$N$194,9,FALSE)="x","x",ROUND(IF(VLOOKUP($E125,'Country Indicator Data'!$B$4:$N$194,9,FALSE)&gt;Q$3,5,IF(VLOOKUP($E125,'Country Indicator Data'!$B$4:$N$194,9,FALSE)&lt;Q$4,0,5-(LOG(Q$3)-LOG(VLOOKUP($E125,'Country Indicator Data'!$B$4:$N$194,9,FALSE)))/(LOG(Q$3)-LOG(Q$4))*5)),1))))</f>
        <v>4</v>
      </c>
      <c r="R125" s="188">
        <f t="shared" si="40"/>
        <v>3.5</v>
      </c>
      <c r="S125" s="188">
        <f>IF(B125="Regional crisis",((IF(VLOOKUP($C125,'Regional Crises'!$B$1:$R$66,17,FALSE)="x","x",ROUND(IF(VLOOKUP($C125,'Regional Crises'!$B$1:$R$66,17,FALSE)&gt;S$3,0,IF(VLOOKUP($C125,'Regional Crises'!$B$1:$R$66,17,FALSE)&lt;S$4,5,(S$3-VLOOKUP($C125,'Regional Crises'!$B$1:$R$66,17,FALSE))/(S$3-S$4)*5)),1)))),(IF(VLOOKUP($E125,'Country Indicator Data'!$B$4:$N$194,13,FALSE)="x","x",ROUND(IF(VLOOKUP($E125,'Country Indicator Data'!$B$4:$N$194,13,FALSE)&gt;S$3,0,IF(VLOOKUP($E125,'Country Indicator Data'!$B$4:$N$194,13,FALSE)&lt;S$4,5,(S$3-VLOOKUP($E125,'Country Indicator Data'!$B$4:$N$194,13,FALSE))/(S$3-S$4)*5)),1))))</f>
        <v>1.9</v>
      </c>
      <c r="T125" s="188">
        <f>IF(B125="Regional crisis",((IF(VLOOKUP($C125,'Regional Crises'!$B$1:$R$66,14,FALSE)="x","x",ROUND(IF(VLOOKUP($C125,'Regional Crises'!$B$1:$R$66,14,FALSE)&gt;T$3,0,IF(VLOOKUP($C125,'Regional Crises'!$B$1:$R$66,14,FALSE)&lt;T$4,5,(T$3-VLOOKUP($C125,'Regional Crises'!$B$1:$R$66,14,FALSE))/(T$3-T$4)*5)),1)))),(IF(VLOOKUP($E125,'Country Indicator Data'!$B$4:$N$194,10,FALSE)="x","x",ROUND(IF(VLOOKUP($E125,'Country Indicator Data'!$B$4:$N$194,10,FALSE)&gt;T$3,0,IF(VLOOKUP($E125,'Country Indicator Data'!$B$4:$N$194,10,FALSE)&lt;T$4,5,(T$3-VLOOKUP($E125,'Country Indicator Data'!$B$4:$N$194,10,FALSE))/(T$3-T$4)*5)),1))))</f>
        <v>1.5</v>
      </c>
      <c r="U125" s="188" t="str">
        <f>IF(B125="Regional crisis",((IF(VLOOKUP($C125,'Regional Crises'!$B$1:$R$66,15,FALSE)="x","x",ROUND(IF(VLOOKUP($C125,'Regional Crises'!$B$1:$R$66,15,FALSE)&gt;U$3,0,IF(VLOOKUP($C125,'Regional Crises'!$B$1:$R$66,15,FALSE)&lt;U$4,5,(U$3-VLOOKUP($C125,'Regional Crises'!$B$1:$R$66,15,FALSE))/(U$3-U$4)*5)),1)))),(IF(VLOOKUP($E125,'Country Indicator Data'!$B$4:$N$194,11,FALSE)="x","x",ROUND(IF(VLOOKUP($E125,'Country Indicator Data'!$B$4:$N$194,11,FALSE)&gt;U$3,0,IF(VLOOKUP($E125,'Country Indicator Data'!$B$4:$N$194,11,FALSE)&lt;U$4,5,(U$3-VLOOKUP($E125,'Country Indicator Data'!$B$4:$N$194,11,FALSE))/(U$3-U$4)*5)),1))))</f>
        <v>x</v>
      </c>
      <c r="V125" s="188">
        <f>IF(B125="Regional crisis",((IF(VLOOKUP($C125,'Regional Crises'!$B$1:$R$66,16,FALSE)="x","x",ROUND(IF(VLOOKUP($C125,'Regional Crises'!$B$1:$R$66,16,FALSE)&gt;V$3,0,IF(VLOOKUP($C125,'Regional Crises'!$B$1:$R$66,16,FALSE)&lt;V$4,5,(V$3-VLOOKUP($C125,'Regional Crises'!$B$1:$R$66,16,FALSE))/(V$3-V$4)*5)),1)))),(IF(VLOOKUP($E125,'Country Indicator Data'!$B$4:$N$194,12,FALSE)="x","x",ROUND(IF(VLOOKUP($E125,'Country Indicator Data'!$B$4:$N$194,12,FALSE)&gt;V$3,0,IF(VLOOKUP($E125,'Country Indicator Data'!$B$4:$N$194,12,FALSE)&lt;V$4,5,(V$3-VLOOKUP($E125,'Country Indicator Data'!$B$4:$N$194,12,FALSE))/(V$3-V$4)*5)),1))))</f>
        <v>0.4</v>
      </c>
      <c r="W125" s="188">
        <f t="shared" si="41"/>
        <v>1.3</v>
      </c>
      <c r="X125" s="188">
        <f t="shared" si="42"/>
        <v>2.1</v>
      </c>
      <c r="Y125" s="212">
        <f>IF('Core Indicators'!FC122="x","x",IF('Core Indicators'!FC122&gt;=5,5,IF('Core Indicators'!FC122&gt;=4,4,IF('Core Indicators'!FC122&gt;=3,3,IF('Core Indicators'!FC122&gt;=2,2,IF('Core Indicators'!FC122&gt;=1,1,0))))))</f>
        <v>2</v>
      </c>
      <c r="Z125" s="188">
        <f t="shared" si="43"/>
        <v>2</v>
      </c>
      <c r="AA125" s="212" t="str">
        <f>'Crisis Indicator Data'!Y122</f>
        <v>x</v>
      </c>
      <c r="AB125" s="212" t="str">
        <f>'Crisis Indicator Data'!Z122</f>
        <v>x</v>
      </c>
      <c r="AC125" s="212" t="str">
        <f>'Crisis Indicator Data'!AA122</f>
        <v>x</v>
      </c>
      <c r="AD125" s="212" t="str">
        <f>'Crisis Indicator Data'!AB122</f>
        <v>x</v>
      </c>
      <c r="AE125" s="212">
        <f t="shared" si="33"/>
        <v>0</v>
      </c>
      <c r="AF125" s="212" t="str">
        <f>'Crisis Indicator Data'!AC122</f>
        <v>x</v>
      </c>
      <c r="AG125" s="212" t="str">
        <f>'Crisis Indicator Data'!AD122</f>
        <v>x</v>
      </c>
      <c r="AH125" s="212">
        <f t="shared" si="34"/>
        <v>0</v>
      </c>
      <c r="AI125" s="212" t="str">
        <f>'Crisis Indicator Data'!AE122</f>
        <v>x</v>
      </c>
      <c r="AJ125" s="212" t="str">
        <f>'Crisis Indicator Data'!AF122</f>
        <v>x</v>
      </c>
      <c r="AK125" s="212" t="str">
        <f>'Crisis Indicator Data'!AG122</f>
        <v>x</v>
      </c>
      <c r="AL125" s="212">
        <f t="shared" si="35"/>
        <v>0</v>
      </c>
      <c r="AM125" s="188">
        <f t="shared" si="44"/>
        <v>0</v>
      </c>
      <c r="AN125" s="188">
        <f t="shared" si="45"/>
        <v>1</v>
      </c>
    </row>
    <row r="126" spans="1:40" ht="13.5" customHeight="1" x14ac:dyDescent="0.3">
      <c r="A126" s="199" t="str">
        <f>'Crisis Indicator Data'!A123</f>
        <v>Complex crisis in Sudan</v>
      </c>
      <c r="B126" s="200" t="str">
        <f>'Crisis Indicator Data'!B123</f>
        <v>Complex crisis</v>
      </c>
      <c r="C126" s="200" t="str">
        <f>'Crisis Indicator Data'!C123</f>
        <v>SDN001</v>
      </c>
      <c r="D126" s="200" t="str">
        <f>'Crisis Indicator Data'!D123</f>
        <v>Sudan</v>
      </c>
      <c r="E126" s="201" t="str">
        <f>'Crisis Indicator Data'!E123</f>
        <v>SDN</v>
      </c>
      <c r="F126" s="188">
        <f>IF(B126="Regional crisis",(IF(VLOOKUP($C126,'Regional Crises'!$B$1:$R$66,7,FALSE)="x","x",ROUND(IF(VLOOKUP($C126,'Regional Crises'!$B$1:$R$66,7,FALSE)&gt;$F$3,5,IF(VLOOKUP($C126,'Regional Crises'!$B$1:$R$66,7,FALSE)&lt;F$4,0,($F$3-VLOOKUP($C126,'Regional Crises'!$B$1:$R$66,7,FALSE))/($F$3-$F$4)*5)),1))),IF(VLOOKUP($E126,'Country Indicator Data'!$B$4:$N$194,3,FALSE)="x","x",ROUND(IF(VLOOKUP($E126,'Country Indicator Data'!$B$4:$N$194,3,FALSE)&gt;$F$3,5,IF(VLOOKUP($E126,'Country Indicator Data'!$B$4:$N$194,3,FALSE)&lt;$F$4,0,($F$3-VLOOKUP($E126,'Country Indicator Data'!$B$4:$N$194,3,FALSE))/($F$3-$F$4)*5)),1)))</f>
        <v>3.6</v>
      </c>
      <c r="G126" s="188">
        <f>IF(B126="Regional crisis",(IF(VLOOKUP($C126,'Regional Crises'!$B$1:$R$66,9,FALSE)="x","x",ROUND(IF(VLOOKUP($C126,'Regional Crises'!$B$1:$R$66,9,FALSE)&gt;G$3,5,IF(VLOOKUP($C126,'Regional Crises'!$B$1:$R$66,9,FALSE)&lt;G$4,0,(G$3-VLOOKUP($C126,'Regional Crises'!$B$1:$R$66,9,FALSE))/(G$3-G$4)*5)),1))),IF(VLOOKUP($E126,'Country Indicator Data'!$B$4:$N$194,5,FALSE)="x","x",ROUND(IF(VLOOKUP($E126,'Country Indicator Data'!$B$4:$N$194,5,FALSE)&gt;G$3,5,IF(VLOOKUP($E126,'Country Indicator Data'!$B$4:$N$194,5,FALSE)&lt;G$4,0,(G$3-VLOOKUP($E126,'Country Indicator Data'!$B$4:$N$194,5,FALSE))/(G$3-G$4)*5)),1)))</f>
        <v>4</v>
      </c>
      <c r="H126" s="188">
        <f t="shared" si="36"/>
        <v>3.8</v>
      </c>
      <c r="I126" s="188">
        <f>IF(B126="Regional crisis",(IF(VLOOKUP($C126,'Regional Crises'!$B$1:$R$66,6,FALSE)="x","x",ROUND(IF(VLOOKUP($C126,'Regional Crises'!$B$1:$R$66,6,FALSE)&gt;I$3,5,IF(VLOOKUP($C126,'Regional Crises'!$B$1:$R$66,6,FALSE)&lt;I$4,0,5-(I$3-VLOOKUP($C126,'Regional Crises'!$B$1:$R$66,6,FALSE))/(I$3-I$4)*5)),1))),IF(VLOOKUP($E126,'Country Indicator Data'!$B$4:$N$194,2,FALSE)="x","x",ROUND(IF(VLOOKUP($E126,'Country Indicator Data'!$B$4:$N$194,2,FALSE)&gt;I$3,5,IF(VLOOKUP($E126,'Country Indicator Data'!$B$4:$N$194,2,FALSE)&lt;I$4,0,5-(I$3-VLOOKUP($E126,'Country Indicator Data'!$B$4:$N$194,2,FALSE))/(I$3-I$4)*5)),1)))</f>
        <v>4</v>
      </c>
      <c r="J126" s="188">
        <f>IF(B126="Regional crisis",(IF(VLOOKUP($C126,'Regional Crises'!$B$1:$R$66,8,FALSE)="x","x",ROUND(IF(VLOOKUP($C126,'Regional Crises'!$B$1:$R$66,8,FALSE)&gt;J$3,5,IF(VLOOKUP($C126,'Regional Crises'!$B$1:$R$66,8,FALSE)&lt;J$4,0,5-(J$3-VLOOKUP($C126,'Regional Crises'!$B$1:$R$66,8,FALSE))/(J$3-J$4)*5)),1))),IF(VLOOKUP($E126,'Country Indicator Data'!$B$4:$N$194,4,FALSE)="x","x",ROUND(IF(VLOOKUP($E126,'Country Indicator Data'!$B$4:$N$194,4,FALSE)&gt;J$3,5,IF(VLOOKUP($E126,'Country Indicator Data'!$B$4:$N$194,4,FALSE)&lt;J$4,0,5-(J$3-VLOOKUP($E126,'Country Indicator Data'!$B$4:$N$194,4,FALSE))/(J$3-J$4)*5)),1)))</f>
        <v>5</v>
      </c>
      <c r="K126" s="188">
        <f t="shared" si="37"/>
        <v>4.5</v>
      </c>
      <c r="L126" s="188">
        <f>IF(B126="Regional crisis",(IF(VLOOKUP($C126,'Regional Crises'!$B$1:$R$66,10,FALSE)="x","x",ROUND(IF(VLOOKUP($C126,'Regional Crises'!$B$1:$R$66,10,FALSE)&gt;L$3,5,IF(VLOOKUP($C126,'Regional Crises'!$B$1:$R$66,10,FALSE)&lt;L$4,0,5-(L$3-VLOOKUP($C126,'Regional Crises'!$B$1:$R$66,10,FALSE))/(L$3-L$4)*5)),1))),IF(VLOOKUP($E126,'Country Indicator Data'!$B$4:$N$194,6,FALSE)="x","x",ROUND(IF(VLOOKUP($E126,'Country Indicator Data'!$B$4:$N$194,6,FALSE)&gt;L$3,5,IF(VLOOKUP($E126,'Country Indicator Data'!$B$4:$N$194,6,FALSE)&lt;L$4,0,5-(L$3-VLOOKUP($E126,'Country Indicator Data'!$B$4:$N$194,6,FALSE))/(L$3-L$4)*5)),1)))</f>
        <v>3.7</v>
      </c>
      <c r="M126" s="188">
        <f>IF(B126="Regional crisis",(IF(VLOOKUP($C126,'Regional Crises'!$B$1:$R$66,11,FALSE)="x","x",ROUND(IF(VLOOKUP($C126,'Regional Crises'!$B$1:$R$66,11,FALSE)&gt;M$3,5,IF(VLOOKUP($C126,'Regional Crises'!$B$1:$R$66,11,FALSE)&lt;M$4,0,5-(M$3-VLOOKUP($C126,'Regional Crises'!$B$1:$R$66,11,FALSE))/(M$3-M$4)*5)),1))),IF(VLOOKUP($E126,'Country Indicator Data'!$B$4:$N$194,7,FALSE)="x","x",ROUND(IF(VLOOKUP($E126,'Country Indicator Data'!$B$4:$N$194,7,FALSE)&gt;M$3,5,IF(VLOOKUP($E126,'Country Indicator Data'!$B$4:$N$194,7,FALSE)&lt;M$4,0,5-(M$3-VLOOKUP($E126,'Country Indicator Data'!$B$4:$N$194,7,FALSE))/(M$3-M$4)*5)),1)))</f>
        <v>1.2</v>
      </c>
      <c r="N126" s="188">
        <f t="shared" si="38"/>
        <v>2.4500000000000002</v>
      </c>
      <c r="O126" s="188">
        <f t="shared" si="39"/>
        <v>3.5833333333333335</v>
      </c>
      <c r="P126" s="188">
        <f>IF(B126="Regional crisis",VLOOKUP(C126,'Regional Crises'!$B$1:$R$69,12,FALSE),VLOOKUP(E126,'Country Indicator Data'!$B$4:$I$194,8,FALSE))</f>
        <v>4</v>
      </c>
      <c r="Q126" s="188">
        <f>IF($B126="Regional crisis",((IF(VLOOKUP($C126,'Regional Crises'!$B$1:$R$66,13,FALSE)="x","x",ROUND(IF(VLOOKUP($C126,'Regional Crises'!$B$1:$R$66,13,FALSE)&gt;Q$3,5,IF(VLOOKUP($C126,'Regional Crises'!$B$1:$R$66,13,FALSE)&lt;Q$4,0,5-(LOG(Q$3)-LOG(VLOOKUP($C126,'Regional Crises'!$B$1:$R$66,13,FALSE)))/(LOG(Q$3)-LOG(Q$4))*5)),1)))),(IF(VLOOKUP($E126,'Country Indicator Data'!$B$4:$N$194,9,FALSE)="x","x",ROUND(IF(VLOOKUP($E126,'Country Indicator Data'!$B$4:$N$194,9,FALSE)&gt;Q$3,5,IF(VLOOKUP($E126,'Country Indicator Data'!$B$4:$N$194,9,FALSE)&lt;Q$4,0,5-(LOG(Q$3)-LOG(VLOOKUP($E126,'Country Indicator Data'!$B$4:$N$194,9,FALSE)))/(LOG(Q$3)-LOG(Q$4))*5)),1))))</f>
        <v>3.9</v>
      </c>
      <c r="R126" s="188">
        <f t="shared" si="40"/>
        <v>3.95</v>
      </c>
      <c r="S126" s="188">
        <f>IF(B126="Regional crisis",((IF(VLOOKUP($C126,'Regional Crises'!$B$1:$R$66,17,FALSE)="x","x",ROUND(IF(VLOOKUP($C126,'Regional Crises'!$B$1:$R$66,17,FALSE)&gt;S$3,0,IF(VLOOKUP($C126,'Regional Crises'!$B$1:$R$66,17,FALSE)&lt;S$4,5,(S$3-VLOOKUP($C126,'Regional Crises'!$B$1:$R$66,17,FALSE))/(S$3-S$4)*5)),1)))),(IF(VLOOKUP($E126,'Country Indicator Data'!$B$4:$N$194,13,FALSE)="x","x",ROUND(IF(VLOOKUP($E126,'Country Indicator Data'!$B$4:$N$194,13,FALSE)&gt;S$3,0,IF(VLOOKUP($E126,'Country Indicator Data'!$B$4:$N$194,13,FALSE)&lt;S$4,5,(S$3-VLOOKUP($E126,'Country Indicator Data'!$B$4:$N$194,13,FALSE))/(S$3-S$4)*5)),1))))</f>
        <v>4.2</v>
      </c>
      <c r="T126" s="188">
        <f>IF(B126="Regional crisis",((IF(VLOOKUP($C126,'Regional Crises'!$B$1:$R$66,14,FALSE)="x","x",ROUND(IF(VLOOKUP($C126,'Regional Crises'!$B$1:$R$66,14,FALSE)&gt;T$3,0,IF(VLOOKUP($C126,'Regional Crises'!$B$1:$R$66,14,FALSE)&lt;T$4,5,(T$3-VLOOKUP($C126,'Regional Crises'!$B$1:$R$66,14,FALSE))/(T$3-T$4)*5)),1)))),(IF(VLOOKUP($E126,'Country Indicator Data'!$B$4:$N$194,10,FALSE)="x","x",ROUND(IF(VLOOKUP($E126,'Country Indicator Data'!$B$4:$N$194,10,FALSE)&gt;T$3,0,IF(VLOOKUP($E126,'Country Indicator Data'!$B$4:$N$194,10,FALSE)&lt;T$4,5,(T$3-VLOOKUP($E126,'Country Indicator Data'!$B$4:$N$194,10,FALSE))/(T$3-T$4)*5)),1))))</f>
        <v>3.6</v>
      </c>
      <c r="U126" s="188">
        <f>IF(B126="Regional crisis",((IF(VLOOKUP($C126,'Regional Crises'!$B$1:$R$66,15,FALSE)="x","x",ROUND(IF(VLOOKUP($C126,'Regional Crises'!$B$1:$R$66,15,FALSE)&gt;U$3,0,IF(VLOOKUP($C126,'Regional Crises'!$B$1:$R$66,15,FALSE)&lt;U$4,5,(U$3-VLOOKUP($C126,'Regional Crises'!$B$1:$R$66,15,FALSE))/(U$3-U$4)*5)),1)))),(IF(VLOOKUP($E126,'Country Indicator Data'!$B$4:$N$194,11,FALSE)="x","x",ROUND(IF(VLOOKUP($E126,'Country Indicator Data'!$B$4:$N$194,11,FALSE)&gt;U$3,0,IF(VLOOKUP($E126,'Country Indicator Data'!$B$4:$N$194,11,FALSE)&lt;U$4,5,(U$3-VLOOKUP($E126,'Country Indicator Data'!$B$4:$N$194,11,FALSE))/(U$3-U$4)*5)),1))))</f>
        <v>4.5</v>
      </c>
      <c r="V126" s="188">
        <f>IF(B126="Regional crisis",((IF(VLOOKUP($C126,'Regional Crises'!$B$1:$R$66,16,FALSE)="x","x",ROUND(IF(VLOOKUP($C126,'Regional Crises'!$B$1:$R$66,16,FALSE)&gt;V$3,0,IF(VLOOKUP($C126,'Regional Crises'!$B$1:$R$66,16,FALSE)&lt;V$4,5,(V$3-VLOOKUP($C126,'Regional Crises'!$B$1:$R$66,16,FALSE))/(V$3-V$4)*5)),1)))),(IF(VLOOKUP($E126,'Country Indicator Data'!$B$4:$N$194,12,FALSE)="x","x",ROUND(IF(VLOOKUP($E126,'Country Indicator Data'!$B$4:$N$194,12,FALSE)&gt;V$3,0,IF(VLOOKUP($E126,'Country Indicator Data'!$B$4:$N$194,12,FALSE)&lt;V$4,5,(V$3-VLOOKUP($E126,'Country Indicator Data'!$B$4:$N$194,12,FALSE))/(V$3-V$4)*5)),1))))</f>
        <v>4.4000000000000004</v>
      </c>
      <c r="W126" s="188">
        <f t="shared" si="41"/>
        <v>4.2</v>
      </c>
      <c r="X126" s="188">
        <f t="shared" si="42"/>
        <v>3.9</v>
      </c>
      <c r="Y126" s="212">
        <f>IF('Core Indicators'!FC123="x","x",IF('Core Indicators'!FC123&gt;=5,5,IF('Core Indicators'!FC123&gt;=4,4,IF('Core Indicators'!FC123&gt;=3,3,IF('Core Indicators'!FC123&gt;=2,2,IF('Core Indicators'!FC123&gt;=1,1,0))))))</f>
        <v>5</v>
      </c>
      <c r="Z126" s="188">
        <f t="shared" si="43"/>
        <v>5</v>
      </c>
      <c r="AA126" s="212">
        <f>'Crisis Indicator Data'!Y123</f>
        <v>1</v>
      </c>
      <c r="AB126" s="212">
        <f>'Crisis Indicator Data'!Z123</f>
        <v>1</v>
      </c>
      <c r="AC126" s="212">
        <f>'Crisis Indicator Data'!AA123</f>
        <v>2</v>
      </c>
      <c r="AD126" s="212">
        <f>'Crisis Indicator Data'!AB123</f>
        <v>0</v>
      </c>
      <c r="AE126" s="212">
        <f t="shared" si="33"/>
        <v>2</v>
      </c>
      <c r="AF126" s="212">
        <f>'Crisis Indicator Data'!AC123</f>
        <v>2</v>
      </c>
      <c r="AG126" s="212">
        <f>'Crisis Indicator Data'!AD123</f>
        <v>2</v>
      </c>
      <c r="AH126" s="212">
        <f t="shared" si="34"/>
        <v>4</v>
      </c>
      <c r="AI126" s="212">
        <f>'Crisis Indicator Data'!AE123</f>
        <v>1</v>
      </c>
      <c r="AJ126" s="212">
        <f>'Crisis Indicator Data'!AF123</f>
        <v>1</v>
      </c>
      <c r="AK126" s="212">
        <f>'Crisis Indicator Data'!AG123</f>
        <v>3</v>
      </c>
      <c r="AL126" s="212">
        <f t="shared" si="35"/>
        <v>4</v>
      </c>
      <c r="AM126" s="188">
        <f t="shared" si="44"/>
        <v>3</v>
      </c>
      <c r="AN126" s="188">
        <f t="shared" si="45"/>
        <v>4</v>
      </c>
    </row>
    <row r="127" spans="1:40" ht="13.5" customHeight="1" x14ac:dyDescent="0.3">
      <c r="A127" s="199" t="str">
        <f>'Crisis Indicator Data'!A124</f>
        <v>Refugees in Sudan</v>
      </c>
      <c r="B127" s="200" t="str">
        <f>'Crisis Indicator Data'!B124</f>
        <v>International displacement</v>
      </c>
      <c r="C127" s="200" t="str">
        <f>'Crisis Indicator Data'!C124</f>
        <v>SDN005</v>
      </c>
      <c r="D127" s="200" t="str">
        <f>'Crisis Indicator Data'!D124</f>
        <v>Sudan</v>
      </c>
      <c r="E127" s="201" t="str">
        <f>'Crisis Indicator Data'!E124</f>
        <v>SDN</v>
      </c>
      <c r="F127" s="188">
        <f>IF(B127="Regional crisis",(IF(VLOOKUP($C127,'Regional Crises'!$B$1:$R$66,7,FALSE)="x","x",ROUND(IF(VLOOKUP($C127,'Regional Crises'!$B$1:$R$66,7,FALSE)&gt;$F$3,5,IF(VLOOKUP($C127,'Regional Crises'!$B$1:$R$66,7,FALSE)&lt;F$4,0,($F$3-VLOOKUP($C127,'Regional Crises'!$B$1:$R$66,7,FALSE))/($F$3-$F$4)*5)),1))),IF(VLOOKUP($E127,'Country Indicator Data'!$B$4:$N$194,3,FALSE)="x","x",ROUND(IF(VLOOKUP($E127,'Country Indicator Data'!$B$4:$N$194,3,FALSE)&gt;$F$3,5,IF(VLOOKUP($E127,'Country Indicator Data'!$B$4:$N$194,3,FALSE)&lt;$F$4,0,($F$3-VLOOKUP($E127,'Country Indicator Data'!$B$4:$N$194,3,FALSE))/($F$3-$F$4)*5)),1)))</f>
        <v>3.6</v>
      </c>
      <c r="G127" s="188">
        <f>IF(B127="Regional crisis",(IF(VLOOKUP($C127,'Regional Crises'!$B$1:$R$66,9,FALSE)="x","x",ROUND(IF(VLOOKUP($C127,'Regional Crises'!$B$1:$R$66,9,FALSE)&gt;G$3,5,IF(VLOOKUP($C127,'Regional Crises'!$B$1:$R$66,9,FALSE)&lt;G$4,0,(G$3-VLOOKUP($C127,'Regional Crises'!$B$1:$R$66,9,FALSE))/(G$3-G$4)*5)),1))),IF(VLOOKUP($E127,'Country Indicator Data'!$B$4:$N$194,5,FALSE)="x","x",ROUND(IF(VLOOKUP($E127,'Country Indicator Data'!$B$4:$N$194,5,FALSE)&gt;G$3,5,IF(VLOOKUP($E127,'Country Indicator Data'!$B$4:$N$194,5,FALSE)&lt;G$4,0,(G$3-VLOOKUP($E127,'Country Indicator Data'!$B$4:$N$194,5,FALSE))/(G$3-G$4)*5)),1)))</f>
        <v>4</v>
      </c>
      <c r="H127" s="188">
        <f t="shared" si="36"/>
        <v>3.8</v>
      </c>
      <c r="I127" s="188">
        <f>IF(B127="Regional crisis",(IF(VLOOKUP($C127,'Regional Crises'!$B$1:$R$66,6,FALSE)="x","x",ROUND(IF(VLOOKUP($C127,'Regional Crises'!$B$1:$R$66,6,FALSE)&gt;I$3,5,IF(VLOOKUP($C127,'Regional Crises'!$B$1:$R$66,6,FALSE)&lt;I$4,0,5-(I$3-VLOOKUP($C127,'Regional Crises'!$B$1:$R$66,6,FALSE))/(I$3-I$4)*5)),1))),IF(VLOOKUP($E127,'Country Indicator Data'!$B$4:$N$194,2,FALSE)="x","x",ROUND(IF(VLOOKUP($E127,'Country Indicator Data'!$B$4:$N$194,2,FALSE)&gt;I$3,5,IF(VLOOKUP($E127,'Country Indicator Data'!$B$4:$N$194,2,FALSE)&lt;I$4,0,5-(I$3-VLOOKUP($E127,'Country Indicator Data'!$B$4:$N$194,2,FALSE))/(I$3-I$4)*5)),1)))</f>
        <v>4</v>
      </c>
      <c r="J127" s="188">
        <f>IF(B127="Regional crisis",(IF(VLOOKUP($C127,'Regional Crises'!$B$1:$R$66,8,FALSE)="x","x",ROUND(IF(VLOOKUP($C127,'Regional Crises'!$B$1:$R$66,8,FALSE)&gt;J$3,5,IF(VLOOKUP($C127,'Regional Crises'!$B$1:$R$66,8,FALSE)&lt;J$4,0,5-(J$3-VLOOKUP($C127,'Regional Crises'!$B$1:$R$66,8,FALSE))/(J$3-J$4)*5)),1))),IF(VLOOKUP($E127,'Country Indicator Data'!$B$4:$N$194,4,FALSE)="x","x",ROUND(IF(VLOOKUP($E127,'Country Indicator Data'!$B$4:$N$194,4,FALSE)&gt;J$3,5,IF(VLOOKUP($E127,'Country Indicator Data'!$B$4:$N$194,4,FALSE)&lt;J$4,0,5-(J$3-VLOOKUP($E127,'Country Indicator Data'!$B$4:$N$194,4,FALSE))/(J$3-J$4)*5)),1)))</f>
        <v>5</v>
      </c>
      <c r="K127" s="188">
        <f t="shared" si="37"/>
        <v>4.5</v>
      </c>
      <c r="L127" s="188">
        <f>IF(B127="Regional crisis",(IF(VLOOKUP($C127,'Regional Crises'!$B$1:$R$66,10,FALSE)="x","x",ROUND(IF(VLOOKUP($C127,'Regional Crises'!$B$1:$R$66,10,FALSE)&gt;L$3,5,IF(VLOOKUP($C127,'Regional Crises'!$B$1:$R$66,10,FALSE)&lt;L$4,0,5-(L$3-VLOOKUP($C127,'Regional Crises'!$B$1:$R$66,10,FALSE))/(L$3-L$4)*5)),1))),IF(VLOOKUP($E127,'Country Indicator Data'!$B$4:$N$194,6,FALSE)="x","x",ROUND(IF(VLOOKUP($E127,'Country Indicator Data'!$B$4:$N$194,6,FALSE)&gt;L$3,5,IF(VLOOKUP($E127,'Country Indicator Data'!$B$4:$N$194,6,FALSE)&lt;L$4,0,5-(L$3-VLOOKUP($E127,'Country Indicator Data'!$B$4:$N$194,6,FALSE))/(L$3-L$4)*5)),1)))</f>
        <v>3.7</v>
      </c>
      <c r="M127" s="188">
        <f>IF(B127="Regional crisis",(IF(VLOOKUP($C127,'Regional Crises'!$B$1:$R$66,11,FALSE)="x","x",ROUND(IF(VLOOKUP($C127,'Regional Crises'!$B$1:$R$66,11,FALSE)&gt;M$3,5,IF(VLOOKUP($C127,'Regional Crises'!$B$1:$R$66,11,FALSE)&lt;M$4,0,5-(M$3-VLOOKUP($C127,'Regional Crises'!$B$1:$R$66,11,FALSE))/(M$3-M$4)*5)),1))),IF(VLOOKUP($E127,'Country Indicator Data'!$B$4:$N$194,7,FALSE)="x","x",ROUND(IF(VLOOKUP($E127,'Country Indicator Data'!$B$4:$N$194,7,FALSE)&gt;M$3,5,IF(VLOOKUP($E127,'Country Indicator Data'!$B$4:$N$194,7,FALSE)&lt;M$4,0,5-(M$3-VLOOKUP($E127,'Country Indicator Data'!$B$4:$N$194,7,FALSE))/(M$3-M$4)*5)),1)))</f>
        <v>1.2</v>
      </c>
      <c r="N127" s="188">
        <f t="shared" si="38"/>
        <v>2.4500000000000002</v>
      </c>
      <c r="O127" s="188">
        <f t="shared" si="39"/>
        <v>3.5833333333333335</v>
      </c>
      <c r="P127" s="188">
        <f>IF(B127="Regional crisis",VLOOKUP(C127,'Regional Crises'!$B$1:$R$69,12,FALSE),VLOOKUP(E127,'Country Indicator Data'!$B$4:$I$194,8,FALSE))</f>
        <v>4</v>
      </c>
      <c r="Q127" s="188">
        <f>IF($B127="Regional crisis",((IF(VLOOKUP($C127,'Regional Crises'!$B$1:$R$66,13,FALSE)="x","x",ROUND(IF(VLOOKUP($C127,'Regional Crises'!$B$1:$R$66,13,FALSE)&gt;Q$3,5,IF(VLOOKUP($C127,'Regional Crises'!$B$1:$R$66,13,FALSE)&lt;Q$4,0,5-(LOG(Q$3)-LOG(VLOOKUP($C127,'Regional Crises'!$B$1:$R$66,13,FALSE)))/(LOG(Q$3)-LOG(Q$4))*5)),1)))),(IF(VLOOKUP($E127,'Country Indicator Data'!$B$4:$N$194,9,FALSE)="x","x",ROUND(IF(VLOOKUP($E127,'Country Indicator Data'!$B$4:$N$194,9,FALSE)&gt;Q$3,5,IF(VLOOKUP($E127,'Country Indicator Data'!$B$4:$N$194,9,FALSE)&lt;Q$4,0,5-(LOG(Q$3)-LOG(VLOOKUP($E127,'Country Indicator Data'!$B$4:$N$194,9,FALSE)))/(LOG(Q$3)-LOG(Q$4))*5)),1))))</f>
        <v>3.9</v>
      </c>
      <c r="R127" s="188">
        <f t="shared" si="40"/>
        <v>3.95</v>
      </c>
      <c r="S127" s="188">
        <f>IF(B127="Regional crisis",((IF(VLOOKUP($C127,'Regional Crises'!$B$1:$R$66,17,FALSE)="x","x",ROUND(IF(VLOOKUP($C127,'Regional Crises'!$B$1:$R$66,17,FALSE)&gt;S$3,0,IF(VLOOKUP($C127,'Regional Crises'!$B$1:$R$66,17,FALSE)&lt;S$4,5,(S$3-VLOOKUP($C127,'Regional Crises'!$B$1:$R$66,17,FALSE))/(S$3-S$4)*5)),1)))),(IF(VLOOKUP($E127,'Country Indicator Data'!$B$4:$N$194,13,FALSE)="x","x",ROUND(IF(VLOOKUP($E127,'Country Indicator Data'!$B$4:$N$194,13,FALSE)&gt;S$3,0,IF(VLOOKUP($E127,'Country Indicator Data'!$B$4:$N$194,13,FALSE)&lt;S$4,5,(S$3-VLOOKUP($E127,'Country Indicator Data'!$B$4:$N$194,13,FALSE))/(S$3-S$4)*5)),1))))</f>
        <v>4.2</v>
      </c>
      <c r="T127" s="188">
        <f>IF(B127="Regional crisis",((IF(VLOOKUP($C127,'Regional Crises'!$B$1:$R$66,14,FALSE)="x","x",ROUND(IF(VLOOKUP($C127,'Regional Crises'!$B$1:$R$66,14,FALSE)&gt;T$3,0,IF(VLOOKUP($C127,'Regional Crises'!$B$1:$R$66,14,FALSE)&lt;T$4,5,(T$3-VLOOKUP($C127,'Regional Crises'!$B$1:$R$66,14,FALSE))/(T$3-T$4)*5)),1)))),(IF(VLOOKUP($E127,'Country Indicator Data'!$B$4:$N$194,10,FALSE)="x","x",ROUND(IF(VLOOKUP($E127,'Country Indicator Data'!$B$4:$N$194,10,FALSE)&gt;T$3,0,IF(VLOOKUP($E127,'Country Indicator Data'!$B$4:$N$194,10,FALSE)&lt;T$4,5,(T$3-VLOOKUP($E127,'Country Indicator Data'!$B$4:$N$194,10,FALSE))/(T$3-T$4)*5)),1))))</f>
        <v>3.6</v>
      </c>
      <c r="U127" s="188">
        <f>IF(B127="Regional crisis",((IF(VLOOKUP($C127,'Regional Crises'!$B$1:$R$66,15,FALSE)="x","x",ROUND(IF(VLOOKUP($C127,'Regional Crises'!$B$1:$R$66,15,FALSE)&gt;U$3,0,IF(VLOOKUP($C127,'Regional Crises'!$B$1:$R$66,15,FALSE)&lt;U$4,5,(U$3-VLOOKUP($C127,'Regional Crises'!$B$1:$R$66,15,FALSE))/(U$3-U$4)*5)),1)))),(IF(VLOOKUP($E127,'Country Indicator Data'!$B$4:$N$194,11,FALSE)="x","x",ROUND(IF(VLOOKUP($E127,'Country Indicator Data'!$B$4:$N$194,11,FALSE)&gt;U$3,0,IF(VLOOKUP($E127,'Country Indicator Data'!$B$4:$N$194,11,FALSE)&lt;U$4,5,(U$3-VLOOKUP($E127,'Country Indicator Data'!$B$4:$N$194,11,FALSE))/(U$3-U$4)*5)),1))))</f>
        <v>4.5</v>
      </c>
      <c r="V127" s="188">
        <f>IF(B127="Regional crisis",((IF(VLOOKUP($C127,'Regional Crises'!$B$1:$R$66,16,FALSE)="x","x",ROUND(IF(VLOOKUP($C127,'Regional Crises'!$B$1:$R$66,16,FALSE)&gt;V$3,0,IF(VLOOKUP($C127,'Regional Crises'!$B$1:$R$66,16,FALSE)&lt;V$4,5,(V$3-VLOOKUP($C127,'Regional Crises'!$B$1:$R$66,16,FALSE))/(V$3-V$4)*5)),1)))),(IF(VLOOKUP($E127,'Country Indicator Data'!$B$4:$N$194,12,FALSE)="x","x",ROUND(IF(VLOOKUP($E127,'Country Indicator Data'!$B$4:$N$194,12,FALSE)&gt;V$3,0,IF(VLOOKUP($E127,'Country Indicator Data'!$B$4:$N$194,12,FALSE)&lt;V$4,5,(V$3-VLOOKUP($E127,'Country Indicator Data'!$B$4:$N$194,12,FALSE))/(V$3-V$4)*5)),1))))</f>
        <v>4.4000000000000004</v>
      </c>
      <c r="W127" s="188">
        <f t="shared" si="41"/>
        <v>4.2</v>
      </c>
      <c r="X127" s="188">
        <f t="shared" si="42"/>
        <v>3.9</v>
      </c>
      <c r="Y127" s="212">
        <f>IF('Core Indicators'!FC124="x","x",IF('Core Indicators'!FC124&gt;=5,5,IF('Core Indicators'!FC124&gt;=4,4,IF('Core Indicators'!FC124&gt;=3,3,IF('Core Indicators'!FC124&gt;=2,2,IF('Core Indicators'!FC124&gt;=1,1,0))))))</f>
        <v>5</v>
      </c>
      <c r="Z127" s="188">
        <f t="shared" si="43"/>
        <v>5</v>
      </c>
      <c r="AA127" s="212">
        <f>'Crisis Indicator Data'!Y124</f>
        <v>2</v>
      </c>
      <c r="AB127" s="212">
        <f>'Crisis Indicator Data'!Z124</f>
        <v>3</v>
      </c>
      <c r="AC127" s="212">
        <f>'Crisis Indicator Data'!AA124</f>
        <v>2</v>
      </c>
      <c r="AD127" s="212">
        <f>'Crisis Indicator Data'!AB124</f>
        <v>2</v>
      </c>
      <c r="AE127" s="212">
        <f t="shared" si="33"/>
        <v>4</v>
      </c>
      <c r="AF127" s="212">
        <f>'Crisis Indicator Data'!AC124</f>
        <v>0</v>
      </c>
      <c r="AG127" s="212" t="str">
        <f>'Crisis Indicator Data'!AD124</f>
        <v>x</v>
      </c>
      <c r="AH127" s="212">
        <f t="shared" si="34"/>
        <v>0</v>
      </c>
      <c r="AI127" s="212">
        <f>'Crisis Indicator Data'!AE124</f>
        <v>2</v>
      </c>
      <c r="AJ127" s="212">
        <f>'Crisis Indicator Data'!AF124</f>
        <v>2</v>
      </c>
      <c r="AK127" s="212">
        <f>'Crisis Indicator Data'!AG124</f>
        <v>3</v>
      </c>
      <c r="AL127" s="212">
        <f t="shared" si="35"/>
        <v>5</v>
      </c>
      <c r="AM127" s="188">
        <f t="shared" si="44"/>
        <v>3</v>
      </c>
      <c r="AN127" s="188">
        <f t="shared" si="45"/>
        <v>4</v>
      </c>
    </row>
    <row r="128" spans="1:40" ht="13.5" customHeight="1" x14ac:dyDescent="0.3">
      <c r="A128" s="199" t="str">
        <f>'Crisis Indicator Data'!A125</f>
        <v xml:space="preserve">Floods in Sudan </v>
      </c>
      <c r="B128" s="200" t="str">
        <f>'Crisis Indicator Data'!B125</f>
        <v>Flood</v>
      </c>
      <c r="C128" s="200" t="str">
        <f>'Crisis Indicator Data'!C125</f>
        <v>SDN006</v>
      </c>
      <c r="D128" s="200" t="str">
        <f>'Crisis Indicator Data'!D125</f>
        <v>Sudan</v>
      </c>
      <c r="E128" s="201" t="str">
        <f>'Crisis Indicator Data'!E125</f>
        <v>SDN</v>
      </c>
      <c r="F128" s="188">
        <f>IF(B128="Regional crisis",(IF(VLOOKUP($C128,'Regional Crises'!$B$1:$R$66,7,FALSE)="x","x",ROUND(IF(VLOOKUP($C128,'Regional Crises'!$B$1:$R$66,7,FALSE)&gt;$F$3,5,IF(VLOOKUP($C128,'Regional Crises'!$B$1:$R$66,7,FALSE)&lt;F$4,0,($F$3-VLOOKUP($C128,'Regional Crises'!$B$1:$R$66,7,FALSE))/($F$3-$F$4)*5)),1))),IF(VLOOKUP($E128,'Country Indicator Data'!$B$4:$N$194,3,FALSE)="x","x",ROUND(IF(VLOOKUP($E128,'Country Indicator Data'!$B$4:$N$194,3,FALSE)&gt;$F$3,5,IF(VLOOKUP($E128,'Country Indicator Data'!$B$4:$N$194,3,FALSE)&lt;$F$4,0,($F$3-VLOOKUP($E128,'Country Indicator Data'!$B$4:$N$194,3,FALSE))/($F$3-$F$4)*5)),1)))</f>
        <v>3.6</v>
      </c>
      <c r="G128" s="188">
        <f>IF(B128="Regional crisis",(IF(VLOOKUP($C128,'Regional Crises'!$B$1:$R$66,9,FALSE)="x","x",ROUND(IF(VLOOKUP($C128,'Regional Crises'!$B$1:$R$66,9,FALSE)&gt;G$3,5,IF(VLOOKUP($C128,'Regional Crises'!$B$1:$R$66,9,FALSE)&lt;G$4,0,(G$3-VLOOKUP($C128,'Regional Crises'!$B$1:$R$66,9,FALSE))/(G$3-G$4)*5)),1))),IF(VLOOKUP($E128,'Country Indicator Data'!$B$4:$N$194,5,FALSE)="x","x",ROUND(IF(VLOOKUP($E128,'Country Indicator Data'!$B$4:$N$194,5,FALSE)&gt;G$3,5,IF(VLOOKUP($E128,'Country Indicator Data'!$B$4:$N$194,5,FALSE)&lt;G$4,0,(G$3-VLOOKUP($E128,'Country Indicator Data'!$B$4:$N$194,5,FALSE))/(G$3-G$4)*5)),1)))</f>
        <v>4</v>
      </c>
      <c r="H128" s="188">
        <f t="shared" si="36"/>
        <v>3.8</v>
      </c>
      <c r="I128" s="188">
        <f>IF(B128="Regional crisis",(IF(VLOOKUP($C128,'Regional Crises'!$B$1:$R$66,6,FALSE)="x","x",ROUND(IF(VLOOKUP($C128,'Regional Crises'!$B$1:$R$66,6,FALSE)&gt;I$3,5,IF(VLOOKUP($C128,'Regional Crises'!$B$1:$R$66,6,FALSE)&lt;I$4,0,5-(I$3-VLOOKUP($C128,'Regional Crises'!$B$1:$R$66,6,FALSE))/(I$3-I$4)*5)),1))),IF(VLOOKUP($E128,'Country Indicator Data'!$B$4:$N$194,2,FALSE)="x","x",ROUND(IF(VLOOKUP($E128,'Country Indicator Data'!$B$4:$N$194,2,FALSE)&gt;I$3,5,IF(VLOOKUP($E128,'Country Indicator Data'!$B$4:$N$194,2,FALSE)&lt;I$4,0,5-(I$3-VLOOKUP($E128,'Country Indicator Data'!$B$4:$N$194,2,FALSE))/(I$3-I$4)*5)),1)))</f>
        <v>4</v>
      </c>
      <c r="J128" s="188">
        <f>IF(B128="Regional crisis",(IF(VLOOKUP($C128,'Regional Crises'!$B$1:$R$66,8,FALSE)="x","x",ROUND(IF(VLOOKUP($C128,'Regional Crises'!$B$1:$R$66,8,FALSE)&gt;J$3,5,IF(VLOOKUP($C128,'Regional Crises'!$B$1:$R$66,8,FALSE)&lt;J$4,0,5-(J$3-VLOOKUP($C128,'Regional Crises'!$B$1:$R$66,8,FALSE))/(J$3-J$4)*5)),1))),IF(VLOOKUP($E128,'Country Indicator Data'!$B$4:$N$194,4,FALSE)="x","x",ROUND(IF(VLOOKUP($E128,'Country Indicator Data'!$B$4:$N$194,4,FALSE)&gt;J$3,5,IF(VLOOKUP($E128,'Country Indicator Data'!$B$4:$N$194,4,FALSE)&lt;J$4,0,5-(J$3-VLOOKUP($E128,'Country Indicator Data'!$B$4:$N$194,4,FALSE))/(J$3-J$4)*5)),1)))</f>
        <v>5</v>
      </c>
      <c r="K128" s="188">
        <f t="shared" si="37"/>
        <v>4.5</v>
      </c>
      <c r="L128" s="188">
        <f>IF(B128="Regional crisis",(IF(VLOOKUP($C128,'Regional Crises'!$B$1:$R$66,10,FALSE)="x","x",ROUND(IF(VLOOKUP($C128,'Regional Crises'!$B$1:$R$66,10,FALSE)&gt;L$3,5,IF(VLOOKUP($C128,'Regional Crises'!$B$1:$R$66,10,FALSE)&lt;L$4,0,5-(L$3-VLOOKUP($C128,'Regional Crises'!$B$1:$R$66,10,FALSE))/(L$3-L$4)*5)),1))),IF(VLOOKUP($E128,'Country Indicator Data'!$B$4:$N$194,6,FALSE)="x","x",ROUND(IF(VLOOKUP($E128,'Country Indicator Data'!$B$4:$N$194,6,FALSE)&gt;L$3,5,IF(VLOOKUP($E128,'Country Indicator Data'!$B$4:$N$194,6,FALSE)&lt;L$4,0,5-(L$3-VLOOKUP($E128,'Country Indicator Data'!$B$4:$N$194,6,FALSE))/(L$3-L$4)*5)),1)))</f>
        <v>3.7</v>
      </c>
      <c r="M128" s="188">
        <f>IF(B128="Regional crisis",(IF(VLOOKUP($C128,'Regional Crises'!$B$1:$R$66,11,FALSE)="x","x",ROUND(IF(VLOOKUP($C128,'Regional Crises'!$B$1:$R$66,11,FALSE)&gt;M$3,5,IF(VLOOKUP($C128,'Regional Crises'!$B$1:$R$66,11,FALSE)&lt;M$4,0,5-(M$3-VLOOKUP($C128,'Regional Crises'!$B$1:$R$66,11,FALSE))/(M$3-M$4)*5)),1))),IF(VLOOKUP($E128,'Country Indicator Data'!$B$4:$N$194,7,FALSE)="x","x",ROUND(IF(VLOOKUP($E128,'Country Indicator Data'!$B$4:$N$194,7,FALSE)&gt;M$3,5,IF(VLOOKUP($E128,'Country Indicator Data'!$B$4:$N$194,7,FALSE)&lt;M$4,0,5-(M$3-VLOOKUP($E128,'Country Indicator Data'!$B$4:$N$194,7,FALSE))/(M$3-M$4)*5)),1)))</f>
        <v>1.2</v>
      </c>
      <c r="N128" s="188">
        <f t="shared" si="38"/>
        <v>2.4500000000000002</v>
      </c>
      <c r="O128" s="188">
        <f t="shared" si="39"/>
        <v>3.5833333333333335</v>
      </c>
      <c r="P128" s="188">
        <f>IF(B128="Regional crisis",VLOOKUP(C128,'Regional Crises'!$B$1:$R$69,12,FALSE),VLOOKUP(E128,'Country Indicator Data'!$B$4:$I$194,8,FALSE))</f>
        <v>4</v>
      </c>
      <c r="Q128" s="188">
        <f>IF($B128="Regional crisis",((IF(VLOOKUP($C128,'Regional Crises'!$B$1:$R$66,13,FALSE)="x","x",ROUND(IF(VLOOKUP($C128,'Regional Crises'!$B$1:$R$66,13,FALSE)&gt;Q$3,5,IF(VLOOKUP($C128,'Regional Crises'!$B$1:$R$66,13,FALSE)&lt;Q$4,0,5-(LOG(Q$3)-LOG(VLOOKUP($C128,'Regional Crises'!$B$1:$R$66,13,FALSE)))/(LOG(Q$3)-LOG(Q$4))*5)),1)))),(IF(VLOOKUP($E128,'Country Indicator Data'!$B$4:$N$194,9,FALSE)="x","x",ROUND(IF(VLOOKUP($E128,'Country Indicator Data'!$B$4:$N$194,9,FALSE)&gt;Q$3,5,IF(VLOOKUP($E128,'Country Indicator Data'!$B$4:$N$194,9,FALSE)&lt;Q$4,0,5-(LOG(Q$3)-LOG(VLOOKUP($E128,'Country Indicator Data'!$B$4:$N$194,9,FALSE)))/(LOG(Q$3)-LOG(Q$4))*5)),1))))</f>
        <v>3.9</v>
      </c>
      <c r="R128" s="188">
        <f t="shared" si="40"/>
        <v>3.95</v>
      </c>
      <c r="S128" s="188">
        <f>IF(B128="Regional crisis",((IF(VLOOKUP($C128,'Regional Crises'!$B$1:$R$66,17,FALSE)="x","x",ROUND(IF(VLOOKUP($C128,'Regional Crises'!$B$1:$R$66,17,FALSE)&gt;S$3,0,IF(VLOOKUP($C128,'Regional Crises'!$B$1:$R$66,17,FALSE)&lt;S$4,5,(S$3-VLOOKUP($C128,'Regional Crises'!$B$1:$R$66,17,FALSE))/(S$3-S$4)*5)),1)))),(IF(VLOOKUP($E128,'Country Indicator Data'!$B$4:$N$194,13,FALSE)="x","x",ROUND(IF(VLOOKUP($E128,'Country Indicator Data'!$B$4:$N$194,13,FALSE)&gt;S$3,0,IF(VLOOKUP($E128,'Country Indicator Data'!$B$4:$N$194,13,FALSE)&lt;S$4,5,(S$3-VLOOKUP($E128,'Country Indicator Data'!$B$4:$N$194,13,FALSE))/(S$3-S$4)*5)),1))))</f>
        <v>4.2</v>
      </c>
      <c r="T128" s="188">
        <f>IF(B128="Regional crisis",((IF(VLOOKUP($C128,'Regional Crises'!$B$1:$R$66,14,FALSE)="x","x",ROUND(IF(VLOOKUP($C128,'Regional Crises'!$B$1:$R$66,14,FALSE)&gt;T$3,0,IF(VLOOKUP($C128,'Regional Crises'!$B$1:$R$66,14,FALSE)&lt;T$4,5,(T$3-VLOOKUP($C128,'Regional Crises'!$B$1:$R$66,14,FALSE))/(T$3-T$4)*5)),1)))),(IF(VLOOKUP($E128,'Country Indicator Data'!$B$4:$N$194,10,FALSE)="x","x",ROUND(IF(VLOOKUP($E128,'Country Indicator Data'!$B$4:$N$194,10,FALSE)&gt;T$3,0,IF(VLOOKUP($E128,'Country Indicator Data'!$B$4:$N$194,10,FALSE)&lt;T$4,5,(T$3-VLOOKUP($E128,'Country Indicator Data'!$B$4:$N$194,10,FALSE))/(T$3-T$4)*5)),1))))</f>
        <v>3.6</v>
      </c>
      <c r="U128" s="188">
        <f>IF(B128="Regional crisis",((IF(VLOOKUP($C128,'Regional Crises'!$B$1:$R$66,15,FALSE)="x","x",ROUND(IF(VLOOKUP($C128,'Regional Crises'!$B$1:$R$66,15,FALSE)&gt;U$3,0,IF(VLOOKUP($C128,'Regional Crises'!$B$1:$R$66,15,FALSE)&lt;U$4,5,(U$3-VLOOKUP($C128,'Regional Crises'!$B$1:$R$66,15,FALSE))/(U$3-U$4)*5)),1)))),(IF(VLOOKUP($E128,'Country Indicator Data'!$B$4:$N$194,11,FALSE)="x","x",ROUND(IF(VLOOKUP($E128,'Country Indicator Data'!$B$4:$N$194,11,FALSE)&gt;U$3,0,IF(VLOOKUP($E128,'Country Indicator Data'!$B$4:$N$194,11,FALSE)&lt;U$4,5,(U$3-VLOOKUP($E128,'Country Indicator Data'!$B$4:$N$194,11,FALSE))/(U$3-U$4)*5)),1))))</f>
        <v>4.5</v>
      </c>
      <c r="V128" s="188">
        <f>IF(B128="Regional crisis",((IF(VLOOKUP($C128,'Regional Crises'!$B$1:$R$66,16,FALSE)="x","x",ROUND(IF(VLOOKUP($C128,'Regional Crises'!$B$1:$R$66,16,FALSE)&gt;V$3,0,IF(VLOOKUP($C128,'Regional Crises'!$B$1:$R$66,16,FALSE)&lt;V$4,5,(V$3-VLOOKUP($C128,'Regional Crises'!$B$1:$R$66,16,FALSE))/(V$3-V$4)*5)),1)))),(IF(VLOOKUP($E128,'Country Indicator Data'!$B$4:$N$194,12,FALSE)="x","x",ROUND(IF(VLOOKUP($E128,'Country Indicator Data'!$B$4:$N$194,12,FALSE)&gt;V$3,0,IF(VLOOKUP($E128,'Country Indicator Data'!$B$4:$N$194,12,FALSE)&lt;V$4,5,(V$3-VLOOKUP($E128,'Country Indicator Data'!$B$4:$N$194,12,FALSE))/(V$3-V$4)*5)),1))))</f>
        <v>4.4000000000000004</v>
      </c>
      <c r="W128" s="188">
        <f t="shared" si="41"/>
        <v>4.2</v>
      </c>
      <c r="X128" s="188">
        <f t="shared" si="42"/>
        <v>3.9</v>
      </c>
      <c r="Y128" s="212">
        <f>IF('Core Indicators'!FC125="x","x",IF('Core Indicators'!FC125&gt;=5,5,IF('Core Indicators'!FC125&gt;=4,4,IF('Core Indicators'!FC125&gt;=3,3,IF('Core Indicators'!FC125&gt;=2,2,IF('Core Indicators'!FC125&gt;=1,1,0))))))</f>
        <v>3</v>
      </c>
      <c r="Z128" s="188">
        <f t="shared" si="43"/>
        <v>3</v>
      </c>
      <c r="AA128" s="212">
        <f>'Crisis Indicator Data'!Y125</f>
        <v>2</v>
      </c>
      <c r="AB128" s="212">
        <f>'Crisis Indicator Data'!Z125</f>
        <v>2</v>
      </c>
      <c r="AC128" s="212">
        <f>'Crisis Indicator Data'!AA125</f>
        <v>0</v>
      </c>
      <c r="AD128" s="212">
        <f>'Crisis Indicator Data'!AB125</f>
        <v>0</v>
      </c>
      <c r="AE128" s="212">
        <f t="shared" si="33"/>
        <v>2</v>
      </c>
      <c r="AF128" s="212">
        <f>'Crisis Indicator Data'!AC125</f>
        <v>0</v>
      </c>
      <c r="AG128" s="212">
        <f>'Crisis Indicator Data'!AD125</f>
        <v>3</v>
      </c>
      <c r="AH128" s="212">
        <f t="shared" si="34"/>
        <v>3</v>
      </c>
      <c r="AI128" s="212">
        <f>'Crisis Indicator Data'!AE125</f>
        <v>1</v>
      </c>
      <c r="AJ128" s="212">
        <f>'Crisis Indicator Data'!AF125</f>
        <v>1</v>
      </c>
      <c r="AK128" s="212">
        <f>'Crisis Indicator Data'!AG125</f>
        <v>3</v>
      </c>
      <c r="AL128" s="212">
        <f t="shared" si="35"/>
        <v>4</v>
      </c>
      <c r="AM128" s="188">
        <f t="shared" si="44"/>
        <v>3</v>
      </c>
      <c r="AN128" s="188">
        <f t="shared" si="45"/>
        <v>3</v>
      </c>
    </row>
    <row r="129" spans="1:40" ht="13.5" customHeight="1" x14ac:dyDescent="0.3">
      <c r="A129" s="199" t="str">
        <f>'Crisis Indicator Data'!A126</f>
        <v>Refugees from Ethiopia</v>
      </c>
      <c r="B129" s="200" t="str">
        <f>'Crisis Indicator Data'!B126</f>
        <v>International displacement</v>
      </c>
      <c r="C129" s="200" t="str">
        <f>'Crisis Indicator Data'!C126</f>
        <v>SDN007</v>
      </c>
      <c r="D129" s="200" t="str">
        <f>'Crisis Indicator Data'!D126</f>
        <v>Sudan</v>
      </c>
      <c r="E129" s="201" t="str">
        <f>'Crisis Indicator Data'!E126</f>
        <v>SDN</v>
      </c>
      <c r="F129" s="188">
        <f>IF(B129="Regional crisis",(IF(VLOOKUP($C129,'Regional Crises'!$B$1:$R$66,7,FALSE)="x","x",ROUND(IF(VLOOKUP($C129,'Regional Crises'!$B$1:$R$66,7,FALSE)&gt;$F$3,5,IF(VLOOKUP($C129,'Regional Crises'!$B$1:$R$66,7,FALSE)&lt;F$4,0,($F$3-VLOOKUP($C129,'Regional Crises'!$B$1:$R$66,7,FALSE))/($F$3-$F$4)*5)),1))),IF(VLOOKUP($E129,'Country Indicator Data'!$B$4:$N$194,3,FALSE)="x","x",ROUND(IF(VLOOKUP($E129,'Country Indicator Data'!$B$4:$N$194,3,FALSE)&gt;$F$3,5,IF(VLOOKUP($E129,'Country Indicator Data'!$B$4:$N$194,3,FALSE)&lt;$F$4,0,($F$3-VLOOKUP($E129,'Country Indicator Data'!$B$4:$N$194,3,FALSE))/($F$3-$F$4)*5)),1)))</f>
        <v>3.6</v>
      </c>
      <c r="G129" s="188">
        <f>IF(B129="Regional crisis",(IF(VLOOKUP($C129,'Regional Crises'!$B$1:$R$66,9,FALSE)="x","x",ROUND(IF(VLOOKUP($C129,'Regional Crises'!$B$1:$R$66,9,FALSE)&gt;G$3,5,IF(VLOOKUP($C129,'Regional Crises'!$B$1:$R$66,9,FALSE)&lt;G$4,0,(G$3-VLOOKUP($C129,'Regional Crises'!$B$1:$R$66,9,FALSE))/(G$3-G$4)*5)),1))),IF(VLOOKUP($E129,'Country Indicator Data'!$B$4:$N$194,5,FALSE)="x","x",ROUND(IF(VLOOKUP($E129,'Country Indicator Data'!$B$4:$N$194,5,FALSE)&gt;G$3,5,IF(VLOOKUP($E129,'Country Indicator Data'!$B$4:$N$194,5,FALSE)&lt;G$4,0,(G$3-VLOOKUP($E129,'Country Indicator Data'!$B$4:$N$194,5,FALSE))/(G$3-G$4)*5)),1)))</f>
        <v>4</v>
      </c>
      <c r="H129" s="188">
        <f t="shared" si="36"/>
        <v>3.8</v>
      </c>
      <c r="I129" s="188">
        <f>IF(B129="Regional crisis",(IF(VLOOKUP($C129,'Regional Crises'!$B$1:$R$66,6,FALSE)="x","x",ROUND(IF(VLOOKUP($C129,'Regional Crises'!$B$1:$R$66,6,FALSE)&gt;I$3,5,IF(VLOOKUP($C129,'Regional Crises'!$B$1:$R$66,6,FALSE)&lt;I$4,0,5-(I$3-VLOOKUP($C129,'Regional Crises'!$B$1:$R$66,6,FALSE))/(I$3-I$4)*5)),1))),IF(VLOOKUP($E129,'Country Indicator Data'!$B$4:$N$194,2,FALSE)="x","x",ROUND(IF(VLOOKUP($E129,'Country Indicator Data'!$B$4:$N$194,2,FALSE)&gt;I$3,5,IF(VLOOKUP($E129,'Country Indicator Data'!$B$4:$N$194,2,FALSE)&lt;I$4,0,5-(I$3-VLOOKUP($E129,'Country Indicator Data'!$B$4:$N$194,2,FALSE))/(I$3-I$4)*5)),1)))</f>
        <v>4</v>
      </c>
      <c r="J129" s="188">
        <f>IF(B129="Regional crisis",(IF(VLOOKUP($C129,'Regional Crises'!$B$1:$R$66,8,FALSE)="x","x",ROUND(IF(VLOOKUP($C129,'Regional Crises'!$B$1:$R$66,8,FALSE)&gt;J$3,5,IF(VLOOKUP($C129,'Regional Crises'!$B$1:$R$66,8,FALSE)&lt;J$4,0,5-(J$3-VLOOKUP($C129,'Regional Crises'!$B$1:$R$66,8,FALSE))/(J$3-J$4)*5)),1))),IF(VLOOKUP($E129,'Country Indicator Data'!$B$4:$N$194,4,FALSE)="x","x",ROUND(IF(VLOOKUP($E129,'Country Indicator Data'!$B$4:$N$194,4,FALSE)&gt;J$3,5,IF(VLOOKUP($E129,'Country Indicator Data'!$B$4:$N$194,4,FALSE)&lt;J$4,0,5-(J$3-VLOOKUP($E129,'Country Indicator Data'!$B$4:$N$194,4,FALSE))/(J$3-J$4)*5)),1)))</f>
        <v>5</v>
      </c>
      <c r="K129" s="188">
        <f t="shared" si="37"/>
        <v>4.5</v>
      </c>
      <c r="L129" s="188">
        <f>IF(B129="Regional crisis",(IF(VLOOKUP($C129,'Regional Crises'!$B$1:$R$66,10,FALSE)="x","x",ROUND(IF(VLOOKUP($C129,'Regional Crises'!$B$1:$R$66,10,FALSE)&gt;L$3,5,IF(VLOOKUP($C129,'Regional Crises'!$B$1:$R$66,10,FALSE)&lt;L$4,0,5-(L$3-VLOOKUP($C129,'Regional Crises'!$B$1:$R$66,10,FALSE))/(L$3-L$4)*5)),1))),IF(VLOOKUP($E129,'Country Indicator Data'!$B$4:$N$194,6,FALSE)="x","x",ROUND(IF(VLOOKUP($E129,'Country Indicator Data'!$B$4:$N$194,6,FALSE)&gt;L$3,5,IF(VLOOKUP($E129,'Country Indicator Data'!$B$4:$N$194,6,FALSE)&lt;L$4,0,5-(L$3-VLOOKUP($E129,'Country Indicator Data'!$B$4:$N$194,6,FALSE))/(L$3-L$4)*5)),1)))</f>
        <v>3.7</v>
      </c>
      <c r="M129" s="188">
        <f>IF(B129="Regional crisis",(IF(VLOOKUP($C129,'Regional Crises'!$B$1:$R$66,11,FALSE)="x","x",ROUND(IF(VLOOKUP($C129,'Regional Crises'!$B$1:$R$66,11,FALSE)&gt;M$3,5,IF(VLOOKUP($C129,'Regional Crises'!$B$1:$R$66,11,FALSE)&lt;M$4,0,5-(M$3-VLOOKUP($C129,'Regional Crises'!$B$1:$R$66,11,FALSE))/(M$3-M$4)*5)),1))),IF(VLOOKUP($E129,'Country Indicator Data'!$B$4:$N$194,7,FALSE)="x","x",ROUND(IF(VLOOKUP($E129,'Country Indicator Data'!$B$4:$N$194,7,FALSE)&gt;M$3,5,IF(VLOOKUP($E129,'Country Indicator Data'!$B$4:$N$194,7,FALSE)&lt;M$4,0,5-(M$3-VLOOKUP($E129,'Country Indicator Data'!$B$4:$N$194,7,FALSE))/(M$3-M$4)*5)),1)))</f>
        <v>1.2</v>
      </c>
      <c r="N129" s="188">
        <f t="shared" si="38"/>
        <v>2.4500000000000002</v>
      </c>
      <c r="O129" s="188">
        <f t="shared" si="39"/>
        <v>3.5833333333333335</v>
      </c>
      <c r="P129" s="188">
        <f>IF(B129="Regional crisis",VLOOKUP(C129,'Regional Crises'!$B$1:$R$69,12,FALSE),VLOOKUP(E129,'Country Indicator Data'!$B$4:$I$194,8,FALSE))</f>
        <v>4</v>
      </c>
      <c r="Q129" s="188">
        <f>IF($B129="Regional crisis",((IF(VLOOKUP($C129,'Regional Crises'!$B$1:$R$66,13,FALSE)="x","x",ROUND(IF(VLOOKUP($C129,'Regional Crises'!$B$1:$R$66,13,FALSE)&gt;Q$3,5,IF(VLOOKUP($C129,'Regional Crises'!$B$1:$R$66,13,FALSE)&lt;Q$4,0,5-(LOG(Q$3)-LOG(VLOOKUP($C129,'Regional Crises'!$B$1:$R$66,13,FALSE)))/(LOG(Q$3)-LOG(Q$4))*5)),1)))),(IF(VLOOKUP($E129,'Country Indicator Data'!$B$4:$N$194,9,FALSE)="x","x",ROUND(IF(VLOOKUP($E129,'Country Indicator Data'!$B$4:$N$194,9,FALSE)&gt;Q$3,5,IF(VLOOKUP($E129,'Country Indicator Data'!$B$4:$N$194,9,FALSE)&lt;Q$4,0,5-(LOG(Q$3)-LOG(VLOOKUP($E129,'Country Indicator Data'!$B$4:$N$194,9,FALSE)))/(LOG(Q$3)-LOG(Q$4))*5)),1))))</f>
        <v>3.9</v>
      </c>
      <c r="R129" s="188">
        <f t="shared" si="40"/>
        <v>3.95</v>
      </c>
      <c r="S129" s="188">
        <f>IF(B129="Regional crisis",((IF(VLOOKUP($C129,'Regional Crises'!$B$1:$R$66,17,FALSE)="x","x",ROUND(IF(VLOOKUP($C129,'Regional Crises'!$B$1:$R$66,17,FALSE)&gt;S$3,0,IF(VLOOKUP($C129,'Regional Crises'!$B$1:$R$66,17,FALSE)&lt;S$4,5,(S$3-VLOOKUP($C129,'Regional Crises'!$B$1:$R$66,17,FALSE))/(S$3-S$4)*5)),1)))),(IF(VLOOKUP($E129,'Country Indicator Data'!$B$4:$N$194,13,FALSE)="x","x",ROUND(IF(VLOOKUP($E129,'Country Indicator Data'!$B$4:$N$194,13,FALSE)&gt;S$3,0,IF(VLOOKUP($E129,'Country Indicator Data'!$B$4:$N$194,13,FALSE)&lt;S$4,5,(S$3-VLOOKUP($E129,'Country Indicator Data'!$B$4:$N$194,13,FALSE))/(S$3-S$4)*5)),1))))</f>
        <v>4.2</v>
      </c>
      <c r="T129" s="188">
        <f>IF(B129="Regional crisis",((IF(VLOOKUP($C129,'Regional Crises'!$B$1:$R$66,14,FALSE)="x","x",ROUND(IF(VLOOKUP($C129,'Regional Crises'!$B$1:$R$66,14,FALSE)&gt;T$3,0,IF(VLOOKUP($C129,'Regional Crises'!$B$1:$R$66,14,FALSE)&lt;T$4,5,(T$3-VLOOKUP($C129,'Regional Crises'!$B$1:$R$66,14,FALSE))/(T$3-T$4)*5)),1)))),(IF(VLOOKUP($E129,'Country Indicator Data'!$B$4:$N$194,10,FALSE)="x","x",ROUND(IF(VLOOKUP($E129,'Country Indicator Data'!$B$4:$N$194,10,FALSE)&gt;T$3,0,IF(VLOOKUP($E129,'Country Indicator Data'!$B$4:$N$194,10,FALSE)&lt;T$4,5,(T$3-VLOOKUP($E129,'Country Indicator Data'!$B$4:$N$194,10,FALSE))/(T$3-T$4)*5)),1))))</f>
        <v>3.6</v>
      </c>
      <c r="U129" s="188">
        <f>IF(B129="Regional crisis",((IF(VLOOKUP($C129,'Regional Crises'!$B$1:$R$66,15,FALSE)="x","x",ROUND(IF(VLOOKUP($C129,'Regional Crises'!$B$1:$R$66,15,FALSE)&gt;U$3,0,IF(VLOOKUP($C129,'Regional Crises'!$B$1:$R$66,15,FALSE)&lt;U$4,5,(U$3-VLOOKUP($C129,'Regional Crises'!$B$1:$R$66,15,FALSE))/(U$3-U$4)*5)),1)))),(IF(VLOOKUP($E129,'Country Indicator Data'!$B$4:$N$194,11,FALSE)="x","x",ROUND(IF(VLOOKUP($E129,'Country Indicator Data'!$B$4:$N$194,11,FALSE)&gt;U$3,0,IF(VLOOKUP($E129,'Country Indicator Data'!$B$4:$N$194,11,FALSE)&lt;U$4,5,(U$3-VLOOKUP($E129,'Country Indicator Data'!$B$4:$N$194,11,FALSE))/(U$3-U$4)*5)),1))))</f>
        <v>4.5</v>
      </c>
      <c r="V129" s="188">
        <f>IF(B129="Regional crisis",((IF(VLOOKUP($C129,'Regional Crises'!$B$1:$R$66,16,FALSE)="x","x",ROUND(IF(VLOOKUP($C129,'Regional Crises'!$B$1:$R$66,16,FALSE)&gt;V$3,0,IF(VLOOKUP($C129,'Regional Crises'!$B$1:$R$66,16,FALSE)&lt;V$4,5,(V$3-VLOOKUP($C129,'Regional Crises'!$B$1:$R$66,16,FALSE))/(V$3-V$4)*5)),1)))),(IF(VLOOKUP($E129,'Country Indicator Data'!$B$4:$N$194,12,FALSE)="x","x",ROUND(IF(VLOOKUP($E129,'Country Indicator Data'!$B$4:$N$194,12,FALSE)&gt;V$3,0,IF(VLOOKUP($E129,'Country Indicator Data'!$B$4:$N$194,12,FALSE)&lt;V$4,5,(V$3-VLOOKUP($E129,'Country Indicator Data'!$B$4:$N$194,12,FALSE))/(V$3-V$4)*5)),1))))</f>
        <v>4.4000000000000004</v>
      </c>
      <c r="W129" s="188">
        <f t="shared" si="41"/>
        <v>4.2</v>
      </c>
      <c r="X129" s="188">
        <f t="shared" si="42"/>
        <v>3.9</v>
      </c>
      <c r="Y129" s="212">
        <f>IF('Core Indicators'!FC126="x","x",IF('Core Indicators'!FC126&gt;=5,5,IF('Core Indicators'!FC126&gt;=4,4,IF('Core Indicators'!FC126&gt;=3,3,IF('Core Indicators'!FC126&gt;=2,2,IF('Core Indicators'!FC126&gt;=1,1,0))))))</f>
        <v>2</v>
      </c>
      <c r="Z129" s="188">
        <f t="shared" si="43"/>
        <v>2</v>
      </c>
      <c r="AA129" s="212">
        <f>'Crisis Indicator Data'!Y126</f>
        <v>1</v>
      </c>
      <c r="AB129" s="212">
        <f>'Crisis Indicator Data'!Z126</f>
        <v>1</v>
      </c>
      <c r="AC129" s="212">
        <f>'Crisis Indicator Data'!AA126</f>
        <v>2</v>
      </c>
      <c r="AD129" s="212">
        <f>'Crisis Indicator Data'!AB126</f>
        <v>0</v>
      </c>
      <c r="AE129" s="212">
        <f t="shared" si="33"/>
        <v>2</v>
      </c>
      <c r="AF129" s="212">
        <f>'Crisis Indicator Data'!AC126</f>
        <v>2</v>
      </c>
      <c r="AG129" s="212">
        <f>'Crisis Indicator Data'!AD126</f>
        <v>2</v>
      </c>
      <c r="AH129" s="212">
        <f t="shared" si="34"/>
        <v>4</v>
      </c>
      <c r="AI129" s="212">
        <f>'Crisis Indicator Data'!AE126</f>
        <v>1</v>
      </c>
      <c r="AJ129" s="212">
        <f>'Crisis Indicator Data'!AF126</f>
        <v>1</v>
      </c>
      <c r="AK129" s="212">
        <f>'Crisis Indicator Data'!AG126</f>
        <v>3</v>
      </c>
      <c r="AL129" s="212">
        <f t="shared" si="35"/>
        <v>4</v>
      </c>
      <c r="AM129" s="188">
        <f t="shared" si="44"/>
        <v>3</v>
      </c>
      <c r="AN129" s="188">
        <f t="shared" si="45"/>
        <v>2.5</v>
      </c>
    </row>
    <row r="130" spans="1:40" ht="13.5" customHeight="1" x14ac:dyDescent="0.3">
      <c r="A130" s="199" t="str">
        <f>'Crisis Indicator Data'!A127</f>
        <v>Syrian conflict</v>
      </c>
      <c r="B130" s="200" t="str">
        <f>'Crisis Indicator Data'!B127</f>
        <v>Complex crisis</v>
      </c>
      <c r="C130" s="200" t="str">
        <f>'Crisis Indicator Data'!C127</f>
        <v>SYR001</v>
      </c>
      <c r="D130" s="200" t="str">
        <f>'Crisis Indicator Data'!D127</f>
        <v>Syria</v>
      </c>
      <c r="E130" s="201" t="str">
        <f>'Crisis Indicator Data'!E127</f>
        <v>SYR</v>
      </c>
      <c r="F130" s="188">
        <f>IF(B130="Regional crisis",(IF(VLOOKUP($C130,'Regional Crises'!$B$1:$R$66,7,FALSE)="x","x",ROUND(IF(VLOOKUP($C130,'Regional Crises'!$B$1:$R$66,7,FALSE)&gt;$F$3,5,IF(VLOOKUP($C130,'Regional Crises'!$B$1:$R$66,7,FALSE)&lt;F$4,0,($F$3-VLOOKUP($C130,'Regional Crises'!$B$1:$R$66,7,FALSE))/($F$3-$F$4)*5)),1))),IF(VLOOKUP($E130,'Country Indicator Data'!$B$4:$N$194,3,FALSE)="x","x",ROUND(IF(VLOOKUP($E130,'Country Indicator Data'!$B$4:$N$194,3,FALSE)&gt;$F$3,5,IF(VLOOKUP($E130,'Country Indicator Data'!$B$4:$N$194,3,FALSE)&lt;$F$4,0,($F$3-VLOOKUP($E130,'Country Indicator Data'!$B$4:$N$194,3,FALSE))/($F$3-$F$4)*5)),1)))</f>
        <v>4.5999999999999996</v>
      </c>
      <c r="G130" s="188">
        <f>IF(B130="Regional crisis",(IF(VLOOKUP($C130,'Regional Crises'!$B$1:$R$66,9,FALSE)="x","x",ROUND(IF(VLOOKUP($C130,'Regional Crises'!$B$1:$R$66,9,FALSE)&gt;G$3,5,IF(VLOOKUP($C130,'Regional Crises'!$B$1:$R$66,9,FALSE)&lt;G$4,0,(G$3-VLOOKUP($C130,'Regional Crises'!$B$1:$R$66,9,FALSE))/(G$3-G$4)*5)),1))),IF(VLOOKUP($E130,'Country Indicator Data'!$B$4:$N$194,5,FALSE)="x","x",ROUND(IF(VLOOKUP($E130,'Country Indicator Data'!$B$4:$N$194,5,FALSE)&gt;G$3,5,IF(VLOOKUP($E130,'Country Indicator Data'!$B$4:$N$194,5,FALSE)&lt;G$4,0,(G$3-VLOOKUP($E130,'Country Indicator Data'!$B$4:$N$194,5,FALSE))/(G$3-G$4)*5)),1)))</f>
        <v>4.0999999999999996</v>
      </c>
      <c r="H130" s="188">
        <f t="shared" si="36"/>
        <v>4.3499999999999996</v>
      </c>
      <c r="I130" s="188">
        <f>IF(B130="Regional crisis",(IF(VLOOKUP($C130,'Regional Crises'!$B$1:$R$66,6,FALSE)="x","x",ROUND(IF(VLOOKUP($C130,'Regional Crises'!$B$1:$R$66,6,FALSE)&gt;I$3,5,IF(VLOOKUP($C130,'Regional Crises'!$B$1:$R$66,6,FALSE)&lt;I$4,0,5-(I$3-VLOOKUP($C130,'Regional Crises'!$B$1:$R$66,6,FALSE))/(I$3-I$4)*5)),1))),IF(VLOOKUP($E130,'Country Indicator Data'!$B$4:$N$194,2,FALSE)="x","x",ROUND(IF(VLOOKUP($E130,'Country Indicator Data'!$B$4:$N$194,2,FALSE)&gt;I$3,5,IF(VLOOKUP($E130,'Country Indicator Data'!$B$4:$N$194,2,FALSE)&lt;I$4,0,5-(I$3-VLOOKUP($E130,'Country Indicator Data'!$B$4:$N$194,2,FALSE))/(I$3-I$4)*5)),1)))</f>
        <v>2.7</v>
      </c>
      <c r="J130" s="188">
        <f>IF(B130="Regional crisis",(IF(VLOOKUP($C130,'Regional Crises'!$B$1:$R$66,8,FALSE)="x","x",ROUND(IF(VLOOKUP($C130,'Regional Crises'!$B$1:$R$66,8,FALSE)&gt;J$3,5,IF(VLOOKUP($C130,'Regional Crises'!$B$1:$R$66,8,FALSE)&lt;J$4,0,5-(J$3-VLOOKUP($C130,'Regional Crises'!$B$1:$R$66,8,FALSE))/(J$3-J$4)*5)),1))),IF(VLOOKUP($E130,'Country Indicator Data'!$B$4:$N$194,4,FALSE)="x","x",ROUND(IF(VLOOKUP($E130,'Country Indicator Data'!$B$4:$N$194,4,FALSE)&gt;J$3,5,IF(VLOOKUP($E130,'Country Indicator Data'!$B$4:$N$194,4,FALSE)&lt;J$4,0,5-(J$3-VLOOKUP($E130,'Country Indicator Data'!$B$4:$N$194,4,FALSE))/(J$3-J$4)*5)),1)))</f>
        <v>5</v>
      </c>
      <c r="K130" s="188">
        <f t="shared" si="37"/>
        <v>3.85</v>
      </c>
      <c r="L130" s="188">
        <f>IF(B130="Regional crisis",(IF(VLOOKUP($C130,'Regional Crises'!$B$1:$R$66,10,FALSE)="x","x",ROUND(IF(VLOOKUP($C130,'Regional Crises'!$B$1:$R$66,10,FALSE)&gt;L$3,5,IF(VLOOKUP($C130,'Regional Crises'!$B$1:$R$66,10,FALSE)&lt;L$4,0,5-(L$3-VLOOKUP($C130,'Regional Crises'!$B$1:$R$66,10,FALSE))/(L$3-L$4)*5)),1))),IF(VLOOKUP($E130,'Country Indicator Data'!$B$4:$N$194,6,FALSE)="x","x",ROUND(IF(VLOOKUP($E130,'Country Indicator Data'!$B$4:$N$194,6,FALSE)&gt;L$3,5,IF(VLOOKUP($E130,'Country Indicator Data'!$B$4:$N$194,6,FALSE)&lt;L$4,0,5-(L$3-VLOOKUP($E130,'Country Indicator Data'!$B$4:$N$194,6,FALSE))/(L$3-L$4)*5)),1)))</f>
        <v>3.6</v>
      </c>
      <c r="M130" s="188" t="str">
        <f>IF(B130="Regional crisis",(IF(VLOOKUP($C130,'Regional Crises'!$B$1:$R$66,11,FALSE)="x","x",ROUND(IF(VLOOKUP($C130,'Regional Crises'!$B$1:$R$66,11,FALSE)&gt;M$3,5,IF(VLOOKUP($C130,'Regional Crises'!$B$1:$R$66,11,FALSE)&lt;M$4,0,5-(M$3-VLOOKUP($C130,'Regional Crises'!$B$1:$R$66,11,FALSE))/(M$3-M$4)*5)),1))),IF(VLOOKUP($E130,'Country Indicator Data'!$B$4:$N$194,7,FALSE)="x","x",ROUND(IF(VLOOKUP($E130,'Country Indicator Data'!$B$4:$N$194,7,FALSE)&gt;M$3,5,IF(VLOOKUP($E130,'Country Indicator Data'!$B$4:$N$194,7,FALSE)&lt;M$4,0,5-(M$3-VLOOKUP($E130,'Country Indicator Data'!$B$4:$N$194,7,FALSE))/(M$3-M$4)*5)),1)))</f>
        <v>x</v>
      </c>
      <c r="N130" s="188">
        <f t="shared" si="38"/>
        <v>3.6</v>
      </c>
      <c r="O130" s="188">
        <f t="shared" si="39"/>
        <v>3.9333333333333331</v>
      </c>
      <c r="P130" s="188">
        <f>IF(B130="Regional crisis",VLOOKUP(C130,'Regional Crises'!$B$1:$R$69,12,FALSE),VLOOKUP(E130,'Country Indicator Data'!$B$4:$I$194,8,FALSE))</f>
        <v>5</v>
      </c>
      <c r="Q130" s="188">
        <f>IF($B130="Regional crisis",((IF(VLOOKUP($C130,'Regional Crises'!$B$1:$R$66,13,FALSE)="x","x",ROUND(IF(VLOOKUP($C130,'Regional Crises'!$B$1:$R$66,13,FALSE)&gt;Q$3,5,IF(VLOOKUP($C130,'Regional Crises'!$B$1:$R$66,13,FALSE)&lt;Q$4,0,5-(LOG(Q$3)-LOG(VLOOKUP($C130,'Regional Crises'!$B$1:$R$66,13,FALSE)))/(LOG(Q$3)-LOG(Q$4))*5)),1)))),(IF(VLOOKUP($E130,'Country Indicator Data'!$B$4:$N$194,9,FALSE)="x","x",ROUND(IF(VLOOKUP($E130,'Country Indicator Data'!$B$4:$N$194,9,FALSE)&gt;Q$3,5,IF(VLOOKUP($E130,'Country Indicator Data'!$B$4:$N$194,9,FALSE)&lt;Q$4,0,5-(LOG(Q$3)-LOG(VLOOKUP($E130,'Country Indicator Data'!$B$4:$N$194,9,FALSE)))/(LOG(Q$3)-LOG(Q$4))*5)),1))))</f>
        <v>5</v>
      </c>
      <c r="R130" s="188">
        <f t="shared" si="40"/>
        <v>5</v>
      </c>
      <c r="S130" s="188">
        <f>IF(B130="Regional crisis",((IF(VLOOKUP($C130,'Regional Crises'!$B$1:$R$66,17,FALSE)="x","x",ROUND(IF(VLOOKUP($C130,'Regional Crises'!$B$1:$R$66,17,FALSE)&gt;S$3,0,IF(VLOOKUP($C130,'Regional Crises'!$B$1:$R$66,17,FALSE)&lt;S$4,5,(S$3-VLOOKUP($C130,'Regional Crises'!$B$1:$R$66,17,FALSE))/(S$3-S$4)*5)),1)))),(IF(VLOOKUP($E130,'Country Indicator Data'!$B$4:$N$194,13,FALSE)="x","x",ROUND(IF(VLOOKUP($E130,'Country Indicator Data'!$B$4:$N$194,13,FALSE)&gt;S$3,0,IF(VLOOKUP($E130,'Country Indicator Data'!$B$4:$N$194,13,FALSE)&lt;S$4,5,(S$3-VLOOKUP($E130,'Country Indicator Data'!$B$4:$N$194,13,FALSE))/(S$3-S$4)*5)),1))))</f>
        <v>4.4000000000000004</v>
      </c>
      <c r="T130" s="188">
        <f>IF(B130="Regional crisis",((IF(VLOOKUP($C130,'Regional Crises'!$B$1:$R$66,14,FALSE)="x","x",ROUND(IF(VLOOKUP($C130,'Regional Crises'!$B$1:$R$66,14,FALSE)&gt;T$3,0,IF(VLOOKUP($C130,'Regional Crises'!$B$1:$R$66,14,FALSE)&lt;T$4,5,(T$3-VLOOKUP($C130,'Regional Crises'!$B$1:$R$66,14,FALSE))/(T$3-T$4)*5)),1)))),(IF(VLOOKUP($E130,'Country Indicator Data'!$B$4:$N$194,10,FALSE)="x","x",ROUND(IF(VLOOKUP($E130,'Country Indicator Data'!$B$4:$N$194,10,FALSE)&gt;T$3,0,IF(VLOOKUP($E130,'Country Indicator Data'!$B$4:$N$194,10,FALSE)&lt;T$4,5,(T$3-VLOOKUP($E130,'Country Indicator Data'!$B$4:$N$194,10,FALSE))/(T$3-T$4)*5)),1))))</f>
        <v>4.5999999999999996</v>
      </c>
      <c r="U130" s="188">
        <f>IF(B130="Regional crisis",((IF(VLOOKUP($C130,'Regional Crises'!$B$1:$R$66,15,FALSE)="x","x",ROUND(IF(VLOOKUP($C130,'Regional Crises'!$B$1:$R$66,15,FALSE)&gt;U$3,0,IF(VLOOKUP($C130,'Regional Crises'!$B$1:$R$66,15,FALSE)&lt;U$4,5,(U$3-VLOOKUP($C130,'Regional Crises'!$B$1:$R$66,15,FALSE))/(U$3-U$4)*5)),1)))),(IF(VLOOKUP($E130,'Country Indicator Data'!$B$4:$N$194,11,FALSE)="x","x",ROUND(IF(VLOOKUP($E130,'Country Indicator Data'!$B$4:$N$194,11,FALSE)&gt;U$3,0,IF(VLOOKUP($E130,'Country Indicator Data'!$B$4:$N$194,11,FALSE)&lt;U$4,5,(U$3-VLOOKUP($E130,'Country Indicator Data'!$B$4:$N$194,11,FALSE))/(U$3-U$4)*5)),1))))</f>
        <v>4.3</v>
      </c>
      <c r="V130" s="188">
        <f>IF(B130="Regional crisis",((IF(VLOOKUP($C130,'Regional Crises'!$B$1:$R$66,16,FALSE)="x","x",ROUND(IF(VLOOKUP($C130,'Regional Crises'!$B$1:$R$66,16,FALSE)&gt;V$3,0,IF(VLOOKUP($C130,'Regional Crises'!$B$1:$R$66,16,FALSE)&lt;V$4,5,(V$3-VLOOKUP($C130,'Regional Crises'!$B$1:$R$66,16,FALSE))/(V$3-V$4)*5)),1)))),(IF(VLOOKUP($E130,'Country Indicator Data'!$B$4:$N$194,12,FALSE)="x","x",ROUND(IF(VLOOKUP($E130,'Country Indicator Data'!$B$4:$N$194,12,FALSE)&gt;V$3,0,IF(VLOOKUP($E130,'Country Indicator Data'!$B$4:$N$194,12,FALSE)&lt;V$4,5,(V$3-VLOOKUP($E130,'Country Indicator Data'!$B$4:$N$194,12,FALSE))/(V$3-V$4)*5)),1))))</f>
        <v>5</v>
      </c>
      <c r="W130" s="188">
        <f t="shared" si="41"/>
        <v>4.5999999999999996</v>
      </c>
      <c r="X130" s="188">
        <f t="shared" si="42"/>
        <v>4.5</v>
      </c>
      <c r="Y130" s="212">
        <f>IF('Core Indicators'!FC127="x","x",IF('Core Indicators'!FC127&gt;=5,5,IF('Core Indicators'!FC127&gt;=4,4,IF('Core Indicators'!FC127&gt;=3,3,IF('Core Indicators'!FC127&gt;=2,2,IF('Core Indicators'!FC127&gt;=1,1,0))))))</f>
        <v>5</v>
      </c>
      <c r="Z130" s="188">
        <f t="shared" si="43"/>
        <v>5</v>
      </c>
      <c r="AA130" s="212">
        <f>'Crisis Indicator Data'!Y127</f>
        <v>2</v>
      </c>
      <c r="AB130" s="212">
        <f>'Crisis Indicator Data'!Z127</f>
        <v>3</v>
      </c>
      <c r="AC130" s="212">
        <f>'Crisis Indicator Data'!AA127</f>
        <v>3</v>
      </c>
      <c r="AD130" s="212">
        <f>'Crisis Indicator Data'!AB127</f>
        <v>3</v>
      </c>
      <c r="AE130" s="212">
        <f t="shared" si="33"/>
        <v>5</v>
      </c>
      <c r="AF130" s="212">
        <f>'Crisis Indicator Data'!AC127</f>
        <v>3</v>
      </c>
      <c r="AG130" s="212">
        <f>'Crisis Indicator Data'!AD127</f>
        <v>2</v>
      </c>
      <c r="AH130" s="212">
        <f t="shared" si="34"/>
        <v>5</v>
      </c>
      <c r="AI130" s="212">
        <f>'Crisis Indicator Data'!AE127</f>
        <v>3</v>
      </c>
      <c r="AJ130" s="212">
        <f>'Crisis Indicator Data'!AF127</f>
        <v>2</v>
      </c>
      <c r="AK130" s="212">
        <f>'Crisis Indicator Data'!AG127</f>
        <v>3</v>
      </c>
      <c r="AL130" s="212">
        <f t="shared" si="35"/>
        <v>5</v>
      </c>
      <c r="AM130" s="188">
        <f t="shared" si="44"/>
        <v>5</v>
      </c>
      <c r="AN130" s="188">
        <f t="shared" si="45"/>
        <v>5</v>
      </c>
    </row>
    <row r="131" spans="1:40" ht="13.5" customHeight="1" x14ac:dyDescent="0.3">
      <c r="A131" s="199" t="str">
        <f>'Crisis Indicator Data'!A128</f>
        <v>Syrian Regional Crisis</v>
      </c>
      <c r="B131" s="200" t="str">
        <f>'Crisis Indicator Data'!B128</f>
        <v>Regional crisis</v>
      </c>
      <c r="C131" s="200" t="str">
        <f>'Crisis Indicator Data'!C128</f>
        <v>REG004</v>
      </c>
      <c r="D131" s="200" t="str">
        <f>'Crisis Indicator Data'!D128</f>
        <v>Syria, Turkey, Iraq, Egypt, Jordan, Lebanon</v>
      </c>
      <c r="E131" s="201" t="str">
        <f>'Crisis Indicator Data'!E128</f>
        <v>SYR, TUR, IRQ, EGY, JOR, LBN</v>
      </c>
      <c r="F131" s="188">
        <f>IF(B131="Regional crisis",(IF(VLOOKUP($C131,'Regional Crises'!$B$1:$R$66,7,FALSE)="x","x",ROUND(IF(VLOOKUP($C131,'Regional Crises'!$B$1:$R$66,7,FALSE)&gt;$F$3,5,IF(VLOOKUP($C131,'Regional Crises'!$B$1:$R$66,7,FALSE)&lt;F$4,0,($F$3-VLOOKUP($C131,'Regional Crises'!$B$1:$R$66,7,FALSE))/($F$3-$F$4)*5)),1))),IF(VLOOKUP($E131,'Country Indicator Data'!$B$4:$N$194,3,FALSE)="x","x",ROUND(IF(VLOOKUP($E131,'Country Indicator Data'!$B$4:$N$194,3,FALSE)&gt;$F$3,5,IF(VLOOKUP($E131,'Country Indicator Data'!$B$4:$N$194,3,FALSE)&lt;$F$4,0,($F$3-VLOOKUP($E131,'Country Indicator Data'!$B$4:$N$194,3,FALSE))/($F$3-$F$4)*5)),1)))</f>
        <v>3.8</v>
      </c>
      <c r="G131" s="188">
        <f>IF(B131="Regional crisis",(IF(VLOOKUP($C131,'Regional Crises'!$B$1:$R$66,9,FALSE)="x","x",ROUND(IF(VLOOKUP($C131,'Regional Crises'!$B$1:$R$66,9,FALSE)&gt;G$3,5,IF(VLOOKUP($C131,'Regional Crises'!$B$1:$R$66,9,FALSE)&lt;G$4,0,(G$3-VLOOKUP($C131,'Regional Crises'!$B$1:$R$66,9,FALSE))/(G$3-G$4)*5)),1))),IF(VLOOKUP($E131,'Country Indicator Data'!$B$4:$N$194,5,FALSE)="x","x",ROUND(IF(VLOOKUP($E131,'Country Indicator Data'!$B$4:$N$194,5,FALSE)&gt;G$3,5,IF(VLOOKUP($E131,'Country Indicator Data'!$B$4:$N$194,5,FALSE)&lt;G$4,0,(G$3-VLOOKUP($E131,'Country Indicator Data'!$B$4:$N$194,5,FALSE))/(G$3-G$4)*5)),1)))</f>
        <v>3</v>
      </c>
      <c r="H131" s="188">
        <f t="shared" si="36"/>
        <v>3.4</v>
      </c>
      <c r="I131" s="188">
        <f>IF(B131="Regional crisis",(IF(VLOOKUP($C131,'Regional Crises'!$B$1:$R$66,6,FALSE)="x","x",ROUND(IF(VLOOKUP($C131,'Regional Crises'!$B$1:$R$66,6,FALSE)&gt;I$3,5,IF(VLOOKUP($C131,'Regional Crises'!$B$1:$R$66,6,FALSE)&lt;I$4,0,5-(I$3-VLOOKUP($C131,'Regional Crises'!$B$1:$R$66,6,FALSE))/(I$3-I$4)*5)),1))),IF(VLOOKUP($E131,'Country Indicator Data'!$B$4:$N$194,2,FALSE)="x","x",ROUND(IF(VLOOKUP($E131,'Country Indicator Data'!$B$4:$N$194,2,FALSE)&gt;I$3,5,IF(VLOOKUP($E131,'Country Indicator Data'!$B$4:$N$194,2,FALSE)&lt;I$4,0,5-(I$3-VLOOKUP($E131,'Country Indicator Data'!$B$4:$N$194,2,FALSE))/(I$3-I$4)*5)),1)))</f>
        <v>2.5</v>
      </c>
      <c r="J131" s="188">
        <f>IF(B131="Regional crisis",(IF(VLOOKUP($C131,'Regional Crises'!$B$1:$R$66,8,FALSE)="x","x",ROUND(IF(VLOOKUP($C131,'Regional Crises'!$B$1:$R$66,8,FALSE)&gt;J$3,5,IF(VLOOKUP($C131,'Regional Crises'!$B$1:$R$66,8,FALSE)&lt;J$4,0,5-(J$3-VLOOKUP($C131,'Regional Crises'!$B$1:$R$66,8,FALSE))/(J$3-J$4)*5)),1))),IF(VLOOKUP($E131,'Country Indicator Data'!$B$4:$N$194,4,FALSE)="x","x",ROUND(IF(VLOOKUP($E131,'Country Indicator Data'!$B$4:$N$194,4,FALSE)&gt;J$3,5,IF(VLOOKUP($E131,'Country Indicator Data'!$B$4:$N$194,4,FALSE)&lt;J$4,0,5-(J$3-VLOOKUP($E131,'Country Indicator Data'!$B$4:$N$194,4,FALSE))/(J$3-J$4)*5)),1)))</f>
        <v>3.3</v>
      </c>
      <c r="K131" s="188">
        <f t="shared" si="37"/>
        <v>2.9</v>
      </c>
      <c r="L131" s="188">
        <f>IF(B131="Regional crisis",(IF(VLOOKUP($C131,'Regional Crises'!$B$1:$R$66,10,FALSE)="x","x",ROUND(IF(VLOOKUP($C131,'Regional Crises'!$B$1:$R$66,10,FALSE)&gt;L$3,5,IF(VLOOKUP($C131,'Regional Crises'!$B$1:$R$66,10,FALSE)&lt;L$4,0,5-(L$3-VLOOKUP($C131,'Regional Crises'!$B$1:$R$66,10,FALSE))/(L$3-L$4)*5)),1))),IF(VLOOKUP($E131,'Country Indicator Data'!$B$4:$N$194,6,FALSE)="x","x",ROUND(IF(VLOOKUP($E131,'Country Indicator Data'!$B$4:$N$194,6,FALSE)&gt;L$3,5,IF(VLOOKUP($E131,'Country Indicator Data'!$B$4:$N$194,6,FALSE)&lt;L$4,0,5-(L$3-VLOOKUP($E131,'Country Indicator Data'!$B$4:$N$194,6,FALSE))/(L$3-L$4)*5)),1)))</f>
        <v>3</v>
      </c>
      <c r="M131" s="188">
        <f>IF(B131="Regional crisis",(IF(VLOOKUP($C131,'Regional Crises'!$B$1:$R$66,11,FALSE)="x","x",ROUND(IF(VLOOKUP($C131,'Regional Crises'!$B$1:$R$66,11,FALSE)&gt;M$3,5,IF(VLOOKUP($C131,'Regional Crises'!$B$1:$R$66,11,FALSE)&lt;M$4,0,5-(M$3-VLOOKUP($C131,'Regional Crises'!$B$1:$R$66,11,FALSE))/(M$3-M$4)*5)),1))),IF(VLOOKUP($E131,'Country Indicator Data'!$B$4:$N$194,7,FALSE)="x","x",ROUND(IF(VLOOKUP($E131,'Country Indicator Data'!$B$4:$N$194,7,FALSE)&gt;M$3,5,IF(VLOOKUP($E131,'Country Indicator Data'!$B$4:$N$194,7,FALSE)&lt;M$4,0,5-(M$3-VLOOKUP($E131,'Country Indicator Data'!$B$4:$N$194,7,FALSE))/(M$3-M$4)*5)),1)))</f>
        <v>1.1000000000000001</v>
      </c>
      <c r="N131" s="188">
        <f t="shared" si="38"/>
        <v>2.0499999999999998</v>
      </c>
      <c r="O131" s="188">
        <f t="shared" si="39"/>
        <v>2.7833333333333332</v>
      </c>
      <c r="P131" s="188">
        <f>IF(B131="Regional crisis",VLOOKUP(C131,'Regional Crises'!$B$1:$R$69,12,FALSE),VLOOKUP(E131,'Country Indicator Data'!$B$4:$I$194,8,FALSE))</f>
        <v>4.166666666666667</v>
      </c>
      <c r="Q131" s="188">
        <f>IF($B131="Regional crisis",((IF(VLOOKUP($C131,'Regional Crises'!$B$1:$R$66,13,FALSE)="x","x",ROUND(IF(VLOOKUP($C131,'Regional Crises'!$B$1:$R$66,13,FALSE)&gt;Q$3,5,IF(VLOOKUP($C131,'Regional Crises'!$B$1:$R$66,13,FALSE)&lt;Q$4,0,5-(LOG(Q$3)-LOG(VLOOKUP($C131,'Regional Crises'!$B$1:$R$66,13,FALSE)))/(LOG(Q$3)-LOG(Q$4))*5)),1)))),(IF(VLOOKUP($E131,'Country Indicator Data'!$B$4:$N$194,9,FALSE)="x","x",ROUND(IF(VLOOKUP($E131,'Country Indicator Data'!$B$4:$N$194,9,FALSE)&gt;Q$3,5,IF(VLOOKUP($E131,'Country Indicator Data'!$B$4:$N$194,9,FALSE)&lt;Q$4,0,5-(LOG(Q$3)-LOG(VLOOKUP($E131,'Country Indicator Data'!$B$4:$N$194,9,FALSE)))/(LOG(Q$3)-LOG(Q$4))*5)),1))))</f>
        <v>5</v>
      </c>
      <c r="R131" s="188">
        <f t="shared" si="40"/>
        <v>4.5833333333333339</v>
      </c>
      <c r="S131" s="188">
        <f>IF(B131="Regional crisis",((IF(VLOOKUP($C131,'Regional Crises'!$B$1:$R$66,17,FALSE)="x","x",ROUND(IF(VLOOKUP($C131,'Regional Crises'!$B$1:$R$66,17,FALSE)&gt;S$3,0,IF(VLOOKUP($C131,'Regional Crises'!$B$1:$R$66,17,FALSE)&lt;S$4,5,(S$3-VLOOKUP($C131,'Regional Crises'!$B$1:$R$66,17,FALSE))/(S$3-S$4)*5)),1)))),(IF(VLOOKUP($E131,'Country Indicator Data'!$B$4:$N$194,13,FALSE)="x","x",ROUND(IF(VLOOKUP($E131,'Country Indicator Data'!$B$4:$N$194,13,FALSE)&gt;S$3,0,IF(VLOOKUP($E131,'Country Indicator Data'!$B$4:$N$194,13,FALSE)&lt;S$4,5,(S$3-VLOOKUP($E131,'Country Indicator Data'!$B$4:$N$194,13,FALSE))/(S$3-S$4)*5)),1))))</f>
        <v>3.5</v>
      </c>
      <c r="T131" s="188">
        <f>IF(B131="Regional crisis",((IF(VLOOKUP($C131,'Regional Crises'!$B$1:$R$66,14,FALSE)="x","x",ROUND(IF(VLOOKUP($C131,'Regional Crises'!$B$1:$R$66,14,FALSE)&gt;T$3,0,IF(VLOOKUP($C131,'Regional Crises'!$B$1:$R$66,14,FALSE)&lt;T$4,5,(T$3-VLOOKUP($C131,'Regional Crises'!$B$1:$R$66,14,FALSE))/(T$3-T$4)*5)),1)))),(IF(VLOOKUP($E131,'Country Indicator Data'!$B$4:$N$194,10,FALSE)="x","x",ROUND(IF(VLOOKUP($E131,'Country Indicator Data'!$B$4:$N$194,10,FALSE)&gt;T$3,0,IF(VLOOKUP($E131,'Country Indicator Data'!$B$4:$N$194,10,FALSE)&lt;T$4,5,(T$3-VLOOKUP($E131,'Country Indicator Data'!$B$4:$N$194,10,FALSE))/(T$3-T$4)*5)),1))))</f>
        <v>3.4</v>
      </c>
      <c r="U131" s="188">
        <f>IF(B131="Regional crisis",((IF(VLOOKUP($C131,'Regional Crises'!$B$1:$R$66,15,FALSE)="x","x",ROUND(IF(VLOOKUP($C131,'Regional Crises'!$B$1:$R$66,15,FALSE)&gt;U$3,0,IF(VLOOKUP($C131,'Regional Crises'!$B$1:$R$66,15,FALSE)&lt;U$4,5,(U$3-VLOOKUP($C131,'Regional Crises'!$B$1:$R$66,15,FALSE))/(U$3-U$4)*5)),1)))),(IF(VLOOKUP($E131,'Country Indicator Data'!$B$4:$N$194,11,FALSE)="x","x",ROUND(IF(VLOOKUP($E131,'Country Indicator Data'!$B$4:$N$194,11,FALSE)&gt;U$3,0,IF(VLOOKUP($E131,'Country Indicator Data'!$B$4:$N$194,11,FALSE)&lt;U$4,5,(U$3-VLOOKUP($E131,'Country Indicator Data'!$B$4:$N$194,11,FALSE))/(U$3-U$4)*5)),1))))</f>
        <v>3.3</v>
      </c>
      <c r="V131" s="188">
        <f>IF(B131="Regional crisis",((IF(VLOOKUP($C131,'Regional Crises'!$B$1:$R$66,16,FALSE)="x","x",ROUND(IF(VLOOKUP($C131,'Regional Crises'!$B$1:$R$66,16,FALSE)&gt;V$3,0,IF(VLOOKUP($C131,'Regional Crises'!$B$1:$R$66,16,FALSE)&lt;V$4,5,(V$3-VLOOKUP($C131,'Regional Crises'!$B$1:$R$66,16,FALSE))/(V$3-V$4)*5)),1)))),(IF(VLOOKUP($E131,'Country Indicator Data'!$B$4:$N$194,12,FALSE)="x","x",ROUND(IF(VLOOKUP($E131,'Country Indicator Data'!$B$4:$N$194,12,FALSE)&gt;V$3,0,IF(VLOOKUP($E131,'Country Indicator Data'!$B$4:$N$194,12,FALSE)&lt;V$4,5,(V$3-VLOOKUP($E131,'Country Indicator Data'!$B$4:$N$194,12,FALSE))/(V$3-V$4)*5)),1))))</f>
        <v>3.6</v>
      </c>
      <c r="W131" s="188">
        <f t="shared" si="41"/>
        <v>3.5</v>
      </c>
      <c r="X131" s="188">
        <f t="shared" si="42"/>
        <v>3.6</v>
      </c>
      <c r="Y131" s="212">
        <f>IF('Core Indicators'!FC128="x","x",IF('Core Indicators'!FC128&gt;=5,5,IF('Core Indicators'!FC128&gt;=4,4,IF('Core Indicators'!FC128&gt;=3,3,IF('Core Indicators'!FC128&gt;=2,2,IF('Core Indicators'!FC128&gt;=1,1,0))))))</f>
        <v>5</v>
      </c>
      <c r="Z131" s="188">
        <f t="shared" si="43"/>
        <v>5</v>
      </c>
      <c r="AA131" s="212">
        <f>'Crisis Indicator Data'!Y128</f>
        <v>1</v>
      </c>
      <c r="AB131" s="212">
        <f>'Crisis Indicator Data'!Z128</f>
        <v>2</v>
      </c>
      <c r="AC131" s="212">
        <f>'Crisis Indicator Data'!AA128</f>
        <v>2</v>
      </c>
      <c r="AD131" s="212">
        <f>'Crisis Indicator Data'!AB128</f>
        <v>0</v>
      </c>
      <c r="AE131" s="212">
        <f t="shared" si="33"/>
        <v>2</v>
      </c>
      <c r="AF131" s="212">
        <f>'Crisis Indicator Data'!AC128</f>
        <v>2</v>
      </c>
      <c r="AG131" s="212">
        <f>'Crisis Indicator Data'!AD128</f>
        <v>3</v>
      </c>
      <c r="AH131" s="212">
        <f t="shared" si="34"/>
        <v>5</v>
      </c>
      <c r="AI131" s="212">
        <f>'Crisis Indicator Data'!AE128</f>
        <v>0</v>
      </c>
      <c r="AJ131" s="212">
        <f>'Crisis Indicator Data'!AF128</f>
        <v>3</v>
      </c>
      <c r="AK131" s="212">
        <f>'Crisis Indicator Data'!AG128</f>
        <v>3</v>
      </c>
      <c r="AL131" s="212">
        <f t="shared" si="35"/>
        <v>4</v>
      </c>
      <c r="AM131" s="188">
        <f t="shared" si="44"/>
        <v>4</v>
      </c>
      <c r="AN131" s="188">
        <f t="shared" si="45"/>
        <v>4.5</v>
      </c>
    </row>
    <row r="132" spans="1:40" ht="13.5" customHeight="1" x14ac:dyDescent="0.3">
      <c r="A132" s="199" t="str">
        <f>'Crisis Indicator Data'!A129</f>
        <v>International Displacement in Tanzania</v>
      </c>
      <c r="B132" s="200" t="str">
        <f>'Crisis Indicator Data'!B129</f>
        <v>International displacement</v>
      </c>
      <c r="C132" s="200" t="str">
        <f>'Crisis Indicator Data'!C129</f>
        <v>TZA002</v>
      </c>
      <c r="D132" s="200" t="str">
        <f>'Crisis Indicator Data'!D129</f>
        <v>Tanzania</v>
      </c>
      <c r="E132" s="201" t="str">
        <f>'Crisis Indicator Data'!E129</f>
        <v>TZA</v>
      </c>
      <c r="F132" s="188">
        <f>IF(B132="Regional crisis",(IF(VLOOKUP($C132,'Regional Crises'!$B$1:$R$66,7,FALSE)="x","x",ROUND(IF(VLOOKUP($C132,'Regional Crises'!$B$1:$R$66,7,FALSE)&gt;$F$3,5,IF(VLOOKUP($C132,'Regional Crises'!$B$1:$R$66,7,FALSE)&lt;F$4,0,($F$3-VLOOKUP($C132,'Regional Crises'!$B$1:$R$66,7,FALSE))/($F$3-$F$4)*5)),1))),IF(VLOOKUP($E132,'Country Indicator Data'!$B$4:$N$194,3,FALSE)="x","x",ROUND(IF(VLOOKUP($E132,'Country Indicator Data'!$B$4:$N$194,3,FALSE)&gt;$F$3,5,IF(VLOOKUP($E132,'Country Indicator Data'!$B$4:$N$194,3,FALSE)&lt;$F$4,0,($F$3-VLOOKUP($E132,'Country Indicator Data'!$B$4:$N$194,3,FALSE))/($F$3-$F$4)*5)),1)))</f>
        <v>2.5</v>
      </c>
      <c r="G132" s="188">
        <f>IF(B132="Regional crisis",(IF(VLOOKUP($C132,'Regional Crises'!$B$1:$R$66,9,FALSE)="x","x",ROUND(IF(VLOOKUP($C132,'Regional Crises'!$B$1:$R$66,9,FALSE)&gt;G$3,5,IF(VLOOKUP($C132,'Regional Crises'!$B$1:$R$66,9,FALSE)&lt;G$4,0,(G$3-VLOOKUP($C132,'Regional Crises'!$B$1:$R$66,9,FALSE))/(G$3-G$4)*5)),1))),IF(VLOOKUP($E132,'Country Indicator Data'!$B$4:$N$194,5,FALSE)="x","x",ROUND(IF(VLOOKUP($E132,'Country Indicator Data'!$B$4:$N$194,5,FALSE)&gt;G$3,5,IF(VLOOKUP($E132,'Country Indicator Data'!$B$4:$N$194,5,FALSE)&lt;G$4,0,(G$3-VLOOKUP($E132,'Country Indicator Data'!$B$4:$N$194,5,FALSE))/(G$3-G$4)*5)),1)))</f>
        <v>2</v>
      </c>
      <c r="H132" s="188">
        <f t="shared" si="36"/>
        <v>2.25</v>
      </c>
      <c r="I132" s="188">
        <f>IF(B132="Regional crisis",(IF(VLOOKUP($C132,'Regional Crises'!$B$1:$R$66,6,FALSE)="x","x",ROUND(IF(VLOOKUP($C132,'Regional Crises'!$B$1:$R$66,6,FALSE)&gt;I$3,5,IF(VLOOKUP($C132,'Regional Crises'!$B$1:$R$66,6,FALSE)&lt;I$4,0,5-(I$3-VLOOKUP($C132,'Regional Crises'!$B$1:$R$66,6,FALSE))/(I$3-I$4)*5)),1))),IF(VLOOKUP($E132,'Country Indicator Data'!$B$4:$N$194,2,FALSE)="x","x",ROUND(IF(VLOOKUP($E132,'Country Indicator Data'!$B$4:$N$194,2,FALSE)&gt;I$3,5,IF(VLOOKUP($E132,'Country Indicator Data'!$B$4:$N$194,2,FALSE)&lt;I$4,0,5-(I$3-VLOOKUP($E132,'Country Indicator Data'!$B$4:$N$194,2,FALSE))/(I$3-I$4)*5)),1)))</f>
        <v>2.5</v>
      </c>
      <c r="J132" s="188">
        <f>IF(B132="Regional crisis",(IF(VLOOKUP($C132,'Regional Crises'!$B$1:$R$66,8,FALSE)="x","x",ROUND(IF(VLOOKUP($C132,'Regional Crises'!$B$1:$R$66,8,FALSE)&gt;J$3,5,IF(VLOOKUP($C132,'Regional Crises'!$B$1:$R$66,8,FALSE)&lt;J$4,0,5-(J$3-VLOOKUP($C132,'Regional Crises'!$B$1:$R$66,8,FALSE))/(J$3-J$4)*5)),1))),IF(VLOOKUP($E132,'Country Indicator Data'!$B$4:$N$194,4,FALSE)="x","x",ROUND(IF(VLOOKUP($E132,'Country Indicator Data'!$B$4:$N$194,4,FALSE)&gt;J$3,5,IF(VLOOKUP($E132,'Country Indicator Data'!$B$4:$N$194,4,FALSE)&lt;J$4,0,5-(J$3-VLOOKUP($E132,'Country Indicator Data'!$B$4:$N$194,4,FALSE))/(J$3-J$4)*5)),1)))</f>
        <v>0</v>
      </c>
      <c r="K132" s="188">
        <f t="shared" si="37"/>
        <v>1.25</v>
      </c>
      <c r="L132" s="188">
        <f>IF(B132="Regional crisis",(IF(VLOOKUP($C132,'Regional Crises'!$B$1:$R$66,10,FALSE)="x","x",ROUND(IF(VLOOKUP($C132,'Regional Crises'!$B$1:$R$66,10,FALSE)&gt;L$3,5,IF(VLOOKUP($C132,'Regional Crises'!$B$1:$R$66,10,FALSE)&lt;L$4,0,5-(L$3-VLOOKUP($C132,'Regional Crises'!$B$1:$R$66,10,FALSE))/(L$3-L$4)*5)),1))),IF(VLOOKUP($E132,'Country Indicator Data'!$B$4:$N$194,6,FALSE)="x","x",ROUND(IF(VLOOKUP($E132,'Country Indicator Data'!$B$4:$N$194,6,FALSE)&gt;L$3,5,IF(VLOOKUP($E132,'Country Indicator Data'!$B$4:$N$194,6,FALSE)&lt;L$4,0,5-(L$3-VLOOKUP($E132,'Country Indicator Data'!$B$4:$N$194,6,FALSE))/(L$3-L$4)*5)),1)))</f>
        <v>3.6</v>
      </c>
      <c r="M132" s="188">
        <f>IF(B132="Regional crisis",(IF(VLOOKUP($C132,'Regional Crises'!$B$1:$R$66,11,FALSE)="x","x",ROUND(IF(VLOOKUP($C132,'Regional Crises'!$B$1:$R$66,11,FALSE)&gt;M$3,5,IF(VLOOKUP($C132,'Regional Crises'!$B$1:$R$66,11,FALSE)&lt;M$4,0,5-(M$3-VLOOKUP($C132,'Regional Crises'!$B$1:$R$66,11,FALSE))/(M$3-M$4)*5)),1))),IF(VLOOKUP($E132,'Country Indicator Data'!$B$4:$N$194,7,FALSE)="x","x",ROUND(IF(VLOOKUP($E132,'Country Indicator Data'!$B$4:$N$194,7,FALSE)&gt;M$3,5,IF(VLOOKUP($E132,'Country Indicator Data'!$B$4:$N$194,7,FALSE)&lt;M$4,0,5-(M$3-VLOOKUP($E132,'Country Indicator Data'!$B$4:$N$194,7,FALSE))/(M$3-M$4)*5)),1)))</f>
        <v>1.9</v>
      </c>
      <c r="N132" s="188">
        <f t="shared" si="38"/>
        <v>2.75</v>
      </c>
      <c r="O132" s="188">
        <f t="shared" si="39"/>
        <v>2.0833333333333335</v>
      </c>
      <c r="P132" s="188">
        <f>IF(B132="Regional crisis",VLOOKUP(C132,'Regional Crises'!$B$1:$R$69,12,FALSE),VLOOKUP(E132,'Country Indicator Data'!$B$4:$I$194,8,FALSE))</f>
        <v>0</v>
      </c>
      <c r="Q132" s="188">
        <f>IF($B132="Regional crisis",((IF(VLOOKUP($C132,'Regional Crises'!$B$1:$R$66,13,FALSE)="x","x",ROUND(IF(VLOOKUP($C132,'Regional Crises'!$B$1:$R$66,13,FALSE)&gt;Q$3,5,IF(VLOOKUP($C132,'Regional Crises'!$B$1:$R$66,13,FALSE)&lt;Q$4,0,5-(LOG(Q$3)-LOG(VLOOKUP($C132,'Regional Crises'!$B$1:$R$66,13,FALSE)))/(LOG(Q$3)-LOG(Q$4))*5)),1)))),(IF(VLOOKUP($E132,'Country Indicator Data'!$B$4:$N$194,9,FALSE)="x","x",ROUND(IF(VLOOKUP($E132,'Country Indicator Data'!$B$4:$N$194,9,FALSE)&gt;Q$3,5,IF(VLOOKUP($E132,'Country Indicator Data'!$B$4:$N$194,9,FALSE)&lt;Q$4,0,5-(LOG(Q$3)-LOG(VLOOKUP($E132,'Country Indicator Data'!$B$4:$N$194,9,FALSE)))/(LOG(Q$3)-LOG(Q$4))*5)),1))))</f>
        <v>0</v>
      </c>
      <c r="R132" s="188">
        <f t="shared" si="40"/>
        <v>0</v>
      </c>
      <c r="S132" s="188">
        <f>IF(B132="Regional crisis",((IF(VLOOKUP($C132,'Regional Crises'!$B$1:$R$66,17,FALSE)="x","x",ROUND(IF(VLOOKUP($C132,'Regional Crises'!$B$1:$R$66,17,FALSE)&gt;S$3,0,IF(VLOOKUP($C132,'Regional Crises'!$B$1:$R$66,17,FALSE)&lt;S$4,5,(S$3-VLOOKUP($C132,'Regional Crises'!$B$1:$R$66,17,FALSE))/(S$3-S$4)*5)),1)))),(IF(VLOOKUP($E132,'Country Indicator Data'!$B$4:$N$194,13,FALSE)="x","x",ROUND(IF(VLOOKUP($E132,'Country Indicator Data'!$B$4:$N$194,13,FALSE)&gt;S$3,0,IF(VLOOKUP($E132,'Country Indicator Data'!$B$4:$N$194,13,FALSE)&lt;S$4,5,(S$3-VLOOKUP($E132,'Country Indicator Data'!$B$4:$N$194,13,FALSE))/(S$3-S$4)*5)),1))))</f>
        <v>3.2</v>
      </c>
      <c r="T132" s="188">
        <f>IF(B132="Regional crisis",((IF(VLOOKUP($C132,'Regional Crises'!$B$1:$R$66,14,FALSE)="x","x",ROUND(IF(VLOOKUP($C132,'Regional Crises'!$B$1:$R$66,14,FALSE)&gt;T$3,0,IF(VLOOKUP($C132,'Regional Crises'!$B$1:$R$66,14,FALSE)&lt;T$4,5,(T$3-VLOOKUP($C132,'Regional Crises'!$B$1:$R$66,14,FALSE))/(T$3-T$4)*5)),1)))),(IF(VLOOKUP($E132,'Country Indicator Data'!$B$4:$N$194,10,FALSE)="x","x",ROUND(IF(VLOOKUP($E132,'Country Indicator Data'!$B$4:$N$194,10,FALSE)&gt;T$3,0,IF(VLOOKUP($E132,'Country Indicator Data'!$B$4:$N$194,10,FALSE)&lt;T$4,5,(T$3-VLOOKUP($E132,'Country Indicator Data'!$B$4:$N$194,10,FALSE))/(T$3-T$4)*5)),1))))</f>
        <v>3.1</v>
      </c>
      <c r="U132" s="188">
        <f>IF(B132="Regional crisis",((IF(VLOOKUP($C132,'Regional Crises'!$B$1:$R$66,15,FALSE)="x","x",ROUND(IF(VLOOKUP($C132,'Regional Crises'!$B$1:$R$66,15,FALSE)&gt;U$3,0,IF(VLOOKUP($C132,'Regional Crises'!$B$1:$R$66,15,FALSE)&lt;U$4,5,(U$3-VLOOKUP($C132,'Regional Crises'!$B$1:$R$66,15,FALSE))/(U$3-U$4)*5)),1)))),(IF(VLOOKUP($E132,'Country Indicator Data'!$B$4:$N$194,11,FALSE)="x","x",ROUND(IF(VLOOKUP($E132,'Country Indicator Data'!$B$4:$N$194,11,FALSE)&gt;U$3,0,IF(VLOOKUP($E132,'Country Indicator Data'!$B$4:$N$194,11,FALSE)&lt;U$4,5,(U$3-VLOOKUP($E132,'Country Indicator Data'!$B$4:$N$194,11,FALSE))/(U$3-U$4)*5)),1))))</f>
        <v>2.5</v>
      </c>
      <c r="V132" s="188">
        <f>IF(B132="Regional crisis",((IF(VLOOKUP($C132,'Regional Crises'!$B$1:$R$66,16,FALSE)="x","x",ROUND(IF(VLOOKUP($C132,'Regional Crises'!$B$1:$R$66,16,FALSE)&gt;V$3,0,IF(VLOOKUP($C132,'Regional Crises'!$B$1:$R$66,16,FALSE)&lt;V$4,5,(V$3-VLOOKUP($C132,'Regional Crises'!$B$1:$R$66,16,FALSE))/(V$3-V$4)*5)),1)))),(IF(VLOOKUP($E132,'Country Indicator Data'!$B$4:$N$194,12,FALSE)="x","x",ROUND(IF(VLOOKUP($E132,'Country Indicator Data'!$B$4:$N$194,12,FALSE)&gt;V$3,0,IF(VLOOKUP($E132,'Country Indicator Data'!$B$4:$N$194,12,FALSE)&lt;V$4,5,(V$3-VLOOKUP($E132,'Country Indicator Data'!$B$4:$N$194,12,FALSE))/(V$3-V$4)*5)),1))))</f>
        <v>3</v>
      </c>
      <c r="W132" s="188">
        <f t="shared" si="41"/>
        <v>3</v>
      </c>
      <c r="X132" s="188">
        <f t="shared" si="42"/>
        <v>1.7</v>
      </c>
      <c r="Y132" s="212">
        <f>IF('Core Indicators'!FC129="x","x",IF('Core Indicators'!FC129&gt;=5,5,IF('Core Indicators'!FC129&gt;=4,4,IF('Core Indicators'!FC129&gt;=3,3,IF('Core Indicators'!FC129&gt;=2,2,IF('Core Indicators'!FC129&gt;=1,1,0))))))</f>
        <v>2</v>
      </c>
      <c r="Z132" s="188">
        <f t="shared" si="43"/>
        <v>2</v>
      </c>
      <c r="AA132" s="212">
        <f>'Crisis Indicator Data'!Y129</f>
        <v>0</v>
      </c>
      <c r="AB132" s="212">
        <f>'Crisis Indicator Data'!Z129</f>
        <v>0</v>
      </c>
      <c r="AC132" s="212">
        <f>'Crisis Indicator Data'!AA129</f>
        <v>0</v>
      </c>
      <c r="AD132" s="212">
        <f>'Crisis Indicator Data'!AB129</f>
        <v>0</v>
      </c>
      <c r="AE132" s="212">
        <f t="shared" si="33"/>
        <v>0</v>
      </c>
      <c r="AF132" s="212">
        <f>'Crisis Indicator Data'!AC129</f>
        <v>0</v>
      </c>
      <c r="AG132" s="212">
        <f>'Crisis Indicator Data'!AD129</f>
        <v>2</v>
      </c>
      <c r="AH132" s="212">
        <f t="shared" si="34"/>
        <v>2</v>
      </c>
      <c r="AI132" s="212">
        <f>'Crisis Indicator Data'!AE129</f>
        <v>0</v>
      </c>
      <c r="AJ132" s="212">
        <f>'Crisis Indicator Data'!AF129</f>
        <v>0</v>
      </c>
      <c r="AK132" s="212">
        <f>'Crisis Indicator Data'!AG129</f>
        <v>0</v>
      </c>
      <c r="AL132" s="212">
        <f t="shared" si="35"/>
        <v>0</v>
      </c>
      <c r="AM132" s="188">
        <f t="shared" si="44"/>
        <v>1</v>
      </c>
      <c r="AN132" s="188">
        <f t="shared" si="45"/>
        <v>1.5</v>
      </c>
    </row>
    <row r="133" spans="1:40" ht="13.5" customHeight="1" x14ac:dyDescent="0.3">
      <c r="A133" s="199" t="str">
        <f>'Crisis Indicator Data'!A130</f>
        <v>Multiple situations in Thailand</v>
      </c>
      <c r="B133" s="200" t="str">
        <f>'Crisis Indicator Data'!B130</f>
        <v>Multiple crises country</v>
      </c>
      <c r="C133" s="200" t="str">
        <f>'Crisis Indicator Data'!C130</f>
        <v>THA001</v>
      </c>
      <c r="D133" s="200" t="str">
        <f>'Crisis Indicator Data'!D130</f>
        <v>Thailand</v>
      </c>
      <c r="E133" s="201" t="str">
        <f>'Crisis Indicator Data'!E130</f>
        <v>THA</v>
      </c>
      <c r="F133" s="188">
        <f>IF(B133="Regional crisis",(IF(VLOOKUP($C133,'Regional Crises'!$B$1:$R$66,7,FALSE)="x","x",ROUND(IF(VLOOKUP($C133,'Regional Crises'!$B$1:$R$66,7,FALSE)&gt;$F$3,5,IF(VLOOKUP($C133,'Regional Crises'!$B$1:$R$66,7,FALSE)&lt;F$4,0,($F$3-VLOOKUP($C133,'Regional Crises'!$B$1:$R$66,7,FALSE))/($F$3-$F$4)*5)),1))),IF(VLOOKUP($E133,'Country Indicator Data'!$B$4:$N$194,3,FALSE)="x","x",ROUND(IF(VLOOKUP($E133,'Country Indicator Data'!$B$4:$N$194,3,FALSE)&gt;$F$3,5,IF(VLOOKUP($E133,'Country Indicator Data'!$B$4:$N$194,3,FALSE)&lt;$F$4,0,($F$3-VLOOKUP($E133,'Country Indicator Data'!$B$4:$N$194,3,FALSE))/($F$3-$F$4)*5)),1)))</f>
        <v>2.1</v>
      </c>
      <c r="G133" s="188">
        <f>IF(B133="Regional crisis",(IF(VLOOKUP($C133,'Regional Crises'!$B$1:$R$66,9,FALSE)="x","x",ROUND(IF(VLOOKUP($C133,'Regional Crises'!$B$1:$R$66,9,FALSE)&gt;G$3,5,IF(VLOOKUP($C133,'Regional Crises'!$B$1:$R$66,9,FALSE)&lt;G$4,0,(G$3-VLOOKUP($C133,'Regional Crises'!$B$1:$R$66,9,FALSE))/(G$3-G$4)*5)),1))),IF(VLOOKUP($E133,'Country Indicator Data'!$B$4:$N$194,5,FALSE)="x","x",ROUND(IF(VLOOKUP($E133,'Country Indicator Data'!$B$4:$N$194,5,FALSE)&gt;G$3,5,IF(VLOOKUP($E133,'Country Indicator Data'!$B$4:$N$194,5,FALSE)&lt;G$4,0,(G$3-VLOOKUP($E133,'Country Indicator Data'!$B$4:$N$194,5,FALSE))/(G$3-G$4)*5)),1)))</f>
        <v>3.4</v>
      </c>
      <c r="H133" s="188">
        <f t="shared" si="36"/>
        <v>2.75</v>
      </c>
      <c r="I133" s="188">
        <f>IF(B133="Regional crisis",(IF(VLOOKUP($C133,'Regional Crises'!$B$1:$R$66,6,FALSE)="x","x",ROUND(IF(VLOOKUP($C133,'Regional Crises'!$B$1:$R$66,6,FALSE)&gt;I$3,5,IF(VLOOKUP($C133,'Regional Crises'!$B$1:$R$66,6,FALSE)&lt;I$4,0,5-(I$3-VLOOKUP($C133,'Regional Crises'!$B$1:$R$66,6,FALSE))/(I$3-I$4)*5)),1))),IF(VLOOKUP($E133,'Country Indicator Data'!$B$4:$N$194,2,FALSE)="x","x",ROUND(IF(VLOOKUP($E133,'Country Indicator Data'!$B$4:$N$194,2,FALSE)&gt;I$3,5,IF(VLOOKUP($E133,'Country Indicator Data'!$B$4:$N$194,2,FALSE)&lt;I$4,0,5-(I$3-VLOOKUP($E133,'Country Indicator Data'!$B$4:$N$194,2,FALSE))/(I$3-I$4)*5)),1)))</f>
        <v>1.6</v>
      </c>
      <c r="J133" s="188">
        <f>IF(B133="Regional crisis",(IF(VLOOKUP($C133,'Regional Crises'!$B$1:$R$66,8,FALSE)="x","x",ROUND(IF(VLOOKUP($C133,'Regional Crises'!$B$1:$R$66,8,FALSE)&gt;J$3,5,IF(VLOOKUP($C133,'Regional Crises'!$B$1:$R$66,8,FALSE)&lt;J$4,0,5-(J$3-VLOOKUP($C133,'Regional Crises'!$B$1:$R$66,8,FALSE))/(J$3-J$4)*5)),1))),IF(VLOOKUP($E133,'Country Indicator Data'!$B$4:$N$194,4,FALSE)="x","x",ROUND(IF(VLOOKUP($E133,'Country Indicator Data'!$B$4:$N$194,4,FALSE)&gt;J$3,5,IF(VLOOKUP($E133,'Country Indicator Data'!$B$4:$N$194,4,FALSE)&lt;J$4,0,5-(J$3-VLOOKUP($E133,'Country Indicator Data'!$B$4:$N$194,4,FALSE))/(J$3-J$4)*5)),1)))</f>
        <v>0.5</v>
      </c>
      <c r="K133" s="188">
        <f t="shared" si="37"/>
        <v>1.05</v>
      </c>
      <c r="L133" s="188">
        <f>IF(B133="Regional crisis",(IF(VLOOKUP($C133,'Regional Crises'!$B$1:$R$66,10,FALSE)="x","x",ROUND(IF(VLOOKUP($C133,'Regional Crises'!$B$1:$R$66,10,FALSE)&gt;L$3,5,IF(VLOOKUP($C133,'Regional Crises'!$B$1:$R$66,10,FALSE)&lt;L$4,0,5-(L$3-VLOOKUP($C133,'Regional Crises'!$B$1:$R$66,10,FALSE))/(L$3-L$4)*5)),1))),IF(VLOOKUP($E133,'Country Indicator Data'!$B$4:$N$194,6,FALSE)="x","x",ROUND(IF(VLOOKUP($E133,'Country Indicator Data'!$B$4:$N$194,6,FALSE)&gt;L$3,5,IF(VLOOKUP($E133,'Country Indicator Data'!$B$4:$N$194,6,FALSE)&lt;L$4,0,5-(L$3-VLOOKUP($E133,'Country Indicator Data'!$B$4:$N$194,6,FALSE))/(L$3-L$4)*5)),1)))</f>
        <v>2.5</v>
      </c>
      <c r="M133" s="188">
        <f>IF(B133="Regional crisis",(IF(VLOOKUP($C133,'Regional Crises'!$B$1:$R$66,11,FALSE)="x","x",ROUND(IF(VLOOKUP($C133,'Regional Crises'!$B$1:$R$66,11,FALSE)&gt;M$3,5,IF(VLOOKUP($C133,'Regional Crises'!$B$1:$R$66,11,FALSE)&lt;M$4,0,5-(M$3-VLOOKUP($C133,'Regional Crises'!$B$1:$R$66,11,FALSE))/(M$3-M$4)*5)),1))),IF(VLOOKUP($E133,'Country Indicator Data'!$B$4:$N$194,7,FALSE)="x","x",ROUND(IF(VLOOKUP($E133,'Country Indicator Data'!$B$4:$N$194,7,FALSE)&gt;M$3,5,IF(VLOOKUP($E133,'Country Indicator Data'!$B$4:$N$194,7,FALSE)&lt;M$4,0,5-(M$3-VLOOKUP($E133,'Country Indicator Data'!$B$4:$N$194,7,FALSE))/(M$3-M$4)*5)),1)))</f>
        <v>1.4</v>
      </c>
      <c r="N133" s="188">
        <f t="shared" si="38"/>
        <v>1.95</v>
      </c>
      <c r="O133" s="188">
        <f t="shared" si="39"/>
        <v>1.9166666666666667</v>
      </c>
      <c r="P133" s="188">
        <f>IF(B133="Regional crisis",VLOOKUP(C133,'Regional Crises'!$B$1:$R$69,12,FALSE),VLOOKUP(E133,'Country Indicator Data'!$B$4:$I$194,8,FALSE))</f>
        <v>3</v>
      </c>
      <c r="Q133" s="188">
        <f>IF($B133="Regional crisis",((IF(VLOOKUP($C133,'Regional Crises'!$B$1:$R$66,13,FALSE)="x","x",ROUND(IF(VLOOKUP($C133,'Regional Crises'!$B$1:$R$66,13,FALSE)&gt;Q$3,5,IF(VLOOKUP($C133,'Regional Crises'!$B$1:$R$66,13,FALSE)&lt;Q$4,0,5-(LOG(Q$3)-LOG(VLOOKUP($C133,'Regional Crises'!$B$1:$R$66,13,FALSE)))/(LOG(Q$3)-LOG(Q$4))*5)),1)))),(IF(VLOOKUP($E133,'Country Indicator Data'!$B$4:$N$194,9,FALSE)="x","x",ROUND(IF(VLOOKUP($E133,'Country Indicator Data'!$B$4:$N$194,9,FALSE)&gt;Q$3,5,IF(VLOOKUP($E133,'Country Indicator Data'!$B$4:$N$194,9,FALSE)&lt;Q$4,0,5-(LOG(Q$3)-LOG(VLOOKUP($E133,'Country Indicator Data'!$B$4:$N$194,9,FALSE)))/(LOG(Q$3)-LOG(Q$4))*5)),1))))</f>
        <v>2.4</v>
      </c>
      <c r="R133" s="188">
        <f t="shared" si="40"/>
        <v>2.7</v>
      </c>
      <c r="S133" s="188">
        <f>IF(B133="Regional crisis",((IF(VLOOKUP($C133,'Regional Crises'!$B$1:$R$66,17,FALSE)="x","x",ROUND(IF(VLOOKUP($C133,'Regional Crises'!$B$1:$R$66,17,FALSE)&gt;S$3,0,IF(VLOOKUP($C133,'Regional Crises'!$B$1:$R$66,17,FALSE)&lt;S$4,5,(S$3-VLOOKUP($C133,'Regional Crises'!$B$1:$R$66,17,FALSE))/(S$3-S$4)*5)),1)))),(IF(VLOOKUP($E133,'Country Indicator Data'!$B$4:$N$194,13,FALSE)="x","x",ROUND(IF(VLOOKUP($E133,'Country Indicator Data'!$B$4:$N$194,13,FALSE)&gt;S$3,0,IF(VLOOKUP($E133,'Country Indicator Data'!$B$4:$N$194,13,FALSE)&lt;S$4,5,(S$3-VLOOKUP($E133,'Country Indicator Data'!$B$4:$N$194,13,FALSE))/(S$3-S$4)*5)),1))))</f>
        <v>3.2</v>
      </c>
      <c r="T133" s="188">
        <f>IF(B133="Regional crisis",((IF(VLOOKUP($C133,'Regional Crises'!$B$1:$R$66,14,FALSE)="x","x",ROUND(IF(VLOOKUP($C133,'Regional Crises'!$B$1:$R$66,14,FALSE)&gt;T$3,0,IF(VLOOKUP($C133,'Regional Crises'!$B$1:$R$66,14,FALSE)&lt;T$4,5,(T$3-VLOOKUP($C133,'Regional Crises'!$B$1:$R$66,14,FALSE))/(T$3-T$4)*5)),1)))),(IF(VLOOKUP($E133,'Country Indicator Data'!$B$4:$N$194,10,FALSE)="x","x",ROUND(IF(VLOOKUP($E133,'Country Indicator Data'!$B$4:$N$194,10,FALSE)&gt;T$3,0,IF(VLOOKUP($E133,'Country Indicator Data'!$B$4:$N$194,10,FALSE)&lt;T$4,5,(T$3-VLOOKUP($E133,'Country Indicator Data'!$B$4:$N$194,10,FALSE))/(T$3-T$4)*5)),1))))</f>
        <v>2.4</v>
      </c>
      <c r="U133" s="188">
        <f>IF(B133="Regional crisis",((IF(VLOOKUP($C133,'Regional Crises'!$B$1:$R$66,15,FALSE)="x","x",ROUND(IF(VLOOKUP($C133,'Regional Crises'!$B$1:$R$66,15,FALSE)&gt;U$3,0,IF(VLOOKUP($C133,'Regional Crises'!$B$1:$R$66,15,FALSE)&lt;U$4,5,(U$3-VLOOKUP($C133,'Regional Crises'!$B$1:$R$66,15,FALSE))/(U$3-U$4)*5)),1)))),(IF(VLOOKUP($E133,'Country Indicator Data'!$B$4:$N$194,11,FALSE)="x","x",ROUND(IF(VLOOKUP($E133,'Country Indicator Data'!$B$4:$N$194,11,FALSE)&gt;U$3,0,IF(VLOOKUP($E133,'Country Indicator Data'!$B$4:$N$194,11,FALSE)&lt;U$4,5,(U$3-VLOOKUP($E133,'Country Indicator Data'!$B$4:$N$194,11,FALSE))/(U$3-U$4)*5)),1))))</f>
        <v>3.4</v>
      </c>
      <c r="V133" s="188">
        <f>IF(B133="Regional crisis",((IF(VLOOKUP($C133,'Regional Crises'!$B$1:$R$66,16,FALSE)="x","x",ROUND(IF(VLOOKUP($C133,'Regional Crises'!$B$1:$R$66,16,FALSE)&gt;V$3,0,IF(VLOOKUP($C133,'Regional Crises'!$B$1:$R$66,16,FALSE)&lt;V$4,5,(V$3-VLOOKUP($C133,'Regional Crises'!$B$1:$R$66,16,FALSE))/(V$3-V$4)*5)),1)))),(IF(VLOOKUP($E133,'Country Indicator Data'!$B$4:$N$194,12,FALSE)="x","x",ROUND(IF(VLOOKUP($E133,'Country Indicator Data'!$B$4:$N$194,12,FALSE)&gt;V$3,0,IF(VLOOKUP($E133,'Country Indicator Data'!$B$4:$N$194,12,FALSE)&lt;V$4,5,(V$3-VLOOKUP($E133,'Country Indicator Data'!$B$4:$N$194,12,FALSE))/(V$3-V$4)*5)),1))))</f>
        <v>3.4</v>
      </c>
      <c r="W133" s="188">
        <f t="shared" si="41"/>
        <v>3.1</v>
      </c>
      <c r="X133" s="188">
        <f t="shared" si="42"/>
        <v>2.6</v>
      </c>
      <c r="Y133" s="212">
        <f>IF('Core Indicators'!FC130="x","x",IF('Core Indicators'!FC130&gt;=5,5,IF('Core Indicators'!FC130&gt;=4,4,IF('Core Indicators'!FC130&gt;=3,3,IF('Core Indicators'!FC130&gt;=2,2,IF('Core Indicators'!FC130&gt;=1,1,0))))))</f>
        <v>2</v>
      </c>
      <c r="Z133" s="188">
        <f t="shared" si="43"/>
        <v>2</v>
      </c>
      <c r="AA133" s="212">
        <f>'Crisis Indicator Data'!Y130</f>
        <v>0</v>
      </c>
      <c r="AB133" s="212">
        <f>'Crisis Indicator Data'!Z130</f>
        <v>1</v>
      </c>
      <c r="AC133" s="212">
        <f>'Crisis Indicator Data'!AA130</f>
        <v>1</v>
      </c>
      <c r="AD133" s="212">
        <f>'Crisis Indicator Data'!AB130</f>
        <v>0</v>
      </c>
      <c r="AE133" s="212">
        <f t="shared" si="33"/>
        <v>2</v>
      </c>
      <c r="AF133" s="212">
        <f>'Crisis Indicator Data'!AC130</f>
        <v>0</v>
      </c>
      <c r="AG133" s="212">
        <f>'Crisis Indicator Data'!AD130</f>
        <v>1</v>
      </c>
      <c r="AH133" s="212">
        <f t="shared" si="34"/>
        <v>1</v>
      </c>
      <c r="AI133" s="212">
        <f>'Crisis Indicator Data'!AE130</f>
        <v>1</v>
      </c>
      <c r="AJ133" s="212">
        <f>'Crisis Indicator Data'!AF130</f>
        <v>3</v>
      </c>
      <c r="AK133" s="212">
        <f>'Crisis Indicator Data'!AG130</f>
        <v>2</v>
      </c>
      <c r="AL133" s="212">
        <f t="shared" si="35"/>
        <v>4</v>
      </c>
      <c r="AM133" s="188">
        <f t="shared" si="44"/>
        <v>2</v>
      </c>
      <c r="AN133" s="188">
        <f t="shared" si="45"/>
        <v>2</v>
      </c>
    </row>
    <row r="134" spans="1:40" ht="13.5" customHeight="1" x14ac:dyDescent="0.3">
      <c r="A134" s="199" t="str">
        <f>'Crisis Indicator Data'!A131</f>
        <v xml:space="preserve">Conflict in southern Thailand </v>
      </c>
      <c r="B134" s="200" t="str">
        <f>'Crisis Indicator Data'!B131</f>
        <v>Conflict</v>
      </c>
      <c r="C134" s="200" t="str">
        <f>'Crisis Indicator Data'!C131</f>
        <v>THA002</v>
      </c>
      <c r="D134" s="200" t="str">
        <f>'Crisis Indicator Data'!D131</f>
        <v>Thailand</v>
      </c>
      <c r="E134" s="201" t="str">
        <f>'Crisis Indicator Data'!E131</f>
        <v>THA</v>
      </c>
      <c r="F134" s="188">
        <f>IF(B134="Regional crisis",(IF(VLOOKUP($C134,'Regional Crises'!$B$1:$R$66,7,FALSE)="x","x",ROUND(IF(VLOOKUP($C134,'Regional Crises'!$B$1:$R$66,7,FALSE)&gt;$F$3,5,IF(VLOOKUP($C134,'Regional Crises'!$B$1:$R$66,7,FALSE)&lt;F$4,0,($F$3-VLOOKUP($C134,'Regional Crises'!$B$1:$R$66,7,FALSE))/($F$3-$F$4)*5)),1))),IF(VLOOKUP($E134,'Country Indicator Data'!$B$4:$N$194,3,FALSE)="x","x",ROUND(IF(VLOOKUP($E134,'Country Indicator Data'!$B$4:$N$194,3,FALSE)&gt;$F$3,5,IF(VLOOKUP($E134,'Country Indicator Data'!$B$4:$N$194,3,FALSE)&lt;$F$4,0,($F$3-VLOOKUP($E134,'Country Indicator Data'!$B$4:$N$194,3,FALSE))/($F$3-$F$4)*5)),1)))</f>
        <v>2.1</v>
      </c>
      <c r="G134" s="188">
        <f>IF(B134="Regional crisis",(IF(VLOOKUP($C134,'Regional Crises'!$B$1:$R$66,9,FALSE)="x","x",ROUND(IF(VLOOKUP($C134,'Regional Crises'!$B$1:$R$66,9,FALSE)&gt;G$3,5,IF(VLOOKUP($C134,'Regional Crises'!$B$1:$R$66,9,FALSE)&lt;G$4,0,(G$3-VLOOKUP($C134,'Regional Crises'!$B$1:$R$66,9,FALSE))/(G$3-G$4)*5)),1))),IF(VLOOKUP($E134,'Country Indicator Data'!$B$4:$N$194,5,FALSE)="x","x",ROUND(IF(VLOOKUP($E134,'Country Indicator Data'!$B$4:$N$194,5,FALSE)&gt;G$3,5,IF(VLOOKUP($E134,'Country Indicator Data'!$B$4:$N$194,5,FALSE)&lt;G$4,0,(G$3-VLOOKUP($E134,'Country Indicator Data'!$B$4:$N$194,5,FALSE))/(G$3-G$4)*5)),1)))</f>
        <v>3.4</v>
      </c>
      <c r="H134" s="188">
        <f t="shared" ref="H134:H140" si="46">IF(AND(F134="x",G134="x"),"x",AVERAGE(F134,G134))</f>
        <v>2.75</v>
      </c>
      <c r="I134" s="188">
        <f>IF(B134="Regional crisis",(IF(VLOOKUP($C134,'Regional Crises'!$B$1:$R$66,6,FALSE)="x","x",ROUND(IF(VLOOKUP($C134,'Regional Crises'!$B$1:$R$66,6,FALSE)&gt;I$3,5,IF(VLOOKUP($C134,'Regional Crises'!$B$1:$R$66,6,FALSE)&lt;I$4,0,5-(I$3-VLOOKUP($C134,'Regional Crises'!$B$1:$R$66,6,FALSE))/(I$3-I$4)*5)),1))),IF(VLOOKUP($E134,'Country Indicator Data'!$B$4:$N$194,2,FALSE)="x","x",ROUND(IF(VLOOKUP($E134,'Country Indicator Data'!$B$4:$N$194,2,FALSE)&gt;I$3,5,IF(VLOOKUP($E134,'Country Indicator Data'!$B$4:$N$194,2,FALSE)&lt;I$4,0,5-(I$3-VLOOKUP($E134,'Country Indicator Data'!$B$4:$N$194,2,FALSE))/(I$3-I$4)*5)),1)))</f>
        <v>1.6</v>
      </c>
      <c r="J134" s="188">
        <f>IF(B134="Regional crisis",(IF(VLOOKUP($C134,'Regional Crises'!$B$1:$R$66,8,FALSE)="x","x",ROUND(IF(VLOOKUP($C134,'Regional Crises'!$B$1:$R$66,8,FALSE)&gt;J$3,5,IF(VLOOKUP($C134,'Regional Crises'!$B$1:$R$66,8,FALSE)&lt;J$4,0,5-(J$3-VLOOKUP($C134,'Regional Crises'!$B$1:$R$66,8,FALSE))/(J$3-J$4)*5)),1))),IF(VLOOKUP($E134,'Country Indicator Data'!$B$4:$N$194,4,FALSE)="x","x",ROUND(IF(VLOOKUP($E134,'Country Indicator Data'!$B$4:$N$194,4,FALSE)&gt;J$3,5,IF(VLOOKUP($E134,'Country Indicator Data'!$B$4:$N$194,4,FALSE)&lt;J$4,0,5-(J$3-VLOOKUP($E134,'Country Indicator Data'!$B$4:$N$194,4,FALSE))/(J$3-J$4)*5)),1)))</f>
        <v>0.5</v>
      </c>
      <c r="K134" s="188">
        <f t="shared" ref="K134:K140" si="47">IF(AND(I134="x",J134="x"),"x",AVERAGE(I134,J134))</f>
        <v>1.05</v>
      </c>
      <c r="L134" s="188">
        <f>IF(B134="Regional crisis",(IF(VLOOKUP($C134,'Regional Crises'!$B$1:$R$66,10,FALSE)="x","x",ROUND(IF(VLOOKUP($C134,'Regional Crises'!$B$1:$R$66,10,FALSE)&gt;L$3,5,IF(VLOOKUP($C134,'Regional Crises'!$B$1:$R$66,10,FALSE)&lt;L$4,0,5-(L$3-VLOOKUP($C134,'Regional Crises'!$B$1:$R$66,10,FALSE))/(L$3-L$4)*5)),1))),IF(VLOOKUP($E134,'Country Indicator Data'!$B$4:$N$194,6,FALSE)="x","x",ROUND(IF(VLOOKUP($E134,'Country Indicator Data'!$B$4:$N$194,6,FALSE)&gt;L$3,5,IF(VLOOKUP($E134,'Country Indicator Data'!$B$4:$N$194,6,FALSE)&lt;L$4,0,5-(L$3-VLOOKUP($E134,'Country Indicator Data'!$B$4:$N$194,6,FALSE))/(L$3-L$4)*5)),1)))</f>
        <v>2.5</v>
      </c>
      <c r="M134" s="188">
        <f>IF(B134="Regional crisis",(IF(VLOOKUP($C134,'Regional Crises'!$B$1:$R$66,11,FALSE)="x","x",ROUND(IF(VLOOKUP($C134,'Regional Crises'!$B$1:$R$66,11,FALSE)&gt;M$3,5,IF(VLOOKUP($C134,'Regional Crises'!$B$1:$R$66,11,FALSE)&lt;M$4,0,5-(M$3-VLOOKUP($C134,'Regional Crises'!$B$1:$R$66,11,FALSE))/(M$3-M$4)*5)),1))),IF(VLOOKUP($E134,'Country Indicator Data'!$B$4:$N$194,7,FALSE)="x","x",ROUND(IF(VLOOKUP($E134,'Country Indicator Data'!$B$4:$N$194,7,FALSE)&gt;M$3,5,IF(VLOOKUP($E134,'Country Indicator Data'!$B$4:$N$194,7,FALSE)&lt;M$4,0,5-(M$3-VLOOKUP($E134,'Country Indicator Data'!$B$4:$N$194,7,FALSE))/(M$3-M$4)*5)),1)))</f>
        <v>1.4</v>
      </c>
      <c r="N134" s="188">
        <f t="shared" ref="N134:N140" si="48">IF(AND(L134="x",M134="x"),"x",AVERAGE(L134,M134))</f>
        <v>1.95</v>
      </c>
      <c r="O134" s="188">
        <f t="shared" ref="O134:O140" si="49">AVERAGE(H134,K134,N134)</f>
        <v>1.9166666666666667</v>
      </c>
      <c r="P134" s="188">
        <f>IF(B134="Regional crisis",VLOOKUP(C134,'Regional Crises'!$B$1:$R$69,12,FALSE),VLOOKUP(E134,'Country Indicator Data'!$B$4:$I$194,8,FALSE))</f>
        <v>3</v>
      </c>
      <c r="Q134" s="188">
        <f>IF($B134="Regional crisis",((IF(VLOOKUP($C134,'Regional Crises'!$B$1:$R$66,13,FALSE)="x","x",ROUND(IF(VLOOKUP($C134,'Regional Crises'!$B$1:$R$66,13,FALSE)&gt;Q$3,5,IF(VLOOKUP($C134,'Regional Crises'!$B$1:$R$66,13,FALSE)&lt;Q$4,0,5-(LOG(Q$3)-LOG(VLOOKUP($C134,'Regional Crises'!$B$1:$R$66,13,FALSE)))/(LOG(Q$3)-LOG(Q$4))*5)),1)))),(IF(VLOOKUP($E134,'Country Indicator Data'!$B$4:$N$194,9,FALSE)="x","x",ROUND(IF(VLOOKUP($E134,'Country Indicator Data'!$B$4:$N$194,9,FALSE)&gt;Q$3,5,IF(VLOOKUP($E134,'Country Indicator Data'!$B$4:$N$194,9,FALSE)&lt;Q$4,0,5-(LOG(Q$3)-LOG(VLOOKUP($E134,'Country Indicator Data'!$B$4:$N$194,9,FALSE)))/(LOG(Q$3)-LOG(Q$4))*5)),1))))</f>
        <v>2.4</v>
      </c>
      <c r="R134" s="188">
        <f t="shared" ref="R134:R140" si="50">AVERAGE(P134:Q134)</f>
        <v>2.7</v>
      </c>
      <c r="S134" s="188">
        <f>IF(B134="Regional crisis",((IF(VLOOKUP($C134,'Regional Crises'!$B$1:$R$66,17,FALSE)="x","x",ROUND(IF(VLOOKUP($C134,'Regional Crises'!$B$1:$R$66,17,FALSE)&gt;S$3,0,IF(VLOOKUP($C134,'Regional Crises'!$B$1:$R$66,17,FALSE)&lt;S$4,5,(S$3-VLOOKUP($C134,'Regional Crises'!$B$1:$R$66,17,FALSE))/(S$3-S$4)*5)),1)))),(IF(VLOOKUP($E134,'Country Indicator Data'!$B$4:$N$194,13,FALSE)="x","x",ROUND(IF(VLOOKUP($E134,'Country Indicator Data'!$B$4:$N$194,13,FALSE)&gt;S$3,0,IF(VLOOKUP($E134,'Country Indicator Data'!$B$4:$N$194,13,FALSE)&lt;S$4,5,(S$3-VLOOKUP($E134,'Country Indicator Data'!$B$4:$N$194,13,FALSE))/(S$3-S$4)*5)),1))))</f>
        <v>3.2</v>
      </c>
      <c r="T134" s="188">
        <f>IF(B134="Regional crisis",((IF(VLOOKUP($C134,'Regional Crises'!$B$1:$R$66,14,FALSE)="x","x",ROUND(IF(VLOOKUP($C134,'Regional Crises'!$B$1:$R$66,14,FALSE)&gt;T$3,0,IF(VLOOKUP($C134,'Regional Crises'!$B$1:$R$66,14,FALSE)&lt;T$4,5,(T$3-VLOOKUP($C134,'Regional Crises'!$B$1:$R$66,14,FALSE))/(T$3-T$4)*5)),1)))),(IF(VLOOKUP($E134,'Country Indicator Data'!$B$4:$N$194,10,FALSE)="x","x",ROUND(IF(VLOOKUP($E134,'Country Indicator Data'!$B$4:$N$194,10,FALSE)&gt;T$3,0,IF(VLOOKUP($E134,'Country Indicator Data'!$B$4:$N$194,10,FALSE)&lt;T$4,5,(T$3-VLOOKUP($E134,'Country Indicator Data'!$B$4:$N$194,10,FALSE))/(T$3-T$4)*5)),1))))</f>
        <v>2.4</v>
      </c>
      <c r="U134" s="188">
        <f>IF(B134="Regional crisis",((IF(VLOOKUP($C134,'Regional Crises'!$B$1:$R$66,15,FALSE)="x","x",ROUND(IF(VLOOKUP($C134,'Regional Crises'!$B$1:$R$66,15,FALSE)&gt;U$3,0,IF(VLOOKUP($C134,'Regional Crises'!$B$1:$R$66,15,FALSE)&lt;U$4,5,(U$3-VLOOKUP($C134,'Regional Crises'!$B$1:$R$66,15,FALSE))/(U$3-U$4)*5)),1)))),(IF(VLOOKUP($E134,'Country Indicator Data'!$B$4:$N$194,11,FALSE)="x","x",ROUND(IF(VLOOKUP($E134,'Country Indicator Data'!$B$4:$N$194,11,FALSE)&gt;U$3,0,IF(VLOOKUP($E134,'Country Indicator Data'!$B$4:$N$194,11,FALSE)&lt;U$4,5,(U$3-VLOOKUP($E134,'Country Indicator Data'!$B$4:$N$194,11,FALSE))/(U$3-U$4)*5)),1))))</f>
        <v>3.4</v>
      </c>
      <c r="V134" s="188">
        <f>IF(B134="Regional crisis",((IF(VLOOKUP($C134,'Regional Crises'!$B$1:$R$66,16,FALSE)="x","x",ROUND(IF(VLOOKUP($C134,'Regional Crises'!$B$1:$R$66,16,FALSE)&gt;V$3,0,IF(VLOOKUP($C134,'Regional Crises'!$B$1:$R$66,16,FALSE)&lt;V$4,5,(V$3-VLOOKUP($C134,'Regional Crises'!$B$1:$R$66,16,FALSE))/(V$3-V$4)*5)),1)))),(IF(VLOOKUP($E134,'Country Indicator Data'!$B$4:$N$194,12,FALSE)="x","x",ROUND(IF(VLOOKUP($E134,'Country Indicator Data'!$B$4:$N$194,12,FALSE)&gt;V$3,0,IF(VLOOKUP($E134,'Country Indicator Data'!$B$4:$N$194,12,FALSE)&lt;V$4,5,(V$3-VLOOKUP($E134,'Country Indicator Data'!$B$4:$N$194,12,FALSE))/(V$3-V$4)*5)),1))))</f>
        <v>3.4</v>
      </c>
      <c r="W134" s="188">
        <f t="shared" ref="W134:W140" si="51">IF(AND(S134="x",V134="x"),"x",ROUND(AVERAGE(S134,V134,T134,U134),1))</f>
        <v>3.1</v>
      </c>
      <c r="X134" s="188">
        <f t="shared" ref="X134:X140" si="52">ROUND(AVERAGE(O134,W134,R134),1)</f>
        <v>2.6</v>
      </c>
      <c r="Y134" s="212">
        <f>IF('Core Indicators'!FC131="x","x",IF('Core Indicators'!FC131&gt;=5,5,IF('Core Indicators'!FC131&gt;=4,4,IF('Core Indicators'!FC131&gt;=3,3,IF('Core Indicators'!FC131&gt;=2,2,IF('Core Indicators'!FC131&gt;=1,1,0))))))</f>
        <v>1</v>
      </c>
      <c r="Z134" s="188">
        <f t="shared" ref="Z134:Z140" si="53">Y134</f>
        <v>1</v>
      </c>
      <c r="AA134" s="212">
        <f>'Crisis Indicator Data'!Y131</f>
        <v>0</v>
      </c>
      <c r="AB134" s="212">
        <f>'Crisis Indicator Data'!Z131</f>
        <v>1</v>
      </c>
      <c r="AC134" s="212">
        <f>'Crisis Indicator Data'!AA131</f>
        <v>0</v>
      </c>
      <c r="AD134" s="212">
        <f>'Crisis Indicator Data'!AB131</f>
        <v>0</v>
      </c>
      <c r="AE134" s="212">
        <f t="shared" si="33"/>
        <v>1</v>
      </c>
      <c r="AF134" s="212">
        <f>'Crisis Indicator Data'!AC131</f>
        <v>0</v>
      </c>
      <c r="AG134" s="212">
        <f>'Crisis Indicator Data'!AD131</f>
        <v>0</v>
      </c>
      <c r="AH134" s="212">
        <f t="shared" si="34"/>
        <v>0</v>
      </c>
      <c r="AI134" s="212">
        <f>'Crisis Indicator Data'!AE131</f>
        <v>1</v>
      </c>
      <c r="AJ134" s="212">
        <f>'Crisis Indicator Data'!AF131</f>
        <v>3</v>
      </c>
      <c r="AK134" s="212">
        <f>'Crisis Indicator Data'!AG131</f>
        <v>2</v>
      </c>
      <c r="AL134" s="212">
        <f t="shared" si="35"/>
        <v>4</v>
      </c>
      <c r="AM134" s="188">
        <f t="shared" ref="AM134:AM144" si="54">IF(AA134=3,5,ROUND(AVERAGE(AE134,AH134,AL134),0))</f>
        <v>2</v>
      </c>
      <c r="AN134" s="188">
        <f t="shared" ref="AN134:AN144" si="55">IF(AND(Z134="x",AM134="x"),"x",ROUND(AVERAGE(Z134,AM134),1))</f>
        <v>1.5</v>
      </c>
    </row>
    <row r="135" spans="1:40" ht="13.5" customHeight="1" x14ac:dyDescent="0.3">
      <c r="A135" s="199" t="str">
        <f>'Crisis Indicator Data'!A132</f>
        <v>Myanmar refugees in Thailand</v>
      </c>
      <c r="B135" s="200" t="str">
        <f>'Crisis Indicator Data'!B132</f>
        <v>International displacement</v>
      </c>
      <c r="C135" s="200" t="str">
        <f>'Crisis Indicator Data'!C132</f>
        <v>THA003</v>
      </c>
      <c r="D135" s="200" t="str">
        <f>'Crisis Indicator Data'!D132</f>
        <v>Thailand</v>
      </c>
      <c r="E135" s="201" t="str">
        <f>'Crisis Indicator Data'!E132</f>
        <v>THA</v>
      </c>
      <c r="F135" s="188">
        <f>IF(B135="Regional crisis",(IF(VLOOKUP($C135,'Regional Crises'!$B$1:$R$66,7,FALSE)="x","x",ROUND(IF(VLOOKUP($C135,'Regional Crises'!$B$1:$R$66,7,FALSE)&gt;$F$3,5,IF(VLOOKUP($C135,'Regional Crises'!$B$1:$R$66,7,FALSE)&lt;F$4,0,($F$3-VLOOKUP($C135,'Regional Crises'!$B$1:$R$66,7,FALSE))/($F$3-$F$4)*5)),1))),IF(VLOOKUP($E135,'Country Indicator Data'!$B$4:$N$194,3,FALSE)="x","x",ROUND(IF(VLOOKUP($E135,'Country Indicator Data'!$B$4:$N$194,3,FALSE)&gt;$F$3,5,IF(VLOOKUP($E135,'Country Indicator Data'!$B$4:$N$194,3,FALSE)&lt;$F$4,0,($F$3-VLOOKUP($E135,'Country Indicator Data'!$B$4:$N$194,3,FALSE))/($F$3-$F$4)*5)),1)))</f>
        <v>2.1</v>
      </c>
      <c r="G135" s="188">
        <f>IF(B135="Regional crisis",(IF(VLOOKUP($C135,'Regional Crises'!$B$1:$R$66,9,FALSE)="x","x",ROUND(IF(VLOOKUP($C135,'Regional Crises'!$B$1:$R$66,9,FALSE)&gt;G$3,5,IF(VLOOKUP($C135,'Regional Crises'!$B$1:$R$66,9,FALSE)&lt;G$4,0,(G$3-VLOOKUP($C135,'Regional Crises'!$B$1:$R$66,9,FALSE))/(G$3-G$4)*5)),1))),IF(VLOOKUP($E135,'Country Indicator Data'!$B$4:$N$194,5,FALSE)="x","x",ROUND(IF(VLOOKUP($E135,'Country Indicator Data'!$B$4:$N$194,5,FALSE)&gt;G$3,5,IF(VLOOKUP($E135,'Country Indicator Data'!$B$4:$N$194,5,FALSE)&lt;G$4,0,(G$3-VLOOKUP($E135,'Country Indicator Data'!$B$4:$N$194,5,FALSE))/(G$3-G$4)*5)),1)))</f>
        <v>3.4</v>
      </c>
      <c r="H135" s="188">
        <f t="shared" si="46"/>
        <v>2.75</v>
      </c>
      <c r="I135" s="188">
        <f>IF(B135="Regional crisis",(IF(VLOOKUP($C135,'Regional Crises'!$B$1:$R$66,6,FALSE)="x","x",ROUND(IF(VLOOKUP($C135,'Regional Crises'!$B$1:$R$66,6,FALSE)&gt;I$3,5,IF(VLOOKUP($C135,'Regional Crises'!$B$1:$R$66,6,FALSE)&lt;I$4,0,5-(I$3-VLOOKUP($C135,'Regional Crises'!$B$1:$R$66,6,FALSE))/(I$3-I$4)*5)),1))),IF(VLOOKUP($E135,'Country Indicator Data'!$B$4:$N$194,2,FALSE)="x","x",ROUND(IF(VLOOKUP($E135,'Country Indicator Data'!$B$4:$N$194,2,FALSE)&gt;I$3,5,IF(VLOOKUP($E135,'Country Indicator Data'!$B$4:$N$194,2,FALSE)&lt;I$4,0,5-(I$3-VLOOKUP($E135,'Country Indicator Data'!$B$4:$N$194,2,FALSE))/(I$3-I$4)*5)),1)))</f>
        <v>1.6</v>
      </c>
      <c r="J135" s="188">
        <f>IF(B135="Regional crisis",(IF(VLOOKUP($C135,'Regional Crises'!$B$1:$R$66,8,FALSE)="x","x",ROUND(IF(VLOOKUP($C135,'Regional Crises'!$B$1:$R$66,8,FALSE)&gt;J$3,5,IF(VLOOKUP($C135,'Regional Crises'!$B$1:$R$66,8,FALSE)&lt;J$4,0,5-(J$3-VLOOKUP($C135,'Regional Crises'!$B$1:$R$66,8,FALSE))/(J$3-J$4)*5)),1))),IF(VLOOKUP($E135,'Country Indicator Data'!$B$4:$N$194,4,FALSE)="x","x",ROUND(IF(VLOOKUP($E135,'Country Indicator Data'!$B$4:$N$194,4,FALSE)&gt;J$3,5,IF(VLOOKUP($E135,'Country Indicator Data'!$B$4:$N$194,4,FALSE)&lt;J$4,0,5-(J$3-VLOOKUP($E135,'Country Indicator Data'!$B$4:$N$194,4,FALSE))/(J$3-J$4)*5)),1)))</f>
        <v>0.5</v>
      </c>
      <c r="K135" s="188">
        <f t="shared" si="47"/>
        <v>1.05</v>
      </c>
      <c r="L135" s="188">
        <f>IF(B135="Regional crisis",(IF(VLOOKUP($C135,'Regional Crises'!$B$1:$R$66,10,FALSE)="x","x",ROUND(IF(VLOOKUP($C135,'Regional Crises'!$B$1:$R$66,10,FALSE)&gt;L$3,5,IF(VLOOKUP($C135,'Regional Crises'!$B$1:$R$66,10,FALSE)&lt;L$4,0,5-(L$3-VLOOKUP($C135,'Regional Crises'!$B$1:$R$66,10,FALSE))/(L$3-L$4)*5)),1))),IF(VLOOKUP($E135,'Country Indicator Data'!$B$4:$N$194,6,FALSE)="x","x",ROUND(IF(VLOOKUP($E135,'Country Indicator Data'!$B$4:$N$194,6,FALSE)&gt;L$3,5,IF(VLOOKUP($E135,'Country Indicator Data'!$B$4:$N$194,6,FALSE)&lt;L$4,0,5-(L$3-VLOOKUP($E135,'Country Indicator Data'!$B$4:$N$194,6,FALSE))/(L$3-L$4)*5)),1)))</f>
        <v>2.5</v>
      </c>
      <c r="M135" s="188">
        <f>IF(B135="Regional crisis",(IF(VLOOKUP($C135,'Regional Crises'!$B$1:$R$66,11,FALSE)="x","x",ROUND(IF(VLOOKUP($C135,'Regional Crises'!$B$1:$R$66,11,FALSE)&gt;M$3,5,IF(VLOOKUP($C135,'Regional Crises'!$B$1:$R$66,11,FALSE)&lt;M$4,0,5-(M$3-VLOOKUP($C135,'Regional Crises'!$B$1:$R$66,11,FALSE))/(M$3-M$4)*5)),1))),IF(VLOOKUP($E135,'Country Indicator Data'!$B$4:$N$194,7,FALSE)="x","x",ROUND(IF(VLOOKUP($E135,'Country Indicator Data'!$B$4:$N$194,7,FALSE)&gt;M$3,5,IF(VLOOKUP($E135,'Country Indicator Data'!$B$4:$N$194,7,FALSE)&lt;M$4,0,5-(M$3-VLOOKUP($E135,'Country Indicator Data'!$B$4:$N$194,7,FALSE))/(M$3-M$4)*5)),1)))</f>
        <v>1.4</v>
      </c>
      <c r="N135" s="188">
        <f t="shared" si="48"/>
        <v>1.95</v>
      </c>
      <c r="O135" s="188">
        <f t="shared" si="49"/>
        <v>1.9166666666666667</v>
      </c>
      <c r="P135" s="188">
        <f>IF(B135="Regional crisis",VLOOKUP(C135,'Regional Crises'!$B$1:$R$69,12,FALSE),VLOOKUP(E135,'Country Indicator Data'!$B$4:$I$194,8,FALSE))</f>
        <v>3</v>
      </c>
      <c r="Q135" s="188">
        <f>IF($B135="Regional crisis",((IF(VLOOKUP($C135,'Regional Crises'!$B$1:$R$66,13,FALSE)="x","x",ROUND(IF(VLOOKUP($C135,'Regional Crises'!$B$1:$R$66,13,FALSE)&gt;Q$3,5,IF(VLOOKUP($C135,'Regional Crises'!$B$1:$R$66,13,FALSE)&lt;Q$4,0,5-(LOG(Q$3)-LOG(VLOOKUP($C135,'Regional Crises'!$B$1:$R$66,13,FALSE)))/(LOG(Q$3)-LOG(Q$4))*5)),1)))),(IF(VLOOKUP($E135,'Country Indicator Data'!$B$4:$N$194,9,FALSE)="x","x",ROUND(IF(VLOOKUP($E135,'Country Indicator Data'!$B$4:$N$194,9,FALSE)&gt;Q$3,5,IF(VLOOKUP($E135,'Country Indicator Data'!$B$4:$N$194,9,FALSE)&lt;Q$4,0,5-(LOG(Q$3)-LOG(VLOOKUP($E135,'Country Indicator Data'!$B$4:$N$194,9,FALSE)))/(LOG(Q$3)-LOG(Q$4))*5)),1))))</f>
        <v>2.4</v>
      </c>
      <c r="R135" s="188">
        <f t="shared" si="50"/>
        <v>2.7</v>
      </c>
      <c r="S135" s="188">
        <f>IF(B135="Regional crisis",((IF(VLOOKUP($C135,'Regional Crises'!$B$1:$R$66,17,FALSE)="x","x",ROUND(IF(VLOOKUP($C135,'Regional Crises'!$B$1:$R$66,17,FALSE)&gt;S$3,0,IF(VLOOKUP($C135,'Regional Crises'!$B$1:$R$66,17,FALSE)&lt;S$4,5,(S$3-VLOOKUP($C135,'Regional Crises'!$B$1:$R$66,17,FALSE))/(S$3-S$4)*5)),1)))),(IF(VLOOKUP($E135,'Country Indicator Data'!$B$4:$N$194,13,FALSE)="x","x",ROUND(IF(VLOOKUP($E135,'Country Indicator Data'!$B$4:$N$194,13,FALSE)&gt;S$3,0,IF(VLOOKUP($E135,'Country Indicator Data'!$B$4:$N$194,13,FALSE)&lt;S$4,5,(S$3-VLOOKUP($E135,'Country Indicator Data'!$B$4:$N$194,13,FALSE))/(S$3-S$4)*5)),1))))</f>
        <v>3.2</v>
      </c>
      <c r="T135" s="188">
        <f>IF(B135="Regional crisis",((IF(VLOOKUP($C135,'Regional Crises'!$B$1:$R$66,14,FALSE)="x","x",ROUND(IF(VLOOKUP($C135,'Regional Crises'!$B$1:$R$66,14,FALSE)&gt;T$3,0,IF(VLOOKUP($C135,'Regional Crises'!$B$1:$R$66,14,FALSE)&lt;T$4,5,(T$3-VLOOKUP($C135,'Regional Crises'!$B$1:$R$66,14,FALSE))/(T$3-T$4)*5)),1)))),(IF(VLOOKUP($E135,'Country Indicator Data'!$B$4:$N$194,10,FALSE)="x","x",ROUND(IF(VLOOKUP($E135,'Country Indicator Data'!$B$4:$N$194,10,FALSE)&gt;T$3,0,IF(VLOOKUP($E135,'Country Indicator Data'!$B$4:$N$194,10,FALSE)&lt;T$4,5,(T$3-VLOOKUP($E135,'Country Indicator Data'!$B$4:$N$194,10,FALSE))/(T$3-T$4)*5)),1))))</f>
        <v>2.4</v>
      </c>
      <c r="U135" s="188">
        <f>IF(B135="Regional crisis",((IF(VLOOKUP($C135,'Regional Crises'!$B$1:$R$66,15,FALSE)="x","x",ROUND(IF(VLOOKUP($C135,'Regional Crises'!$B$1:$R$66,15,FALSE)&gt;U$3,0,IF(VLOOKUP($C135,'Regional Crises'!$B$1:$R$66,15,FALSE)&lt;U$4,5,(U$3-VLOOKUP($C135,'Regional Crises'!$B$1:$R$66,15,FALSE))/(U$3-U$4)*5)),1)))),(IF(VLOOKUP($E135,'Country Indicator Data'!$B$4:$N$194,11,FALSE)="x","x",ROUND(IF(VLOOKUP($E135,'Country Indicator Data'!$B$4:$N$194,11,FALSE)&gt;U$3,0,IF(VLOOKUP($E135,'Country Indicator Data'!$B$4:$N$194,11,FALSE)&lt;U$4,5,(U$3-VLOOKUP($E135,'Country Indicator Data'!$B$4:$N$194,11,FALSE))/(U$3-U$4)*5)),1))))</f>
        <v>3.4</v>
      </c>
      <c r="V135" s="188">
        <f>IF(B135="Regional crisis",((IF(VLOOKUP($C135,'Regional Crises'!$B$1:$R$66,16,FALSE)="x","x",ROUND(IF(VLOOKUP($C135,'Regional Crises'!$B$1:$R$66,16,FALSE)&gt;V$3,0,IF(VLOOKUP($C135,'Regional Crises'!$B$1:$R$66,16,FALSE)&lt;V$4,5,(V$3-VLOOKUP($C135,'Regional Crises'!$B$1:$R$66,16,FALSE))/(V$3-V$4)*5)),1)))),(IF(VLOOKUP($E135,'Country Indicator Data'!$B$4:$N$194,12,FALSE)="x","x",ROUND(IF(VLOOKUP($E135,'Country Indicator Data'!$B$4:$N$194,12,FALSE)&gt;V$3,0,IF(VLOOKUP($E135,'Country Indicator Data'!$B$4:$N$194,12,FALSE)&lt;V$4,5,(V$3-VLOOKUP($E135,'Country Indicator Data'!$B$4:$N$194,12,FALSE))/(V$3-V$4)*5)),1))))</f>
        <v>3.4</v>
      </c>
      <c r="W135" s="188">
        <f t="shared" si="51"/>
        <v>3.1</v>
      </c>
      <c r="X135" s="188">
        <f t="shared" si="52"/>
        <v>2.6</v>
      </c>
      <c r="Y135" s="212">
        <f>IF('Core Indicators'!FC132="x","x",IF('Core Indicators'!FC132&gt;=5,5,IF('Core Indicators'!FC132&gt;=4,4,IF('Core Indicators'!FC132&gt;=3,3,IF('Core Indicators'!FC132&gt;=2,2,IF('Core Indicators'!FC132&gt;=1,1,0))))))</f>
        <v>1</v>
      </c>
      <c r="Z135" s="188">
        <f t="shared" si="53"/>
        <v>1</v>
      </c>
      <c r="AA135" s="212">
        <f>'Crisis Indicator Data'!Y132</f>
        <v>0</v>
      </c>
      <c r="AB135" s="212">
        <f>'Crisis Indicator Data'!Z132</f>
        <v>0</v>
      </c>
      <c r="AC135" s="212">
        <f>'Crisis Indicator Data'!AA132</f>
        <v>1</v>
      </c>
      <c r="AD135" s="212">
        <f>'Crisis Indicator Data'!AB132</f>
        <v>0</v>
      </c>
      <c r="AE135" s="212">
        <f t="shared" ref="AE135:AE144" si="56">IF(SUM(AA135:AD135)=0,0,IF(SUM(AA135,AB135,AC135,AD135)&lt;2,1,IF(SUM(AA135:AD135)&lt;6,2,IF(SUM(AA135:AD135)&lt;8,3,IF(SUM(AA135:AD135)&lt;10,4,5)))))</f>
        <v>1</v>
      </c>
      <c r="AF135" s="212">
        <f>'Crisis Indicator Data'!AC132</f>
        <v>0</v>
      </c>
      <c r="AG135" s="212">
        <f>'Crisis Indicator Data'!AD132</f>
        <v>1</v>
      </c>
      <c r="AH135" s="212">
        <f t="shared" ref="AH135:AH144" si="57">IF(SUM(AF135:AG135)=0,0,IF(SUM(AF135,AG135)=1,1,IF(SUM(AF135:AG135)&lt;3,2,IF(SUM(AF135:AG135)&lt;4,3,IF(SUM(AF135:AG135)&lt;5,4,5)))))</f>
        <v>1</v>
      </c>
      <c r="AI135" s="212">
        <f>'Crisis Indicator Data'!AE132</f>
        <v>1</v>
      </c>
      <c r="AJ135" s="212">
        <f>'Crisis Indicator Data'!AF132</f>
        <v>3</v>
      </c>
      <c r="AK135" s="212">
        <f>'Crisis Indicator Data'!AG132</f>
        <v>2</v>
      </c>
      <c r="AL135" s="212">
        <f t="shared" ref="AL135:AL144" si="58">IF(SUM(AI135:AK135)=0,0,IF(SUM(AI135:AK135)=1,1,IF(SUM(AI135:AK135)&lt;3,2,IF(SUM(AI135:AK135)&lt;5,3,IF(SUM(AI135:AK135)&lt;7,4,5)))))</f>
        <v>4</v>
      </c>
      <c r="AM135" s="188">
        <f t="shared" si="54"/>
        <v>2</v>
      </c>
      <c r="AN135" s="188">
        <f t="shared" si="55"/>
        <v>1.5</v>
      </c>
    </row>
    <row r="136" spans="1:40" ht="13.5" customHeight="1" x14ac:dyDescent="0.3">
      <c r="A136" s="199" t="str">
        <f>'Crisis Indicator Data'!A133</f>
        <v>Venezuelan refugees in Trinidad and Tobago</v>
      </c>
      <c r="B136" s="200" t="str">
        <f>'Crisis Indicator Data'!B133</f>
        <v>International displacement</v>
      </c>
      <c r="C136" s="200" t="str">
        <f>'Crisis Indicator Data'!C133</f>
        <v>TTO002</v>
      </c>
      <c r="D136" s="200" t="str">
        <f>'Crisis Indicator Data'!D133</f>
        <v>Trinidad and Tobago</v>
      </c>
      <c r="E136" s="201" t="str">
        <f>'Crisis Indicator Data'!E133</f>
        <v>TTO</v>
      </c>
      <c r="F136" s="188">
        <f>IF(B136="Regional crisis",(IF(VLOOKUP($C136,'Regional Crises'!$B$1:$R$66,7,FALSE)="x","x",ROUND(IF(VLOOKUP($C136,'Regional Crises'!$B$1:$R$66,7,FALSE)&gt;$F$3,5,IF(VLOOKUP($C136,'Regional Crises'!$B$1:$R$66,7,FALSE)&lt;F$4,0,($F$3-VLOOKUP($C136,'Regional Crises'!$B$1:$R$66,7,FALSE))/($F$3-$F$4)*5)),1))),IF(VLOOKUP($E136,'Country Indicator Data'!$B$4:$N$194,3,FALSE)="x","x",ROUND(IF(VLOOKUP($E136,'Country Indicator Data'!$B$4:$N$194,3,FALSE)&gt;$F$3,5,IF(VLOOKUP($E136,'Country Indicator Data'!$B$4:$N$194,3,FALSE)&lt;$F$4,0,($F$3-VLOOKUP($E136,'Country Indicator Data'!$B$4:$N$194,3,FALSE))/($F$3-$F$4)*5)),1)))</f>
        <v>0.7</v>
      </c>
      <c r="G136" s="188">
        <f>IF(B136="Regional crisis",(IF(VLOOKUP($C136,'Regional Crises'!$B$1:$R$66,9,FALSE)="x","x",ROUND(IF(VLOOKUP($C136,'Regional Crises'!$B$1:$R$66,9,FALSE)&gt;G$3,5,IF(VLOOKUP($C136,'Regional Crises'!$B$1:$R$66,9,FALSE)&lt;G$4,0,(G$3-VLOOKUP($C136,'Regional Crises'!$B$1:$R$66,9,FALSE))/(G$3-G$4)*5)),1))),IF(VLOOKUP($E136,'Country Indicator Data'!$B$4:$N$194,5,FALSE)="x","x",ROUND(IF(VLOOKUP($E136,'Country Indicator Data'!$B$4:$N$194,5,FALSE)&gt;G$3,5,IF(VLOOKUP($E136,'Country Indicator Data'!$B$4:$N$194,5,FALSE)&lt;G$4,0,(G$3-VLOOKUP($E136,'Country Indicator Data'!$B$4:$N$194,5,FALSE))/(G$3-G$4)*5)),1)))</f>
        <v>0.8</v>
      </c>
      <c r="H136" s="188">
        <f t="shared" si="46"/>
        <v>0.75</v>
      </c>
      <c r="I136" s="188">
        <f>IF(B136="Regional crisis",(IF(VLOOKUP($C136,'Regional Crises'!$B$1:$R$66,6,FALSE)="x","x",ROUND(IF(VLOOKUP($C136,'Regional Crises'!$B$1:$R$66,6,FALSE)&gt;I$3,5,IF(VLOOKUP($C136,'Regional Crises'!$B$1:$R$66,6,FALSE)&lt;I$4,0,5-(I$3-VLOOKUP($C136,'Regional Crises'!$B$1:$R$66,6,FALSE))/(I$3-I$4)*5)),1))),IF(VLOOKUP($E136,'Country Indicator Data'!$B$4:$N$194,2,FALSE)="x","x",ROUND(IF(VLOOKUP($E136,'Country Indicator Data'!$B$4:$N$194,2,FALSE)&gt;I$3,5,IF(VLOOKUP($E136,'Country Indicator Data'!$B$4:$N$194,2,FALSE)&lt;I$4,0,5-(I$3-VLOOKUP($E136,'Country Indicator Data'!$B$4:$N$194,2,FALSE))/(I$3-I$4)*5)),1)))</f>
        <v>3.8</v>
      </c>
      <c r="J136" s="188">
        <f>IF(B136="Regional crisis",(IF(VLOOKUP($C136,'Regional Crises'!$B$1:$R$66,8,FALSE)="x","x",ROUND(IF(VLOOKUP($C136,'Regional Crises'!$B$1:$R$66,8,FALSE)&gt;J$3,5,IF(VLOOKUP($C136,'Regional Crises'!$B$1:$R$66,8,FALSE)&lt;J$4,0,5-(J$3-VLOOKUP($C136,'Regional Crises'!$B$1:$R$66,8,FALSE))/(J$3-J$4)*5)),1))),IF(VLOOKUP($E136,'Country Indicator Data'!$B$4:$N$194,4,FALSE)="x","x",ROUND(IF(VLOOKUP($E136,'Country Indicator Data'!$B$4:$N$194,4,FALSE)&gt;J$3,5,IF(VLOOKUP($E136,'Country Indicator Data'!$B$4:$N$194,4,FALSE)&lt;J$4,0,5-(J$3-VLOOKUP($E136,'Country Indicator Data'!$B$4:$N$194,4,FALSE))/(J$3-J$4)*5)),1)))</f>
        <v>4</v>
      </c>
      <c r="K136" s="188">
        <f t="shared" si="47"/>
        <v>3.9</v>
      </c>
      <c r="L136" s="188">
        <f>IF(B136="Regional crisis",(IF(VLOOKUP($C136,'Regional Crises'!$B$1:$R$66,10,FALSE)="x","x",ROUND(IF(VLOOKUP($C136,'Regional Crises'!$B$1:$R$66,10,FALSE)&gt;L$3,5,IF(VLOOKUP($C136,'Regional Crises'!$B$1:$R$66,10,FALSE)&lt;L$4,0,5-(L$3-VLOOKUP($C136,'Regional Crises'!$B$1:$R$66,10,FALSE))/(L$3-L$4)*5)),1))),IF(VLOOKUP($E136,'Country Indicator Data'!$B$4:$N$194,6,FALSE)="x","x",ROUND(IF(VLOOKUP($E136,'Country Indicator Data'!$B$4:$N$194,6,FALSE)&gt;L$3,5,IF(VLOOKUP($E136,'Country Indicator Data'!$B$4:$N$194,6,FALSE)&lt;L$4,0,5-(L$3-VLOOKUP($E136,'Country Indicator Data'!$B$4:$N$194,6,FALSE))/(L$3-L$4)*5)),1)))</f>
        <v>2.2000000000000002</v>
      </c>
      <c r="M136" s="188" t="str">
        <f>IF(B136="Regional crisis",(IF(VLOOKUP($C136,'Regional Crises'!$B$1:$R$66,11,FALSE)="x","x",ROUND(IF(VLOOKUP($C136,'Regional Crises'!$B$1:$R$66,11,FALSE)&gt;M$3,5,IF(VLOOKUP($C136,'Regional Crises'!$B$1:$R$66,11,FALSE)&lt;M$4,0,5-(M$3-VLOOKUP($C136,'Regional Crises'!$B$1:$R$66,11,FALSE))/(M$3-M$4)*5)),1))),IF(VLOOKUP($E136,'Country Indicator Data'!$B$4:$N$194,7,FALSE)="x","x",ROUND(IF(VLOOKUP($E136,'Country Indicator Data'!$B$4:$N$194,7,FALSE)&gt;M$3,5,IF(VLOOKUP($E136,'Country Indicator Data'!$B$4:$N$194,7,FALSE)&lt;M$4,0,5-(M$3-VLOOKUP($E136,'Country Indicator Data'!$B$4:$N$194,7,FALSE))/(M$3-M$4)*5)),1)))</f>
        <v>x</v>
      </c>
      <c r="N136" s="188">
        <f t="shared" si="48"/>
        <v>2.2000000000000002</v>
      </c>
      <c r="O136" s="188">
        <f t="shared" si="49"/>
        <v>2.2833333333333337</v>
      </c>
      <c r="P136" s="188">
        <f>IF(B136="Regional crisis",VLOOKUP(C136,'Regional Crises'!$B$1:$R$69,12,FALSE),VLOOKUP(E136,'Country Indicator Data'!$B$4:$I$194,8,FALSE))</f>
        <v>0</v>
      </c>
      <c r="Q136" s="188">
        <f>IF($B136="Regional crisis",((IF(VLOOKUP($C136,'Regional Crises'!$B$1:$R$66,13,FALSE)="x","x",ROUND(IF(VLOOKUP($C136,'Regional Crises'!$B$1:$R$66,13,FALSE)&gt;Q$3,5,IF(VLOOKUP($C136,'Regional Crises'!$B$1:$R$66,13,FALSE)&lt;Q$4,0,5-(LOG(Q$3)-LOG(VLOOKUP($C136,'Regional Crises'!$B$1:$R$66,13,FALSE)))/(LOG(Q$3)-LOG(Q$4))*5)),1)))),(IF(VLOOKUP($E136,'Country Indicator Data'!$B$4:$N$194,9,FALSE)="x","x",ROUND(IF(VLOOKUP($E136,'Country Indicator Data'!$B$4:$N$194,9,FALSE)&gt;Q$3,5,IF(VLOOKUP($E136,'Country Indicator Data'!$B$4:$N$194,9,FALSE)&lt;Q$4,0,5-(LOG(Q$3)-LOG(VLOOKUP($E136,'Country Indicator Data'!$B$4:$N$194,9,FALSE)))/(LOG(Q$3)-LOG(Q$4))*5)),1))))</f>
        <v>2.6</v>
      </c>
      <c r="R136" s="188">
        <f t="shared" si="50"/>
        <v>1.3</v>
      </c>
      <c r="S136" s="188">
        <f>IF(B136="Regional crisis",((IF(VLOOKUP($C136,'Regional Crises'!$B$1:$R$66,17,FALSE)="x","x",ROUND(IF(VLOOKUP($C136,'Regional Crises'!$B$1:$R$66,17,FALSE)&gt;S$3,0,IF(VLOOKUP($C136,'Regional Crises'!$B$1:$R$66,17,FALSE)&lt;S$4,5,(S$3-VLOOKUP($C136,'Regional Crises'!$B$1:$R$66,17,FALSE))/(S$3-S$4)*5)),1)))),(IF(VLOOKUP($E136,'Country Indicator Data'!$B$4:$N$194,13,FALSE)="x","x",ROUND(IF(VLOOKUP($E136,'Country Indicator Data'!$B$4:$N$194,13,FALSE)&gt;S$3,0,IF(VLOOKUP($E136,'Country Indicator Data'!$B$4:$N$194,13,FALSE)&lt;S$4,5,(S$3-VLOOKUP($E136,'Country Indicator Data'!$B$4:$N$194,13,FALSE))/(S$3-S$4)*5)),1))))</f>
        <v>3</v>
      </c>
      <c r="T136" s="188">
        <f>IF(B136="Regional crisis",((IF(VLOOKUP($C136,'Regional Crises'!$B$1:$R$66,14,FALSE)="x","x",ROUND(IF(VLOOKUP($C136,'Regional Crises'!$B$1:$R$66,14,FALSE)&gt;T$3,0,IF(VLOOKUP($C136,'Regional Crises'!$B$1:$R$66,14,FALSE)&lt;T$4,5,(T$3-VLOOKUP($C136,'Regional Crises'!$B$1:$R$66,14,FALSE))/(T$3-T$4)*5)),1)))),(IF(VLOOKUP($E136,'Country Indicator Data'!$B$4:$N$194,10,FALSE)="x","x",ROUND(IF(VLOOKUP($E136,'Country Indicator Data'!$B$4:$N$194,10,FALSE)&gt;T$3,0,IF(VLOOKUP($E136,'Country Indicator Data'!$B$4:$N$194,10,FALSE)&lt;T$4,5,(T$3-VLOOKUP($E136,'Country Indicator Data'!$B$4:$N$194,10,FALSE))/(T$3-T$4)*5)),1))))</f>
        <v>2.6</v>
      </c>
      <c r="U136" s="188">
        <f>IF(B136="Regional crisis",((IF(VLOOKUP($C136,'Regional Crises'!$B$1:$R$66,15,FALSE)="x","x",ROUND(IF(VLOOKUP($C136,'Regional Crises'!$B$1:$R$66,15,FALSE)&gt;U$3,0,IF(VLOOKUP($C136,'Regional Crises'!$B$1:$R$66,15,FALSE)&lt;U$4,5,(U$3-VLOOKUP($C136,'Regional Crises'!$B$1:$R$66,15,FALSE))/(U$3-U$4)*5)),1)))),(IF(VLOOKUP($E136,'Country Indicator Data'!$B$4:$N$194,11,FALSE)="x","x",ROUND(IF(VLOOKUP($E136,'Country Indicator Data'!$B$4:$N$194,11,FALSE)&gt;U$3,0,IF(VLOOKUP($E136,'Country Indicator Data'!$B$4:$N$194,11,FALSE)&lt;U$4,5,(U$3-VLOOKUP($E136,'Country Indicator Data'!$B$4:$N$194,11,FALSE))/(U$3-U$4)*5)),1))))</f>
        <v>1.4</v>
      </c>
      <c r="V136" s="188">
        <f>IF(B136="Regional crisis",((IF(VLOOKUP($C136,'Regional Crises'!$B$1:$R$66,16,FALSE)="x","x",ROUND(IF(VLOOKUP($C136,'Regional Crises'!$B$1:$R$66,16,FALSE)&gt;V$3,0,IF(VLOOKUP($C136,'Regional Crises'!$B$1:$R$66,16,FALSE)&lt;V$4,5,(V$3-VLOOKUP($C136,'Regional Crises'!$B$1:$R$66,16,FALSE))/(V$3-V$4)*5)),1)))),(IF(VLOOKUP($E136,'Country Indicator Data'!$B$4:$N$194,12,FALSE)="x","x",ROUND(IF(VLOOKUP($E136,'Country Indicator Data'!$B$4:$N$194,12,FALSE)&gt;V$3,0,IF(VLOOKUP($E136,'Country Indicator Data'!$B$4:$N$194,12,FALSE)&lt;V$4,5,(V$3-VLOOKUP($E136,'Country Indicator Data'!$B$4:$N$194,12,FALSE))/(V$3-V$4)*5)),1))))</f>
        <v>0.9</v>
      </c>
      <c r="W136" s="188">
        <f t="shared" si="51"/>
        <v>2</v>
      </c>
      <c r="X136" s="188">
        <f t="shared" si="52"/>
        <v>1.9</v>
      </c>
      <c r="Y136" s="212">
        <f>IF('Core Indicators'!FC133="x","x",IF('Core Indicators'!FC133&gt;=5,5,IF('Core Indicators'!FC133&gt;=4,4,IF('Core Indicators'!FC133&gt;=3,3,IF('Core Indicators'!FC133&gt;=2,2,IF('Core Indicators'!FC133&gt;=1,1,0))))))</f>
        <v>2</v>
      </c>
      <c r="Z136" s="188">
        <f t="shared" si="53"/>
        <v>2</v>
      </c>
      <c r="AA136" s="212">
        <f>'Crisis Indicator Data'!Y133</f>
        <v>0</v>
      </c>
      <c r="AB136" s="212">
        <f>'Crisis Indicator Data'!Z133</f>
        <v>1</v>
      </c>
      <c r="AC136" s="212">
        <f>'Crisis Indicator Data'!AA133</f>
        <v>1</v>
      </c>
      <c r="AD136" s="212">
        <f>'Crisis Indicator Data'!AB133</f>
        <v>0</v>
      </c>
      <c r="AE136" s="212">
        <f t="shared" si="56"/>
        <v>2</v>
      </c>
      <c r="AF136" s="212">
        <f>'Crisis Indicator Data'!AC133</f>
        <v>0</v>
      </c>
      <c r="AG136" s="212">
        <f>'Crisis Indicator Data'!AD133</f>
        <v>1</v>
      </c>
      <c r="AH136" s="212">
        <f t="shared" si="57"/>
        <v>1</v>
      </c>
      <c r="AI136" s="212">
        <f>'Crisis Indicator Data'!AE133</f>
        <v>1</v>
      </c>
      <c r="AJ136" s="212">
        <f>'Crisis Indicator Data'!AF133</f>
        <v>3</v>
      </c>
      <c r="AK136" s="212">
        <f>'Crisis Indicator Data'!AG133</f>
        <v>2</v>
      </c>
      <c r="AL136" s="212">
        <f t="shared" si="58"/>
        <v>4</v>
      </c>
      <c r="AM136" s="188">
        <f t="shared" si="54"/>
        <v>2</v>
      </c>
      <c r="AN136" s="188">
        <f t="shared" si="55"/>
        <v>2</v>
      </c>
    </row>
    <row r="137" spans="1:40" ht="13.5" customHeight="1" x14ac:dyDescent="0.3">
      <c r="A137" s="199" t="str">
        <f>'Crisis Indicator Data'!A134</f>
        <v>Mixed migration flows in Tunisia</v>
      </c>
      <c r="B137" s="200" t="str">
        <f>'Crisis Indicator Data'!B134</f>
        <v>International displacement</v>
      </c>
      <c r="C137" s="200" t="str">
        <f>'Crisis Indicator Data'!C134</f>
        <v>TUN002</v>
      </c>
      <c r="D137" s="200" t="str">
        <f>'Crisis Indicator Data'!D134</f>
        <v>Tunisia</v>
      </c>
      <c r="E137" s="201" t="str">
        <f>'Crisis Indicator Data'!E134</f>
        <v>TUN</v>
      </c>
      <c r="F137" s="188">
        <f>IF(B137="Regional crisis",(IF(VLOOKUP($C137,'Regional Crises'!$B$1:$R$66,7,FALSE)="x","x",ROUND(IF(VLOOKUP($C137,'Regional Crises'!$B$1:$R$66,7,FALSE)&gt;$F$3,5,IF(VLOOKUP($C137,'Regional Crises'!$B$1:$R$66,7,FALSE)&lt;F$4,0,($F$3-VLOOKUP($C137,'Regional Crises'!$B$1:$R$66,7,FALSE))/($F$3-$F$4)*5)),1))),IF(VLOOKUP($E137,'Country Indicator Data'!$B$4:$N$194,3,FALSE)="x","x",ROUND(IF(VLOOKUP($E137,'Country Indicator Data'!$B$4:$N$194,3,FALSE)&gt;$F$3,5,IF(VLOOKUP($E137,'Country Indicator Data'!$B$4:$N$194,3,FALSE)&lt;$F$4,0,($F$3-VLOOKUP($E137,'Country Indicator Data'!$B$4:$N$194,3,FALSE))/($F$3-$F$4)*5)),1)))</f>
        <v>2.5</v>
      </c>
      <c r="G137" s="188">
        <f>IF(B137="Regional crisis",(IF(VLOOKUP($C137,'Regional Crises'!$B$1:$R$66,9,FALSE)="x","x",ROUND(IF(VLOOKUP($C137,'Regional Crises'!$B$1:$R$66,9,FALSE)&gt;G$3,5,IF(VLOOKUP($C137,'Regional Crises'!$B$1:$R$66,9,FALSE)&lt;G$4,0,(G$3-VLOOKUP($C137,'Regional Crises'!$B$1:$R$66,9,FALSE))/(G$3-G$4)*5)),1))),IF(VLOOKUP($E137,'Country Indicator Data'!$B$4:$N$194,5,FALSE)="x","x",ROUND(IF(VLOOKUP($E137,'Country Indicator Data'!$B$4:$N$194,5,FALSE)&gt;G$3,5,IF(VLOOKUP($E137,'Country Indicator Data'!$B$4:$N$194,5,FALSE)&lt;G$4,0,(G$3-VLOOKUP($E137,'Country Indicator Data'!$B$4:$N$194,5,FALSE))/(G$3-G$4)*5)),1)))</f>
        <v>1.7</v>
      </c>
      <c r="H137" s="188">
        <f t="shared" si="46"/>
        <v>2.1</v>
      </c>
      <c r="I137" s="188">
        <f>IF(B137="Regional crisis",(IF(VLOOKUP($C137,'Regional Crises'!$B$1:$R$66,6,FALSE)="x","x",ROUND(IF(VLOOKUP($C137,'Regional Crises'!$B$1:$R$66,6,FALSE)&gt;I$3,5,IF(VLOOKUP($C137,'Regional Crises'!$B$1:$R$66,6,FALSE)&lt;I$4,0,5-(I$3-VLOOKUP($C137,'Regional Crises'!$B$1:$R$66,6,FALSE))/(I$3-I$4)*5)),1))),IF(VLOOKUP($E137,'Country Indicator Data'!$B$4:$N$194,2,FALSE)="x","x",ROUND(IF(VLOOKUP($E137,'Country Indicator Data'!$B$4:$N$194,2,FALSE)&gt;I$3,5,IF(VLOOKUP($E137,'Country Indicator Data'!$B$4:$N$194,2,FALSE)&lt;I$4,0,5-(I$3-VLOOKUP($E137,'Country Indicator Data'!$B$4:$N$194,2,FALSE))/(I$3-I$4)*5)),1)))</f>
        <v>0.2</v>
      </c>
      <c r="J137" s="188">
        <f>IF(B137="Regional crisis",(IF(VLOOKUP($C137,'Regional Crises'!$B$1:$R$66,8,FALSE)="x","x",ROUND(IF(VLOOKUP($C137,'Regional Crises'!$B$1:$R$66,8,FALSE)&gt;J$3,5,IF(VLOOKUP($C137,'Regional Crises'!$B$1:$R$66,8,FALSE)&lt;J$4,0,5-(J$3-VLOOKUP($C137,'Regional Crises'!$B$1:$R$66,8,FALSE))/(J$3-J$4)*5)),1))),IF(VLOOKUP($E137,'Country Indicator Data'!$B$4:$N$194,4,FALSE)="x","x",ROUND(IF(VLOOKUP($E137,'Country Indicator Data'!$B$4:$N$194,4,FALSE)&gt;J$3,5,IF(VLOOKUP($E137,'Country Indicator Data'!$B$4:$N$194,4,FALSE)&lt;J$4,0,5-(J$3-VLOOKUP($E137,'Country Indicator Data'!$B$4:$N$194,4,FALSE))/(J$3-J$4)*5)),1)))</f>
        <v>0</v>
      </c>
      <c r="K137" s="188">
        <f t="shared" si="47"/>
        <v>0.1</v>
      </c>
      <c r="L137" s="188">
        <f>IF(B137="Regional crisis",(IF(VLOOKUP($C137,'Regional Crises'!$B$1:$R$66,10,FALSE)="x","x",ROUND(IF(VLOOKUP($C137,'Regional Crises'!$B$1:$R$66,10,FALSE)&gt;L$3,5,IF(VLOOKUP($C137,'Regional Crises'!$B$1:$R$66,10,FALSE)&lt;L$4,0,5-(L$3-VLOOKUP($C137,'Regional Crises'!$B$1:$R$66,10,FALSE))/(L$3-L$4)*5)),1))),IF(VLOOKUP($E137,'Country Indicator Data'!$B$4:$N$194,6,FALSE)="x","x",ROUND(IF(VLOOKUP($E137,'Country Indicator Data'!$B$4:$N$194,6,FALSE)&gt;L$3,5,IF(VLOOKUP($E137,'Country Indicator Data'!$B$4:$N$194,6,FALSE)&lt;L$4,0,5-(L$3-VLOOKUP($E137,'Country Indicator Data'!$B$4:$N$194,6,FALSE))/(L$3-L$4)*5)),1)))</f>
        <v>2</v>
      </c>
      <c r="M137" s="188">
        <f>IF(B137="Regional crisis",(IF(VLOOKUP($C137,'Regional Crises'!$B$1:$R$66,11,FALSE)="x","x",ROUND(IF(VLOOKUP($C137,'Regional Crises'!$B$1:$R$66,11,FALSE)&gt;M$3,5,IF(VLOOKUP($C137,'Regional Crises'!$B$1:$R$66,11,FALSE)&lt;M$4,0,5-(M$3-VLOOKUP($C137,'Regional Crises'!$B$1:$R$66,11,FALSE))/(M$3-M$4)*5)),1))),IF(VLOOKUP($E137,'Country Indicator Data'!$B$4:$N$194,7,FALSE)="x","x",ROUND(IF(VLOOKUP($E137,'Country Indicator Data'!$B$4:$N$194,7,FALSE)&gt;M$3,5,IF(VLOOKUP($E137,'Country Indicator Data'!$B$4:$N$194,7,FALSE)&lt;M$4,0,5-(M$3-VLOOKUP($E137,'Country Indicator Data'!$B$4:$N$194,7,FALSE))/(M$3-M$4)*5)),1)))</f>
        <v>1</v>
      </c>
      <c r="N137" s="188">
        <f t="shared" si="48"/>
        <v>1.5</v>
      </c>
      <c r="O137" s="188">
        <f t="shared" si="49"/>
        <v>1.2333333333333334</v>
      </c>
      <c r="P137" s="188">
        <f>IF(B137="Regional crisis",VLOOKUP(C137,'Regional Crises'!$B$1:$R$69,12,FALSE),VLOOKUP(E137,'Country Indicator Data'!$B$4:$I$194,8,FALSE))</f>
        <v>3</v>
      </c>
      <c r="Q137" s="188">
        <f>IF($B137="Regional crisis",((IF(VLOOKUP($C137,'Regional Crises'!$B$1:$R$66,13,FALSE)="x","x",ROUND(IF(VLOOKUP($C137,'Regional Crises'!$B$1:$R$66,13,FALSE)&gt;Q$3,5,IF(VLOOKUP($C137,'Regional Crises'!$B$1:$R$66,13,FALSE)&lt;Q$4,0,5-(LOG(Q$3)-LOG(VLOOKUP($C137,'Regional Crises'!$B$1:$R$66,13,FALSE)))/(LOG(Q$3)-LOG(Q$4))*5)),1)))),(IF(VLOOKUP($E137,'Country Indicator Data'!$B$4:$N$194,9,FALSE)="x","x",ROUND(IF(VLOOKUP($E137,'Country Indicator Data'!$B$4:$N$194,9,FALSE)&gt;Q$3,5,IF(VLOOKUP($E137,'Country Indicator Data'!$B$4:$N$194,9,FALSE)&lt;Q$4,0,5-(LOG(Q$3)-LOG(VLOOKUP($E137,'Country Indicator Data'!$B$4:$N$194,9,FALSE)))/(LOG(Q$3)-LOG(Q$4))*5)),1))))</f>
        <v>4</v>
      </c>
      <c r="R137" s="188">
        <f t="shared" si="50"/>
        <v>3.5</v>
      </c>
      <c r="S137" s="188">
        <f>IF(B137="Regional crisis",((IF(VLOOKUP($C137,'Regional Crises'!$B$1:$R$66,17,FALSE)="x","x",ROUND(IF(VLOOKUP($C137,'Regional Crises'!$B$1:$R$66,17,FALSE)&gt;S$3,0,IF(VLOOKUP($C137,'Regional Crises'!$B$1:$R$66,17,FALSE)&lt;S$4,5,(S$3-VLOOKUP($C137,'Regional Crises'!$B$1:$R$66,17,FALSE))/(S$3-S$4)*5)),1)))),(IF(VLOOKUP($E137,'Country Indicator Data'!$B$4:$N$194,13,FALSE)="x","x",ROUND(IF(VLOOKUP($E137,'Country Indicator Data'!$B$4:$N$194,13,FALSE)&gt;S$3,0,IF(VLOOKUP($E137,'Country Indicator Data'!$B$4:$N$194,13,FALSE)&lt;S$4,5,(S$3-VLOOKUP($E137,'Country Indicator Data'!$B$4:$N$194,13,FALSE))/(S$3-S$4)*5)),1))))</f>
        <v>2.9</v>
      </c>
      <c r="T137" s="188">
        <f>IF(B137="Regional crisis",((IF(VLOOKUP($C137,'Regional Crises'!$B$1:$R$66,14,FALSE)="x","x",ROUND(IF(VLOOKUP($C137,'Regional Crises'!$B$1:$R$66,14,FALSE)&gt;T$3,0,IF(VLOOKUP($C137,'Regional Crises'!$B$1:$R$66,14,FALSE)&lt;T$4,5,(T$3-VLOOKUP($C137,'Regional Crises'!$B$1:$R$66,14,FALSE))/(T$3-T$4)*5)),1)))),(IF(VLOOKUP($E137,'Country Indicator Data'!$B$4:$N$194,10,FALSE)="x","x",ROUND(IF(VLOOKUP($E137,'Country Indicator Data'!$B$4:$N$194,10,FALSE)&gt;T$3,0,IF(VLOOKUP($E137,'Country Indicator Data'!$B$4:$N$194,10,FALSE)&lt;T$4,5,(T$3-VLOOKUP($E137,'Country Indicator Data'!$B$4:$N$194,10,FALSE))/(T$3-T$4)*5)),1))))</f>
        <v>2.4</v>
      </c>
      <c r="U137" s="188">
        <f>IF(B137="Regional crisis",((IF(VLOOKUP($C137,'Regional Crises'!$B$1:$R$66,15,FALSE)="x","x",ROUND(IF(VLOOKUP($C137,'Regional Crises'!$B$1:$R$66,15,FALSE)&gt;U$3,0,IF(VLOOKUP($C137,'Regional Crises'!$B$1:$R$66,15,FALSE)&lt;U$4,5,(U$3-VLOOKUP($C137,'Regional Crises'!$B$1:$R$66,15,FALSE))/(U$3-U$4)*5)),1)))),(IF(VLOOKUP($E137,'Country Indicator Data'!$B$4:$N$194,11,FALSE)="x","x",ROUND(IF(VLOOKUP($E137,'Country Indicator Data'!$B$4:$N$194,11,FALSE)&gt;U$3,0,IF(VLOOKUP($E137,'Country Indicator Data'!$B$4:$N$194,11,FALSE)&lt;U$4,5,(U$3-VLOOKUP($E137,'Country Indicator Data'!$B$4:$N$194,11,FALSE))/(U$3-U$4)*5)),1))))</f>
        <v>2.2999999999999998</v>
      </c>
      <c r="V137" s="188">
        <f>IF(B137="Regional crisis",((IF(VLOOKUP($C137,'Regional Crises'!$B$1:$R$66,16,FALSE)="x","x",ROUND(IF(VLOOKUP($C137,'Regional Crises'!$B$1:$R$66,16,FALSE)&gt;V$3,0,IF(VLOOKUP($C137,'Regional Crises'!$B$1:$R$66,16,FALSE)&lt;V$4,5,(V$3-VLOOKUP($C137,'Regional Crises'!$B$1:$R$66,16,FALSE))/(V$3-V$4)*5)),1)))),(IF(VLOOKUP($E137,'Country Indicator Data'!$B$4:$N$194,12,FALSE)="x","x",ROUND(IF(VLOOKUP($E137,'Country Indicator Data'!$B$4:$N$194,12,FALSE)&gt;V$3,0,IF(VLOOKUP($E137,'Country Indicator Data'!$B$4:$N$194,12,FALSE)&lt;V$4,5,(V$3-VLOOKUP($E137,'Country Indicator Data'!$B$4:$N$194,12,FALSE))/(V$3-V$4)*5)),1))))</f>
        <v>1.5</v>
      </c>
      <c r="W137" s="188">
        <f t="shared" si="51"/>
        <v>2.2999999999999998</v>
      </c>
      <c r="X137" s="188">
        <f t="shared" si="52"/>
        <v>2.2999999999999998</v>
      </c>
      <c r="Y137" s="212">
        <f>IF('Core Indicators'!FC134="x","x",IF('Core Indicators'!FC134&gt;=5,5,IF('Core Indicators'!FC134&gt;=4,4,IF('Core Indicators'!FC134&gt;=3,3,IF('Core Indicators'!FC134&gt;=2,2,IF('Core Indicators'!FC134&gt;=1,1,0))))))</f>
        <v>1</v>
      </c>
      <c r="Z137" s="188">
        <f t="shared" si="53"/>
        <v>1</v>
      </c>
      <c r="AA137" s="212">
        <f>'Crisis Indicator Data'!Y134</f>
        <v>0</v>
      </c>
      <c r="AB137" s="212">
        <f>'Crisis Indicator Data'!Z134</f>
        <v>0</v>
      </c>
      <c r="AC137" s="212">
        <f>'Crisis Indicator Data'!AA134</f>
        <v>0</v>
      </c>
      <c r="AD137" s="212">
        <f>'Crisis Indicator Data'!AB134</f>
        <v>0</v>
      </c>
      <c r="AE137" s="212">
        <f t="shared" si="56"/>
        <v>0</v>
      </c>
      <c r="AF137" s="212">
        <f>'Crisis Indicator Data'!AC134</f>
        <v>0</v>
      </c>
      <c r="AG137" s="212">
        <f>'Crisis Indicator Data'!AD134</f>
        <v>2</v>
      </c>
      <c r="AH137" s="212">
        <f t="shared" si="57"/>
        <v>2</v>
      </c>
      <c r="AI137" s="212">
        <f>'Crisis Indicator Data'!AE134</f>
        <v>0</v>
      </c>
      <c r="AJ137" s="212">
        <f>'Crisis Indicator Data'!AF134</f>
        <v>1</v>
      </c>
      <c r="AK137" s="212">
        <f>'Crisis Indicator Data'!AG134</f>
        <v>0</v>
      </c>
      <c r="AL137" s="212">
        <f t="shared" si="58"/>
        <v>1</v>
      </c>
      <c r="AM137" s="188">
        <f t="shared" si="54"/>
        <v>1</v>
      </c>
      <c r="AN137" s="188">
        <f t="shared" si="55"/>
        <v>1</v>
      </c>
    </row>
    <row r="138" spans="1:40" ht="13.5" customHeight="1" x14ac:dyDescent="0.3">
      <c r="A138" s="199" t="str">
        <f>'Crisis Indicator Data'!A135</f>
        <v>Complex situation in Turkey</v>
      </c>
      <c r="B138" s="200" t="str">
        <f>'Crisis Indicator Data'!B135</f>
        <v>Multiple crises country</v>
      </c>
      <c r="C138" s="200" t="str">
        <f>'Crisis Indicator Data'!C135</f>
        <v>TUR001</v>
      </c>
      <c r="D138" s="200" t="str">
        <f>'Crisis Indicator Data'!D135</f>
        <v>Turkey</v>
      </c>
      <c r="E138" s="201" t="str">
        <f>'Crisis Indicator Data'!E135</f>
        <v>TUR</v>
      </c>
      <c r="F138" s="188">
        <f>IF(B138="Regional crisis",(IF(VLOOKUP($C138,'Regional Crises'!$B$1:$R$66,7,FALSE)="x","x",ROUND(IF(VLOOKUP($C138,'Regional Crises'!$B$1:$R$66,7,FALSE)&gt;$F$3,5,IF(VLOOKUP($C138,'Regional Crises'!$B$1:$R$66,7,FALSE)&lt;F$4,0,($F$3-VLOOKUP($C138,'Regional Crises'!$B$1:$R$66,7,FALSE))/($F$3-$F$4)*5)),1))),IF(VLOOKUP($E138,'Country Indicator Data'!$B$4:$N$194,3,FALSE)="x","x",ROUND(IF(VLOOKUP($E138,'Country Indicator Data'!$B$4:$N$194,3,FALSE)&gt;$F$3,5,IF(VLOOKUP($E138,'Country Indicator Data'!$B$4:$N$194,3,FALSE)&lt;$F$4,0,($F$3-VLOOKUP($E138,'Country Indicator Data'!$B$4:$N$194,3,FALSE))/($F$3-$F$4)*5)),1)))</f>
        <v>2.5</v>
      </c>
      <c r="G138" s="188">
        <f>IF(B138="Regional crisis",(IF(VLOOKUP($C138,'Regional Crises'!$B$1:$R$66,9,FALSE)="x","x",ROUND(IF(VLOOKUP($C138,'Regional Crises'!$B$1:$R$66,9,FALSE)&gt;G$3,5,IF(VLOOKUP($C138,'Regional Crises'!$B$1:$R$66,9,FALSE)&lt;G$4,0,(G$3-VLOOKUP($C138,'Regional Crises'!$B$1:$R$66,9,FALSE))/(G$3-G$4)*5)),1))),IF(VLOOKUP($E138,'Country Indicator Data'!$B$4:$N$194,5,FALSE)="x","x",ROUND(IF(VLOOKUP($E138,'Country Indicator Data'!$B$4:$N$194,5,FALSE)&gt;G$3,5,IF(VLOOKUP($E138,'Country Indicator Data'!$B$4:$N$194,5,FALSE)&lt;G$4,0,(G$3-VLOOKUP($E138,'Country Indicator Data'!$B$4:$N$194,5,FALSE))/(G$3-G$4)*5)),1)))</f>
        <v>2.5</v>
      </c>
      <c r="H138" s="188">
        <f t="shared" si="46"/>
        <v>2.5</v>
      </c>
      <c r="I138" s="188">
        <f>IF(B138="Regional crisis",(IF(VLOOKUP($C138,'Regional Crises'!$B$1:$R$66,6,FALSE)="x","x",ROUND(IF(VLOOKUP($C138,'Regional Crises'!$B$1:$R$66,6,FALSE)&gt;I$3,5,IF(VLOOKUP($C138,'Regional Crises'!$B$1:$R$66,6,FALSE)&lt;I$4,0,5-(I$3-VLOOKUP($C138,'Regional Crises'!$B$1:$R$66,6,FALSE))/(I$3-I$4)*5)),1))),IF(VLOOKUP($E138,'Country Indicator Data'!$B$4:$N$194,2,FALSE)="x","x",ROUND(IF(VLOOKUP($E138,'Country Indicator Data'!$B$4:$N$194,2,FALSE)&gt;I$3,5,IF(VLOOKUP($E138,'Country Indicator Data'!$B$4:$N$194,2,FALSE)&lt;I$4,0,5-(I$3-VLOOKUP($E138,'Country Indicator Data'!$B$4:$N$194,2,FALSE))/(I$3-I$4)*5)),1)))</f>
        <v>2</v>
      </c>
      <c r="J138" s="188">
        <f>IF(B138="Regional crisis",(IF(VLOOKUP($C138,'Regional Crises'!$B$1:$R$66,8,FALSE)="x","x",ROUND(IF(VLOOKUP($C138,'Regional Crises'!$B$1:$R$66,8,FALSE)&gt;J$3,5,IF(VLOOKUP($C138,'Regional Crises'!$B$1:$R$66,8,FALSE)&lt;J$4,0,5-(J$3-VLOOKUP($C138,'Regional Crises'!$B$1:$R$66,8,FALSE))/(J$3-J$4)*5)),1))),IF(VLOOKUP($E138,'Country Indicator Data'!$B$4:$N$194,4,FALSE)="x","x",ROUND(IF(VLOOKUP($E138,'Country Indicator Data'!$B$4:$N$194,4,FALSE)&gt;J$3,5,IF(VLOOKUP($E138,'Country Indicator Data'!$B$4:$N$194,4,FALSE)&lt;J$4,0,5-(J$3-VLOOKUP($E138,'Country Indicator Data'!$B$4:$N$194,4,FALSE))/(J$3-J$4)*5)),1)))</f>
        <v>3.4</v>
      </c>
      <c r="K138" s="188">
        <f t="shared" si="47"/>
        <v>2.7</v>
      </c>
      <c r="L138" s="188">
        <f>IF(B138="Regional crisis",(IF(VLOOKUP($C138,'Regional Crises'!$B$1:$R$66,10,FALSE)="x","x",ROUND(IF(VLOOKUP($C138,'Regional Crises'!$B$1:$R$66,10,FALSE)&gt;L$3,5,IF(VLOOKUP($C138,'Regional Crises'!$B$1:$R$66,10,FALSE)&lt;L$4,0,5-(L$3-VLOOKUP($C138,'Regional Crises'!$B$1:$R$66,10,FALSE))/(L$3-L$4)*5)),1))),IF(VLOOKUP($E138,'Country Indicator Data'!$B$4:$N$194,6,FALSE)="x","x",ROUND(IF(VLOOKUP($E138,'Country Indicator Data'!$B$4:$N$194,6,FALSE)&gt;L$3,5,IF(VLOOKUP($E138,'Country Indicator Data'!$B$4:$N$194,6,FALSE)&lt;L$4,0,5-(L$3-VLOOKUP($E138,'Country Indicator Data'!$B$4:$N$194,6,FALSE))/(L$3-L$4)*5)),1)))</f>
        <v>2</v>
      </c>
      <c r="M138" s="188">
        <f>IF(B138="Regional crisis",(IF(VLOOKUP($C138,'Regional Crises'!$B$1:$R$66,11,FALSE)="x","x",ROUND(IF(VLOOKUP($C138,'Regional Crises'!$B$1:$R$66,11,FALSE)&gt;M$3,5,IF(VLOOKUP($C138,'Regional Crises'!$B$1:$R$66,11,FALSE)&lt;M$4,0,5-(M$3-VLOOKUP($C138,'Regional Crises'!$B$1:$R$66,11,FALSE))/(M$3-M$4)*5)),1))),IF(VLOOKUP($E138,'Country Indicator Data'!$B$4:$N$194,7,FALSE)="x","x",ROUND(IF(VLOOKUP($E138,'Country Indicator Data'!$B$4:$N$194,7,FALSE)&gt;M$3,5,IF(VLOOKUP($E138,'Country Indicator Data'!$B$4:$N$194,7,FALSE)&lt;M$4,0,5-(M$3-VLOOKUP($E138,'Country Indicator Data'!$B$4:$N$194,7,FALSE))/(M$3-M$4)*5)),1)))</f>
        <v>2.1</v>
      </c>
      <c r="N138" s="188">
        <f t="shared" si="48"/>
        <v>2.0499999999999998</v>
      </c>
      <c r="O138" s="188">
        <f t="shared" si="49"/>
        <v>2.4166666666666665</v>
      </c>
      <c r="P138" s="188">
        <f>IF(B138="Regional crisis",VLOOKUP(C138,'Regional Crises'!$B$1:$R$69,12,FALSE),VLOOKUP(E138,'Country Indicator Data'!$B$4:$I$194,8,FALSE))</f>
        <v>5</v>
      </c>
      <c r="Q138" s="188">
        <f>IF($B138="Regional crisis",((IF(VLOOKUP($C138,'Regional Crises'!$B$1:$R$66,13,FALSE)="x","x",ROUND(IF(VLOOKUP($C138,'Regional Crises'!$B$1:$R$66,13,FALSE)&gt;Q$3,5,IF(VLOOKUP($C138,'Regional Crises'!$B$1:$R$66,13,FALSE)&lt;Q$4,0,5-(LOG(Q$3)-LOG(VLOOKUP($C138,'Regional Crises'!$B$1:$R$66,13,FALSE)))/(LOG(Q$3)-LOG(Q$4))*5)),1)))),(IF(VLOOKUP($E138,'Country Indicator Data'!$B$4:$N$194,9,FALSE)="x","x",ROUND(IF(VLOOKUP($E138,'Country Indicator Data'!$B$4:$N$194,9,FALSE)&gt;Q$3,5,IF(VLOOKUP($E138,'Country Indicator Data'!$B$4:$N$194,9,FALSE)&lt;Q$4,0,5-(LOG(Q$3)-LOG(VLOOKUP($E138,'Country Indicator Data'!$B$4:$N$194,9,FALSE)))/(LOG(Q$3)-LOG(Q$4))*5)),1))))</f>
        <v>3.8</v>
      </c>
      <c r="R138" s="188">
        <f t="shared" si="50"/>
        <v>4.4000000000000004</v>
      </c>
      <c r="S138" s="188">
        <f>IF(B138="Regional crisis",((IF(VLOOKUP($C138,'Regional Crises'!$B$1:$R$66,17,FALSE)="x","x",ROUND(IF(VLOOKUP($C138,'Regional Crises'!$B$1:$R$66,17,FALSE)&gt;S$3,0,IF(VLOOKUP($C138,'Regional Crises'!$B$1:$R$66,17,FALSE)&lt;S$4,5,(S$3-VLOOKUP($C138,'Regional Crises'!$B$1:$R$66,17,FALSE))/(S$3-S$4)*5)),1)))),(IF(VLOOKUP($E138,'Country Indicator Data'!$B$4:$N$194,13,FALSE)="x","x",ROUND(IF(VLOOKUP($E138,'Country Indicator Data'!$B$4:$N$194,13,FALSE)&gt;S$3,0,IF(VLOOKUP($E138,'Country Indicator Data'!$B$4:$N$194,13,FALSE)&lt;S$4,5,(S$3-VLOOKUP($E138,'Country Indicator Data'!$B$4:$N$194,13,FALSE))/(S$3-S$4)*5)),1))))</f>
        <v>3.1</v>
      </c>
      <c r="T138" s="188">
        <f>IF(B138="Regional crisis",((IF(VLOOKUP($C138,'Regional Crises'!$B$1:$R$66,14,FALSE)="x","x",ROUND(IF(VLOOKUP($C138,'Regional Crises'!$B$1:$R$66,14,FALSE)&gt;T$3,0,IF(VLOOKUP($C138,'Regional Crises'!$B$1:$R$66,14,FALSE)&lt;T$4,5,(T$3-VLOOKUP($C138,'Regional Crises'!$B$1:$R$66,14,FALSE))/(T$3-T$4)*5)),1)))),(IF(VLOOKUP($E138,'Country Indicator Data'!$B$4:$N$194,10,FALSE)="x","x",ROUND(IF(VLOOKUP($E138,'Country Indicator Data'!$B$4:$N$194,10,FALSE)&gt;T$3,0,IF(VLOOKUP($E138,'Country Indicator Data'!$B$4:$N$194,10,FALSE)&lt;T$4,5,(T$3-VLOOKUP($E138,'Country Indicator Data'!$B$4:$N$194,10,FALSE))/(T$3-T$4)*5)),1))))</f>
        <v>2.8</v>
      </c>
      <c r="U138" s="188">
        <f>IF(B138="Regional crisis",((IF(VLOOKUP($C138,'Regional Crises'!$B$1:$R$66,15,FALSE)="x","x",ROUND(IF(VLOOKUP($C138,'Regional Crises'!$B$1:$R$66,15,FALSE)&gt;U$3,0,IF(VLOOKUP($C138,'Regional Crises'!$B$1:$R$66,15,FALSE)&lt;U$4,5,(U$3-VLOOKUP($C138,'Regional Crises'!$B$1:$R$66,15,FALSE))/(U$3-U$4)*5)),1)))),(IF(VLOOKUP($E138,'Country Indicator Data'!$B$4:$N$194,11,FALSE)="x","x",ROUND(IF(VLOOKUP($E138,'Country Indicator Data'!$B$4:$N$194,11,FALSE)&gt;U$3,0,IF(VLOOKUP($E138,'Country Indicator Data'!$B$4:$N$194,11,FALSE)&lt;U$4,5,(U$3-VLOOKUP($E138,'Country Indicator Data'!$B$4:$N$194,11,FALSE))/(U$3-U$4)*5)),1))))</f>
        <v>3.3</v>
      </c>
      <c r="V138" s="188">
        <f>IF(B138="Regional crisis",((IF(VLOOKUP($C138,'Regional Crises'!$B$1:$R$66,16,FALSE)="x","x",ROUND(IF(VLOOKUP($C138,'Regional Crises'!$B$1:$R$66,16,FALSE)&gt;V$3,0,IF(VLOOKUP($C138,'Regional Crises'!$B$1:$R$66,16,FALSE)&lt;V$4,5,(V$3-VLOOKUP($C138,'Regional Crises'!$B$1:$R$66,16,FALSE))/(V$3-V$4)*5)),1)))),(IF(VLOOKUP($E138,'Country Indicator Data'!$B$4:$N$194,12,FALSE)="x","x",ROUND(IF(VLOOKUP($E138,'Country Indicator Data'!$B$4:$N$194,12,FALSE)&gt;V$3,0,IF(VLOOKUP($E138,'Country Indicator Data'!$B$4:$N$194,12,FALSE)&lt;V$4,5,(V$3-VLOOKUP($E138,'Country Indicator Data'!$B$4:$N$194,12,FALSE))/(V$3-V$4)*5)),1))))</f>
        <v>3.4</v>
      </c>
      <c r="W138" s="188">
        <f t="shared" si="51"/>
        <v>3.2</v>
      </c>
      <c r="X138" s="188">
        <f t="shared" si="52"/>
        <v>3.3</v>
      </c>
      <c r="Y138" s="212">
        <f>IF('Core Indicators'!FC135="x","x",IF('Core Indicators'!FC135&gt;=5,5,IF('Core Indicators'!FC135&gt;=4,4,IF('Core Indicators'!FC135&gt;=3,3,IF('Core Indicators'!FC135&gt;=2,2,IF('Core Indicators'!FC135&gt;=1,1,0))))))</f>
        <v>4</v>
      </c>
      <c r="Z138" s="188">
        <f t="shared" si="53"/>
        <v>4</v>
      </c>
      <c r="AA138" s="212">
        <f>'Crisis Indicator Data'!Y135</f>
        <v>0</v>
      </c>
      <c r="AB138" s="212">
        <f>'Crisis Indicator Data'!Z135</f>
        <v>1</v>
      </c>
      <c r="AC138" s="212">
        <f>'Crisis Indicator Data'!AA135</f>
        <v>1</v>
      </c>
      <c r="AD138" s="212">
        <f>'Crisis Indicator Data'!AB135</f>
        <v>0</v>
      </c>
      <c r="AE138" s="212">
        <f t="shared" si="56"/>
        <v>2</v>
      </c>
      <c r="AF138" s="212">
        <f>'Crisis Indicator Data'!AC135</f>
        <v>2</v>
      </c>
      <c r="AG138" s="212">
        <f>'Crisis Indicator Data'!AD135</f>
        <v>2</v>
      </c>
      <c r="AH138" s="212">
        <f t="shared" si="57"/>
        <v>4</v>
      </c>
      <c r="AI138" s="212">
        <f>'Crisis Indicator Data'!AE135</f>
        <v>0</v>
      </c>
      <c r="AJ138" s="212">
        <f>'Crisis Indicator Data'!AF135</f>
        <v>3</v>
      </c>
      <c r="AK138" s="212">
        <f>'Crisis Indicator Data'!AG135</f>
        <v>0</v>
      </c>
      <c r="AL138" s="212">
        <f t="shared" si="58"/>
        <v>3</v>
      </c>
      <c r="AM138" s="188">
        <f t="shared" si="54"/>
        <v>3</v>
      </c>
      <c r="AN138" s="188">
        <f t="shared" si="55"/>
        <v>3.5</v>
      </c>
    </row>
    <row r="139" spans="1:40" ht="13.5" customHeight="1" x14ac:dyDescent="0.3">
      <c r="A139" s="199" t="str">
        <f>'Crisis Indicator Data'!A136</f>
        <v>Syrian Refugees in Turkey</v>
      </c>
      <c r="B139" s="200" t="str">
        <f>'Crisis Indicator Data'!B136</f>
        <v>International displacement</v>
      </c>
      <c r="C139" s="200" t="str">
        <f>'Crisis Indicator Data'!C136</f>
        <v>TUR002</v>
      </c>
      <c r="D139" s="200" t="str">
        <f>'Crisis Indicator Data'!D136</f>
        <v>Turkey</v>
      </c>
      <c r="E139" s="201" t="str">
        <f>'Crisis Indicator Data'!E136</f>
        <v>TUR</v>
      </c>
      <c r="F139" s="188">
        <f>IF(B139="Regional crisis",(IF(VLOOKUP($C139,'Regional Crises'!$B$1:$R$66,7,FALSE)="x","x",ROUND(IF(VLOOKUP($C139,'Regional Crises'!$B$1:$R$66,7,FALSE)&gt;$F$3,5,IF(VLOOKUP($C139,'Regional Crises'!$B$1:$R$66,7,FALSE)&lt;F$4,0,($F$3-VLOOKUP($C139,'Regional Crises'!$B$1:$R$66,7,FALSE))/($F$3-$F$4)*5)),1))),IF(VLOOKUP($E139,'Country Indicator Data'!$B$4:$N$194,3,FALSE)="x","x",ROUND(IF(VLOOKUP($E139,'Country Indicator Data'!$B$4:$N$194,3,FALSE)&gt;$F$3,5,IF(VLOOKUP($E139,'Country Indicator Data'!$B$4:$N$194,3,FALSE)&lt;$F$4,0,($F$3-VLOOKUP($E139,'Country Indicator Data'!$B$4:$N$194,3,FALSE))/($F$3-$F$4)*5)),1)))</f>
        <v>2.5</v>
      </c>
      <c r="G139" s="188">
        <f>IF(B139="Regional crisis",(IF(VLOOKUP($C139,'Regional Crises'!$B$1:$R$66,9,FALSE)="x","x",ROUND(IF(VLOOKUP($C139,'Regional Crises'!$B$1:$R$66,9,FALSE)&gt;G$3,5,IF(VLOOKUP($C139,'Regional Crises'!$B$1:$R$66,9,FALSE)&lt;G$4,0,(G$3-VLOOKUP($C139,'Regional Crises'!$B$1:$R$66,9,FALSE))/(G$3-G$4)*5)),1))),IF(VLOOKUP($E139,'Country Indicator Data'!$B$4:$N$194,5,FALSE)="x","x",ROUND(IF(VLOOKUP($E139,'Country Indicator Data'!$B$4:$N$194,5,FALSE)&gt;G$3,5,IF(VLOOKUP($E139,'Country Indicator Data'!$B$4:$N$194,5,FALSE)&lt;G$4,0,(G$3-VLOOKUP($E139,'Country Indicator Data'!$B$4:$N$194,5,FALSE))/(G$3-G$4)*5)),1)))</f>
        <v>2.5</v>
      </c>
      <c r="H139" s="188">
        <f t="shared" si="46"/>
        <v>2.5</v>
      </c>
      <c r="I139" s="188">
        <f>IF(B139="Regional crisis",(IF(VLOOKUP($C139,'Regional Crises'!$B$1:$R$66,6,FALSE)="x","x",ROUND(IF(VLOOKUP($C139,'Regional Crises'!$B$1:$R$66,6,FALSE)&gt;I$3,5,IF(VLOOKUP($C139,'Regional Crises'!$B$1:$R$66,6,FALSE)&lt;I$4,0,5-(I$3-VLOOKUP($C139,'Regional Crises'!$B$1:$R$66,6,FALSE))/(I$3-I$4)*5)),1))),IF(VLOOKUP($E139,'Country Indicator Data'!$B$4:$N$194,2,FALSE)="x","x",ROUND(IF(VLOOKUP($E139,'Country Indicator Data'!$B$4:$N$194,2,FALSE)&gt;I$3,5,IF(VLOOKUP($E139,'Country Indicator Data'!$B$4:$N$194,2,FALSE)&lt;I$4,0,5-(I$3-VLOOKUP($E139,'Country Indicator Data'!$B$4:$N$194,2,FALSE))/(I$3-I$4)*5)),1)))</f>
        <v>2</v>
      </c>
      <c r="J139" s="188">
        <f>IF(B139="Regional crisis",(IF(VLOOKUP($C139,'Regional Crises'!$B$1:$R$66,8,FALSE)="x","x",ROUND(IF(VLOOKUP($C139,'Regional Crises'!$B$1:$R$66,8,FALSE)&gt;J$3,5,IF(VLOOKUP($C139,'Regional Crises'!$B$1:$R$66,8,FALSE)&lt;J$4,0,5-(J$3-VLOOKUP($C139,'Regional Crises'!$B$1:$R$66,8,FALSE))/(J$3-J$4)*5)),1))),IF(VLOOKUP($E139,'Country Indicator Data'!$B$4:$N$194,4,FALSE)="x","x",ROUND(IF(VLOOKUP($E139,'Country Indicator Data'!$B$4:$N$194,4,FALSE)&gt;J$3,5,IF(VLOOKUP($E139,'Country Indicator Data'!$B$4:$N$194,4,FALSE)&lt;J$4,0,5-(J$3-VLOOKUP($E139,'Country Indicator Data'!$B$4:$N$194,4,FALSE))/(J$3-J$4)*5)),1)))</f>
        <v>3.4</v>
      </c>
      <c r="K139" s="188">
        <f t="shared" si="47"/>
        <v>2.7</v>
      </c>
      <c r="L139" s="188">
        <f>IF(B139="Regional crisis",(IF(VLOOKUP($C139,'Regional Crises'!$B$1:$R$66,10,FALSE)="x","x",ROUND(IF(VLOOKUP($C139,'Regional Crises'!$B$1:$R$66,10,FALSE)&gt;L$3,5,IF(VLOOKUP($C139,'Regional Crises'!$B$1:$R$66,10,FALSE)&lt;L$4,0,5-(L$3-VLOOKUP($C139,'Regional Crises'!$B$1:$R$66,10,FALSE))/(L$3-L$4)*5)),1))),IF(VLOOKUP($E139,'Country Indicator Data'!$B$4:$N$194,6,FALSE)="x","x",ROUND(IF(VLOOKUP($E139,'Country Indicator Data'!$B$4:$N$194,6,FALSE)&gt;L$3,5,IF(VLOOKUP($E139,'Country Indicator Data'!$B$4:$N$194,6,FALSE)&lt;L$4,0,5-(L$3-VLOOKUP($E139,'Country Indicator Data'!$B$4:$N$194,6,FALSE))/(L$3-L$4)*5)),1)))</f>
        <v>2</v>
      </c>
      <c r="M139" s="188">
        <f>IF(B139="Regional crisis",(IF(VLOOKUP($C139,'Regional Crises'!$B$1:$R$66,11,FALSE)="x","x",ROUND(IF(VLOOKUP($C139,'Regional Crises'!$B$1:$R$66,11,FALSE)&gt;M$3,5,IF(VLOOKUP($C139,'Regional Crises'!$B$1:$R$66,11,FALSE)&lt;M$4,0,5-(M$3-VLOOKUP($C139,'Regional Crises'!$B$1:$R$66,11,FALSE))/(M$3-M$4)*5)),1))),IF(VLOOKUP($E139,'Country Indicator Data'!$B$4:$N$194,7,FALSE)="x","x",ROUND(IF(VLOOKUP($E139,'Country Indicator Data'!$B$4:$N$194,7,FALSE)&gt;M$3,5,IF(VLOOKUP($E139,'Country Indicator Data'!$B$4:$N$194,7,FALSE)&lt;M$4,0,5-(M$3-VLOOKUP($E139,'Country Indicator Data'!$B$4:$N$194,7,FALSE))/(M$3-M$4)*5)),1)))</f>
        <v>2.1</v>
      </c>
      <c r="N139" s="188">
        <f t="shared" si="48"/>
        <v>2.0499999999999998</v>
      </c>
      <c r="O139" s="188">
        <f t="shared" si="49"/>
        <v>2.4166666666666665</v>
      </c>
      <c r="P139" s="188">
        <f>IF(B139="Regional crisis",VLOOKUP(C139,'Regional Crises'!$B$1:$R$69,12,FALSE),VLOOKUP(E139,'Country Indicator Data'!$B$4:$I$194,8,FALSE))</f>
        <v>5</v>
      </c>
      <c r="Q139" s="188">
        <f>IF($B139="Regional crisis",((IF(VLOOKUP($C139,'Regional Crises'!$B$1:$R$66,13,FALSE)="x","x",ROUND(IF(VLOOKUP($C139,'Regional Crises'!$B$1:$R$66,13,FALSE)&gt;Q$3,5,IF(VLOOKUP($C139,'Regional Crises'!$B$1:$R$66,13,FALSE)&lt;Q$4,0,5-(LOG(Q$3)-LOG(VLOOKUP($C139,'Regional Crises'!$B$1:$R$66,13,FALSE)))/(LOG(Q$3)-LOG(Q$4))*5)),1)))),(IF(VLOOKUP($E139,'Country Indicator Data'!$B$4:$N$194,9,FALSE)="x","x",ROUND(IF(VLOOKUP($E139,'Country Indicator Data'!$B$4:$N$194,9,FALSE)&gt;Q$3,5,IF(VLOOKUP($E139,'Country Indicator Data'!$B$4:$N$194,9,FALSE)&lt;Q$4,0,5-(LOG(Q$3)-LOG(VLOOKUP($E139,'Country Indicator Data'!$B$4:$N$194,9,FALSE)))/(LOG(Q$3)-LOG(Q$4))*5)),1))))</f>
        <v>3.8</v>
      </c>
      <c r="R139" s="188">
        <f t="shared" si="50"/>
        <v>4.4000000000000004</v>
      </c>
      <c r="S139" s="188">
        <f>IF(B139="Regional crisis",((IF(VLOOKUP($C139,'Regional Crises'!$B$1:$R$66,17,FALSE)="x","x",ROUND(IF(VLOOKUP($C139,'Regional Crises'!$B$1:$R$66,17,FALSE)&gt;S$3,0,IF(VLOOKUP($C139,'Regional Crises'!$B$1:$R$66,17,FALSE)&lt;S$4,5,(S$3-VLOOKUP($C139,'Regional Crises'!$B$1:$R$66,17,FALSE))/(S$3-S$4)*5)),1)))),(IF(VLOOKUP($E139,'Country Indicator Data'!$B$4:$N$194,13,FALSE)="x","x",ROUND(IF(VLOOKUP($E139,'Country Indicator Data'!$B$4:$N$194,13,FALSE)&gt;S$3,0,IF(VLOOKUP($E139,'Country Indicator Data'!$B$4:$N$194,13,FALSE)&lt;S$4,5,(S$3-VLOOKUP($E139,'Country Indicator Data'!$B$4:$N$194,13,FALSE))/(S$3-S$4)*5)),1))))</f>
        <v>3.1</v>
      </c>
      <c r="T139" s="188">
        <f>IF(B139="Regional crisis",((IF(VLOOKUP($C139,'Regional Crises'!$B$1:$R$66,14,FALSE)="x","x",ROUND(IF(VLOOKUP($C139,'Regional Crises'!$B$1:$R$66,14,FALSE)&gt;T$3,0,IF(VLOOKUP($C139,'Regional Crises'!$B$1:$R$66,14,FALSE)&lt;T$4,5,(T$3-VLOOKUP($C139,'Regional Crises'!$B$1:$R$66,14,FALSE))/(T$3-T$4)*5)),1)))),(IF(VLOOKUP($E139,'Country Indicator Data'!$B$4:$N$194,10,FALSE)="x","x",ROUND(IF(VLOOKUP($E139,'Country Indicator Data'!$B$4:$N$194,10,FALSE)&gt;T$3,0,IF(VLOOKUP($E139,'Country Indicator Data'!$B$4:$N$194,10,FALSE)&lt;T$4,5,(T$3-VLOOKUP($E139,'Country Indicator Data'!$B$4:$N$194,10,FALSE))/(T$3-T$4)*5)),1))))</f>
        <v>2.8</v>
      </c>
      <c r="U139" s="188">
        <f>IF(B139="Regional crisis",((IF(VLOOKUP($C139,'Regional Crises'!$B$1:$R$66,15,FALSE)="x","x",ROUND(IF(VLOOKUP($C139,'Regional Crises'!$B$1:$R$66,15,FALSE)&gt;U$3,0,IF(VLOOKUP($C139,'Regional Crises'!$B$1:$R$66,15,FALSE)&lt;U$4,5,(U$3-VLOOKUP($C139,'Regional Crises'!$B$1:$R$66,15,FALSE))/(U$3-U$4)*5)),1)))),(IF(VLOOKUP($E139,'Country Indicator Data'!$B$4:$N$194,11,FALSE)="x","x",ROUND(IF(VLOOKUP($E139,'Country Indicator Data'!$B$4:$N$194,11,FALSE)&gt;U$3,0,IF(VLOOKUP($E139,'Country Indicator Data'!$B$4:$N$194,11,FALSE)&lt;U$4,5,(U$3-VLOOKUP($E139,'Country Indicator Data'!$B$4:$N$194,11,FALSE))/(U$3-U$4)*5)),1))))</f>
        <v>3.3</v>
      </c>
      <c r="V139" s="188">
        <f>IF(B139="Regional crisis",((IF(VLOOKUP($C139,'Regional Crises'!$B$1:$R$66,16,FALSE)="x","x",ROUND(IF(VLOOKUP($C139,'Regional Crises'!$B$1:$R$66,16,FALSE)&gt;V$3,0,IF(VLOOKUP($C139,'Regional Crises'!$B$1:$R$66,16,FALSE)&lt;V$4,5,(V$3-VLOOKUP($C139,'Regional Crises'!$B$1:$R$66,16,FALSE))/(V$3-V$4)*5)),1)))),(IF(VLOOKUP($E139,'Country Indicator Data'!$B$4:$N$194,12,FALSE)="x","x",ROUND(IF(VLOOKUP($E139,'Country Indicator Data'!$B$4:$N$194,12,FALSE)&gt;V$3,0,IF(VLOOKUP($E139,'Country Indicator Data'!$B$4:$N$194,12,FALSE)&lt;V$4,5,(V$3-VLOOKUP($E139,'Country Indicator Data'!$B$4:$N$194,12,FALSE))/(V$3-V$4)*5)),1))))</f>
        <v>3.4</v>
      </c>
      <c r="W139" s="188">
        <f t="shared" si="51"/>
        <v>3.2</v>
      </c>
      <c r="X139" s="188">
        <f t="shared" si="52"/>
        <v>3.3</v>
      </c>
      <c r="Y139" s="212">
        <f>IF('Core Indicators'!FC136="x","x",IF('Core Indicators'!FC136&gt;=5,5,IF('Core Indicators'!FC136&gt;=4,4,IF('Core Indicators'!FC136&gt;=3,3,IF('Core Indicators'!FC136&gt;=2,2,IF('Core Indicators'!FC136&gt;=1,1,0))))))</f>
        <v>2</v>
      </c>
      <c r="Z139" s="188">
        <f t="shared" si="53"/>
        <v>2</v>
      </c>
      <c r="AA139" s="212">
        <f>'Crisis Indicator Data'!Y136</f>
        <v>0</v>
      </c>
      <c r="AB139" s="212">
        <f>'Crisis Indicator Data'!Z136</f>
        <v>0</v>
      </c>
      <c r="AC139" s="212">
        <f>'Crisis Indicator Data'!AA136</f>
        <v>1</v>
      </c>
      <c r="AD139" s="212">
        <f>'Crisis Indicator Data'!AB136</f>
        <v>0</v>
      </c>
      <c r="AE139" s="212">
        <f t="shared" si="56"/>
        <v>1</v>
      </c>
      <c r="AF139" s="212">
        <f>'Crisis Indicator Data'!AC136</f>
        <v>2</v>
      </c>
      <c r="AG139" s="212">
        <f>'Crisis Indicator Data'!AD136</f>
        <v>2</v>
      </c>
      <c r="AH139" s="212">
        <f t="shared" si="57"/>
        <v>4</v>
      </c>
      <c r="AI139" s="212">
        <f>'Crisis Indicator Data'!AE136</f>
        <v>0</v>
      </c>
      <c r="AJ139" s="212">
        <f>'Crisis Indicator Data'!AF136</f>
        <v>3</v>
      </c>
      <c r="AK139" s="212">
        <f>'Crisis Indicator Data'!AG136</f>
        <v>0</v>
      </c>
      <c r="AL139" s="212">
        <f t="shared" si="58"/>
        <v>3</v>
      </c>
      <c r="AM139" s="188">
        <f t="shared" si="54"/>
        <v>3</v>
      </c>
      <c r="AN139" s="188">
        <f t="shared" si="55"/>
        <v>2.5</v>
      </c>
    </row>
    <row r="140" spans="1:40" ht="13.5" customHeight="1" x14ac:dyDescent="0.3">
      <c r="A140" s="199" t="str">
        <f>'Crisis Indicator Data'!A137</f>
        <v>Mixed Migration Flows in Turkey</v>
      </c>
      <c r="B140" s="200" t="str">
        <f>'Crisis Indicator Data'!B137</f>
        <v>International displacement</v>
      </c>
      <c r="C140" s="200" t="str">
        <f>'Crisis Indicator Data'!C137</f>
        <v>TUR003</v>
      </c>
      <c r="D140" s="200" t="str">
        <f>'Crisis Indicator Data'!D137</f>
        <v>Turkey</v>
      </c>
      <c r="E140" s="201" t="str">
        <f>'Crisis Indicator Data'!E137</f>
        <v>TUR</v>
      </c>
      <c r="F140" s="188">
        <f>IF(B140="Regional crisis",(IF(VLOOKUP($C140,'Regional Crises'!$B$1:$R$66,7,FALSE)="x","x",ROUND(IF(VLOOKUP($C140,'Regional Crises'!$B$1:$R$66,7,FALSE)&gt;$F$3,5,IF(VLOOKUP($C140,'Regional Crises'!$B$1:$R$66,7,FALSE)&lt;F$4,0,($F$3-VLOOKUP($C140,'Regional Crises'!$B$1:$R$66,7,FALSE))/($F$3-$F$4)*5)),1))),IF(VLOOKUP($E140,'Country Indicator Data'!$B$4:$N$194,3,FALSE)="x","x",ROUND(IF(VLOOKUP($E140,'Country Indicator Data'!$B$4:$N$194,3,FALSE)&gt;$F$3,5,IF(VLOOKUP($E140,'Country Indicator Data'!$B$4:$N$194,3,FALSE)&lt;$F$4,0,($F$3-VLOOKUP($E140,'Country Indicator Data'!$B$4:$N$194,3,FALSE))/($F$3-$F$4)*5)),1)))</f>
        <v>2.5</v>
      </c>
      <c r="G140" s="188">
        <f>IF(B140="Regional crisis",(IF(VLOOKUP($C140,'Regional Crises'!$B$1:$R$66,9,FALSE)="x","x",ROUND(IF(VLOOKUP($C140,'Regional Crises'!$B$1:$R$66,9,FALSE)&gt;G$3,5,IF(VLOOKUP($C140,'Regional Crises'!$B$1:$R$66,9,FALSE)&lt;G$4,0,(G$3-VLOOKUP($C140,'Regional Crises'!$B$1:$R$66,9,FALSE))/(G$3-G$4)*5)),1))),IF(VLOOKUP($E140,'Country Indicator Data'!$B$4:$N$194,5,FALSE)="x","x",ROUND(IF(VLOOKUP($E140,'Country Indicator Data'!$B$4:$N$194,5,FALSE)&gt;G$3,5,IF(VLOOKUP($E140,'Country Indicator Data'!$B$4:$N$194,5,FALSE)&lt;G$4,0,(G$3-VLOOKUP($E140,'Country Indicator Data'!$B$4:$N$194,5,FALSE))/(G$3-G$4)*5)),1)))</f>
        <v>2.5</v>
      </c>
      <c r="H140" s="188">
        <f t="shared" si="46"/>
        <v>2.5</v>
      </c>
      <c r="I140" s="188">
        <f>IF(B140="Regional crisis",(IF(VLOOKUP($C140,'Regional Crises'!$B$1:$R$66,6,FALSE)="x","x",ROUND(IF(VLOOKUP($C140,'Regional Crises'!$B$1:$R$66,6,FALSE)&gt;I$3,5,IF(VLOOKUP($C140,'Regional Crises'!$B$1:$R$66,6,FALSE)&lt;I$4,0,5-(I$3-VLOOKUP($C140,'Regional Crises'!$B$1:$R$66,6,FALSE))/(I$3-I$4)*5)),1))),IF(VLOOKUP($E140,'Country Indicator Data'!$B$4:$N$194,2,FALSE)="x","x",ROUND(IF(VLOOKUP($E140,'Country Indicator Data'!$B$4:$N$194,2,FALSE)&gt;I$3,5,IF(VLOOKUP($E140,'Country Indicator Data'!$B$4:$N$194,2,FALSE)&lt;I$4,0,5-(I$3-VLOOKUP($E140,'Country Indicator Data'!$B$4:$N$194,2,FALSE))/(I$3-I$4)*5)),1)))</f>
        <v>2</v>
      </c>
      <c r="J140" s="188">
        <f>IF(B140="Regional crisis",(IF(VLOOKUP($C140,'Regional Crises'!$B$1:$R$66,8,FALSE)="x","x",ROUND(IF(VLOOKUP($C140,'Regional Crises'!$B$1:$R$66,8,FALSE)&gt;J$3,5,IF(VLOOKUP($C140,'Regional Crises'!$B$1:$R$66,8,FALSE)&lt;J$4,0,5-(J$3-VLOOKUP($C140,'Regional Crises'!$B$1:$R$66,8,FALSE))/(J$3-J$4)*5)),1))),IF(VLOOKUP($E140,'Country Indicator Data'!$B$4:$N$194,4,FALSE)="x","x",ROUND(IF(VLOOKUP($E140,'Country Indicator Data'!$B$4:$N$194,4,FALSE)&gt;J$3,5,IF(VLOOKUP($E140,'Country Indicator Data'!$B$4:$N$194,4,FALSE)&lt;J$4,0,5-(J$3-VLOOKUP($E140,'Country Indicator Data'!$B$4:$N$194,4,FALSE))/(J$3-J$4)*5)),1)))</f>
        <v>3.4</v>
      </c>
      <c r="K140" s="188">
        <f t="shared" si="47"/>
        <v>2.7</v>
      </c>
      <c r="L140" s="188">
        <f>IF(B140="Regional crisis",(IF(VLOOKUP($C140,'Regional Crises'!$B$1:$R$66,10,FALSE)="x","x",ROUND(IF(VLOOKUP($C140,'Regional Crises'!$B$1:$R$66,10,FALSE)&gt;L$3,5,IF(VLOOKUP($C140,'Regional Crises'!$B$1:$R$66,10,FALSE)&lt;L$4,0,5-(L$3-VLOOKUP($C140,'Regional Crises'!$B$1:$R$66,10,FALSE))/(L$3-L$4)*5)),1))),IF(VLOOKUP($E140,'Country Indicator Data'!$B$4:$N$194,6,FALSE)="x","x",ROUND(IF(VLOOKUP($E140,'Country Indicator Data'!$B$4:$N$194,6,FALSE)&gt;L$3,5,IF(VLOOKUP($E140,'Country Indicator Data'!$B$4:$N$194,6,FALSE)&lt;L$4,0,5-(L$3-VLOOKUP($E140,'Country Indicator Data'!$B$4:$N$194,6,FALSE))/(L$3-L$4)*5)),1)))</f>
        <v>2</v>
      </c>
      <c r="M140" s="188">
        <f>IF(B140="Regional crisis",(IF(VLOOKUP($C140,'Regional Crises'!$B$1:$R$66,11,FALSE)="x","x",ROUND(IF(VLOOKUP($C140,'Regional Crises'!$B$1:$R$66,11,FALSE)&gt;M$3,5,IF(VLOOKUP($C140,'Regional Crises'!$B$1:$R$66,11,FALSE)&lt;M$4,0,5-(M$3-VLOOKUP($C140,'Regional Crises'!$B$1:$R$66,11,FALSE))/(M$3-M$4)*5)),1))),IF(VLOOKUP($E140,'Country Indicator Data'!$B$4:$N$194,7,FALSE)="x","x",ROUND(IF(VLOOKUP($E140,'Country Indicator Data'!$B$4:$N$194,7,FALSE)&gt;M$3,5,IF(VLOOKUP($E140,'Country Indicator Data'!$B$4:$N$194,7,FALSE)&lt;M$4,0,5-(M$3-VLOOKUP($E140,'Country Indicator Data'!$B$4:$N$194,7,FALSE))/(M$3-M$4)*5)),1)))</f>
        <v>2.1</v>
      </c>
      <c r="N140" s="188">
        <f t="shared" si="48"/>
        <v>2.0499999999999998</v>
      </c>
      <c r="O140" s="188">
        <f t="shared" si="49"/>
        <v>2.4166666666666665</v>
      </c>
      <c r="P140" s="188">
        <f>IF(B140="Regional crisis",VLOOKUP(C140,'Regional Crises'!$B$1:$R$69,12,FALSE),VLOOKUP(E140,'Country Indicator Data'!$B$4:$I$194,8,FALSE))</f>
        <v>5</v>
      </c>
      <c r="Q140" s="188">
        <f>IF($B140="Regional crisis",((IF(VLOOKUP($C140,'Regional Crises'!$B$1:$R$66,13,FALSE)="x","x",ROUND(IF(VLOOKUP($C140,'Regional Crises'!$B$1:$R$66,13,FALSE)&gt;Q$3,5,IF(VLOOKUP($C140,'Regional Crises'!$B$1:$R$66,13,FALSE)&lt;Q$4,0,5-(LOG(Q$3)-LOG(VLOOKUP($C140,'Regional Crises'!$B$1:$R$66,13,FALSE)))/(LOG(Q$3)-LOG(Q$4))*5)),1)))),(IF(VLOOKUP($E140,'Country Indicator Data'!$B$4:$N$194,9,FALSE)="x","x",ROUND(IF(VLOOKUP($E140,'Country Indicator Data'!$B$4:$N$194,9,FALSE)&gt;Q$3,5,IF(VLOOKUP($E140,'Country Indicator Data'!$B$4:$N$194,9,FALSE)&lt;Q$4,0,5-(LOG(Q$3)-LOG(VLOOKUP($E140,'Country Indicator Data'!$B$4:$N$194,9,FALSE)))/(LOG(Q$3)-LOG(Q$4))*5)),1))))</f>
        <v>3.8</v>
      </c>
      <c r="R140" s="188">
        <f t="shared" si="50"/>
        <v>4.4000000000000004</v>
      </c>
      <c r="S140" s="188">
        <f>IF(B140="Regional crisis",((IF(VLOOKUP($C140,'Regional Crises'!$B$1:$R$66,17,FALSE)="x","x",ROUND(IF(VLOOKUP($C140,'Regional Crises'!$B$1:$R$66,17,FALSE)&gt;S$3,0,IF(VLOOKUP($C140,'Regional Crises'!$B$1:$R$66,17,FALSE)&lt;S$4,5,(S$3-VLOOKUP($C140,'Regional Crises'!$B$1:$R$66,17,FALSE))/(S$3-S$4)*5)),1)))),(IF(VLOOKUP($E140,'Country Indicator Data'!$B$4:$N$194,13,FALSE)="x","x",ROUND(IF(VLOOKUP($E140,'Country Indicator Data'!$B$4:$N$194,13,FALSE)&gt;S$3,0,IF(VLOOKUP($E140,'Country Indicator Data'!$B$4:$N$194,13,FALSE)&lt;S$4,5,(S$3-VLOOKUP($E140,'Country Indicator Data'!$B$4:$N$194,13,FALSE))/(S$3-S$4)*5)),1))))</f>
        <v>3.1</v>
      </c>
      <c r="T140" s="188">
        <f>IF(B140="Regional crisis",((IF(VLOOKUP($C140,'Regional Crises'!$B$1:$R$66,14,FALSE)="x","x",ROUND(IF(VLOOKUP($C140,'Regional Crises'!$B$1:$R$66,14,FALSE)&gt;T$3,0,IF(VLOOKUP($C140,'Regional Crises'!$B$1:$R$66,14,FALSE)&lt;T$4,5,(T$3-VLOOKUP($C140,'Regional Crises'!$B$1:$R$66,14,FALSE))/(T$3-T$4)*5)),1)))),(IF(VLOOKUP($E140,'Country Indicator Data'!$B$4:$N$194,10,FALSE)="x","x",ROUND(IF(VLOOKUP($E140,'Country Indicator Data'!$B$4:$N$194,10,FALSE)&gt;T$3,0,IF(VLOOKUP($E140,'Country Indicator Data'!$B$4:$N$194,10,FALSE)&lt;T$4,5,(T$3-VLOOKUP($E140,'Country Indicator Data'!$B$4:$N$194,10,FALSE))/(T$3-T$4)*5)),1))))</f>
        <v>2.8</v>
      </c>
      <c r="U140" s="188">
        <f>IF(B140="Regional crisis",((IF(VLOOKUP($C140,'Regional Crises'!$B$1:$R$66,15,FALSE)="x","x",ROUND(IF(VLOOKUP($C140,'Regional Crises'!$B$1:$R$66,15,FALSE)&gt;U$3,0,IF(VLOOKUP($C140,'Regional Crises'!$B$1:$R$66,15,FALSE)&lt;U$4,5,(U$3-VLOOKUP($C140,'Regional Crises'!$B$1:$R$66,15,FALSE))/(U$3-U$4)*5)),1)))),(IF(VLOOKUP($E140,'Country Indicator Data'!$B$4:$N$194,11,FALSE)="x","x",ROUND(IF(VLOOKUP($E140,'Country Indicator Data'!$B$4:$N$194,11,FALSE)&gt;U$3,0,IF(VLOOKUP($E140,'Country Indicator Data'!$B$4:$N$194,11,FALSE)&lt;U$4,5,(U$3-VLOOKUP($E140,'Country Indicator Data'!$B$4:$N$194,11,FALSE))/(U$3-U$4)*5)),1))))</f>
        <v>3.3</v>
      </c>
      <c r="V140" s="188">
        <f>IF(B140="Regional crisis",((IF(VLOOKUP($C140,'Regional Crises'!$B$1:$R$66,16,FALSE)="x","x",ROUND(IF(VLOOKUP($C140,'Regional Crises'!$B$1:$R$66,16,FALSE)&gt;V$3,0,IF(VLOOKUP($C140,'Regional Crises'!$B$1:$R$66,16,FALSE)&lt;V$4,5,(V$3-VLOOKUP($C140,'Regional Crises'!$B$1:$R$66,16,FALSE))/(V$3-V$4)*5)),1)))),(IF(VLOOKUP($E140,'Country Indicator Data'!$B$4:$N$194,12,FALSE)="x","x",ROUND(IF(VLOOKUP($E140,'Country Indicator Data'!$B$4:$N$194,12,FALSE)&gt;V$3,0,IF(VLOOKUP($E140,'Country Indicator Data'!$B$4:$N$194,12,FALSE)&lt;V$4,5,(V$3-VLOOKUP($E140,'Country Indicator Data'!$B$4:$N$194,12,FALSE))/(V$3-V$4)*5)),1))))</f>
        <v>3.4</v>
      </c>
      <c r="W140" s="188">
        <f t="shared" si="51"/>
        <v>3.2</v>
      </c>
      <c r="X140" s="188">
        <f t="shared" si="52"/>
        <v>3.3</v>
      </c>
      <c r="Y140" s="212">
        <f>IF('Core Indicators'!FC137="x","x",IF('Core Indicators'!FC137&gt;=5,5,IF('Core Indicators'!FC137&gt;=4,4,IF('Core Indicators'!FC137&gt;=3,3,IF('Core Indicators'!FC137&gt;=2,2,IF('Core Indicators'!FC137&gt;=1,1,0))))))</f>
        <v>2</v>
      </c>
      <c r="Z140" s="188">
        <f t="shared" si="53"/>
        <v>2</v>
      </c>
      <c r="AA140" s="212">
        <f>'Crisis Indicator Data'!Y137</f>
        <v>0</v>
      </c>
      <c r="AB140" s="212">
        <f>'Crisis Indicator Data'!Z137</f>
        <v>0</v>
      </c>
      <c r="AC140" s="212">
        <f>'Crisis Indicator Data'!AA137</f>
        <v>1</v>
      </c>
      <c r="AD140" s="212">
        <f>'Crisis Indicator Data'!AB137</f>
        <v>0</v>
      </c>
      <c r="AE140" s="212">
        <f t="shared" si="56"/>
        <v>1</v>
      </c>
      <c r="AF140" s="212">
        <f>'Crisis Indicator Data'!AC137</f>
        <v>2</v>
      </c>
      <c r="AG140" s="212">
        <f>'Crisis Indicator Data'!AD137</f>
        <v>2</v>
      </c>
      <c r="AH140" s="212">
        <f t="shared" si="57"/>
        <v>4</v>
      </c>
      <c r="AI140" s="212">
        <f>'Crisis Indicator Data'!AE137</f>
        <v>0</v>
      </c>
      <c r="AJ140" s="212">
        <f>'Crisis Indicator Data'!AF137</f>
        <v>3</v>
      </c>
      <c r="AK140" s="212">
        <f>'Crisis Indicator Data'!AG137</f>
        <v>0</v>
      </c>
      <c r="AL140" s="212">
        <f t="shared" si="58"/>
        <v>3</v>
      </c>
      <c r="AM140" s="188">
        <f t="shared" si="54"/>
        <v>3</v>
      </c>
      <c r="AN140" s="188">
        <f t="shared" si="55"/>
        <v>2.5</v>
      </c>
    </row>
    <row r="141" spans="1:40" ht="13.5" customHeight="1" x14ac:dyDescent="0.3">
      <c r="A141" s="199" t="str">
        <f>'Crisis Indicator Data'!A138</f>
        <v>Kurdish Conflict</v>
      </c>
      <c r="B141" s="200" t="str">
        <f>'Crisis Indicator Data'!B138</f>
        <v>Conflict</v>
      </c>
      <c r="C141" s="200" t="str">
        <f>'Crisis Indicator Data'!C138</f>
        <v>TUR004</v>
      </c>
      <c r="D141" s="200" t="str">
        <f>'Crisis Indicator Data'!D138</f>
        <v>Turkey</v>
      </c>
      <c r="E141" s="201" t="str">
        <f>'Crisis Indicator Data'!E138</f>
        <v>TUR</v>
      </c>
      <c r="F141" s="188">
        <f>IF(B141="Regional crisis",(IF(VLOOKUP($C141,'Regional Crises'!$B$1:$R$66,7,FALSE)="x","x",ROUND(IF(VLOOKUP($C141,'Regional Crises'!$B$1:$R$66,7,FALSE)&gt;$F$3,5,IF(VLOOKUP($C141,'Regional Crises'!$B$1:$R$66,7,FALSE)&lt;F$4,0,($F$3-VLOOKUP($C141,'Regional Crises'!$B$1:$R$66,7,FALSE))/($F$3-$F$4)*5)),1))),IF(VLOOKUP($E141,'Country Indicator Data'!$B$4:$N$194,3,FALSE)="x","x",ROUND(IF(VLOOKUP($E141,'Country Indicator Data'!$B$4:$N$194,3,FALSE)&gt;$F$3,5,IF(VLOOKUP($E141,'Country Indicator Data'!$B$4:$N$194,3,FALSE)&lt;$F$4,0,($F$3-VLOOKUP($E141,'Country Indicator Data'!$B$4:$N$194,3,FALSE))/($F$3-$F$4)*5)),1)))</f>
        <v>2.5</v>
      </c>
      <c r="G141" s="188">
        <f>IF(B141="Regional crisis",(IF(VLOOKUP($C141,'Regional Crises'!$B$1:$R$66,9,FALSE)="x","x",ROUND(IF(VLOOKUP($C141,'Regional Crises'!$B$1:$R$66,9,FALSE)&gt;G$3,5,IF(VLOOKUP($C141,'Regional Crises'!$B$1:$R$66,9,FALSE)&lt;G$4,0,(G$3-VLOOKUP($C141,'Regional Crises'!$B$1:$R$66,9,FALSE))/(G$3-G$4)*5)),1))),IF(VLOOKUP($E141,'Country Indicator Data'!$B$4:$N$194,5,FALSE)="x","x",ROUND(IF(VLOOKUP($E141,'Country Indicator Data'!$B$4:$N$194,5,FALSE)&gt;G$3,5,IF(VLOOKUP($E141,'Country Indicator Data'!$B$4:$N$194,5,FALSE)&lt;G$4,0,(G$3-VLOOKUP($E141,'Country Indicator Data'!$B$4:$N$194,5,FALSE))/(G$3-G$4)*5)),1)))</f>
        <v>2.5</v>
      </c>
      <c r="H141" s="188">
        <f t="shared" ref="H141:H142" si="59">IF(AND(F141="x",G141="x"),"x",AVERAGE(F141,G141))</f>
        <v>2.5</v>
      </c>
      <c r="I141" s="188">
        <f>IF(B141="Regional crisis",(IF(VLOOKUP($C141,'Regional Crises'!$B$1:$R$66,6,FALSE)="x","x",ROUND(IF(VLOOKUP($C141,'Regional Crises'!$B$1:$R$66,6,FALSE)&gt;I$3,5,IF(VLOOKUP($C141,'Regional Crises'!$B$1:$R$66,6,FALSE)&lt;I$4,0,5-(I$3-VLOOKUP($C141,'Regional Crises'!$B$1:$R$66,6,FALSE))/(I$3-I$4)*5)),1))),IF(VLOOKUP($E141,'Country Indicator Data'!$B$4:$N$194,2,FALSE)="x","x",ROUND(IF(VLOOKUP($E141,'Country Indicator Data'!$B$4:$N$194,2,FALSE)&gt;I$3,5,IF(VLOOKUP($E141,'Country Indicator Data'!$B$4:$N$194,2,FALSE)&lt;I$4,0,5-(I$3-VLOOKUP($E141,'Country Indicator Data'!$B$4:$N$194,2,FALSE))/(I$3-I$4)*5)),1)))</f>
        <v>2</v>
      </c>
      <c r="J141" s="188">
        <f>IF(B141="Regional crisis",(IF(VLOOKUP($C141,'Regional Crises'!$B$1:$R$66,8,FALSE)="x","x",ROUND(IF(VLOOKUP($C141,'Regional Crises'!$B$1:$R$66,8,FALSE)&gt;J$3,5,IF(VLOOKUP($C141,'Regional Crises'!$B$1:$R$66,8,FALSE)&lt;J$4,0,5-(J$3-VLOOKUP($C141,'Regional Crises'!$B$1:$R$66,8,FALSE))/(J$3-J$4)*5)),1))),IF(VLOOKUP($E141,'Country Indicator Data'!$B$4:$N$194,4,FALSE)="x","x",ROUND(IF(VLOOKUP($E141,'Country Indicator Data'!$B$4:$N$194,4,FALSE)&gt;J$3,5,IF(VLOOKUP($E141,'Country Indicator Data'!$B$4:$N$194,4,FALSE)&lt;J$4,0,5-(J$3-VLOOKUP($E141,'Country Indicator Data'!$B$4:$N$194,4,FALSE))/(J$3-J$4)*5)),1)))</f>
        <v>3.4</v>
      </c>
      <c r="K141" s="188">
        <f t="shared" ref="K141:K142" si="60">IF(AND(I141="x",J141="x"),"x",AVERAGE(I141,J141))</f>
        <v>2.7</v>
      </c>
      <c r="L141" s="188">
        <f>IF(B141="Regional crisis",(IF(VLOOKUP($C141,'Regional Crises'!$B$1:$R$66,10,FALSE)="x","x",ROUND(IF(VLOOKUP($C141,'Regional Crises'!$B$1:$R$66,10,FALSE)&gt;L$3,5,IF(VLOOKUP($C141,'Regional Crises'!$B$1:$R$66,10,FALSE)&lt;L$4,0,5-(L$3-VLOOKUP($C141,'Regional Crises'!$B$1:$R$66,10,FALSE))/(L$3-L$4)*5)),1))),IF(VLOOKUP($E141,'Country Indicator Data'!$B$4:$N$194,6,FALSE)="x","x",ROUND(IF(VLOOKUP($E141,'Country Indicator Data'!$B$4:$N$194,6,FALSE)&gt;L$3,5,IF(VLOOKUP($E141,'Country Indicator Data'!$B$4:$N$194,6,FALSE)&lt;L$4,0,5-(L$3-VLOOKUP($E141,'Country Indicator Data'!$B$4:$N$194,6,FALSE))/(L$3-L$4)*5)),1)))</f>
        <v>2</v>
      </c>
      <c r="M141" s="188">
        <f>IF(B141="Regional crisis",(IF(VLOOKUP($C141,'Regional Crises'!$B$1:$R$66,11,FALSE)="x","x",ROUND(IF(VLOOKUP($C141,'Regional Crises'!$B$1:$R$66,11,FALSE)&gt;M$3,5,IF(VLOOKUP($C141,'Regional Crises'!$B$1:$R$66,11,FALSE)&lt;M$4,0,5-(M$3-VLOOKUP($C141,'Regional Crises'!$B$1:$R$66,11,FALSE))/(M$3-M$4)*5)),1))),IF(VLOOKUP($E141,'Country Indicator Data'!$B$4:$N$194,7,FALSE)="x","x",ROUND(IF(VLOOKUP($E141,'Country Indicator Data'!$B$4:$N$194,7,FALSE)&gt;M$3,5,IF(VLOOKUP($E141,'Country Indicator Data'!$B$4:$N$194,7,FALSE)&lt;M$4,0,5-(M$3-VLOOKUP($E141,'Country Indicator Data'!$B$4:$N$194,7,FALSE))/(M$3-M$4)*5)),1)))</f>
        <v>2.1</v>
      </c>
      <c r="N141" s="188">
        <f t="shared" ref="N141:N142" si="61">IF(AND(L141="x",M141="x"),"x",AVERAGE(L141,M141))</f>
        <v>2.0499999999999998</v>
      </c>
      <c r="O141" s="188">
        <f t="shared" ref="O141:O142" si="62">AVERAGE(H141,K141,N141)</f>
        <v>2.4166666666666665</v>
      </c>
      <c r="P141" s="188">
        <f>IF(B141="Regional crisis",VLOOKUP(C141,'Regional Crises'!$B$1:$R$69,12,FALSE),VLOOKUP(E141,'Country Indicator Data'!$B$4:$I$194,8,FALSE))</f>
        <v>5</v>
      </c>
      <c r="Q141" s="188">
        <f>IF($B141="Regional crisis",((IF(VLOOKUP($C141,'Regional Crises'!$B$1:$R$66,13,FALSE)="x","x",ROUND(IF(VLOOKUP($C141,'Regional Crises'!$B$1:$R$66,13,FALSE)&gt;Q$3,5,IF(VLOOKUP($C141,'Regional Crises'!$B$1:$R$66,13,FALSE)&lt;Q$4,0,5-(LOG(Q$3)-LOG(VLOOKUP($C141,'Regional Crises'!$B$1:$R$66,13,FALSE)))/(LOG(Q$3)-LOG(Q$4))*5)),1)))),(IF(VLOOKUP($E141,'Country Indicator Data'!$B$4:$N$194,9,FALSE)="x","x",ROUND(IF(VLOOKUP($E141,'Country Indicator Data'!$B$4:$N$194,9,FALSE)&gt;Q$3,5,IF(VLOOKUP($E141,'Country Indicator Data'!$B$4:$N$194,9,FALSE)&lt;Q$4,0,5-(LOG(Q$3)-LOG(VLOOKUP($E141,'Country Indicator Data'!$B$4:$N$194,9,FALSE)))/(LOG(Q$3)-LOG(Q$4))*5)),1))))</f>
        <v>3.8</v>
      </c>
      <c r="R141" s="188">
        <f t="shared" ref="R141:R142" si="63">AVERAGE(P141:Q141)</f>
        <v>4.4000000000000004</v>
      </c>
      <c r="S141" s="188">
        <f>IF(B141="Regional crisis",((IF(VLOOKUP($C141,'Regional Crises'!$B$1:$R$66,17,FALSE)="x","x",ROUND(IF(VLOOKUP($C141,'Regional Crises'!$B$1:$R$66,17,FALSE)&gt;S$3,0,IF(VLOOKUP($C141,'Regional Crises'!$B$1:$R$66,17,FALSE)&lt;S$4,5,(S$3-VLOOKUP($C141,'Regional Crises'!$B$1:$R$66,17,FALSE))/(S$3-S$4)*5)),1)))),(IF(VLOOKUP($E141,'Country Indicator Data'!$B$4:$N$194,13,FALSE)="x","x",ROUND(IF(VLOOKUP($E141,'Country Indicator Data'!$B$4:$N$194,13,FALSE)&gt;S$3,0,IF(VLOOKUP($E141,'Country Indicator Data'!$B$4:$N$194,13,FALSE)&lt;S$4,5,(S$3-VLOOKUP($E141,'Country Indicator Data'!$B$4:$N$194,13,FALSE))/(S$3-S$4)*5)),1))))</f>
        <v>3.1</v>
      </c>
      <c r="T141" s="188">
        <f>IF(B141="Regional crisis",((IF(VLOOKUP($C141,'Regional Crises'!$B$1:$R$66,14,FALSE)="x","x",ROUND(IF(VLOOKUP($C141,'Regional Crises'!$B$1:$R$66,14,FALSE)&gt;T$3,0,IF(VLOOKUP($C141,'Regional Crises'!$B$1:$R$66,14,FALSE)&lt;T$4,5,(T$3-VLOOKUP($C141,'Regional Crises'!$B$1:$R$66,14,FALSE))/(T$3-T$4)*5)),1)))),(IF(VLOOKUP($E141,'Country Indicator Data'!$B$4:$N$194,10,FALSE)="x","x",ROUND(IF(VLOOKUP($E141,'Country Indicator Data'!$B$4:$N$194,10,FALSE)&gt;T$3,0,IF(VLOOKUP($E141,'Country Indicator Data'!$B$4:$N$194,10,FALSE)&lt;T$4,5,(T$3-VLOOKUP($E141,'Country Indicator Data'!$B$4:$N$194,10,FALSE))/(T$3-T$4)*5)),1))))</f>
        <v>2.8</v>
      </c>
      <c r="U141" s="188">
        <f>IF(B141="Regional crisis",((IF(VLOOKUP($C141,'Regional Crises'!$B$1:$R$66,15,FALSE)="x","x",ROUND(IF(VLOOKUP($C141,'Regional Crises'!$B$1:$R$66,15,FALSE)&gt;U$3,0,IF(VLOOKUP($C141,'Regional Crises'!$B$1:$R$66,15,FALSE)&lt;U$4,5,(U$3-VLOOKUP($C141,'Regional Crises'!$B$1:$R$66,15,FALSE))/(U$3-U$4)*5)),1)))),(IF(VLOOKUP($E141,'Country Indicator Data'!$B$4:$N$194,11,FALSE)="x","x",ROUND(IF(VLOOKUP($E141,'Country Indicator Data'!$B$4:$N$194,11,FALSE)&gt;U$3,0,IF(VLOOKUP($E141,'Country Indicator Data'!$B$4:$N$194,11,FALSE)&lt;U$4,5,(U$3-VLOOKUP($E141,'Country Indicator Data'!$B$4:$N$194,11,FALSE))/(U$3-U$4)*5)),1))))</f>
        <v>3.3</v>
      </c>
      <c r="V141" s="188">
        <f>IF(B141="Regional crisis",((IF(VLOOKUP($C141,'Regional Crises'!$B$1:$R$66,16,FALSE)="x","x",ROUND(IF(VLOOKUP($C141,'Regional Crises'!$B$1:$R$66,16,FALSE)&gt;V$3,0,IF(VLOOKUP($C141,'Regional Crises'!$B$1:$R$66,16,FALSE)&lt;V$4,5,(V$3-VLOOKUP($C141,'Regional Crises'!$B$1:$R$66,16,FALSE))/(V$3-V$4)*5)),1)))),(IF(VLOOKUP($E141,'Country Indicator Data'!$B$4:$N$194,12,FALSE)="x","x",ROUND(IF(VLOOKUP($E141,'Country Indicator Data'!$B$4:$N$194,12,FALSE)&gt;V$3,0,IF(VLOOKUP($E141,'Country Indicator Data'!$B$4:$N$194,12,FALSE)&lt;V$4,5,(V$3-VLOOKUP($E141,'Country Indicator Data'!$B$4:$N$194,12,FALSE))/(V$3-V$4)*5)),1))))</f>
        <v>3.4</v>
      </c>
      <c r="W141" s="188">
        <f t="shared" ref="W141:W142" si="64">IF(AND(S141="x",V141="x"),"x",ROUND(AVERAGE(S141,V141,T141,U141),1))</f>
        <v>3.2</v>
      </c>
      <c r="X141" s="188">
        <f t="shared" ref="X141:X142" si="65">ROUND(AVERAGE(O141,W141,R141),1)</f>
        <v>3.3</v>
      </c>
      <c r="Y141" s="212">
        <f>IF('Core Indicators'!FC138="x","x",IF('Core Indicators'!FC138&gt;=5,5,IF('Core Indicators'!FC138&gt;=4,4,IF('Core Indicators'!FC138&gt;=3,3,IF('Core Indicators'!FC138&gt;=2,2,IF('Core Indicators'!FC138&gt;=1,1,0))))))</f>
        <v>3</v>
      </c>
      <c r="Z141" s="188">
        <f t="shared" ref="Z141:Z142" si="66">Y141</f>
        <v>3</v>
      </c>
      <c r="AA141" s="212">
        <f>'Crisis Indicator Data'!Y138</f>
        <v>0</v>
      </c>
      <c r="AB141" s="212">
        <f>'Crisis Indicator Data'!Z138</f>
        <v>0</v>
      </c>
      <c r="AC141" s="212">
        <f>'Crisis Indicator Data'!AA138</f>
        <v>1</v>
      </c>
      <c r="AD141" s="212">
        <f>'Crisis Indicator Data'!AB138</f>
        <v>0</v>
      </c>
      <c r="AE141" s="212">
        <f t="shared" si="56"/>
        <v>1</v>
      </c>
      <c r="AF141" s="212">
        <f>'Crisis Indicator Data'!AC138</f>
        <v>2</v>
      </c>
      <c r="AG141" s="212">
        <f>'Crisis Indicator Data'!AD138</f>
        <v>2</v>
      </c>
      <c r="AH141" s="212">
        <f t="shared" si="57"/>
        <v>4</v>
      </c>
      <c r="AI141" s="212">
        <f>'Crisis Indicator Data'!AE138</f>
        <v>0</v>
      </c>
      <c r="AJ141" s="212">
        <f>'Crisis Indicator Data'!AF138</f>
        <v>3</v>
      </c>
      <c r="AK141" s="212">
        <f>'Crisis Indicator Data'!AG138</f>
        <v>0</v>
      </c>
      <c r="AL141" s="212">
        <f t="shared" si="58"/>
        <v>3</v>
      </c>
      <c r="AM141" s="188">
        <f t="shared" si="54"/>
        <v>3</v>
      </c>
      <c r="AN141" s="188">
        <f t="shared" si="55"/>
        <v>3</v>
      </c>
    </row>
    <row r="142" spans="1:40" ht="13.5" customHeight="1" x14ac:dyDescent="0.3">
      <c r="A142" s="199" t="str">
        <f>'Crisis Indicator Data'!A139</f>
        <v xml:space="preserve">Eastern Mediterranean Route </v>
      </c>
      <c r="B142" s="200" t="str">
        <f>'Crisis Indicator Data'!B139</f>
        <v>Regional crisis</v>
      </c>
      <c r="C142" s="200" t="str">
        <f>'Crisis Indicator Data'!C139</f>
        <v>REG006</v>
      </c>
      <c r="D142" s="200" t="str">
        <f>'Crisis Indicator Data'!D139</f>
        <v>Turkey, Greece</v>
      </c>
      <c r="E142" s="201" t="str">
        <f>'Crisis Indicator Data'!E139</f>
        <v>TUR, GRC</v>
      </c>
      <c r="F142" s="188">
        <f>IF(B142="Regional crisis",(IF(VLOOKUP($C142,'Regional Crises'!$B$1:$R$66,7,FALSE)="x","x",ROUND(IF(VLOOKUP($C142,'Regional Crises'!$B$1:$R$66,7,FALSE)&gt;$F$3,5,IF(VLOOKUP($C142,'Regional Crises'!$B$1:$R$66,7,FALSE)&lt;F$4,0,($F$3-VLOOKUP($C142,'Regional Crises'!$B$1:$R$66,7,FALSE))/($F$3-$F$4)*5)),1))),IF(VLOOKUP($E142,'Country Indicator Data'!$B$4:$N$194,3,FALSE)="x","x",ROUND(IF(VLOOKUP($E142,'Country Indicator Data'!$B$4:$N$194,3,FALSE)&gt;$F$3,5,IF(VLOOKUP($E142,'Country Indicator Data'!$B$4:$N$194,3,FALSE)&lt;$F$4,0,($F$3-VLOOKUP($E142,'Country Indicator Data'!$B$4:$N$194,3,FALSE))/($F$3-$F$4)*5)),1)))</f>
        <v>2.1</v>
      </c>
      <c r="G142" s="188">
        <f>IF(B142="Regional crisis",(IF(VLOOKUP($C142,'Regional Crises'!$B$1:$R$66,9,FALSE)="x","x",ROUND(IF(VLOOKUP($C142,'Regional Crises'!$B$1:$R$66,9,FALSE)&gt;G$3,5,IF(VLOOKUP($C142,'Regional Crises'!$B$1:$R$66,9,FALSE)&lt;G$4,0,(G$3-VLOOKUP($C142,'Regional Crises'!$B$1:$R$66,9,FALSE))/(G$3-G$4)*5)),1))),IF(VLOOKUP($E142,'Country Indicator Data'!$B$4:$N$194,5,FALSE)="x","x",ROUND(IF(VLOOKUP($E142,'Country Indicator Data'!$B$4:$N$194,5,FALSE)&gt;G$3,5,IF(VLOOKUP($E142,'Country Indicator Data'!$B$4:$N$194,5,FALSE)&lt;G$4,0,(G$3-VLOOKUP($E142,'Country Indicator Data'!$B$4:$N$194,5,FALSE))/(G$3-G$4)*5)),1)))</f>
        <v>2.5</v>
      </c>
      <c r="H142" s="188">
        <f t="shared" si="59"/>
        <v>2.2999999999999998</v>
      </c>
      <c r="I142" s="188">
        <f>IF(B142="Regional crisis",(IF(VLOOKUP($C142,'Regional Crises'!$B$1:$R$66,6,FALSE)="x","x",ROUND(IF(VLOOKUP($C142,'Regional Crises'!$B$1:$R$66,6,FALSE)&gt;I$3,5,IF(VLOOKUP($C142,'Regional Crises'!$B$1:$R$66,6,FALSE)&lt;I$4,0,5-(I$3-VLOOKUP($C142,'Regional Crises'!$B$1:$R$66,6,FALSE))/(I$3-I$4)*5)),1))),IF(VLOOKUP($E142,'Country Indicator Data'!$B$4:$N$194,2,FALSE)="x","x",ROUND(IF(VLOOKUP($E142,'Country Indicator Data'!$B$4:$N$194,2,FALSE)&gt;I$3,5,IF(VLOOKUP($E142,'Country Indicator Data'!$B$4:$N$194,2,FALSE)&lt;I$4,0,5-(I$3-VLOOKUP($E142,'Country Indicator Data'!$B$4:$N$194,2,FALSE))/(I$3-I$4)*5)),1)))</f>
        <v>1.2</v>
      </c>
      <c r="J142" s="188">
        <f>IF(B142="Regional crisis",(IF(VLOOKUP($C142,'Regional Crises'!$B$1:$R$66,8,FALSE)="x","x",ROUND(IF(VLOOKUP($C142,'Regional Crises'!$B$1:$R$66,8,FALSE)&gt;J$3,5,IF(VLOOKUP($C142,'Regional Crises'!$B$1:$R$66,8,FALSE)&lt;J$4,0,5-(J$3-VLOOKUP($C142,'Regional Crises'!$B$1:$R$66,8,FALSE))/(J$3-J$4)*5)),1))),IF(VLOOKUP($E142,'Country Indicator Data'!$B$4:$N$194,4,FALSE)="x","x",ROUND(IF(VLOOKUP($E142,'Country Indicator Data'!$B$4:$N$194,4,FALSE)&gt;J$3,5,IF(VLOOKUP($E142,'Country Indicator Data'!$B$4:$N$194,4,FALSE)&lt;J$4,0,5-(J$3-VLOOKUP($E142,'Country Indicator Data'!$B$4:$N$194,4,FALSE))/(J$3-J$4)*5)),1)))</f>
        <v>1.8</v>
      </c>
      <c r="K142" s="188">
        <f t="shared" si="60"/>
        <v>1.5</v>
      </c>
      <c r="L142" s="188">
        <f>IF(B142="Regional crisis",(IF(VLOOKUP($C142,'Regional Crises'!$B$1:$R$66,10,FALSE)="x","x",ROUND(IF(VLOOKUP($C142,'Regional Crises'!$B$1:$R$66,10,FALSE)&gt;L$3,5,IF(VLOOKUP($C142,'Regional Crises'!$B$1:$R$66,10,FALSE)&lt;L$4,0,5-(L$3-VLOOKUP($C142,'Regional Crises'!$B$1:$R$66,10,FALSE))/(L$3-L$4)*5)),1))),IF(VLOOKUP($E142,'Country Indicator Data'!$B$4:$N$194,6,FALSE)="x","x",ROUND(IF(VLOOKUP($E142,'Country Indicator Data'!$B$4:$N$194,6,FALSE)&gt;L$3,5,IF(VLOOKUP($E142,'Country Indicator Data'!$B$4:$N$194,6,FALSE)&lt;L$4,0,5-(L$3-VLOOKUP($E142,'Country Indicator Data'!$B$4:$N$194,6,FALSE))/(L$3-L$4)*5)),1)))</f>
        <v>1.4</v>
      </c>
      <c r="M142" s="188">
        <f>IF(B142="Regional crisis",(IF(VLOOKUP($C142,'Regional Crises'!$B$1:$R$66,11,FALSE)="x","x",ROUND(IF(VLOOKUP($C142,'Regional Crises'!$B$1:$R$66,11,FALSE)&gt;M$3,5,IF(VLOOKUP($C142,'Regional Crises'!$B$1:$R$66,11,FALSE)&lt;M$4,0,5-(M$3-VLOOKUP($C142,'Regional Crises'!$B$1:$R$66,11,FALSE))/(M$3-M$4)*5)),1))),IF(VLOOKUP($E142,'Country Indicator Data'!$B$4:$N$194,7,FALSE)="x","x",ROUND(IF(VLOOKUP($E142,'Country Indicator Data'!$B$4:$N$194,7,FALSE)&gt;M$3,5,IF(VLOOKUP($E142,'Country Indicator Data'!$B$4:$N$194,7,FALSE)&lt;M$4,0,5-(M$3-VLOOKUP($E142,'Country Indicator Data'!$B$4:$N$194,7,FALSE))/(M$3-M$4)*5)),1)))</f>
        <v>1.6</v>
      </c>
      <c r="N142" s="188">
        <f t="shared" si="61"/>
        <v>1.5</v>
      </c>
      <c r="O142" s="188">
        <f t="shared" si="62"/>
        <v>1.7666666666666666</v>
      </c>
      <c r="P142" s="188">
        <f>IF(B142="Regional crisis",VLOOKUP(C142,'Regional Crises'!$B$1:$R$69,12,FALSE),VLOOKUP(E142,'Country Indicator Data'!$B$4:$I$194,8,FALSE))</f>
        <v>4</v>
      </c>
      <c r="Q142" s="188">
        <f>IF($B142="Regional crisis",((IF(VLOOKUP($C142,'Regional Crises'!$B$1:$R$66,13,FALSE)="x","x",ROUND(IF(VLOOKUP($C142,'Regional Crises'!$B$1:$R$66,13,FALSE)&gt;Q$3,5,IF(VLOOKUP($C142,'Regional Crises'!$B$1:$R$66,13,FALSE)&lt;Q$4,0,5-(LOG(Q$3)-LOG(VLOOKUP($C142,'Regional Crises'!$B$1:$R$66,13,FALSE)))/(LOG(Q$3)-LOG(Q$4))*5)),1)))),(IF(VLOOKUP($E142,'Country Indicator Data'!$B$4:$N$194,9,FALSE)="x","x",ROUND(IF(VLOOKUP($E142,'Country Indicator Data'!$B$4:$N$194,9,FALSE)&gt;Q$3,5,IF(VLOOKUP($E142,'Country Indicator Data'!$B$4:$N$194,9,FALSE)&lt;Q$4,0,5-(LOG(Q$3)-LOG(VLOOKUP($E142,'Country Indicator Data'!$B$4:$N$194,9,FALSE)))/(LOG(Q$3)-LOG(Q$4))*5)),1))))</f>
        <v>2</v>
      </c>
      <c r="R142" s="188">
        <f t="shared" si="63"/>
        <v>3</v>
      </c>
      <c r="S142" s="188">
        <f>IF(B142="Regional crisis",((IF(VLOOKUP($C142,'Regional Crises'!$B$1:$R$66,17,FALSE)="x","x",ROUND(IF(VLOOKUP($C142,'Regional Crises'!$B$1:$R$66,17,FALSE)&gt;S$3,0,IF(VLOOKUP($C142,'Regional Crises'!$B$1:$R$66,17,FALSE)&lt;S$4,5,(S$3-VLOOKUP($C142,'Regional Crises'!$B$1:$R$66,17,FALSE))/(S$3-S$4)*5)),1)))),(IF(VLOOKUP($E142,'Country Indicator Data'!$B$4:$N$194,13,FALSE)="x","x",ROUND(IF(VLOOKUP($E142,'Country Indicator Data'!$B$4:$N$194,13,FALSE)&gt;S$3,0,IF(VLOOKUP($E142,'Country Indicator Data'!$B$4:$N$194,13,FALSE)&lt;S$4,5,(S$3-VLOOKUP($E142,'Country Indicator Data'!$B$4:$N$194,13,FALSE))/(S$3-S$4)*5)),1))))</f>
        <v>2.8</v>
      </c>
      <c r="T142" s="188">
        <f>IF(B142="Regional crisis",((IF(VLOOKUP($C142,'Regional Crises'!$B$1:$R$66,14,FALSE)="x","x",ROUND(IF(VLOOKUP($C142,'Regional Crises'!$B$1:$R$66,14,FALSE)&gt;T$3,0,IF(VLOOKUP($C142,'Regional Crises'!$B$1:$R$66,14,FALSE)&lt;T$4,5,(T$3-VLOOKUP($C142,'Regional Crises'!$B$1:$R$66,14,FALSE))/(T$3-T$4)*5)),1)))),(IF(VLOOKUP($E142,'Country Indicator Data'!$B$4:$N$194,10,FALSE)="x","x",ROUND(IF(VLOOKUP($E142,'Country Indicator Data'!$B$4:$N$194,10,FALSE)&gt;T$3,0,IF(VLOOKUP($E142,'Country Indicator Data'!$B$4:$N$194,10,FALSE)&lt;T$4,5,(T$3-VLOOKUP($E142,'Country Indicator Data'!$B$4:$N$194,10,FALSE))/(T$3-T$4)*5)),1))))</f>
        <v>2.5</v>
      </c>
      <c r="U142" s="188">
        <f>IF(B142="Regional crisis",((IF(VLOOKUP($C142,'Regional Crises'!$B$1:$R$66,15,FALSE)="x","x",ROUND(IF(VLOOKUP($C142,'Regional Crises'!$B$1:$R$66,15,FALSE)&gt;U$3,0,IF(VLOOKUP($C142,'Regional Crises'!$B$1:$R$66,15,FALSE)&lt;U$4,5,(U$3-VLOOKUP($C142,'Regional Crises'!$B$1:$R$66,15,FALSE))/(U$3-U$4)*5)),1)))),(IF(VLOOKUP($E142,'Country Indicator Data'!$B$4:$N$194,11,FALSE)="x","x",ROUND(IF(VLOOKUP($E142,'Country Indicator Data'!$B$4:$N$194,11,FALSE)&gt;U$3,0,IF(VLOOKUP($E142,'Country Indicator Data'!$B$4:$N$194,11,FALSE)&lt;U$4,5,(U$3-VLOOKUP($E142,'Country Indicator Data'!$B$4:$N$194,11,FALSE))/(U$3-U$4)*5)),1))))</f>
        <v>3.3</v>
      </c>
      <c r="V142" s="188">
        <f>IF(B142="Regional crisis",((IF(VLOOKUP($C142,'Regional Crises'!$B$1:$R$66,16,FALSE)="x","x",ROUND(IF(VLOOKUP($C142,'Regional Crises'!$B$1:$R$66,16,FALSE)&gt;V$3,0,IF(VLOOKUP($C142,'Regional Crises'!$B$1:$R$66,16,FALSE)&lt;V$4,5,(V$3-VLOOKUP($C142,'Regional Crises'!$B$1:$R$66,16,FALSE))/(V$3-V$4)*5)),1)))),(IF(VLOOKUP($E142,'Country Indicator Data'!$B$4:$N$194,12,FALSE)="x","x",ROUND(IF(VLOOKUP($E142,'Country Indicator Data'!$B$4:$N$194,12,FALSE)&gt;V$3,0,IF(VLOOKUP($E142,'Country Indicator Data'!$B$4:$N$194,12,FALSE)&lt;V$4,5,(V$3-VLOOKUP($E142,'Country Indicator Data'!$B$4:$N$194,12,FALSE))/(V$3-V$4)*5)),1))))</f>
        <v>2</v>
      </c>
      <c r="W142" s="188">
        <f t="shared" si="64"/>
        <v>2.7</v>
      </c>
      <c r="X142" s="188">
        <f t="shared" si="65"/>
        <v>2.5</v>
      </c>
      <c r="Y142" s="212">
        <f>IF('Core Indicators'!FC139="x","x",IF('Core Indicators'!FC139&gt;=5,5,IF('Core Indicators'!FC139&gt;=4,4,IF('Core Indicators'!FC139&gt;=3,3,IF('Core Indicators'!FC139&gt;=2,2,IF('Core Indicators'!FC139&gt;=1,1,0))))))</f>
        <v>2</v>
      </c>
      <c r="Z142" s="188">
        <f t="shared" si="66"/>
        <v>2</v>
      </c>
      <c r="AA142" s="212">
        <f>'Crisis Indicator Data'!Y139</f>
        <v>0</v>
      </c>
      <c r="AB142" s="212">
        <f>'Crisis Indicator Data'!Z139</f>
        <v>0</v>
      </c>
      <c r="AC142" s="212">
        <f>'Crisis Indicator Data'!AA139</f>
        <v>3</v>
      </c>
      <c r="AD142" s="212">
        <f>'Crisis Indicator Data'!AB139</f>
        <v>0</v>
      </c>
      <c r="AE142" s="212">
        <f t="shared" si="56"/>
        <v>2</v>
      </c>
      <c r="AF142" s="212">
        <f>'Crisis Indicator Data'!AC139</f>
        <v>2</v>
      </c>
      <c r="AG142" s="212">
        <f>'Crisis Indicator Data'!AD139</f>
        <v>3</v>
      </c>
      <c r="AH142" s="212">
        <f t="shared" si="57"/>
        <v>5</v>
      </c>
      <c r="AI142" s="212">
        <f>'Crisis Indicator Data'!AE139</f>
        <v>1</v>
      </c>
      <c r="AJ142" s="212">
        <f>'Crisis Indicator Data'!AF139</f>
        <v>0</v>
      </c>
      <c r="AK142" s="212">
        <f>'Crisis Indicator Data'!AG139</f>
        <v>2</v>
      </c>
      <c r="AL142" s="212">
        <f t="shared" si="58"/>
        <v>3</v>
      </c>
      <c r="AM142" s="188">
        <f t="shared" si="54"/>
        <v>3</v>
      </c>
      <c r="AN142" s="188">
        <f t="shared" si="55"/>
        <v>2.5</v>
      </c>
    </row>
    <row r="143" spans="1:40" x14ac:dyDescent="0.3">
      <c r="A143" s="199" t="str">
        <f>'Crisis Indicator Data'!A140</f>
        <v>Multiple crises in Uganda</v>
      </c>
      <c r="B143" s="200" t="str">
        <f>'Crisis Indicator Data'!B140</f>
        <v>Multiple crises country</v>
      </c>
      <c r="C143" s="200" t="str">
        <f>'Crisis Indicator Data'!C140</f>
        <v>UGA001</v>
      </c>
      <c r="D143" s="200" t="str">
        <f>'Crisis Indicator Data'!D140</f>
        <v>Uganda</v>
      </c>
      <c r="E143" s="201" t="str">
        <f>'Crisis Indicator Data'!E140</f>
        <v>UGA</v>
      </c>
      <c r="F143" s="188">
        <f>IF(B143="Regional crisis",(IF(VLOOKUP($C143,'Regional Crises'!$B$1:$R$66,7,FALSE)="x","x",ROUND(IF(VLOOKUP($C143,'Regional Crises'!$B$1:$R$66,7,FALSE)&gt;$F$3,5,IF(VLOOKUP($C143,'Regional Crises'!$B$1:$R$66,7,FALSE)&lt;F$4,0,($F$3-VLOOKUP($C143,'Regional Crises'!$B$1:$R$66,7,FALSE))/($F$3-$F$4)*5)),1))),IF(VLOOKUP($E143,'Country Indicator Data'!$B$4:$N$194,3,FALSE)="x","x",ROUND(IF(VLOOKUP($E143,'Country Indicator Data'!$B$4:$N$194,3,FALSE)&gt;$F$3,5,IF(VLOOKUP($E143,'Country Indicator Data'!$B$4:$N$194,3,FALSE)&lt;$F$4,0,($F$3-VLOOKUP($E143,'Country Indicator Data'!$B$4:$N$194,3,FALSE))/($F$3-$F$4)*5)),1)))</f>
        <v>2.5</v>
      </c>
      <c r="G143" s="188">
        <f>IF(B143="Regional crisis",(IF(VLOOKUP($C143,'Regional Crises'!$B$1:$R$66,9,FALSE)="x","x",ROUND(IF(VLOOKUP($C143,'Regional Crises'!$B$1:$R$66,9,FALSE)&gt;G$3,5,IF(VLOOKUP($C143,'Regional Crises'!$B$1:$R$66,9,FALSE)&lt;G$4,0,(G$3-VLOOKUP($C143,'Regional Crises'!$B$1:$R$66,9,FALSE))/(G$3-G$4)*5)),1))),IF(VLOOKUP($E143,'Country Indicator Data'!$B$4:$N$194,5,FALSE)="x","x",ROUND(IF(VLOOKUP($E143,'Country Indicator Data'!$B$4:$N$194,5,FALSE)&gt;G$3,5,IF(VLOOKUP($E143,'Country Indicator Data'!$B$4:$N$194,5,FALSE)&lt;G$4,0,(G$3-VLOOKUP($E143,'Country Indicator Data'!$B$4:$N$194,5,FALSE))/(G$3-G$4)*5)),1)))</f>
        <v>2.4</v>
      </c>
      <c r="H143" s="188">
        <f>IF(AND(F143="x",G143="x"),"x",AVERAGE(F143,G143))</f>
        <v>2.4500000000000002</v>
      </c>
      <c r="I143" s="188">
        <f>IF(B143="Regional crisis",(IF(VLOOKUP($C143,'Regional Crises'!$B$1:$R$66,6,FALSE)="x","x",ROUND(IF(VLOOKUP($C143,'Regional Crises'!$B$1:$R$66,6,FALSE)&gt;I$3,5,IF(VLOOKUP($C143,'Regional Crises'!$B$1:$R$66,6,FALSE)&lt;I$4,0,5-(I$3-VLOOKUP($C143,'Regional Crises'!$B$1:$R$66,6,FALSE))/(I$3-I$4)*5)),1))),IF(VLOOKUP($E143,'Country Indicator Data'!$B$4:$N$194,2,FALSE)="x","x",ROUND(IF(VLOOKUP($E143,'Country Indicator Data'!$B$4:$N$194,2,FALSE)&gt;I$3,5,IF(VLOOKUP($E143,'Country Indicator Data'!$B$4:$N$194,2,FALSE)&lt;I$4,0,5-(I$3-VLOOKUP($E143,'Country Indicator Data'!$B$4:$N$194,2,FALSE))/(I$3-I$4)*5)),1)))</f>
        <v>4.5999999999999996</v>
      </c>
      <c r="J143" s="188">
        <f>IF(B143="Regional crisis",(IF(VLOOKUP($C143,'Regional Crises'!$B$1:$R$66,8,FALSE)="x","x",ROUND(IF(VLOOKUP($C143,'Regional Crises'!$B$1:$R$66,8,FALSE)&gt;J$3,5,IF(VLOOKUP($C143,'Regional Crises'!$B$1:$R$66,8,FALSE)&lt;J$4,0,5-(J$3-VLOOKUP($C143,'Regional Crises'!$B$1:$R$66,8,FALSE))/(J$3-J$4)*5)),1))),IF(VLOOKUP($E143,'Country Indicator Data'!$B$4:$N$194,4,FALSE)="x","x",ROUND(IF(VLOOKUP($E143,'Country Indicator Data'!$B$4:$N$194,4,FALSE)&gt;J$3,5,IF(VLOOKUP($E143,'Country Indicator Data'!$B$4:$N$194,4,FALSE)&lt;J$4,0,5-(J$3-VLOOKUP($E143,'Country Indicator Data'!$B$4:$N$194,4,FALSE))/(J$3-J$4)*5)),1)))</f>
        <v>2.4</v>
      </c>
      <c r="K143" s="188">
        <f>IF(AND(I143="x",J143="x"),"x",AVERAGE(I143,J143))</f>
        <v>3.5</v>
      </c>
      <c r="L143" s="188">
        <f>IF(B143="Regional crisis",(IF(VLOOKUP($C143,'Regional Crises'!$B$1:$R$66,10,FALSE)="x","x",ROUND(IF(VLOOKUP($C143,'Regional Crises'!$B$1:$R$66,10,FALSE)&gt;L$3,5,IF(VLOOKUP($C143,'Regional Crises'!$B$1:$R$66,10,FALSE)&lt;L$4,0,5-(L$3-VLOOKUP($C143,'Regional Crises'!$B$1:$R$66,10,FALSE))/(L$3-L$4)*5)),1))),IF(VLOOKUP($E143,'Country Indicator Data'!$B$4:$N$194,6,FALSE)="x","x",ROUND(IF(VLOOKUP($E143,'Country Indicator Data'!$B$4:$N$194,6,FALSE)&gt;L$3,5,IF(VLOOKUP($E143,'Country Indicator Data'!$B$4:$N$194,6,FALSE)&lt;L$4,0,5-(L$3-VLOOKUP($E143,'Country Indicator Data'!$B$4:$N$194,6,FALSE))/(L$3-L$4)*5)),1)))</f>
        <v>3.5</v>
      </c>
      <c r="M143" s="188">
        <f>IF(B143="Regional crisis",(IF(VLOOKUP($C143,'Regional Crises'!$B$1:$R$66,11,FALSE)="x","x",ROUND(IF(VLOOKUP($C143,'Regional Crises'!$B$1:$R$66,11,FALSE)&gt;M$3,5,IF(VLOOKUP($C143,'Regional Crises'!$B$1:$R$66,11,FALSE)&lt;M$4,0,5-(M$3-VLOOKUP($C143,'Regional Crises'!$B$1:$R$66,11,FALSE))/(M$3-M$4)*5)),1))),IF(VLOOKUP($E143,'Country Indicator Data'!$B$4:$N$194,7,FALSE)="x","x",ROUND(IF(VLOOKUP($E143,'Country Indicator Data'!$B$4:$N$194,7,FALSE)&gt;M$3,5,IF(VLOOKUP($E143,'Country Indicator Data'!$B$4:$N$194,7,FALSE)&lt;M$4,0,5-(M$3-VLOOKUP($E143,'Country Indicator Data'!$B$4:$N$194,7,FALSE))/(M$3-M$4)*5)),1)))</f>
        <v>2.2000000000000002</v>
      </c>
      <c r="N143" s="188">
        <f>IF(AND(L143="x",M143="x"),"x",AVERAGE(L143,M143))</f>
        <v>2.85</v>
      </c>
      <c r="O143" s="188">
        <f>AVERAGE(H143,K143,N143)</f>
        <v>2.9333333333333336</v>
      </c>
      <c r="P143" s="188">
        <f>IF(B143="Regional crisis",VLOOKUP(C143,'Regional Crises'!$B$1:$R$69,12,FALSE),VLOOKUP(E143,'Country Indicator Data'!$B$4:$I$194,8,FALSE))</f>
        <v>3</v>
      </c>
      <c r="Q143" s="188">
        <f>IF($B143="Regional crisis",((IF(VLOOKUP($C143,'Regional Crises'!$B$1:$R$66,13,FALSE)="x","x",ROUND(IF(VLOOKUP($C143,'Regional Crises'!$B$1:$R$66,13,FALSE)&gt;Q$3,5,IF(VLOOKUP($C143,'Regional Crises'!$B$1:$R$66,13,FALSE)&lt;Q$4,0,5-(LOG(Q$3)-LOG(VLOOKUP($C143,'Regional Crises'!$B$1:$R$66,13,FALSE)))/(LOG(Q$3)-LOG(Q$4))*5)),1)))),(IF(VLOOKUP($E143,'Country Indicator Data'!$B$4:$N$194,9,FALSE)="x","x",ROUND(IF(VLOOKUP($E143,'Country Indicator Data'!$B$4:$N$194,9,FALSE)&gt;Q$3,5,IF(VLOOKUP($E143,'Country Indicator Data'!$B$4:$N$194,9,FALSE)&lt;Q$4,0,5-(LOG(Q$3)-LOG(VLOOKUP($E143,'Country Indicator Data'!$B$4:$N$194,9,FALSE)))/(LOG(Q$3)-LOG(Q$4))*5)),1))))</f>
        <v>3.1</v>
      </c>
      <c r="R143" s="188">
        <f>AVERAGE(P143:Q143)</f>
        <v>3.05</v>
      </c>
      <c r="S143" s="188">
        <f>IF(B143="Regional crisis",((IF(VLOOKUP($C143,'Regional Crises'!$B$1:$R$66,17,FALSE)="x","x",ROUND(IF(VLOOKUP($C143,'Regional Crises'!$B$1:$R$66,17,FALSE)&gt;S$3,0,IF(VLOOKUP($C143,'Regional Crises'!$B$1:$R$66,17,FALSE)&lt;S$4,5,(S$3-VLOOKUP($C143,'Regional Crises'!$B$1:$R$66,17,FALSE))/(S$3-S$4)*5)),1)))),(IF(VLOOKUP($E143,'Country Indicator Data'!$B$4:$N$194,13,FALSE)="x","x",ROUND(IF(VLOOKUP($E143,'Country Indicator Data'!$B$4:$N$194,13,FALSE)&gt;S$3,0,IF(VLOOKUP($E143,'Country Indicator Data'!$B$4:$N$194,13,FALSE)&lt;S$4,5,(S$3-VLOOKUP($E143,'Country Indicator Data'!$B$4:$N$194,13,FALSE))/(S$3-S$4)*5)),1))))</f>
        <v>3.6</v>
      </c>
      <c r="T143" s="188">
        <f>IF(B143="Regional crisis",((IF(VLOOKUP($C143,'Regional Crises'!$B$1:$R$66,14,FALSE)="x","x",ROUND(IF(VLOOKUP($C143,'Regional Crises'!$B$1:$R$66,14,FALSE)&gt;T$3,0,IF(VLOOKUP($C143,'Regional Crises'!$B$1:$R$66,14,FALSE)&lt;T$4,5,(T$3-VLOOKUP($C143,'Regional Crises'!$B$1:$R$66,14,FALSE))/(T$3-T$4)*5)),1)))),(IF(VLOOKUP($E143,'Country Indicator Data'!$B$4:$N$194,10,FALSE)="x","x",ROUND(IF(VLOOKUP($E143,'Country Indicator Data'!$B$4:$N$194,10,FALSE)&gt;T$3,0,IF(VLOOKUP($E143,'Country Indicator Data'!$B$4:$N$194,10,FALSE)&lt;T$4,5,(T$3-VLOOKUP($E143,'Country Indicator Data'!$B$4:$N$194,10,FALSE))/(T$3-T$4)*5)),1))))</f>
        <v>2.8</v>
      </c>
      <c r="U143" s="188">
        <f>IF(B143="Regional crisis",((IF(VLOOKUP($C143,'Regional Crises'!$B$1:$R$66,15,FALSE)="x","x",ROUND(IF(VLOOKUP($C143,'Regional Crises'!$B$1:$R$66,15,FALSE)&gt;U$3,0,IF(VLOOKUP($C143,'Regional Crises'!$B$1:$R$66,15,FALSE)&lt;U$4,5,(U$3-VLOOKUP($C143,'Regional Crises'!$B$1:$R$66,15,FALSE))/(U$3-U$4)*5)),1)))),(IF(VLOOKUP($E143,'Country Indicator Data'!$B$4:$N$194,11,FALSE)="x","x",ROUND(IF(VLOOKUP($E143,'Country Indicator Data'!$B$4:$N$194,11,FALSE)&gt;U$3,0,IF(VLOOKUP($E143,'Country Indicator Data'!$B$4:$N$194,11,FALSE)&lt;U$4,5,(U$3-VLOOKUP($E143,'Country Indicator Data'!$B$4:$N$194,11,FALSE))/(U$3-U$4)*5)),1))))</f>
        <v>2.4</v>
      </c>
      <c r="V143" s="188">
        <f>IF(B143="Regional crisis",((IF(VLOOKUP($C143,'Regional Crises'!$B$1:$R$66,16,FALSE)="x","x",ROUND(IF(VLOOKUP($C143,'Regional Crises'!$B$1:$R$66,16,FALSE)&gt;V$3,0,IF(VLOOKUP($C143,'Regional Crises'!$B$1:$R$66,16,FALSE)&lt;V$4,5,(V$3-VLOOKUP($C143,'Regional Crises'!$B$1:$R$66,16,FALSE))/(V$3-V$4)*5)),1)))),(IF(VLOOKUP($E143,'Country Indicator Data'!$B$4:$N$194,12,FALSE)="x","x",ROUND(IF(VLOOKUP($E143,'Country Indicator Data'!$B$4:$N$194,12,FALSE)&gt;V$3,0,IF(VLOOKUP($E143,'Country Indicator Data'!$B$4:$N$194,12,FALSE)&lt;V$4,5,(V$3-VLOOKUP($E143,'Country Indicator Data'!$B$4:$N$194,12,FALSE))/(V$3-V$4)*5)),1))))</f>
        <v>3.3</v>
      </c>
      <c r="W143" s="188">
        <f>IF(AND(S143="x",V143="x"),"x",ROUND(AVERAGE(S143,V143,T143,U143),1))</f>
        <v>3</v>
      </c>
      <c r="X143" s="188">
        <f>ROUND(AVERAGE(O143,W143,R143),1)</f>
        <v>3</v>
      </c>
      <c r="Y143" s="212">
        <f>IF('Core Indicators'!FC140="x","x",IF('Core Indicators'!FC140&gt;=5,5,IF('Core Indicators'!FC140&gt;=4,4,IF('Core Indicators'!FC140&gt;=3,3,IF('Core Indicators'!FC140&gt;=2,2,IF('Core Indicators'!FC140&gt;=1,1,0))))))</f>
        <v>3</v>
      </c>
      <c r="Z143" s="188">
        <f>Y143</f>
        <v>3</v>
      </c>
      <c r="AA143" s="212">
        <f>'Crisis Indicator Data'!Y140</f>
        <v>0</v>
      </c>
      <c r="AB143" s="212">
        <f>'Crisis Indicator Data'!Z140</f>
        <v>0</v>
      </c>
      <c r="AC143" s="212">
        <f>'Crisis Indicator Data'!AA140</f>
        <v>1</v>
      </c>
      <c r="AD143" s="212">
        <f>'Crisis Indicator Data'!AB140</f>
        <v>0</v>
      </c>
      <c r="AE143" s="212">
        <f t="shared" si="56"/>
        <v>1</v>
      </c>
      <c r="AF143" s="212">
        <f>'Crisis Indicator Data'!AC140</f>
        <v>1</v>
      </c>
      <c r="AG143" s="212">
        <f>'Crisis Indicator Data'!AD140</f>
        <v>2</v>
      </c>
      <c r="AH143" s="212">
        <f t="shared" si="57"/>
        <v>3</v>
      </c>
      <c r="AI143" s="212">
        <f>'Crisis Indicator Data'!AE140</f>
        <v>1</v>
      </c>
      <c r="AJ143" s="212">
        <f>'Crisis Indicator Data'!AF140</f>
        <v>0</v>
      </c>
      <c r="AK143" s="212">
        <f>'Crisis Indicator Data'!AG140</f>
        <v>2</v>
      </c>
      <c r="AL143" s="212">
        <f t="shared" si="58"/>
        <v>3</v>
      </c>
      <c r="AM143" s="188">
        <f t="shared" si="54"/>
        <v>2</v>
      </c>
      <c r="AN143" s="188">
        <f t="shared" si="55"/>
        <v>2.5</v>
      </c>
    </row>
    <row r="144" spans="1:40" x14ac:dyDescent="0.3">
      <c r="A144" s="202" t="str">
        <f>'Crisis Indicator Data'!A141</f>
        <v>International Displacement in Uganda</v>
      </c>
      <c r="B144" s="203" t="str">
        <f>'Crisis Indicator Data'!B141</f>
        <v>International displacement</v>
      </c>
      <c r="C144" s="203" t="str">
        <f>'Crisis Indicator Data'!C141</f>
        <v>UGA005</v>
      </c>
      <c r="D144" s="203" t="str">
        <f>'Crisis Indicator Data'!D141</f>
        <v>Uganda</v>
      </c>
      <c r="E144" s="204" t="str">
        <f>'Crisis Indicator Data'!E141</f>
        <v>UGA</v>
      </c>
      <c r="F144" s="188">
        <f>IF(B144="Regional crisis",(IF(VLOOKUP($C144,'Regional Crises'!$B$1:$R$66,7,FALSE)="x","x",ROUND(IF(VLOOKUP($C144,'Regional Crises'!$B$1:$R$66,7,FALSE)&gt;$F$3,5,IF(VLOOKUP($C144,'Regional Crises'!$B$1:$R$66,7,FALSE)&lt;F$4,0,($F$3-VLOOKUP($C144,'Regional Crises'!$B$1:$R$66,7,FALSE))/($F$3-$F$4)*5)),1))),IF(VLOOKUP($E144,'Country Indicator Data'!$B$4:$N$194,3,FALSE)="x","x",ROUND(IF(VLOOKUP($E144,'Country Indicator Data'!$B$4:$N$194,3,FALSE)&gt;$F$3,5,IF(VLOOKUP($E144,'Country Indicator Data'!$B$4:$N$194,3,FALSE)&lt;$F$4,0,($F$3-VLOOKUP($E144,'Country Indicator Data'!$B$4:$N$194,3,FALSE))/($F$3-$F$4)*5)),1)))</f>
        <v>2.5</v>
      </c>
      <c r="G144" s="188">
        <f>IF(B144="Regional crisis",(IF(VLOOKUP($C144,'Regional Crises'!$B$1:$R$66,9,FALSE)="x","x",ROUND(IF(VLOOKUP($C144,'Regional Crises'!$B$1:$R$66,9,FALSE)&gt;G$3,5,IF(VLOOKUP($C144,'Regional Crises'!$B$1:$R$66,9,FALSE)&lt;G$4,0,(G$3-VLOOKUP($C144,'Regional Crises'!$B$1:$R$66,9,FALSE))/(G$3-G$4)*5)),1))),IF(VLOOKUP($E144,'Country Indicator Data'!$B$4:$N$194,5,FALSE)="x","x",ROUND(IF(VLOOKUP($E144,'Country Indicator Data'!$B$4:$N$194,5,FALSE)&gt;G$3,5,IF(VLOOKUP($E144,'Country Indicator Data'!$B$4:$N$194,5,FALSE)&lt;G$4,0,(G$3-VLOOKUP($E144,'Country Indicator Data'!$B$4:$N$194,5,FALSE))/(G$3-G$4)*5)),1)))</f>
        <v>2.4</v>
      </c>
      <c r="H144" s="188">
        <f>IF(AND(F144="x",G144="x"),"x",AVERAGE(F144,G144))</f>
        <v>2.4500000000000002</v>
      </c>
      <c r="I144" s="188">
        <f>IF(B144="Regional crisis",(IF(VLOOKUP($C144,'Regional Crises'!$B$1:$R$66,6,FALSE)="x","x",ROUND(IF(VLOOKUP($C144,'Regional Crises'!$B$1:$R$66,6,FALSE)&gt;I$3,5,IF(VLOOKUP($C144,'Regional Crises'!$B$1:$R$66,6,FALSE)&lt;I$4,0,5-(I$3-VLOOKUP($C144,'Regional Crises'!$B$1:$R$66,6,FALSE))/(I$3-I$4)*5)),1))),IF(VLOOKUP($E144,'Country Indicator Data'!$B$4:$N$194,2,FALSE)="x","x",ROUND(IF(VLOOKUP($E144,'Country Indicator Data'!$B$4:$N$194,2,FALSE)&gt;I$3,5,IF(VLOOKUP($E144,'Country Indicator Data'!$B$4:$N$194,2,FALSE)&lt;I$4,0,5-(I$3-VLOOKUP($E144,'Country Indicator Data'!$B$4:$N$194,2,FALSE))/(I$3-I$4)*5)),1)))</f>
        <v>4.5999999999999996</v>
      </c>
      <c r="J144" s="188">
        <f>IF(B144="Regional crisis",(IF(VLOOKUP($C144,'Regional Crises'!$B$1:$R$66,8,FALSE)="x","x",ROUND(IF(VLOOKUP($C144,'Regional Crises'!$B$1:$R$66,8,FALSE)&gt;J$3,5,IF(VLOOKUP($C144,'Regional Crises'!$B$1:$R$66,8,FALSE)&lt;J$4,0,5-(J$3-VLOOKUP($C144,'Regional Crises'!$B$1:$R$66,8,FALSE))/(J$3-J$4)*5)),1))),IF(VLOOKUP($E144,'Country Indicator Data'!$B$4:$N$194,4,FALSE)="x","x",ROUND(IF(VLOOKUP($E144,'Country Indicator Data'!$B$4:$N$194,4,FALSE)&gt;J$3,5,IF(VLOOKUP($E144,'Country Indicator Data'!$B$4:$N$194,4,FALSE)&lt;J$4,0,5-(J$3-VLOOKUP($E144,'Country Indicator Data'!$B$4:$N$194,4,FALSE))/(J$3-J$4)*5)),1)))</f>
        <v>2.4</v>
      </c>
      <c r="K144" s="188">
        <f>IF(AND(I144="x",J144="x"),"x",AVERAGE(I144,J144))</f>
        <v>3.5</v>
      </c>
      <c r="L144" s="188">
        <f>IF(B144="Regional crisis",(IF(VLOOKUP($C144,'Regional Crises'!$B$1:$R$66,10,FALSE)="x","x",ROUND(IF(VLOOKUP($C144,'Regional Crises'!$B$1:$R$66,10,FALSE)&gt;L$3,5,IF(VLOOKUP($C144,'Regional Crises'!$B$1:$R$66,10,FALSE)&lt;L$4,0,5-(L$3-VLOOKUP($C144,'Regional Crises'!$B$1:$R$66,10,FALSE))/(L$3-L$4)*5)),1))),IF(VLOOKUP($E144,'Country Indicator Data'!$B$4:$N$194,6,FALSE)="x","x",ROUND(IF(VLOOKUP($E144,'Country Indicator Data'!$B$4:$N$194,6,FALSE)&gt;L$3,5,IF(VLOOKUP($E144,'Country Indicator Data'!$B$4:$N$194,6,FALSE)&lt;L$4,0,5-(L$3-VLOOKUP($E144,'Country Indicator Data'!$B$4:$N$194,6,FALSE))/(L$3-L$4)*5)),1)))</f>
        <v>3.5</v>
      </c>
      <c r="M144" s="188">
        <f>IF(B144="Regional crisis",(IF(VLOOKUP($C144,'Regional Crises'!$B$1:$R$66,11,FALSE)="x","x",ROUND(IF(VLOOKUP($C144,'Regional Crises'!$B$1:$R$66,11,FALSE)&gt;M$3,5,IF(VLOOKUP($C144,'Regional Crises'!$B$1:$R$66,11,FALSE)&lt;M$4,0,5-(M$3-VLOOKUP($C144,'Regional Crises'!$B$1:$R$66,11,FALSE))/(M$3-M$4)*5)),1))),IF(VLOOKUP($E144,'Country Indicator Data'!$B$4:$N$194,7,FALSE)="x","x",ROUND(IF(VLOOKUP($E144,'Country Indicator Data'!$B$4:$N$194,7,FALSE)&gt;M$3,5,IF(VLOOKUP($E144,'Country Indicator Data'!$B$4:$N$194,7,FALSE)&lt;M$4,0,5-(M$3-VLOOKUP($E144,'Country Indicator Data'!$B$4:$N$194,7,FALSE))/(M$3-M$4)*5)),1)))</f>
        <v>2.2000000000000002</v>
      </c>
      <c r="N144" s="188">
        <f>IF(AND(L144="x",M144="x"),"x",AVERAGE(L144,M144))</f>
        <v>2.85</v>
      </c>
      <c r="O144" s="188">
        <f>AVERAGE(H144,K144,N144)</f>
        <v>2.9333333333333336</v>
      </c>
      <c r="P144" s="188">
        <f>IF(B144="Regional crisis",VLOOKUP(C144,'Regional Crises'!$B$1:$R$69,12,FALSE),VLOOKUP(E144,'Country Indicator Data'!$B$4:$I$194,8,FALSE))</f>
        <v>3</v>
      </c>
      <c r="Q144" s="188">
        <f>IF($B144="Regional crisis",((IF(VLOOKUP($C144,'Regional Crises'!$B$1:$R$66,13,FALSE)="x","x",ROUND(IF(VLOOKUP($C144,'Regional Crises'!$B$1:$R$66,13,FALSE)&gt;Q$3,5,IF(VLOOKUP($C144,'Regional Crises'!$B$1:$R$66,13,FALSE)&lt;Q$4,0,5-(LOG(Q$3)-LOG(VLOOKUP($C144,'Regional Crises'!$B$1:$R$66,13,FALSE)))/(LOG(Q$3)-LOG(Q$4))*5)),1)))),(IF(VLOOKUP($E144,'Country Indicator Data'!$B$4:$N$194,9,FALSE)="x","x",ROUND(IF(VLOOKUP($E144,'Country Indicator Data'!$B$4:$N$194,9,FALSE)&gt;Q$3,5,IF(VLOOKUP($E144,'Country Indicator Data'!$B$4:$N$194,9,FALSE)&lt;Q$4,0,5-(LOG(Q$3)-LOG(VLOOKUP($E144,'Country Indicator Data'!$B$4:$N$194,9,FALSE)))/(LOG(Q$3)-LOG(Q$4))*5)),1))))</f>
        <v>3.1</v>
      </c>
      <c r="R144" s="188">
        <f>AVERAGE(P144:Q144)</f>
        <v>3.05</v>
      </c>
      <c r="S144" s="188">
        <f>IF(B144="Regional crisis",((IF(VLOOKUP($C144,'Regional Crises'!$B$1:$R$66,17,FALSE)="x","x",ROUND(IF(VLOOKUP($C144,'Regional Crises'!$B$1:$R$66,17,FALSE)&gt;S$3,0,IF(VLOOKUP($C144,'Regional Crises'!$B$1:$R$66,17,FALSE)&lt;S$4,5,(S$3-VLOOKUP($C144,'Regional Crises'!$B$1:$R$66,17,FALSE))/(S$3-S$4)*5)),1)))),(IF(VLOOKUP($E144,'Country Indicator Data'!$B$4:$N$194,13,FALSE)="x","x",ROUND(IF(VLOOKUP($E144,'Country Indicator Data'!$B$4:$N$194,13,FALSE)&gt;S$3,0,IF(VLOOKUP($E144,'Country Indicator Data'!$B$4:$N$194,13,FALSE)&lt;S$4,5,(S$3-VLOOKUP($E144,'Country Indicator Data'!$B$4:$N$194,13,FALSE))/(S$3-S$4)*5)),1))))</f>
        <v>3.6</v>
      </c>
      <c r="T144" s="188">
        <f>IF(B144="Regional crisis",((IF(VLOOKUP($C144,'Regional Crises'!$B$1:$R$66,14,FALSE)="x","x",ROUND(IF(VLOOKUP($C144,'Regional Crises'!$B$1:$R$66,14,FALSE)&gt;T$3,0,IF(VLOOKUP($C144,'Regional Crises'!$B$1:$R$66,14,FALSE)&lt;T$4,5,(T$3-VLOOKUP($C144,'Regional Crises'!$B$1:$R$66,14,FALSE))/(T$3-T$4)*5)),1)))),(IF(VLOOKUP($E144,'Country Indicator Data'!$B$4:$N$194,10,FALSE)="x","x",ROUND(IF(VLOOKUP($E144,'Country Indicator Data'!$B$4:$N$194,10,FALSE)&gt;T$3,0,IF(VLOOKUP($E144,'Country Indicator Data'!$B$4:$N$194,10,FALSE)&lt;T$4,5,(T$3-VLOOKUP($E144,'Country Indicator Data'!$B$4:$N$194,10,FALSE))/(T$3-T$4)*5)),1))))</f>
        <v>2.8</v>
      </c>
      <c r="U144" s="188">
        <f>IF(B144="Regional crisis",((IF(VLOOKUP($C144,'Regional Crises'!$B$1:$R$66,15,FALSE)="x","x",ROUND(IF(VLOOKUP($C144,'Regional Crises'!$B$1:$R$66,15,FALSE)&gt;U$3,0,IF(VLOOKUP($C144,'Regional Crises'!$B$1:$R$66,15,FALSE)&lt;U$4,5,(U$3-VLOOKUP($C144,'Regional Crises'!$B$1:$R$66,15,FALSE))/(U$3-U$4)*5)),1)))),(IF(VLOOKUP($E144,'Country Indicator Data'!$B$4:$N$194,11,FALSE)="x","x",ROUND(IF(VLOOKUP($E144,'Country Indicator Data'!$B$4:$N$194,11,FALSE)&gt;U$3,0,IF(VLOOKUP($E144,'Country Indicator Data'!$B$4:$N$194,11,FALSE)&lt;U$4,5,(U$3-VLOOKUP($E144,'Country Indicator Data'!$B$4:$N$194,11,FALSE))/(U$3-U$4)*5)),1))))</f>
        <v>2.4</v>
      </c>
      <c r="V144" s="188">
        <f>IF(B144="Regional crisis",((IF(VLOOKUP($C144,'Regional Crises'!$B$1:$R$66,16,FALSE)="x","x",ROUND(IF(VLOOKUP($C144,'Regional Crises'!$B$1:$R$66,16,FALSE)&gt;V$3,0,IF(VLOOKUP($C144,'Regional Crises'!$B$1:$R$66,16,FALSE)&lt;V$4,5,(V$3-VLOOKUP($C144,'Regional Crises'!$B$1:$R$66,16,FALSE))/(V$3-V$4)*5)),1)))),(IF(VLOOKUP($E144,'Country Indicator Data'!$B$4:$N$194,12,FALSE)="x","x",ROUND(IF(VLOOKUP($E144,'Country Indicator Data'!$B$4:$N$194,12,FALSE)&gt;V$3,0,IF(VLOOKUP($E144,'Country Indicator Data'!$B$4:$N$194,12,FALSE)&lt;V$4,5,(V$3-VLOOKUP($E144,'Country Indicator Data'!$B$4:$N$194,12,FALSE))/(V$3-V$4)*5)),1))))</f>
        <v>3.3</v>
      </c>
      <c r="W144" s="188">
        <f>IF(AND(S144="x",V144="x"),"x",ROUND(AVERAGE(S144,V144,T144,U144),1))</f>
        <v>3</v>
      </c>
      <c r="X144" s="188">
        <f>ROUND(AVERAGE(O144,W144,R144),1)</f>
        <v>3</v>
      </c>
      <c r="Y144" s="212">
        <f>IF('Core Indicators'!FC141="x","x",IF('Core Indicators'!FC141&gt;=5,5,IF('Core Indicators'!FC141&gt;=4,4,IF('Core Indicators'!FC141&gt;=3,3,IF('Core Indicators'!FC141&gt;=2,2,IF('Core Indicators'!FC141&gt;=1,1,0))))))</f>
        <v>2</v>
      </c>
      <c r="Z144" s="188">
        <f>Y144</f>
        <v>2</v>
      </c>
      <c r="AA144" s="212">
        <f>'Crisis Indicator Data'!Y141</f>
        <v>0</v>
      </c>
      <c r="AB144" s="212">
        <f>'Crisis Indicator Data'!Z141</f>
        <v>0</v>
      </c>
      <c r="AC144" s="212">
        <f>'Crisis Indicator Data'!AA141</f>
        <v>0</v>
      </c>
      <c r="AD144" s="212">
        <f>'Crisis Indicator Data'!AB141</f>
        <v>0</v>
      </c>
      <c r="AE144" s="212">
        <f t="shared" si="56"/>
        <v>0</v>
      </c>
      <c r="AF144" s="212">
        <f>'Crisis Indicator Data'!AC141</f>
        <v>0</v>
      </c>
      <c r="AG144" s="212">
        <f>'Crisis Indicator Data'!AD141</f>
        <v>0</v>
      </c>
      <c r="AH144" s="212">
        <f t="shared" si="57"/>
        <v>0</v>
      </c>
      <c r="AI144" s="212">
        <f>'Crisis Indicator Data'!AE141</f>
        <v>0</v>
      </c>
      <c r="AJ144" s="212">
        <f>'Crisis Indicator Data'!AF141</f>
        <v>1</v>
      </c>
      <c r="AK144" s="212">
        <f>'Crisis Indicator Data'!AG141</f>
        <v>2</v>
      </c>
      <c r="AL144" s="212">
        <f t="shared" si="58"/>
        <v>3</v>
      </c>
      <c r="AM144" s="188">
        <f t="shared" si="54"/>
        <v>1</v>
      </c>
      <c r="AN144" s="188">
        <f t="shared" si="55"/>
        <v>1.5</v>
      </c>
    </row>
    <row r="145" spans="1:40" x14ac:dyDescent="0.3">
      <c r="A145" s="202" t="str">
        <f>'Crisis Indicator Data'!A142</f>
        <v>Conflict in Ukraine</v>
      </c>
      <c r="B145" s="203" t="str">
        <f>'Crisis Indicator Data'!B142</f>
        <v>Conflict</v>
      </c>
      <c r="C145" s="203" t="str">
        <f>'Crisis Indicator Data'!C142</f>
        <v>UKR002</v>
      </c>
      <c r="D145" s="203" t="str">
        <f>'Crisis Indicator Data'!D142</f>
        <v>Ukraine</v>
      </c>
      <c r="E145" s="204" t="str">
        <f>'Crisis Indicator Data'!E142</f>
        <v>UKR</v>
      </c>
      <c r="F145" s="188">
        <f>IF(B145="Regional crisis",(IF(VLOOKUP($C145,'Regional Crises'!$B$1:$R$66,7,FALSE)="x","x",ROUND(IF(VLOOKUP($C145,'Regional Crises'!$B$1:$R$66,7,FALSE)&gt;$F$3,5,IF(VLOOKUP($C145,'Regional Crises'!$B$1:$R$66,7,FALSE)&lt;F$4,0,($F$3-VLOOKUP($C145,'Regional Crises'!$B$1:$R$66,7,FALSE))/($F$3-$F$4)*5)),1))),IF(VLOOKUP($E145,'Country Indicator Data'!$B$4:$N$194,3,FALSE)="x","x",ROUND(IF(VLOOKUP($E145,'Country Indicator Data'!$B$4:$N$194,3,FALSE)&gt;$F$3,5,IF(VLOOKUP($E145,'Country Indicator Data'!$B$4:$N$194,3,FALSE)&lt;$F$4,0,($F$3-VLOOKUP($E145,'Country Indicator Data'!$B$4:$N$194,3,FALSE))/($F$3-$F$4)*5)),1)))</f>
        <v>1.4</v>
      </c>
      <c r="G145" s="188">
        <f>IF(B145="Regional crisis",(IF(VLOOKUP($C145,'Regional Crises'!$B$1:$R$66,9,FALSE)="x","x",ROUND(IF(VLOOKUP($C145,'Regional Crises'!$B$1:$R$66,9,FALSE)&gt;G$3,5,IF(VLOOKUP($C145,'Regional Crises'!$B$1:$R$66,9,FALSE)&lt;G$4,0,(G$3-VLOOKUP($C145,'Regional Crises'!$B$1:$R$66,9,FALSE))/(G$3-G$4)*5)),1))),IF(VLOOKUP($E145,'Country Indicator Data'!$B$4:$N$194,5,FALSE)="x","x",ROUND(IF(VLOOKUP($E145,'Country Indicator Data'!$B$4:$N$194,5,FALSE)&gt;G$3,5,IF(VLOOKUP($E145,'Country Indicator Data'!$B$4:$N$194,5,FALSE)&lt;G$4,0,(G$3-VLOOKUP($E145,'Country Indicator Data'!$B$4:$N$194,5,FALSE))/(G$3-G$4)*5)),1)))</f>
        <v>1.6</v>
      </c>
      <c r="H145" s="188">
        <f t="shared" ref="H145:H147" si="67">IF(AND(F145="x",G145="x"),"x",AVERAGE(F145,G145))</f>
        <v>1.5</v>
      </c>
      <c r="I145" s="188">
        <f>IF(B145="Regional crisis",(IF(VLOOKUP($C145,'Regional Crises'!$B$1:$R$66,6,FALSE)="x","x",ROUND(IF(VLOOKUP($C145,'Regional Crises'!$B$1:$R$66,6,FALSE)&gt;I$3,5,IF(VLOOKUP($C145,'Regional Crises'!$B$1:$R$66,6,FALSE)&lt;I$4,0,5-(I$3-VLOOKUP($C145,'Regional Crises'!$B$1:$R$66,6,FALSE))/(I$3-I$4)*5)),1))),IF(VLOOKUP($E145,'Country Indicator Data'!$B$4:$N$194,2,FALSE)="x","x",ROUND(IF(VLOOKUP($E145,'Country Indicator Data'!$B$4:$N$194,2,FALSE)&gt;I$3,5,IF(VLOOKUP($E145,'Country Indicator Data'!$B$4:$N$194,2,FALSE)&lt;I$4,0,5-(I$3-VLOOKUP($E145,'Country Indicator Data'!$B$4:$N$194,2,FALSE))/(I$3-I$4)*5)),1)))</f>
        <v>1.6</v>
      </c>
      <c r="J145" s="188">
        <f>IF(B145="Regional crisis",(IF(VLOOKUP($C145,'Regional Crises'!$B$1:$R$66,8,FALSE)="x","x",ROUND(IF(VLOOKUP($C145,'Regional Crises'!$B$1:$R$66,8,FALSE)&gt;J$3,5,IF(VLOOKUP($C145,'Regional Crises'!$B$1:$R$66,8,FALSE)&lt;J$4,0,5-(J$3-VLOOKUP($C145,'Regional Crises'!$B$1:$R$66,8,FALSE))/(J$3-J$4)*5)),1))),IF(VLOOKUP($E145,'Country Indicator Data'!$B$4:$N$194,4,FALSE)="x","x",ROUND(IF(VLOOKUP($E145,'Country Indicator Data'!$B$4:$N$194,4,FALSE)&gt;J$3,5,IF(VLOOKUP($E145,'Country Indicator Data'!$B$4:$N$194,4,FALSE)&lt;J$4,0,5-(J$3-VLOOKUP($E145,'Country Indicator Data'!$B$4:$N$194,4,FALSE))/(J$3-J$4)*5)),1)))</f>
        <v>0.2</v>
      </c>
      <c r="K145" s="188">
        <f t="shared" ref="K145:K147" si="68">IF(AND(I145="x",J145="x"),"x",AVERAGE(I145,J145))</f>
        <v>0.9</v>
      </c>
      <c r="L145" s="188">
        <f>IF(B145="Regional crisis",(IF(VLOOKUP($C145,'Regional Crises'!$B$1:$R$66,10,FALSE)="x","x",ROUND(IF(VLOOKUP($C145,'Regional Crises'!$B$1:$R$66,10,FALSE)&gt;L$3,5,IF(VLOOKUP($C145,'Regional Crises'!$B$1:$R$66,10,FALSE)&lt;L$4,0,5-(L$3-VLOOKUP($C145,'Regional Crises'!$B$1:$R$66,10,FALSE))/(L$3-L$4)*5)),1))),IF(VLOOKUP($E145,'Country Indicator Data'!$B$4:$N$194,6,FALSE)="x","x",ROUND(IF(VLOOKUP($E145,'Country Indicator Data'!$B$4:$N$194,6,FALSE)&gt;L$3,5,IF(VLOOKUP($E145,'Country Indicator Data'!$B$4:$N$194,6,FALSE)&lt;L$4,0,5-(L$3-VLOOKUP($E145,'Country Indicator Data'!$B$4:$N$194,6,FALSE))/(L$3-L$4)*5)),1)))</f>
        <v>1.9</v>
      </c>
      <c r="M145" s="188">
        <f>IF(B145="Regional crisis",(IF(VLOOKUP($C145,'Regional Crises'!$B$1:$R$66,11,FALSE)="x","x",ROUND(IF(VLOOKUP($C145,'Regional Crises'!$B$1:$R$66,11,FALSE)&gt;M$3,5,IF(VLOOKUP($C145,'Regional Crises'!$B$1:$R$66,11,FALSE)&lt;M$4,0,5-(M$3-VLOOKUP($C145,'Regional Crises'!$B$1:$R$66,11,FALSE))/(M$3-M$4)*5)),1))),IF(VLOOKUP($E145,'Country Indicator Data'!$B$4:$N$194,7,FALSE)="x","x",ROUND(IF(VLOOKUP($E145,'Country Indicator Data'!$B$4:$N$194,7,FALSE)&gt;M$3,5,IF(VLOOKUP($E145,'Country Indicator Data'!$B$4:$N$194,7,FALSE)&lt;M$4,0,5-(M$3-VLOOKUP($E145,'Country Indicator Data'!$B$4:$N$194,7,FALSE))/(M$3-M$4)*5)),1)))</f>
        <v>0.1</v>
      </c>
      <c r="N145" s="188">
        <f t="shared" ref="N145:N147" si="69">IF(AND(L145="x",M145="x"),"x",AVERAGE(L145,M145))</f>
        <v>1</v>
      </c>
      <c r="O145" s="188">
        <f t="shared" ref="O145:O147" si="70">AVERAGE(H145,K145,N145)</f>
        <v>1.1333333333333333</v>
      </c>
      <c r="P145" s="188">
        <f>IF(B145="Regional crisis",VLOOKUP(C145,'Regional Crises'!$B$1:$R$69,12,FALSE),VLOOKUP(E145,'Country Indicator Data'!$B$4:$I$194,8,FALSE))</f>
        <v>4</v>
      </c>
      <c r="Q145" s="188">
        <f>IF($B145="Regional crisis",((IF(VLOOKUP($C145,'Regional Crises'!$B$1:$R$66,13,FALSE)="x","x",ROUND(IF(VLOOKUP($C145,'Regional Crises'!$B$1:$R$66,13,FALSE)&gt;Q$3,5,IF(VLOOKUP($C145,'Regional Crises'!$B$1:$R$66,13,FALSE)&lt;Q$4,0,5-(LOG(Q$3)-LOG(VLOOKUP($C145,'Regional Crises'!$B$1:$R$66,13,FALSE)))/(LOG(Q$3)-LOG(Q$4))*5)),1)))),(IF(VLOOKUP($E145,'Country Indicator Data'!$B$4:$N$194,9,FALSE)="x","x",ROUND(IF(VLOOKUP($E145,'Country Indicator Data'!$B$4:$N$194,9,FALSE)&gt;Q$3,5,IF(VLOOKUP($E145,'Country Indicator Data'!$B$4:$N$194,9,FALSE)&lt;Q$4,0,5-(LOG(Q$3)-LOG(VLOOKUP($E145,'Country Indicator Data'!$B$4:$N$194,9,FALSE)))/(LOG(Q$3)-LOG(Q$4))*5)),1))))</f>
        <v>1.2</v>
      </c>
      <c r="R145" s="188">
        <f t="shared" ref="R145:R147" si="71">AVERAGE(P145:Q145)</f>
        <v>2.6</v>
      </c>
      <c r="S145" s="188">
        <f>IF(B145="Regional crisis",((IF(VLOOKUP($C145,'Regional Crises'!$B$1:$R$66,17,FALSE)="x","x",ROUND(IF(VLOOKUP($C145,'Regional Crises'!$B$1:$R$66,17,FALSE)&gt;S$3,0,IF(VLOOKUP($C145,'Regional Crises'!$B$1:$R$66,17,FALSE)&lt;S$4,5,(S$3-VLOOKUP($C145,'Regional Crises'!$B$1:$R$66,17,FALSE))/(S$3-S$4)*5)),1)))),(IF(VLOOKUP($E145,'Country Indicator Data'!$B$4:$N$194,13,FALSE)="x","x",ROUND(IF(VLOOKUP($E145,'Country Indicator Data'!$B$4:$N$194,13,FALSE)&gt;S$3,0,IF(VLOOKUP($E145,'Country Indicator Data'!$B$4:$N$194,13,FALSE)&lt;S$4,5,(S$3-VLOOKUP($E145,'Country Indicator Data'!$B$4:$N$194,13,FALSE))/(S$3-S$4)*5)),1))))</f>
        <v>3.5</v>
      </c>
      <c r="T145" s="188">
        <f>IF(B145="Regional crisis",((IF(VLOOKUP($C145,'Regional Crises'!$B$1:$R$66,14,FALSE)="x","x",ROUND(IF(VLOOKUP($C145,'Regional Crises'!$B$1:$R$66,14,FALSE)&gt;T$3,0,IF(VLOOKUP($C145,'Regional Crises'!$B$1:$R$66,14,FALSE)&lt;T$4,5,(T$3-VLOOKUP($C145,'Regional Crises'!$B$1:$R$66,14,FALSE))/(T$3-T$4)*5)),1)))),(IF(VLOOKUP($E145,'Country Indicator Data'!$B$4:$N$194,10,FALSE)="x","x",ROUND(IF(VLOOKUP($E145,'Country Indicator Data'!$B$4:$N$194,10,FALSE)&gt;T$3,0,IF(VLOOKUP($E145,'Country Indicator Data'!$B$4:$N$194,10,FALSE)&lt;T$4,5,(T$3-VLOOKUP($E145,'Country Indicator Data'!$B$4:$N$194,10,FALSE))/(T$3-T$4)*5)),1))))</f>
        <v>3.2</v>
      </c>
      <c r="U145" s="188">
        <f>IF(B145="Regional crisis",((IF(VLOOKUP($C145,'Regional Crises'!$B$1:$R$66,15,FALSE)="x","x",ROUND(IF(VLOOKUP($C145,'Regional Crises'!$B$1:$R$66,15,FALSE)&gt;U$3,0,IF(VLOOKUP($C145,'Regional Crises'!$B$1:$R$66,15,FALSE)&lt;U$4,5,(U$3-VLOOKUP($C145,'Regional Crises'!$B$1:$R$66,15,FALSE))/(U$3-U$4)*5)),1)))),(IF(VLOOKUP($E145,'Country Indicator Data'!$B$4:$N$194,11,FALSE)="x","x",ROUND(IF(VLOOKUP($E145,'Country Indicator Data'!$B$4:$N$194,11,FALSE)&gt;U$3,0,IF(VLOOKUP($E145,'Country Indicator Data'!$B$4:$N$194,11,FALSE)&lt;U$4,5,(U$3-VLOOKUP($E145,'Country Indicator Data'!$B$4:$N$194,11,FALSE))/(U$3-U$4)*5)),1))))</f>
        <v>1.9</v>
      </c>
      <c r="V145" s="188">
        <f>IF(B145="Regional crisis",((IF(VLOOKUP($C145,'Regional Crises'!$B$1:$R$66,16,FALSE)="x","x",ROUND(IF(VLOOKUP($C145,'Regional Crises'!$B$1:$R$66,16,FALSE)&gt;V$3,0,IF(VLOOKUP($C145,'Regional Crises'!$B$1:$R$66,16,FALSE)&lt;V$4,5,(V$3-VLOOKUP($C145,'Regional Crises'!$B$1:$R$66,16,FALSE))/(V$3-V$4)*5)),1)))),(IF(VLOOKUP($E145,'Country Indicator Data'!$B$4:$N$194,12,FALSE)="x","x",ROUND(IF(VLOOKUP($E145,'Country Indicator Data'!$B$4:$N$194,12,FALSE)&gt;V$3,0,IF(VLOOKUP($E145,'Country Indicator Data'!$B$4:$N$194,12,FALSE)&lt;V$4,5,(V$3-VLOOKUP($E145,'Country Indicator Data'!$B$4:$N$194,12,FALSE))/(V$3-V$4)*5)),1))))</f>
        <v>1.9</v>
      </c>
      <c r="W145" s="188">
        <f t="shared" ref="W145:W147" si="72">IF(AND(S145="x",V145="x"),"x",ROUND(AVERAGE(S145,V145,T145,U145),1))</f>
        <v>2.6</v>
      </c>
      <c r="X145" s="188">
        <f t="shared" ref="X145:X147" si="73">ROUND(AVERAGE(O145,W145,R145),1)</f>
        <v>2.1</v>
      </c>
      <c r="Y145" s="212">
        <f>IF('Core Indicators'!FC142="x","x",IF('Core Indicators'!FC142&gt;=5,5,IF('Core Indicators'!FC142&gt;=4,4,IF('Core Indicators'!FC142&gt;=3,3,IF('Core Indicators'!FC142&gt;=2,2,IF('Core Indicators'!FC142&gt;=1,1,0))))))</f>
        <v>3</v>
      </c>
      <c r="Z145" s="188">
        <f t="shared" ref="Z145:Z147" si="74">Y145</f>
        <v>3</v>
      </c>
      <c r="AA145" s="212">
        <f>'Crisis Indicator Data'!Y142</f>
        <v>2</v>
      </c>
      <c r="AB145" s="212">
        <f>'Crisis Indicator Data'!Z142</f>
        <v>3</v>
      </c>
      <c r="AC145" s="212">
        <f>'Crisis Indicator Data'!AA142</f>
        <v>2</v>
      </c>
      <c r="AD145" s="212">
        <f>'Crisis Indicator Data'!AB142</f>
        <v>0</v>
      </c>
      <c r="AE145" s="212">
        <f t="shared" ref="AE145:AE147" si="75">IF(SUM(AA145:AD145)=0,0,IF(SUM(AA145,AB145,AC145,AD145)&lt;2,1,IF(SUM(AA145:AD145)&lt;6,2,IF(SUM(AA145:AD145)&lt;8,3,IF(SUM(AA145:AD145)&lt;10,4,5)))))</f>
        <v>3</v>
      </c>
      <c r="AF145" s="212">
        <f>'Crisis Indicator Data'!AC142</f>
        <v>0</v>
      </c>
      <c r="AG145" s="212">
        <f>'Crisis Indicator Data'!AD142</f>
        <v>2</v>
      </c>
      <c r="AH145" s="212">
        <f t="shared" ref="AH145:AH147" si="76">IF(SUM(AF145:AG145)=0,0,IF(SUM(AF145,AG145)=1,1,IF(SUM(AF145:AG145)&lt;3,2,IF(SUM(AF145:AG145)&lt;4,3,IF(SUM(AF145:AG145)&lt;5,4,5)))))</f>
        <v>2</v>
      </c>
      <c r="AI145" s="212">
        <f>'Crisis Indicator Data'!AE142</f>
        <v>2</v>
      </c>
      <c r="AJ145" s="212">
        <f>'Crisis Indicator Data'!AF142</f>
        <v>3</v>
      </c>
      <c r="AK145" s="212">
        <f>'Crisis Indicator Data'!AG142</f>
        <v>2</v>
      </c>
      <c r="AL145" s="212">
        <f t="shared" ref="AL145:AL147" si="77">IF(SUM(AI145:AK145)=0,0,IF(SUM(AI145:AK145)=1,1,IF(SUM(AI145:AK145)&lt;3,2,IF(SUM(AI145:AK145)&lt;5,3,IF(SUM(AI145:AK145)&lt;7,4,5)))))</f>
        <v>5</v>
      </c>
      <c r="AM145" s="188">
        <f t="shared" ref="AM145:AM147" si="78">IF(AA145=3,5,ROUND(AVERAGE(AE145,AH145,AL145),0))</f>
        <v>3</v>
      </c>
      <c r="AN145" s="188">
        <f t="shared" ref="AN145:AN147" si="79">IF(AND(Z145="x",AM145="x"),"x",ROUND(AVERAGE(Z145,AM145),1))</f>
        <v>3</v>
      </c>
    </row>
    <row r="146" spans="1:40" x14ac:dyDescent="0.3">
      <c r="A146" s="202" t="str">
        <f>'Crisis Indicator Data'!A143</f>
        <v>Cyclone Harold in Vanuatu</v>
      </c>
      <c r="B146" s="203" t="str">
        <f>'Crisis Indicator Data'!B143</f>
        <v>Tropical cyclone</v>
      </c>
      <c r="C146" s="203" t="str">
        <f>'Crisis Indicator Data'!C143</f>
        <v>VUT002</v>
      </c>
      <c r="D146" s="203" t="str">
        <f>'Crisis Indicator Data'!D143</f>
        <v>Vanuatu</v>
      </c>
      <c r="E146" s="204" t="str">
        <f>'Crisis Indicator Data'!E143</f>
        <v>VUT</v>
      </c>
      <c r="F146" s="188">
        <f>IF(B146="Regional crisis",(IF(VLOOKUP($C146,'Regional Crises'!$B$1:$R$66,7,FALSE)="x","x",ROUND(IF(VLOOKUP($C146,'Regional Crises'!$B$1:$R$66,7,FALSE)&gt;$F$3,5,IF(VLOOKUP($C146,'Regional Crises'!$B$1:$R$66,7,FALSE)&lt;F$4,0,($F$3-VLOOKUP($C146,'Regional Crises'!$B$1:$R$66,7,FALSE))/($F$3-$F$4)*5)),1))),IF(VLOOKUP($E146,'Country Indicator Data'!$B$4:$N$194,3,FALSE)="x","x",ROUND(IF(VLOOKUP($E146,'Country Indicator Data'!$B$4:$N$194,3,FALSE)&gt;$F$3,5,IF(VLOOKUP($E146,'Country Indicator Data'!$B$4:$N$194,3,FALSE)&lt;$F$4,0,($F$3-VLOOKUP($E146,'Country Indicator Data'!$B$4:$N$194,3,FALSE))/($F$3-$F$4)*5)),1)))</f>
        <v>0.7</v>
      </c>
      <c r="G146" s="188" t="str">
        <f>IF(B146="Regional crisis",(IF(VLOOKUP($C146,'Regional Crises'!$B$1:$R$66,9,FALSE)="x","x",ROUND(IF(VLOOKUP($C146,'Regional Crises'!$B$1:$R$66,9,FALSE)&gt;G$3,5,IF(VLOOKUP($C146,'Regional Crises'!$B$1:$R$66,9,FALSE)&lt;G$4,0,(G$3-VLOOKUP($C146,'Regional Crises'!$B$1:$R$66,9,FALSE))/(G$3-G$4)*5)),1))),IF(VLOOKUP($E146,'Country Indicator Data'!$B$4:$N$194,5,FALSE)="x","x",ROUND(IF(VLOOKUP($E146,'Country Indicator Data'!$B$4:$N$194,5,FALSE)&gt;G$3,5,IF(VLOOKUP($E146,'Country Indicator Data'!$B$4:$N$194,5,FALSE)&lt;G$4,0,(G$3-VLOOKUP($E146,'Country Indicator Data'!$B$4:$N$194,5,FALSE))/(G$3-G$4)*5)),1)))</f>
        <v>x</v>
      </c>
      <c r="H146" s="188">
        <f t="shared" si="67"/>
        <v>0.7</v>
      </c>
      <c r="I146" s="188">
        <f>IF(B146="Regional crisis",(IF(VLOOKUP($C146,'Regional Crises'!$B$1:$R$66,6,FALSE)="x","x",ROUND(IF(VLOOKUP($C146,'Regional Crises'!$B$1:$R$66,6,FALSE)&gt;I$3,5,IF(VLOOKUP($C146,'Regional Crises'!$B$1:$R$66,6,FALSE)&lt;I$4,0,5-(I$3-VLOOKUP($C146,'Regional Crises'!$B$1:$R$66,6,FALSE))/(I$3-I$4)*5)),1))),IF(VLOOKUP($E146,'Country Indicator Data'!$B$4:$N$194,2,FALSE)="x","x",ROUND(IF(VLOOKUP($E146,'Country Indicator Data'!$B$4:$N$194,2,FALSE)&gt;I$3,5,IF(VLOOKUP($E146,'Country Indicator Data'!$B$4:$N$194,2,FALSE)&lt;I$4,0,5-(I$3-VLOOKUP($E146,'Country Indicator Data'!$B$4:$N$194,2,FALSE))/(I$3-I$4)*5)),1)))</f>
        <v>0</v>
      </c>
      <c r="J146" s="188">
        <f>IF(B146="Regional crisis",(IF(VLOOKUP($C146,'Regional Crises'!$B$1:$R$66,8,FALSE)="x","x",ROUND(IF(VLOOKUP($C146,'Regional Crises'!$B$1:$R$66,8,FALSE)&gt;J$3,5,IF(VLOOKUP($C146,'Regional Crises'!$B$1:$R$66,8,FALSE)&lt;J$4,0,5-(J$3-VLOOKUP($C146,'Regional Crises'!$B$1:$R$66,8,FALSE))/(J$3-J$4)*5)),1))),IF(VLOOKUP($E146,'Country Indicator Data'!$B$4:$N$194,4,FALSE)="x","x",ROUND(IF(VLOOKUP($E146,'Country Indicator Data'!$B$4:$N$194,4,FALSE)&gt;J$3,5,IF(VLOOKUP($E146,'Country Indicator Data'!$B$4:$N$194,4,FALSE)&lt;J$4,0,5-(J$3-VLOOKUP($E146,'Country Indicator Data'!$B$4:$N$194,4,FALSE))/(J$3-J$4)*5)),1)))</f>
        <v>0</v>
      </c>
      <c r="K146" s="188">
        <f t="shared" si="68"/>
        <v>0</v>
      </c>
      <c r="L146" s="188" t="str">
        <f>IF(B146="Regional crisis",(IF(VLOOKUP($C146,'Regional Crises'!$B$1:$R$66,10,FALSE)="x","x",ROUND(IF(VLOOKUP($C146,'Regional Crises'!$B$1:$R$66,10,FALSE)&gt;L$3,5,IF(VLOOKUP($C146,'Regional Crises'!$B$1:$R$66,10,FALSE)&lt;L$4,0,5-(L$3-VLOOKUP($C146,'Regional Crises'!$B$1:$R$66,10,FALSE))/(L$3-L$4)*5)),1))),IF(VLOOKUP($E146,'Country Indicator Data'!$B$4:$N$194,6,FALSE)="x","x",ROUND(IF(VLOOKUP($E146,'Country Indicator Data'!$B$4:$N$194,6,FALSE)&gt;L$3,5,IF(VLOOKUP($E146,'Country Indicator Data'!$B$4:$N$194,6,FALSE)&lt;L$4,0,5-(L$3-VLOOKUP($E146,'Country Indicator Data'!$B$4:$N$194,6,FALSE))/(L$3-L$4)*5)),1)))</f>
        <v>x</v>
      </c>
      <c r="M146" s="188">
        <f>IF(B146="Regional crisis",(IF(VLOOKUP($C146,'Regional Crises'!$B$1:$R$66,11,FALSE)="x","x",ROUND(IF(VLOOKUP($C146,'Regional Crises'!$B$1:$R$66,11,FALSE)&gt;M$3,5,IF(VLOOKUP($C146,'Regional Crises'!$B$1:$R$66,11,FALSE)&lt;M$4,0,5-(M$3-VLOOKUP($C146,'Regional Crises'!$B$1:$R$66,11,FALSE))/(M$3-M$4)*5)),1))),IF(VLOOKUP($E146,'Country Indicator Data'!$B$4:$N$194,7,FALSE)="x","x",ROUND(IF(VLOOKUP($E146,'Country Indicator Data'!$B$4:$N$194,7,FALSE)&gt;M$3,5,IF(VLOOKUP($E146,'Country Indicator Data'!$B$4:$N$194,7,FALSE)&lt;M$4,0,5-(M$3-VLOOKUP($E146,'Country Indicator Data'!$B$4:$N$194,7,FALSE))/(M$3-M$4)*5)),1)))</f>
        <v>1.6</v>
      </c>
      <c r="N146" s="188">
        <f t="shared" si="69"/>
        <v>1.6</v>
      </c>
      <c r="O146" s="188">
        <f t="shared" si="70"/>
        <v>0.76666666666666661</v>
      </c>
      <c r="P146" s="188">
        <f>IF(B146="Regional crisis",VLOOKUP(C146,'Regional Crises'!$B$1:$R$69,12,FALSE),VLOOKUP(E146,'Country Indicator Data'!$B$4:$I$194,8,FALSE))</f>
        <v>0</v>
      </c>
      <c r="Q146" s="188">
        <f>IF($B146="Regional crisis",((IF(VLOOKUP($C146,'Regional Crises'!$B$1:$R$66,13,FALSE)="x","x",ROUND(IF(VLOOKUP($C146,'Regional Crises'!$B$1:$R$66,13,FALSE)&gt;Q$3,5,IF(VLOOKUP($C146,'Regional Crises'!$B$1:$R$66,13,FALSE)&lt;Q$4,0,5-(LOG(Q$3)-LOG(VLOOKUP($C146,'Regional Crises'!$B$1:$R$66,13,FALSE)))/(LOG(Q$3)-LOG(Q$4))*5)),1)))),(IF(VLOOKUP($E146,'Country Indicator Data'!$B$4:$N$194,9,FALSE)="x","x",ROUND(IF(VLOOKUP($E146,'Country Indicator Data'!$B$4:$N$194,9,FALSE)&gt;Q$3,5,IF(VLOOKUP($E146,'Country Indicator Data'!$B$4:$N$194,9,FALSE)&lt;Q$4,0,5-(LOG(Q$3)-LOG(VLOOKUP($E146,'Country Indicator Data'!$B$4:$N$194,9,FALSE)))/(LOG(Q$3)-LOG(Q$4))*5)),1))))</f>
        <v>0.9</v>
      </c>
      <c r="R146" s="188">
        <f t="shared" si="71"/>
        <v>0.45</v>
      </c>
      <c r="S146" s="188">
        <f>IF(B146="Regional crisis",((IF(VLOOKUP($C146,'Regional Crises'!$B$1:$R$66,17,FALSE)="x","x",ROUND(IF(VLOOKUP($C146,'Regional Crises'!$B$1:$R$66,17,FALSE)&gt;S$3,0,IF(VLOOKUP($C146,'Regional Crises'!$B$1:$R$66,17,FALSE)&lt;S$4,5,(S$3-VLOOKUP($C146,'Regional Crises'!$B$1:$R$66,17,FALSE))/(S$3-S$4)*5)),1)))),(IF(VLOOKUP($E146,'Country Indicator Data'!$B$4:$N$194,13,FALSE)="x","x",ROUND(IF(VLOOKUP($E146,'Country Indicator Data'!$B$4:$N$194,13,FALSE)&gt;S$3,0,IF(VLOOKUP($E146,'Country Indicator Data'!$B$4:$N$194,13,FALSE)&lt;S$4,5,(S$3-VLOOKUP($E146,'Country Indicator Data'!$B$4:$N$194,13,FALSE))/(S$3-S$4)*5)),1))))</f>
        <v>2.7</v>
      </c>
      <c r="T146" s="188">
        <f>IF(B146="Regional crisis",((IF(VLOOKUP($C146,'Regional Crises'!$B$1:$R$66,14,FALSE)="x","x",ROUND(IF(VLOOKUP($C146,'Regional Crises'!$B$1:$R$66,14,FALSE)&gt;T$3,0,IF(VLOOKUP($C146,'Regional Crises'!$B$1:$R$66,14,FALSE)&lt;T$4,5,(T$3-VLOOKUP($C146,'Regional Crises'!$B$1:$R$66,14,FALSE))/(T$3-T$4)*5)),1)))),(IF(VLOOKUP($E146,'Country Indicator Data'!$B$4:$N$194,10,FALSE)="x","x",ROUND(IF(VLOOKUP($E146,'Country Indicator Data'!$B$4:$N$194,10,FALSE)&gt;T$3,0,IF(VLOOKUP($E146,'Country Indicator Data'!$B$4:$N$194,10,FALSE)&lt;T$4,5,(T$3-VLOOKUP($E146,'Country Indicator Data'!$B$4:$N$194,10,FALSE))/(T$3-T$4)*5)),1))))</f>
        <v>2.2999999999999998</v>
      </c>
      <c r="U146" s="188" t="str">
        <f>IF(B146="Regional crisis",((IF(VLOOKUP($C146,'Regional Crises'!$B$1:$R$66,15,FALSE)="x","x",ROUND(IF(VLOOKUP($C146,'Regional Crises'!$B$1:$R$66,15,FALSE)&gt;U$3,0,IF(VLOOKUP($C146,'Regional Crises'!$B$1:$R$66,15,FALSE)&lt;U$4,5,(U$3-VLOOKUP($C146,'Regional Crises'!$B$1:$R$66,15,FALSE))/(U$3-U$4)*5)),1)))),(IF(VLOOKUP($E146,'Country Indicator Data'!$B$4:$N$194,11,FALSE)="x","x",ROUND(IF(VLOOKUP($E146,'Country Indicator Data'!$B$4:$N$194,11,FALSE)&gt;U$3,0,IF(VLOOKUP($E146,'Country Indicator Data'!$B$4:$N$194,11,FALSE)&lt;U$4,5,(U$3-VLOOKUP($E146,'Country Indicator Data'!$B$4:$N$194,11,FALSE))/(U$3-U$4)*5)),1))))</f>
        <v>x</v>
      </c>
      <c r="V146" s="188">
        <f>IF(B146="Regional crisis",((IF(VLOOKUP($C146,'Regional Crises'!$B$1:$R$66,16,FALSE)="x","x",ROUND(IF(VLOOKUP($C146,'Regional Crises'!$B$1:$R$66,16,FALSE)&gt;V$3,0,IF(VLOOKUP($C146,'Regional Crises'!$B$1:$R$66,16,FALSE)&lt;V$4,5,(V$3-VLOOKUP($C146,'Regional Crises'!$B$1:$R$66,16,FALSE))/(V$3-V$4)*5)),1)))),(IF(VLOOKUP($E146,'Country Indicator Data'!$B$4:$N$194,12,FALSE)="x","x",ROUND(IF(VLOOKUP($E146,'Country Indicator Data'!$B$4:$N$194,12,FALSE)&gt;V$3,0,IF(VLOOKUP($E146,'Country Indicator Data'!$B$4:$N$194,12,FALSE)&lt;V$4,5,(V$3-VLOOKUP($E146,'Country Indicator Data'!$B$4:$N$194,12,FALSE))/(V$3-V$4)*5)),1))))</f>
        <v>0.9</v>
      </c>
      <c r="W146" s="188">
        <f t="shared" si="72"/>
        <v>2</v>
      </c>
      <c r="X146" s="188">
        <f t="shared" si="73"/>
        <v>1.1000000000000001</v>
      </c>
      <c r="Y146" s="212">
        <f>IF('Core Indicators'!FC143="x","x",IF('Core Indicators'!FC143&gt;=5,5,IF('Core Indicators'!FC143&gt;=4,4,IF('Core Indicators'!FC143&gt;=3,3,IF('Core Indicators'!FC143&gt;=2,2,IF('Core Indicators'!FC143&gt;=1,1,0))))))</f>
        <v>1</v>
      </c>
      <c r="Z146" s="188">
        <f t="shared" si="74"/>
        <v>1</v>
      </c>
      <c r="AA146" s="212">
        <f>'Crisis Indicator Data'!Y143</f>
        <v>1</v>
      </c>
      <c r="AB146" s="212">
        <f>'Crisis Indicator Data'!Z143</f>
        <v>0</v>
      </c>
      <c r="AC146" s="212">
        <f>'Crisis Indicator Data'!AA143</f>
        <v>0</v>
      </c>
      <c r="AD146" s="212">
        <f>'Crisis Indicator Data'!AB143</f>
        <v>0</v>
      </c>
      <c r="AE146" s="212">
        <f t="shared" si="75"/>
        <v>1</v>
      </c>
      <c r="AF146" s="212">
        <f>'Crisis Indicator Data'!AC143</f>
        <v>0</v>
      </c>
      <c r="AG146" s="212">
        <f>'Crisis Indicator Data'!AD143</f>
        <v>0</v>
      </c>
      <c r="AH146" s="212">
        <f t="shared" si="76"/>
        <v>0</v>
      </c>
      <c r="AI146" s="212">
        <f>'Crisis Indicator Data'!AE143</f>
        <v>0</v>
      </c>
      <c r="AJ146" s="212">
        <f>'Crisis Indicator Data'!AF143</f>
        <v>0</v>
      </c>
      <c r="AK146" s="212">
        <f>'Crisis Indicator Data'!AG143</f>
        <v>3</v>
      </c>
      <c r="AL146" s="212">
        <f t="shared" si="77"/>
        <v>3</v>
      </c>
      <c r="AM146" s="188">
        <f t="shared" si="78"/>
        <v>1</v>
      </c>
      <c r="AN146" s="188">
        <f t="shared" si="79"/>
        <v>1</v>
      </c>
    </row>
    <row r="147" spans="1:40" x14ac:dyDescent="0.3">
      <c r="A147" s="202" t="str">
        <f>'Crisis Indicator Data'!A144</f>
        <v>Complex crisis in Venezuela</v>
      </c>
      <c r="B147" s="203" t="str">
        <f>'Crisis Indicator Data'!B144</f>
        <v>Complex crisis</v>
      </c>
      <c r="C147" s="203" t="str">
        <f>'Crisis Indicator Data'!C144</f>
        <v>VEN001</v>
      </c>
      <c r="D147" s="203" t="str">
        <f>'Crisis Indicator Data'!D144</f>
        <v>Venezuela</v>
      </c>
      <c r="E147" s="204" t="str">
        <f>'Crisis Indicator Data'!E144</f>
        <v>VEN</v>
      </c>
      <c r="F147" s="188">
        <f>IF(B147="Regional crisis",(IF(VLOOKUP($C147,'Regional Crises'!$B$1:$R$66,7,FALSE)="x","x",ROUND(IF(VLOOKUP($C147,'Regional Crises'!$B$1:$R$66,7,FALSE)&gt;$F$3,5,IF(VLOOKUP($C147,'Regional Crises'!$B$1:$R$66,7,FALSE)&lt;F$4,0,($F$3-VLOOKUP($C147,'Regional Crises'!$B$1:$R$66,7,FALSE))/($F$3-$F$4)*5)),1))),IF(VLOOKUP($E147,'Country Indicator Data'!$B$4:$N$194,3,FALSE)="x","x",ROUND(IF(VLOOKUP($E147,'Country Indicator Data'!$B$4:$N$194,3,FALSE)&gt;$F$3,5,IF(VLOOKUP($E147,'Country Indicator Data'!$B$4:$N$194,3,FALSE)&lt;$F$4,0,($F$3-VLOOKUP($E147,'Country Indicator Data'!$B$4:$N$194,3,FALSE))/($F$3-$F$4)*5)),1)))</f>
        <v>2.5</v>
      </c>
      <c r="G147" s="188">
        <f>IF(B147="Regional crisis",(IF(VLOOKUP($C147,'Regional Crises'!$B$1:$R$66,9,FALSE)="x","x",ROUND(IF(VLOOKUP($C147,'Regional Crises'!$B$1:$R$66,9,FALSE)&gt;G$3,5,IF(VLOOKUP($C147,'Regional Crises'!$B$1:$R$66,9,FALSE)&lt;G$4,0,(G$3-VLOOKUP($C147,'Regional Crises'!$B$1:$R$66,9,FALSE))/(G$3-G$4)*5)),1))),IF(VLOOKUP($E147,'Country Indicator Data'!$B$4:$N$194,5,FALSE)="x","x",ROUND(IF(VLOOKUP($E147,'Country Indicator Data'!$B$4:$N$194,5,FALSE)&gt;G$3,5,IF(VLOOKUP($E147,'Country Indicator Data'!$B$4:$N$194,5,FALSE)&lt;G$4,0,(G$3-VLOOKUP($E147,'Country Indicator Data'!$B$4:$N$194,5,FALSE))/(G$3-G$4)*5)),1)))</f>
        <v>3.5</v>
      </c>
      <c r="H147" s="188">
        <f t="shared" si="67"/>
        <v>3</v>
      </c>
      <c r="I147" s="188">
        <f>IF(B147="Regional crisis",(IF(VLOOKUP($C147,'Regional Crises'!$B$1:$R$66,6,FALSE)="x","x",ROUND(IF(VLOOKUP($C147,'Regional Crises'!$B$1:$R$66,6,FALSE)&gt;I$3,5,IF(VLOOKUP($C147,'Regional Crises'!$B$1:$R$66,6,FALSE)&lt;I$4,0,5-(I$3-VLOOKUP($C147,'Regional Crises'!$B$1:$R$66,6,FALSE))/(I$3-I$4)*5)),1))),IF(VLOOKUP($E147,'Country Indicator Data'!$B$4:$N$194,2,FALSE)="x","x",ROUND(IF(VLOOKUP($E147,'Country Indicator Data'!$B$4:$N$194,2,FALSE)&gt;I$3,5,IF(VLOOKUP($E147,'Country Indicator Data'!$B$4:$N$194,2,FALSE)&lt;I$4,0,5-(I$3-VLOOKUP($E147,'Country Indicator Data'!$B$4:$N$194,2,FALSE))/(I$3-I$4)*5)),1)))</f>
        <v>1.3</v>
      </c>
      <c r="J147" s="188">
        <f>IF(B147="Regional crisis",(IF(VLOOKUP($C147,'Regional Crises'!$B$1:$R$66,8,FALSE)="x","x",ROUND(IF(VLOOKUP($C147,'Regional Crises'!$B$1:$R$66,8,FALSE)&gt;J$3,5,IF(VLOOKUP($C147,'Regional Crises'!$B$1:$R$66,8,FALSE)&lt;J$4,0,5-(J$3-VLOOKUP($C147,'Regional Crises'!$B$1:$R$66,8,FALSE))/(J$3-J$4)*5)),1))),IF(VLOOKUP($E147,'Country Indicator Data'!$B$4:$N$194,4,FALSE)="x","x",ROUND(IF(VLOOKUP($E147,'Country Indicator Data'!$B$4:$N$194,4,FALSE)&gt;J$3,5,IF(VLOOKUP($E147,'Country Indicator Data'!$B$4:$N$194,4,FALSE)&lt;J$4,0,5-(J$3-VLOOKUP($E147,'Country Indicator Data'!$B$4:$N$194,4,FALSE))/(J$3-J$4)*5)),1)))</f>
        <v>1.2</v>
      </c>
      <c r="K147" s="188">
        <f t="shared" si="68"/>
        <v>1.25</v>
      </c>
      <c r="L147" s="188">
        <f>IF(B147="Regional crisis",(IF(VLOOKUP($C147,'Regional Crises'!$B$1:$R$66,10,FALSE)="x","x",ROUND(IF(VLOOKUP($C147,'Regional Crises'!$B$1:$R$66,10,FALSE)&gt;L$3,5,IF(VLOOKUP($C147,'Regional Crises'!$B$1:$R$66,10,FALSE)&lt;L$4,0,5-(L$3-VLOOKUP($C147,'Regional Crises'!$B$1:$R$66,10,FALSE))/(L$3-L$4)*5)),1))),IF(VLOOKUP($E147,'Country Indicator Data'!$B$4:$N$194,6,FALSE)="x","x",ROUND(IF(VLOOKUP($E147,'Country Indicator Data'!$B$4:$N$194,6,FALSE)&gt;L$3,5,IF(VLOOKUP($E147,'Country Indicator Data'!$B$4:$N$194,6,FALSE)&lt;L$4,0,5-(L$3-VLOOKUP($E147,'Country Indicator Data'!$B$4:$N$194,6,FALSE))/(L$3-L$4)*5)),1)))</f>
        <v>3.1</v>
      </c>
      <c r="M147" s="188">
        <f>IF(B147="Regional crisis",(IF(VLOOKUP($C147,'Regional Crises'!$B$1:$R$66,11,FALSE)="x","x",ROUND(IF(VLOOKUP($C147,'Regional Crises'!$B$1:$R$66,11,FALSE)&gt;M$3,5,IF(VLOOKUP($C147,'Regional Crises'!$B$1:$R$66,11,FALSE)&lt;M$4,0,5-(M$3-VLOOKUP($C147,'Regional Crises'!$B$1:$R$66,11,FALSE))/(M$3-M$4)*5)),1))),IF(VLOOKUP($E147,'Country Indicator Data'!$B$4:$N$194,7,FALSE)="x","x",ROUND(IF(VLOOKUP($E147,'Country Indicator Data'!$B$4:$N$194,7,FALSE)&gt;M$3,5,IF(VLOOKUP($E147,'Country Indicator Data'!$B$4:$N$194,7,FALSE)&lt;M$4,0,5-(M$3-VLOOKUP($E147,'Country Indicator Data'!$B$4:$N$194,7,FALSE))/(M$3-M$4)*5)),1)))</f>
        <v>2.7</v>
      </c>
      <c r="N147" s="188">
        <f t="shared" si="69"/>
        <v>2.9000000000000004</v>
      </c>
      <c r="O147" s="188">
        <f t="shared" si="70"/>
        <v>2.3833333333333333</v>
      </c>
      <c r="P147" s="188">
        <f>IF(B147="Regional crisis",VLOOKUP(C147,'Regional Crises'!$B$1:$R$69,12,FALSE),VLOOKUP(E147,'Country Indicator Data'!$B$4:$I$194,8,FALSE))</f>
        <v>3</v>
      </c>
      <c r="Q147" s="188">
        <f>IF($B147="Regional crisis",((IF(VLOOKUP($C147,'Regional Crises'!$B$1:$R$66,13,FALSE)="x","x",ROUND(IF(VLOOKUP($C147,'Regional Crises'!$B$1:$R$66,13,FALSE)&gt;Q$3,5,IF(VLOOKUP($C147,'Regional Crises'!$B$1:$R$66,13,FALSE)&lt;Q$4,0,5-(LOG(Q$3)-LOG(VLOOKUP($C147,'Regional Crises'!$B$1:$R$66,13,FALSE)))/(LOG(Q$3)-LOG(Q$4))*5)),1)))),(IF(VLOOKUP($E147,'Country Indicator Data'!$B$4:$N$194,9,FALSE)="x","x",ROUND(IF(VLOOKUP($E147,'Country Indicator Data'!$B$4:$N$194,9,FALSE)&gt;Q$3,5,IF(VLOOKUP($E147,'Country Indicator Data'!$B$4:$N$194,9,FALSE)&lt;Q$4,0,5-(LOG(Q$3)-LOG(VLOOKUP($E147,'Country Indicator Data'!$B$4:$N$194,9,FALSE)))/(LOG(Q$3)-LOG(Q$4))*5)),1))))</f>
        <v>5</v>
      </c>
      <c r="R147" s="188">
        <f t="shared" si="71"/>
        <v>4</v>
      </c>
      <c r="S147" s="188">
        <f>IF(B147="Regional crisis",((IF(VLOOKUP($C147,'Regional Crises'!$B$1:$R$66,17,FALSE)="x","x",ROUND(IF(VLOOKUP($C147,'Regional Crises'!$B$1:$R$66,17,FALSE)&gt;S$3,0,IF(VLOOKUP($C147,'Regional Crises'!$B$1:$R$66,17,FALSE)&lt;S$4,5,(S$3-VLOOKUP($C147,'Regional Crises'!$B$1:$R$66,17,FALSE))/(S$3-S$4)*5)),1)))),(IF(VLOOKUP($E147,'Country Indicator Data'!$B$4:$N$194,13,FALSE)="x","x",ROUND(IF(VLOOKUP($E147,'Country Indicator Data'!$B$4:$N$194,13,FALSE)&gt;S$3,0,IF(VLOOKUP($E147,'Country Indicator Data'!$B$4:$N$194,13,FALSE)&lt;S$4,5,(S$3-VLOOKUP($E147,'Country Indicator Data'!$B$4:$N$194,13,FALSE))/(S$3-S$4)*5)),1))))</f>
        <v>4.2</v>
      </c>
      <c r="T147" s="188">
        <f>IF(B147="Regional crisis",((IF(VLOOKUP($C147,'Regional Crises'!$B$1:$R$66,14,FALSE)="x","x",ROUND(IF(VLOOKUP($C147,'Regional Crises'!$B$1:$R$66,14,FALSE)&gt;T$3,0,IF(VLOOKUP($C147,'Regional Crises'!$B$1:$R$66,14,FALSE)&lt;T$4,5,(T$3-VLOOKUP($C147,'Regional Crises'!$B$1:$R$66,14,FALSE))/(T$3-T$4)*5)),1)))),(IF(VLOOKUP($E147,'Country Indicator Data'!$B$4:$N$194,10,FALSE)="x","x",ROUND(IF(VLOOKUP($E147,'Country Indicator Data'!$B$4:$N$194,10,FALSE)&gt;T$3,0,IF(VLOOKUP($E147,'Country Indicator Data'!$B$4:$N$194,10,FALSE)&lt;T$4,5,(T$3-VLOOKUP($E147,'Country Indicator Data'!$B$4:$N$194,10,FALSE))/(T$3-T$4)*5)),1))))</f>
        <v>4.8</v>
      </c>
      <c r="U147" s="188">
        <f>IF(B147="Regional crisis",((IF(VLOOKUP($C147,'Regional Crises'!$B$1:$R$66,15,FALSE)="x","x",ROUND(IF(VLOOKUP($C147,'Regional Crises'!$B$1:$R$66,15,FALSE)&gt;U$3,0,IF(VLOOKUP($C147,'Regional Crises'!$B$1:$R$66,15,FALSE)&lt;U$4,5,(U$3-VLOOKUP($C147,'Regional Crises'!$B$1:$R$66,15,FALSE))/(U$3-U$4)*5)),1)))),(IF(VLOOKUP($E147,'Country Indicator Data'!$B$4:$N$194,11,FALSE)="x","x",ROUND(IF(VLOOKUP($E147,'Country Indicator Data'!$B$4:$N$194,11,FALSE)&gt;U$3,0,IF(VLOOKUP($E147,'Country Indicator Data'!$B$4:$N$194,11,FALSE)&lt;U$4,5,(U$3-VLOOKUP($E147,'Country Indicator Data'!$B$4:$N$194,11,FALSE))/(U$3-U$4)*5)),1))))</f>
        <v>4.0999999999999996</v>
      </c>
      <c r="V147" s="188">
        <f>IF(B147="Regional crisis",((IF(VLOOKUP($C147,'Regional Crises'!$B$1:$R$66,16,FALSE)="x","x",ROUND(IF(VLOOKUP($C147,'Regional Crises'!$B$1:$R$66,16,FALSE)&gt;V$3,0,IF(VLOOKUP($C147,'Regional Crises'!$B$1:$R$66,16,FALSE)&lt;V$4,5,(V$3-VLOOKUP($C147,'Regional Crises'!$B$1:$R$66,16,FALSE))/(V$3-V$4)*5)),1)))),(IF(VLOOKUP($E147,'Country Indicator Data'!$B$4:$N$194,12,FALSE)="x","x",ROUND(IF(VLOOKUP($E147,'Country Indicator Data'!$B$4:$N$194,12,FALSE)&gt;V$3,0,IF(VLOOKUP($E147,'Country Indicator Data'!$B$4:$N$194,12,FALSE)&lt;V$4,5,(V$3-VLOOKUP($E147,'Country Indicator Data'!$B$4:$N$194,12,FALSE))/(V$3-V$4)*5)),1))))</f>
        <v>4.2</v>
      </c>
      <c r="W147" s="188">
        <f t="shared" si="72"/>
        <v>4.3</v>
      </c>
      <c r="X147" s="188">
        <f t="shared" si="73"/>
        <v>3.6</v>
      </c>
      <c r="Y147" s="212">
        <f>IF('Core Indicators'!FC144="x","x",IF('Core Indicators'!FC144&gt;=5,5,IF('Core Indicators'!FC144&gt;=4,4,IF('Core Indicators'!FC144&gt;=3,3,IF('Core Indicators'!FC144&gt;=2,2,IF('Core Indicators'!FC144&gt;=1,1,0))))))</f>
        <v>2</v>
      </c>
      <c r="Z147" s="188">
        <f t="shared" si="74"/>
        <v>2</v>
      </c>
      <c r="AA147" s="212">
        <f>'Crisis Indicator Data'!Y144</f>
        <v>2</v>
      </c>
      <c r="AB147" s="212">
        <f>'Crisis Indicator Data'!Z144</f>
        <v>2</v>
      </c>
      <c r="AC147" s="212">
        <f>'Crisis Indicator Data'!AA144</f>
        <v>3</v>
      </c>
      <c r="AD147" s="212">
        <f>'Crisis Indicator Data'!AB144</f>
        <v>0</v>
      </c>
      <c r="AE147" s="212">
        <f t="shared" si="75"/>
        <v>3</v>
      </c>
      <c r="AF147" s="212">
        <f>'Crisis Indicator Data'!AC144</f>
        <v>2</v>
      </c>
      <c r="AG147" s="212">
        <f>'Crisis Indicator Data'!AD144</f>
        <v>2</v>
      </c>
      <c r="AH147" s="212">
        <f t="shared" si="76"/>
        <v>4</v>
      </c>
      <c r="AI147" s="212">
        <f>'Crisis Indicator Data'!AE144</f>
        <v>2</v>
      </c>
      <c r="AJ147" s="212">
        <f>'Crisis Indicator Data'!AF144</f>
        <v>0</v>
      </c>
      <c r="AK147" s="212">
        <f>'Crisis Indicator Data'!AG144</f>
        <v>3</v>
      </c>
      <c r="AL147" s="212">
        <f t="shared" si="77"/>
        <v>4</v>
      </c>
      <c r="AM147" s="188">
        <f t="shared" si="78"/>
        <v>4</v>
      </c>
      <c r="AN147" s="188">
        <f t="shared" si="79"/>
        <v>3</v>
      </c>
    </row>
    <row r="148" spans="1:40" x14ac:dyDescent="0.3">
      <c r="A148" s="202" t="str">
        <f>'Crisis Indicator Data'!A145</f>
        <v>Venezuela Regional Crisis</v>
      </c>
      <c r="B148" s="203" t="str">
        <f>'Crisis Indicator Data'!B145</f>
        <v>Regional crisis</v>
      </c>
      <c r="C148" s="203" t="str">
        <f>'Crisis Indicator Data'!C145</f>
        <v>REG002</v>
      </c>
      <c r="D148" s="203" t="str">
        <f>'Crisis Indicator Data'!D145</f>
        <v>Venezuela, Brazil, Colombia, Ecuador, Peru, Trinidad and Tobago</v>
      </c>
      <c r="E148" s="204" t="str">
        <f>'Crisis Indicator Data'!E145</f>
        <v>VEN, BRA, COL, ECU, PER, TTO</v>
      </c>
      <c r="F148" s="188">
        <f>IF(B148="Regional crisis",(IF(VLOOKUP($C148,'Regional Crises'!$B$1:$R$66,7,FALSE)="x","x",ROUND(IF(VLOOKUP($C148,'Regional Crises'!$B$1:$R$66,7,FALSE)&gt;$F$3,5,IF(VLOOKUP($C148,'Regional Crises'!$B$1:$R$66,7,FALSE)&lt;F$4,0,($F$3-VLOOKUP($C148,'Regional Crises'!$B$1:$R$66,7,FALSE))/($F$3-$F$4)*5)),1))),IF(VLOOKUP($E148,'Country Indicator Data'!$B$4:$N$194,3,FALSE)="x","x",ROUND(IF(VLOOKUP($E148,'Country Indicator Data'!$B$4:$N$194,3,FALSE)&gt;$F$3,5,IF(VLOOKUP($E148,'Country Indicator Data'!$B$4:$N$194,3,FALSE)&lt;$F$4,0,($F$3-VLOOKUP($E148,'Country Indicator Data'!$B$4:$N$194,3,FALSE))/($F$3-$F$4)*5)),1)))</f>
        <v>1.5</v>
      </c>
      <c r="G148" s="188">
        <f>IF(B148="Regional crisis",(IF(VLOOKUP($C148,'Regional Crises'!$B$1:$R$66,9,FALSE)="x","x",ROUND(IF(VLOOKUP($C148,'Regional Crises'!$B$1:$R$66,9,FALSE)&gt;G$3,5,IF(VLOOKUP($C148,'Regional Crises'!$B$1:$R$66,9,FALSE)&lt;G$4,0,(G$3-VLOOKUP($C148,'Regional Crises'!$B$1:$R$66,9,FALSE))/(G$3-G$4)*5)),1))),IF(VLOOKUP($E148,'Country Indicator Data'!$B$4:$N$194,5,FALSE)="x","x",ROUND(IF(VLOOKUP($E148,'Country Indicator Data'!$B$4:$N$194,5,FALSE)&gt;G$3,5,IF(VLOOKUP($E148,'Country Indicator Data'!$B$4:$N$194,5,FALSE)&lt;G$4,0,(G$3-VLOOKUP($E148,'Country Indicator Data'!$B$4:$N$194,5,FALSE))/(G$3-G$4)*5)),1)))</f>
        <v>1.7</v>
      </c>
      <c r="H148" s="188">
        <f t="shared" ref="H148:H153" si="80">IF(AND(F148="x",G148="x"),"x",AVERAGE(F148,G148))</f>
        <v>1.6</v>
      </c>
      <c r="I148" s="188">
        <f>IF(B148="Regional crisis",(IF(VLOOKUP($C148,'Regional Crises'!$B$1:$R$66,6,FALSE)="x","x",ROUND(IF(VLOOKUP($C148,'Regional Crises'!$B$1:$R$66,6,FALSE)&gt;I$3,5,IF(VLOOKUP($C148,'Regional Crises'!$B$1:$R$66,6,FALSE)&lt;I$4,0,5-(I$3-VLOOKUP($C148,'Regional Crises'!$B$1:$R$66,6,FALSE))/(I$3-I$4)*5)),1))),IF(VLOOKUP($E148,'Country Indicator Data'!$B$4:$N$194,2,FALSE)="x","x",ROUND(IF(VLOOKUP($E148,'Country Indicator Data'!$B$4:$N$194,2,FALSE)&gt;I$3,5,IF(VLOOKUP($E148,'Country Indicator Data'!$B$4:$N$194,2,FALSE)&lt;I$4,0,5-(I$3-VLOOKUP($E148,'Country Indicator Data'!$B$4:$N$194,2,FALSE))/(I$3-I$4)*5)),1)))</f>
        <v>2.4</v>
      </c>
      <c r="J148" s="188">
        <f>IF(B148="Regional crisis",(IF(VLOOKUP($C148,'Regional Crises'!$B$1:$R$66,8,FALSE)="x","x",ROUND(IF(VLOOKUP($C148,'Regional Crises'!$B$1:$R$66,8,FALSE)&gt;J$3,5,IF(VLOOKUP($C148,'Regional Crises'!$B$1:$R$66,8,FALSE)&lt;J$4,0,5-(J$3-VLOOKUP($C148,'Regional Crises'!$B$1:$R$66,8,FALSE))/(J$3-J$4)*5)),1))),IF(VLOOKUP($E148,'Country Indicator Data'!$B$4:$N$194,4,FALSE)="x","x",ROUND(IF(VLOOKUP($E148,'Country Indicator Data'!$B$4:$N$194,4,FALSE)&gt;J$3,5,IF(VLOOKUP($E148,'Country Indicator Data'!$B$4:$N$194,4,FALSE)&lt;J$4,0,5-(J$3-VLOOKUP($E148,'Country Indicator Data'!$B$4:$N$194,4,FALSE))/(J$3-J$4)*5)),1)))</f>
        <v>2.7</v>
      </c>
      <c r="K148" s="188">
        <f t="shared" ref="K148:K153" si="81">IF(AND(I148="x",J148="x"),"x",AVERAGE(I148,J148))</f>
        <v>2.5499999999999998</v>
      </c>
      <c r="L148" s="188">
        <f>IF(B148="Regional crisis",(IF(VLOOKUP($C148,'Regional Crises'!$B$1:$R$66,10,FALSE)="x","x",ROUND(IF(VLOOKUP($C148,'Regional Crises'!$B$1:$R$66,10,FALSE)&gt;L$3,5,IF(VLOOKUP($C148,'Regional Crises'!$B$1:$R$66,10,FALSE)&lt;L$4,0,5-(L$3-VLOOKUP($C148,'Regional Crises'!$B$1:$R$66,10,FALSE))/(L$3-L$4)*5)),1))),IF(VLOOKUP($E148,'Country Indicator Data'!$B$4:$N$194,6,FALSE)="x","x",ROUND(IF(VLOOKUP($E148,'Country Indicator Data'!$B$4:$N$194,6,FALSE)&gt;L$3,5,IF(VLOOKUP($E148,'Country Indicator Data'!$B$4:$N$194,6,FALSE)&lt;L$4,0,5-(L$3-VLOOKUP($E148,'Country Indicator Data'!$B$4:$N$194,6,FALSE))/(L$3-L$4)*5)),1)))</f>
        <v>2.6</v>
      </c>
      <c r="M148" s="188">
        <f>IF(B148="Regional crisis",(IF(VLOOKUP($C148,'Regional Crises'!$B$1:$R$66,11,FALSE)="x","x",ROUND(IF(VLOOKUP($C148,'Regional Crises'!$B$1:$R$66,11,FALSE)&gt;M$3,5,IF(VLOOKUP($C148,'Regional Crises'!$B$1:$R$66,11,FALSE)&lt;M$4,0,5-(M$3-VLOOKUP($C148,'Regional Crises'!$B$1:$R$66,11,FALSE))/(M$3-M$4)*5)),1))),IF(VLOOKUP($E148,'Country Indicator Data'!$B$4:$N$194,7,FALSE)="x","x",ROUND(IF(VLOOKUP($E148,'Country Indicator Data'!$B$4:$N$194,7,FALSE)&gt;M$3,5,IF(VLOOKUP($E148,'Country Indicator Data'!$B$4:$N$194,7,FALSE)&lt;M$4,0,5-(M$3-VLOOKUP($E148,'Country Indicator Data'!$B$4:$N$194,7,FALSE))/(M$3-M$4)*5)),1)))</f>
        <v>2.9</v>
      </c>
      <c r="N148" s="188">
        <f t="shared" ref="N148:N153" si="82">IF(AND(L148="x",M148="x"),"x",AVERAGE(L148,M148))</f>
        <v>2.75</v>
      </c>
      <c r="O148" s="188">
        <f t="shared" ref="O148:O153" si="83">AVERAGE(H148,K148,N148)</f>
        <v>2.3000000000000003</v>
      </c>
      <c r="P148" s="188">
        <f>IF(B148="Regional crisis",VLOOKUP(C148,'Regional Crises'!$B$1:$R$69,12,FALSE),VLOOKUP(E148,'Country Indicator Data'!$B$4:$I$194,8,FALSE))</f>
        <v>3</v>
      </c>
      <c r="Q148" s="188" t="str">
        <f>IF($B148="Regional crisis",((IF(VLOOKUP($C148,'Regional Crises'!$B$1:$R$66,13,FALSE)="x","x",ROUND(IF(VLOOKUP($C148,'Regional Crises'!$B$1:$R$66,13,FALSE)&gt;Q$3,5,IF(VLOOKUP($C148,'Regional Crises'!$B$1:$R$66,13,FALSE)&lt;Q$4,0,5-(LOG(Q$3)-LOG(VLOOKUP($C148,'Regional Crises'!$B$1:$R$66,13,FALSE)))/(LOG(Q$3)-LOG(Q$4))*5)),1)))),(IF(VLOOKUP($E148,'Country Indicator Data'!$B$4:$N$194,9,FALSE)="x","x",ROUND(IF(VLOOKUP($E148,'Country Indicator Data'!$B$4:$N$194,9,FALSE)&gt;Q$3,5,IF(VLOOKUP($E148,'Country Indicator Data'!$B$4:$N$194,9,FALSE)&lt;Q$4,0,5-(LOG(Q$3)-LOG(VLOOKUP($E148,'Country Indicator Data'!$B$4:$N$194,9,FALSE)))/(LOG(Q$3)-LOG(Q$4))*5)),1))))</f>
        <v>x</v>
      </c>
      <c r="R148" s="188">
        <f t="shared" ref="R148:R153" si="84">AVERAGE(P148:Q148)</f>
        <v>3</v>
      </c>
      <c r="S148" s="188">
        <f>IF(B148="Regional crisis",((IF(VLOOKUP($C148,'Regional Crises'!$B$1:$R$66,17,FALSE)="x","x",ROUND(IF(VLOOKUP($C148,'Regional Crises'!$B$1:$R$66,17,FALSE)&gt;S$3,0,IF(VLOOKUP($C148,'Regional Crises'!$B$1:$R$66,17,FALSE)&lt;S$4,5,(S$3-VLOOKUP($C148,'Regional Crises'!$B$1:$R$66,17,FALSE))/(S$3-S$4)*5)),1)))),(IF(VLOOKUP($E148,'Country Indicator Data'!$B$4:$N$194,13,FALSE)="x","x",ROUND(IF(VLOOKUP($E148,'Country Indicator Data'!$B$4:$N$194,13,FALSE)&gt;S$3,0,IF(VLOOKUP($E148,'Country Indicator Data'!$B$4:$N$194,13,FALSE)&lt;S$4,5,(S$3-VLOOKUP($E148,'Country Indicator Data'!$B$4:$N$194,13,FALSE))/(S$3-S$4)*5)),1))))</f>
        <v>3.3</v>
      </c>
      <c r="T148" s="188">
        <f>IF(B148="Regional crisis",((IF(VLOOKUP($C148,'Regional Crises'!$B$1:$R$66,14,FALSE)="x","x",ROUND(IF(VLOOKUP($C148,'Regional Crises'!$B$1:$R$66,14,FALSE)&gt;T$3,0,IF(VLOOKUP($C148,'Regional Crises'!$B$1:$R$66,14,FALSE)&lt;T$4,5,(T$3-VLOOKUP($C148,'Regional Crises'!$B$1:$R$66,14,FALSE))/(T$3-T$4)*5)),1)))),(IF(VLOOKUP($E148,'Country Indicator Data'!$B$4:$N$194,10,FALSE)="x","x",ROUND(IF(VLOOKUP($E148,'Country Indicator Data'!$B$4:$N$194,10,FALSE)&gt;T$3,0,IF(VLOOKUP($E148,'Country Indicator Data'!$B$4:$N$194,10,FALSE)&lt;T$4,5,(T$3-VLOOKUP($E148,'Country Indicator Data'!$B$4:$N$194,10,FALSE))/(T$3-T$4)*5)),1))))</f>
        <v>3.2</v>
      </c>
      <c r="U148" s="188">
        <f>IF(B148="Regional crisis",((IF(VLOOKUP($C148,'Regional Crises'!$B$1:$R$66,15,FALSE)="x","x",ROUND(IF(VLOOKUP($C148,'Regional Crises'!$B$1:$R$66,15,FALSE)&gt;U$3,0,IF(VLOOKUP($C148,'Regional Crises'!$B$1:$R$66,15,FALSE)&lt;U$4,5,(U$3-VLOOKUP($C148,'Regional Crises'!$B$1:$R$66,15,FALSE))/(U$3-U$4)*5)),1)))),(IF(VLOOKUP($E148,'Country Indicator Data'!$B$4:$N$194,11,FALSE)="x","x",ROUND(IF(VLOOKUP($E148,'Country Indicator Data'!$B$4:$N$194,11,FALSE)&gt;U$3,0,IF(VLOOKUP($E148,'Country Indicator Data'!$B$4:$N$194,11,FALSE)&lt;U$4,5,(U$3-VLOOKUP($E148,'Country Indicator Data'!$B$4:$N$194,11,FALSE))/(U$3-U$4)*5)),1))))</f>
        <v>2</v>
      </c>
      <c r="V148" s="188">
        <f>IF(B148="Regional crisis",((IF(VLOOKUP($C148,'Regional Crises'!$B$1:$R$66,16,FALSE)="x","x",ROUND(IF(VLOOKUP($C148,'Regional Crises'!$B$1:$R$66,16,FALSE)&gt;V$3,0,IF(VLOOKUP($C148,'Regional Crises'!$B$1:$R$66,16,FALSE)&lt;V$4,5,(V$3-VLOOKUP($C148,'Regional Crises'!$B$1:$R$66,16,FALSE))/(V$3-V$4)*5)),1)))),(IF(VLOOKUP($E148,'Country Indicator Data'!$B$4:$N$194,12,FALSE)="x","x",ROUND(IF(VLOOKUP($E148,'Country Indicator Data'!$B$4:$N$194,12,FALSE)&gt;V$3,0,IF(VLOOKUP($E148,'Country Indicator Data'!$B$4:$N$194,12,FALSE)&lt;V$4,5,(V$3-VLOOKUP($E148,'Country Indicator Data'!$B$4:$N$194,12,FALSE))/(V$3-V$4)*5)),1))))</f>
        <v>1.9</v>
      </c>
      <c r="W148" s="188">
        <f t="shared" ref="W148:W153" si="85">IF(AND(S148="x",V148="x"),"x",ROUND(AVERAGE(S148,V148,T148,U148),1))</f>
        <v>2.6</v>
      </c>
      <c r="X148" s="188">
        <f t="shared" ref="X148:X153" si="86">ROUND(AVERAGE(O148,W148,R148),1)</f>
        <v>2.6</v>
      </c>
      <c r="Y148" s="212">
        <f>IF('Core Indicators'!FC145="x","x",IF('Core Indicators'!FC145&gt;=5,5,IF('Core Indicators'!FC145&gt;=4,4,IF('Core Indicators'!FC145&gt;=3,3,IF('Core Indicators'!FC145&gt;=2,2,IF('Core Indicators'!FC145&gt;=1,1,0))))))</f>
        <v>4</v>
      </c>
      <c r="Z148" s="188">
        <f t="shared" ref="Z148:Z153" si="87">Y148</f>
        <v>4</v>
      </c>
      <c r="AA148" s="212">
        <f>'Crisis Indicator Data'!Y145</f>
        <v>0</v>
      </c>
      <c r="AB148" s="212">
        <f>'Crisis Indicator Data'!Z145</f>
        <v>0</v>
      </c>
      <c r="AC148" s="212">
        <f>'Crisis Indicator Data'!AA145</f>
        <v>0</v>
      </c>
      <c r="AD148" s="212">
        <f>'Crisis Indicator Data'!AB145</f>
        <v>2</v>
      </c>
      <c r="AE148" s="212">
        <f t="shared" ref="AE148:AE153" si="88">IF(SUM(AA148:AD148)=0,0,IF(SUM(AA148,AB148,AC148,AD148)&lt;2,1,IF(SUM(AA148:AD148)&lt;6,2,IF(SUM(AA148:AD148)&lt;8,3,IF(SUM(AA148:AD148)&lt;10,4,5)))))</f>
        <v>2</v>
      </c>
      <c r="AF148" s="212">
        <f>'Crisis Indicator Data'!AC145</f>
        <v>0</v>
      </c>
      <c r="AG148" s="212">
        <f>'Crisis Indicator Data'!AD145</f>
        <v>0</v>
      </c>
      <c r="AH148" s="212">
        <f t="shared" ref="AH148:AH153" si="89">IF(SUM(AF148:AG148)=0,0,IF(SUM(AF148,AG148)=1,1,IF(SUM(AF148:AG148)&lt;3,2,IF(SUM(AF148:AG148)&lt;4,3,IF(SUM(AF148:AG148)&lt;5,4,5)))))</f>
        <v>0</v>
      </c>
      <c r="AI148" s="212">
        <f>'Crisis Indicator Data'!AE145</f>
        <v>0</v>
      </c>
      <c r="AJ148" s="212" t="str">
        <f>'Crisis Indicator Data'!AF145</f>
        <v>x</v>
      </c>
      <c r="AK148" s="212">
        <f>'Crisis Indicator Data'!AG145</f>
        <v>0</v>
      </c>
      <c r="AL148" s="212">
        <f t="shared" ref="AL148:AL153" si="90">IF(SUM(AI148:AK148)=0,0,IF(SUM(AI148:AK148)=1,1,IF(SUM(AI148:AK148)&lt;3,2,IF(SUM(AI148:AK148)&lt;5,3,IF(SUM(AI148:AK148)&lt;7,4,5)))))</f>
        <v>0</v>
      </c>
      <c r="AM148" s="188">
        <f t="shared" ref="AM148:AM153" si="91">IF(AA148=3,5,ROUND(AVERAGE(AE148,AH148,AL148),0))</f>
        <v>1</v>
      </c>
      <c r="AN148" s="188">
        <f t="shared" ref="AN148:AN153" si="92">IF(AND(Z148="x",AM148="x"),"x",ROUND(AVERAGE(Z148,AM148),1))</f>
        <v>2.5</v>
      </c>
    </row>
    <row r="149" spans="1:40" x14ac:dyDescent="0.3">
      <c r="A149" s="202" t="str">
        <f>'Crisis Indicator Data'!A146</f>
        <v>Floods in central Vietnam</v>
      </c>
      <c r="B149" s="203" t="str">
        <f>'Crisis Indicator Data'!B146</f>
        <v>Flood</v>
      </c>
      <c r="C149" s="203" t="str">
        <f>'Crisis Indicator Data'!C146</f>
        <v>VNM002</v>
      </c>
      <c r="D149" s="203" t="str">
        <f>'Crisis Indicator Data'!D146</f>
        <v>Vietnam</v>
      </c>
      <c r="E149" s="204" t="str">
        <f>'Crisis Indicator Data'!E146</f>
        <v>VNM</v>
      </c>
      <c r="F149" s="188">
        <f>IF(B149="Regional crisis",(IF(VLOOKUP($C149,'Regional Crises'!$B$1:$R$66,7,FALSE)="x","x",ROUND(IF(VLOOKUP($C149,'Regional Crises'!$B$1:$R$66,7,FALSE)&gt;$F$3,5,IF(VLOOKUP($C149,'Regional Crises'!$B$1:$R$66,7,FALSE)&lt;F$4,0,($F$3-VLOOKUP($C149,'Regional Crises'!$B$1:$R$66,7,FALSE))/($F$3-$F$4)*5)),1))),IF(VLOOKUP($E149,'Country Indicator Data'!$B$4:$N$194,3,FALSE)="x","x",ROUND(IF(VLOOKUP($E149,'Country Indicator Data'!$B$4:$N$194,3,FALSE)&gt;$F$3,5,IF(VLOOKUP($E149,'Country Indicator Data'!$B$4:$N$194,3,FALSE)&lt;$F$4,0,($F$3-VLOOKUP($E149,'Country Indicator Data'!$B$4:$N$194,3,FALSE))/($F$3-$F$4)*5)),1)))</f>
        <v>4.5999999999999996</v>
      </c>
      <c r="G149" s="188">
        <f>IF(B149="Regional crisis",(IF(VLOOKUP($C149,'Regional Crises'!$B$1:$R$66,9,FALSE)="x","x",ROUND(IF(VLOOKUP($C149,'Regional Crises'!$B$1:$R$66,9,FALSE)&gt;G$3,5,IF(VLOOKUP($C149,'Regional Crises'!$B$1:$R$66,9,FALSE)&lt;G$4,0,(G$3-VLOOKUP($C149,'Regional Crises'!$B$1:$R$66,9,FALSE))/(G$3-G$4)*5)),1))),IF(VLOOKUP($E149,'Country Indicator Data'!$B$4:$N$194,5,FALSE)="x","x",ROUND(IF(VLOOKUP($E149,'Country Indicator Data'!$B$4:$N$194,5,FALSE)&gt;G$3,5,IF(VLOOKUP($E149,'Country Indicator Data'!$B$4:$N$194,5,FALSE)&lt;G$4,0,(G$3-VLOOKUP($E149,'Country Indicator Data'!$B$4:$N$194,5,FALSE))/(G$3-G$4)*5)),1)))</f>
        <v>3.2</v>
      </c>
      <c r="H149" s="188">
        <f t="shared" si="80"/>
        <v>3.9</v>
      </c>
      <c r="I149" s="188">
        <f>IF(B149="Regional crisis",(IF(VLOOKUP($C149,'Regional Crises'!$B$1:$R$66,6,FALSE)="x","x",ROUND(IF(VLOOKUP($C149,'Regional Crises'!$B$1:$R$66,6,FALSE)&gt;I$3,5,IF(VLOOKUP($C149,'Regional Crises'!$B$1:$R$66,6,FALSE)&lt;I$4,0,5-(I$3-VLOOKUP($C149,'Regional Crises'!$B$1:$R$66,6,FALSE))/(I$3-I$4)*5)),1))),IF(VLOOKUP($E149,'Country Indicator Data'!$B$4:$N$194,2,FALSE)="x","x",ROUND(IF(VLOOKUP($E149,'Country Indicator Data'!$B$4:$N$194,2,FALSE)&gt;I$3,5,IF(VLOOKUP($E149,'Country Indicator Data'!$B$4:$N$194,2,FALSE)&lt;I$4,0,5-(I$3-VLOOKUP($E149,'Country Indicator Data'!$B$4:$N$194,2,FALSE))/(I$3-I$4)*5)),1)))</f>
        <v>1.4</v>
      </c>
      <c r="J149" s="188">
        <f>IF(B149="Regional crisis",(IF(VLOOKUP($C149,'Regional Crises'!$B$1:$R$66,8,FALSE)="x","x",ROUND(IF(VLOOKUP($C149,'Regional Crises'!$B$1:$R$66,8,FALSE)&gt;J$3,5,IF(VLOOKUP($C149,'Regional Crises'!$B$1:$R$66,8,FALSE)&lt;J$4,0,5-(J$3-VLOOKUP($C149,'Regional Crises'!$B$1:$R$66,8,FALSE))/(J$3-J$4)*5)),1))),IF(VLOOKUP($E149,'Country Indicator Data'!$B$4:$N$194,4,FALSE)="x","x",ROUND(IF(VLOOKUP($E149,'Country Indicator Data'!$B$4:$N$194,4,FALSE)&gt;J$3,5,IF(VLOOKUP($E149,'Country Indicator Data'!$B$4:$N$194,4,FALSE)&lt;J$4,0,5-(J$3-VLOOKUP($E149,'Country Indicator Data'!$B$4:$N$194,4,FALSE))/(J$3-J$4)*5)),1)))</f>
        <v>1</v>
      </c>
      <c r="K149" s="188">
        <f t="shared" si="81"/>
        <v>1.2</v>
      </c>
      <c r="L149" s="188">
        <f>IF(B149="Regional crisis",(IF(VLOOKUP($C149,'Regional Crises'!$B$1:$R$66,10,FALSE)="x","x",ROUND(IF(VLOOKUP($C149,'Regional Crises'!$B$1:$R$66,10,FALSE)&gt;L$3,5,IF(VLOOKUP($C149,'Regional Crises'!$B$1:$R$66,10,FALSE)&lt;L$4,0,5-(L$3-VLOOKUP($C149,'Regional Crises'!$B$1:$R$66,10,FALSE))/(L$3-L$4)*5)),1))),IF(VLOOKUP($E149,'Country Indicator Data'!$B$4:$N$194,6,FALSE)="x","x",ROUND(IF(VLOOKUP($E149,'Country Indicator Data'!$B$4:$N$194,6,FALSE)&gt;L$3,5,IF(VLOOKUP($E149,'Country Indicator Data'!$B$4:$N$194,6,FALSE)&lt;L$4,0,5-(L$3-VLOOKUP($E149,'Country Indicator Data'!$B$4:$N$194,6,FALSE))/(L$3-L$4)*5)),1)))</f>
        <v>2.1</v>
      </c>
      <c r="M149" s="188">
        <f>IF(B149="Regional crisis",(IF(VLOOKUP($C149,'Regional Crises'!$B$1:$R$66,11,FALSE)="x","x",ROUND(IF(VLOOKUP($C149,'Regional Crises'!$B$1:$R$66,11,FALSE)&gt;M$3,5,IF(VLOOKUP($C149,'Regional Crises'!$B$1:$R$66,11,FALSE)&lt;M$4,0,5-(M$3-VLOOKUP($C149,'Regional Crises'!$B$1:$R$66,11,FALSE))/(M$3-M$4)*5)),1))),IF(VLOOKUP($E149,'Country Indicator Data'!$B$4:$N$194,7,FALSE)="x","x",ROUND(IF(VLOOKUP($E149,'Country Indicator Data'!$B$4:$N$194,7,FALSE)&gt;M$3,5,IF(VLOOKUP($E149,'Country Indicator Data'!$B$4:$N$194,7,FALSE)&lt;M$4,0,5-(M$3-VLOOKUP($E149,'Country Indicator Data'!$B$4:$N$194,7,FALSE))/(M$3-M$4)*5)),1)))</f>
        <v>1.3</v>
      </c>
      <c r="N149" s="188">
        <f t="shared" si="82"/>
        <v>1.7000000000000002</v>
      </c>
      <c r="O149" s="188">
        <f t="shared" si="83"/>
        <v>2.2666666666666666</v>
      </c>
      <c r="P149" s="188">
        <f>IF(B149="Regional crisis",VLOOKUP(C149,'Regional Crises'!$B$1:$R$69,12,FALSE),VLOOKUP(E149,'Country Indicator Data'!$B$4:$I$194,8,FALSE))</f>
        <v>5</v>
      </c>
      <c r="Q149" s="188">
        <f>IF($B149="Regional crisis",((IF(VLOOKUP($C149,'Regional Crises'!$B$1:$R$66,13,FALSE)="x","x",ROUND(IF(VLOOKUP($C149,'Regional Crises'!$B$1:$R$66,13,FALSE)&gt;Q$3,5,IF(VLOOKUP($C149,'Regional Crises'!$B$1:$R$66,13,FALSE)&lt;Q$4,0,5-(LOG(Q$3)-LOG(VLOOKUP($C149,'Regional Crises'!$B$1:$R$66,13,FALSE)))/(LOG(Q$3)-LOG(Q$4))*5)),1)))),(IF(VLOOKUP($E149,'Country Indicator Data'!$B$4:$N$194,9,FALSE)="x","x",ROUND(IF(VLOOKUP($E149,'Country Indicator Data'!$B$4:$N$194,9,FALSE)&gt;Q$3,5,IF(VLOOKUP($E149,'Country Indicator Data'!$B$4:$N$194,9,FALSE)&lt;Q$4,0,5-(LOG(Q$3)-LOG(VLOOKUP($E149,'Country Indicator Data'!$B$4:$N$194,9,FALSE)))/(LOG(Q$3)-LOG(Q$4))*5)),1))))</f>
        <v>3.4</v>
      </c>
      <c r="R149" s="188">
        <f t="shared" si="84"/>
        <v>4.2</v>
      </c>
      <c r="S149" s="188">
        <f>IF(B149="Regional crisis",((IF(VLOOKUP($C149,'Regional Crises'!$B$1:$R$66,17,FALSE)="x","x",ROUND(IF(VLOOKUP($C149,'Regional Crises'!$B$1:$R$66,17,FALSE)&gt;S$3,0,IF(VLOOKUP($C149,'Regional Crises'!$B$1:$R$66,17,FALSE)&lt;S$4,5,(S$3-VLOOKUP($C149,'Regional Crises'!$B$1:$R$66,17,FALSE))/(S$3-S$4)*5)),1)))),(IF(VLOOKUP($E149,'Country Indicator Data'!$B$4:$N$194,13,FALSE)="x","x",ROUND(IF(VLOOKUP($E149,'Country Indicator Data'!$B$4:$N$194,13,FALSE)&gt;S$3,0,IF(VLOOKUP($E149,'Country Indicator Data'!$B$4:$N$194,13,FALSE)&lt;S$4,5,(S$3-VLOOKUP($E149,'Country Indicator Data'!$B$4:$N$194,13,FALSE))/(S$3-S$4)*5)),1))))</f>
        <v>3.2</v>
      </c>
      <c r="T149" s="188">
        <f>IF(B149="Regional crisis",((IF(VLOOKUP($C149,'Regional Crises'!$B$1:$R$66,14,FALSE)="x","x",ROUND(IF(VLOOKUP($C149,'Regional Crises'!$B$1:$R$66,14,FALSE)&gt;T$3,0,IF(VLOOKUP($C149,'Regional Crises'!$B$1:$R$66,14,FALSE)&lt;T$4,5,(T$3-VLOOKUP($C149,'Regional Crises'!$B$1:$R$66,14,FALSE))/(T$3-T$4)*5)),1)))),(IF(VLOOKUP($E149,'Country Indicator Data'!$B$4:$N$194,10,FALSE)="x","x",ROUND(IF(VLOOKUP($E149,'Country Indicator Data'!$B$4:$N$194,10,FALSE)&gt;T$3,0,IF(VLOOKUP($E149,'Country Indicator Data'!$B$4:$N$194,10,FALSE)&lt;T$4,5,(T$3-VLOOKUP($E149,'Country Indicator Data'!$B$4:$N$194,10,FALSE))/(T$3-T$4)*5)),1))))</f>
        <v>2.5</v>
      </c>
      <c r="U149" s="188">
        <f>IF(B149="Regional crisis",((IF(VLOOKUP($C149,'Regional Crises'!$B$1:$R$66,15,FALSE)="x","x",ROUND(IF(VLOOKUP($C149,'Regional Crises'!$B$1:$R$66,15,FALSE)&gt;U$3,0,IF(VLOOKUP($C149,'Regional Crises'!$B$1:$R$66,15,FALSE)&lt;U$4,5,(U$3-VLOOKUP($C149,'Regional Crises'!$B$1:$R$66,15,FALSE))/(U$3-U$4)*5)),1)))),(IF(VLOOKUP($E149,'Country Indicator Data'!$B$4:$N$194,11,FALSE)="x","x",ROUND(IF(VLOOKUP($E149,'Country Indicator Data'!$B$4:$N$194,11,FALSE)&gt;U$3,0,IF(VLOOKUP($E149,'Country Indicator Data'!$B$4:$N$194,11,FALSE)&lt;U$4,5,(U$3-VLOOKUP($E149,'Country Indicator Data'!$B$4:$N$194,11,FALSE))/(U$3-U$4)*5)),1))))</f>
        <v>3.5</v>
      </c>
      <c r="V149" s="188">
        <f>IF(B149="Regional crisis",((IF(VLOOKUP($C149,'Regional Crises'!$B$1:$R$66,16,FALSE)="x","x",ROUND(IF(VLOOKUP($C149,'Regional Crises'!$B$1:$R$66,16,FALSE)&gt;V$3,0,IF(VLOOKUP($C149,'Regional Crises'!$B$1:$R$66,16,FALSE)&lt;V$4,5,(V$3-VLOOKUP($C149,'Regional Crises'!$B$1:$R$66,16,FALSE))/(V$3-V$4)*5)),1)))),(IF(VLOOKUP($E149,'Country Indicator Data'!$B$4:$N$194,12,FALSE)="x","x",ROUND(IF(VLOOKUP($E149,'Country Indicator Data'!$B$4:$N$194,12,FALSE)&gt;V$3,0,IF(VLOOKUP($E149,'Country Indicator Data'!$B$4:$N$194,12,FALSE)&lt;V$4,5,(V$3-VLOOKUP($E149,'Country Indicator Data'!$B$4:$N$194,12,FALSE))/(V$3-V$4)*5)),1))))</f>
        <v>4</v>
      </c>
      <c r="W149" s="188">
        <f t="shared" si="85"/>
        <v>3.3</v>
      </c>
      <c r="X149" s="188">
        <f t="shared" si="86"/>
        <v>3.3</v>
      </c>
      <c r="Y149" s="212">
        <f>IF('Core Indicators'!FC146="x","x",IF('Core Indicators'!FC146&gt;=5,5,IF('Core Indicators'!FC146&gt;=4,4,IF('Core Indicators'!FC146&gt;=3,3,IF('Core Indicators'!FC146&gt;=2,2,IF('Core Indicators'!FC146&gt;=1,1,0))))))</f>
        <v>2</v>
      </c>
      <c r="Z149" s="188">
        <f t="shared" si="87"/>
        <v>2</v>
      </c>
      <c r="AA149" s="212">
        <f>'Crisis Indicator Data'!Y146</f>
        <v>0</v>
      </c>
      <c r="AB149" s="212">
        <f>'Crisis Indicator Data'!Z146</f>
        <v>0</v>
      </c>
      <c r="AC149" s="212">
        <f>'Crisis Indicator Data'!AA146</f>
        <v>0</v>
      </c>
      <c r="AD149" s="212">
        <f>'Crisis Indicator Data'!AB146</f>
        <v>0</v>
      </c>
      <c r="AE149" s="212">
        <f t="shared" si="88"/>
        <v>0</v>
      </c>
      <c r="AF149" s="212">
        <f>'Crisis Indicator Data'!AC146</f>
        <v>0</v>
      </c>
      <c r="AG149" s="212">
        <f>'Crisis Indicator Data'!AD146</f>
        <v>0</v>
      </c>
      <c r="AH149" s="212">
        <f t="shared" si="89"/>
        <v>0</v>
      </c>
      <c r="AI149" s="212">
        <f>'Crisis Indicator Data'!AE146</f>
        <v>2</v>
      </c>
      <c r="AJ149" s="212">
        <f>'Crisis Indicator Data'!AF146</f>
        <v>0</v>
      </c>
      <c r="AK149" s="212">
        <f>'Crisis Indicator Data'!AG146</f>
        <v>3</v>
      </c>
      <c r="AL149" s="212">
        <f t="shared" si="90"/>
        <v>4</v>
      </c>
      <c r="AM149" s="188">
        <f t="shared" si="91"/>
        <v>1</v>
      </c>
      <c r="AN149" s="188">
        <f t="shared" si="92"/>
        <v>1.5</v>
      </c>
    </row>
    <row r="150" spans="1:40" x14ac:dyDescent="0.3">
      <c r="A150" s="202" t="str">
        <f>'Crisis Indicator Data'!A147</f>
        <v>Conflict in Yemen</v>
      </c>
      <c r="B150" s="203" t="str">
        <f>'Crisis Indicator Data'!B147</f>
        <v>Complex crisis</v>
      </c>
      <c r="C150" s="203" t="str">
        <f>'Crisis Indicator Data'!C147</f>
        <v>YEM001</v>
      </c>
      <c r="D150" s="203" t="str">
        <f>'Crisis Indicator Data'!D147</f>
        <v>Yemen</v>
      </c>
      <c r="E150" s="204" t="str">
        <f>'Crisis Indicator Data'!E147</f>
        <v>YEM</v>
      </c>
      <c r="F150" s="188">
        <f>IF(B150="Regional crisis",(IF(VLOOKUP($C150,'Regional Crises'!$B$1:$R$66,7,FALSE)="x","x",ROUND(IF(VLOOKUP($C150,'Regional Crises'!$B$1:$R$66,7,FALSE)&gt;$F$3,5,IF(VLOOKUP($C150,'Regional Crises'!$B$1:$R$66,7,FALSE)&lt;F$4,0,($F$3-VLOOKUP($C150,'Regional Crises'!$B$1:$R$66,7,FALSE))/($F$3-$F$4)*5)),1))),IF(VLOOKUP($E150,'Country Indicator Data'!$B$4:$N$194,3,FALSE)="x","x",ROUND(IF(VLOOKUP($E150,'Country Indicator Data'!$B$4:$N$194,3,FALSE)&gt;$F$3,5,IF(VLOOKUP($E150,'Country Indicator Data'!$B$4:$N$194,3,FALSE)&lt;$F$4,0,($F$3-VLOOKUP($E150,'Country Indicator Data'!$B$4:$N$194,3,FALSE))/($F$3-$F$4)*5)),1)))</f>
        <v>4.3</v>
      </c>
      <c r="G150" s="188">
        <f>IF(B150="Regional crisis",(IF(VLOOKUP($C150,'Regional Crises'!$B$1:$R$66,9,FALSE)="x","x",ROUND(IF(VLOOKUP($C150,'Regional Crises'!$B$1:$R$66,9,FALSE)&gt;G$3,5,IF(VLOOKUP($C150,'Regional Crises'!$B$1:$R$66,9,FALSE)&lt;G$4,0,(G$3-VLOOKUP($C150,'Regional Crises'!$B$1:$R$66,9,FALSE))/(G$3-G$4)*5)),1))),IF(VLOOKUP($E150,'Country Indicator Data'!$B$4:$N$194,5,FALSE)="x","x",ROUND(IF(VLOOKUP($E150,'Country Indicator Data'!$B$4:$N$194,5,FALSE)&gt;G$3,5,IF(VLOOKUP($E150,'Country Indicator Data'!$B$4:$N$194,5,FALSE)&lt;G$4,0,(G$3-VLOOKUP($E150,'Country Indicator Data'!$B$4:$N$194,5,FALSE))/(G$3-G$4)*5)),1)))</f>
        <v>4.3</v>
      </c>
      <c r="H150" s="188">
        <f t="shared" si="80"/>
        <v>4.3</v>
      </c>
      <c r="I150" s="188">
        <f>IF(B150="Regional crisis",(IF(VLOOKUP($C150,'Regional Crises'!$B$1:$R$66,6,FALSE)="x","x",ROUND(IF(VLOOKUP($C150,'Regional Crises'!$B$1:$R$66,6,FALSE)&gt;I$3,5,IF(VLOOKUP($C150,'Regional Crises'!$B$1:$R$66,6,FALSE)&lt;I$4,0,5-(I$3-VLOOKUP($C150,'Regional Crises'!$B$1:$R$66,6,FALSE))/(I$3-I$4)*5)),1))),IF(VLOOKUP($E150,'Country Indicator Data'!$B$4:$N$194,2,FALSE)="x","x",ROUND(IF(VLOOKUP($E150,'Country Indicator Data'!$B$4:$N$194,2,FALSE)&gt;I$3,5,IF(VLOOKUP($E150,'Country Indicator Data'!$B$4:$N$194,2,FALSE)&lt;I$4,0,5-(I$3-VLOOKUP($E150,'Country Indicator Data'!$B$4:$N$194,2,FALSE))/(I$3-I$4)*5)),1)))</f>
        <v>3.1</v>
      </c>
      <c r="J150" s="188">
        <f>IF(B150="Regional crisis",(IF(VLOOKUP($C150,'Regional Crises'!$B$1:$R$66,8,FALSE)="x","x",ROUND(IF(VLOOKUP($C150,'Regional Crises'!$B$1:$R$66,8,FALSE)&gt;J$3,5,IF(VLOOKUP($C150,'Regional Crises'!$B$1:$R$66,8,FALSE)&lt;J$4,0,5-(J$3-VLOOKUP($C150,'Regional Crises'!$B$1:$R$66,8,FALSE))/(J$3-J$4)*5)),1))),IF(VLOOKUP($E150,'Country Indicator Data'!$B$4:$N$194,4,FALSE)="x","x",ROUND(IF(VLOOKUP($E150,'Country Indicator Data'!$B$4:$N$194,4,FALSE)&gt;J$3,5,IF(VLOOKUP($E150,'Country Indicator Data'!$B$4:$N$194,4,FALSE)&lt;J$4,0,5-(J$3-VLOOKUP($E150,'Country Indicator Data'!$B$4:$N$194,4,FALSE))/(J$3-J$4)*5)),1)))</f>
        <v>0</v>
      </c>
      <c r="K150" s="188">
        <f t="shared" si="81"/>
        <v>1.55</v>
      </c>
      <c r="L150" s="188">
        <f>IF(B150="Regional crisis",(IF(VLOOKUP($C150,'Regional Crises'!$B$1:$R$66,10,FALSE)="x","x",ROUND(IF(VLOOKUP($C150,'Regional Crises'!$B$1:$R$66,10,FALSE)&gt;L$3,5,IF(VLOOKUP($C150,'Regional Crises'!$B$1:$R$66,10,FALSE)&lt;L$4,0,5-(L$3-VLOOKUP($C150,'Regional Crises'!$B$1:$R$66,10,FALSE))/(L$3-L$4)*5)),1))),IF(VLOOKUP($E150,'Country Indicator Data'!$B$4:$N$194,6,FALSE)="x","x",ROUND(IF(VLOOKUP($E150,'Country Indicator Data'!$B$4:$N$194,6,FALSE)&gt;L$3,5,IF(VLOOKUP($E150,'Country Indicator Data'!$B$4:$N$194,6,FALSE)&lt;L$4,0,5-(L$3-VLOOKUP($E150,'Country Indicator Data'!$B$4:$N$194,6,FALSE))/(L$3-L$4)*5)),1)))</f>
        <v>5</v>
      </c>
      <c r="M150" s="188">
        <f>IF(B150="Regional crisis",(IF(VLOOKUP($C150,'Regional Crises'!$B$1:$R$66,11,FALSE)="x","x",ROUND(IF(VLOOKUP($C150,'Regional Crises'!$B$1:$R$66,11,FALSE)&gt;M$3,5,IF(VLOOKUP($C150,'Regional Crises'!$B$1:$R$66,11,FALSE)&lt;M$4,0,5-(M$3-VLOOKUP($C150,'Regional Crises'!$B$1:$R$66,11,FALSE))/(M$3-M$4)*5)),1))),IF(VLOOKUP($E150,'Country Indicator Data'!$B$4:$N$194,7,FALSE)="x","x",ROUND(IF(VLOOKUP($E150,'Country Indicator Data'!$B$4:$N$194,7,FALSE)&gt;M$3,5,IF(VLOOKUP($E150,'Country Indicator Data'!$B$4:$N$194,7,FALSE)&lt;M$4,0,5-(M$3-VLOOKUP($E150,'Country Indicator Data'!$B$4:$N$194,7,FALSE))/(M$3-M$4)*5)),1)))</f>
        <v>1.5</v>
      </c>
      <c r="N150" s="188">
        <f t="shared" si="82"/>
        <v>3.25</v>
      </c>
      <c r="O150" s="188">
        <f t="shared" si="83"/>
        <v>3.0333333333333332</v>
      </c>
      <c r="P150" s="188">
        <f>IF(B150="Regional crisis",VLOOKUP(C150,'Regional Crises'!$B$1:$R$69,12,FALSE),VLOOKUP(E150,'Country Indicator Data'!$B$4:$I$194,8,FALSE))</f>
        <v>3</v>
      </c>
      <c r="Q150" s="188">
        <f>IF($B150="Regional crisis",((IF(VLOOKUP($C150,'Regional Crises'!$B$1:$R$66,13,FALSE)="x","x",ROUND(IF(VLOOKUP($C150,'Regional Crises'!$B$1:$R$66,13,FALSE)&gt;Q$3,5,IF(VLOOKUP($C150,'Regional Crises'!$B$1:$R$66,13,FALSE)&lt;Q$4,0,5-(LOG(Q$3)-LOG(VLOOKUP($C150,'Regional Crises'!$B$1:$R$66,13,FALSE)))/(LOG(Q$3)-LOG(Q$4))*5)),1)))),(IF(VLOOKUP($E150,'Country Indicator Data'!$B$4:$N$194,9,FALSE)="x","x",ROUND(IF(VLOOKUP($E150,'Country Indicator Data'!$B$4:$N$194,9,FALSE)&gt;Q$3,5,IF(VLOOKUP($E150,'Country Indicator Data'!$B$4:$N$194,9,FALSE)&lt;Q$4,0,5-(LOG(Q$3)-LOG(VLOOKUP($E150,'Country Indicator Data'!$B$4:$N$194,9,FALSE)))/(LOG(Q$3)-LOG(Q$4))*5)),1))))</f>
        <v>5</v>
      </c>
      <c r="R150" s="188">
        <f t="shared" si="84"/>
        <v>4</v>
      </c>
      <c r="S150" s="188">
        <f>IF(B150="Regional crisis",((IF(VLOOKUP($C150,'Regional Crises'!$B$1:$R$66,17,FALSE)="x","x",ROUND(IF(VLOOKUP($C150,'Regional Crises'!$B$1:$R$66,17,FALSE)&gt;S$3,0,IF(VLOOKUP($C150,'Regional Crises'!$B$1:$R$66,17,FALSE)&lt;S$4,5,(S$3-VLOOKUP($C150,'Regional Crises'!$B$1:$R$66,17,FALSE))/(S$3-S$4)*5)),1)))),(IF(VLOOKUP($E150,'Country Indicator Data'!$B$4:$N$194,13,FALSE)="x","x",ROUND(IF(VLOOKUP($E150,'Country Indicator Data'!$B$4:$N$194,13,FALSE)&gt;S$3,0,IF(VLOOKUP($E150,'Country Indicator Data'!$B$4:$N$194,13,FALSE)&lt;S$4,5,(S$3-VLOOKUP($E150,'Country Indicator Data'!$B$4:$N$194,13,FALSE))/(S$3-S$4)*5)),1))))</f>
        <v>4.3</v>
      </c>
      <c r="T150" s="188">
        <f>IF(B150="Regional crisis",((IF(VLOOKUP($C150,'Regional Crises'!$B$1:$R$66,14,FALSE)="x","x",ROUND(IF(VLOOKUP($C150,'Regional Crises'!$B$1:$R$66,14,FALSE)&gt;T$3,0,IF(VLOOKUP($C150,'Regional Crises'!$B$1:$R$66,14,FALSE)&lt;T$4,5,(T$3-VLOOKUP($C150,'Regional Crises'!$B$1:$R$66,14,FALSE))/(T$3-T$4)*5)),1)))),(IF(VLOOKUP($E150,'Country Indicator Data'!$B$4:$N$194,10,FALSE)="x","x",ROUND(IF(VLOOKUP($E150,'Country Indicator Data'!$B$4:$N$194,10,FALSE)&gt;T$3,0,IF(VLOOKUP($E150,'Country Indicator Data'!$B$4:$N$194,10,FALSE)&lt;T$4,5,(T$3-VLOOKUP($E150,'Country Indicator Data'!$B$4:$N$194,10,FALSE))/(T$3-T$4)*5)),1))))</f>
        <v>4.3</v>
      </c>
      <c r="U150" s="188">
        <f>IF(B150="Regional crisis",((IF(VLOOKUP($C150,'Regional Crises'!$B$1:$R$66,15,FALSE)="x","x",ROUND(IF(VLOOKUP($C150,'Regional Crises'!$B$1:$R$66,15,FALSE)&gt;U$3,0,IF(VLOOKUP($C150,'Regional Crises'!$B$1:$R$66,15,FALSE)&lt;U$4,5,(U$3-VLOOKUP($C150,'Regional Crises'!$B$1:$R$66,15,FALSE))/(U$3-U$4)*5)),1)))),(IF(VLOOKUP($E150,'Country Indicator Data'!$B$4:$N$194,11,FALSE)="x","x",ROUND(IF(VLOOKUP($E150,'Country Indicator Data'!$B$4:$N$194,11,FALSE)&gt;U$3,0,IF(VLOOKUP($E150,'Country Indicator Data'!$B$4:$N$194,11,FALSE)&lt;U$4,5,(U$3-VLOOKUP($E150,'Country Indicator Data'!$B$4:$N$194,11,FALSE))/(U$3-U$4)*5)),1))))</f>
        <v>4.4000000000000004</v>
      </c>
      <c r="V150" s="188">
        <f>IF(B150="Regional crisis",((IF(VLOOKUP($C150,'Regional Crises'!$B$1:$R$66,16,FALSE)="x","x",ROUND(IF(VLOOKUP($C150,'Regional Crises'!$B$1:$R$66,16,FALSE)&gt;V$3,0,IF(VLOOKUP($C150,'Regional Crises'!$B$1:$R$66,16,FALSE)&lt;V$4,5,(V$3-VLOOKUP($C150,'Regional Crises'!$B$1:$R$66,16,FALSE))/(V$3-V$4)*5)),1)))),(IF(VLOOKUP($E150,'Country Indicator Data'!$B$4:$N$194,12,FALSE)="x","x",ROUND(IF(VLOOKUP($E150,'Country Indicator Data'!$B$4:$N$194,12,FALSE)&gt;V$3,0,IF(VLOOKUP($E150,'Country Indicator Data'!$B$4:$N$194,12,FALSE)&lt;V$4,5,(V$3-VLOOKUP($E150,'Country Indicator Data'!$B$4:$N$194,12,FALSE))/(V$3-V$4)*5)),1))))</f>
        <v>4.5</v>
      </c>
      <c r="W150" s="188">
        <f t="shared" si="85"/>
        <v>4.4000000000000004</v>
      </c>
      <c r="X150" s="188">
        <f t="shared" si="86"/>
        <v>3.8</v>
      </c>
      <c r="Y150" s="212">
        <f>IF('Core Indicators'!FC147="x","x",IF('Core Indicators'!FC147&gt;=5,5,IF('Core Indicators'!FC147&gt;=4,4,IF('Core Indicators'!FC147&gt;=3,3,IF('Core Indicators'!FC147&gt;=2,2,IF('Core Indicators'!FC147&gt;=1,1,0))))))</f>
        <v>5</v>
      </c>
      <c r="Z150" s="188">
        <f t="shared" si="87"/>
        <v>5</v>
      </c>
      <c r="AA150" s="212">
        <f>'Crisis Indicator Data'!Y147</f>
        <v>2</v>
      </c>
      <c r="AB150" s="212">
        <f>'Crisis Indicator Data'!Z147</f>
        <v>3</v>
      </c>
      <c r="AC150" s="212">
        <f>'Crisis Indicator Data'!AA147</f>
        <v>3</v>
      </c>
      <c r="AD150" s="212">
        <f>'Crisis Indicator Data'!AB147</f>
        <v>3</v>
      </c>
      <c r="AE150" s="212">
        <f t="shared" si="88"/>
        <v>5</v>
      </c>
      <c r="AF150" s="212">
        <f>'Crisis Indicator Data'!AC147</f>
        <v>2</v>
      </c>
      <c r="AG150" s="212">
        <f>'Crisis Indicator Data'!AD147</f>
        <v>3</v>
      </c>
      <c r="AH150" s="212">
        <f t="shared" si="89"/>
        <v>5</v>
      </c>
      <c r="AI150" s="212">
        <f>'Crisis Indicator Data'!AE147</f>
        <v>3</v>
      </c>
      <c r="AJ150" s="212">
        <f>'Crisis Indicator Data'!AF147</f>
        <v>3</v>
      </c>
      <c r="AK150" s="212">
        <f>'Crisis Indicator Data'!AG147</f>
        <v>3</v>
      </c>
      <c r="AL150" s="212">
        <f t="shared" si="90"/>
        <v>5</v>
      </c>
      <c r="AM150" s="188">
        <f t="shared" si="91"/>
        <v>5</v>
      </c>
      <c r="AN150" s="188">
        <f t="shared" si="92"/>
        <v>5</v>
      </c>
    </row>
    <row r="151" spans="1:40" x14ac:dyDescent="0.3">
      <c r="A151" s="202" t="str">
        <f>'Crisis Indicator Data'!A148</f>
        <v>Mixed migration flows in Yemen</v>
      </c>
      <c r="B151" s="203" t="str">
        <f>'Crisis Indicator Data'!B148</f>
        <v>International displacement</v>
      </c>
      <c r="C151" s="203" t="str">
        <f>'Crisis Indicator Data'!C148</f>
        <v>YEM002</v>
      </c>
      <c r="D151" s="203" t="str">
        <f>'Crisis Indicator Data'!D148</f>
        <v>Yemen</v>
      </c>
      <c r="E151" s="204" t="str">
        <f>'Crisis Indicator Data'!E148</f>
        <v>YEM</v>
      </c>
      <c r="F151" s="188">
        <f>IF(B151="Regional crisis",(IF(VLOOKUP($C151,'Regional Crises'!$B$1:$R$66,7,FALSE)="x","x",ROUND(IF(VLOOKUP($C151,'Regional Crises'!$B$1:$R$66,7,FALSE)&gt;$F$3,5,IF(VLOOKUP($C151,'Regional Crises'!$B$1:$R$66,7,FALSE)&lt;F$4,0,($F$3-VLOOKUP($C151,'Regional Crises'!$B$1:$R$66,7,FALSE))/($F$3-$F$4)*5)),1))),IF(VLOOKUP($E151,'Country Indicator Data'!$B$4:$N$194,3,FALSE)="x","x",ROUND(IF(VLOOKUP($E151,'Country Indicator Data'!$B$4:$N$194,3,FALSE)&gt;$F$3,5,IF(VLOOKUP($E151,'Country Indicator Data'!$B$4:$N$194,3,FALSE)&lt;$F$4,0,($F$3-VLOOKUP($E151,'Country Indicator Data'!$B$4:$N$194,3,FALSE))/($F$3-$F$4)*5)),1)))</f>
        <v>4.3</v>
      </c>
      <c r="G151" s="188">
        <f>IF(B151="Regional crisis",(IF(VLOOKUP($C151,'Regional Crises'!$B$1:$R$66,9,FALSE)="x","x",ROUND(IF(VLOOKUP($C151,'Regional Crises'!$B$1:$R$66,9,FALSE)&gt;G$3,5,IF(VLOOKUP($C151,'Regional Crises'!$B$1:$R$66,9,FALSE)&lt;G$4,0,(G$3-VLOOKUP($C151,'Regional Crises'!$B$1:$R$66,9,FALSE))/(G$3-G$4)*5)),1))),IF(VLOOKUP($E151,'Country Indicator Data'!$B$4:$N$194,5,FALSE)="x","x",ROUND(IF(VLOOKUP($E151,'Country Indicator Data'!$B$4:$N$194,5,FALSE)&gt;G$3,5,IF(VLOOKUP($E151,'Country Indicator Data'!$B$4:$N$194,5,FALSE)&lt;G$4,0,(G$3-VLOOKUP($E151,'Country Indicator Data'!$B$4:$N$194,5,FALSE))/(G$3-G$4)*5)),1)))</f>
        <v>4.3</v>
      </c>
      <c r="H151" s="188">
        <f t="shared" si="80"/>
        <v>4.3</v>
      </c>
      <c r="I151" s="188">
        <f>IF(B151="Regional crisis",(IF(VLOOKUP($C151,'Regional Crises'!$B$1:$R$66,6,FALSE)="x","x",ROUND(IF(VLOOKUP($C151,'Regional Crises'!$B$1:$R$66,6,FALSE)&gt;I$3,5,IF(VLOOKUP($C151,'Regional Crises'!$B$1:$R$66,6,FALSE)&lt;I$4,0,5-(I$3-VLOOKUP($C151,'Regional Crises'!$B$1:$R$66,6,FALSE))/(I$3-I$4)*5)),1))),IF(VLOOKUP($E151,'Country Indicator Data'!$B$4:$N$194,2,FALSE)="x","x",ROUND(IF(VLOOKUP($E151,'Country Indicator Data'!$B$4:$N$194,2,FALSE)&gt;I$3,5,IF(VLOOKUP($E151,'Country Indicator Data'!$B$4:$N$194,2,FALSE)&lt;I$4,0,5-(I$3-VLOOKUP($E151,'Country Indicator Data'!$B$4:$N$194,2,FALSE))/(I$3-I$4)*5)),1)))</f>
        <v>3.1</v>
      </c>
      <c r="J151" s="188">
        <f>IF(B151="Regional crisis",(IF(VLOOKUP($C151,'Regional Crises'!$B$1:$R$66,8,FALSE)="x","x",ROUND(IF(VLOOKUP($C151,'Regional Crises'!$B$1:$R$66,8,FALSE)&gt;J$3,5,IF(VLOOKUP($C151,'Regional Crises'!$B$1:$R$66,8,FALSE)&lt;J$4,0,5-(J$3-VLOOKUP($C151,'Regional Crises'!$B$1:$R$66,8,FALSE))/(J$3-J$4)*5)),1))),IF(VLOOKUP($E151,'Country Indicator Data'!$B$4:$N$194,4,FALSE)="x","x",ROUND(IF(VLOOKUP($E151,'Country Indicator Data'!$B$4:$N$194,4,FALSE)&gt;J$3,5,IF(VLOOKUP($E151,'Country Indicator Data'!$B$4:$N$194,4,FALSE)&lt;J$4,0,5-(J$3-VLOOKUP($E151,'Country Indicator Data'!$B$4:$N$194,4,FALSE))/(J$3-J$4)*5)),1)))</f>
        <v>0</v>
      </c>
      <c r="K151" s="188">
        <f t="shared" si="81"/>
        <v>1.55</v>
      </c>
      <c r="L151" s="188">
        <f>IF(B151="Regional crisis",(IF(VLOOKUP($C151,'Regional Crises'!$B$1:$R$66,10,FALSE)="x","x",ROUND(IF(VLOOKUP($C151,'Regional Crises'!$B$1:$R$66,10,FALSE)&gt;L$3,5,IF(VLOOKUP($C151,'Regional Crises'!$B$1:$R$66,10,FALSE)&lt;L$4,0,5-(L$3-VLOOKUP($C151,'Regional Crises'!$B$1:$R$66,10,FALSE))/(L$3-L$4)*5)),1))),IF(VLOOKUP($E151,'Country Indicator Data'!$B$4:$N$194,6,FALSE)="x","x",ROUND(IF(VLOOKUP($E151,'Country Indicator Data'!$B$4:$N$194,6,FALSE)&gt;L$3,5,IF(VLOOKUP($E151,'Country Indicator Data'!$B$4:$N$194,6,FALSE)&lt;L$4,0,5-(L$3-VLOOKUP($E151,'Country Indicator Data'!$B$4:$N$194,6,FALSE))/(L$3-L$4)*5)),1)))</f>
        <v>5</v>
      </c>
      <c r="M151" s="188">
        <f>IF(B151="Regional crisis",(IF(VLOOKUP($C151,'Regional Crises'!$B$1:$R$66,11,FALSE)="x","x",ROUND(IF(VLOOKUP($C151,'Regional Crises'!$B$1:$R$66,11,FALSE)&gt;M$3,5,IF(VLOOKUP($C151,'Regional Crises'!$B$1:$R$66,11,FALSE)&lt;M$4,0,5-(M$3-VLOOKUP($C151,'Regional Crises'!$B$1:$R$66,11,FALSE))/(M$3-M$4)*5)),1))),IF(VLOOKUP($E151,'Country Indicator Data'!$B$4:$N$194,7,FALSE)="x","x",ROUND(IF(VLOOKUP($E151,'Country Indicator Data'!$B$4:$N$194,7,FALSE)&gt;M$3,5,IF(VLOOKUP($E151,'Country Indicator Data'!$B$4:$N$194,7,FALSE)&lt;M$4,0,5-(M$3-VLOOKUP($E151,'Country Indicator Data'!$B$4:$N$194,7,FALSE))/(M$3-M$4)*5)),1)))</f>
        <v>1.5</v>
      </c>
      <c r="N151" s="188">
        <f t="shared" si="82"/>
        <v>3.25</v>
      </c>
      <c r="O151" s="188">
        <f t="shared" si="83"/>
        <v>3.0333333333333332</v>
      </c>
      <c r="P151" s="188">
        <f>IF(B151="Regional crisis",VLOOKUP(C151,'Regional Crises'!$B$1:$R$69,12,FALSE),VLOOKUP(E151,'Country Indicator Data'!$B$4:$I$194,8,FALSE))</f>
        <v>3</v>
      </c>
      <c r="Q151" s="188">
        <f>IF($B151="Regional crisis",((IF(VLOOKUP($C151,'Regional Crises'!$B$1:$R$66,13,FALSE)="x","x",ROUND(IF(VLOOKUP($C151,'Regional Crises'!$B$1:$R$66,13,FALSE)&gt;Q$3,5,IF(VLOOKUP($C151,'Regional Crises'!$B$1:$R$66,13,FALSE)&lt;Q$4,0,5-(LOG(Q$3)-LOG(VLOOKUP($C151,'Regional Crises'!$B$1:$R$66,13,FALSE)))/(LOG(Q$3)-LOG(Q$4))*5)),1)))),(IF(VLOOKUP($E151,'Country Indicator Data'!$B$4:$N$194,9,FALSE)="x","x",ROUND(IF(VLOOKUP($E151,'Country Indicator Data'!$B$4:$N$194,9,FALSE)&gt;Q$3,5,IF(VLOOKUP($E151,'Country Indicator Data'!$B$4:$N$194,9,FALSE)&lt;Q$4,0,5-(LOG(Q$3)-LOG(VLOOKUP($E151,'Country Indicator Data'!$B$4:$N$194,9,FALSE)))/(LOG(Q$3)-LOG(Q$4))*5)),1))))</f>
        <v>5</v>
      </c>
      <c r="R151" s="188">
        <f t="shared" si="84"/>
        <v>4</v>
      </c>
      <c r="S151" s="188">
        <f>IF(B151="Regional crisis",((IF(VLOOKUP($C151,'Regional Crises'!$B$1:$R$66,17,FALSE)="x","x",ROUND(IF(VLOOKUP($C151,'Regional Crises'!$B$1:$R$66,17,FALSE)&gt;S$3,0,IF(VLOOKUP($C151,'Regional Crises'!$B$1:$R$66,17,FALSE)&lt;S$4,5,(S$3-VLOOKUP($C151,'Regional Crises'!$B$1:$R$66,17,FALSE))/(S$3-S$4)*5)),1)))),(IF(VLOOKUP($E151,'Country Indicator Data'!$B$4:$N$194,13,FALSE)="x","x",ROUND(IF(VLOOKUP($E151,'Country Indicator Data'!$B$4:$N$194,13,FALSE)&gt;S$3,0,IF(VLOOKUP($E151,'Country Indicator Data'!$B$4:$N$194,13,FALSE)&lt;S$4,5,(S$3-VLOOKUP($E151,'Country Indicator Data'!$B$4:$N$194,13,FALSE))/(S$3-S$4)*5)),1))))</f>
        <v>4.3</v>
      </c>
      <c r="T151" s="188">
        <f>IF(B151="Regional crisis",((IF(VLOOKUP($C151,'Regional Crises'!$B$1:$R$66,14,FALSE)="x","x",ROUND(IF(VLOOKUP($C151,'Regional Crises'!$B$1:$R$66,14,FALSE)&gt;T$3,0,IF(VLOOKUP($C151,'Regional Crises'!$B$1:$R$66,14,FALSE)&lt;T$4,5,(T$3-VLOOKUP($C151,'Regional Crises'!$B$1:$R$66,14,FALSE))/(T$3-T$4)*5)),1)))),(IF(VLOOKUP($E151,'Country Indicator Data'!$B$4:$N$194,10,FALSE)="x","x",ROUND(IF(VLOOKUP($E151,'Country Indicator Data'!$B$4:$N$194,10,FALSE)&gt;T$3,0,IF(VLOOKUP($E151,'Country Indicator Data'!$B$4:$N$194,10,FALSE)&lt;T$4,5,(T$3-VLOOKUP($E151,'Country Indicator Data'!$B$4:$N$194,10,FALSE))/(T$3-T$4)*5)),1))))</f>
        <v>4.3</v>
      </c>
      <c r="U151" s="188">
        <f>IF(B151="Regional crisis",((IF(VLOOKUP($C151,'Regional Crises'!$B$1:$R$66,15,FALSE)="x","x",ROUND(IF(VLOOKUP($C151,'Regional Crises'!$B$1:$R$66,15,FALSE)&gt;U$3,0,IF(VLOOKUP($C151,'Regional Crises'!$B$1:$R$66,15,FALSE)&lt;U$4,5,(U$3-VLOOKUP($C151,'Regional Crises'!$B$1:$R$66,15,FALSE))/(U$3-U$4)*5)),1)))),(IF(VLOOKUP($E151,'Country Indicator Data'!$B$4:$N$194,11,FALSE)="x","x",ROUND(IF(VLOOKUP($E151,'Country Indicator Data'!$B$4:$N$194,11,FALSE)&gt;U$3,0,IF(VLOOKUP($E151,'Country Indicator Data'!$B$4:$N$194,11,FALSE)&lt;U$4,5,(U$3-VLOOKUP($E151,'Country Indicator Data'!$B$4:$N$194,11,FALSE))/(U$3-U$4)*5)),1))))</f>
        <v>4.4000000000000004</v>
      </c>
      <c r="V151" s="188">
        <f>IF(B151="Regional crisis",((IF(VLOOKUP($C151,'Regional Crises'!$B$1:$R$66,16,FALSE)="x","x",ROUND(IF(VLOOKUP($C151,'Regional Crises'!$B$1:$R$66,16,FALSE)&gt;V$3,0,IF(VLOOKUP($C151,'Regional Crises'!$B$1:$R$66,16,FALSE)&lt;V$4,5,(V$3-VLOOKUP($C151,'Regional Crises'!$B$1:$R$66,16,FALSE))/(V$3-V$4)*5)),1)))),(IF(VLOOKUP($E151,'Country Indicator Data'!$B$4:$N$194,12,FALSE)="x","x",ROUND(IF(VLOOKUP($E151,'Country Indicator Data'!$B$4:$N$194,12,FALSE)&gt;V$3,0,IF(VLOOKUP($E151,'Country Indicator Data'!$B$4:$N$194,12,FALSE)&lt;V$4,5,(V$3-VLOOKUP($E151,'Country Indicator Data'!$B$4:$N$194,12,FALSE))/(V$3-V$4)*5)),1))))</f>
        <v>4.5</v>
      </c>
      <c r="W151" s="188">
        <f t="shared" si="85"/>
        <v>4.4000000000000004</v>
      </c>
      <c r="X151" s="188">
        <f t="shared" si="86"/>
        <v>3.8</v>
      </c>
      <c r="Y151" s="212">
        <f>IF('Core Indicators'!FC148="x","x",IF('Core Indicators'!FC148&gt;=5,5,IF('Core Indicators'!FC148&gt;=4,4,IF('Core Indicators'!FC148&gt;=3,3,IF('Core Indicators'!FC148&gt;=2,2,IF('Core Indicators'!FC148&gt;=1,1,0))))))</f>
        <v>2</v>
      </c>
      <c r="Z151" s="188">
        <f t="shared" si="87"/>
        <v>2</v>
      </c>
      <c r="AA151" s="212">
        <f>'Crisis Indicator Data'!Y148</f>
        <v>2</v>
      </c>
      <c r="AB151" s="212">
        <f>'Crisis Indicator Data'!Z148</f>
        <v>3</v>
      </c>
      <c r="AC151" s="212">
        <f>'Crisis Indicator Data'!AA148</f>
        <v>3</v>
      </c>
      <c r="AD151" s="212">
        <f>'Crisis Indicator Data'!AB148</f>
        <v>3</v>
      </c>
      <c r="AE151" s="212">
        <f t="shared" si="88"/>
        <v>5</v>
      </c>
      <c r="AF151" s="212">
        <f>'Crisis Indicator Data'!AC148</f>
        <v>2</v>
      </c>
      <c r="AG151" s="212">
        <f>'Crisis Indicator Data'!AD148</f>
        <v>3</v>
      </c>
      <c r="AH151" s="212">
        <f t="shared" si="89"/>
        <v>5</v>
      </c>
      <c r="AI151" s="212">
        <f>'Crisis Indicator Data'!AE148</f>
        <v>3</v>
      </c>
      <c r="AJ151" s="212">
        <f>'Crisis Indicator Data'!AF148</f>
        <v>3</v>
      </c>
      <c r="AK151" s="212">
        <f>'Crisis Indicator Data'!AG148</f>
        <v>3</v>
      </c>
      <c r="AL151" s="212">
        <f t="shared" si="90"/>
        <v>5</v>
      </c>
      <c r="AM151" s="188">
        <f t="shared" si="91"/>
        <v>5</v>
      </c>
      <c r="AN151" s="188">
        <f t="shared" si="92"/>
        <v>3.5</v>
      </c>
    </row>
    <row r="152" spans="1:40" x14ac:dyDescent="0.3">
      <c r="A152" s="202" t="str">
        <f>'Crisis Indicator Data'!A149</f>
        <v>Drought in Zambia</v>
      </c>
      <c r="B152" s="203" t="str">
        <f>'Crisis Indicator Data'!B149</f>
        <v>Drought</v>
      </c>
      <c r="C152" s="203" t="str">
        <f>'Crisis Indicator Data'!C149</f>
        <v>ZMB002</v>
      </c>
      <c r="D152" s="203" t="str">
        <f>'Crisis Indicator Data'!D149</f>
        <v>Zambia</v>
      </c>
      <c r="E152" s="204" t="str">
        <f>'Crisis Indicator Data'!E149</f>
        <v>ZMB</v>
      </c>
      <c r="F152" s="188">
        <f>IF(B152="Regional crisis",(IF(VLOOKUP($C152,'Regional Crises'!$B$1:$R$66,7,FALSE)="x","x",ROUND(IF(VLOOKUP($C152,'Regional Crises'!$B$1:$R$66,7,FALSE)&gt;$F$3,5,IF(VLOOKUP($C152,'Regional Crises'!$B$1:$R$66,7,FALSE)&lt;F$4,0,($F$3-VLOOKUP($C152,'Regional Crises'!$B$1:$R$66,7,FALSE))/($F$3-$F$4)*5)),1))),IF(VLOOKUP($E152,'Country Indicator Data'!$B$4:$N$194,3,FALSE)="x","x",ROUND(IF(VLOOKUP($E152,'Country Indicator Data'!$B$4:$N$194,3,FALSE)&gt;$F$3,5,IF(VLOOKUP($E152,'Country Indicator Data'!$B$4:$N$194,3,FALSE)&lt;$F$4,0,($F$3-VLOOKUP($E152,'Country Indicator Data'!$B$4:$N$194,3,FALSE))/($F$3-$F$4)*5)),1)))</f>
        <v>2.1</v>
      </c>
      <c r="G152" s="188">
        <f>IF(B152="Regional crisis",(IF(VLOOKUP($C152,'Regional Crises'!$B$1:$R$66,9,FALSE)="x","x",ROUND(IF(VLOOKUP($C152,'Regional Crises'!$B$1:$R$66,9,FALSE)&gt;G$3,5,IF(VLOOKUP($C152,'Regional Crises'!$B$1:$R$66,9,FALSE)&lt;G$4,0,(G$3-VLOOKUP($C152,'Regional Crises'!$B$1:$R$66,9,FALSE))/(G$3-G$4)*5)),1))),IF(VLOOKUP($E152,'Country Indicator Data'!$B$4:$N$194,5,FALSE)="x","x",ROUND(IF(VLOOKUP($E152,'Country Indicator Data'!$B$4:$N$194,5,FALSE)&gt;G$3,5,IF(VLOOKUP($E152,'Country Indicator Data'!$B$4:$N$194,5,FALSE)&lt;G$4,0,(G$3-VLOOKUP($E152,'Country Indicator Data'!$B$4:$N$194,5,FALSE))/(G$3-G$4)*5)),1)))</f>
        <v>2.1</v>
      </c>
      <c r="H152" s="188">
        <f t="shared" si="80"/>
        <v>2.1</v>
      </c>
      <c r="I152" s="188">
        <f>IF(B152="Regional crisis",(IF(VLOOKUP($C152,'Regional Crises'!$B$1:$R$66,6,FALSE)="x","x",ROUND(IF(VLOOKUP($C152,'Regional Crises'!$B$1:$R$66,6,FALSE)&gt;I$3,5,IF(VLOOKUP($C152,'Regional Crises'!$B$1:$R$66,6,FALSE)&lt;I$4,0,5-(I$3-VLOOKUP($C152,'Regional Crises'!$B$1:$R$66,6,FALSE))/(I$3-I$4)*5)),1))),IF(VLOOKUP($E152,'Country Indicator Data'!$B$4:$N$194,2,FALSE)="x","x",ROUND(IF(VLOOKUP($E152,'Country Indicator Data'!$B$4:$N$194,2,FALSE)&gt;I$3,5,IF(VLOOKUP($E152,'Country Indicator Data'!$B$4:$N$194,2,FALSE)&lt;I$4,0,5-(I$3-VLOOKUP($E152,'Country Indicator Data'!$B$4:$N$194,2,FALSE))/(I$3-I$4)*5)),1)))</f>
        <v>3.5</v>
      </c>
      <c r="J152" s="188">
        <f>IF(B152="Regional crisis",(IF(VLOOKUP($C152,'Regional Crises'!$B$1:$R$66,8,FALSE)="x","x",ROUND(IF(VLOOKUP($C152,'Regional Crises'!$B$1:$R$66,8,FALSE)&gt;J$3,5,IF(VLOOKUP($C152,'Regional Crises'!$B$1:$R$66,8,FALSE)&lt;J$4,0,5-(J$3-VLOOKUP($C152,'Regional Crises'!$B$1:$R$66,8,FALSE))/(J$3-J$4)*5)),1))),IF(VLOOKUP($E152,'Country Indicator Data'!$B$4:$N$194,4,FALSE)="x","x",ROUND(IF(VLOOKUP($E152,'Country Indicator Data'!$B$4:$N$194,4,FALSE)&gt;J$3,5,IF(VLOOKUP($E152,'Country Indicator Data'!$B$4:$N$194,4,FALSE)&lt;J$4,0,5-(J$3-VLOOKUP($E152,'Country Indicator Data'!$B$4:$N$194,4,FALSE))/(J$3-J$4)*5)),1)))</f>
        <v>0</v>
      </c>
      <c r="K152" s="188">
        <f t="shared" si="81"/>
        <v>1.75</v>
      </c>
      <c r="L152" s="188">
        <f>IF(B152="Regional crisis",(IF(VLOOKUP($C152,'Regional Crises'!$B$1:$R$66,10,FALSE)="x","x",ROUND(IF(VLOOKUP($C152,'Regional Crises'!$B$1:$R$66,10,FALSE)&gt;L$3,5,IF(VLOOKUP($C152,'Regional Crises'!$B$1:$R$66,10,FALSE)&lt;L$4,0,5-(L$3-VLOOKUP($C152,'Regional Crises'!$B$1:$R$66,10,FALSE))/(L$3-L$4)*5)),1))),IF(VLOOKUP($E152,'Country Indicator Data'!$B$4:$N$194,6,FALSE)="x","x",ROUND(IF(VLOOKUP($E152,'Country Indicator Data'!$B$4:$N$194,6,FALSE)&gt;L$3,5,IF(VLOOKUP($E152,'Country Indicator Data'!$B$4:$N$194,6,FALSE)&lt;L$4,0,5-(L$3-VLOOKUP($E152,'Country Indicator Data'!$B$4:$N$194,6,FALSE))/(L$3-L$4)*5)),1)))</f>
        <v>3.6</v>
      </c>
      <c r="M152" s="188">
        <f>IF(B152="Regional crisis",(IF(VLOOKUP($C152,'Regional Crises'!$B$1:$R$66,11,FALSE)="x","x",ROUND(IF(VLOOKUP($C152,'Regional Crises'!$B$1:$R$66,11,FALSE)&gt;M$3,5,IF(VLOOKUP($C152,'Regional Crises'!$B$1:$R$66,11,FALSE)&lt;M$4,0,5-(M$3-VLOOKUP($C152,'Regional Crises'!$B$1:$R$66,11,FALSE))/(M$3-M$4)*5)),1))),IF(VLOOKUP($E152,'Country Indicator Data'!$B$4:$N$194,7,FALSE)="x","x",ROUND(IF(VLOOKUP($E152,'Country Indicator Data'!$B$4:$N$194,7,FALSE)&gt;M$3,5,IF(VLOOKUP($E152,'Country Indicator Data'!$B$4:$N$194,7,FALSE)&lt;M$4,0,5-(M$3-VLOOKUP($E152,'Country Indicator Data'!$B$4:$N$194,7,FALSE))/(M$3-M$4)*5)),1)))</f>
        <v>4</v>
      </c>
      <c r="N152" s="188">
        <f t="shared" si="82"/>
        <v>3.8</v>
      </c>
      <c r="O152" s="188">
        <f t="shared" si="83"/>
        <v>2.5500000000000003</v>
      </c>
      <c r="P152" s="188">
        <f>IF(B152="Regional crisis",VLOOKUP(C152,'Regional Crises'!$B$1:$R$69,12,FALSE),VLOOKUP(E152,'Country Indicator Data'!$B$4:$I$194,8,FALSE))</f>
        <v>0</v>
      </c>
      <c r="Q152" s="188" t="str">
        <f>IF($B152="Regional crisis",((IF(VLOOKUP($C152,'Regional Crises'!$B$1:$R$66,13,FALSE)="x","x",ROUND(IF(VLOOKUP($C152,'Regional Crises'!$B$1:$R$66,13,FALSE)&gt;Q$3,5,IF(VLOOKUP($C152,'Regional Crises'!$B$1:$R$66,13,FALSE)&lt;Q$4,0,5-(LOG(Q$3)-LOG(VLOOKUP($C152,'Regional Crises'!$B$1:$R$66,13,FALSE)))/(LOG(Q$3)-LOG(Q$4))*5)),1)))),(IF(VLOOKUP($E152,'Country Indicator Data'!$B$4:$N$194,9,FALSE)="x","x",ROUND(IF(VLOOKUP($E152,'Country Indicator Data'!$B$4:$N$194,9,FALSE)&gt;Q$3,5,IF(VLOOKUP($E152,'Country Indicator Data'!$B$4:$N$194,9,FALSE)&lt;Q$4,0,5-(LOG(Q$3)-LOG(VLOOKUP($E152,'Country Indicator Data'!$B$4:$N$194,9,FALSE)))/(LOG(Q$3)-LOG(Q$4))*5)),1))))</f>
        <v>x</v>
      </c>
      <c r="R152" s="188">
        <f t="shared" si="84"/>
        <v>0</v>
      </c>
      <c r="S152" s="188">
        <f>IF(B152="Regional crisis",((IF(VLOOKUP($C152,'Regional Crises'!$B$1:$R$66,17,FALSE)="x","x",ROUND(IF(VLOOKUP($C152,'Regional Crises'!$B$1:$R$66,17,FALSE)&gt;S$3,0,IF(VLOOKUP($C152,'Regional Crises'!$B$1:$R$66,17,FALSE)&lt;S$4,5,(S$3-VLOOKUP($C152,'Regional Crises'!$B$1:$R$66,17,FALSE))/(S$3-S$4)*5)),1)))),(IF(VLOOKUP($E152,'Country Indicator Data'!$B$4:$N$194,13,FALSE)="x","x",ROUND(IF(VLOOKUP($E152,'Country Indicator Data'!$B$4:$N$194,13,FALSE)&gt;S$3,0,IF(VLOOKUP($E152,'Country Indicator Data'!$B$4:$N$194,13,FALSE)&lt;S$4,5,(S$3-VLOOKUP($E152,'Country Indicator Data'!$B$4:$N$194,13,FALSE))/(S$3-S$4)*5)),1))))</f>
        <v>3.3</v>
      </c>
      <c r="T152" s="188">
        <f>IF(B152="Regional crisis",((IF(VLOOKUP($C152,'Regional Crises'!$B$1:$R$66,14,FALSE)="x","x",ROUND(IF(VLOOKUP($C152,'Regional Crises'!$B$1:$R$66,14,FALSE)&gt;T$3,0,IF(VLOOKUP($C152,'Regional Crises'!$B$1:$R$66,14,FALSE)&lt;T$4,5,(T$3-VLOOKUP($C152,'Regional Crises'!$B$1:$R$66,14,FALSE))/(T$3-T$4)*5)),1)))),(IF(VLOOKUP($E152,'Country Indicator Data'!$B$4:$N$194,10,FALSE)="x","x",ROUND(IF(VLOOKUP($E152,'Country Indicator Data'!$B$4:$N$194,10,FALSE)&gt;T$3,0,IF(VLOOKUP($E152,'Country Indicator Data'!$B$4:$N$194,10,FALSE)&lt;T$4,5,(T$3-VLOOKUP($E152,'Country Indicator Data'!$B$4:$N$194,10,FALSE))/(T$3-T$4)*5)),1))))</f>
        <v>3</v>
      </c>
      <c r="U152" s="188">
        <f>IF(B152="Regional crisis",((IF(VLOOKUP($C152,'Regional Crises'!$B$1:$R$66,15,FALSE)="x","x",ROUND(IF(VLOOKUP($C152,'Regional Crises'!$B$1:$R$66,15,FALSE)&gt;U$3,0,IF(VLOOKUP($C152,'Regional Crises'!$B$1:$R$66,15,FALSE)&lt;U$4,5,(U$3-VLOOKUP($C152,'Regional Crises'!$B$1:$R$66,15,FALSE))/(U$3-U$4)*5)),1)))),(IF(VLOOKUP($E152,'Country Indicator Data'!$B$4:$N$194,11,FALSE)="x","x",ROUND(IF(VLOOKUP($E152,'Country Indicator Data'!$B$4:$N$194,11,FALSE)&gt;U$3,0,IF(VLOOKUP($E152,'Country Indicator Data'!$B$4:$N$194,11,FALSE)&lt;U$4,5,(U$3-VLOOKUP($E152,'Country Indicator Data'!$B$4:$N$194,11,FALSE))/(U$3-U$4)*5)),1))))</f>
        <v>2.9</v>
      </c>
      <c r="V152" s="188">
        <f>IF(B152="Regional crisis",((IF(VLOOKUP($C152,'Regional Crises'!$B$1:$R$66,16,FALSE)="x","x",ROUND(IF(VLOOKUP($C152,'Regional Crises'!$B$1:$R$66,16,FALSE)&gt;V$3,0,IF(VLOOKUP($C152,'Regional Crises'!$B$1:$R$66,16,FALSE)&lt;V$4,5,(V$3-VLOOKUP($C152,'Regional Crises'!$B$1:$R$66,16,FALSE))/(V$3-V$4)*5)),1)))),(IF(VLOOKUP($E152,'Country Indicator Data'!$B$4:$N$194,12,FALSE)="x","x",ROUND(IF(VLOOKUP($E152,'Country Indicator Data'!$B$4:$N$194,12,FALSE)&gt;V$3,0,IF(VLOOKUP($E152,'Country Indicator Data'!$B$4:$N$194,12,FALSE)&lt;V$4,5,(V$3-VLOOKUP($E152,'Country Indicator Data'!$B$4:$N$194,12,FALSE))/(V$3-V$4)*5)),1))))</f>
        <v>2.2999999999999998</v>
      </c>
      <c r="W152" s="188">
        <f t="shared" si="85"/>
        <v>2.9</v>
      </c>
      <c r="X152" s="188">
        <f t="shared" si="86"/>
        <v>1.8</v>
      </c>
      <c r="Y152" s="212">
        <f>IF('Core Indicators'!FC149="x","x",IF('Core Indicators'!FC149&gt;=5,5,IF('Core Indicators'!FC149&gt;=4,4,IF('Core Indicators'!FC149&gt;=3,3,IF('Core Indicators'!FC149&gt;=2,2,IF('Core Indicators'!FC149&gt;=1,1,0))))))</f>
        <v>3</v>
      </c>
      <c r="Z152" s="188">
        <f t="shared" si="87"/>
        <v>3</v>
      </c>
      <c r="AA152" s="212">
        <f>'Crisis Indicator Data'!Y149</f>
        <v>0</v>
      </c>
      <c r="AB152" s="212">
        <f>'Crisis Indicator Data'!Z149</f>
        <v>0</v>
      </c>
      <c r="AC152" s="212">
        <f>'Crisis Indicator Data'!AA149</f>
        <v>0</v>
      </c>
      <c r="AD152" s="212">
        <f>'Crisis Indicator Data'!AB149</f>
        <v>0</v>
      </c>
      <c r="AE152" s="212">
        <f t="shared" si="88"/>
        <v>0</v>
      </c>
      <c r="AF152" s="212">
        <f>'Crisis Indicator Data'!AC149</f>
        <v>0</v>
      </c>
      <c r="AG152" s="212">
        <f>'Crisis Indicator Data'!AD149</f>
        <v>0</v>
      </c>
      <c r="AH152" s="212">
        <f t="shared" si="89"/>
        <v>0</v>
      </c>
      <c r="AI152" s="212">
        <f>'Crisis Indicator Data'!AE149</f>
        <v>0</v>
      </c>
      <c r="AJ152" s="212">
        <f>'Crisis Indicator Data'!AF149</f>
        <v>0</v>
      </c>
      <c r="AK152" s="212">
        <f>'Crisis Indicator Data'!AG149</f>
        <v>1</v>
      </c>
      <c r="AL152" s="212">
        <f t="shared" si="90"/>
        <v>1</v>
      </c>
      <c r="AM152" s="188">
        <f t="shared" si="91"/>
        <v>0</v>
      </c>
      <c r="AN152" s="188">
        <f t="shared" si="92"/>
        <v>1.5</v>
      </c>
    </row>
    <row r="153" spans="1:40" x14ac:dyDescent="0.3">
      <c r="A153" s="202" t="str">
        <f>'Crisis Indicator Data'!A150</f>
        <v>Complex crisis in Zimbabwe</v>
      </c>
      <c r="B153" s="203" t="str">
        <f>'Crisis Indicator Data'!B150</f>
        <v>Complex crisis</v>
      </c>
      <c r="C153" s="203" t="str">
        <f>'Crisis Indicator Data'!C150</f>
        <v>ZWE001</v>
      </c>
      <c r="D153" s="203" t="str">
        <f>'Crisis Indicator Data'!D150</f>
        <v>Zimbabwe</v>
      </c>
      <c r="E153" s="204" t="str">
        <f>'Crisis Indicator Data'!E150</f>
        <v>ZWE</v>
      </c>
      <c r="F153" s="188">
        <f>IF(B153="Regional crisis",(IF(VLOOKUP($C153,'Regional Crises'!$B$1:$R$66,7,FALSE)="x","x",ROUND(IF(VLOOKUP($C153,'Regional Crises'!$B$1:$R$66,7,FALSE)&gt;$F$3,5,IF(VLOOKUP($C153,'Regional Crises'!$B$1:$R$66,7,FALSE)&lt;F$4,0,($F$3-VLOOKUP($C153,'Regional Crises'!$B$1:$R$66,7,FALSE))/($F$3-$F$4)*5)),1))),IF(VLOOKUP($E153,'Country Indicator Data'!$B$4:$N$194,3,FALSE)="x","x",ROUND(IF(VLOOKUP($E153,'Country Indicator Data'!$B$4:$N$194,3,FALSE)&gt;$F$3,5,IF(VLOOKUP($E153,'Country Indicator Data'!$B$4:$N$194,3,FALSE)&lt;$F$4,0,($F$3-VLOOKUP($E153,'Country Indicator Data'!$B$4:$N$194,3,FALSE))/($F$3-$F$4)*5)),1)))</f>
        <v>5</v>
      </c>
      <c r="G153" s="188">
        <f>IF(B153="Regional crisis",(IF(VLOOKUP($C153,'Regional Crises'!$B$1:$R$66,9,FALSE)="x","x",ROUND(IF(VLOOKUP($C153,'Regional Crises'!$B$1:$R$66,9,FALSE)&gt;G$3,5,IF(VLOOKUP($C153,'Regional Crises'!$B$1:$R$66,9,FALSE)&lt;G$4,0,(G$3-VLOOKUP($C153,'Regional Crises'!$B$1:$R$66,9,FALSE))/(G$3-G$4)*5)),1))),IF(VLOOKUP($E153,'Country Indicator Data'!$B$4:$N$194,5,FALSE)="x","x",ROUND(IF(VLOOKUP($E153,'Country Indicator Data'!$B$4:$N$194,5,FALSE)&gt;G$3,5,IF(VLOOKUP($E153,'Country Indicator Data'!$B$4:$N$194,5,FALSE)&lt;G$4,0,(G$3-VLOOKUP($E153,'Country Indicator Data'!$B$4:$N$194,5,FALSE))/(G$3-G$4)*5)),1)))</f>
        <v>2.8</v>
      </c>
      <c r="H153" s="188">
        <f t="shared" si="80"/>
        <v>3.9</v>
      </c>
      <c r="I153" s="188">
        <f>IF(B153="Regional crisis",(IF(VLOOKUP($C153,'Regional Crises'!$B$1:$R$66,6,FALSE)="x","x",ROUND(IF(VLOOKUP($C153,'Regional Crises'!$B$1:$R$66,6,FALSE)&gt;I$3,5,IF(VLOOKUP($C153,'Regional Crises'!$B$1:$R$66,6,FALSE)&lt;I$4,0,5-(I$3-VLOOKUP($C153,'Regional Crises'!$B$1:$R$66,6,FALSE))/(I$3-I$4)*5)),1))),IF(VLOOKUP($E153,'Country Indicator Data'!$B$4:$N$194,2,FALSE)="x","x",ROUND(IF(VLOOKUP($E153,'Country Indicator Data'!$B$4:$N$194,2,FALSE)&gt;I$3,5,IF(VLOOKUP($E153,'Country Indicator Data'!$B$4:$N$194,2,FALSE)&lt;I$4,0,5-(I$3-VLOOKUP($E153,'Country Indicator Data'!$B$4:$N$194,2,FALSE))/(I$3-I$4)*5)),1)))</f>
        <v>1.5</v>
      </c>
      <c r="J153" s="188">
        <f>IF(B153="Regional crisis",(IF(VLOOKUP($C153,'Regional Crises'!$B$1:$R$66,8,FALSE)="x","x",ROUND(IF(VLOOKUP($C153,'Regional Crises'!$B$1:$R$66,8,FALSE)&gt;J$3,5,IF(VLOOKUP($C153,'Regional Crises'!$B$1:$R$66,8,FALSE)&lt;J$4,0,5-(J$3-VLOOKUP($C153,'Regional Crises'!$B$1:$R$66,8,FALSE))/(J$3-J$4)*5)),1))),IF(VLOOKUP($E153,'Country Indicator Data'!$B$4:$N$194,4,FALSE)="x","x",ROUND(IF(VLOOKUP($E153,'Country Indicator Data'!$B$4:$N$194,4,FALSE)&gt;J$3,5,IF(VLOOKUP($E153,'Country Indicator Data'!$B$4:$N$194,4,FALSE)&lt;J$4,0,5-(J$3-VLOOKUP($E153,'Country Indicator Data'!$B$4:$N$194,4,FALSE))/(J$3-J$4)*5)),1)))</f>
        <v>0.3</v>
      </c>
      <c r="K153" s="188">
        <f t="shared" si="81"/>
        <v>0.9</v>
      </c>
      <c r="L153" s="188">
        <f>IF(B153="Regional crisis",(IF(VLOOKUP($C153,'Regional Crises'!$B$1:$R$66,10,FALSE)="x","x",ROUND(IF(VLOOKUP($C153,'Regional Crises'!$B$1:$R$66,10,FALSE)&gt;L$3,5,IF(VLOOKUP($C153,'Regional Crises'!$B$1:$R$66,10,FALSE)&lt;L$4,0,5-(L$3-VLOOKUP($C153,'Regional Crises'!$B$1:$R$66,10,FALSE))/(L$3-L$4)*5)),1))),IF(VLOOKUP($E153,'Country Indicator Data'!$B$4:$N$194,6,FALSE)="x","x",ROUND(IF(VLOOKUP($E153,'Country Indicator Data'!$B$4:$N$194,6,FALSE)&gt;L$3,5,IF(VLOOKUP($E153,'Country Indicator Data'!$B$4:$N$194,6,FALSE)&lt;L$4,0,5-(L$3-VLOOKUP($E153,'Country Indicator Data'!$B$4:$N$194,6,FALSE))/(L$3-L$4)*5)),1)))</f>
        <v>3.5</v>
      </c>
      <c r="M153" s="188">
        <f>IF(B153="Regional crisis",(IF(VLOOKUP($C153,'Regional Crises'!$B$1:$R$66,11,FALSE)="x","x",ROUND(IF(VLOOKUP($C153,'Regional Crises'!$B$1:$R$66,11,FALSE)&gt;M$3,5,IF(VLOOKUP($C153,'Regional Crises'!$B$1:$R$66,11,FALSE)&lt;M$4,0,5-(M$3-VLOOKUP($C153,'Regional Crises'!$B$1:$R$66,11,FALSE))/(M$3-M$4)*5)),1))),IF(VLOOKUP($E153,'Country Indicator Data'!$B$4:$N$194,7,FALSE)="x","x",ROUND(IF(VLOOKUP($E153,'Country Indicator Data'!$B$4:$N$194,7,FALSE)&gt;M$3,5,IF(VLOOKUP($E153,'Country Indicator Data'!$B$4:$N$194,7,FALSE)&lt;M$4,0,5-(M$3-VLOOKUP($E153,'Country Indicator Data'!$B$4:$N$194,7,FALSE))/(M$3-M$4)*5)),1)))</f>
        <v>2.4</v>
      </c>
      <c r="N153" s="188">
        <f t="shared" si="82"/>
        <v>2.95</v>
      </c>
      <c r="O153" s="188">
        <f t="shared" si="83"/>
        <v>2.5833333333333335</v>
      </c>
      <c r="P153" s="188">
        <f>IF(B153="Regional crisis",VLOOKUP(C153,'Regional Crises'!$B$1:$R$69,12,FALSE),VLOOKUP(E153,'Country Indicator Data'!$B$4:$I$194,8,FALSE))</f>
        <v>3</v>
      </c>
      <c r="Q153" s="188">
        <f>IF($B153="Regional crisis",((IF(VLOOKUP($C153,'Regional Crises'!$B$1:$R$66,13,FALSE)="x","x",ROUND(IF(VLOOKUP($C153,'Regional Crises'!$B$1:$R$66,13,FALSE)&gt;Q$3,5,IF(VLOOKUP($C153,'Regional Crises'!$B$1:$R$66,13,FALSE)&lt;Q$4,0,5-(LOG(Q$3)-LOG(VLOOKUP($C153,'Regional Crises'!$B$1:$R$66,13,FALSE)))/(LOG(Q$3)-LOG(Q$4))*5)),1)))),(IF(VLOOKUP($E153,'Country Indicator Data'!$B$4:$N$194,9,FALSE)="x","x",ROUND(IF(VLOOKUP($E153,'Country Indicator Data'!$B$4:$N$194,9,FALSE)&gt;Q$3,5,IF(VLOOKUP($E153,'Country Indicator Data'!$B$4:$N$194,9,FALSE)&lt;Q$4,0,5-(LOG(Q$3)-LOG(VLOOKUP($E153,'Country Indicator Data'!$B$4:$N$194,9,FALSE)))/(LOG(Q$3)-LOG(Q$4))*5)),1))))</f>
        <v>1.7</v>
      </c>
      <c r="R153" s="188">
        <f t="shared" si="84"/>
        <v>2.35</v>
      </c>
      <c r="S153" s="188">
        <f>IF(B153="Regional crisis",((IF(VLOOKUP($C153,'Regional Crises'!$B$1:$R$66,17,FALSE)="x","x",ROUND(IF(VLOOKUP($C153,'Regional Crises'!$B$1:$R$66,17,FALSE)&gt;S$3,0,IF(VLOOKUP($C153,'Regional Crises'!$B$1:$R$66,17,FALSE)&lt;S$4,5,(S$3-VLOOKUP($C153,'Regional Crises'!$B$1:$R$66,17,FALSE))/(S$3-S$4)*5)),1)))),(IF(VLOOKUP($E153,'Country Indicator Data'!$B$4:$N$194,13,FALSE)="x","x",ROUND(IF(VLOOKUP($E153,'Country Indicator Data'!$B$4:$N$194,13,FALSE)&gt;S$3,0,IF(VLOOKUP($E153,'Country Indicator Data'!$B$4:$N$194,13,FALSE)&lt;S$4,5,(S$3-VLOOKUP($E153,'Country Indicator Data'!$B$4:$N$194,13,FALSE))/(S$3-S$4)*5)),1))))</f>
        <v>3.8</v>
      </c>
      <c r="T153" s="188">
        <f>IF(B153="Regional crisis",((IF(VLOOKUP($C153,'Regional Crises'!$B$1:$R$66,14,FALSE)="x","x",ROUND(IF(VLOOKUP($C153,'Regional Crises'!$B$1:$R$66,14,FALSE)&gt;T$3,0,IF(VLOOKUP($C153,'Regional Crises'!$B$1:$R$66,14,FALSE)&lt;T$4,5,(T$3-VLOOKUP($C153,'Regional Crises'!$B$1:$R$66,14,FALSE))/(T$3-T$4)*5)),1)))),(IF(VLOOKUP($E153,'Country Indicator Data'!$B$4:$N$194,10,FALSE)="x","x",ROUND(IF(VLOOKUP($E153,'Country Indicator Data'!$B$4:$N$194,10,FALSE)&gt;T$3,0,IF(VLOOKUP($E153,'Country Indicator Data'!$B$4:$N$194,10,FALSE)&lt;T$4,5,(T$3-VLOOKUP($E153,'Country Indicator Data'!$B$4:$N$194,10,FALSE))/(T$3-T$4)*5)),1))))</f>
        <v>3.8</v>
      </c>
      <c r="U153" s="188">
        <f>IF(B153="Regional crisis",((IF(VLOOKUP($C153,'Regional Crises'!$B$1:$R$66,15,FALSE)="x","x",ROUND(IF(VLOOKUP($C153,'Regional Crises'!$B$1:$R$66,15,FALSE)&gt;U$3,0,IF(VLOOKUP($C153,'Regional Crises'!$B$1:$R$66,15,FALSE)&lt;U$4,5,(U$3-VLOOKUP($C153,'Regional Crises'!$B$1:$R$66,15,FALSE))/(U$3-U$4)*5)),1)))),(IF(VLOOKUP($E153,'Country Indicator Data'!$B$4:$N$194,11,FALSE)="x","x",ROUND(IF(VLOOKUP($E153,'Country Indicator Data'!$B$4:$N$194,11,FALSE)&gt;U$3,0,IF(VLOOKUP($E153,'Country Indicator Data'!$B$4:$N$194,11,FALSE)&lt;U$4,5,(U$3-VLOOKUP($E153,'Country Indicator Data'!$B$4:$N$194,11,FALSE))/(U$3-U$4)*5)),1))))</f>
        <v>3.4</v>
      </c>
      <c r="V153" s="188">
        <f>IF(B153="Regional crisis",((IF(VLOOKUP($C153,'Regional Crises'!$B$1:$R$66,16,FALSE)="x","x",ROUND(IF(VLOOKUP($C153,'Regional Crises'!$B$1:$R$66,16,FALSE)&gt;V$3,0,IF(VLOOKUP($C153,'Regional Crises'!$B$1:$R$66,16,FALSE)&lt;V$4,5,(V$3-VLOOKUP($C153,'Regional Crises'!$B$1:$R$66,16,FALSE))/(V$3-V$4)*5)),1)))),(IF(VLOOKUP($E153,'Country Indicator Data'!$B$4:$N$194,12,FALSE)="x","x",ROUND(IF(VLOOKUP($E153,'Country Indicator Data'!$B$4:$N$194,12,FALSE)&gt;V$3,0,IF(VLOOKUP($E153,'Country Indicator Data'!$B$4:$N$194,12,FALSE)&lt;V$4,5,(V$3-VLOOKUP($E153,'Country Indicator Data'!$B$4:$N$194,12,FALSE))/(V$3-V$4)*5)),1))))</f>
        <v>3.6</v>
      </c>
      <c r="W153" s="188">
        <f t="shared" si="85"/>
        <v>3.7</v>
      </c>
      <c r="X153" s="188">
        <f t="shared" si="86"/>
        <v>2.9</v>
      </c>
      <c r="Y153" s="212">
        <f>IF('Core Indicators'!FC150="x","x",IF('Core Indicators'!FC150&gt;=5,5,IF('Core Indicators'!FC150&gt;=4,4,IF('Core Indicators'!FC150&gt;=3,3,IF('Core Indicators'!FC150&gt;=2,2,IF('Core Indicators'!FC150&gt;=1,1,0))))))</f>
        <v>5</v>
      </c>
      <c r="Z153" s="188">
        <f t="shared" si="87"/>
        <v>5</v>
      </c>
      <c r="AA153" s="212">
        <f>'Crisis Indicator Data'!Y150</f>
        <v>1</v>
      </c>
      <c r="AB153" s="212">
        <f>'Crisis Indicator Data'!Z150</f>
        <v>2</v>
      </c>
      <c r="AC153" s="212">
        <f>'Crisis Indicator Data'!AA150</f>
        <v>0</v>
      </c>
      <c r="AD153" s="212">
        <f>'Crisis Indicator Data'!AB150</f>
        <v>0</v>
      </c>
      <c r="AE153" s="212">
        <f t="shared" si="88"/>
        <v>2</v>
      </c>
      <c r="AF153" s="212">
        <f>'Crisis Indicator Data'!AC150</f>
        <v>0</v>
      </c>
      <c r="AG153" s="212">
        <f>'Crisis Indicator Data'!AD150</f>
        <v>2</v>
      </c>
      <c r="AH153" s="212">
        <f t="shared" si="89"/>
        <v>2</v>
      </c>
      <c r="AI153" s="212">
        <f>'Crisis Indicator Data'!AE150</f>
        <v>0</v>
      </c>
      <c r="AJ153" s="212">
        <f>'Crisis Indicator Data'!AF150</f>
        <v>2</v>
      </c>
      <c r="AK153" s="212">
        <f>'Crisis Indicator Data'!AG150</f>
        <v>0</v>
      </c>
      <c r="AL153" s="212">
        <f t="shared" si="90"/>
        <v>2</v>
      </c>
      <c r="AM153" s="188">
        <f t="shared" si="91"/>
        <v>2</v>
      </c>
      <c r="AN153" s="188">
        <f t="shared" si="92"/>
        <v>3.5</v>
      </c>
    </row>
    <row r="154" spans="1:40" x14ac:dyDescent="0.3">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row>
    <row r="155" spans="1:40" x14ac:dyDescent="0.3">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row>
    <row r="156" spans="1:40" x14ac:dyDescent="0.3">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row>
    <row r="157" spans="1:40" x14ac:dyDescent="0.3">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row>
  </sheetData>
  <sheetProtection formatCells="0" formatColumns="0" formatRows="0" sort="0" autoFilter="0" pivotTables="0"/>
  <sortState ref="C3:Z315">
    <sortCondition ref="C3:C315"/>
  </sortState>
  <mergeCells count="1">
    <mergeCell ref="A1:AN1"/>
  </mergeCells>
  <conditionalFormatting sqref="AN6:AN153">
    <cfRule type="cellIs" dxfId="117" priority="106" stopIfTrue="1" operator="between">
      <formula>4</formula>
      <formula>5</formula>
    </cfRule>
    <cfRule type="cellIs" dxfId="116" priority="107" stopIfTrue="1" operator="between">
      <formula>3</formula>
      <formula>4</formula>
    </cfRule>
    <cfRule type="cellIs" dxfId="115" priority="108" stopIfTrue="1" operator="between">
      <formula>2</formula>
      <formula>3</formula>
    </cfRule>
    <cfRule type="cellIs" dxfId="114" priority="109" stopIfTrue="1" operator="between">
      <formula>1</formula>
      <formula>2</formula>
    </cfRule>
    <cfRule type="cellIs" dxfId="113" priority="110" stopIfTrue="1" operator="between">
      <formula>0</formula>
      <formula>1</formula>
    </cfRule>
  </conditionalFormatting>
  <conditionalFormatting sqref="AM6:AM153">
    <cfRule type="cellIs" dxfId="112" priority="101" stopIfTrue="1" operator="between">
      <formula>4</formula>
      <formula>5</formula>
    </cfRule>
    <cfRule type="cellIs" dxfId="111" priority="102" stopIfTrue="1" operator="between">
      <formula>3</formula>
      <formula>4</formula>
    </cfRule>
    <cfRule type="cellIs" dxfId="110" priority="103" stopIfTrue="1" operator="between">
      <formula>2</formula>
      <formula>3</formula>
    </cfRule>
    <cfRule type="cellIs" dxfId="109" priority="104" stopIfTrue="1" operator="between">
      <formula>1</formula>
      <formula>2</formula>
    </cfRule>
    <cfRule type="cellIs" dxfId="108" priority="105" stopIfTrue="1" operator="between">
      <formula>0</formula>
      <formula>1</formula>
    </cfRule>
  </conditionalFormatting>
  <conditionalFormatting sqref="Z6:Z153">
    <cfRule type="cellIs" dxfId="107" priority="96" stopIfTrue="1" operator="between">
      <formula>4</formula>
      <formula>5</formula>
    </cfRule>
    <cfRule type="cellIs" dxfId="106" priority="97" stopIfTrue="1" operator="between">
      <formula>3</formula>
      <formula>4</formula>
    </cfRule>
    <cfRule type="cellIs" dxfId="105" priority="98" stopIfTrue="1" operator="between">
      <formula>2</formula>
      <formula>3</formula>
    </cfRule>
    <cfRule type="cellIs" dxfId="104" priority="99" stopIfTrue="1" operator="between">
      <formula>1</formula>
      <formula>2</formula>
    </cfRule>
    <cfRule type="cellIs" dxfId="103" priority="100" stopIfTrue="1" operator="between">
      <formula>0</formula>
      <formula>1</formula>
    </cfRule>
  </conditionalFormatting>
  <conditionalFormatting sqref="X6:X153">
    <cfRule type="cellIs" dxfId="102" priority="91" stopIfTrue="1" operator="between">
      <formula>4</formula>
      <formula>5</formula>
    </cfRule>
    <cfRule type="cellIs" dxfId="101" priority="92" stopIfTrue="1" operator="between">
      <formula>3</formula>
      <formula>4</formula>
    </cfRule>
    <cfRule type="cellIs" dxfId="100" priority="93" stopIfTrue="1" operator="between">
      <formula>2</formula>
      <formula>3</formula>
    </cfRule>
    <cfRule type="cellIs" dxfId="99" priority="94" stopIfTrue="1" operator="between">
      <formula>1</formula>
      <formula>2</formula>
    </cfRule>
    <cfRule type="cellIs" dxfId="98" priority="95" stopIfTrue="1" operator="between">
      <formula>0</formula>
      <formula>1</formula>
    </cfRule>
  </conditionalFormatting>
  <conditionalFormatting sqref="W6:W153">
    <cfRule type="cellIs" dxfId="97" priority="86" stopIfTrue="1" operator="between">
      <formula>4</formula>
      <formula>5</formula>
    </cfRule>
    <cfRule type="cellIs" dxfId="96" priority="87" stopIfTrue="1" operator="between">
      <formula>3</formula>
      <formula>4</formula>
    </cfRule>
    <cfRule type="cellIs" dxfId="95" priority="88" stopIfTrue="1" operator="between">
      <formula>2</formula>
      <formula>3</formula>
    </cfRule>
    <cfRule type="cellIs" dxfId="94" priority="89" stopIfTrue="1" operator="between">
      <formula>1</formula>
      <formula>2</formula>
    </cfRule>
    <cfRule type="cellIs" dxfId="93" priority="90" stopIfTrue="1" operator="between">
      <formula>0</formula>
      <formula>1</formula>
    </cfRule>
  </conditionalFormatting>
  <conditionalFormatting sqref="V6:V153">
    <cfRule type="cellIs" dxfId="92" priority="81" stopIfTrue="1" operator="between">
      <formula>4</formula>
      <formula>5</formula>
    </cfRule>
    <cfRule type="cellIs" dxfId="91" priority="82" stopIfTrue="1" operator="between">
      <formula>3</formula>
      <formula>4</formula>
    </cfRule>
    <cfRule type="cellIs" dxfId="90" priority="83" stopIfTrue="1" operator="between">
      <formula>2</formula>
      <formula>3</formula>
    </cfRule>
    <cfRule type="cellIs" dxfId="89" priority="84" stopIfTrue="1" operator="between">
      <formula>1</formula>
      <formula>2</formula>
    </cfRule>
    <cfRule type="cellIs" dxfId="88" priority="85" stopIfTrue="1" operator="between">
      <formula>0</formula>
      <formula>1</formula>
    </cfRule>
  </conditionalFormatting>
  <conditionalFormatting sqref="U6:U153">
    <cfRule type="cellIs" dxfId="87" priority="76" stopIfTrue="1" operator="between">
      <formula>4</formula>
      <formula>5</formula>
    </cfRule>
    <cfRule type="cellIs" dxfId="86" priority="77" stopIfTrue="1" operator="between">
      <formula>3</formula>
      <formula>4</formula>
    </cfRule>
    <cfRule type="cellIs" dxfId="85" priority="78" stopIfTrue="1" operator="between">
      <formula>2</formula>
      <formula>3</formula>
    </cfRule>
    <cfRule type="cellIs" dxfId="84" priority="79" stopIfTrue="1" operator="between">
      <formula>1</formula>
      <formula>2</formula>
    </cfRule>
    <cfRule type="cellIs" dxfId="83" priority="80" stopIfTrue="1" operator="between">
      <formula>0</formula>
      <formula>1</formula>
    </cfRule>
  </conditionalFormatting>
  <conditionalFormatting sqref="T6:T153">
    <cfRule type="cellIs" dxfId="82" priority="71" stopIfTrue="1" operator="between">
      <formula>4</formula>
      <formula>5</formula>
    </cfRule>
    <cfRule type="cellIs" dxfId="81" priority="72" stopIfTrue="1" operator="between">
      <formula>3</formula>
      <formula>4</formula>
    </cfRule>
    <cfRule type="cellIs" dxfId="80" priority="73" stopIfTrue="1" operator="between">
      <formula>2</formula>
      <formula>3</formula>
    </cfRule>
    <cfRule type="cellIs" dxfId="79" priority="74" stopIfTrue="1" operator="between">
      <formula>1</formula>
      <formula>2</formula>
    </cfRule>
    <cfRule type="cellIs" dxfId="78" priority="75" stopIfTrue="1" operator="between">
      <formula>0</formula>
      <formula>1</formula>
    </cfRule>
  </conditionalFormatting>
  <conditionalFormatting sqref="S6:S153">
    <cfRule type="cellIs" dxfId="77" priority="66" stopIfTrue="1" operator="between">
      <formula>4</formula>
      <formula>5</formula>
    </cfRule>
    <cfRule type="cellIs" dxfId="76" priority="67" stopIfTrue="1" operator="between">
      <formula>3</formula>
      <formula>4</formula>
    </cfRule>
    <cfRule type="cellIs" dxfId="75" priority="68" stopIfTrue="1" operator="between">
      <formula>2</formula>
      <formula>3</formula>
    </cfRule>
    <cfRule type="cellIs" dxfId="74" priority="69" stopIfTrue="1" operator="between">
      <formula>1</formula>
      <formula>2</formula>
    </cfRule>
    <cfRule type="cellIs" dxfId="73" priority="70" stopIfTrue="1" operator="between">
      <formula>0</formula>
      <formula>1</formula>
    </cfRule>
  </conditionalFormatting>
  <conditionalFormatting sqref="R6:R153">
    <cfRule type="cellIs" dxfId="72" priority="61" stopIfTrue="1" operator="between">
      <formula>4</formula>
      <formula>5</formula>
    </cfRule>
    <cfRule type="cellIs" dxfId="71" priority="62" stopIfTrue="1" operator="between">
      <formula>3</formula>
      <formula>4</formula>
    </cfRule>
    <cfRule type="cellIs" dxfId="70" priority="63" stopIfTrue="1" operator="between">
      <formula>2</formula>
      <formula>3</formula>
    </cfRule>
    <cfRule type="cellIs" dxfId="69" priority="64" stopIfTrue="1" operator="between">
      <formula>1</formula>
      <formula>2</formula>
    </cfRule>
    <cfRule type="cellIs" dxfId="68" priority="65" stopIfTrue="1" operator="between">
      <formula>0</formula>
      <formula>1</formula>
    </cfRule>
  </conditionalFormatting>
  <conditionalFormatting sqref="Q6:Q153">
    <cfRule type="cellIs" dxfId="67" priority="56" stopIfTrue="1" operator="between">
      <formula>4</formula>
      <formula>5</formula>
    </cfRule>
    <cfRule type="cellIs" dxfId="66" priority="57" stopIfTrue="1" operator="between">
      <formula>3</formula>
      <formula>4</formula>
    </cfRule>
    <cfRule type="cellIs" dxfId="65" priority="58" stopIfTrue="1" operator="between">
      <formula>2</formula>
      <formula>3</formula>
    </cfRule>
    <cfRule type="cellIs" dxfId="64" priority="59" stopIfTrue="1" operator="between">
      <formula>1</formula>
      <formula>2</formula>
    </cfRule>
    <cfRule type="cellIs" dxfId="63" priority="60" stopIfTrue="1" operator="between">
      <formula>0</formula>
      <formula>1</formula>
    </cfRule>
  </conditionalFormatting>
  <conditionalFormatting sqref="P6:P153">
    <cfRule type="cellIs" dxfId="62" priority="51" stopIfTrue="1" operator="between">
      <formula>4</formula>
      <formula>5</formula>
    </cfRule>
    <cfRule type="cellIs" dxfId="61" priority="52" stopIfTrue="1" operator="between">
      <formula>3</formula>
      <formula>4</formula>
    </cfRule>
    <cfRule type="cellIs" dxfId="60" priority="53" stopIfTrue="1" operator="between">
      <formula>2</formula>
      <formula>3</formula>
    </cfRule>
    <cfRule type="cellIs" dxfId="59" priority="54" stopIfTrue="1" operator="between">
      <formula>1</formula>
      <formula>2</formula>
    </cfRule>
    <cfRule type="cellIs" dxfId="58" priority="55" stopIfTrue="1" operator="between">
      <formula>0</formula>
      <formula>1</formula>
    </cfRule>
  </conditionalFormatting>
  <conditionalFormatting sqref="O6:O153">
    <cfRule type="cellIs" dxfId="57" priority="46" stopIfTrue="1" operator="between">
      <formula>4</formula>
      <formula>5</formula>
    </cfRule>
    <cfRule type="cellIs" dxfId="56" priority="47" stopIfTrue="1" operator="between">
      <formula>3</formula>
      <formula>4</formula>
    </cfRule>
    <cfRule type="cellIs" dxfId="55" priority="48" stopIfTrue="1" operator="between">
      <formula>2</formula>
      <formula>3</formula>
    </cfRule>
    <cfRule type="cellIs" dxfId="54" priority="49" stopIfTrue="1" operator="between">
      <formula>1</formula>
      <formula>2</formula>
    </cfRule>
    <cfRule type="cellIs" dxfId="53" priority="50" stopIfTrue="1" operator="between">
      <formula>0</formula>
      <formula>1</formula>
    </cfRule>
  </conditionalFormatting>
  <conditionalFormatting sqref="N6:N153">
    <cfRule type="cellIs" dxfId="52" priority="41" stopIfTrue="1" operator="between">
      <formula>4</formula>
      <formula>5</formula>
    </cfRule>
    <cfRule type="cellIs" dxfId="51" priority="42" stopIfTrue="1" operator="between">
      <formula>3</formula>
      <formula>4</formula>
    </cfRule>
    <cfRule type="cellIs" dxfId="50" priority="43" stopIfTrue="1" operator="between">
      <formula>2</formula>
      <formula>3</formula>
    </cfRule>
    <cfRule type="cellIs" dxfId="49" priority="44" stopIfTrue="1" operator="between">
      <formula>1</formula>
      <formula>2</formula>
    </cfRule>
    <cfRule type="cellIs" dxfId="48" priority="45" stopIfTrue="1" operator="between">
      <formula>0</formula>
      <formula>1</formula>
    </cfRule>
  </conditionalFormatting>
  <conditionalFormatting sqref="M6:M153">
    <cfRule type="cellIs" dxfId="47" priority="36" stopIfTrue="1" operator="between">
      <formula>4</formula>
      <formula>5</formula>
    </cfRule>
    <cfRule type="cellIs" dxfId="46" priority="37" stopIfTrue="1" operator="between">
      <formula>3</formula>
      <formula>4</formula>
    </cfRule>
    <cfRule type="cellIs" dxfId="45" priority="38" stopIfTrue="1" operator="between">
      <formula>2</formula>
      <formula>3</formula>
    </cfRule>
    <cfRule type="cellIs" dxfId="44" priority="39" stopIfTrue="1" operator="between">
      <formula>1</formula>
      <formula>2</formula>
    </cfRule>
    <cfRule type="cellIs" dxfId="43" priority="40" stopIfTrue="1" operator="between">
      <formula>0</formula>
      <formula>1</formula>
    </cfRule>
  </conditionalFormatting>
  <conditionalFormatting sqref="L6:L153">
    <cfRule type="cellIs" dxfId="42" priority="31" stopIfTrue="1" operator="between">
      <formula>4</formula>
      <formula>5</formula>
    </cfRule>
    <cfRule type="cellIs" dxfId="41" priority="32" stopIfTrue="1" operator="between">
      <formula>3</formula>
      <formula>4</formula>
    </cfRule>
    <cfRule type="cellIs" dxfId="40" priority="33" stopIfTrue="1" operator="between">
      <formula>2</formula>
      <formula>3</formula>
    </cfRule>
    <cfRule type="cellIs" dxfId="39" priority="34" stopIfTrue="1" operator="between">
      <formula>1</formula>
      <formula>2</formula>
    </cfRule>
    <cfRule type="cellIs" dxfId="38" priority="35" stopIfTrue="1" operator="between">
      <formula>0</formula>
      <formula>1</formula>
    </cfRule>
  </conditionalFormatting>
  <conditionalFormatting sqref="K6:K153">
    <cfRule type="cellIs" dxfId="37" priority="26" stopIfTrue="1" operator="between">
      <formula>4</formula>
      <formula>5</formula>
    </cfRule>
    <cfRule type="cellIs" dxfId="36" priority="27" stopIfTrue="1" operator="between">
      <formula>3</formula>
      <formula>4</formula>
    </cfRule>
    <cfRule type="cellIs" dxfId="35" priority="28" stopIfTrue="1" operator="between">
      <formula>2</formula>
      <formula>3</formula>
    </cfRule>
    <cfRule type="cellIs" dxfId="34" priority="29" stopIfTrue="1" operator="between">
      <formula>1</formula>
      <formula>2</formula>
    </cfRule>
    <cfRule type="cellIs" dxfId="33" priority="30" stopIfTrue="1" operator="between">
      <formula>0</formula>
      <formula>1</formula>
    </cfRule>
  </conditionalFormatting>
  <conditionalFormatting sqref="J6:J153">
    <cfRule type="cellIs" dxfId="32" priority="21" stopIfTrue="1" operator="between">
      <formula>4</formula>
      <formula>5</formula>
    </cfRule>
    <cfRule type="cellIs" dxfId="31" priority="22" stopIfTrue="1" operator="between">
      <formula>3</formula>
      <formula>4</formula>
    </cfRule>
    <cfRule type="cellIs" dxfId="30" priority="23" stopIfTrue="1" operator="between">
      <formula>2</formula>
      <formula>3</formula>
    </cfRule>
    <cfRule type="cellIs" dxfId="29" priority="24" stopIfTrue="1" operator="between">
      <formula>1</formula>
      <formula>2</formula>
    </cfRule>
    <cfRule type="cellIs" dxfId="28" priority="25" stopIfTrue="1" operator="between">
      <formula>0</formula>
      <formula>1</formula>
    </cfRule>
  </conditionalFormatting>
  <conditionalFormatting sqref="I6:I153">
    <cfRule type="cellIs" dxfId="27" priority="16" stopIfTrue="1" operator="between">
      <formula>4</formula>
      <formula>5</formula>
    </cfRule>
    <cfRule type="cellIs" dxfId="26" priority="17" stopIfTrue="1" operator="between">
      <formula>3</formula>
      <formula>4</formula>
    </cfRule>
    <cfRule type="cellIs" dxfId="25" priority="18" stopIfTrue="1" operator="between">
      <formula>2</formula>
      <formula>3</formula>
    </cfRule>
    <cfRule type="cellIs" dxfId="24" priority="19" stopIfTrue="1" operator="between">
      <formula>1</formula>
      <formula>2</formula>
    </cfRule>
    <cfRule type="cellIs" dxfId="23" priority="20" stopIfTrue="1" operator="between">
      <formula>0</formula>
      <formula>1</formula>
    </cfRule>
  </conditionalFormatting>
  <conditionalFormatting sqref="H6:H153">
    <cfRule type="cellIs" dxfId="22" priority="11" stopIfTrue="1" operator="between">
      <formula>4</formula>
      <formula>5</formula>
    </cfRule>
    <cfRule type="cellIs" dxfId="21" priority="12" stopIfTrue="1" operator="between">
      <formula>3</formula>
      <formula>4</formula>
    </cfRule>
    <cfRule type="cellIs" dxfId="20" priority="13" stopIfTrue="1" operator="between">
      <formula>2</formula>
      <formula>3</formula>
    </cfRule>
    <cfRule type="cellIs" dxfId="19" priority="14" stopIfTrue="1" operator="between">
      <formula>1</formula>
      <formula>2</formula>
    </cfRule>
    <cfRule type="cellIs" dxfId="18" priority="15" stopIfTrue="1" operator="between">
      <formula>0</formula>
      <formula>1</formula>
    </cfRule>
  </conditionalFormatting>
  <conditionalFormatting sqref="G6:G153">
    <cfRule type="cellIs" dxfId="17" priority="6" stopIfTrue="1" operator="between">
      <formula>4</formula>
      <formula>5</formula>
    </cfRule>
    <cfRule type="cellIs" dxfId="16" priority="7" stopIfTrue="1" operator="between">
      <formula>3</formula>
      <formula>4</formula>
    </cfRule>
    <cfRule type="cellIs" dxfId="15" priority="8" stopIfTrue="1" operator="between">
      <formula>2</formula>
      <formula>3</formula>
    </cfRule>
    <cfRule type="cellIs" dxfId="14" priority="9" stopIfTrue="1" operator="between">
      <formula>1</formula>
      <formula>2</formula>
    </cfRule>
    <cfRule type="cellIs" dxfId="13" priority="10" stopIfTrue="1" operator="between">
      <formula>0</formula>
      <formula>1</formula>
    </cfRule>
  </conditionalFormatting>
  <conditionalFormatting sqref="F6:F153">
    <cfRule type="cellIs" dxfId="12" priority="1" stopIfTrue="1" operator="between">
      <formula>4</formula>
      <formula>5</formula>
    </cfRule>
    <cfRule type="cellIs" dxfId="11" priority="2" stopIfTrue="1" operator="between">
      <formula>3</formula>
      <formula>4</formula>
    </cfRule>
    <cfRule type="cellIs" dxfId="10" priority="3" stopIfTrue="1" operator="between">
      <formula>2</formula>
      <formula>3</formula>
    </cfRule>
    <cfRule type="cellIs" dxfId="9" priority="4" stopIfTrue="1" operator="between">
      <formula>1</formula>
      <formula>2</formula>
    </cfRule>
    <cfRule type="cellIs" dxfId="8" priority="5" stopIfTrue="1" operator="between">
      <formula>0</formula>
      <formula>1</formula>
    </cfRule>
  </conditionalFormatting>
  <pageMargins left="0.7" right="0.7" top="0.75" bottom="0.75" header="0.3" footer="0.3"/>
  <pageSetup paperSize="9" orientation="portrait" r:id="rId1"/>
  <drawing r:id="rId2"/>
  <picture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499984740745262"/>
  </sheetPr>
  <dimension ref="A1:IS214"/>
  <sheetViews>
    <sheetView zoomScaleNormal="100" workbookViewId="0">
      <pane xSplit="5" ySplit="2" topLeftCell="F3" activePane="bottomRight" state="frozen"/>
      <selection pane="topRight" activeCell="D1" sqref="D1"/>
      <selection pane="bottomLeft" activeCell="A3" sqref="A3"/>
      <selection pane="bottomRight" activeCell="F4" sqref="F4"/>
    </sheetView>
  </sheetViews>
  <sheetFormatPr defaultColWidth="9.44140625" defaultRowHeight="14.4" x14ac:dyDescent="0.3"/>
  <cols>
    <col min="1" max="1" width="36.44140625" customWidth="1"/>
    <col min="2" max="2" width="28.44140625" customWidth="1"/>
    <col min="3" max="3" width="9.5546875" bestFit="1" customWidth="1"/>
    <col min="5" max="5" width="9.5546875" bestFit="1" customWidth="1"/>
    <col min="6" max="6" width="22.5546875" bestFit="1" customWidth="1"/>
    <col min="7" max="7" width="12.5546875" bestFit="1" customWidth="1"/>
    <col min="10" max="10" width="17.77734375" hidden="1" customWidth="1"/>
    <col min="11" max="11" width="11.5546875" bestFit="1" customWidth="1"/>
    <col min="13" max="13" width="11.44140625" style="71" bestFit="1" customWidth="1"/>
    <col min="14" max="14" width="16.77734375" customWidth="1"/>
    <col min="15" max="15" width="10.5546875" bestFit="1" customWidth="1"/>
    <col min="16" max="16" width="9.5546875" bestFit="1" customWidth="1"/>
    <col min="18" max="18" width="19.44140625" hidden="1" customWidth="1"/>
    <col min="19" max="19" width="11.5546875" bestFit="1" customWidth="1"/>
    <col min="20" max="20" width="9.5546875" bestFit="1" customWidth="1"/>
    <col min="21" max="21" width="11.44140625" style="71" bestFit="1" customWidth="1"/>
    <col min="22" max="22" width="18.44140625" hidden="1" customWidth="1"/>
    <col min="23" max="23" width="12.44140625" bestFit="1" customWidth="1"/>
    <col min="25" max="25" width="10" bestFit="1" customWidth="1"/>
    <col min="26" max="26" width="19.44140625" hidden="1" customWidth="1"/>
    <col min="27" max="27" width="11.5546875" bestFit="1" customWidth="1"/>
    <col min="29" max="29" width="11.44140625" style="71" bestFit="1" customWidth="1"/>
    <col min="30" max="30" width="31.44140625" hidden="1" customWidth="1"/>
    <col min="31" max="31" width="11.5546875" bestFit="1" customWidth="1"/>
    <col min="32" max="33" width="9.5546875" bestFit="1" customWidth="1"/>
    <col min="34" max="34" width="19.44140625" hidden="1" customWidth="1"/>
    <col min="35" max="35" width="11.5546875" bestFit="1" customWidth="1"/>
    <col min="36" max="36" width="11.44140625" customWidth="1"/>
    <col min="37" max="37" width="10.44140625" style="71" customWidth="1"/>
    <col min="38" max="38" width="0.44140625" customWidth="1"/>
    <col min="39" max="40" width="9.5546875" bestFit="1" customWidth="1"/>
    <col min="41" max="41" width="10" bestFit="1" customWidth="1"/>
    <col min="42" max="42" width="19.44140625" hidden="1" customWidth="1"/>
    <col min="43" max="43" width="11.5546875" bestFit="1" customWidth="1"/>
    <col min="44" max="44" width="9.5546875" bestFit="1" customWidth="1"/>
    <col min="45" max="45" width="11.5546875" bestFit="1" customWidth="1"/>
    <col min="46" max="46" width="0.5546875" hidden="1" customWidth="1"/>
    <col min="47" max="49" width="0" hidden="1" customWidth="1"/>
    <col min="50" max="50" width="19.44140625" hidden="1" customWidth="1"/>
    <col min="51" max="51" width="11.44140625" hidden="1" customWidth="1"/>
    <col min="52" max="52" width="0" hidden="1" customWidth="1"/>
    <col min="53" max="53" width="11.5546875" style="70" hidden="1" customWidth="1"/>
    <col min="54" max="54" width="37.44140625" hidden="1" customWidth="1"/>
    <col min="55" max="56" width="0" hidden="1" customWidth="1"/>
    <col min="57" max="57" width="10" hidden="1" customWidth="1"/>
    <col min="58" max="58" width="19.44140625" hidden="1" customWidth="1"/>
    <col min="59" max="60" width="11.44140625" hidden="1" customWidth="1"/>
    <col min="61" max="61" width="11.5546875" style="49" hidden="1" customWidth="1"/>
    <col min="62" max="62" width="27.44140625" bestFit="1" customWidth="1"/>
    <col min="63" max="64" width="9.5546875" bestFit="1" customWidth="1"/>
    <col min="65" max="65" width="10.44140625" bestFit="1" customWidth="1"/>
    <col min="66" max="66" width="15.44140625" hidden="1" customWidth="1"/>
    <col min="67" max="68" width="9.5546875" bestFit="1" customWidth="1"/>
    <col min="69" max="69" width="11.5546875" style="70" bestFit="1" customWidth="1"/>
    <col min="70" max="70" width="33.44140625" hidden="1" customWidth="1"/>
    <col min="71" max="72" width="0" hidden="1" customWidth="1"/>
    <col min="73" max="73" width="10" hidden="1" customWidth="1"/>
    <col min="74" max="74" width="15.44140625" hidden="1" customWidth="1"/>
    <col min="75" max="76" width="0" hidden="1" customWidth="1"/>
    <col min="77" max="77" width="11.5546875" hidden="1" customWidth="1"/>
    <col min="78" max="78" width="31.44140625" hidden="1" customWidth="1"/>
    <col min="79" max="81" width="0" hidden="1" customWidth="1"/>
    <col min="82" max="82" width="15.44140625" hidden="1" customWidth="1"/>
    <col min="83" max="84" width="0" hidden="1" customWidth="1"/>
    <col min="85" max="85" width="11.5546875" style="70" hidden="1" customWidth="1"/>
    <col min="86" max="92" width="0" hidden="1" customWidth="1"/>
    <col min="93" max="93" width="9.44140625" style="49" hidden="1" customWidth="1"/>
    <col min="94" max="100" width="0" hidden="1" customWidth="1"/>
    <col min="101" max="101" width="11" style="49" hidden="1" customWidth="1"/>
    <col min="102" max="102" width="0" hidden="1" customWidth="1"/>
    <col min="103" max="103" width="10.5546875" bestFit="1" customWidth="1"/>
    <col min="104" max="104" width="19.44140625" customWidth="1"/>
    <col min="106" max="106" width="15" hidden="1" customWidth="1"/>
    <col min="107" max="107" width="23.44140625" customWidth="1"/>
    <col min="108" max="108" width="9.5546875" bestFit="1" customWidth="1"/>
    <col min="109" max="109" width="11.44140625" style="70" bestFit="1" customWidth="1"/>
    <col min="110" max="110" width="14.5546875" hidden="1" customWidth="1"/>
    <col min="111" max="111" width="11.44140625" bestFit="1" customWidth="1"/>
    <col min="112" max="112" width="9.5546875" bestFit="1" customWidth="1"/>
    <col min="114" max="114" width="0" hidden="1" customWidth="1"/>
    <col min="115" max="116" width="9.5546875" bestFit="1" customWidth="1"/>
    <col min="117" max="117" width="11.5546875" style="49" bestFit="1" customWidth="1"/>
    <col min="118" max="118" width="0.5546875" customWidth="1"/>
    <col min="119" max="119" width="13.5546875" bestFit="1" customWidth="1"/>
    <col min="120" max="120" width="9.5546875" bestFit="1" customWidth="1"/>
    <col min="122" max="122" width="0" hidden="1" customWidth="1"/>
    <col min="123" max="123" width="11.5546875" bestFit="1" customWidth="1"/>
    <col min="124" max="124" width="9.5546875" bestFit="1" customWidth="1"/>
    <col min="125" max="125" width="11.5546875" style="70" bestFit="1" customWidth="1"/>
    <col min="126" max="126" width="0" hidden="1" customWidth="1"/>
    <col min="127" max="128" width="9.5546875" bestFit="1" customWidth="1"/>
    <col min="130" max="130" width="0" hidden="1" customWidth="1"/>
    <col min="131" max="132" width="9.5546875" bestFit="1" customWidth="1"/>
    <col min="133" max="133" width="11.5546875" style="49" bestFit="1" customWidth="1"/>
    <col min="134" max="134" width="43.44140625" hidden="1" customWidth="1"/>
    <col min="135" max="135" width="11" customWidth="1"/>
    <col min="136" max="136" width="9.5546875" bestFit="1" customWidth="1"/>
    <col min="138" max="138" width="0" hidden="1" customWidth="1"/>
    <col min="139" max="140" width="9.44140625" customWidth="1"/>
    <col min="141" max="141" width="11.5546875" style="70" bestFit="1" customWidth="1"/>
    <col min="142" max="142" width="0" hidden="1" customWidth="1"/>
    <col min="143" max="144" width="23.5546875" customWidth="1"/>
    <col min="146" max="146" width="0" hidden="1" customWidth="1"/>
    <col min="147" max="148" width="9.5546875" bestFit="1" customWidth="1"/>
    <col min="149" max="149" width="11.5546875" style="49" customWidth="1"/>
    <col min="150" max="150" width="43.5546875" customWidth="1"/>
    <col min="151" max="153" width="9.5546875" bestFit="1" customWidth="1"/>
    <col min="154" max="154" width="0" hidden="1" customWidth="1"/>
    <col min="155" max="156" width="9.5546875" bestFit="1" customWidth="1"/>
    <col min="157" max="157" width="11.5546875" style="70" bestFit="1" customWidth="1"/>
    <col min="158" max="158" width="0" hidden="1" customWidth="1"/>
    <col min="159" max="161" width="9.5546875" bestFit="1" customWidth="1"/>
    <col min="162" max="162" width="0" hidden="1" customWidth="1"/>
    <col min="163" max="164" width="9.5546875" bestFit="1" customWidth="1"/>
    <col min="165" max="165" width="11.5546875" style="70" bestFit="1" customWidth="1"/>
    <col min="166" max="166" width="0" hidden="1" customWidth="1"/>
    <col min="167" max="167" width="9.5546875" bestFit="1" customWidth="1"/>
    <col min="168" max="172" width="0" hidden="1" customWidth="1"/>
    <col min="173" max="173" width="11.5546875" style="70" hidden="1" customWidth="1"/>
    <col min="174" max="180" width="0" hidden="1" customWidth="1"/>
    <col min="181" max="181" width="11.5546875" style="49" hidden="1" customWidth="1"/>
    <col min="182" max="182" width="0" hidden="1" customWidth="1"/>
    <col min="183" max="183" width="9.5546875" bestFit="1" customWidth="1"/>
    <col min="186" max="186" width="0" hidden="1" customWidth="1"/>
    <col min="187" max="188" width="9.5546875" bestFit="1" customWidth="1"/>
    <col min="189" max="189" width="11.5546875" style="70" bestFit="1" customWidth="1"/>
    <col min="190" max="190" width="0" hidden="1" customWidth="1"/>
    <col min="191" max="191" width="9.5546875" bestFit="1" customWidth="1"/>
    <col min="194" max="194" width="0" hidden="1" customWidth="1"/>
    <col min="195" max="196" width="9.5546875" bestFit="1" customWidth="1"/>
    <col min="197" max="197" width="11.5546875" style="49" bestFit="1" customWidth="1"/>
    <col min="198" max="198" width="0" hidden="1" customWidth="1"/>
    <col min="199" max="199" width="9.5546875" bestFit="1" customWidth="1"/>
    <col min="201" max="201" width="9.5546875" bestFit="1" customWidth="1"/>
    <col min="202" max="202" width="0" hidden="1" customWidth="1"/>
    <col min="203" max="204" width="9.5546875" bestFit="1" customWidth="1"/>
    <col min="205" max="205" width="11.5546875" style="70" bestFit="1" customWidth="1"/>
    <col min="206" max="206" width="0" hidden="1" customWidth="1"/>
    <col min="207" max="207" width="9.5546875" bestFit="1" customWidth="1"/>
    <col min="210" max="210" width="0" hidden="1" customWidth="1"/>
    <col min="211" max="212" width="9.5546875" bestFit="1" customWidth="1"/>
    <col min="213" max="213" width="11.5546875" style="49" bestFit="1" customWidth="1"/>
    <col min="214" max="214" width="0" hidden="1" customWidth="1"/>
    <col min="215" max="215" width="9.5546875" bestFit="1" customWidth="1"/>
    <col min="218" max="218" width="0" hidden="1" customWidth="1"/>
    <col min="219" max="220" width="9.5546875" bestFit="1" customWidth="1"/>
    <col min="221" max="221" width="11.5546875" style="70" bestFit="1" customWidth="1"/>
    <col min="222" max="222" width="0" hidden="1" customWidth="1"/>
    <col min="223" max="223" width="9.5546875" bestFit="1" customWidth="1"/>
    <col min="226" max="226" width="0" hidden="1" customWidth="1"/>
    <col min="227" max="228" width="9.5546875" bestFit="1" customWidth="1"/>
    <col min="229" max="229" width="11.5546875" style="49" bestFit="1" customWidth="1"/>
    <col min="230" max="230" width="0" hidden="1" customWidth="1"/>
    <col min="231" max="231" width="9.5546875" bestFit="1" customWidth="1"/>
    <col min="234" max="234" width="0" hidden="1" customWidth="1"/>
    <col min="235" max="236" width="9.5546875" bestFit="1" customWidth="1"/>
    <col min="237" max="237" width="11.5546875" style="70" bestFit="1" customWidth="1"/>
    <col min="238" max="238" width="0" hidden="1" customWidth="1"/>
    <col min="239" max="239" width="9.5546875" bestFit="1" customWidth="1"/>
    <col min="242" max="242" width="0" hidden="1" customWidth="1"/>
    <col min="243" max="244" width="9.5546875" bestFit="1" customWidth="1"/>
    <col min="245" max="245" width="11.5546875" style="49" bestFit="1" customWidth="1"/>
    <col min="246" max="246" width="0" hidden="1" customWidth="1"/>
    <col min="247" max="247" width="9.5546875" bestFit="1" customWidth="1"/>
    <col min="250" max="250" width="0" hidden="1" customWidth="1"/>
    <col min="251" max="252" width="9.5546875" bestFit="1" customWidth="1"/>
    <col min="253" max="253" width="11.5546875" style="70" bestFit="1" customWidth="1"/>
  </cols>
  <sheetData>
    <row r="1" spans="1:253" s="11" customFormat="1" ht="13.2" x14ac:dyDescent="0.25">
      <c r="A1" s="220" t="str">
        <f>Lists!B:B</f>
        <v>Crisis</v>
      </c>
      <c r="B1" s="220" t="s">
        <v>707</v>
      </c>
      <c r="C1" s="220" t="s">
        <v>626</v>
      </c>
      <c r="D1" s="220" t="s">
        <v>627</v>
      </c>
      <c r="E1" s="220" t="str">
        <f>Lists!D:D</f>
        <v>ISO3 code</v>
      </c>
      <c r="F1" s="316" t="s">
        <v>503</v>
      </c>
      <c r="G1" s="316"/>
      <c r="H1" s="316"/>
      <c r="I1" s="316"/>
      <c r="J1" s="316"/>
      <c r="K1" s="316"/>
      <c r="L1" s="316"/>
      <c r="M1" s="316"/>
      <c r="N1" s="315" t="s">
        <v>603</v>
      </c>
      <c r="O1" s="315"/>
      <c r="P1" s="315"/>
      <c r="Q1" s="315"/>
      <c r="R1" s="315"/>
      <c r="S1" s="315"/>
      <c r="T1" s="315"/>
      <c r="U1" s="315"/>
      <c r="V1" s="316" t="s">
        <v>665</v>
      </c>
      <c r="W1" s="316"/>
      <c r="X1" s="316"/>
      <c r="Y1" s="316"/>
      <c r="Z1" s="316"/>
      <c r="AA1" s="316"/>
      <c r="AB1" s="316"/>
      <c r="AC1" s="316"/>
      <c r="AD1" s="315" t="s">
        <v>508</v>
      </c>
      <c r="AE1" s="315"/>
      <c r="AF1" s="315"/>
      <c r="AG1" s="315"/>
      <c r="AH1" s="315"/>
      <c r="AI1" s="315"/>
      <c r="AJ1" s="315"/>
      <c r="AK1" s="315"/>
      <c r="AL1" s="316" t="s">
        <v>607</v>
      </c>
      <c r="AM1" s="316"/>
      <c r="AN1" s="316"/>
      <c r="AO1" s="316"/>
      <c r="AP1" s="316"/>
      <c r="AQ1" s="316"/>
      <c r="AR1" s="316"/>
      <c r="AS1" s="316"/>
      <c r="AT1" s="319" t="s">
        <v>1404</v>
      </c>
      <c r="AU1" s="319"/>
      <c r="AV1" s="319"/>
      <c r="AW1" s="319"/>
      <c r="AX1" s="319"/>
      <c r="AY1" s="319"/>
      <c r="AZ1" s="319"/>
      <c r="BA1" s="319"/>
      <c r="BB1" s="316" t="s">
        <v>1405</v>
      </c>
      <c r="BC1" s="316"/>
      <c r="BD1" s="316"/>
      <c r="BE1" s="316"/>
      <c r="BF1" s="316"/>
      <c r="BG1" s="316"/>
      <c r="BH1" s="316"/>
      <c r="BI1" s="316"/>
      <c r="BJ1" s="315" t="s">
        <v>1406</v>
      </c>
      <c r="BK1" s="315"/>
      <c r="BL1" s="315"/>
      <c r="BM1" s="315"/>
      <c r="BN1" s="315"/>
      <c r="BO1" s="315"/>
      <c r="BP1" s="315"/>
      <c r="BQ1" s="315"/>
      <c r="BR1" s="316" t="s">
        <v>1410</v>
      </c>
      <c r="BS1" s="316"/>
      <c r="BT1" s="316"/>
      <c r="BU1" s="316"/>
      <c r="BV1" s="316"/>
      <c r="BW1" s="316"/>
      <c r="BX1" s="316"/>
      <c r="BY1" s="316"/>
      <c r="BZ1" s="319" t="s">
        <v>1411</v>
      </c>
      <c r="CA1" s="319"/>
      <c r="CB1" s="319"/>
      <c r="CC1" s="319"/>
      <c r="CD1" s="319"/>
      <c r="CE1" s="319"/>
      <c r="CF1" s="319"/>
      <c r="CG1" s="319"/>
      <c r="CH1" s="320" t="s">
        <v>669</v>
      </c>
      <c r="CI1" s="320"/>
      <c r="CJ1" s="320"/>
      <c r="CK1" s="320"/>
      <c r="CL1" s="320"/>
      <c r="CM1" s="320"/>
      <c r="CN1" s="320"/>
      <c r="CO1" s="320"/>
      <c r="CP1" s="316" t="s">
        <v>670</v>
      </c>
      <c r="CQ1" s="316"/>
      <c r="CR1" s="316"/>
      <c r="CS1" s="316"/>
      <c r="CT1" s="316"/>
      <c r="CU1" s="316"/>
      <c r="CV1" s="316"/>
      <c r="CW1" s="316"/>
      <c r="CX1" s="318" t="s">
        <v>680</v>
      </c>
      <c r="CY1" s="318"/>
      <c r="CZ1" s="318"/>
      <c r="DA1" s="318"/>
      <c r="DB1" s="318"/>
      <c r="DC1" s="318"/>
      <c r="DD1" s="318"/>
      <c r="DE1" s="318"/>
      <c r="DF1" s="317" t="s">
        <v>1412</v>
      </c>
      <c r="DG1" s="317"/>
      <c r="DH1" s="317"/>
      <c r="DI1" s="317"/>
      <c r="DJ1" s="317"/>
      <c r="DK1" s="317"/>
      <c r="DL1" s="317"/>
      <c r="DM1" s="317"/>
      <c r="DN1" s="318" t="s">
        <v>1413</v>
      </c>
      <c r="DO1" s="318"/>
      <c r="DP1" s="318"/>
      <c r="DQ1" s="318"/>
      <c r="DR1" s="318"/>
      <c r="DS1" s="318"/>
      <c r="DT1" s="318"/>
      <c r="DU1" s="318"/>
      <c r="DV1" s="317" t="s">
        <v>1414</v>
      </c>
      <c r="DW1" s="317"/>
      <c r="DX1" s="317"/>
      <c r="DY1" s="317"/>
      <c r="DZ1" s="317"/>
      <c r="EA1" s="317"/>
      <c r="EB1" s="317"/>
      <c r="EC1" s="317"/>
      <c r="ED1" s="221"/>
      <c r="EE1" s="318" t="s">
        <v>1415</v>
      </c>
      <c r="EF1" s="318"/>
      <c r="EG1" s="318"/>
      <c r="EH1" s="318"/>
      <c r="EI1" s="318"/>
      <c r="EJ1" s="318"/>
      <c r="EK1" s="321"/>
      <c r="EL1" s="222"/>
      <c r="EM1" s="317" t="s">
        <v>1416</v>
      </c>
      <c r="EN1" s="317"/>
      <c r="EO1" s="317"/>
      <c r="EP1" s="317"/>
      <c r="EQ1" s="317"/>
      <c r="ER1" s="317"/>
      <c r="ES1" s="317"/>
      <c r="ET1" s="322" t="s">
        <v>1417</v>
      </c>
      <c r="EU1" s="322"/>
      <c r="EV1" s="322"/>
      <c r="EW1" s="322"/>
      <c r="EX1" s="322"/>
      <c r="EY1" s="322"/>
      <c r="EZ1" s="322"/>
      <c r="FA1" s="322"/>
      <c r="FB1" s="323" t="s">
        <v>621</v>
      </c>
      <c r="FC1" s="323"/>
      <c r="FD1" s="323"/>
      <c r="FE1" s="323"/>
      <c r="FF1" s="323"/>
      <c r="FG1" s="323"/>
      <c r="FH1" s="323"/>
      <c r="FI1" s="323"/>
      <c r="FJ1" s="322" t="s">
        <v>622</v>
      </c>
      <c r="FK1" s="322"/>
      <c r="FL1" s="322"/>
      <c r="FM1" s="322"/>
      <c r="FN1" s="322"/>
      <c r="FO1" s="322"/>
      <c r="FP1" s="322"/>
      <c r="FQ1" s="322"/>
      <c r="FR1" s="323" t="s">
        <v>623</v>
      </c>
      <c r="FS1" s="323"/>
      <c r="FT1" s="323"/>
      <c r="FU1" s="323"/>
      <c r="FV1" s="323"/>
      <c r="FW1" s="323"/>
      <c r="FX1" s="323"/>
      <c r="FY1" s="323"/>
      <c r="FZ1" s="322" t="s">
        <v>590</v>
      </c>
      <c r="GA1" s="322"/>
      <c r="GB1" s="322"/>
      <c r="GC1" s="322"/>
      <c r="GD1" s="322"/>
      <c r="GE1" s="322"/>
      <c r="GF1" s="322"/>
      <c r="GG1" s="322"/>
      <c r="GH1" s="323" t="s">
        <v>591</v>
      </c>
      <c r="GI1" s="323"/>
      <c r="GJ1" s="323"/>
      <c r="GK1" s="323"/>
      <c r="GL1" s="323"/>
      <c r="GM1" s="323"/>
      <c r="GN1" s="323"/>
      <c r="GO1" s="323"/>
      <c r="GP1" s="322" t="s">
        <v>592</v>
      </c>
      <c r="GQ1" s="322"/>
      <c r="GR1" s="322"/>
      <c r="GS1" s="322"/>
      <c r="GT1" s="322"/>
      <c r="GU1" s="322"/>
      <c r="GV1" s="322"/>
      <c r="GW1" s="322"/>
      <c r="GX1" s="323" t="s">
        <v>593</v>
      </c>
      <c r="GY1" s="323"/>
      <c r="GZ1" s="323"/>
      <c r="HA1" s="323"/>
      <c r="HB1" s="323"/>
      <c r="HC1" s="323"/>
      <c r="HD1" s="323"/>
      <c r="HE1" s="323"/>
      <c r="HF1" s="322" t="s">
        <v>594</v>
      </c>
      <c r="HG1" s="322"/>
      <c r="HH1" s="322"/>
      <c r="HI1" s="322"/>
      <c r="HJ1" s="322"/>
      <c r="HK1" s="322"/>
      <c r="HL1" s="322"/>
      <c r="HM1" s="322"/>
      <c r="HN1" s="323" t="s">
        <v>595</v>
      </c>
      <c r="HO1" s="323"/>
      <c r="HP1" s="323"/>
      <c r="HQ1" s="323"/>
      <c r="HR1" s="323"/>
      <c r="HS1" s="323"/>
      <c r="HT1" s="323"/>
      <c r="HU1" s="323"/>
      <c r="HV1" s="322" t="s">
        <v>596</v>
      </c>
      <c r="HW1" s="322"/>
      <c r="HX1" s="322"/>
      <c r="HY1" s="322"/>
      <c r="HZ1" s="322"/>
      <c r="IA1" s="322"/>
      <c r="IB1" s="322"/>
      <c r="IC1" s="322"/>
      <c r="ID1" s="323" t="s">
        <v>597</v>
      </c>
      <c r="IE1" s="323"/>
      <c r="IF1" s="323"/>
      <c r="IG1" s="323"/>
      <c r="IH1" s="323"/>
      <c r="II1" s="323"/>
      <c r="IJ1" s="323"/>
      <c r="IK1" s="323"/>
      <c r="IL1" s="322" t="s">
        <v>598</v>
      </c>
      <c r="IM1" s="322"/>
      <c r="IN1" s="322"/>
      <c r="IO1" s="322"/>
      <c r="IP1" s="322"/>
      <c r="IQ1" s="322"/>
      <c r="IR1" s="322"/>
      <c r="IS1" s="322"/>
    </row>
    <row r="2" spans="1:253" s="11" customFormat="1" ht="13.2" x14ac:dyDescent="0.25">
      <c r="A2" s="223">
        <f>Lists!B:B</f>
        <v>0</v>
      </c>
      <c r="B2" s="223"/>
      <c r="C2" s="223">
        <f>Lists!C:C</f>
        <v>0</v>
      </c>
      <c r="D2" s="223"/>
      <c r="E2" s="223">
        <f>Lists!D:D</f>
        <v>0</v>
      </c>
      <c r="F2" s="224" t="s">
        <v>708</v>
      </c>
      <c r="G2" s="224" t="s">
        <v>630</v>
      </c>
      <c r="H2" s="224" t="s">
        <v>624</v>
      </c>
      <c r="I2" s="224" t="s">
        <v>625</v>
      </c>
      <c r="J2" s="224" t="s">
        <v>664</v>
      </c>
      <c r="K2" s="224" t="s">
        <v>709</v>
      </c>
      <c r="L2" s="224" t="s">
        <v>706</v>
      </c>
      <c r="M2" s="225" t="s">
        <v>662</v>
      </c>
      <c r="N2" s="226" t="s">
        <v>663</v>
      </c>
      <c r="O2" s="226" t="s">
        <v>630</v>
      </c>
      <c r="P2" s="226" t="s">
        <v>624</v>
      </c>
      <c r="Q2" s="226" t="s">
        <v>625</v>
      </c>
      <c r="R2" s="226" t="s">
        <v>664</v>
      </c>
      <c r="S2" s="226" t="s">
        <v>709</v>
      </c>
      <c r="T2" s="226" t="s">
        <v>706</v>
      </c>
      <c r="U2" s="227" t="s">
        <v>662</v>
      </c>
      <c r="V2" s="224" t="s">
        <v>666</v>
      </c>
      <c r="W2" s="224" t="s">
        <v>630</v>
      </c>
      <c r="X2" s="224" t="s">
        <v>624</v>
      </c>
      <c r="Y2" s="224" t="s">
        <v>625</v>
      </c>
      <c r="Z2" s="224" t="s">
        <v>664</v>
      </c>
      <c r="AA2" s="224" t="s">
        <v>709</v>
      </c>
      <c r="AB2" s="224" t="s">
        <v>706</v>
      </c>
      <c r="AC2" s="225" t="s">
        <v>662</v>
      </c>
      <c r="AD2" s="226" t="s">
        <v>671</v>
      </c>
      <c r="AE2" s="226" t="s">
        <v>630</v>
      </c>
      <c r="AF2" s="226" t="s">
        <v>624</v>
      </c>
      <c r="AG2" s="226" t="s">
        <v>625</v>
      </c>
      <c r="AH2" s="226" t="s">
        <v>664</v>
      </c>
      <c r="AI2" s="226" t="s">
        <v>709</v>
      </c>
      <c r="AJ2" s="226" t="s">
        <v>706</v>
      </c>
      <c r="AK2" s="227" t="s">
        <v>662</v>
      </c>
      <c r="AL2" s="224" t="s">
        <v>672</v>
      </c>
      <c r="AM2" s="224" t="s">
        <v>630</v>
      </c>
      <c r="AN2" s="224" t="s">
        <v>624</v>
      </c>
      <c r="AO2" s="224" t="s">
        <v>625</v>
      </c>
      <c r="AP2" s="224" t="s">
        <v>664</v>
      </c>
      <c r="AQ2" s="224" t="s">
        <v>709</v>
      </c>
      <c r="AR2" s="224" t="s">
        <v>706</v>
      </c>
      <c r="AS2" s="224" t="s">
        <v>662</v>
      </c>
      <c r="AT2" s="228" t="s">
        <v>673</v>
      </c>
      <c r="AU2" s="228" t="s">
        <v>630</v>
      </c>
      <c r="AV2" s="228" t="s">
        <v>624</v>
      </c>
      <c r="AW2" s="228" t="s">
        <v>625</v>
      </c>
      <c r="AX2" s="228" t="s">
        <v>664</v>
      </c>
      <c r="AY2" s="228" t="s">
        <v>709</v>
      </c>
      <c r="AZ2" s="228" t="s">
        <v>706</v>
      </c>
      <c r="BA2" s="229" t="s">
        <v>662</v>
      </c>
      <c r="BB2" s="224" t="s">
        <v>674</v>
      </c>
      <c r="BC2" s="224" t="s">
        <v>630</v>
      </c>
      <c r="BD2" s="224" t="s">
        <v>624</v>
      </c>
      <c r="BE2" s="224" t="s">
        <v>625</v>
      </c>
      <c r="BF2" s="224" t="s">
        <v>664</v>
      </c>
      <c r="BG2" s="224" t="s">
        <v>709</v>
      </c>
      <c r="BH2" s="224" t="s">
        <v>706</v>
      </c>
      <c r="BI2" s="224" t="s">
        <v>662</v>
      </c>
      <c r="BJ2" s="226" t="s">
        <v>675</v>
      </c>
      <c r="BK2" s="226" t="s">
        <v>630</v>
      </c>
      <c r="BL2" s="226" t="s">
        <v>624</v>
      </c>
      <c r="BM2" s="226" t="s">
        <v>625</v>
      </c>
      <c r="BN2" s="226" t="s">
        <v>664</v>
      </c>
      <c r="BO2" s="226" t="s">
        <v>709</v>
      </c>
      <c r="BP2" s="226" t="s">
        <v>706</v>
      </c>
      <c r="BQ2" s="227" t="s">
        <v>662</v>
      </c>
      <c r="BR2" s="224" t="s">
        <v>676</v>
      </c>
      <c r="BS2" s="224" t="s">
        <v>630</v>
      </c>
      <c r="BT2" s="224" t="s">
        <v>624</v>
      </c>
      <c r="BU2" s="224" t="s">
        <v>625</v>
      </c>
      <c r="BV2" s="224" t="s">
        <v>664</v>
      </c>
      <c r="BW2" s="224" t="s">
        <v>709</v>
      </c>
      <c r="BX2" s="224" t="s">
        <v>706</v>
      </c>
      <c r="BY2" s="224" t="s">
        <v>662</v>
      </c>
      <c r="BZ2" s="228" t="s">
        <v>677</v>
      </c>
      <c r="CA2" s="228" t="s">
        <v>630</v>
      </c>
      <c r="CB2" s="228" t="s">
        <v>624</v>
      </c>
      <c r="CC2" s="228" t="s">
        <v>625</v>
      </c>
      <c r="CD2" s="228" t="s">
        <v>664</v>
      </c>
      <c r="CE2" s="228" t="s">
        <v>709</v>
      </c>
      <c r="CF2" s="228" t="s">
        <v>706</v>
      </c>
      <c r="CG2" s="229" t="s">
        <v>662</v>
      </c>
      <c r="CH2" s="230" t="s">
        <v>678</v>
      </c>
      <c r="CI2" s="230" t="s">
        <v>630</v>
      </c>
      <c r="CJ2" s="230" t="s">
        <v>624</v>
      </c>
      <c r="CK2" s="230" t="s">
        <v>625</v>
      </c>
      <c r="CL2" s="230" t="s">
        <v>664</v>
      </c>
      <c r="CM2" s="230" t="s">
        <v>709</v>
      </c>
      <c r="CN2" s="230" t="s">
        <v>706</v>
      </c>
      <c r="CO2" s="230" t="s">
        <v>662</v>
      </c>
      <c r="CP2" s="224" t="s">
        <v>679</v>
      </c>
      <c r="CQ2" s="224" t="s">
        <v>630</v>
      </c>
      <c r="CR2" s="224" t="s">
        <v>624</v>
      </c>
      <c r="CS2" s="224" t="s">
        <v>625</v>
      </c>
      <c r="CT2" s="224" t="s">
        <v>664</v>
      </c>
      <c r="CU2" s="224" t="s">
        <v>709</v>
      </c>
      <c r="CV2" s="224" t="s">
        <v>706</v>
      </c>
      <c r="CW2" s="224" t="s">
        <v>662</v>
      </c>
      <c r="CX2" s="231" t="s">
        <v>681</v>
      </c>
      <c r="CY2" s="231" t="s">
        <v>630</v>
      </c>
      <c r="CZ2" s="231" t="s">
        <v>624</v>
      </c>
      <c r="DA2" s="231" t="s">
        <v>625</v>
      </c>
      <c r="DB2" s="231" t="s">
        <v>664</v>
      </c>
      <c r="DC2" s="231" t="s">
        <v>709</v>
      </c>
      <c r="DD2" s="231" t="s">
        <v>706</v>
      </c>
      <c r="DE2" s="232" t="s">
        <v>662</v>
      </c>
      <c r="DF2" s="233" t="s">
        <v>682</v>
      </c>
      <c r="DG2" s="233" t="s">
        <v>630</v>
      </c>
      <c r="DH2" s="233" t="s">
        <v>624</v>
      </c>
      <c r="DI2" s="233" t="s">
        <v>625</v>
      </c>
      <c r="DJ2" s="233" t="s">
        <v>664</v>
      </c>
      <c r="DK2" s="233" t="s">
        <v>709</v>
      </c>
      <c r="DL2" s="233" t="s">
        <v>706</v>
      </c>
      <c r="DM2" s="233" t="s">
        <v>662</v>
      </c>
      <c r="DN2" s="231" t="s">
        <v>683</v>
      </c>
      <c r="DO2" s="231" t="s">
        <v>630</v>
      </c>
      <c r="DP2" s="231" t="s">
        <v>624</v>
      </c>
      <c r="DQ2" s="231" t="s">
        <v>625</v>
      </c>
      <c r="DR2" s="231" t="s">
        <v>664</v>
      </c>
      <c r="DS2" s="231" t="s">
        <v>709</v>
      </c>
      <c r="DT2" s="231" t="s">
        <v>706</v>
      </c>
      <c r="DU2" s="232" t="s">
        <v>662</v>
      </c>
      <c r="DV2" s="233" t="s">
        <v>687</v>
      </c>
      <c r="DW2" s="233" t="s">
        <v>630</v>
      </c>
      <c r="DX2" s="233" t="s">
        <v>624</v>
      </c>
      <c r="DY2" s="233" t="s">
        <v>625</v>
      </c>
      <c r="DZ2" s="233" t="s">
        <v>664</v>
      </c>
      <c r="EA2" s="233" t="s">
        <v>709</v>
      </c>
      <c r="EB2" s="233" t="s">
        <v>706</v>
      </c>
      <c r="EC2" s="233" t="s">
        <v>662</v>
      </c>
      <c r="ED2" s="234" t="s">
        <v>689</v>
      </c>
      <c r="EE2" s="231" t="s">
        <v>630</v>
      </c>
      <c r="EF2" s="231" t="s">
        <v>624</v>
      </c>
      <c r="EG2" s="231" t="s">
        <v>625</v>
      </c>
      <c r="EH2" s="231" t="s">
        <v>664</v>
      </c>
      <c r="EI2" s="231" t="s">
        <v>709</v>
      </c>
      <c r="EJ2" s="231" t="s">
        <v>706</v>
      </c>
      <c r="EK2" s="232" t="s">
        <v>662</v>
      </c>
      <c r="EL2" s="222" t="s">
        <v>691</v>
      </c>
      <c r="EM2" s="233" t="s">
        <v>630</v>
      </c>
      <c r="EN2" s="233" t="s">
        <v>624</v>
      </c>
      <c r="EO2" s="233" t="s">
        <v>625</v>
      </c>
      <c r="EP2" s="233" t="s">
        <v>664</v>
      </c>
      <c r="EQ2" s="233" t="s">
        <v>709</v>
      </c>
      <c r="ER2" s="233" t="s">
        <v>706</v>
      </c>
      <c r="ES2" s="233" t="s">
        <v>662</v>
      </c>
      <c r="ET2" s="235" t="s">
        <v>693</v>
      </c>
      <c r="EU2" s="235" t="s">
        <v>630</v>
      </c>
      <c r="EV2" s="235" t="s">
        <v>624</v>
      </c>
      <c r="EW2" s="235" t="s">
        <v>625</v>
      </c>
      <c r="EX2" s="235" t="s">
        <v>664</v>
      </c>
      <c r="EY2" s="235" t="s">
        <v>709</v>
      </c>
      <c r="EZ2" s="235" t="s">
        <v>706</v>
      </c>
      <c r="FA2" s="236" t="s">
        <v>662</v>
      </c>
      <c r="FB2" s="237" t="s">
        <v>694</v>
      </c>
      <c r="FC2" s="237" t="s">
        <v>630</v>
      </c>
      <c r="FD2" s="237" t="s">
        <v>624</v>
      </c>
      <c r="FE2" s="237" t="s">
        <v>625</v>
      </c>
      <c r="FF2" s="237" t="s">
        <v>664</v>
      </c>
      <c r="FG2" s="237" t="s">
        <v>709</v>
      </c>
      <c r="FH2" s="237" t="s">
        <v>706</v>
      </c>
      <c r="FI2" s="238" t="s">
        <v>662</v>
      </c>
      <c r="FJ2" s="235" t="s">
        <v>695</v>
      </c>
      <c r="FK2" s="235" t="s">
        <v>630</v>
      </c>
      <c r="FL2" s="235" t="s">
        <v>624</v>
      </c>
      <c r="FM2" s="235" t="s">
        <v>625</v>
      </c>
      <c r="FN2" s="235" t="s">
        <v>664</v>
      </c>
      <c r="FO2" s="235" t="s">
        <v>709</v>
      </c>
      <c r="FP2" s="235" t="s">
        <v>706</v>
      </c>
      <c r="FQ2" s="239" t="s">
        <v>662</v>
      </c>
      <c r="FR2" s="237" t="s">
        <v>696</v>
      </c>
      <c r="FS2" s="237" t="s">
        <v>630</v>
      </c>
      <c r="FT2" s="237" t="s">
        <v>624</v>
      </c>
      <c r="FU2" s="237" t="s">
        <v>625</v>
      </c>
      <c r="FV2" s="237" t="s">
        <v>664</v>
      </c>
      <c r="FW2" s="237" t="s">
        <v>709</v>
      </c>
      <c r="FX2" s="237" t="s">
        <v>706</v>
      </c>
      <c r="FY2" s="237" t="s">
        <v>662</v>
      </c>
      <c r="FZ2" s="235" t="s">
        <v>697</v>
      </c>
      <c r="GA2" s="235" t="s">
        <v>630</v>
      </c>
      <c r="GB2" s="235" t="s">
        <v>624</v>
      </c>
      <c r="GC2" s="235" t="s">
        <v>625</v>
      </c>
      <c r="GD2" s="235" t="s">
        <v>664</v>
      </c>
      <c r="GE2" s="235" t="s">
        <v>709</v>
      </c>
      <c r="GF2" s="235" t="s">
        <v>706</v>
      </c>
      <c r="GG2" s="236" t="s">
        <v>662</v>
      </c>
      <c r="GH2" s="237" t="s">
        <v>698</v>
      </c>
      <c r="GI2" s="237" t="s">
        <v>630</v>
      </c>
      <c r="GJ2" s="237" t="s">
        <v>624</v>
      </c>
      <c r="GK2" s="237" t="s">
        <v>625</v>
      </c>
      <c r="GL2" s="237" t="s">
        <v>664</v>
      </c>
      <c r="GM2" s="237" t="s">
        <v>709</v>
      </c>
      <c r="GN2" s="237" t="s">
        <v>706</v>
      </c>
      <c r="GO2" s="237" t="s">
        <v>662</v>
      </c>
      <c r="GP2" s="235" t="s">
        <v>699</v>
      </c>
      <c r="GQ2" s="235" t="s">
        <v>630</v>
      </c>
      <c r="GR2" s="235" t="s">
        <v>624</v>
      </c>
      <c r="GS2" s="235" t="s">
        <v>625</v>
      </c>
      <c r="GT2" s="235" t="s">
        <v>664</v>
      </c>
      <c r="GU2" s="235" t="s">
        <v>709</v>
      </c>
      <c r="GV2" s="235" t="s">
        <v>706</v>
      </c>
      <c r="GW2" s="236" t="s">
        <v>662</v>
      </c>
      <c r="GX2" s="237" t="s">
        <v>700</v>
      </c>
      <c r="GY2" s="237" t="s">
        <v>630</v>
      </c>
      <c r="GZ2" s="237" t="s">
        <v>624</v>
      </c>
      <c r="HA2" s="237" t="s">
        <v>625</v>
      </c>
      <c r="HB2" s="237" t="s">
        <v>664</v>
      </c>
      <c r="HC2" s="237" t="s">
        <v>709</v>
      </c>
      <c r="HD2" s="237" t="s">
        <v>706</v>
      </c>
      <c r="HE2" s="237" t="s">
        <v>662</v>
      </c>
      <c r="HF2" s="235" t="s">
        <v>701</v>
      </c>
      <c r="HG2" s="235" t="s">
        <v>630</v>
      </c>
      <c r="HH2" s="235" t="s">
        <v>624</v>
      </c>
      <c r="HI2" s="235" t="s">
        <v>625</v>
      </c>
      <c r="HJ2" s="235" t="s">
        <v>664</v>
      </c>
      <c r="HK2" s="235" t="s">
        <v>709</v>
      </c>
      <c r="HL2" s="235" t="s">
        <v>706</v>
      </c>
      <c r="HM2" s="236" t="s">
        <v>662</v>
      </c>
      <c r="HN2" s="237" t="s">
        <v>702</v>
      </c>
      <c r="HO2" s="237" t="s">
        <v>630</v>
      </c>
      <c r="HP2" s="237" t="s">
        <v>624</v>
      </c>
      <c r="HQ2" s="237" t="s">
        <v>625</v>
      </c>
      <c r="HR2" s="237" t="s">
        <v>664</v>
      </c>
      <c r="HS2" s="237" t="s">
        <v>709</v>
      </c>
      <c r="HT2" s="237" t="s">
        <v>706</v>
      </c>
      <c r="HU2" s="237" t="s">
        <v>662</v>
      </c>
      <c r="HV2" s="235" t="s">
        <v>703</v>
      </c>
      <c r="HW2" s="235" t="s">
        <v>630</v>
      </c>
      <c r="HX2" s="235" t="s">
        <v>624</v>
      </c>
      <c r="HY2" s="235" t="s">
        <v>625</v>
      </c>
      <c r="HZ2" s="235" t="s">
        <v>664</v>
      </c>
      <c r="IA2" s="235" t="s">
        <v>709</v>
      </c>
      <c r="IB2" s="235" t="s">
        <v>706</v>
      </c>
      <c r="IC2" s="236" t="s">
        <v>662</v>
      </c>
      <c r="ID2" s="237" t="s">
        <v>704</v>
      </c>
      <c r="IE2" s="237" t="s">
        <v>630</v>
      </c>
      <c r="IF2" s="237" t="s">
        <v>624</v>
      </c>
      <c r="IG2" s="237" t="s">
        <v>625</v>
      </c>
      <c r="IH2" s="237" t="s">
        <v>664</v>
      </c>
      <c r="II2" s="237" t="s">
        <v>709</v>
      </c>
      <c r="IJ2" s="237" t="s">
        <v>706</v>
      </c>
      <c r="IK2" s="237" t="s">
        <v>662</v>
      </c>
      <c r="IL2" s="235" t="s">
        <v>705</v>
      </c>
      <c r="IM2" s="235" t="s">
        <v>630</v>
      </c>
      <c r="IN2" s="235" t="s">
        <v>624</v>
      </c>
      <c r="IO2" s="235" t="s">
        <v>625</v>
      </c>
      <c r="IP2" s="235" t="s">
        <v>664</v>
      </c>
      <c r="IQ2" s="235" t="s">
        <v>631</v>
      </c>
      <c r="IR2" s="235" t="s">
        <v>706</v>
      </c>
      <c r="IS2" s="236" t="s">
        <v>662</v>
      </c>
    </row>
    <row r="3" spans="1:253" s="11" customFormat="1" ht="13.2" x14ac:dyDescent="0.25">
      <c r="A3" s="11" t="str">
        <f>Lists!B:B</f>
        <v>Complex crisis in Afghanistan</v>
      </c>
      <c r="B3" s="11" t="str">
        <f>Lists!F:F</f>
        <v>Complex crisis</v>
      </c>
      <c r="C3" s="11" t="str">
        <f>Lists!C:C</f>
        <v>AFG001</v>
      </c>
      <c r="D3" s="11" t="str">
        <f>Lists!A:A</f>
        <v>Afghanistan</v>
      </c>
      <c r="E3" s="11" t="str">
        <f>Lists!D:D</f>
        <v>AFG</v>
      </c>
      <c r="F3" s="11" t="s">
        <v>4223</v>
      </c>
      <c r="G3" s="240">
        <v>35700000</v>
      </c>
      <c r="H3" s="241" t="s">
        <v>1148</v>
      </c>
      <c r="I3" s="241" t="s">
        <v>660</v>
      </c>
      <c r="J3" s="241">
        <v>2</v>
      </c>
      <c r="K3" s="241" t="s">
        <v>1866</v>
      </c>
      <c r="L3" s="241" t="s">
        <v>1150</v>
      </c>
      <c r="M3" s="242">
        <v>43522</v>
      </c>
      <c r="N3" s="243" t="s">
        <v>4224</v>
      </c>
      <c r="O3" s="244">
        <v>652867</v>
      </c>
      <c r="P3" s="244" t="s">
        <v>807</v>
      </c>
      <c r="Q3" s="244" t="s">
        <v>661</v>
      </c>
      <c r="R3" s="244">
        <v>1</v>
      </c>
      <c r="S3" s="244" t="s">
        <v>1868</v>
      </c>
      <c r="T3" s="244" t="s">
        <v>808</v>
      </c>
      <c r="U3" s="245">
        <v>43495</v>
      </c>
      <c r="V3" s="243" t="s">
        <v>4225</v>
      </c>
      <c r="W3" s="241">
        <v>35700000</v>
      </c>
      <c r="X3" s="241" t="s">
        <v>3354</v>
      </c>
      <c r="Y3" s="241" t="s">
        <v>660</v>
      </c>
      <c r="Z3" s="241">
        <v>2</v>
      </c>
      <c r="AA3" s="241" t="s">
        <v>1867</v>
      </c>
      <c r="AB3" s="241" t="s">
        <v>3365</v>
      </c>
      <c r="AC3" s="242">
        <v>44119</v>
      </c>
      <c r="AD3" s="243" t="s">
        <v>4226</v>
      </c>
      <c r="AE3" s="246">
        <v>35700000</v>
      </c>
      <c r="AF3" s="246" t="s">
        <v>1148</v>
      </c>
      <c r="AG3" s="246" t="s">
        <v>659</v>
      </c>
      <c r="AH3" s="246">
        <v>3</v>
      </c>
      <c r="AI3" s="246" t="s">
        <v>1151</v>
      </c>
      <c r="AJ3" s="246" t="s">
        <v>1150</v>
      </c>
      <c r="AK3" s="247">
        <v>43522</v>
      </c>
      <c r="AL3" s="243" t="s">
        <v>4227</v>
      </c>
      <c r="AM3" s="241">
        <v>5239000</v>
      </c>
      <c r="AN3" s="241" t="s">
        <v>4085</v>
      </c>
      <c r="AO3" s="241" t="s">
        <v>660</v>
      </c>
      <c r="AP3" s="241">
        <v>2</v>
      </c>
      <c r="AQ3" s="241" t="s">
        <v>4086</v>
      </c>
      <c r="AR3" s="241" t="s">
        <v>4087</v>
      </c>
      <c r="AS3" s="242">
        <v>44181</v>
      </c>
      <c r="AT3" s="246" t="s">
        <v>4228</v>
      </c>
      <c r="AU3" s="246" t="s">
        <v>446</v>
      </c>
      <c r="AV3" s="246" t="s">
        <v>446</v>
      </c>
      <c r="AW3" s="246" t="s">
        <v>446</v>
      </c>
      <c r="AX3" s="246" t="s">
        <v>446</v>
      </c>
      <c r="AY3" s="246" t="s">
        <v>446</v>
      </c>
      <c r="AZ3" s="246" t="s">
        <v>446</v>
      </c>
      <c r="BA3" s="247">
        <v>43815</v>
      </c>
      <c r="BB3" s="243" t="s">
        <v>4229</v>
      </c>
      <c r="BC3" s="241" t="s">
        <v>446</v>
      </c>
      <c r="BD3" s="241">
        <v>0</v>
      </c>
      <c r="BE3" s="241" t="s">
        <v>446</v>
      </c>
      <c r="BF3" s="241" t="s">
        <v>446</v>
      </c>
      <c r="BG3" s="241">
        <v>0</v>
      </c>
      <c r="BH3" s="241">
        <v>0</v>
      </c>
      <c r="BI3" s="242">
        <v>43495</v>
      </c>
      <c r="BJ3" s="246" t="s">
        <v>4230</v>
      </c>
      <c r="BK3" s="246">
        <v>11393</v>
      </c>
      <c r="BL3" s="246" t="s">
        <v>3819</v>
      </c>
      <c r="BM3" s="246" t="s">
        <v>660</v>
      </c>
      <c r="BN3" s="246">
        <v>2</v>
      </c>
      <c r="BO3" s="246" t="s">
        <v>3826</v>
      </c>
      <c r="BP3" s="246" t="s">
        <v>3399</v>
      </c>
      <c r="BQ3" s="247">
        <v>44165</v>
      </c>
      <c r="BR3" s="243" t="s">
        <v>4231</v>
      </c>
      <c r="BS3" s="241" t="s">
        <v>446</v>
      </c>
      <c r="BT3" s="241">
        <v>0</v>
      </c>
      <c r="BU3" s="241" t="s">
        <v>446</v>
      </c>
      <c r="BV3" s="241" t="s">
        <v>446</v>
      </c>
      <c r="BW3" s="241">
        <v>0</v>
      </c>
      <c r="BX3" s="241">
        <v>0</v>
      </c>
      <c r="BY3" s="242">
        <v>43495</v>
      </c>
      <c r="BZ3" s="246" t="s">
        <v>4232</v>
      </c>
      <c r="CA3" s="246" t="s">
        <v>446</v>
      </c>
      <c r="CB3" s="246" t="s">
        <v>446</v>
      </c>
      <c r="CC3" s="246" t="s">
        <v>446</v>
      </c>
      <c r="CD3" s="246" t="s">
        <v>446</v>
      </c>
      <c r="CE3" s="246" t="s">
        <v>446</v>
      </c>
      <c r="CF3" s="246" t="s">
        <v>446</v>
      </c>
      <c r="CG3" s="247">
        <v>43514</v>
      </c>
      <c r="CH3" s="243" t="s">
        <v>4233</v>
      </c>
      <c r="CI3" s="246" t="e">
        <v>#N/A</v>
      </c>
      <c r="CJ3" s="246" t="e">
        <v>#N/A</v>
      </c>
      <c r="CK3" s="246" t="e">
        <v>#N/A</v>
      </c>
      <c r="CL3" s="246" t="e">
        <v>#N/A</v>
      </c>
      <c r="CM3" s="246" t="e">
        <v>#N/A</v>
      </c>
      <c r="CN3" s="246" t="e">
        <v>#N/A</v>
      </c>
      <c r="CO3" s="248" t="e">
        <v>#N/A</v>
      </c>
      <c r="CP3" s="246" t="s">
        <v>4234</v>
      </c>
      <c r="CQ3" s="241">
        <v>13114</v>
      </c>
      <c r="CR3" s="241" t="s">
        <v>809</v>
      </c>
      <c r="CS3" s="241" t="s">
        <v>660</v>
      </c>
      <c r="CT3" s="241">
        <v>2</v>
      </c>
      <c r="CU3" s="241" t="s">
        <v>810</v>
      </c>
      <c r="CV3" s="241" t="s">
        <v>811</v>
      </c>
      <c r="CW3" s="242">
        <v>43495</v>
      </c>
      <c r="CX3" s="246" t="s">
        <v>4235</v>
      </c>
      <c r="CY3" s="246">
        <v>14000000</v>
      </c>
      <c r="CZ3" s="246" t="s">
        <v>3357</v>
      </c>
      <c r="DA3" s="246" t="s">
        <v>660</v>
      </c>
      <c r="DB3" s="246">
        <v>2</v>
      </c>
      <c r="DC3" s="246" t="s">
        <v>3197</v>
      </c>
      <c r="DD3" s="246" t="s">
        <v>3196</v>
      </c>
      <c r="DE3" s="248">
        <v>44119</v>
      </c>
      <c r="DF3" s="249" t="s">
        <v>4236</v>
      </c>
      <c r="DG3" s="241">
        <v>0</v>
      </c>
      <c r="DH3" s="241" t="s">
        <v>3355</v>
      </c>
      <c r="DI3" s="241" t="s">
        <v>660</v>
      </c>
      <c r="DJ3" s="241">
        <v>2</v>
      </c>
      <c r="DK3" s="241" t="s">
        <v>3197</v>
      </c>
      <c r="DL3" s="241" t="s">
        <v>3196</v>
      </c>
      <c r="DM3" s="242">
        <v>44119</v>
      </c>
      <c r="DN3" s="246" t="s">
        <v>4237</v>
      </c>
      <c r="DO3" s="246">
        <v>21700000</v>
      </c>
      <c r="DP3" s="246" t="s">
        <v>3356</v>
      </c>
      <c r="DQ3" s="246" t="s">
        <v>660</v>
      </c>
      <c r="DR3" s="246">
        <v>2</v>
      </c>
      <c r="DS3" s="246" t="s">
        <v>3197</v>
      </c>
      <c r="DT3" s="246" t="s">
        <v>3196</v>
      </c>
      <c r="DU3" s="247">
        <v>44119</v>
      </c>
      <c r="DV3" s="243" t="s">
        <v>4238</v>
      </c>
      <c r="DW3" s="241">
        <v>10447000</v>
      </c>
      <c r="DX3" s="241" t="s">
        <v>3357</v>
      </c>
      <c r="DY3" s="241" t="s">
        <v>660</v>
      </c>
      <c r="DZ3" s="241">
        <v>2</v>
      </c>
      <c r="EA3" s="241" t="s">
        <v>3197</v>
      </c>
      <c r="EB3" s="241" t="s">
        <v>3196</v>
      </c>
      <c r="EC3" s="242">
        <v>44119</v>
      </c>
      <c r="ED3" s="246" t="s">
        <v>4239</v>
      </c>
      <c r="EE3" s="246">
        <v>3553000</v>
      </c>
      <c r="EF3" s="246" t="s">
        <v>3358</v>
      </c>
      <c r="EG3" s="246" t="s">
        <v>660</v>
      </c>
      <c r="EH3" s="246">
        <v>2</v>
      </c>
      <c r="EI3" s="246" t="s">
        <v>3197</v>
      </c>
      <c r="EJ3" s="246" t="s">
        <v>3196</v>
      </c>
      <c r="EK3" s="247">
        <v>44119</v>
      </c>
      <c r="EL3" s="243" t="s">
        <v>4240</v>
      </c>
      <c r="EM3" s="241">
        <v>0</v>
      </c>
      <c r="EN3" s="241" t="s">
        <v>3359</v>
      </c>
      <c r="EO3" s="241" t="s">
        <v>660</v>
      </c>
      <c r="EP3" s="241">
        <v>2</v>
      </c>
      <c r="EQ3" s="241" t="s">
        <v>3197</v>
      </c>
      <c r="ER3" s="241" t="s">
        <v>3196</v>
      </c>
      <c r="ES3" s="242">
        <v>44119</v>
      </c>
      <c r="ET3" s="246" t="s">
        <v>4241</v>
      </c>
      <c r="EU3" s="246">
        <v>11393</v>
      </c>
      <c r="EV3" s="246" t="s">
        <v>3819</v>
      </c>
      <c r="EW3" s="246" t="s">
        <v>660</v>
      </c>
      <c r="EX3" s="246">
        <v>2</v>
      </c>
      <c r="EY3" s="246" t="s">
        <v>3826</v>
      </c>
      <c r="EZ3" s="246" t="s">
        <v>3399</v>
      </c>
      <c r="FA3" s="247">
        <v>44165</v>
      </c>
      <c r="FB3" s="243" t="s">
        <v>4242</v>
      </c>
      <c r="FC3" s="241">
        <v>5</v>
      </c>
      <c r="FD3" s="241" t="s">
        <v>3074</v>
      </c>
      <c r="FE3" s="241" t="s">
        <v>660</v>
      </c>
      <c r="FF3" s="241">
        <v>2</v>
      </c>
      <c r="FG3" s="241" t="s">
        <v>3197</v>
      </c>
      <c r="FH3" s="241" t="s">
        <v>3196</v>
      </c>
      <c r="FI3" s="242">
        <v>44106</v>
      </c>
      <c r="FJ3" s="243" t="s">
        <v>4243</v>
      </c>
      <c r="FK3" s="246" t="s">
        <v>446</v>
      </c>
      <c r="FL3" s="246">
        <v>0</v>
      </c>
      <c r="FM3" s="246" t="s">
        <v>446</v>
      </c>
      <c r="FN3" s="246" t="s">
        <v>446</v>
      </c>
      <c r="FO3" s="246">
        <v>0</v>
      </c>
      <c r="FP3" s="246">
        <v>0</v>
      </c>
      <c r="FQ3" s="247">
        <v>43495</v>
      </c>
      <c r="FR3" s="243" t="s">
        <v>4244</v>
      </c>
      <c r="FS3" s="241" t="s">
        <v>446</v>
      </c>
      <c r="FT3" s="241">
        <v>0</v>
      </c>
      <c r="FU3" s="241" t="s">
        <v>446</v>
      </c>
      <c r="FV3" s="241" t="s">
        <v>446</v>
      </c>
      <c r="FW3" s="241">
        <v>0</v>
      </c>
      <c r="FX3" s="241">
        <v>0</v>
      </c>
      <c r="FY3" s="242">
        <v>43495</v>
      </c>
      <c r="FZ3" s="246" t="s">
        <v>4245</v>
      </c>
      <c r="GA3" s="246">
        <v>1</v>
      </c>
      <c r="GB3" s="246" t="s">
        <v>3625</v>
      </c>
      <c r="GC3" s="246" t="s">
        <v>660</v>
      </c>
      <c r="GD3" s="246">
        <v>2</v>
      </c>
      <c r="GE3" s="246" t="s">
        <v>3085</v>
      </c>
      <c r="GF3" s="246" t="s">
        <v>2075</v>
      </c>
      <c r="GG3" s="247">
        <v>44162</v>
      </c>
      <c r="GH3" s="243" t="s">
        <v>4246</v>
      </c>
      <c r="GI3" s="241">
        <v>3</v>
      </c>
      <c r="GJ3" s="241" t="s">
        <v>3625</v>
      </c>
      <c r="GK3" s="241" t="s">
        <v>660</v>
      </c>
      <c r="GL3" s="241">
        <v>2</v>
      </c>
      <c r="GM3" s="241" t="s">
        <v>3085</v>
      </c>
      <c r="GN3" s="241" t="s">
        <v>2075</v>
      </c>
      <c r="GO3" s="242">
        <v>44162</v>
      </c>
      <c r="GP3" s="246" t="s">
        <v>4247</v>
      </c>
      <c r="GQ3" s="246">
        <v>2</v>
      </c>
      <c r="GR3" s="246" t="s">
        <v>3625</v>
      </c>
      <c r="GS3" s="246" t="s">
        <v>660</v>
      </c>
      <c r="GT3" s="246">
        <v>2</v>
      </c>
      <c r="GU3" s="246" t="s">
        <v>3085</v>
      </c>
      <c r="GV3" s="246" t="s">
        <v>2075</v>
      </c>
      <c r="GW3" s="247">
        <v>44162</v>
      </c>
      <c r="GX3" s="243" t="s">
        <v>4248</v>
      </c>
      <c r="GY3" s="241">
        <v>3</v>
      </c>
      <c r="GZ3" s="241" t="s">
        <v>3625</v>
      </c>
      <c r="HA3" s="241" t="s">
        <v>660</v>
      </c>
      <c r="HB3" s="241">
        <v>2</v>
      </c>
      <c r="HC3" s="241" t="s">
        <v>3085</v>
      </c>
      <c r="HD3" s="241" t="s">
        <v>2075</v>
      </c>
      <c r="HE3" s="242">
        <v>44162</v>
      </c>
      <c r="HF3" s="246" t="s">
        <v>4249</v>
      </c>
      <c r="HG3" s="246">
        <v>0</v>
      </c>
      <c r="HH3" s="246" t="s">
        <v>3625</v>
      </c>
      <c r="HI3" s="246" t="s">
        <v>660</v>
      </c>
      <c r="HJ3" s="246">
        <v>2</v>
      </c>
      <c r="HK3" s="246" t="s">
        <v>3085</v>
      </c>
      <c r="HL3" s="246" t="s">
        <v>2075</v>
      </c>
      <c r="HM3" s="247">
        <v>44162</v>
      </c>
      <c r="HN3" s="243" t="s">
        <v>4250</v>
      </c>
      <c r="HO3" s="241">
        <v>3</v>
      </c>
      <c r="HP3" s="241" t="s">
        <v>3625</v>
      </c>
      <c r="HQ3" s="241" t="s">
        <v>660</v>
      </c>
      <c r="HR3" s="241">
        <v>2</v>
      </c>
      <c r="HS3" s="241" t="s">
        <v>3085</v>
      </c>
      <c r="HT3" s="241" t="s">
        <v>2075</v>
      </c>
      <c r="HU3" s="242">
        <v>44162</v>
      </c>
      <c r="HV3" s="246" t="s">
        <v>4251</v>
      </c>
      <c r="HW3" s="246">
        <v>3</v>
      </c>
      <c r="HX3" s="246" t="s">
        <v>3625</v>
      </c>
      <c r="HY3" s="246" t="s">
        <v>660</v>
      </c>
      <c r="HZ3" s="246">
        <v>2</v>
      </c>
      <c r="IA3" s="246" t="s">
        <v>3085</v>
      </c>
      <c r="IB3" s="246" t="s">
        <v>2075</v>
      </c>
      <c r="IC3" s="247">
        <v>44162</v>
      </c>
      <c r="ID3" s="243" t="s">
        <v>4252</v>
      </c>
      <c r="IE3" s="241">
        <v>3</v>
      </c>
      <c r="IF3" s="241" t="s">
        <v>3625</v>
      </c>
      <c r="IG3" s="241" t="s">
        <v>660</v>
      </c>
      <c r="IH3" s="241">
        <v>2</v>
      </c>
      <c r="II3" s="241" t="s">
        <v>3085</v>
      </c>
      <c r="IJ3" s="241" t="s">
        <v>2075</v>
      </c>
      <c r="IK3" s="242">
        <v>44162</v>
      </c>
      <c r="IL3" s="246" t="s">
        <v>4253</v>
      </c>
      <c r="IM3" s="246">
        <v>3</v>
      </c>
      <c r="IN3" s="246" t="s">
        <v>3625</v>
      </c>
      <c r="IO3" s="246" t="s">
        <v>660</v>
      </c>
      <c r="IP3" s="246">
        <v>2</v>
      </c>
      <c r="IQ3" s="246" t="s">
        <v>3085</v>
      </c>
      <c r="IR3" s="246" t="s">
        <v>2075</v>
      </c>
      <c r="IS3" s="247">
        <v>44162</v>
      </c>
    </row>
    <row r="4" spans="1:253" s="11" customFormat="1" ht="13.2" x14ac:dyDescent="0.25">
      <c r="A4" s="11" t="str">
        <f>Lists!B:B</f>
        <v>Mixed migration flows in Algeria</v>
      </c>
      <c r="B4" s="11" t="str">
        <f>Lists!F:F</f>
        <v>International displacement</v>
      </c>
      <c r="C4" s="11" t="str">
        <f>Lists!C:C</f>
        <v>DZA002</v>
      </c>
      <c r="D4" s="11" t="str">
        <f>Lists!A:A</f>
        <v>Algeria</v>
      </c>
      <c r="E4" s="11" t="str">
        <f>Lists!D:D</f>
        <v>DZA</v>
      </c>
      <c r="F4" s="11" t="s">
        <v>4254</v>
      </c>
      <c r="G4" s="240">
        <v>43100000</v>
      </c>
      <c r="H4" s="241" t="s">
        <v>1974</v>
      </c>
      <c r="I4" s="241" t="s">
        <v>660</v>
      </c>
      <c r="J4" s="241">
        <v>2</v>
      </c>
      <c r="K4" s="241" t="s">
        <v>1989</v>
      </c>
      <c r="L4" s="241" t="s">
        <v>1981</v>
      </c>
      <c r="M4" s="242">
        <v>43867</v>
      </c>
      <c r="N4" s="249" t="s">
        <v>4255</v>
      </c>
      <c r="O4" s="244">
        <v>2381000</v>
      </c>
      <c r="P4" s="244" t="s">
        <v>898</v>
      </c>
      <c r="Q4" s="244" t="s">
        <v>1437</v>
      </c>
      <c r="R4" s="244">
        <v>2</v>
      </c>
      <c r="S4" s="244" t="s">
        <v>1724</v>
      </c>
      <c r="T4" s="244" t="s">
        <v>1037</v>
      </c>
      <c r="U4" s="245">
        <v>43798</v>
      </c>
      <c r="V4" s="249" t="s">
        <v>4256</v>
      </c>
      <c r="W4" s="241">
        <v>43100000</v>
      </c>
      <c r="X4" s="241" t="s">
        <v>1974</v>
      </c>
      <c r="Y4" s="241" t="s">
        <v>660</v>
      </c>
      <c r="Z4" s="241">
        <v>2</v>
      </c>
      <c r="AA4" s="241" t="s">
        <v>1724</v>
      </c>
      <c r="AB4" s="241" t="s">
        <v>1981</v>
      </c>
      <c r="AC4" s="242">
        <v>43867</v>
      </c>
      <c r="AD4" s="249" t="s">
        <v>4257</v>
      </c>
      <c r="AE4" s="246" t="s">
        <v>446</v>
      </c>
      <c r="AF4" s="246" t="s">
        <v>2421</v>
      </c>
      <c r="AG4" s="246" t="s">
        <v>446</v>
      </c>
      <c r="AH4" s="246" t="s">
        <v>446</v>
      </c>
      <c r="AI4" s="246" t="s">
        <v>2424</v>
      </c>
      <c r="AJ4" s="246" t="s">
        <v>2422</v>
      </c>
      <c r="AK4" s="247">
        <v>43992</v>
      </c>
      <c r="AL4" s="249" t="s">
        <v>4258</v>
      </c>
      <c r="AM4" s="241" t="s">
        <v>446</v>
      </c>
      <c r="AN4" s="241" t="s">
        <v>2421</v>
      </c>
      <c r="AO4" s="241" t="s">
        <v>446</v>
      </c>
      <c r="AP4" s="241" t="s">
        <v>446</v>
      </c>
      <c r="AQ4" s="241" t="s">
        <v>2424</v>
      </c>
      <c r="AR4" s="241" t="s">
        <v>2422</v>
      </c>
      <c r="AS4" s="242">
        <v>43992</v>
      </c>
      <c r="AT4" s="250" t="s">
        <v>4259</v>
      </c>
      <c r="AU4" s="246" t="s">
        <v>446</v>
      </c>
      <c r="AV4" s="246" t="s">
        <v>446</v>
      </c>
      <c r="AW4" s="246" t="s">
        <v>446</v>
      </c>
      <c r="AX4" s="246" t="s">
        <v>446</v>
      </c>
      <c r="AY4" s="246" t="s">
        <v>446</v>
      </c>
      <c r="AZ4" s="246" t="s">
        <v>446</v>
      </c>
      <c r="BA4" s="247">
        <v>43798</v>
      </c>
      <c r="BB4" s="249" t="s">
        <v>4260</v>
      </c>
      <c r="BC4" s="241" t="s">
        <v>446</v>
      </c>
      <c r="BD4" s="241" t="s">
        <v>446</v>
      </c>
      <c r="BE4" s="241" t="s">
        <v>446</v>
      </c>
      <c r="BF4" s="241" t="s">
        <v>446</v>
      </c>
      <c r="BG4" s="241" t="s">
        <v>446</v>
      </c>
      <c r="BH4" s="241" t="s">
        <v>446</v>
      </c>
      <c r="BI4" s="242">
        <v>43798</v>
      </c>
      <c r="BJ4" s="250" t="s">
        <v>4261</v>
      </c>
      <c r="BK4" s="250">
        <v>651</v>
      </c>
      <c r="BL4" s="250" t="s">
        <v>3578</v>
      </c>
      <c r="BM4" s="250" t="s">
        <v>659</v>
      </c>
      <c r="BN4" s="250">
        <v>3</v>
      </c>
      <c r="BO4" s="250" t="s">
        <v>2173</v>
      </c>
      <c r="BP4" s="246" t="s">
        <v>1098</v>
      </c>
      <c r="BQ4" s="251">
        <v>44159</v>
      </c>
      <c r="BR4" s="249" t="s">
        <v>4262</v>
      </c>
      <c r="BS4" s="252">
        <v>0</v>
      </c>
      <c r="BT4" s="252">
        <v>0</v>
      </c>
      <c r="BU4" s="252" t="s">
        <v>660</v>
      </c>
      <c r="BV4" s="252">
        <v>2</v>
      </c>
      <c r="BW4" s="252" t="s">
        <v>1039</v>
      </c>
      <c r="BX4" s="252">
        <v>0</v>
      </c>
      <c r="BY4" s="242">
        <v>43511</v>
      </c>
      <c r="BZ4" s="250" t="s">
        <v>4263</v>
      </c>
      <c r="CA4" s="250">
        <v>0</v>
      </c>
      <c r="CB4" s="250">
        <v>0</v>
      </c>
      <c r="CC4" s="250" t="s">
        <v>660</v>
      </c>
      <c r="CD4" s="250">
        <v>2</v>
      </c>
      <c r="CE4" s="250" t="s">
        <v>1039</v>
      </c>
      <c r="CF4" s="250">
        <v>0</v>
      </c>
      <c r="CG4" s="251">
        <v>43511</v>
      </c>
      <c r="CH4" s="249" t="s">
        <v>4264</v>
      </c>
      <c r="CI4" s="250" t="e">
        <v>#N/A</v>
      </c>
      <c r="CJ4" s="250" t="e">
        <v>#N/A</v>
      </c>
      <c r="CK4" s="250" t="e">
        <v>#N/A</v>
      </c>
      <c r="CL4" s="250" t="e">
        <v>#N/A</v>
      </c>
      <c r="CM4" s="250" t="e">
        <v>#N/A</v>
      </c>
      <c r="CN4" s="250" t="e">
        <v>#N/A</v>
      </c>
      <c r="CO4" s="253" t="e">
        <v>#N/A</v>
      </c>
      <c r="CP4" s="250" t="s">
        <v>4265</v>
      </c>
      <c r="CQ4" s="252" t="s">
        <v>763</v>
      </c>
      <c r="CR4" s="252">
        <v>0</v>
      </c>
      <c r="CS4" s="252" t="s">
        <v>660</v>
      </c>
      <c r="CT4" s="252">
        <v>2</v>
      </c>
      <c r="CU4" s="252" t="s">
        <v>764</v>
      </c>
      <c r="CV4" s="252">
        <v>0</v>
      </c>
      <c r="CW4" s="242">
        <v>43511</v>
      </c>
      <c r="CX4" s="250" t="s">
        <v>4266</v>
      </c>
      <c r="CY4" s="246" t="s">
        <v>446</v>
      </c>
      <c r="CZ4" s="246" t="s">
        <v>446</v>
      </c>
      <c r="DA4" s="246" t="s">
        <v>446</v>
      </c>
      <c r="DB4" s="246" t="s">
        <v>446</v>
      </c>
      <c r="DC4" s="246" t="s">
        <v>1725</v>
      </c>
      <c r="DD4" s="246" t="s">
        <v>446</v>
      </c>
      <c r="DE4" s="248">
        <v>43798</v>
      </c>
      <c r="DF4" s="249" t="s">
        <v>4267</v>
      </c>
      <c r="DG4" s="241" t="s">
        <v>446</v>
      </c>
      <c r="DH4" s="252" t="s">
        <v>446</v>
      </c>
      <c r="DI4" s="252" t="s">
        <v>446</v>
      </c>
      <c r="DJ4" s="252" t="s">
        <v>446</v>
      </c>
      <c r="DK4" s="252" t="s">
        <v>1725</v>
      </c>
      <c r="DL4" s="252" t="s">
        <v>446</v>
      </c>
      <c r="DM4" s="242">
        <v>43798</v>
      </c>
      <c r="DN4" s="250" t="s">
        <v>4268</v>
      </c>
      <c r="DO4" s="246" t="s">
        <v>446</v>
      </c>
      <c r="DP4" s="250" t="s">
        <v>446</v>
      </c>
      <c r="DQ4" s="250" t="s">
        <v>446</v>
      </c>
      <c r="DR4" s="250" t="s">
        <v>446</v>
      </c>
      <c r="DS4" s="250" t="s">
        <v>1725</v>
      </c>
      <c r="DT4" s="250" t="s">
        <v>446</v>
      </c>
      <c r="DU4" s="251">
        <v>43798</v>
      </c>
      <c r="DV4" s="249" t="s">
        <v>4269</v>
      </c>
      <c r="DW4" s="241" t="s">
        <v>446</v>
      </c>
      <c r="DX4" s="252" t="s">
        <v>446</v>
      </c>
      <c r="DY4" s="252" t="s">
        <v>446</v>
      </c>
      <c r="DZ4" s="252" t="s">
        <v>446</v>
      </c>
      <c r="EA4" s="252" t="s">
        <v>1725</v>
      </c>
      <c r="EB4" s="252" t="s">
        <v>446</v>
      </c>
      <c r="EC4" s="242">
        <v>43798</v>
      </c>
      <c r="ED4" s="250" t="s">
        <v>4270</v>
      </c>
      <c r="EE4" s="246" t="s">
        <v>446</v>
      </c>
      <c r="EF4" s="250" t="s">
        <v>446</v>
      </c>
      <c r="EG4" s="250" t="s">
        <v>446</v>
      </c>
      <c r="EH4" s="250" t="s">
        <v>446</v>
      </c>
      <c r="EI4" s="250" t="s">
        <v>1725</v>
      </c>
      <c r="EJ4" s="250" t="s">
        <v>446</v>
      </c>
      <c r="EK4" s="251">
        <v>43798</v>
      </c>
      <c r="EL4" s="249" t="s">
        <v>4271</v>
      </c>
      <c r="EM4" s="241" t="s">
        <v>446</v>
      </c>
      <c r="EN4" s="252" t="s">
        <v>446</v>
      </c>
      <c r="EO4" s="252" t="s">
        <v>446</v>
      </c>
      <c r="EP4" s="252" t="s">
        <v>446</v>
      </c>
      <c r="EQ4" s="252" t="s">
        <v>1725</v>
      </c>
      <c r="ER4" s="252" t="s">
        <v>446</v>
      </c>
      <c r="ES4" s="242">
        <v>43798</v>
      </c>
      <c r="ET4" s="250" t="s">
        <v>4272</v>
      </c>
      <c r="EU4" s="250">
        <v>651</v>
      </c>
      <c r="EV4" s="250" t="s">
        <v>3579</v>
      </c>
      <c r="EW4" s="250" t="s">
        <v>659</v>
      </c>
      <c r="EX4" s="250">
        <v>3</v>
      </c>
      <c r="EY4" s="250" t="s">
        <v>1927</v>
      </c>
      <c r="EZ4" s="250" t="s">
        <v>2423</v>
      </c>
      <c r="FA4" s="251">
        <v>44159</v>
      </c>
      <c r="FB4" s="249" t="s">
        <v>4273</v>
      </c>
      <c r="FC4" s="252">
        <v>2</v>
      </c>
      <c r="FD4" s="252">
        <v>0</v>
      </c>
      <c r="FE4" s="252" t="s">
        <v>660</v>
      </c>
      <c r="FF4" s="252">
        <v>2</v>
      </c>
      <c r="FG4" s="252" t="s">
        <v>2425</v>
      </c>
      <c r="FH4" s="252">
        <v>0</v>
      </c>
      <c r="FI4" s="242">
        <v>43992</v>
      </c>
      <c r="FJ4" s="249" t="s">
        <v>4274</v>
      </c>
      <c r="FK4" s="250" t="s">
        <v>763</v>
      </c>
      <c r="FL4" s="250">
        <v>0</v>
      </c>
      <c r="FM4" s="250" t="s">
        <v>660</v>
      </c>
      <c r="FN4" s="250">
        <v>2</v>
      </c>
      <c r="FO4" s="250" t="s">
        <v>1040</v>
      </c>
      <c r="FP4" s="246">
        <v>0</v>
      </c>
      <c r="FQ4" s="247">
        <v>43511</v>
      </c>
      <c r="FR4" s="249" t="s">
        <v>4275</v>
      </c>
      <c r="FS4" s="252" t="s">
        <v>763</v>
      </c>
      <c r="FT4" s="252">
        <v>0</v>
      </c>
      <c r="FU4" s="252" t="s">
        <v>660</v>
      </c>
      <c r="FV4" s="252">
        <v>2</v>
      </c>
      <c r="FW4" s="252" t="s">
        <v>1040</v>
      </c>
      <c r="FX4" s="252">
        <v>0</v>
      </c>
      <c r="FY4" s="242">
        <v>43511</v>
      </c>
      <c r="FZ4" s="250" t="s">
        <v>4276</v>
      </c>
      <c r="GA4" s="250">
        <v>1</v>
      </c>
      <c r="GB4" s="250" t="s">
        <v>3625</v>
      </c>
      <c r="GC4" s="250" t="s">
        <v>660</v>
      </c>
      <c r="GD4" s="250">
        <v>2</v>
      </c>
      <c r="GE4" s="250" t="s">
        <v>3085</v>
      </c>
      <c r="GF4" s="250" t="s">
        <v>2075</v>
      </c>
      <c r="GG4" s="251">
        <v>44162</v>
      </c>
      <c r="GH4" s="249" t="s">
        <v>4277</v>
      </c>
      <c r="GI4" s="252">
        <v>0</v>
      </c>
      <c r="GJ4" s="252" t="s">
        <v>3625</v>
      </c>
      <c r="GK4" s="252" t="s">
        <v>660</v>
      </c>
      <c r="GL4" s="252">
        <v>2</v>
      </c>
      <c r="GM4" s="252" t="s">
        <v>3085</v>
      </c>
      <c r="GN4" s="252" t="s">
        <v>2075</v>
      </c>
      <c r="GO4" s="242">
        <v>44162</v>
      </c>
      <c r="GP4" s="250" t="s">
        <v>4278</v>
      </c>
      <c r="GQ4" s="250">
        <v>1</v>
      </c>
      <c r="GR4" s="250" t="s">
        <v>3625</v>
      </c>
      <c r="GS4" s="250" t="s">
        <v>660</v>
      </c>
      <c r="GT4" s="250">
        <v>2</v>
      </c>
      <c r="GU4" s="250" t="s">
        <v>3085</v>
      </c>
      <c r="GV4" s="250" t="s">
        <v>2075</v>
      </c>
      <c r="GW4" s="251">
        <v>44162</v>
      </c>
      <c r="GX4" s="249" t="s">
        <v>4279</v>
      </c>
      <c r="GY4" s="252">
        <v>0</v>
      </c>
      <c r="GZ4" s="252" t="s">
        <v>3625</v>
      </c>
      <c r="HA4" s="252" t="s">
        <v>660</v>
      </c>
      <c r="HB4" s="252">
        <v>2</v>
      </c>
      <c r="HC4" s="252" t="s">
        <v>3085</v>
      </c>
      <c r="HD4" s="252" t="s">
        <v>2075</v>
      </c>
      <c r="HE4" s="242">
        <v>44162</v>
      </c>
      <c r="HF4" s="250" t="s">
        <v>4280</v>
      </c>
      <c r="HG4" s="250">
        <v>0</v>
      </c>
      <c r="HH4" s="250" t="s">
        <v>3625</v>
      </c>
      <c r="HI4" s="250" t="s">
        <v>660</v>
      </c>
      <c r="HJ4" s="250">
        <v>2</v>
      </c>
      <c r="HK4" s="250" t="s">
        <v>3085</v>
      </c>
      <c r="HL4" s="250" t="s">
        <v>2075</v>
      </c>
      <c r="HM4" s="251">
        <v>44162</v>
      </c>
      <c r="HN4" s="249" t="s">
        <v>4281</v>
      </c>
      <c r="HO4" s="252">
        <v>2</v>
      </c>
      <c r="HP4" s="252" t="s">
        <v>3625</v>
      </c>
      <c r="HQ4" s="252" t="s">
        <v>660</v>
      </c>
      <c r="HR4" s="252">
        <v>2</v>
      </c>
      <c r="HS4" s="252" t="s">
        <v>3085</v>
      </c>
      <c r="HT4" s="252" t="s">
        <v>2075</v>
      </c>
      <c r="HU4" s="242">
        <v>44162</v>
      </c>
      <c r="HV4" s="250" t="s">
        <v>4282</v>
      </c>
      <c r="HW4" s="250">
        <v>0</v>
      </c>
      <c r="HX4" s="250" t="s">
        <v>3625</v>
      </c>
      <c r="HY4" s="250" t="s">
        <v>660</v>
      </c>
      <c r="HZ4" s="250">
        <v>2</v>
      </c>
      <c r="IA4" s="250" t="s">
        <v>3085</v>
      </c>
      <c r="IB4" s="250" t="s">
        <v>2075</v>
      </c>
      <c r="IC4" s="251">
        <v>44162</v>
      </c>
      <c r="ID4" s="249" t="s">
        <v>4283</v>
      </c>
      <c r="IE4" s="252">
        <v>1</v>
      </c>
      <c r="IF4" s="252" t="s">
        <v>3625</v>
      </c>
      <c r="IG4" s="252" t="s">
        <v>660</v>
      </c>
      <c r="IH4" s="252">
        <v>2</v>
      </c>
      <c r="II4" s="252" t="s">
        <v>3085</v>
      </c>
      <c r="IJ4" s="252" t="s">
        <v>2075</v>
      </c>
      <c r="IK4" s="242">
        <v>44162</v>
      </c>
      <c r="IL4" s="250" t="s">
        <v>4284</v>
      </c>
      <c r="IM4" s="250">
        <v>0</v>
      </c>
      <c r="IN4" s="250" t="s">
        <v>3625</v>
      </c>
      <c r="IO4" s="250" t="s">
        <v>660</v>
      </c>
      <c r="IP4" s="250">
        <v>2</v>
      </c>
      <c r="IQ4" s="250" t="s">
        <v>3085</v>
      </c>
      <c r="IR4" s="250" t="s">
        <v>2075</v>
      </c>
      <c r="IS4" s="251">
        <v>44162</v>
      </c>
    </row>
    <row r="5" spans="1:253" s="11" customFormat="1" ht="13.2" x14ac:dyDescent="0.25">
      <c r="A5" s="11" t="str">
        <f>Lists!B:B</f>
        <v>Sahrawi refugees in Algeria</v>
      </c>
      <c r="B5" s="11" t="str">
        <f>Lists!F:F</f>
        <v>International displacement</v>
      </c>
      <c r="C5" s="11" t="str">
        <f>Lists!C:C</f>
        <v>DZA003</v>
      </c>
      <c r="D5" s="11" t="str">
        <f>Lists!A:A</f>
        <v>Algeria</v>
      </c>
      <c r="E5" s="11" t="str">
        <f>Lists!D:D</f>
        <v>DZA</v>
      </c>
      <c r="F5" s="11" t="s">
        <v>4285</v>
      </c>
      <c r="G5" s="240">
        <v>43100000</v>
      </c>
      <c r="H5" s="241" t="s">
        <v>1974</v>
      </c>
      <c r="I5" s="241" t="s">
        <v>660</v>
      </c>
      <c r="J5" s="241">
        <v>2</v>
      </c>
      <c r="K5" s="241" t="s">
        <v>1989</v>
      </c>
      <c r="L5" s="241" t="s">
        <v>1981</v>
      </c>
      <c r="M5" s="242">
        <v>43867</v>
      </c>
      <c r="N5" s="249" t="s">
        <v>4286</v>
      </c>
      <c r="O5" s="244">
        <v>159000</v>
      </c>
      <c r="P5" s="244" t="s">
        <v>2076</v>
      </c>
      <c r="Q5" s="244" t="s">
        <v>660</v>
      </c>
      <c r="R5" s="244">
        <v>2</v>
      </c>
      <c r="S5" s="244" t="s">
        <v>1990</v>
      </c>
      <c r="T5" s="244" t="s">
        <v>1982</v>
      </c>
      <c r="U5" s="245">
        <v>43867</v>
      </c>
      <c r="V5" s="249" t="s">
        <v>4287</v>
      </c>
      <c r="W5" s="241">
        <v>223000</v>
      </c>
      <c r="X5" s="241" t="s">
        <v>1035</v>
      </c>
      <c r="Y5" s="241" t="s">
        <v>660</v>
      </c>
      <c r="Z5" s="241">
        <v>2</v>
      </c>
      <c r="AA5" s="241" t="s">
        <v>1041</v>
      </c>
      <c r="AB5" s="241" t="s">
        <v>1036</v>
      </c>
      <c r="AC5" s="242">
        <v>43511</v>
      </c>
      <c r="AD5" s="249" t="s">
        <v>4288</v>
      </c>
      <c r="AE5" s="246">
        <v>174000</v>
      </c>
      <c r="AF5" s="246" t="s">
        <v>1042</v>
      </c>
      <c r="AG5" s="246" t="s">
        <v>659</v>
      </c>
      <c r="AH5" s="246">
        <v>3</v>
      </c>
      <c r="AI5" s="246" t="s">
        <v>1726</v>
      </c>
      <c r="AJ5" s="246" t="s">
        <v>1043</v>
      </c>
      <c r="AK5" s="247">
        <v>43798</v>
      </c>
      <c r="AL5" s="249" t="s">
        <v>4289</v>
      </c>
      <c r="AM5" s="241">
        <v>174000</v>
      </c>
      <c r="AN5" s="241" t="s">
        <v>1042</v>
      </c>
      <c r="AO5" s="241" t="s">
        <v>659</v>
      </c>
      <c r="AP5" s="241">
        <v>3</v>
      </c>
      <c r="AQ5" s="241" t="s">
        <v>1726</v>
      </c>
      <c r="AR5" s="241" t="s">
        <v>1043</v>
      </c>
      <c r="AS5" s="242">
        <v>43798</v>
      </c>
      <c r="AT5" s="250" t="s">
        <v>4290</v>
      </c>
      <c r="AU5" s="246" t="s">
        <v>446</v>
      </c>
      <c r="AV5" s="246" t="s">
        <v>446</v>
      </c>
      <c r="AW5" s="246" t="s">
        <v>446</v>
      </c>
      <c r="AX5" s="246" t="s">
        <v>446</v>
      </c>
      <c r="AY5" s="246" t="s">
        <v>764</v>
      </c>
      <c r="AZ5" s="246" t="s">
        <v>446</v>
      </c>
      <c r="BA5" s="247">
        <v>43867</v>
      </c>
      <c r="BB5" s="249" t="s">
        <v>4291</v>
      </c>
      <c r="BC5" s="241" t="s">
        <v>446</v>
      </c>
      <c r="BD5" s="241" t="s">
        <v>446</v>
      </c>
      <c r="BE5" s="241" t="s">
        <v>446</v>
      </c>
      <c r="BF5" s="241" t="s">
        <v>446</v>
      </c>
      <c r="BG5" s="241" t="s">
        <v>764</v>
      </c>
      <c r="BH5" s="241" t="s">
        <v>446</v>
      </c>
      <c r="BI5" s="242">
        <v>43798</v>
      </c>
      <c r="BJ5" s="250" t="s">
        <v>4292</v>
      </c>
      <c r="BK5" s="250">
        <v>0</v>
      </c>
      <c r="BL5" s="250" t="s">
        <v>3580</v>
      </c>
      <c r="BM5" s="250" t="s">
        <v>659</v>
      </c>
      <c r="BN5" s="250">
        <v>3</v>
      </c>
      <c r="BO5" s="250" t="s">
        <v>1991</v>
      </c>
      <c r="BP5" s="246" t="s">
        <v>868</v>
      </c>
      <c r="BQ5" s="251">
        <v>44159</v>
      </c>
      <c r="BR5" s="249" t="s">
        <v>4293</v>
      </c>
      <c r="BS5" s="252" t="s">
        <v>446</v>
      </c>
      <c r="BT5" s="252" t="s">
        <v>446</v>
      </c>
      <c r="BU5" s="252" t="s">
        <v>446</v>
      </c>
      <c r="BV5" s="252" t="s">
        <v>446</v>
      </c>
      <c r="BW5" s="252" t="s">
        <v>446</v>
      </c>
      <c r="BX5" s="252" t="s">
        <v>446</v>
      </c>
      <c r="BY5" s="242">
        <v>43798</v>
      </c>
      <c r="BZ5" s="250" t="s">
        <v>4294</v>
      </c>
      <c r="CA5" s="250" t="s">
        <v>446</v>
      </c>
      <c r="CB5" s="250" t="s">
        <v>446</v>
      </c>
      <c r="CC5" s="250" t="s">
        <v>446</v>
      </c>
      <c r="CD5" s="250" t="s">
        <v>446</v>
      </c>
      <c r="CE5" s="250" t="s">
        <v>446</v>
      </c>
      <c r="CF5" s="250" t="s">
        <v>446</v>
      </c>
      <c r="CG5" s="251">
        <v>43798</v>
      </c>
      <c r="CH5" s="249" t="s">
        <v>4295</v>
      </c>
      <c r="CI5" s="250" t="e">
        <v>#N/A</v>
      </c>
      <c r="CJ5" s="250" t="e">
        <v>#N/A</v>
      </c>
      <c r="CK5" s="250" t="e">
        <v>#N/A</v>
      </c>
      <c r="CL5" s="250" t="e">
        <v>#N/A</v>
      </c>
      <c r="CM5" s="250" t="e">
        <v>#N/A</v>
      </c>
      <c r="CN5" s="250" t="e">
        <v>#N/A</v>
      </c>
      <c r="CO5" s="253" t="e">
        <v>#N/A</v>
      </c>
      <c r="CP5" s="250" t="s">
        <v>4296</v>
      </c>
      <c r="CQ5" s="252" t="s">
        <v>446</v>
      </c>
      <c r="CR5" s="252" t="s">
        <v>446</v>
      </c>
      <c r="CS5" s="252" t="s">
        <v>446</v>
      </c>
      <c r="CT5" s="252" t="s">
        <v>446</v>
      </c>
      <c r="CU5" s="252" t="s">
        <v>446</v>
      </c>
      <c r="CV5" s="252" t="s">
        <v>446</v>
      </c>
      <c r="CW5" s="242">
        <v>43798</v>
      </c>
      <c r="CX5" s="250" t="s">
        <v>4297</v>
      </c>
      <c r="CY5" s="246">
        <v>90000</v>
      </c>
      <c r="CZ5" s="246" t="s">
        <v>1311</v>
      </c>
      <c r="DA5" s="246" t="s">
        <v>659</v>
      </c>
      <c r="DB5" s="246">
        <v>3</v>
      </c>
      <c r="DC5" s="246" t="s">
        <v>1727</v>
      </c>
      <c r="DD5" s="246" t="s">
        <v>1043</v>
      </c>
      <c r="DE5" s="248">
        <v>43798</v>
      </c>
      <c r="DF5" s="249" t="s">
        <v>4298</v>
      </c>
      <c r="DG5" s="241">
        <v>49000</v>
      </c>
      <c r="DH5" s="252" t="s">
        <v>1311</v>
      </c>
      <c r="DI5" s="252" t="s">
        <v>659</v>
      </c>
      <c r="DJ5" s="252">
        <v>3</v>
      </c>
      <c r="DK5" s="252" t="s">
        <v>1727</v>
      </c>
      <c r="DL5" s="252" t="s">
        <v>1043</v>
      </c>
      <c r="DM5" s="242">
        <v>43798</v>
      </c>
      <c r="DN5" s="250" t="s">
        <v>4299</v>
      </c>
      <c r="DO5" s="246">
        <v>84000</v>
      </c>
      <c r="DP5" s="250" t="s">
        <v>1311</v>
      </c>
      <c r="DQ5" s="250" t="s">
        <v>659</v>
      </c>
      <c r="DR5" s="250">
        <v>3</v>
      </c>
      <c r="DS5" s="250" t="s">
        <v>1727</v>
      </c>
      <c r="DT5" s="250" t="s">
        <v>1043</v>
      </c>
      <c r="DU5" s="251">
        <v>43798</v>
      </c>
      <c r="DV5" s="249" t="s">
        <v>4300</v>
      </c>
      <c r="DW5" s="241">
        <v>90000</v>
      </c>
      <c r="DX5" s="252" t="s">
        <v>1311</v>
      </c>
      <c r="DY5" s="252" t="s">
        <v>659</v>
      </c>
      <c r="DZ5" s="252">
        <v>3</v>
      </c>
      <c r="EA5" s="252" t="s">
        <v>1727</v>
      </c>
      <c r="EB5" s="252" t="s">
        <v>1043</v>
      </c>
      <c r="EC5" s="242">
        <v>43798</v>
      </c>
      <c r="ED5" s="250" t="s">
        <v>4301</v>
      </c>
      <c r="EE5" s="246">
        <v>0</v>
      </c>
      <c r="EF5" s="250" t="s">
        <v>1311</v>
      </c>
      <c r="EG5" s="250" t="s">
        <v>659</v>
      </c>
      <c r="EH5" s="250">
        <v>3</v>
      </c>
      <c r="EI5" s="250" t="s">
        <v>1727</v>
      </c>
      <c r="EJ5" s="250" t="s">
        <v>1043</v>
      </c>
      <c r="EK5" s="251">
        <v>43798</v>
      </c>
      <c r="EL5" s="249" t="s">
        <v>4302</v>
      </c>
      <c r="EM5" s="241">
        <v>0</v>
      </c>
      <c r="EN5" s="252" t="s">
        <v>1311</v>
      </c>
      <c r="EO5" s="252" t="s">
        <v>659</v>
      </c>
      <c r="EP5" s="252">
        <v>3</v>
      </c>
      <c r="EQ5" s="252" t="s">
        <v>1727</v>
      </c>
      <c r="ER5" s="252" t="s">
        <v>1043</v>
      </c>
      <c r="ES5" s="242">
        <v>43798</v>
      </c>
      <c r="ET5" s="250" t="s">
        <v>4303</v>
      </c>
      <c r="EU5" s="250">
        <v>651</v>
      </c>
      <c r="EV5" s="250" t="s">
        <v>3579</v>
      </c>
      <c r="EW5" s="250" t="s">
        <v>659</v>
      </c>
      <c r="EX5" s="250">
        <v>3</v>
      </c>
      <c r="EY5" s="250" t="s">
        <v>1927</v>
      </c>
      <c r="EZ5" s="250" t="s">
        <v>2423</v>
      </c>
      <c r="FA5" s="251">
        <v>44159</v>
      </c>
      <c r="FB5" s="249" t="s">
        <v>4304</v>
      </c>
      <c r="FC5" s="252">
        <v>1</v>
      </c>
      <c r="FD5" s="252">
        <v>0</v>
      </c>
      <c r="FE5" s="252" t="s">
        <v>660</v>
      </c>
      <c r="FF5" s="252">
        <v>2</v>
      </c>
      <c r="FG5" s="252" t="s">
        <v>1044</v>
      </c>
      <c r="FH5" s="252">
        <v>0</v>
      </c>
      <c r="FI5" s="242">
        <v>43511</v>
      </c>
      <c r="FJ5" s="249" t="s">
        <v>4305</v>
      </c>
      <c r="FK5" s="250">
        <v>0</v>
      </c>
      <c r="FL5" s="250">
        <v>0</v>
      </c>
      <c r="FM5" s="250" t="s">
        <v>660</v>
      </c>
      <c r="FN5" s="250">
        <v>2</v>
      </c>
      <c r="FO5" s="250" t="s">
        <v>1045</v>
      </c>
      <c r="FP5" s="246">
        <v>0</v>
      </c>
      <c r="FQ5" s="247">
        <v>43511</v>
      </c>
      <c r="FR5" s="249" t="s">
        <v>4306</v>
      </c>
      <c r="FS5" s="252">
        <v>0</v>
      </c>
      <c r="FT5" s="252">
        <v>0</v>
      </c>
      <c r="FU5" s="252" t="s">
        <v>660</v>
      </c>
      <c r="FV5" s="252">
        <v>2</v>
      </c>
      <c r="FW5" s="252" t="s">
        <v>1045</v>
      </c>
      <c r="FX5" s="252">
        <v>0</v>
      </c>
      <c r="FY5" s="242">
        <v>43511</v>
      </c>
      <c r="FZ5" s="250" t="s">
        <v>4307</v>
      </c>
      <c r="GA5" s="250">
        <v>1</v>
      </c>
      <c r="GB5" s="250" t="s">
        <v>3625</v>
      </c>
      <c r="GC5" s="250" t="s">
        <v>660</v>
      </c>
      <c r="GD5" s="250">
        <v>2</v>
      </c>
      <c r="GE5" s="250" t="s">
        <v>3085</v>
      </c>
      <c r="GF5" s="250" t="s">
        <v>2075</v>
      </c>
      <c r="GG5" s="251">
        <v>44162</v>
      </c>
      <c r="GH5" s="249" t="s">
        <v>4308</v>
      </c>
      <c r="GI5" s="252">
        <v>1</v>
      </c>
      <c r="GJ5" s="252" t="s">
        <v>3625</v>
      </c>
      <c r="GK5" s="252" t="s">
        <v>660</v>
      </c>
      <c r="GL5" s="252">
        <v>2</v>
      </c>
      <c r="GM5" s="252" t="s">
        <v>3085</v>
      </c>
      <c r="GN5" s="252" t="s">
        <v>2075</v>
      </c>
      <c r="GO5" s="242">
        <v>44162</v>
      </c>
      <c r="GP5" s="250" t="s">
        <v>4309</v>
      </c>
      <c r="GQ5" s="250">
        <v>2</v>
      </c>
      <c r="GR5" s="250" t="s">
        <v>3625</v>
      </c>
      <c r="GS5" s="250" t="s">
        <v>660</v>
      </c>
      <c r="GT5" s="250">
        <v>2</v>
      </c>
      <c r="GU5" s="250" t="s">
        <v>3085</v>
      </c>
      <c r="GV5" s="250" t="s">
        <v>2075</v>
      </c>
      <c r="GW5" s="251">
        <v>44162</v>
      </c>
      <c r="GX5" s="249" t="s">
        <v>4310</v>
      </c>
      <c r="GY5" s="252">
        <v>0</v>
      </c>
      <c r="GZ5" s="252" t="s">
        <v>3625</v>
      </c>
      <c r="HA5" s="252" t="s">
        <v>660</v>
      </c>
      <c r="HB5" s="252">
        <v>2</v>
      </c>
      <c r="HC5" s="252" t="s">
        <v>3085</v>
      </c>
      <c r="HD5" s="252" t="s">
        <v>2075</v>
      </c>
      <c r="HE5" s="242">
        <v>44162</v>
      </c>
      <c r="HF5" s="250" t="s">
        <v>4311</v>
      </c>
      <c r="HG5" s="250">
        <v>0</v>
      </c>
      <c r="HH5" s="250" t="s">
        <v>3625</v>
      </c>
      <c r="HI5" s="250" t="s">
        <v>660</v>
      </c>
      <c r="HJ5" s="250">
        <v>2</v>
      </c>
      <c r="HK5" s="250" t="s">
        <v>3085</v>
      </c>
      <c r="HL5" s="250" t="s">
        <v>2075</v>
      </c>
      <c r="HM5" s="251">
        <v>44162</v>
      </c>
      <c r="HN5" s="249" t="s">
        <v>4312</v>
      </c>
      <c r="HO5" s="252">
        <v>0</v>
      </c>
      <c r="HP5" s="252" t="s">
        <v>3625</v>
      </c>
      <c r="HQ5" s="252" t="s">
        <v>660</v>
      </c>
      <c r="HR5" s="252">
        <v>2</v>
      </c>
      <c r="HS5" s="252" t="s">
        <v>3085</v>
      </c>
      <c r="HT5" s="252" t="s">
        <v>2075</v>
      </c>
      <c r="HU5" s="242">
        <v>44162</v>
      </c>
      <c r="HV5" s="250" t="s">
        <v>4313</v>
      </c>
      <c r="HW5" s="250">
        <v>0</v>
      </c>
      <c r="HX5" s="250" t="s">
        <v>3625</v>
      </c>
      <c r="HY5" s="250" t="s">
        <v>660</v>
      </c>
      <c r="HZ5" s="250">
        <v>2</v>
      </c>
      <c r="IA5" s="250" t="s">
        <v>3085</v>
      </c>
      <c r="IB5" s="250" t="s">
        <v>2075</v>
      </c>
      <c r="IC5" s="251">
        <v>44162</v>
      </c>
      <c r="ID5" s="249" t="s">
        <v>4314</v>
      </c>
      <c r="IE5" s="252">
        <v>1</v>
      </c>
      <c r="IF5" s="252" t="s">
        <v>3625</v>
      </c>
      <c r="IG5" s="252" t="s">
        <v>660</v>
      </c>
      <c r="IH5" s="252">
        <v>2</v>
      </c>
      <c r="II5" s="252" t="s">
        <v>3085</v>
      </c>
      <c r="IJ5" s="252" t="s">
        <v>2075</v>
      </c>
      <c r="IK5" s="242">
        <v>44162</v>
      </c>
      <c r="IL5" s="250" t="s">
        <v>4315</v>
      </c>
      <c r="IM5" s="250">
        <v>2</v>
      </c>
      <c r="IN5" s="250" t="s">
        <v>3625</v>
      </c>
      <c r="IO5" s="250" t="s">
        <v>660</v>
      </c>
      <c r="IP5" s="250">
        <v>2</v>
      </c>
      <c r="IQ5" s="250" t="s">
        <v>3085</v>
      </c>
      <c r="IR5" s="250" t="s">
        <v>2075</v>
      </c>
      <c r="IS5" s="251">
        <v>44162</v>
      </c>
    </row>
    <row r="6" spans="1:253" s="11" customFormat="1" ht="13.2" x14ac:dyDescent="0.25">
      <c r="A6" s="11" t="str">
        <f>Lists!B:B</f>
        <v>Multiple crises in Algeria</v>
      </c>
      <c r="B6" s="11" t="str">
        <f>Lists!F:F</f>
        <v>Multiple crises country</v>
      </c>
      <c r="C6" s="11" t="str">
        <f>Lists!C:C</f>
        <v>DZA004</v>
      </c>
      <c r="D6" s="11" t="str">
        <f>Lists!A:A</f>
        <v>Algeria</v>
      </c>
      <c r="E6" s="11" t="str">
        <f>Lists!D:D</f>
        <v>DZA</v>
      </c>
      <c r="F6" s="11" t="s">
        <v>4316</v>
      </c>
      <c r="G6" s="240">
        <v>43100000</v>
      </c>
      <c r="H6" s="241" t="s">
        <v>1974</v>
      </c>
      <c r="I6" s="241" t="s">
        <v>1437</v>
      </c>
      <c r="J6" s="241">
        <v>2</v>
      </c>
      <c r="K6" s="241" t="s">
        <v>2463</v>
      </c>
      <c r="L6" s="241" t="s">
        <v>1989</v>
      </c>
      <c r="M6" s="242">
        <v>44005</v>
      </c>
      <c r="N6" s="249" t="s">
        <v>4317</v>
      </c>
      <c r="O6" s="244">
        <v>2381000</v>
      </c>
      <c r="P6" s="244" t="s">
        <v>898</v>
      </c>
      <c r="Q6" s="244" t="s">
        <v>660</v>
      </c>
      <c r="R6" s="244">
        <v>2</v>
      </c>
      <c r="S6" s="244" t="s">
        <v>2456</v>
      </c>
      <c r="T6" s="244" t="s">
        <v>1037</v>
      </c>
      <c r="U6" s="245">
        <v>44005</v>
      </c>
      <c r="V6" s="249" t="s">
        <v>4318</v>
      </c>
      <c r="W6" s="241">
        <v>43100000</v>
      </c>
      <c r="X6" s="241" t="s">
        <v>2454</v>
      </c>
      <c r="Y6" s="241" t="s">
        <v>660</v>
      </c>
      <c r="Z6" s="241">
        <v>2</v>
      </c>
      <c r="AA6" s="241" t="s">
        <v>2462</v>
      </c>
      <c r="AB6" s="241" t="s">
        <v>2455</v>
      </c>
      <c r="AC6" s="242">
        <v>44005</v>
      </c>
      <c r="AD6" s="249" t="s">
        <v>4319</v>
      </c>
      <c r="AE6" s="246" t="s">
        <v>446</v>
      </c>
      <c r="AF6" s="246" t="s">
        <v>1042</v>
      </c>
      <c r="AG6" s="246" t="s">
        <v>446</v>
      </c>
      <c r="AH6" s="246" t="s">
        <v>446</v>
      </c>
      <c r="AI6" s="246" t="s">
        <v>2461</v>
      </c>
      <c r="AJ6" s="246" t="s">
        <v>1043</v>
      </c>
      <c r="AK6" s="247">
        <v>44005</v>
      </c>
      <c r="AL6" s="249" t="s">
        <v>4320</v>
      </c>
      <c r="AM6" s="241" t="s">
        <v>446</v>
      </c>
      <c r="AN6" s="241" t="s">
        <v>1042</v>
      </c>
      <c r="AO6" s="241" t="s">
        <v>446</v>
      </c>
      <c r="AP6" s="241" t="s">
        <v>446</v>
      </c>
      <c r="AQ6" s="241" t="s">
        <v>2461</v>
      </c>
      <c r="AR6" s="241" t="s">
        <v>1043</v>
      </c>
      <c r="AS6" s="242">
        <v>44005</v>
      </c>
      <c r="AT6" s="250" t="s">
        <v>4321</v>
      </c>
      <c r="AU6" s="246" t="s">
        <v>763</v>
      </c>
      <c r="AV6" s="246" t="s">
        <v>446</v>
      </c>
      <c r="AW6" s="246" t="s">
        <v>446</v>
      </c>
      <c r="AX6" s="246" t="s">
        <v>446</v>
      </c>
      <c r="AY6" s="246" t="s">
        <v>1038</v>
      </c>
      <c r="AZ6" s="246" t="s">
        <v>446</v>
      </c>
      <c r="BA6" s="247">
        <v>44005</v>
      </c>
      <c r="BB6" s="249" t="s">
        <v>4322</v>
      </c>
      <c r="BC6" s="241" t="s">
        <v>763</v>
      </c>
      <c r="BD6" s="241" t="s">
        <v>446</v>
      </c>
      <c r="BE6" s="241" t="s">
        <v>446</v>
      </c>
      <c r="BF6" s="241" t="s">
        <v>446</v>
      </c>
      <c r="BG6" s="241" t="s">
        <v>764</v>
      </c>
      <c r="BH6" s="241" t="s">
        <v>446</v>
      </c>
      <c r="BI6" s="242">
        <v>44005</v>
      </c>
      <c r="BJ6" s="250" t="s">
        <v>4323</v>
      </c>
      <c r="BK6" s="250">
        <v>651</v>
      </c>
      <c r="BL6" s="250" t="s">
        <v>3578</v>
      </c>
      <c r="BM6" s="250" t="s">
        <v>659</v>
      </c>
      <c r="BN6" s="250">
        <v>3</v>
      </c>
      <c r="BO6" s="250" t="s">
        <v>2457</v>
      </c>
      <c r="BP6" s="246" t="s">
        <v>1098</v>
      </c>
      <c r="BQ6" s="251">
        <v>44159</v>
      </c>
      <c r="BR6" s="249" t="s">
        <v>4324</v>
      </c>
      <c r="BS6" s="252" t="s">
        <v>446</v>
      </c>
      <c r="BT6" s="252" t="s">
        <v>446</v>
      </c>
      <c r="BU6" s="252" t="s">
        <v>446</v>
      </c>
      <c r="BV6" s="252" t="s">
        <v>446</v>
      </c>
      <c r="BW6" s="252" t="s">
        <v>2458</v>
      </c>
      <c r="BX6" s="252" t="s">
        <v>446</v>
      </c>
      <c r="BY6" s="242">
        <v>44005</v>
      </c>
      <c r="BZ6" s="250" t="s">
        <v>4325</v>
      </c>
      <c r="CA6" s="250" t="s">
        <v>446</v>
      </c>
      <c r="CB6" s="250" t="s">
        <v>446</v>
      </c>
      <c r="CC6" s="250" t="s">
        <v>446</v>
      </c>
      <c r="CD6" s="250" t="s">
        <v>446</v>
      </c>
      <c r="CE6" s="250" t="s">
        <v>2458</v>
      </c>
      <c r="CF6" s="250" t="s">
        <v>446</v>
      </c>
      <c r="CG6" s="251">
        <v>44005</v>
      </c>
      <c r="CH6" s="249" t="s">
        <v>4326</v>
      </c>
      <c r="CI6" s="250" t="e">
        <v>#N/A</v>
      </c>
      <c r="CJ6" s="250" t="e">
        <v>#N/A</v>
      </c>
      <c r="CK6" s="250" t="e">
        <v>#N/A</v>
      </c>
      <c r="CL6" s="250" t="e">
        <v>#N/A</v>
      </c>
      <c r="CM6" s="250" t="e">
        <v>#N/A</v>
      </c>
      <c r="CN6" s="250" t="e">
        <v>#N/A</v>
      </c>
      <c r="CO6" s="253" t="e">
        <v>#N/A</v>
      </c>
      <c r="CP6" s="250" t="s">
        <v>4327</v>
      </c>
      <c r="CQ6" s="252" t="s">
        <v>763</v>
      </c>
      <c r="CR6" s="252" t="s">
        <v>446</v>
      </c>
      <c r="CS6" s="252" t="s">
        <v>446</v>
      </c>
      <c r="CT6" s="252" t="s">
        <v>446</v>
      </c>
      <c r="CU6" s="252" t="s">
        <v>764</v>
      </c>
      <c r="CV6" s="252" t="s">
        <v>446</v>
      </c>
      <c r="CW6" s="242">
        <v>44005</v>
      </c>
      <c r="CX6" s="250" t="s">
        <v>4328</v>
      </c>
      <c r="CY6" s="246" t="s">
        <v>446</v>
      </c>
      <c r="CZ6" s="246" t="s">
        <v>1311</v>
      </c>
      <c r="DA6" s="246" t="s">
        <v>446</v>
      </c>
      <c r="DB6" s="246" t="s">
        <v>446</v>
      </c>
      <c r="DC6" s="246" t="s">
        <v>2459</v>
      </c>
      <c r="DD6" s="246" t="s">
        <v>1046</v>
      </c>
      <c r="DE6" s="248">
        <v>44005</v>
      </c>
      <c r="DF6" s="249" t="s">
        <v>4329</v>
      </c>
      <c r="DG6" s="241" t="s">
        <v>446</v>
      </c>
      <c r="DH6" s="252" t="s">
        <v>1311</v>
      </c>
      <c r="DI6" s="252" t="s">
        <v>446</v>
      </c>
      <c r="DJ6" s="252" t="s">
        <v>446</v>
      </c>
      <c r="DK6" s="252" t="s">
        <v>2459</v>
      </c>
      <c r="DL6" s="252" t="s">
        <v>1046</v>
      </c>
      <c r="DM6" s="242">
        <v>44005</v>
      </c>
      <c r="DN6" s="250" t="s">
        <v>4330</v>
      </c>
      <c r="DO6" s="246" t="s">
        <v>446</v>
      </c>
      <c r="DP6" s="250" t="s">
        <v>1311</v>
      </c>
      <c r="DQ6" s="250" t="s">
        <v>446</v>
      </c>
      <c r="DR6" s="250" t="s">
        <v>446</v>
      </c>
      <c r="DS6" s="250" t="s">
        <v>2459</v>
      </c>
      <c r="DT6" s="250" t="s">
        <v>1046</v>
      </c>
      <c r="DU6" s="251">
        <v>44005</v>
      </c>
      <c r="DV6" s="249" t="s">
        <v>4331</v>
      </c>
      <c r="DW6" s="241" t="s">
        <v>446</v>
      </c>
      <c r="DX6" s="252" t="s">
        <v>1311</v>
      </c>
      <c r="DY6" s="252" t="s">
        <v>446</v>
      </c>
      <c r="DZ6" s="252" t="s">
        <v>446</v>
      </c>
      <c r="EA6" s="252" t="s">
        <v>2459</v>
      </c>
      <c r="EB6" s="252" t="s">
        <v>1046</v>
      </c>
      <c r="EC6" s="242">
        <v>44005</v>
      </c>
      <c r="ED6" s="250" t="s">
        <v>4332</v>
      </c>
      <c r="EE6" s="246" t="s">
        <v>446</v>
      </c>
      <c r="EF6" s="250" t="s">
        <v>1311</v>
      </c>
      <c r="EG6" s="250" t="s">
        <v>446</v>
      </c>
      <c r="EH6" s="250" t="s">
        <v>446</v>
      </c>
      <c r="EI6" s="250" t="s">
        <v>2459</v>
      </c>
      <c r="EJ6" s="250" t="s">
        <v>1046</v>
      </c>
      <c r="EK6" s="251">
        <v>44005</v>
      </c>
      <c r="EL6" s="249" t="s">
        <v>4333</v>
      </c>
      <c r="EM6" s="241" t="s">
        <v>446</v>
      </c>
      <c r="EN6" s="252" t="s">
        <v>1311</v>
      </c>
      <c r="EO6" s="252" t="s">
        <v>446</v>
      </c>
      <c r="EP6" s="252" t="s">
        <v>446</v>
      </c>
      <c r="EQ6" s="252" t="s">
        <v>2459</v>
      </c>
      <c r="ER6" s="252" t="s">
        <v>1046</v>
      </c>
      <c r="ES6" s="242">
        <v>44005</v>
      </c>
      <c r="ET6" s="250" t="s">
        <v>4334</v>
      </c>
      <c r="EU6" s="250">
        <v>651</v>
      </c>
      <c r="EV6" s="250" t="s">
        <v>3579</v>
      </c>
      <c r="EW6" s="250" t="s">
        <v>659</v>
      </c>
      <c r="EX6" s="250">
        <v>3</v>
      </c>
      <c r="EY6" s="250" t="s">
        <v>1927</v>
      </c>
      <c r="EZ6" s="250" t="s">
        <v>2423</v>
      </c>
      <c r="FA6" s="251">
        <v>44159</v>
      </c>
      <c r="FB6" s="249" t="s">
        <v>4335</v>
      </c>
      <c r="FC6" s="252">
        <v>2</v>
      </c>
      <c r="FD6" s="252" t="s">
        <v>2469</v>
      </c>
      <c r="FE6" s="252" t="s">
        <v>661</v>
      </c>
      <c r="FF6" s="252">
        <v>1</v>
      </c>
      <c r="FG6" s="252" t="s">
        <v>2460</v>
      </c>
      <c r="FH6" s="252" t="s">
        <v>2574</v>
      </c>
      <c r="FI6" s="242">
        <v>44005</v>
      </c>
      <c r="FJ6" s="249" t="s">
        <v>4336</v>
      </c>
      <c r="FK6" s="250" t="s">
        <v>763</v>
      </c>
      <c r="FL6" s="250" t="s">
        <v>446</v>
      </c>
      <c r="FM6" s="250" t="s">
        <v>446</v>
      </c>
      <c r="FN6" s="250" t="s">
        <v>446</v>
      </c>
      <c r="FO6" s="250" t="s">
        <v>764</v>
      </c>
      <c r="FP6" s="246" t="s">
        <v>446</v>
      </c>
      <c r="FQ6" s="247">
        <v>44005</v>
      </c>
      <c r="FR6" s="249" t="s">
        <v>4337</v>
      </c>
      <c r="FS6" s="252" t="s">
        <v>763</v>
      </c>
      <c r="FT6" s="252" t="s">
        <v>446</v>
      </c>
      <c r="FU6" s="252" t="s">
        <v>446</v>
      </c>
      <c r="FV6" s="252" t="s">
        <v>446</v>
      </c>
      <c r="FW6" s="252" t="s">
        <v>764</v>
      </c>
      <c r="FX6" s="252" t="s">
        <v>446</v>
      </c>
      <c r="FY6" s="242">
        <v>44005</v>
      </c>
      <c r="FZ6" s="250" t="s">
        <v>4338</v>
      </c>
      <c r="GA6" s="250">
        <v>1</v>
      </c>
      <c r="GB6" s="250" t="s">
        <v>3625</v>
      </c>
      <c r="GC6" s="250" t="s">
        <v>660</v>
      </c>
      <c r="GD6" s="250">
        <v>2</v>
      </c>
      <c r="GE6" s="250" t="s">
        <v>3085</v>
      </c>
      <c r="GF6" s="250" t="s">
        <v>2075</v>
      </c>
      <c r="GG6" s="251">
        <v>44162</v>
      </c>
      <c r="GH6" s="249" t="s">
        <v>4339</v>
      </c>
      <c r="GI6" s="252">
        <v>1</v>
      </c>
      <c r="GJ6" s="252" t="s">
        <v>3625</v>
      </c>
      <c r="GK6" s="252" t="s">
        <v>660</v>
      </c>
      <c r="GL6" s="252">
        <v>2</v>
      </c>
      <c r="GM6" s="252" t="s">
        <v>3085</v>
      </c>
      <c r="GN6" s="252" t="s">
        <v>2075</v>
      </c>
      <c r="GO6" s="242">
        <v>44162</v>
      </c>
      <c r="GP6" s="250" t="s">
        <v>4340</v>
      </c>
      <c r="GQ6" s="250">
        <v>2</v>
      </c>
      <c r="GR6" s="250" t="s">
        <v>3625</v>
      </c>
      <c r="GS6" s="250" t="s">
        <v>660</v>
      </c>
      <c r="GT6" s="250">
        <v>2</v>
      </c>
      <c r="GU6" s="250" t="s">
        <v>3085</v>
      </c>
      <c r="GV6" s="250" t="s">
        <v>2075</v>
      </c>
      <c r="GW6" s="251">
        <v>44162</v>
      </c>
      <c r="GX6" s="249" t="s">
        <v>4341</v>
      </c>
      <c r="GY6" s="252">
        <v>0</v>
      </c>
      <c r="GZ6" s="252" t="s">
        <v>3625</v>
      </c>
      <c r="HA6" s="252" t="s">
        <v>660</v>
      </c>
      <c r="HB6" s="252">
        <v>2</v>
      </c>
      <c r="HC6" s="252" t="s">
        <v>3085</v>
      </c>
      <c r="HD6" s="252" t="s">
        <v>2075</v>
      </c>
      <c r="HE6" s="242">
        <v>44162</v>
      </c>
      <c r="HF6" s="250" t="s">
        <v>4342</v>
      </c>
      <c r="HG6" s="250">
        <v>0</v>
      </c>
      <c r="HH6" s="250" t="s">
        <v>3625</v>
      </c>
      <c r="HI6" s="250" t="s">
        <v>660</v>
      </c>
      <c r="HJ6" s="250">
        <v>2</v>
      </c>
      <c r="HK6" s="250" t="s">
        <v>3085</v>
      </c>
      <c r="HL6" s="250" t="s">
        <v>2075</v>
      </c>
      <c r="HM6" s="251">
        <v>44162</v>
      </c>
      <c r="HN6" s="249" t="s">
        <v>4343</v>
      </c>
      <c r="HO6" s="252">
        <v>2</v>
      </c>
      <c r="HP6" s="252" t="s">
        <v>3625</v>
      </c>
      <c r="HQ6" s="252" t="s">
        <v>660</v>
      </c>
      <c r="HR6" s="252">
        <v>2</v>
      </c>
      <c r="HS6" s="252" t="s">
        <v>3085</v>
      </c>
      <c r="HT6" s="252" t="s">
        <v>2075</v>
      </c>
      <c r="HU6" s="242">
        <v>44162</v>
      </c>
      <c r="HV6" s="250" t="s">
        <v>4344</v>
      </c>
      <c r="HW6" s="250">
        <v>0</v>
      </c>
      <c r="HX6" s="250" t="s">
        <v>3625</v>
      </c>
      <c r="HY6" s="250" t="s">
        <v>660</v>
      </c>
      <c r="HZ6" s="250">
        <v>2</v>
      </c>
      <c r="IA6" s="250" t="s">
        <v>3085</v>
      </c>
      <c r="IB6" s="250" t="s">
        <v>2075</v>
      </c>
      <c r="IC6" s="251">
        <v>44162</v>
      </c>
      <c r="ID6" s="249" t="s">
        <v>4345</v>
      </c>
      <c r="IE6" s="252">
        <v>1</v>
      </c>
      <c r="IF6" s="252" t="s">
        <v>3625</v>
      </c>
      <c r="IG6" s="252" t="s">
        <v>660</v>
      </c>
      <c r="IH6" s="252">
        <v>2</v>
      </c>
      <c r="II6" s="252" t="s">
        <v>3085</v>
      </c>
      <c r="IJ6" s="252" t="s">
        <v>2075</v>
      </c>
      <c r="IK6" s="242">
        <v>44162</v>
      </c>
      <c r="IL6" s="250" t="s">
        <v>4346</v>
      </c>
      <c r="IM6" s="250">
        <v>1</v>
      </c>
      <c r="IN6" s="250" t="s">
        <v>3625</v>
      </c>
      <c r="IO6" s="250" t="s">
        <v>660</v>
      </c>
      <c r="IP6" s="250">
        <v>2</v>
      </c>
      <c r="IQ6" s="250" t="s">
        <v>3085</v>
      </c>
      <c r="IR6" s="250" t="s">
        <v>2075</v>
      </c>
      <c r="IS6" s="251">
        <v>44162</v>
      </c>
    </row>
    <row r="7" spans="1:253" s="11" customFormat="1" ht="13.2" x14ac:dyDescent="0.25">
      <c r="A7" s="11" t="str">
        <f>Lists!B:B</f>
        <v>Western Mediterranean Route</v>
      </c>
      <c r="B7" s="11" t="str">
        <f>Lists!F:F</f>
        <v>Regional crisis</v>
      </c>
      <c r="C7" s="11" t="str">
        <f>Lists!C:C</f>
        <v>REG008</v>
      </c>
      <c r="D7" s="11" t="str">
        <f>Lists!A:A</f>
        <v>Algeria, Morocco, Spain</v>
      </c>
      <c r="E7" s="11" t="str">
        <f>Lists!D:D</f>
        <v>DZA, MAR, ESP</v>
      </c>
      <c r="F7" s="11" t="s">
        <v>4347</v>
      </c>
      <c r="G7" s="240">
        <v>125787000</v>
      </c>
      <c r="H7" s="241" t="s">
        <v>1976</v>
      </c>
      <c r="I7" s="241" t="s">
        <v>661</v>
      </c>
      <c r="J7" s="241">
        <v>1</v>
      </c>
      <c r="K7" s="241" t="s">
        <v>1996</v>
      </c>
      <c r="L7" s="241" t="s">
        <v>1986</v>
      </c>
      <c r="M7" s="242">
        <v>43867</v>
      </c>
      <c r="N7" s="249" t="s">
        <v>4348</v>
      </c>
      <c r="O7" s="244" t="s">
        <v>446</v>
      </c>
      <c r="P7" s="244" t="s">
        <v>446</v>
      </c>
      <c r="Q7" s="244" t="s">
        <v>446</v>
      </c>
      <c r="R7" s="244" t="s">
        <v>446</v>
      </c>
      <c r="S7" s="244" t="s">
        <v>446</v>
      </c>
      <c r="T7" s="244" t="s">
        <v>446</v>
      </c>
      <c r="U7" s="245">
        <v>43581</v>
      </c>
      <c r="V7" s="249" t="s">
        <v>4349</v>
      </c>
      <c r="W7" s="241" t="s">
        <v>446</v>
      </c>
      <c r="X7" s="241" t="s">
        <v>446</v>
      </c>
      <c r="Y7" s="241" t="s">
        <v>446</v>
      </c>
      <c r="Z7" s="241" t="s">
        <v>446</v>
      </c>
      <c r="AA7" s="241" t="s">
        <v>446</v>
      </c>
      <c r="AB7" s="241" t="s">
        <v>446</v>
      </c>
      <c r="AC7" s="242">
        <v>43581</v>
      </c>
      <c r="AD7" s="249" t="s">
        <v>4350</v>
      </c>
      <c r="AE7" s="246" t="s">
        <v>446</v>
      </c>
      <c r="AF7" s="246" t="s">
        <v>446</v>
      </c>
      <c r="AG7" s="246" t="s">
        <v>446</v>
      </c>
      <c r="AH7" s="246" t="s">
        <v>446</v>
      </c>
      <c r="AI7" s="246" t="s">
        <v>446</v>
      </c>
      <c r="AJ7" s="246" t="s">
        <v>446</v>
      </c>
      <c r="AK7" s="247">
        <v>43581</v>
      </c>
      <c r="AL7" s="249" t="s">
        <v>4351</v>
      </c>
      <c r="AM7" s="241" t="s">
        <v>446</v>
      </c>
      <c r="AN7" s="241" t="s">
        <v>446</v>
      </c>
      <c r="AO7" s="241" t="s">
        <v>446</v>
      </c>
      <c r="AP7" s="241" t="s">
        <v>446</v>
      </c>
      <c r="AQ7" s="241" t="s">
        <v>446</v>
      </c>
      <c r="AR7" s="241" t="s">
        <v>446</v>
      </c>
      <c r="AS7" s="242">
        <v>43581</v>
      </c>
      <c r="AT7" s="250" t="s">
        <v>4352</v>
      </c>
      <c r="AU7" s="246" t="s">
        <v>446</v>
      </c>
      <c r="AV7" s="246" t="s">
        <v>446</v>
      </c>
      <c r="AW7" s="246" t="s">
        <v>446</v>
      </c>
      <c r="AX7" s="246" t="s">
        <v>446</v>
      </c>
      <c r="AY7" s="246" t="s">
        <v>446</v>
      </c>
      <c r="AZ7" s="246" t="s">
        <v>446</v>
      </c>
      <c r="BA7" s="247">
        <v>43581</v>
      </c>
      <c r="BB7" s="249" t="s">
        <v>4353</v>
      </c>
      <c r="BC7" s="241" t="s">
        <v>446</v>
      </c>
      <c r="BD7" s="241" t="s">
        <v>446</v>
      </c>
      <c r="BE7" s="241" t="s">
        <v>446</v>
      </c>
      <c r="BF7" s="241" t="s">
        <v>446</v>
      </c>
      <c r="BG7" s="241" t="s">
        <v>446</v>
      </c>
      <c r="BH7" s="241" t="s">
        <v>446</v>
      </c>
      <c r="BI7" s="242">
        <v>43581</v>
      </c>
      <c r="BJ7" s="250" t="s">
        <v>4354</v>
      </c>
      <c r="BK7" s="250">
        <v>173</v>
      </c>
      <c r="BL7" s="250" t="s">
        <v>4100</v>
      </c>
      <c r="BM7" s="250" t="s">
        <v>659</v>
      </c>
      <c r="BN7" s="250">
        <v>3</v>
      </c>
      <c r="BO7" s="250" t="s">
        <v>2470</v>
      </c>
      <c r="BP7" s="246" t="s">
        <v>1341</v>
      </c>
      <c r="BQ7" s="251">
        <v>44182</v>
      </c>
      <c r="BR7" s="249" t="s">
        <v>4355</v>
      </c>
      <c r="BS7" s="252" t="s">
        <v>446</v>
      </c>
      <c r="BT7" s="252" t="s">
        <v>446</v>
      </c>
      <c r="BU7" s="252" t="s">
        <v>446</v>
      </c>
      <c r="BV7" s="252" t="s">
        <v>446</v>
      </c>
      <c r="BW7" s="252" t="s">
        <v>446</v>
      </c>
      <c r="BX7" s="252" t="s">
        <v>446</v>
      </c>
      <c r="BY7" s="242">
        <v>43581</v>
      </c>
      <c r="BZ7" s="250" t="s">
        <v>4356</v>
      </c>
      <c r="CA7" s="250" t="s">
        <v>446</v>
      </c>
      <c r="CB7" s="250" t="s">
        <v>446</v>
      </c>
      <c r="CC7" s="250" t="s">
        <v>446</v>
      </c>
      <c r="CD7" s="250" t="s">
        <v>446</v>
      </c>
      <c r="CE7" s="250" t="s">
        <v>446</v>
      </c>
      <c r="CF7" s="250" t="s">
        <v>446</v>
      </c>
      <c r="CG7" s="251">
        <v>43581</v>
      </c>
      <c r="CH7" s="249" t="s">
        <v>4357</v>
      </c>
      <c r="CI7" s="250" t="e">
        <v>#N/A</v>
      </c>
      <c r="CJ7" s="250" t="e">
        <v>#N/A</v>
      </c>
      <c r="CK7" s="250" t="e">
        <v>#N/A</v>
      </c>
      <c r="CL7" s="250" t="e">
        <v>#N/A</v>
      </c>
      <c r="CM7" s="250" t="e">
        <v>#N/A</v>
      </c>
      <c r="CN7" s="250" t="e">
        <v>#N/A</v>
      </c>
      <c r="CO7" s="253" t="e">
        <v>#N/A</v>
      </c>
      <c r="CP7" s="250" t="s">
        <v>4358</v>
      </c>
      <c r="CQ7" s="252" t="s">
        <v>446</v>
      </c>
      <c r="CR7" s="252" t="s">
        <v>446</v>
      </c>
      <c r="CS7" s="252" t="s">
        <v>446</v>
      </c>
      <c r="CT7" s="252" t="s">
        <v>446</v>
      </c>
      <c r="CU7" s="252" t="s">
        <v>446</v>
      </c>
      <c r="CV7" s="252" t="s">
        <v>446</v>
      </c>
      <c r="CW7" s="242">
        <v>43581</v>
      </c>
      <c r="CX7" s="250" t="s">
        <v>4359</v>
      </c>
      <c r="CY7" s="246" t="s">
        <v>446</v>
      </c>
      <c r="CZ7" s="246" t="s">
        <v>446</v>
      </c>
      <c r="DA7" s="246" t="s">
        <v>446</v>
      </c>
      <c r="DB7" s="246" t="s">
        <v>446</v>
      </c>
      <c r="DC7" s="246" t="s">
        <v>446</v>
      </c>
      <c r="DD7" s="246" t="s">
        <v>446</v>
      </c>
      <c r="DE7" s="248">
        <v>43581</v>
      </c>
      <c r="DF7" s="249" t="s">
        <v>4360</v>
      </c>
      <c r="DG7" s="241" t="s">
        <v>446</v>
      </c>
      <c r="DH7" s="252" t="s">
        <v>446</v>
      </c>
      <c r="DI7" s="252" t="s">
        <v>446</v>
      </c>
      <c r="DJ7" s="252" t="s">
        <v>446</v>
      </c>
      <c r="DK7" s="252" t="s">
        <v>446</v>
      </c>
      <c r="DL7" s="252" t="s">
        <v>446</v>
      </c>
      <c r="DM7" s="242">
        <v>43581</v>
      </c>
      <c r="DN7" s="250" t="s">
        <v>4361</v>
      </c>
      <c r="DO7" s="246" t="s">
        <v>446</v>
      </c>
      <c r="DP7" s="250" t="s">
        <v>446</v>
      </c>
      <c r="DQ7" s="250" t="s">
        <v>446</v>
      </c>
      <c r="DR7" s="250" t="s">
        <v>446</v>
      </c>
      <c r="DS7" s="250" t="s">
        <v>446</v>
      </c>
      <c r="DT7" s="250" t="s">
        <v>446</v>
      </c>
      <c r="DU7" s="251">
        <v>43581</v>
      </c>
      <c r="DV7" s="249" t="s">
        <v>4362</v>
      </c>
      <c r="DW7" s="241" t="s">
        <v>446</v>
      </c>
      <c r="DX7" s="252" t="s">
        <v>446</v>
      </c>
      <c r="DY7" s="252" t="s">
        <v>446</v>
      </c>
      <c r="DZ7" s="252" t="s">
        <v>446</v>
      </c>
      <c r="EA7" s="252" t="s">
        <v>446</v>
      </c>
      <c r="EB7" s="252" t="s">
        <v>446</v>
      </c>
      <c r="EC7" s="242">
        <v>43581</v>
      </c>
      <c r="ED7" s="250" t="s">
        <v>4363</v>
      </c>
      <c r="EE7" s="246" t="s">
        <v>446</v>
      </c>
      <c r="EF7" s="250" t="s">
        <v>446</v>
      </c>
      <c r="EG7" s="250" t="s">
        <v>446</v>
      </c>
      <c r="EH7" s="250" t="s">
        <v>446</v>
      </c>
      <c r="EI7" s="250" t="s">
        <v>446</v>
      </c>
      <c r="EJ7" s="250" t="s">
        <v>446</v>
      </c>
      <c r="EK7" s="251">
        <v>43581</v>
      </c>
      <c r="EL7" s="249" t="s">
        <v>4364</v>
      </c>
      <c r="EM7" s="241" t="s">
        <v>446</v>
      </c>
      <c r="EN7" s="252" t="s">
        <v>446</v>
      </c>
      <c r="EO7" s="252" t="s">
        <v>446</v>
      </c>
      <c r="EP7" s="252" t="s">
        <v>446</v>
      </c>
      <c r="EQ7" s="252" t="s">
        <v>446</v>
      </c>
      <c r="ER7" s="252" t="s">
        <v>446</v>
      </c>
      <c r="ES7" s="242">
        <v>43581</v>
      </c>
      <c r="ET7" s="250" t="s">
        <v>4365</v>
      </c>
      <c r="EU7" s="250">
        <v>173</v>
      </c>
      <c r="EV7" s="250" t="s">
        <v>4100</v>
      </c>
      <c r="EW7" s="250" t="s">
        <v>659</v>
      </c>
      <c r="EX7" s="250">
        <v>3</v>
      </c>
      <c r="EY7" s="250" t="s">
        <v>2470</v>
      </c>
      <c r="EZ7" s="250" t="s">
        <v>1341</v>
      </c>
      <c r="FA7" s="251">
        <v>44182</v>
      </c>
      <c r="FB7" s="249" t="s">
        <v>4366</v>
      </c>
      <c r="FC7" s="252">
        <v>2</v>
      </c>
      <c r="FD7" s="252" t="s">
        <v>446</v>
      </c>
      <c r="FE7" s="252" t="s">
        <v>661</v>
      </c>
      <c r="FF7" s="252">
        <v>1</v>
      </c>
      <c r="FG7" s="252" t="s">
        <v>1285</v>
      </c>
      <c r="FH7" s="252" t="s">
        <v>446</v>
      </c>
      <c r="FI7" s="242">
        <v>43581</v>
      </c>
      <c r="FJ7" s="249" t="s">
        <v>4367</v>
      </c>
      <c r="FK7" s="250" t="s">
        <v>446</v>
      </c>
      <c r="FL7" s="250" t="s">
        <v>446</v>
      </c>
      <c r="FM7" s="250" t="s">
        <v>446</v>
      </c>
      <c r="FN7" s="250" t="s">
        <v>446</v>
      </c>
      <c r="FO7" s="250" t="s">
        <v>446</v>
      </c>
      <c r="FP7" s="246" t="s">
        <v>446</v>
      </c>
      <c r="FQ7" s="247">
        <v>43581</v>
      </c>
      <c r="FR7" s="249" t="s">
        <v>4368</v>
      </c>
      <c r="FS7" s="252" t="s">
        <v>446</v>
      </c>
      <c r="FT7" s="252" t="s">
        <v>446</v>
      </c>
      <c r="FU7" s="252" t="s">
        <v>446</v>
      </c>
      <c r="FV7" s="252" t="s">
        <v>446</v>
      </c>
      <c r="FW7" s="252" t="s">
        <v>446</v>
      </c>
      <c r="FX7" s="252" t="s">
        <v>446</v>
      </c>
      <c r="FY7" s="242">
        <v>43581</v>
      </c>
      <c r="FZ7" s="250" t="s">
        <v>4369</v>
      </c>
      <c r="GA7" s="250">
        <v>1</v>
      </c>
      <c r="GB7" s="250" t="s">
        <v>3625</v>
      </c>
      <c r="GC7" s="250" t="s">
        <v>660</v>
      </c>
      <c r="GD7" s="250">
        <v>2</v>
      </c>
      <c r="GE7" s="250" t="s">
        <v>4033</v>
      </c>
      <c r="GF7" s="250" t="s">
        <v>2075</v>
      </c>
      <c r="GG7" s="251">
        <v>44165</v>
      </c>
      <c r="GH7" s="249" t="s">
        <v>4370</v>
      </c>
      <c r="GI7" s="252">
        <v>0</v>
      </c>
      <c r="GJ7" s="252" t="s">
        <v>3625</v>
      </c>
      <c r="GK7" s="252" t="s">
        <v>660</v>
      </c>
      <c r="GL7" s="252">
        <v>2</v>
      </c>
      <c r="GM7" s="252" t="s">
        <v>4033</v>
      </c>
      <c r="GN7" s="252" t="s">
        <v>2075</v>
      </c>
      <c r="GO7" s="242">
        <v>44165</v>
      </c>
      <c r="GP7" s="250" t="s">
        <v>4371</v>
      </c>
      <c r="GQ7" s="250">
        <v>2</v>
      </c>
      <c r="GR7" s="250" t="s">
        <v>3625</v>
      </c>
      <c r="GS7" s="250" t="s">
        <v>660</v>
      </c>
      <c r="GT7" s="250">
        <v>2</v>
      </c>
      <c r="GU7" s="250" t="s">
        <v>4033</v>
      </c>
      <c r="GV7" s="250" t="s">
        <v>2075</v>
      </c>
      <c r="GW7" s="251">
        <v>44165</v>
      </c>
      <c r="GX7" s="249" t="s">
        <v>4372</v>
      </c>
      <c r="GY7" s="252">
        <v>0</v>
      </c>
      <c r="GZ7" s="252" t="s">
        <v>3625</v>
      </c>
      <c r="HA7" s="252" t="s">
        <v>660</v>
      </c>
      <c r="HB7" s="252">
        <v>2</v>
      </c>
      <c r="HC7" s="252" t="s">
        <v>4033</v>
      </c>
      <c r="HD7" s="252" t="s">
        <v>2075</v>
      </c>
      <c r="HE7" s="242">
        <v>44165</v>
      </c>
      <c r="HF7" s="250" t="s">
        <v>4373</v>
      </c>
      <c r="HG7" s="250">
        <v>0</v>
      </c>
      <c r="HH7" s="250" t="s">
        <v>3625</v>
      </c>
      <c r="HI7" s="250" t="s">
        <v>660</v>
      </c>
      <c r="HJ7" s="250">
        <v>2</v>
      </c>
      <c r="HK7" s="250" t="s">
        <v>4033</v>
      </c>
      <c r="HL7" s="250" t="s">
        <v>2075</v>
      </c>
      <c r="HM7" s="251">
        <v>44165</v>
      </c>
      <c r="HN7" s="249" t="s">
        <v>4374</v>
      </c>
      <c r="HO7" s="252">
        <v>2</v>
      </c>
      <c r="HP7" s="252" t="s">
        <v>3625</v>
      </c>
      <c r="HQ7" s="252" t="s">
        <v>660</v>
      </c>
      <c r="HR7" s="252">
        <v>2</v>
      </c>
      <c r="HS7" s="252" t="s">
        <v>4033</v>
      </c>
      <c r="HT7" s="252" t="s">
        <v>2075</v>
      </c>
      <c r="HU7" s="242">
        <v>44165</v>
      </c>
      <c r="HV7" s="250" t="s">
        <v>4375</v>
      </c>
      <c r="HW7" s="250">
        <v>0</v>
      </c>
      <c r="HX7" s="250" t="s">
        <v>3625</v>
      </c>
      <c r="HY7" s="250" t="s">
        <v>660</v>
      </c>
      <c r="HZ7" s="250">
        <v>2</v>
      </c>
      <c r="IA7" s="250" t="s">
        <v>4033</v>
      </c>
      <c r="IB7" s="250" t="s">
        <v>2075</v>
      </c>
      <c r="IC7" s="251">
        <v>44165</v>
      </c>
      <c r="ID7" s="249" t="s">
        <v>4376</v>
      </c>
      <c r="IE7" s="252">
        <v>1</v>
      </c>
      <c r="IF7" s="252" t="s">
        <v>3625</v>
      </c>
      <c r="IG7" s="252" t="s">
        <v>660</v>
      </c>
      <c r="IH7" s="252">
        <v>2</v>
      </c>
      <c r="II7" s="252" t="s">
        <v>4033</v>
      </c>
      <c r="IJ7" s="252" t="s">
        <v>2075</v>
      </c>
      <c r="IK7" s="242">
        <v>44165</v>
      </c>
      <c r="IL7" s="250" t="s">
        <v>4377</v>
      </c>
      <c r="IM7" s="250">
        <v>0</v>
      </c>
      <c r="IN7" s="250" t="s">
        <v>3625</v>
      </c>
      <c r="IO7" s="250" t="s">
        <v>660</v>
      </c>
      <c r="IP7" s="250">
        <v>2</v>
      </c>
      <c r="IQ7" s="250" t="s">
        <v>4033</v>
      </c>
      <c r="IR7" s="250" t="s">
        <v>2075</v>
      </c>
      <c r="IS7" s="251">
        <v>44165</v>
      </c>
    </row>
    <row r="8" spans="1:253" s="11" customFormat="1" ht="13.2" x14ac:dyDescent="0.25">
      <c r="A8" s="11" t="str">
        <f>Lists!B:B</f>
        <v>Central Mediterranean Route</v>
      </c>
      <c r="B8" s="11" t="str">
        <f>Lists!F:F</f>
        <v>Regional crisis</v>
      </c>
      <c r="C8" s="11" t="str">
        <f>Lists!C:C</f>
        <v>REG007</v>
      </c>
      <c r="D8" s="11" t="str">
        <f>Lists!A:A</f>
        <v>Algeria, Tunisia, Libya, Italy</v>
      </c>
      <c r="E8" s="11" t="str">
        <f>Lists!D:D</f>
        <v>DZA, TUN, LBY, ITA</v>
      </c>
      <c r="F8" s="11" t="s">
        <v>4378</v>
      </c>
      <c r="G8" s="240">
        <v>121936000</v>
      </c>
      <c r="H8" s="241" t="s">
        <v>2269</v>
      </c>
      <c r="I8" s="241" t="s">
        <v>661</v>
      </c>
      <c r="J8" s="241">
        <v>1</v>
      </c>
      <c r="K8" s="241" t="s">
        <v>1994</v>
      </c>
      <c r="L8" s="241" t="s">
        <v>2279</v>
      </c>
      <c r="M8" s="242">
        <v>43950</v>
      </c>
      <c r="N8" s="249" t="s">
        <v>4379</v>
      </c>
      <c r="O8" s="244" t="s">
        <v>446</v>
      </c>
      <c r="P8" s="244" t="s">
        <v>446</v>
      </c>
      <c r="Q8" s="244" t="s">
        <v>446</v>
      </c>
      <c r="R8" s="244" t="s">
        <v>446</v>
      </c>
      <c r="S8" s="244" t="s">
        <v>446</v>
      </c>
      <c r="T8" s="244" t="s">
        <v>446</v>
      </c>
      <c r="U8" s="245">
        <v>43581</v>
      </c>
      <c r="V8" s="249" t="s">
        <v>4380</v>
      </c>
      <c r="W8" s="241" t="s">
        <v>446</v>
      </c>
      <c r="X8" s="241" t="s">
        <v>446</v>
      </c>
      <c r="Y8" s="241" t="s">
        <v>446</v>
      </c>
      <c r="Z8" s="241" t="s">
        <v>446</v>
      </c>
      <c r="AA8" s="241" t="s">
        <v>446</v>
      </c>
      <c r="AB8" s="241" t="s">
        <v>446</v>
      </c>
      <c r="AC8" s="242">
        <v>43581</v>
      </c>
      <c r="AD8" s="249" t="s">
        <v>4381</v>
      </c>
      <c r="AE8" s="246" t="s">
        <v>446</v>
      </c>
      <c r="AF8" s="246" t="s">
        <v>446</v>
      </c>
      <c r="AG8" s="246" t="s">
        <v>446</v>
      </c>
      <c r="AH8" s="246" t="s">
        <v>446</v>
      </c>
      <c r="AI8" s="246" t="s">
        <v>446</v>
      </c>
      <c r="AJ8" s="246" t="s">
        <v>446</v>
      </c>
      <c r="AK8" s="247">
        <v>43581</v>
      </c>
      <c r="AL8" s="249" t="s">
        <v>4382</v>
      </c>
      <c r="AM8" s="241" t="s">
        <v>446</v>
      </c>
      <c r="AN8" s="241" t="s">
        <v>446</v>
      </c>
      <c r="AO8" s="241" t="s">
        <v>446</v>
      </c>
      <c r="AP8" s="241" t="s">
        <v>446</v>
      </c>
      <c r="AQ8" s="241" t="s">
        <v>446</v>
      </c>
      <c r="AR8" s="241" t="s">
        <v>446</v>
      </c>
      <c r="AS8" s="242">
        <v>43581</v>
      </c>
      <c r="AT8" s="250" t="s">
        <v>4383</v>
      </c>
      <c r="AU8" s="246" t="s">
        <v>446</v>
      </c>
      <c r="AV8" s="246" t="s">
        <v>446</v>
      </c>
      <c r="AW8" s="246" t="s">
        <v>446</v>
      </c>
      <c r="AX8" s="246" t="s">
        <v>446</v>
      </c>
      <c r="AY8" s="246" t="s">
        <v>446</v>
      </c>
      <c r="AZ8" s="246" t="s">
        <v>446</v>
      </c>
      <c r="BA8" s="247">
        <v>43581</v>
      </c>
      <c r="BB8" s="249" t="s">
        <v>4384</v>
      </c>
      <c r="BC8" s="241" t="s">
        <v>446</v>
      </c>
      <c r="BD8" s="241" t="s">
        <v>446</v>
      </c>
      <c r="BE8" s="241" t="s">
        <v>446</v>
      </c>
      <c r="BF8" s="241" t="s">
        <v>446</v>
      </c>
      <c r="BG8" s="241" t="s">
        <v>446</v>
      </c>
      <c r="BH8" s="241" t="s">
        <v>446</v>
      </c>
      <c r="BI8" s="242">
        <v>43581</v>
      </c>
      <c r="BJ8" s="250" t="s">
        <v>4385</v>
      </c>
      <c r="BK8" s="250">
        <v>584</v>
      </c>
      <c r="BL8" s="250" t="s">
        <v>4100</v>
      </c>
      <c r="BM8" s="250" t="s">
        <v>659</v>
      </c>
      <c r="BN8" s="250">
        <v>3</v>
      </c>
      <c r="BO8" s="250" t="s">
        <v>1995</v>
      </c>
      <c r="BP8" s="246" t="s">
        <v>1341</v>
      </c>
      <c r="BQ8" s="251">
        <v>44182</v>
      </c>
      <c r="BR8" s="249" t="s">
        <v>4386</v>
      </c>
      <c r="BS8" s="252" t="s">
        <v>446</v>
      </c>
      <c r="BT8" s="252" t="s">
        <v>446</v>
      </c>
      <c r="BU8" s="252" t="s">
        <v>446</v>
      </c>
      <c r="BV8" s="252" t="s">
        <v>446</v>
      </c>
      <c r="BW8" s="252" t="s">
        <v>446</v>
      </c>
      <c r="BX8" s="252" t="s">
        <v>446</v>
      </c>
      <c r="BY8" s="242">
        <v>43581</v>
      </c>
      <c r="BZ8" s="250" t="s">
        <v>4387</v>
      </c>
      <c r="CA8" s="250" t="s">
        <v>446</v>
      </c>
      <c r="CB8" s="250" t="s">
        <v>446</v>
      </c>
      <c r="CC8" s="250" t="s">
        <v>446</v>
      </c>
      <c r="CD8" s="250" t="s">
        <v>446</v>
      </c>
      <c r="CE8" s="250" t="s">
        <v>446</v>
      </c>
      <c r="CF8" s="250" t="s">
        <v>446</v>
      </c>
      <c r="CG8" s="251">
        <v>43581</v>
      </c>
      <c r="CH8" s="249" t="s">
        <v>4388</v>
      </c>
      <c r="CI8" s="250" t="e">
        <v>#N/A</v>
      </c>
      <c r="CJ8" s="250" t="e">
        <v>#N/A</v>
      </c>
      <c r="CK8" s="250" t="e">
        <v>#N/A</v>
      </c>
      <c r="CL8" s="250" t="e">
        <v>#N/A</v>
      </c>
      <c r="CM8" s="250" t="e">
        <v>#N/A</v>
      </c>
      <c r="CN8" s="250" t="e">
        <v>#N/A</v>
      </c>
      <c r="CO8" s="253" t="e">
        <v>#N/A</v>
      </c>
      <c r="CP8" s="250" t="s">
        <v>4389</v>
      </c>
      <c r="CQ8" s="252" t="s">
        <v>446</v>
      </c>
      <c r="CR8" s="252" t="s">
        <v>446</v>
      </c>
      <c r="CS8" s="252" t="s">
        <v>446</v>
      </c>
      <c r="CT8" s="252" t="s">
        <v>446</v>
      </c>
      <c r="CU8" s="252" t="s">
        <v>446</v>
      </c>
      <c r="CV8" s="252" t="s">
        <v>446</v>
      </c>
      <c r="CW8" s="242">
        <v>43581</v>
      </c>
      <c r="CX8" s="250" t="s">
        <v>4390</v>
      </c>
      <c r="CY8" s="246" t="s">
        <v>446</v>
      </c>
      <c r="CZ8" s="246" t="s">
        <v>446</v>
      </c>
      <c r="DA8" s="246" t="s">
        <v>446</v>
      </c>
      <c r="DB8" s="246" t="s">
        <v>446</v>
      </c>
      <c r="DC8" s="246" t="s">
        <v>446</v>
      </c>
      <c r="DD8" s="246" t="s">
        <v>446</v>
      </c>
      <c r="DE8" s="248">
        <v>43581</v>
      </c>
      <c r="DF8" s="249" t="s">
        <v>4391</v>
      </c>
      <c r="DG8" s="241" t="s">
        <v>446</v>
      </c>
      <c r="DH8" s="252" t="s">
        <v>446</v>
      </c>
      <c r="DI8" s="252" t="s">
        <v>446</v>
      </c>
      <c r="DJ8" s="252" t="s">
        <v>446</v>
      </c>
      <c r="DK8" s="252" t="s">
        <v>446</v>
      </c>
      <c r="DL8" s="252" t="s">
        <v>446</v>
      </c>
      <c r="DM8" s="242">
        <v>43581</v>
      </c>
      <c r="DN8" s="250" t="s">
        <v>4392</v>
      </c>
      <c r="DO8" s="246" t="s">
        <v>446</v>
      </c>
      <c r="DP8" s="250" t="s">
        <v>446</v>
      </c>
      <c r="DQ8" s="250" t="s">
        <v>446</v>
      </c>
      <c r="DR8" s="250" t="s">
        <v>446</v>
      </c>
      <c r="DS8" s="250" t="s">
        <v>446</v>
      </c>
      <c r="DT8" s="250" t="s">
        <v>446</v>
      </c>
      <c r="DU8" s="251">
        <v>43581</v>
      </c>
      <c r="DV8" s="249" t="s">
        <v>4393</v>
      </c>
      <c r="DW8" s="241" t="s">
        <v>446</v>
      </c>
      <c r="DX8" s="252" t="s">
        <v>446</v>
      </c>
      <c r="DY8" s="252" t="s">
        <v>446</v>
      </c>
      <c r="DZ8" s="252" t="s">
        <v>446</v>
      </c>
      <c r="EA8" s="252" t="s">
        <v>446</v>
      </c>
      <c r="EB8" s="252" t="s">
        <v>446</v>
      </c>
      <c r="EC8" s="242">
        <v>43581</v>
      </c>
      <c r="ED8" s="250" t="s">
        <v>4394</v>
      </c>
      <c r="EE8" s="246" t="s">
        <v>446</v>
      </c>
      <c r="EF8" s="250" t="s">
        <v>446</v>
      </c>
      <c r="EG8" s="250" t="s">
        <v>446</v>
      </c>
      <c r="EH8" s="250" t="s">
        <v>446</v>
      </c>
      <c r="EI8" s="250" t="s">
        <v>446</v>
      </c>
      <c r="EJ8" s="250" t="s">
        <v>446</v>
      </c>
      <c r="EK8" s="251">
        <v>43581</v>
      </c>
      <c r="EL8" s="249" t="s">
        <v>4395</v>
      </c>
      <c r="EM8" s="241" t="s">
        <v>446</v>
      </c>
      <c r="EN8" s="252" t="s">
        <v>446</v>
      </c>
      <c r="EO8" s="252" t="s">
        <v>446</v>
      </c>
      <c r="EP8" s="252" t="s">
        <v>446</v>
      </c>
      <c r="EQ8" s="252" t="s">
        <v>446</v>
      </c>
      <c r="ER8" s="252" t="s">
        <v>446</v>
      </c>
      <c r="ES8" s="242">
        <v>43581</v>
      </c>
      <c r="ET8" s="250" t="s">
        <v>4396</v>
      </c>
      <c r="EU8" s="250">
        <v>584</v>
      </c>
      <c r="EV8" s="250" t="s">
        <v>4100</v>
      </c>
      <c r="EW8" s="250" t="s">
        <v>659</v>
      </c>
      <c r="EX8" s="250">
        <v>3</v>
      </c>
      <c r="EY8" s="250" t="s">
        <v>1995</v>
      </c>
      <c r="EZ8" s="250" t="s">
        <v>1341</v>
      </c>
      <c r="FA8" s="251">
        <v>44182</v>
      </c>
      <c r="FB8" s="249" t="s">
        <v>4397</v>
      </c>
      <c r="FC8" s="252">
        <v>2</v>
      </c>
      <c r="FD8" s="252" t="s">
        <v>446</v>
      </c>
      <c r="FE8" s="252" t="s">
        <v>661</v>
      </c>
      <c r="FF8" s="252">
        <v>1</v>
      </c>
      <c r="FG8" s="252" t="s">
        <v>1285</v>
      </c>
      <c r="FH8" s="252" t="s">
        <v>446</v>
      </c>
      <c r="FI8" s="242">
        <v>43581</v>
      </c>
      <c r="FJ8" s="249" t="s">
        <v>4398</v>
      </c>
      <c r="FK8" s="250" t="s">
        <v>446</v>
      </c>
      <c r="FL8" s="250" t="s">
        <v>446</v>
      </c>
      <c r="FM8" s="250" t="s">
        <v>446</v>
      </c>
      <c r="FN8" s="250" t="s">
        <v>446</v>
      </c>
      <c r="FO8" s="250" t="s">
        <v>446</v>
      </c>
      <c r="FP8" s="246" t="s">
        <v>446</v>
      </c>
      <c r="FQ8" s="247">
        <v>43581</v>
      </c>
      <c r="FR8" s="249" t="s">
        <v>4399</v>
      </c>
      <c r="FS8" s="252" t="s">
        <v>446</v>
      </c>
      <c r="FT8" s="252" t="s">
        <v>446</v>
      </c>
      <c r="FU8" s="252" t="s">
        <v>446</v>
      </c>
      <c r="FV8" s="252" t="s">
        <v>446</v>
      </c>
      <c r="FW8" s="252" t="s">
        <v>446</v>
      </c>
      <c r="FX8" s="252" t="s">
        <v>446</v>
      </c>
      <c r="FY8" s="242">
        <v>43581</v>
      </c>
      <c r="FZ8" s="250" t="s">
        <v>4400</v>
      </c>
      <c r="GA8" s="250">
        <v>2</v>
      </c>
      <c r="GB8" s="250" t="s">
        <v>3625</v>
      </c>
      <c r="GC8" s="250" t="s">
        <v>660</v>
      </c>
      <c r="GD8" s="250">
        <v>2</v>
      </c>
      <c r="GE8" s="250" t="s">
        <v>4031</v>
      </c>
      <c r="GF8" s="250" t="s">
        <v>2075</v>
      </c>
      <c r="GG8" s="251">
        <v>44165</v>
      </c>
      <c r="GH8" s="249" t="s">
        <v>4401</v>
      </c>
      <c r="GI8" s="252">
        <v>3</v>
      </c>
      <c r="GJ8" s="252" t="s">
        <v>3625</v>
      </c>
      <c r="GK8" s="252" t="s">
        <v>660</v>
      </c>
      <c r="GL8" s="252">
        <v>2</v>
      </c>
      <c r="GM8" s="252" t="s">
        <v>4031</v>
      </c>
      <c r="GN8" s="252" t="s">
        <v>2075</v>
      </c>
      <c r="GO8" s="242">
        <v>44165</v>
      </c>
      <c r="GP8" s="250" t="s">
        <v>4402</v>
      </c>
      <c r="GQ8" s="250">
        <v>3</v>
      </c>
      <c r="GR8" s="250" t="s">
        <v>3625</v>
      </c>
      <c r="GS8" s="250" t="s">
        <v>660</v>
      </c>
      <c r="GT8" s="250">
        <v>2</v>
      </c>
      <c r="GU8" s="250" t="s">
        <v>4031</v>
      </c>
      <c r="GV8" s="250" t="s">
        <v>2075</v>
      </c>
      <c r="GW8" s="251">
        <v>44165</v>
      </c>
      <c r="GX8" s="249" t="s">
        <v>4403</v>
      </c>
      <c r="GY8" s="252">
        <v>0</v>
      </c>
      <c r="GZ8" s="252" t="s">
        <v>3625</v>
      </c>
      <c r="HA8" s="252" t="s">
        <v>660</v>
      </c>
      <c r="HB8" s="252">
        <v>2</v>
      </c>
      <c r="HC8" s="252" t="s">
        <v>4031</v>
      </c>
      <c r="HD8" s="252" t="s">
        <v>2075</v>
      </c>
      <c r="HE8" s="242">
        <v>44165</v>
      </c>
      <c r="HF8" s="250" t="s">
        <v>4404</v>
      </c>
      <c r="HG8" s="250">
        <v>2</v>
      </c>
      <c r="HH8" s="250" t="s">
        <v>3625</v>
      </c>
      <c r="HI8" s="250" t="s">
        <v>660</v>
      </c>
      <c r="HJ8" s="250">
        <v>2</v>
      </c>
      <c r="HK8" s="250" t="s">
        <v>4031</v>
      </c>
      <c r="HL8" s="250" t="s">
        <v>2075</v>
      </c>
      <c r="HM8" s="251">
        <v>44165</v>
      </c>
      <c r="HN8" s="249" t="s">
        <v>4405</v>
      </c>
      <c r="HO8" s="252">
        <v>3</v>
      </c>
      <c r="HP8" s="252" t="s">
        <v>3625</v>
      </c>
      <c r="HQ8" s="252" t="s">
        <v>660</v>
      </c>
      <c r="HR8" s="252">
        <v>2</v>
      </c>
      <c r="HS8" s="252" t="s">
        <v>4031</v>
      </c>
      <c r="HT8" s="252" t="s">
        <v>2075</v>
      </c>
      <c r="HU8" s="242">
        <v>44165</v>
      </c>
      <c r="HV8" s="250" t="s">
        <v>4406</v>
      </c>
      <c r="HW8" s="250">
        <v>3</v>
      </c>
      <c r="HX8" s="250" t="s">
        <v>3625</v>
      </c>
      <c r="HY8" s="250" t="s">
        <v>660</v>
      </c>
      <c r="HZ8" s="250">
        <v>2</v>
      </c>
      <c r="IA8" s="250" t="s">
        <v>4031</v>
      </c>
      <c r="IB8" s="250" t="s">
        <v>2075</v>
      </c>
      <c r="IC8" s="251">
        <v>44165</v>
      </c>
      <c r="ID8" s="249" t="s">
        <v>4407</v>
      </c>
      <c r="IE8" s="252">
        <v>1</v>
      </c>
      <c r="IF8" s="252" t="s">
        <v>3625</v>
      </c>
      <c r="IG8" s="252" t="s">
        <v>660</v>
      </c>
      <c r="IH8" s="252">
        <v>2</v>
      </c>
      <c r="II8" s="252" t="s">
        <v>4031</v>
      </c>
      <c r="IJ8" s="252" t="s">
        <v>2075</v>
      </c>
      <c r="IK8" s="242">
        <v>44165</v>
      </c>
      <c r="IL8" s="250" t="s">
        <v>4408</v>
      </c>
      <c r="IM8" s="250">
        <v>3</v>
      </c>
      <c r="IN8" s="250" t="s">
        <v>3625</v>
      </c>
      <c r="IO8" s="250" t="s">
        <v>660</v>
      </c>
      <c r="IP8" s="250">
        <v>2</v>
      </c>
      <c r="IQ8" s="250" t="s">
        <v>4031</v>
      </c>
      <c r="IR8" s="250" t="s">
        <v>2075</v>
      </c>
      <c r="IS8" s="251">
        <v>44165</v>
      </c>
    </row>
    <row r="9" spans="1:253" s="11" customFormat="1" ht="13.2" x14ac:dyDescent="0.25">
      <c r="A9" s="11" t="str">
        <f>Lists!B:B</f>
        <v>Nagorno-Karabakh Conflict in Armenia</v>
      </c>
      <c r="B9" s="11" t="str">
        <f>Lists!F:F</f>
        <v>Conflict</v>
      </c>
      <c r="C9" s="11" t="str">
        <f>Lists!C:C</f>
        <v>ARM002</v>
      </c>
      <c r="D9" s="11" t="str">
        <f>Lists!A:A</f>
        <v>Armenia</v>
      </c>
      <c r="E9" s="11" t="str">
        <f>Lists!D:D</f>
        <v>ARM</v>
      </c>
      <c r="F9" s="11" t="s">
        <v>4409</v>
      </c>
      <c r="G9" s="240">
        <v>3048000</v>
      </c>
      <c r="H9" s="241" t="s">
        <v>4094</v>
      </c>
      <c r="I9" s="241" t="s">
        <v>660</v>
      </c>
      <c r="J9" s="241">
        <v>2</v>
      </c>
      <c r="K9" s="241" t="s">
        <v>3587</v>
      </c>
      <c r="L9" s="241" t="s">
        <v>4097</v>
      </c>
      <c r="M9" s="242">
        <v>44182</v>
      </c>
      <c r="N9" s="249" t="s">
        <v>4410</v>
      </c>
      <c r="O9" s="244">
        <v>28203</v>
      </c>
      <c r="P9" s="244" t="s">
        <v>3073</v>
      </c>
      <c r="Q9" s="244" t="s">
        <v>661</v>
      </c>
      <c r="R9" s="244">
        <v>1</v>
      </c>
      <c r="S9" s="244" t="s">
        <v>3588</v>
      </c>
      <c r="T9" s="244" t="s">
        <v>3586</v>
      </c>
      <c r="U9" s="245">
        <v>44160</v>
      </c>
      <c r="V9" s="249" t="s">
        <v>4411</v>
      </c>
      <c r="W9" s="241">
        <v>3048000</v>
      </c>
      <c r="X9" s="241" t="s">
        <v>4094</v>
      </c>
      <c r="Y9" s="241" t="s">
        <v>660</v>
      </c>
      <c r="Z9" s="241">
        <v>2</v>
      </c>
      <c r="AA9" s="241" t="s">
        <v>3587</v>
      </c>
      <c r="AB9" s="241" t="s">
        <v>4097</v>
      </c>
      <c r="AC9" s="242">
        <v>44182</v>
      </c>
      <c r="AD9" s="249" t="s">
        <v>4412</v>
      </c>
      <c r="AE9" s="246">
        <v>3048000</v>
      </c>
      <c r="AF9" s="246" t="s">
        <v>4094</v>
      </c>
      <c r="AG9" s="246" t="s">
        <v>659</v>
      </c>
      <c r="AH9" s="246">
        <v>3</v>
      </c>
      <c r="AI9" s="246" t="s">
        <v>3589</v>
      </c>
      <c r="AJ9" s="246" t="s">
        <v>4097</v>
      </c>
      <c r="AK9" s="247">
        <v>44182</v>
      </c>
      <c r="AL9" s="249" t="s">
        <v>4413</v>
      </c>
      <c r="AM9" s="241">
        <v>91000</v>
      </c>
      <c r="AN9" s="241" t="s">
        <v>4095</v>
      </c>
      <c r="AO9" s="241" t="s">
        <v>659</v>
      </c>
      <c r="AP9" s="241">
        <v>3</v>
      </c>
      <c r="AQ9" s="241" t="s">
        <v>3590</v>
      </c>
      <c r="AR9" s="241" t="s">
        <v>4096</v>
      </c>
      <c r="AS9" s="242">
        <v>44182</v>
      </c>
      <c r="AT9" s="250" t="s">
        <v>4414</v>
      </c>
      <c r="AU9" s="246" t="s">
        <v>446</v>
      </c>
      <c r="AV9" s="246" t="s">
        <v>446</v>
      </c>
      <c r="AW9" s="246" t="s">
        <v>446</v>
      </c>
      <c r="AX9" s="246" t="s">
        <v>446</v>
      </c>
      <c r="AY9" s="246" t="s">
        <v>446</v>
      </c>
      <c r="AZ9" s="246" t="s">
        <v>446</v>
      </c>
      <c r="BA9" s="247">
        <v>44139</v>
      </c>
      <c r="BB9" s="249" t="s">
        <v>4415</v>
      </c>
      <c r="BC9" s="241" t="s">
        <v>446</v>
      </c>
      <c r="BD9" s="241" t="s">
        <v>446</v>
      </c>
      <c r="BE9" s="241" t="s">
        <v>446</v>
      </c>
      <c r="BF9" s="241" t="s">
        <v>446</v>
      </c>
      <c r="BG9" s="241" t="s">
        <v>446</v>
      </c>
      <c r="BH9" s="241" t="s">
        <v>446</v>
      </c>
      <c r="BI9" s="242">
        <v>44139</v>
      </c>
      <c r="BJ9" s="250" t="s">
        <v>4416</v>
      </c>
      <c r="BK9" s="250">
        <v>2</v>
      </c>
      <c r="BL9" s="250" t="s">
        <v>3532</v>
      </c>
      <c r="BM9" s="250" t="s">
        <v>659</v>
      </c>
      <c r="BN9" s="250">
        <v>3</v>
      </c>
      <c r="BO9" s="250" t="s">
        <v>3591</v>
      </c>
      <c r="BP9" s="246" t="s">
        <v>3533</v>
      </c>
      <c r="BQ9" s="251">
        <v>44160</v>
      </c>
      <c r="BR9" s="249" t="s">
        <v>4417</v>
      </c>
      <c r="BS9" s="252" t="s">
        <v>446</v>
      </c>
      <c r="BT9" s="252" t="s">
        <v>446</v>
      </c>
      <c r="BU9" s="252" t="s">
        <v>446</v>
      </c>
      <c r="BV9" s="252" t="s">
        <v>446</v>
      </c>
      <c r="BW9" s="252" t="s">
        <v>446</v>
      </c>
      <c r="BX9" s="252" t="s">
        <v>446</v>
      </c>
      <c r="BY9" s="242">
        <v>44139</v>
      </c>
      <c r="BZ9" s="250" t="s">
        <v>4418</v>
      </c>
      <c r="CA9" s="250" t="s">
        <v>446</v>
      </c>
      <c r="CB9" s="250" t="s">
        <v>446</v>
      </c>
      <c r="CC9" s="250" t="s">
        <v>446</v>
      </c>
      <c r="CD9" s="250" t="s">
        <v>446</v>
      </c>
      <c r="CE9" s="250" t="s">
        <v>446</v>
      </c>
      <c r="CF9" s="250" t="s">
        <v>446</v>
      </c>
      <c r="CG9" s="251">
        <v>44139</v>
      </c>
      <c r="CH9" s="249" t="s">
        <v>4419</v>
      </c>
      <c r="CI9" s="250" t="e">
        <v>#N/A</v>
      </c>
      <c r="CJ9" s="250" t="e">
        <v>#N/A</v>
      </c>
      <c r="CK9" s="250" t="e">
        <v>#N/A</v>
      </c>
      <c r="CL9" s="250" t="e">
        <v>#N/A</v>
      </c>
      <c r="CM9" s="250" t="e">
        <v>#N/A</v>
      </c>
      <c r="CN9" s="250" t="e">
        <v>#N/A</v>
      </c>
      <c r="CO9" s="253" t="e">
        <v>#N/A</v>
      </c>
      <c r="CP9" s="250" t="s">
        <v>4420</v>
      </c>
      <c r="CQ9" s="252" t="s">
        <v>446</v>
      </c>
      <c r="CR9" s="252" t="s">
        <v>446</v>
      </c>
      <c r="CS9" s="252" t="s">
        <v>446</v>
      </c>
      <c r="CT9" s="252" t="s">
        <v>446</v>
      </c>
      <c r="CU9" s="252" t="s">
        <v>446</v>
      </c>
      <c r="CV9" s="252" t="s">
        <v>446</v>
      </c>
      <c r="CW9" s="242">
        <v>44139</v>
      </c>
      <c r="CX9" s="250" t="s">
        <v>4421</v>
      </c>
      <c r="CY9" s="246" t="s">
        <v>446</v>
      </c>
      <c r="CZ9" s="246" t="s">
        <v>446</v>
      </c>
      <c r="DA9" s="246" t="s">
        <v>446</v>
      </c>
      <c r="DB9" s="246" t="s">
        <v>446</v>
      </c>
      <c r="DC9" s="246" t="s">
        <v>3534</v>
      </c>
      <c r="DD9" s="246" t="s">
        <v>446</v>
      </c>
      <c r="DE9" s="248">
        <v>44139</v>
      </c>
      <c r="DF9" s="249" t="s">
        <v>4422</v>
      </c>
      <c r="DG9" s="241" t="s">
        <v>446</v>
      </c>
      <c r="DH9" s="252" t="s">
        <v>446</v>
      </c>
      <c r="DI9" s="252" t="s">
        <v>446</v>
      </c>
      <c r="DJ9" s="252" t="s">
        <v>446</v>
      </c>
      <c r="DK9" s="252" t="s">
        <v>3534</v>
      </c>
      <c r="DL9" s="252" t="s">
        <v>446</v>
      </c>
      <c r="DM9" s="242">
        <v>44139</v>
      </c>
      <c r="DN9" s="250" t="s">
        <v>4423</v>
      </c>
      <c r="DO9" s="246" t="s">
        <v>446</v>
      </c>
      <c r="DP9" s="250" t="s">
        <v>446</v>
      </c>
      <c r="DQ9" s="250" t="s">
        <v>446</v>
      </c>
      <c r="DR9" s="250" t="s">
        <v>446</v>
      </c>
      <c r="DS9" s="250" t="s">
        <v>3534</v>
      </c>
      <c r="DT9" s="250" t="s">
        <v>446</v>
      </c>
      <c r="DU9" s="251">
        <v>44139</v>
      </c>
      <c r="DV9" s="249" t="s">
        <v>4424</v>
      </c>
      <c r="DW9" s="241" t="s">
        <v>446</v>
      </c>
      <c r="DX9" s="252" t="s">
        <v>446</v>
      </c>
      <c r="DY9" s="252" t="s">
        <v>446</v>
      </c>
      <c r="DZ9" s="252" t="s">
        <v>446</v>
      </c>
      <c r="EA9" s="252" t="s">
        <v>3534</v>
      </c>
      <c r="EB9" s="252" t="s">
        <v>446</v>
      </c>
      <c r="EC9" s="242">
        <v>44139</v>
      </c>
      <c r="ED9" s="250" t="s">
        <v>4425</v>
      </c>
      <c r="EE9" s="246" t="s">
        <v>446</v>
      </c>
      <c r="EF9" s="250" t="s">
        <v>446</v>
      </c>
      <c r="EG9" s="250" t="s">
        <v>446</v>
      </c>
      <c r="EH9" s="250" t="s">
        <v>446</v>
      </c>
      <c r="EI9" s="250" t="s">
        <v>3534</v>
      </c>
      <c r="EJ9" s="250" t="s">
        <v>446</v>
      </c>
      <c r="EK9" s="251">
        <v>44139</v>
      </c>
      <c r="EL9" s="249" t="s">
        <v>4426</v>
      </c>
      <c r="EM9" s="241" t="s">
        <v>446</v>
      </c>
      <c r="EN9" s="252" t="s">
        <v>446</v>
      </c>
      <c r="EO9" s="252" t="s">
        <v>446</v>
      </c>
      <c r="EP9" s="252" t="s">
        <v>446</v>
      </c>
      <c r="EQ9" s="252" t="s">
        <v>3534</v>
      </c>
      <c r="ER9" s="252" t="s">
        <v>446</v>
      </c>
      <c r="ES9" s="242">
        <v>44139</v>
      </c>
      <c r="ET9" s="250" t="s">
        <v>4427</v>
      </c>
      <c r="EU9" s="250">
        <v>2</v>
      </c>
      <c r="EV9" s="250" t="s">
        <v>3532</v>
      </c>
      <c r="EW9" s="250" t="s">
        <v>659</v>
      </c>
      <c r="EX9" s="250">
        <v>3</v>
      </c>
      <c r="EY9" s="250" t="s">
        <v>3591</v>
      </c>
      <c r="EZ9" s="250" t="s">
        <v>3533</v>
      </c>
      <c r="FA9" s="251">
        <v>44160</v>
      </c>
      <c r="FB9" s="249" t="s">
        <v>4428</v>
      </c>
      <c r="FC9" s="252">
        <v>3</v>
      </c>
      <c r="FD9" s="252" t="s">
        <v>446</v>
      </c>
      <c r="FE9" s="252" t="s">
        <v>446</v>
      </c>
      <c r="FF9" s="252" t="s">
        <v>446</v>
      </c>
      <c r="FG9" s="252" t="s">
        <v>3535</v>
      </c>
      <c r="FH9" s="252" t="s">
        <v>446</v>
      </c>
      <c r="FI9" s="242">
        <v>44139</v>
      </c>
      <c r="FJ9" s="249" t="s">
        <v>4429</v>
      </c>
      <c r="FK9" s="250" t="s">
        <v>446</v>
      </c>
      <c r="FL9" s="250" t="s">
        <v>446</v>
      </c>
      <c r="FM9" s="250" t="s">
        <v>446</v>
      </c>
      <c r="FN9" s="250" t="s">
        <v>446</v>
      </c>
      <c r="FO9" s="250" t="s">
        <v>446</v>
      </c>
      <c r="FP9" s="246" t="s">
        <v>446</v>
      </c>
      <c r="FQ9" s="247">
        <v>44139</v>
      </c>
      <c r="FR9" s="249" t="s">
        <v>4430</v>
      </c>
      <c r="FS9" s="252" t="s">
        <v>446</v>
      </c>
      <c r="FT9" s="252" t="s">
        <v>446</v>
      </c>
      <c r="FU9" s="252" t="s">
        <v>446</v>
      </c>
      <c r="FV9" s="252" t="s">
        <v>446</v>
      </c>
      <c r="FW9" s="252" t="s">
        <v>446</v>
      </c>
      <c r="FX9" s="252" t="s">
        <v>446</v>
      </c>
      <c r="FY9" s="242">
        <v>44139</v>
      </c>
      <c r="FZ9" s="250" t="s">
        <v>4431</v>
      </c>
      <c r="GA9" s="250">
        <v>0</v>
      </c>
      <c r="GB9" s="250" t="s">
        <v>2074</v>
      </c>
      <c r="GC9" s="250" t="s">
        <v>660</v>
      </c>
      <c r="GD9" s="250">
        <v>2</v>
      </c>
      <c r="GE9" s="250" t="s">
        <v>3085</v>
      </c>
      <c r="GF9" s="250" t="s">
        <v>2075</v>
      </c>
      <c r="GG9" s="251">
        <v>44160</v>
      </c>
      <c r="GH9" s="249" t="s">
        <v>4432</v>
      </c>
      <c r="GI9" s="252">
        <v>0</v>
      </c>
      <c r="GJ9" s="252" t="s">
        <v>2074</v>
      </c>
      <c r="GK9" s="252" t="s">
        <v>660</v>
      </c>
      <c r="GL9" s="252">
        <v>2</v>
      </c>
      <c r="GM9" s="252" t="s">
        <v>3085</v>
      </c>
      <c r="GN9" s="252" t="s">
        <v>2075</v>
      </c>
      <c r="GO9" s="242">
        <v>44160</v>
      </c>
      <c r="GP9" s="250" t="s">
        <v>4433</v>
      </c>
      <c r="GQ9" s="250">
        <v>0</v>
      </c>
      <c r="GR9" s="250" t="s">
        <v>2074</v>
      </c>
      <c r="GS9" s="250" t="s">
        <v>660</v>
      </c>
      <c r="GT9" s="250">
        <v>2</v>
      </c>
      <c r="GU9" s="250" t="s">
        <v>3085</v>
      </c>
      <c r="GV9" s="250" t="s">
        <v>2075</v>
      </c>
      <c r="GW9" s="251">
        <v>44160</v>
      </c>
      <c r="GX9" s="249" t="s">
        <v>4434</v>
      </c>
      <c r="GY9" s="252">
        <v>0</v>
      </c>
      <c r="GZ9" s="252" t="s">
        <v>2074</v>
      </c>
      <c r="HA9" s="252" t="s">
        <v>660</v>
      </c>
      <c r="HB9" s="252">
        <v>2</v>
      </c>
      <c r="HC9" s="252" t="s">
        <v>3085</v>
      </c>
      <c r="HD9" s="252" t="s">
        <v>2075</v>
      </c>
      <c r="HE9" s="242">
        <v>44160</v>
      </c>
      <c r="HF9" s="250" t="s">
        <v>4435</v>
      </c>
      <c r="HG9" s="250">
        <v>0</v>
      </c>
      <c r="HH9" s="250" t="s">
        <v>2074</v>
      </c>
      <c r="HI9" s="250" t="s">
        <v>660</v>
      </c>
      <c r="HJ9" s="250">
        <v>2</v>
      </c>
      <c r="HK9" s="250" t="s">
        <v>3085</v>
      </c>
      <c r="HL9" s="250" t="s">
        <v>2075</v>
      </c>
      <c r="HM9" s="251">
        <v>44160</v>
      </c>
      <c r="HN9" s="249" t="s">
        <v>4436</v>
      </c>
      <c r="HO9" s="252">
        <v>0</v>
      </c>
      <c r="HP9" s="252" t="s">
        <v>2074</v>
      </c>
      <c r="HQ9" s="252" t="s">
        <v>660</v>
      </c>
      <c r="HR9" s="252">
        <v>2</v>
      </c>
      <c r="HS9" s="252" t="s">
        <v>3085</v>
      </c>
      <c r="HT9" s="252" t="s">
        <v>2075</v>
      </c>
      <c r="HU9" s="242">
        <v>44160</v>
      </c>
      <c r="HV9" s="250" t="s">
        <v>4437</v>
      </c>
      <c r="HW9" s="250">
        <v>0</v>
      </c>
      <c r="HX9" s="250" t="s">
        <v>2074</v>
      </c>
      <c r="HY9" s="250" t="s">
        <v>660</v>
      </c>
      <c r="HZ9" s="250">
        <v>2</v>
      </c>
      <c r="IA9" s="250" t="s">
        <v>3085</v>
      </c>
      <c r="IB9" s="250" t="s">
        <v>2075</v>
      </c>
      <c r="IC9" s="251">
        <v>44160</v>
      </c>
      <c r="ID9" s="249" t="s">
        <v>4438</v>
      </c>
      <c r="IE9" s="252">
        <v>2</v>
      </c>
      <c r="IF9" s="252" t="s">
        <v>2074</v>
      </c>
      <c r="IG9" s="252" t="s">
        <v>660</v>
      </c>
      <c r="IH9" s="252">
        <v>2</v>
      </c>
      <c r="II9" s="252" t="s">
        <v>3085</v>
      </c>
      <c r="IJ9" s="252" t="s">
        <v>2075</v>
      </c>
      <c r="IK9" s="242">
        <v>44160</v>
      </c>
      <c r="IL9" s="250" t="s">
        <v>4439</v>
      </c>
      <c r="IM9" s="250">
        <v>0</v>
      </c>
      <c r="IN9" s="250" t="s">
        <v>2074</v>
      </c>
      <c r="IO9" s="250" t="s">
        <v>660</v>
      </c>
      <c r="IP9" s="250">
        <v>2</v>
      </c>
      <c r="IQ9" s="250" t="s">
        <v>3085</v>
      </c>
      <c r="IR9" s="250" t="s">
        <v>2075</v>
      </c>
      <c r="IS9" s="251">
        <v>44160</v>
      </c>
    </row>
    <row r="10" spans="1:253" s="11" customFormat="1" ht="13.2" x14ac:dyDescent="0.25">
      <c r="A10" s="11" t="str">
        <f>Lists!B:B</f>
        <v>Nagorno-Karabakh Conflict</v>
      </c>
      <c r="B10" s="11" t="str">
        <f>Lists!F:F</f>
        <v>Regional crisis</v>
      </c>
      <c r="C10" s="11" t="str">
        <f>Lists!C:C</f>
        <v>REG013</v>
      </c>
      <c r="D10" s="11" t="str">
        <f>Lists!A:A</f>
        <v>Armenia, Azerbaijan</v>
      </c>
      <c r="E10" s="11" t="str">
        <f>Lists!D:D</f>
        <v>ARM, AZE</v>
      </c>
      <c r="F10" s="11" t="s">
        <v>4440</v>
      </c>
      <c r="G10" s="240">
        <v>13025000</v>
      </c>
      <c r="H10" s="241" t="s">
        <v>4148</v>
      </c>
      <c r="I10" s="241" t="s">
        <v>661</v>
      </c>
      <c r="J10" s="241">
        <v>1</v>
      </c>
      <c r="K10" s="241" t="s">
        <v>3541</v>
      </c>
      <c r="L10" s="241" t="s">
        <v>4169</v>
      </c>
      <c r="M10" s="242">
        <v>44187</v>
      </c>
      <c r="N10" s="249" t="s">
        <v>4441</v>
      </c>
      <c r="O10" s="244">
        <v>59763</v>
      </c>
      <c r="P10" s="244" t="s">
        <v>3592</v>
      </c>
      <c r="Q10" s="244" t="s">
        <v>661</v>
      </c>
      <c r="R10" s="244">
        <v>1</v>
      </c>
      <c r="S10" s="244" t="s">
        <v>3594</v>
      </c>
      <c r="T10" s="244" t="s">
        <v>3593</v>
      </c>
      <c r="U10" s="245">
        <v>44160</v>
      </c>
      <c r="V10" s="249" t="s">
        <v>4442</v>
      </c>
      <c r="W10" s="241">
        <v>5874000</v>
      </c>
      <c r="X10" s="241" t="s">
        <v>4098</v>
      </c>
      <c r="Y10" s="241" t="s">
        <v>659</v>
      </c>
      <c r="Z10" s="241">
        <v>3</v>
      </c>
      <c r="AA10" s="241" t="s">
        <v>3595</v>
      </c>
      <c r="AB10" s="241" t="s">
        <v>4099</v>
      </c>
      <c r="AC10" s="242">
        <v>44187</v>
      </c>
      <c r="AD10" s="249" t="s">
        <v>4443</v>
      </c>
      <c r="AE10" s="246">
        <v>5874000</v>
      </c>
      <c r="AF10" s="246" t="s">
        <v>4098</v>
      </c>
      <c r="AG10" s="246" t="s">
        <v>659</v>
      </c>
      <c r="AH10" s="246">
        <v>3</v>
      </c>
      <c r="AI10" s="246" t="s">
        <v>3549</v>
      </c>
      <c r="AJ10" s="246" t="s">
        <v>4099</v>
      </c>
      <c r="AK10" s="247">
        <v>44187</v>
      </c>
      <c r="AL10" s="249" t="s">
        <v>4444</v>
      </c>
      <c r="AM10" s="241">
        <v>91000</v>
      </c>
      <c r="AN10" s="241" t="s">
        <v>4149</v>
      </c>
      <c r="AO10" s="241" t="s">
        <v>659</v>
      </c>
      <c r="AP10" s="241">
        <v>3</v>
      </c>
      <c r="AQ10" s="241" t="s">
        <v>4170</v>
      </c>
      <c r="AR10" s="241" t="s">
        <v>4096</v>
      </c>
      <c r="AS10" s="242">
        <v>44187</v>
      </c>
      <c r="AT10" s="250" t="s">
        <v>4445</v>
      </c>
      <c r="AU10" s="246" t="s">
        <v>446</v>
      </c>
      <c r="AV10" s="246" t="s">
        <v>446</v>
      </c>
      <c r="AW10" s="246" t="s">
        <v>446</v>
      </c>
      <c r="AX10" s="246" t="s">
        <v>446</v>
      </c>
      <c r="AY10" s="246" t="s">
        <v>446</v>
      </c>
      <c r="AZ10" s="246" t="s">
        <v>446</v>
      </c>
      <c r="BA10" s="247">
        <v>44139</v>
      </c>
      <c r="BB10" s="249" t="s">
        <v>4446</v>
      </c>
      <c r="BC10" s="241" t="s">
        <v>446</v>
      </c>
      <c r="BD10" s="241" t="s">
        <v>446</v>
      </c>
      <c r="BE10" s="241" t="s">
        <v>446</v>
      </c>
      <c r="BF10" s="241" t="s">
        <v>446</v>
      </c>
      <c r="BG10" s="241" t="s">
        <v>446</v>
      </c>
      <c r="BH10" s="241" t="s">
        <v>446</v>
      </c>
      <c r="BI10" s="242">
        <v>44139</v>
      </c>
      <c r="BJ10" s="250" t="s">
        <v>4447</v>
      </c>
      <c r="BK10" s="250">
        <v>138</v>
      </c>
      <c r="BL10" s="250" t="s">
        <v>3532</v>
      </c>
      <c r="BM10" s="250" t="s">
        <v>659</v>
      </c>
      <c r="BN10" s="250">
        <v>3</v>
      </c>
      <c r="BO10" s="250" t="s">
        <v>3542</v>
      </c>
      <c r="BP10" s="246" t="s">
        <v>3533</v>
      </c>
      <c r="BQ10" s="251">
        <v>44139</v>
      </c>
      <c r="BR10" s="249" t="s">
        <v>4448</v>
      </c>
      <c r="BS10" s="252" t="s">
        <v>446</v>
      </c>
      <c r="BT10" s="252" t="s">
        <v>446</v>
      </c>
      <c r="BU10" s="252" t="s">
        <v>446</v>
      </c>
      <c r="BV10" s="252" t="s">
        <v>446</v>
      </c>
      <c r="BW10" s="252" t="s">
        <v>446</v>
      </c>
      <c r="BX10" s="252" t="s">
        <v>446</v>
      </c>
      <c r="BY10" s="242">
        <v>44139</v>
      </c>
      <c r="BZ10" s="250" t="s">
        <v>4449</v>
      </c>
      <c r="CA10" s="250" t="s">
        <v>446</v>
      </c>
      <c r="CB10" s="250" t="s">
        <v>446</v>
      </c>
      <c r="CC10" s="250" t="s">
        <v>446</v>
      </c>
      <c r="CD10" s="250" t="s">
        <v>446</v>
      </c>
      <c r="CE10" s="250" t="s">
        <v>446</v>
      </c>
      <c r="CF10" s="250" t="s">
        <v>446</v>
      </c>
      <c r="CG10" s="251">
        <v>44139</v>
      </c>
      <c r="CH10" s="249" t="s">
        <v>4450</v>
      </c>
      <c r="CI10" s="250" t="e">
        <v>#N/A</v>
      </c>
      <c r="CJ10" s="250" t="e">
        <v>#N/A</v>
      </c>
      <c r="CK10" s="250" t="e">
        <v>#N/A</v>
      </c>
      <c r="CL10" s="250" t="e">
        <v>#N/A</v>
      </c>
      <c r="CM10" s="250" t="e">
        <v>#N/A</v>
      </c>
      <c r="CN10" s="250" t="e">
        <v>#N/A</v>
      </c>
      <c r="CO10" s="253" t="e">
        <v>#N/A</v>
      </c>
      <c r="CP10" s="250" t="s">
        <v>4451</v>
      </c>
      <c r="CQ10" s="252" t="s">
        <v>446</v>
      </c>
      <c r="CR10" s="252" t="s">
        <v>446</v>
      </c>
      <c r="CS10" s="252" t="s">
        <v>446</v>
      </c>
      <c r="CT10" s="252" t="s">
        <v>446</v>
      </c>
      <c r="CU10" s="252" t="s">
        <v>446</v>
      </c>
      <c r="CV10" s="252" t="s">
        <v>446</v>
      </c>
      <c r="CW10" s="242">
        <v>44139</v>
      </c>
      <c r="CX10" s="250" t="s">
        <v>4452</v>
      </c>
      <c r="CY10" s="246" t="s">
        <v>446</v>
      </c>
      <c r="CZ10" s="246" t="s">
        <v>446</v>
      </c>
      <c r="DA10" s="246" t="s">
        <v>446</v>
      </c>
      <c r="DB10" s="246" t="s">
        <v>446</v>
      </c>
      <c r="DC10" s="246" t="s">
        <v>3534</v>
      </c>
      <c r="DD10" s="246" t="s">
        <v>446</v>
      </c>
      <c r="DE10" s="248">
        <v>44139</v>
      </c>
      <c r="DF10" s="249" t="s">
        <v>4453</v>
      </c>
      <c r="DG10" s="241" t="s">
        <v>446</v>
      </c>
      <c r="DH10" s="252" t="s">
        <v>446</v>
      </c>
      <c r="DI10" s="252" t="s">
        <v>446</v>
      </c>
      <c r="DJ10" s="252" t="s">
        <v>446</v>
      </c>
      <c r="DK10" s="252" t="s">
        <v>3534</v>
      </c>
      <c r="DL10" s="252" t="s">
        <v>446</v>
      </c>
      <c r="DM10" s="242">
        <v>44139</v>
      </c>
      <c r="DN10" s="250" t="s">
        <v>4454</v>
      </c>
      <c r="DO10" s="246" t="s">
        <v>446</v>
      </c>
      <c r="DP10" s="250" t="s">
        <v>446</v>
      </c>
      <c r="DQ10" s="250" t="s">
        <v>446</v>
      </c>
      <c r="DR10" s="250" t="s">
        <v>446</v>
      </c>
      <c r="DS10" s="250" t="s">
        <v>3534</v>
      </c>
      <c r="DT10" s="250" t="s">
        <v>446</v>
      </c>
      <c r="DU10" s="251">
        <v>44139</v>
      </c>
      <c r="DV10" s="249" t="s">
        <v>4455</v>
      </c>
      <c r="DW10" s="241" t="s">
        <v>446</v>
      </c>
      <c r="DX10" s="252" t="s">
        <v>446</v>
      </c>
      <c r="DY10" s="252" t="s">
        <v>446</v>
      </c>
      <c r="DZ10" s="252" t="s">
        <v>446</v>
      </c>
      <c r="EA10" s="252" t="s">
        <v>3534</v>
      </c>
      <c r="EB10" s="252" t="s">
        <v>446</v>
      </c>
      <c r="EC10" s="242">
        <v>44139</v>
      </c>
      <c r="ED10" s="250" t="s">
        <v>4456</v>
      </c>
      <c r="EE10" s="246" t="s">
        <v>446</v>
      </c>
      <c r="EF10" s="250" t="s">
        <v>446</v>
      </c>
      <c r="EG10" s="250" t="s">
        <v>446</v>
      </c>
      <c r="EH10" s="250" t="s">
        <v>446</v>
      </c>
      <c r="EI10" s="250" t="s">
        <v>3534</v>
      </c>
      <c r="EJ10" s="250" t="s">
        <v>446</v>
      </c>
      <c r="EK10" s="251">
        <v>44139</v>
      </c>
      <c r="EL10" s="249" t="s">
        <v>4457</v>
      </c>
      <c r="EM10" s="241" t="s">
        <v>446</v>
      </c>
      <c r="EN10" s="252" t="s">
        <v>446</v>
      </c>
      <c r="EO10" s="252" t="s">
        <v>446</v>
      </c>
      <c r="EP10" s="252" t="s">
        <v>446</v>
      </c>
      <c r="EQ10" s="252" t="s">
        <v>3534</v>
      </c>
      <c r="ER10" s="252" t="s">
        <v>446</v>
      </c>
      <c r="ES10" s="242">
        <v>44139</v>
      </c>
      <c r="ET10" s="250" t="s">
        <v>4458</v>
      </c>
      <c r="EU10" s="250">
        <v>138</v>
      </c>
      <c r="EV10" s="250" t="s">
        <v>3532</v>
      </c>
      <c r="EW10" s="250" t="s">
        <v>659</v>
      </c>
      <c r="EX10" s="250">
        <v>3</v>
      </c>
      <c r="EY10" s="250" t="s">
        <v>3542</v>
      </c>
      <c r="EZ10" s="250" t="s">
        <v>3533</v>
      </c>
      <c r="FA10" s="251">
        <v>44139</v>
      </c>
      <c r="FB10" s="249" t="s">
        <v>4459</v>
      </c>
      <c r="FC10" s="252">
        <v>3</v>
      </c>
      <c r="FD10" s="252" t="s">
        <v>446</v>
      </c>
      <c r="FE10" s="252" t="s">
        <v>446</v>
      </c>
      <c r="FF10" s="252" t="s">
        <v>446</v>
      </c>
      <c r="FG10" s="252" t="s">
        <v>3535</v>
      </c>
      <c r="FH10" s="252" t="s">
        <v>446</v>
      </c>
      <c r="FI10" s="242">
        <v>44139</v>
      </c>
      <c r="FJ10" s="249" t="s">
        <v>4460</v>
      </c>
      <c r="FK10" s="250" t="s">
        <v>446</v>
      </c>
      <c r="FL10" s="250" t="s">
        <v>446</v>
      </c>
      <c r="FM10" s="250" t="s">
        <v>446</v>
      </c>
      <c r="FN10" s="250" t="s">
        <v>446</v>
      </c>
      <c r="FO10" s="250" t="s">
        <v>446</v>
      </c>
      <c r="FP10" s="246" t="s">
        <v>446</v>
      </c>
      <c r="FQ10" s="247">
        <v>44139</v>
      </c>
      <c r="FR10" s="249" t="s">
        <v>4461</v>
      </c>
      <c r="FS10" s="252" t="s">
        <v>446</v>
      </c>
      <c r="FT10" s="252" t="s">
        <v>446</v>
      </c>
      <c r="FU10" s="252" t="s">
        <v>446</v>
      </c>
      <c r="FV10" s="252" t="s">
        <v>446</v>
      </c>
      <c r="FW10" s="252" t="s">
        <v>446</v>
      </c>
      <c r="FX10" s="252" t="s">
        <v>446</v>
      </c>
      <c r="FY10" s="242">
        <v>44139</v>
      </c>
      <c r="FZ10" s="250" t="s">
        <v>4462</v>
      </c>
      <c r="GA10" s="250">
        <v>2</v>
      </c>
      <c r="GB10" s="250" t="s">
        <v>2074</v>
      </c>
      <c r="GC10" s="250" t="s">
        <v>660</v>
      </c>
      <c r="GD10" s="250">
        <v>2</v>
      </c>
      <c r="GE10" s="250" t="s">
        <v>3085</v>
      </c>
      <c r="GF10" s="250" t="s">
        <v>2075</v>
      </c>
      <c r="GG10" s="251">
        <v>44160</v>
      </c>
      <c r="GH10" s="249" t="s">
        <v>4463</v>
      </c>
      <c r="GI10" s="252">
        <v>2</v>
      </c>
      <c r="GJ10" s="252" t="s">
        <v>2074</v>
      </c>
      <c r="GK10" s="252" t="s">
        <v>660</v>
      </c>
      <c r="GL10" s="252">
        <v>2</v>
      </c>
      <c r="GM10" s="252" t="s">
        <v>3085</v>
      </c>
      <c r="GN10" s="252" t="s">
        <v>2075</v>
      </c>
      <c r="GO10" s="242">
        <v>44160</v>
      </c>
      <c r="GP10" s="250" t="s">
        <v>4464</v>
      </c>
      <c r="GQ10" s="250">
        <v>0</v>
      </c>
      <c r="GR10" s="250" t="s">
        <v>2074</v>
      </c>
      <c r="GS10" s="250" t="s">
        <v>660</v>
      </c>
      <c r="GT10" s="250">
        <v>2</v>
      </c>
      <c r="GU10" s="250" t="s">
        <v>3085</v>
      </c>
      <c r="GV10" s="250" t="s">
        <v>2075</v>
      </c>
      <c r="GW10" s="251">
        <v>44160</v>
      </c>
      <c r="GX10" s="249" t="s">
        <v>4465</v>
      </c>
      <c r="GY10" s="252">
        <v>0</v>
      </c>
      <c r="GZ10" s="252" t="s">
        <v>2074</v>
      </c>
      <c r="HA10" s="252" t="s">
        <v>660</v>
      </c>
      <c r="HB10" s="252">
        <v>2</v>
      </c>
      <c r="HC10" s="252" t="s">
        <v>3085</v>
      </c>
      <c r="HD10" s="252" t="s">
        <v>2075</v>
      </c>
      <c r="HE10" s="242">
        <v>44160</v>
      </c>
      <c r="HF10" s="250" t="s">
        <v>4466</v>
      </c>
      <c r="HG10" s="250">
        <v>0</v>
      </c>
      <c r="HH10" s="250" t="s">
        <v>2074</v>
      </c>
      <c r="HI10" s="250" t="s">
        <v>660</v>
      </c>
      <c r="HJ10" s="250">
        <v>2</v>
      </c>
      <c r="HK10" s="250" t="s">
        <v>3085</v>
      </c>
      <c r="HL10" s="250" t="s">
        <v>2075</v>
      </c>
      <c r="HM10" s="251">
        <v>44160</v>
      </c>
      <c r="HN10" s="249" t="s">
        <v>4467</v>
      </c>
      <c r="HO10" s="252">
        <v>2</v>
      </c>
      <c r="HP10" s="252" t="s">
        <v>2074</v>
      </c>
      <c r="HQ10" s="252" t="s">
        <v>660</v>
      </c>
      <c r="HR10" s="252">
        <v>2</v>
      </c>
      <c r="HS10" s="252" t="s">
        <v>3085</v>
      </c>
      <c r="HT10" s="252" t="s">
        <v>2075</v>
      </c>
      <c r="HU10" s="242">
        <v>44160</v>
      </c>
      <c r="HV10" s="250" t="s">
        <v>4468</v>
      </c>
      <c r="HW10" s="250">
        <v>3</v>
      </c>
      <c r="HX10" s="250" t="s">
        <v>2074</v>
      </c>
      <c r="HY10" s="250" t="s">
        <v>660</v>
      </c>
      <c r="HZ10" s="250">
        <v>2</v>
      </c>
      <c r="IA10" s="250" t="s">
        <v>3085</v>
      </c>
      <c r="IB10" s="250" t="s">
        <v>2075</v>
      </c>
      <c r="IC10" s="251">
        <v>44160</v>
      </c>
      <c r="ID10" s="249" t="s">
        <v>4469</v>
      </c>
      <c r="IE10" s="252">
        <v>3</v>
      </c>
      <c r="IF10" s="252" t="s">
        <v>2074</v>
      </c>
      <c r="IG10" s="252" t="s">
        <v>660</v>
      </c>
      <c r="IH10" s="252">
        <v>2</v>
      </c>
      <c r="II10" s="252" t="s">
        <v>3085</v>
      </c>
      <c r="IJ10" s="252" t="s">
        <v>2075</v>
      </c>
      <c r="IK10" s="242">
        <v>44160</v>
      </c>
      <c r="IL10" s="250" t="s">
        <v>4470</v>
      </c>
      <c r="IM10" s="250">
        <v>0</v>
      </c>
      <c r="IN10" s="250" t="s">
        <v>2074</v>
      </c>
      <c r="IO10" s="250" t="s">
        <v>660</v>
      </c>
      <c r="IP10" s="250">
        <v>2</v>
      </c>
      <c r="IQ10" s="250" t="s">
        <v>3085</v>
      </c>
      <c r="IR10" s="250" t="s">
        <v>2075</v>
      </c>
      <c r="IS10" s="251">
        <v>44160</v>
      </c>
    </row>
    <row r="11" spans="1:253" s="11" customFormat="1" ht="13.2" x14ac:dyDescent="0.25">
      <c r="A11" s="11" t="str">
        <f>Lists!B:B</f>
        <v>Nagorno-Karabakh conflict in Azerbaijan</v>
      </c>
      <c r="B11" s="11" t="str">
        <f>Lists!F:F</f>
        <v>Conflict</v>
      </c>
      <c r="C11" s="11" t="str">
        <f>Lists!C:C</f>
        <v>AZE002</v>
      </c>
      <c r="D11" s="11" t="str">
        <f>Lists!A:A</f>
        <v>Azerbaijan</v>
      </c>
      <c r="E11" s="11" t="str">
        <f>Lists!D:D</f>
        <v>AZE</v>
      </c>
      <c r="F11" s="11" t="s">
        <v>4471</v>
      </c>
      <c r="G11" s="240">
        <v>9976000</v>
      </c>
      <c r="H11" s="241" t="s">
        <v>4146</v>
      </c>
      <c r="I11" s="241" t="s">
        <v>660</v>
      </c>
      <c r="J11" s="241">
        <v>2</v>
      </c>
      <c r="K11" s="241" t="s">
        <v>3537</v>
      </c>
      <c r="L11" s="241" t="s">
        <v>4167</v>
      </c>
      <c r="M11" s="242">
        <v>44187</v>
      </c>
      <c r="N11" s="249" t="s">
        <v>4472</v>
      </c>
      <c r="O11" s="244">
        <v>31560</v>
      </c>
      <c r="P11" s="244" t="s">
        <v>3538</v>
      </c>
      <c r="Q11" s="244" t="s">
        <v>661</v>
      </c>
      <c r="R11" s="244">
        <v>1</v>
      </c>
      <c r="S11" s="244" t="s">
        <v>3540</v>
      </c>
      <c r="T11" s="244" t="s">
        <v>3536</v>
      </c>
      <c r="U11" s="245">
        <v>44139</v>
      </c>
      <c r="V11" s="249" t="s">
        <v>4473</v>
      </c>
      <c r="W11" s="241">
        <v>5874000</v>
      </c>
      <c r="X11" s="241" t="s">
        <v>4098</v>
      </c>
      <c r="Y11" s="241" t="s">
        <v>659</v>
      </c>
      <c r="Z11" s="241">
        <v>3</v>
      </c>
      <c r="AA11" s="241" t="s">
        <v>3595</v>
      </c>
      <c r="AB11" s="241" t="s">
        <v>4099</v>
      </c>
      <c r="AC11" s="242">
        <v>44182</v>
      </c>
      <c r="AD11" s="249" t="s">
        <v>4474</v>
      </c>
      <c r="AE11" s="246">
        <v>5874000</v>
      </c>
      <c r="AF11" s="246" t="s">
        <v>4098</v>
      </c>
      <c r="AG11" s="246" t="s">
        <v>659</v>
      </c>
      <c r="AH11" s="246">
        <v>3</v>
      </c>
      <c r="AI11" s="246" t="s">
        <v>3549</v>
      </c>
      <c r="AJ11" s="246" t="s">
        <v>4099</v>
      </c>
      <c r="AK11" s="247">
        <v>44182</v>
      </c>
      <c r="AL11" s="249" t="s">
        <v>4475</v>
      </c>
      <c r="AM11" s="241">
        <v>0</v>
      </c>
      <c r="AN11" s="241" t="s">
        <v>4147</v>
      </c>
      <c r="AO11" s="241" t="s">
        <v>660</v>
      </c>
      <c r="AP11" s="241">
        <v>2</v>
      </c>
      <c r="AQ11" s="241" t="s">
        <v>4168</v>
      </c>
      <c r="AR11" s="241">
        <v>0</v>
      </c>
      <c r="AS11" s="242">
        <v>44187</v>
      </c>
      <c r="AT11" s="250" t="s">
        <v>4476</v>
      </c>
      <c r="AU11" s="246" t="s">
        <v>446</v>
      </c>
      <c r="AV11" s="246" t="s">
        <v>446</v>
      </c>
      <c r="AW11" s="246" t="s">
        <v>446</v>
      </c>
      <c r="AX11" s="246" t="s">
        <v>446</v>
      </c>
      <c r="AY11" s="246" t="s">
        <v>446</v>
      </c>
      <c r="AZ11" s="246" t="s">
        <v>446</v>
      </c>
      <c r="BA11" s="247">
        <v>44139</v>
      </c>
      <c r="BB11" s="249" t="s">
        <v>4477</v>
      </c>
      <c r="BC11" s="241" t="s">
        <v>446</v>
      </c>
      <c r="BD11" s="241" t="s">
        <v>446</v>
      </c>
      <c r="BE11" s="241" t="s">
        <v>446</v>
      </c>
      <c r="BF11" s="241" t="s">
        <v>446</v>
      </c>
      <c r="BG11" s="241" t="s">
        <v>446</v>
      </c>
      <c r="BH11" s="241" t="s">
        <v>446</v>
      </c>
      <c r="BI11" s="242">
        <v>44139</v>
      </c>
      <c r="BJ11" s="250" t="s">
        <v>4478</v>
      </c>
      <c r="BK11" s="250">
        <v>91</v>
      </c>
      <c r="BL11" s="250" t="s">
        <v>3532</v>
      </c>
      <c r="BM11" s="250" t="s">
        <v>659</v>
      </c>
      <c r="BN11" s="250">
        <v>3</v>
      </c>
      <c r="BO11" s="250" t="s">
        <v>3539</v>
      </c>
      <c r="BP11" s="246" t="s">
        <v>3533</v>
      </c>
      <c r="BQ11" s="251">
        <v>44160</v>
      </c>
      <c r="BR11" s="249" t="s">
        <v>4479</v>
      </c>
      <c r="BS11" s="252" t="s">
        <v>446</v>
      </c>
      <c r="BT11" s="252" t="s">
        <v>446</v>
      </c>
      <c r="BU11" s="252" t="s">
        <v>446</v>
      </c>
      <c r="BV11" s="252" t="s">
        <v>446</v>
      </c>
      <c r="BW11" s="252" t="s">
        <v>446</v>
      </c>
      <c r="BX11" s="252" t="s">
        <v>446</v>
      </c>
      <c r="BY11" s="242">
        <v>44139</v>
      </c>
      <c r="BZ11" s="250" t="s">
        <v>4480</v>
      </c>
      <c r="CA11" s="250" t="s">
        <v>446</v>
      </c>
      <c r="CB11" s="250" t="s">
        <v>446</v>
      </c>
      <c r="CC11" s="250" t="s">
        <v>446</v>
      </c>
      <c r="CD11" s="250" t="s">
        <v>446</v>
      </c>
      <c r="CE11" s="250" t="s">
        <v>446</v>
      </c>
      <c r="CF11" s="250" t="s">
        <v>446</v>
      </c>
      <c r="CG11" s="251">
        <v>44139</v>
      </c>
      <c r="CH11" s="249" t="s">
        <v>4481</v>
      </c>
      <c r="CI11" s="250" t="e">
        <v>#N/A</v>
      </c>
      <c r="CJ11" s="250" t="e">
        <v>#N/A</v>
      </c>
      <c r="CK11" s="250" t="e">
        <v>#N/A</v>
      </c>
      <c r="CL11" s="250" t="e">
        <v>#N/A</v>
      </c>
      <c r="CM11" s="250" t="e">
        <v>#N/A</v>
      </c>
      <c r="CN11" s="250" t="e">
        <v>#N/A</v>
      </c>
      <c r="CO11" s="253" t="e">
        <v>#N/A</v>
      </c>
      <c r="CP11" s="250" t="s">
        <v>4482</v>
      </c>
      <c r="CQ11" s="252" t="s">
        <v>446</v>
      </c>
      <c r="CR11" s="252" t="s">
        <v>446</v>
      </c>
      <c r="CS11" s="252" t="s">
        <v>446</v>
      </c>
      <c r="CT11" s="252" t="s">
        <v>446</v>
      </c>
      <c r="CU11" s="252" t="s">
        <v>446</v>
      </c>
      <c r="CV11" s="252" t="s">
        <v>446</v>
      </c>
      <c r="CW11" s="242">
        <v>44139</v>
      </c>
      <c r="CX11" s="250" t="s">
        <v>4483</v>
      </c>
      <c r="CY11" s="246" t="s">
        <v>446</v>
      </c>
      <c r="CZ11" s="246" t="s">
        <v>446</v>
      </c>
      <c r="DA11" s="246" t="s">
        <v>446</v>
      </c>
      <c r="DB11" s="246" t="s">
        <v>446</v>
      </c>
      <c r="DC11" s="246" t="s">
        <v>3534</v>
      </c>
      <c r="DD11" s="246" t="s">
        <v>446</v>
      </c>
      <c r="DE11" s="248">
        <v>44139</v>
      </c>
      <c r="DF11" s="249" t="s">
        <v>4484</v>
      </c>
      <c r="DG11" s="241" t="s">
        <v>446</v>
      </c>
      <c r="DH11" s="252" t="s">
        <v>446</v>
      </c>
      <c r="DI11" s="252" t="s">
        <v>446</v>
      </c>
      <c r="DJ11" s="252" t="s">
        <v>446</v>
      </c>
      <c r="DK11" s="252" t="s">
        <v>3534</v>
      </c>
      <c r="DL11" s="252" t="s">
        <v>446</v>
      </c>
      <c r="DM11" s="242">
        <v>44139</v>
      </c>
      <c r="DN11" s="250" t="s">
        <v>4485</v>
      </c>
      <c r="DO11" s="246" t="s">
        <v>446</v>
      </c>
      <c r="DP11" s="250" t="s">
        <v>446</v>
      </c>
      <c r="DQ11" s="250" t="s">
        <v>446</v>
      </c>
      <c r="DR11" s="250" t="s">
        <v>446</v>
      </c>
      <c r="DS11" s="250" t="s">
        <v>3534</v>
      </c>
      <c r="DT11" s="250" t="s">
        <v>446</v>
      </c>
      <c r="DU11" s="251">
        <v>44139</v>
      </c>
      <c r="DV11" s="249" t="s">
        <v>4486</v>
      </c>
      <c r="DW11" s="241" t="s">
        <v>446</v>
      </c>
      <c r="DX11" s="252" t="s">
        <v>446</v>
      </c>
      <c r="DY11" s="252" t="s">
        <v>446</v>
      </c>
      <c r="DZ11" s="252" t="s">
        <v>446</v>
      </c>
      <c r="EA11" s="252" t="s">
        <v>3534</v>
      </c>
      <c r="EB11" s="252" t="s">
        <v>446</v>
      </c>
      <c r="EC11" s="242">
        <v>44139</v>
      </c>
      <c r="ED11" s="250" t="s">
        <v>4487</v>
      </c>
      <c r="EE11" s="246" t="s">
        <v>446</v>
      </c>
      <c r="EF11" s="250" t="s">
        <v>446</v>
      </c>
      <c r="EG11" s="250" t="s">
        <v>446</v>
      </c>
      <c r="EH11" s="250" t="s">
        <v>446</v>
      </c>
      <c r="EI11" s="250" t="s">
        <v>3534</v>
      </c>
      <c r="EJ11" s="250" t="s">
        <v>446</v>
      </c>
      <c r="EK11" s="251">
        <v>44139</v>
      </c>
      <c r="EL11" s="249" t="s">
        <v>4488</v>
      </c>
      <c r="EM11" s="241" t="s">
        <v>446</v>
      </c>
      <c r="EN11" s="252" t="s">
        <v>446</v>
      </c>
      <c r="EO11" s="252" t="s">
        <v>446</v>
      </c>
      <c r="EP11" s="252" t="s">
        <v>446</v>
      </c>
      <c r="EQ11" s="252" t="s">
        <v>3534</v>
      </c>
      <c r="ER11" s="252" t="s">
        <v>446</v>
      </c>
      <c r="ES11" s="242">
        <v>44139</v>
      </c>
      <c r="ET11" s="250" t="s">
        <v>4489</v>
      </c>
      <c r="EU11" s="250">
        <v>91</v>
      </c>
      <c r="EV11" s="250" t="s">
        <v>3532</v>
      </c>
      <c r="EW11" s="250" t="s">
        <v>659</v>
      </c>
      <c r="EX11" s="250">
        <v>3</v>
      </c>
      <c r="EY11" s="250" t="s">
        <v>3539</v>
      </c>
      <c r="EZ11" s="250" t="s">
        <v>3533</v>
      </c>
      <c r="FA11" s="251">
        <v>44160</v>
      </c>
      <c r="FB11" s="249" t="s">
        <v>4490</v>
      </c>
      <c r="FC11" s="252">
        <v>3</v>
      </c>
      <c r="FD11" s="252" t="s">
        <v>446</v>
      </c>
      <c r="FE11" s="252" t="s">
        <v>446</v>
      </c>
      <c r="FF11" s="252" t="s">
        <v>446</v>
      </c>
      <c r="FG11" s="252" t="s">
        <v>3535</v>
      </c>
      <c r="FH11" s="252" t="s">
        <v>446</v>
      </c>
      <c r="FI11" s="242">
        <v>44139</v>
      </c>
      <c r="FJ11" s="249" t="s">
        <v>4491</v>
      </c>
      <c r="FK11" s="250" t="s">
        <v>446</v>
      </c>
      <c r="FL11" s="250" t="s">
        <v>446</v>
      </c>
      <c r="FM11" s="250" t="s">
        <v>446</v>
      </c>
      <c r="FN11" s="250" t="s">
        <v>446</v>
      </c>
      <c r="FO11" s="250" t="s">
        <v>446</v>
      </c>
      <c r="FP11" s="246" t="s">
        <v>446</v>
      </c>
      <c r="FQ11" s="247">
        <v>44139</v>
      </c>
      <c r="FR11" s="249" t="s">
        <v>4492</v>
      </c>
      <c r="FS11" s="252" t="s">
        <v>446</v>
      </c>
      <c r="FT11" s="252" t="s">
        <v>446</v>
      </c>
      <c r="FU11" s="252" t="s">
        <v>446</v>
      </c>
      <c r="FV11" s="252" t="s">
        <v>446</v>
      </c>
      <c r="FW11" s="252" t="s">
        <v>446</v>
      </c>
      <c r="FX11" s="252" t="s">
        <v>446</v>
      </c>
      <c r="FY11" s="242">
        <v>44139</v>
      </c>
      <c r="FZ11" s="250" t="s">
        <v>4493</v>
      </c>
      <c r="GA11" s="250">
        <v>2</v>
      </c>
      <c r="GB11" s="250" t="s">
        <v>2074</v>
      </c>
      <c r="GC11" s="250" t="s">
        <v>660</v>
      </c>
      <c r="GD11" s="250">
        <v>2</v>
      </c>
      <c r="GE11" s="250" t="s">
        <v>3085</v>
      </c>
      <c r="GF11" s="250" t="s">
        <v>2075</v>
      </c>
      <c r="GG11" s="251">
        <v>44160</v>
      </c>
      <c r="GH11" s="249" t="s">
        <v>4494</v>
      </c>
      <c r="GI11" s="252">
        <v>2</v>
      </c>
      <c r="GJ11" s="252" t="s">
        <v>2074</v>
      </c>
      <c r="GK11" s="252" t="s">
        <v>660</v>
      </c>
      <c r="GL11" s="252">
        <v>2</v>
      </c>
      <c r="GM11" s="252" t="s">
        <v>3085</v>
      </c>
      <c r="GN11" s="252" t="s">
        <v>2075</v>
      </c>
      <c r="GO11" s="242">
        <v>44160</v>
      </c>
      <c r="GP11" s="250" t="s">
        <v>4495</v>
      </c>
      <c r="GQ11" s="250">
        <v>0</v>
      </c>
      <c r="GR11" s="250" t="s">
        <v>2074</v>
      </c>
      <c r="GS11" s="250" t="s">
        <v>660</v>
      </c>
      <c r="GT11" s="250">
        <v>2</v>
      </c>
      <c r="GU11" s="250" t="s">
        <v>3085</v>
      </c>
      <c r="GV11" s="250" t="s">
        <v>2075</v>
      </c>
      <c r="GW11" s="251">
        <v>44160</v>
      </c>
      <c r="GX11" s="249" t="s">
        <v>4496</v>
      </c>
      <c r="GY11" s="252">
        <v>0</v>
      </c>
      <c r="GZ11" s="252" t="s">
        <v>2074</v>
      </c>
      <c r="HA11" s="252" t="s">
        <v>660</v>
      </c>
      <c r="HB11" s="252">
        <v>2</v>
      </c>
      <c r="HC11" s="252" t="s">
        <v>3085</v>
      </c>
      <c r="HD11" s="252" t="s">
        <v>2075</v>
      </c>
      <c r="HE11" s="242">
        <v>44160</v>
      </c>
      <c r="HF11" s="250" t="s">
        <v>4497</v>
      </c>
      <c r="HG11" s="250">
        <v>0</v>
      </c>
      <c r="HH11" s="250" t="s">
        <v>2074</v>
      </c>
      <c r="HI11" s="250" t="s">
        <v>660</v>
      </c>
      <c r="HJ11" s="250">
        <v>2</v>
      </c>
      <c r="HK11" s="250" t="s">
        <v>3085</v>
      </c>
      <c r="HL11" s="250" t="s">
        <v>2075</v>
      </c>
      <c r="HM11" s="251">
        <v>44160</v>
      </c>
      <c r="HN11" s="249" t="s">
        <v>4498</v>
      </c>
      <c r="HO11" s="252">
        <v>2</v>
      </c>
      <c r="HP11" s="252" t="s">
        <v>2074</v>
      </c>
      <c r="HQ11" s="252" t="s">
        <v>660</v>
      </c>
      <c r="HR11" s="252">
        <v>2</v>
      </c>
      <c r="HS11" s="252" t="s">
        <v>3085</v>
      </c>
      <c r="HT11" s="252" t="s">
        <v>2075</v>
      </c>
      <c r="HU11" s="242">
        <v>44160</v>
      </c>
      <c r="HV11" s="250" t="s">
        <v>4499</v>
      </c>
      <c r="HW11" s="250">
        <v>3</v>
      </c>
      <c r="HX11" s="250" t="s">
        <v>2074</v>
      </c>
      <c r="HY11" s="250" t="s">
        <v>660</v>
      </c>
      <c r="HZ11" s="250">
        <v>2</v>
      </c>
      <c r="IA11" s="250" t="s">
        <v>3085</v>
      </c>
      <c r="IB11" s="250" t="s">
        <v>2075</v>
      </c>
      <c r="IC11" s="251">
        <v>44160</v>
      </c>
      <c r="ID11" s="249" t="s">
        <v>4500</v>
      </c>
      <c r="IE11" s="252">
        <v>3</v>
      </c>
      <c r="IF11" s="252" t="s">
        <v>2074</v>
      </c>
      <c r="IG11" s="252" t="s">
        <v>660</v>
      </c>
      <c r="IH11" s="252">
        <v>2</v>
      </c>
      <c r="II11" s="252" t="s">
        <v>3085</v>
      </c>
      <c r="IJ11" s="252" t="s">
        <v>2075</v>
      </c>
      <c r="IK11" s="242">
        <v>44160</v>
      </c>
      <c r="IL11" s="250" t="s">
        <v>4501</v>
      </c>
      <c r="IM11" s="250">
        <v>0</v>
      </c>
      <c r="IN11" s="250" t="s">
        <v>2074</v>
      </c>
      <c r="IO11" s="250" t="s">
        <v>660</v>
      </c>
      <c r="IP11" s="250">
        <v>2</v>
      </c>
      <c r="IQ11" s="250" t="s">
        <v>3085</v>
      </c>
      <c r="IR11" s="250" t="s">
        <v>2075</v>
      </c>
      <c r="IS11" s="251">
        <v>44160</v>
      </c>
    </row>
    <row r="12" spans="1:253" s="11" customFormat="1" ht="13.2" x14ac:dyDescent="0.25">
      <c r="A12" s="11" t="str">
        <f>Lists!B:B</f>
        <v>Rohingya refugee crisis</v>
      </c>
      <c r="B12" s="11" t="str">
        <f>Lists!F:F</f>
        <v>International displacement</v>
      </c>
      <c r="C12" s="11" t="str">
        <f>Lists!C:C</f>
        <v>BGD002</v>
      </c>
      <c r="D12" s="11" t="str">
        <f>Lists!A:A</f>
        <v>Bangladesh</v>
      </c>
      <c r="E12" s="11" t="str">
        <f>Lists!D:D</f>
        <v>BGD</v>
      </c>
      <c r="F12" s="11" t="s">
        <v>4502</v>
      </c>
      <c r="G12" s="240">
        <v>143181000</v>
      </c>
      <c r="H12" s="241" t="s">
        <v>4053</v>
      </c>
      <c r="I12" s="241" t="s">
        <v>660</v>
      </c>
      <c r="J12" s="241">
        <v>2</v>
      </c>
      <c r="K12" s="241" t="s">
        <v>4057</v>
      </c>
      <c r="L12" s="241" t="s">
        <v>3403</v>
      </c>
      <c r="M12" s="242">
        <v>44181</v>
      </c>
      <c r="N12" s="249" t="s">
        <v>4503</v>
      </c>
      <c r="O12" s="244">
        <v>650</v>
      </c>
      <c r="P12" s="244" t="s">
        <v>1140</v>
      </c>
      <c r="Q12" s="244" t="s">
        <v>660</v>
      </c>
      <c r="R12" s="244">
        <v>2</v>
      </c>
      <c r="S12" s="244" t="s">
        <v>879</v>
      </c>
      <c r="T12" s="244" t="s">
        <v>1407</v>
      </c>
      <c r="U12" s="245">
        <v>43608</v>
      </c>
      <c r="V12" s="249" t="s">
        <v>4504</v>
      </c>
      <c r="W12" s="241">
        <v>1336000</v>
      </c>
      <c r="X12" s="241" t="s">
        <v>4054</v>
      </c>
      <c r="Y12" s="241" t="s">
        <v>661</v>
      </c>
      <c r="Z12" s="241">
        <v>1</v>
      </c>
      <c r="AA12" s="241" t="s">
        <v>4058</v>
      </c>
      <c r="AB12" s="241" t="s">
        <v>4056</v>
      </c>
      <c r="AC12" s="242">
        <v>44181</v>
      </c>
      <c r="AD12" s="249" t="s">
        <v>4505</v>
      </c>
      <c r="AE12" s="246">
        <v>1334000</v>
      </c>
      <c r="AF12" s="246" t="s">
        <v>3658</v>
      </c>
      <c r="AG12" s="246">
        <v>0</v>
      </c>
      <c r="AH12" s="246" t="b">
        <v>0</v>
      </c>
      <c r="AI12" s="246" t="s">
        <v>3660</v>
      </c>
      <c r="AJ12" s="246" t="s">
        <v>3370</v>
      </c>
      <c r="AK12" s="247">
        <v>44162</v>
      </c>
      <c r="AL12" s="249" t="s">
        <v>4506</v>
      </c>
      <c r="AM12" s="241">
        <v>864000</v>
      </c>
      <c r="AN12" s="241" t="s">
        <v>4055</v>
      </c>
      <c r="AO12" s="241" t="s">
        <v>660</v>
      </c>
      <c r="AP12" s="241">
        <v>2</v>
      </c>
      <c r="AQ12" s="241" t="s">
        <v>4059</v>
      </c>
      <c r="AR12" s="241" t="s">
        <v>3659</v>
      </c>
      <c r="AS12" s="242">
        <v>44181</v>
      </c>
      <c r="AT12" s="250" t="s">
        <v>4507</v>
      </c>
      <c r="AU12" s="246">
        <v>37140</v>
      </c>
      <c r="AV12" s="246" t="s">
        <v>1630</v>
      </c>
      <c r="AW12" s="246" t="s">
        <v>660</v>
      </c>
      <c r="AX12" s="246">
        <v>2</v>
      </c>
      <c r="AY12" s="246" t="s">
        <v>1632</v>
      </c>
      <c r="AZ12" s="246" t="s">
        <v>881</v>
      </c>
      <c r="BA12" s="247">
        <v>43767</v>
      </c>
      <c r="BB12" s="249" t="s">
        <v>4508</v>
      </c>
      <c r="BC12" s="241">
        <v>141302</v>
      </c>
      <c r="BD12" s="241" t="s">
        <v>1630</v>
      </c>
      <c r="BE12" s="241" t="s">
        <v>660</v>
      </c>
      <c r="BF12" s="241">
        <v>2</v>
      </c>
      <c r="BG12" s="241" t="s">
        <v>1631</v>
      </c>
      <c r="BH12" s="241" t="s">
        <v>881</v>
      </c>
      <c r="BI12" s="242">
        <v>43767</v>
      </c>
      <c r="BJ12" s="250" t="s">
        <v>4509</v>
      </c>
      <c r="BK12" s="250">
        <v>7</v>
      </c>
      <c r="BL12" s="250" t="s">
        <v>3695</v>
      </c>
      <c r="BM12" s="250" t="s">
        <v>659</v>
      </c>
      <c r="BN12" s="250">
        <v>3</v>
      </c>
      <c r="BO12" s="250" t="s">
        <v>3828</v>
      </c>
      <c r="BP12" s="246" t="s">
        <v>937</v>
      </c>
      <c r="BQ12" s="251">
        <v>44165</v>
      </c>
      <c r="BR12" s="249" t="s">
        <v>4510</v>
      </c>
      <c r="BS12" s="252" t="s">
        <v>446</v>
      </c>
      <c r="BT12" s="252" t="s">
        <v>446</v>
      </c>
      <c r="BU12" s="252" t="s">
        <v>446</v>
      </c>
      <c r="BV12" s="252" t="s">
        <v>446</v>
      </c>
      <c r="BW12" s="252" t="s">
        <v>446</v>
      </c>
      <c r="BX12" s="252" t="s">
        <v>446</v>
      </c>
      <c r="BY12" s="242">
        <v>43608</v>
      </c>
      <c r="BZ12" s="250" t="s">
        <v>4511</v>
      </c>
      <c r="CA12" s="250" t="s">
        <v>446</v>
      </c>
      <c r="CB12" s="250" t="s">
        <v>446</v>
      </c>
      <c r="CC12" s="250" t="s">
        <v>446</v>
      </c>
      <c r="CD12" s="250" t="s">
        <v>446</v>
      </c>
      <c r="CE12" s="250" t="s">
        <v>446</v>
      </c>
      <c r="CF12" s="250" t="s">
        <v>446</v>
      </c>
      <c r="CG12" s="251">
        <v>43608</v>
      </c>
      <c r="CH12" s="249" t="s">
        <v>4512</v>
      </c>
      <c r="CI12" s="250" t="e">
        <v>#N/A</v>
      </c>
      <c r="CJ12" s="250" t="e">
        <v>#N/A</v>
      </c>
      <c r="CK12" s="250" t="e">
        <v>#N/A</v>
      </c>
      <c r="CL12" s="250" t="e">
        <v>#N/A</v>
      </c>
      <c r="CM12" s="250" t="e">
        <v>#N/A</v>
      </c>
      <c r="CN12" s="250" t="e">
        <v>#N/A</v>
      </c>
      <c r="CO12" s="253" t="e">
        <v>#N/A</v>
      </c>
      <c r="CP12" s="250" t="s">
        <v>4513</v>
      </c>
      <c r="CQ12" s="252" t="s">
        <v>446</v>
      </c>
      <c r="CR12" s="252" t="s">
        <v>446</v>
      </c>
      <c r="CS12" s="252" t="s">
        <v>446</v>
      </c>
      <c r="CT12" s="252" t="s">
        <v>446</v>
      </c>
      <c r="CU12" s="252" t="s">
        <v>446</v>
      </c>
      <c r="CV12" s="252" t="s">
        <v>446</v>
      </c>
      <c r="CW12" s="242">
        <v>43860</v>
      </c>
      <c r="CX12" s="250" t="s">
        <v>4514</v>
      </c>
      <c r="CY12" s="246">
        <v>864000</v>
      </c>
      <c r="CZ12" s="246" t="s">
        <v>2105</v>
      </c>
      <c r="DA12" s="246" t="s">
        <v>660</v>
      </c>
      <c r="DB12" s="246">
        <v>2</v>
      </c>
      <c r="DC12" s="246" t="s">
        <v>4060</v>
      </c>
      <c r="DD12" s="246" t="s">
        <v>3405</v>
      </c>
      <c r="DE12" s="248">
        <v>44181</v>
      </c>
      <c r="DF12" s="249" t="s">
        <v>4515</v>
      </c>
      <c r="DG12" s="241">
        <v>0</v>
      </c>
      <c r="DH12" s="252" t="s">
        <v>2105</v>
      </c>
      <c r="DI12" s="252" t="s">
        <v>660</v>
      </c>
      <c r="DJ12" s="252">
        <v>2</v>
      </c>
      <c r="DK12" s="252" t="s">
        <v>4060</v>
      </c>
      <c r="DL12" s="252" t="s">
        <v>3405</v>
      </c>
      <c r="DM12" s="242">
        <v>44181</v>
      </c>
      <c r="DN12" s="250" t="s">
        <v>4516</v>
      </c>
      <c r="DO12" s="246">
        <v>472000</v>
      </c>
      <c r="DP12" s="250" t="s">
        <v>2105</v>
      </c>
      <c r="DQ12" s="250" t="s">
        <v>660</v>
      </c>
      <c r="DR12" s="250">
        <v>2</v>
      </c>
      <c r="DS12" s="250" t="s">
        <v>4060</v>
      </c>
      <c r="DT12" s="250" t="s">
        <v>3405</v>
      </c>
      <c r="DU12" s="251">
        <v>44181</v>
      </c>
      <c r="DV12" s="249" t="s">
        <v>4517</v>
      </c>
      <c r="DW12" s="241">
        <v>657000</v>
      </c>
      <c r="DX12" s="252" t="s">
        <v>2105</v>
      </c>
      <c r="DY12" s="252" t="s">
        <v>660</v>
      </c>
      <c r="DZ12" s="252">
        <v>2</v>
      </c>
      <c r="EA12" s="252" t="s">
        <v>4060</v>
      </c>
      <c r="EB12" s="252" t="s">
        <v>3405</v>
      </c>
      <c r="EC12" s="242">
        <v>44181</v>
      </c>
      <c r="ED12" s="250" t="s">
        <v>4518</v>
      </c>
      <c r="EE12" s="246">
        <v>207000</v>
      </c>
      <c r="EF12" s="250" t="s">
        <v>2105</v>
      </c>
      <c r="EG12" s="250" t="s">
        <v>660</v>
      </c>
      <c r="EH12" s="250">
        <v>2</v>
      </c>
      <c r="EI12" s="250" t="s">
        <v>4060</v>
      </c>
      <c r="EJ12" s="250" t="s">
        <v>3405</v>
      </c>
      <c r="EK12" s="251">
        <v>44181</v>
      </c>
      <c r="EL12" s="249" t="s">
        <v>4519</v>
      </c>
      <c r="EM12" s="241">
        <v>0</v>
      </c>
      <c r="EN12" s="252" t="s">
        <v>2105</v>
      </c>
      <c r="EO12" s="252" t="s">
        <v>660</v>
      </c>
      <c r="EP12" s="252">
        <v>2</v>
      </c>
      <c r="EQ12" s="252" t="s">
        <v>4060</v>
      </c>
      <c r="ER12" s="252" t="s">
        <v>3405</v>
      </c>
      <c r="ES12" s="242">
        <v>44181</v>
      </c>
      <c r="ET12" s="250" t="s">
        <v>4520</v>
      </c>
      <c r="EU12" s="250">
        <v>48</v>
      </c>
      <c r="EV12" s="250" t="s">
        <v>3820</v>
      </c>
      <c r="EW12" s="250" t="s">
        <v>660</v>
      </c>
      <c r="EX12" s="250">
        <v>2</v>
      </c>
      <c r="EY12" s="250" t="s">
        <v>3827</v>
      </c>
      <c r="EZ12" s="250" t="s">
        <v>3404</v>
      </c>
      <c r="FA12" s="251">
        <v>44165</v>
      </c>
      <c r="FB12" s="249" t="s">
        <v>4521</v>
      </c>
      <c r="FC12" s="252">
        <v>3</v>
      </c>
      <c r="FD12" s="252" t="s">
        <v>2105</v>
      </c>
      <c r="FE12" s="252" t="s">
        <v>661</v>
      </c>
      <c r="FF12" s="252">
        <v>1</v>
      </c>
      <c r="FG12" s="252" t="s">
        <v>2108</v>
      </c>
      <c r="FH12" s="252" t="s">
        <v>2107</v>
      </c>
      <c r="FI12" s="242">
        <v>43920</v>
      </c>
      <c r="FJ12" s="249" t="s">
        <v>4522</v>
      </c>
      <c r="FK12" s="250">
        <v>0</v>
      </c>
      <c r="FL12" s="250">
        <v>0</v>
      </c>
      <c r="FM12" s="250" t="s">
        <v>660</v>
      </c>
      <c r="FN12" s="250">
        <v>2</v>
      </c>
      <c r="FO12" s="250" t="s">
        <v>880</v>
      </c>
      <c r="FP12" s="246">
        <v>0</v>
      </c>
      <c r="FQ12" s="247">
        <v>43503</v>
      </c>
      <c r="FR12" s="249" t="s">
        <v>4523</v>
      </c>
      <c r="FS12" s="252">
        <v>0</v>
      </c>
      <c r="FT12" s="252" t="s">
        <v>878</v>
      </c>
      <c r="FU12" s="252" t="s">
        <v>660</v>
      </c>
      <c r="FV12" s="252">
        <v>2</v>
      </c>
      <c r="FW12" s="252" t="s">
        <v>880</v>
      </c>
      <c r="FX12" s="252">
        <v>0</v>
      </c>
      <c r="FY12" s="242">
        <v>43503</v>
      </c>
      <c r="FZ12" s="250" t="s">
        <v>4524</v>
      </c>
      <c r="GA12" s="250">
        <v>2</v>
      </c>
      <c r="GB12" s="250" t="s">
        <v>3625</v>
      </c>
      <c r="GC12" s="250" t="s">
        <v>660</v>
      </c>
      <c r="GD12" s="250">
        <v>2</v>
      </c>
      <c r="GE12" s="250" t="s">
        <v>3085</v>
      </c>
      <c r="GF12" s="250" t="s">
        <v>2075</v>
      </c>
      <c r="GG12" s="251">
        <v>44162</v>
      </c>
      <c r="GH12" s="249" t="s">
        <v>4525</v>
      </c>
      <c r="GI12" s="252">
        <v>1</v>
      </c>
      <c r="GJ12" s="252" t="s">
        <v>3625</v>
      </c>
      <c r="GK12" s="252" t="s">
        <v>660</v>
      </c>
      <c r="GL12" s="252">
        <v>2</v>
      </c>
      <c r="GM12" s="252" t="s">
        <v>3085</v>
      </c>
      <c r="GN12" s="252" t="s">
        <v>2075</v>
      </c>
      <c r="GO12" s="242">
        <v>44162</v>
      </c>
      <c r="GP12" s="250" t="s">
        <v>4526</v>
      </c>
      <c r="GQ12" s="250">
        <v>2</v>
      </c>
      <c r="GR12" s="250" t="s">
        <v>3625</v>
      </c>
      <c r="GS12" s="250" t="s">
        <v>660</v>
      </c>
      <c r="GT12" s="250">
        <v>2</v>
      </c>
      <c r="GU12" s="250" t="s">
        <v>3085</v>
      </c>
      <c r="GV12" s="250" t="s">
        <v>2075</v>
      </c>
      <c r="GW12" s="251">
        <v>44162</v>
      </c>
      <c r="GX12" s="249" t="s">
        <v>4527</v>
      </c>
      <c r="GY12" s="252">
        <v>0</v>
      </c>
      <c r="GZ12" s="252" t="s">
        <v>3625</v>
      </c>
      <c r="HA12" s="252" t="s">
        <v>660</v>
      </c>
      <c r="HB12" s="252">
        <v>2</v>
      </c>
      <c r="HC12" s="252" t="s">
        <v>3085</v>
      </c>
      <c r="HD12" s="252" t="s">
        <v>2075</v>
      </c>
      <c r="HE12" s="242">
        <v>44162</v>
      </c>
      <c r="HF12" s="250" t="s">
        <v>4528</v>
      </c>
      <c r="HG12" s="250">
        <v>2</v>
      </c>
      <c r="HH12" s="250" t="s">
        <v>3625</v>
      </c>
      <c r="HI12" s="250" t="s">
        <v>660</v>
      </c>
      <c r="HJ12" s="250">
        <v>2</v>
      </c>
      <c r="HK12" s="250" t="s">
        <v>3085</v>
      </c>
      <c r="HL12" s="250" t="s">
        <v>2075</v>
      </c>
      <c r="HM12" s="251">
        <v>44162</v>
      </c>
      <c r="HN12" s="249" t="s">
        <v>4529</v>
      </c>
      <c r="HO12" s="252">
        <v>3</v>
      </c>
      <c r="HP12" s="252" t="s">
        <v>3625</v>
      </c>
      <c r="HQ12" s="252" t="s">
        <v>660</v>
      </c>
      <c r="HR12" s="252">
        <v>2</v>
      </c>
      <c r="HS12" s="252" t="s">
        <v>3085</v>
      </c>
      <c r="HT12" s="252" t="s">
        <v>2075</v>
      </c>
      <c r="HU12" s="242">
        <v>44162</v>
      </c>
      <c r="HV12" s="250" t="s">
        <v>4530</v>
      </c>
      <c r="HW12" s="250">
        <v>3</v>
      </c>
      <c r="HX12" s="250" t="s">
        <v>3625</v>
      </c>
      <c r="HY12" s="250" t="s">
        <v>660</v>
      </c>
      <c r="HZ12" s="250">
        <v>2</v>
      </c>
      <c r="IA12" s="250" t="s">
        <v>3085</v>
      </c>
      <c r="IB12" s="250" t="s">
        <v>2075</v>
      </c>
      <c r="IC12" s="251">
        <v>44162</v>
      </c>
      <c r="ID12" s="249" t="s">
        <v>4531</v>
      </c>
      <c r="IE12" s="252">
        <v>1</v>
      </c>
      <c r="IF12" s="252" t="s">
        <v>3625</v>
      </c>
      <c r="IG12" s="252" t="s">
        <v>660</v>
      </c>
      <c r="IH12" s="252">
        <v>2</v>
      </c>
      <c r="II12" s="252" t="s">
        <v>3085</v>
      </c>
      <c r="IJ12" s="252" t="s">
        <v>2075</v>
      </c>
      <c r="IK12" s="242">
        <v>44162</v>
      </c>
      <c r="IL12" s="250" t="s">
        <v>4532</v>
      </c>
      <c r="IM12" s="250">
        <v>3</v>
      </c>
      <c r="IN12" s="250" t="s">
        <v>3625</v>
      </c>
      <c r="IO12" s="250" t="s">
        <v>660</v>
      </c>
      <c r="IP12" s="250">
        <v>2</v>
      </c>
      <c r="IQ12" s="250" t="s">
        <v>3085</v>
      </c>
      <c r="IR12" s="250" t="s">
        <v>2075</v>
      </c>
      <c r="IS12" s="251">
        <v>44162</v>
      </c>
    </row>
    <row r="13" spans="1:253" s="11" customFormat="1" ht="13.2" x14ac:dyDescent="0.25">
      <c r="A13" s="11" t="str">
        <f>Lists!B:B</f>
        <v>Rohingya Regional Crisis</v>
      </c>
      <c r="B13" s="11" t="str">
        <f>Lists!F:F</f>
        <v>Regional crisis</v>
      </c>
      <c r="C13" s="11" t="str">
        <f>Lists!C:C</f>
        <v>REG011</v>
      </c>
      <c r="D13" s="11" t="str">
        <f>Lists!A:A</f>
        <v>Bangladesh, Myanmar</v>
      </c>
      <c r="E13" s="11" t="str">
        <f>Lists!D:D</f>
        <v>BGD, MMR</v>
      </c>
      <c r="F13" s="11" t="s">
        <v>4533</v>
      </c>
      <c r="G13" s="240">
        <v>195916000</v>
      </c>
      <c r="H13" s="241" t="s">
        <v>3425</v>
      </c>
      <c r="I13" s="241" t="s">
        <v>660</v>
      </c>
      <c r="J13" s="241">
        <v>2</v>
      </c>
      <c r="K13" s="241" t="s">
        <v>4081</v>
      </c>
      <c r="L13" s="241" t="s">
        <v>3237</v>
      </c>
      <c r="M13" s="242">
        <v>44181</v>
      </c>
      <c r="N13" s="249" t="s">
        <v>4534</v>
      </c>
      <c r="O13" s="244">
        <v>45507</v>
      </c>
      <c r="P13" s="244" t="s">
        <v>2148</v>
      </c>
      <c r="Q13" s="244" t="s">
        <v>661</v>
      </c>
      <c r="R13" s="244">
        <v>1</v>
      </c>
      <c r="S13" s="244" t="s">
        <v>2162</v>
      </c>
      <c r="T13" s="244" t="s">
        <v>2161</v>
      </c>
      <c r="U13" s="245">
        <v>43920</v>
      </c>
      <c r="V13" s="249" t="s">
        <v>4535</v>
      </c>
      <c r="W13" s="241">
        <v>5218000</v>
      </c>
      <c r="X13" s="241" t="s">
        <v>3426</v>
      </c>
      <c r="Y13" s="241" t="s">
        <v>660</v>
      </c>
      <c r="Z13" s="241">
        <v>2</v>
      </c>
      <c r="AA13" s="241" t="s">
        <v>4082</v>
      </c>
      <c r="AB13" s="241" t="s">
        <v>3238</v>
      </c>
      <c r="AC13" s="242">
        <v>44181</v>
      </c>
      <c r="AD13" s="249" t="s">
        <v>4536</v>
      </c>
      <c r="AE13" s="246">
        <v>2900000</v>
      </c>
      <c r="AF13" s="246" t="s">
        <v>3426</v>
      </c>
      <c r="AG13" s="246" t="s">
        <v>660</v>
      </c>
      <c r="AH13" s="246">
        <v>2</v>
      </c>
      <c r="AI13" s="246" t="s">
        <v>4083</v>
      </c>
      <c r="AJ13" s="246" t="s">
        <v>3238</v>
      </c>
      <c r="AK13" s="247">
        <v>44181</v>
      </c>
      <c r="AL13" s="249" t="s">
        <v>4537</v>
      </c>
      <c r="AM13" s="241">
        <v>1247000</v>
      </c>
      <c r="AN13" s="241" t="s">
        <v>4080</v>
      </c>
      <c r="AO13" s="241" t="s">
        <v>660</v>
      </c>
      <c r="AP13" s="241">
        <v>2</v>
      </c>
      <c r="AQ13" s="241" t="s">
        <v>4084</v>
      </c>
      <c r="AR13" s="241" t="s">
        <v>3678</v>
      </c>
      <c r="AS13" s="242">
        <v>44181</v>
      </c>
      <c r="AT13" s="250" t="s">
        <v>4538</v>
      </c>
      <c r="AU13" s="246" t="s">
        <v>446</v>
      </c>
      <c r="AV13" s="246" t="s">
        <v>446</v>
      </c>
      <c r="AW13" s="246" t="s">
        <v>446</v>
      </c>
      <c r="AX13" s="246" t="s">
        <v>446</v>
      </c>
      <c r="AY13" s="246" t="s">
        <v>446</v>
      </c>
      <c r="AZ13" s="246" t="s">
        <v>446</v>
      </c>
      <c r="BA13" s="247">
        <v>43798</v>
      </c>
      <c r="BB13" s="249" t="s">
        <v>4539</v>
      </c>
      <c r="BC13" s="241" t="s">
        <v>446</v>
      </c>
      <c r="BD13" s="241" t="s">
        <v>446</v>
      </c>
      <c r="BE13" s="241" t="s">
        <v>446</v>
      </c>
      <c r="BF13" s="241" t="s">
        <v>446</v>
      </c>
      <c r="BG13" s="241" t="s">
        <v>446</v>
      </c>
      <c r="BH13" s="241" t="s">
        <v>446</v>
      </c>
      <c r="BI13" s="242">
        <v>43798</v>
      </c>
      <c r="BJ13" s="250" t="s">
        <v>4540</v>
      </c>
      <c r="BK13" s="250">
        <v>191</v>
      </c>
      <c r="BL13" s="250" t="s">
        <v>3695</v>
      </c>
      <c r="BM13" s="250" t="s">
        <v>660</v>
      </c>
      <c r="BN13" s="250">
        <v>2</v>
      </c>
      <c r="BO13" s="250" t="s">
        <v>3845</v>
      </c>
      <c r="BP13" s="246" t="s">
        <v>937</v>
      </c>
      <c r="BQ13" s="251">
        <v>44165</v>
      </c>
      <c r="BR13" s="249" t="s">
        <v>4541</v>
      </c>
      <c r="BS13" s="252" t="s">
        <v>446</v>
      </c>
      <c r="BT13" s="252">
        <v>0</v>
      </c>
      <c r="BU13" s="252" t="s">
        <v>446</v>
      </c>
      <c r="BV13" s="252" t="s">
        <v>446</v>
      </c>
      <c r="BW13" s="252" t="s">
        <v>446</v>
      </c>
      <c r="BX13" s="252">
        <v>0</v>
      </c>
      <c r="BY13" s="242">
        <v>43585</v>
      </c>
      <c r="BZ13" s="250" t="s">
        <v>4542</v>
      </c>
      <c r="CA13" s="250" t="s">
        <v>446</v>
      </c>
      <c r="CB13" s="250" t="s">
        <v>446</v>
      </c>
      <c r="CC13" s="250" t="s">
        <v>446</v>
      </c>
      <c r="CD13" s="250" t="s">
        <v>446</v>
      </c>
      <c r="CE13" s="250" t="s">
        <v>446</v>
      </c>
      <c r="CF13" s="250" t="s">
        <v>446</v>
      </c>
      <c r="CG13" s="251">
        <v>43585</v>
      </c>
      <c r="CH13" s="249" t="s">
        <v>4543</v>
      </c>
      <c r="CI13" s="250" t="e">
        <v>#N/A</v>
      </c>
      <c r="CJ13" s="250" t="e">
        <v>#N/A</v>
      </c>
      <c r="CK13" s="250" t="e">
        <v>#N/A</v>
      </c>
      <c r="CL13" s="250" t="e">
        <v>#N/A</v>
      </c>
      <c r="CM13" s="250" t="e">
        <v>#N/A</v>
      </c>
      <c r="CN13" s="250" t="e">
        <v>#N/A</v>
      </c>
      <c r="CO13" s="253" t="e">
        <v>#N/A</v>
      </c>
      <c r="CP13" s="250" t="s">
        <v>4544</v>
      </c>
      <c r="CQ13" s="252" t="s">
        <v>446</v>
      </c>
      <c r="CR13" s="252">
        <v>0</v>
      </c>
      <c r="CS13" s="252" t="s">
        <v>446</v>
      </c>
      <c r="CT13" s="252" t="s">
        <v>446</v>
      </c>
      <c r="CU13" s="252" t="s">
        <v>446</v>
      </c>
      <c r="CV13" s="252">
        <v>0</v>
      </c>
      <c r="CW13" s="242">
        <v>43585</v>
      </c>
      <c r="CX13" s="250" t="s">
        <v>4545</v>
      </c>
      <c r="CY13" s="246">
        <v>1619000</v>
      </c>
      <c r="CZ13" s="246" t="s">
        <v>3427</v>
      </c>
      <c r="DA13" s="246" t="s">
        <v>660</v>
      </c>
      <c r="DB13" s="246">
        <v>2</v>
      </c>
      <c r="DC13" s="246" t="s">
        <v>3428</v>
      </c>
      <c r="DD13" s="246" t="s">
        <v>3679</v>
      </c>
      <c r="DE13" s="248">
        <v>44181</v>
      </c>
      <c r="DF13" s="249" t="s">
        <v>4546</v>
      </c>
      <c r="DG13" s="241">
        <v>2318000</v>
      </c>
      <c r="DH13" s="252" t="s">
        <v>3427</v>
      </c>
      <c r="DI13" s="252" t="s">
        <v>660</v>
      </c>
      <c r="DJ13" s="252">
        <v>2</v>
      </c>
      <c r="DK13" s="252" t="s">
        <v>3428</v>
      </c>
      <c r="DL13" s="252" t="s">
        <v>3679</v>
      </c>
      <c r="DM13" s="242">
        <v>44181</v>
      </c>
      <c r="DN13" s="250" t="s">
        <v>4547</v>
      </c>
      <c r="DO13" s="246">
        <v>1281000</v>
      </c>
      <c r="DP13" s="250" t="s">
        <v>3427</v>
      </c>
      <c r="DQ13" s="250" t="s">
        <v>660</v>
      </c>
      <c r="DR13" s="250">
        <v>2</v>
      </c>
      <c r="DS13" s="250" t="s">
        <v>3428</v>
      </c>
      <c r="DT13" s="250" t="s">
        <v>3679</v>
      </c>
      <c r="DU13" s="251">
        <v>44181</v>
      </c>
      <c r="DV13" s="249" t="s">
        <v>4548</v>
      </c>
      <c r="DW13" s="241">
        <v>908000</v>
      </c>
      <c r="DX13" s="252" t="s">
        <v>3427</v>
      </c>
      <c r="DY13" s="252" t="s">
        <v>660</v>
      </c>
      <c r="DZ13" s="252">
        <v>2</v>
      </c>
      <c r="EA13" s="252" t="s">
        <v>3428</v>
      </c>
      <c r="EB13" s="252" t="s">
        <v>3679</v>
      </c>
      <c r="EC13" s="242">
        <v>44181</v>
      </c>
      <c r="ED13" s="250" t="s">
        <v>4549</v>
      </c>
      <c r="EE13" s="246">
        <v>711000</v>
      </c>
      <c r="EF13" s="250" t="s">
        <v>3427</v>
      </c>
      <c r="EG13" s="250" t="s">
        <v>660</v>
      </c>
      <c r="EH13" s="250">
        <v>2</v>
      </c>
      <c r="EI13" s="250" t="s">
        <v>3428</v>
      </c>
      <c r="EJ13" s="250" t="s">
        <v>3679</v>
      </c>
      <c r="EK13" s="251">
        <v>44181</v>
      </c>
      <c r="EL13" s="249" t="s">
        <v>4550</v>
      </c>
      <c r="EM13" s="241">
        <v>0</v>
      </c>
      <c r="EN13" s="252" t="s">
        <v>3427</v>
      </c>
      <c r="EO13" s="252" t="s">
        <v>660</v>
      </c>
      <c r="EP13" s="252">
        <v>2</v>
      </c>
      <c r="EQ13" s="252" t="s">
        <v>3428</v>
      </c>
      <c r="ER13" s="252" t="s">
        <v>3679</v>
      </c>
      <c r="ES13" s="242">
        <v>44181</v>
      </c>
      <c r="ET13" s="250" t="s">
        <v>4551</v>
      </c>
      <c r="EU13" s="250">
        <v>284</v>
      </c>
      <c r="EV13" s="250" t="s">
        <v>3825</v>
      </c>
      <c r="EW13" s="250" t="s">
        <v>660</v>
      </c>
      <c r="EX13" s="250">
        <v>2</v>
      </c>
      <c r="EY13" s="250" t="s">
        <v>3846</v>
      </c>
      <c r="EZ13" s="250" t="s">
        <v>3239</v>
      </c>
      <c r="FA13" s="251">
        <v>44165</v>
      </c>
      <c r="FB13" s="249" t="s">
        <v>4552</v>
      </c>
      <c r="FC13" s="252">
        <v>4</v>
      </c>
      <c r="FD13" s="252" t="s">
        <v>2149</v>
      </c>
      <c r="FE13" s="252" t="s">
        <v>660</v>
      </c>
      <c r="FF13" s="252">
        <v>2</v>
      </c>
      <c r="FG13" s="252" t="s">
        <v>2164</v>
      </c>
      <c r="FH13" s="252" t="s">
        <v>3427</v>
      </c>
      <c r="FI13" s="242">
        <v>44132</v>
      </c>
      <c r="FJ13" s="249" t="s">
        <v>4553</v>
      </c>
      <c r="FK13" s="250" t="s">
        <v>446</v>
      </c>
      <c r="FL13" s="250">
        <v>0</v>
      </c>
      <c r="FM13" s="250" t="s">
        <v>446</v>
      </c>
      <c r="FN13" s="250" t="s">
        <v>446</v>
      </c>
      <c r="FO13" s="250" t="s">
        <v>446</v>
      </c>
      <c r="FP13" s="246">
        <v>0</v>
      </c>
      <c r="FQ13" s="247">
        <v>43585</v>
      </c>
      <c r="FR13" s="249" t="s">
        <v>4554</v>
      </c>
      <c r="FS13" s="252" t="s">
        <v>446</v>
      </c>
      <c r="FT13" s="252">
        <v>0</v>
      </c>
      <c r="FU13" s="252" t="s">
        <v>446</v>
      </c>
      <c r="FV13" s="252" t="s">
        <v>446</v>
      </c>
      <c r="FW13" s="252" t="s">
        <v>446</v>
      </c>
      <c r="FX13" s="252">
        <v>0</v>
      </c>
      <c r="FY13" s="242">
        <v>43585</v>
      </c>
      <c r="FZ13" s="250" t="s">
        <v>4555</v>
      </c>
      <c r="GA13" s="250">
        <v>2</v>
      </c>
      <c r="GB13" s="250" t="s">
        <v>3625</v>
      </c>
      <c r="GC13" s="250" t="s">
        <v>660</v>
      </c>
      <c r="GD13" s="250">
        <v>2</v>
      </c>
      <c r="GE13" s="250" t="s">
        <v>3085</v>
      </c>
      <c r="GF13" s="250" t="s">
        <v>2075</v>
      </c>
      <c r="GG13" s="251">
        <v>44165</v>
      </c>
      <c r="GH13" s="249" t="s">
        <v>4556</v>
      </c>
      <c r="GI13" s="252">
        <v>3</v>
      </c>
      <c r="GJ13" s="252" t="s">
        <v>3625</v>
      </c>
      <c r="GK13" s="252" t="s">
        <v>660</v>
      </c>
      <c r="GL13" s="252">
        <v>2</v>
      </c>
      <c r="GM13" s="252" t="s">
        <v>3085</v>
      </c>
      <c r="GN13" s="252" t="s">
        <v>2075</v>
      </c>
      <c r="GO13" s="242">
        <v>44165</v>
      </c>
      <c r="GP13" s="250" t="s">
        <v>4557</v>
      </c>
      <c r="GQ13" s="250">
        <v>2</v>
      </c>
      <c r="GR13" s="250" t="s">
        <v>3625</v>
      </c>
      <c r="GS13" s="250" t="s">
        <v>660</v>
      </c>
      <c r="GT13" s="250">
        <v>2</v>
      </c>
      <c r="GU13" s="250" t="s">
        <v>3085</v>
      </c>
      <c r="GV13" s="250" t="s">
        <v>2075</v>
      </c>
      <c r="GW13" s="251">
        <v>44165</v>
      </c>
      <c r="GX13" s="249" t="s">
        <v>4558</v>
      </c>
      <c r="GY13" s="252">
        <v>0</v>
      </c>
      <c r="GZ13" s="252" t="s">
        <v>3625</v>
      </c>
      <c r="HA13" s="252" t="s">
        <v>660</v>
      </c>
      <c r="HB13" s="252">
        <v>2</v>
      </c>
      <c r="HC13" s="252" t="s">
        <v>3085</v>
      </c>
      <c r="HD13" s="252" t="s">
        <v>2075</v>
      </c>
      <c r="HE13" s="242">
        <v>44165</v>
      </c>
      <c r="HF13" s="250" t="s">
        <v>4559</v>
      </c>
      <c r="HG13" s="250">
        <v>3</v>
      </c>
      <c r="HH13" s="250" t="s">
        <v>3625</v>
      </c>
      <c r="HI13" s="250" t="s">
        <v>660</v>
      </c>
      <c r="HJ13" s="250">
        <v>2</v>
      </c>
      <c r="HK13" s="250" t="s">
        <v>3085</v>
      </c>
      <c r="HL13" s="250" t="s">
        <v>2075</v>
      </c>
      <c r="HM13" s="251">
        <v>44165</v>
      </c>
      <c r="HN13" s="249" t="s">
        <v>4560</v>
      </c>
      <c r="HO13" s="252">
        <v>3</v>
      </c>
      <c r="HP13" s="252" t="s">
        <v>3625</v>
      </c>
      <c r="HQ13" s="252" t="s">
        <v>660</v>
      </c>
      <c r="HR13" s="252">
        <v>2</v>
      </c>
      <c r="HS13" s="252" t="s">
        <v>3085</v>
      </c>
      <c r="HT13" s="252" t="s">
        <v>2075</v>
      </c>
      <c r="HU13" s="242">
        <v>44165</v>
      </c>
      <c r="HV13" s="250" t="s">
        <v>4561</v>
      </c>
      <c r="HW13" s="250">
        <v>3</v>
      </c>
      <c r="HX13" s="250" t="s">
        <v>3625</v>
      </c>
      <c r="HY13" s="250" t="s">
        <v>660</v>
      </c>
      <c r="HZ13" s="250">
        <v>2</v>
      </c>
      <c r="IA13" s="250" t="s">
        <v>3085</v>
      </c>
      <c r="IB13" s="250" t="s">
        <v>2075</v>
      </c>
      <c r="IC13" s="251">
        <v>44165</v>
      </c>
      <c r="ID13" s="249" t="s">
        <v>4562</v>
      </c>
      <c r="IE13" s="252">
        <v>1</v>
      </c>
      <c r="IF13" s="252" t="s">
        <v>3625</v>
      </c>
      <c r="IG13" s="252" t="s">
        <v>660</v>
      </c>
      <c r="IH13" s="252">
        <v>2</v>
      </c>
      <c r="II13" s="252" t="s">
        <v>3085</v>
      </c>
      <c r="IJ13" s="252" t="s">
        <v>2075</v>
      </c>
      <c r="IK13" s="242">
        <v>44165</v>
      </c>
      <c r="IL13" s="250" t="s">
        <v>4563</v>
      </c>
      <c r="IM13" s="250">
        <v>3</v>
      </c>
      <c r="IN13" s="250" t="s">
        <v>3625</v>
      </c>
      <c r="IO13" s="250" t="s">
        <v>660</v>
      </c>
      <c r="IP13" s="250">
        <v>2</v>
      </c>
      <c r="IQ13" s="250" t="s">
        <v>3085</v>
      </c>
      <c r="IR13" s="250" t="s">
        <v>2075</v>
      </c>
      <c r="IS13" s="251">
        <v>44165</v>
      </c>
    </row>
    <row r="14" spans="1:253" s="11" customFormat="1" ht="13.2" x14ac:dyDescent="0.25">
      <c r="A14" s="11" t="str">
        <f>Lists!B:B</f>
        <v>Venezuela displacement in Brazil</v>
      </c>
      <c r="B14" s="11" t="str">
        <f>Lists!F:F</f>
        <v>International displacement</v>
      </c>
      <c r="C14" s="11" t="str">
        <f>Lists!C:C</f>
        <v>BRA002</v>
      </c>
      <c r="D14" s="11" t="str">
        <f>Lists!A:A</f>
        <v>Brazil</v>
      </c>
      <c r="E14" s="11" t="str">
        <f>Lists!D:D</f>
        <v>BRA</v>
      </c>
      <c r="F14" s="11" t="s">
        <v>4564</v>
      </c>
      <c r="G14" s="240">
        <v>210147000</v>
      </c>
      <c r="H14" s="241" t="s">
        <v>1755</v>
      </c>
      <c r="I14" s="241" t="s">
        <v>660</v>
      </c>
      <c r="J14" s="241">
        <v>2</v>
      </c>
      <c r="K14" s="241" t="s">
        <v>1929</v>
      </c>
      <c r="L14" s="241" t="s">
        <v>1215</v>
      </c>
      <c r="M14" s="242">
        <v>43798</v>
      </c>
      <c r="N14" s="249" t="s">
        <v>4565</v>
      </c>
      <c r="O14" s="244">
        <v>224274</v>
      </c>
      <c r="P14" s="244" t="s">
        <v>1129</v>
      </c>
      <c r="Q14" s="244" t="s">
        <v>660</v>
      </c>
      <c r="R14" s="244">
        <v>2</v>
      </c>
      <c r="S14" s="244" t="s">
        <v>1216</v>
      </c>
      <c r="T14" s="244" t="s">
        <v>1130</v>
      </c>
      <c r="U14" s="245">
        <v>43798</v>
      </c>
      <c r="V14" s="249" t="s">
        <v>4566</v>
      </c>
      <c r="W14" s="241">
        <v>870000</v>
      </c>
      <c r="X14" s="241" t="s">
        <v>3107</v>
      </c>
      <c r="Y14" s="241" t="s">
        <v>660</v>
      </c>
      <c r="Z14" s="241">
        <v>2</v>
      </c>
      <c r="AA14" s="241" t="s">
        <v>3277</v>
      </c>
      <c r="AB14" s="241" t="s">
        <v>1130</v>
      </c>
      <c r="AC14" s="242">
        <v>44110</v>
      </c>
      <c r="AD14" s="249" t="s">
        <v>4567</v>
      </c>
      <c r="AE14" s="246">
        <v>663000</v>
      </c>
      <c r="AF14" s="246" t="s">
        <v>3108</v>
      </c>
      <c r="AG14" s="246" t="s">
        <v>660</v>
      </c>
      <c r="AH14" s="246">
        <v>2</v>
      </c>
      <c r="AI14" s="246" t="s">
        <v>3279</v>
      </c>
      <c r="AJ14" s="246" t="s">
        <v>3278</v>
      </c>
      <c r="AK14" s="247">
        <v>44110</v>
      </c>
      <c r="AL14" s="249" t="s">
        <v>4568</v>
      </c>
      <c r="AM14" s="241">
        <v>264000</v>
      </c>
      <c r="AN14" s="241" t="s">
        <v>3109</v>
      </c>
      <c r="AO14" s="241" t="s">
        <v>660</v>
      </c>
      <c r="AP14" s="241">
        <v>2</v>
      </c>
      <c r="AQ14" s="241" t="s">
        <v>3280</v>
      </c>
      <c r="AR14" s="241" t="s">
        <v>1759</v>
      </c>
      <c r="AS14" s="242">
        <v>44110</v>
      </c>
      <c r="AT14" s="250" t="s">
        <v>4569</v>
      </c>
      <c r="AU14" s="246" t="s">
        <v>446</v>
      </c>
      <c r="AV14" s="246">
        <v>0</v>
      </c>
      <c r="AW14" s="246" t="s">
        <v>660</v>
      </c>
      <c r="AX14" s="246">
        <v>2</v>
      </c>
      <c r="AY14" s="246" t="s">
        <v>1217</v>
      </c>
      <c r="AZ14" s="246">
        <v>0</v>
      </c>
      <c r="BA14" s="247">
        <v>43511</v>
      </c>
      <c r="BB14" s="249" t="s">
        <v>4570</v>
      </c>
      <c r="BC14" s="241" t="s">
        <v>446</v>
      </c>
      <c r="BD14" s="241">
        <v>0</v>
      </c>
      <c r="BE14" s="241" t="s">
        <v>660</v>
      </c>
      <c r="BF14" s="241">
        <v>2</v>
      </c>
      <c r="BG14" s="241" t="s">
        <v>1217</v>
      </c>
      <c r="BH14" s="241">
        <v>0</v>
      </c>
      <c r="BI14" s="242">
        <v>43511</v>
      </c>
      <c r="BJ14" s="250" t="s">
        <v>4571</v>
      </c>
      <c r="BK14" s="250">
        <v>0</v>
      </c>
      <c r="BL14" s="250" t="s">
        <v>3101</v>
      </c>
      <c r="BM14" s="250" t="s">
        <v>659</v>
      </c>
      <c r="BN14" s="250">
        <v>3</v>
      </c>
      <c r="BO14" s="250" t="s">
        <v>1764</v>
      </c>
      <c r="BP14" s="246" t="s">
        <v>1098</v>
      </c>
      <c r="BQ14" s="251">
        <v>44110</v>
      </c>
      <c r="BR14" s="249" t="s">
        <v>4572</v>
      </c>
      <c r="BS14" s="252" t="s">
        <v>446</v>
      </c>
      <c r="BT14" s="252" t="s">
        <v>446</v>
      </c>
      <c r="BU14" s="252" t="s">
        <v>446</v>
      </c>
      <c r="BV14" s="252" t="s">
        <v>446</v>
      </c>
      <c r="BW14" s="252" t="s">
        <v>2007</v>
      </c>
      <c r="BX14" s="252" t="s">
        <v>446</v>
      </c>
      <c r="BY14" s="242">
        <v>43867</v>
      </c>
      <c r="BZ14" s="250" t="s">
        <v>4573</v>
      </c>
      <c r="CA14" s="250" t="s">
        <v>446</v>
      </c>
      <c r="CB14" s="250" t="s">
        <v>446</v>
      </c>
      <c r="CC14" s="250" t="s">
        <v>446</v>
      </c>
      <c r="CD14" s="250" t="s">
        <v>446</v>
      </c>
      <c r="CE14" s="250" t="s">
        <v>2007</v>
      </c>
      <c r="CF14" s="250" t="s">
        <v>446</v>
      </c>
      <c r="CG14" s="251">
        <v>43867</v>
      </c>
      <c r="CH14" s="249" t="s">
        <v>4574</v>
      </c>
      <c r="CI14" s="250" t="e">
        <v>#N/A</v>
      </c>
      <c r="CJ14" s="250" t="e">
        <v>#N/A</v>
      </c>
      <c r="CK14" s="250" t="e">
        <v>#N/A</v>
      </c>
      <c r="CL14" s="250" t="e">
        <v>#N/A</v>
      </c>
      <c r="CM14" s="250" t="e">
        <v>#N/A</v>
      </c>
      <c r="CN14" s="250" t="e">
        <v>#N/A</v>
      </c>
      <c r="CO14" s="253" t="e">
        <v>#N/A</v>
      </c>
      <c r="CP14" s="250" t="s">
        <v>4575</v>
      </c>
      <c r="CQ14" s="252" t="s">
        <v>446</v>
      </c>
      <c r="CR14" s="252" t="s">
        <v>446</v>
      </c>
      <c r="CS14" s="252" t="s">
        <v>446</v>
      </c>
      <c r="CT14" s="252" t="s">
        <v>446</v>
      </c>
      <c r="CU14" s="252" t="s">
        <v>2007</v>
      </c>
      <c r="CV14" s="252" t="s">
        <v>446</v>
      </c>
      <c r="CW14" s="242">
        <v>43867</v>
      </c>
      <c r="CX14" s="250" t="s">
        <v>4576</v>
      </c>
      <c r="CY14" s="246">
        <v>264000</v>
      </c>
      <c r="CZ14" s="246" t="s">
        <v>3110</v>
      </c>
      <c r="DA14" s="246" t="s">
        <v>660</v>
      </c>
      <c r="DB14" s="246">
        <v>2</v>
      </c>
      <c r="DC14" s="246" t="s">
        <v>3282</v>
      </c>
      <c r="DD14" s="246" t="s">
        <v>3281</v>
      </c>
      <c r="DE14" s="248">
        <v>44110</v>
      </c>
      <c r="DF14" s="249" t="s">
        <v>4577</v>
      </c>
      <c r="DG14" s="241">
        <v>207000</v>
      </c>
      <c r="DH14" s="252" t="s">
        <v>3110</v>
      </c>
      <c r="DI14" s="252" t="s">
        <v>660</v>
      </c>
      <c r="DJ14" s="252">
        <v>2</v>
      </c>
      <c r="DK14" s="252" t="s">
        <v>3282</v>
      </c>
      <c r="DL14" s="252" t="s">
        <v>3281</v>
      </c>
      <c r="DM14" s="242">
        <v>44110</v>
      </c>
      <c r="DN14" s="250" t="s">
        <v>4578</v>
      </c>
      <c r="DO14" s="246">
        <v>399000</v>
      </c>
      <c r="DP14" s="250" t="s">
        <v>3110</v>
      </c>
      <c r="DQ14" s="250" t="s">
        <v>660</v>
      </c>
      <c r="DR14" s="250">
        <v>2</v>
      </c>
      <c r="DS14" s="250" t="s">
        <v>3282</v>
      </c>
      <c r="DT14" s="250" t="s">
        <v>3281</v>
      </c>
      <c r="DU14" s="254">
        <v>44110</v>
      </c>
      <c r="DV14" s="249" t="s">
        <v>4579</v>
      </c>
      <c r="DW14" s="241">
        <v>264000</v>
      </c>
      <c r="DX14" s="252" t="s">
        <v>3110</v>
      </c>
      <c r="DY14" s="252" t="s">
        <v>660</v>
      </c>
      <c r="DZ14" s="252">
        <v>2</v>
      </c>
      <c r="EA14" s="252" t="s">
        <v>3282</v>
      </c>
      <c r="EB14" s="252" t="s">
        <v>3281</v>
      </c>
      <c r="EC14" s="242">
        <v>44110</v>
      </c>
      <c r="ED14" s="250" t="s">
        <v>4580</v>
      </c>
      <c r="EE14" s="246">
        <v>0</v>
      </c>
      <c r="EF14" s="250" t="s">
        <v>3110</v>
      </c>
      <c r="EG14" s="250" t="s">
        <v>660</v>
      </c>
      <c r="EH14" s="250">
        <v>2</v>
      </c>
      <c r="EI14" s="250" t="s">
        <v>3282</v>
      </c>
      <c r="EJ14" s="250" t="s">
        <v>3281</v>
      </c>
      <c r="EK14" s="251">
        <v>44110</v>
      </c>
      <c r="EL14" s="249" t="s">
        <v>4581</v>
      </c>
      <c r="EM14" s="241">
        <v>0</v>
      </c>
      <c r="EN14" s="252" t="s">
        <v>3110</v>
      </c>
      <c r="EO14" s="252" t="s">
        <v>660</v>
      </c>
      <c r="EP14" s="252">
        <v>2</v>
      </c>
      <c r="EQ14" s="252" t="s">
        <v>3282</v>
      </c>
      <c r="ER14" s="252" t="s">
        <v>3281</v>
      </c>
      <c r="ES14" s="242">
        <v>44110</v>
      </c>
      <c r="ET14" s="250" t="s">
        <v>4582</v>
      </c>
      <c r="EU14" s="250">
        <v>0</v>
      </c>
      <c r="EV14" s="250" t="s">
        <v>3101</v>
      </c>
      <c r="EW14" s="250" t="s">
        <v>659</v>
      </c>
      <c r="EX14" s="250">
        <v>3</v>
      </c>
      <c r="EY14" s="250" t="s">
        <v>1764</v>
      </c>
      <c r="EZ14" s="250" t="s">
        <v>1098</v>
      </c>
      <c r="FA14" s="251">
        <v>44110</v>
      </c>
      <c r="FB14" s="249" t="s">
        <v>4583</v>
      </c>
      <c r="FC14" s="252">
        <v>2</v>
      </c>
      <c r="FD14" s="252">
        <v>0</v>
      </c>
      <c r="FE14" s="252" t="s">
        <v>660</v>
      </c>
      <c r="FF14" s="252">
        <v>2</v>
      </c>
      <c r="FG14" s="252" t="s">
        <v>1131</v>
      </c>
      <c r="FH14" s="252">
        <v>0</v>
      </c>
      <c r="FI14" s="242">
        <v>43511</v>
      </c>
      <c r="FJ14" s="249" t="s">
        <v>4584</v>
      </c>
      <c r="FK14" s="250" t="s">
        <v>446</v>
      </c>
      <c r="FL14" s="250">
        <v>0</v>
      </c>
      <c r="FM14" s="250" t="s">
        <v>660</v>
      </c>
      <c r="FN14" s="250">
        <v>2</v>
      </c>
      <c r="FO14" s="250">
        <v>0</v>
      </c>
      <c r="FP14" s="246">
        <v>0</v>
      </c>
      <c r="FQ14" s="247">
        <v>43511</v>
      </c>
      <c r="FR14" s="249" t="s">
        <v>4585</v>
      </c>
      <c r="FS14" s="252" t="s">
        <v>446</v>
      </c>
      <c r="FT14" s="252">
        <v>0</v>
      </c>
      <c r="FU14" s="252" t="s">
        <v>660</v>
      </c>
      <c r="FV14" s="252">
        <v>2</v>
      </c>
      <c r="FW14" s="252">
        <v>0</v>
      </c>
      <c r="FX14" s="252">
        <v>0</v>
      </c>
      <c r="FY14" s="242">
        <v>43511</v>
      </c>
      <c r="FZ14" s="250" t="s">
        <v>4586</v>
      </c>
      <c r="GA14" s="250">
        <v>0</v>
      </c>
      <c r="GB14" s="250" t="s">
        <v>1634</v>
      </c>
      <c r="GC14" s="250" t="s">
        <v>660</v>
      </c>
      <c r="GD14" s="250">
        <v>2</v>
      </c>
      <c r="GE14" s="250" t="s">
        <v>1665</v>
      </c>
      <c r="GF14" s="250" t="s">
        <v>1666</v>
      </c>
      <c r="GG14" s="251">
        <v>43770</v>
      </c>
      <c r="GH14" s="249" t="s">
        <v>4587</v>
      </c>
      <c r="GI14" s="252">
        <v>0</v>
      </c>
      <c r="GJ14" s="252" t="s">
        <v>1634</v>
      </c>
      <c r="GK14" s="252" t="s">
        <v>660</v>
      </c>
      <c r="GL14" s="252">
        <v>2</v>
      </c>
      <c r="GM14" s="252" t="s">
        <v>1665</v>
      </c>
      <c r="GN14" s="252" t="s">
        <v>1666</v>
      </c>
      <c r="GO14" s="242">
        <v>43770</v>
      </c>
      <c r="GP14" s="250" t="s">
        <v>4588</v>
      </c>
      <c r="GQ14" s="250">
        <v>0</v>
      </c>
      <c r="GR14" s="250" t="s">
        <v>1634</v>
      </c>
      <c r="GS14" s="250" t="s">
        <v>660</v>
      </c>
      <c r="GT14" s="250">
        <v>2</v>
      </c>
      <c r="GU14" s="250" t="s">
        <v>1665</v>
      </c>
      <c r="GV14" s="250" t="s">
        <v>1666</v>
      </c>
      <c r="GW14" s="251">
        <v>43770</v>
      </c>
      <c r="GX14" s="249" t="s">
        <v>4589</v>
      </c>
      <c r="GY14" s="252">
        <v>0</v>
      </c>
      <c r="GZ14" s="252" t="s">
        <v>1634</v>
      </c>
      <c r="HA14" s="252" t="s">
        <v>660</v>
      </c>
      <c r="HB14" s="252">
        <v>2</v>
      </c>
      <c r="HC14" s="252" t="s">
        <v>1665</v>
      </c>
      <c r="HD14" s="252" t="s">
        <v>1666</v>
      </c>
      <c r="HE14" s="242">
        <v>43770</v>
      </c>
      <c r="HF14" s="250" t="s">
        <v>4590</v>
      </c>
      <c r="HG14" s="250">
        <v>0</v>
      </c>
      <c r="HH14" s="250" t="s">
        <v>1634</v>
      </c>
      <c r="HI14" s="250" t="s">
        <v>660</v>
      </c>
      <c r="HJ14" s="250">
        <v>2</v>
      </c>
      <c r="HK14" s="250" t="s">
        <v>1665</v>
      </c>
      <c r="HL14" s="250" t="s">
        <v>1666</v>
      </c>
      <c r="HM14" s="251">
        <v>43770</v>
      </c>
      <c r="HN14" s="249" t="s">
        <v>4591</v>
      </c>
      <c r="HO14" s="252">
        <v>0</v>
      </c>
      <c r="HP14" s="252" t="s">
        <v>1634</v>
      </c>
      <c r="HQ14" s="252" t="s">
        <v>660</v>
      </c>
      <c r="HR14" s="252">
        <v>2</v>
      </c>
      <c r="HS14" s="252" t="s">
        <v>1665</v>
      </c>
      <c r="HT14" s="252" t="s">
        <v>1666</v>
      </c>
      <c r="HU14" s="242">
        <v>43770</v>
      </c>
      <c r="HV14" s="250" t="s">
        <v>4592</v>
      </c>
      <c r="HW14" s="250">
        <v>0</v>
      </c>
      <c r="HX14" s="250" t="s">
        <v>1634</v>
      </c>
      <c r="HY14" s="250" t="s">
        <v>660</v>
      </c>
      <c r="HZ14" s="250">
        <v>2</v>
      </c>
      <c r="IA14" s="250" t="s">
        <v>1665</v>
      </c>
      <c r="IB14" s="250" t="s">
        <v>1666</v>
      </c>
      <c r="IC14" s="251">
        <v>43770</v>
      </c>
      <c r="ID14" s="249" t="s">
        <v>4593</v>
      </c>
      <c r="IE14" s="252">
        <v>0</v>
      </c>
      <c r="IF14" s="252" t="s">
        <v>1634</v>
      </c>
      <c r="IG14" s="252" t="s">
        <v>660</v>
      </c>
      <c r="IH14" s="252">
        <v>2</v>
      </c>
      <c r="II14" s="252" t="s">
        <v>1665</v>
      </c>
      <c r="IJ14" s="252" t="s">
        <v>1666</v>
      </c>
      <c r="IK14" s="242">
        <v>43770</v>
      </c>
      <c r="IL14" s="250" t="s">
        <v>4594</v>
      </c>
      <c r="IM14" s="250">
        <v>0</v>
      </c>
      <c r="IN14" s="250" t="s">
        <v>1634</v>
      </c>
      <c r="IO14" s="250" t="s">
        <v>660</v>
      </c>
      <c r="IP14" s="250">
        <v>2</v>
      </c>
      <c r="IQ14" s="250" t="s">
        <v>1665</v>
      </c>
      <c r="IR14" s="250" t="s">
        <v>1666</v>
      </c>
      <c r="IS14" s="251">
        <v>43770</v>
      </c>
    </row>
    <row r="15" spans="1:253" s="11" customFormat="1" ht="13.2" x14ac:dyDescent="0.25">
      <c r="A15" s="11" t="str">
        <f>Lists!B:B</f>
        <v>Conflict in Burkina Faso</v>
      </c>
      <c r="B15" s="11" t="str">
        <f>Lists!F:F</f>
        <v>Conflict</v>
      </c>
      <c r="C15" s="11" t="str">
        <f>Lists!C:C</f>
        <v>BFA002</v>
      </c>
      <c r="D15" s="11" t="str">
        <f>Lists!A:A</f>
        <v>Burkina Faso</v>
      </c>
      <c r="E15" s="11" t="str">
        <f>Lists!D:D</f>
        <v>BFA</v>
      </c>
      <c r="F15" s="11" t="s">
        <v>4595</v>
      </c>
      <c r="G15" s="240">
        <v>21139000</v>
      </c>
      <c r="H15" s="241" t="s">
        <v>3596</v>
      </c>
      <c r="I15" s="241" t="s">
        <v>660</v>
      </c>
      <c r="J15" s="241">
        <v>2</v>
      </c>
      <c r="K15" s="241" t="s">
        <v>2434</v>
      </c>
      <c r="L15" s="241" t="s">
        <v>2441</v>
      </c>
      <c r="M15" s="242">
        <v>44160</v>
      </c>
      <c r="N15" s="249" t="s">
        <v>4596</v>
      </c>
      <c r="O15" s="244">
        <v>151789</v>
      </c>
      <c r="P15" s="244" t="s">
        <v>2435</v>
      </c>
      <c r="Q15" s="244" t="s">
        <v>661</v>
      </c>
      <c r="R15" s="244">
        <v>1</v>
      </c>
      <c r="S15" s="244" t="s">
        <v>2437</v>
      </c>
      <c r="T15" s="244" t="s">
        <v>2436</v>
      </c>
      <c r="U15" s="245">
        <v>44001</v>
      </c>
      <c r="V15" s="249" t="s">
        <v>4597</v>
      </c>
      <c r="W15" s="241">
        <v>8736000</v>
      </c>
      <c r="X15" s="241" t="s">
        <v>3596</v>
      </c>
      <c r="Y15" s="241" t="s">
        <v>660</v>
      </c>
      <c r="Z15" s="241">
        <v>2</v>
      </c>
      <c r="AA15" s="241" t="s">
        <v>2438</v>
      </c>
      <c r="AB15" s="241" t="s">
        <v>2441</v>
      </c>
      <c r="AC15" s="242">
        <v>44160</v>
      </c>
      <c r="AD15" s="249" t="s">
        <v>4598</v>
      </c>
      <c r="AE15" s="246">
        <v>5277000</v>
      </c>
      <c r="AF15" s="246" t="s">
        <v>3601</v>
      </c>
      <c r="AG15" s="246" t="s">
        <v>660</v>
      </c>
      <c r="AH15" s="246">
        <v>2</v>
      </c>
      <c r="AI15" s="246" t="s">
        <v>2440</v>
      </c>
      <c r="AJ15" s="246" t="s">
        <v>2439</v>
      </c>
      <c r="AK15" s="247">
        <v>44160</v>
      </c>
      <c r="AL15" s="249" t="s">
        <v>4599</v>
      </c>
      <c r="AM15" s="241">
        <v>1066000</v>
      </c>
      <c r="AN15" s="241" t="s">
        <v>3598</v>
      </c>
      <c r="AO15" s="241" t="s">
        <v>659</v>
      </c>
      <c r="AP15" s="241">
        <v>3</v>
      </c>
      <c r="AQ15" s="241" t="s">
        <v>1827</v>
      </c>
      <c r="AR15" s="241" t="s">
        <v>3599</v>
      </c>
      <c r="AS15" s="242">
        <v>44160</v>
      </c>
      <c r="AT15" s="250" t="s">
        <v>4600</v>
      </c>
      <c r="AU15" s="246" t="s">
        <v>763</v>
      </c>
      <c r="AV15" s="246">
        <v>0</v>
      </c>
      <c r="AW15" s="246" t="s">
        <v>446</v>
      </c>
      <c r="AX15" s="246" t="s">
        <v>446</v>
      </c>
      <c r="AY15" s="246">
        <v>0</v>
      </c>
      <c r="AZ15" s="246">
        <v>0</v>
      </c>
      <c r="BA15" s="247">
        <v>43511</v>
      </c>
      <c r="BB15" s="249" t="s">
        <v>4601</v>
      </c>
      <c r="BC15" s="241" t="s">
        <v>763</v>
      </c>
      <c r="BD15" s="241">
        <v>0</v>
      </c>
      <c r="BE15" s="241" t="s">
        <v>446</v>
      </c>
      <c r="BF15" s="241" t="s">
        <v>446</v>
      </c>
      <c r="BG15" s="241">
        <v>0</v>
      </c>
      <c r="BH15" s="241">
        <v>0</v>
      </c>
      <c r="BI15" s="242">
        <v>43511</v>
      </c>
      <c r="BJ15" s="250" t="s">
        <v>4602</v>
      </c>
      <c r="BK15" s="250">
        <v>3402</v>
      </c>
      <c r="BL15" s="250" t="s">
        <v>4151</v>
      </c>
      <c r="BM15" s="250" t="s">
        <v>660</v>
      </c>
      <c r="BN15" s="250">
        <v>2</v>
      </c>
      <c r="BO15" s="250" t="s">
        <v>4026</v>
      </c>
      <c r="BP15" s="246" t="s">
        <v>1145</v>
      </c>
      <c r="BQ15" s="251">
        <v>44187</v>
      </c>
      <c r="BR15" s="249" t="s">
        <v>4603</v>
      </c>
      <c r="BS15" s="252" t="s">
        <v>763</v>
      </c>
      <c r="BT15" s="252">
        <v>0</v>
      </c>
      <c r="BU15" s="252" t="s">
        <v>446</v>
      </c>
      <c r="BV15" s="252" t="s">
        <v>446</v>
      </c>
      <c r="BW15" s="252">
        <v>0</v>
      </c>
      <c r="BX15" s="252">
        <v>0</v>
      </c>
      <c r="BY15" s="242">
        <v>43511</v>
      </c>
      <c r="BZ15" s="250" t="s">
        <v>4604</v>
      </c>
      <c r="CA15" s="250" t="s">
        <v>763</v>
      </c>
      <c r="CB15" s="250">
        <v>0</v>
      </c>
      <c r="CC15" s="250" t="s">
        <v>446</v>
      </c>
      <c r="CD15" s="250" t="s">
        <v>446</v>
      </c>
      <c r="CE15" s="250">
        <v>0</v>
      </c>
      <c r="CF15" s="250">
        <v>0</v>
      </c>
      <c r="CG15" s="251">
        <v>43511</v>
      </c>
      <c r="CH15" s="249" t="s">
        <v>4605</v>
      </c>
      <c r="CI15" s="250" t="e">
        <v>#N/A</v>
      </c>
      <c r="CJ15" s="250" t="e">
        <v>#N/A</v>
      </c>
      <c r="CK15" s="250" t="e">
        <v>#N/A</v>
      </c>
      <c r="CL15" s="250" t="e">
        <v>#N/A</v>
      </c>
      <c r="CM15" s="250" t="e">
        <v>#N/A</v>
      </c>
      <c r="CN15" s="250" t="e">
        <v>#N/A</v>
      </c>
      <c r="CO15" s="253" t="e">
        <v>#N/A</v>
      </c>
      <c r="CP15" s="250" t="s">
        <v>4606</v>
      </c>
      <c r="CQ15" s="252" t="s">
        <v>763</v>
      </c>
      <c r="CR15" s="252">
        <v>0</v>
      </c>
      <c r="CS15" s="252" t="s">
        <v>660</v>
      </c>
      <c r="CT15" s="252">
        <v>2</v>
      </c>
      <c r="CU15" s="252">
        <v>0</v>
      </c>
      <c r="CV15" s="252">
        <v>0</v>
      </c>
      <c r="CW15" s="242">
        <v>43511</v>
      </c>
      <c r="CX15" s="250" t="s">
        <v>4607</v>
      </c>
      <c r="CY15" s="246">
        <v>2170000</v>
      </c>
      <c r="CZ15" s="246" t="s">
        <v>2442</v>
      </c>
      <c r="DA15" s="246" t="s">
        <v>660</v>
      </c>
      <c r="DB15" s="246">
        <v>2</v>
      </c>
      <c r="DC15" s="246" t="s">
        <v>3368</v>
      </c>
      <c r="DD15" s="246" t="s">
        <v>2443</v>
      </c>
      <c r="DE15" s="248">
        <v>44119</v>
      </c>
      <c r="DF15" s="249" t="s">
        <v>4608</v>
      </c>
      <c r="DG15" s="241">
        <v>3459000</v>
      </c>
      <c r="DH15" s="252" t="s">
        <v>2442</v>
      </c>
      <c r="DI15" s="252" t="s">
        <v>660</v>
      </c>
      <c r="DJ15" s="252">
        <v>2</v>
      </c>
      <c r="DK15" s="252" t="s">
        <v>3368</v>
      </c>
      <c r="DL15" s="252" t="s">
        <v>2443</v>
      </c>
      <c r="DM15" s="242">
        <v>44119</v>
      </c>
      <c r="DN15" s="250" t="s">
        <v>4609</v>
      </c>
      <c r="DO15" s="246">
        <v>3107000</v>
      </c>
      <c r="DP15" s="250" t="s">
        <v>2442</v>
      </c>
      <c r="DQ15" s="250" t="s">
        <v>660</v>
      </c>
      <c r="DR15" s="250">
        <v>2</v>
      </c>
      <c r="DS15" s="250" t="s">
        <v>3368</v>
      </c>
      <c r="DT15" s="250" t="s">
        <v>2443</v>
      </c>
      <c r="DU15" s="251">
        <v>44119</v>
      </c>
      <c r="DV15" s="249" t="s">
        <v>4610</v>
      </c>
      <c r="DW15" s="241">
        <v>490000</v>
      </c>
      <c r="DX15" s="252" t="s">
        <v>2442</v>
      </c>
      <c r="DY15" s="252" t="s">
        <v>660</v>
      </c>
      <c r="DZ15" s="252">
        <v>2</v>
      </c>
      <c r="EA15" s="252" t="s">
        <v>3368</v>
      </c>
      <c r="EB15" s="252" t="s">
        <v>2443</v>
      </c>
      <c r="EC15" s="242">
        <v>44119</v>
      </c>
      <c r="ED15" s="250" t="s">
        <v>4611</v>
      </c>
      <c r="EE15" s="246">
        <v>764000</v>
      </c>
      <c r="EF15" s="250" t="s">
        <v>2442</v>
      </c>
      <c r="EG15" s="250" t="s">
        <v>660</v>
      </c>
      <c r="EH15" s="250">
        <v>2</v>
      </c>
      <c r="EI15" s="250" t="s">
        <v>3368</v>
      </c>
      <c r="EJ15" s="250" t="s">
        <v>2443</v>
      </c>
      <c r="EK15" s="251">
        <v>44119</v>
      </c>
      <c r="EL15" s="249" t="s">
        <v>4612</v>
      </c>
      <c r="EM15" s="241">
        <v>916000</v>
      </c>
      <c r="EN15" s="252" t="s">
        <v>2442</v>
      </c>
      <c r="EO15" s="252" t="s">
        <v>660</v>
      </c>
      <c r="EP15" s="252">
        <v>2</v>
      </c>
      <c r="EQ15" s="252" t="s">
        <v>3368</v>
      </c>
      <c r="ER15" s="252" t="s">
        <v>2443</v>
      </c>
      <c r="ES15" s="242">
        <v>44119</v>
      </c>
      <c r="ET15" s="250" t="s">
        <v>4613</v>
      </c>
      <c r="EU15" s="250">
        <v>3443</v>
      </c>
      <c r="EV15" s="250" t="s">
        <v>4150</v>
      </c>
      <c r="EW15" s="250" t="s">
        <v>660</v>
      </c>
      <c r="EX15" s="250">
        <v>2</v>
      </c>
      <c r="EY15" s="250" t="s">
        <v>4024</v>
      </c>
      <c r="EZ15" s="250" t="s">
        <v>3460</v>
      </c>
      <c r="FA15" s="251">
        <v>44187</v>
      </c>
      <c r="FB15" s="249" t="s">
        <v>4614</v>
      </c>
      <c r="FC15" s="252">
        <v>4</v>
      </c>
      <c r="FD15" s="252">
        <v>0</v>
      </c>
      <c r="FE15" s="252" t="s">
        <v>660</v>
      </c>
      <c r="FF15" s="252">
        <v>2</v>
      </c>
      <c r="FG15" s="252" t="s">
        <v>1048</v>
      </c>
      <c r="FH15" s="252">
        <v>0</v>
      </c>
      <c r="FI15" s="242">
        <v>43511</v>
      </c>
      <c r="FJ15" s="249" t="s">
        <v>4615</v>
      </c>
      <c r="FK15" s="250" t="s">
        <v>446</v>
      </c>
      <c r="FL15" s="250" t="s">
        <v>446</v>
      </c>
      <c r="FM15" s="250" t="s">
        <v>446</v>
      </c>
      <c r="FN15" s="250" t="s">
        <v>446</v>
      </c>
      <c r="FO15" s="250" t="s">
        <v>2444</v>
      </c>
      <c r="FP15" s="246" t="s">
        <v>446</v>
      </c>
      <c r="FQ15" s="247">
        <v>44001</v>
      </c>
      <c r="FR15" s="249" t="s">
        <v>4616</v>
      </c>
      <c r="FS15" s="252" t="s">
        <v>446</v>
      </c>
      <c r="FT15" s="252" t="s">
        <v>446</v>
      </c>
      <c r="FU15" s="252" t="s">
        <v>446</v>
      </c>
      <c r="FV15" s="252" t="s">
        <v>446</v>
      </c>
      <c r="FW15" s="252" t="s">
        <v>2444</v>
      </c>
      <c r="FX15" s="252" t="s">
        <v>446</v>
      </c>
      <c r="FY15" s="242">
        <v>44001</v>
      </c>
      <c r="FZ15" s="250" t="s">
        <v>4617</v>
      </c>
      <c r="GA15" s="250">
        <v>0</v>
      </c>
      <c r="GB15" s="250" t="s">
        <v>2074</v>
      </c>
      <c r="GC15" s="250" t="s">
        <v>660</v>
      </c>
      <c r="GD15" s="250">
        <v>2</v>
      </c>
      <c r="GE15" s="250" t="s">
        <v>3085</v>
      </c>
      <c r="GF15" s="250" t="s">
        <v>2075</v>
      </c>
      <c r="GG15" s="251">
        <v>44160</v>
      </c>
      <c r="GH15" s="249" t="s">
        <v>4618</v>
      </c>
      <c r="GI15" s="252">
        <v>2</v>
      </c>
      <c r="GJ15" s="252" t="s">
        <v>2074</v>
      </c>
      <c r="GK15" s="252" t="s">
        <v>660</v>
      </c>
      <c r="GL15" s="252">
        <v>2</v>
      </c>
      <c r="GM15" s="252" t="s">
        <v>3085</v>
      </c>
      <c r="GN15" s="252" t="s">
        <v>2075</v>
      </c>
      <c r="GO15" s="242">
        <v>44160</v>
      </c>
      <c r="GP15" s="250" t="s">
        <v>4619</v>
      </c>
      <c r="GQ15" s="250">
        <v>2</v>
      </c>
      <c r="GR15" s="250" t="s">
        <v>2074</v>
      </c>
      <c r="GS15" s="250" t="s">
        <v>660</v>
      </c>
      <c r="GT15" s="250">
        <v>2</v>
      </c>
      <c r="GU15" s="250" t="s">
        <v>3085</v>
      </c>
      <c r="GV15" s="250" t="s">
        <v>2075</v>
      </c>
      <c r="GW15" s="251">
        <v>44160</v>
      </c>
      <c r="GX15" s="249" t="s">
        <v>4620</v>
      </c>
      <c r="GY15" s="252">
        <v>3</v>
      </c>
      <c r="GZ15" s="252" t="s">
        <v>2074</v>
      </c>
      <c r="HA15" s="252" t="s">
        <v>660</v>
      </c>
      <c r="HB15" s="252">
        <v>2</v>
      </c>
      <c r="HC15" s="252" t="s">
        <v>3085</v>
      </c>
      <c r="HD15" s="252" t="s">
        <v>2075</v>
      </c>
      <c r="HE15" s="242">
        <v>44160</v>
      </c>
      <c r="HF15" s="250" t="s">
        <v>4621</v>
      </c>
      <c r="HG15" s="250">
        <v>0</v>
      </c>
      <c r="HH15" s="250" t="s">
        <v>2074</v>
      </c>
      <c r="HI15" s="250" t="s">
        <v>660</v>
      </c>
      <c r="HJ15" s="250">
        <v>2</v>
      </c>
      <c r="HK15" s="250" t="s">
        <v>3085</v>
      </c>
      <c r="HL15" s="250" t="s">
        <v>2075</v>
      </c>
      <c r="HM15" s="251">
        <v>44160</v>
      </c>
      <c r="HN15" s="249" t="s">
        <v>4622</v>
      </c>
      <c r="HO15" s="252">
        <v>2</v>
      </c>
      <c r="HP15" s="252" t="s">
        <v>2074</v>
      </c>
      <c r="HQ15" s="252" t="s">
        <v>660</v>
      </c>
      <c r="HR15" s="252">
        <v>2</v>
      </c>
      <c r="HS15" s="252" t="s">
        <v>3085</v>
      </c>
      <c r="HT15" s="252" t="s">
        <v>2075</v>
      </c>
      <c r="HU15" s="242">
        <v>44160</v>
      </c>
      <c r="HV15" s="250" t="s">
        <v>4623</v>
      </c>
      <c r="HW15" s="250">
        <v>3</v>
      </c>
      <c r="HX15" s="250" t="s">
        <v>2074</v>
      </c>
      <c r="HY15" s="250" t="s">
        <v>660</v>
      </c>
      <c r="HZ15" s="250">
        <v>2</v>
      </c>
      <c r="IA15" s="250" t="s">
        <v>3085</v>
      </c>
      <c r="IB15" s="250" t="s">
        <v>2075</v>
      </c>
      <c r="IC15" s="251">
        <v>44160</v>
      </c>
      <c r="ID15" s="249" t="s">
        <v>4624</v>
      </c>
      <c r="IE15" s="252">
        <v>0</v>
      </c>
      <c r="IF15" s="252" t="s">
        <v>2074</v>
      </c>
      <c r="IG15" s="252" t="s">
        <v>660</v>
      </c>
      <c r="IH15" s="252">
        <v>2</v>
      </c>
      <c r="II15" s="252" t="s">
        <v>3085</v>
      </c>
      <c r="IJ15" s="252" t="s">
        <v>2075</v>
      </c>
      <c r="IK15" s="242">
        <v>44160</v>
      </c>
      <c r="IL15" s="250" t="s">
        <v>4625</v>
      </c>
      <c r="IM15" s="250">
        <v>3</v>
      </c>
      <c r="IN15" s="250" t="s">
        <v>2074</v>
      </c>
      <c r="IO15" s="250" t="s">
        <v>660</v>
      </c>
      <c r="IP15" s="250">
        <v>2</v>
      </c>
      <c r="IQ15" s="250" t="s">
        <v>3085</v>
      </c>
      <c r="IR15" s="250" t="s">
        <v>2075</v>
      </c>
      <c r="IS15" s="251">
        <v>44160</v>
      </c>
    </row>
    <row r="16" spans="1:253" s="11" customFormat="1" ht="13.2" x14ac:dyDescent="0.25">
      <c r="A16" s="11" t="str">
        <f>Lists!B:B</f>
        <v>Floods in Burkina Faso</v>
      </c>
      <c r="B16" s="11" t="str">
        <f>Lists!F:F</f>
        <v>Flood</v>
      </c>
      <c r="C16" s="11" t="str">
        <f>Lists!C:C</f>
        <v>BFA003</v>
      </c>
      <c r="D16" s="11" t="str">
        <f>Lists!A:A</f>
        <v>Burkina Faso</v>
      </c>
      <c r="E16" s="11" t="str">
        <f>Lists!D:D</f>
        <v>BFA</v>
      </c>
      <c r="F16" s="11" t="s">
        <v>4626</v>
      </c>
      <c r="G16" s="240">
        <v>21138000</v>
      </c>
      <c r="H16" s="241" t="s">
        <v>3062</v>
      </c>
      <c r="I16" s="241">
        <v>0</v>
      </c>
      <c r="J16" s="241" t="b">
        <v>0</v>
      </c>
      <c r="K16" s="241" t="s">
        <v>2434</v>
      </c>
      <c r="L16" s="241" t="s">
        <v>2441</v>
      </c>
      <c r="M16" s="242">
        <v>44103</v>
      </c>
      <c r="N16" s="249" t="s">
        <v>4627</v>
      </c>
      <c r="O16" s="244">
        <v>270764</v>
      </c>
      <c r="P16" s="244" t="s">
        <v>3063</v>
      </c>
      <c r="Q16" s="244" t="s">
        <v>661</v>
      </c>
      <c r="R16" s="244">
        <v>1</v>
      </c>
      <c r="S16" s="244" t="s">
        <v>3156</v>
      </c>
      <c r="T16" s="244" t="s">
        <v>3155</v>
      </c>
      <c r="U16" s="245">
        <v>44103</v>
      </c>
      <c r="V16" s="249" t="s">
        <v>4628</v>
      </c>
      <c r="W16" s="241">
        <v>21138000</v>
      </c>
      <c r="X16" s="241" t="s">
        <v>3062</v>
      </c>
      <c r="Y16" s="241" t="s">
        <v>660</v>
      </c>
      <c r="Z16" s="241">
        <v>2</v>
      </c>
      <c r="AA16" s="241" t="s">
        <v>3156</v>
      </c>
      <c r="AB16" s="241" t="s">
        <v>2441</v>
      </c>
      <c r="AC16" s="242">
        <v>44103</v>
      </c>
      <c r="AD16" s="249" t="s">
        <v>4629</v>
      </c>
      <c r="AE16" s="246">
        <v>106000</v>
      </c>
      <c r="AF16" s="246" t="s">
        <v>3470</v>
      </c>
      <c r="AG16" s="246" t="s">
        <v>660</v>
      </c>
      <c r="AH16" s="246">
        <v>2</v>
      </c>
      <c r="AI16" s="246" t="s">
        <v>3472</v>
      </c>
      <c r="AJ16" s="246" t="s">
        <v>3471</v>
      </c>
      <c r="AK16" s="247">
        <v>44134</v>
      </c>
      <c r="AL16" s="249" t="s">
        <v>4630</v>
      </c>
      <c r="AM16" s="241" t="s">
        <v>446</v>
      </c>
      <c r="AN16" s="241" t="s">
        <v>446</v>
      </c>
      <c r="AO16" s="241" t="s">
        <v>446</v>
      </c>
      <c r="AP16" s="241" t="s">
        <v>446</v>
      </c>
      <c r="AQ16" s="241" t="s">
        <v>3158</v>
      </c>
      <c r="AR16" s="241" t="s">
        <v>446</v>
      </c>
      <c r="AS16" s="242">
        <v>44103</v>
      </c>
      <c r="AT16" s="250" t="s">
        <v>4631</v>
      </c>
      <c r="AU16" s="246">
        <v>112</v>
      </c>
      <c r="AV16" s="246" t="s">
        <v>3473</v>
      </c>
      <c r="AW16" s="246" t="s">
        <v>660</v>
      </c>
      <c r="AX16" s="246">
        <v>2</v>
      </c>
      <c r="AY16" s="246" t="s">
        <v>3475</v>
      </c>
      <c r="AZ16" s="246" t="s">
        <v>3474</v>
      </c>
      <c r="BA16" s="247">
        <v>44134</v>
      </c>
      <c r="BB16" s="249" t="s">
        <v>4632</v>
      </c>
      <c r="BC16" s="241" t="s">
        <v>446</v>
      </c>
      <c r="BD16" s="241" t="s">
        <v>446</v>
      </c>
      <c r="BE16" s="241" t="s">
        <v>446</v>
      </c>
      <c r="BF16" s="241" t="s">
        <v>446</v>
      </c>
      <c r="BG16" s="241" t="s">
        <v>446</v>
      </c>
      <c r="BH16" s="241" t="s">
        <v>446</v>
      </c>
      <c r="BI16" s="242">
        <v>44103</v>
      </c>
      <c r="BJ16" s="250" t="s">
        <v>4633</v>
      </c>
      <c r="BK16" s="250">
        <v>41</v>
      </c>
      <c r="BL16" s="250" t="s">
        <v>3473</v>
      </c>
      <c r="BM16" s="250" t="s">
        <v>660</v>
      </c>
      <c r="BN16" s="250">
        <v>2</v>
      </c>
      <c r="BO16" s="250" t="s">
        <v>3476</v>
      </c>
      <c r="BP16" s="246" t="s">
        <v>3474</v>
      </c>
      <c r="BQ16" s="251">
        <v>44187</v>
      </c>
      <c r="BR16" s="249" t="s">
        <v>4634</v>
      </c>
      <c r="BS16" s="252">
        <v>3446</v>
      </c>
      <c r="BT16" s="252" t="s">
        <v>3064</v>
      </c>
      <c r="BU16" s="252" t="s">
        <v>660</v>
      </c>
      <c r="BV16" s="252">
        <v>2</v>
      </c>
      <c r="BW16" s="252" t="s">
        <v>3159</v>
      </c>
      <c r="BX16" s="252" t="s">
        <v>3157</v>
      </c>
      <c r="BY16" s="242">
        <v>44103</v>
      </c>
      <c r="BZ16" s="250" t="s">
        <v>4635</v>
      </c>
      <c r="CA16" s="250">
        <v>12378</v>
      </c>
      <c r="CB16" s="250" t="s">
        <v>3456</v>
      </c>
      <c r="CC16" s="250" t="s">
        <v>660</v>
      </c>
      <c r="CD16" s="250">
        <v>2</v>
      </c>
      <c r="CE16" s="250" t="s">
        <v>3467</v>
      </c>
      <c r="CF16" s="250" t="s">
        <v>3461</v>
      </c>
      <c r="CG16" s="251">
        <v>44134</v>
      </c>
      <c r="CH16" s="249" t="s">
        <v>4636</v>
      </c>
      <c r="CI16" s="250" t="e">
        <v>#N/A</v>
      </c>
      <c r="CJ16" s="250" t="e">
        <v>#N/A</v>
      </c>
      <c r="CK16" s="250" t="e">
        <v>#N/A</v>
      </c>
      <c r="CL16" s="250" t="e">
        <v>#N/A</v>
      </c>
      <c r="CM16" s="250" t="e">
        <v>#N/A</v>
      </c>
      <c r="CN16" s="250" t="e">
        <v>#N/A</v>
      </c>
      <c r="CO16" s="253" t="e">
        <v>#N/A</v>
      </c>
      <c r="CP16" s="250" t="s">
        <v>4637</v>
      </c>
      <c r="CQ16" s="252" t="s">
        <v>446</v>
      </c>
      <c r="CR16" s="252" t="s">
        <v>446</v>
      </c>
      <c r="CS16" s="252" t="s">
        <v>446</v>
      </c>
      <c r="CT16" s="252" t="s">
        <v>446</v>
      </c>
      <c r="CU16" s="252" t="s">
        <v>446</v>
      </c>
      <c r="CV16" s="252" t="s">
        <v>446</v>
      </c>
      <c r="CW16" s="242">
        <v>44103</v>
      </c>
      <c r="CX16" s="250" t="s">
        <v>4638</v>
      </c>
      <c r="CY16" s="246">
        <v>50000</v>
      </c>
      <c r="CZ16" s="246" t="s">
        <v>3456</v>
      </c>
      <c r="DA16" s="246" t="s">
        <v>660</v>
      </c>
      <c r="DB16" s="246">
        <v>2</v>
      </c>
      <c r="DC16" s="246" t="s">
        <v>3477</v>
      </c>
      <c r="DD16" s="246" t="s">
        <v>3461</v>
      </c>
      <c r="DE16" s="248">
        <v>44134</v>
      </c>
      <c r="DF16" s="249" t="s">
        <v>4639</v>
      </c>
      <c r="DG16" s="241">
        <v>21032000</v>
      </c>
      <c r="DH16" s="252" t="s">
        <v>3456</v>
      </c>
      <c r="DI16" s="252" t="s">
        <v>660</v>
      </c>
      <c r="DJ16" s="252">
        <v>2</v>
      </c>
      <c r="DK16" s="252" t="s">
        <v>3477</v>
      </c>
      <c r="DL16" s="252" t="s">
        <v>3461</v>
      </c>
      <c r="DM16" s="242">
        <v>44134</v>
      </c>
      <c r="DN16" s="250" t="s">
        <v>4640</v>
      </c>
      <c r="DO16" s="246">
        <v>56000</v>
      </c>
      <c r="DP16" s="250" t="s">
        <v>3456</v>
      </c>
      <c r="DQ16" s="250" t="s">
        <v>660</v>
      </c>
      <c r="DR16" s="250">
        <v>2</v>
      </c>
      <c r="DS16" s="250" t="s">
        <v>3477</v>
      </c>
      <c r="DT16" s="250" t="s">
        <v>3461</v>
      </c>
      <c r="DU16" s="251">
        <v>44134</v>
      </c>
      <c r="DV16" s="249" t="s">
        <v>4641</v>
      </c>
      <c r="DW16" s="241">
        <v>50000</v>
      </c>
      <c r="DX16" s="252" t="s">
        <v>3456</v>
      </c>
      <c r="DY16" s="252" t="s">
        <v>660</v>
      </c>
      <c r="DZ16" s="252">
        <v>2</v>
      </c>
      <c r="EA16" s="252" t="s">
        <v>3477</v>
      </c>
      <c r="EB16" s="252" t="s">
        <v>3461</v>
      </c>
      <c r="EC16" s="242">
        <v>44134</v>
      </c>
      <c r="ED16" s="250" t="s">
        <v>4642</v>
      </c>
      <c r="EE16" s="246">
        <v>0</v>
      </c>
      <c r="EF16" s="250" t="s">
        <v>3456</v>
      </c>
      <c r="EG16" s="250" t="s">
        <v>660</v>
      </c>
      <c r="EH16" s="250">
        <v>2</v>
      </c>
      <c r="EI16" s="250" t="s">
        <v>3477</v>
      </c>
      <c r="EJ16" s="250" t="s">
        <v>3461</v>
      </c>
      <c r="EK16" s="251">
        <v>44134</v>
      </c>
      <c r="EL16" s="249" t="s">
        <v>4643</v>
      </c>
      <c r="EM16" s="241">
        <v>0</v>
      </c>
      <c r="EN16" s="252" t="s">
        <v>3456</v>
      </c>
      <c r="EO16" s="252" t="s">
        <v>660</v>
      </c>
      <c r="EP16" s="252">
        <v>2</v>
      </c>
      <c r="EQ16" s="252" t="s">
        <v>3477</v>
      </c>
      <c r="ER16" s="252" t="s">
        <v>3461</v>
      </c>
      <c r="ES16" s="242">
        <v>44134</v>
      </c>
      <c r="ET16" s="250" t="s">
        <v>4644</v>
      </c>
      <c r="EU16" s="250">
        <v>3443</v>
      </c>
      <c r="EV16" s="250" t="s">
        <v>4150</v>
      </c>
      <c r="EW16" s="250" t="s">
        <v>660</v>
      </c>
      <c r="EX16" s="250">
        <v>2</v>
      </c>
      <c r="EY16" s="250" t="s">
        <v>4024</v>
      </c>
      <c r="EZ16" s="250" t="s">
        <v>3460</v>
      </c>
      <c r="FA16" s="251">
        <v>44187</v>
      </c>
      <c r="FB16" s="249" t="s">
        <v>4645</v>
      </c>
      <c r="FC16" s="252">
        <v>5</v>
      </c>
      <c r="FD16" s="252" t="s">
        <v>446</v>
      </c>
      <c r="FE16" s="252" t="s">
        <v>659</v>
      </c>
      <c r="FF16" s="252">
        <v>3</v>
      </c>
      <c r="FG16" s="252" t="s">
        <v>3160</v>
      </c>
      <c r="FH16" s="252" t="s">
        <v>446</v>
      </c>
      <c r="FI16" s="242">
        <v>44103</v>
      </c>
      <c r="FJ16" s="249" t="s">
        <v>4646</v>
      </c>
      <c r="FK16" s="250" t="s">
        <v>446</v>
      </c>
      <c r="FL16" s="250" t="s">
        <v>446</v>
      </c>
      <c r="FM16" s="250" t="s">
        <v>446</v>
      </c>
      <c r="FN16" s="250" t="s">
        <v>446</v>
      </c>
      <c r="FO16" s="250" t="s">
        <v>446</v>
      </c>
      <c r="FP16" s="246" t="s">
        <v>446</v>
      </c>
      <c r="FQ16" s="247">
        <v>44103</v>
      </c>
      <c r="FR16" s="249" t="s">
        <v>4647</v>
      </c>
      <c r="FS16" s="252" t="s">
        <v>446</v>
      </c>
      <c r="FT16" s="252" t="s">
        <v>446</v>
      </c>
      <c r="FU16" s="252" t="s">
        <v>446</v>
      </c>
      <c r="FV16" s="252" t="s">
        <v>446</v>
      </c>
      <c r="FW16" s="252" t="s">
        <v>446</v>
      </c>
      <c r="FX16" s="252" t="s">
        <v>446</v>
      </c>
      <c r="FY16" s="242">
        <v>44103</v>
      </c>
      <c r="FZ16" s="250" t="s">
        <v>4648</v>
      </c>
      <c r="GA16" s="250">
        <v>0</v>
      </c>
      <c r="GB16" s="250" t="s">
        <v>2074</v>
      </c>
      <c r="GC16" s="250" t="s">
        <v>660</v>
      </c>
      <c r="GD16" s="250">
        <v>2</v>
      </c>
      <c r="GE16" s="250" t="s">
        <v>3085</v>
      </c>
      <c r="GF16" s="250" t="s">
        <v>2075</v>
      </c>
      <c r="GG16" s="251">
        <v>44160</v>
      </c>
      <c r="GH16" s="249" t="s">
        <v>4649</v>
      </c>
      <c r="GI16" s="252">
        <v>2</v>
      </c>
      <c r="GJ16" s="252" t="s">
        <v>2074</v>
      </c>
      <c r="GK16" s="252" t="s">
        <v>660</v>
      </c>
      <c r="GL16" s="252">
        <v>2</v>
      </c>
      <c r="GM16" s="252" t="s">
        <v>3085</v>
      </c>
      <c r="GN16" s="252" t="s">
        <v>2075</v>
      </c>
      <c r="GO16" s="242">
        <v>44160</v>
      </c>
      <c r="GP16" s="250" t="s">
        <v>4650</v>
      </c>
      <c r="GQ16" s="250">
        <v>2</v>
      </c>
      <c r="GR16" s="250" t="s">
        <v>2074</v>
      </c>
      <c r="GS16" s="250" t="s">
        <v>660</v>
      </c>
      <c r="GT16" s="250">
        <v>2</v>
      </c>
      <c r="GU16" s="250" t="s">
        <v>3085</v>
      </c>
      <c r="GV16" s="250" t="s">
        <v>2075</v>
      </c>
      <c r="GW16" s="251">
        <v>44160</v>
      </c>
      <c r="GX16" s="249" t="s">
        <v>4651</v>
      </c>
      <c r="GY16" s="252">
        <v>3</v>
      </c>
      <c r="GZ16" s="252" t="s">
        <v>2074</v>
      </c>
      <c r="HA16" s="252" t="s">
        <v>660</v>
      </c>
      <c r="HB16" s="252">
        <v>2</v>
      </c>
      <c r="HC16" s="252" t="s">
        <v>3085</v>
      </c>
      <c r="HD16" s="252" t="s">
        <v>2075</v>
      </c>
      <c r="HE16" s="242">
        <v>44160</v>
      </c>
      <c r="HF16" s="250" t="s">
        <v>4652</v>
      </c>
      <c r="HG16" s="250">
        <v>0</v>
      </c>
      <c r="HH16" s="250" t="s">
        <v>2074</v>
      </c>
      <c r="HI16" s="250" t="s">
        <v>660</v>
      </c>
      <c r="HJ16" s="250">
        <v>2</v>
      </c>
      <c r="HK16" s="250" t="s">
        <v>3085</v>
      </c>
      <c r="HL16" s="250" t="s">
        <v>2075</v>
      </c>
      <c r="HM16" s="251">
        <v>44160</v>
      </c>
      <c r="HN16" s="249" t="s">
        <v>4653</v>
      </c>
      <c r="HO16" s="252">
        <v>2</v>
      </c>
      <c r="HP16" s="252" t="s">
        <v>2074</v>
      </c>
      <c r="HQ16" s="252" t="s">
        <v>660</v>
      </c>
      <c r="HR16" s="252">
        <v>2</v>
      </c>
      <c r="HS16" s="252" t="s">
        <v>3085</v>
      </c>
      <c r="HT16" s="252" t="s">
        <v>2075</v>
      </c>
      <c r="HU16" s="242">
        <v>44160</v>
      </c>
      <c r="HV16" s="250" t="s">
        <v>4654</v>
      </c>
      <c r="HW16" s="250">
        <v>3</v>
      </c>
      <c r="HX16" s="250" t="s">
        <v>2074</v>
      </c>
      <c r="HY16" s="250" t="s">
        <v>660</v>
      </c>
      <c r="HZ16" s="250">
        <v>2</v>
      </c>
      <c r="IA16" s="250" t="s">
        <v>3085</v>
      </c>
      <c r="IB16" s="250" t="s">
        <v>2075</v>
      </c>
      <c r="IC16" s="251">
        <v>44160</v>
      </c>
      <c r="ID16" s="249" t="s">
        <v>4655</v>
      </c>
      <c r="IE16" s="252">
        <v>0</v>
      </c>
      <c r="IF16" s="252" t="s">
        <v>2074</v>
      </c>
      <c r="IG16" s="252" t="s">
        <v>660</v>
      </c>
      <c r="IH16" s="252">
        <v>2</v>
      </c>
      <c r="II16" s="252" t="s">
        <v>3085</v>
      </c>
      <c r="IJ16" s="252" t="s">
        <v>2075</v>
      </c>
      <c r="IK16" s="242">
        <v>44160</v>
      </c>
      <c r="IL16" s="250" t="s">
        <v>4656</v>
      </c>
      <c r="IM16" s="250">
        <v>3</v>
      </c>
      <c r="IN16" s="250" t="s">
        <v>2074</v>
      </c>
      <c r="IO16" s="250" t="s">
        <v>660</v>
      </c>
      <c r="IP16" s="250">
        <v>2</v>
      </c>
      <c r="IQ16" s="250" t="s">
        <v>3085</v>
      </c>
      <c r="IR16" s="250" t="s">
        <v>2075</v>
      </c>
      <c r="IS16" s="251">
        <v>44160</v>
      </c>
    </row>
    <row r="17" spans="1:253" s="11" customFormat="1" ht="13.2" x14ac:dyDescent="0.25">
      <c r="A17" s="11" t="str">
        <f>Lists!B:B</f>
        <v>Multiple crises in Burkina Faso</v>
      </c>
      <c r="B17" s="11" t="str">
        <f>Lists!F:F</f>
        <v>Multiple crises country</v>
      </c>
      <c r="C17" s="11" t="str">
        <f>Lists!C:C</f>
        <v>BFA004</v>
      </c>
      <c r="D17" s="11" t="str">
        <f>Lists!A:A</f>
        <v>Burkina Faso</v>
      </c>
      <c r="E17" s="11" t="str">
        <f>Lists!D:D</f>
        <v>BFA</v>
      </c>
      <c r="F17" s="11" t="s">
        <v>4657</v>
      </c>
      <c r="G17" s="240">
        <v>21139000</v>
      </c>
      <c r="H17" s="241" t="s">
        <v>3062</v>
      </c>
      <c r="I17" s="241" t="s">
        <v>660</v>
      </c>
      <c r="J17" s="241">
        <v>2</v>
      </c>
      <c r="K17" s="241" t="s">
        <v>2434</v>
      </c>
      <c r="L17" s="241" t="s">
        <v>2441</v>
      </c>
      <c r="M17" s="242">
        <v>44160</v>
      </c>
      <c r="N17" s="249" t="s">
        <v>4658</v>
      </c>
      <c r="O17" s="244">
        <v>270764</v>
      </c>
      <c r="P17" s="244" t="s">
        <v>2435</v>
      </c>
      <c r="Q17" s="244" t="s">
        <v>661</v>
      </c>
      <c r="R17" s="244">
        <v>1</v>
      </c>
      <c r="S17" s="244" t="s">
        <v>3463</v>
      </c>
      <c r="T17" s="244" t="s">
        <v>3458</v>
      </c>
      <c r="U17" s="245">
        <v>44134</v>
      </c>
      <c r="V17" s="249" t="s">
        <v>4659</v>
      </c>
      <c r="W17" s="241">
        <v>21139000</v>
      </c>
      <c r="X17" s="241" t="s">
        <v>3062</v>
      </c>
      <c r="Y17" s="241" t="s">
        <v>660</v>
      </c>
      <c r="Z17" s="241">
        <v>2</v>
      </c>
      <c r="AA17" s="241" t="s">
        <v>3463</v>
      </c>
      <c r="AB17" s="241" t="s">
        <v>2441</v>
      </c>
      <c r="AC17" s="242">
        <v>44160</v>
      </c>
      <c r="AD17" s="249" t="s">
        <v>4660</v>
      </c>
      <c r="AE17" s="246">
        <v>5277000</v>
      </c>
      <c r="AF17" s="246" t="s">
        <v>3597</v>
      </c>
      <c r="AG17" s="246" t="s">
        <v>659</v>
      </c>
      <c r="AH17" s="246">
        <v>3</v>
      </c>
      <c r="AI17" s="246" t="s">
        <v>3464</v>
      </c>
      <c r="AJ17" s="246" t="s">
        <v>3459</v>
      </c>
      <c r="AK17" s="247">
        <v>44160</v>
      </c>
      <c r="AL17" s="249" t="s">
        <v>4661</v>
      </c>
      <c r="AM17" s="241">
        <v>1066000</v>
      </c>
      <c r="AN17" s="241" t="s">
        <v>3598</v>
      </c>
      <c r="AO17" s="241" t="s">
        <v>659</v>
      </c>
      <c r="AP17" s="241">
        <v>3</v>
      </c>
      <c r="AQ17" s="241" t="s">
        <v>3600</v>
      </c>
      <c r="AR17" s="241" t="s">
        <v>3599</v>
      </c>
      <c r="AS17" s="242">
        <v>44160</v>
      </c>
      <c r="AT17" s="250" t="s">
        <v>4662</v>
      </c>
      <c r="AU17" s="246" t="s">
        <v>446</v>
      </c>
      <c r="AV17" s="246" t="s">
        <v>446</v>
      </c>
      <c r="AW17" s="246" t="s">
        <v>446</v>
      </c>
      <c r="AX17" s="246" t="s">
        <v>446</v>
      </c>
      <c r="AY17" s="246" t="s">
        <v>3465</v>
      </c>
      <c r="AZ17" s="246" t="s">
        <v>3455</v>
      </c>
      <c r="BA17" s="247">
        <v>44134</v>
      </c>
      <c r="BB17" s="249" t="s">
        <v>4663</v>
      </c>
      <c r="BC17" s="241" t="s">
        <v>446</v>
      </c>
      <c r="BD17" s="241" t="s">
        <v>446</v>
      </c>
      <c r="BE17" s="241" t="s">
        <v>446</v>
      </c>
      <c r="BF17" s="241" t="s">
        <v>446</v>
      </c>
      <c r="BG17" s="241" t="s">
        <v>3466</v>
      </c>
      <c r="BH17" s="241" t="s">
        <v>3455</v>
      </c>
      <c r="BI17" s="242">
        <v>44134</v>
      </c>
      <c r="BJ17" s="250" t="s">
        <v>4664</v>
      </c>
      <c r="BK17" s="250">
        <v>3443</v>
      </c>
      <c r="BL17" s="250" t="s">
        <v>4150</v>
      </c>
      <c r="BM17" s="250" t="s">
        <v>660</v>
      </c>
      <c r="BN17" s="250">
        <v>2</v>
      </c>
      <c r="BO17" s="250" t="s">
        <v>4024</v>
      </c>
      <c r="BP17" s="246" t="s">
        <v>3460</v>
      </c>
      <c r="BQ17" s="251">
        <v>44187</v>
      </c>
      <c r="BR17" s="249" t="s">
        <v>4665</v>
      </c>
      <c r="BS17" s="252">
        <v>3446</v>
      </c>
      <c r="BT17" s="252" t="s">
        <v>3064</v>
      </c>
      <c r="BU17" s="252" t="s">
        <v>659</v>
      </c>
      <c r="BV17" s="252">
        <v>3</v>
      </c>
      <c r="BW17" s="252" t="s">
        <v>3159</v>
      </c>
      <c r="BX17" s="252" t="s">
        <v>3157</v>
      </c>
      <c r="BY17" s="242">
        <v>44134</v>
      </c>
      <c r="BZ17" s="250" t="s">
        <v>4666</v>
      </c>
      <c r="CA17" s="250">
        <v>12378</v>
      </c>
      <c r="CB17" s="250" t="s">
        <v>3456</v>
      </c>
      <c r="CC17" s="250" t="s">
        <v>660</v>
      </c>
      <c r="CD17" s="250">
        <v>2</v>
      </c>
      <c r="CE17" s="250" t="s">
        <v>3467</v>
      </c>
      <c r="CF17" s="250" t="s">
        <v>3461</v>
      </c>
      <c r="CG17" s="251">
        <v>44134</v>
      </c>
      <c r="CH17" s="249" t="s">
        <v>4667</v>
      </c>
      <c r="CI17" s="250" t="e">
        <v>#N/A</v>
      </c>
      <c r="CJ17" s="250" t="e">
        <v>#N/A</v>
      </c>
      <c r="CK17" s="250" t="e">
        <v>#N/A</v>
      </c>
      <c r="CL17" s="250" t="e">
        <v>#N/A</v>
      </c>
      <c r="CM17" s="250" t="e">
        <v>#N/A</v>
      </c>
      <c r="CN17" s="250" t="e">
        <v>#N/A</v>
      </c>
      <c r="CO17" s="253" t="e">
        <v>#N/A</v>
      </c>
      <c r="CP17" s="250" t="s">
        <v>4668</v>
      </c>
      <c r="CQ17" s="252" t="s">
        <v>446</v>
      </c>
      <c r="CR17" s="252" t="s">
        <v>446</v>
      </c>
      <c r="CS17" s="252" t="s">
        <v>446</v>
      </c>
      <c r="CT17" s="252" t="s">
        <v>446</v>
      </c>
      <c r="CU17" s="252" t="s">
        <v>764</v>
      </c>
      <c r="CV17" s="252" t="s">
        <v>3455</v>
      </c>
      <c r="CW17" s="242">
        <v>44134</v>
      </c>
      <c r="CX17" s="250" t="s">
        <v>4669</v>
      </c>
      <c r="CY17" s="246">
        <v>2220000</v>
      </c>
      <c r="CZ17" s="246" t="s">
        <v>3457</v>
      </c>
      <c r="DA17" s="246" t="s">
        <v>660</v>
      </c>
      <c r="DB17" s="246">
        <v>2</v>
      </c>
      <c r="DC17" s="246" t="s">
        <v>3468</v>
      </c>
      <c r="DD17" s="246" t="s">
        <v>3462</v>
      </c>
      <c r="DE17" s="248">
        <v>44134</v>
      </c>
      <c r="DF17" s="249" t="s">
        <v>4670</v>
      </c>
      <c r="DG17" s="241">
        <v>15755000</v>
      </c>
      <c r="DH17" s="252" t="s">
        <v>3457</v>
      </c>
      <c r="DI17" s="252" t="s">
        <v>660</v>
      </c>
      <c r="DJ17" s="252">
        <v>2</v>
      </c>
      <c r="DK17" s="252" t="s">
        <v>3468</v>
      </c>
      <c r="DL17" s="252" t="s">
        <v>3462</v>
      </c>
      <c r="DM17" s="242">
        <v>44134</v>
      </c>
      <c r="DN17" s="250" t="s">
        <v>4671</v>
      </c>
      <c r="DO17" s="246">
        <v>3163000</v>
      </c>
      <c r="DP17" s="250" t="s">
        <v>3457</v>
      </c>
      <c r="DQ17" s="250" t="s">
        <v>660</v>
      </c>
      <c r="DR17" s="250">
        <v>2</v>
      </c>
      <c r="DS17" s="250" t="s">
        <v>3468</v>
      </c>
      <c r="DT17" s="250" t="s">
        <v>3462</v>
      </c>
      <c r="DU17" s="251">
        <v>44134</v>
      </c>
      <c r="DV17" s="249" t="s">
        <v>4672</v>
      </c>
      <c r="DW17" s="241">
        <v>540000</v>
      </c>
      <c r="DX17" s="252" t="s">
        <v>3457</v>
      </c>
      <c r="DY17" s="252" t="s">
        <v>660</v>
      </c>
      <c r="DZ17" s="252">
        <v>2</v>
      </c>
      <c r="EA17" s="252" t="s">
        <v>3468</v>
      </c>
      <c r="EB17" s="252" t="s">
        <v>3462</v>
      </c>
      <c r="EC17" s="242">
        <v>44134</v>
      </c>
      <c r="ED17" s="250" t="s">
        <v>4673</v>
      </c>
      <c r="EE17" s="246">
        <v>764000</v>
      </c>
      <c r="EF17" s="250" t="s">
        <v>3457</v>
      </c>
      <c r="EG17" s="250" t="s">
        <v>660</v>
      </c>
      <c r="EH17" s="250">
        <v>2</v>
      </c>
      <c r="EI17" s="250" t="s">
        <v>3468</v>
      </c>
      <c r="EJ17" s="250" t="s">
        <v>3462</v>
      </c>
      <c r="EK17" s="251">
        <v>44134</v>
      </c>
      <c r="EL17" s="249" t="s">
        <v>4674</v>
      </c>
      <c r="EM17" s="241">
        <v>916000</v>
      </c>
      <c r="EN17" s="252" t="s">
        <v>3457</v>
      </c>
      <c r="EO17" s="252" t="s">
        <v>660</v>
      </c>
      <c r="EP17" s="252">
        <v>2</v>
      </c>
      <c r="EQ17" s="252" t="s">
        <v>3468</v>
      </c>
      <c r="ER17" s="252" t="s">
        <v>3462</v>
      </c>
      <c r="ES17" s="242">
        <v>44134</v>
      </c>
      <c r="ET17" s="250" t="s">
        <v>4675</v>
      </c>
      <c r="EU17" s="250">
        <v>3443</v>
      </c>
      <c r="EV17" s="250" t="s">
        <v>4150</v>
      </c>
      <c r="EW17" s="250" t="s">
        <v>660</v>
      </c>
      <c r="EX17" s="250">
        <v>2</v>
      </c>
      <c r="EY17" s="250" t="s">
        <v>4024</v>
      </c>
      <c r="EZ17" s="250" t="s">
        <v>3460</v>
      </c>
      <c r="FA17" s="251">
        <v>44187</v>
      </c>
      <c r="FB17" s="249" t="s">
        <v>4676</v>
      </c>
      <c r="FC17" s="252">
        <v>5</v>
      </c>
      <c r="FD17" s="252" t="s">
        <v>446</v>
      </c>
      <c r="FE17" s="252" t="s">
        <v>446</v>
      </c>
      <c r="FF17" s="252" t="s">
        <v>446</v>
      </c>
      <c r="FG17" s="252" t="s">
        <v>3469</v>
      </c>
      <c r="FH17" s="252" t="s">
        <v>3455</v>
      </c>
      <c r="FI17" s="242">
        <v>44134</v>
      </c>
      <c r="FJ17" s="249" t="s">
        <v>4677</v>
      </c>
      <c r="FK17" s="250" t="s">
        <v>446</v>
      </c>
      <c r="FL17" s="250" t="s">
        <v>446</v>
      </c>
      <c r="FM17" s="250" t="s">
        <v>446</v>
      </c>
      <c r="FN17" s="250" t="s">
        <v>446</v>
      </c>
      <c r="FO17" s="250" t="s">
        <v>446</v>
      </c>
      <c r="FP17" s="246" t="s">
        <v>3455</v>
      </c>
      <c r="FQ17" s="247">
        <v>44134</v>
      </c>
      <c r="FR17" s="249" t="s">
        <v>4678</v>
      </c>
      <c r="FS17" s="252" t="s">
        <v>446</v>
      </c>
      <c r="FT17" s="252" t="s">
        <v>446</v>
      </c>
      <c r="FU17" s="252" t="s">
        <v>446</v>
      </c>
      <c r="FV17" s="252" t="s">
        <v>446</v>
      </c>
      <c r="FW17" s="252" t="s">
        <v>446</v>
      </c>
      <c r="FX17" s="252" t="s">
        <v>3455</v>
      </c>
      <c r="FY17" s="242">
        <v>44134</v>
      </c>
      <c r="FZ17" s="250" t="s">
        <v>4679</v>
      </c>
      <c r="GA17" s="250">
        <v>0</v>
      </c>
      <c r="GB17" s="250" t="s">
        <v>2074</v>
      </c>
      <c r="GC17" s="250" t="s">
        <v>660</v>
      </c>
      <c r="GD17" s="250">
        <v>2</v>
      </c>
      <c r="GE17" s="250" t="s">
        <v>3085</v>
      </c>
      <c r="GF17" s="250" t="s">
        <v>2075</v>
      </c>
      <c r="GG17" s="251">
        <v>44160</v>
      </c>
      <c r="GH17" s="249" t="s">
        <v>4680</v>
      </c>
      <c r="GI17" s="252">
        <v>2</v>
      </c>
      <c r="GJ17" s="252" t="s">
        <v>2074</v>
      </c>
      <c r="GK17" s="252" t="s">
        <v>660</v>
      </c>
      <c r="GL17" s="252">
        <v>2</v>
      </c>
      <c r="GM17" s="252" t="s">
        <v>3085</v>
      </c>
      <c r="GN17" s="252" t="s">
        <v>2075</v>
      </c>
      <c r="GO17" s="242">
        <v>44160</v>
      </c>
      <c r="GP17" s="250" t="s">
        <v>4681</v>
      </c>
      <c r="GQ17" s="250">
        <v>2</v>
      </c>
      <c r="GR17" s="250" t="s">
        <v>2074</v>
      </c>
      <c r="GS17" s="250" t="s">
        <v>660</v>
      </c>
      <c r="GT17" s="250">
        <v>2</v>
      </c>
      <c r="GU17" s="250" t="s">
        <v>3085</v>
      </c>
      <c r="GV17" s="250" t="s">
        <v>2075</v>
      </c>
      <c r="GW17" s="251">
        <v>44160</v>
      </c>
      <c r="GX17" s="249" t="s">
        <v>4682</v>
      </c>
      <c r="GY17" s="252">
        <v>3</v>
      </c>
      <c r="GZ17" s="252" t="s">
        <v>2074</v>
      </c>
      <c r="HA17" s="252" t="s">
        <v>660</v>
      </c>
      <c r="HB17" s="252">
        <v>2</v>
      </c>
      <c r="HC17" s="252" t="s">
        <v>3085</v>
      </c>
      <c r="HD17" s="252" t="s">
        <v>2075</v>
      </c>
      <c r="HE17" s="242">
        <v>44160</v>
      </c>
      <c r="HF17" s="250" t="s">
        <v>4683</v>
      </c>
      <c r="HG17" s="250">
        <v>0</v>
      </c>
      <c r="HH17" s="250" t="s">
        <v>2074</v>
      </c>
      <c r="HI17" s="250" t="s">
        <v>660</v>
      </c>
      <c r="HJ17" s="250">
        <v>2</v>
      </c>
      <c r="HK17" s="250" t="s">
        <v>3085</v>
      </c>
      <c r="HL17" s="250" t="s">
        <v>2075</v>
      </c>
      <c r="HM17" s="251">
        <v>44160</v>
      </c>
      <c r="HN17" s="249" t="s">
        <v>4684</v>
      </c>
      <c r="HO17" s="252">
        <v>2</v>
      </c>
      <c r="HP17" s="252" t="s">
        <v>2074</v>
      </c>
      <c r="HQ17" s="252" t="s">
        <v>660</v>
      </c>
      <c r="HR17" s="252">
        <v>2</v>
      </c>
      <c r="HS17" s="252" t="s">
        <v>3085</v>
      </c>
      <c r="HT17" s="252" t="s">
        <v>2075</v>
      </c>
      <c r="HU17" s="242">
        <v>44160</v>
      </c>
      <c r="HV17" s="250" t="s">
        <v>4685</v>
      </c>
      <c r="HW17" s="250">
        <v>3</v>
      </c>
      <c r="HX17" s="250" t="s">
        <v>2074</v>
      </c>
      <c r="HY17" s="250" t="s">
        <v>660</v>
      </c>
      <c r="HZ17" s="250">
        <v>2</v>
      </c>
      <c r="IA17" s="250" t="s">
        <v>3085</v>
      </c>
      <c r="IB17" s="250" t="s">
        <v>2075</v>
      </c>
      <c r="IC17" s="251">
        <v>44160</v>
      </c>
      <c r="ID17" s="249" t="s">
        <v>4686</v>
      </c>
      <c r="IE17" s="252">
        <v>0</v>
      </c>
      <c r="IF17" s="252" t="s">
        <v>2074</v>
      </c>
      <c r="IG17" s="252" t="s">
        <v>660</v>
      </c>
      <c r="IH17" s="252">
        <v>2</v>
      </c>
      <c r="II17" s="252" t="s">
        <v>3085</v>
      </c>
      <c r="IJ17" s="252" t="s">
        <v>2075</v>
      </c>
      <c r="IK17" s="242">
        <v>44160</v>
      </c>
      <c r="IL17" s="250" t="s">
        <v>4687</v>
      </c>
      <c r="IM17" s="250">
        <v>3</v>
      </c>
      <c r="IN17" s="250" t="s">
        <v>2074</v>
      </c>
      <c r="IO17" s="250" t="s">
        <v>660</v>
      </c>
      <c r="IP17" s="250">
        <v>2</v>
      </c>
      <c r="IQ17" s="250" t="s">
        <v>3085</v>
      </c>
      <c r="IR17" s="250" t="s">
        <v>2075</v>
      </c>
      <c r="IS17" s="251">
        <v>44160</v>
      </c>
    </row>
    <row r="18" spans="1:253" s="11" customFormat="1" ht="13.2" x14ac:dyDescent="0.25">
      <c r="A18" s="11" t="str">
        <f>Lists!B:B</f>
        <v>Complex in Burundi</v>
      </c>
      <c r="B18" s="11" t="str">
        <f>Lists!F:F</f>
        <v>Complex crisis</v>
      </c>
      <c r="C18" s="11" t="str">
        <f>Lists!C:C</f>
        <v>BDI001</v>
      </c>
      <c r="D18" s="11" t="str">
        <f>Lists!A:A</f>
        <v>Burundi</v>
      </c>
      <c r="E18" s="11" t="str">
        <f>Lists!D:D</f>
        <v>BDI</v>
      </c>
      <c r="F18" s="11" t="s">
        <v>4688</v>
      </c>
      <c r="G18" s="240">
        <v>11891000</v>
      </c>
      <c r="H18" s="241" t="s">
        <v>3121</v>
      </c>
      <c r="I18" s="241" t="s">
        <v>660</v>
      </c>
      <c r="J18" s="241">
        <v>2</v>
      </c>
      <c r="K18" s="241" t="s">
        <v>3305</v>
      </c>
      <c r="L18" s="241" t="s">
        <v>3306</v>
      </c>
      <c r="M18" s="242">
        <v>44110</v>
      </c>
      <c r="N18" s="249" t="s">
        <v>4689</v>
      </c>
      <c r="O18" s="244">
        <v>25680</v>
      </c>
      <c r="P18" s="244" t="s">
        <v>3122</v>
      </c>
      <c r="Q18" s="244" t="s">
        <v>661</v>
      </c>
      <c r="R18" s="244">
        <v>1</v>
      </c>
      <c r="S18" s="244" t="s">
        <v>3308</v>
      </c>
      <c r="T18" s="244" t="s">
        <v>3307</v>
      </c>
      <c r="U18" s="245">
        <v>44110</v>
      </c>
      <c r="V18" s="249" t="s">
        <v>4690</v>
      </c>
      <c r="W18" s="241">
        <v>11657000</v>
      </c>
      <c r="X18" s="241" t="s">
        <v>3504</v>
      </c>
      <c r="Y18" s="241" t="s">
        <v>660</v>
      </c>
      <c r="Z18" s="241">
        <v>2</v>
      </c>
      <c r="AA18" s="241" t="s">
        <v>3503</v>
      </c>
      <c r="AB18" s="241" t="s">
        <v>3207</v>
      </c>
      <c r="AC18" s="242">
        <v>44134</v>
      </c>
      <c r="AD18" s="249" t="s">
        <v>4691</v>
      </c>
      <c r="AE18" s="246">
        <v>5289000</v>
      </c>
      <c r="AF18" s="246" t="s">
        <v>3504</v>
      </c>
      <c r="AG18" s="246" t="s">
        <v>660</v>
      </c>
      <c r="AH18" s="246">
        <v>2</v>
      </c>
      <c r="AI18" s="246" t="s">
        <v>3498</v>
      </c>
      <c r="AJ18" s="246" t="s">
        <v>3207</v>
      </c>
      <c r="AK18" s="247">
        <v>44134</v>
      </c>
      <c r="AL18" s="249" t="s">
        <v>4692</v>
      </c>
      <c r="AM18" s="241">
        <v>503000</v>
      </c>
      <c r="AN18" s="241" t="s">
        <v>3620</v>
      </c>
      <c r="AO18" s="241" t="s">
        <v>660</v>
      </c>
      <c r="AP18" s="241">
        <v>2</v>
      </c>
      <c r="AQ18" s="241" t="s">
        <v>3621</v>
      </c>
      <c r="AR18" s="241" t="s">
        <v>3510</v>
      </c>
      <c r="AS18" s="242">
        <v>44161</v>
      </c>
      <c r="AT18" s="250" t="s">
        <v>4693</v>
      </c>
      <c r="AU18" s="246" t="s">
        <v>446</v>
      </c>
      <c r="AV18" s="246" t="s">
        <v>446</v>
      </c>
      <c r="AW18" s="246" t="s">
        <v>446</v>
      </c>
      <c r="AX18" s="246" t="s">
        <v>446</v>
      </c>
      <c r="AY18" s="246" t="s">
        <v>1500</v>
      </c>
      <c r="AZ18" s="246" t="s">
        <v>446</v>
      </c>
      <c r="BA18" s="247">
        <v>43676</v>
      </c>
      <c r="BB18" s="249" t="s">
        <v>4694</v>
      </c>
      <c r="BC18" s="241">
        <v>70187</v>
      </c>
      <c r="BD18" s="241" t="s">
        <v>1147</v>
      </c>
      <c r="BE18" s="241" t="s">
        <v>660</v>
      </c>
      <c r="BF18" s="241">
        <v>2</v>
      </c>
      <c r="BG18" s="241" t="s">
        <v>1205</v>
      </c>
      <c r="BH18" s="241" t="s">
        <v>1149</v>
      </c>
      <c r="BI18" s="242">
        <v>43523</v>
      </c>
      <c r="BJ18" s="250" t="s">
        <v>4695</v>
      </c>
      <c r="BK18" s="250">
        <v>226</v>
      </c>
      <c r="BL18" s="250" t="s">
        <v>3622</v>
      </c>
      <c r="BM18" s="250" t="s">
        <v>660</v>
      </c>
      <c r="BN18" s="250">
        <v>2</v>
      </c>
      <c r="BO18" s="250" t="s">
        <v>3623</v>
      </c>
      <c r="BP18" s="246" t="s">
        <v>2169</v>
      </c>
      <c r="BQ18" s="251">
        <v>44161</v>
      </c>
      <c r="BR18" s="249" t="s">
        <v>4696</v>
      </c>
      <c r="BS18" s="252" t="s">
        <v>446</v>
      </c>
      <c r="BT18" s="252">
        <v>0</v>
      </c>
      <c r="BU18" s="252" t="s">
        <v>660</v>
      </c>
      <c r="BV18" s="252">
        <v>2</v>
      </c>
      <c r="BW18" s="252" t="s">
        <v>1206</v>
      </c>
      <c r="BX18" s="252">
        <v>0</v>
      </c>
      <c r="BY18" s="242">
        <v>43523</v>
      </c>
      <c r="BZ18" s="250" t="s">
        <v>4697</v>
      </c>
      <c r="CA18" s="250" t="s">
        <v>446</v>
      </c>
      <c r="CB18" s="250" t="s">
        <v>446</v>
      </c>
      <c r="CC18" s="250" t="s">
        <v>446</v>
      </c>
      <c r="CD18" s="250" t="s">
        <v>446</v>
      </c>
      <c r="CE18" s="250" t="s">
        <v>1206</v>
      </c>
      <c r="CF18" s="250" t="s">
        <v>446</v>
      </c>
      <c r="CG18" s="251">
        <v>43523</v>
      </c>
      <c r="CH18" s="249" t="s">
        <v>4698</v>
      </c>
      <c r="CI18" s="250" t="e">
        <v>#N/A</v>
      </c>
      <c r="CJ18" s="250" t="e">
        <v>#N/A</v>
      </c>
      <c r="CK18" s="250" t="e">
        <v>#N/A</v>
      </c>
      <c r="CL18" s="250" t="e">
        <v>#N/A</v>
      </c>
      <c r="CM18" s="250" t="e">
        <v>#N/A</v>
      </c>
      <c r="CN18" s="250" t="e">
        <v>#N/A</v>
      </c>
      <c r="CO18" s="253" t="e">
        <v>#N/A</v>
      </c>
      <c r="CP18" s="250" t="s">
        <v>4699</v>
      </c>
      <c r="CQ18" s="252">
        <v>444</v>
      </c>
      <c r="CR18" s="252" t="s">
        <v>1021</v>
      </c>
      <c r="CS18" s="252" t="s">
        <v>660</v>
      </c>
      <c r="CT18" s="252">
        <v>2</v>
      </c>
      <c r="CU18" s="252" t="s">
        <v>1207</v>
      </c>
      <c r="CV18" s="252" t="s">
        <v>1022</v>
      </c>
      <c r="CW18" s="242">
        <v>43523</v>
      </c>
      <c r="CX18" s="250" t="s">
        <v>4700</v>
      </c>
      <c r="CY18" s="246">
        <v>1334000</v>
      </c>
      <c r="CZ18" s="246" t="s">
        <v>3504</v>
      </c>
      <c r="DA18" s="246" t="s">
        <v>660</v>
      </c>
      <c r="DB18" s="246">
        <v>2</v>
      </c>
      <c r="DC18" s="246" t="s">
        <v>3499</v>
      </c>
      <c r="DD18" s="246" t="s">
        <v>3207</v>
      </c>
      <c r="DE18" s="248">
        <v>44134</v>
      </c>
      <c r="DF18" s="249" t="s">
        <v>4701</v>
      </c>
      <c r="DG18" s="241">
        <v>6368000</v>
      </c>
      <c r="DH18" s="252" t="s">
        <v>3504</v>
      </c>
      <c r="DI18" s="252" t="s">
        <v>660</v>
      </c>
      <c r="DJ18" s="252">
        <v>2</v>
      </c>
      <c r="DK18" s="252" t="s">
        <v>3499</v>
      </c>
      <c r="DL18" s="252" t="s">
        <v>3207</v>
      </c>
      <c r="DM18" s="242">
        <v>44134</v>
      </c>
      <c r="DN18" s="250" t="s">
        <v>4702</v>
      </c>
      <c r="DO18" s="246">
        <v>3955000</v>
      </c>
      <c r="DP18" s="250" t="s">
        <v>3504</v>
      </c>
      <c r="DQ18" s="250" t="s">
        <v>660</v>
      </c>
      <c r="DR18" s="250">
        <v>2</v>
      </c>
      <c r="DS18" s="250" t="s">
        <v>3499</v>
      </c>
      <c r="DT18" s="250" t="s">
        <v>3207</v>
      </c>
      <c r="DU18" s="251">
        <v>44134</v>
      </c>
      <c r="DV18" s="249" t="s">
        <v>4703</v>
      </c>
      <c r="DW18" s="241">
        <v>1206000</v>
      </c>
      <c r="DX18" s="252" t="s">
        <v>3504</v>
      </c>
      <c r="DY18" s="252" t="s">
        <v>660</v>
      </c>
      <c r="DZ18" s="252">
        <v>2</v>
      </c>
      <c r="EA18" s="252" t="s">
        <v>3499</v>
      </c>
      <c r="EB18" s="252" t="s">
        <v>3207</v>
      </c>
      <c r="EC18" s="242">
        <v>44134</v>
      </c>
      <c r="ED18" s="250" t="s">
        <v>4704</v>
      </c>
      <c r="EE18" s="246">
        <v>128000</v>
      </c>
      <c r="EF18" s="250" t="s">
        <v>3504</v>
      </c>
      <c r="EG18" s="250" t="s">
        <v>660</v>
      </c>
      <c r="EH18" s="250">
        <v>2</v>
      </c>
      <c r="EI18" s="250" t="s">
        <v>3499</v>
      </c>
      <c r="EJ18" s="250" t="s">
        <v>3207</v>
      </c>
      <c r="EK18" s="251">
        <v>44134</v>
      </c>
      <c r="EL18" s="249" t="s">
        <v>4705</v>
      </c>
      <c r="EM18" s="241">
        <v>0</v>
      </c>
      <c r="EN18" s="252" t="s">
        <v>3504</v>
      </c>
      <c r="EO18" s="252" t="s">
        <v>660</v>
      </c>
      <c r="EP18" s="252">
        <v>2</v>
      </c>
      <c r="EQ18" s="252" t="s">
        <v>3499</v>
      </c>
      <c r="ER18" s="252" t="s">
        <v>3207</v>
      </c>
      <c r="ES18" s="242">
        <v>44134</v>
      </c>
      <c r="ET18" s="250" t="s">
        <v>4706</v>
      </c>
      <c r="EU18" s="250">
        <v>227</v>
      </c>
      <c r="EV18" s="250" t="s">
        <v>3624</v>
      </c>
      <c r="EW18" s="250" t="s">
        <v>660</v>
      </c>
      <c r="EX18" s="250">
        <v>2</v>
      </c>
      <c r="EY18" s="250" t="s">
        <v>3623</v>
      </c>
      <c r="EZ18" s="250" t="s">
        <v>2169</v>
      </c>
      <c r="FA18" s="251">
        <v>44161</v>
      </c>
      <c r="FB18" s="249" t="s">
        <v>4707</v>
      </c>
      <c r="FC18" s="252">
        <v>5</v>
      </c>
      <c r="FD18" s="252">
        <v>0</v>
      </c>
      <c r="FE18" s="252" t="s">
        <v>660</v>
      </c>
      <c r="FF18" s="252">
        <v>2</v>
      </c>
      <c r="FG18" s="252" t="s">
        <v>1208</v>
      </c>
      <c r="FH18" s="252">
        <v>0</v>
      </c>
      <c r="FI18" s="242">
        <v>43523</v>
      </c>
      <c r="FJ18" s="249" t="s">
        <v>4708</v>
      </c>
      <c r="FK18" s="250" t="s">
        <v>446</v>
      </c>
      <c r="FL18" s="250">
        <v>0</v>
      </c>
      <c r="FM18" s="250" t="s">
        <v>660</v>
      </c>
      <c r="FN18" s="250">
        <v>2</v>
      </c>
      <c r="FO18" s="250">
        <v>0</v>
      </c>
      <c r="FP18" s="246">
        <v>0</v>
      </c>
      <c r="FQ18" s="247">
        <v>43523</v>
      </c>
      <c r="FR18" s="249" t="s">
        <v>4709</v>
      </c>
      <c r="FS18" s="252" t="s">
        <v>446</v>
      </c>
      <c r="FT18" s="252">
        <v>0</v>
      </c>
      <c r="FU18" s="252" t="s">
        <v>660</v>
      </c>
      <c r="FV18" s="252">
        <v>2</v>
      </c>
      <c r="FW18" s="252">
        <v>0</v>
      </c>
      <c r="FX18" s="252">
        <v>0</v>
      </c>
      <c r="FY18" s="242">
        <v>43523</v>
      </c>
      <c r="FZ18" s="250" t="s">
        <v>4710</v>
      </c>
      <c r="GA18" s="250">
        <v>1</v>
      </c>
      <c r="GB18" s="250" t="s">
        <v>3625</v>
      </c>
      <c r="GC18" s="250" t="s">
        <v>660</v>
      </c>
      <c r="GD18" s="250">
        <v>2</v>
      </c>
      <c r="GE18" s="250" t="s">
        <v>3085</v>
      </c>
      <c r="GF18" s="250" t="s">
        <v>2075</v>
      </c>
      <c r="GG18" s="251">
        <v>44161</v>
      </c>
      <c r="GH18" s="249" t="s">
        <v>4711</v>
      </c>
      <c r="GI18" s="252">
        <v>2</v>
      </c>
      <c r="GJ18" s="252" t="s">
        <v>3625</v>
      </c>
      <c r="GK18" s="252" t="s">
        <v>660</v>
      </c>
      <c r="GL18" s="252">
        <v>2</v>
      </c>
      <c r="GM18" s="252" t="s">
        <v>3085</v>
      </c>
      <c r="GN18" s="252" t="s">
        <v>2075</v>
      </c>
      <c r="GO18" s="242">
        <v>44161</v>
      </c>
      <c r="GP18" s="250" t="s">
        <v>4712</v>
      </c>
      <c r="GQ18" s="250">
        <v>2</v>
      </c>
      <c r="GR18" s="250" t="s">
        <v>3625</v>
      </c>
      <c r="GS18" s="250" t="s">
        <v>660</v>
      </c>
      <c r="GT18" s="250">
        <v>2</v>
      </c>
      <c r="GU18" s="250" t="s">
        <v>3085</v>
      </c>
      <c r="GV18" s="250" t="s">
        <v>2075</v>
      </c>
      <c r="GW18" s="251">
        <v>44161</v>
      </c>
      <c r="GX18" s="249" t="s">
        <v>4713</v>
      </c>
      <c r="GY18" s="252">
        <v>0</v>
      </c>
      <c r="GZ18" s="252" t="s">
        <v>3625</v>
      </c>
      <c r="HA18" s="252" t="s">
        <v>660</v>
      </c>
      <c r="HB18" s="252">
        <v>2</v>
      </c>
      <c r="HC18" s="252" t="s">
        <v>3085</v>
      </c>
      <c r="HD18" s="252" t="s">
        <v>2075</v>
      </c>
      <c r="HE18" s="242">
        <v>44161</v>
      </c>
      <c r="HF18" s="250" t="s">
        <v>4714</v>
      </c>
      <c r="HG18" s="250">
        <v>2</v>
      </c>
      <c r="HH18" s="250" t="s">
        <v>3625</v>
      </c>
      <c r="HI18" s="250" t="s">
        <v>660</v>
      </c>
      <c r="HJ18" s="250">
        <v>2</v>
      </c>
      <c r="HK18" s="250" t="s">
        <v>3085</v>
      </c>
      <c r="HL18" s="250" t="s">
        <v>2075</v>
      </c>
      <c r="HM18" s="251">
        <v>44161</v>
      </c>
      <c r="HN18" s="249" t="s">
        <v>4715</v>
      </c>
      <c r="HO18" s="252">
        <v>0</v>
      </c>
      <c r="HP18" s="252" t="s">
        <v>3625</v>
      </c>
      <c r="HQ18" s="252" t="s">
        <v>660</v>
      </c>
      <c r="HR18" s="252">
        <v>2</v>
      </c>
      <c r="HS18" s="252" t="s">
        <v>3085</v>
      </c>
      <c r="HT18" s="252" t="s">
        <v>2075</v>
      </c>
      <c r="HU18" s="242">
        <v>44161</v>
      </c>
      <c r="HV18" s="250" t="s">
        <v>4716</v>
      </c>
      <c r="HW18" s="250">
        <v>1</v>
      </c>
      <c r="HX18" s="250" t="s">
        <v>3625</v>
      </c>
      <c r="HY18" s="250" t="s">
        <v>660</v>
      </c>
      <c r="HZ18" s="250">
        <v>2</v>
      </c>
      <c r="IA18" s="250" t="s">
        <v>3085</v>
      </c>
      <c r="IB18" s="250" t="s">
        <v>2075</v>
      </c>
      <c r="IC18" s="251">
        <v>44161</v>
      </c>
      <c r="ID18" s="249" t="s">
        <v>4717</v>
      </c>
      <c r="IE18" s="252">
        <v>0</v>
      </c>
      <c r="IF18" s="252" t="s">
        <v>3625</v>
      </c>
      <c r="IG18" s="252" t="s">
        <v>660</v>
      </c>
      <c r="IH18" s="252">
        <v>2</v>
      </c>
      <c r="II18" s="252" t="s">
        <v>3085</v>
      </c>
      <c r="IJ18" s="252" t="s">
        <v>2075</v>
      </c>
      <c r="IK18" s="242">
        <v>44161</v>
      </c>
      <c r="IL18" s="250" t="s">
        <v>4718</v>
      </c>
      <c r="IM18" s="250">
        <v>2</v>
      </c>
      <c r="IN18" s="250" t="s">
        <v>3625</v>
      </c>
      <c r="IO18" s="250" t="s">
        <v>660</v>
      </c>
      <c r="IP18" s="250">
        <v>2</v>
      </c>
      <c r="IQ18" s="250" t="s">
        <v>3085</v>
      </c>
      <c r="IR18" s="250" t="s">
        <v>2075</v>
      </c>
      <c r="IS18" s="251">
        <v>44161</v>
      </c>
    </row>
    <row r="19" spans="1:253" s="11" customFormat="1" ht="13.2" x14ac:dyDescent="0.25">
      <c r="A19" s="11" t="str">
        <f>Lists!B:B</f>
        <v>Multiple crises in Cameroon</v>
      </c>
      <c r="B19" s="11" t="str">
        <f>Lists!F:F</f>
        <v>Multiple crises country</v>
      </c>
      <c r="C19" s="11" t="str">
        <f>Lists!C:C</f>
        <v>CMR001</v>
      </c>
      <c r="D19" s="11" t="str">
        <f>Lists!A:A</f>
        <v>Cameroon</v>
      </c>
      <c r="E19" s="11" t="str">
        <f>Lists!D:D</f>
        <v>CMR</v>
      </c>
      <c r="F19" s="11" t="s">
        <v>4719</v>
      </c>
      <c r="G19" s="240">
        <v>25876000</v>
      </c>
      <c r="H19" s="241" t="s">
        <v>1998</v>
      </c>
      <c r="I19" s="241" t="s">
        <v>660</v>
      </c>
      <c r="J19" s="241">
        <v>2</v>
      </c>
      <c r="K19" s="241" t="s">
        <v>3759</v>
      </c>
      <c r="L19" s="241" t="s">
        <v>3758</v>
      </c>
      <c r="M19" s="242">
        <v>44165</v>
      </c>
      <c r="N19" s="249" t="s">
        <v>4720</v>
      </c>
      <c r="O19" s="244">
        <v>283816</v>
      </c>
      <c r="P19" s="244" t="s">
        <v>933</v>
      </c>
      <c r="Q19" s="244" t="s">
        <v>661</v>
      </c>
      <c r="R19" s="244">
        <v>1</v>
      </c>
      <c r="S19" s="244" t="s">
        <v>1577</v>
      </c>
      <c r="T19" s="244" t="s">
        <v>936</v>
      </c>
      <c r="U19" s="245">
        <v>43697</v>
      </c>
      <c r="V19" s="249" t="s">
        <v>4721</v>
      </c>
      <c r="W19" s="241">
        <v>10316000</v>
      </c>
      <c r="X19" s="241" t="s">
        <v>3517</v>
      </c>
      <c r="Y19" s="241" t="s">
        <v>660</v>
      </c>
      <c r="Z19" s="241">
        <v>2</v>
      </c>
      <c r="AA19" s="241" t="s">
        <v>1652</v>
      </c>
      <c r="AB19" s="241" t="s">
        <v>3519</v>
      </c>
      <c r="AC19" s="242">
        <v>44134</v>
      </c>
      <c r="AD19" s="249" t="s">
        <v>4722</v>
      </c>
      <c r="AE19" s="246">
        <v>5567000</v>
      </c>
      <c r="AF19" s="246" t="s">
        <v>3518</v>
      </c>
      <c r="AG19" s="246" t="s">
        <v>660</v>
      </c>
      <c r="AH19" s="246">
        <v>2</v>
      </c>
      <c r="AI19" s="246" t="s">
        <v>3516</v>
      </c>
      <c r="AJ19" s="246" t="s">
        <v>3520</v>
      </c>
      <c r="AK19" s="247">
        <v>44134</v>
      </c>
      <c r="AL19" s="249" t="s">
        <v>4723</v>
      </c>
      <c r="AM19" s="241">
        <v>1981000</v>
      </c>
      <c r="AN19" s="241" t="s">
        <v>3760</v>
      </c>
      <c r="AO19" s="241" t="s">
        <v>660</v>
      </c>
      <c r="AP19" s="241">
        <v>2</v>
      </c>
      <c r="AQ19" s="241" t="s">
        <v>3762</v>
      </c>
      <c r="AR19" s="241" t="s">
        <v>3761</v>
      </c>
      <c r="AS19" s="242">
        <v>44165</v>
      </c>
      <c r="AT19" s="250" t="s">
        <v>4724</v>
      </c>
      <c r="AU19" s="246">
        <v>150</v>
      </c>
      <c r="AV19" s="246" t="s">
        <v>1364</v>
      </c>
      <c r="AW19" s="246" t="s">
        <v>660</v>
      </c>
      <c r="AX19" s="246">
        <v>2</v>
      </c>
      <c r="AY19" s="246" t="s">
        <v>1365</v>
      </c>
      <c r="AZ19" s="246" t="s">
        <v>937</v>
      </c>
      <c r="BA19" s="247">
        <v>43584</v>
      </c>
      <c r="BB19" s="249" t="s">
        <v>4725</v>
      </c>
      <c r="BC19" s="241" t="s">
        <v>446</v>
      </c>
      <c r="BD19" s="241" t="s">
        <v>1486</v>
      </c>
      <c r="BE19" s="241" t="s">
        <v>446</v>
      </c>
      <c r="BF19" s="241" t="s">
        <v>446</v>
      </c>
      <c r="BG19" s="241" t="s">
        <v>1488</v>
      </c>
      <c r="BH19" s="241" t="s">
        <v>1487</v>
      </c>
      <c r="BI19" s="242">
        <v>43642</v>
      </c>
      <c r="BJ19" s="250" t="s">
        <v>4726</v>
      </c>
      <c r="BK19" s="250">
        <v>643</v>
      </c>
      <c r="BL19" s="250" t="s">
        <v>3622</v>
      </c>
      <c r="BM19" s="250" t="s">
        <v>660</v>
      </c>
      <c r="BN19" s="250">
        <v>2</v>
      </c>
      <c r="BO19" s="250" t="s">
        <v>3763</v>
      </c>
      <c r="BP19" s="246" t="s">
        <v>2169</v>
      </c>
      <c r="BQ19" s="251">
        <v>44165</v>
      </c>
      <c r="BR19" s="249" t="s">
        <v>4727</v>
      </c>
      <c r="BS19" s="252" t="s">
        <v>446</v>
      </c>
      <c r="BT19" s="252" t="s">
        <v>446</v>
      </c>
      <c r="BU19" s="252" t="s">
        <v>446</v>
      </c>
      <c r="BV19" s="252" t="s">
        <v>446</v>
      </c>
      <c r="BW19" s="252" t="s">
        <v>1576</v>
      </c>
      <c r="BX19" s="252" t="s">
        <v>446</v>
      </c>
      <c r="BY19" s="242">
        <v>43697</v>
      </c>
      <c r="BZ19" s="250" t="s">
        <v>4728</v>
      </c>
      <c r="CA19" s="250" t="s">
        <v>446</v>
      </c>
      <c r="CB19" s="250" t="s">
        <v>446</v>
      </c>
      <c r="CC19" s="250" t="s">
        <v>446</v>
      </c>
      <c r="CD19" s="250" t="s">
        <v>446</v>
      </c>
      <c r="CE19" s="250" t="s">
        <v>1576</v>
      </c>
      <c r="CF19" s="250" t="s">
        <v>446</v>
      </c>
      <c r="CG19" s="251">
        <v>43697</v>
      </c>
      <c r="CH19" s="249" t="s">
        <v>4729</v>
      </c>
      <c r="CI19" s="250" t="e">
        <v>#N/A</v>
      </c>
      <c r="CJ19" s="250" t="e">
        <v>#N/A</v>
      </c>
      <c r="CK19" s="250" t="e">
        <v>#N/A</v>
      </c>
      <c r="CL19" s="250" t="e">
        <v>#N/A</v>
      </c>
      <c r="CM19" s="250" t="e">
        <v>#N/A</v>
      </c>
      <c r="CN19" s="250" t="e">
        <v>#N/A</v>
      </c>
      <c r="CO19" s="253" t="e">
        <v>#N/A</v>
      </c>
      <c r="CP19" s="250" t="s">
        <v>4730</v>
      </c>
      <c r="CQ19" s="252" t="s">
        <v>446</v>
      </c>
      <c r="CR19" s="252" t="s">
        <v>446</v>
      </c>
      <c r="CS19" s="252" t="s">
        <v>446</v>
      </c>
      <c r="CT19" s="252" t="s">
        <v>446</v>
      </c>
      <c r="CU19" s="252" t="s">
        <v>1576</v>
      </c>
      <c r="CV19" s="252" t="s">
        <v>446</v>
      </c>
      <c r="CW19" s="242">
        <v>43697</v>
      </c>
      <c r="CX19" s="250" t="s">
        <v>4731</v>
      </c>
      <c r="CY19" s="246">
        <v>1728000</v>
      </c>
      <c r="CZ19" s="246" t="s">
        <v>2659</v>
      </c>
      <c r="DA19" s="246" t="s">
        <v>660</v>
      </c>
      <c r="DB19" s="246">
        <v>2</v>
      </c>
      <c r="DC19" s="246" t="s">
        <v>1738</v>
      </c>
      <c r="DD19" s="246" t="s">
        <v>3377</v>
      </c>
      <c r="DE19" s="248">
        <v>44069</v>
      </c>
      <c r="DF19" s="249" t="s">
        <v>4732</v>
      </c>
      <c r="DG19" s="241">
        <v>5124000</v>
      </c>
      <c r="DH19" s="252" t="s">
        <v>2659</v>
      </c>
      <c r="DI19" s="252" t="s">
        <v>660</v>
      </c>
      <c r="DJ19" s="252">
        <v>2</v>
      </c>
      <c r="DK19" s="252" t="s">
        <v>1738</v>
      </c>
      <c r="DL19" s="252" t="s">
        <v>3377</v>
      </c>
      <c r="DM19" s="242">
        <v>44069</v>
      </c>
      <c r="DN19" s="250" t="s">
        <v>4733</v>
      </c>
      <c r="DO19" s="246">
        <v>3855000</v>
      </c>
      <c r="DP19" s="250" t="s">
        <v>2659</v>
      </c>
      <c r="DQ19" s="250" t="s">
        <v>660</v>
      </c>
      <c r="DR19" s="250">
        <v>2</v>
      </c>
      <c r="DS19" s="250" t="s">
        <v>1738</v>
      </c>
      <c r="DT19" s="250" t="s">
        <v>3377</v>
      </c>
      <c r="DU19" s="251">
        <v>44069</v>
      </c>
      <c r="DV19" s="249" t="s">
        <v>4734</v>
      </c>
      <c r="DW19" s="241">
        <v>1543000</v>
      </c>
      <c r="DX19" s="252" t="s">
        <v>2659</v>
      </c>
      <c r="DY19" s="252" t="s">
        <v>660</v>
      </c>
      <c r="DZ19" s="252">
        <v>2</v>
      </c>
      <c r="EA19" s="252" t="s">
        <v>1738</v>
      </c>
      <c r="EB19" s="252" t="s">
        <v>3377</v>
      </c>
      <c r="EC19" s="242">
        <v>44069</v>
      </c>
      <c r="ED19" s="250" t="s">
        <v>4735</v>
      </c>
      <c r="EE19" s="246">
        <v>185000</v>
      </c>
      <c r="EF19" s="250" t="s">
        <v>2659</v>
      </c>
      <c r="EG19" s="250" t="s">
        <v>660</v>
      </c>
      <c r="EH19" s="250">
        <v>2</v>
      </c>
      <c r="EI19" s="250" t="s">
        <v>1738</v>
      </c>
      <c r="EJ19" s="250" t="s">
        <v>3377</v>
      </c>
      <c r="EK19" s="251">
        <v>44069</v>
      </c>
      <c r="EL19" s="249" t="s">
        <v>4736</v>
      </c>
      <c r="EM19" s="241">
        <v>0</v>
      </c>
      <c r="EN19" s="252" t="s">
        <v>2659</v>
      </c>
      <c r="EO19" s="252" t="s">
        <v>660</v>
      </c>
      <c r="EP19" s="252">
        <v>2</v>
      </c>
      <c r="EQ19" s="252" t="s">
        <v>1738</v>
      </c>
      <c r="ER19" s="252" t="s">
        <v>3377</v>
      </c>
      <c r="ES19" s="242">
        <v>44069</v>
      </c>
      <c r="ET19" s="250" t="s">
        <v>4737</v>
      </c>
      <c r="EU19" s="250">
        <v>643</v>
      </c>
      <c r="EV19" s="250" t="s">
        <v>3622</v>
      </c>
      <c r="EW19" s="250" t="s">
        <v>660</v>
      </c>
      <c r="EX19" s="250">
        <v>2</v>
      </c>
      <c r="EY19" s="250" t="s">
        <v>3763</v>
      </c>
      <c r="EZ19" s="250" t="s">
        <v>2169</v>
      </c>
      <c r="FA19" s="251">
        <v>44165</v>
      </c>
      <c r="FB19" s="249" t="s">
        <v>4738</v>
      </c>
      <c r="FC19" s="252">
        <v>5</v>
      </c>
      <c r="FD19" s="252">
        <v>0</v>
      </c>
      <c r="FE19" s="252" t="s">
        <v>660</v>
      </c>
      <c r="FF19" s="252">
        <v>2</v>
      </c>
      <c r="FG19" s="252" t="s">
        <v>938</v>
      </c>
      <c r="FH19" s="252">
        <v>0</v>
      </c>
      <c r="FI19" s="242">
        <v>43509</v>
      </c>
      <c r="FJ19" s="249" t="s">
        <v>4739</v>
      </c>
      <c r="FK19" s="250" t="s">
        <v>446</v>
      </c>
      <c r="FL19" s="250">
        <v>0</v>
      </c>
      <c r="FM19" s="250" t="s">
        <v>660</v>
      </c>
      <c r="FN19" s="250">
        <v>2</v>
      </c>
      <c r="FO19" s="250">
        <v>0</v>
      </c>
      <c r="FP19" s="246">
        <v>0</v>
      </c>
      <c r="FQ19" s="247">
        <v>43509</v>
      </c>
      <c r="FR19" s="249" t="s">
        <v>4740</v>
      </c>
      <c r="FS19" s="252" t="s">
        <v>446</v>
      </c>
      <c r="FT19" s="252" t="s">
        <v>446</v>
      </c>
      <c r="FU19" s="252" t="s">
        <v>446</v>
      </c>
      <c r="FV19" s="252" t="s">
        <v>446</v>
      </c>
      <c r="FW19" s="252" t="s">
        <v>1576</v>
      </c>
      <c r="FX19" s="252" t="s">
        <v>446</v>
      </c>
      <c r="FY19" s="242">
        <v>43697</v>
      </c>
      <c r="FZ19" s="250" t="s">
        <v>4741</v>
      </c>
      <c r="GA19" s="250">
        <v>0</v>
      </c>
      <c r="GB19" s="250" t="s">
        <v>3625</v>
      </c>
      <c r="GC19" s="250" t="s">
        <v>660</v>
      </c>
      <c r="GD19" s="250">
        <v>2</v>
      </c>
      <c r="GE19" s="250" t="s">
        <v>3085</v>
      </c>
      <c r="GF19" s="250" t="s">
        <v>2075</v>
      </c>
      <c r="GG19" s="251">
        <v>44161</v>
      </c>
      <c r="GH19" s="249" t="s">
        <v>4742</v>
      </c>
      <c r="GI19" s="252">
        <v>3</v>
      </c>
      <c r="GJ19" s="252" t="s">
        <v>3625</v>
      </c>
      <c r="GK19" s="252" t="s">
        <v>660</v>
      </c>
      <c r="GL19" s="252">
        <v>2</v>
      </c>
      <c r="GM19" s="252" t="s">
        <v>3085</v>
      </c>
      <c r="GN19" s="252" t="s">
        <v>2075</v>
      </c>
      <c r="GO19" s="242">
        <v>44161</v>
      </c>
      <c r="GP19" s="250" t="s">
        <v>4743</v>
      </c>
      <c r="GQ19" s="250">
        <v>3</v>
      </c>
      <c r="GR19" s="250" t="s">
        <v>3625</v>
      </c>
      <c r="GS19" s="250" t="s">
        <v>660</v>
      </c>
      <c r="GT19" s="250">
        <v>2</v>
      </c>
      <c r="GU19" s="250" t="s">
        <v>3085</v>
      </c>
      <c r="GV19" s="250" t="s">
        <v>2075</v>
      </c>
      <c r="GW19" s="251">
        <v>44161</v>
      </c>
      <c r="GX19" s="249" t="s">
        <v>4744</v>
      </c>
      <c r="GY19" s="252">
        <v>2</v>
      </c>
      <c r="GZ19" s="252" t="s">
        <v>3625</v>
      </c>
      <c r="HA19" s="252" t="s">
        <v>660</v>
      </c>
      <c r="HB19" s="252">
        <v>2</v>
      </c>
      <c r="HC19" s="252" t="s">
        <v>3085</v>
      </c>
      <c r="HD19" s="252" t="s">
        <v>2075</v>
      </c>
      <c r="HE19" s="242">
        <v>44161</v>
      </c>
      <c r="HF19" s="250" t="s">
        <v>4745</v>
      </c>
      <c r="HG19" s="250">
        <v>1</v>
      </c>
      <c r="HH19" s="250" t="s">
        <v>3625</v>
      </c>
      <c r="HI19" s="250" t="s">
        <v>660</v>
      </c>
      <c r="HJ19" s="250">
        <v>2</v>
      </c>
      <c r="HK19" s="250" t="s">
        <v>3085</v>
      </c>
      <c r="HL19" s="250" t="s">
        <v>2075</v>
      </c>
      <c r="HM19" s="251">
        <v>44161</v>
      </c>
      <c r="HN19" s="249" t="s">
        <v>4746</v>
      </c>
      <c r="HO19" s="252">
        <v>2</v>
      </c>
      <c r="HP19" s="252" t="s">
        <v>3625</v>
      </c>
      <c r="HQ19" s="252" t="s">
        <v>660</v>
      </c>
      <c r="HR19" s="252">
        <v>2</v>
      </c>
      <c r="HS19" s="252" t="s">
        <v>3085</v>
      </c>
      <c r="HT19" s="252" t="s">
        <v>2075</v>
      </c>
      <c r="HU19" s="242">
        <v>44161</v>
      </c>
      <c r="HV19" s="250" t="s">
        <v>4747</v>
      </c>
      <c r="HW19" s="250">
        <v>3</v>
      </c>
      <c r="HX19" s="250" t="s">
        <v>3625</v>
      </c>
      <c r="HY19" s="250" t="s">
        <v>660</v>
      </c>
      <c r="HZ19" s="250">
        <v>2</v>
      </c>
      <c r="IA19" s="250" t="s">
        <v>3085</v>
      </c>
      <c r="IB19" s="250" t="s">
        <v>2075</v>
      </c>
      <c r="IC19" s="251">
        <v>44161</v>
      </c>
      <c r="ID19" s="249" t="s">
        <v>4748</v>
      </c>
      <c r="IE19" s="252">
        <v>1</v>
      </c>
      <c r="IF19" s="252" t="s">
        <v>3625</v>
      </c>
      <c r="IG19" s="252" t="s">
        <v>660</v>
      </c>
      <c r="IH19" s="252">
        <v>2</v>
      </c>
      <c r="II19" s="252" t="s">
        <v>3085</v>
      </c>
      <c r="IJ19" s="252" t="s">
        <v>2075</v>
      </c>
      <c r="IK19" s="242">
        <v>44161</v>
      </c>
      <c r="IL19" s="250" t="s">
        <v>4749</v>
      </c>
      <c r="IM19" s="250">
        <v>2</v>
      </c>
      <c r="IN19" s="250" t="s">
        <v>3625</v>
      </c>
      <c r="IO19" s="250" t="s">
        <v>660</v>
      </c>
      <c r="IP19" s="250">
        <v>2</v>
      </c>
      <c r="IQ19" s="250" t="s">
        <v>3085</v>
      </c>
      <c r="IR19" s="250" t="s">
        <v>2075</v>
      </c>
      <c r="IS19" s="251">
        <v>44161</v>
      </c>
    </row>
    <row r="20" spans="1:253" s="11" customFormat="1" ht="13.2" x14ac:dyDescent="0.25">
      <c r="A20" s="11" t="str">
        <f>Lists!B:B</f>
        <v>Boko Haram in Cameroon</v>
      </c>
      <c r="B20" s="11" t="str">
        <f>Lists!F:F</f>
        <v>Conflict</v>
      </c>
      <c r="C20" s="11" t="str">
        <f>Lists!C:C</f>
        <v>CMR002</v>
      </c>
      <c r="D20" s="11" t="str">
        <f>Lists!A:A</f>
        <v>Cameroon</v>
      </c>
      <c r="E20" s="11" t="str">
        <f>Lists!D:D</f>
        <v>CMR</v>
      </c>
      <c r="F20" s="11" t="s">
        <v>4750</v>
      </c>
      <c r="G20" s="240">
        <v>25876000</v>
      </c>
      <c r="H20" s="241" t="s">
        <v>1998</v>
      </c>
      <c r="I20" s="241" t="s">
        <v>660</v>
      </c>
      <c r="J20" s="241">
        <v>2</v>
      </c>
      <c r="K20" s="241" t="s">
        <v>3759</v>
      </c>
      <c r="L20" s="241" t="s">
        <v>3758</v>
      </c>
      <c r="M20" s="242">
        <v>44165</v>
      </c>
      <c r="N20" s="249" t="s">
        <v>4751</v>
      </c>
      <c r="O20" s="244">
        <v>34263</v>
      </c>
      <c r="P20" s="244" t="s">
        <v>1571</v>
      </c>
      <c r="Q20" s="244" t="s">
        <v>661</v>
      </c>
      <c r="R20" s="244">
        <v>1</v>
      </c>
      <c r="S20" s="244" t="s">
        <v>1570</v>
      </c>
      <c r="T20" s="244" t="s">
        <v>936</v>
      </c>
      <c r="U20" s="245">
        <v>43697</v>
      </c>
      <c r="V20" s="249" t="s">
        <v>4752</v>
      </c>
      <c r="W20" s="241">
        <v>4378000</v>
      </c>
      <c r="X20" s="241" t="s">
        <v>2657</v>
      </c>
      <c r="Y20" s="241" t="s">
        <v>660</v>
      </c>
      <c r="Z20" s="241">
        <v>2</v>
      </c>
      <c r="AA20" s="241" t="s">
        <v>2089</v>
      </c>
      <c r="AB20" s="241" t="s">
        <v>3377</v>
      </c>
      <c r="AC20" s="242">
        <v>44069</v>
      </c>
      <c r="AD20" s="249" t="s">
        <v>4753</v>
      </c>
      <c r="AE20" s="246">
        <v>2521000</v>
      </c>
      <c r="AF20" s="246" t="s">
        <v>2657</v>
      </c>
      <c r="AG20" s="246" t="s">
        <v>660</v>
      </c>
      <c r="AH20" s="246">
        <v>2</v>
      </c>
      <c r="AI20" s="246" t="s">
        <v>2090</v>
      </c>
      <c r="AJ20" s="246" t="s">
        <v>3377</v>
      </c>
      <c r="AK20" s="247">
        <v>44069</v>
      </c>
      <c r="AL20" s="249" t="s">
        <v>4754</v>
      </c>
      <c r="AM20" s="241">
        <v>560000</v>
      </c>
      <c r="AN20" s="241" t="s">
        <v>3764</v>
      </c>
      <c r="AO20" s="241" t="s">
        <v>660</v>
      </c>
      <c r="AP20" s="241">
        <v>2</v>
      </c>
      <c r="AQ20" s="241" t="s">
        <v>3766</v>
      </c>
      <c r="AR20" s="241" t="s">
        <v>3765</v>
      </c>
      <c r="AS20" s="242">
        <v>44165</v>
      </c>
      <c r="AT20" s="250" t="s">
        <v>4755</v>
      </c>
      <c r="AU20" s="246" t="s">
        <v>763</v>
      </c>
      <c r="AV20" s="246" t="s">
        <v>763</v>
      </c>
      <c r="AW20" s="246" t="s">
        <v>446</v>
      </c>
      <c r="AX20" s="246" t="s">
        <v>446</v>
      </c>
      <c r="AY20" s="246" t="s">
        <v>1573</v>
      </c>
      <c r="AZ20" s="246" t="s">
        <v>763</v>
      </c>
      <c r="BA20" s="247">
        <v>43697</v>
      </c>
      <c r="BB20" s="249" t="s">
        <v>4756</v>
      </c>
      <c r="BC20" s="241" t="s">
        <v>763</v>
      </c>
      <c r="BD20" s="241" t="s">
        <v>763</v>
      </c>
      <c r="BE20" s="241" t="s">
        <v>446</v>
      </c>
      <c r="BF20" s="241" t="s">
        <v>446</v>
      </c>
      <c r="BG20" s="241" t="s">
        <v>1572</v>
      </c>
      <c r="BH20" s="241" t="s">
        <v>763</v>
      </c>
      <c r="BI20" s="242">
        <v>43697</v>
      </c>
      <c r="BJ20" s="250" t="s">
        <v>4757</v>
      </c>
      <c r="BK20" s="250">
        <v>253</v>
      </c>
      <c r="BL20" s="250" t="s">
        <v>3622</v>
      </c>
      <c r="BM20" s="250" t="s">
        <v>660</v>
      </c>
      <c r="BN20" s="250">
        <v>2</v>
      </c>
      <c r="BO20" s="250" t="s">
        <v>3767</v>
      </c>
      <c r="BP20" s="246" t="s">
        <v>2169</v>
      </c>
      <c r="BQ20" s="251">
        <v>44165</v>
      </c>
      <c r="BR20" s="249" t="s">
        <v>4758</v>
      </c>
      <c r="BS20" s="252" t="s">
        <v>446</v>
      </c>
      <c r="BT20" s="252">
        <v>0</v>
      </c>
      <c r="BU20" s="252" t="s">
        <v>660</v>
      </c>
      <c r="BV20" s="252">
        <v>2</v>
      </c>
      <c r="BW20" s="252">
        <v>0</v>
      </c>
      <c r="BX20" s="252">
        <v>0</v>
      </c>
      <c r="BY20" s="242">
        <v>43509</v>
      </c>
      <c r="BZ20" s="250" t="s">
        <v>4759</v>
      </c>
      <c r="CA20" s="250" t="s">
        <v>446</v>
      </c>
      <c r="CB20" s="250">
        <v>0</v>
      </c>
      <c r="CC20" s="250" t="s">
        <v>446</v>
      </c>
      <c r="CD20" s="250" t="s">
        <v>446</v>
      </c>
      <c r="CE20" s="250">
        <v>0</v>
      </c>
      <c r="CF20" s="250">
        <v>0</v>
      </c>
      <c r="CG20" s="251">
        <v>43509</v>
      </c>
      <c r="CH20" s="249" t="s">
        <v>4760</v>
      </c>
      <c r="CI20" s="250" t="e">
        <v>#N/A</v>
      </c>
      <c r="CJ20" s="250" t="e">
        <v>#N/A</v>
      </c>
      <c r="CK20" s="250" t="e">
        <v>#N/A</v>
      </c>
      <c r="CL20" s="250" t="e">
        <v>#N/A</v>
      </c>
      <c r="CM20" s="250" t="e">
        <v>#N/A</v>
      </c>
      <c r="CN20" s="250" t="e">
        <v>#N/A</v>
      </c>
      <c r="CO20" s="253" t="e">
        <v>#N/A</v>
      </c>
      <c r="CP20" s="250" t="s">
        <v>4761</v>
      </c>
      <c r="CQ20" s="252">
        <v>5.2</v>
      </c>
      <c r="CR20" s="252" t="s">
        <v>941</v>
      </c>
      <c r="CS20" s="252" t="s">
        <v>660</v>
      </c>
      <c r="CT20" s="252">
        <v>2</v>
      </c>
      <c r="CU20" s="252" t="s">
        <v>943</v>
      </c>
      <c r="CV20" s="252" t="s">
        <v>942</v>
      </c>
      <c r="CW20" s="242">
        <v>43509</v>
      </c>
      <c r="CX20" s="250" t="s">
        <v>4762</v>
      </c>
      <c r="CY20" s="246">
        <v>642000</v>
      </c>
      <c r="CZ20" s="246" t="s">
        <v>2657</v>
      </c>
      <c r="DA20" s="246" t="s">
        <v>660</v>
      </c>
      <c r="DB20" s="246">
        <v>2</v>
      </c>
      <c r="DC20" s="246" t="s">
        <v>2660</v>
      </c>
      <c r="DD20" s="246" t="s">
        <v>3377</v>
      </c>
      <c r="DE20" s="248">
        <v>44069</v>
      </c>
      <c r="DF20" s="249" t="s">
        <v>4763</v>
      </c>
      <c r="DG20" s="241">
        <v>1857000</v>
      </c>
      <c r="DH20" s="252" t="s">
        <v>2657</v>
      </c>
      <c r="DI20" s="252" t="s">
        <v>660</v>
      </c>
      <c r="DJ20" s="252">
        <v>2</v>
      </c>
      <c r="DK20" s="252" t="s">
        <v>2660</v>
      </c>
      <c r="DL20" s="252" t="s">
        <v>3377</v>
      </c>
      <c r="DM20" s="242">
        <v>44069</v>
      </c>
      <c r="DN20" s="250" t="s">
        <v>4764</v>
      </c>
      <c r="DO20" s="246">
        <v>1879000</v>
      </c>
      <c r="DP20" s="250" t="s">
        <v>2657</v>
      </c>
      <c r="DQ20" s="250" t="s">
        <v>660</v>
      </c>
      <c r="DR20" s="250">
        <v>2</v>
      </c>
      <c r="DS20" s="250" t="s">
        <v>2660</v>
      </c>
      <c r="DT20" s="250" t="s">
        <v>3377</v>
      </c>
      <c r="DU20" s="251">
        <v>44069</v>
      </c>
      <c r="DV20" s="249" t="s">
        <v>4765</v>
      </c>
      <c r="DW20" s="241">
        <v>553000</v>
      </c>
      <c r="DX20" s="252" t="s">
        <v>2657</v>
      </c>
      <c r="DY20" s="252" t="s">
        <v>660</v>
      </c>
      <c r="DZ20" s="252">
        <v>2</v>
      </c>
      <c r="EA20" s="252" t="s">
        <v>2660</v>
      </c>
      <c r="EB20" s="252" t="s">
        <v>3377</v>
      </c>
      <c r="EC20" s="242">
        <v>44069</v>
      </c>
      <c r="ED20" s="250" t="s">
        <v>4766</v>
      </c>
      <c r="EE20" s="246">
        <v>89000</v>
      </c>
      <c r="EF20" s="250" t="s">
        <v>2657</v>
      </c>
      <c r="EG20" s="250" t="s">
        <v>660</v>
      </c>
      <c r="EH20" s="250">
        <v>2</v>
      </c>
      <c r="EI20" s="250" t="s">
        <v>2660</v>
      </c>
      <c r="EJ20" s="250" t="s">
        <v>3377</v>
      </c>
      <c r="EK20" s="251">
        <v>44069</v>
      </c>
      <c r="EL20" s="249" t="s">
        <v>4767</v>
      </c>
      <c r="EM20" s="241">
        <v>0</v>
      </c>
      <c r="EN20" s="252" t="s">
        <v>2657</v>
      </c>
      <c r="EO20" s="252" t="s">
        <v>660</v>
      </c>
      <c r="EP20" s="252">
        <v>2</v>
      </c>
      <c r="EQ20" s="252" t="s">
        <v>2660</v>
      </c>
      <c r="ER20" s="252" t="s">
        <v>3377</v>
      </c>
      <c r="ES20" s="242">
        <v>44069</v>
      </c>
      <c r="ET20" s="250" t="s">
        <v>4768</v>
      </c>
      <c r="EU20" s="250">
        <v>643</v>
      </c>
      <c r="EV20" s="250" t="s">
        <v>3622</v>
      </c>
      <c r="EW20" s="250" t="s">
        <v>660</v>
      </c>
      <c r="EX20" s="250">
        <v>2</v>
      </c>
      <c r="EY20" s="250" t="s">
        <v>3763</v>
      </c>
      <c r="EZ20" s="250" t="s">
        <v>2169</v>
      </c>
      <c r="FA20" s="251">
        <v>44165</v>
      </c>
      <c r="FB20" s="249" t="s">
        <v>4769</v>
      </c>
      <c r="FC20" s="252">
        <v>5</v>
      </c>
      <c r="FD20" s="252" t="s">
        <v>446</v>
      </c>
      <c r="FE20" s="252" t="s">
        <v>661</v>
      </c>
      <c r="FF20" s="252">
        <v>1</v>
      </c>
      <c r="FG20" s="252" t="s">
        <v>1367</v>
      </c>
      <c r="FH20" s="252" t="s">
        <v>446</v>
      </c>
      <c r="FI20" s="242">
        <v>43584</v>
      </c>
      <c r="FJ20" s="249" t="s">
        <v>4770</v>
      </c>
      <c r="FK20" s="250" t="s">
        <v>446</v>
      </c>
      <c r="FL20" s="250">
        <v>0</v>
      </c>
      <c r="FM20" s="250" t="s">
        <v>660</v>
      </c>
      <c r="FN20" s="250">
        <v>2</v>
      </c>
      <c r="FO20" s="250">
        <v>0</v>
      </c>
      <c r="FP20" s="246">
        <v>0</v>
      </c>
      <c r="FQ20" s="247">
        <v>43509</v>
      </c>
      <c r="FR20" s="249" t="s">
        <v>4771</v>
      </c>
      <c r="FS20" s="252" t="s">
        <v>446</v>
      </c>
      <c r="FT20" s="252">
        <v>0</v>
      </c>
      <c r="FU20" s="252" t="s">
        <v>660</v>
      </c>
      <c r="FV20" s="252">
        <v>2</v>
      </c>
      <c r="FW20" s="252">
        <v>0</v>
      </c>
      <c r="FX20" s="252">
        <v>0</v>
      </c>
      <c r="FY20" s="242">
        <v>43509</v>
      </c>
      <c r="FZ20" s="250" t="s">
        <v>4772</v>
      </c>
      <c r="GA20" s="250">
        <v>0</v>
      </c>
      <c r="GB20" s="250" t="s">
        <v>3625</v>
      </c>
      <c r="GC20" s="250" t="s">
        <v>660</v>
      </c>
      <c r="GD20" s="250">
        <v>2</v>
      </c>
      <c r="GE20" s="250" t="s">
        <v>3085</v>
      </c>
      <c r="GF20" s="250" t="s">
        <v>2075</v>
      </c>
      <c r="GG20" s="251">
        <v>44161</v>
      </c>
      <c r="GH20" s="249" t="s">
        <v>4773</v>
      </c>
      <c r="GI20" s="252">
        <v>1</v>
      </c>
      <c r="GJ20" s="252" t="s">
        <v>3625</v>
      </c>
      <c r="GK20" s="252" t="s">
        <v>660</v>
      </c>
      <c r="GL20" s="252">
        <v>2</v>
      </c>
      <c r="GM20" s="252" t="s">
        <v>3085</v>
      </c>
      <c r="GN20" s="252" t="s">
        <v>2075</v>
      </c>
      <c r="GO20" s="242">
        <v>44161</v>
      </c>
      <c r="GP20" s="250" t="s">
        <v>4774</v>
      </c>
      <c r="GQ20" s="250">
        <v>1</v>
      </c>
      <c r="GR20" s="250" t="s">
        <v>3625</v>
      </c>
      <c r="GS20" s="250" t="s">
        <v>660</v>
      </c>
      <c r="GT20" s="250">
        <v>2</v>
      </c>
      <c r="GU20" s="250" t="s">
        <v>3085</v>
      </c>
      <c r="GV20" s="250" t="s">
        <v>2075</v>
      </c>
      <c r="GW20" s="251">
        <v>44161</v>
      </c>
      <c r="GX20" s="249" t="s">
        <v>4775</v>
      </c>
      <c r="GY20" s="252">
        <v>0</v>
      </c>
      <c r="GZ20" s="252" t="s">
        <v>3625</v>
      </c>
      <c r="HA20" s="252" t="s">
        <v>660</v>
      </c>
      <c r="HB20" s="252">
        <v>2</v>
      </c>
      <c r="HC20" s="252" t="s">
        <v>3085</v>
      </c>
      <c r="HD20" s="252" t="s">
        <v>2075</v>
      </c>
      <c r="HE20" s="242">
        <v>44161</v>
      </c>
      <c r="HF20" s="250" t="s">
        <v>4776</v>
      </c>
      <c r="HG20" s="250">
        <v>0</v>
      </c>
      <c r="HH20" s="250" t="s">
        <v>3625</v>
      </c>
      <c r="HI20" s="250" t="s">
        <v>660</v>
      </c>
      <c r="HJ20" s="250">
        <v>2</v>
      </c>
      <c r="HK20" s="250" t="s">
        <v>3085</v>
      </c>
      <c r="HL20" s="250" t="s">
        <v>2075</v>
      </c>
      <c r="HM20" s="251">
        <v>44161</v>
      </c>
      <c r="HN20" s="249" t="s">
        <v>4777</v>
      </c>
      <c r="HO20" s="252">
        <v>2</v>
      </c>
      <c r="HP20" s="252" t="s">
        <v>3625</v>
      </c>
      <c r="HQ20" s="252" t="s">
        <v>660</v>
      </c>
      <c r="HR20" s="252">
        <v>2</v>
      </c>
      <c r="HS20" s="252" t="s">
        <v>3085</v>
      </c>
      <c r="HT20" s="252" t="s">
        <v>2075</v>
      </c>
      <c r="HU20" s="242">
        <v>44161</v>
      </c>
      <c r="HV20" s="250" t="s">
        <v>4778</v>
      </c>
      <c r="HW20" s="250">
        <v>2</v>
      </c>
      <c r="HX20" s="250" t="s">
        <v>3625</v>
      </c>
      <c r="HY20" s="250" t="s">
        <v>660</v>
      </c>
      <c r="HZ20" s="250">
        <v>2</v>
      </c>
      <c r="IA20" s="250" t="s">
        <v>3085</v>
      </c>
      <c r="IB20" s="250" t="s">
        <v>2075</v>
      </c>
      <c r="IC20" s="251">
        <v>44161</v>
      </c>
      <c r="ID20" s="249" t="s">
        <v>4779</v>
      </c>
      <c r="IE20" s="252">
        <v>1</v>
      </c>
      <c r="IF20" s="252" t="s">
        <v>3625</v>
      </c>
      <c r="IG20" s="252" t="s">
        <v>660</v>
      </c>
      <c r="IH20" s="252">
        <v>2</v>
      </c>
      <c r="II20" s="252" t="s">
        <v>3085</v>
      </c>
      <c r="IJ20" s="252" t="s">
        <v>2075</v>
      </c>
      <c r="IK20" s="242">
        <v>44161</v>
      </c>
      <c r="IL20" s="250" t="s">
        <v>4780</v>
      </c>
      <c r="IM20" s="250">
        <v>1</v>
      </c>
      <c r="IN20" s="250" t="s">
        <v>3625</v>
      </c>
      <c r="IO20" s="250" t="s">
        <v>660</v>
      </c>
      <c r="IP20" s="250">
        <v>2</v>
      </c>
      <c r="IQ20" s="250" t="s">
        <v>3085</v>
      </c>
      <c r="IR20" s="250" t="s">
        <v>2075</v>
      </c>
      <c r="IS20" s="251">
        <v>44161</v>
      </c>
    </row>
    <row r="21" spans="1:253" s="11" customFormat="1" ht="13.2" x14ac:dyDescent="0.25">
      <c r="A21" s="11" t="str">
        <f>Lists!B:B</f>
        <v>Anglophone Crisis in Cameroon</v>
      </c>
      <c r="B21" s="11" t="str">
        <f>Lists!F:F</f>
        <v>Conflict</v>
      </c>
      <c r="C21" s="11" t="str">
        <f>Lists!C:C</f>
        <v>CMR003</v>
      </c>
      <c r="D21" s="11" t="str">
        <f>Lists!A:A</f>
        <v>Cameroon</v>
      </c>
      <c r="E21" s="11" t="str">
        <f>Lists!D:D</f>
        <v>CMR</v>
      </c>
      <c r="F21" s="11" t="s">
        <v>4781</v>
      </c>
      <c r="G21" s="240">
        <v>25876000</v>
      </c>
      <c r="H21" s="241" t="s">
        <v>1998</v>
      </c>
      <c r="I21" s="241" t="s">
        <v>660</v>
      </c>
      <c r="J21" s="241">
        <v>2</v>
      </c>
      <c r="K21" s="241" t="s">
        <v>3759</v>
      </c>
      <c r="L21" s="241" t="s">
        <v>3758</v>
      </c>
      <c r="M21" s="242">
        <v>44165</v>
      </c>
      <c r="N21" s="249" t="s">
        <v>4782</v>
      </c>
      <c r="O21" s="244">
        <v>76850</v>
      </c>
      <c r="P21" s="244" t="s">
        <v>933</v>
      </c>
      <c r="Q21" s="244" t="s">
        <v>660</v>
      </c>
      <c r="R21" s="244">
        <v>2</v>
      </c>
      <c r="S21" s="244" t="s">
        <v>944</v>
      </c>
      <c r="T21" s="244" t="s">
        <v>936</v>
      </c>
      <c r="U21" s="245">
        <v>43509</v>
      </c>
      <c r="V21" s="249" t="s">
        <v>4783</v>
      </c>
      <c r="W21" s="241">
        <v>4374000</v>
      </c>
      <c r="X21" s="241" t="s">
        <v>2657</v>
      </c>
      <c r="Y21" s="241" t="s">
        <v>660</v>
      </c>
      <c r="Z21" s="241">
        <v>2</v>
      </c>
      <c r="AA21" s="241" t="s">
        <v>2090</v>
      </c>
      <c r="AB21" s="241" t="s">
        <v>2658</v>
      </c>
      <c r="AC21" s="242">
        <v>44069</v>
      </c>
      <c r="AD21" s="249" t="s">
        <v>4784</v>
      </c>
      <c r="AE21" s="246">
        <v>2763000</v>
      </c>
      <c r="AF21" s="246" t="s">
        <v>2657</v>
      </c>
      <c r="AG21" s="246" t="s">
        <v>660</v>
      </c>
      <c r="AH21" s="246">
        <v>2</v>
      </c>
      <c r="AI21" s="246" t="s">
        <v>1737</v>
      </c>
      <c r="AJ21" s="246" t="s">
        <v>2658</v>
      </c>
      <c r="AK21" s="247">
        <v>44069</v>
      </c>
      <c r="AL21" s="249" t="s">
        <v>4785</v>
      </c>
      <c r="AM21" s="241">
        <v>1133000</v>
      </c>
      <c r="AN21" s="241" t="s">
        <v>3768</v>
      </c>
      <c r="AO21" s="241" t="s">
        <v>660</v>
      </c>
      <c r="AP21" s="241">
        <v>2</v>
      </c>
      <c r="AQ21" s="241" t="s">
        <v>1737</v>
      </c>
      <c r="AR21" s="241" t="s">
        <v>3769</v>
      </c>
      <c r="AS21" s="242">
        <v>44165</v>
      </c>
      <c r="AT21" s="250" t="s">
        <v>4786</v>
      </c>
      <c r="AU21" s="246" t="s">
        <v>763</v>
      </c>
      <c r="AV21" s="246" t="s">
        <v>763</v>
      </c>
      <c r="AW21" s="246" t="s">
        <v>446</v>
      </c>
      <c r="AX21" s="246" t="s">
        <v>446</v>
      </c>
      <c r="AY21" s="246" t="s">
        <v>1573</v>
      </c>
      <c r="AZ21" s="246" t="s">
        <v>763</v>
      </c>
      <c r="BA21" s="247">
        <v>43697</v>
      </c>
      <c r="BB21" s="249" t="s">
        <v>4787</v>
      </c>
      <c r="BC21" s="241" t="s">
        <v>446</v>
      </c>
      <c r="BD21" s="241" t="s">
        <v>1486</v>
      </c>
      <c r="BE21" s="241" t="s">
        <v>446</v>
      </c>
      <c r="BF21" s="241" t="s">
        <v>446</v>
      </c>
      <c r="BG21" s="241" t="s">
        <v>1488</v>
      </c>
      <c r="BH21" s="241" t="s">
        <v>1487</v>
      </c>
      <c r="BI21" s="242">
        <v>43642</v>
      </c>
      <c r="BJ21" s="250" t="s">
        <v>4788</v>
      </c>
      <c r="BK21" s="250">
        <v>390</v>
      </c>
      <c r="BL21" s="250" t="s">
        <v>3622</v>
      </c>
      <c r="BM21" s="250" t="s">
        <v>660</v>
      </c>
      <c r="BN21" s="250">
        <v>2</v>
      </c>
      <c r="BO21" s="250" t="s">
        <v>3770</v>
      </c>
      <c r="BP21" s="246" t="s">
        <v>2169</v>
      </c>
      <c r="BQ21" s="251">
        <v>44165</v>
      </c>
      <c r="BR21" s="249" t="s">
        <v>4789</v>
      </c>
      <c r="BS21" s="252" t="s">
        <v>763</v>
      </c>
      <c r="BT21" s="252" t="s">
        <v>763</v>
      </c>
      <c r="BU21" s="252" t="s">
        <v>763</v>
      </c>
      <c r="BV21" s="252" t="s">
        <v>446</v>
      </c>
      <c r="BW21" s="252" t="s">
        <v>1574</v>
      </c>
      <c r="BX21" s="252" t="s">
        <v>763</v>
      </c>
      <c r="BY21" s="242">
        <v>43697</v>
      </c>
      <c r="BZ21" s="250" t="s">
        <v>4790</v>
      </c>
      <c r="CA21" s="250" t="s">
        <v>763</v>
      </c>
      <c r="CB21" s="250" t="s">
        <v>763</v>
      </c>
      <c r="CC21" s="250" t="s">
        <v>763</v>
      </c>
      <c r="CD21" s="250" t="s">
        <v>446</v>
      </c>
      <c r="CE21" s="250" t="s">
        <v>1574</v>
      </c>
      <c r="CF21" s="250" t="s">
        <v>763</v>
      </c>
      <c r="CG21" s="251">
        <v>43697</v>
      </c>
      <c r="CH21" s="249" t="s">
        <v>4791</v>
      </c>
      <c r="CI21" s="250" t="e">
        <v>#N/A</v>
      </c>
      <c r="CJ21" s="250" t="e">
        <v>#N/A</v>
      </c>
      <c r="CK21" s="250" t="e">
        <v>#N/A</v>
      </c>
      <c r="CL21" s="250" t="e">
        <v>#N/A</v>
      </c>
      <c r="CM21" s="250" t="e">
        <v>#N/A</v>
      </c>
      <c r="CN21" s="250" t="e">
        <v>#N/A</v>
      </c>
      <c r="CO21" s="253" t="e">
        <v>#N/A</v>
      </c>
      <c r="CP21" s="250" t="s">
        <v>4792</v>
      </c>
      <c r="CQ21" s="252" t="s">
        <v>763</v>
      </c>
      <c r="CR21" s="252" t="s">
        <v>763</v>
      </c>
      <c r="CS21" s="252" t="s">
        <v>763</v>
      </c>
      <c r="CT21" s="252" t="s">
        <v>446</v>
      </c>
      <c r="CU21" s="252" t="s">
        <v>1574</v>
      </c>
      <c r="CV21" s="252" t="s">
        <v>763</v>
      </c>
      <c r="CW21" s="242">
        <v>43697</v>
      </c>
      <c r="CX21" s="250" t="s">
        <v>4793</v>
      </c>
      <c r="CY21" s="246">
        <v>787000</v>
      </c>
      <c r="CZ21" s="246" t="s">
        <v>2657</v>
      </c>
      <c r="DA21" s="246" t="s">
        <v>660</v>
      </c>
      <c r="DB21" s="246">
        <v>2</v>
      </c>
      <c r="DC21" s="246" t="s">
        <v>2091</v>
      </c>
      <c r="DD21" s="246" t="s">
        <v>2658</v>
      </c>
      <c r="DE21" s="248">
        <v>44069</v>
      </c>
      <c r="DF21" s="249" t="s">
        <v>4794</v>
      </c>
      <c r="DG21" s="241">
        <v>1611000</v>
      </c>
      <c r="DH21" s="252" t="s">
        <v>2657</v>
      </c>
      <c r="DI21" s="252" t="s">
        <v>660</v>
      </c>
      <c r="DJ21" s="252">
        <v>2</v>
      </c>
      <c r="DK21" s="252" t="s">
        <v>2091</v>
      </c>
      <c r="DL21" s="252" t="s">
        <v>2658</v>
      </c>
      <c r="DM21" s="242">
        <v>44069</v>
      </c>
      <c r="DN21" s="250" t="s">
        <v>4795</v>
      </c>
      <c r="DO21" s="246">
        <v>1976000</v>
      </c>
      <c r="DP21" s="250" t="s">
        <v>2657</v>
      </c>
      <c r="DQ21" s="250" t="s">
        <v>660</v>
      </c>
      <c r="DR21" s="250">
        <v>2</v>
      </c>
      <c r="DS21" s="250" t="s">
        <v>2091</v>
      </c>
      <c r="DT21" s="250" t="s">
        <v>2658</v>
      </c>
      <c r="DU21" s="251">
        <v>44069</v>
      </c>
      <c r="DV21" s="249" t="s">
        <v>4796</v>
      </c>
      <c r="DW21" s="241">
        <v>690000</v>
      </c>
      <c r="DX21" s="252" t="s">
        <v>2657</v>
      </c>
      <c r="DY21" s="252" t="s">
        <v>660</v>
      </c>
      <c r="DZ21" s="252">
        <v>2</v>
      </c>
      <c r="EA21" s="252" t="s">
        <v>2091</v>
      </c>
      <c r="EB21" s="252" t="s">
        <v>2658</v>
      </c>
      <c r="EC21" s="242">
        <v>44069</v>
      </c>
      <c r="ED21" s="250" t="s">
        <v>4797</v>
      </c>
      <c r="EE21" s="246">
        <v>97000</v>
      </c>
      <c r="EF21" s="250" t="s">
        <v>2657</v>
      </c>
      <c r="EG21" s="250" t="s">
        <v>660</v>
      </c>
      <c r="EH21" s="250">
        <v>2</v>
      </c>
      <c r="EI21" s="250" t="s">
        <v>2091</v>
      </c>
      <c r="EJ21" s="250" t="s">
        <v>2658</v>
      </c>
      <c r="EK21" s="251">
        <v>44069</v>
      </c>
      <c r="EL21" s="249" t="s">
        <v>4798</v>
      </c>
      <c r="EM21" s="241">
        <v>0</v>
      </c>
      <c r="EN21" s="252" t="s">
        <v>2657</v>
      </c>
      <c r="EO21" s="252" t="s">
        <v>660</v>
      </c>
      <c r="EP21" s="252">
        <v>2</v>
      </c>
      <c r="EQ21" s="252" t="s">
        <v>2091</v>
      </c>
      <c r="ER21" s="252" t="s">
        <v>2658</v>
      </c>
      <c r="ES21" s="242">
        <v>44069</v>
      </c>
      <c r="ET21" s="250" t="s">
        <v>4799</v>
      </c>
      <c r="EU21" s="250">
        <v>643</v>
      </c>
      <c r="EV21" s="250" t="s">
        <v>3622</v>
      </c>
      <c r="EW21" s="250" t="s">
        <v>660</v>
      </c>
      <c r="EX21" s="250">
        <v>2</v>
      </c>
      <c r="EY21" s="250" t="s">
        <v>3763</v>
      </c>
      <c r="EZ21" s="250" t="s">
        <v>2169</v>
      </c>
      <c r="FA21" s="251">
        <v>44165</v>
      </c>
      <c r="FB21" s="249" t="s">
        <v>4800</v>
      </c>
      <c r="FC21" s="252">
        <v>4</v>
      </c>
      <c r="FD21" s="252" t="s">
        <v>782</v>
      </c>
      <c r="FE21" s="252" t="s">
        <v>660</v>
      </c>
      <c r="FF21" s="252">
        <v>2</v>
      </c>
      <c r="FG21" s="252" t="s">
        <v>1575</v>
      </c>
      <c r="FH21" s="252" t="s">
        <v>945</v>
      </c>
      <c r="FI21" s="242">
        <v>43697</v>
      </c>
      <c r="FJ21" s="249" t="s">
        <v>4801</v>
      </c>
      <c r="FK21" s="250" t="s">
        <v>446</v>
      </c>
      <c r="FL21" s="250">
        <v>0</v>
      </c>
      <c r="FM21" s="250" t="s">
        <v>660</v>
      </c>
      <c r="FN21" s="250">
        <v>2</v>
      </c>
      <c r="FO21" s="250">
        <v>0</v>
      </c>
      <c r="FP21" s="246">
        <v>0</v>
      </c>
      <c r="FQ21" s="247">
        <v>43509</v>
      </c>
      <c r="FR21" s="249" t="s">
        <v>4802</v>
      </c>
      <c r="FS21" s="252">
        <v>377500</v>
      </c>
      <c r="FT21" s="252" t="s">
        <v>935</v>
      </c>
      <c r="FU21" s="252" t="s">
        <v>660</v>
      </c>
      <c r="FV21" s="252">
        <v>2</v>
      </c>
      <c r="FW21" s="252" t="s">
        <v>940</v>
      </c>
      <c r="FX21" s="252" t="s">
        <v>939</v>
      </c>
      <c r="FY21" s="242">
        <v>43509</v>
      </c>
      <c r="FZ21" s="250" t="s">
        <v>4803</v>
      </c>
      <c r="GA21" s="250">
        <v>0</v>
      </c>
      <c r="GB21" s="250" t="s">
        <v>3625</v>
      </c>
      <c r="GC21" s="250" t="s">
        <v>660</v>
      </c>
      <c r="GD21" s="250">
        <v>2</v>
      </c>
      <c r="GE21" s="250" t="s">
        <v>3085</v>
      </c>
      <c r="GF21" s="250" t="s">
        <v>2075</v>
      </c>
      <c r="GG21" s="251">
        <v>44161</v>
      </c>
      <c r="GH21" s="249" t="s">
        <v>4804</v>
      </c>
      <c r="GI21" s="252">
        <v>3</v>
      </c>
      <c r="GJ21" s="252" t="s">
        <v>3625</v>
      </c>
      <c r="GK21" s="252" t="s">
        <v>660</v>
      </c>
      <c r="GL21" s="252">
        <v>2</v>
      </c>
      <c r="GM21" s="252" t="s">
        <v>3085</v>
      </c>
      <c r="GN21" s="252" t="s">
        <v>2075</v>
      </c>
      <c r="GO21" s="242">
        <v>44161</v>
      </c>
      <c r="GP21" s="250" t="s">
        <v>4805</v>
      </c>
      <c r="GQ21" s="250">
        <v>3</v>
      </c>
      <c r="GR21" s="250" t="s">
        <v>3625</v>
      </c>
      <c r="GS21" s="250" t="s">
        <v>660</v>
      </c>
      <c r="GT21" s="250">
        <v>2</v>
      </c>
      <c r="GU21" s="250" t="s">
        <v>3085</v>
      </c>
      <c r="GV21" s="250" t="s">
        <v>2075</v>
      </c>
      <c r="GW21" s="251">
        <v>44161</v>
      </c>
      <c r="GX21" s="249" t="s">
        <v>4806</v>
      </c>
      <c r="GY21" s="252">
        <v>2</v>
      </c>
      <c r="GZ21" s="252" t="s">
        <v>3625</v>
      </c>
      <c r="HA21" s="252" t="s">
        <v>660</v>
      </c>
      <c r="HB21" s="252">
        <v>2</v>
      </c>
      <c r="HC21" s="252" t="s">
        <v>3085</v>
      </c>
      <c r="HD21" s="252" t="s">
        <v>2075</v>
      </c>
      <c r="HE21" s="242">
        <v>44161</v>
      </c>
      <c r="HF21" s="250" t="s">
        <v>4807</v>
      </c>
      <c r="HG21" s="250">
        <v>1</v>
      </c>
      <c r="HH21" s="250" t="s">
        <v>3625</v>
      </c>
      <c r="HI21" s="250" t="s">
        <v>660</v>
      </c>
      <c r="HJ21" s="250">
        <v>2</v>
      </c>
      <c r="HK21" s="250" t="s">
        <v>3085</v>
      </c>
      <c r="HL21" s="250" t="s">
        <v>2075</v>
      </c>
      <c r="HM21" s="251">
        <v>44161</v>
      </c>
      <c r="HN21" s="249" t="s">
        <v>4808</v>
      </c>
      <c r="HO21" s="252">
        <v>2</v>
      </c>
      <c r="HP21" s="252" t="s">
        <v>3625</v>
      </c>
      <c r="HQ21" s="252" t="s">
        <v>660</v>
      </c>
      <c r="HR21" s="252">
        <v>2</v>
      </c>
      <c r="HS21" s="252" t="s">
        <v>3085</v>
      </c>
      <c r="HT21" s="252" t="s">
        <v>2075</v>
      </c>
      <c r="HU21" s="242">
        <v>44161</v>
      </c>
      <c r="HV21" s="250" t="s">
        <v>4809</v>
      </c>
      <c r="HW21" s="250">
        <v>3</v>
      </c>
      <c r="HX21" s="250" t="s">
        <v>3625</v>
      </c>
      <c r="HY21" s="250" t="s">
        <v>660</v>
      </c>
      <c r="HZ21" s="250">
        <v>2</v>
      </c>
      <c r="IA21" s="250" t="s">
        <v>3085</v>
      </c>
      <c r="IB21" s="250" t="s">
        <v>2075</v>
      </c>
      <c r="IC21" s="251">
        <v>44161</v>
      </c>
      <c r="ID21" s="249" t="s">
        <v>4810</v>
      </c>
      <c r="IE21" s="252">
        <v>1</v>
      </c>
      <c r="IF21" s="252" t="s">
        <v>3625</v>
      </c>
      <c r="IG21" s="252" t="s">
        <v>660</v>
      </c>
      <c r="IH21" s="252">
        <v>2</v>
      </c>
      <c r="II21" s="252" t="s">
        <v>3085</v>
      </c>
      <c r="IJ21" s="252" t="s">
        <v>2075</v>
      </c>
      <c r="IK21" s="242">
        <v>44161</v>
      </c>
      <c r="IL21" s="250" t="s">
        <v>4811</v>
      </c>
      <c r="IM21" s="250">
        <v>2</v>
      </c>
      <c r="IN21" s="250" t="s">
        <v>3625</v>
      </c>
      <c r="IO21" s="250" t="s">
        <v>660</v>
      </c>
      <c r="IP21" s="250">
        <v>2</v>
      </c>
      <c r="IQ21" s="250" t="s">
        <v>3085</v>
      </c>
      <c r="IR21" s="250" t="s">
        <v>2075</v>
      </c>
      <c r="IS21" s="251">
        <v>44161</v>
      </c>
    </row>
    <row r="22" spans="1:253" s="11" customFormat="1" ht="13.2" x14ac:dyDescent="0.25">
      <c r="A22" s="11" t="str">
        <f>Lists!B:B</f>
        <v>CAR refugees in Cameroon</v>
      </c>
      <c r="B22" s="11" t="str">
        <f>Lists!F:F</f>
        <v>International displacement</v>
      </c>
      <c r="C22" s="11" t="str">
        <f>Lists!C:C</f>
        <v>CMR004</v>
      </c>
      <c r="D22" s="11" t="str">
        <f>Lists!A:A</f>
        <v>Cameroon</v>
      </c>
      <c r="E22" s="11" t="str">
        <f>Lists!D:D</f>
        <v>CMR</v>
      </c>
      <c r="F22" s="11" t="s">
        <v>4812</v>
      </c>
      <c r="G22" s="240">
        <v>25876000</v>
      </c>
      <c r="H22" s="241" t="s">
        <v>1998</v>
      </c>
      <c r="I22" s="241" t="s">
        <v>660</v>
      </c>
      <c r="J22" s="241">
        <v>2</v>
      </c>
      <c r="K22" s="241" t="s">
        <v>3759</v>
      </c>
      <c r="L22" s="241" t="s">
        <v>3758</v>
      </c>
      <c r="M22" s="242">
        <v>44165</v>
      </c>
      <c r="N22" s="249" t="s">
        <v>4813</v>
      </c>
      <c r="O22" s="244">
        <v>172703</v>
      </c>
      <c r="P22" s="244" t="s">
        <v>933</v>
      </c>
      <c r="Q22" s="244" t="s">
        <v>660</v>
      </c>
      <c r="R22" s="244">
        <v>2</v>
      </c>
      <c r="S22" s="244" t="s">
        <v>946</v>
      </c>
      <c r="T22" s="244" t="s">
        <v>936</v>
      </c>
      <c r="U22" s="245">
        <v>43509</v>
      </c>
      <c r="V22" s="249" t="s">
        <v>4814</v>
      </c>
      <c r="W22" s="241">
        <v>1565000</v>
      </c>
      <c r="X22" s="241" t="s">
        <v>3771</v>
      </c>
      <c r="Y22" s="241" t="s">
        <v>660</v>
      </c>
      <c r="Z22" s="241">
        <v>2</v>
      </c>
      <c r="AA22" s="241" t="s">
        <v>3773</v>
      </c>
      <c r="AB22" s="241" t="s">
        <v>3772</v>
      </c>
      <c r="AC22" s="242">
        <v>44165</v>
      </c>
      <c r="AD22" s="249" t="s">
        <v>4815</v>
      </c>
      <c r="AE22" s="246">
        <v>288000</v>
      </c>
      <c r="AF22" s="246" t="s">
        <v>3771</v>
      </c>
      <c r="AG22" s="246" t="s">
        <v>660</v>
      </c>
      <c r="AH22" s="246">
        <v>2</v>
      </c>
      <c r="AI22" s="246" t="s">
        <v>3774</v>
      </c>
      <c r="AJ22" s="246" t="s">
        <v>3772</v>
      </c>
      <c r="AK22" s="247">
        <v>44165</v>
      </c>
      <c r="AL22" s="249" t="s">
        <v>4816</v>
      </c>
      <c r="AM22" s="241">
        <v>288000</v>
      </c>
      <c r="AN22" s="241" t="s">
        <v>3771</v>
      </c>
      <c r="AO22" s="241" t="s">
        <v>660</v>
      </c>
      <c r="AP22" s="241">
        <v>2</v>
      </c>
      <c r="AQ22" s="241" t="s">
        <v>2330</v>
      </c>
      <c r="AR22" s="241" t="s">
        <v>3772</v>
      </c>
      <c r="AS22" s="242">
        <v>44165</v>
      </c>
      <c r="AT22" s="250" t="s">
        <v>4817</v>
      </c>
      <c r="AU22" s="246">
        <v>0</v>
      </c>
      <c r="AV22" s="246">
        <v>0</v>
      </c>
      <c r="AW22" s="246" t="s">
        <v>660</v>
      </c>
      <c r="AX22" s="246">
        <v>2</v>
      </c>
      <c r="AY22" s="246">
        <v>0</v>
      </c>
      <c r="AZ22" s="246">
        <v>0</v>
      </c>
      <c r="BA22" s="247">
        <v>43509</v>
      </c>
      <c r="BB22" s="249" t="s">
        <v>4818</v>
      </c>
      <c r="BC22" s="241" t="s">
        <v>446</v>
      </c>
      <c r="BD22" s="241" t="s">
        <v>1486</v>
      </c>
      <c r="BE22" s="241" t="s">
        <v>446</v>
      </c>
      <c r="BF22" s="241" t="s">
        <v>446</v>
      </c>
      <c r="BG22" s="241" t="s">
        <v>1488</v>
      </c>
      <c r="BH22" s="241" t="s">
        <v>1487</v>
      </c>
      <c r="BI22" s="242">
        <v>43642</v>
      </c>
      <c r="BJ22" s="250" t="s">
        <v>4819</v>
      </c>
      <c r="BK22" s="250">
        <v>0</v>
      </c>
      <c r="BL22" s="250" t="s">
        <v>446</v>
      </c>
      <c r="BM22" s="250" t="s">
        <v>446</v>
      </c>
      <c r="BN22" s="250" t="s">
        <v>446</v>
      </c>
      <c r="BO22" s="250" t="s">
        <v>1923</v>
      </c>
      <c r="BP22" s="246" t="s">
        <v>446</v>
      </c>
      <c r="BQ22" s="251">
        <v>44165</v>
      </c>
      <c r="BR22" s="249" t="s">
        <v>4820</v>
      </c>
      <c r="BS22" s="252">
        <v>0</v>
      </c>
      <c r="BT22" s="252">
        <v>0</v>
      </c>
      <c r="BU22" s="252" t="s">
        <v>660</v>
      </c>
      <c r="BV22" s="252">
        <v>2</v>
      </c>
      <c r="BW22" s="252">
        <v>0</v>
      </c>
      <c r="BX22" s="252">
        <v>0</v>
      </c>
      <c r="BY22" s="242">
        <v>43509</v>
      </c>
      <c r="BZ22" s="250" t="s">
        <v>4821</v>
      </c>
      <c r="CA22" s="250">
        <v>0</v>
      </c>
      <c r="CB22" s="250">
        <v>0</v>
      </c>
      <c r="CC22" s="250" t="s">
        <v>660</v>
      </c>
      <c r="CD22" s="250">
        <v>2</v>
      </c>
      <c r="CE22" s="250">
        <v>0</v>
      </c>
      <c r="CF22" s="250">
        <v>0</v>
      </c>
      <c r="CG22" s="251">
        <v>43509</v>
      </c>
      <c r="CH22" s="249" t="s">
        <v>4822</v>
      </c>
      <c r="CI22" s="250" t="e">
        <v>#N/A</v>
      </c>
      <c r="CJ22" s="250" t="e">
        <v>#N/A</v>
      </c>
      <c r="CK22" s="250" t="e">
        <v>#N/A</v>
      </c>
      <c r="CL22" s="250" t="e">
        <v>#N/A</v>
      </c>
      <c r="CM22" s="250" t="e">
        <v>#N/A</v>
      </c>
      <c r="CN22" s="250" t="e">
        <v>#N/A</v>
      </c>
      <c r="CO22" s="253" t="e">
        <v>#N/A</v>
      </c>
      <c r="CP22" s="250" t="s">
        <v>4823</v>
      </c>
      <c r="CQ22" s="252" t="s">
        <v>446</v>
      </c>
      <c r="CR22" s="252">
        <v>0</v>
      </c>
      <c r="CS22" s="252" t="s">
        <v>660</v>
      </c>
      <c r="CT22" s="252">
        <v>2</v>
      </c>
      <c r="CU22" s="252">
        <v>0</v>
      </c>
      <c r="CV22" s="252">
        <v>0</v>
      </c>
      <c r="CW22" s="242">
        <v>43509</v>
      </c>
      <c r="CX22" s="250" t="s">
        <v>4824</v>
      </c>
      <c r="CY22" s="246">
        <v>288000</v>
      </c>
      <c r="CZ22" s="246" t="s">
        <v>3771</v>
      </c>
      <c r="DA22" s="246" t="s">
        <v>660</v>
      </c>
      <c r="DB22" s="246">
        <v>2</v>
      </c>
      <c r="DC22" s="246" t="s">
        <v>3775</v>
      </c>
      <c r="DD22" s="246" t="s">
        <v>3772</v>
      </c>
      <c r="DE22" s="248">
        <v>44165</v>
      </c>
      <c r="DF22" s="249" t="s">
        <v>4825</v>
      </c>
      <c r="DG22" s="241">
        <v>1277000</v>
      </c>
      <c r="DH22" s="252" t="s">
        <v>3771</v>
      </c>
      <c r="DI22" s="252" t="s">
        <v>660</v>
      </c>
      <c r="DJ22" s="252">
        <v>2</v>
      </c>
      <c r="DK22" s="252" t="s">
        <v>3775</v>
      </c>
      <c r="DL22" s="252" t="s">
        <v>3772</v>
      </c>
      <c r="DM22" s="242">
        <v>44165</v>
      </c>
      <c r="DN22" s="250" t="s">
        <v>4826</v>
      </c>
      <c r="DO22" s="246">
        <v>0</v>
      </c>
      <c r="DP22" s="250" t="s">
        <v>446</v>
      </c>
      <c r="DQ22" s="250" t="s">
        <v>446</v>
      </c>
      <c r="DR22" s="250" t="s">
        <v>446</v>
      </c>
      <c r="DS22" s="250" t="s">
        <v>3775</v>
      </c>
      <c r="DT22" s="250" t="s">
        <v>446</v>
      </c>
      <c r="DU22" s="251">
        <v>44165</v>
      </c>
      <c r="DV22" s="249" t="s">
        <v>4827</v>
      </c>
      <c r="DW22" s="241">
        <v>288000</v>
      </c>
      <c r="DX22" s="252" t="s">
        <v>3771</v>
      </c>
      <c r="DY22" s="252" t="s">
        <v>660</v>
      </c>
      <c r="DZ22" s="252">
        <v>2</v>
      </c>
      <c r="EA22" s="252" t="s">
        <v>3775</v>
      </c>
      <c r="EB22" s="252" t="s">
        <v>3772</v>
      </c>
      <c r="EC22" s="242">
        <v>44165</v>
      </c>
      <c r="ED22" s="250" t="s">
        <v>4828</v>
      </c>
      <c r="EE22" s="246">
        <v>0</v>
      </c>
      <c r="EF22" s="250" t="s">
        <v>446</v>
      </c>
      <c r="EG22" s="250" t="s">
        <v>446</v>
      </c>
      <c r="EH22" s="250" t="s">
        <v>446</v>
      </c>
      <c r="EI22" s="250" t="s">
        <v>3775</v>
      </c>
      <c r="EJ22" s="250" t="s">
        <v>446</v>
      </c>
      <c r="EK22" s="251">
        <v>44165</v>
      </c>
      <c r="EL22" s="249" t="s">
        <v>4829</v>
      </c>
      <c r="EM22" s="241">
        <v>0</v>
      </c>
      <c r="EN22" s="252" t="s">
        <v>446</v>
      </c>
      <c r="EO22" s="252" t="s">
        <v>446</v>
      </c>
      <c r="EP22" s="252" t="s">
        <v>446</v>
      </c>
      <c r="EQ22" s="252" t="s">
        <v>3775</v>
      </c>
      <c r="ER22" s="252" t="s">
        <v>446</v>
      </c>
      <c r="ES22" s="242">
        <v>44165</v>
      </c>
      <c r="ET22" s="250" t="s">
        <v>4830</v>
      </c>
      <c r="EU22" s="250">
        <v>643</v>
      </c>
      <c r="EV22" s="250" t="s">
        <v>3622</v>
      </c>
      <c r="EW22" s="250" t="s">
        <v>660</v>
      </c>
      <c r="EX22" s="250">
        <v>2</v>
      </c>
      <c r="EY22" s="250" t="s">
        <v>3763</v>
      </c>
      <c r="EZ22" s="250" t="s">
        <v>2169</v>
      </c>
      <c r="FA22" s="251">
        <v>44165</v>
      </c>
      <c r="FB22" s="249" t="s">
        <v>4831</v>
      </c>
      <c r="FC22" s="252">
        <v>3</v>
      </c>
      <c r="FD22" s="252">
        <v>0</v>
      </c>
      <c r="FE22" s="252" t="s">
        <v>660</v>
      </c>
      <c r="FF22" s="252">
        <v>2</v>
      </c>
      <c r="FG22" s="252">
        <v>0</v>
      </c>
      <c r="FH22" s="252">
        <v>0</v>
      </c>
      <c r="FI22" s="242">
        <v>43509</v>
      </c>
      <c r="FJ22" s="249" t="s">
        <v>4832</v>
      </c>
      <c r="FK22" s="250" t="s">
        <v>446</v>
      </c>
      <c r="FL22" s="250">
        <v>0</v>
      </c>
      <c r="FM22" s="250" t="s">
        <v>660</v>
      </c>
      <c r="FN22" s="250">
        <v>2</v>
      </c>
      <c r="FO22" s="250">
        <v>0</v>
      </c>
      <c r="FP22" s="246">
        <v>0</v>
      </c>
      <c r="FQ22" s="247">
        <v>43509</v>
      </c>
      <c r="FR22" s="249" t="s">
        <v>4833</v>
      </c>
      <c r="FS22" s="252" t="s">
        <v>446</v>
      </c>
      <c r="FT22" s="252">
        <v>0</v>
      </c>
      <c r="FU22" s="252" t="s">
        <v>660</v>
      </c>
      <c r="FV22" s="252">
        <v>2</v>
      </c>
      <c r="FW22" s="252">
        <v>0</v>
      </c>
      <c r="FX22" s="252">
        <v>0</v>
      </c>
      <c r="FY22" s="242">
        <v>43509</v>
      </c>
      <c r="FZ22" s="250" t="s">
        <v>4834</v>
      </c>
      <c r="GA22" s="250">
        <v>0</v>
      </c>
      <c r="GB22" s="250" t="s">
        <v>3625</v>
      </c>
      <c r="GC22" s="250" t="s">
        <v>660</v>
      </c>
      <c r="GD22" s="250">
        <v>2</v>
      </c>
      <c r="GE22" s="250" t="s">
        <v>3085</v>
      </c>
      <c r="GF22" s="250" t="s">
        <v>2075</v>
      </c>
      <c r="GG22" s="251">
        <v>44161</v>
      </c>
      <c r="GH22" s="249" t="s">
        <v>4835</v>
      </c>
      <c r="GI22" s="252">
        <v>0</v>
      </c>
      <c r="GJ22" s="252" t="s">
        <v>3625</v>
      </c>
      <c r="GK22" s="252" t="s">
        <v>660</v>
      </c>
      <c r="GL22" s="252">
        <v>2</v>
      </c>
      <c r="GM22" s="252" t="s">
        <v>3085</v>
      </c>
      <c r="GN22" s="252" t="s">
        <v>2075</v>
      </c>
      <c r="GO22" s="242">
        <v>44161</v>
      </c>
      <c r="GP22" s="250" t="s">
        <v>4836</v>
      </c>
      <c r="GQ22" s="250">
        <v>1</v>
      </c>
      <c r="GR22" s="250" t="s">
        <v>3625</v>
      </c>
      <c r="GS22" s="250" t="s">
        <v>660</v>
      </c>
      <c r="GT22" s="250">
        <v>2</v>
      </c>
      <c r="GU22" s="250" t="s">
        <v>3085</v>
      </c>
      <c r="GV22" s="250" t="s">
        <v>2075</v>
      </c>
      <c r="GW22" s="251">
        <v>44161</v>
      </c>
      <c r="GX22" s="249" t="s">
        <v>4837</v>
      </c>
      <c r="GY22" s="252">
        <v>0</v>
      </c>
      <c r="GZ22" s="252" t="s">
        <v>3625</v>
      </c>
      <c r="HA22" s="252" t="s">
        <v>660</v>
      </c>
      <c r="HB22" s="252">
        <v>2</v>
      </c>
      <c r="HC22" s="252" t="s">
        <v>3085</v>
      </c>
      <c r="HD22" s="252" t="s">
        <v>2075</v>
      </c>
      <c r="HE22" s="242">
        <v>44161</v>
      </c>
      <c r="HF22" s="250" t="s">
        <v>4838</v>
      </c>
      <c r="HG22" s="250">
        <v>0</v>
      </c>
      <c r="HH22" s="250" t="s">
        <v>3625</v>
      </c>
      <c r="HI22" s="250" t="s">
        <v>660</v>
      </c>
      <c r="HJ22" s="250">
        <v>2</v>
      </c>
      <c r="HK22" s="250" t="s">
        <v>3085</v>
      </c>
      <c r="HL22" s="250" t="s">
        <v>2075</v>
      </c>
      <c r="HM22" s="251">
        <v>44161</v>
      </c>
      <c r="HN22" s="249" t="s">
        <v>4839</v>
      </c>
      <c r="HO22" s="252">
        <v>2</v>
      </c>
      <c r="HP22" s="252" t="s">
        <v>3625</v>
      </c>
      <c r="HQ22" s="252" t="s">
        <v>660</v>
      </c>
      <c r="HR22" s="252">
        <v>2</v>
      </c>
      <c r="HS22" s="252" t="s">
        <v>3085</v>
      </c>
      <c r="HT22" s="252" t="s">
        <v>2075</v>
      </c>
      <c r="HU22" s="242">
        <v>44161</v>
      </c>
      <c r="HV22" s="250" t="s">
        <v>4840</v>
      </c>
      <c r="HW22" s="250">
        <v>0</v>
      </c>
      <c r="HX22" s="250" t="s">
        <v>3625</v>
      </c>
      <c r="HY22" s="250" t="s">
        <v>660</v>
      </c>
      <c r="HZ22" s="250">
        <v>2</v>
      </c>
      <c r="IA22" s="250" t="s">
        <v>3085</v>
      </c>
      <c r="IB22" s="250" t="s">
        <v>2075</v>
      </c>
      <c r="IC22" s="251">
        <v>44161</v>
      </c>
      <c r="ID22" s="249" t="s">
        <v>4841</v>
      </c>
      <c r="IE22" s="252">
        <v>1</v>
      </c>
      <c r="IF22" s="252" t="s">
        <v>3625</v>
      </c>
      <c r="IG22" s="252" t="s">
        <v>660</v>
      </c>
      <c r="IH22" s="252">
        <v>2</v>
      </c>
      <c r="II22" s="252" t="s">
        <v>3085</v>
      </c>
      <c r="IJ22" s="252" t="s">
        <v>2075</v>
      </c>
      <c r="IK22" s="242">
        <v>44161</v>
      </c>
      <c r="IL22" s="250" t="s">
        <v>4842</v>
      </c>
      <c r="IM22" s="250">
        <v>1</v>
      </c>
      <c r="IN22" s="250" t="s">
        <v>3625</v>
      </c>
      <c r="IO22" s="250" t="s">
        <v>660</v>
      </c>
      <c r="IP22" s="250">
        <v>2</v>
      </c>
      <c r="IQ22" s="250" t="s">
        <v>3085</v>
      </c>
      <c r="IR22" s="250" t="s">
        <v>2075</v>
      </c>
      <c r="IS22" s="251">
        <v>44161</v>
      </c>
    </row>
    <row r="23" spans="1:253" s="11" customFormat="1" ht="13.2" x14ac:dyDescent="0.25">
      <c r="A23" s="11" t="str">
        <f>Lists!B:B</f>
        <v>Complex crisis in CAR</v>
      </c>
      <c r="B23" s="11" t="str">
        <f>Lists!F:F</f>
        <v>Complex crisis</v>
      </c>
      <c r="C23" s="11" t="str">
        <f>Lists!C:C</f>
        <v>CAF001</v>
      </c>
      <c r="D23" s="11" t="str">
        <f>Lists!A:A</f>
        <v>CAR</v>
      </c>
      <c r="E23" s="11" t="str">
        <f>Lists!D:D</f>
        <v>CAF</v>
      </c>
      <c r="F23" s="11" t="s">
        <v>4843</v>
      </c>
      <c r="G23" s="240">
        <v>4900000</v>
      </c>
      <c r="H23" s="241" t="s">
        <v>3400</v>
      </c>
      <c r="I23" s="241" t="s">
        <v>660</v>
      </c>
      <c r="J23" s="241">
        <v>2</v>
      </c>
      <c r="K23" s="241" t="s">
        <v>4171</v>
      </c>
      <c r="L23" s="241" t="s">
        <v>3401</v>
      </c>
      <c r="M23" s="242">
        <v>44187</v>
      </c>
      <c r="N23" s="249" t="s">
        <v>4844</v>
      </c>
      <c r="O23" s="244">
        <v>623000</v>
      </c>
      <c r="P23" s="244" t="s">
        <v>898</v>
      </c>
      <c r="Q23" s="244" t="s">
        <v>661</v>
      </c>
      <c r="R23" s="244">
        <v>1</v>
      </c>
      <c r="S23" s="244" t="s">
        <v>900</v>
      </c>
      <c r="T23" s="244" t="s">
        <v>899</v>
      </c>
      <c r="U23" s="245">
        <v>43508</v>
      </c>
      <c r="V23" s="249" t="s">
        <v>4845</v>
      </c>
      <c r="W23" s="241">
        <v>4900000</v>
      </c>
      <c r="X23" s="241" t="s">
        <v>3400</v>
      </c>
      <c r="Y23" s="241" t="s">
        <v>659</v>
      </c>
      <c r="Z23" s="241">
        <v>3</v>
      </c>
      <c r="AA23" s="241" t="s">
        <v>4171</v>
      </c>
      <c r="AB23" s="241" t="s">
        <v>3401</v>
      </c>
      <c r="AC23" s="242">
        <v>44187</v>
      </c>
      <c r="AD23" s="249" t="s">
        <v>4846</v>
      </c>
      <c r="AE23" s="246">
        <v>4900000</v>
      </c>
      <c r="AF23" s="246" t="s">
        <v>3400</v>
      </c>
      <c r="AG23" s="246" t="s">
        <v>659</v>
      </c>
      <c r="AH23" s="246">
        <v>3</v>
      </c>
      <c r="AI23" s="246" t="s">
        <v>4172</v>
      </c>
      <c r="AJ23" s="246" t="s">
        <v>3401</v>
      </c>
      <c r="AK23" s="247">
        <v>44187</v>
      </c>
      <c r="AL23" s="249" t="s">
        <v>4847</v>
      </c>
      <c r="AM23" s="241">
        <v>1370000</v>
      </c>
      <c r="AN23" s="241" t="s">
        <v>4152</v>
      </c>
      <c r="AO23" s="241" t="s">
        <v>659</v>
      </c>
      <c r="AP23" s="241">
        <v>3</v>
      </c>
      <c r="AQ23" s="241" t="s">
        <v>4174</v>
      </c>
      <c r="AR23" s="241" t="s">
        <v>4173</v>
      </c>
      <c r="AS23" s="242">
        <v>44187</v>
      </c>
      <c r="AT23" s="250" t="s">
        <v>4848</v>
      </c>
      <c r="AU23" s="246" t="s">
        <v>763</v>
      </c>
      <c r="AV23" s="246">
        <v>0</v>
      </c>
      <c r="AW23" s="246" t="s">
        <v>446</v>
      </c>
      <c r="AX23" s="246" t="s">
        <v>446</v>
      </c>
      <c r="AY23" s="246" t="s">
        <v>897</v>
      </c>
      <c r="AZ23" s="246">
        <v>0</v>
      </c>
      <c r="BA23" s="247">
        <v>43508</v>
      </c>
      <c r="BB23" s="249" t="s">
        <v>4849</v>
      </c>
      <c r="BC23" s="241" t="s">
        <v>763</v>
      </c>
      <c r="BD23" s="241">
        <v>0</v>
      </c>
      <c r="BE23" s="241" t="s">
        <v>660</v>
      </c>
      <c r="BF23" s="241">
        <v>2</v>
      </c>
      <c r="BG23" s="241" t="s">
        <v>1146</v>
      </c>
      <c r="BH23" s="241">
        <v>0</v>
      </c>
      <c r="BI23" s="242">
        <v>43522</v>
      </c>
      <c r="BJ23" s="250" t="s">
        <v>4850</v>
      </c>
      <c r="BK23" s="250">
        <v>91</v>
      </c>
      <c r="BL23" s="250" t="s">
        <v>4153</v>
      </c>
      <c r="BM23" s="250" t="s">
        <v>659</v>
      </c>
      <c r="BN23" s="250">
        <v>3</v>
      </c>
      <c r="BO23" s="250" t="s">
        <v>4175</v>
      </c>
      <c r="BP23" s="246" t="s">
        <v>868</v>
      </c>
      <c r="BQ23" s="251">
        <v>44187</v>
      </c>
      <c r="BR23" s="249" t="s">
        <v>4851</v>
      </c>
      <c r="BS23" s="252" t="s">
        <v>763</v>
      </c>
      <c r="BT23" s="252">
        <v>0</v>
      </c>
      <c r="BU23" s="252" t="s">
        <v>446</v>
      </c>
      <c r="BV23" s="252" t="s">
        <v>446</v>
      </c>
      <c r="BW23" s="252" t="s">
        <v>897</v>
      </c>
      <c r="BX23" s="252">
        <v>0</v>
      </c>
      <c r="BY23" s="242">
        <v>43508</v>
      </c>
      <c r="BZ23" s="250" t="s">
        <v>4852</v>
      </c>
      <c r="CA23" s="250" t="s">
        <v>763</v>
      </c>
      <c r="CB23" s="250">
        <v>0</v>
      </c>
      <c r="CC23" s="250" t="s">
        <v>446</v>
      </c>
      <c r="CD23" s="250" t="s">
        <v>446</v>
      </c>
      <c r="CE23" s="250" t="s">
        <v>897</v>
      </c>
      <c r="CF23" s="250">
        <v>0</v>
      </c>
      <c r="CG23" s="251">
        <v>43508</v>
      </c>
      <c r="CH23" s="249" t="s">
        <v>4853</v>
      </c>
      <c r="CI23" s="250" t="e">
        <v>#N/A</v>
      </c>
      <c r="CJ23" s="250" t="e">
        <v>#N/A</v>
      </c>
      <c r="CK23" s="250" t="e">
        <v>#N/A</v>
      </c>
      <c r="CL23" s="250" t="e">
        <v>#N/A</v>
      </c>
      <c r="CM23" s="250" t="e">
        <v>#N/A</v>
      </c>
      <c r="CN23" s="250" t="e">
        <v>#N/A</v>
      </c>
      <c r="CO23" s="253" t="e">
        <v>#N/A</v>
      </c>
      <c r="CP23" s="250" t="s">
        <v>4854</v>
      </c>
      <c r="CQ23" s="252" t="s">
        <v>763</v>
      </c>
      <c r="CR23" s="252">
        <v>0</v>
      </c>
      <c r="CS23" s="252" t="s">
        <v>446</v>
      </c>
      <c r="CT23" s="252" t="s">
        <v>446</v>
      </c>
      <c r="CU23" s="252" t="s">
        <v>897</v>
      </c>
      <c r="CV23" s="252">
        <v>0</v>
      </c>
      <c r="CW23" s="242">
        <v>43508</v>
      </c>
      <c r="CX23" s="250" t="s">
        <v>4855</v>
      </c>
      <c r="CY23" s="246">
        <v>2800000</v>
      </c>
      <c r="CZ23" s="246" t="s">
        <v>3400</v>
      </c>
      <c r="DA23" s="246" t="s">
        <v>659</v>
      </c>
      <c r="DB23" s="246">
        <v>3</v>
      </c>
      <c r="DC23" s="246" t="s">
        <v>3402</v>
      </c>
      <c r="DD23" s="246" t="s">
        <v>3401</v>
      </c>
      <c r="DE23" s="248">
        <v>44131</v>
      </c>
      <c r="DF23" s="249" t="s">
        <v>4856</v>
      </c>
      <c r="DG23" s="241">
        <v>0</v>
      </c>
      <c r="DH23" s="252" t="s">
        <v>3400</v>
      </c>
      <c r="DI23" s="252" t="s">
        <v>659</v>
      </c>
      <c r="DJ23" s="252">
        <v>3</v>
      </c>
      <c r="DK23" s="252" t="s">
        <v>3402</v>
      </c>
      <c r="DL23" s="252" t="s">
        <v>3401</v>
      </c>
      <c r="DM23" s="242">
        <v>44131</v>
      </c>
      <c r="DN23" s="250" t="s">
        <v>4857</v>
      </c>
      <c r="DO23" s="246">
        <v>2100000</v>
      </c>
      <c r="DP23" s="250" t="s">
        <v>3400</v>
      </c>
      <c r="DQ23" s="250" t="s">
        <v>659</v>
      </c>
      <c r="DR23" s="250">
        <v>3</v>
      </c>
      <c r="DS23" s="250" t="s">
        <v>3402</v>
      </c>
      <c r="DT23" s="250" t="s">
        <v>3401</v>
      </c>
      <c r="DU23" s="251">
        <v>44131</v>
      </c>
      <c r="DV23" s="249" t="s">
        <v>4858</v>
      </c>
      <c r="DW23" s="241">
        <v>900000</v>
      </c>
      <c r="DX23" s="252" t="s">
        <v>3400</v>
      </c>
      <c r="DY23" s="252" t="s">
        <v>659</v>
      </c>
      <c r="DZ23" s="252">
        <v>3</v>
      </c>
      <c r="EA23" s="252" t="s">
        <v>3402</v>
      </c>
      <c r="EB23" s="252" t="s">
        <v>3401</v>
      </c>
      <c r="EC23" s="242">
        <v>44131</v>
      </c>
      <c r="ED23" s="250" t="s">
        <v>4859</v>
      </c>
      <c r="EE23" s="246">
        <v>1900000</v>
      </c>
      <c r="EF23" s="250" t="s">
        <v>3400</v>
      </c>
      <c r="EG23" s="250" t="s">
        <v>659</v>
      </c>
      <c r="EH23" s="250">
        <v>3</v>
      </c>
      <c r="EI23" s="250" t="s">
        <v>3402</v>
      </c>
      <c r="EJ23" s="250" t="s">
        <v>3401</v>
      </c>
      <c r="EK23" s="251">
        <v>44131</v>
      </c>
      <c r="EL23" s="249" t="s">
        <v>4860</v>
      </c>
      <c r="EM23" s="241">
        <v>0</v>
      </c>
      <c r="EN23" s="252" t="s">
        <v>3400</v>
      </c>
      <c r="EO23" s="252" t="s">
        <v>659</v>
      </c>
      <c r="EP23" s="252">
        <v>3</v>
      </c>
      <c r="EQ23" s="252" t="s">
        <v>3402</v>
      </c>
      <c r="ER23" s="252" t="s">
        <v>3401</v>
      </c>
      <c r="ES23" s="242">
        <v>44131</v>
      </c>
      <c r="ET23" s="250" t="s">
        <v>4861</v>
      </c>
      <c r="EU23" s="250">
        <v>91</v>
      </c>
      <c r="EV23" s="250" t="s">
        <v>4153</v>
      </c>
      <c r="EW23" s="250" t="s">
        <v>659</v>
      </c>
      <c r="EX23" s="250">
        <v>3</v>
      </c>
      <c r="EY23" s="250" t="s">
        <v>4175</v>
      </c>
      <c r="EZ23" s="250" t="s">
        <v>868</v>
      </c>
      <c r="FA23" s="251">
        <v>44187</v>
      </c>
      <c r="FB23" s="249" t="s">
        <v>4862</v>
      </c>
      <c r="FC23" s="252">
        <v>5</v>
      </c>
      <c r="FD23" s="252" t="s">
        <v>1659</v>
      </c>
      <c r="FE23" s="252" t="s">
        <v>660</v>
      </c>
      <c r="FF23" s="252">
        <v>2</v>
      </c>
      <c r="FG23" s="252" t="s">
        <v>2176</v>
      </c>
      <c r="FH23" s="252" t="s">
        <v>1661</v>
      </c>
      <c r="FI23" s="242">
        <v>43920</v>
      </c>
      <c r="FJ23" s="249" t="s">
        <v>4863</v>
      </c>
      <c r="FK23" s="250" t="s">
        <v>763</v>
      </c>
      <c r="FL23" s="250">
        <v>0</v>
      </c>
      <c r="FM23" s="250" t="s">
        <v>446</v>
      </c>
      <c r="FN23" s="250" t="s">
        <v>446</v>
      </c>
      <c r="FO23" s="250" t="s">
        <v>897</v>
      </c>
      <c r="FP23" s="246">
        <v>0</v>
      </c>
      <c r="FQ23" s="247">
        <v>43508</v>
      </c>
      <c r="FR23" s="249" t="s">
        <v>4864</v>
      </c>
      <c r="FS23" s="252" t="s">
        <v>763</v>
      </c>
      <c r="FT23" s="252">
        <v>0</v>
      </c>
      <c r="FU23" s="252" t="s">
        <v>446</v>
      </c>
      <c r="FV23" s="252" t="s">
        <v>446</v>
      </c>
      <c r="FW23" s="252" t="s">
        <v>897</v>
      </c>
      <c r="FX23" s="252">
        <v>0</v>
      </c>
      <c r="FY23" s="242">
        <v>43508</v>
      </c>
      <c r="FZ23" s="250" t="s">
        <v>4865</v>
      </c>
      <c r="GA23" s="250">
        <v>0</v>
      </c>
      <c r="GB23" s="250" t="s">
        <v>2074</v>
      </c>
      <c r="GC23" s="250" t="s">
        <v>660</v>
      </c>
      <c r="GD23" s="250">
        <v>2</v>
      </c>
      <c r="GE23" s="250" t="s">
        <v>3085</v>
      </c>
      <c r="GF23" s="250" t="s">
        <v>2075</v>
      </c>
      <c r="GG23" s="251">
        <v>44160</v>
      </c>
      <c r="GH23" s="249" t="s">
        <v>4866</v>
      </c>
      <c r="GI23" s="252">
        <v>3</v>
      </c>
      <c r="GJ23" s="252" t="s">
        <v>2074</v>
      </c>
      <c r="GK23" s="252" t="s">
        <v>660</v>
      </c>
      <c r="GL23" s="252">
        <v>2</v>
      </c>
      <c r="GM23" s="252" t="s">
        <v>3085</v>
      </c>
      <c r="GN23" s="252" t="s">
        <v>2075</v>
      </c>
      <c r="GO23" s="242">
        <v>44160</v>
      </c>
      <c r="GP23" s="250" t="s">
        <v>4867</v>
      </c>
      <c r="GQ23" s="250">
        <v>2</v>
      </c>
      <c r="GR23" s="250" t="s">
        <v>2074</v>
      </c>
      <c r="GS23" s="250" t="s">
        <v>660</v>
      </c>
      <c r="GT23" s="250">
        <v>2</v>
      </c>
      <c r="GU23" s="250" t="s">
        <v>3085</v>
      </c>
      <c r="GV23" s="250" t="s">
        <v>2075</v>
      </c>
      <c r="GW23" s="251">
        <v>44160</v>
      </c>
      <c r="GX23" s="249" t="s">
        <v>4868</v>
      </c>
      <c r="GY23" s="252">
        <v>3</v>
      </c>
      <c r="GZ23" s="252" t="s">
        <v>2074</v>
      </c>
      <c r="HA23" s="252" t="s">
        <v>660</v>
      </c>
      <c r="HB23" s="252">
        <v>2</v>
      </c>
      <c r="HC23" s="252" t="s">
        <v>3085</v>
      </c>
      <c r="HD23" s="252" t="s">
        <v>2075</v>
      </c>
      <c r="HE23" s="242">
        <v>44160</v>
      </c>
      <c r="HF23" s="250" t="s">
        <v>4869</v>
      </c>
      <c r="HG23" s="250">
        <v>0</v>
      </c>
      <c r="HH23" s="250" t="s">
        <v>2074</v>
      </c>
      <c r="HI23" s="250" t="s">
        <v>660</v>
      </c>
      <c r="HJ23" s="250">
        <v>2</v>
      </c>
      <c r="HK23" s="250" t="s">
        <v>3085</v>
      </c>
      <c r="HL23" s="250" t="s">
        <v>2075</v>
      </c>
      <c r="HM23" s="251">
        <v>44160</v>
      </c>
      <c r="HN23" s="249" t="s">
        <v>4870</v>
      </c>
      <c r="HO23" s="252">
        <v>2</v>
      </c>
      <c r="HP23" s="252" t="s">
        <v>2074</v>
      </c>
      <c r="HQ23" s="252" t="s">
        <v>660</v>
      </c>
      <c r="HR23" s="252">
        <v>2</v>
      </c>
      <c r="HS23" s="252" t="s">
        <v>3085</v>
      </c>
      <c r="HT23" s="252" t="s">
        <v>2075</v>
      </c>
      <c r="HU23" s="242">
        <v>44160</v>
      </c>
      <c r="HV23" s="250" t="s">
        <v>4871</v>
      </c>
      <c r="HW23" s="250">
        <v>3</v>
      </c>
      <c r="HX23" s="250" t="s">
        <v>2074</v>
      </c>
      <c r="HY23" s="250" t="s">
        <v>660</v>
      </c>
      <c r="HZ23" s="250">
        <v>2</v>
      </c>
      <c r="IA23" s="250" t="s">
        <v>3085</v>
      </c>
      <c r="IB23" s="250" t="s">
        <v>2075</v>
      </c>
      <c r="IC23" s="251">
        <v>44160</v>
      </c>
      <c r="ID23" s="249" t="s">
        <v>4872</v>
      </c>
      <c r="IE23" s="252">
        <v>0</v>
      </c>
      <c r="IF23" s="252" t="s">
        <v>2074</v>
      </c>
      <c r="IG23" s="252" t="s">
        <v>660</v>
      </c>
      <c r="IH23" s="252">
        <v>2</v>
      </c>
      <c r="II23" s="252" t="s">
        <v>3085</v>
      </c>
      <c r="IJ23" s="252" t="s">
        <v>2075</v>
      </c>
      <c r="IK23" s="242">
        <v>44160</v>
      </c>
      <c r="IL23" s="250" t="s">
        <v>4873</v>
      </c>
      <c r="IM23" s="250">
        <v>3</v>
      </c>
      <c r="IN23" s="250" t="s">
        <v>2074</v>
      </c>
      <c r="IO23" s="250" t="s">
        <v>660</v>
      </c>
      <c r="IP23" s="250">
        <v>2</v>
      </c>
      <c r="IQ23" s="250" t="s">
        <v>3085</v>
      </c>
      <c r="IR23" s="250" t="s">
        <v>2075</v>
      </c>
      <c r="IS23" s="251">
        <v>44160</v>
      </c>
    </row>
    <row r="24" spans="1:253" s="11" customFormat="1" ht="13.2" x14ac:dyDescent="0.25">
      <c r="A24" s="11" t="str">
        <f>Lists!B:B</f>
        <v>Multiple crises in Chad</v>
      </c>
      <c r="B24" s="11" t="str">
        <f>Lists!F:F</f>
        <v>Multiple crises country</v>
      </c>
      <c r="C24" s="11" t="str">
        <f>Lists!C:C</f>
        <v>TCD001</v>
      </c>
      <c r="D24" s="11" t="str">
        <f>Lists!A:A</f>
        <v>Chad</v>
      </c>
      <c r="E24" s="11" t="str">
        <f>Lists!D:D</f>
        <v>TCD</v>
      </c>
      <c r="F24" s="11" t="s">
        <v>4874</v>
      </c>
      <c r="G24" s="240">
        <v>16782000</v>
      </c>
      <c r="H24" s="241" t="s">
        <v>4154</v>
      </c>
      <c r="I24" s="241" t="s">
        <v>660</v>
      </c>
      <c r="J24" s="241">
        <v>2</v>
      </c>
      <c r="K24" s="241" t="s">
        <v>2609</v>
      </c>
      <c r="L24" s="241" t="s">
        <v>2608</v>
      </c>
      <c r="M24" s="242">
        <v>44187</v>
      </c>
      <c r="N24" s="249" t="s">
        <v>4875</v>
      </c>
      <c r="O24" s="244">
        <v>1259200</v>
      </c>
      <c r="P24" s="244" t="s">
        <v>3073</v>
      </c>
      <c r="Q24" s="244" t="s">
        <v>661</v>
      </c>
      <c r="R24" s="244">
        <v>1</v>
      </c>
      <c r="S24" s="244" t="s">
        <v>2615</v>
      </c>
      <c r="T24" s="244" t="s">
        <v>3195</v>
      </c>
      <c r="U24" s="245">
        <v>44187</v>
      </c>
      <c r="V24" s="249" t="s">
        <v>4876</v>
      </c>
      <c r="W24" s="241">
        <v>16782000</v>
      </c>
      <c r="X24" s="241" t="s">
        <v>4154</v>
      </c>
      <c r="Y24" s="241" t="s">
        <v>660</v>
      </c>
      <c r="Z24" s="241">
        <v>2</v>
      </c>
      <c r="AA24" s="241" t="s">
        <v>2609</v>
      </c>
      <c r="AB24" s="241" t="s">
        <v>2608</v>
      </c>
      <c r="AC24" s="242">
        <v>44187</v>
      </c>
      <c r="AD24" s="249" t="s">
        <v>4877</v>
      </c>
      <c r="AE24" s="246">
        <v>7607000</v>
      </c>
      <c r="AF24" s="246" t="s">
        <v>2610</v>
      </c>
      <c r="AG24" s="246" t="s">
        <v>659</v>
      </c>
      <c r="AH24" s="246">
        <v>3</v>
      </c>
      <c r="AI24" s="246" t="s">
        <v>2612</v>
      </c>
      <c r="AJ24" s="246" t="s">
        <v>2611</v>
      </c>
      <c r="AK24" s="247">
        <v>44187</v>
      </c>
      <c r="AL24" s="249" t="s">
        <v>4878</v>
      </c>
      <c r="AM24" s="241">
        <v>918000</v>
      </c>
      <c r="AN24" s="241" t="s">
        <v>4155</v>
      </c>
      <c r="AO24" s="241" t="s">
        <v>660</v>
      </c>
      <c r="AP24" s="241">
        <v>2</v>
      </c>
      <c r="AQ24" s="241" t="s">
        <v>2613</v>
      </c>
      <c r="AR24" s="241" t="s">
        <v>1645</v>
      </c>
      <c r="AS24" s="242">
        <v>44187</v>
      </c>
      <c r="AT24" s="250" t="s">
        <v>4879</v>
      </c>
      <c r="AU24" s="246" t="s">
        <v>446</v>
      </c>
      <c r="AV24" s="246" t="s">
        <v>446</v>
      </c>
      <c r="AW24" s="246" t="s">
        <v>659</v>
      </c>
      <c r="AX24" s="246">
        <v>3</v>
      </c>
      <c r="AY24" s="246" t="s">
        <v>446</v>
      </c>
      <c r="AZ24" s="246" t="s">
        <v>446</v>
      </c>
      <c r="BA24" s="247">
        <v>44187</v>
      </c>
      <c r="BB24" s="249" t="s">
        <v>4880</v>
      </c>
      <c r="BC24" s="241" t="s">
        <v>446</v>
      </c>
      <c r="BD24" s="241" t="s">
        <v>446</v>
      </c>
      <c r="BE24" s="241" t="s">
        <v>659</v>
      </c>
      <c r="BF24" s="241">
        <v>3</v>
      </c>
      <c r="BG24" s="241" t="s">
        <v>446</v>
      </c>
      <c r="BH24" s="241" t="s">
        <v>446</v>
      </c>
      <c r="BI24" s="242">
        <v>44187</v>
      </c>
      <c r="BJ24" s="250" t="s">
        <v>4881</v>
      </c>
      <c r="BK24" s="250">
        <v>232</v>
      </c>
      <c r="BL24" s="250" t="s">
        <v>4156</v>
      </c>
      <c r="BM24" s="250" t="s">
        <v>659</v>
      </c>
      <c r="BN24" s="250">
        <v>3</v>
      </c>
      <c r="BO24" s="250" t="s">
        <v>4177</v>
      </c>
      <c r="BP24" s="246" t="s">
        <v>3610</v>
      </c>
      <c r="BQ24" s="251">
        <v>44187</v>
      </c>
      <c r="BR24" s="249" t="s">
        <v>4882</v>
      </c>
      <c r="BS24" s="252" t="s">
        <v>446</v>
      </c>
      <c r="BT24" s="252" t="s">
        <v>446</v>
      </c>
      <c r="BU24" s="252" t="s">
        <v>659</v>
      </c>
      <c r="BV24" s="252">
        <v>3</v>
      </c>
      <c r="BW24" s="252" t="s">
        <v>446</v>
      </c>
      <c r="BX24" s="252" t="s">
        <v>446</v>
      </c>
      <c r="BY24" s="242">
        <v>44187</v>
      </c>
      <c r="BZ24" s="250" t="s">
        <v>4883</v>
      </c>
      <c r="CA24" s="250" t="s">
        <v>446</v>
      </c>
      <c r="CB24" s="250" t="s">
        <v>446</v>
      </c>
      <c r="CC24" s="250" t="s">
        <v>659</v>
      </c>
      <c r="CD24" s="250">
        <v>3</v>
      </c>
      <c r="CE24" s="250" t="s">
        <v>446</v>
      </c>
      <c r="CF24" s="250" t="s">
        <v>446</v>
      </c>
      <c r="CG24" s="251">
        <v>44187</v>
      </c>
      <c r="CH24" s="249" t="s">
        <v>4884</v>
      </c>
      <c r="CI24" s="250" t="e">
        <v>#N/A</v>
      </c>
      <c r="CJ24" s="250" t="e">
        <v>#N/A</v>
      </c>
      <c r="CK24" s="250" t="e">
        <v>#N/A</v>
      </c>
      <c r="CL24" s="250" t="e">
        <v>#N/A</v>
      </c>
      <c r="CM24" s="250" t="e">
        <v>#N/A</v>
      </c>
      <c r="CN24" s="250" t="e">
        <v>#N/A</v>
      </c>
      <c r="CO24" s="253" t="e">
        <v>#N/A</v>
      </c>
      <c r="CP24" s="250" t="s">
        <v>4885</v>
      </c>
      <c r="CQ24" s="252" t="s">
        <v>446</v>
      </c>
      <c r="CR24" s="252" t="s">
        <v>446</v>
      </c>
      <c r="CS24" s="252" t="s">
        <v>659</v>
      </c>
      <c r="CT24" s="252">
        <v>3</v>
      </c>
      <c r="CU24" s="252" t="s">
        <v>446</v>
      </c>
      <c r="CV24" s="252" t="s">
        <v>446</v>
      </c>
      <c r="CW24" s="242">
        <v>44187</v>
      </c>
      <c r="CX24" s="250" t="s">
        <v>4886</v>
      </c>
      <c r="CY24" s="246">
        <v>6400000</v>
      </c>
      <c r="CZ24" s="246" t="s">
        <v>2610</v>
      </c>
      <c r="DA24" s="246" t="s">
        <v>659</v>
      </c>
      <c r="DB24" s="246">
        <v>3</v>
      </c>
      <c r="DC24" s="246" t="s">
        <v>2614</v>
      </c>
      <c r="DD24" s="246" t="s">
        <v>4189</v>
      </c>
      <c r="DE24" s="248">
        <v>44187</v>
      </c>
      <c r="DF24" s="249" t="s">
        <v>4887</v>
      </c>
      <c r="DG24" s="241">
        <v>9175000</v>
      </c>
      <c r="DH24" s="252" t="s">
        <v>2610</v>
      </c>
      <c r="DI24" s="252" t="s">
        <v>659</v>
      </c>
      <c r="DJ24" s="252">
        <v>3</v>
      </c>
      <c r="DK24" s="252" t="s">
        <v>2614</v>
      </c>
      <c r="DL24" s="252" t="s">
        <v>4189</v>
      </c>
      <c r="DM24" s="242">
        <v>44187</v>
      </c>
      <c r="DN24" s="250" t="s">
        <v>4888</v>
      </c>
      <c r="DO24" s="246">
        <v>1207000</v>
      </c>
      <c r="DP24" s="250" t="s">
        <v>2610</v>
      </c>
      <c r="DQ24" s="250" t="s">
        <v>659</v>
      </c>
      <c r="DR24" s="250">
        <v>3</v>
      </c>
      <c r="DS24" s="250" t="s">
        <v>2614</v>
      </c>
      <c r="DT24" s="250" t="s">
        <v>4189</v>
      </c>
      <c r="DU24" s="251">
        <v>44187</v>
      </c>
      <c r="DV24" s="249" t="s">
        <v>4889</v>
      </c>
      <c r="DW24" s="241">
        <v>4736000</v>
      </c>
      <c r="DX24" s="252" t="s">
        <v>2610</v>
      </c>
      <c r="DY24" s="252" t="s">
        <v>659</v>
      </c>
      <c r="DZ24" s="252">
        <v>3</v>
      </c>
      <c r="EA24" s="252" t="s">
        <v>2614</v>
      </c>
      <c r="EB24" s="252" t="s">
        <v>4189</v>
      </c>
      <c r="EC24" s="242">
        <v>44187</v>
      </c>
      <c r="ED24" s="250" t="s">
        <v>4890</v>
      </c>
      <c r="EE24" s="246">
        <v>1472000</v>
      </c>
      <c r="EF24" s="250" t="s">
        <v>2610</v>
      </c>
      <c r="EG24" s="250" t="s">
        <v>659</v>
      </c>
      <c r="EH24" s="250">
        <v>3</v>
      </c>
      <c r="EI24" s="250" t="s">
        <v>2614</v>
      </c>
      <c r="EJ24" s="250" t="s">
        <v>4189</v>
      </c>
      <c r="EK24" s="251">
        <v>44187</v>
      </c>
      <c r="EL24" s="249" t="s">
        <v>4891</v>
      </c>
      <c r="EM24" s="241">
        <v>192000</v>
      </c>
      <c r="EN24" s="252" t="s">
        <v>2610</v>
      </c>
      <c r="EO24" s="252" t="s">
        <v>659</v>
      </c>
      <c r="EP24" s="252">
        <v>3</v>
      </c>
      <c r="EQ24" s="252" t="s">
        <v>2614</v>
      </c>
      <c r="ER24" s="252" t="s">
        <v>4189</v>
      </c>
      <c r="ES24" s="242">
        <v>44187</v>
      </c>
      <c r="ET24" s="250" t="s">
        <v>4892</v>
      </c>
      <c r="EU24" s="250">
        <v>232</v>
      </c>
      <c r="EV24" s="250" t="s">
        <v>4156</v>
      </c>
      <c r="EW24" s="250" t="s">
        <v>659</v>
      </c>
      <c r="EX24" s="250">
        <v>3</v>
      </c>
      <c r="EY24" s="250" t="s">
        <v>4177</v>
      </c>
      <c r="EZ24" s="250" t="s">
        <v>3610</v>
      </c>
      <c r="FA24" s="251">
        <v>44187</v>
      </c>
      <c r="FB24" s="249" t="s">
        <v>4893</v>
      </c>
      <c r="FC24" s="252">
        <v>5</v>
      </c>
      <c r="FD24" s="252" t="s">
        <v>446</v>
      </c>
      <c r="FE24" s="252" t="s">
        <v>661</v>
      </c>
      <c r="FF24" s="252">
        <v>1</v>
      </c>
      <c r="FG24" s="252" t="s">
        <v>4190</v>
      </c>
      <c r="FH24" s="252" t="s">
        <v>446</v>
      </c>
      <c r="FI24" s="242">
        <v>44187</v>
      </c>
      <c r="FJ24" s="249" t="s">
        <v>4894</v>
      </c>
      <c r="FK24" s="250" t="s">
        <v>446</v>
      </c>
      <c r="FL24" s="250" t="s">
        <v>446</v>
      </c>
      <c r="FM24" s="250" t="s">
        <v>659</v>
      </c>
      <c r="FN24" s="250">
        <v>3</v>
      </c>
      <c r="FO24" s="250" t="s">
        <v>446</v>
      </c>
      <c r="FP24" s="246" t="s">
        <v>446</v>
      </c>
      <c r="FQ24" s="247">
        <v>44187</v>
      </c>
      <c r="FR24" s="249" t="s">
        <v>4895</v>
      </c>
      <c r="FS24" s="252" t="s">
        <v>446</v>
      </c>
      <c r="FT24" s="252" t="s">
        <v>446</v>
      </c>
      <c r="FU24" s="252" t="s">
        <v>659</v>
      </c>
      <c r="FV24" s="252">
        <v>3</v>
      </c>
      <c r="FW24" s="252" t="s">
        <v>446</v>
      </c>
      <c r="FX24" s="252" t="s">
        <v>446</v>
      </c>
      <c r="FY24" s="242">
        <v>44187</v>
      </c>
      <c r="FZ24" s="250" t="s">
        <v>4896</v>
      </c>
      <c r="GA24" s="250">
        <v>1</v>
      </c>
      <c r="GB24" s="250" t="s">
        <v>3625</v>
      </c>
      <c r="GC24" s="250" t="s">
        <v>660</v>
      </c>
      <c r="GD24" s="250">
        <v>2</v>
      </c>
      <c r="GE24" s="250" t="s">
        <v>2074</v>
      </c>
      <c r="GF24" s="250" t="s">
        <v>4191</v>
      </c>
      <c r="GG24" s="251">
        <v>44187</v>
      </c>
      <c r="GH24" s="249" t="s">
        <v>4897</v>
      </c>
      <c r="GI24" s="252">
        <v>2</v>
      </c>
      <c r="GJ24" s="252" t="s">
        <v>3625</v>
      </c>
      <c r="GK24" s="252" t="s">
        <v>660</v>
      </c>
      <c r="GL24" s="252">
        <v>2</v>
      </c>
      <c r="GM24" s="252" t="s">
        <v>2074</v>
      </c>
      <c r="GN24" s="252" t="s">
        <v>4191</v>
      </c>
      <c r="GO24" s="242">
        <v>44187</v>
      </c>
      <c r="GP24" s="250" t="s">
        <v>4898</v>
      </c>
      <c r="GQ24" s="250">
        <v>2</v>
      </c>
      <c r="GR24" s="250" t="s">
        <v>3625</v>
      </c>
      <c r="GS24" s="250" t="s">
        <v>660</v>
      </c>
      <c r="GT24" s="250">
        <v>2</v>
      </c>
      <c r="GU24" s="250" t="s">
        <v>2074</v>
      </c>
      <c r="GV24" s="250" t="s">
        <v>4191</v>
      </c>
      <c r="GW24" s="251">
        <v>44187</v>
      </c>
      <c r="GX24" s="249" t="s">
        <v>4899</v>
      </c>
      <c r="GY24" s="252">
        <v>0</v>
      </c>
      <c r="GZ24" s="252" t="s">
        <v>3625</v>
      </c>
      <c r="HA24" s="252" t="s">
        <v>660</v>
      </c>
      <c r="HB24" s="252">
        <v>2</v>
      </c>
      <c r="HC24" s="252" t="s">
        <v>2074</v>
      </c>
      <c r="HD24" s="252" t="s">
        <v>4191</v>
      </c>
      <c r="HE24" s="242">
        <v>44187</v>
      </c>
      <c r="HF24" s="250" t="s">
        <v>4900</v>
      </c>
      <c r="HG24" s="250">
        <v>0</v>
      </c>
      <c r="HH24" s="250" t="s">
        <v>3625</v>
      </c>
      <c r="HI24" s="250" t="s">
        <v>660</v>
      </c>
      <c r="HJ24" s="250">
        <v>2</v>
      </c>
      <c r="HK24" s="250" t="s">
        <v>2074</v>
      </c>
      <c r="HL24" s="250" t="s">
        <v>4191</v>
      </c>
      <c r="HM24" s="251">
        <v>44187</v>
      </c>
      <c r="HN24" s="249" t="s">
        <v>4901</v>
      </c>
      <c r="HO24" s="252">
        <v>2</v>
      </c>
      <c r="HP24" s="252" t="s">
        <v>3625</v>
      </c>
      <c r="HQ24" s="252" t="s">
        <v>660</v>
      </c>
      <c r="HR24" s="252">
        <v>2</v>
      </c>
      <c r="HS24" s="252" t="s">
        <v>2074</v>
      </c>
      <c r="HT24" s="252" t="s">
        <v>4191</v>
      </c>
      <c r="HU24" s="242">
        <v>44187</v>
      </c>
      <c r="HV24" s="250" t="s">
        <v>4902</v>
      </c>
      <c r="HW24" s="250">
        <v>3</v>
      </c>
      <c r="HX24" s="250" t="s">
        <v>3625</v>
      </c>
      <c r="HY24" s="250" t="s">
        <v>660</v>
      </c>
      <c r="HZ24" s="250">
        <v>2</v>
      </c>
      <c r="IA24" s="250" t="s">
        <v>2074</v>
      </c>
      <c r="IB24" s="250" t="s">
        <v>4191</v>
      </c>
      <c r="IC24" s="251">
        <v>44187</v>
      </c>
      <c r="ID24" s="249" t="s">
        <v>4903</v>
      </c>
      <c r="IE24" s="252">
        <v>2</v>
      </c>
      <c r="IF24" s="252" t="s">
        <v>3625</v>
      </c>
      <c r="IG24" s="252" t="s">
        <v>660</v>
      </c>
      <c r="IH24" s="252">
        <v>2</v>
      </c>
      <c r="II24" s="252" t="s">
        <v>2074</v>
      </c>
      <c r="IJ24" s="252" t="s">
        <v>4191</v>
      </c>
      <c r="IK24" s="242">
        <v>44187</v>
      </c>
      <c r="IL24" s="250" t="s">
        <v>4904</v>
      </c>
      <c r="IM24" s="250">
        <v>3</v>
      </c>
      <c r="IN24" s="250" t="s">
        <v>3625</v>
      </c>
      <c r="IO24" s="250" t="s">
        <v>660</v>
      </c>
      <c r="IP24" s="250">
        <v>2</v>
      </c>
      <c r="IQ24" s="250" t="s">
        <v>2074</v>
      </c>
      <c r="IR24" s="250" t="s">
        <v>4191</v>
      </c>
      <c r="IS24" s="251">
        <v>44187</v>
      </c>
    </row>
    <row r="25" spans="1:253" s="11" customFormat="1" ht="13.2" x14ac:dyDescent="0.25">
      <c r="A25" s="11" t="str">
        <f>Lists!B:B</f>
        <v>Boko Haram in Chad</v>
      </c>
      <c r="B25" s="11" t="str">
        <f>Lists!F:F</f>
        <v>Conflict</v>
      </c>
      <c r="C25" s="11" t="str">
        <f>Lists!C:C</f>
        <v>TCD003</v>
      </c>
      <c r="D25" s="11" t="str">
        <f>Lists!A:A</f>
        <v>Chad</v>
      </c>
      <c r="E25" s="11" t="str">
        <f>Lists!D:D</f>
        <v>TCD</v>
      </c>
      <c r="F25" s="11" t="s">
        <v>4905</v>
      </c>
      <c r="G25" s="240">
        <v>16782000</v>
      </c>
      <c r="H25" s="241" t="s">
        <v>4154</v>
      </c>
      <c r="I25" s="241" t="s">
        <v>660</v>
      </c>
      <c r="J25" s="241">
        <v>2</v>
      </c>
      <c r="K25" s="241" t="s">
        <v>2609</v>
      </c>
      <c r="L25" s="241" t="s">
        <v>2608</v>
      </c>
      <c r="M25" s="242">
        <v>44187</v>
      </c>
      <c r="N25" s="249" t="s">
        <v>4906</v>
      </c>
      <c r="O25" s="244">
        <v>19915</v>
      </c>
      <c r="P25" s="244" t="s">
        <v>1056</v>
      </c>
      <c r="Q25" s="244" t="s">
        <v>660</v>
      </c>
      <c r="R25" s="244">
        <v>2</v>
      </c>
      <c r="S25" s="244" t="s">
        <v>1058</v>
      </c>
      <c r="T25" s="244" t="s">
        <v>1057</v>
      </c>
      <c r="U25" s="245">
        <v>43511</v>
      </c>
      <c r="V25" s="249" t="s">
        <v>4907</v>
      </c>
      <c r="W25" s="241">
        <v>685000</v>
      </c>
      <c r="X25" s="241" t="s">
        <v>4154</v>
      </c>
      <c r="Y25" s="241" t="s">
        <v>659</v>
      </c>
      <c r="Z25" s="241">
        <v>3</v>
      </c>
      <c r="AA25" s="241" t="s">
        <v>2616</v>
      </c>
      <c r="AB25" s="241" t="s">
        <v>2608</v>
      </c>
      <c r="AC25" s="242">
        <v>44187</v>
      </c>
      <c r="AD25" s="249" t="s">
        <v>4908</v>
      </c>
      <c r="AE25" s="246">
        <v>685000</v>
      </c>
      <c r="AF25" s="246" t="s">
        <v>4154</v>
      </c>
      <c r="AG25" s="246" t="s">
        <v>659</v>
      </c>
      <c r="AH25" s="246">
        <v>3</v>
      </c>
      <c r="AI25" s="246" t="s">
        <v>1059</v>
      </c>
      <c r="AJ25" s="246" t="s">
        <v>2608</v>
      </c>
      <c r="AK25" s="247">
        <v>44187</v>
      </c>
      <c r="AL25" s="249" t="s">
        <v>4909</v>
      </c>
      <c r="AM25" s="241">
        <v>383000</v>
      </c>
      <c r="AN25" s="241" t="s">
        <v>4155</v>
      </c>
      <c r="AO25" s="241" t="s">
        <v>659</v>
      </c>
      <c r="AP25" s="241">
        <v>3</v>
      </c>
      <c r="AQ25" s="241" t="s">
        <v>2617</v>
      </c>
      <c r="AR25" s="241" t="s">
        <v>1645</v>
      </c>
      <c r="AS25" s="242">
        <v>44187</v>
      </c>
      <c r="AT25" s="250" t="s">
        <v>4910</v>
      </c>
      <c r="AU25" s="246" t="s">
        <v>446</v>
      </c>
      <c r="AV25" s="246">
        <v>0</v>
      </c>
      <c r="AW25" s="246" t="s">
        <v>660</v>
      </c>
      <c r="AX25" s="246">
        <v>2</v>
      </c>
      <c r="AY25" s="246" t="s">
        <v>764</v>
      </c>
      <c r="AZ25" s="246">
        <v>0</v>
      </c>
      <c r="BA25" s="247">
        <v>43511</v>
      </c>
      <c r="BB25" s="249" t="s">
        <v>4911</v>
      </c>
      <c r="BC25" s="241" t="s">
        <v>446</v>
      </c>
      <c r="BD25" s="241">
        <v>0</v>
      </c>
      <c r="BE25" s="241" t="s">
        <v>660</v>
      </c>
      <c r="BF25" s="241">
        <v>2</v>
      </c>
      <c r="BG25" s="241" t="s">
        <v>764</v>
      </c>
      <c r="BH25" s="241">
        <v>0</v>
      </c>
      <c r="BI25" s="242">
        <v>43511</v>
      </c>
      <c r="BJ25" s="250" t="s">
        <v>4912</v>
      </c>
      <c r="BK25" s="250">
        <v>122</v>
      </c>
      <c r="BL25" s="250" t="s">
        <v>4151</v>
      </c>
      <c r="BM25" s="250" t="s">
        <v>659</v>
      </c>
      <c r="BN25" s="250">
        <v>3</v>
      </c>
      <c r="BO25" s="250" t="s">
        <v>4178</v>
      </c>
      <c r="BP25" s="246" t="s">
        <v>868</v>
      </c>
      <c r="BQ25" s="251">
        <v>44187</v>
      </c>
      <c r="BR25" s="249" t="s">
        <v>4913</v>
      </c>
      <c r="BS25" s="252" t="s">
        <v>446</v>
      </c>
      <c r="BT25" s="252">
        <v>0</v>
      </c>
      <c r="BU25" s="252" t="s">
        <v>660</v>
      </c>
      <c r="BV25" s="252">
        <v>2</v>
      </c>
      <c r="BW25" s="252" t="s">
        <v>764</v>
      </c>
      <c r="BX25" s="252">
        <v>0</v>
      </c>
      <c r="BY25" s="242">
        <v>43511</v>
      </c>
      <c r="BZ25" s="250" t="s">
        <v>4914</v>
      </c>
      <c r="CA25" s="250" t="s">
        <v>446</v>
      </c>
      <c r="CB25" s="250">
        <v>0</v>
      </c>
      <c r="CC25" s="250" t="s">
        <v>446</v>
      </c>
      <c r="CD25" s="250" t="s">
        <v>446</v>
      </c>
      <c r="CE25" s="250" t="s">
        <v>764</v>
      </c>
      <c r="CF25" s="250">
        <v>0</v>
      </c>
      <c r="CG25" s="251">
        <v>43511</v>
      </c>
      <c r="CH25" s="249" t="s">
        <v>4915</v>
      </c>
      <c r="CI25" s="250" t="e">
        <v>#N/A</v>
      </c>
      <c r="CJ25" s="250" t="e">
        <v>#N/A</v>
      </c>
      <c r="CK25" s="250" t="e">
        <v>#N/A</v>
      </c>
      <c r="CL25" s="250" t="e">
        <v>#N/A</v>
      </c>
      <c r="CM25" s="250" t="e">
        <v>#N/A</v>
      </c>
      <c r="CN25" s="250" t="e">
        <v>#N/A</v>
      </c>
      <c r="CO25" s="253" t="e">
        <v>#N/A</v>
      </c>
      <c r="CP25" s="250" t="s">
        <v>4916</v>
      </c>
      <c r="CQ25" s="252" t="s">
        <v>446</v>
      </c>
      <c r="CR25" s="252">
        <v>0</v>
      </c>
      <c r="CS25" s="252" t="s">
        <v>660</v>
      </c>
      <c r="CT25" s="252">
        <v>2</v>
      </c>
      <c r="CU25" s="252" t="s">
        <v>764</v>
      </c>
      <c r="CV25" s="252">
        <v>0</v>
      </c>
      <c r="CW25" s="242">
        <v>43511</v>
      </c>
      <c r="CX25" s="250" t="s">
        <v>4917</v>
      </c>
      <c r="CY25" s="246">
        <v>367000</v>
      </c>
      <c r="CZ25" s="246" t="s">
        <v>2003</v>
      </c>
      <c r="DA25" s="246" t="s">
        <v>659</v>
      </c>
      <c r="DB25" s="246">
        <v>3</v>
      </c>
      <c r="DC25" s="246" t="s">
        <v>2186</v>
      </c>
      <c r="DD25" s="246" t="s">
        <v>2185</v>
      </c>
      <c r="DE25" s="248">
        <v>44119</v>
      </c>
      <c r="DF25" s="249" t="s">
        <v>4918</v>
      </c>
      <c r="DG25" s="241">
        <v>0</v>
      </c>
      <c r="DH25" s="252" t="s">
        <v>2003</v>
      </c>
      <c r="DI25" s="252" t="s">
        <v>659</v>
      </c>
      <c r="DJ25" s="252">
        <v>3</v>
      </c>
      <c r="DK25" s="252" t="s">
        <v>2186</v>
      </c>
      <c r="DL25" s="252" t="s">
        <v>2185</v>
      </c>
      <c r="DM25" s="242">
        <v>44119</v>
      </c>
      <c r="DN25" s="250" t="s">
        <v>4919</v>
      </c>
      <c r="DO25" s="246">
        <v>318000</v>
      </c>
      <c r="DP25" s="250" t="s">
        <v>2003</v>
      </c>
      <c r="DQ25" s="250" t="s">
        <v>659</v>
      </c>
      <c r="DR25" s="250">
        <v>3</v>
      </c>
      <c r="DS25" s="250" t="s">
        <v>2186</v>
      </c>
      <c r="DT25" s="250" t="s">
        <v>2185</v>
      </c>
      <c r="DU25" s="251">
        <v>44119</v>
      </c>
      <c r="DV25" s="249" t="s">
        <v>4920</v>
      </c>
      <c r="DW25" s="241">
        <v>98000</v>
      </c>
      <c r="DX25" s="252" t="s">
        <v>2003</v>
      </c>
      <c r="DY25" s="252" t="s">
        <v>659</v>
      </c>
      <c r="DZ25" s="252">
        <v>3</v>
      </c>
      <c r="EA25" s="252" t="s">
        <v>2186</v>
      </c>
      <c r="EB25" s="252" t="s">
        <v>2185</v>
      </c>
      <c r="EC25" s="242">
        <v>44119</v>
      </c>
      <c r="ED25" s="250" t="s">
        <v>4921</v>
      </c>
      <c r="EE25" s="246">
        <v>147000</v>
      </c>
      <c r="EF25" s="250" t="s">
        <v>2003</v>
      </c>
      <c r="EG25" s="250" t="s">
        <v>659</v>
      </c>
      <c r="EH25" s="250">
        <v>3</v>
      </c>
      <c r="EI25" s="250" t="s">
        <v>2186</v>
      </c>
      <c r="EJ25" s="250" t="s">
        <v>2185</v>
      </c>
      <c r="EK25" s="251">
        <v>44119</v>
      </c>
      <c r="EL25" s="249" t="s">
        <v>4922</v>
      </c>
      <c r="EM25" s="241">
        <v>122000</v>
      </c>
      <c r="EN25" s="252" t="s">
        <v>2003</v>
      </c>
      <c r="EO25" s="252" t="s">
        <v>659</v>
      </c>
      <c r="EP25" s="252">
        <v>3</v>
      </c>
      <c r="EQ25" s="252" t="s">
        <v>2186</v>
      </c>
      <c r="ER25" s="252" t="s">
        <v>2185</v>
      </c>
      <c r="ES25" s="242">
        <v>44119</v>
      </c>
      <c r="ET25" s="250" t="s">
        <v>4923</v>
      </c>
      <c r="EU25" s="250">
        <v>232</v>
      </c>
      <c r="EV25" s="250" t="s">
        <v>4156</v>
      </c>
      <c r="EW25" s="250" t="s">
        <v>659</v>
      </c>
      <c r="EX25" s="250">
        <v>3</v>
      </c>
      <c r="EY25" s="250" t="s">
        <v>4177</v>
      </c>
      <c r="EZ25" s="250" t="s">
        <v>3610</v>
      </c>
      <c r="FA25" s="251">
        <v>44187</v>
      </c>
      <c r="FB25" s="249" t="s">
        <v>4924</v>
      </c>
      <c r="FC25" s="252">
        <v>5</v>
      </c>
      <c r="FD25" s="252">
        <v>0</v>
      </c>
      <c r="FE25" s="252" t="s">
        <v>660</v>
      </c>
      <c r="FF25" s="252">
        <v>2</v>
      </c>
      <c r="FG25" s="252" t="s">
        <v>1061</v>
      </c>
      <c r="FH25" s="252">
        <v>0</v>
      </c>
      <c r="FI25" s="242">
        <v>43511</v>
      </c>
      <c r="FJ25" s="249" t="s">
        <v>4925</v>
      </c>
      <c r="FK25" s="250" t="s">
        <v>446</v>
      </c>
      <c r="FL25" s="250">
        <v>0</v>
      </c>
      <c r="FM25" s="250" t="s">
        <v>660</v>
      </c>
      <c r="FN25" s="250">
        <v>2</v>
      </c>
      <c r="FO25" s="250">
        <v>0</v>
      </c>
      <c r="FP25" s="246">
        <v>0</v>
      </c>
      <c r="FQ25" s="247">
        <v>43511</v>
      </c>
      <c r="FR25" s="249" t="s">
        <v>4926</v>
      </c>
      <c r="FS25" s="252" t="s">
        <v>446</v>
      </c>
      <c r="FT25" s="252">
        <v>0</v>
      </c>
      <c r="FU25" s="252" t="s">
        <v>660</v>
      </c>
      <c r="FV25" s="252">
        <v>2</v>
      </c>
      <c r="FW25" s="252">
        <v>0</v>
      </c>
      <c r="FX25" s="252">
        <v>0</v>
      </c>
      <c r="FY25" s="242">
        <v>43511</v>
      </c>
      <c r="FZ25" s="250" t="s">
        <v>4927</v>
      </c>
      <c r="GA25" s="250">
        <v>1</v>
      </c>
      <c r="GB25" s="250" t="s">
        <v>2074</v>
      </c>
      <c r="GC25" s="250" t="s">
        <v>660</v>
      </c>
      <c r="GD25" s="250">
        <v>2</v>
      </c>
      <c r="GE25" s="250" t="s">
        <v>3085</v>
      </c>
      <c r="GF25" s="250" t="s">
        <v>2075</v>
      </c>
      <c r="GG25" s="251">
        <v>44161</v>
      </c>
      <c r="GH25" s="249" t="s">
        <v>4928</v>
      </c>
      <c r="GI25" s="252">
        <v>2</v>
      </c>
      <c r="GJ25" s="252" t="s">
        <v>2074</v>
      </c>
      <c r="GK25" s="252" t="s">
        <v>660</v>
      </c>
      <c r="GL25" s="252">
        <v>2</v>
      </c>
      <c r="GM25" s="252" t="s">
        <v>3085</v>
      </c>
      <c r="GN25" s="252" t="s">
        <v>2075</v>
      </c>
      <c r="GO25" s="242">
        <v>44161</v>
      </c>
      <c r="GP25" s="250" t="s">
        <v>4929</v>
      </c>
      <c r="GQ25" s="250">
        <v>2</v>
      </c>
      <c r="GR25" s="250" t="s">
        <v>2074</v>
      </c>
      <c r="GS25" s="250" t="s">
        <v>660</v>
      </c>
      <c r="GT25" s="250">
        <v>2</v>
      </c>
      <c r="GU25" s="250" t="s">
        <v>3085</v>
      </c>
      <c r="GV25" s="250" t="s">
        <v>2075</v>
      </c>
      <c r="GW25" s="251">
        <v>44161</v>
      </c>
      <c r="GX25" s="249" t="s">
        <v>4930</v>
      </c>
      <c r="GY25" s="252">
        <v>0</v>
      </c>
      <c r="GZ25" s="252" t="s">
        <v>2074</v>
      </c>
      <c r="HA25" s="252" t="s">
        <v>660</v>
      </c>
      <c r="HB25" s="252">
        <v>2</v>
      </c>
      <c r="HC25" s="252" t="s">
        <v>3085</v>
      </c>
      <c r="HD25" s="252" t="s">
        <v>2075</v>
      </c>
      <c r="HE25" s="242">
        <v>44161</v>
      </c>
      <c r="HF25" s="250" t="s">
        <v>4931</v>
      </c>
      <c r="HG25" s="250">
        <v>0</v>
      </c>
      <c r="HH25" s="250" t="s">
        <v>2074</v>
      </c>
      <c r="HI25" s="250" t="s">
        <v>660</v>
      </c>
      <c r="HJ25" s="250">
        <v>2</v>
      </c>
      <c r="HK25" s="250" t="s">
        <v>3085</v>
      </c>
      <c r="HL25" s="250" t="s">
        <v>2075</v>
      </c>
      <c r="HM25" s="251">
        <v>44161</v>
      </c>
      <c r="HN25" s="249" t="s">
        <v>4932</v>
      </c>
      <c r="HO25" s="252">
        <v>2</v>
      </c>
      <c r="HP25" s="252" t="s">
        <v>2074</v>
      </c>
      <c r="HQ25" s="252" t="s">
        <v>660</v>
      </c>
      <c r="HR25" s="252">
        <v>2</v>
      </c>
      <c r="HS25" s="252" t="s">
        <v>3085</v>
      </c>
      <c r="HT25" s="252" t="s">
        <v>2075</v>
      </c>
      <c r="HU25" s="242">
        <v>44161</v>
      </c>
      <c r="HV25" s="250" t="s">
        <v>4933</v>
      </c>
      <c r="HW25" s="250">
        <v>3</v>
      </c>
      <c r="HX25" s="250" t="s">
        <v>2074</v>
      </c>
      <c r="HY25" s="250" t="s">
        <v>660</v>
      </c>
      <c r="HZ25" s="250">
        <v>2</v>
      </c>
      <c r="IA25" s="250" t="s">
        <v>3085</v>
      </c>
      <c r="IB25" s="250" t="s">
        <v>2075</v>
      </c>
      <c r="IC25" s="251">
        <v>44161</v>
      </c>
      <c r="ID25" s="249" t="s">
        <v>4934</v>
      </c>
      <c r="IE25" s="252">
        <v>2</v>
      </c>
      <c r="IF25" s="252" t="s">
        <v>2074</v>
      </c>
      <c r="IG25" s="252" t="s">
        <v>660</v>
      </c>
      <c r="IH25" s="252">
        <v>2</v>
      </c>
      <c r="II25" s="252" t="s">
        <v>3085</v>
      </c>
      <c r="IJ25" s="252" t="s">
        <v>2075</v>
      </c>
      <c r="IK25" s="242">
        <v>44161</v>
      </c>
      <c r="IL25" s="250" t="s">
        <v>4935</v>
      </c>
      <c r="IM25" s="250">
        <v>3</v>
      </c>
      <c r="IN25" s="250" t="s">
        <v>2074</v>
      </c>
      <c r="IO25" s="250" t="s">
        <v>660</v>
      </c>
      <c r="IP25" s="250">
        <v>2</v>
      </c>
      <c r="IQ25" s="250" t="s">
        <v>3085</v>
      </c>
      <c r="IR25" s="250" t="s">
        <v>2075</v>
      </c>
      <c r="IS25" s="251">
        <v>44161</v>
      </c>
    </row>
    <row r="26" spans="1:253" s="11" customFormat="1" ht="13.2" x14ac:dyDescent="0.25">
      <c r="A26" s="11" t="str">
        <f>Lists!B:B</f>
        <v>CAR refugees in Chad</v>
      </c>
      <c r="B26" s="11" t="str">
        <f>Lists!F:F</f>
        <v>International displacement</v>
      </c>
      <c r="C26" s="11" t="str">
        <f>Lists!C:C</f>
        <v>TCD004</v>
      </c>
      <c r="D26" s="11" t="str">
        <f>Lists!A:A</f>
        <v>Chad</v>
      </c>
      <c r="E26" s="11" t="str">
        <f>Lists!D:D</f>
        <v>TCD</v>
      </c>
      <c r="F26" s="11" t="s">
        <v>4936</v>
      </c>
      <c r="G26" s="240">
        <v>16782000</v>
      </c>
      <c r="H26" s="241" t="s">
        <v>4154</v>
      </c>
      <c r="I26" s="241" t="s">
        <v>660</v>
      </c>
      <c r="J26" s="241">
        <v>2</v>
      </c>
      <c r="K26" s="241" t="s">
        <v>2609</v>
      </c>
      <c r="L26" s="241" t="s">
        <v>2608</v>
      </c>
      <c r="M26" s="242">
        <v>44187</v>
      </c>
      <c r="N26" s="249" t="s">
        <v>4937</v>
      </c>
      <c r="O26" s="244">
        <v>154623</v>
      </c>
      <c r="P26" s="244" t="s">
        <v>2182</v>
      </c>
      <c r="Q26" s="244" t="s">
        <v>660</v>
      </c>
      <c r="R26" s="244">
        <v>2</v>
      </c>
      <c r="S26" s="244" t="s">
        <v>1109</v>
      </c>
      <c r="T26" s="244" t="s">
        <v>2191</v>
      </c>
      <c r="U26" s="245">
        <v>43914</v>
      </c>
      <c r="V26" s="249" t="s">
        <v>4938</v>
      </c>
      <c r="W26" s="241">
        <v>4456000</v>
      </c>
      <c r="X26" s="241" t="s">
        <v>2177</v>
      </c>
      <c r="Y26" s="241" t="s">
        <v>660</v>
      </c>
      <c r="Z26" s="241">
        <v>2</v>
      </c>
      <c r="AA26" s="241" t="s">
        <v>1110</v>
      </c>
      <c r="AB26" s="241" t="s">
        <v>2184</v>
      </c>
      <c r="AC26" s="242">
        <v>43914</v>
      </c>
      <c r="AD26" s="249" t="s">
        <v>4939</v>
      </c>
      <c r="AE26" s="246">
        <v>1004000</v>
      </c>
      <c r="AF26" s="246" t="s">
        <v>2181</v>
      </c>
      <c r="AG26" s="246" t="s">
        <v>660</v>
      </c>
      <c r="AH26" s="246">
        <v>2</v>
      </c>
      <c r="AI26" s="246" t="s">
        <v>1111</v>
      </c>
      <c r="AJ26" s="246" t="s">
        <v>2184</v>
      </c>
      <c r="AK26" s="247">
        <v>43914</v>
      </c>
      <c r="AL26" s="249" t="s">
        <v>4940</v>
      </c>
      <c r="AM26" s="241">
        <v>164000</v>
      </c>
      <c r="AN26" s="241" t="s">
        <v>4155</v>
      </c>
      <c r="AO26" s="241" t="s">
        <v>660</v>
      </c>
      <c r="AP26" s="241">
        <v>2</v>
      </c>
      <c r="AQ26" s="241" t="s">
        <v>1683</v>
      </c>
      <c r="AR26" s="241" t="s">
        <v>1645</v>
      </c>
      <c r="AS26" s="242">
        <v>44187</v>
      </c>
      <c r="AT26" s="250" t="s">
        <v>4941</v>
      </c>
      <c r="AU26" s="246" t="s">
        <v>763</v>
      </c>
      <c r="AV26" s="246">
        <v>0</v>
      </c>
      <c r="AW26" s="246" t="s">
        <v>660</v>
      </c>
      <c r="AX26" s="246">
        <v>2</v>
      </c>
      <c r="AY26" s="246" t="s">
        <v>929</v>
      </c>
      <c r="AZ26" s="246" t="s">
        <v>1062</v>
      </c>
      <c r="BA26" s="247">
        <v>43511</v>
      </c>
      <c r="BB26" s="249" t="s">
        <v>4942</v>
      </c>
      <c r="BC26" s="241" t="s">
        <v>763</v>
      </c>
      <c r="BD26" s="241">
        <v>0</v>
      </c>
      <c r="BE26" s="241" t="s">
        <v>660</v>
      </c>
      <c r="BF26" s="241">
        <v>2</v>
      </c>
      <c r="BG26" s="241" t="s">
        <v>929</v>
      </c>
      <c r="BH26" s="241" t="s">
        <v>1062</v>
      </c>
      <c r="BI26" s="242">
        <v>43511</v>
      </c>
      <c r="BJ26" s="250" t="s">
        <v>4943</v>
      </c>
      <c r="BK26" s="250" t="s">
        <v>763</v>
      </c>
      <c r="BL26" s="250">
        <v>0</v>
      </c>
      <c r="BM26" s="250" t="s">
        <v>660</v>
      </c>
      <c r="BN26" s="250">
        <v>2</v>
      </c>
      <c r="BO26" s="250" t="s">
        <v>929</v>
      </c>
      <c r="BP26" s="246">
        <v>0</v>
      </c>
      <c r="BQ26" s="251">
        <v>43511</v>
      </c>
      <c r="BR26" s="249" t="s">
        <v>4944</v>
      </c>
      <c r="BS26" s="252" t="s">
        <v>763</v>
      </c>
      <c r="BT26" s="252">
        <v>0</v>
      </c>
      <c r="BU26" s="252" t="s">
        <v>660</v>
      </c>
      <c r="BV26" s="252">
        <v>2</v>
      </c>
      <c r="BW26" s="252" t="s">
        <v>929</v>
      </c>
      <c r="BX26" s="252">
        <v>0</v>
      </c>
      <c r="BY26" s="242">
        <v>43511</v>
      </c>
      <c r="BZ26" s="250" t="s">
        <v>4945</v>
      </c>
      <c r="CA26" s="250">
        <v>0</v>
      </c>
      <c r="CB26" s="250" t="s">
        <v>446</v>
      </c>
      <c r="CC26" s="250" t="s">
        <v>660</v>
      </c>
      <c r="CD26" s="250">
        <v>2</v>
      </c>
      <c r="CE26" s="250" t="s">
        <v>1112</v>
      </c>
      <c r="CF26" s="250" t="s">
        <v>868</v>
      </c>
      <c r="CG26" s="251">
        <v>43511</v>
      </c>
      <c r="CH26" s="249" t="s">
        <v>4946</v>
      </c>
      <c r="CI26" s="250" t="e">
        <v>#N/A</v>
      </c>
      <c r="CJ26" s="250" t="e">
        <v>#N/A</v>
      </c>
      <c r="CK26" s="250" t="e">
        <v>#N/A</v>
      </c>
      <c r="CL26" s="250" t="e">
        <v>#N/A</v>
      </c>
      <c r="CM26" s="250" t="e">
        <v>#N/A</v>
      </c>
      <c r="CN26" s="250" t="e">
        <v>#N/A</v>
      </c>
      <c r="CO26" s="253" t="e">
        <v>#N/A</v>
      </c>
      <c r="CP26" s="250" t="s">
        <v>4947</v>
      </c>
      <c r="CQ26" s="252" t="s">
        <v>763</v>
      </c>
      <c r="CR26" s="252">
        <v>0</v>
      </c>
      <c r="CS26" s="252" t="s">
        <v>660</v>
      </c>
      <c r="CT26" s="252">
        <v>2</v>
      </c>
      <c r="CU26" s="252" t="s">
        <v>929</v>
      </c>
      <c r="CV26" s="252">
        <v>0</v>
      </c>
      <c r="CW26" s="242">
        <v>43511</v>
      </c>
      <c r="CX26" s="250" t="s">
        <v>4948</v>
      </c>
      <c r="CY26" s="246">
        <v>1004000</v>
      </c>
      <c r="CZ26" s="246" t="s">
        <v>2177</v>
      </c>
      <c r="DA26" s="246" t="s">
        <v>660</v>
      </c>
      <c r="DB26" s="246">
        <v>2</v>
      </c>
      <c r="DC26" s="246" t="s">
        <v>2192</v>
      </c>
      <c r="DD26" s="246" t="s">
        <v>2184</v>
      </c>
      <c r="DE26" s="248">
        <v>43914</v>
      </c>
      <c r="DF26" s="249" t="s">
        <v>4949</v>
      </c>
      <c r="DG26" s="241">
        <v>3452000</v>
      </c>
      <c r="DH26" s="252" t="s">
        <v>2177</v>
      </c>
      <c r="DI26" s="252" t="s">
        <v>660</v>
      </c>
      <c r="DJ26" s="252">
        <v>2</v>
      </c>
      <c r="DK26" s="252" t="s">
        <v>2192</v>
      </c>
      <c r="DL26" s="252" t="s">
        <v>2184</v>
      </c>
      <c r="DM26" s="242">
        <v>43914</v>
      </c>
      <c r="DN26" s="250" t="s">
        <v>4950</v>
      </c>
      <c r="DO26" s="246">
        <v>0</v>
      </c>
      <c r="DP26" s="250" t="s">
        <v>2177</v>
      </c>
      <c r="DQ26" s="250" t="s">
        <v>660</v>
      </c>
      <c r="DR26" s="250">
        <v>2</v>
      </c>
      <c r="DS26" s="250" t="s">
        <v>2192</v>
      </c>
      <c r="DT26" s="250" t="s">
        <v>2184</v>
      </c>
      <c r="DU26" s="251">
        <v>43914</v>
      </c>
      <c r="DV26" s="249" t="s">
        <v>4951</v>
      </c>
      <c r="DW26" s="241">
        <v>743000</v>
      </c>
      <c r="DX26" s="252" t="s">
        <v>2177</v>
      </c>
      <c r="DY26" s="252" t="s">
        <v>660</v>
      </c>
      <c r="DZ26" s="252">
        <v>2</v>
      </c>
      <c r="EA26" s="252" t="s">
        <v>2192</v>
      </c>
      <c r="EB26" s="252" t="s">
        <v>2184</v>
      </c>
      <c r="EC26" s="242">
        <v>43914</v>
      </c>
      <c r="ED26" s="250" t="s">
        <v>4952</v>
      </c>
      <c r="EE26" s="246">
        <v>261000</v>
      </c>
      <c r="EF26" s="250" t="s">
        <v>2177</v>
      </c>
      <c r="EG26" s="250" t="s">
        <v>660</v>
      </c>
      <c r="EH26" s="250">
        <v>2</v>
      </c>
      <c r="EI26" s="250" t="s">
        <v>2192</v>
      </c>
      <c r="EJ26" s="250" t="s">
        <v>2184</v>
      </c>
      <c r="EK26" s="251">
        <v>43914</v>
      </c>
      <c r="EL26" s="249" t="s">
        <v>4953</v>
      </c>
      <c r="EM26" s="241">
        <v>0</v>
      </c>
      <c r="EN26" s="252" t="s">
        <v>2177</v>
      </c>
      <c r="EO26" s="252" t="s">
        <v>660</v>
      </c>
      <c r="EP26" s="252">
        <v>2</v>
      </c>
      <c r="EQ26" s="252" t="s">
        <v>2192</v>
      </c>
      <c r="ER26" s="252" t="s">
        <v>2184</v>
      </c>
      <c r="ES26" s="242">
        <v>43914</v>
      </c>
      <c r="ET26" s="250" t="s">
        <v>4954</v>
      </c>
      <c r="EU26" s="250">
        <v>232</v>
      </c>
      <c r="EV26" s="250" t="s">
        <v>4156</v>
      </c>
      <c r="EW26" s="250" t="s">
        <v>659</v>
      </c>
      <c r="EX26" s="250">
        <v>3</v>
      </c>
      <c r="EY26" s="250" t="s">
        <v>4177</v>
      </c>
      <c r="EZ26" s="250" t="s">
        <v>3610</v>
      </c>
      <c r="FA26" s="251">
        <v>44187</v>
      </c>
      <c r="FB26" s="249" t="s">
        <v>4955</v>
      </c>
      <c r="FC26" s="252">
        <v>3</v>
      </c>
      <c r="FD26" s="252">
        <v>0</v>
      </c>
      <c r="FE26" s="252" t="s">
        <v>660</v>
      </c>
      <c r="FF26" s="252">
        <v>2</v>
      </c>
      <c r="FG26" s="252" t="s">
        <v>1113</v>
      </c>
      <c r="FH26" s="252" t="s">
        <v>1062</v>
      </c>
      <c r="FI26" s="242">
        <v>43511</v>
      </c>
      <c r="FJ26" s="249" t="s">
        <v>4956</v>
      </c>
      <c r="FK26" s="250" t="s">
        <v>763</v>
      </c>
      <c r="FL26" s="250">
        <v>0</v>
      </c>
      <c r="FM26" s="250" t="s">
        <v>660</v>
      </c>
      <c r="FN26" s="250">
        <v>2</v>
      </c>
      <c r="FO26" s="250" t="s">
        <v>929</v>
      </c>
      <c r="FP26" s="246" t="s">
        <v>1062</v>
      </c>
      <c r="FQ26" s="247">
        <v>43511</v>
      </c>
      <c r="FR26" s="249" t="s">
        <v>4957</v>
      </c>
      <c r="FS26" s="252" t="s">
        <v>763</v>
      </c>
      <c r="FT26" s="252">
        <v>0</v>
      </c>
      <c r="FU26" s="252" t="s">
        <v>660</v>
      </c>
      <c r="FV26" s="252">
        <v>2</v>
      </c>
      <c r="FW26" s="252" t="s">
        <v>929</v>
      </c>
      <c r="FX26" s="252">
        <v>0</v>
      </c>
      <c r="FY26" s="242">
        <v>43511</v>
      </c>
      <c r="FZ26" s="250" t="s">
        <v>4958</v>
      </c>
      <c r="GA26" s="250">
        <v>1</v>
      </c>
      <c r="GB26" s="250" t="s">
        <v>2074</v>
      </c>
      <c r="GC26" s="250" t="s">
        <v>660</v>
      </c>
      <c r="GD26" s="250">
        <v>2</v>
      </c>
      <c r="GE26" s="250" t="s">
        <v>3085</v>
      </c>
      <c r="GF26" s="250" t="s">
        <v>2075</v>
      </c>
      <c r="GG26" s="251">
        <v>44161</v>
      </c>
      <c r="GH26" s="249" t="s">
        <v>4959</v>
      </c>
      <c r="GI26" s="252">
        <v>2</v>
      </c>
      <c r="GJ26" s="252" t="s">
        <v>2074</v>
      </c>
      <c r="GK26" s="252" t="s">
        <v>660</v>
      </c>
      <c r="GL26" s="252">
        <v>2</v>
      </c>
      <c r="GM26" s="252" t="s">
        <v>3085</v>
      </c>
      <c r="GN26" s="252" t="s">
        <v>2075</v>
      </c>
      <c r="GO26" s="242">
        <v>44161</v>
      </c>
      <c r="GP26" s="250" t="s">
        <v>4960</v>
      </c>
      <c r="GQ26" s="250">
        <v>2</v>
      </c>
      <c r="GR26" s="250" t="s">
        <v>2074</v>
      </c>
      <c r="GS26" s="250" t="s">
        <v>660</v>
      </c>
      <c r="GT26" s="250">
        <v>2</v>
      </c>
      <c r="GU26" s="250" t="s">
        <v>3085</v>
      </c>
      <c r="GV26" s="250" t="s">
        <v>2075</v>
      </c>
      <c r="GW26" s="251">
        <v>44161</v>
      </c>
      <c r="GX26" s="249" t="s">
        <v>4961</v>
      </c>
      <c r="GY26" s="252">
        <v>0</v>
      </c>
      <c r="GZ26" s="252" t="s">
        <v>2074</v>
      </c>
      <c r="HA26" s="252" t="s">
        <v>660</v>
      </c>
      <c r="HB26" s="252">
        <v>2</v>
      </c>
      <c r="HC26" s="252" t="s">
        <v>3085</v>
      </c>
      <c r="HD26" s="252" t="s">
        <v>2075</v>
      </c>
      <c r="HE26" s="242">
        <v>44161</v>
      </c>
      <c r="HF26" s="250" t="s">
        <v>4962</v>
      </c>
      <c r="HG26" s="250">
        <v>0</v>
      </c>
      <c r="HH26" s="250" t="s">
        <v>2074</v>
      </c>
      <c r="HI26" s="250" t="s">
        <v>660</v>
      </c>
      <c r="HJ26" s="250">
        <v>2</v>
      </c>
      <c r="HK26" s="250" t="s">
        <v>3085</v>
      </c>
      <c r="HL26" s="250" t="s">
        <v>2075</v>
      </c>
      <c r="HM26" s="251">
        <v>44161</v>
      </c>
      <c r="HN26" s="249" t="s">
        <v>4963</v>
      </c>
      <c r="HO26" s="252">
        <v>2</v>
      </c>
      <c r="HP26" s="252" t="s">
        <v>2074</v>
      </c>
      <c r="HQ26" s="252" t="s">
        <v>660</v>
      </c>
      <c r="HR26" s="252">
        <v>2</v>
      </c>
      <c r="HS26" s="252" t="s">
        <v>3085</v>
      </c>
      <c r="HT26" s="252" t="s">
        <v>2075</v>
      </c>
      <c r="HU26" s="242">
        <v>44161</v>
      </c>
      <c r="HV26" s="250" t="s">
        <v>4964</v>
      </c>
      <c r="HW26" s="250">
        <v>3</v>
      </c>
      <c r="HX26" s="250" t="s">
        <v>2074</v>
      </c>
      <c r="HY26" s="250" t="s">
        <v>660</v>
      </c>
      <c r="HZ26" s="250">
        <v>2</v>
      </c>
      <c r="IA26" s="250" t="s">
        <v>3085</v>
      </c>
      <c r="IB26" s="250" t="s">
        <v>2075</v>
      </c>
      <c r="IC26" s="251">
        <v>44161</v>
      </c>
      <c r="ID26" s="249" t="s">
        <v>4965</v>
      </c>
      <c r="IE26" s="252">
        <v>2</v>
      </c>
      <c r="IF26" s="252" t="s">
        <v>2074</v>
      </c>
      <c r="IG26" s="252" t="s">
        <v>660</v>
      </c>
      <c r="IH26" s="252">
        <v>2</v>
      </c>
      <c r="II26" s="252" t="s">
        <v>3085</v>
      </c>
      <c r="IJ26" s="252" t="s">
        <v>2075</v>
      </c>
      <c r="IK26" s="242">
        <v>44161</v>
      </c>
      <c r="IL26" s="250" t="s">
        <v>4966</v>
      </c>
      <c r="IM26" s="250">
        <v>3</v>
      </c>
      <c r="IN26" s="250" t="s">
        <v>2074</v>
      </c>
      <c r="IO26" s="250" t="s">
        <v>660</v>
      </c>
      <c r="IP26" s="250">
        <v>2</v>
      </c>
      <c r="IQ26" s="250" t="s">
        <v>3085</v>
      </c>
      <c r="IR26" s="250" t="s">
        <v>2075</v>
      </c>
      <c r="IS26" s="251">
        <v>44161</v>
      </c>
    </row>
    <row r="27" spans="1:253" s="11" customFormat="1" ht="13.2" x14ac:dyDescent="0.25">
      <c r="A27" s="11" t="str">
        <f>Lists!B:B</f>
        <v>Darfur refugees in Chad</v>
      </c>
      <c r="B27" s="11" t="str">
        <f>Lists!F:F</f>
        <v>International displacement</v>
      </c>
      <c r="C27" s="11" t="str">
        <f>Lists!C:C</f>
        <v>TCD005</v>
      </c>
      <c r="D27" s="11" t="str">
        <f>Lists!A:A</f>
        <v>Chad</v>
      </c>
      <c r="E27" s="11" t="str">
        <f>Lists!D:D</f>
        <v>TCD</v>
      </c>
      <c r="F27" s="11" t="s">
        <v>4967</v>
      </c>
      <c r="G27" s="240">
        <v>16782000</v>
      </c>
      <c r="H27" s="241" t="s">
        <v>4154</v>
      </c>
      <c r="I27" s="241" t="s">
        <v>660</v>
      </c>
      <c r="J27" s="241">
        <v>2</v>
      </c>
      <c r="K27" s="241" t="s">
        <v>2609</v>
      </c>
      <c r="L27" s="241" t="s">
        <v>2608</v>
      </c>
      <c r="M27" s="242">
        <v>44187</v>
      </c>
      <c r="N27" s="249" t="s">
        <v>4968</v>
      </c>
      <c r="O27" s="244">
        <v>205671</v>
      </c>
      <c r="P27" s="244" t="s">
        <v>2180</v>
      </c>
      <c r="Q27" s="244" t="s">
        <v>660</v>
      </c>
      <c r="R27" s="244">
        <v>2</v>
      </c>
      <c r="S27" s="244" t="s">
        <v>1114</v>
      </c>
      <c r="T27" s="244" t="s">
        <v>2187</v>
      </c>
      <c r="U27" s="245">
        <v>43914</v>
      </c>
      <c r="V27" s="249" t="s">
        <v>4969</v>
      </c>
      <c r="W27" s="241">
        <v>2577000</v>
      </c>
      <c r="X27" s="241" t="s">
        <v>2179</v>
      </c>
      <c r="Y27" s="241" t="s">
        <v>660</v>
      </c>
      <c r="Z27" s="241">
        <v>2</v>
      </c>
      <c r="AA27" s="241" t="s">
        <v>1115</v>
      </c>
      <c r="AB27" s="241" t="s">
        <v>2188</v>
      </c>
      <c r="AC27" s="242">
        <v>43914</v>
      </c>
      <c r="AD27" s="249" t="s">
        <v>4970</v>
      </c>
      <c r="AE27" s="246">
        <v>1123000</v>
      </c>
      <c r="AF27" s="246" t="s">
        <v>2181</v>
      </c>
      <c r="AG27" s="246" t="s">
        <v>660</v>
      </c>
      <c r="AH27" s="246">
        <v>2</v>
      </c>
      <c r="AI27" s="246" t="s">
        <v>1111</v>
      </c>
      <c r="AJ27" s="246" t="s">
        <v>2185</v>
      </c>
      <c r="AK27" s="247">
        <v>43914</v>
      </c>
      <c r="AL27" s="249" t="s">
        <v>4971</v>
      </c>
      <c r="AM27" s="241">
        <v>366000</v>
      </c>
      <c r="AN27" s="241" t="s">
        <v>4155</v>
      </c>
      <c r="AO27" s="241" t="s">
        <v>660</v>
      </c>
      <c r="AP27" s="241">
        <v>2</v>
      </c>
      <c r="AQ27" s="241" t="s">
        <v>2189</v>
      </c>
      <c r="AR27" s="241" t="s">
        <v>1645</v>
      </c>
      <c r="AS27" s="242">
        <v>44187</v>
      </c>
      <c r="AT27" s="250" t="s">
        <v>4972</v>
      </c>
      <c r="AU27" s="246" t="s">
        <v>763</v>
      </c>
      <c r="AV27" s="246">
        <v>0</v>
      </c>
      <c r="AW27" s="246" t="s">
        <v>660</v>
      </c>
      <c r="AX27" s="246">
        <v>2</v>
      </c>
      <c r="AY27" s="246" t="s">
        <v>929</v>
      </c>
      <c r="AZ27" s="246">
        <v>0</v>
      </c>
      <c r="BA27" s="247">
        <v>43511</v>
      </c>
      <c r="BB27" s="249" t="s">
        <v>4973</v>
      </c>
      <c r="BC27" s="241" t="s">
        <v>763</v>
      </c>
      <c r="BD27" s="241">
        <v>0</v>
      </c>
      <c r="BE27" s="241" t="s">
        <v>660</v>
      </c>
      <c r="BF27" s="241">
        <v>2</v>
      </c>
      <c r="BG27" s="241" t="s">
        <v>929</v>
      </c>
      <c r="BH27" s="241">
        <v>0</v>
      </c>
      <c r="BI27" s="242">
        <v>43511</v>
      </c>
      <c r="BJ27" s="250" t="s">
        <v>4974</v>
      </c>
      <c r="BK27" s="250">
        <v>3</v>
      </c>
      <c r="BL27" s="250" t="s">
        <v>4153</v>
      </c>
      <c r="BM27" s="250" t="s">
        <v>659</v>
      </c>
      <c r="BN27" s="250">
        <v>3</v>
      </c>
      <c r="BO27" s="250" t="s">
        <v>4176</v>
      </c>
      <c r="BP27" s="246" t="s">
        <v>868</v>
      </c>
      <c r="BQ27" s="251">
        <v>44187</v>
      </c>
      <c r="BR27" s="249" t="s">
        <v>4975</v>
      </c>
      <c r="BS27" s="252" t="s">
        <v>763</v>
      </c>
      <c r="BT27" s="252">
        <v>0</v>
      </c>
      <c r="BU27" s="252" t="s">
        <v>660</v>
      </c>
      <c r="BV27" s="252">
        <v>2</v>
      </c>
      <c r="BW27" s="252" t="s">
        <v>929</v>
      </c>
      <c r="BX27" s="252">
        <v>0</v>
      </c>
      <c r="BY27" s="242">
        <v>43511</v>
      </c>
      <c r="BZ27" s="250" t="s">
        <v>4976</v>
      </c>
      <c r="CA27" s="250">
        <v>0</v>
      </c>
      <c r="CB27" s="250" t="s">
        <v>446</v>
      </c>
      <c r="CC27" s="250" t="s">
        <v>660</v>
      </c>
      <c r="CD27" s="250">
        <v>2</v>
      </c>
      <c r="CE27" s="250" t="s">
        <v>1116</v>
      </c>
      <c r="CF27" s="250" t="s">
        <v>446</v>
      </c>
      <c r="CG27" s="251">
        <v>43511</v>
      </c>
      <c r="CH27" s="249" t="s">
        <v>4977</v>
      </c>
      <c r="CI27" s="250" t="e">
        <v>#N/A</v>
      </c>
      <c r="CJ27" s="250" t="e">
        <v>#N/A</v>
      </c>
      <c r="CK27" s="250" t="e">
        <v>#N/A</v>
      </c>
      <c r="CL27" s="250" t="e">
        <v>#N/A</v>
      </c>
      <c r="CM27" s="250" t="e">
        <v>#N/A</v>
      </c>
      <c r="CN27" s="250" t="e">
        <v>#N/A</v>
      </c>
      <c r="CO27" s="253" t="e">
        <v>#N/A</v>
      </c>
      <c r="CP27" s="250" t="s">
        <v>4978</v>
      </c>
      <c r="CQ27" s="252" t="s">
        <v>763</v>
      </c>
      <c r="CR27" s="252">
        <v>0</v>
      </c>
      <c r="CS27" s="252" t="s">
        <v>660</v>
      </c>
      <c r="CT27" s="252">
        <v>2</v>
      </c>
      <c r="CU27" s="252" t="s">
        <v>929</v>
      </c>
      <c r="CV27" s="252">
        <v>0</v>
      </c>
      <c r="CW27" s="242">
        <v>43511</v>
      </c>
      <c r="CX27" s="250" t="s">
        <v>4979</v>
      </c>
      <c r="CY27" s="246">
        <v>1123000</v>
      </c>
      <c r="CZ27" s="246" t="s">
        <v>2181</v>
      </c>
      <c r="DA27" s="246" t="s">
        <v>660</v>
      </c>
      <c r="DB27" s="246">
        <v>2</v>
      </c>
      <c r="DC27" s="246" t="s">
        <v>2190</v>
      </c>
      <c r="DD27" s="246" t="s">
        <v>2185</v>
      </c>
      <c r="DE27" s="248">
        <v>43914</v>
      </c>
      <c r="DF27" s="249" t="s">
        <v>4980</v>
      </c>
      <c r="DG27" s="241">
        <v>1454000</v>
      </c>
      <c r="DH27" s="252" t="s">
        <v>2181</v>
      </c>
      <c r="DI27" s="252" t="s">
        <v>660</v>
      </c>
      <c r="DJ27" s="252">
        <v>2</v>
      </c>
      <c r="DK27" s="252" t="s">
        <v>2190</v>
      </c>
      <c r="DL27" s="252" t="s">
        <v>2185</v>
      </c>
      <c r="DM27" s="242">
        <v>43914</v>
      </c>
      <c r="DN27" s="250" t="s">
        <v>4981</v>
      </c>
      <c r="DO27" s="246">
        <v>0</v>
      </c>
      <c r="DP27" s="250" t="s">
        <v>2181</v>
      </c>
      <c r="DQ27" s="250" t="s">
        <v>660</v>
      </c>
      <c r="DR27" s="250">
        <v>2</v>
      </c>
      <c r="DS27" s="250" t="s">
        <v>2190</v>
      </c>
      <c r="DT27" s="250" t="s">
        <v>2185</v>
      </c>
      <c r="DU27" s="251">
        <v>43914</v>
      </c>
      <c r="DV27" s="249" t="s">
        <v>4982</v>
      </c>
      <c r="DW27" s="241">
        <v>694000</v>
      </c>
      <c r="DX27" s="252" t="s">
        <v>2181</v>
      </c>
      <c r="DY27" s="252" t="s">
        <v>660</v>
      </c>
      <c r="DZ27" s="252">
        <v>2</v>
      </c>
      <c r="EA27" s="252" t="s">
        <v>2190</v>
      </c>
      <c r="EB27" s="252" t="s">
        <v>2185</v>
      </c>
      <c r="EC27" s="242">
        <v>43914</v>
      </c>
      <c r="ED27" s="250" t="s">
        <v>4983</v>
      </c>
      <c r="EE27" s="246">
        <v>429000</v>
      </c>
      <c r="EF27" s="250" t="s">
        <v>2181</v>
      </c>
      <c r="EG27" s="250" t="s">
        <v>660</v>
      </c>
      <c r="EH27" s="250">
        <v>2</v>
      </c>
      <c r="EI27" s="250" t="s">
        <v>2190</v>
      </c>
      <c r="EJ27" s="250" t="s">
        <v>2185</v>
      </c>
      <c r="EK27" s="251">
        <v>43914</v>
      </c>
      <c r="EL27" s="249" t="s">
        <v>4984</v>
      </c>
      <c r="EM27" s="241">
        <v>0</v>
      </c>
      <c r="EN27" s="252" t="s">
        <v>2181</v>
      </c>
      <c r="EO27" s="252" t="s">
        <v>660</v>
      </c>
      <c r="EP27" s="252">
        <v>2</v>
      </c>
      <c r="EQ27" s="252" t="s">
        <v>2190</v>
      </c>
      <c r="ER27" s="252" t="s">
        <v>2185</v>
      </c>
      <c r="ES27" s="242">
        <v>43914</v>
      </c>
      <c r="ET27" s="250" t="s">
        <v>4985</v>
      </c>
      <c r="EU27" s="250">
        <v>232</v>
      </c>
      <c r="EV27" s="250" t="s">
        <v>4156</v>
      </c>
      <c r="EW27" s="250" t="s">
        <v>659</v>
      </c>
      <c r="EX27" s="250">
        <v>3</v>
      </c>
      <c r="EY27" s="250" t="s">
        <v>4177</v>
      </c>
      <c r="EZ27" s="250" t="s">
        <v>3610</v>
      </c>
      <c r="FA27" s="251">
        <v>44187</v>
      </c>
      <c r="FB27" s="249" t="s">
        <v>4986</v>
      </c>
      <c r="FC27" s="252">
        <v>2</v>
      </c>
      <c r="FD27" s="252">
        <v>0</v>
      </c>
      <c r="FE27" s="252" t="s">
        <v>660</v>
      </c>
      <c r="FF27" s="252">
        <v>2</v>
      </c>
      <c r="FG27" s="252" t="s">
        <v>1117</v>
      </c>
      <c r="FH27" s="252">
        <v>0</v>
      </c>
      <c r="FI27" s="242">
        <v>43511</v>
      </c>
      <c r="FJ27" s="249" t="s">
        <v>4987</v>
      </c>
      <c r="FK27" s="250" t="s">
        <v>763</v>
      </c>
      <c r="FL27" s="250">
        <v>0</v>
      </c>
      <c r="FM27" s="250" t="s">
        <v>660</v>
      </c>
      <c r="FN27" s="250">
        <v>2</v>
      </c>
      <c r="FO27" s="250" t="s">
        <v>929</v>
      </c>
      <c r="FP27" s="246">
        <v>0</v>
      </c>
      <c r="FQ27" s="247">
        <v>43511</v>
      </c>
      <c r="FR27" s="249" t="s">
        <v>4988</v>
      </c>
      <c r="FS27" s="252" t="s">
        <v>763</v>
      </c>
      <c r="FT27" s="252">
        <v>0</v>
      </c>
      <c r="FU27" s="252" t="s">
        <v>660</v>
      </c>
      <c r="FV27" s="252">
        <v>2</v>
      </c>
      <c r="FW27" s="252" t="s">
        <v>929</v>
      </c>
      <c r="FX27" s="252">
        <v>0</v>
      </c>
      <c r="FY27" s="242">
        <v>43511</v>
      </c>
      <c r="FZ27" s="250" t="s">
        <v>4989</v>
      </c>
      <c r="GA27" s="250">
        <v>1</v>
      </c>
      <c r="GB27" s="250" t="s">
        <v>2074</v>
      </c>
      <c r="GC27" s="250" t="s">
        <v>660</v>
      </c>
      <c r="GD27" s="250">
        <v>2</v>
      </c>
      <c r="GE27" s="250" t="s">
        <v>3085</v>
      </c>
      <c r="GF27" s="250" t="s">
        <v>2075</v>
      </c>
      <c r="GG27" s="251">
        <v>44161</v>
      </c>
      <c r="GH27" s="249" t="s">
        <v>4990</v>
      </c>
      <c r="GI27" s="252">
        <v>2</v>
      </c>
      <c r="GJ27" s="252" t="s">
        <v>2074</v>
      </c>
      <c r="GK27" s="252" t="s">
        <v>660</v>
      </c>
      <c r="GL27" s="252">
        <v>2</v>
      </c>
      <c r="GM27" s="252" t="s">
        <v>3085</v>
      </c>
      <c r="GN27" s="252" t="s">
        <v>2075</v>
      </c>
      <c r="GO27" s="242">
        <v>44161</v>
      </c>
      <c r="GP27" s="250" t="s">
        <v>4991</v>
      </c>
      <c r="GQ27" s="250">
        <v>2</v>
      </c>
      <c r="GR27" s="250" t="s">
        <v>2074</v>
      </c>
      <c r="GS27" s="250" t="s">
        <v>660</v>
      </c>
      <c r="GT27" s="250">
        <v>2</v>
      </c>
      <c r="GU27" s="250" t="s">
        <v>3085</v>
      </c>
      <c r="GV27" s="250" t="s">
        <v>2075</v>
      </c>
      <c r="GW27" s="251">
        <v>44161</v>
      </c>
      <c r="GX27" s="249" t="s">
        <v>4992</v>
      </c>
      <c r="GY27" s="252">
        <v>0</v>
      </c>
      <c r="GZ27" s="252" t="s">
        <v>2074</v>
      </c>
      <c r="HA27" s="252" t="s">
        <v>660</v>
      </c>
      <c r="HB27" s="252">
        <v>2</v>
      </c>
      <c r="HC27" s="252" t="s">
        <v>3085</v>
      </c>
      <c r="HD27" s="252" t="s">
        <v>2075</v>
      </c>
      <c r="HE27" s="242">
        <v>44161</v>
      </c>
      <c r="HF27" s="250" t="s">
        <v>4993</v>
      </c>
      <c r="HG27" s="250">
        <v>0</v>
      </c>
      <c r="HH27" s="250" t="s">
        <v>2074</v>
      </c>
      <c r="HI27" s="250" t="s">
        <v>660</v>
      </c>
      <c r="HJ27" s="250">
        <v>2</v>
      </c>
      <c r="HK27" s="250" t="s">
        <v>3085</v>
      </c>
      <c r="HL27" s="250" t="s">
        <v>2075</v>
      </c>
      <c r="HM27" s="251">
        <v>44161</v>
      </c>
      <c r="HN27" s="249" t="s">
        <v>4994</v>
      </c>
      <c r="HO27" s="252">
        <v>2</v>
      </c>
      <c r="HP27" s="252" t="s">
        <v>2074</v>
      </c>
      <c r="HQ27" s="252" t="s">
        <v>660</v>
      </c>
      <c r="HR27" s="252">
        <v>2</v>
      </c>
      <c r="HS27" s="252" t="s">
        <v>3085</v>
      </c>
      <c r="HT27" s="252" t="s">
        <v>2075</v>
      </c>
      <c r="HU27" s="242">
        <v>44161</v>
      </c>
      <c r="HV27" s="250" t="s">
        <v>4995</v>
      </c>
      <c r="HW27" s="250">
        <v>3</v>
      </c>
      <c r="HX27" s="250" t="s">
        <v>2074</v>
      </c>
      <c r="HY27" s="250" t="s">
        <v>660</v>
      </c>
      <c r="HZ27" s="250">
        <v>2</v>
      </c>
      <c r="IA27" s="250" t="s">
        <v>3085</v>
      </c>
      <c r="IB27" s="250" t="s">
        <v>2075</v>
      </c>
      <c r="IC27" s="251">
        <v>44161</v>
      </c>
      <c r="ID27" s="249" t="s">
        <v>4996</v>
      </c>
      <c r="IE27" s="252">
        <v>2</v>
      </c>
      <c r="IF27" s="252" t="s">
        <v>2074</v>
      </c>
      <c r="IG27" s="252" t="s">
        <v>660</v>
      </c>
      <c r="IH27" s="252">
        <v>2</v>
      </c>
      <c r="II27" s="252" t="s">
        <v>3085</v>
      </c>
      <c r="IJ27" s="252" t="s">
        <v>2075</v>
      </c>
      <c r="IK27" s="242">
        <v>44161</v>
      </c>
      <c r="IL27" s="250" t="s">
        <v>4997</v>
      </c>
      <c r="IM27" s="250">
        <v>3</v>
      </c>
      <c r="IN27" s="250" t="s">
        <v>2074</v>
      </c>
      <c r="IO27" s="250" t="s">
        <v>660</v>
      </c>
      <c r="IP27" s="250">
        <v>2</v>
      </c>
      <c r="IQ27" s="250" t="s">
        <v>3085</v>
      </c>
      <c r="IR27" s="250" t="s">
        <v>2075</v>
      </c>
      <c r="IS27" s="251">
        <v>44161</v>
      </c>
    </row>
    <row r="28" spans="1:253" s="11" customFormat="1" ht="13.2" x14ac:dyDescent="0.25">
      <c r="A28" s="11" t="str">
        <f>Lists!B:B</f>
        <v>Tibesti Conflict in Chad</v>
      </c>
      <c r="B28" s="11" t="str">
        <f>Lists!F:F</f>
        <v>Conflict</v>
      </c>
      <c r="C28" s="11" t="str">
        <f>Lists!C:C</f>
        <v>TCD006</v>
      </c>
      <c r="D28" s="11" t="str">
        <f>Lists!A:A</f>
        <v>Chad</v>
      </c>
      <c r="E28" s="11" t="str">
        <f>Lists!D:D</f>
        <v>TCD</v>
      </c>
      <c r="F28" s="11" t="s">
        <v>4998</v>
      </c>
      <c r="G28" s="240">
        <v>16782000</v>
      </c>
      <c r="H28" s="241" t="s">
        <v>4154</v>
      </c>
      <c r="I28" s="241" t="s">
        <v>660</v>
      </c>
      <c r="J28" s="241">
        <v>2</v>
      </c>
      <c r="K28" s="241" t="s">
        <v>2609</v>
      </c>
      <c r="L28" s="241" t="s">
        <v>2608</v>
      </c>
      <c r="M28" s="242">
        <v>44187</v>
      </c>
      <c r="N28" s="249" t="s">
        <v>4999</v>
      </c>
      <c r="O28" s="244">
        <v>220000</v>
      </c>
      <c r="P28" s="244">
        <v>0</v>
      </c>
      <c r="Q28" s="244" t="s">
        <v>660</v>
      </c>
      <c r="R28" s="244">
        <v>2</v>
      </c>
      <c r="S28" s="244" t="s">
        <v>1063</v>
      </c>
      <c r="T28" s="244">
        <v>0</v>
      </c>
      <c r="U28" s="245">
        <v>43511</v>
      </c>
      <c r="V28" s="249" t="s">
        <v>5000</v>
      </c>
      <c r="W28" s="241">
        <v>38000</v>
      </c>
      <c r="X28" s="241" t="s">
        <v>2178</v>
      </c>
      <c r="Y28" s="241" t="s">
        <v>659</v>
      </c>
      <c r="Z28" s="241">
        <v>3</v>
      </c>
      <c r="AA28" s="241" t="s">
        <v>1064</v>
      </c>
      <c r="AB28" s="241" t="s">
        <v>2185</v>
      </c>
      <c r="AC28" s="242">
        <v>43914</v>
      </c>
      <c r="AD28" s="249" t="s">
        <v>5001</v>
      </c>
      <c r="AE28" s="246">
        <v>38000</v>
      </c>
      <c r="AF28" s="246" t="s">
        <v>2178</v>
      </c>
      <c r="AG28" s="246" t="s">
        <v>659</v>
      </c>
      <c r="AH28" s="246">
        <v>3</v>
      </c>
      <c r="AI28" s="246" t="s">
        <v>1064</v>
      </c>
      <c r="AJ28" s="246" t="s">
        <v>2185</v>
      </c>
      <c r="AK28" s="247">
        <v>43914</v>
      </c>
      <c r="AL28" s="249" t="s">
        <v>5002</v>
      </c>
      <c r="AM28" s="241" t="s">
        <v>446</v>
      </c>
      <c r="AN28" s="241">
        <v>0</v>
      </c>
      <c r="AO28" s="241" t="s">
        <v>660</v>
      </c>
      <c r="AP28" s="241">
        <v>2</v>
      </c>
      <c r="AQ28" s="241" t="s">
        <v>929</v>
      </c>
      <c r="AR28" s="241">
        <v>0</v>
      </c>
      <c r="AS28" s="242">
        <v>43511</v>
      </c>
      <c r="AT28" s="250" t="s">
        <v>5003</v>
      </c>
      <c r="AU28" s="246" t="s">
        <v>446</v>
      </c>
      <c r="AV28" s="246">
        <v>0</v>
      </c>
      <c r="AW28" s="246" t="s">
        <v>660</v>
      </c>
      <c r="AX28" s="246">
        <v>2</v>
      </c>
      <c r="AY28" s="246" t="s">
        <v>929</v>
      </c>
      <c r="AZ28" s="246">
        <v>0</v>
      </c>
      <c r="BA28" s="247">
        <v>43511</v>
      </c>
      <c r="BB28" s="249" t="s">
        <v>5004</v>
      </c>
      <c r="BC28" s="241" t="s">
        <v>446</v>
      </c>
      <c r="BD28" s="241">
        <v>0</v>
      </c>
      <c r="BE28" s="241" t="s">
        <v>660</v>
      </c>
      <c r="BF28" s="241">
        <v>2</v>
      </c>
      <c r="BG28" s="241" t="s">
        <v>929</v>
      </c>
      <c r="BH28" s="241">
        <v>0</v>
      </c>
      <c r="BI28" s="242">
        <v>43511</v>
      </c>
      <c r="BJ28" s="250" t="s">
        <v>5005</v>
      </c>
      <c r="BK28" s="250">
        <v>37</v>
      </c>
      <c r="BL28" s="250" t="s">
        <v>4153</v>
      </c>
      <c r="BM28" s="250" t="s">
        <v>659</v>
      </c>
      <c r="BN28" s="250">
        <v>3</v>
      </c>
      <c r="BO28" s="250" t="s">
        <v>4179</v>
      </c>
      <c r="BP28" s="246" t="s">
        <v>868</v>
      </c>
      <c r="BQ28" s="251">
        <v>44187</v>
      </c>
      <c r="BR28" s="249" t="s">
        <v>5006</v>
      </c>
      <c r="BS28" s="252" t="s">
        <v>446</v>
      </c>
      <c r="BT28" s="252">
        <v>0</v>
      </c>
      <c r="BU28" s="252" t="s">
        <v>660</v>
      </c>
      <c r="BV28" s="252">
        <v>2</v>
      </c>
      <c r="BW28" s="252" t="s">
        <v>929</v>
      </c>
      <c r="BX28" s="252">
        <v>0</v>
      </c>
      <c r="BY28" s="242">
        <v>43511</v>
      </c>
      <c r="BZ28" s="250" t="s">
        <v>5007</v>
      </c>
      <c r="CA28" s="250" t="s">
        <v>446</v>
      </c>
      <c r="CB28" s="250">
        <v>0</v>
      </c>
      <c r="CC28" s="250" t="s">
        <v>446</v>
      </c>
      <c r="CD28" s="250" t="s">
        <v>446</v>
      </c>
      <c r="CE28" s="250" t="s">
        <v>929</v>
      </c>
      <c r="CF28" s="250">
        <v>0</v>
      </c>
      <c r="CG28" s="251">
        <v>43511</v>
      </c>
      <c r="CH28" s="249" t="s">
        <v>5008</v>
      </c>
      <c r="CI28" s="250" t="e">
        <v>#N/A</v>
      </c>
      <c r="CJ28" s="250" t="e">
        <v>#N/A</v>
      </c>
      <c r="CK28" s="250" t="e">
        <v>#N/A</v>
      </c>
      <c r="CL28" s="250" t="e">
        <v>#N/A</v>
      </c>
      <c r="CM28" s="250" t="e">
        <v>#N/A</v>
      </c>
      <c r="CN28" s="250" t="e">
        <v>#N/A</v>
      </c>
      <c r="CO28" s="253" t="e">
        <v>#N/A</v>
      </c>
      <c r="CP28" s="250" t="s">
        <v>5009</v>
      </c>
      <c r="CQ28" s="252" t="s">
        <v>446</v>
      </c>
      <c r="CR28" s="252">
        <v>0</v>
      </c>
      <c r="CS28" s="252" t="s">
        <v>660</v>
      </c>
      <c r="CT28" s="252">
        <v>2</v>
      </c>
      <c r="CU28" s="252" t="s">
        <v>929</v>
      </c>
      <c r="CV28" s="252">
        <v>0</v>
      </c>
      <c r="CW28" s="242">
        <v>43511</v>
      </c>
      <c r="CX28" s="250" t="s">
        <v>5010</v>
      </c>
      <c r="CY28" s="246">
        <v>18000</v>
      </c>
      <c r="CZ28" s="246" t="s">
        <v>2003</v>
      </c>
      <c r="DA28" s="246" t="s">
        <v>659</v>
      </c>
      <c r="DB28" s="246">
        <v>3</v>
      </c>
      <c r="DC28" s="246" t="s">
        <v>2619</v>
      </c>
      <c r="DD28" s="246" t="s">
        <v>2618</v>
      </c>
      <c r="DE28" s="248">
        <v>44041</v>
      </c>
      <c r="DF28" s="249" t="s">
        <v>5011</v>
      </c>
      <c r="DG28" s="241">
        <v>0</v>
      </c>
      <c r="DH28" s="252" t="s">
        <v>2003</v>
      </c>
      <c r="DI28" s="252" t="s">
        <v>659</v>
      </c>
      <c r="DJ28" s="252">
        <v>3</v>
      </c>
      <c r="DK28" s="252" t="s">
        <v>2619</v>
      </c>
      <c r="DL28" s="252" t="s">
        <v>2618</v>
      </c>
      <c r="DM28" s="242">
        <v>44041</v>
      </c>
      <c r="DN28" s="250" t="s">
        <v>5012</v>
      </c>
      <c r="DO28" s="246">
        <v>20000</v>
      </c>
      <c r="DP28" s="250" t="s">
        <v>2003</v>
      </c>
      <c r="DQ28" s="250" t="s">
        <v>659</v>
      </c>
      <c r="DR28" s="250">
        <v>3</v>
      </c>
      <c r="DS28" s="250" t="s">
        <v>2619</v>
      </c>
      <c r="DT28" s="250" t="s">
        <v>2618</v>
      </c>
      <c r="DU28" s="251">
        <v>44041</v>
      </c>
      <c r="DV28" s="249" t="s">
        <v>5013</v>
      </c>
      <c r="DW28" s="241">
        <v>11000</v>
      </c>
      <c r="DX28" s="252" t="s">
        <v>2003</v>
      </c>
      <c r="DY28" s="252" t="s">
        <v>659</v>
      </c>
      <c r="DZ28" s="252">
        <v>3</v>
      </c>
      <c r="EA28" s="252" t="s">
        <v>2619</v>
      </c>
      <c r="EB28" s="252" t="s">
        <v>2618</v>
      </c>
      <c r="EC28" s="242">
        <v>44041</v>
      </c>
      <c r="ED28" s="250" t="s">
        <v>5014</v>
      </c>
      <c r="EE28" s="246">
        <v>6000</v>
      </c>
      <c r="EF28" s="250" t="s">
        <v>2003</v>
      </c>
      <c r="EG28" s="250" t="s">
        <v>659</v>
      </c>
      <c r="EH28" s="250">
        <v>3</v>
      </c>
      <c r="EI28" s="250" t="s">
        <v>2619</v>
      </c>
      <c r="EJ28" s="250" t="s">
        <v>2618</v>
      </c>
      <c r="EK28" s="251">
        <v>44041</v>
      </c>
      <c r="EL28" s="249" t="s">
        <v>5015</v>
      </c>
      <c r="EM28" s="241">
        <v>1000</v>
      </c>
      <c r="EN28" s="252" t="s">
        <v>2003</v>
      </c>
      <c r="EO28" s="252" t="s">
        <v>659</v>
      </c>
      <c r="EP28" s="252">
        <v>3</v>
      </c>
      <c r="EQ28" s="252" t="s">
        <v>2619</v>
      </c>
      <c r="ER28" s="252" t="s">
        <v>2618</v>
      </c>
      <c r="ES28" s="242">
        <v>44041</v>
      </c>
      <c r="ET28" s="250" t="s">
        <v>5016</v>
      </c>
      <c r="EU28" s="250">
        <v>232</v>
      </c>
      <c r="EV28" s="250" t="s">
        <v>4156</v>
      </c>
      <c r="EW28" s="250" t="s">
        <v>659</v>
      </c>
      <c r="EX28" s="250">
        <v>3</v>
      </c>
      <c r="EY28" s="250" t="s">
        <v>4177</v>
      </c>
      <c r="EZ28" s="250" t="s">
        <v>3610</v>
      </c>
      <c r="FA28" s="251">
        <v>44187</v>
      </c>
      <c r="FB28" s="249" t="s">
        <v>5017</v>
      </c>
      <c r="FC28" s="252">
        <v>3</v>
      </c>
      <c r="FD28" s="252" t="s">
        <v>446</v>
      </c>
      <c r="FE28" s="252" t="s">
        <v>661</v>
      </c>
      <c r="FF28" s="252">
        <v>1</v>
      </c>
      <c r="FG28" s="252" t="s">
        <v>1647</v>
      </c>
      <c r="FH28" s="252" t="s">
        <v>446</v>
      </c>
      <c r="FI28" s="242">
        <v>43769</v>
      </c>
      <c r="FJ28" s="249" t="s">
        <v>5018</v>
      </c>
      <c r="FK28" s="250" t="s">
        <v>446</v>
      </c>
      <c r="FL28" s="250">
        <v>0</v>
      </c>
      <c r="FM28" s="250" t="s">
        <v>660</v>
      </c>
      <c r="FN28" s="250">
        <v>2</v>
      </c>
      <c r="FO28" s="250" t="s">
        <v>929</v>
      </c>
      <c r="FP28" s="246">
        <v>0</v>
      </c>
      <c r="FQ28" s="247">
        <v>43511</v>
      </c>
      <c r="FR28" s="249" t="s">
        <v>5019</v>
      </c>
      <c r="FS28" s="252" t="s">
        <v>446</v>
      </c>
      <c r="FT28" s="252">
        <v>0</v>
      </c>
      <c r="FU28" s="252" t="s">
        <v>660</v>
      </c>
      <c r="FV28" s="252">
        <v>2</v>
      </c>
      <c r="FW28" s="252" t="s">
        <v>929</v>
      </c>
      <c r="FX28" s="252">
        <v>0</v>
      </c>
      <c r="FY28" s="242">
        <v>43511</v>
      </c>
      <c r="FZ28" s="250" t="s">
        <v>5020</v>
      </c>
      <c r="GA28" s="250">
        <v>1</v>
      </c>
      <c r="GB28" s="250" t="s">
        <v>2074</v>
      </c>
      <c r="GC28" s="250" t="s">
        <v>660</v>
      </c>
      <c r="GD28" s="250">
        <v>2</v>
      </c>
      <c r="GE28" s="250" t="s">
        <v>3085</v>
      </c>
      <c r="GF28" s="250" t="s">
        <v>2075</v>
      </c>
      <c r="GG28" s="251">
        <v>44161</v>
      </c>
      <c r="GH28" s="249" t="s">
        <v>5021</v>
      </c>
      <c r="GI28" s="252">
        <v>2</v>
      </c>
      <c r="GJ28" s="252" t="s">
        <v>2074</v>
      </c>
      <c r="GK28" s="252" t="s">
        <v>660</v>
      </c>
      <c r="GL28" s="252">
        <v>2</v>
      </c>
      <c r="GM28" s="252" t="s">
        <v>3085</v>
      </c>
      <c r="GN28" s="252" t="s">
        <v>2075</v>
      </c>
      <c r="GO28" s="242">
        <v>44161</v>
      </c>
      <c r="GP28" s="250" t="s">
        <v>5022</v>
      </c>
      <c r="GQ28" s="250">
        <v>0</v>
      </c>
      <c r="GR28" s="250" t="s">
        <v>2074</v>
      </c>
      <c r="GS28" s="250" t="s">
        <v>660</v>
      </c>
      <c r="GT28" s="250">
        <v>2</v>
      </c>
      <c r="GU28" s="250" t="s">
        <v>3085</v>
      </c>
      <c r="GV28" s="250" t="s">
        <v>2075</v>
      </c>
      <c r="GW28" s="251">
        <v>44161</v>
      </c>
      <c r="GX28" s="249" t="s">
        <v>5023</v>
      </c>
      <c r="GY28" s="252">
        <v>0</v>
      </c>
      <c r="GZ28" s="252" t="s">
        <v>2074</v>
      </c>
      <c r="HA28" s="252" t="s">
        <v>660</v>
      </c>
      <c r="HB28" s="252">
        <v>2</v>
      </c>
      <c r="HC28" s="252" t="s">
        <v>3085</v>
      </c>
      <c r="HD28" s="252" t="s">
        <v>2075</v>
      </c>
      <c r="HE28" s="242">
        <v>44161</v>
      </c>
      <c r="HF28" s="250" t="s">
        <v>5024</v>
      </c>
      <c r="HG28" s="250">
        <v>0</v>
      </c>
      <c r="HH28" s="250" t="s">
        <v>2074</v>
      </c>
      <c r="HI28" s="250" t="s">
        <v>660</v>
      </c>
      <c r="HJ28" s="250">
        <v>2</v>
      </c>
      <c r="HK28" s="250" t="s">
        <v>3085</v>
      </c>
      <c r="HL28" s="250" t="s">
        <v>2075</v>
      </c>
      <c r="HM28" s="251">
        <v>44161</v>
      </c>
      <c r="HN28" s="249" t="s">
        <v>5025</v>
      </c>
      <c r="HO28" s="252">
        <v>0</v>
      </c>
      <c r="HP28" s="252" t="s">
        <v>2074</v>
      </c>
      <c r="HQ28" s="252" t="s">
        <v>660</v>
      </c>
      <c r="HR28" s="252">
        <v>2</v>
      </c>
      <c r="HS28" s="252" t="s">
        <v>3085</v>
      </c>
      <c r="HT28" s="252" t="s">
        <v>2075</v>
      </c>
      <c r="HU28" s="242">
        <v>44161</v>
      </c>
      <c r="HV28" s="250" t="s">
        <v>5026</v>
      </c>
      <c r="HW28" s="250">
        <v>0</v>
      </c>
      <c r="HX28" s="250" t="s">
        <v>2074</v>
      </c>
      <c r="HY28" s="250" t="s">
        <v>660</v>
      </c>
      <c r="HZ28" s="250">
        <v>2</v>
      </c>
      <c r="IA28" s="250" t="s">
        <v>3085</v>
      </c>
      <c r="IB28" s="250" t="s">
        <v>2075</v>
      </c>
      <c r="IC28" s="251">
        <v>44161</v>
      </c>
      <c r="ID28" s="249" t="s">
        <v>5027</v>
      </c>
      <c r="IE28" s="252">
        <v>2</v>
      </c>
      <c r="IF28" s="252" t="s">
        <v>2074</v>
      </c>
      <c r="IG28" s="252" t="s">
        <v>660</v>
      </c>
      <c r="IH28" s="252">
        <v>2</v>
      </c>
      <c r="II28" s="252" t="s">
        <v>3085</v>
      </c>
      <c r="IJ28" s="252" t="s">
        <v>2075</v>
      </c>
      <c r="IK28" s="242">
        <v>44161</v>
      </c>
      <c r="IL28" s="250" t="s">
        <v>5028</v>
      </c>
      <c r="IM28" s="250">
        <v>3</v>
      </c>
      <c r="IN28" s="250" t="s">
        <v>2074</v>
      </c>
      <c r="IO28" s="250" t="s">
        <v>660</v>
      </c>
      <c r="IP28" s="250">
        <v>2</v>
      </c>
      <c r="IQ28" s="250" t="s">
        <v>3085</v>
      </c>
      <c r="IR28" s="250" t="s">
        <v>2075</v>
      </c>
      <c r="IS28" s="251">
        <v>44161</v>
      </c>
    </row>
    <row r="29" spans="1:253" s="11" customFormat="1" ht="13.2" x14ac:dyDescent="0.25">
      <c r="A29" s="11" t="str">
        <f>Lists!B:B</f>
        <v>Floods in Chad</v>
      </c>
      <c r="B29" s="11" t="str">
        <f>Lists!F:F</f>
        <v>Flood</v>
      </c>
      <c r="C29" s="11" t="str">
        <f>Lists!C:C</f>
        <v>TCD008</v>
      </c>
      <c r="D29" s="11" t="str">
        <f>Lists!A:A</f>
        <v>Chad</v>
      </c>
      <c r="E29" s="11" t="str">
        <f>Lists!D:D</f>
        <v>TCD</v>
      </c>
      <c r="F29" s="11" t="s">
        <v>5029</v>
      </c>
      <c r="G29" s="240">
        <v>16782000</v>
      </c>
      <c r="H29" s="241" t="s">
        <v>4154</v>
      </c>
      <c r="I29" s="241" t="s">
        <v>660</v>
      </c>
      <c r="J29" s="241">
        <v>2</v>
      </c>
      <c r="K29" s="241" t="s">
        <v>2609</v>
      </c>
      <c r="L29" s="241" t="s">
        <v>2608</v>
      </c>
      <c r="M29" s="242">
        <v>44187</v>
      </c>
      <c r="N29" s="249" t="s">
        <v>5030</v>
      </c>
      <c r="O29" s="244">
        <v>682200</v>
      </c>
      <c r="P29" s="244" t="s">
        <v>3478</v>
      </c>
      <c r="Q29" s="244" t="s">
        <v>659</v>
      </c>
      <c r="R29" s="244">
        <v>3</v>
      </c>
      <c r="S29" s="244" t="s">
        <v>3480</v>
      </c>
      <c r="T29" s="244" t="s">
        <v>3479</v>
      </c>
      <c r="U29" s="245">
        <v>44134</v>
      </c>
      <c r="V29" s="249" t="s">
        <v>5031</v>
      </c>
      <c r="W29" s="241">
        <v>16364000</v>
      </c>
      <c r="X29" s="241" t="s">
        <v>3481</v>
      </c>
      <c r="Y29" s="241" t="s">
        <v>659</v>
      </c>
      <c r="Z29" s="241">
        <v>3</v>
      </c>
      <c r="AA29" s="241" t="s">
        <v>3480</v>
      </c>
      <c r="AB29" s="241" t="s">
        <v>3482</v>
      </c>
      <c r="AC29" s="242">
        <v>44134</v>
      </c>
      <c r="AD29" s="249" t="s">
        <v>5032</v>
      </c>
      <c r="AE29" s="246">
        <v>388000</v>
      </c>
      <c r="AF29" s="246" t="s">
        <v>3483</v>
      </c>
      <c r="AG29" s="246" t="s">
        <v>660</v>
      </c>
      <c r="AH29" s="246">
        <v>2</v>
      </c>
      <c r="AI29" s="246" t="s">
        <v>3485</v>
      </c>
      <c r="AJ29" s="246" t="s">
        <v>3484</v>
      </c>
      <c r="AK29" s="247">
        <v>44134</v>
      </c>
      <c r="AL29" s="249" t="s">
        <v>5033</v>
      </c>
      <c r="AM29" s="241">
        <v>120000</v>
      </c>
      <c r="AN29" s="241" t="s">
        <v>3071</v>
      </c>
      <c r="AO29" s="241" t="s">
        <v>659</v>
      </c>
      <c r="AP29" s="241">
        <v>3</v>
      </c>
      <c r="AQ29" s="241" t="s">
        <v>3187</v>
      </c>
      <c r="AR29" s="241" t="s">
        <v>3186</v>
      </c>
      <c r="AS29" s="242">
        <v>44106</v>
      </c>
      <c r="AT29" s="250" t="s">
        <v>5034</v>
      </c>
      <c r="AU29" s="246" t="s">
        <v>446</v>
      </c>
      <c r="AV29" s="246" t="s">
        <v>446</v>
      </c>
      <c r="AW29" s="246" t="s">
        <v>446</v>
      </c>
      <c r="AX29" s="246" t="s">
        <v>446</v>
      </c>
      <c r="AY29" s="246" t="s">
        <v>446</v>
      </c>
      <c r="AZ29" s="246" t="s">
        <v>446</v>
      </c>
      <c r="BA29" s="247">
        <v>44106</v>
      </c>
      <c r="BB29" s="249" t="s">
        <v>5035</v>
      </c>
      <c r="BC29" s="241" t="s">
        <v>446</v>
      </c>
      <c r="BD29" s="241" t="s">
        <v>446</v>
      </c>
      <c r="BE29" s="241" t="s">
        <v>446</v>
      </c>
      <c r="BF29" s="241" t="s">
        <v>446</v>
      </c>
      <c r="BG29" s="241" t="s">
        <v>446</v>
      </c>
      <c r="BH29" s="241" t="s">
        <v>446</v>
      </c>
      <c r="BI29" s="242">
        <v>44106</v>
      </c>
      <c r="BJ29" s="250" t="s">
        <v>5036</v>
      </c>
      <c r="BK29" s="250">
        <v>10</v>
      </c>
      <c r="BL29" s="250" t="s">
        <v>3071</v>
      </c>
      <c r="BM29" s="250" t="s">
        <v>659</v>
      </c>
      <c r="BN29" s="250">
        <v>3</v>
      </c>
      <c r="BO29" s="250" t="s">
        <v>3188</v>
      </c>
      <c r="BP29" s="246" t="s">
        <v>3186</v>
      </c>
      <c r="BQ29" s="251">
        <v>44106</v>
      </c>
      <c r="BR29" s="249" t="s">
        <v>5037</v>
      </c>
      <c r="BS29" s="252" t="s">
        <v>446</v>
      </c>
      <c r="BT29" s="252" t="s">
        <v>446</v>
      </c>
      <c r="BU29" s="252" t="s">
        <v>446</v>
      </c>
      <c r="BV29" s="252" t="s">
        <v>446</v>
      </c>
      <c r="BW29" s="252" t="s">
        <v>446</v>
      </c>
      <c r="BX29" s="252" t="s">
        <v>446</v>
      </c>
      <c r="BY29" s="242">
        <v>44106</v>
      </c>
      <c r="BZ29" s="250" t="s">
        <v>5038</v>
      </c>
      <c r="CA29" s="250" t="s">
        <v>446</v>
      </c>
      <c r="CB29" s="250" t="s">
        <v>446</v>
      </c>
      <c r="CC29" s="250" t="s">
        <v>446</v>
      </c>
      <c r="CD29" s="250" t="s">
        <v>446</v>
      </c>
      <c r="CE29" s="250" t="s">
        <v>446</v>
      </c>
      <c r="CF29" s="250" t="s">
        <v>446</v>
      </c>
      <c r="CG29" s="251">
        <v>44106</v>
      </c>
      <c r="CH29" s="249" t="s">
        <v>5039</v>
      </c>
      <c r="CI29" s="250" t="e">
        <v>#N/A</v>
      </c>
      <c r="CJ29" s="250" t="e">
        <v>#N/A</v>
      </c>
      <c r="CK29" s="250" t="e">
        <v>#N/A</v>
      </c>
      <c r="CL29" s="250" t="e">
        <v>#N/A</v>
      </c>
      <c r="CM29" s="250" t="e">
        <v>#N/A</v>
      </c>
      <c r="CN29" s="250" t="e">
        <v>#N/A</v>
      </c>
      <c r="CO29" s="253" t="e">
        <v>#N/A</v>
      </c>
      <c r="CP29" s="250" t="s">
        <v>5040</v>
      </c>
      <c r="CQ29" s="252" t="s">
        <v>446</v>
      </c>
      <c r="CR29" s="252" t="s">
        <v>446</v>
      </c>
      <c r="CS29" s="252" t="s">
        <v>446</v>
      </c>
      <c r="CT29" s="252" t="s">
        <v>446</v>
      </c>
      <c r="CU29" s="252" t="s">
        <v>446</v>
      </c>
      <c r="CV29" s="252" t="s">
        <v>446</v>
      </c>
      <c r="CW29" s="242">
        <v>44106</v>
      </c>
      <c r="CX29" s="250" t="s">
        <v>5041</v>
      </c>
      <c r="CY29" s="246">
        <v>275000</v>
      </c>
      <c r="CZ29" s="246" t="s">
        <v>3483</v>
      </c>
      <c r="DA29" s="246" t="s">
        <v>659</v>
      </c>
      <c r="DB29" s="246">
        <v>3</v>
      </c>
      <c r="DC29" s="246" t="s">
        <v>3487</v>
      </c>
      <c r="DD29" s="246" t="s">
        <v>3486</v>
      </c>
      <c r="DE29" s="248">
        <v>44134</v>
      </c>
      <c r="DF29" s="249" t="s">
        <v>5042</v>
      </c>
      <c r="DG29" s="241">
        <v>15976000</v>
      </c>
      <c r="DH29" s="252" t="s">
        <v>3483</v>
      </c>
      <c r="DI29" s="252" t="s">
        <v>659</v>
      </c>
      <c r="DJ29" s="252">
        <v>3</v>
      </c>
      <c r="DK29" s="252" t="s">
        <v>3487</v>
      </c>
      <c r="DL29" s="252" t="s">
        <v>3486</v>
      </c>
      <c r="DM29" s="242">
        <v>44134</v>
      </c>
      <c r="DN29" s="250" t="s">
        <v>5043</v>
      </c>
      <c r="DO29" s="246">
        <v>113000</v>
      </c>
      <c r="DP29" s="250" t="s">
        <v>3483</v>
      </c>
      <c r="DQ29" s="250" t="s">
        <v>659</v>
      </c>
      <c r="DR29" s="250">
        <v>3</v>
      </c>
      <c r="DS29" s="250" t="s">
        <v>3487</v>
      </c>
      <c r="DT29" s="250" t="s">
        <v>3486</v>
      </c>
      <c r="DU29" s="251">
        <v>44134</v>
      </c>
      <c r="DV29" s="249" t="s">
        <v>5044</v>
      </c>
      <c r="DW29" s="241">
        <v>275000</v>
      </c>
      <c r="DX29" s="252" t="s">
        <v>3483</v>
      </c>
      <c r="DY29" s="252" t="s">
        <v>659</v>
      </c>
      <c r="DZ29" s="252">
        <v>3</v>
      </c>
      <c r="EA29" s="252" t="s">
        <v>3487</v>
      </c>
      <c r="EB29" s="252" t="s">
        <v>3486</v>
      </c>
      <c r="EC29" s="242">
        <v>44134</v>
      </c>
      <c r="ED29" s="250" t="s">
        <v>5045</v>
      </c>
      <c r="EE29" s="246">
        <v>0</v>
      </c>
      <c r="EF29" s="250" t="s">
        <v>3483</v>
      </c>
      <c r="EG29" s="250" t="s">
        <v>659</v>
      </c>
      <c r="EH29" s="250">
        <v>3</v>
      </c>
      <c r="EI29" s="250" t="s">
        <v>3487</v>
      </c>
      <c r="EJ29" s="250" t="s">
        <v>3486</v>
      </c>
      <c r="EK29" s="251">
        <v>44134</v>
      </c>
      <c r="EL29" s="249" t="s">
        <v>5046</v>
      </c>
      <c r="EM29" s="241">
        <v>0</v>
      </c>
      <c r="EN29" s="252" t="s">
        <v>3483</v>
      </c>
      <c r="EO29" s="252" t="s">
        <v>659</v>
      </c>
      <c r="EP29" s="252">
        <v>3</v>
      </c>
      <c r="EQ29" s="252" t="s">
        <v>3487</v>
      </c>
      <c r="ER29" s="252" t="s">
        <v>3486</v>
      </c>
      <c r="ES29" s="242">
        <v>44134</v>
      </c>
      <c r="ET29" s="250" t="s">
        <v>5047</v>
      </c>
      <c r="EU29" s="250">
        <v>232</v>
      </c>
      <c r="EV29" s="250" t="s">
        <v>4156</v>
      </c>
      <c r="EW29" s="250" t="s">
        <v>659</v>
      </c>
      <c r="EX29" s="250">
        <v>3</v>
      </c>
      <c r="EY29" s="250" t="s">
        <v>4177</v>
      </c>
      <c r="EZ29" s="250" t="s">
        <v>3610</v>
      </c>
      <c r="FA29" s="251">
        <v>44187</v>
      </c>
      <c r="FB29" s="249" t="s">
        <v>5048</v>
      </c>
      <c r="FC29" s="252">
        <v>5</v>
      </c>
      <c r="FD29" s="252" t="s">
        <v>446</v>
      </c>
      <c r="FE29" s="252" t="s">
        <v>661</v>
      </c>
      <c r="FF29" s="252">
        <v>1</v>
      </c>
      <c r="FG29" s="252" t="s">
        <v>3189</v>
      </c>
      <c r="FH29" s="252" t="s">
        <v>446</v>
      </c>
      <c r="FI29" s="242">
        <v>44106</v>
      </c>
      <c r="FJ29" s="249" t="s">
        <v>5049</v>
      </c>
      <c r="FK29" s="250" t="s">
        <v>446</v>
      </c>
      <c r="FL29" s="250" t="s">
        <v>446</v>
      </c>
      <c r="FM29" s="250" t="s">
        <v>446</v>
      </c>
      <c r="FN29" s="250" t="s">
        <v>446</v>
      </c>
      <c r="FO29" s="250" t="s">
        <v>446</v>
      </c>
      <c r="FP29" s="246" t="s">
        <v>446</v>
      </c>
      <c r="FQ29" s="247">
        <v>44106</v>
      </c>
      <c r="FR29" s="249" t="s">
        <v>5050</v>
      </c>
      <c r="FS29" s="252" t="s">
        <v>446</v>
      </c>
      <c r="FT29" s="252" t="s">
        <v>446</v>
      </c>
      <c r="FU29" s="252" t="s">
        <v>446</v>
      </c>
      <c r="FV29" s="252" t="s">
        <v>446</v>
      </c>
      <c r="FW29" s="252" t="s">
        <v>446</v>
      </c>
      <c r="FX29" s="252" t="s">
        <v>446</v>
      </c>
      <c r="FY29" s="242">
        <v>44106</v>
      </c>
      <c r="FZ29" s="250" t="s">
        <v>5051</v>
      </c>
      <c r="GA29" s="250">
        <v>1</v>
      </c>
      <c r="GB29" s="250" t="s">
        <v>2074</v>
      </c>
      <c r="GC29" s="250" t="s">
        <v>660</v>
      </c>
      <c r="GD29" s="250">
        <v>2</v>
      </c>
      <c r="GE29" s="250" t="s">
        <v>3085</v>
      </c>
      <c r="GF29" s="250" t="s">
        <v>2075</v>
      </c>
      <c r="GG29" s="251">
        <v>44161</v>
      </c>
      <c r="GH29" s="249" t="s">
        <v>5052</v>
      </c>
      <c r="GI29" s="252">
        <v>2</v>
      </c>
      <c r="GJ29" s="252" t="s">
        <v>2074</v>
      </c>
      <c r="GK29" s="252" t="s">
        <v>660</v>
      </c>
      <c r="GL29" s="252">
        <v>2</v>
      </c>
      <c r="GM29" s="252" t="s">
        <v>3085</v>
      </c>
      <c r="GN29" s="252" t="s">
        <v>2075</v>
      </c>
      <c r="GO29" s="242">
        <v>44161</v>
      </c>
      <c r="GP29" s="250" t="s">
        <v>5053</v>
      </c>
      <c r="GQ29" s="250">
        <v>2</v>
      </c>
      <c r="GR29" s="250" t="s">
        <v>2074</v>
      </c>
      <c r="GS29" s="250" t="s">
        <v>660</v>
      </c>
      <c r="GT29" s="250">
        <v>2</v>
      </c>
      <c r="GU29" s="250" t="s">
        <v>3085</v>
      </c>
      <c r="GV29" s="250" t="s">
        <v>2075</v>
      </c>
      <c r="GW29" s="251">
        <v>44161</v>
      </c>
      <c r="GX29" s="249" t="s">
        <v>5054</v>
      </c>
      <c r="GY29" s="252">
        <v>0</v>
      </c>
      <c r="GZ29" s="252" t="s">
        <v>2074</v>
      </c>
      <c r="HA29" s="252" t="s">
        <v>660</v>
      </c>
      <c r="HB29" s="252">
        <v>2</v>
      </c>
      <c r="HC29" s="252" t="s">
        <v>3085</v>
      </c>
      <c r="HD29" s="252" t="s">
        <v>2075</v>
      </c>
      <c r="HE29" s="242">
        <v>44161</v>
      </c>
      <c r="HF29" s="250" t="s">
        <v>5055</v>
      </c>
      <c r="HG29" s="250">
        <v>0</v>
      </c>
      <c r="HH29" s="250" t="s">
        <v>2074</v>
      </c>
      <c r="HI29" s="250" t="s">
        <v>660</v>
      </c>
      <c r="HJ29" s="250">
        <v>2</v>
      </c>
      <c r="HK29" s="250" t="s">
        <v>3085</v>
      </c>
      <c r="HL29" s="250" t="s">
        <v>2075</v>
      </c>
      <c r="HM29" s="251">
        <v>44161</v>
      </c>
      <c r="HN29" s="249" t="s">
        <v>5056</v>
      </c>
      <c r="HO29" s="252">
        <v>2</v>
      </c>
      <c r="HP29" s="252" t="s">
        <v>2074</v>
      </c>
      <c r="HQ29" s="252" t="s">
        <v>660</v>
      </c>
      <c r="HR29" s="252">
        <v>2</v>
      </c>
      <c r="HS29" s="252" t="s">
        <v>3085</v>
      </c>
      <c r="HT29" s="252" t="s">
        <v>2075</v>
      </c>
      <c r="HU29" s="242">
        <v>44161</v>
      </c>
      <c r="HV29" s="250" t="s">
        <v>5057</v>
      </c>
      <c r="HW29" s="250">
        <v>3</v>
      </c>
      <c r="HX29" s="250" t="s">
        <v>2074</v>
      </c>
      <c r="HY29" s="250" t="s">
        <v>660</v>
      </c>
      <c r="HZ29" s="250">
        <v>2</v>
      </c>
      <c r="IA29" s="250" t="s">
        <v>3085</v>
      </c>
      <c r="IB29" s="250" t="s">
        <v>2075</v>
      </c>
      <c r="IC29" s="251">
        <v>44161</v>
      </c>
      <c r="ID29" s="249" t="s">
        <v>5058</v>
      </c>
      <c r="IE29" s="252">
        <v>2</v>
      </c>
      <c r="IF29" s="252" t="s">
        <v>2074</v>
      </c>
      <c r="IG29" s="252" t="s">
        <v>660</v>
      </c>
      <c r="IH29" s="252">
        <v>2</v>
      </c>
      <c r="II29" s="252" t="s">
        <v>3085</v>
      </c>
      <c r="IJ29" s="252" t="s">
        <v>2075</v>
      </c>
      <c r="IK29" s="242">
        <v>44161</v>
      </c>
      <c r="IL29" s="250" t="s">
        <v>5059</v>
      </c>
      <c r="IM29" s="250">
        <v>3</v>
      </c>
      <c r="IN29" s="250" t="s">
        <v>2074</v>
      </c>
      <c r="IO29" s="250" t="s">
        <v>660</v>
      </c>
      <c r="IP29" s="250">
        <v>2</v>
      </c>
      <c r="IQ29" s="250" t="s">
        <v>3085</v>
      </c>
      <c r="IR29" s="250" t="s">
        <v>2075</v>
      </c>
      <c r="IS29" s="251">
        <v>44161</v>
      </c>
    </row>
    <row r="30" spans="1:253" s="11" customFormat="1" ht="13.2" x14ac:dyDescent="0.25">
      <c r="A30" s="11" t="str">
        <f>Lists!B:B</f>
        <v>Complex crisis in Colombia</v>
      </c>
      <c r="B30" s="11" t="str">
        <f>Lists!F:F</f>
        <v>Complex crisis</v>
      </c>
      <c r="C30" s="11" t="str">
        <f>Lists!C:C</f>
        <v>COL001</v>
      </c>
      <c r="D30" s="11" t="str">
        <f>Lists!A:A</f>
        <v>Colombia</v>
      </c>
      <c r="E30" s="11" t="str">
        <f>Lists!D:D</f>
        <v>COL</v>
      </c>
      <c r="F30" s="11" t="s">
        <v>5060</v>
      </c>
      <c r="G30" s="240">
        <v>50900000</v>
      </c>
      <c r="H30" s="241" t="s">
        <v>4119</v>
      </c>
      <c r="I30" s="241" t="s">
        <v>660</v>
      </c>
      <c r="J30" s="241">
        <v>2</v>
      </c>
      <c r="K30" s="241" t="s">
        <v>2321</v>
      </c>
      <c r="L30" s="241" t="s">
        <v>4118</v>
      </c>
      <c r="M30" s="242">
        <v>44183</v>
      </c>
      <c r="N30" s="249" t="s">
        <v>5061</v>
      </c>
      <c r="O30" s="244">
        <v>1109500</v>
      </c>
      <c r="P30" s="244" t="s">
        <v>502</v>
      </c>
      <c r="Q30" s="244" t="s">
        <v>661</v>
      </c>
      <c r="R30" s="244">
        <v>1</v>
      </c>
      <c r="S30" s="244" t="s">
        <v>2313</v>
      </c>
      <c r="T30" s="244" t="s">
        <v>989</v>
      </c>
      <c r="U30" s="245">
        <v>44111</v>
      </c>
      <c r="V30" s="249" t="s">
        <v>5062</v>
      </c>
      <c r="W30" s="241">
        <v>50900000</v>
      </c>
      <c r="X30" s="241" t="s">
        <v>4119</v>
      </c>
      <c r="Y30" s="241" t="s">
        <v>660</v>
      </c>
      <c r="Z30" s="241">
        <v>2</v>
      </c>
      <c r="AA30" s="241" t="s">
        <v>2321</v>
      </c>
      <c r="AB30" s="241" t="s">
        <v>4118</v>
      </c>
      <c r="AC30" s="242">
        <v>44183</v>
      </c>
      <c r="AD30" s="249" t="s">
        <v>5063</v>
      </c>
      <c r="AE30" s="246">
        <v>13400000</v>
      </c>
      <c r="AF30" s="246" t="s">
        <v>2311</v>
      </c>
      <c r="AG30" s="246" t="s">
        <v>660</v>
      </c>
      <c r="AH30" s="246">
        <v>2</v>
      </c>
      <c r="AI30" s="246" t="s">
        <v>2322</v>
      </c>
      <c r="AJ30" s="246" t="s">
        <v>2320</v>
      </c>
      <c r="AK30" s="247">
        <v>43950</v>
      </c>
      <c r="AL30" s="249" t="s">
        <v>5064</v>
      </c>
      <c r="AM30" s="241">
        <v>4027000</v>
      </c>
      <c r="AN30" s="241" t="s">
        <v>4120</v>
      </c>
      <c r="AO30" s="241" t="s">
        <v>660</v>
      </c>
      <c r="AP30" s="241">
        <v>2</v>
      </c>
      <c r="AQ30" s="241" t="s">
        <v>4121</v>
      </c>
      <c r="AR30" s="241" t="s">
        <v>3968</v>
      </c>
      <c r="AS30" s="242">
        <v>44183</v>
      </c>
      <c r="AT30" s="250" t="s">
        <v>5065</v>
      </c>
      <c r="AU30" s="246" t="s">
        <v>446</v>
      </c>
      <c r="AV30" s="246" t="s">
        <v>446</v>
      </c>
      <c r="AW30" s="246" t="s">
        <v>446</v>
      </c>
      <c r="AX30" s="246" t="s">
        <v>446</v>
      </c>
      <c r="AY30" s="246" t="s">
        <v>1618</v>
      </c>
      <c r="AZ30" s="246" t="s">
        <v>446</v>
      </c>
      <c r="BA30" s="247">
        <v>43740</v>
      </c>
      <c r="BB30" s="249" t="s">
        <v>5066</v>
      </c>
      <c r="BC30" s="241" t="s">
        <v>446</v>
      </c>
      <c r="BD30" s="241">
        <v>0</v>
      </c>
      <c r="BE30" s="241" t="s">
        <v>660</v>
      </c>
      <c r="BF30" s="241">
        <v>2</v>
      </c>
      <c r="BG30" s="241" t="s">
        <v>998</v>
      </c>
      <c r="BH30" s="241">
        <v>0</v>
      </c>
      <c r="BI30" s="242">
        <v>43510</v>
      </c>
      <c r="BJ30" s="250" t="s">
        <v>5067</v>
      </c>
      <c r="BK30" s="250">
        <v>425</v>
      </c>
      <c r="BL30" s="250" t="s">
        <v>3969</v>
      </c>
      <c r="BM30" s="250" t="s">
        <v>660</v>
      </c>
      <c r="BN30" s="250">
        <v>2</v>
      </c>
      <c r="BO30" s="250" t="s">
        <v>3971</v>
      </c>
      <c r="BP30" s="246" t="s">
        <v>3970</v>
      </c>
      <c r="BQ30" s="251">
        <v>44165</v>
      </c>
      <c r="BR30" s="249" t="s">
        <v>5068</v>
      </c>
      <c r="BS30" s="252" t="s">
        <v>446</v>
      </c>
      <c r="BT30" s="252">
        <v>0</v>
      </c>
      <c r="BU30" s="252" t="s">
        <v>660</v>
      </c>
      <c r="BV30" s="252">
        <v>2</v>
      </c>
      <c r="BW30" s="252">
        <v>0</v>
      </c>
      <c r="BX30" s="252">
        <v>0</v>
      </c>
      <c r="BY30" s="242">
        <v>43510</v>
      </c>
      <c r="BZ30" s="250" t="s">
        <v>5069</v>
      </c>
      <c r="CA30" s="250" t="s">
        <v>446</v>
      </c>
      <c r="CB30" s="250">
        <v>0</v>
      </c>
      <c r="CC30" s="250" t="s">
        <v>446</v>
      </c>
      <c r="CD30" s="250" t="s">
        <v>446</v>
      </c>
      <c r="CE30" s="250">
        <v>0</v>
      </c>
      <c r="CF30" s="250">
        <v>0</v>
      </c>
      <c r="CG30" s="251">
        <v>43510</v>
      </c>
      <c r="CH30" s="249" t="s">
        <v>5070</v>
      </c>
      <c r="CI30" s="250" t="e">
        <v>#N/A</v>
      </c>
      <c r="CJ30" s="250" t="e">
        <v>#N/A</v>
      </c>
      <c r="CK30" s="250" t="e">
        <v>#N/A</v>
      </c>
      <c r="CL30" s="250" t="e">
        <v>#N/A</v>
      </c>
      <c r="CM30" s="250" t="e">
        <v>#N/A</v>
      </c>
      <c r="CN30" s="250" t="e">
        <v>#N/A</v>
      </c>
      <c r="CO30" s="253" t="e">
        <v>#N/A</v>
      </c>
      <c r="CP30" s="250" t="s">
        <v>5071</v>
      </c>
      <c r="CQ30" s="252" t="s">
        <v>446</v>
      </c>
      <c r="CR30" s="252">
        <v>0</v>
      </c>
      <c r="CS30" s="252" t="s">
        <v>660</v>
      </c>
      <c r="CT30" s="252">
        <v>2</v>
      </c>
      <c r="CU30" s="252">
        <v>0</v>
      </c>
      <c r="CV30" s="252">
        <v>0</v>
      </c>
      <c r="CW30" s="242">
        <v>43510</v>
      </c>
      <c r="CX30" s="250" t="s">
        <v>5072</v>
      </c>
      <c r="CY30" s="246">
        <v>8500000</v>
      </c>
      <c r="CZ30" s="246" t="s">
        <v>3361</v>
      </c>
      <c r="DA30" s="246" t="s">
        <v>660</v>
      </c>
      <c r="DB30" s="246">
        <v>2</v>
      </c>
      <c r="DC30" s="246" t="s">
        <v>2323</v>
      </c>
      <c r="DD30" s="246" t="s">
        <v>2320</v>
      </c>
      <c r="DE30" s="248">
        <v>44119</v>
      </c>
      <c r="DF30" s="249" t="s">
        <v>5073</v>
      </c>
      <c r="DG30" s="241">
        <v>34900000</v>
      </c>
      <c r="DH30" s="252" t="s">
        <v>3361</v>
      </c>
      <c r="DI30" s="252" t="s">
        <v>660</v>
      </c>
      <c r="DJ30" s="252">
        <v>2</v>
      </c>
      <c r="DK30" s="252" t="s">
        <v>2323</v>
      </c>
      <c r="DL30" s="252" t="s">
        <v>2320</v>
      </c>
      <c r="DM30" s="242">
        <v>44119</v>
      </c>
      <c r="DN30" s="250" t="s">
        <v>5074</v>
      </c>
      <c r="DO30" s="246">
        <v>4900000</v>
      </c>
      <c r="DP30" s="250" t="s">
        <v>3361</v>
      </c>
      <c r="DQ30" s="250" t="s">
        <v>660</v>
      </c>
      <c r="DR30" s="250">
        <v>2</v>
      </c>
      <c r="DS30" s="250" t="s">
        <v>2323</v>
      </c>
      <c r="DT30" s="250" t="s">
        <v>2320</v>
      </c>
      <c r="DU30" s="251">
        <v>44119</v>
      </c>
      <c r="DV30" s="249" t="s">
        <v>5075</v>
      </c>
      <c r="DW30" s="241">
        <v>5998000</v>
      </c>
      <c r="DX30" s="252" t="s">
        <v>3361</v>
      </c>
      <c r="DY30" s="252" t="s">
        <v>660</v>
      </c>
      <c r="DZ30" s="252">
        <v>2</v>
      </c>
      <c r="EA30" s="252" t="s">
        <v>2323</v>
      </c>
      <c r="EB30" s="252" t="s">
        <v>2320</v>
      </c>
      <c r="EC30" s="242">
        <v>44119</v>
      </c>
      <c r="ED30" s="250" t="s">
        <v>5076</v>
      </c>
      <c r="EE30" s="246">
        <v>2502000</v>
      </c>
      <c r="EF30" s="250" t="s">
        <v>3361</v>
      </c>
      <c r="EG30" s="250" t="s">
        <v>660</v>
      </c>
      <c r="EH30" s="250">
        <v>2</v>
      </c>
      <c r="EI30" s="250" t="s">
        <v>2323</v>
      </c>
      <c r="EJ30" s="250" t="s">
        <v>2320</v>
      </c>
      <c r="EK30" s="251">
        <v>44119</v>
      </c>
      <c r="EL30" s="249" t="s">
        <v>5077</v>
      </c>
      <c r="EM30" s="241">
        <v>0</v>
      </c>
      <c r="EN30" s="252" t="s">
        <v>3361</v>
      </c>
      <c r="EO30" s="252" t="s">
        <v>660</v>
      </c>
      <c r="EP30" s="252">
        <v>2</v>
      </c>
      <c r="EQ30" s="252" t="s">
        <v>2323</v>
      </c>
      <c r="ER30" s="252" t="s">
        <v>2320</v>
      </c>
      <c r="ES30" s="242">
        <v>44119</v>
      </c>
      <c r="ET30" s="250" t="s">
        <v>5078</v>
      </c>
      <c r="EU30" s="250">
        <v>451</v>
      </c>
      <c r="EV30" s="250" t="s">
        <v>3965</v>
      </c>
      <c r="EW30" s="250" t="s">
        <v>659</v>
      </c>
      <c r="EX30" s="250">
        <v>3</v>
      </c>
      <c r="EY30" s="250" t="s">
        <v>3967</v>
      </c>
      <c r="EZ30" s="250" t="s">
        <v>3966</v>
      </c>
      <c r="FA30" s="251">
        <v>44165</v>
      </c>
      <c r="FB30" s="249" t="s">
        <v>5079</v>
      </c>
      <c r="FC30" s="252">
        <v>5</v>
      </c>
      <c r="FD30" s="252">
        <v>0</v>
      </c>
      <c r="FE30" s="252" t="s">
        <v>660</v>
      </c>
      <c r="FF30" s="252">
        <v>2</v>
      </c>
      <c r="FG30" s="252">
        <v>0</v>
      </c>
      <c r="FH30" s="252">
        <v>0</v>
      </c>
      <c r="FI30" s="242">
        <v>43510</v>
      </c>
      <c r="FJ30" s="249" t="s">
        <v>5080</v>
      </c>
      <c r="FK30" s="250">
        <v>1800000</v>
      </c>
      <c r="FL30" s="250" t="s">
        <v>983</v>
      </c>
      <c r="FM30" s="250" t="s">
        <v>660</v>
      </c>
      <c r="FN30" s="250">
        <v>2</v>
      </c>
      <c r="FO30" s="250">
        <v>0</v>
      </c>
      <c r="FP30" s="246" t="s">
        <v>990</v>
      </c>
      <c r="FQ30" s="247">
        <v>43510</v>
      </c>
      <c r="FR30" s="249" t="s">
        <v>5081</v>
      </c>
      <c r="FS30" s="252">
        <v>11500</v>
      </c>
      <c r="FT30" s="252" t="s">
        <v>983</v>
      </c>
      <c r="FU30" s="252" t="s">
        <v>660</v>
      </c>
      <c r="FV30" s="252">
        <v>2</v>
      </c>
      <c r="FW30" s="252">
        <v>0</v>
      </c>
      <c r="FX30" s="252" t="s">
        <v>990</v>
      </c>
      <c r="FY30" s="242">
        <v>43510</v>
      </c>
      <c r="FZ30" s="250" t="s">
        <v>5082</v>
      </c>
      <c r="GA30" s="250">
        <v>0</v>
      </c>
      <c r="GB30" s="250" t="s">
        <v>1634</v>
      </c>
      <c r="GC30" s="250" t="s">
        <v>660</v>
      </c>
      <c r="GD30" s="250">
        <v>2</v>
      </c>
      <c r="GE30" s="250" t="s">
        <v>1665</v>
      </c>
      <c r="GF30" s="250" t="s">
        <v>1666</v>
      </c>
      <c r="GG30" s="251">
        <v>43770</v>
      </c>
      <c r="GH30" s="249" t="s">
        <v>5083</v>
      </c>
      <c r="GI30" s="252">
        <v>2</v>
      </c>
      <c r="GJ30" s="252" t="s">
        <v>1634</v>
      </c>
      <c r="GK30" s="252" t="s">
        <v>660</v>
      </c>
      <c r="GL30" s="252">
        <v>2</v>
      </c>
      <c r="GM30" s="252" t="s">
        <v>1665</v>
      </c>
      <c r="GN30" s="252" t="s">
        <v>1666</v>
      </c>
      <c r="GO30" s="242">
        <v>43770</v>
      </c>
      <c r="GP30" s="250" t="s">
        <v>5084</v>
      </c>
      <c r="GQ30" s="250">
        <v>0</v>
      </c>
      <c r="GR30" s="250" t="s">
        <v>1634</v>
      </c>
      <c r="GS30" s="250" t="s">
        <v>660</v>
      </c>
      <c r="GT30" s="250">
        <v>2</v>
      </c>
      <c r="GU30" s="250" t="s">
        <v>1665</v>
      </c>
      <c r="GV30" s="250" t="s">
        <v>1666</v>
      </c>
      <c r="GW30" s="251">
        <v>43770</v>
      </c>
      <c r="GX30" s="249" t="s">
        <v>5085</v>
      </c>
      <c r="GY30" s="252">
        <v>0</v>
      </c>
      <c r="GZ30" s="252" t="s">
        <v>1634</v>
      </c>
      <c r="HA30" s="252" t="s">
        <v>660</v>
      </c>
      <c r="HB30" s="252">
        <v>2</v>
      </c>
      <c r="HC30" s="252" t="s">
        <v>1665</v>
      </c>
      <c r="HD30" s="252" t="s">
        <v>1666</v>
      </c>
      <c r="HE30" s="242">
        <v>43770</v>
      </c>
      <c r="HF30" s="250" t="s">
        <v>5086</v>
      </c>
      <c r="HG30" s="250">
        <v>0</v>
      </c>
      <c r="HH30" s="250" t="s">
        <v>1634</v>
      </c>
      <c r="HI30" s="250" t="s">
        <v>660</v>
      </c>
      <c r="HJ30" s="250">
        <v>2</v>
      </c>
      <c r="HK30" s="250" t="s">
        <v>1665</v>
      </c>
      <c r="HL30" s="250" t="s">
        <v>1666</v>
      </c>
      <c r="HM30" s="251">
        <v>43770</v>
      </c>
      <c r="HN30" s="249" t="s">
        <v>5087</v>
      </c>
      <c r="HO30" s="252">
        <v>2</v>
      </c>
      <c r="HP30" s="252" t="s">
        <v>1634</v>
      </c>
      <c r="HQ30" s="252" t="s">
        <v>660</v>
      </c>
      <c r="HR30" s="252">
        <v>2</v>
      </c>
      <c r="HS30" s="252" t="s">
        <v>1665</v>
      </c>
      <c r="HT30" s="252" t="s">
        <v>1666</v>
      </c>
      <c r="HU30" s="242">
        <v>43770</v>
      </c>
      <c r="HV30" s="250" t="s">
        <v>5088</v>
      </c>
      <c r="HW30" s="250">
        <v>1</v>
      </c>
      <c r="HX30" s="250" t="s">
        <v>1634</v>
      </c>
      <c r="HY30" s="250" t="s">
        <v>660</v>
      </c>
      <c r="HZ30" s="250">
        <v>2</v>
      </c>
      <c r="IA30" s="250" t="s">
        <v>1665</v>
      </c>
      <c r="IB30" s="250" t="s">
        <v>1666</v>
      </c>
      <c r="IC30" s="251">
        <v>43770</v>
      </c>
      <c r="ID30" s="249" t="s">
        <v>5089</v>
      </c>
      <c r="IE30" s="252">
        <v>3</v>
      </c>
      <c r="IF30" s="252" t="s">
        <v>1634</v>
      </c>
      <c r="IG30" s="252" t="s">
        <v>660</v>
      </c>
      <c r="IH30" s="252">
        <v>2</v>
      </c>
      <c r="II30" s="252" t="s">
        <v>1665</v>
      </c>
      <c r="IJ30" s="252" t="s">
        <v>1666</v>
      </c>
      <c r="IK30" s="242">
        <v>43770</v>
      </c>
      <c r="IL30" s="250" t="s">
        <v>5090</v>
      </c>
      <c r="IM30" s="250">
        <v>1</v>
      </c>
      <c r="IN30" s="250" t="s">
        <v>1634</v>
      </c>
      <c r="IO30" s="250" t="s">
        <v>660</v>
      </c>
      <c r="IP30" s="250">
        <v>2</v>
      </c>
      <c r="IQ30" s="250" t="s">
        <v>1665</v>
      </c>
      <c r="IR30" s="250" t="s">
        <v>1666</v>
      </c>
      <c r="IS30" s="251">
        <v>43770</v>
      </c>
    </row>
    <row r="31" spans="1:253" s="11" customFormat="1" ht="13.2" x14ac:dyDescent="0.25">
      <c r="A31" s="11" t="str">
        <f>Lists!B:B</f>
        <v>Venezuela displacement in Colombia</v>
      </c>
      <c r="B31" s="11" t="str">
        <f>Lists!F:F</f>
        <v>International displacement</v>
      </c>
      <c r="C31" s="11" t="str">
        <f>Lists!C:C</f>
        <v>COL002</v>
      </c>
      <c r="D31" s="11" t="str">
        <f>Lists!A:A</f>
        <v>Colombia</v>
      </c>
      <c r="E31" s="11" t="str">
        <f>Lists!D:D</f>
        <v>COL</v>
      </c>
      <c r="F31" s="11" t="s">
        <v>5091</v>
      </c>
      <c r="G31" s="240">
        <v>50900000</v>
      </c>
      <c r="H31" s="241" t="s">
        <v>4119</v>
      </c>
      <c r="I31" s="241" t="s">
        <v>660</v>
      </c>
      <c r="J31" s="241">
        <v>2</v>
      </c>
      <c r="K31" s="241" t="s">
        <v>2321</v>
      </c>
      <c r="L31" s="241" t="s">
        <v>3968</v>
      </c>
      <c r="M31" s="242">
        <v>44183</v>
      </c>
      <c r="N31" s="249" t="s">
        <v>5092</v>
      </c>
      <c r="O31" s="244">
        <v>111093</v>
      </c>
      <c r="P31" s="244" t="s">
        <v>4123</v>
      </c>
      <c r="Q31" s="244" t="s">
        <v>660</v>
      </c>
      <c r="R31" s="244">
        <v>2</v>
      </c>
      <c r="S31" s="244" t="s">
        <v>4124</v>
      </c>
      <c r="T31" s="244" t="s">
        <v>4122</v>
      </c>
      <c r="U31" s="245">
        <v>44183</v>
      </c>
      <c r="V31" s="249" t="s">
        <v>5093</v>
      </c>
      <c r="W31" s="241">
        <v>22194000</v>
      </c>
      <c r="X31" s="241" t="s">
        <v>4125</v>
      </c>
      <c r="Y31" s="241" t="s">
        <v>660</v>
      </c>
      <c r="Z31" s="241">
        <v>2</v>
      </c>
      <c r="AA31" s="241" t="s">
        <v>4126</v>
      </c>
      <c r="AB31" s="241" t="s">
        <v>1374</v>
      </c>
      <c r="AC31" s="242">
        <v>44183</v>
      </c>
      <c r="AD31" s="249" t="s">
        <v>5094</v>
      </c>
      <c r="AE31" s="246">
        <v>3056000</v>
      </c>
      <c r="AF31" s="246" t="s">
        <v>4127</v>
      </c>
      <c r="AG31" s="246" t="s">
        <v>660</v>
      </c>
      <c r="AH31" s="246">
        <v>2</v>
      </c>
      <c r="AI31" s="246" t="s">
        <v>4128</v>
      </c>
      <c r="AJ31" s="246" t="s">
        <v>3972</v>
      </c>
      <c r="AK31" s="247">
        <v>44183</v>
      </c>
      <c r="AL31" s="249" t="s">
        <v>5095</v>
      </c>
      <c r="AM31" s="241">
        <v>2996000</v>
      </c>
      <c r="AN31" s="241" t="s">
        <v>4127</v>
      </c>
      <c r="AO31" s="241" t="s">
        <v>660</v>
      </c>
      <c r="AP31" s="241">
        <v>2</v>
      </c>
      <c r="AQ31" s="241" t="s">
        <v>4129</v>
      </c>
      <c r="AR31" s="241" t="s">
        <v>3972</v>
      </c>
      <c r="AS31" s="242">
        <v>44183</v>
      </c>
      <c r="AT31" s="250" t="s">
        <v>5096</v>
      </c>
      <c r="AU31" s="246" t="s">
        <v>446</v>
      </c>
      <c r="AV31" s="246" t="s">
        <v>446</v>
      </c>
      <c r="AW31" s="246" t="s">
        <v>446</v>
      </c>
      <c r="AX31" s="246" t="s">
        <v>446</v>
      </c>
      <c r="AY31" s="246" t="s">
        <v>1768</v>
      </c>
      <c r="AZ31" s="246" t="s">
        <v>446</v>
      </c>
      <c r="BA31" s="247">
        <v>43798</v>
      </c>
      <c r="BB31" s="249" t="s">
        <v>5097</v>
      </c>
      <c r="BC31" s="241" t="s">
        <v>446</v>
      </c>
      <c r="BD31" s="241" t="s">
        <v>446</v>
      </c>
      <c r="BE31" s="241" t="s">
        <v>446</v>
      </c>
      <c r="BF31" s="241" t="s">
        <v>446</v>
      </c>
      <c r="BG31" s="241" t="s">
        <v>2193</v>
      </c>
      <c r="BH31" s="241" t="s">
        <v>446</v>
      </c>
      <c r="BI31" s="242">
        <v>43920</v>
      </c>
      <c r="BJ31" s="250" t="s">
        <v>5098</v>
      </c>
      <c r="BK31" s="250" t="s">
        <v>446</v>
      </c>
      <c r="BL31" s="250" t="s">
        <v>1997</v>
      </c>
      <c r="BM31" s="250" t="s">
        <v>446</v>
      </c>
      <c r="BN31" s="250" t="s">
        <v>446</v>
      </c>
      <c r="BO31" s="250" t="s">
        <v>2009</v>
      </c>
      <c r="BP31" s="246" t="s">
        <v>2008</v>
      </c>
      <c r="BQ31" s="251">
        <v>43867</v>
      </c>
      <c r="BR31" s="249" t="s">
        <v>5099</v>
      </c>
      <c r="BS31" s="252" t="s">
        <v>446</v>
      </c>
      <c r="BT31" s="252">
        <v>0</v>
      </c>
      <c r="BU31" s="252" t="s">
        <v>660</v>
      </c>
      <c r="BV31" s="252">
        <v>2</v>
      </c>
      <c r="BW31" s="252">
        <v>0</v>
      </c>
      <c r="BX31" s="252">
        <v>0</v>
      </c>
      <c r="BY31" s="242">
        <v>43510</v>
      </c>
      <c r="BZ31" s="250" t="s">
        <v>5100</v>
      </c>
      <c r="CA31" s="250" t="s">
        <v>446</v>
      </c>
      <c r="CB31" s="250">
        <v>0</v>
      </c>
      <c r="CC31" s="250" t="s">
        <v>446</v>
      </c>
      <c r="CD31" s="250" t="s">
        <v>446</v>
      </c>
      <c r="CE31" s="250">
        <v>0</v>
      </c>
      <c r="CF31" s="250">
        <v>0</v>
      </c>
      <c r="CG31" s="251">
        <v>43510</v>
      </c>
      <c r="CH31" s="249" t="s">
        <v>5101</v>
      </c>
      <c r="CI31" s="250" t="e">
        <v>#N/A</v>
      </c>
      <c r="CJ31" s="250" t="e">
        <v>#N/A</v>
      </c>
      <c r="CK31" s="250" t="e">
        <v>#N/A</v>
      </c>
      <c r="CL31" s="250" t="e">
        <v>#N/A</v>
      </c>
      <c r="CM31" s="250" t="e">
        <v>#N/A</v>
      </c>
      <c r="CN31" s="250" t="e">
        <v>#N/A</v>
      </c>
      <c r="CO31" s="253" t="e">
        <v>#N/A</v>
      </c>
      <c r="CP31" s="250" t="s">
        <v>5102</v>
      </c>
      <c r="CQ31" s="252" t="s">
        <v>446</v>
      </c>
      <c r="CR31" s="252">
        <v>0</v>
      </c>
      <c r="CS31" s="252" t="s">
        <v>660</v>
      </c>
      <c r="CT31" s="252">
        <v>2</v>
      </c>
      <c r="CU31" s="252">
        <v>0</v>
      </c>
      <c r="CV31" s="252">
        <v>0</v>
      </c>
      <c r="CW31" s="242">
        <v>43510</v>
      </c>
      <c r="CX31" s="250" t="s">
        <v>5103</v>
      </c>
      <c r="CY31" s="246">
        <v>3056000</v>
      </c>
      <c r="CZ31" s="246" t="s">
        <v>4130</v>
      </c>
      <c r="DA31" s="246" t="s">
        <v>660</v>
      </c>
      <c r="DB31" s="246">
        <v>2</v>
      </c>
      <c r="DC31" s="246" t="s">
        <v>4132</v>
      </c>
      <c r="DD31" s="246" t="s">
        <v>4131</v>
      </c>
      <c r="DE31" s="248">
        <v>44183</v>
      </c>
      <c r="DF31" s="249" t="s">
        <v>5104</v>
      </c>
      <c r="DG31" s="241">
        <v>19138000</v>
      </c>
      <c r="DH31" s="252" t="s">
        <v>4130</v>
      </c>
      <c r="DI31" s="252" t="s">
        <v>660</v>
      </c>
      <c r="DJ31" s="252">
        <v>2</v>
      </c>
      <c r="DK31" s="252" t="s">
        <v>4132</v>
      </c>
      <c r="DL31" s="252" t="s">
        <v>4131</v>
      </c>
      <c r="DM31" s="242">
        <v>44183</v>
      </c>
      <c r="DN31" s="250" t="s">
        <v>5105</v>
      </c>
      <c r="DO31" s="246">
        <v>0</v>
      </c>
      <c r="DP31" s="250" t="s">
        <v>3100</v>
      </c>
      <c r="DQ31" s="250" t="s">
        <v>660</v>
      </c>
      <c r="DR31" s="250">
        <v>2</v>
      </c>
      <c r="DS31" s="250" t="s">
        <v>3271</v>
      </c>
      <c r="DT31" s="250" t="s">
        <v>3270</v>
      </c>
      <c r="DU31" s="251">
        <v>44110</v>
      </c>
      <c r="DV31" s="249" t="s">
        <v>5106</v>
      </c>
      <c r="DW31" s="241">
        <v>2756000</v>
      </c>
      <c r="DX31" s="252" t="s">
        <v>4130</v>
      </c>
      <c r="DY31" s="252" t="s">
        <v>660</v>
      </c>
      <c r="DZ31" s="252">
        <v>2</v>
      </c>
      <c r="EA31" s="252" t="s">
        <v>4132</v>
      </c>
      <c r="EB31" s="252" t="s">
        <v>4131</v>
      </c>
      <c r="EC31" s="242">
        <v>44183</v>
      </c>
      <c r="ED31" s="250" t="s">
        <v>5107</v>
      </c>
      <c r="EE31" s="246">
        <v>300000</v>
      </c>
      <c r="EF31" s="250" t="s">
        <v>4130</v>
      </c>
      <c r="EG31" s="250" t="s">
        <v>660</v>
      </c>
      <c r="EH31" s="250">
        <v>2</v>
      </c>
      <c r="EI31" s="250" t="s">
        <v>4132</v>
      </c>
      <c r="EJ31" s="250" t="s">
        <v>4131</v>
      </c>
      <c r="EK31" s="251">
        <v>44183</v>
      </c>
      <c r="EL31" s="249" t="s">
        <v>5108</v>
      </c>
      <c r="EM31" s="241">
        <v>0</v>
      </c>
      <c r="EN31" s="252" t="s">
        <v>3100</v>
      </c>
      <c r="EO31" s="252" t="s">
        <v>660</v>
      </c>
      <c r="EP31" s="252">
        <v>2</v>
      </c>
      <c r="EQ31" s="252" t="s">
        <v>3271</v>
      </c>
      <c r="ER31" s="252" t="s">
        <v>3270</v>
      </c>
      <c r="ES31" s="242">
        <v>44110</v>
      </c>
      <c r="ET31" s="250" t="s">
        <v>5109</v>
      </c>
      <c r="EU31" s="250">
        <v>451</v>
      </c>
      <c r="EV31" s="250" t="s">
        <v>3965</v>
      </c>
      <c r="EW31" s="250" t="s">
        <v>659</v>
      </c>
      <c r="EX31" s="250">
        <v>3</v>
      </c>
      <c r="EY31" s="250" t="s">
        <v>3967</v>
      </c>
      <c r="EZ31" s="250" t="s">
        <v>3966</v>
      </c>
      <c r="FA31" s="251">
        <v>44165</v>
      </c>
      <c r="FB31" s="249" t="s">
        <v>5110</v>
      </c>
      <c r="FC31" s="252">
        <v>3</v>
      </c>
      <c r="FD31" s="252">
        <v>0</v>
      </c>
      <c r="FE31" s="252" t="s">
        <v>660</v>
      </c>
      <c r="FF31" s="252">
        <v>2</v>
      </c>
      <c r="FG31" s="252" t="s">
        <v>997</v>
      </c>
      <c r="FH31" s="252">
        <v>0</v>
      </c>
      <c r="FI31" s="242">
        <v>43510</v>
      </c>
      <c r="FJ31" s="249" t="s">
        <v>5111</v>
      </c>
      <c r="FK31" s="250" t="s">
        <v>446</v>
      </c>
      <c r="FL31" s="250">
        <v>0</v>
      </c>
      <c r="FM31" s="250" t="s">
        <v>660</v>
      </c>
      <c r="FN31" s="250">
        <v>2</v>
      </c>
      <c r="FO31" s="250">
        <v>0</v>
      </c>
      <c r="FP31" s="246">
        <v>0</v>
      </c>
      <c r="FQ31" s="247">
        <v>43510</v>
      </c>
      <c r="FR31" s="249" t="s">
        <v>5112</v>
      </c>
      <c r="FS31" s="252" t="s">
        <v>446</v>
      </c>
      <c r="FT31" s="252">
        <v>0</v>
      </c>
      <c r="FU31" s="252" t="s">
        <v>660</v>
      </c>
      <c r="FV31" s="252">
        <v>2</v>
      </c>
      <c r="FW31" s="252">
        <v>0</v>
      </c>
      <c r="FX31" s="252">
        <v>0</v>
      </c>
      <c r="FY31" s="242">
        <v>43510</v>
      </c>
      <c r="FZ31" s="250" t="s">
        <v>5113</v>
      </c>
      <c r="GA31" s="250">
        <v>0</v>
      </c>
      <c r="GB31" s="250" t="s">
        <v>1634</v>
      </c>
      <c r="GC31" s="250" t="s">
        <v>660</v>
      </c>
      <c r="GD31" s="250">
        <v>2</v>
      </c>
      <c r="GE31" s="250" t="s">
        <v>1665</v>
      </c>
      <c r="GF31" s="250" t="s">
        <v>1666</v>
      </c>
      <c r="GG31" s="251">
        <v>43770</v>
      </c>
      <c r="GH31" s="249" t="s">
        <v>5114</v>
      </c>
      <c r="GI31" s="252">
        <v>2</v>
      </c>
      <c r="GJ31" s="252" t="s">
        <v>1634</v>
      </c>
      <c r="GK31" s="252" t="s">
        <v>660</v>
      </c>
      <c r="GL31" s="252">
        <v>2</v>
      </c>
      <c r="GM31" s="252" t="s">
        <v>1665</v>
      </c>
      <c r="GN31" s="252" t="s">
        <v>1666</v>
      </c>
      <c r="GO31" s="242">
        <v>43770</v>
      </c>
      <c r="GP31" s="250" t="s">
        <v>5115</v>
      </c>
      <c r="GQ31" s="250">
        <v>0</v>
      </c>
      <c r="GR31" s="250" t="s">
        <v>1634</v>
      </c>
      <c r="GS31" s="250" t="s">
        <v>660</v>
      </c>
      <c r="GT31" s="250">
        <v>2</v>
      </c>
      <c r="GU31" s="250" t="s">
        <v>1665</v>
      </c>
      <c r="GV31" s="250" t="s">
        <v>1666</v>
      </c>
      <c r="GW31" s="251">
        <v>43770</v>
      </c>
      <c r="GX31" s="249" t="s">
        <v>5116</v>
      </c>
      <c r="GY31" s="252">
        <v>0</v>
      </c>
      <c r="GZ31" s="252" t="s">
        <v>1634</v>
      </c>
      <c r="HA31" s="252" t="s">
        <v>660</v>
      </c>
      <c r="HB31" s="252">
        <v>2</v>
      </c>
      <c r="HC31" s="252" t="s">
        <v>1665</v>
      </c>
      <c r="HD31" s="252" t="s">
        <v>1666</v>
      </c>
      <c r="HE31" s="242">
        <v>43770</v>
      </c>
      <c r="HF31" s="250" t="s">
        <v>5117</v>
      </c>
      <c r="HG31" s="250">
        <v>0</v>
      </c>
      <c r="HH31" s="250" t="s">
        <v>1634</v>
      </c>
      <c r="HI31" s="250" t="s">
        <v>660</v>
      </c>
      <c r="HJ31" s="250">
        <v>2</v>
      </c>
      <c r="HK31" s="250" t="s">
        <v>1665</v>
      </c>
      <c r="HL31" s="250" t="s">
        <v>1666</v>
      </c>
      <c r="HM31" s="251">
        <v>43770</v>
      </c>
      <c r="HN31" s="249" t="s">
        <v>5118</v>
      </c>
      <c r="HO31" s="252">
        <v>2</v>
      </c>
      <c r="HP31" s="252" t="s">
        <v>1634</v>
      </c>
      <c r="HQ31" s="252" t="s">
        <v>660</v>
      </c>
      <c r="HR31" s="252">
        <v>2</v>
      </c>
      <c r="HS31" s="252" t="s">
        <v>1665</v>
      </c>
      <c r="HT31" s="252" t="s">
        <v>1666</v>
      </c>
      <c r="HU31" s="242">
        <v>43770</v>
      </c>
      <c r="HV31" s="250" t="s">
        <v>5119</v>
      </c>
      <c r="HW31" s="250">
        <v>1</v>
      </c>
      <c r="HX31" s="250" t="s">
        <v>1634</v>
      </c>
      <c r="HY31" s="250" t="s">
        <v>660</v>
      </c>
      <c r="HZ31" s="250">
        <v>2</v>
      </c>
      <c r="IA31" s="250" t="s">
        <v>1665</v>
      </c>
      <c r="IB31" s="250" t="s">
        <v>1666</v>
      </c>
      <c r="IC31" s="251">
        <v>43770</v>
      </c>
      <c r="ID31" s="249" t="s">
        <v>5120</v>
      </c>
      <c r="IE31" s="252">
        <v>3</v>
      </c>
      <c r="IF31" s="252" t="s">
        <v>1634</v>
      </c>
      <c r="IG31" s="252" t="s">
        <v>660</v>
      </c>
      <c r="IH31" s="252">
        <v>2</v>
      </c>
      <c r="II31" s="252" t="s">
        <v>1665</v>
      </c>
      <c r="IJ31" s="252" t="s">
        <v>1666</v>
      </c>
      <c r="IK31" s="242">
        <v>43770</v>
      </c>
      <c r="IL31" s="250" t="s">
        <v>5121</v>
      </c>
      <c r="IM31" s="250">
        <v>1</v>
      </c>
      <c r="IN31" s="250" t="s">
        <v>1634</v>
      </c>
      <c r="IO31" s="250" t="s">
        <v>660</v>
      </c>
      <c r="IP31" s="250">
        <v>2</v>
      </c>
      <c r="IQ31" s="250" t="s">
        <v>1665</v>
      </c>
      <c r="IR31" s="250" t="s">
        <v>1666</v>
      </c>
      <c r="IS31" s="251">
        <v>43770</v>
      </c>
    </row>
    <row r="32" spans="1:253" s="11" customFormat="1" ht="13.2" x14ac:dyDescent="0.25">
      <c r="A32" s="11" t="str">
        <f>Lists!B:B</f>
        <v>Hurricane Eta and Iota in Colombia</v>
      </c>
      <c r="B32" s="11" t="str">
        <f>Lists!F:F</f>
        <v>Tropical cyclone</v>
      </c>
      <c r="C32" s="11" t="str">
        <f>Lists!C:C</f>
        <v>COL003</v>
      </c>
      <c r="D32" s="11" t="str">
        <f>Lists!A:A</f>
        <v>Colombia</v>
      </c>
      <c r="E32" s="11" t="str">
        <f>Lists!D:D</f>
        <v>COL</v>
      </c>
      <c r="F32" s="11" t="s">
        <v>5122</v>
      </c>
      <c r="G32" s="240">
        <v>50900000</v>
      </c>
      <c r="H32" s="241" t="s">
        <v>4119</v>
      </c>
      <c r="I32" s="241" t="s">
        <v>660</v>
      </c>
      <c r="J32" s="241">
        <v>2</v>
      </c>
      <c r="K32" s="241" t="s">
        <v>2321</v>
      </c>
      <c r="L32" s="241" t="s">
        <v>4118</v>
      </c>
      <c r="M32" s="242">
        <v>44183</v>
      </c>
      <c r="N32" s="249" t="s">
        <v>5123</v>
      </c>
      <c r="O32" s="244">
        <v>438561</v>
      </c>
      <c r="P32" s="244" t="s">
        <v>4133</v>
      </c>
      <c r="Q32" s="244" t="s">
        <v>660</v>
      </c>
      <c r="R32" s="244">
        <v>2</v>
      </c>
      <c r="S32" s="244" t="s">
        <v>4135</v>
      </c>
      <c r="T32" s="244" t="s">
        <v>4134</v>
      </c>
      <c r="U32" s="245">
        <v>44183</v>
      </c>
      <c r="V32" s="249" t="s">
        <v>5124</v>
      </c>
      <c r="W32" s="241">
        <v>23922000</v>
      </c>
      <c r="X32" s="241" t="s">
        <v>4133</v>
      </c>
      <c r="Y32" s="241" t="s">
        <v>660</v>
      </c>
      <c r="Z32" s="241">
        <v>2</v>
      </c>
      <c r="AA32" s="241" t="s">
        <v>4136</v>
      </c>
      <c r="AB32" s="241" t="s">
        <v>4134</v>
      </c>
      <c r="AC32" s="242">
        <v>44183</v>
      </c>
      <c r="AD32" s="249" t="s">
        <v>5125</v>
      </c>
      <c r="AE32" s="246">
        <v>303000</v>
      </c>
      <c r="AF32" s="246" t="s">
        <v>4133</v>
      </c>
      <c r="AG32" s="246" t="s">
        <v>660</v>
      </c>
      <c r="AH32" s="246">
        <v>2</v>
      </c>
      <c r="AI32" s="246" t="s">
        <v>3956</v>
      </c>
      <c r="AJ32" s="246" t="s">
        <v>4134</v>
      </c>
      <c r="AK32" s="247">
        <v>44183</v>
      </c>
      <c r="AL32" s="249" t="s">
        <v>5126</v>
      </c>
      <c r="AM32" s="241" t="s">
        <v>446</v>
      </c>
      <c r="AN32" s="241" t="s">
        <v>446</v>
      </c>
      <c r="AO32" s="241" t="s">
        <v>446</v>
      </c>
      <c r="AP32" s="241" t="s">
        <v>446</v>
      </c>
      <c r="AQ32" s="241" t="s">
        <v>446</v>
      </c>
      <c r="AR32" s="241" t="s">
        <v>446</v>
      </c>
      <c r="AS32" s="242">
        <v>44165</v>
      </c>
      <c r="AT32" s="250" t="s">
        <v>5127</v>
      </c>
      <c r="AU32" s="246">
        <v>39</v>
      </c>
      <c r="AV32" s="246" t="s">
        <v>3957</v>
      </c>
      <c r="AW32" s="246" t="s">
        <v>660</v>
      </c>
      <c r="AX32" s="246">
        <v>2</v>
      </c>
      <c r="AY32" s="246" t="s">
        <v>3960</v>
      </c>
      <c r="AZ32" s="246" t="s">
        <v>3959</v>
      </c>
      <c r="BA32" s="247">
        <v>44165</v>
      </c>
      <c r="BB32" s="249" t="s">
        <v>5128</v>
      </c>
      <c r="BC32" s="241" t="e">
        <v>#N/A</v>
      </c>
      <c r="BD32" s="241" t="e">
        <v>#N/A</v>
      </c>
      <c r="BE32" s="241" t="e">
        <v>#N/A</v>
      </c>
      <c r="BF32" s="241" t="e">
        <v>#N/A</v>
      </c>
      <c r="BG32" s="241" t="e">
        <v>#N/A</v>
      </c>
      <c r="BH32" s="241" t="e">
        <v>#N/A</v>
      </c>
      <c r="BI32" s="242" t="e">
        <v>#N/A</v>
      </c>
      <c r="BJ32" s="250" t="s">
        <v>5129</v>
      </c>
      <c r="BK32" s="250">
        <v>26</v>
      </c>
      <c r="BL32" s="250" t="s">
        <v>3958</v>
      </c>
      <c r="BM32" s="250" t="s">
        <v>660</v>
      </c>
      <c r="BN32" s="250">
        <v>2</v>
      </c>
      <c r="BO32" s="250" t="s">
        <v>3961</v>
      </c>
      <c r="BP32" s="246" t="s">
        <v>3955</v>
      </c>
      <c r="BQ32" s="251">
        <v>44165</v>
      </c>
      <c r="BR32" s="249" t="s">
        <v>5130</v>
      </c>
      <c r="BS32" s="252" t="s">
        <v>446</v>
      </c>
      <c r="BT32" s="252" t="s">
        <v>446</v>
      </c>
      <c r="BU32" s="252" t="s">
        <v>446</v>
      </c>
      <c r="BV32" s="252" t="s">
        <v>446</v>
      </c>
      <c r="BW32" s="252" t="s">
        <v>446</v>
      </c>
      <c r="BX32" s="252" t="s">
        <v>446</v>
      </c>
      <c r="BY32" s="242">
        <v>44165</v>
      </c>
      <c r="BZ32" s="250" t="s">
        <v>5131</v>
      </c>
      <c r="CA32" s="250" t="s">
        <v>446</v>
      </c>
      <c r="CB32" s="250" t="s">
        <v>446</v>
      </c>
      <c r="CC32" s="250" t="s">
        <v>446</v>
      </c>
      <c r="CD32" s="250" t="s">
        <v>446</v>
      </c>
      <c r="CE32" s="250" t="s">
        <v>446</v>
      </c>
      <c r="CF32" s="250" t="s">
        <v>446</v>
      </c>
      <c r="CG32" s="251">
        <v>44165</v>
      </c>
      <c r="CH32" s="249" t="s">
        <v>5132</v>
      </c>
      <c r="CI32" s="250" t="e">
        <v>#N/A</v>
      </c>
      <c r="CJ32" s="250" t="e">
        <v>#N/A</v>
      </c>
      <c r="CK32" s="250" t="e">
        <v>#N/A</v>
      </c>
      <c r="CL32" s="250" t="e">
        <v>#N/A</v>
      </c>
      <c r="CM32" s="250" t="e">
        <v>#N/A</v>
      </c>
      <c r="CN32" s="250" t="e">
        <v>#N/A</v>
      </c>
      <c r="CO32" s="253" t="e">
        <v>#N/A</v>
      </c>
      <c r="CP32" s="250" t="s">
        <v>5133</v>
      </c>
      <c r="CQ32" s="252" t="s">
        <v>446</v>
      </c>
      <c r="CR32" s="252" t="s">
        <v>446</v>
      </c>
      <c r="CS32" s="252" t="s">
        <v>446</v>
      </c>
      <c r="CT32" s="252" t="s">
        <v>446</v>
      </c>
      <c r="CU32" s="252" t="s">
        <v>446</v>
      </c>
      <c r="CV32" s="252" t="s">
        <v>446</v>
      </c>
      <c r="CW32" s="242">
        <v>44165</v>
      </c>
      <c r="CX32" s="250" t="s">
        <v>5134</v>
      </c>
      <c r="CY32" s="246">
        <v>46000</v>
      </c>
      <c r="CZ32" s="246" t="s">
        <v>4133</v>
      </c>
      <c r="DA32" s="246" t="s">
        <v>660</v>
      </c>
      <c r="DB32" s="246">
        <v>2</v>
      </c>
      <c r="DC32" s="246" t="s">
        <v>3964</v>
      </c>
      <c r="DD32" s="246" t="s">
        <v>4134</v>
      </c>
      <c r="DE32" s="248">
        <v>44183</v>
      </c>
      <c r="DF32" s="249" t="s">
        <v>5135</v>
      </c>
      <c r="DG32" s="241">
        <v>23619000</v>
      </c>
      <c r="DH32" s="252" t="s">
        <v>4133</v>
      </c>
      <c r="DI32" s="252" t="s">
        <v>660</v>
      </c>
      <c r="DJ32" s="252">
        <v>2</v>
      </c>
      <c r="DK32" s="252" t="s">
        <v>3964</v>
      </c>
      <c r="DL32" s="252" t="s">
        <v>4134</v>
      </c>
      <c r="DM32" s="242">
        <v>44183</v>
      </c>
      <c r="DN32" s="250" t="s">
        <v>5136</v>
      </c>
      <c r="DO32" s="246">
        <v>257000</v>
      </c>
      <c r="DP32" s="250" t="s">
        <v>4133</v>
      </c>
      <c r="DQ32" s="250" t="s">
        <v>660</v>
      </c>
      <c r="DR32" s="250">
        <v>2</v>
      </c>
      <c r="DS32" s="250" t="s">
        <v>3964</v>
      </c>
      <c r="DT32" s="250" t="s">
        <v>4134</v>
      </c>
      <c r="DU32" s="251">
        <v>44183</v>
      </c>
      <c r="DV32" s="249" t="s">
        <v>5137</v>
      </c>
      <c r="DW32" s="241">
        <v>46000</v>
      </c>
      <c r="DX32" s="252" t="s">
        <v>4133</v>
      </c>
      <c r="DY32" s="252" t="s">
        <v>660</v>
      </c>
      <c r="DZ32" s="252">
        <v>2</v>
      </c>
      <c r="EA32" s="252" t="s">
        <v>3964</v>
      </c>
      <c r="EB32" s="252" t="s">
        <v>4134</v>
      </c>
      <c r="EC32" s="242">
        <v>44183</v>
      </c>
      <c r="ED32" s="250" t="s">
        <v>5138</v>
      </c>
      <c r="EE32" s="246">
        <v>0</v>
      </c>
      <c r="EF32" s="250" t="s">
        <v>3963</v>
      </c>
      <c r="EG32" s="250" t="s">
        <v>660</v>
      </c>
      <c r="EH32" s="250">
        <v>2</v>
      </c>
      <c r="EI32" s="250" t="s">
        <v>3964</v>
      </c>
      <c r="EJ32" s="250" t="s">
        <v>3962</v>
      </c>
      <c r="EK32" s="251">
        <v>44165</v>
      </c>
      <c r="EL32" s="249" t="s">
        <v>5139</v>
      </c>
      <c r="EM32" s="241">
        <v>0</v>
      </c>
      <c r="EN32" s="252" t="s">
        <v>3963</v>
      </c>
      <c r="EO32" s="252" t="s">
        <v>660</v>
      </c>
      <c r="EP32" s="252">
        <v>2</v>
      </c>
      <c r="EQ32" s="252" t="s">
        <v>3964</v>
      </c>
      <c r="ER32" s="252" t="s">
        <v>3962</v>
      </c>
      <c r="ES32" s="242">
        <v>44165</v>
      </c>
      <c r="ET32" s="250" t="s">
        <v>5140</v>
      </c>
      <c r="EU32" s="250">
        <v>451</v>
      </c>
      <c r="EV32" s="250" t="s">
        <v>3965</v>
      </c>
      <c r="EW32" s="250" t="s">
        <v>659</v>
      </c>
      <c r="EX32" s="250">
        <v>3</v>
      </c>
      <c r="EY32" s="250" t="s">
        <v>3967</v>
      </c>
      <c r="EZ32" s="250" t="s">
        <v>3966</v>
      </c>
      <c r="FA32" s="251">
        <v>44165</v>
      </c>
      <c r="FB32" s="249" t="s">
        <v>5141</v>
      </c>
      <c r="FC32" s="252">
        <v>3</v>
      </c>
      <c r="FD32" s="252" t="s">
        <v>1221</v>
      </c>
      <c r="FE32" s="252" t="s">
        <v>660</v>
      </c>
      <c r="FF32" s="252">
        <v>2</v>
      </c>
      <c r="FG32" s="252" t="s">
        <v>3950</v>
      </c>
      <c r="FH32" s="252" t="s">
        <v>1221</v>
      </c>
      <c r="FI32" s="242">
        <v>44165</v>
      </c>
      <c r="FJ32" s="249" t="s">
        <v>5142</v>
      </c>
      <c r="FK32" s="250" t="e">
        <v>#N/A</v>
      </c>
      <c r="FL32" s="250" t="e">
        <v>#N/A</v>
      </c>
      <c r="FM32" s="250" t="e">
        <v>#N/A</v>
      </c>
      <c r="FN32" s="250" t="e">
        <v>#N/A</v>
      </c>
      <c r="FO32" s="250" t="e">
        <v>#N/A</v>
      </c>
      <c r="FP32" s="246" t="e">
        <v>#N/A</v>
      </c>
      <c r="FQ32" s="247" t="e">
        <v>#N/A</v>
      </c>
      <c r="FR32" s="249" t="s">
        <v>5143</v>
      </c>
      <c r="FS32" s="252" t="e">
        <v>#N/A</v>
      </c>
      <c r="FT32" s="252" t="e">
        <v>#N/A</v>
      </c>
      <c r="FU32" s="252" t="e">
        <v>#N/A</v>
      </c>
      <c r="FV32" s="252" t="e">
        <v>#N/A</v>
      </c>
      <c r="FW32" s="252" t="e">
        <v>#N/A</v>
      </c>
      <c r="FX32" s="252" t="e">
        <v>#N/A</v>
      </c>
      <c r="FY32" s="242" t="e">
        <v>#N/A</v>
      </c>
      <c r="FZ32" s="250" t="s">
        <v>5144</v>
      </c>
      <c r="GA32" s="250">
        <v>0</v>
      </c>
      <c r="GB32" s="250" t="s">
        <v>4045</v>
      </c>
      <c r="GC32" s="250" t="s">
        <v>660</v>
      </c>
      <c r="GD32" s="250">
        <v>2</v>
      </c>
      <c r="GE32" s="250" t="s">
        <v>2074</v>
      </c>
      <c r="GF32" s="250" t="s">
        <v>4046</v>
      </c>
      <c r="GG32" s="251">
        <v>44165</v>
      </c>
      <c r="GH32" s="249" t="s">
        <v>5145</v>
      </c>
      <c r="GI32" s="252">
        <v>2</v>
      </c>
      <c r="GJ32" s="252" t="s">
        <v>4045</v>
      </c>
      <c r="GK32" s="252" t="s">
        <v>660</v>
      </c>
      <c r="GL32" s="252">
        <v>2</v>
      </c>
      <c r="GM32" s="252" t="s">
        <v>2074</v>
      </c>
      <c r="GN32" s="252" t="s">
        <v>4046</v>
      </c>
      <c r="GO32" s="242">
        <v>44165</v>
      </c>
      <c r="GP32" s="250" t="s">
        <v>5146</v>
      </c>
      <c r="GQ32" s="250">
        <v>0</v>
      </c>
      <c r="GR32" s="250" t="s">
        <v>4045</v>
      </c>
      <c r="GS32" s="250" t="s">
        <v>660</v>
      </c>
      <c r="GT32" s="250">
        <v>2</v>
      </c>
      <c r="GU32" s="250" t="s">
        <v>2074</v>
      </c>
      <c r="GV32" s="250" t="s">
        <v>4046</v>
      </c>
      <c r="GW32" s="251">
        <v>44165</v>
      </c>
      <c r="GX32" s="249" t="s">
        <v>5147</v>
      </c>
      <c r="GY32" s="252">
        <v>2</v>
      </c>
      <c r="GZ32" s="252" t="s">
        <v>4045</v>
      </c>
      <c r="HA32" s="252" t="s">
        <v>660</v>
      </c>
      <c r="HB32" s="252">
        <v>2</v>
      </c>
      <c r="HC32" s="252" t="s">
        <v>2074</v>
      </c>
      <c r="HD32" s="252" t="s">
        <v>4046</v>
      </c>
      <c r="HE32" s="242">
        <v>44165</v>
      </c>
      <c r="HF32" s="250" t="s">
        <v>5148</v>
      </c>
      <c r="HG32" s="250">
        <v>0</v>
      </c>
      <c r="HH32" s="250" t="s">
        <v>4045</v>
      </c>
      <c r="HI32" s="250" t="s">
        <v>660</v>
      </c>
      <c r="HJ32" s="250">
        <v>2</v>
      </c>
      <c r="HK32" s="250" t="s">
        <v>2074</v>
      </c>
      <c r="HL32" s="250" t="s">
        <v>4046</v>
      </c>
      <c r="HM32" s="251">
        <v>44165</v>
      </c>
      <c r="HN32" s="249" t="s">
        <v>5149</v>
      </c>
      <c r="HO32" s="252">
        <v>3</v>
      </c>
      <c r="HP32" s="252" t="s">
        <v>4045</v>
      </c>
      <c r="HQ32" s="252" t="s">
        <v>660</v>
      </c>
      <c r="HR32" s="252">
        <v>2</v>
      </c>
      <c r="HS32" s="252" t="s">
        <v>2074</v>
      </c>
      <c r="HT32" s="252" t="s">
        <v>4046</v>
      </c>
      <c r="HU32" s="242">
        <v>44165</v>
      </c>
      <c r="HV32" s="250" t="s">
        <v>5150</v>
      </c>
      <c r="HW32" s="250">
        <v>2</v>
      </c>
      <c r="HX32" s="250" t="s">
        <v>4045</v>
      </c>
      <c r="HY32" s="250" t="s">
        <v>660</v>
      </c>
      <c r="HZ32" s="250">
        <v>2</v>
      </c>
      <c r="IA32" s="250" t="s">
        <v>2074</v>
      </c>
      <c r="IB32" s="250" t="s">
        <v>4046</v>
      </c>
      <c r="IC32" s="251">
        <v>44165</v>
      </c>
      <c r="ID32" s="249" t="s">
        <v>5151</v>
      </c>
      <c r="IE32" s="252">
        <v>2</v>
      </c>
      <c r="IF32" s="252" t="s">
        <v>4045</v>
      </c>
      <c r="IG32" s="252" t="s">
        <v>660</v>
      </c>
      <c r="IH32" s="252">
        <v>2</v>
      </c>
      <c r="II32" s="252" t="s">
        <v>2074</v>
      </c>
      <c r="IJ32" s="252" t="s">
        <v>4046</v>
      </c>
      <c r="IK32" s="242">
        <v>44165</v>
      </c>
      <c r="IL32" s="250" t="s">
        <v>5152</v>
      </c>
      <c r="IM32" s="250">
        <v>2</v>
      </c>
      <c r="IN32" s="250" t="s">
        <v>4045</v>
      </c>
      <c r="IO32" s="250" t="s">
        <v>660</v>
      </c>
      <c r="IP32" s="250">
        <v>2</v>
      </c>
      <c r="IQ32" s="250" t="s">
        <v>2074</v>
      </c>
      <c r="IR32" s="250" t="s">
        <v>4046</v>
      </c>
      <c r="IS32" s="251">
        <v>44165</v>
      </c>
    </row>
    <row r="33" spans="1:253" s="11" customFormat="1" ht="13.2" x14ac:dyDescent="0.25">
      <c r="A33" s="11" t="str">
        <f>Lists!B:B</f>
        <v>Floods in Congo</v>
      </c>
      <c r="B33" s="11" t="str">
        <f>Lists!F:F</f>
        <v>Flood</v>
      </c>
      <c r="C33" s="11" t="str">
        <f>Lists!C:C</f>
        <v>COG004</v>
      </c>
      <c r="D33" s="11" t="str">
        <f>Lists!A:A</f>
        <v>Congo</v>
      </c>
      <c r="E33" s="11" t="str">
        <f>Lists!D:D</f>
        <v>COG</v>
      </c>
      <c r="F33" s="11" t="s">
        <v>5153</v>
      </c>
      <c r="G33" s="240">
        <v>5421000</v>
      </c>
      <c r="H33" s="241" t="s">
        <v>3602</v>
      </c>
      <c r="I33" s="241" t="s">
        <v>660</v>
      </c>
      <c r="J33" s="241">
        <v>2</v>
      </c>
      <c r="K33" s="241" t="s">
        <v>3607</v>
      </c>
      <c r="L33" s="241" t="s">
        <v>2538</v>
      </c>
      <c r="M33" s="242">
        <v>44160</v>
      </c>
      <c r="N33" s="249" t="s">
        <v>5154</v>
      </c>
      <c r="O33" s="244">
        <v>66044</v>
      </c>
      <c r="P33" s="244" t="s">
        <v>986</v>
      </c>
      <c r="Q33" s="244" t="s">
        <v>661</v>
      </c>
      <c r="R33" s="244">
        <v>1</v>
      </c>
      <c r="S33" s="244" t="s">
        <v>3543</v>
      </c>
      <c r="T33" s="244" t="s">
        <v>1901</v>
      </c>
      <c r="U33" s="245">
        <v>44139</v>
      </c>
      <c r="V33" s="249" t="s">
        <v>5155</v>
      </c>
      <c r="W33" s="241">
        <v>154000</v>
      </c>
      <c r="X33" s="241" t="s">
        <v>986</v>
      </c>
      <c r="Y33" s="241" t="s">
        <v>659</v>
      </c>
      <c r="Z33" s="241">
        <v>3</v>
      </c>
      <c r="AA33" s="241" t="s">
        <v>3544</v>
      </c>
      <c r="AB33" s="241" t="s">
        <v>1901</v>
      </c>
      <c r="AC33" s="242">
        <v>44140</v>
      </c>
      <c r="AD33" s="249" t="s">
        <v>5156</v>
      </c>
      <c r="AE33" s="246">
        <v>87000</v>
      </c>
      <c r="AF33" s="246" t="s">
        <v>3603</v>
      </c>
      <c r="AG33" s="246" t="s">
        <v>659</v>
      </c>
      <c r="AH33" s="246">
        <v>3</v>
      </c>
      <c r="AI33" s="246" t="s">
        <v>3608</v>
      </c>
      <c r="AJ33" s="246" t="s">
        <v>3605</v>
      </c>
      <c r="AK33" s="247">
        <v>44160</v>
      </c>
      <c r="AL33" s="249" t="s">
        <v>5157</v>
      </c>
      <c r="AM33" s="241" t="s">
        <v>446</v>
      </c>
      <c r="AN33" s="241" t="s">
        <v>446</v>
      </c>
      <c r="AO33" s="241" t="s">
        <v>446</v>
      </c>
      <c r="AP33" s="241" t="s">
        <v>446</v>
      </c>
      <c r="AQ33" s="241" t="s">
        <v>3545</v>
      </c>
      <c r="AR33" s="241" t="s">
        <v>446</v>
      </c>
      <c r="AS33" s="242">
        <v>44139</v>
      </c>
      <c r="AT33" s="250" t="s">
        <v>5158</v>
      </c>
      <c r="AU33" s="246" t="s">
        <v>446</v>
      </c>
      <c r="AV33" s="246" t="s">
        <v>446</v>
      </c>
      <c r="AW33" s="246" t="s">
        <v>446</v>
      </c>
      <c r="AX33" s="246" t="s">
        <v>446</v>
      </c>
      <c r="AY33" s="246" t="s">
        <v>446</v>
      </c>
      <c r="AZ33" s="246" t="s">
        <v>446</v>
      </c>
      <c r="BA33" s="247">
        <v>44139</v>
      </c>
      <c r="BB33" s="249" t="s">
        <v>5159</v>
      </c>
      <c r="BC33" s="241" t="s">
        <v>446</v>
      </c>
      <c r="BD33" s="241" t="s">
        <v>446</v>
      </c>
      <c r="BE33" s="241" t="s">
        <v>446</v>
      </c>
      <c r="BF33" s="241" t="s">
        <v>446</v>
      </c>
      <c r="BG33" s="241" t="s">
        <v>446</v>
      </c>
      <c r="BH33" s="241" t="s">
        <v>446</v>
      </c>
      <c r="BI33" s="242">
        <v>44139</v>
      </c>
      <c r="BJ33" s="250" t="s">
        <v>5160</v>
      </c>
      <c r="BK33" s="250" t="s">
        <v>446</v>
      </c>
      <c r="BL33" s="250" t="s">
        <v>446</v>
      </c>
      <c r="BM33" s="250" t="s">
        <v>446</v>
      </c>
      <c r="BN33" s="250" t="s">
        <v>446</v>
      </c>
      <c r="BO33" s="250" t="s">
        <v>3546</v>
      </c>
      <c r="BP33" s="246" t="s">
        <v>446</v>
      </c>
      <c r="BQ33" s="251">
        <v>44139</v>
      </c>
      <c r="BR33" s="249" t="s">
        <v>5161</v>
      </c>
      <c r="BS33" s="252" t="s">
        <v>446</v>
      </c>
      <c r="BT33" s="252" t="s">
        <v>446</v>
      </c>
      <c r="BU33" s="252" t="s">
        <v>446</v>
      </c>
      <c r="BV33" s="252" t="s">
        <v>446</v>
      </c>
      <c r="BW33" s="252" t="s">
        <v>446</v>
      </c>
      <c r="BX33" s="252" t="s">
        <v>446</v>
      </c>
      <c r="BY33" s="242">
        <v>44139</v>
      </c>
      <c r="BZ33" s="250" t="s">
        <v>5162</v>
      </c>
      <c r="CA33" s="250" t="s">
        <v>446</v>
      </c>
      <c r="CB33" s="250" t="s">
        <v>446</v>
      </c>
      <c r="CC33" s="250" t="s">
        <v>446</v>
      </c>
      <c r="CD33" s="250" t="s">
        <v>446</v>
      </c>
      <c r="CE33" s="250" t="s">
        <v>446</v>
      </c>
      <c r="CF33" s="250" t="s">
        <v>446</v>
      </c>
      <c r="CG33" s="251">
        <v>44139</v>
      </c>
      <c r="CH33" s="249" t="s">
        <v>5163</v>
      </c>
      <c r="CI33" s="250" t="e">
        <v>#N/A</v>
      </c>
      <c r="CJ33" s="250" t="e">
        <v>#N/A</v>
      </c>
      <c r="CK33" s="250" t="e">
        <v>#N/A</v>
      </c>
      <c r="CL33" s="250" t="e">
        <v>#N/A</v>
      </c>
      <c r="CM33" s="250" t="e">
        <v>#N/A</v>
      </c>
      <c r="CN33" s="250" t="e">
        <v>#N/A</v>
      </c>
      <c r="CO33" s="253" t="e">
        <v>#N/A</v>
      </c>
      <c r="CP33" s="250" t="s">
        <v>5164</v>
      </c>
      <c r="CQ33" s="252" t="s">
        <v>446</v>
      </c>
      <c r="CR33" s="252" t="s">
        <v>446</v>
      </c>
      <c r="CS33" s="252" t="s">
        <v>446</v>
      </c>
      <c r="CT33" s="252" t="s">
        <v>446</v>
      </c>
      <c r="CU33" s="252" t="s">
        <v>446</v>
      </c>
      <c r="CV33" s="252" t="s">
        <v>446</v>
      </c>
      <c r="CW33" s="242">
        <v>44139</v>
      </c>
      <c r="CX33" s="250" t="s">
        <v>5165</v>
      </c>
      <c r="CY33" s="246">
        <v>87000</v>
      </c>
      <c r="CZ33" s="246" t="s">
        <v>3604</v>
      </c>
      <c r="DA33" s="246" t="s">
        <v>659</v>
      </c>
      <c r="DB33" s="246">
        <v>3</v>
      </c>
      <c r="DC33" s="246" t="s">
        <v>3547</v>
      </c>
      <c r="DD33" s="246" t="s">
        <v>3606</v>
      </c>
      <c r="DE33" s="248">
        <v>44160</v>
      </c>
      <c r="DF33" s="249" t="s">
        <v>5166</v>
      </c>
      <c r="DG33" s="241">
        <v>67000</v>
      </c>
      <c r="DH33" s="252" t="s">
        <v>3604</v>
      </c>
      <c r="DI33" s="252" t="s">
        <v>659</v>
      </c>
      <c r="DJ33" s="252">
        <v>3</v>
      </c>
      <c r="DK33" s="252" t="s">
        <v>3547</v>
      </c>
      <c r="DL33" s="252" t="s">
        <v>3606</v>
      </c>
      <c r="DM33" s="242">
        <v>44160</v>
      </c>
      <c r="DN33" s="250" t="s">
        <v>5167</v>
      </c>
      <c r="DO33" s="246">
        <v>0</v>
      </c>
      <c r="DP33" s="250" t="s">
        <v>3604</v>
      </c>
      <c r="DQ33" s="250" t="s">
        <v>659</v>
      </c>
      <c r="DR33" s="250">
        <v>3</v>
      </c>
      <c r="DS33" s="250" t="s">
        <v>3547</v>
      </c>
      <c r="DT33" s="250" t="s">
        <v>3606</v>
      </c>
      <c r="DU33" s="251">
        <v>44160</v>
      </c>
      <c r="DV33" s="249" t="s">
        <v>5168</v>
      </c>
      <c r="DW33" s="241">
        <v>87000</v>
      </c>
      <c r="DX33" s="252" t="s">
        <v>3604</v>
      </c>
      <c r="DY33" s="252" t="s">
        <v>659</v>
      </c>
      <c r="DZ33" s="252">
        <v>3</v>
      </c>
      <c r="EA33" s="252" t="s">
        <v>3547</v>
      </c>
      <c r="EB33" s="252" t="s">
        <v>3606</v>
      </c>
      <c r="EC33" s="242">
        <v>44160</v>
      </c>
      <c r="ED33" s="250" t="s">
        <v>5169</v>
      </c>
      <c r="EE33" s="246">
        <v>0</v>
      </c>
      <c r="EF33" s="250" t="s">
        <v>3604</v>
      </c>
      <c r="EG33" s="250" t="s">
        <v>659</v>
      </c>
      <c r="EH33" s="250">
        <v>3</v>
      </c>
      <c r="EI33" s="250" t="s">
        <v>3547</v>
      </c>
      <c r="EJ33" s="250" t="s">
        <v>3606</v>
      </c>
      <c r="EK33" s="251">
        <v>44160</v>
      </c>
      <c r="EL33" s="249" t="s">
        <v>5170</v>
      </c>
      <c r="EM33" s="241">
        <v>0</v>
      </c>
      <c r="EN33" s="252" t="s">
        <v>3604</v>
      </c>
      <c r="EO33" s="252" t="s">
        <v>659</v>
      </c>
      <c r="EP33" s="252">
        <v>3</v>
      </c>
      <c r="EQ33" s="252" t="s">
        <v>3547</v>
      </c>
      <c r="ER33" s="252" t="s">
        <v>3606</v>
      </c>
      <c r="ES33" s="242">
        <v>44160</v>
      </c>
      <c r="ET33" s="250" t="s">
        <v>5171</v>
      </c>
      <c r="EU33" s="250" t="s">
        <v>446</v>
      </c>
      <c r="EV33" s="250" t="s">
        <v>446</v>
      </c>
      <c r="EW33" s="250" t="s">
        <v>446</v>
      </c>
      <c r="EX33" s="250" t="s">
        <v>446</v>
      </c>
      <c r="EY33" s="250" t="s">
        <v>3546</v>
      </c>
      <c r="EZ33" s="250" t="s">
        <v>446</v>
      </c>
      <c r="FA33" s="251">
        <v>44139</v>
      </c>
      <c r="FB33" s="249" t="s">
        <v>5172</v>
      </c>
      <c r="FC33" s="252">
        <v>4</v>
      </c>
      <c r="FD33" s="252" t="s">
        <v>446</v>
      </c>
      <c r="FE33" s="252" t="s">
        <v>660</v>
      </c>
      <c r="FF33" s="252">
        <v>2</v>
      </c>
      <c r="FG33" s="252" t="s">
        <v>3548</v>
      </c>
      <c r="FH33" s="252" t="s">
        <v>446</v>
      </c>
      <c r="FI33" s="242">
        <v>44139</v>
      </c>
      <c r="FJ33" s="249" t="s">
        <v>5173</v>
      </c>
      <c r="FK33" s="250" t="s">
        <v>446</v>
      </c>
      <c r="FL33" s="250" t="s">
        <v>446</v>
      </c>
      <c r="FM33" s="250" t="s">
        <v>446</v>
      </c>
      <c r="FN33" s="250" t="s">
        <v>446</v>
      </c>
      <c r="FO33" s="250" t="s">
        <v>446</v>
      </c>
      <c r="FP33" s="246" t="s">
        <v>446</v>
      </c>
      <c r="FQ33" s="247">
        <v>44139</v>
      </c>
      <c r="FR33" s="249" t="s">
        <v>5174</v>
      </c>
      <c r="FS33" s="252" t="s">
        <v>446</v>
      </c>
      <c r="FT33" s="252" t="s">
        <v>446</v>
      </c>
      <c r="FU33" s="252" t="s">
        <v>446</v>
      </c>
      <c r="FV33" s="252" t="s">
        <v>446</v>
      </c>
      <c r="FW33" s="252" t="s">
        <v>446</v>
      </c>
      <c r="FX33" s="252" t="s">
        <v>446</v>
      </c>
      <c r="FY33" s="242">
        <v>44139</v>
      </c>
      <c r="FZ33" s="250" t="s">
        <v>5175</v>
      </c>
      <c r="GA33" s="250">
        <v>0</v>
      </c>
      <c r="GB33" s="250" t="s">
        <v>2074</v>
      </c>
      <c r="GC33" s="250" t="s">
        <v>660</v>
      </c>
      <c r="GD33" s="250">
        <v>2</v>
      </c>
      <c r="GE33" s="250" t="s">
        <v>3085</v>
      </c>
      <c r="GF33" s="250" t="s">
        <v>2075</v>
      </c>
      <c r="GG33" s="251">
        <v>44160</v>
      </c>
      <c r="GH33" s="249" t="s">
        <v>5176</v>
      </c>
      <c r="GI33" s="252">
        <v>0</v>
      </c>
      <c r="GJ33" s="252" t="s">
        <v>2074</v>
      </c>
      <c r="GK33" s="252" t="s">
        <v>660</v>
      </c>
      <c r="GL33" s="252">
        <v>2</v>
      </c>
      <c r="GM33" s="252" t="s">
        <v>3085</v>
      </c>
      <c r="GN33" s="252" t="s">
        <v>2075</v>
      </c>
      <c r="GO33" s="242">
        <v>44160</v>
      </c>
      <c r="GP33" s="250" t="s">
        <v>5177</v>
      </c>
      <c r="GQ33" s="250">
        <v>0</v>
      </c>
      <c r="GR33" s="250" t="s">
        <v>2074</v>
      </c>
      <c r="GS33" s="250" t="s">
        <v>660</v>
      </c>
      <c r="GT33" s="250">
        <v>2</v>
      </c>
      <c r="GU33" s="250" t="s">
        <v>3085</v>
      </c>
      <c r="GV33" s="250" t="s">
        <v>2075</v>
      </c>
      <c r="GW33" s="251">
        <v>44160</v>
      </c>
      <c r="GX33" s="249" t="s">
        <v>5178</v>
      </c>
      <c r="GY33" s="252">
        <v>0</v>
      </c>
      <c r="GZ33" s="252" t="s">
        <v>2074</v>
      </c>
      <c r="HA33" s="252" t="s">
        <v>660</v>
      </c>
      <c r="HB33" s="252">
        <v>2</v>
      </c>
      <c r="HC33" s="252" t="s">
        <v>3085</v>
      </c>
      <c r="HD33" s="252" t="s">
        <v>2075</v>
      </c>
      <c r="HE33" s="242">
        <v>44160</v>
      </c>
      <c r="HF33" s="250" t="s">
        <v>5179</v>
      </c>
      <c r="HG33" s="250">
        <v>0</v>
      </c>
      <c r="HH33" s="250" t="s">
        <v>2074</v>
      </c>
      <c r="HI33" s="250" t="s">
        <v>660</v>
      </c>
      <c r="HJ33" s="250">
        <v>2</v>
      </c>
      <c r="HK33" s="250" t="s">
        <v>3085</v>
      </c>
      <c r="HL33" s="250" t="s">
        <v>2075</v>
      </c>
      <c r="HM33" s="251">
        <v>44160</v>
      </c>
      <c r="HN33" s="249" t="s">
        <v>5180</v>
      </c>
      <c r="HO33" s="252">
        <v>0</v>
      </c>
      <c r="HP33" s="252" t="s">
        <v>2074</v>
      </c>
      <c r="HQ33" s="252" t="s">
        <v>660</v>
      </c>
      <c r="HR33" s="252">
        <v>2</v>
      </c>
      <c r="HS33" s="252" t="s">
        <v>3085</v>
      </c>
      <c r="HT33" s="252" t="s">
        <v>2075</v>
      </c>
      <c r="HU33" s="242">
        <v>44160</v>
      </c>
      <c r="HV33" s="250" t="s">
        <v>5181</v>
      </c>
      <c r="HW33" s="250">
        <v>0</v>
      </c>
      <c r="HX33" s="250" t="s">
        <v>2074</v>
      </c>
      <c r="HY33" s="250" t="s">
        <v>660</v>
      </c>
      <c r="HZ33" s="250">
        <v>2</v>
      </c>
      <c r="IA33" s="250" t="s">
        <v>3085</v>
      </c>
      <c r="IB33" s="250" t="s">
        <v>2075</v>
      </c>
      <c r="IC33" s="251">
        <v>44160</v>
      </c>
      <c r="ID33" s="249" t="s">
        <v>5182</v>
      </c>
      <c r="IE33" s="252">
        <v>0</v>
      </c>
      <c r="IF33" s="252" t="s">
        <v>2074</v>
      </c>
      <c r="IG33" s="252" t="s">
        <v>660</v>
      </c>
      <c r="IH33" s="252">
        <v>2</v>
      </c>
      <c r="II33" s="252" t="s">
        <v>3085</v>
      </c>
      <c r="IJ33" s="252" t="s">
        <v>2075</v>
      </c>
      <c r="IK33" s="242">
        <v>44160</v>
      </c>
      <c r="IL33" s="250" t="s">
        <v>5183</v>
      </c>
      <c r="IM33" s="250">
        <v>1</v>
      </c>
      <c r="IN33" s="250" t="s">
        <v>2074</v>
      </c>
      <c r="IO33" s="250" t="s">
        <v>660</v>
      </c>
      <c r="IP33" s="250">
        <v>2</v>
      </c>
      <c r="IQ33" s="250" t="s">
        <v>3085</v>
      </c>
      <c r="IR33" s="250" t="s">
        <v>2075</v>
      </c>
      <c r="IS33" s="251">
        <v>44160</v>
      </c>
    </row>
    <row r="34" spans="1:253" s="11" customFormat="1" ht="13.2" x14ac:dyDescent="0.25">
      <c r="A34" s="11" t="str">
        <f>Lists!B:B</f>
        <v>Nicaraguan refugees in Costa Rica</v>
      </c>
      <c r="B34" s="11" t="str">
        <f>Lists!F:F</f>
        <v>International displacement</v>
      </c>
      <c r="C34" s="11" t="str">
        <f>Lists!C:C</f>
        <v>CRI002</v>
      </c>
      <c r="D34" s="11" t="str">
        <f>Lists!A:A</f>
        <v>Costa Rica</v>
      </c>
      <c r="E34" s="11" t="str">
        <f>Lists!D:D</f>
        <v>CRI</v>
      </c>
      <c r="F34" s="11" t="s">
        <v>5184</v>
      </c>
      <c r="G34" s="240">
        <v>5135000</v>
      </c>
      <c r="H34" s="241" t="s">
        <v>3111</v>
      </c>
      <c r="I34" s="241" t="s">
        <v>661</v>
      </c>
      <c r="J34" s="241">
        <v>1</v>
      </c>
      <c r="K34" s="241" t="s">
        <v>3283</v>
      </c>
      <c r="L34" s="241" t="s">
        <v>1983</v>
      </c>
      <c r="M34" s="242">
        <v>44110</v>
      </c>
      <c r="N34" s="249" t="s">
        <v>5185</v>
      </c>
      <c r="O34" s="244">
        <v>4966</v>
      </c>
      <c r="P34" s="244" t="s">
        <v>2072</v>
      </c>
      <c r="Q34" s="244" t="s">
        <v>659</v>
      </c>
      <c r="R34" s="244">
        <v>3</v>
      </c>
      <c r="S34" s="244" t="s">
        <v>1992</v>
      </c>
      <c r="T34" s="244" t="s">
        <v>1984</v>
      </c>
      <c r="U34" s="245">
        <v>43867</v>
      </c>
      <c r="V34" s="249" t="s">
        <v>5186</v>
      </c>
      <c r="W34" s="241">
        <v>1730000</v>
      </c>
      <c r="X34" s="241" t="s">
        <v>3112</v>
      </c>
      <c r="Y34" s="241" t="s">
        <v>659</v>
      </c>
      <c r="Z34" s="241">
        <v>3</v>
      </c>
      <c r="AA34" s="241" t="s">
        <v>3285</v>
      </c>
      <c r="AB34" s="241" t="s">
        <v>3284</v>
      </c>
      <c r="AC34" s="242">
        <v>44110</v>
      </c>
      <c r="AD34" s="249" t="s">
        <v>5187</v>
      </c>
      <c r="AE34" s="246">
        <v>81000</v>
      </c>
      <c r="AF34" s="246" t="s">
        <v>3113</v>
      </c>
      <c r="AG34" s="246" t="s">
        <v>660</v>
      </c>
      <c r="AH34" s="246">
        <v>2</v>
      </c>
      <c r="AI34" s="246" t="s">
        <v>3287</v>
      </c>
      <c r="AJ34" s="246" t="s">
        <v>3286</v>
      </c>
      <c r="AK34" s="247">
        <v>44110</v>
      </c>
      <c r="AL34" s="249" t="s">
        <v>5188</v>
      </c>
      <c r="AM34" s="241">
        <v>81000</v>
      </c>
      <c r="AN34" s="241" t="s">
        <v>3113</v>
      </c>
      <c r="AO34" s="241" t="s">
        <v>660</v>
      </c>
      <c r="AP34" s="241">
        <v>2</v>
      </c>
      <c r="AQ34" s="241" t="s">
        <v>3288</v>
      </c>
      <c r="AR34" s="241" t="s">
        <v>3286</v>
      </c>
      <c r="AS34" s="242">
        <v>44110</v>
      </c>
      <c r="AT34" s="250" t="s">
        <v>5189</v>
      </c>
      <c r="AU34" s="246">
        <v>0</v>
      </c>
      <c r="AV34" s="246">
        <v>0</v>
      </c>
      <c r="AW34" s="246" t="s">
        <v>660</v>
      </c>
      <c r="AX34" s="246">
        <v>2</v>
      </c>
      <c r="AY34" s="246">
        <v>0</v>
      </c>
      <c r="AZ34" s="246">
        <v>0</v>
      </c>
      <c r="BA34" s="247">
        <v>43566</v>
      </c>
      <c r="BB34" s="249" t="s">
        <v>5190</v>
      </c>
      <c r="BC34" s="241">
        <v>0</v>
      </c>
      <c r="BD34" s="241">
        <v>0</v>
      </c>
      <c r="BE34" s="241" t="s">
        <v>660</v>
      </c>
      <c r="BF34" s="241">
        <v>2</v>
      </c>
      <c r="BG34" s="241">
        <v>0</v>
      </c>
      <c r="BH34" s="241">
        <v>0</v>
      </c>
      <c r="BI34" s="242">
        <v>43566</v>
      </c>
      <c r="BJ34" s="250" t="s">
        <v>5191</v>
      </c>
      <c r="BK34" s="250">
        <v>0</v>
      </c>
      <c r="BL34" s="250" t="s">
        <v>2493</v>
      </c>
      <c r="BM34" s="250" t="s">
        <v>659</v>
      </c>
      <c r="BN34" s="250">
        <v>3</v>
      </c>
      <c r="BO34" s="250" t="s">
        <v>2174</v>
      </c>
      <c r="BP34" s="246" t="s">
        <v>2171</v>
      </c>
      <c r="BQ34" s="251">
        <v>44012</v>
      </c>
      <c r="BR34" s="249" t="s">
        <v>5192</v>
      </c>
      <c r="BS34" s="252">
        <v>0</v>
      </c>
      <c r="BT34" s="252">
        <v>0</v>
      </c>
      <c r="BU34" s="252" t="s">
        <v>660</v>
      </c>
      <c r="BV34" s="252">
        <v>2</v>
      </c>
      <c r="BW34" s="252">
        <v>0</v>
      </c>
      <c r="BX34" s="252">
        <v>0</v>
      </c>
      <c r="BY34" s="242">
        <v>43566</v>
      </c>
      <c r="BZ34" s="250" t="s">
        <v>5193</v>
      </c>
      <c r="CA34" s="250">
        <v>0</v>
      </c>
      <c r="CB34" s="250">
        <v>0</v>
      </c>
      <c r="CC34" s="250" t="s">
        <v>660</v>
      </c>
      <c r="CD34" s="250">
        <v>2</v>
      </c>
      <c r="CE34" s="250">
        <v>0</v>
      </c>
      <c r="CF34" s="250">
        <v>0</v>
      </c>
      <c r="CG34" s="251">
        <v>43566</v>
      </c>
      <c r="CH34" s="249" t="s">
        <v>5194</v>
      </c>
      <c r="CI34" s="250" t="e">
        <v>#N/A</v>
      </c>
      <c r="CJ34" s="250" t="e">
        <v>#N/A</v>
      </c>
      <c r="CK34" s="250" t="e">
        <v>#N/A</v>
      </c>
      <c r="CL34" s="250" t="e">
        <v>#N/A</v>
      </c>
      <c r="CM34" s="250" t="e">
        <v>#N/A</v>
      </c>
      <c r="CN34" s="250" t="e">
        <v>#N/A</v>
      </c>
      <c r="CO34" s="253" t="e">
        <v>#N/A</v>
      </c>
      <c r="CP34" s="250" t="s">
        <v>5195</v>
      </c>
      <c r="CQ34" s="252">
        <v>0</v>
      </c>
      <c r="CR34" s="252">
        <v>0</v>
      </c>
      <c r="CS34" s="252" t="s">
        <v>660</v>
      </c>
      <c r="CT34" s="252">
        <v>2</v>
      </c>
      <c r="CU34" s="252">
        <v>0</v>
      </c>
      <c r="CV34" s="252">
        <v>0</v>
      </c>
      <c r="CW34" s="242">
        <v>43566</v>
      </c>
      <c r="CX34" s="250" t="s">
        <v>5196</v>
      </c>
      <c r="CY34" s="246">
        <v>41000</v>
      </c>
      <c r="CZ34" s="246" t="s">
        <v>3112</v>
      </c>
      <c r="DA34" s="246" t="s">
        <v>660</v>
      </c>
      <c r="DB34" s="246">
        <v>2</v>
      </c>
      <c r="DC34" s="246" t="s">
        <v>3290</v>
      </c>
      <c r="DD34" s="246" t="s">
        <v>3289</v>
      </c>
      <c r="DE34" s="248">
        <v>44110</v>
      </c>
      <c r="DF34" s="249" t="s">
        <v>5197</v>
      </c>
      <c r="DG34" s="241">
        <v>1651000</v>
      </c>
      <c r="DH34" s="252" t="s">
        <v>3112</v>
      </c>
      <c r="DI34" s="252" t="s">
        <v>660</v>
      </c>
      <c r="DJ34" s="252">
        <v>2</v>
      </c>
      <c r="DK34" s="252" t="s">
        <v>3290</v>
      </c>
      <c r="DL34" s="252" t="s">
        <v>3289</v>
      </c>
      <c r="DM34" s="242">
        <v>44110</v>
      </c>
      <c r="DN34" s="250" t="s">
        <v>5198</v>
      </c>
      <c r="DO34" s="246">
        <v>39000</v>
      </c>
      <c r="DP34" s="250" t="s">
        <v>3112</v>
      </c>
      <c r="DQ34" s="250" t="s">
        <v>660</v>
      </c>
      <c r="DR34" s="250">
        <v>2</v>
      </c>
      <c r="DS34" s="250" t="s">
        <v>3290</v>
      </c>
      <c r="DT34" s="250" t="s">
        <v>3289</v>
      </c>
      <c r="DU34" s="251">
        <v>44110</v>
      </c>
      <c r="DV34" s="249" t="s">
        <v>5199</v>
      </c>
      <c r="DW34" s="241">
        <v>41000</v>
      </c>
      <c r="DX34" s="252" t="s">
        <v>3112</v>
      </c>
      <c r="DY34" s="252" t="s">
        <v>660</v>
      </c>
      <c r="DZ34" s="252">
        <v>2</v>
      </c>
      <c r="EA34" s="252" t="s">
        <v>3290</v>
      </c>
      <c r="EB34" s="252" t="s">
        <v>3289</v>
      </c>
      <c r="EC34" s="242">
        <v>44110</v>
      </c>
      <c r="ED34" s="250" t="s">
        <v>5200</v>
      </c>
      <c r="EE34" s="246">
        <v>0</v>
      </c>
      <c r="EF34" s="250" t="s">
        <v>3112</v>
      </c>
      <c r="EG34" s="250" t="s">
        <v>660</v>
      </c>
      <c r="EH34" s="250">
        <v>2</v>
      </c>
      <c r="EI34" s="250" t="s">
        <v>3290</v>
      </c>
      <c r="EJ34" s="250" t="s">
        <v>3289</v>
      </c>
      <c r="EK34" s="251">
        <v>44110</v>
      </c>
      <c r="EL34" s="249" t="s">
        <v>5201</v>
      </c>
      <c r="EM34" s="241">
        <v>0</v>
      </c>
      <c r="EN34" s="252" t="s">
        <v>3112</v>
      </c>
      <c r="EO34" s="252" t="s">
        <v>660</v>
      </c>
      <c r="EP34" s="252">
        <v>2</v>
      </c>
      <c r="EQ34" s="252" t="s">
        <v>3290</v>
      </c>
      <c r="ER34" s="252" t="s">
        <v>3289</v>
      </c>
      <c r="ES34" s="242">
        <v>44110</v>
      </c>
      <c r="ET34" s="250" t="s">
        <v>5202</v>
      </c>
      <c r="EU34" s="250">
        <v>0</v>
      </c>
      <c r="EV34" s="250" t="s">
        <v>2493</v>
      </c>
      <c r="EW34" s="250" t="s">
        <v>659</v>
      </c>
      <c r="EX34" s="250">
        <v>3</v>
      </c>
      <c r="EY34" s="250" t="s">
        <v>2174</v>
      </c>
      <c r="EZ34" s="250" t="s">
        <v>2171</v>
      </c>
      <c r="FA34" s="251">
        <v>44012</v>
      </c>
      <c r="FB34" s="249" t="s">
        <v>5203</v>
      </c>
      <c r="FC34" s="252">
        <v>2</v>
      </c>
      <c r="FD34" s="252">
        <v>0</v>
      </c>
      <c r="FE34" s="252" t="s">
        <v>660</v>
      </c>
      <c r="FF34" s="252">
        <v>2</v>
      </c>
      <c r="FG34" s="252" t="s">
        <v>1285</v>
      </c>
      <c r="FH34" s="252">
        <v>0</v>
      </c>
      <c r="FI34" s="242">
        <v>43566</v>
      </c>
      <c r="FJ34" s="249" t="s">
        <v>5204</v>
      </c>
      <c r="FK34" s="250">
        <v>0</v>
      </c>
      <c r="FL34" s="250" t="s">
        <v>1286</v>
      </c>
      <c r="FM34" s="250" t="s">
        <v>660</v>
      </c>
      <c r="FN34" s="250">
        <v>2</v>
      </c>
      <c r="FO34" s="250">
        <v>0</v>
      </c>
      <c r="FP34" s="246">
        <v>0</v>
      </c>
      <c r="FQ34" s="247">
        <v>43566</v>
      </c>
      <c r="FR34" s="249" t="s">
        <v>5205</v>
      </c>
      <c r="FS34" s="252" t="e">
        <v>#N/A</v>
      </c>
      <c r="FT34" s="252" t="e">
        <v>#N/A</v>
      </c>
      <c r="FU34" s="252" t="e">
        <v>#N/A</v>
      </c>
      <c r="FV34" s="252" t="e">
        <v>#N/A</v>
      </c>
      <c r="FW34" s="252" t="e">
        <v>#N/A</v>
      </c>
      <c r="FX34" s="252" t="e">
        <v>#N/A</v>
      </c>
      <c r="FY34" s="242" t="e">
        <v>#N/A</v>
      </c>
      <c r="FZ34" s="250" t="s">
        <v>5206</v>
      </c>
      <c r="GA34" s="250">
        <v>0</v>
      </c>
      <c r="GB34" s="250" t="s">
        <v>1634</v>
      </c>
      <c r="GC34" s="250" t="s">
        <v>661</v>
      </c>
      <c r="GD34" s="250">
        <v>1</v>
      </c>
      <c r="GE34" s="250" t="s">
        <v>1665</v>
      </c>
      <c r="GF34" s="250" t="s">
        <v>1666</v>
      </c>
      <c r="GG34" s="251">
        <v>43769</v>
      </c>
      <c r="GH34" s="249" t="s">
        <v>5207</v>
      </c>
      <c r="GI34" s="252">
        <v>0</v>
      </c>
      <c r="GJ34" s="252" t="s">
        <v>1634</v>
      </c>
      <c r="GK34" s="252" t="s">
        <v>661</v>
      </c>
      <c r="GL34" s="252">
        <v>1</v>
      </c>
      <c r="GM34" s="252" t="s">
        <v>1665</v>
      </c>
      <c r="GN34" s="252" t="s">
        <v>1666</v>
      </c>
      <c r="GO34" s="242">
        <v>43769</v>
      </c>
      <c r="GP34" s="250" t="s">
        <v>5208</v>
      </c>
      <c r="GQ34" s="250">
        <v>0</v>
      </c>
      <c r="GR34" s="250" t="s">
        <v>1634</v>
      </c>
      <c r="GS34" s="250" t="s">
        <v>661</v>
      </c>
      <c r="GT34" s="250">
        <v>1</v>
      </c>
      <c r="GU34" s="250" t="s">
        <v>1665</v>
      </c>
      <c r="GV34" s="250" t="s">
        <v>1666</v>
      </c>
      <c r="GW34" s="251">
        <v>43769</v>
      </c>
      <c r="GX34" s="249" t="s">
        <v>5209</v>
      </c>
      <c r="GY34" s="252">
        <v>0</v>
      </c>
      <c r="GZ34" s="252" t="s">
        <v>1634</v>
      </c>
      <c r="HA34" s="252" t="s">
        <v>661</v>
      </c>
      <c r="HB34" s="252">
        <v>1</v>
      </c>
      <c r="HC34" s="252" t="s">
        <v>1665</v>
      </c>
      <c r="HD34" s="252" t="s">
        <v>1666</v>
      </c>
      <c r="HE34" s="242">
        <v>43769</v>
      </c>
      <c r="HF34" s="250" t="s">
        <v>5210</v>
      </c>
      <c r="HG34" s="250">
        <v>0</v>
      </c>
      <c r="HH34" s="250" t="s">
        <v>1634</v>
      </c>
      <c r="HI34" s="250" t="s">
        <v>661</v>
      </c>
      <c r="HJ34" s="250">
        <v>1</v>
      </c>
      <c r="HK34" s="250" t="s">
        <v>1665</v>
      </c>
      <c r="HL34" s="250" t="s">
        <v>1666</v>
      </c>
      <c r="HM34" s="251">
        <v>43769</v>
      </c>
      <c r="HN34" s="249" t="s">
        <v>5211</v>
      </c>
      <c r="HO34" s="252">
        <v>0</v>
      </c>
      <c r="HP34" s="252" t="s">
        <v>1634</v>
      </c>
      <c r="HQ34" s="252" t="s">
        <v>661</v>
      </c>
      <c r="HR34" s="252">
        <v>1</v>
      </c>
      <c r="HS34" s="252" t="s">
        <v>1665</v>
      </c>
      <c r="HT34" s="252" t="s">
        <v>1666</v>
      </c>
      <c r="HU34" s="242">
        <v>43769</v>
      </c>
      <c r="HV34" s="250" t="s">
        <v>5212</v>
      </c>
      <c r="HW34" s="250">
        <v>0</v>
      </c>
      <c r="HX34" s="250" t="s">
        <v>1634</v>
      </c>
      <c r="HY34" s="250" t="s">
        <v>661</v>
      </c>
      <c r="HZ34" s="250">
        <v>1</v>
      </c>
      <c r="IA34" s="250" t="s">
        <v>1665</v>
      </c>
      <c r="IB34" s="250" t="s">
        <v>1666</v>
      </c>
      <c r="IC34" s="251">
        <v>43769</v>
      </c>
      <c r="ID34" s="249" t="s">
        <v>5213</v>
      </c>
      <c r="IE34" s="252">
        <v>0</v>
      </c>
      <c r="IF34" s="252" t="s">
        <v>1634</v>
      </c>
      <c r="IG34" s="252" t="s">
        <v>661</v>
      </c>
      <c r="IH34" s="252">
        <v>1</v>
      </c>
      <c r="II34" s="252" t="s">
        <v>1665</v>
      </c>
      <c r="IJ34" s="252" t="s">
        <v>1666</v>
      </c>
      <c r="IK34" s="242">
        <v>43769</v>
      </c>
      <c r="IL34" s="250" t="s">
        <v>5214</v>
      </c>
      <c r="IM34" s="250">
        <v>0</v>
      </c>
      <c r="IN34" s="250" t="s">
        <v>1634</v>
      </c>
      <c r="IO34" s="250" t="s">
        <v>661</v>
      </c>
      <c r="IP34" s="250">
        <v>1</v>
      </c>
      <c r="IQ34" s="250" t="s">
        <v>1665</v>
      </c>
      <c r="IR34" s="250" t="s">
        <v>1666</v>
      </c>
      <c r="IS34" s="251">
        <v>43769</v>
      </c>
    </row>
    <row r="35" spans="1:253" s="11" customFormat="1" ht="13.2" x14ac:dyDescent="0.25">
      <c r="A35" s="11" t="str">
        <f>Lists!B:B</f>
        <v>Multiple crises in Djibouti</v>
      </c>
      <c r="B35" s="11" t="str">
        <f>Lists!F:F</f>
        <v>Multiple crises country</v>
      </c>
      <c r="C35" s="11" t="str">
        <f>Lists!C:C</f>
        <v>DJI001</v>
      </c>
      <c r="D35" s="11" t="str">
        <f>Lists!A:A</f>
        <v>Djibouti</v>
      </c>
      <c r="E35" s="11" t="str">
        <f>Lists!D:D</f>
        <v>DJI</v>
      </c>
      <c r="F35" s="11" t="s">
        <v>5215</v>
      </c>
      <c r="G35" s="240">
        <v>1011000</v>
      </c>
      <c r="H35" s="241" t="s">
        <v>1754</v>
      </c>
      <c r="I35" s="241" t="s">
        <v>660</v>
      </c>
      <c r="J35" s="241">
        <v>2</v>
      </c>
      <c r="K35" s="241" t="s">
        <v>1761</v>
      </c>
      <c r="L35" s="241" t="s">
        <v>1757</v>
      </c>
      <c r="M35" s="242">
        <v>43816</v>
      </c>
      <c r="N35" s="249" t="s">
        <v>5216</v>
      </c>
      <c r="O35" s="244">
        <v>23180</v>
      </c>
      <c r="P35" s="244" t="s">
        <v>3073</v>
      </c>
      <c r="Q35" s="244" t="s">
        <v>660</v>
      </c>
      <c r="R35" s="244">
        <v>2</v>
      </c>
      <c r="S35" s="244" t="s">
        <v>3342</v>
      </c>
      <c r="T35" s="244" t="s">
        <v>3341</v>
      </c>
      <c r="U35" s="245">
        <v>44111</v>
      </c>
      <c r="V35" s="249" t="s">
        <v>5217</v>
      </c>
      <c r="W35" s="241">
        <v>1011000</v>
      </c>
      <c r="X35" s="241" t="s">
        <v>1754</v>
      </c>
      <c r="Y35" s="241" t="s">
        <v>660</v>
      </c>
      <c r="Z35" s="241">
        <v>2</v>
      </c>
      <c r="AA35" s="241" t="s">
        <v>1924</v>
      </c>
      <c r="AB35" s="241" t="s">
        <v>1757</v>
      </c>
      <c r="AC35" s="242">
        <v>43816</v>
      </c>
      <c r="AD35" s="249" t="s">
        <v>5218</v>
      </c>
      <c r="AE35" s="246">
        <v>640000</v>
      </c>
      <c r="AF35" s="246" t="s">
        <v>2651</v>
      </c>
      <c r="AG35" s="246" t="s">
        <v>659</v>
      </c>
      <c r="AH35" s="246">
        <v>3</v>
      </c>
      <c r="AI35" s="246" t="s">
        <v>2653</v>
      </c>
      <c r="AJ35" s="246" t="s">
        <v>2652</v>
      </c>
      <c r="AK35" s="247">
        <v>44064</v>
      </c>
      <c r="AL35" s="249" t="s">
        <v>5219</v>
      </c>
      <c r="AM35" s="241" t="s">
        <v>446</v>
      </c>
      <c r="AN35" s="241" t="s">
        <v>1629</v>
      </c>
      <c r="AO35" s="241" t="s">
        <v>446</v>
      </c>
      <c r="AP35" s="241" t="s">
        <v>446</v>
      </c>
      <c r="AQ35" s="241" t="s">
        <v>1925</v>
      </c>
      <c r="AR35" s="241" t="s">
        <v>1758</v>
      </c>
      <c r="AS35" s="242">
        <v>43816</v>
      </c>
      <c r="AT35" s="250" t="s">
        <v>5220</v>
      </c>
      <c r="AU35" s="246" t="s">
        <v>446</v>
      </c>
      <c r="AV35" s="246" t="s">
        <v>446</v>
      </c>
      <c r="AW35" s="246" t="s">
        <v>446</v>
      </c>
      <c r="AX35" s="246" t="s">
        <v>446</v>
      </c>
      <c r="AY35" s="246" t="s">
        <v>1926</v>
      </c>
      <c r="AZ35" s="246" t="s">
        <v>446</v>
      </c>
      <c r="BA35" s="247">
        <v>43816</v>
      </c>
      <c r="BB35" s="249" t="s">
        <v>5221</v>
      </c>
      <c r="BC35" s="241" t="s">
        <v>446</v>
      </c>
      <c r="BD35" s="241" t="s">
        <v>1922</v>
      </c>
      <c r="BE35" s="241" t="s">
        <v>446</v>
      </c>
      <c r="BF35" s="241" t="s">
        <v>446</v>
      </c>
      <c r="BG35" s="241" t="s">
        <v>1429</v>
      </c>
      <c r="BH35" s="241" t="s">
        <v>991</v>
      </c>
      <c r="BI35" s="242">
        <v>43816</v>
      </c>
      <c r="BJ35" s="250" t="s">
        <v>5222</v>
      </c>
      <c r="BK35" s="250">
        <v>0</v>
      </c>
      <c r="BL35" s="250" t="s">
        <v>3680</v>
      </c>
      <c r="BM35" s="250" t="s">
        <v>659</v>
      </c>
      <c r="BN35" s="250">
        <v>3</v>
      </c>
      <c r="BO35" s="250" t="s">
        <v>3683</v>
      </c>
      <c r="BP35" s="246" t="s">
        <v>2169</v>
      </c>
      <c r="BQ35" s="251">
        <v>44162</v>
      </c>
      <c r="BR35" s="249" t="s">
        <v>5223</v>
      </c>
      <c r="BS35" s="252" t="s">
        <v>446</v>
      </c>
      <c r="BT35" s="252" t="s">
        <v>446</v>
      </c>
      <c r="BU35" s="252" t="s">
        <v>446</v>
      </c>
      <c r="BV35" s="252" t="s">
        <v>446</v>
      </c>
      <c r="BW35" s="252" t="s">
        <v>1926</v>
      </c>
      <c r="BX35" s="252" t="s">
        <v>446</v>
      </c>
      <c r="BY35" s="242">
        <v>43816</v>
      </c>
      <c r="BZ35" s="250" t="s">
        <v>5224</v>
      </c>
      <c r="CA35" s="250" t="s">
        <v>446</v>
      </c>
      <c r="CB35" s="250" t="s">
        <v>446</v>
      </c>
      <c r="CC35" s="250" t="s">
        <v>446</v>
      </c>
      <c r="CD35" s="250" t="s">
        <v>446</v>
      </c>
      <c r="CE35" s="250" t="s">
        <v>1926</v>
      </c>
      <c r="CF35" s="250" t="s">
        <v>446</v>
      </c>
      <c r="CG35" s="251">
        <v>43816</v>
      </c>
      <c r="CH35" s="249" t="s">
        <v>5225</v>
      </c>
      <c r="CI35" s="250" t="e">
        <v>#N/A</v>
      </c>
      <c r="CJ35" s="250" t="e">
        <v>#N/A</v>
      </c>
      <c r="CK35" s="250" t="e">
        <v>#N/A</v>
      </c>
      <c r="CL35" s="250" t="e">
        <v>#N/A</v>
      </c>
      <c r="CM35" s="250" t="e">
        <v>#N/A</v>
      </c>
      <c r="CN35" s="250" t="e">
        <v>#N/A</v>
      </c>
      <c r="CO35" s="253" t="e">
        <v>#N/A</v>
      </c>
      <c r="CP35" s="250" t="s">
        <v>5226</v>
      </c>
      <c r="CQ35" s="252" t="s">
        <v>446</v>
      </c>
      <c r="CR35" s="252" t="s">
        <v>446</v>
      </c>
      <c r="CS35" s="252" t="s">
        <v>446</v>
      </c>
      <c r="CT35" s="252" t="s">
        <v>446</v>
      </c>
      <c r="CU35" s="252" t="s">
        <v>1926</v>
      </c>
      <c r="CV35" s="252" t="s">
        <v>446</v>
      </c>
      <c r="CW35" s="242">
        <v>43816</v>
      </c>
      <c r="CX35" s="250" t="s">
        <v>5227</v>
      </c>
      <c r="CY35" s="246">
        <v>310000</v>
      </c>
      <c r="CZ35" s="246" t="s">
        <v>3148</v>
      </c>
      <c r="DA35" s="246" t="s">
        <v>660</v>
      </c>
      <c r="DB35" s="246">
        <v>2</v>
      </c>
      <c r="DC35" s="246" t="s">
        <v>3340</v>
      </c>
      <c r="DD35" s="246" t="s">
        <v>2652</v>
      </c>
      <c r="DE35" s="248">
        <v>44111</v>
      </c>
      <c r="DF35" s="249" t="s">
        <v>5228</v>
      </c>
      <c r="DG35" s="241">
        <v>372000</v>
      </c>
      <c r="DH35" s="252" t="s">
        <v>3146</v>
      </c>
      <c r="DI35" s="252" t="s">
        <v>659</v>
      </c>
      <c r="DJ35" s="252">
        <v>3</v>
      </c>
      <c r="DK35" s="252" t="s">
        <v>3372</v>
      </c>
      <c r="DL35" s="252" t="s">
        <v>3371</v>
      </c>
      <c r="DM35" s="242">
        <v>44120</v>
      </c>
      <c r="DN35" s="250" t="s">
        <v>5229</v>
      </c>
      <c r="DO35" s="246">
        <v>329000</v>
      </c>
      <c r="DP35" s="250" t="s">
        <v>3147</v>
      </c>
      <c r="DQ35" s="250" t="s">
        <v>660</v>
      </c>
      <c r="DR35" s="250">
        <v>2</v>
      </c>
      <c r="DS35" s="250" t="s">
        <v>3339</v>
      </c>
      <c r="DT35" s="250" t="s">
        <v>2652</v>
      </c>
      <c r="DU35" s="251">
        <v>44111</v>
      </c>
      <c r="DV35" s="249" t="s">
        <v>5230</v>
      </c>
      <c r="DW35" s="241">
        <v>203000</v>
      </c>
      <c r="DX35" s="252" t="s">
        <v>3148</v>
      </c>
      <c r="DY35" s="252" t="s">
        <v>660</v>
      </c>
      <c r="DZ35" s="252">
        <v>2</v>
      </c>
      <c r="EA35" s="252" t="s">
        <v>3340</v>
      </c>
      <c r="EB35" s="252" t="s">
        <v>2652</v>
      </c>
      <c r="EC35" s="242">
        <v>44111</v>
      </c>
      <c r="ED35" s="250" t="s">
        <v>5231</v>
      </c>
      <c r="EE35" s="246">
        <v>107000</v>
      </c>
      <c r="EF35" s="250" t="s">
        <v>3149</v>
      </c>
      <c r="EG35" s="250" t="s">
        <v>660</v>
      </c>
      <c r="EH35" s="250">
        <v>2</v>
      </c>
      <c r="EI35" s="250" t="s">
        <v>3340</v>
      </c>
      <c r="EJ35" s="250" t="s">
        <v>2652</v>
      </c>
      <c r="EK35" s="251">
        <v>44111</v>
      </c>
      <c r="EL35" s="249" t="s">
        <v>5232</v>
      </c>
      <c r="EM35" s="241">
        <v>0</v>
      </c>
      <c r="EN35" s="252" t="s">
        <v>3150</v>
      </c>
      <c r="EO35" s="252" t="s">
        <v>660</v>
      </c>
      <c r="EP35" s="252">
        <v>2</v>
      </c>
      <c r="EQ35" s="252" t="s">
        <v>3340</v>
      </c>
      <c r="ER35" s="252" t="s">
        <v>2652</v>
      </c>
      <c r="ES35" s="242">
        <v>44111</v>
      </c>
      <c r="ET35" s="250" t="s">
        <v>5233</v>
      </c>
      <c r="EU35" s="250">
        <v>51</v>
      </c>
      <c r="EV35" s="250" t="s">
        <v>3681</v>
      </c>
      <c r="EW35" s="250" t="s">
        <v>659</v>
      </c>
      <c r="EX35" s="250">
        <v>3</v>
      </c>
      <c r="EY35" s="250" t="s">
        <v>3684</v>
      </c>
      <c r="EZ35" s="250" t="s">
        <v>3682</v>
      </c>
      <c r="FA35" s="251">
        <v>44162</v>
      </c>
      <c r="FB35" s="249" t="s">
        <v>5234</v>
      </c>
      <c r="FC35" s="252">
        <v>5</v>
      </c>
      <c r="FD35" s="252" t="s">
        <v>446</v>
      </c>
      <c r="FE35" s="252" t="s">
        <v>660</v>
      </c>
      <c r="FF35" s="252">
        <v>2</v>
      </c>
      <c r="FG35" s="252" t="s">
        <v>1928</v>
      </c>
      <c r="FH35" s="252" t="s">
        <v>446</v>
      </c>
      <c r="FI35" s="242">
        <v>43816</v>
      </c>
      <c r="FJ35" s="249" t="s">
        <v>5235</v>
      </c>
      <c r="FK35" s="250" t="s">
        <v>446</v>
      </c>
      <c r="FL35" s="250" t="s">
        <v>446</v>
      </c>
      <c r="FM35" s="250" t="s">
        <v>446</v>
      </c>
      <c r="FN35" s="250" t="s">
        <v>446</v>
      </c>
      <c r="FO35" s="250" t="s">
        <v>1926</v>
      </c>
      <c r="FP35" s="246" t="s">
        <v>446</v>
      </c>
      <c r="FQ35" s="247">
        <v>43816</v>
      </c>
      <c r="FR35" s="249" t="s">
        <v>5236</v>
      </c>
      <c r="FS35" s="252" t="s">
        <v>446</v>
      </c>
      <c r="FT35" s="252" t="s">
        <v>446</v>
      </c>
      <c r="FU35" s="252" t="s">
        <v>446</v>
      </c>
      <c r="FV35" s="252" t="s">
        <v>446</v>
      </c>
      <c r="FW35" s="252" t="s">
        <v>1926</v>
      </c>
      <c r="FX35" s="252" t="s">
        <v>446</v>
      </c>
      <c r="FY35" s="242">
        <v>43816</v>
      </c>
      <c r="FZ35" s="250" t="s">
        <v>5237</v>
      </c>
      <c r="GA35" s="250">
        <v>1</v>
      </c>
      <c r="GB35" s="250" t="s">
        <v>3625</v>
      </c>
      <c r="GC35" s="250" t="s">
        <v>660</v>
      </c>
      <c r="GD35" s="250">
        <v>2</v>
      </c>
      <c r="GE35" s="250" t="s">
        <v>3085</v>
      </c>
      <c r="GF35" s="250" t="s">
        <v>2075</v>
      </c>
      <c r="GG35" s="251">
        <v>44164</v>
      </c>
      <c r="GH35" s="249" t="s">
        <v>5238</v>
      </c>
      <c r="GI35" s="252">
        <v>1</v>
      </c>
      <c r="GJ35" s="252" t="s">
        <v>3625</v>
      </c>
      <c r="GK35" s="252" t="s">
        <v>660</v>
      </c>
      <c r="GL35" s="252">
        <v>2</v>
      </c>
      <c r="GM35" s="252" t="s">
        <v>3085</v>
      </c>
      <c r="GN35" s="252" t="s">
        <v>2075</v>
      </c>
      <c r="GO35" s="242">
        <v>44164</v>
      </c>
      <c r="GP35" s="250" t="s">
        <v>5239</v>
      </c>
      <c r="GQ35" s="250">
        <v>0</v>
      </c>
      <c r="GR35" s="250" t="s">
        <v>3625</v>
      </c>
      <c r="GS35" s="250" t="s">
        <v>660</v>
      </c>
      <c r="GT35" s="250">
        <v>2</v>
      </c>
      <c r="GU35" s="250" t="s">
        <v>3085</v>
      </c>
      <c r="GV35" s="250" t="s">
        <v>2075</v>
      </c>
      <c r="GW35" s="251">
        <v>44164</v>
      </c>
      <c r="GX35" s="249" t="s">
        <v>5240</v>
      </c>
      <c r="GY35" s="252">
        <v>0</v>
      </c>
      <c r="GZ35" s="252" t="s">
        <v>3625</v>
      </c>
      <c r="HA35" s="252" t="s">
        <v>660</v>
      </c>
      <c r="HB35" s="252">
        <v>2</v>
      </c>
      <c r="HC35" s="252" t="s">
        <v>3085</v>
      </c>
      <c r="HD35" s="252" t="s">
        <v>2075</v>
      </c>
      <c r="HE35" s="242">
        <v>44164</v>
      </c>
      <c r="HF35" s="250" t="s">
        <v>5241</v>
      </c>
      <c r="HG35" s="250">
        <v>0</v>
      </c>
      <c r="HH35" s="250" t="s">
        <v>3625</v>
      </c>
      <c r="HI35" s="250" t="s">
        <v>660</v>
      </c>
      <c r="HJ35" s="250">
        <v>2</v>
      </c>
      <c r="HK35" s="250" t="s">
        <v>3085</v>
      </c>
      <c r="HL35" s="250" t="s">
        <v>2075</v>
      </c>
      <c r="HM35" s="251">
        <v>44164</v>
      </c>
      <c r="HN35" s="249" t="s">
        <v>5242</v>
      </c>
      <c r="HO35" s="252">
        <v>2</v>
      </c>
      <c r="HP35" s="252" t="s">
        <v>3625</v>
      </c>
      <c r="HQ35" s="252" t="s">
        <v>660</v>
      </c>
      <c r="HR35" s="252">
        <v>2</v>
      </c>
      <c r="HS35" s="252" t="s">
        <v>3085</v>
      </c>
      <c r="HT35" s="252" t="s">
        <v>2075</v>
      </c>
      <c r="HU35" s="242">
        <v>44164</v>
      </c>
      <c r="HV35" s="250" t="s">
        <v>5243</v>
      </c>
      <c r="HW35" s="250">
        <v>0</v>
      </c>
      <c r="HX35" s="250" t="s">
        <v>3625</v>
      </c>
      <c r="HY35" s="250" t="s">
        <v>660</v>
      </c>
      <c r="HZ35" s="250">
        <v>2</v>
      </c>
      <c r="IA35" s="250" t="s">
        <v>3085</v>
      </c>
      <c r="IB35" s="250" t="s">
        <v>2075</v>
      </c>
      <c r="IC35" s="251">
        <v>44164</v>
      </c>
      <c r="ID35" s="249" t="s">
        <v>5244</v>
      </c>
      <c r="IE35" s="252">
        <v>0</v>
      </c>
      <c r="IF35" s="252" t="s">
        <v>3625</v>
      </c>
      <c r="IG35" s="252" t="s">
        <v>660</v>
      </c>
      <c r="IH35" s="252">
        <v>2</v>
      </c>
      <c r="II35" s="252" t="s">
        <v>3085</v>
      </c>
      <c r="IJ35" s="252" t="s">
        <v>2075</v>
      </c>
      <c r="IK35" s="242">
        <v>44164</v>
      </c>
      <c r="IL35" s="250" t="s">
        <v>5245</v>
      </c>
      <c r="IM35" s="250">
        <v>1</v>
      </c>
      <c r="IN35" s="250" t="s">
        <v>3625</v>
      </c>
      <c r="IO35" s="250" t="s">
        <v>660</v>
      </c>
      <c r="IP35" s="250">
        <v>2</v>
      </c>
      <c r="IQ35" s="250" t="s">
        <v>3085</v>
      </c>
      <c r="IR35" s="250" t="s">
        <v>2075</v>
      </c>
      <c r="IS35" s="251">
        <v>44164</v>
      </c>
    </row>
    <row r="36" spans="1:253" s="11" customFormat="1" ht="13.2" x14ac:dyDescent="0.25">
      <c r="A36" s="11" t="str">
        <f>Lists!B:B</f>
        <v>Mixed migration in Djibouti</v>
      </c>
      <c r="B36" s="11" t="str">
        <f>Lists!F:F</f>
        <v>International displacement</v>
      </c>
      <c r="C36" s="11" t="str">
        <f>Lists!C:C</f>
        <v>DJI002</v>
      </c>
      <c r="D36" s="11" t="str">
        <f>Lists!A:A</f>
        <v>Djibouti</v>
      </c>
      <c r="E36" s="11" t="str">
        <f>Lists!D:D</f>
        <v>DJI</v>
      </c>
      <c r="F36" s="11" t="s">
        <v>5246</v>
      </c>
      <c r="G36" s="240">
        <v>1011000</v>
      </c>
      <c r="H36" s="241" t="s">
        <v>1754</v>
      </c>
      <c r="I36" s="241" t="s">
        <v>660</v>
      </c>
      <c r="J36" s="241">
        <v>2</v>
      </c>
      <c r="K36" s="241" t="s">
        <v>1761</v>
      </c>
      <c r="L36" s="241" t="s">
        <v>1757</v>
      </c>
      <c r="M36" s="242">
        <v>43798</v>
      </c>
      <c r="N36" s="249" t="s">
        <v>5247</v>
      </c>
      <c r="O36" s="244">
        <v>23180</v>
      </c>
      <c r="P36" s="244" t="s">
        <v>3073</v>
      </c>
      <c r="Q36" s="244" t="s">
        <v>660</v>
      </c>
      <c r="R36" s="244">
        <v>2</v>
      </c>
      <c r="S36" s="244" t="s">
        <v>3342</v>
      </c>
      <c r="T36" s="244" t="s">
        <v>3341</v>
      </c>
      <c r="U36" s="245">
        <v>44111</v>
      </c>
      <c r="V36" s="249" t="s">
        <v>5248</v>
      </c>
      <c r="W36" s="241">
        <v>1011000</v>
      </c>
      <c r="X36" s="241" t="s">
        <v>1754</v>
      </c>
      <c r="Y36" s="241" t="s">
        <v>660</v>
      </c>
      <c r="Z36" s="241">
        <v>2</v>
      </c>
      <c r="AA36" s="241" t="s">
        <v>1761</v>
      </c>
      <c r="AB36" s="241" t="s">
        <v>1757</v>
      </c>
      <c r="AC36" s="242">
        <v>43798</v>
      </c>
      <c r="AD36" s="249" t="s">
        <v>5249</v>
      </c>
      <c r="AE36" s="246">
        <v>30000</v>
      </c>
      <c r="AF36" s="246" t="s">
        <v>1629</v>
      </c>
      <c r="AG36" s="246" t="s">
        <v>660</v>
      </c>
      <c r="AH36" s="246">
        <v>2</v>
      </c>
      <c r="AI36" s="246" t="s">
        <v>1762</v>
      </c>
      <c r="AJ36" s="246" t="s">
        <v>1758</v>
      </c>
      <c r="AK36" s="247">
        <v>43798</v>
      </c>
      <c r="AL36" s="249" t="s">
        <v>5250</v>
      </c>
      <c r="AM36" s="241">
        <v>30000</v>
      </c>
      <c r="AN36" s="241" t="s">
        <v>1629</v>
      </c>
      <c r="AO36" s="241" t="s">
        <v>660</v>
      </c>
      <c r="AP36" s="241">
        <v>2</v>
      </c>
      <c r="AQ36" s="241" t="s">
        <v>1762</v>
      </c>
      <c r="AR36" s="241" t="s">
        <v>1758</v>
      </c>
      <c r="AS36" s="242">
        <v>43798</v>
      </c>
      <c r="AT36" s="250" t="s">
        <v>5251</v>
      </c>
      <c r="AU36" s="246" t="s">
        <v>446</v>
      </c>
      <c r="AV36" s="246" t="s">
        <v>982</v>
      </c>
      <c r="AW36" s="246" t="s">
        <v>660</v>
      </c>
      <c r="AX36" s="246">
        <v>2</v>
      </c>
      <c r="AY36" s="246">
        <v>0</v>
      </c>
      <c r="AZ36" s="246">
        <v>0</v>
      </c>
      <c r="BA36" s="247">
        <v>43510</v>
      </c>
      <c r="BB36" s="249" t="s">
        <v>5252</v>
      </c>
      <c r="BC36" s="241" t="s">
        <v>446</v>
      </c>
      <c r="BD36" s="241" t="s">
        <v>446</v>
      </c>
      <c r="BE36" s="241" t="s">
        <v>446</v>
      </c>
      <c r="BF36" s="241" t="s">
        <v>446</v>
      </c>
      <c r="BG36" s="241" t="s">
        <v>446</v>
      </c>
      <c r="BH36" s="241" t="s">
        <v>446</v>
      </c>
      <c r="BI36" s="242">
        <v>43675</v>
      </c>
      <c r="BJ36" s="250" t="s">
        <v>5253</v>
      </c>
      <c r="BK36" s="250">
        <v>51</v>
      </c>
      <c r="BL36" s="250" t="s">
        <v>3685</v>
      </c>
      <c r="BM36" s="250" t="s">
        <v>659</v>
      </c>
      <c r="BN36" s="250">
        <v>3</v>
      </c>
      <c r="BO36" s="250" t="s">
        <v>3687</v>
      </c>
      <c r="BP36" s="246" t="s">
        <v>3686</v>
      </c>
      <c r="BQ36" s="251">
        <v>44162</v>
      </c>
      <c r="BR36" s="249" t="s">
        <v>5254</v>
      </c>
      <c r="BS36" s="252">
        <v>0</v>
      </c>
      <c r="BT36" s="252">
        <v>0</v>
      </c>
      <c r="BU36" s="252" t="s">
        <v>660</v>
      </c>
      <c r="BV36" s="252">
        <v>2</v>
      </c>
      <c r="BW36" s="252">
        <v>0</v>
      </c>
      <c r="BX36" s="252">
        <v>0</v>
      </c>
      <c r="BY36" s="242">
        <v>43510</v>
      </c>
      <c r="BZ36" s="250" t="s">
        <v>5255</v>
      </c>
      <c r="CA36" s="250">
        <v>0</v>
      </c>
      <c r="CB36" s="250">
        <v>0</v>
      </c>
      <c r="CC36" s="250" t="s">
        <v>660</v>
      </c>
      <c r="CD36" s="250">
        <v>2</v>
      </c>
      <c r="CE36" s="250">
        <v>0</v>
      </c>
      <c r="CF36" s="250">
        <v>0</v>
      </c>
      <c r="CG36" s="251">
        <v>43510</v>
      </c>
      <c r="CH36" s="249" t="s">
        <v>5256</v>
      </c>
      <c r="CI36" s="250" t="e">
        <v>#N/A</v>
      </c>
      <c r="CJ36" s="250" t="e">
        <v>#N/A</v>
      </c>
      <c r="CK36" s="250" t="e">
        <v>#N/A</v>
      </c>
      <c r="CL36" s="250" t="e">
        <v>#N/A</v>
      </c>
      <c r="CM36" s="250" t="e">
        <v>#N/A</v>
      </c>
      <c r="CN36" s="250" t="e">
        <v>#N/A</v>
      </c>
      <c r="CO36" s="253" t="e">
        <v>#N/A</v>
      </c>
      <c r="CP36" s="250" t="s">
        <v>5257</v>
      </c>
      <c r="CQ36" s="252">
        <v>0</v>
      </c>
      <c r="CR36" s="252">
        <v>0</v>
      </c>
      <c r="CS36" s="252" t="s">
        <v>660</v>
      </c>
      <c r="CT36" s="252">
        <v>2</v>
      </c>
      <c r="CU36" s="252">
        <v>0</v>
      </c>
      <c r="CV36" s="252">
        <v>0</v>
      </c>
      <c r="CW36" s="242">
        <v>43510</v>
      </c>
      <c r="CX36" s="250" t="s">
        <v>5258</v>
      </c>
      <c r="CY36" s="246">
        <v>30000</v>
      </c>
      <c r="CZ36" s="246" t="s">
        <v>1629</v>
      </c>
      <c r="DA36" s="246" t="s">
        <v>660</v>
      </c>
      <c r="DB36" s="246">
        <v>2</v>
      </c>
      <c r="DC36" s="246" t="s">
        <v>1763</v>
      </c>
      <c r="DD36" s="246" t="s">
        <v>1758</v>
      </c>
      <c r="DE36" s="248">
        <v>43798</v>
      </c>
      <c r="DF36" s="249" t="s">
        <v>5259</v>
      </c>
      <c r="DG36" s="241">
        <v>981000</v>
      </c>
      <c r="DH36" s="252" t="s">
        <v>1537</v>
      </c>
      <c r="DI36" s="252" t="s">
        <v>659</v>
      </c>
      <c r="DJ36" s="252">
        <v>3</v>
      </c>
      <c r="DK36" s="252" t="s">
        <v>1536</v>
      </c>
      <c r="DL36" s="252" t="s">
        <v>1263</v>
      </c>
      <c r="DM36" s="242">
        <v>43675</v>
      </c>
      <c r="DN36" s="250" t="s">
        <v>5260</v>
      </c>
      <c r="DO36" s="246">
        <v>0</v>
      </c>
      <c r="DP36" s="250">
        <v>0</v>
      </c>
      <c r="DQ36" s="250" t="s">
        <v>660</v>
      </c>
      <c r="DR36" s="250">
        <v>2</v>
      </c>
      <c r="DS36" s="250">
        <v>0</v>
      </c>
      <c r="DT36" s="250">
        <v>0</v>
      </c>
      <c r="DU36" s="251">
        <v>43585</v>
      </c>
      <c r="DV36" s="249" t="s">
        <v>5261</v>
      </c>
      <c r="DW36" s="241">
        <v>30000</v>
      </c>
      <c r="DX36" s="252" t="s">
        <v>1629</v>
      </c>
      <c r="DY36" s="252" t="s">
        <v>660</v>
      </c>
      <c r="DZ36" s="252">
        <v>2</v>
      </c>
      <c r="EA36" s="252" t="s">
        <v>1763</v>
      </c>
      <c r="EB36" s="252" t="s">
        <v>1758</v>
      </c>
      <c r="EC36" s="242">
        <v>43798</v>
      </c>
      <c r="ED36" s="250" t="s">
        <v>5262</v>
      </c>
      <c r="EE36" s="246">
        <v>0</v>
      </c>
      <c r="EF36" s="250" t="s">
        <v>446</v>
      </c>
      <c r="EG36" s="250" t="s">
        <v>446</v>
      </c>
      <c r="EH36" s="250" t="s">
        <v>446</v>
      </c>
      <c r="EI36" s="250" t="s">
        <v>1535</v>
      </c>
      <c r="EJ36" s="250" t="s">
        <v>446</v>
      </c>
      <c r="EK36" s="251">
        <v>43675</v>
      </c>
      <c r="EL36" s="249" t="s">
        <v>5263</v>
      </c>
      <c r="EM36" s="241">
        <v>0</v>
      </c>
      <c r="EN36" s="252">
        <v>0</v>
      </c>
      <c r="EO36" s="252" t="s">
        <v>660</v>
      </c>
      <c r="EP36" s="252">
        <v>2</v>
      </c>
      <c r="EQ36" s="252">
        <v>0</v>
      </c>
      <c r="ER36" s="252">
        <v>0</v>
      </c>
      <c r="ES36" s="242">
        <v>43510</v>
      </c>
      <c r="ET36" s="250" t="s">
        <v>5264</v>
      </c>
      <c r="EU36" s="250">
        <v>51</v>
      </c>
      <c r="EV36" s="250" t="s">
        <v>3681</v>
      </c>
      <c r="EW36" s="250" t="s">
        <v>659</v>
      </c>
      <c r="EX36" s="250">
        <v>3</v>
      </c>
      <c r="EY36" s="250" t="s">
        <v>3684</v>
      </c>
      <c r="EZ36" s="250" t="s">
        <v>3682</v>
      </c>
      <c r="FA36" s="251">
        <v>44162</v>
      </c>
      <c r="FB36" s="249" t="s">
        <v>5265</v>
      </c>
      <c r="FC36" s="252">
        <v>2</v>
      </c>
      <c r="FD36" s="252">
        <v>0</v>
      </c>
      <c r="FE36" s="252" t="s">
        <v>660</v>
      </c>
      <c r="FF36" s="252">
        <v>2</v>
      </c>
      <c r="FG36" s="252" t="s">
        <v>1000</v>
      </c>
      <c r="FH36" s="252">
        <v>0</v>
      </c>
      <c r="FI36" s="242">
        <v>43510</v>
      </c>
      <c r="FJ36" s="249" t="s">
        <v>5266</v>
      </c>
      <c r="FK36" s="250">
        <v>0</v>
      </c>
      <c r="FL36" s="250">
        <v>0</v>
      </c>
      <c r="FM36" s="250" t="s">
        <v>660</v>
      </c>
      <c r="FN36" s="250">
        <v>2</v>
      </c>
      <c r="FO36" s="250">
        <v>0</v>
      </c>
      <c r="FP36" s="246">
        <v>0</v>
      </c>
      <c r="FQ36" s="247">
        <v>43510</v>
      </c>
      <c r="FR36" s="249" t="s">
        <v>5267</v>
      </c>
      <c r="FS36" s="252">
        <v>0</v>
      </c>
      <c r="FT36" s="252">
        <v>0</v>
      </c>
      <c r="FU36" s="252" t="s">
        <v>660</v>
      </c>
      <c r="FV36" s="252">
        <v>2</v>
      </c>
      <c r="FW36" s="252">
        <v>0</v>
      </c>
      <c r="FX36" s="252">
        <v>0</v>
      </c>
      <c r="FY36" s="242">
        <v>43510</v>
      </c>
      <c r="FZ36" s="250" t="s">
        <v>5268</v>
      </c>
      <c r="GA36" s="250">
        <v>1</v>
      </c>
      <c r="GB36" s="250" t="s">
        <v>1634</v>
      </c>
      <c r="GC36" s="250" t="s">
        <v>660</v>
      </c>
      <c r="GD36" s="250">
        <v>2</v>
      </c>
      <c r="GE36" s="250" t="s">
        <v>1665</v>
      </c>
      <c r="GF36" s="250" t="s">
        <v>1666</v>
      </c>
      <c r="GG36" s="251">
        <v>43770</v>
      </c>
      <c r="GH36" s="249" t="s">
        <v>5269</v>
      </c>
      <c r="GI36" s="252">
        <v>0</v>
      </c>
      <c r="GJ36" s="252" t="s">
        <v>1634</v>
      </c>
      <c r="GK36" s="252" t="s">
        <v>660</v>
      </c>
      <c r="GL36" s="252">
        <v>2</v>
      </c>
      <c r="GM36" s="252" t="s">
        <v>1665</v>
      </c>
      <c r="GN36" s="252" t="s">
        <v>1666</v>
      </c>
      <c r="GO36" s="242">
        <v>43770</v>
      </c>
      <c r="GP36" s="250" t="s">
        <v>5270</v>
      </c>
      <c r="GQ36" s="250">
        <v>0</v>
      </c>
      <c r="GR36" s="250" t="s">
        <v>1634</v>
      </c>
      <c r="GS36" s="250" t="s">
        <v>660</v>
      </c>
      <c r="GT36" s="250">
        <v>2</v>
      </c>
      <c r="GU36" s="250" t="s">
        <v>1665</v>
      </c>
      <c r="GV36" s="250" t="s">
        <v>1666</v>
      </c>
      <c r="GW36" s="251">
        <v>43770</v>
      </c>
      <c r="GX36" s="249" t="s">
        <v>5271</v>
      </c>
      <c r="GY36" s="252">
        <v>0</v>
      </c>
      <c r="GZ36" s="252" t="s">
        <v>1634</v>
      </c>
      <c r="HA36" s="252" t="s">
        <v>660</v>
      </c>
      <c r="HB36" s="252">
        <v>2</v>
      </c>
      <c r="HC36" s="252" t="s">
        <v>1665</v>
      </c>
      <c r="HD36" s="252" t="s">
        <v>1666</v>
      </c>
      <c r="HE36" s="242">
        <v>43770</v>
      </c>
      <c r="HF36" s="250" t="s">
        <v>5272</v>
      </c>
      <c r="HG36" s="250">
        <v>0</v>
      </c>
      <c r="HH36" s="250" t="s">
        <v>1634</v>
      </c>
      <c r="HI36" s="250" t="s">
        <v>660</v>
      </c>
      <c r="HJ36" s="250">
        <v>2</v>
      </c>
      <c r="HK36" s="250" t="s">
        <v>1665</v>
      </c>
      <c r="HL36" s="250" t="s">
        <v>1666</v>
      </c>
      <c r="HM36" s="251">
        <v>43770</v>
      </c>
      <c r="HN36" s="249" t="s">
        <v>5273</v>
      </c>
      <c r="HO36" s="252">
        <v>0</v>
      </c>
      <c r="HP36" s="252" t="s">
        <v>1634</v>
      </c>
      <c r="HQ36" s="252" t="s">
        <v>660</v>
      </c>
      <c r="HR36" s="252">
        <v>2</v>
      </c>
      <c r="HS36" s="252" t="s">
        <v>1665</v>
      </c>
      <c r="HT36" s="252" t="s">
        <v>1666</v>
      </c>
      <c r="HU36" s="242">
        <v>43770</v>
      </c>
      <c r="HV36" s="250" t="s">
        <v>5274</v>
      </c>
      <c r="HW36" s="250">
        <v>0</v>
      </c>
      <c r="HX36" s="250" t="s">
        <v>1634</v>
      </c>
      <c r="HY36" s="250" t="s">
        <v>660</v>
      </c>
      <c r="HZ36" s="250">
        <v>2</v>
      </c>
      <c r="IA36" s="250" t="s">
        <v>1665</v>
      </c>
      <c r="IB36" s="250" t="s">
        <v>1666</v>
      </c>
      <c r="IC36" s="251">
        <v>43770</v>
      </c>
      <c r="ID36" s="249" t="s">
        <v>5275</v>
      </c>
      <c r="IE36" s="252">
        <v>0</v>
      </c>
      <c r="IF36" s="252" t="s">
        <v>1634</v>
      </c>
      <c r="IG36" s="252" t="s">
        <v>660</v>
      </c>
      <c r="IH36" s="252">
        <v>2</v>
      </c>
      <c r="II36" s="252" t="s">
        <v>1665</v>
      </c>
      <c r="IJ36" s="252" t="s">
        <v>1666</v>
      </c>
      <c r="IK36" s="242">
        <v>43770</v>
      </c>
      <c r="IL36" s="250" t="s">
        <v>5276</v>
      </c>
      <c r="IM36" s="250">
        <v>1</v>
      </c>
      <c r="IN36" s="250" t="s">
        <v>1634</v>
      </c>
      <c r="IO36" s="250" t="s">
        <v>660</v>
      </c>
      <c r="IP36" s="250">
        <v>2</v>
      </c>
      <c r="IQ36" s="250" t="s">
        <v>1665</v>
      </c>
      <c r="IR36" s="250" t="s">
        <v>1666</v>
      </c>
      <c r="IS36" s="251">
        <v>43770</v>
      </c>
    </row>
    <row r="37" spans="1:253" s="11" customFormat="1" ht="13.2" x14ac:dyDescent="0.25">
      <c r="A37" s="11" t="str">
        <f>Lists!B:B</f>
        <v>Drought in Djibouti</v>
      </c>
      <c r="B37" s="11" t="str">
        <f>Lists!F:F</f>
        <v>Drought</v>
      </c>
      <c r="C37" s="11" t="str">
        <f>Lists!C:C</f>
        <v>DJI003</v>
      </c>
      <c r="D37" s="11" t="str">
        <f>Lists!A:A</f>
        <v>Djibouti</v>
      </c>
      <c r="E37" s="11" t="str">
        <f>Lists!D:D</f>
        <v>DJI</v>
      </c>
      <c r="F37" s="11" t="s">
        <v>5277</v>
      </c>
      <c r="G37" s="240">
        <v>1011000</v>
      </c>
      <c r="H37" s="241" t="s">
        <v>1754</v>
      </c>
      <c r="I37" s="241" t="s">
        <v>660</v>
      </c>
      <c r="J37" s="241">
        <v>2</v>
      </c>
      <c r="K37" s="241" t="s">
        <v>1761</v>
      </c>
      <c r="L37" s="241" t="s">
        <v>1757</v>
      </c>
      <c r="M37" s="242">
        <v>43798</v>
      </c>
      <c r="N37" s="249" t="s">
        <v>5278</v>
      </c>
      <c r="O37" s="244">
        <v>23180</v>
      </c>
      <c r="P37" s="244" t="s">
        <v>3073</v>
      </c>
      <c r="Q37" s="244" t="s">
        <v>660</v>
      </c>
      <c r="R37" s="244">
        <v>2</v>
      </c>
      <c r="S37" s="244" t="s">
        <v>3342</v>
      </c>
      <c r="T37" s="244" t="s">
        <v>3341</v>
      </c>
      <c r="U37" s="245">
        <v>44111</v>
      </c>
      <c r="V37" s="249" t="s">
        <v>5279</v>
      </c>
      <c r="W37" s="241">
        <v>1011000</v>
      </c>
      <c r="X37" s="241" t="s">
        <v>3140</v>
      </c>
      <c r="Y37" s="241" t="s">
        <v>659</v>
      </c>
      <c r="Z37" s="241">
        <v>3</v>
      </c>
      <c r="AA37" s="241" t="s">
        <v>3337</v>
      </c>
      <c r="AB37" s="241" t="s">
        <v>3336</v>
      </c>
      <c r="AC37" s="242">
        <v>44111</v>
      </c>
      <c r="AD37" s="249" t="s">
        <v>5280</v>
      </c>
      <c r="AE37" s="246">
        <v>639000</v>
      </c>
      <c r="AF37" s="246" t="s">
        <v>1754</v>
      </c>
      <c r="AG37" s="246" t="s">
        <v>660</v>
      </c>
      <c r="AH37" s="246">
        <v>2</v>
      </c>
      <c r="AI37" s="246" t="s">
        <v>1538</v>
      </c>
      <c r="AJ37" s="246" t="s">
        <v>1757</v>
      </c>
      <c r="AK37" s="247">
        <v>43798</v>
      </c>
      <c r="AL37" s="249" t="s">
        <v>5281</v>
      </c>
      <c r="AM37" s="241" t="s">
        <v>446</v>
      </c>
      <c r="AN37" s="241" t="s">
        <v>1221</v>
      </c>
      <c r="AO37" s="241" t="s">
        <v>660</v>
      </c>
      <c r="AP37" s="241">
        <v>2</v>
      </c>
      <c r="AQ37" s="241" t="s">
        <v>1264</v>
      </c>
      <c r="AR37" s="241">
        <v>0</v>
      </c>
      <c r="AS37" s="242">
        <v>43551</v>
      </c>
      <c r="AT37" s="250" t="s">
        <v>5282</v>
      </c>
      <c r="AU37" s="246">
        <v>0</v>
      </c>
      <c r="AV37" s="246">
        <v>0</v>
      </c>
      <c r="AW37" s="246" t="s">
        <v>660</v>
      </c>
      <c r="AX37" s="246">
        <v>2</v>
      </c>
      <c r="AY37" s="246">
        <v>0</v>
      </c>
      <c r="AZ37" s="246">
        <v>0</v>
      </c>
      <c r="BA37" s="247">
        <v>43510</v>
      </c>
      <c r="BB37" s="249" t="s">
        <v>5283</v>
      </c>
      <c r="BC37" s="241" t="s">
        <v>446</v>
      </c>
      <c r="BD37" s="241" t="s">
        <v>984</v>
      </c>
      <c r="BE37" s="241" t="s">
        <v>660</v>
      </c>
      <c r="BF37" s="241">
        <v>2</v>
      </c>
      <c r="BG37" s="241" t="s">
        <v>1429</v>
      </c>
      <c r="BH37" s="241" t="s">
        <v>991</v>
      </c>
      <c r="BI37" s="242">
        <v>43612</v>
      </c>
      <c r="BJ37" s="250" t="s">
        <v>5284</v>
      </c>
      <c r="BK37" s="250" t="s">
        <v>446</v>
      </c>
      <c r="BL37" s="250" t="s">
        <v>446</v>
      </c>
      <c r="BM37" s="250" t="s">
        <v>660</v>
      </c>
      <c r="BN37" s="250">
        <v>2</v>
      </c>
      <c r="BO37" s="250" t="s">
        <v>3455</v>
      </c>
      <c r="BP37" s="246" t="s">
        <v>3455</v>
      </c>
      <c r="BQ37" s="251">
        <v>44162</v>
      </c>
      <c r="BR37" s="249" t="s">
        <v>5285</v>
      </c>
      <c r="BS37" s="252">
        <v>0</v>
      </c>
      <c r="BT37" s="252">
        <v>0</v>
      </c>
      <c r="BU37" s="252" t="s">
        <v>660</v>
      </c>
      <c r="BV37" s="252">
        <v>2</v>
      </c>
      <c r="BW37" s="252">
        <v>0</v>
      </c>
      <c r="BX37" s="252">
        <v>0</v>
      </c>
      <c r="BY37" s="242">
        <v>43510</v>
      </c>
      <c r="BZ37" s="250" t="s">
        <v>5286</v>
      </c>
      <c r="CA37" s="250">
        <v>0</v>
      </c>
      <c r="CB37" s="250">
        <v>0</v>
      </c>
      <c r="CC37" s="250" t="s">
        <v>660</v>
      </c>
      <c r="CD37" s="250">
        <v>2</v>
      </c>
      <c r="CE37" s="250">
        <v>0</v>
      </c>
      <c r="CF37" s="250">
        <v>0</v>
      </c>
      <c r="CG37" s="251">
        <v>43510</v>
      </c>
      <c r="CH37" s="249" t="s">
        <v>5287</v>
      </c>
      <c r="CI37" s="250" t="e">
        <v>#N/A</v>
      </c>
      <c r="CJ37" s="250" t="e">
        <v>#N/A</v>
      </c>
      <c r="CK37" s="250" t="e">
        <v>#N/A</v>
      </c>
      <c r="CL37" s="250" t="e">
        <v>#N/A</v>
      </c>
      <c r="CM37" s="250" t="e">
        <v>#N/A</v>
      </c>
      <c r="CN37" s="250" t="e">
        <v>#N/A</v>
      </c>
      <c r="CO37" s="253" t="e">
        <v>#N/A</v>
      </c>
      <c r="CP37" s="250" t="s">
        <v>5288</v>
      </c>
      <c r="CQ37" s="252" t="s">
        <v>446</v>
      </c>
      <c r="CR37" s="252">
        <v>0</v>
      </c>
      <c r="CS37" s="252" t="s">
        <v>660</v>
      </c>
      <c r="CT37" s="252">
        <v>2</v>
      </c>
      <c r="CU37" s="252">
        <v>0</v>
      </c>
      <c r="CV37" s="252">
        <v>0</v>
      </c>
      <c r="CW37" s="242">
        <v>43510</v>
      </c>
      <c r="CX37" s="250" t="s">
        <v>5289</v>
      </c>
      <c r="CY37" s="246">
        <v>310000</v>
      </c>
      <c r="CZ37" s="246" t="s">
        <v>3143</v>
      </c>
      <c r="DA37" s="246" t="s">
        <v>659</v>
      </c>
      <c r="DB37" s="246">
        <v>3</v>
      </c>
      <c r="DC37" s="246" t="s">
        <v>3338</v>
      </c>
      <c r="DD37" s="246" t="s">
        <v>3336</v>
      </c>
      <c r="DE37" s="248">
        <v>44111</v>
      </c>
      <c r="DF37" s="249" t="s">
        <v>5290</v>
      </c>
      <c r="DG37" s="241">
        <v>372000</v>
      </c>
      <c r="DH37" s="252" t="s">
        <v>3141</v>
      </c>
      <c r="DI37" s="252" t="s">
        <v>659</v>
      </c>
      <c r="DJ37" s="252">
        <v>3</v>
      </c>
      <c r="DK37" s="252" t="s">
        <v>3338</v>
      </c>
      <c r="DL37" s="252" t="s">
        <v>3336</v>
      </c>
      <c r="DM37" s="242">
        <v>44111</v>
      </c>
      <c r="DN37" s="250" t="s">
        <v>5291</v>
      </c>
      <c r="DO37" s="246">
        <v>329000</v>
      </c>
      <c r="DP37" s="250" t="s">
        <v>3142</v>
      </c>
      <c r="DQ37" s="250" t="s">
        <v>659</v>
      </c>
      <c r="DR37" s="250">
        <v>3</v>
      </c>
      <c r="DS37" s="250" t="s">
        <v>3338</v>
      </c>
      <c r="DT37" s="250" t="s">
        <v>3336</v>
      </c>
      <c r="DU37" s="251">
        <v>44111</v>
      </c>
      <c r="DV37" s="249" t="s">
        <v>5292</v>
      </c>
      <c r="DW37" s="241">
        <v>203000</v>
      </c>
      <c r="DX37" s="252" t="s">
        <v>3143</v>
      </c>
      <c r="DY37" s="252" t="s">
        <v>659</v>
      </c>
      <c r="DZ37" s="252">
        <v>3</v>
      </c>
      <c r="EA37" s="252" t="s">
        <v>3338</v>
      </c>
      <c r="EB37" s="252" t="s">
        <v>3336</v>
      </c>
      <c r="EC37" s="242">
        <v>44111</v>
      </c>
      <c r="ED37" s="250" t="s">
        <v>5293</v>
      </c>
      <c r="EE37" s="246">
        <v>107000</v>
      </c>
      <c r="EF37" s="250" t="s">
        <v>3144</v>
      </c>
      <c r="EG37" s="250" t="s">
        <v>659</v>
      </c>
      <c r="EH37" s="250">
        <v>3</v>
      </c>
      <c r="EI37" s="250" t="s">
        <v>3338</v>
      </c>
      <c r="EJ37" s="250" t="s">
        <v>3336</v>
      </c>
      <c r="EK37" s="251">
        <v>44111</v>
      </c>
      <c r="EL37" s="249" t="s">
        <v>5294</v>
      </c>
      <c r="EM37" s="241">
        <v>0</v>
      </c>
      <c r="EN37" s="252" t="s">
        <v>3145</v>
      </c>
      <c r="EO37" s="252" t="s">
        <v>659</v>
      </c>
      <c r="EP37" s="252">
        <v>3</v>
      </c>
      <c r="EQ37" s="252" t="s">
        <v>3338</v>
      </c>
      <c r="ER37" s="252" t="s">
        <v>3336</v>
      </c>
      <c r="ES37" s="242">
        <v>44111</v>
      </c>
      <c r="ET37" s="250" t="s">
        <v>5295</v>
      </c>
      <c r="EU37" s="250">
        <v>51</v>
      </c>
      <c r="EV37" s="250" t="s">
        <v>3681</v>
      </c>
      <c r="EW37" s="250" t="s">
        <v>659</v>
      </c>
      <c r="EX37" s="250">
        <v>3</v>
      </c>
      <c r="EY37" s="250" t="s">
        <v>3684</v>
      </c>
      <c r="EZ37" s="250" t="s">
        <v>3682</v>
      </c>
      <c r="FA37" s="251">
        <v>44162</v>
      </c>
      <c r="FB37" s="249" t="s">
        <v>5296</v>
      </c>
      <c r="FC37" s="252">
        <v>5</v>
      </c>
      <c r="FD37" s="252">
        <v>0</v>
      </c>
      <c r="FE37" s="252" t="s">
        <v>660</v>
      </c>
      <c r="FF37" s="252">
        <v>2</v>
      </c>
      <c r="FG37" s="252" t="s">
        <v>1430</v>
      </c>
      <c r="FH37" s="252">
        <v>0</v>
      </c>
      <c r="FI37" s="242">
        <v>43612</v>
      </c>
      <c r="FJ37" s="249" t="s">
        <v>5297</v>
      </c>
      <c r="FK37" s="250">
        <v>0</v>
      </c>
      <c r="FL37" s="250">
        <v>0</v>
      </c>
      <c r="FM37" s="250" t="s">
        <v>660</v>
      </c>
      <c r="FN37" s="250">
        <v>2</v>
      </c>
      <c r="FO37" s="250">
        <v>0</v>
      </c>
      <c r="FP37" s="246">
        <v>0</v>
      </c>
      <c r="FQ37" s="247">
        <v>43510</v>
      </c>
      <c r="FR37" s="249" t="s">
        <v>5298</v>
      </c>
      <c r="FS37" s="252">
        <v>0</v>
      </c>
      <c r="FT37" s="252">
        <v>0</v>
      </c>
      <c r="FU37" s="252" t="s">
        <v>660</v>
      </c>
      <c r="FV37" s="252">
        <v>2</v>
      </c>
      <c r="FW37" s="252">
        <v>0</v>
      </c>
      <c r="FX37" s="252">
        <v>0</v>
      </c>
      <c r="FY37" s="242">
        <v>43510</v>
      </c>
      <c r="FZ37" s="250" t="s">
        <v>5299</v>
      </c>
      <c r="GA37" s="250">
        <v>1</v>
      </c>
      <c r="GB37" s="250" t="s">
        <v>1634</v>
      </c>
      <c r="GC37" s="250" t="s">
        <v>660</v>
      </c>
      <c r="GD37" s="250">
        <v>2</v>
      </c>
      <c r="GE37" s="250" t="s">
        <v>1665</v>
      </c>
      <c r="GF37" s="250" t="s">
        <v>1666</v>
      </c>
      <c r="GG37" s="251">
        <v>43770</v>
      </c>
      <c r="GH37" s="249" t="s">
        <v>5300</v>
      </c>
      <c r="GI37" s="252">
        <v>0</v>
      </c>
      <c r="GJ37" s="252" t="s">
        <v>1634</v>
      </c>
      <c r="GK37" s="252" t="s">
        <v>660</v>
      </c>
      <c r="GL37" s="252">
        <v>2</v>
      </c>
      <c r="GM37" s="252" t="s">
        <v>1665</v>
      </c>
      <c r="GN37" s="252" t="s">
        <v>1666</v>
      </c>
      <c r="GO37" s="242">
        <v>43770</v>
      </c>
      <c r="GP37" s="250" t="s">
        <v>5301</v>
      </c>
      <c r="GQ37" s="250">
        <v>0</v>
      </c>
      <c r="GR37" s="250" t="s">
        <v>1634</v>
      </c>
      <c r="GS37" s="250" t="s">
        <v>660</v>
      </c>
      <c r="GT37" s="250">
        <v>2</v>
      </c>
      <c r="GU37" s="250" t="s">
        <v>1665</v>
      </c>
      <c r="GV37" s="250" t="s">
        <v>1666</v>
      </c>
      <c r="GW37" s="251">
        <v>43770</v>
      </c>
      <c r="GX37" s="249" t="s">
        <v>5302</v>
      </c>
      <c r="GY37" s="252">
        <v>0</v>
      </c>
      <c r="GZ37" s="252" t="s">
        <v>1634</v>
      </c>
      <c r="HA37" s="252" t="s">
        <v>660</v>
      </c>
      <c r="HB37" s="252">
        <v>2</v>
      </c>
      <c r="HC37" s="252" t="s">
        <v>1665</v>
      </c>
      <c r="HD37" s="252" t="s">
        <v>1666</v>
      </c>
      <c r="HE37" s="242">
        <v>43770</v>
      </c>
      <c r="HF37" s="250" t="s">
        <v>5303</v>
      </c>
      <c r="HG37" s="250">
        <v>0</v>
      </c>
      <c r="HH37" s="250" t="s">
        <v>1634</v>
      </c>
      <c r="HI37" s="250" t="s">
        <v>660</v>
      </c>
      <c r="HJ37" s="250">
        <v>2</v>
      </c>
      <c r="HK37" s="250" t="s">
        <v>1665</v>
      </c>
      <c r="HL37" s="250" t="s">
        <v>1666</v>
      </c>
      <c r="HM37" s="251">
        <v>43770</v>
      </c>
      <c r="HN37" s="249" t="s">
        <v>5304</v>
      </c>
      <c r="HO37" s="252">
        <v>0</v>
      </c>
      <c r="HP37" s="252" t="s">
        <v>1634</v>
      </c>
      <c r="HQ37" s="252" t="s">
        <v>660</v>
      </c>
      <c r="HR37" s="252">
        <v>2</v>
      </c>
      <c r="HS37" s="252" t="s">
        <v>1665</v>
      </c>
      <c r="HT37" s="252" t="s">
        <v>1666</v>
      </c>
      <c r="HU37" s="242">
        <v>43770</v>
      </c>
      <c r="HV37" s="250" t="s">
        <v>5305</v>
      </c>
      <c r="HW37" s="250">
        <v>0</v>
      </c>
      <c r="HX37" s="250" t="s">
        <v>1634</v>
      </c>
      <c r="HY37" s="250" t="s">
        <v>660</v>
      </c>
      <c r="HZ37" s="250">
        <v>2</v>
      </c>
      <c r="IA37" s="250" t="s">
        <v>1665</v>
      </c>
      <c r="IB37" s="250" t="s">
        <v>1666</v>
      </c>
      <c r="IC37" s="251">
        <v>43770</v>
      </c>
      <c r="ID37" s="249" t="s">
        <v>5306</v>
      </c>
      <c r="IE37" s="252">
        <v>0</v>
      </c>
      <c r="IF37" s="252" t="s">
        <v>1634</v>
      </c>
      <c r="IG37" s="252" t="s">
        <v>660</v>
      </c>
      <c r="IH37" s="252">
        <v>2</v>
      </c>
      <c r="II37" s="252" t="s">
        <v>1665</v>
      </c>
      <c r="IJ37" s="252" t="s">
        <v>1666</v>
      </c>
      <c r="IK37" s="242">
        <v>43770</v>
      </c>
      <c r="IL37" s="250" t="s">
        <v>5307</v>
      </c>
      <c r="IM37" s="250">
        <v>1</v>
      </c>
      <c r="IN37" s="250" t="s">
        <v>1634</v>
      </c>
      <c r="IO37" s="250" t="s">
        <v>660</v>
      </c>
      <c r="IP37" s="250">
        <v>2</v>
      </c>
      <c r="IQ37" s="250" t="s">
        <v>1665</v>
      </c>
      <c r="IR37" s="250" t="s">
        <v>1666</v>
      </c>
      <c r="IS37" s="251">
        <v>43770</v>
      </c>
    </row>
    <row r="38" spans="1:253" s="11" customFormat="1" ht="13.2" x14ac:dyDescent="0.25">
      <c r="A38" s="11" t="str">
        <f>Lists!B:B</f>
        <v>Complex crisis in DPRK</v>
      </c>
      <c r="B38" s="11" t="str">
        <f>Lists!F:F</f>
        <v>Complex crisis</v>
      </c>
      <c r="C38" s="11" t="str">
        <f>Lists!C:C</f>
        <v>PRK001</v>
      </c>
      <c r="D38" s="11" t="str">
        <f>Lists!A:A</f>
        <v>DPRK</v>
      </c>
      <c r="E38" s="11" t="str">
        <f>Lists!D:D</f>
        <v>PRK</v>
      </c>
      <c r="F38" s="11" t="s">
        <v>5308</v>
      </c>
      <c r="G38" s="240">
        <v>25550000</v>
      </c>
      <c r="H38" s="241" t="s">
        <v>1719</v>
      </c>
      <c r="I38" s="241" t="s">
        <v>660</v>
      </c>
      <c r="J38" s="241">
        <v>2</v>
      </c>
      <c r="K38" s="241" t="s">
        <v>1720</v>
      </c>
      <c r="L38" s="241" t="s">
        <v>772</v>
      </c>
      <c r="M38" s="242">
        <v>43789</v>
      </c>
      <c r="N38" s="249" t="s">
        <v>5309</v>
      </c>
      <c r="O38" s="244">
        <v>120410</v>
      </c>
      <c r="P38" s="244" t="s">
        <v>761</v>
      </c>
      <c r="Q38" s="244" t="s">
        <v>661</v>
      </c>
      <c r="R38" s="244">
        <v>1</v>
      </c>
      <c r="S38" s="244" t="s">
        <v>774</v>
      </c>
      <c r="T38" s="244" t="s">
        <v>773</v>
      </c>
      <c r="U38" s="245">
        <v>43493</v>
      </c>
      <c r="V38" s="249" t="s">
        <v>5310</v>
      </c>
      <c r="W38" s="241">
        <v>25550000</v>
      </c>
      <c r="X38" s="241" t="s">
        <v>1719</v>
      </c>
      <c r="Y38" s="241" t="s">
        <v>1628</v>
      </c>
      <c r="Z38" s="241">
        <v>3</v>
      </c>
      <c r="AA38" s="241" t="s">
        <v>1721</v>
      </c>
      <c r="AB38" s="241" t="s">
        <v>772</v>
      </c>
      <c r="AC38" s="242">
        <v>43789</v>
      </c>
      <c r="AD38" s="249" t="s">
        <v>5311</v>
      </c>
      <c r="AE38" s="246">
        <v>25550000</v>
      </c>
      <c r="AF38" s="246" t="s">
        <v>1719</v>
      </c>
      <c r="AG38" s="246" t="s">
        <v>1628</v>
      </c>
      <c r="AH38" s="246">
        <v>3</v>
      </c>
      <c r="AI38" s="246" t="s">
        <v>1721</v>
      </c>
      <c r="AJ38" s="246" t="s">
        <v>772</v>
      </c>
      <c r="AK38" s="247">
        <v>43789</v>
      </c>
      <c r="AL38" s="249" t="s">
        <v>5312</v>
      </c>
      <c r="AM38" s="241" t="s">
        <v>446</v>
      </c>
      <c r="AN38" s="241" t="s">
        <v>446</v>
      </c>
      <c r="AO38" s="241" t="s">
        <v>446</v>
      </c>
      <c r="AP38" s="241" t="s">
        <v>446</v>
      </c>
      <c r="AQ38" s="241" t="s">
        <v>1663</v>
      </c>
      <c r="AR38" s="241" t="s">
        <v>446</v>
      </c>
      <c r="AS38" s="242">
        <v>43770</v>
      </c>
      <c r="AT38" s="250" t="s">
        <v>5313</v>
      </c>
      <c r="AU38" s="246" t="s">
        <v>446</v>
      </c>
      <c r="AV38" s="246">
        <v>0</v>
      </c>
      <c r="AW38" s="246" t="s">
        <v>446</v>
      </c>
      <c r="AX38" s="246" t="s">
        <v>446</v>
      </c>
      <c r="AY38" s="246">
        <v>0</v>
      </c>
      <c r="AZ38" s="246">
        <v>0</v>
      </c>
      <c r="BA38" s="247">
        <v>43493</v>
      </c>
      <c r="BB38" s="249" t="s">
        <v>5314</v>
      </c>
      <c r="BC38" s="241" t="s">
        <v>446</v>
      </c>
      <c r="BD38" s="241">
        <v>0</v>
      </c>
      <c r="BE38" s="241" t="s">
        <v>446</v>
      </c>
      <c r="BF38" s="241" t="s">
        <v>446</v>
      </c>
      <c r="BG38" s="241">
        <v>0</v>
      </c>
      <c r="BH38" s="241">
        <v>0</v>
      </c>
      <c r="BI38" s="242">
        <v>43493</v>
      </c>
      <c r="BJ38" s="250" t="s">
        <v>5315</v>
      </c>
      <c r="BK38" s="250">
        <v>2</v>
      </c>
      <c r="BL38" s="250" t="s">
        <v>3695</v>
      </c>
      <c r="BM38" s="250" t="s">
        <v>659</v>
      </c>
      <c r="BN38" s="250">
        <v>3</v>
      </c>
      <c r="BO38" s="250" t="s">
        <v>3829</v>
      </c>
      <c r="BP38" s="246" t="s">
        <v>937</v>
      </c>
      <c r="BQ38" s="251">
        <v>44165</v>
      </c>
      <c r="BR38" s="249" t="s">
        <v>5316</v>
      </c>
      <c r="BS38" s="252" t="s">
        <v>446</v>
      </c>
      <c r="BT38" s="252">
        <v>0</v>
      </c>
      <c r="BU38" s="252" t="s">
        <v>446</v>
      </c>
      <c r="BV38" s="252" t="s">
        <v>446</v>
      </c>
      <c r="BW38" s="252">
        <v>0</v>
      </c>
      <c r="BX38" s="252">
        <v>0</v>
      </c>
      <c r="BY38" s="242">
        <v>43493</v>
      </c>
      <c r="BZ38" s="250" t="s">
        <v>5317</v>
      </c>
      <c r="CA38" s="250" t="s">
        <v>446</v>
      </c>
      <c r="CB38" s="250">
        <v>0</v>
      </c>
      <c r="CC38" s="250" t="s">
        <v>446</v>
      </c>
      <c r="CD38" s="250" t="s">
        <v>446</v>
      </c>
      <c r="CE38" s="250">
        <v>0</v>
      </c>
      <c r="CF38" s="250">
        <v>0</v>
      </c>
      <c r="CG38" s="251">
        <v>43493</v>
      </c>
      <c r="CH38" s="249" t="s">
        <v>5318</v>
      </c>
      <c r="CI38" s="250" t="e">
        <v>#N/A</v>
      </c>
      <c r="CJ38" s="250" t="e">
        <v>#N/A</v>
      </c>
      <c r="CK38" s="250" t="e">
        <v>#N/A</v>
      </c>
      <c r="CL38" s="250" t="e">
        <v>#N/A</v>
      </c>
      <c r="CM38" s="250" t="e">
        <v>#N/A</v>
      </c>
      <c r="CN38" s="250" t="e">
        <v>#N/A</v>
      </c>
      <c r="CO38" s="253" t="e">
        <v>#N/A</v>
      </c>
      <c r="CP38" s="250" t="s">
        <v>5319</v>
      </c>
      <c r="CQ38" s="252" t="s">
        <v>446</v>
      </c>
      <c r="CR38" s="252">
        <v>0</v>
      </c>
      <c r="CS38" s="252" t="s">
        <v>446</v>
      </c>
      <c r="CT38" s="252" t="s">
        <v>446</v>
      </c>
      <c r="CU38" s="252">
        <v>0</v>
      </c>
      <c r="CV38" s="252">
        <v>0</v>
      </c>
      <c r="CW38" s="242">
        <v>43493</v>
      </c>
      <c r="CX38" s="250" t="s">
        <v>5320</v>
      </c>
      <c r="CY38" s="246">
        <v>10429000</v>
      </c>
      <c r="CZ38" s="246" t="s">
        <v>2106</v>
      </c>
      <c r="DA38" s="246" t="s">
        <v>660</v>
      </c>
      <c r="DB38" s="246">
        <v>2</v>
      </c>
      <c r="DC38" s="246" t="s">
        <v>2110</v>
      </c>
      <c r="DD38" s="246" t="s">
        <v>2109</v>
      </c>
      <c r="DE38" s="248">
        <v>43920</v>
      </c>
      <c r="DF38" s="249" t="s">
        <v>5321</v>
      </c>
      <c r="DG38" s="241">
        <v>0</v>
      </c>
      <c r="DH38" s="252" t="s">
        <v>2106</v>
      </c>
      <c r="DI38" s="252" t="s">
        <v>660</v>
      </c>
      <c r="DJ38" s="252">
        <v>2</v>
      </c>
      <c r="DK38" s="252" t="s">
        <v>2110</v>
      </c>
      <c r="DL38" s="252" t="s">
        <v>2109</v>
      </c>
      <c r="DM38" s="242">
        <v>43920</v>
      </c>
      <c r="DN38" s="250" t="s">
        <v>5322</v>
      </c>
      <c r="DO38" s="246">
        <v>15120000</v>
      </c>
      <c r="DP38" s="250" t="s">
        <v>2106</v>
      </c>
      <c r="DQ38" s="250" t="s">
        <v>660</v>
      </c>
      <c r="DR38" s="250">
        <v>2</v>
      </c>
      <c r="DS38" s="250" t="s">
        <v>2110</v>
      </c>
      <c r="DT38" s="250" t="s">
        <v>2109</v>
      </c>
      <c r="DU38" s="251">
        <v>43920</v>
      </c>
      <c r="DV38" s="249" t="s">
        <v>5323</v>
      </c>
      <c r="DW38" s="241">
        <v>4970000</v>
      </c>
      <c r="DX38" s="252" t="s">
        <v>2106</v>
      </c>
      <c r="DY38" s="252" t="s">
        <v>660</v>
      </c>
      <c r="DZ38" s="252">
        <v>2</v>
      </c>
      <c r="EA38" s="252" t="s">
        <v>2110</v>
      </c>
      <c r="EB38" s="252" t="s">
        <v>2109</v>
      </c>
      <c r="EC38" s="242">
        <v>43920</v>
      </c>
      <c r="ED38" s="250" t="s">
        <v>5324</v>
      </c>
      <c r="EE38" s="246">
        <v>5459000</v>
      </c>
      <c r="EF38" s="250" t="s">
        <v>2106</v>
      </c>
      <c r="EG38" s="250" t="s">
        <v>660</v>
      </c>
      <c r="EH38" s="250">
        <v>2</v>
      </c>
      <c r="EI38" s="250" t="s">
        <v>2110</v>
      </c>
      <c r="EJ38" s="250" t="s">
        <v>2109</v>
      </c>
      <c r="EK38" s="251">
        <v>43920</v>
      </c>
      <c r="EL38" s="249" t="s">
        <v>5325</v>
      </c>
      <c r="EM38" s="241">
        <v>0</v>
      </c>
      <c r="EN38" s="252" t="s">
        <v>2106</v>
      </c>
      <c r="EO38" s="252" t="s">
        <v>660</v>
      </c>
      <c r="EP38" s="252">
        <v>2</v>
      </c>
      <c r="EQ38" s="252" t="s">
        <v>2110</v>
      </c>
      <c r="ER38" s="252" t="s">
        <v>2109</v>
      </c>
      <c r="ES38" s="242">
        <v>43920</v>
      </c>
      <c r="ET38" s="250" t="s">
        <v>5326</v>
      </c>
      <c r="EU38" s="250">
        <v>2</v>
      </c>
      <c r="EV38" s="250" t="s">
        <v>3695</v>
      </c>
      <c r="EW38" s="250" t="s">
        <v>659</v>
      </c>
      <c r="EX38" s="250">
        <v>3</v>
      </c>
      <c r="EY38" s="250" t="s">
        <v>3829</v>
      </c>
      <c r="EZ38" s="250" t="s">
        <v>937</v>
      </c>
      <c r="FA38" s="251">
        <v>44165</v>
      </c>
      <c r="FB38" s="249" t="s">
        <v>5327</v>
      </c>
      <c r="FC38" s="252">
        <v>1</v>
      </c>
      <c r="FD38" s="252">
        <v>0</v>
      </c>
      <c r="FE38" s="252" t="s">
        <v>660</v>
      </c>
      <c r="FF38" s="252">
        <v>2</v>
      </c>
      <c r="FG38" s="252" t="s">
        <v>775</v>
      </c>
      <c r="FH38" s="252">
        <v>0</v>
      </c>
      <c r="FI38" s="242">
        <v>43493</v>
      </c>
      <c r="FJ38" s="249" t="s">
        <v>5328</v>
      </c>
      <c r="FK38" s="250" t="s">
        <v>446</v>
      </c>
      <c r="FL38" s="250">
        <v>0</v>
      </c>
      <c r="FM38" s="250" t="s">
        <v>446</v>
      </c>
      <c r="FN38" s="250" t="s">
        <v>446</v>
      </c>
      <c r="FO38" s="250">
        <v>0</v>
      </c>
      <c r="FP38" s="246">
        <v>0</v>
      </c>
      <c r="FQ38" s="247">
        <v>43493</v>
      </c>
      <c r="FR38" s="249" t="s">
        <v>5329</v>
      </c>
      <c r="FS38" s="252" t="s">
        <v>446</v>
      </c>
      <c r="FT38" s="252">
        <v>0</v>
      </c>
      <c r="FU38" s="252" t="s">
        <v>446</v>
      </c>
      <c r="FV38" s="252" t="s">
        <v>446</v>
      </c>
      <c r="FW38" s="252">
        <v>0</v>
      </c>
      <c r="FX38" s="252">
        <v>0</v>
      </c>
      <c r="FY38" s="242">
        <v>43493</v>
      </c>
      <c r="FZ38" s="250" t="s">
        <v>5330</v>
      </c>
      <c r="GA38" s="250">
        <v>1</v>
      </c>
      <c r="GB38" s="250" t="s">
        <v>3625</v>
      </c>
      <c r="GC38" s="250" t="s">
        <v>660</v>
      </c>
      <c r="GD38" s="250">
        <v>2</v>
      </c>
      <c r="GE38" s="250" t="s">
        <v>3085</v>
      </c>
      <c r="GF38" s="250" t="s">
        <v>2075</v>
      </c>
      <c r="GG38" s="251">
        <v>44162</v>
      </c>
      <c r="GH38" s="249" t="s">
        <v>5331</v>
      </c>
      <c r="GI38" s="252">
        <v>2</v>
      </c>
      <c r="GJ38" s="252" t="s">
        <v>3625</v>
      </c>
      <c r="GK38" s="252" t="s">
        <v>660</v>
      </c>
      <c r="GL38" s="252">
        <v>2</v>
      </c>
      <c r="GM38" s="252" t="s">
        <v>3085</v>
      </c>
      <c r="GN38" s="252" t="s">
        <v>2075</v>
      </c>
      <c r="GO38" s="242">
        <v>44162</v>
      </c>
      <c r="GP38" s="250" t="s">
        <v>5332</v>
      </c>
      <c r="GQ38" s="250">
        <v>2</v>
      </c>
      <c r="GR38" s="250" t="s">
        <v>3625</v>
      </c>
      <c r="GS38" s="250" t="s">
        <v>660</v>
      </c>
      <c r="GT38" s="250">
        <v>2</v>
      </c>
      <c r="GU38" s="250" t="s">
        <v>3085</v>
      </c>
      <c r="GV38" s="250" t="s">
        <v>2075</v>
      </c>
      <c r="GW38" s="251">
        <v>44162</v>
      </c>
      <c r="GX38" s="249" t="s">
        <v>5333</v>
      </c>
      <c r="GY38" s="252">
        <v>0</v>
      </c>
      <c r="GZ38" s="252" t="s">
        <v>3625</v>
      </c>
      <c r="HA38" s="252" t="s">
        <v>660</v>
      </c>
      <c r="HB38" s="252">
        <v>2</v>
      </c>
      <c r="HC38" s="252" t="s">
        <v>3085</v>
      </c>
      <c r="HD38" s="252" t="s">
        <v>2075</v>
      </c>
      <c r="HE38" s="242">
        <v>44162</v>
      </c>
      <c r="HF38" s="250" t="s">
        <v>5334</v>
      </c>
      <c r="HG38" s="250">
        <v>3</v>
      </c>
      <c r="HH38" s="250" t="s">
        <v>3625</v>
      </c>
      <c r="HI38" s="250" t="s">
        <v>660</v>
      </c>
      <c r="HJ38" s="250">
        <v>2</v>
      </c>
      <c r="HK38" s="250" t="s">
        <v>3085</v>
      </c>
      <c r="HL38" s="250" t="s">
        <v>2075</v>
      </c>
      <c r="HM38" s="251">
        <v>44162</v>
      </c>
      <c r="HN38" s="249" t="s">
        <v>5335</v>
      </c>
      <c r="HO38" s="252">
        <v>3</v>
      </c>
      <c r="HP38" s="252" t="s">
        <v>3625</v>
      </c>
      <c r="HQ38" s="252" t="s">
        <v>660</v>
      </c>
      <c r="HR38" s="252">
        <v>2</v>
      </c>
      <c r="HS38" s="252" t="s">
        <v>3085</v>
      </c>
      <c r="HT38" s="252" t="s">
        <v>2075</v>
      </c>
      <c r="HU38" s="242">
        <v>44162</v>
      </c>
      <c r="HV38" s="250" t="s">
        <v>5336</v>
      </c>
      <c r="HW38" s="250">
        <v>0</v>
      </c>
      <c r="HX38" s="250" t="s">
        <v>3625</v>
      </c>
      <c r="HY38" s="250" t="s">
        <v>660</v>
      </c>
      <c r="HZ38" s="250">
        <v>2</v>
      </c>
      <c r="IA38" s="250" t="s">
        <v>3085</v>
      </c>
      <c r="IB38" s="250" t="s">
        <v>2075</v>
      </c>
      <c r="IC38" s="251">
        <v>44162</v>
      </c>
      <c r="ID38" s="249" t="s">
        <v>5337</v>
      </c>
      <c r="IE38" s="252">
        <v>0</v>
      </c>
      <c r="IF38" s="252" t="s">
        <v>3625</v>
      </c>
      <c r="IG38" s="252" t="s">
        <v>660</v>
      </c>
      <c r="IH38" s="252">
        <v>2</v>
      </c>
      <c r="II38" s="252" t="s">
        <v>3085</v>
      </c>
      <c r="IJ38" s="252" t="s">
        <v>2075</v>
      </c>
      <c r="IK38" s="242">
        <v>44162</v>
      </c>
      <c r="IL38" s="250" t="s">
        <v>5338</v>
      </c>
      <c r="IM38" s="250">
        <v>3</v>
      </c>
      <c r="IN38" s="250" t="s">
        <v>3625</v>
      </c>
      <c r="IO38" s="250" t="s">
        <v>660</v>
      </c>
      <c r="IP38" s="250">
        <v>2</v>
      </c>
      <c r="IQ38" s="250" t="s">
        <v>3085</v>
      </c>
      <c r="IR38" s="250" t="s">
        <v>2075</v>
      </c>
      <c r="IS38" s="251">
        <v>44162</v>
      </c>
    </row>
    <row r="39" spans="1:253" s="11" customFormat="1" ht="13.2" x14ac:dyDescent="0.25">
      <c r="A39" s="11" t="str">
        <f>Lists!B:B</f>
        <v>Complex crisis in DRC</v>
      </c>
      <c r="B39" s="11" t="str">
        <f>Lists!F:F</f>
        <v>Complex crisis</v>
      </c>
      <c r="C39" s="11" t="str">
        <f>Lists!C:C</f>
        <v>COD001</v>
      </c>
      <c r="D39" s="11" t="str">
        <f>Lists!A:A</f>
        <v>DRC</v>
      </c>
      <c r="E39" s="11" t="str">
        <f>Lists!D:D</f>
        <v>COD</v>
      </c>
      <c r="F39" s="11" t="s">
        <v>5339</v>
      </c>
      <c r="G39" s="240">
        <v>99490000</v>
      </c>
      <c r="H39" s="241" t="s">
        <v>3613</v>
      </c>
      <c r="I39" s="241" t="s">
        <v>660</v>
      </c>
      <c r="J39" s="241">
        <v>2</v>
      </c>
      <c r="K39" s="241" t="s">
        <v>2622</v>
      </c>
      <c r="L39" s="241" t="s">
        <v>3614</v>
      </c>
      <c r="M39" s="242">
        <v>44161</v>
      </c>
      <c r="N39" s="249" t="s">
        <v>5340</v>
      </c>
      <c r="O39" s="244">
        <v>2267048</v>
      </c>
      <c r="P39" s="244" t="s">
        <v>3073</v>
      </c>
      <c r="Q39" s="244" t="s">
        <v>661</v>
      </c>
      <c r="R39" s="244">
        <v>1</v>
      </c>
      <c r="S39" s="244" t="s">
        <v>789</v>
      </c>
      <c r="T39" s="244" t="s">
        <v>3212</v>
      </c>
      <c r="U39" s="245">
        <v>44109</v>
      </c>
      <c r="V39" s="249" t="s">
        <v>5341</v>
      </c>
      <c r="W39" s="241">
        <v>99510000</v>
      </c>
      <c r="X39" s="241" t="s">
        <v>2620</v>
      </c>
      <c r="Y39" s="241" t="s">
        <v>660</v>
      </c>
      <c r="Z39" s="241">
        <v>2</v>
      </c>
      <c r="AA39" s="241" t="s">
        <v>2622</v>
      </c>
      <c r="AB39" s="241" t="s">
        <v>2621</v>
      </c>
      <c r="AC39" s="242">
        <v>44042</v>
      </c>
      <c r="AD39" s="249" t="s">
        <v>5342</v>
      </c>
      <c r="AE39" s="246">
        <v>43245000</v>
      </c>
      <c r="AF39" s="246" t="s">
        <v>1660</v>
      </c>
      <c r="AG39" s="246" t="s">
        <v>660</v>
      </c>
      <c r="AH39" s="246">
        <v>2</v>
      </c>
      <c r="AI39" s="246" t="s">
        <v>1664</v>
      </c>
      <c r="AJ39" s="246" t="s">
        <v>1662</v>
      </c>
      <c r="AK39" s="247">
        <v>43770</v>
      </c>
      <c r="AL39" s="249" t="s">
        <v>5343</v>
      </c>
      <c r="AM39" s="241">
        <v>8470000</v>
      </c>
      <c r="AN39" s="241" t="s">
        <v>3612</v>
      </c>
      <c r="AO39" s="241" t="s">
        <v>659</v>
      </c>
      <c r="AP39" s="241">
        <v>3</v>
      </c>
      <c r="AQ39" s="241" t="s">
        <v>2623</v>
      </c>
      <c r="AR39" s="241" t="s">
        <v>3615</v>
      </c>
      <c r="AS39" s="242">
        <v>44161</v>
      </c>
      <c r="AT39" s="250" t="s">
        <v>5344</v>
      </c>
      <c r="AU39" s="246" t="s">
        <v>446</v>
      </c>
      <c r="AV39" s="246" t="s">
        <v>446</v>
      </c>
      <c r="AW39" s="246" t="s">
        <v>446</v>
      </c>
      <c r="AX39" s="246" t="s">
        <v>446</v>
      </c>
      <c r="AY39" s="246" t="s">
        <v>446</v>
      </c>
      <c r="AZ39" s="246" t="s">
        <v>446</v>
      </c>
      <c r="BA39" s="247">
        <v>43770</v>
      </c>
      <c r="BB39" s="249" t="s">
        <v>5345</v>
      </c>
      <c r="BC39" s="241" t="s">
        <v>446</v>
      </c>
      <c r="BD39" s="241" t="s">
        <v>446</v>
      </c>
      <c r="BE39" s="241" t="s">
        <v>446</v>
      </c>
      <c r="BF39" s="241" t="s">
        <v>446</v>
      </c>
      <c r="BG39" s="241" t="s">
        <v>1912</v>
      </c>
      <c r="BH39" s="241" t="s">
        <v>446</v>
      </c>
      <c r="BI39" s="242">
        <v>43819</v>
      </c>
      <c r="BJ39" s="250" t="s">
        <v>5346</v>
      </c>
      <c r="BK39" s="250">
        <v>2831</v>
      </c>
      <c r="BL39" s="250" t="s">
        <v>4025</v>
      </c>
      <c r="BM39" s="250" t="s">
        <v>659</v>
      </c>
      <c r="BN39" s="250">
        <v>3</v>
      </c>
      <c r="BO39" s="250" t="s">
        <v>2624</v>
      </c>
      <c r="BP39" s="246" t="s">
        <v>868</v>
      </c>
      <c r="BQ39" s="251">
        <v>44165</v>
      </c>
      <c r="BR39" s="249" t="s">
        <v>5347</v>
      </c>
      <c r="BS39" s="252" t="s">
        <v>446</v>
      </c>
      <c r="BT39" s="252">
        <v>0</v>
      </c>
      <c r="BU39" s="252" t="s">
        <v>660</v>
      </c>
      <c r="BV39" s="252">
        <v>2</v>
      </c>
      <c r="BW39" s="252">
        <v>0</v>
      </c>
      <c r="BX39" s="252">
        <v>0</v>
      </c>
      <c r="BY39" s="242">
        <v>43509</v>
      </c>
      <c r="BZ39" s="250" t="s">
        <v>5348</v>
      </c>
      <c r="CA39" s="250" t="s">
        <v>446</v>
      </c>
      <c r="CB39" s="250">
        <v>0</v>
      </c>
      <c r="CC39" s="250" t="s">
        <v>446</v>
      </c>
      <c r="CD39" s="250" t="s">
        <v>446</v>
      </c>
      <c r="CE39" s="250">
        <v>0</v>
      </c>
      <c r="CF39" s="250">
        <v>0</v>
      </c>
      <c r="CG39" s="251">
        <v>43509</v>
      </c>
      <c r="CH39" s="249" t="s">
        <v>5349</v>
      </c>
      <c r="CI39" s="250" t="e">
        <v>#N/A</v>
      </c>
      <c r="CJ39" s="250" t="e">
        <v>#N/A</v>
      </c>
      <c r="CK39" s="250" t="e">
        <v>#N/A</v>
      </c>
      <c r="CL39" s="250" t="e">
        <v>#N/A</v>
      </c>
      <c r="CM39" s="250" t="e">
        <v>#N/A</v>
      </c>
      <c r="CN39" s="250" t="e">
        <v>#N/A</v>
      </c>
      <c r="CO39" s="253" t="e">
        <v>#N/A</v>
      </c>
      <c r="CP39" s="250" t="s">
        <v>5350</v>
      </c>
      <c r="CQ39" s="252">
        <v>1700</v>
      </c>
      <c r="CR39" s="252" t="s">
        <v>915</v>
      </c>
      <c r="CS39" s="252" t="s">
        <v>660</v>
      </c>
      <c r="CT39" s="252">
        <v>2</v>
      </c>
      <c r="CU39" s="252" t="s">
        <v>917</v>
      </c>
      <c r="CV39" s="252" t="s">
        <v>916</v>
      </c>
      <c r="CW39" s="242">
        <v>43509</v>
      </c>
      <c r="CX39" s="250" t="s">
        <v>5351</v>
      </c>
      <c r="CY39" s="246">
        <v>23435000</v>
      </c>
      <c r="CZ39" s="246" t="s">
        <v>3360</v>
      </c>
      <c r="DA39" s="246" t="s">
        <v>660</v>
      </c>
      <c r="DB39" s="246">
        <v>2</v>
      </c>
      <c r="DC39" s="246" t="s">
        <v>3367</v>
      </c>
      <c r="DD39" s="246" t="s">
        <v>3366</v>
      </c>
      <c r="DE39" s="248">
        <v>44119</v>
      </c>
      <c r="DF39" s="249" t="s">
        <v>5352</v>
      </c>
      <c r="DG39" s="241">
        <v>46241000</v>
      </c>
      <c r="DH39" s="252" t="s">
        <v>3360</v>
      </c>
      <c r="DI39" s="252" t="s">
        <v>660</v>
      </c>
      <c r="DJ39" s="252">
        <v>2</v>
      </c>
      <c r="DK39" s="252" t="s">
        <v>3367</v>
      </c>
      <c r="DL39" s="252" t="s">
        <v>3366</v>
      </c>
      <c r="DM39" s="242">
        <v>44119</v>
      </c>
      <c r="DN39" s="250" t="s">
        <v>5353</v>
      </c>
      <c r="DO39" s="246">
        <v>29826000</v>
      </c>
      <c r="DP39" s="250" t="s">
        <v>3360</v>
      </c>
      <c r="DQ39" s="250" t="s">
        <v>660</v>
      </c>
      <c r="DR39" s="250">
        <v>2</v>
      </c>
      <c r="DS39" s="250" t="s">
        <v>3367</v>
      </c>
      <c r="DT39" s="250" t="s">
        <v>3366</v>
      </c>
      <c r="DU39" s="251">
        <v>44119</v>
      </c>
      <c r="DV39" s="249" t="s">
        <v>5354</v>
      </c>
      <c r="DW39" s="241">
        <v>16511000</v>
      </c>
      <c r="DX39" s="252" t="s">
        <v>3360</v>
      </c>
      <c r="DY39" s="252" t="s">
        <v>660</v>
      </c>
      <c r="DZ39" s="252">
        <v>2</v>
      </c>
      <c r="EA39" s="252" t="s">
        <v>3367</v>
      </c>
      <c r="EB39" s="252" t="s">
        <v>3366</v>
      </c>
      <c r="EC39" s="242">
        <v>44119</v>
      </c>
      <c r="ED39" s="250" t="s">
        <v>5355</v>
      </c>
      <c r="EE39" s="246">
        <v>6391000</v>
      </c>
      <c r="EF39" s="250" t="s">
        <v>3360</v>
      </c>
      <c r="EG39" s="250" t="s">
        <v>660</v>
      </c>
      <c r="EH39" s="250">
        <v>2</v>
      </c>
      <c r="EI39" s="250" t="s">
        <v>3367</v>
      </c>
      <c r="EJ39" s="250" t="s">
        <v>3366</v>
      </c>
      <c r="EK39" s="251">
        <v>44119</v>
      </c>
      <c r="EL39" s="249" t="s">
        <v>5356</v>
      </c>
      <c r="EM39" s="241">
        <v>533000</v>
      </c>
      <c r="EN39" s="252" t="s">
        <v>3360</v>
      </c>
      <c r="EO39" s="252" t="s">
        <v>660</v>
      </c>
      <c r="EP39" s="252">
        <v>2</v>
      </c>
      <c r="EQ39" s="252" t="s">
        <v>3367</v>
      </c>
      <c r="ER39" s="252" t="s">
        <v>3366</v>
      </c>
      <c r="ES39" s="242">
        <v>44119</v>
      </c>
      <c r="ET39" s="250" t="s">
        <v>5357</v>
      </c>
      <c r="EU39" s="250">
        <v>2831</v>
      </c>
      <c r="EV39" s="250" t="s">
        <v>4025</v>
      </c>
      <c r="EW39" s="250" t="s">
        <v>659</v>
      </c>
      <c r="EX39" s="250">
        <v>3</v>
      </c>
      <c r="EY39" s="250" t="s">
        <v>2624</v>
      </c>
      <c r="EZ39" s="250" t="s">
        <v>868</v>
      </c>
      <c r="FA39" s="251">
        <v>44165</v>
      </c>
      <c r="FB39" s="249" t="s">
        <v>5358</v>
      </c>
      <c r="FC39" s="252">
        <v>5</v>
      </c>
      <c r="FD39" s="252">
        <v>0</v>
      </c>
      <c r="FE39" s="252" t="s">
        <v>660</v>
      </c>
      <c r="FF39" s="252">
        <v>2</v>
      </c>
      <c r="FG39" s="252">
        <v>0</v>
      </c>
      <c r="FH39" s="252">
        <v>0</v>
      </c>
      <c r="FI39" s="242">
        <v>43509</v>
      </c>
      <c r="FJ39" s="249" t="s">
        <v>5359</v>
      </c>
      <c r="FK39" s="250" t="s">
        <v>446</v>
      </c>
      <c r="FL39" s="250" t="s">
        <v>446</v>
      </c>
      <c r="FM39" s="250" t="s">
        <v>446</v>
      </c>
      <c r="FN39" s="250" t="s">
        <v>446</v>
      </c>
      <c r="FO39" s="250" t="s">
        <v>1578</v>
      </c>
      <c r="FP39" s="246" t="s">
        <v>446</v>
      </c>
      <c r="FQ39" s="247">
        <v>43698</v>
      </c>
      <c r="FR39" s="249" t="s">
        <v>5360</v>
      </c>
      <c r="FS39" s="252" t="s">
        <v>446</v>
      </c>
      <c r="FT39" s="252" t="s">
        <v>446</v>
      </c>
      <c r="FU39" s="252" t="s">
        <v>446</v>
      </c>
      <c r="FV39" s="252" t="s">
        <v>446</v>
      </c>
      <c r="FW39" s="252" t="s">
        <v>1578</v>
      </c>
      <c r="FX39" s="252" t="s">
        <v>446</v>
      </c>
      <c r="FY39" s="242">
        <v>43698</v>
      </c>
      <c r="FZ39" s="250" t="s">
        <v>5361</v>
      </c>
      <c r="GA39" s="250">
        <v>1</v>
      </c>
      <c r="GB39" s="250" t="s">
        <v>2074</v>
      </c>
      <c r="GC39" s="250" t="s">
        <v>660</v>
      </c>
      <c r="GD39" s="250">
        <v>2</v>
      </c>
      <c r="GE39" s="250" t="s">
        <v>3085</v>
      </c>
      <c r="GF39" s="250" t="s">
        <v>2075</v>
      </c>
      <c r="GG39" s="251">
        <v>44161</v>
      </c>
      <c r="GH39" s="249" t="s">
        <v>5362</v>
      </c>
      <c r="GI39" s="252">
        <v>3</v>
      </c>
      <c r="GJ39" s="252" t="s">
        <v>2074</v>
      </c>
      <c r="GK39" s="252" t="s">
        <v>660</v>
      </c>
      <c r="GL39" s="252">
        <v>2</v>
      </c>
      <c r="GM39" s="252" t="s">
        <v>3085</v>
      </c>
      <c r="GN39" s="252" t="s">
        <v>2075</v>
      </c>
      <c r="GO39" s="242">
        <v>44161</v>
      </c>
      <c r="GP39" s="250" t="s">
        <v>5363</v>
      </c>
      <c r="GQ39" s="250">
        <v>2</v>
      </c>
      <c r="GR39" s="250" t="s">
        <v>2074</v>
      </c>
      <c r="GS39" s="250" t="s">
        <v>660</v>
      </c>
      <c r="GT39" s="250">
        <v>2</v>
      </c>
      <c r="GU39" s="250" t="s">
        <v>3085</v>
      </c>
      <c r="GV39" s="250" t="s">
        <v>2075</v>
      </c>
      <c r="GW39" s="251">
        <v>44161</v>
      </c>
      <c r="GX39" s="249" t="s">
        <v>5364</v>
      </c>
      <c r="GY39" s="252">
        <v>3</v>
      </c>
      <c r="GZ39" s="252" t="s">
        <v>2074</v>
      </c>
      <c r="HA39" s="252" t="s">
        <v>660</v>
      </c>
      <c r="HB39" s="252">
        <v>2</v>
      </c>
      <c r="HC39" s="252" t="s">
        <v>3085</v>
      </c>
      <c r="HD39" s="252" t="s">
        <v>2075</v>
      </c>
      <c r="HE39" s="242">
        <v>44161</v>
      </c>
      <c r="HF39" s="250" t="s">
        <v>5365</v>
      </c>
      <c r="HG39" s="250">
        <v>0</v>
      </c>
      <c r="HH39" s="250" t="s">
        <v>2074</v>
      </c>
      <c r="HI39" s="250" t="s">
        <v>660</v>
      </c>
      <c r="HJ39" s="250">
        <v>2</v>
      </c>
      <c r="HK39" s="250" t="s">
        <v>3085</v>
      </c>
      <c r="HL39" s="250" t="s">
        <v>2075</v>
      </c>
      <c r="HM39" s="251">
        <v>44161</v>
      </c>
      <c r="HN39" s="249" t="s">
        <v>5366</v>
      </c>
      <c r="HO39" s="252">
        <v>2</v>
      </c>
      <c r="HP39" s="252" t="s">
        <v>2074</v>
      </c>
      <c r="HQ39" s="252" t="s">
        <v>660</v>
      </c>
      <c r="HR39" s="252">
        <v>2</v>
      </c>
      <c r="HS39" s="252" t="s">
        <v>3085</v>
      </c>
      <c r="HT39" s="252" t="s">
        <v>2075</v>
      </c>
      <c r="HU39" s="242">
        <v>44161</v>
      </c>
      <c r="HV39" s="250" t="s">
        <v>5367</v>
      </c>
      <c r="HW39" s="250">
        <v>3</v>
      </c>
      <c r="HX39" s="250" t="s">
        <v>2074</v>
      </c>
      <c r="HY39" s="250" t="s">
        <v>660</v>
      </c>
      <c r="HZ39" s="250">
        <v>2</v>
      </c>
      <c r="IA39" s="250" t="s">
        <v>3085</v>
      </c>
      <c r="IB39" s="250" t="s">
        <v>2075</v>
      </c>
      <c r="IC39" s="251">
        <v>44161</v>
      </c>
      <c r="ID39" s="249" t="s">
        <v>5368</v>
      </c>
      <c r="IE39" s="252">
        <v>1</v>
      </c>
      <c r="IF39" s="252" t="s">
        <v>2074</v>
      </c>
      <c r="IG39" s="252" t="s">
        <v>660</v>
      </c>
      <c r="IH39" s="252">
        <v>2</v>
      </c>
      <c r="II39" s="252" t="s">
        <v>3085</v>
      </c>
      <c r="IJ39" s="252" t="s">
        <v>2075</v>
      </c>
      <c r="IK39" s="242">
        <v>44161</v>
      </c>
      <c r="IL39" s="250" t="s">
        <v>5369</v>
      </c>
      <c r="IM39" s="250">
        <v>3</v>
      </c>
      <c r="IN39" s="250" t="s">
        <v>2074</v>
      </c>
      <c r="IO39" s="250" t="s">
        <v>660</v>
      </c>
      <c r="IP39" s="250">
        <v>2</v>
      </c>
      <c r="IQ39" s="250" t="s">
        <v>3085</v>
      </c>
      <c r="IR39" s="250" t="s">
        <v>2075</v>
      </c>
      <c r="IS39" s="251">
        <v>44161</v>
      </c>
    </row>
    <row r="40" spans="1:253" s="11" customFormat="1" ht="13.2" x14ac:dyDescent="0.25">
      <c r="A40" s="11" t="str">
        <f>Lists!B:B</f>
        <v>Floods in south-eastern DRC</v>
      </c>
      <c r="B40" s="11" t="str">
        <f>Lists!F:F</f>
        <v>Flood</v>
      </c>
      <c r="C40" s="11" t="str">
        <f>Lists!C:C</f>
        <v>COD003</v>
      </c>
      <c r="D40" s="11" t="str">
        <f>Lists!A:A</f>
        <v>DRC</v>
      </c>
      <c r="E40" s="11" t="str">
        <f>Lists!D:D</f>
        <v>COD</v>
      </c>
      <c r="F40" s="11" t="s">
        <v>5370</v>
      </c>
      <c r="G40" s="240">
        <v>99490000</v>
      </c>
      <c r="H40" s="241" t="s">
        <v>3613</v>
      </c>
      <c r="I40" s="241" t="s">
        <v>660</v>
      </c>
      <c r="J40" s="241">
        <v>2</v>
      </c>
      <c r="K40" s="241" t="s">
        <v>2622</v>
      </c>
      <c r="L40" s="241" t="s">
        <v>3614</v>
      </c>
      <c r="M40" s="242">
        <v>44161</v>
      </c>
      <c r="N40" s="249" t="s">
        <v>5371</v>
      </c>
      <c r="O40" s="244">
        <v>575949</v>
      </c>
      <c r="P40" s="244" t="s">
        <v>2471</v>
      </c>
      <c r="Q40" s="244" t="s">
        <v>660</v>
      </c>
      <c r="R40" s="244">
        <v>2</v>
      </c>
      <c r="S40" s="244" t="s">
        <v>2473</v>
      </c>
      <c r="T40" s="244" t="s">
        <v>2472</v>
      </c>
      <c r="U40" s="245">
        <v>44011</v>
      </c>
      <c r="V40" s="249" t="s">
        <v>5372</v>
      </c>
      <c r="W40" s="241">
        <v>23077000</v>
      </c>
      <c r="X40" s="241" t="s">
        <v>2474</v>
      </c>
      <c r="Y40" s="241" t="s">
        <v>660</v>
      </c>
      <c r="Z40" s="241">
        <v>2</v>
      </c>
      <c r="AA40" s="241" t="s">
        <v>2475</v>
      </c>
      <c r="AB40" s="241" t="s">
        <v>2476</v>
      </c>
      <c r="AC40" s="242">
        <v>44011</v>
      </c>
      <c r="AD40" s="249" t="s">
        <v>5373</v>
      </c>
      <c r="AE40" s="246">
        <v>587000</v>
      </c>
      <c r="AF40" s="246" t="s">
        <v>2477</v>
      </c>
      <c r="AG40" s="246" t="s">
        <v>659</v>
      </c>
      <c r="AH40" s="246">
        <v>3</v>
      </c>
      <c r="AI40" s="246" t="s">
        <v>2479</v>
      </c>
      <c r="AJ40" s="246" t="s">
        <v>2478</v>
      </c>
      <c r="AK40" s="247">
        <v>44011</v>
      </c>
      <c r="AL40" s="249" t="s">
        <v>5374</v>
      </c>
      <c r="AM40" s="241" t="s">
        <v>446</v>
      </c>
      <c r="AN40" s="241" t="s">
        <v>2480</v>
      </c>
      <c r="AO40" s="241" t="s">
        <v>446</v>
      </c>
      <c r="AP40" s="241" t="s">
        <v>446</v>
      </c>
      <c r="AQ40" s="241" t="s">
        <v>2482</v>
      </c>
      <c r="AR40" s="241" t="s">
        <v>2481</v>
      </c>
      <c r="AS40" s="242">
        <v>44011</v>
      </c>
      <c r="AT40" s="250" t="s">
        <v>5375</v>
      </c>
      <c r="AU40" s="246" t="s">
        <v>446</v>
      </c>
      <c r="AV40" s="246" t="s">
        <v>446</v>
      </c>
      <c r="AW40" s="246" t="s">
        <v>446</v>
      </c>
      <c r="AX40" s="246" t="s">
        <v>446</v>
      </c>
      <c r="AY40" s="246" t="s">
        <v>2483</v>
      </c>
      <c r="AZ40" s="246" t="s">
        <v>446</v>
      </c>
      <c r="BA40" s="247">
        <v>44011</v>
      </c>
      <c r="BB40" s="249" t="s">
        <v>5376</v>
      </c>
      <c r="BC40" s="241" t="s">
        <v>446</v>
      </c>
      <c r="BD40" s="241" t="s">
        <v>446</v>
      </c>
      <c r="BE40" s="241" t="s">
        <v>446</v>
      </c>
      <c r="BF40" s="241" t="s">
        <v>446</v>
      </c>
      <c r="BG40" s="241" t="s">
        <v>2486</v>
      </c>
      <c r="BH40" s="241" t="s">
        <v>446</v>
      </c>
      <c r="BI40" s="242">
        <v>44011</v>
      </c>
      <c r="BJ40" s="250" t="s">
        <v>5377</v>
      </c>
      <c r="BK40" s="250" t="s">
        <v>446</v>
      </c>
      <c r="BL40" s="250" t="s">
        <v>446</v>
      </c>
      <c r="BM40" s="250" t="s">
        <v>446</v>
      </c>
      <c r="BN40" s="250" t="s">
        <v>446</v>
      </c>
      <c r="BO40" s="250" t="s">
        <v>2484</v>
      </c>
      <c r="BP40" s="246" t="s">
        <v>2485</v>
      </c>
      <c r="BQ40" s="251">
        <v>44011</v>
      </c>
      <c r="BR40" s="249" t="s">
        <v>5378</v>
      </c>
      <c r="BS40" s="252" t="s">
        <v>446</v>
      </c>
      <c r="BT40" s="252" t="s">
        <v>446</v>
      </c>
      <c r="BU40" s="252" t="s">
        <v>446</v>
      </c>
      <c r="BV40" s="252" t="s">
        <v>446</v>
      </c>
      <c r="BW40" s="252" t="s">
        <v>2486</v>
      </c>
      <c r="BX40" s="252" t="s">
        <v>446</v>
      </c>
      <c r="BY40" s="242">
        <v>44011</v>
      </c>
      <c r="BZ40" s="250" t="s">
        <v>5379</v>
      </c>
      <c r="CA40" s="250" t="s">
        <v>446</v>
      </c>
      <c r="CB40" s="250" t="s">
        <v>446</v>
      </c>
      <c r="CC40" s="250" t="s">
        <v>446</v>
      </c>
      <c r="CD40" s="250" t="s">
        <v>446</v>
      </c>
      <c r="CE40" s="250" t="s">
        <v>2486</v>
      </c>
      <c r="CF40" s="250" t="s">
        <v>446</v>
      </c>
      <c r="CG40" s="251">
        <v>44011</v>
      </c>
      <c r="CH40" s="249" t="s">
        <v>5380</v>
      </c>
      <c r="CI40" s="250" t="e">
        <v>#N/A</v>
      </c>
      <c r="CJ40" s="250" t="e">
        <v>#N/A</v>
      </c>
      <c r="CK40" s="250" t="e">
        <v>#N/A</v>
      </c>
      <c r="CL40" s="250" t="e">
        <v>#N/A</v>
      </c>
      <c r="CM40" s="250" t="e">
        <v>#N/A</v>
      </c>
      <c r="CN40" s="250" t="e">
        <v>#N/A</v>
      </c>
      <c r="CO40" s="253" t="e">
        <v>#N/A</v>
      </c>
      <c r="CP40" s="250" t="s">
        <v>5381</v>
      </c>
      <c r="CQ40" s="252" t="s">
        <v>446</v>
      </c>
      <c r="CR40" s="252" t="s">
        <v>446</v>
      </c>
      <c r="CS40" s="252" t="s">
        <v>446</v>
      </c>
      <c r="CT40" s="252" t="s">
        <v>446</v>
      </c>
      <c r="CU40" s="252" t="s">
        <v>2486</v>
      </c>
      <c r="CV40" s="252" t="s">
        <v>446</v>
      </c>
      <c r="CW40" s="242">
        <v>44011</v>
      </c>
      <c r="CX40" s="250" t="s">
        <v>5382</v>
      </c>
      <c r="CY40" s="246">
        <v>587000</v>
      </c>
      <c r="CZ40" s="246" t="s">
        <v>2487</v>
      </c>
      <c r="DA40" s="246" t="s">
        <v>659</v>
      </c>
      <c r="DB40" s="246">
        <v>3</v>
      </c>
      <c r="DC40" s="246" t="s">
        <v>2489</v>
      </c>
      <c r="DD40" s="246" t="s">
        <v>2488</v>
      </c>
      <c r="DE40" s="248">
        <v>44011</v>
      </c>
      <c r="DF40" s="249" t="s">
        <v>5383</v>
      </c>
      <c r="DG40" s="241">
        <v>22490000</v>
      </c>
      <c r="DH40" s="252" t="s">
        <v>2487</v>
      </c>
      <c r="DI40" s="252" t="s">
        <v>659</v>
      </c>
      <c r="DJ40" s="252">
        <v>3</v>
      </c>
      <c r="DK40" s="252" t="s">
        <v>2489</v>
      </c>
      <c r="DL40" s="252" t="s">
        <v>2488</v>
      </c>
      <c r="DM40" s="242">
        <v>44011</v>
      </c>
      <c r="DN40" s="250" t="s">
        <v>5384</v>
      </c>
      <c r="DO40" s="246">
        <v>0</v>
      </c>
      <c r="DP40" s="250" t="s">
        <v>2487</v>
      </c>
      <c r="DQ40" s="250" t="s">
        <v>659</v>
      </c>
      <c r="DR40" s="250">
        <v>3</v>
      </c>
      <c r="DS40" s="250" t="s">
        <v>2489</v>
      </c>
      <c r="DT40" s="250" t="s">
        <v>2488</v>
      </c>
      <c r="DU40" s="251">
        <v>44011</v>
      </c>
      <c r="DV40" s="249" t="s">
        <v>5385</v>
      </c>
      <c r="DW40" s="241">
        <v>523000</v>
      </c>
      <c r="DX40" s="252" t="s">
        <v>2487</v>
      </c>
      <c r="DY40" s="252" t="s">
        <v>659</v>
      </c>
      <c r="DZ40" s="252">
        <v>3</v>
      </c>
      <c r="EA40" s="252" t="s">
        <v>2489</v>
      </c>
      <c r="EB40" s="252" t="s">
        <v>2488</v>
      </c>
      <c r="EC40" s="242">
        <v>44011</v>
      </c>
      <c r="ED40" s="250" t="s">
        <v>5386</v>
      </c>
      <c r="EE40" s="246">
        <v>64000</v>
      </c>
      <c r="EF40" s="250" t="s">
        <v>2487</v>
      </c>
      <c r="EG40" s="250" t="s">
        <v>659</v>
      </c>
      <c r="EH40" s="250">
        <v>3</v>
      </c>
      <c r="EI40" s="250" t="s">
        <v>2489</v>
      </c>
      <c r="EJ40" s="250" t="s">
        <v>2488</v>
      </c>
      <c r="EK40" s="251">
        <v>44011</v>
      </c>
      <c r="EL40" s="249" t="s">
        <v>5387</v>
      </c>
      <c r="EM40" s="241">
        <v>0</v>
      </c>
      <c r="EN40" s="252" t="s">
        <v>2487</v>
      </c>
      <c r="EO40" s="252" t="s">
        <v>659</v>
      </c>
      <c r="EP40" s="252">
        <v>3</v>
      </c>
      <c r="EQ40" s="252" t="s">
        <v>2489</v>
      </c>
      <c r="ER40" s="252" t="s">
        <v>2488</v>
      </c>
      <c r="ES40" s="242">
        <v>44011</v>
      </c>
      <c r="ET40" s="250" t="s">
        <v>5388</v>
      </c>
      <c r="EU40" s="250">
        <v>2723</v>
      </c>
      <c r="EV40" s="250" t="s">
        <v>3611</v>
      </c>
      <c r="EW40" s="250" t="s">
        <v>659</v>
      </c>
      <c r="EX40" s="250">
        <v>3</v>
      </c>
      <c r="EY40" s="250" t="s">
        <v>3616</v>
      </c>
      <c r="EZ40" s="250" t="s">
        <v>868</v>
      </c>
      <c r="FA40" s="251">
        <v>44161</v>
      </c>
      <c r="FB40" s="249" t="s">
        <v>5389</v>
      </c>
      <c r="FC40" s="252">
        <v>5</v>
      </c>
      <c r="FD40" s="252" t="s">
        <v>446</v>
      </c>
      <c r="FE40" s="252" t="s">
        <v>660</v>
      </c>
      <c r="FF40" s="252">
        <v>2</v>
      </c>
      <c r="FG40" s="252" t="s">
        <v>2490</v>
      </c>
      <c r="FH40" s="252" t="s">
        <v>446</v>
      </c>
      <c r="FI40" s="242">
        <v>44011</v>
      </c>
      <c r="FJ40" s="249" t="s">
        <v>5390</v>
      </c>
      <c r="FK40" s="250" t="s">
        <v>446</v>
      </c>
      <c r="FL40" s="250" t="s">
        <v>446</v>
      </c>
      <c r="FM40" s="250" t="s">
        <v>446</v>
      </c>
      <c r="FN40" s="250" t="s">
        <v>446</v>
      </c>
      <c r="FO40" s="250" t="s">
        <v>2507</v>
      </c>
      <c r="FP40" s="246" t="s">
        <v>446</v>
      </c>
      <c r="FQ40" s="247">
        <v>44014</v>
      </c>
      <c r="FR40" s="249" t="s">
        <v>5391</v>
      </c>
      <c r="FS40" s="252" t="s">
        <v>446</v>
      </c>
      <c r="FT40" s="252" t="s">
        <v>446</v>
      </c>
      <c r="FU40" s="252" t="s">
        <v>446</v>
      </c>
      <c r="FV40" s="252" t="s">
        <v>446</v>
      </c>
      <c r="FW40" s="252" t="s">
        <v>2507</v>
      </c>
      <c r="FX40" s="252" t="s">
        <v>446</v>
      </c>
      <c r="FY40" s="242">
        <v>44014</v>
      </c>
      <c r="FZ40" s="250" t="s">
        <v>5392</v>
      </c>
      <c r="GA40" s="250">
        <v>1</v>
      </c>
      <c r="GB40" s="250" t="s">
        <v>2074</v>
      </c>
      <c r="GC40" s="250" t="s">
        <v>660</v>
      </c>
      <c r="GD40" s="250">
        <v>2</v>
      </c>
      <c r="GE40" s="250" t="s">
        <v>3085</v>
      </c>
      <c r="GF40" s="250" t="s">
        <v>2075</v>
      </c>
      <c r="GG40" s="251">
        <v>44161</v>
      </c>
      <c r="GH40" s="249" t="s">
        <v>5393</v>
      </c>
      <c r="GI40" s="252">
        <v>2</v>
      </c>
      <c r="GJ40" s="252" t="s">
        <v>2074</v>
      </c>
      <c r="GK40" s="252" t="s">
        <v>660</v>
      </c>
      <c r="GL40" s="252">
        <v>2</v>
      </c>
      <c r="GM40" s="252" t="s">
        <v>3085</v>
      </c>
      <c r="GN40" s="252" t="s">
        <v>2075</v>
      </c>
      <c r="GO40" s="242">
        <v>44161</v>
      </c>
      <c r="GP40" s="250" t="s">
        <v>5394</v>
      </c>
      <c r="GQ40" s="250">
        <v>2</v>
      </c>
      <c r="GR40" s="250" t="s">
        <v>2074</v>
      </c>
      <c r="GS40" s="250" t="s">
        <v>660</v>
      </c>
      <c r="GT40" s="250">
        <v>2</v>
      </c>
      <c r="GU40" s="250" t="s">
        <v>3085</v>
      </c>
      <c r="GV40" s="250" t="s">
        <v>2075</v>
      </c>
      <c r="GW40" s="251">
        <v>44161</v>
      </c>
      <c r="GX40" s="249" t="s">
        <v>5395</v>
      </c>
      <c r="GY40" s="252">
        <v>3</v>
      </c>
      <c r="GZ40" s="252" t="s">
        <v>2074</v>
      </c>
      <c r="HA40" s="252" t="s">
        <v>660</v>
      </c>
      <c r="HB40" s="252">
        <v>2</v>
      </c>
      <c r="HC40" s="252" t="s">
        <v>3085</v>
      </c>
      <c r="HD40" s="252" t="s">
        <v>2075</v>
      </c>
      <c r="HE40" s="242">
        <v>44161</v>
      </c>
      <c r="HF40" s="250" t="s">
        <v>5396</v>
      </c>
      <c r="HG40" s="250">
        <v>0</v>
      </c>
      <c r="HH40" s="250" t="s">
        <v>2074</v>
      </c>
      <c r="HI40" s="250" t="s">
        <v>660</v>
      </c>
      <c r="HJ40" s="250">
        <v>2</v>
      </c>
      <c r="HK40" s="250" t="s">
        <v>3085</v>
      </c>
      <c r="HL40" s="250" t="s">
        <v>2075</v>
      </c>
      <c r="HM40" s="251">
        <v>44139</v>
      </c>
      <c r="HN40" s="249" t="s">
        <v>5397</v>
      </c>
      <c r="HO40" s="252">
        <v>2</v>
      </c>
      <c r="HP40" s="252" t="s">
        <v>2074</v>
      </c>
      <c r="HQ40" s="252" t="s">
        <v>660</v>
      </c>
      <c r="HR40" s="252">
        <v>2</v>
      </c>
      <c r="HS40" s="252" t="s">
        <v>3085</v>
      </c>
      <c r="HT40" s="252" t="s">
        <v>2075</v>
      </c>
      <c r="HU40" s="242">
        <v>44161</v>
      </c>
      <c r="HV40" s="250" t="s">
        <v>5398</v>
      </c>
      <c r="HW40" s="250">
        <v>2</v>
      </c>
      <c r="HX40" s="250" t="s">
        <v>2074</v>
      </c>
      <c r="HY40" s="250" t="s">
        <v>660</v>
      </c>
      <c r="HZ40" s="250">
        <v>2</v>
      </c>
      <c r="IA40" s="250" t="s">
        <v>3085</v>
      </c>
      <c r="IB40" s="250" t="s">
        <v>2075</v>
      </c>
      <c r="IC40" s="251">
        <v>44161</v>
      </c>
      <c r="ID40" s="249" t="s">
        <v>5399</v>
      </c>
      <c r="IE40" s="252">
        <v>1</v>
      </c>
      <c r="IF40" s="252" t="s">
        <v>2074</v>
      </c>
      <c r="IG40" s="252" t="s">
        <v>660</v>
      </c>
      <c r="IH40" s="252">
        <v>2</v>
      </c>
      <c r="II40" s="252" t="s">
        <v>3085</v>
      </c>
      <c r="IJ40" s="252" t="s">
        <v>2075</v>
      </c>
      <c r="IK40" s="242">
        <v>44161</v>
      </c>
      <c r="IL40" s="250" t="s">
        <v>5400</v>
      </c>
      <c r="IM40" s="250">
        <v>3</v>
      </c>
      <c r="IN40" s="250" t="s">
        <v>2074</v>
      </c>
      <c r="IO40" s="250" t="s">
        <v>660</v>
      </c>
      <c r="IP40" s="250">
        <v>2</v>
      </c>
      <c r="IQ40" s="250" t="s">
        <v>3085</v>
      </c>
      <c r="IR40" s="250" t="s">
        <v>2075</v>
      </c>
      <c r="IS40" s="251">
        <v>44161</v>
      </c>
    </row>
    <row r="41" spans="1:253" s="11" customFormat="1" ht="13.2" x14ac:dyDescent="0.25">
      <c r="A41" s="11" t="str">
        <f>Lists!B:B</f>
        <v>Venezuela displacement in Ecuador</v>
      </c>
      <c r="B41" s="11" t="str">
        <f>Lists!F:F</f>
        <v>International displacement</v>
      </c>
      <c r="C41" s="11" t="str">
        <f>Lists!C:C</f>
        <v>ECU002</v>
      </c>
      <c r="D41" s="11" t="str">
        <f>Lists!A:A</f>
        <v>Ecuador</v>
      </c>
      <c r="E41" s="11" t="str">
        <f>Lists!D:D</f>
        <v>ECU</v>
      </c>
      <c r="F41" s="11" t="s">
        <v>5401</v>
      </c>
      <c r="G41" s="240">
        <v>14846000</v>
      </c>
      <c r="H41" s="241" t="s">
        <v>3688</v>
      </c>
      <c r="I41" s="241" t="s">
        <v>660</v>
      </c>
      <c r="J41" s="241">
        <v>2</v>
      </c>
      <c r="K41" s="241" t="s">
        <v>3691</v>
      </c>
      <c r="L41" s="241" t="s">
        <v>2194</v>
      </c>
      <c r="M41" s="242">
        <v>44162</v>
      </c>
      <c r="N41" s="249" t="s">
        <v>5402</v>
      </c>
      <c r="O41" s="244">
        <v>3449</v>
      </c>
      <c r="P41" s="244" t="s">
        <v>2004</v>
      </c>
      <c r="Q41" s="244" t="s">
        <v>660</v>
      </c>
      <c r="R41" s="244">
        <v>2</v>
      </c>
      <c r="S41" s="244" t="s">
        <v>2029</v>
      </c>
      <c r="T41" s="244" t="s">
        <v>2028</v>
      </c>
      <c r="U41" s="245">
        <v>43867</v>
      </c>
      <c r="V41" s="249" t="s">
        <v>5403</v>
      </c>
      <c r="W41" s="241">
        <v>4817000</v>
      </c>
      <c r="X41" s="241" t="s">
        <v>2005</v>
      </c>
      <c r="Y41" s="241" t="s">
        <v>660</v>
      </c>
      <c r="Z41" s="241">
        <v>2</v>
      </c>
      <c r="AA41" s="241" t="s">
        <v>2031</v>
      </c>
      <c r="AB41" s="241" t="s">
        <v>2030</v>
      </c>
      <c r="AC41" s="242">
        <v>43867</v>
      </c>
      <c r="AD41" s="249" t="s">
        <v>5404</v>
      </c>
      <c r="AE41" s="246">
        <v>626000</v>
      </c>
      <c r="AF41" s="246" t="s">
        <v>3689</v>
      </c>
      <c r="AG41" s="246" t="s">
        <v>660</v>
      </c>
      <c r="AH41" s="246">
        <v>2</v>
      </c>
      <c r="AI41" s="246" t="s">
        <v>3693</v>
      </c>
      <c r="AJ41" s="246" t="s">
        <v>1582</v>
      </c>
      <c r="AK41" s="247">
        <v>44162</v>
      </c>
      <c r="AL41" s="249" t="s">
        <v>5405</v>
      </c>
      <c r="AM41" s="241">
        <v>417000</v>
      </c>
      <c r="AN41" s="241" t="s">
        <v>3689</v>
      </c>
      <c r="AO41" s="241" t="s">
        <v>660</v>
      </c>
      <c r="AP41" s="241">
        <v>2</v>
      </c>
      <c r="AQ41" s="241" t="s">
        <v>3690</v>
      </c>
      <c r="AR41" s="241" t="s">
        <v>2195</v>
      </c>
      <c r="AS41" s="242">
        <v>44162</v>
      </c>
      <c r="AT41" s="250" t="s">
        <v>5406</v>
      </c>
      <c r="AU41" s="246" t="s">
        <v>446</v>
      </c>
      <c r="AV41" s="246" t="s">
        <v>446</v>
      </c>
      <c r="AW41" s="246" t="s">
        <v>446</v>
      </c>
      <c r="AX41" s="246" t="s">
        <v>446</v>
      </c>
      <c r="AY41" s="246" t="s">
        <v>1680</v>
      </c>
      <c r="AZ41" s="246" t="s">
        <v>446</v>
      </c>
      <c r="BA41" s="247">
        <v>43816</v>
      </c>
      <c r="BB41" s="249" t="s">
        <v>5407</v>
      </c>
      <c r="BC41" s="241" t="s">
        <v>446</v>
      </c>
      <c r="BD41" s="241" t="s">
        <v>446</v>
      </c>
      <c r="BE41" s="241" t="s">
        <v>446</v>
      </c>
      <c r="BF41" s="241" t="s">
        <v>446</v>
      </c>
      <c r="BG41" s="241" t="s">
        <v>446</v>
      </c>
      <c r="BH41" s="241" t="s">
        <v>446</v>
      </c>
      <c r="BI41" s="242">
        <v>43676</v>
      </c>
      <c r="BJ41" s="250" t="s">
        <v>5408</v>
      </c>
      <c r="BK41" s="250">
        <v>1</v>
      </c>
      <c r="BL41" s="250" t="s">
        <v>2492</v>
      </c>
      <c r="BM41" s="250" t="s">
        <v>660</v>
      </c>
      <c r="BN41" s="250">
        <v>2</v>
      </c>
      <c r="BO41" s="250" t="s">
        <v>1918</v>
      </c>
      <c r="BP41" s="246" t="s">
        <v>1098</v>
      </c>
      <c r="BQ41" s="251">
        <v>44012</v>
      </c>
      <c r="BR41" s="249" t="s">
        <v>5409</v>
      </c>
      <c r="BS41" s="252" t="s">
        <v>446</v>
      </c>
      <c r="BT41" s="252">
        <v>0</v>
      </c>
      <c r="BU41" s="252" t="s">
        <v>660</v>
      </c>
      <c r="BV41" s="252">
        <v>2</v>
      </c>
      <c r="BW41" s="252">
        <v>0</v>
      </c>
      <c r="BX41" s="252">
        <v>0</v>
      </c>
      <c r="BY41" s="242">
        <v>43510</v>
      </c>
      <c r="BZ41" s="250" t="s">
        <v>5410</v>
      </c>
      <c r="CA41" s="250" t="s">
        <v>446</v>
      </c>
      <c r="CB41" s="250">
        <v>0</v>
      </c>
      <c r="CC41" s="250" t="s">
        <v>446</v>
      </c>
      <c r="CD41" s="250" t="s">
        <v>446</v>
      </c>
      <c r="CE41" s="250">
        <v>0</v>
      </c>
      <c r="CF41" s="250">
        <v>0</v>
      </c>
      <c r="CG41" s="251">
        <v>43510</v>
      </c>
      <c r="CH41" s="249" t="s">
        <v>5411</v>
      </c>
      <c r="CI41" s="250" t="e">
        <v>#N/A</v>
      </c>
      <c r="CJ41" s="250" t="e">
        <v>#N/A</v>
      </c>
      <c r="CK41" s="250" t="e">
        <v>#N/A</v>
      </c>
      <c r="CL41" s="250" t="e">
        <v>#N/A</v>
      </c>
      <c r="CM41" s="250" t="e">
        <v>#N/A</v>
      </c>
      <c r="CN41" s="250" t="e">
        <v>#N/A</v>
      </c>
      <c r="CO41" s="253" t="e">
        <v>#N/A</v>
      </c>
      <c r="CP41" s="250" t="s">
        <v>5412</v>
      </c>
      <c r="CQ41" s="252" t="s">
        <v>446</v>
      </c>
      <c r="CR41" s="252" t="s">
        <v>446</v>
      </c>
      <c r="CS41" s="252" t="s">
        <v>446</v>
      </c>
      <c r="CT41" s="252" t="s">
        <v>446</v>
      </c>
      <c r="CU41" s="252" t="s">
        <v>446</v>
      </c>
      <c r="CV41" s="252" t="s">
        <v>446</v>
      </c>
      <c r="CW41" s="242">
        <v>43644</v>
      </c>
      <c r="CX41" s="250" t="s">
        <v>5413</v>
      </c>
      <c r="CY41" s="246">
        <v>626000</v>
      </c>
      <c r="CZ41" s="246" t="s">
        <v>3692</v>
      </c>
      <c r="DA41" s="246" t="s">
        <v>660</v>
      </c>
      <c r="DB41" s="246">
        <v>2</v>
      </c>
      <c r="DC41" s="246" t="s">
        <v>3694</v>
      </c>
      <c r="DD41" s="246" t="s">
        <v>1582</v>
      </c>
      <c r="DE41" s="248">
        <v>44162</v>
      </c>
      <c r="DF41" s="249" t="s">
        <v>5414</v>
      </c>
      <c r="DG41" s="241">
        <v>4190000</v>
      </c>
      <c r="DH41" s="252" t="s">
        <v>3692</v>
      </c>
      <c r="DI41" s="252" t="s">
        <v>660</v>
      </c>
      <c r="DJ41" s="252">
        <v>2</v>
      </c>
      <c r="DK41" s="252" t="s">
        <v>3694</v>
      </c>
      <c r="DL41" s="252" t="s">
        <v>1582</v>
      </c>
      <c r="DM41" s="242">
        <v>44162</v>
      </c>
      <c r="DN41" s="250" t="s">
        <v>5415</v>
      </c>
      <c r="DO41" s="246">
        <v>0</v>
      </c>
      <c r="DP41" s="250" t="s">
        <v>3692</v>
      </c>
      <c r="DQ41" s="250" t="s">
        <v>660</v>
      </c>
      <c r="DR41" s="250">
        <v>2</v>
      </c>
      <c r="DS41" s="250" t="s">
        <v>3694</v>
      </c>
      <c r="DT41" s="250" t="s">
        <v>1582</v>
      </c>
      <c r="DU41" s="251">
        <v>44162</v>
      </c>
      <c r="DV41" s="249" t="s">
        <v>5416</v>
      </c>
      <c r="DW41" s="241">
        <v>626000</v>
      </c>
      <c r="DX41" s="252" t="s">
        <v>3692</v>
      </c>
      <c r="DY41" s="252" t="s">
        <v>660</v>
      </c>
      <c r="DZ41" s="252">
        <v>2</v>
      </c>
      <c r="EA41" s="252" t="s">
        <v>3694</v>
      </c>
      <c r="EB41" s="252" t="s">
        <v>1582</v>
      </c>
      <c r="EC41" s="242">
        <v>44162</v>
      </c>
      <c r="ED41" s="250" t="s">
        <v>5417</v>
      </c>
      <c r="EE41" s="246">
        <v>0</v>
      </c>
      <c r="EF41" s="250" t="s">
        <v>3692</v>
      </c>
      <c r="EG41" s="250" t="s">
        <v>660</v>
      </c>
      <c r="EH41" s="250">
        <v>2</v>
      </c>
      <c r="EI41" s="250" t="s">
        <v>3694</v>
      </c>
      <c r="EJ41" s="250" t="s">
        <v>1582</v>
      </c>
      <c r="EK41" s="251">
        <v>44162</v>
      </c>
      <c r="EL41" s="249" t="s">
        <v>5418</v>
      </c>
      <c r="EM41" s="241">
        <v>0</v>
      </c>
      <c r="EN41" s="252" t="s">
        <v>3692</v>
      </c>
      <c r="EO41" s="252" t="s">
        <v>660</v>
      </c>
      <c r="EP41" s="252">
        <v>2</v>
      </c>
      <c r="EQ41" s="252" t="s">
        <v>3694</v>
      </c>
      <c r="ER41" s="252" t="s">
        <v>1582</v>
      </c>
      <c r="ES41" s="242">
        <v>44162</v>
      </c>
      <c r="ET41" s="250" t="s">
        <v>5419</v>
      </c>
      <c r="EU41" s="250">
        <v>1</v>
      </c>
      <c r="EV41" s="250" t="s">
        <v>2492</v>
      </c>
      <c r="EW41" s="250" t="s">
        <v>660</v>
      </c>
      <c r="EX41" s="250">
        <v>2</v>
      </c>
      <c r="EY41" s="250" t="s">
        <v>1918</v>
      </c>
      <c r="EZ41" s="250" t="s">
        <v>1098</v>
      </c>
      <c r="FA41" s="251">
        <v>44012</v>
      </c>
      <c r="FB41" s="249" t="s">
        <v>5420</v>
      </c>
      <c r="FC41" s="252">
        <v>2</v>
      </c>
      <c r="FD41" s="252">
        <v>0</v>
      </c>
      <c r="FE41" s="252" t="s">
        <v>660</v>
      </c>
      <c r="FF41" s="252">
        <v>2</v>
      </c>
      <c r="FG41" s="252" t="s">
        <v>980</v>
      </c>
      <c r="FH41" s="252">
        <v>0</v>
      </c>
      <c r="FI41" s="242">
        <v>43510</v>
      </c>
      <c r="FJ41" s="249" t="s">
        <v>5421</v>
      </c>
      <c r="FK41" s="250" t="s">
        <v>446</v>
      </c>
      <c r="FL41" s="250">
        <v>0</v>
      </c>
      <c r="FM41" s="250" t="s">
        <v>660</v>
      </c>
      <c r="FN41" s="250">
        <v>2</v>
      </c>
      <c r="FO41" s="250">
        <v>0</v>
      </c>
      <c r="FP41" s="246">
        <v>0</v>
      </c>
      <c r="FQ41" s="247">
        <v>43510</v>
      </c>
      <c r="FR41" s="249" t="s">
        <v>5422</v>
      </c>
      <c r="FS41" s="252">
        <v>0</v>
      </c>
      <c r="FT41" s="252" t="s">
        <v>1221</v>
      </c>
      <c r="FU41" s="252" t="s">
        <v>660</v>
      </c>
      <c r="FV41" s="252">
        <v>2</v>
      </c>
      <c r="FW41" s="252" t="s">
        <v>1221</v>
      </c>
      <c r="FX41" s="252" t="s">
        <v>1221</v>
      </c>
      <c r="FY41" s="242">
        <v>43644</v>
      </c>
      <c r="FZ41" s="250" t="s">
        <v>5423</v>
      </c>
      <c r="GA41" s="250">
        <v>0</v>
      </c>
      <c r="GB41" s="250" t="s">
        <v>3625</v>
      </c>
      <c r="GC41" s="250" t="s">
        <v>660</v>
      </c>
      <c r="GD41" s="250">
        <v>2</v>
      </c>
      <c r="GE41" s="250" t="s">
        <v>3085</v>
      </c>
      <c r="GF41" s="250" t="s">
        <v>2075</v>
      </c>
      <c r="GG41" s="251">
        <v>44165</v>
      </c>
      <c r="GH41" s="249" t="s">
        <v>5424</v>
      </c>
      <c r="GI41" s="252">
        <v>0</v>
      </c>
      <c r="GJ41" s="252" t="s">
        <v>3625</v>
      </c>
      <c r="GK41" s="252" t="s">
        <v>660</v>
      </c>
      <c r="GL41" s="252">
        <v>2</v>
      </c>
      <c r="GM41" s="252" t="s">
        <v>3085</v>
      </c>
      <c r="GN41" s="252" t="s">
        <v>2075</v>
      </c>
      <c r="GO41" s="242">
        <v>44165</v>
      </c>
      <c r="GP41" s="250" t="s">
        <v>5425</v>
      </c>
      <c r="GQ41" s="250">
        <v>0</v>
      </c>
      <c r="GR41" s="250" t="s">
        <v>3625</v>
      </c>
      <c r="GS41" s="250" t="s">
        <v>660</v>
      </c>
      <c r="GT41" s="250">
        <v>2</v>
      </c>
      <c r="GU41" s="250" t="s">
        <v>3085</v>
      </c>
      <c r="GV41" s="250" t="s">
        <v>2075</v>
      </c>
      <c r="GW41" s="251">
        <v>44165</v>
      </c>
      <c r="GX41" s="249" t="s">
        <v>5426</v>
      </c>
      <c r="GY41" s="252">
        <v>0</v>
      </c>
      <c r="GZ41" s="252" t="s">
        <v>3625</v>
      </c>
      <c r="HA41" s="252" t="s">
        <v>660</v>
      </c>
      <c r="HB41" s="252">
        <v>2</v>
      </c>
      <c r="HC41" s="252" t="s">
        <v>3085</v>
      </c>
      <c r="HD41" s="252" t="s">
        <v>2075</v>
      </c>
      <c r="HE41" s="242">
        <v>44165</v>
      </c>
      <c r="HF41" s="250" t="s">
        <v>5427</v>
      </c>
      <c r="HG41" s="250">
        <v>0</v>
      </c>
      <c r="HH41" s="250" t="s">
        <v>3625</v>
      </c>
      <c r="HI41" s="250" t="s">
        <v>660</v>
      </c>
      <c r="HJ41" s="250">
        <v>2</v>
      </c>
      <c r="HK41" s="250" t="s">
        <v>3085</v>
      </c>
      <c r="HL41" s="250" t="s">
        <v>2075</v>
      </c>
      <c r="HM41" s="251">
        <v>44165</v>
      </c>
      <c r="HN41" s="249" t="s">
        <v>5428</v>
      </c>
      <c r="HO41" s="252">
        <v>2</v>
      </c>
      <c r="HP41" s="252" t="s">
        <v>3625</v>
      </c>
      <c r="HQ41" s="252" t="s">
        <v>660</v>
      </c>
      <c r="HR41" s="252">
        <v>2</v>
      </c>
      <c r="HS41" s="252" t="s">
        <v>3085</v>
      </c>
      <c r="HT41" s="252" t="s">
        <v>2075</v>
      </c>
      <c r="HU41" s="242">
        <v>44165</v>
      </c>
      <c r="HV41" s="250" t="s">
        <v>5429</v>
      </c>
      <c r="HW41" s="250">
        <v>0</v>
      </c>
      <c r="HX41" s="250" t="s">
        <v>3625</v>
      </c>
      <c r="HY41" s="250" t="s">
        <v>660</v>
      </c>
      <c r="HZ41" s="250">
        <v>2</v>
      </c>
      <c r="IA41" s="250" t="s">
        <v>3085</v>
      </c>
      <c r="IB41" s="250" t="s">
        <v>2075</v>
      </c>
      <c r="IC41" s="251">
        <v>44165</v>
      </c>
      <c r="ID41" s="249" t="s">
        <v>5430</v>
      </c>
      <c r="IE41" s="252">
        <v>1</v>
      </c>
      <c r="IF41" s="252" t="s">
        <v>3625</v>
      </c>
      <c r="IG41" s="252" t="s">
        <v>660</v>
      </c>
      <c r="IH41" s="252">
        <v>2</v>
      </c>
      <c r="II41" s="252" t="s">
        <v>3085</v>
      </c>
      <c r="IJ41" s="252" t="s">
        <v>2075</v>
      </c>
      <c r="IK41" s="242">
        <v>44165</v>
      </c>
      <c r="IL41" s="250" t="s">
        <v>5431</v>
      </c>
      <c r="IM41" s="250">
        <v>0</v>
      </c>
      <c r="IN41" s="250" t="s">
        <v>3625</v>
      </c>
      <c r="IO41" s="250" t="s">
        <v>660</v>
      </c>
      <c r="IP41" s="250">
        <v>2</v>
      </c>
      <c r="IQ41" s="250" t="s">
        <v>3085</v>
      </c>
      <c r="IR41" s="250" t="s">
        <v>2075</v>
      </c>
      <c r="IS41" s="251">
        <v>44165</v>
      </c>
    </row>
    <row r="42" spans="1:253" s="11" customFormat="1" ht="13.2" x14ac:dyDescent="0.25">
      <c r="A42" s="11" t="str">
        <f>Lists!B:B</f>
        <v>Syrian Refugee Crisis in Egypt</v>
      </c>
      <c r="B42" s="11" t="str">
        <f>Lists!F:F</f>
        <v>International displacement</v>
      </c>
      <c r="C42" s="11" t="str">
        <f>Lists!C:C</f>
        <v>EGY002</v>
      </c>
      <c r="D42" s="11" t="str">
        <f>Lists!A:A</f>
        <v>Egypt</v>
      </c>
      <c r="E42" s="11" t="str">
        <f>Lists!D:D</f>
        <v>EGY</v>
      </c>
      <c r="F42" s="11" t="s">
        <v>5432</v>
      </c>
      <c r="G42" s="240">
        <v>100388000</v>
      </c>
      <c r="H42" s="241" t="s">
        <v>2261</v>
      </c>
      <c r="I42" s="241" t="s">
        <v>660</v>
      </c>
      <c r="J42" s="241">
        <v>2</v>
      </c>
      <c r="K42" s="241" t="s">
        <v>2285</v>
      </c>
      <c r="L42" s="241" t="s">
        <v>2272</v>
      </c>
      <c r="M42" s="242">
        <v>43950</v>
      </c>
      <c r="N42" s="249" t="s">
        <v>5433</v>
      </c>
      <c r="O42" s="244">
        <v>91071.77</v>
      </c>
      <c r="P42" s="244" t="s">
        <v>2262</v>
      </c>
      <c r="Q42" s="244" t="s">
        <v>660</v>
      </c>
      <c r="R42" s="244">
        <v>2</v>
      </c>
      <c r="S42" s="244" t="s">
        <v>2286</v>
      </c>
      <c r="T42" s="244" t="s">
        <v>2273</v>
      </c>
      <c r="U42" s="245">
        <v>43950</v>
      </c>
      <c r="V42" s="249" t="s">
        <v>5434</v>
      </c>
      <c r="W42" s="241">
        <v>21884000</v>
      </c>
      <c r="X42" s="241" t="s">
        <v>2400</v>
      </c>
      <c r="Y42" s="241" t="s">
        <v>659</v>
      </c>
      <c r="Z42" s="241">
        <v>3</v>
      </c>
      <c r="AA42" s="241" t="s">
        <v>2408</v>
      </c>
      <c r="AB42" s="241" t="s">
        <v>2404</v>
      </c>
      <c r="AC42" s="242">
        <v>43992</v>
      </c>
      <c r="AD42" s="249" t="s">
        <v>5435</v>
      </c>
      <c r="AE42" s="246">
        <v>3157000</v>
      </c>
      <c r="AF42" s="246" t="s">
        <v>2401</v>
      </c>
      <c r="AG42" s="246" t="s">
        <v>660</v>
      </c>
      <c r="AH42" s="246">
        <v>2</v>
      </c>
      <c r="AI42" s="246" t="s">
        <v>2409</v>
      </c>
      <c r="AJ42" s="246" t="s">
        <v>2405</v>
      </c>
      <c r="AK42" s="247">
        <v>43992</v>
      </c>
      <c r="AL42" s="249" t="s">
        <v>5436</v>
      </c>
      <c r="AM42" s="241">
        <v>503000</v>
      </c>
      <c r="AN42" s="241" t="s">
        <v>2402</v>
      </c>
      <c r="AO42" s="241" t="s">
        <v>660</v>
      </c>
      <c r="AP42" s="241">
        <v>2</v>
      </c>
      <c r="AQ42" s="241" t="s">
        <v>2410</v>
      </c>
      <c r="AR42" s="241" t="s">
        <v>2406</v>
      </c>
      <c r="AS42" s="242">
        <v>43992</v>
      </c>
      <c r="AT42" s="250" t="s">
        <v>5437</v>
      </c>
      <c r="AU42" s="246" t="s">
        <v>446</v>
      </c>
      <c r="AV42" s="246" t="s">
        <v>446</v>
      </c>
      <c r="AW42" s="246" t="s">
        <v>446</v>
      </c>
      <c r="AX42" s="246" t="s">
        <v>446</v>
      </c>
      <c r="AY42" s="246" t="s">
        <v>869</v>
      </c>
      <c r="AZ42" s="246" t="s">
        <v>446</v>
      </c>
      <c r="BA42" s="247">
        <v>43950</v>
      </c>
      <c r="BB42" s="249" t="s">
        <v>5438</v>
      </c>
      <c r="BC42" s="241" t="s">
        <v>446</v>
      </c>
      <c r="BD42" s="241" t="s">
        <v>446</v>
      </c>
      <c r="BE42" s="241" t="s">
        <v>446</v>
      </c>
      <c r="BF42" s="241" t="s">
        <v>446</v>
      </c>
      <c r="BG42" s="241" t="s">
        <v>869</v>
      </c>
      <c r="BH42" s="241" t="s">
        <v>446</v>
      </c>
      <c r="BI42" s="242">
        <v>43950</v>
      </c>
      <c r="BJ42" s="250" t="s">
        <v>5439</v>
      </c>
      <c r="BK42" s="250">
        <v>257</v>
      </c>
      <c r="BL42" s="250" t="s">
        <v>3695</v>
      </c>
      <c r="BM42" s="250" t="s">
        <v>660</v>
      </c>
      <c r="BN42" s="250">
        <v>2</v>
      </c>
      <c r="BO42" s="250" t="s">
        <v>3756</v>
      </c>
      <c r="BP42" s="246" t="s">
        <v>868</v>
      </c>
      <c r="BQ42" s="251">
        <v>44164</v>
      </c>
      <c r="BR42" s="249" t="s">
        <v>5440</v>
      </c>
      <c r="BS42" s="252" t="s">
        <v>446</v>
      </c>
      <c r="BT42" s="252" t="s">
        <v>446</v>
      </c>
      <c r="BU42" s="252" t="s">
        <v>446</v>
      </c>
      <c r="BV42" s="252" t="s">
        <v>446</v>
      </c>
      <c r="BW42" s="252" t="s">
        <v>869</v>
      </c>
      <c r="BX42" s="252" t="s">
        <v>446</v>
      </c>
      <c r="BY42" s="242">
        <v>43950</v>
      </c>
      <c r="BZ42" s="250" t="s">
        <v>5441</v>
      </c>
      <c r="CA42" s="250" t="s">
        <v>446</v>
      </c>
      <c r="CB42" s="250" t="s">
        <v>446</v>
      </c>
      <c r="CC42" s="250" t="s">
        <v>446</v>
      </c>
      <c r="CD42" s="250" t="s">
        <v>446</v>
      </c>
      <c r="CE42" s="250" t="s">
        <v>869</v>
      </c>
      <c r="CF42" s="250" t="s">
        <v>446</v>
      </c>
      <c r="CG42" s="251">
        <v>43950</v>
      </c>
      <c r="CH42" s="249" t="s">
        <v>5442</v>
      </c>
      <c r="CI42" s="250" t="e">
        <v>#N/A</v>
      </c>
      <c r="CJ42" s="250" t="e">
        <v>#N/A</v>
      </c>
      <c r="CK42" s="250" t="e">
        <v>#N/A</v>
      </c>
      <c r="CL42" s="250" t="e">
        <v>#N/A</v>
      </c>
      <c r="CM42" s="250" t="e">
        <v>#N/A</v>
      </c>
      <c r="CN42" s="250" t="e">
        <v>#N/A</v>
      </c>
      <c r="CO42" s="253" t="e">
        <v>#N/A</v>
      </c>
      <c r="CP42" s="250" t="s">
        <v>5443</v>
      </c>
      <c r="CQ42" s="252" t="s">
        <v>446</v>
      </c>
      <c r="CR42" s="252" t="s">
        <v>446</v>
      </c>
      <c r="CS42" s="252" t="s">
        <v>446</v>
      </c>
      <c r="CT42" s="252" t="s">
        <v>446</v>
      </c>
      <c r="CU42" s="252" t="s">
        <v>869</v>
      </c>
      <c r="CV42" s="252" t="s">
        <v>446</v>
      </c>
      <c r="CW42" s="242">
        <v>43950</v>
      </c>
      <c r="CX42" s="250" t="s">
        <v>5444</v>
      </c>
      <c r="CY42" s="246">
        <v>124000</v>
      </c>
      <c r="CZ42" s="246" t="s">
        <v>2403</v>
      </c>
      <c r="DA42" s="246" t="s">
        <v>660</v>
      </c>
      <c r="DB42" s="246">
        <v>2</v>
      </c>
      <c r="DC42" s="246" t="s">
        <v>2411</v>
      </c>
      <c r="DD42" s="246" t="s">
        <v>2407</v>
      </c>
      <c r="DE42" s="248">
        <v>43992</v>
      </c>
      <c r="DF42" s="249" t="s">
        <v>5445</v>
      </c>
      <c r="DG42" s="241">
        <v>18731000</v>
      </c>
      <c r="DH42" s="252" t="s">
        <v>2403</v>
      </c>
      <c r="DI42" s="252" t="s">
        <v>660</v>
      </c>
      <c r="DJ42" s="252">
        <v>2</v>
      </c>
      <c r="DK42" s="252" t="s">
        <v>2411</v>
      </c>
      <c r="DL42" s="252" t="s">
        <v>2407</v>
      </c>
      <c r="DM42" s="242">
        <v>43992</v>
      </c>
      <c r="DN42" s="250" t="s">
        <v>5446</v>
      </c>
      <c r="DO42" s="246">
        <v>3030000</v>
      </c>
      <c r="DP42" s="250" t="s">
        <v>2403</v>
      </c>
      <c r="DQ42" s="250" t="s">
        <v>660</v>
      </c>
      <c r="DR42" s="250">
        <v>2</v>
      </c>
      <c r="DS42" s="250" t="s">
        <v>2411</v>
      </c>
      <c r="DT42" s="250" t="s">
        <v>2407</v>
      </c>
      <c r="DU42" s="251">
        <v>43992</v>
      </c>
      <c r="DV42" s="249" t="s">
        <v>5447</v>
      </c>
      <c r="DW42" s="241">
        <v>37000</v>
      </c>
      <c r="DX42" s="252" t="s">
        <v>2403</v>
      </c>
      <c r="DY42" s="252" t="s">
        <v>660</v>
      </c>
      <c r="DZ42" s="252">
        <v>2</v>
      </c>
      <c r="EA42" s="252" t="s">
        <v>2411</v>
      </c>
      <c r="EB42" s="252" t="s">
        <v>2407</v>
      </c>
      <c r="EC42" s="242">
        <v>43992</v>
      </c>
      <c r="ED42" s="250" t="s">
        <v>5448</v>
      </c>
      <c r="EE42" s="246">
        <v>87000</v>
      </c>
      <c r="EF42" s="250" t="s">
        <v>2403</v>
      </c>
      <c r="EG42" s="250" t="s">
        <v>660</v>
      </c>
      <c r="EH42" s="250">
        <v>2</v>
      </c>
      <c r="EI42" s="250" t="s">
        <v>2411</v>
      </c>
      <c r="EJ42" s="250" t="s">
        <v>2407</v>
      </c>
      <c r="EK42" s="251">
        <v>43992</v>
      </c>
      <c r="EL42" s="249" t="s">
        <v>5449</v>
      </c>
      <c r="EM42" s="241">
        <v>0</v>
      </c>
      <c r="EN42" s="252" t="s">
        <v>2263</v>
      </c>
      <c r="EO42" s="252" t="s">
        <v>661</v>
      </c>
      <c r="EP42" s="252">
        <v>1</v>
      </c>
      <c r="EQ42" s="252" t="s">
        <v>2287</v>
      </c>
      <c r="ER42" s="252" t="s">
        <v>2274</v>
      </c>
      <c r="ES42" s="242">
        <v>43950</v>
      </c>
      <c r="ET42" s="250" t="s">
        <v>5450</v>
      </c>
      <c r="EU42" s="250">
        <v>257</v>
      </c>
      <c r="EV42" s="250" t="s">
        <v>3744</v>
      </c>
      <c r="EW42" s="250" t="s">
        <v>660</v>
      </c>
      <c r="EX42" s="250">
        <v>2</v>
      </c>
      <c r="EY42" s="250" t="s">
        <v>3756</v>
      </c>
      <c r="EZ42" s="250" t="s">
        <v>868</v>
      </c>
      <c r="FA42" s="251">
        <v>44164</v>
      </c>
      <c r="FB42" s="249" t="s">
        <v>5451</v>
      </c>
      <c r="FC42" s="252">
        <v>2</v>
      </c>
      <c r="FD42" s="252">
        <v>0</v>
      </c>
      <c r="FE42" s="252" t="s">
        <v>660</v>
      </c>
      <c r="FF42" s="252">
        <v>2</v>
      </c>
      <c r="FG42" s="252" t="s">
        <v>870</v>
      </c>
      <c r="FH42" s="252">
        <v>0</v>
      </c>
      <c r="FI42" s="242">
        <v>43507</v>
      </c>
      <c r="FJ42" s="249" t="s">
        <v>5452</v>
      </c>
      <c r="FK42" s="250" t="s">
        <v>446</v>
      </c>
      <c r="FL42" s="250">
        <v>0</v>
      </c>
      <c r="FM42" s="250" t="s">
        <v>446</v>
      </c>
      <c r="FN42" s="250" t="s">
        <v>446</v>
      </c>
      <c r="FO42" s="250">
        <v>0</v>
      </c>
      <c r="FP42" s="246">
        <v>0</v>
      </c>
      <c r="FQ42" s="247">
        <v>43507</v>
      </c>
      <c r="FR42" s="249" t="s">
        <v>5453</v>
      </c>
      <c r="FS42" s="252" t="s">
        <v>446</v>
      </c>
      <c r="FT42" s="252">
        <v>0</v>
      </c>
      <c r="FU42" s="252" t="s">
        <v>446</v>
      </c>
      <c r="FV42" s="252" t="s">
        <v>446</v>
      </c>
      <c r="FW42" s="252">
        <v>0</v>
      </c>
      <c r="FX42" s="252">
        <v>0</v>
      </c>
      <c r="FY42" s="242">
        <v>43507</v>
      </c>
      <c r="FZ42" s="250" t="s">
        <v>5454</v>
      </c>
      <c r="GA42" s="250">
        <v>1</v>
      </c>
      <c r="GB42" s="250" t="s">
        <v>3625</v>
      </c>
      <c r="GC42" s="250" t="s">
        <v>660</v>
      </c>
      <c r="GD42" s="250">
        <v>2</v>
      </c>
      <c r="GE42" s="250" t="s">
        <v>3085</v>
      </c>
      <c r="GF42" s="250" t="s">
        <v>2075</v>
      </c>
      <c r="GG42" s="251">
        <v>44164</v>
      </c>
      <c r="GH42" s="249" t="s">
        <v>5455</v>
      </c>
      <c r="GI42" s="252">
        <v>1</v>
      </c>
      <c r="GJ42" s="252" t="s">
        <v>3625</v>
      </c>
      <c r="GK42" s="252" t="s">
        <v>660</v>
      </c>
      <c r="GL42" s="252">
        <v>2</v>
      </c>
      <c r="GM42" s="252" t="s">
        <v>3085</v>
      </c>
      <c r="GN42" s="252" t="s">
        <v>2075</v>
      </c>
      <c r="GO42" s="242">
        <v>44164</v>
      </c>
      <c r="GP42" s="250" t="s">
        <v>5456</v>
      </c>
      <c r="GQ42" s="250">
        <v>0</v>
      </c>
      <c r="GR42" s="250" t="s">
        <v>3625</v>
      </c>
      <c r="GS42" s="250" t="s">
        <v>660</v>
      </c>
      <c r="GT42" s="250">
        <v>2</v>
      </c>
      <c r="GU42" s="250" t="s">
        <v>3085</v>
      </c>
      <c r="GV42" s="250" t="s">
        <v>2075</v>
      </c>
      <c r="GW42" s="251">
        <v>44164</v>
      </c>
      <c r="GX42" s="249" t="s">
        <v>5457</v>
      </c>
      <c r="GY42" s="252">
        <v>0</v>
      </c>
      <c r="GZ42" s="252" t="s">
        <v>3625</v>
      </c>
      <c r="HA42" s="252" t="s">
        <v>660</v>
      </c>
      <c r="HB42" s="252">
        <v>2</v>
      </c>
      <c r="HC42" s="252" t="s">
        <v>3085</v>
      </c>
      <c r="HD42" s="252" t="s">
        <v>2075</v>
      </c>
      <c r="HE42" s="242">
        <v>44164</v>
      </c>
      <c r="HF42" s="250" t="s">
        <v>5458</v>
      </c>
      <c r="HG42" s="250">
        <v>0</v>
      </c>
      <c r="HH42" s="250" t="s">
        <v>3625</v>
      </c>
      <c r="HI42" s="250" t="s">
        <v>660</v>
      </c>
      <c r="HJ42" s="250">
        <v>2</v>
      </c>
      <c r="HK42" s="250" t="s">
        <v>3085</v>
      </c>
      <c r="HL42" s="250" t="s">
        <v>2075</v>
      </c>
      <c r="HM42" s="251">
        <v>44164</v>
      </c>
      <c r="HN42" s="249" t="s">
        <v>5459</v>
      </c>
      <c r="HO42" s="252">
        <v>0</v>
      </c>
      <c r="HP42" s="252" t="s">
        <v>3625</v>
      </c>
      <c r="HQ42" s="252" t="s">
        <v>660</v>
      </c>
      <c r="HR42" s="252">
        <v>2</v>
      </c>
      <c r="HS42" s="252" t="s">
        <v>3085</v>
      </c>
      <c r="HT42" s="252" t="s">
        <v>2075</v>
      </c>
      <c r="HU42" s="242">
        <v>44164</v>
      </c>
      <c r="HV42" s="250" t="s">
        <v>5460</v>
      </c>
      <c r="HW42" s="250">
        <v>1</v>
      </c>
      <c r="HX42" s="250" t="s">
        <v>3625</v>
      </c>
      <c r="HY42" s="250" t="s">
        <v>660</v>
      </c>
      <c r="HZ42" s="250">
        <v>2</v>
      </c>
      <c r="IA42" s="250" t="s">
        <v>3085</v>
      </c>
      <c r="IB42" s="250" t="s">
        <v>2075</v>
      </c>
      <c r="IC42" s="251">
        <v>44164</v>
      </c>
      <c r="ID42" s="249" t="s">
        <v>5461</v>
      </c>
      <c r="IE42" s="252">
        <v>1</v>
      </c>
      <c r="IF42" s="252" t="s">
        <v>3625</v>
      </c>
      <c r="IG42" s="252" t="s">
        <v>660</v>
      </c>
      <c r="IH42" s="252">
        <v>2</v>
      </c>
      <c r="II42" s="252" t="s">
        <v>3085</v>
      </c>
      <c r="IJ42" s="252" t="s">
        <v>2075</v>
      </c>
      <c r="IK42" s="242">
        <v>44164</v>
      </c>
      <c r="IL42" s="250" t="s">
        <v>5462</v>
      </c>
      <c r="IM42" s="250">
        <v>1</v>
      </c>
      <c r="IN42" s="250" t="s">
        <v>3625</v>
      </c>
      <c r="IO42" s="250" t="s">
        <v>660</v>
      </c>
      <c r="IP42" s="250">
        <v>2</v>
      </c>
      <c r="IQ42" s="250" t="s">
        <v>3085</v>
      </c>
      <c r="IR42" s="250" t="s">
        <v>2075</v>
      </c>
      <c r="IS42" s="251">
        <v>44164</v>
      </c>
    </row>
    <row r="43" spans="1:253" s="11" customFormat="1" ht="13.2" x14ac:dyDescent="0.25">
      <c r="A43" s="11" t="str">
        <f>Lists!B:B</f>
        <v>Complex crisis in El Salvador</v>
      </c>
      <c r="B43" s="11" t="str">
        <f>Lists!F:F</f>
        <v>Complex crisis</v>
      </c>
      <c r="C43" s="11" t="str">
        <f>Lists!C:C</f>
        <v>SLV001</v>
      </c>
      <c r="D43" s="11" t="str">
        <f>Lists!A:A</f>
        <v>El Salvador</v>
      </c>
      <c r="E43" s="11" t="str">
        <f>Lists!D:D</f>
        <v>SLV</v>
      </c>
      <c r="F43" s="11" t="s">
        <v>5463</v>
      </c>
      <c r="G43" s="240">
        <v>6700000</v>
      </c>
      <c r="H43" s="241" t="s">
        <v>3091</v>
      </c>
      <c r="I43" s="241" t="s">
        <v>661</v>
      </c>
      <c r="J43" s="241">
        <v>1</v>
      </c>
      <c r="K43" s="241" t="s">
        <v>3248</v>
      </c>
      <c r="L43" s="241" t="s">
        <v>3247</v>
      </c>
      <c r="M43" s="242">
        <v>44110</v>
      </c>
      <c r="N43" s="249" t="s">
        <v>5464</v>
      </c>
      <c r="O43" s="244">
        <v>20720</v>
      </c>
      <c r="P43" s="244" t="s">
        <v>3151</v>
      </c>
      <c r="Q43" s="244" t="s">
        <v>661</v>
      </c>
      <c r="R43" s="244">
        <v>1</v>
      </c>
      <c r="S43" s="244" t="s">
        <v>2313</v>
      </c>
      <c r="T43" s="244" t="s">
        <v>949</v>
      </c>
      <c r="U43" s="245">
        <v>44111</v>
      </c>
      <c r="V43" s="249" t="s">
        <v>5465</v>
      </c>
      <c r="W43" s="241">
        <v>6700000</v>
      </c>
      <c r="X43" s="241" t="s">
        <v>3091</v>
      </c>
      <c r="Y43" s="241" t="s">
        <v>661</v>
      </c>
      <c r="Z43" s="241">
        <v>1</v>
      </c>
      <c r="AA43" s="241" t="s">
        <v>2314</v>
      </c>
      <c r="AB43" s="241" t="s">
        <v>3247</v>
      </c>
      <c r="AC43" s="242">
        <v>44110</v>
      </c>
      <c r="AD43" s="249" t="s">
        <v>5466</v>
      </c>
      <c r="AE43" s="246">
        <v>1400000</v>
      </c>
      <c r="AF43" s="246" t="s">
        <v>3091</v>
      </c>
      <c r="AG43" s="246" t="s">
        <v>660</v>
      </c>
      <c r="AH43" s="246">
        <v>2</v>
      </c>
      <c r="AI43" s="246" t="s">
        <v>3249</v>
      </c>
      <c r="AJ43" s="246" t="s">
        <v>3247</v>
      </c>
      <c r="AK43" s="247">
        <v>44110</v>
      </c>
      <c r="AL43" s="249" t="s">
        <v>5467</v>
      </c>
      <c r="AM43" s="241">
        <v>454000</v>
      </c>
      <c r="AN43" s="241" t="s">
        <v>1432</v>
      </c>
      <c r="AO43" s="241" t="s">
        <v>660</v>
      </c>
      <c r="AP43" s="241">
        <v>2</v>
      </c>
      <c r="AQ43" s="241" t="s">
        <v>3251</v>
      </c>
      <c r="AR43" s="241" t="s">
        <v>3250</v>
      </c>
      <c r="AS43" s="242">
        <v>44110</v>
      </c>
      <c r="AT43" s="250" t="s">
        <v>5468</v>
      </c>
      <c r="AU43" s="246" t="s">
        <v>446</v>
      </c>
      <c r="AV43" s="246">
        <v>0</v>
      </c>
      <c r="AW43" s="246" t="s">
        <v>660</v>
      </c>
      <c r="AX43" s="246">
        <v>2</v>
      </c>
      <c r="AY43" s="246">
        <v>0</v>
      </c>
      <c r="AZ43" s="246">
        <v>0</v>
      </c>
      <c r="BA43" s="247">
        <v>43509</v>
      </c>
      <c r="BB43" s="249" t="s">
        <v>5469</v>
      </c>
      <c r="BC43" s="241">
        <v>2304</v>
      </c>
      <c r="BD43" s="241" t="s">
        <v>3092</v>
      </c>
      <c r="BE43" s="241" t="s">
        <v>660</v>
      </c>
      <c r="BF43" s="241">
        <v>2</v>
      </c>
      <c r="BG43" s="241" t="s">
        <v>3252</v>
      </c>
      <c r="BH43" s="241" t="s">
        <v>1644</v>
      </c>
      <c r="BI43" s="242">
        <v>44110</v>
      </c>
      <c r="BJ43" s="250" t="s">
        <v>5470</v>
      </c>
      <c r="BK43" s="250">
        <v>663</v>
      </c>
      <c r="BL43" s="250" t="s">
        <v>3093</v>
      </c>
      <c r="BM43" s="250" t="s">
        <v>659</v>
      </c>
      <c r="BN43" s="250">
        <v>3</v>
      </c>
      <c r="BO43" s="250" t="s">
        <v>3989</v>
      </c>
      <c r="BP43" s="246" t="s">
        <v>1837</v>
      </c>
      <c r="BQ43" s="251">
        <v>44165</v>
      </c>
      <c r="BR43" s="249" t="s">
        <v>5471</v>
      </c>
      <c r="BS43" s="252" t="s">
        <v>446</v>
      </c>
      <c r="BT43" s="252">
        <v>0</v>
      </c>
      <c r="BU43" s="252" t="s">
        <v>660</v>
      </c>
      <c r="BV43" s="252">
        <v>2</v>
      </c>
      <c r="BW43" s="252">
        <v>0</v>
      </c>
      <c r="BX43" s="252">
        <v>0</v>
      </c>
      <c r="BY43" s="242">
        <v>43509</v>
      </c>
      <c r="BZ43" s="250" t="s">
        <v>5472</v>
      </c>
      <c r="CA43" s="250" t="s">
        <v>446</v>
      </c>
      <c r="CB43" s="250">
        <v>0</v>
      </c>
      <c r="CC43" s="250" t="s">
        <v>446</v>
      </c>
      <c r="CD43" s="250" t="s">
        <v>446</v>
      </c>
      <c r="CE43" s="250">
        <v>0</v>
      </c>
      <c r="CF43" s="250">
        <v>0</v>
      </c>
      <c r="CG43" s="251">
        <v>43509</v>
      </c>
      <c r="CH43" s="249" t="s">
        <v>5473</v>
      </c>
      <c r="CI43" s="250" t="e">
        <v>#N/A</v>
      </c>
      <c r="CJ43" s="250" t="e">
        <v>#N/A</v>
      </c>
      <c r="CK43" s="250" t="e">
        <v>#N/A</v>
      </c>
      <c r="CL43" s="250" t="e">
        <v>#N/A</v>
      </c>
      <c r="CM43" s="250" t="e">
        <v>#N/A</v>
      </c>
      <c r="CN43" s="250" t="e">
        <v>#N/A</v>
      </c>
      <c r="CO43" s="253" t="e">
        <v>#N/A</v>
      </c>
      <c r="CP43" s="250" t="s">
        <v>5474</v>
      </c>
      <c r="CQ43" s="252" t="s">
        <v>446</v>
      </c>
      <c r="CR43" s="252" t="s">
        <v>446</v>
      </c>
      <c r="CS43" s="252" t="s">
        <v>446</v>
      </c>
      <c r="CT43" s="252" t="s">
        <v>446</v>
      </c>
      <c r="CU43" s="252" t="s">
        <v>1603</v>
      </c>
      <c r="CV43" s="252" t="s">
        <v>1604</v>
      </c>
      <c r="CW43" s="242">
        <v>43731</v>
      </c>
      <c r="CX43" s="250" t="s">
        <v>5475</v>
      </c>
      <c r="CY43" s="246">
        <v>643000</v>
      </c>
      <c r="CZ43" s="246" t="s">
        <v>3094</v>
      </c>
      <c r="DA43" s="246" t="s">
        <v>660</v>
      </c>
      <c r="DB43" s="246">
        <v>2</v>
      </c>
      <c r="DC43" s="246" t="s">
        <v>3256</v>
      </c>
      <c r="DD43" s="246" t="s">
        <v>3255</v>
      </c>
      <c r="DE43" s="248">
        <v>44110</v>
      </c>
      <c r="DF43" s="249" t="s">
        <v>5476</v>
      </c>
      <c r="DG43" s="241">
        <v>5300000</v>
      </c>
      <c r="DH43" s="252" t="s">
        <v>3094</v>
      </c>
      <c r="DI43" s="252" t="s">
        <v>660</v>
      </c>
      <c r="DJ43" s="252">
        <v>2</v>
      </c>
      <c r="DK43" s="252" t="s">
        <v>3256</v>
      </c>
      <c r="DL43" s="252" t="s">
        <v>3255</v>
      </c>
      <c r="DM43" s="242">
        <v>44110</v>
      </c>
      <c r="DN43" s="250" t="s">
        <v>5477</v>
      </c>
      <c r="DO43" s="246">
        <v>757000</v>
      </c>
      <c r="DP43" s="250" t="s">
        <v>3094</v>
      </c>
      <c r="DQ43" s="250" t="s">
        <v>660</v>
      </c>
      <c r="DR43" s="250">
        <v>2</v>
      </c>
      <c r="DS43" s="250" t="s">
        <v>3256</v>
      </c>
      <c r="DT43" s="250" t="s">
        <v>3255</v>
      </c>
      <c r="DU43" s="251">
        <v>44110</v>
      </c>
      <c r="DV43" s="249" t="s">
        <v>5478</v>
      </c>
      <c r="DW43" s="241">
        <v>580000</v>
      </c>
      <c r="DX43" s="252" t="s">
        <v>3094</v>
      </c>
      <c r="DY43" s="252" t="s">
        <v>660</v>
      </c>
      <c r="DZ43" s="252">
        <v>2</v>
      </c>
      <c r="EA43" s="252" t="s">
        <v>3256</v>
      </c>
      <c r="EB43" s="252" t="s">
        <v>3255</v>
      </c>
      <c r="EC43" s="242">
        <v>44110</v>
      </c>
      <c r="ED43" s="250" t="s">
        <v>5479</v>
      </c>
      <c r="EE43" s="246">
        <v>63000</v>
      </c>
      <c r="EF43" s="250" t="s">
        <v>3094</v>
      </c>
      <c r="EG43" s="250" t="s">
        <v>660</v>
      </c>
      <c r="EH43" s="250">
        <v>2</v>
      </c>
      <c r="EI43" s="250" t="s">
        <v>3256</v>
      </c>
      <c r="EJ43" s="250" t="s">
        <v>3255</v>
      </c>
      <c r="EK43" s="251">
        <v>44110</v>
      </c>
      <c r="EL43" s="249" t="s">
        <v>5480</v>
      </c>
      <c r="EM43" s="241">
        <v>0</v>
      </c>
      <c r="EN43" s="252" t="s">
        <v>3094</v>
      </c>
      <c r="EO43" s="252" t="s">
        <v>660</v>
      </c>
      <c r="EP43" s="252">
        <v>2</v>
      </c>
      <c r="EQ43" s="252" t="s">
        <v>3256</v>
      </c>
      <c r="ER43" s="252" t="s">
        <v>3255</v>
      </c>
      <c r="ES43" s="242">
        <v>44110</v>
      </c>
      <c r="ET43" s="250" t="s">
        <v>5481</v>
      </c>
      <c r="EU43" s="250">
        <v>399</v>
      </c>
      <c r="EV43" s="250" t="s">
        <v>3093</v>
      </c>
      <c r="EW43" s="250" t="s">
        <v>659</v>
      </c>
      <c r="EX43" s="250">
        <v>3</v>
      </c>
      <c r="EY43" s="250" t="s">
        <v>3254</v>
      </c>
      <c r="EZ43" s="250" t="s">
        <v>3253</v>
      </c>
      <c r="FA43" s="251">
        <v>44110</v>
      </c>
      <c r="FB43" s="249" t="s">
        <v>5482</v>
      </c>
      <c r="FC43" s="252">
        <v>3</v>
      </c>
      <c r="FD43" s="252">
        <v>0</v>
      </c>
      <c r="FE43" s="252" t="s">
        <v>660</v>
      </c>
      <c r="FF43" s="252">
        <v>2</v>
      </c>
      <c r="FG43" s="252" t="s">
        <v>952</v>
      </c>
      <c r="FH43" s="252">
        <v>0</v>
      </c>
      <c r="FI43" s="242">
        <v>43509</v>
      </c>
      <c r="FJ43" s="249" t="s">
        <v>5483</v>
      </c>
      <c r="FK43" s="250" t="s">
        <v>446</v>
      </c>
      <c r="FL43" s="250">
        <v>0</v>
      </c>
      <c r="FM43" s="250" t="s">
        <v>660</v>
      </c>
      <c r="FN43" s="250">
        <v>2</v>
      </c>
      <c r="FO43" s="250">
        <v>0</v>
      </c>
      <c r="FP43" s="246">
        <v>0</v>
      </c>
      <c r="FQ43" s="247">
        <v>43509</v>
      </c>
      <c r="FR43" s="249" t="s">
        <v>5484</v>
      </c>
      <c r="FS43" s="252" t="s">
        <v>446</v>
      </c>
      <c r="FT43" s="252">
        <v>0</v>
      </c>
      <c r="FU43" s="252" t="s">
        <v>660</v>
      </c>
      <c r="FV43" s="252">
        <v>2</v>
      </c>
      <c r="FW43" s="252">
        <v>0</v>
      </c>
      <c r="FX43" s="252">
        <v>0</v>
      </c>
      <c r="FY43" s="242">
        <v>43509</v>
      </c>
      <c r="FZ43" s="250" t="s">
        <v>5485</v>
      </c>
      <c r="GA43" s="250">
        <v>0</v>
      </c>
      <c r="GB43" s="250" t="s">
        <v>1634</v>
      </c>
      <c r="GC43" s="250" t="s">
        <v>661</v>
      </c>
      <c r="GD43" s="250">
        <v>1</v>
      </c>
      <c r="GE43" s="250" t="s">
        <v>1665</v>
      </c>
      <c r="GF43" s="250" t="s">
        <v>1666</v>
      </c>
      <c r="GG43" s="251">
        <v>43769</v>
      </c>
      <c r="GH43" s="249" t="s">
        <v>5486</v>
      </c>
      <c r="GI43" s="252">
        <v>2</v>
      </c>
      <c r="GJ43" s="252" t="s">
        <v>1634</v>
      </c>
      <c r="GK43" s="252" t="s">
        <v>661</v>
      </c>
      <c r="GL43" s="252">
        <v>1</v>
      </c>
      <c r="GM43" s="252" t="s">
        <v>1665</v>
      </c>
      <c r="GN43" s="252" t="s">
        <v>1666</v>
      </c>
      <c r="GO43" s="242">
        <v>43769</v>
      </c>
      <c r="GP43" s="250" t="s">
        <v>5487</v>
      </c>
      <c r="GQ43" s="250">
        <v>1</v>
      </c>
      <c r="GR43" s="250" t="s">
        <v>1634</v>
      </c>
      <c r="GS43" s="250" t="s">
        <v>661</v>
      </c>
      <c r="GT43" s="250">
        <v>1</v>
      </c>
      <c r="GU43" s="250" t="s">
        <v>1665</v>
      </c>
      <c r="GV43" s="250" t="s">
        <v>1666</v>
      </c>
      <c r="GW43" s="251">
        <v>43769</v>
      </c>
      <c r="GX43" s="249" t="s">
        <v>5488</v>
      </c>
      <c r="GY43" s="252">
        <v>0</v>
      </c>
      <c r="GZ43" s="252" t="s">
        <v>1634</v>
      </c>
      <c r="HA43" s="252" t="s">
        <v>661</v>
      </c>
      <c r="HB43" s="252">
        <v>1</v>
      </c>
      <c r="HC43" s="252" t="s">
        <v>1665</v>
      </c>
      <c r="HD43" s="252" t="s">
        <v>1666</v>
      </c>
      <c r="HE43" s="242">
        <v>43769</v>
      </c>
      <c r="HF43" s="250" t="s">
        <v>5489</v>
      </c>
      <c r="HG43" s="250">
        <v>0</v>
      </c>
      <c r="HH43" s="250" t="s">
        <v>1634</v>
      </c>
      <c r="HI43" s="250" t="s">
        <v>661</v>
      </c>
      <c r="HJ43" s="250">
        <v>1</v>
      </c>
      <c r="HK43" s="250" t="s">
        <v>1665</v>
      </c>
      <c r="HL43" s="250" t="s">
        <v>1666</v>
      </c>
      <c r="HM43" s="251">
        <v>43769</v>
      </c>
      <c r="HN43" s="249" t="s">
        <v>5490</v>
      </c>
      <c r="HO43" s="252">
        <v>2</v>
      </c>
      <c r="HP43" s="252" t="s">
        <v>1634</v>
      </c>
      <c r="HQ43" s="252" t="s">
        <v>661</v>
      </c>
      <c r="HR43" s="252">
        <v>1</v>
      </c>
      <c r="HS43" s="252" t="s">
        <v>1665</v>
      </c>
      <c r="HT43" s="252" t="s">
        <v>1666</v>
      </c>
      <c r="HU43" s="242">
        <v>43769</v>
      </c>
      <c r="HV43" s="250" t="s">
        <v>5491</v>
      </c>
      <c r="HW43" s="250">
        <v>1</v>
      </c>
      <c r="HX43" s="250" t="s">
        <v>1634</v>
      </c>
      <c r="HY43" s="250" t="s">
        <v>661</v>
      </c>
      <c r="HZ43" s="250">
        <v>1</v>
      </c>
      <c r="IA43" s="250" t="s">
        <v>1665</v>
      </c>
      <c r="IB43" s="250" t="s">
        <v>1666</v>
      </c>
      <c r="IC43" s="251">
        <v>43769</v>
      </c>
      <c r="ID43" s="249" t="s">
        <v>5492</v>
      </c>
      <c r="IE43" s="252">
        <v>0</v>
      </c>
      <c r="IF43" s="252" t="s">
        <v>1634</v>
      </c>
      <c r="IG43" s="252" t="s">
        <v>661</v>
      </c>
      <c r="IH43" s="252">
        <v>1</v>
      </c>
      <c r="II43" s="252" t="s">
        <v>1665</v>
      </c>
      <c r="IJ43" s="252" t="s">
        <v>1666</v>
      </c>
      <c r="IK43" s="242">
        <v>43769</v>
      </c>
      <c r="IL43" s="250" t="s">
        <v>5493</v>
      </c>
      <c r="IM43" s="250">
        <v>2</v>
      </c>
      <c r="IN43" s="250" t="s">
        <v>1634</v>
      </c>
      <c r="IO43" s="250" t="s">
        <v>661</v>
      </c>
      <c r="IP43" s="250">
        <v>1</v>
      </c>
      <c r="IQ43" s="250" t="s">
        <v>1665</v>
      </c>
      <c r="IR43" s="250" t="s">
        <v>1666</v>
      </c>
      <c r="IS43" s="251">
        <v>43769</v>
      </c>
    </row>
    <row r="44" spans="1:253" s="11" customFormat="1" ht="13.2" x14ac:dyDescent="0.25">
      <c r="A44" s="11" t="str">
        <f>Lists!B:B</f>
        <v>Complex crisis in Eritrea</v>
      </c>
      <c r="B44" s="11" t="str">
        <f>Lists!F:F</f>
        <v>Complex crisis</v>
      </c>
      <c r="C44" s="11" t="str">
        <f>Lists!C:C</f>
        <v>ERI001</v>
      </c>
      <c r="D44" s="11" t="str">
        <f>Lists!A:A</f>
        <v>Eritrea</v>
      </c>
      <c r="E44" s="11" t="str">
        <f>Lists!D:D</f>
        <v>ERI</v>
      </c>
      <c r="F44" s="11" t="s">
        <v>5494</v>
      </c>
      <c r="G44" s="240">
        <v>3227000</v>
      </c>
      <c r="H44" s="241" t="s">
        <v>1674</v>
      </c>
      <c r="I44" s="241" t="s">
        <v>660</v>
      </c>
      <c r="J44" s="241">
        <v>2</v>
      </c>
      <c r="K44" s="241" t="s">
        <v>1679</v>
      </c>
      <c r="L44" s="241" t="s">
        <v>1677</v>
      </c>
      <c r="M44" s="242">
        <v>43790</v>
      </c>
      <c r="N44" s="249" t="s">
        <v>5495</v>
      </c>
      <c r="O44" s="244">
        <v>101000</v>
      </c>
      <c r="P44" s="244" t="s">
        <v>3073</v>
      </c>
      <c r="Q44" s="244" t="s">
        <v>660</v>
      </c>
      <c r="R44" s="244">
        <v>2</v>
      </c>
      <c r="S44" s="244" t="s">
        <v>3342</v>
      </c>
      <c r="T44" s="244" t="s">
        <v>3343</v>
      </c>
      <c r="U44" s="245">
        <v>44111</v>
      </c>
      <c r="V44" s="249" t="s">
        <v>5496</v>
      </c>
      <c r="W44" s="241">
        <v>3227000</v>
      </c>
      <c r="X44" s="241" t="s">
        <v>1674</v>
      </c>
      <c r="Y44" s="241" t="s">
        <v>660</v>
      </c>
      <c r="Z44" s="241">
        <v>2</v>
      </c>
      <c r="AA44" s="241" t="s">
        <v>927</v>
      </c>
      <c r="AB44" s="241" t="s">
        <v>1677</v>
      </c>
      <c r="AC44" s="242">
        <v>43790</v>
      </c>
      <c r="AD44" s="249" t="s">
        <v>5497</v>
      </c>
      <c r="AE44" s="246">
        <v>3227000</v>
      </c>
      <c r="AF44" s="246" t="s">
        <v>922</v>
      </c>
      <c r="AG44" s="246" t="s">
        <v>659</v>
      </c>
      <c r="AH44" s="246">
        <v>3</v>
      </c>
      <c r="AI44" s="246" t="s">
        <v>928</v>
      </c>
      <c r="AJ44" s="246" t="s">
        <v>925</v>
      </c>
      <c r="AK44" s="247">
        <v>43790</v>
      </c>
      <c r="AL44" s="249" t="s">
        <v>5498</v>
      </c>
      <c r="AM44" s="241">
        <v>300000</v>
      </c>
      <c r="AN44" s="241" t="s">
        <v>1675</v>
      </c>
      <c r="AO44" s="241" t="s">
        <v>659</v>
      </c>
      <c r="AP44" s="241">
        <v>3</v>
      </c>
      <c r="AQ44" s="241" t="s">
        <v>3752</v>
      </c>
      <c r="AR44" s="241" t="s">
        <v>1678</v>
      </c>
      <c r="AS44" s="242">
        <v>44164</v>
      </c>
      <c r="AT44" s="250" t="s">
        <v>5499</v>
      </c>
      <c r="AU44" s="246" t="s">
        <v>446</v>
      </c>
      <c r="AV44" s="246">
        <v>0</v>
      </c>
      <c r="AW44" s="246" t="s">
        <v>660</v>
      </c>
      <c r="AX44" s="246">
        <v>2</v>
      </c>
      <c r="AY44" s="246" t="s">
        <v>929</v>
      </c>
      <c r="AZ44" s="246">
        <v>0</v>
      </c>
      <c r="BA44" s="247">
        <v>43509</v>
      </c>
      <c r="BB44" s="249" t="s">
        <v>5500</v>
      </c>
      <c r="BC44" s="241" t="s">
        <v>446</v>
      </c>
      <c r="BD44" s="241">
        <v>0</v>
      </c>
      <c r="BE44" s="241" t="s">
        <v>660</v>
      </c>
      <c r="BF44" s="241">
        <v>2</v>
      </c>
      <c r="BG44" s="241" t="s">
        <v>929</v>
      </c>
      <c r="BH44" s="241">
        <v>0</v>
      </c>
      <c r="BI44" s="242">
        <v>43509</v>
      </c>
      <c r="BJ44" s="250" t="s">
        <v>5501</v>
      </c>
      <c r="BK44" s="250">
        <v>0</v>
      </c>
      <c r="BL44" s="250" t="s">
        <v>3695</v>
      </c>
      <c r="BM44" s="250" t="s">
        <v>659</v>
      </c>
      <c r="BN44" s="250">
        <v>3</v>
      </c>
      <c r="BO44" s="250" t="s">
        <v>3753</v>
      </c>
      <c r="BP44" s="246" t="s">
        <v>868</v>
      </c>
      <c r="BQ44" s="251">
        <v>44164</v>
      </c>
      <c r="BR44" s="249" t="s">
        <v>5502</v>
      </c>
      <c r="BS44" s="252" t="s">
        <v>446</v>
      </c>
      <c r="BT44" s="252">
        <v>0</v>
      </c>
      <c r="BU44" s="252" t="s">
        <v>660</v>
      </c>
      <c r="BV44" s="252">
        <v>2</v>
      </c>
      <c r="BW44" s="252" t="s">
        <v>929</v>
      </c>
      <c r="BX44" s="252">
        <v>0</v>
      </c>
      <c r="BY44" s="242">
        <v>43509</v>
      </c>
      <c r="BZ44" s="250" t="s">
        <v>5503</v>
      </c>
      <c r="CA44" s="250" t="s">
        <v>446</v>
      </c>
      <c r="CB44" s="250">
        <v>0</v>
      </c>
      <c r="CC44" s="250" t="s">
        <v>446</v>
      </c>
      <c r="CD44" s="250" t="s">
        <v>446</v>
      </c>
      <c r="CE44" s="250" t="s">
        <v>929</v>
      </c>
      <c r="CF44" s="250">
        <v>0</v>
      </c>
      <c r="CG44" s="251">
        <v>43509</v>
      </c>
      <c r="CH44" s="249" t="s">
        <v>5504</v>
      </c>
      <c r="CI44" s="250" t="e">
        <v>#N/A</v>
      </c>
      <c r="CJ44" s="250" t="e">
        <v>#N/A</v>
      </c>
      <c r="CK44" s="250" t="e">
        <v>#N/A</v>
      </c>
      <c r="CL44" s="250" t="e">
        <v>#N/A</v>
      </c>
      <c r="CM44" s="250" t="e">
        <v>#N/A</v>
      </c>
      <c r="CN44" s="250" t="e">
        <v>#N/A</v>
      </c>
      <c r="CO44" s="253" t="e">
        <v>#N/A</v>
      </c>
      <c r="CP44" s="250" t="s">
        <v>5505</v>
      </c>
      <c r="CQ44" s="252" t="s">
        <v>446</v>
      </c>
      <c r="CR44" s="252" t="s">
        <v>446</v>
      </c>
      <c r="CS44" s="252" t="s">
        <v>446</v>
      </c>
      <c r="CT44" s="252" t="s">
        <v>446</v>
      </c>
      <c r="CU44" s="252" t="s">
        <v>1680</v>
      </c>
      <c r="CV44" s="252" t="s">
        <v>446</v>
      </c>
      <c r="CW44" s="242">
        <v>43790</v>
      </c>
      <c r="CX44" s="250" t="s">
        <v>5506</v>
      </c>
      <c r="CY44" s="246">
        <v>2582000</v>
      </c>
      <c r="CZ44" s="246" t="s">
        <v>923</v>
      </c>
      <c r="DA44" s="246" t="s">
        <v>659</v>
      </c>
      <c r="DB44" s="246">
        <v>3</v>
      </c>
      <c r="DC44" s="246" t="s">
        <v>3755</v>
      </c>
      <c r="DD44" s="246" t="s">
        <v>926</v>
      </c>
      <c r="DE44" s="248">
        <v>44164</v>
      </c>
      <c r="DF44" s="249" t="s">
        <v>5507</v>
      </c>
      <c r="DG44" s="241">
        <v>645000</v>
      </c>
      <c r="DH44" s="252" t="s">
        <v>1676</v>
      </c>
      <c r="DI44" s="252" t="s">
        <v>659</v>
      </c>
      <c r="DJ44" s="252">
        <v>3</v>
      </c>
      <c r="DK44" s="252" t="s">
        <v>3754</v>
      </c>
      <c r="DL44" s="252" t="s">
        <v>924</v>
      </c>
      <c r="DM44" s="242">
        <v>44164</v>
      </c>
      <c r="DN44" s="250" t="s">
        <v>5508</v>
      </c>
      <c r="DO44" s="246">
        <v>0</v>
      </c>
      <c r="DP44" s="250" t="s">
        <v>923</v>
      </c>
      <c r="DQ44" s="250" t="s">
        <v>659</v>
      </c>
      <c r="DR44" s="250">
        <v>3</v>
      </c>
      <c r="DS44" s="250" t="s">
        <v>3755</v>
      </c>
      <c r="DT44" s="250" t="s">
        <v>926</v>
      </c>
      <c r="DU44" s="251">
        <v>44164</v>
      </c>
      <c r="DV44" s="249" t="s">
        <v>5509</v>
      </c>
      <c r="DW44" s="241">
        <v>2582000</v>
      </c>
      <c r="DX44" s="252" t="s">
        <v>923</v>
      </c>
      <c r="DY44" s="252" t="s">
        <v>659</v>
      </c>
      <c r="DZ44" s="252">
        <v>3</v>
      </c>
      <c r="EA44" s="252" t="s">
        <v>3755</v>
      </c>
      <c r="EB44" s="252" t="s">
        <v>926</v>
      </c>
      <c r="EC44" s="242">
        <v>44164</v>
      </c>
      <c r="ED44" s="250" t="s">
        <v>5510</v>
      </c>
      <c r="EE44" s="246">
        <v>0</v>
      </c>
      <c r="EF44" s="250" t="s">
        <v>923</v>
      </c>
      <c r="EG44" s="250" t="s">
        <v>659</v>
      </c>
      <c r="EH44" s="250">
        <v>3</v>
      </c>
      <c r="EI44" s="250" t="s">
        <v>3755</v>
      </c>
      <c r="EJ44" s="250" t="s">
        <v>926</v>
      </c>
      <c r="EK44" s="251">
        <v>44164</v>
      </c>
      <c r="EL44" s="249" t="s">
        <v>5511</v>
      </c>
      <c r="EM44" s="241">
        <v>0</v>
      </c>
      <c r="EN44" s="252" t="s">
        <v>923</v>
      </c>
      <c r="EO44" s="252" t="s">
        <v>659</v>
      </c>
      <c r="EP44" s="252">
        <v>3</v>
      </c>
      <c r="EQ44" s="252" t="s">
        <v>3755</v>
      </c>
      <c r="ER44" s="252" t="s">
        <v>926</v>
      </c>
      <c r="ES44" s="242">
        <v>44164</v>
      </c>
      <c r="ET44" s="250" t="s">
        <v>5512</v>
      </c>
      <c r="EU44" s="250">
        <v>0</v>
      </c>
      <c r="EV44" s="250" t="s">
        <v>3744</v>
      </c>
      <c r="EW44" s="250" t="s">
        <v>659</v>
      </c>
      <c r="EX44" s="250">
        <v>3</v>
      </c>
      <c r="EY44" s="250" t="s">
        <v>3753</v>
      </c>
      <c r="EZ44" s="250" t="s">
        <v>868</v>
      </c>
      <c r="FA44" s="251">
        <v>44164</v>
      </c>
      <c r="FB44" s="249" t="s">
        <v>5513</v>
      </c>
      <c r="FC44" s="252">
        <v>5</v>
      </c>
      <c r="FD44" s="252">
        <v>0</v>
      </c>
      <c r="FE44" s="252" t="s">
        <v>660</v>
      </c>
      <c r="FF44" s="252">
        <v>2</v>
      </c>
      <c r="FG44" s="252" t="s">
        <v>930</v>
      </c>
      <c r="FH44" s="252">
        <v>0</v>
      </c>
      <c r="FI44" s="242">
        <v>43509</v>
      </c>
      <c r="FJ44" s="249" t="s">
        <v>5514</v>
      </c>
      <c r="FK44" s="250" t="s">
        <v>446</v>
      </c>
      <c r="FL44" s="250">
        <v>0</v>
      </c>
      <c r="FM44" s="250" t="s">
        <v>660</v>
      </c>
      <c r="FN44" s="250">
        <v>2</v>
      </c>
      <c r="FO44" s="250" t="s">
        <v>929</v>
      </c>
      <c r="FP44" s="246">
        <v>0</v>
      </c>
      <c r="FQ44" s="247">
        <v>43509</v>
      </c>
      <c r="FR44" s="249" t="s">
        <v>5515</v>
      </c>
      <c r="FS44" s="252" t="s">
        <v>446</v>
      </c>
      <c r="FT44" s="252">
        <v>0</v>
      </c>
      <c r="FU44" s="252" t="s">
        <v>660</v>
      </c>
      <c r="FV44" s="252">
        <v>2</v>
      </c>
      <c r="FW44" s="252" t="s">
        <v>929</v>
      </c>
      <c r="FX44" s="252">
        <v>0</v>
      </c>
      <c r="FY44" s="242">
        <v>43509</v>
      </c>
      <c r="FZ44" s="250" t="s">
        <v>5516</v>
      </c>
      <c r="GA44" s="250">
        <v>3</v>
      </c>
      <c r="GB44" s="250" t="s">
        <v>3625</v>
      </c>
      <c r="GC44" s="250" t="s">
        <v>659</v>
      </c>
      <c r="GD44" s="250">
        <v>3</v>
      </c>
      <c r="GE44" s="250" t="s">
        <v>3085</v>
      </c>
      <c r="GF44" s="250" t="s">
        <v>2075</v>
      </c>
      <c r="GG44" s="251">
        <v>44164</v>
      </c>
      <c r="GH44" s="249" t="s">
        <v>5517</v>
      </c>
      <c r="GI44" s="252">
        <v>0</v>
      </c>
      <c r="GJ44" s="252" t="s">
        <v>3625</v>
      </c>
      <c r="GK44" s="252" t="s">
        <v>659</v>
      </c>
      <c r="GL44" s="252">
        <v>3</v>
      </c>
      <c r="GM44" s="252" t="s">
        <v>3085</v>
      </c>
      <c r="GN44" s="252" t="s">
        <v>2075</v>
      </c>
      <c r="GO44" s="242">
        <v>44164</v>
      </c>
      <c r="GP44" s="250" t="s">
        <v>5518</v>
      </c>
      <c r="GQ44" s="250">
        <v>0</v>
      </c>
      <c r="GR44" s="250" t="s">
        <v>3625</v>
      </c>
      <c r="GS44" s="250" t="s">
        <v>659</v>
      </c>
      <c r="GT44" s="250">
        <v>3</v>
      </c>
      <c r="GU44" s="250" t="s">
        <v>3085</v>
      </c>
      <c r="GV44" s="250" t="s">
        <v>2075</v>
      </c>
      <c r="GW44" s="251">
        <v>44164</v>
      </c>
      <c r="GX44" s="249" t="s">
        <v>5519</v>
      </c>
      <c r="GY44" s="252">
        <v>0</v>
      </c>
      <c r="GZ44" s="252" t="s">
        <v>3625</v>
      </c>
      <c r="HA44" s="252" t="s">
        <v>659</v>
      </c>
      <c r="HB44" s="252">
        <v>3</v>
      </c>
      <c r="HC44" s="252" t="s">
        <v>3085</v>
      </c>
      <c r="HD44" s="252" t="s">
        <v>2075</v>
      </c>
      <c r="HE44" s="242">
        <v>44164</v>
      </c>
      <c r="HF44" s="250" t="s">
        <v>5520</v>
      </c>
      <c r="HG44" s="250">
        <v>2</v>
      </c>
      <c r="HH44" s="250" t="s">
        <v>3625</v>
      </c>
      <c r="HI44" s="250" t="s">
        <v>659</v>
      </c>
      <c r="HJ44" s="250">
        <v>3</v>
      </c>
      <c r="HK44" s="250" t="s">
        <v>3085</v>
      </c>
      <c r="HL44" s="250" t="s">
        <v>2075</v>
      </c>
      <c r="HM44" s="251">
        <v>44164</v>
      </c>
      <c r="HN44" s="249" t="s">
        <v>5521</v>
      </c>
      <c r="HO44" s="252">
        <v>0</v>
      </c>
      <c r="HP44" s="252" t="s">
        <v>3625</v>
      </c>
      <c r="HQ44" s="252" t="s">
        <v>659</v>
      </c>
      <c r="HR44" s="252">
        <v>3</v>
      </c>
      <c r="HS44" s="252" t="s">
        <v>3085</v>
      </c>
      <c r="HT44" s="252" t="s">
        <v>2075</v>
      </c>
      <c r="HU44" s="242">
        <v>44164</v>
      </c>
      <c r="HV44" s="250" t="s">
        <v>5522</v>
      </c>
      <c r="HW44" s="250">
        <v>0</v>
      </c>
      <c r="HX44" s="250" t="s">
        <v>3625</v>
      </c>
      <c r="HY44" s="250" t="s">
        <v>659</v>
      </c>
      <c r="HZ44" s="250">
        <v>3</v>
      </c>
      <c r="IA44" s="250" t="s">
        <v>3085</v>
      </c>
      <c r="IB44" s="250" t="s">
        <v>2075</v>
      </c>
      <c r="IC44" s="251">
        <v>44164</v>
      </c>
      <c r="ID44" s="249" t="s">
        <v>5523</v>
      </c>
      <c r="IE44" s="252">
        <v>2</v>
      </c>
      <c r="IF44" s="252" t="s">
        <v>3625</v>
      </c>
      <c r="IG44" s="252" t="s">
        <v>659</v>
      </c>
      <c r="IH44" s="252">
        <v>3</v>
      </c>
      <c r="II44" s="252" t="s">
        <v>3085</v>
      </c>
      <c r="IJ44" s="252" t="s">
        <v>2075</v>
      </c>
      <c r="IK44" s="242">
        <v>44164</v>
      </c>
      <c r="IL44" s="250" t="s">
        <v>5524</v>
      </c>
      <c r="IM44" s="250">
        <v>0</v>
      </c>
      <c r="IN44" s="250" t="s">
        <v>3625</v>
      </c>
      <c r="IO44" s="250" t="s">
        <v>659</v>
      </c>
      <c r="IP44" s="250">
        <v>3</v>
      </c>
      <c r="IQ44" s="250" t="s">
        <v>3085</v>
      </c>
      <c r="IR44" s="250" t="s">
        <v>2075</v>
      </c>
      <c r="IS44" s="251">
        <v>44164</v>
      </c>
    </row>
    <row r="45" spans="1:253" s="11" customFormat="1" ht="13.2" x14ac:dyDescent="0.25">
      <c r="A45" s="11" t="str">
        <f>Lists!B:B</f>
        <v>Food Security Crisis in Eswatini</v>
      </c>
      <c r="B45" s="11" t="str">
        <f>Lists!F:F</f>
        <v>Food Security</v>
      </c>
      <c r="C45" s="11" t="str">
        <f>Lists!C:C</f>
        <v>SWZ001</v>
      </c>
      <c r="D45" s="11" t="str">
        <f>Lists!A:A</f>
        <v>Eswatini</v>
      </c>
      <c r="E45" s="11" t="str">
        <f>Lists!D:D</f>
        <v>SWZ</v>
      </c>
      <c r="F45" s="11" t="s">
        <v>5525</v>
      </c>
      <c r="G45" s="240">
        <v>1160000</v>
      </c>
      <c r="H45" s="241" t="s">
        <v>3626</v>
      </c>
      <c r="I45" s="241" t="s">
        <v>660</v>
      </c>
      <c r="J45" s="241">
        <v>2</v>
      </c>
      <c r="K45" s="241" t="s">
        <v>3627</v>
      </c>
      <c r="L45" s="241" t="s">
        <v>3306</v>
      </c>
      <c r="M45" s="242">
        <v>44161</v>
      </c>
      <c r="N45" s="249" t="s">
        <v>5526</v>
      </c>
      <c r="O45" s="244">
        <v>17204</v>
      </c>
      <c r="P45" s="244" t="s">
        <v>3128</v>
      </c>
      <c r="Q45" s="244" t="s">
        <v>661</v>
      </c>
      <c r="R45" s="244">
        <v>1</v>
      </c>
      <c r="S45" s="244" t="s">
        <v>3308</v>
      </c>
      <c r="T45" s="244" t="s">
        <v>3320</v>
      </c>
      <c r="U45" s="245">
        <v>44110</v>
      </c>
      <c r="V45" s="249" t="s">
        <v>5527</v>
      </c>
      <c r="W45" s="241">
        <v>1131000</v>
      </c>
      <c r="X45" s="241" t="s">
        <v>3121</v>
      </c>
      <c r="Y45" s="241" t="s">
        <v>660</v>
      </c>
      <c r="Z45" s="241">
        <v>2</v>
      </c>
      <c r="AA45" s="241" t="s">
        <v>3497</v>
      </c>
      <c r="AB45" s="241" t="s">
        <v>2661</v>
      </c>
      <c r="AC45" s="242">
        <v>44134</v>
      </c>
      <c r="AD45" s="249" t="s">
        <v>5528</v>
      </c>
      <c r="AE45" s="246">
        <v>752000</v>
      </c>
      <c r="AF45" s="246" t="s">
        <v>3121</v>
      </c>
      <c r="AG45" s="246" t="s">
        <v>660</v>
      </c>
      <c r="AH45" s="246">
        <v>2</v>
      </c>
      <c r="AI45" s="246" t="s">
        <v>3498</v>
      </c>
      <c r="AJ45" s="246" t="s">
        <v>2661</v>
      </c>
      <c r="AK45" s="247">
        <v>44134</v>
      </c>
      <c r="AL45" s="249" t="s">
        <v>5529</v>
      </c>
      <c r="AM45" s="241">
        <v>0</v>
      </c>
      <c r="AN45" s="241" t="s">
        <v>446</v>
      </c>
      <c r="AO45" s="241" t="s">
        <v>446</v>
      </c>
      <c r="AP45" s="241" t="s">
        <v>446</v>
      </c>
      <c r="AQ45" s="241" t="s">
        <v>446</v>
      </c>
      <c r="AR45" s="241" t="s">
        <v>446</v>
      </c>
      <c r="AS45" s="242">
        <v>43874</v>
      </c>
      <c r="AT45" s="250" t="s">
        <v>5530</v>
      </c>
      <c r="AU45" s="246">
        <v>0</v>
      </c>
      <c r="AV45" s="246" t="s">
        <v>446</v>
      </c>
      <c r="AW45" s="246" t="s">
        <v>446</v>
      </c>
      <c r="AX45" s="246" t="s">
        <v>446</v>
      </c>
      <c r="AY45" s="246" t="s">
        <v>446</v>
      </c>
      <c r="AZ45" s="246" t="s">
        <v>446</v>
      </c>
      <c r="BA45" s="247">
        <v>43874</v>
      </c>
      <c r="BB45" s="249" t="s">
        <v>5531</v>
      </c>
      <c r="BC45" s="241">
        <v>0</v>
      </c>
      <c r="BD45" s="241" t="s">
        <v>446</v>
      </c>
      <c r="BE45" s="241" t="s">
        <v>446</v>
      </c>
      <c r="BF45" s="241" t="s">
        <v>446</v>
      </c>
      <c r="BG45" s="241" t="s">
        <v>446</v>
      </c>
      <c r="BH45" s="241" t="s">
        <v>446</v>
      </c>
      <c r="BI45" s="242">
        <v>43874</v>
      </c>
      <c r="BJ45" s="250" t="s">
        <v>5532</v>
      </c>
      <c r="BK45" s="250" t="s">
        <v>446</v>
      </c>
      <c r="BL45" s="250" t="s">
        <v>446</v>
      </c>
      <c r="BM45" s="250" t="s">
        <v>446</v>
      </c>
      <c r="BN45" s="250" t="s">
        <v>446</v>
      </c>
      <c r="BO45" s="250" t="s">
        <v>3496</v>
      </c>
      <c r="BP45" s="246" t="s">
        <v>446</v>
      </c>
      <c r="BQ45" s="251">
        <v>44134</v>
      </c>
      <c r="BR45" s="249" t="s">
        <v>5533</v>
      </c>
      <c r="BS45" s="252" t="e">
        <v>#N/A</v>
      </c>
      <c r="BT45" s="252" t="e">
        <v>#N/A</v>
      </c>
      <c r="BU45" s="252" t="e">
        <v>#N/A</v>
      </c>
      <c r="BV45" s="252" t="e">
        <v>#N/A</v>
      </c>
      <c r="BW45" s="252" t="e">
        <v>#N/A</v>
      </c>
      <c r="BX45" s="252" t="e">
        <v>#N/A</v>
      </c>
      <c r="BY45" s="242" t="e">
        <v>#N/A</v>
      </c>
      <c r="BZ45" s="250" t="s">
        <v>5534</v>
      </c>
      <c r="CA45" s="250" t="e">
        <v>#N/A</v>
      </c>
      <c r="CB45" s="250" t="e">
        <v>#N/A</v>
      </c>
      <c r="CC45" s="250" t="e">
        <v>#N/A</v>
      </c>
      <c r="CD45" s="250" t="e">
        <v>#N/A</v>
      </c>
      <c r="CE45" s="250" t="e">
        <v>#N/A</v>
      </c>
      <c r="CF45" s="250" t="e">
        <v>#N/A</v>
      </c>
      <c r="CG45" s="251" t="e">
        <v>#N/A</v>
      </c>
      <c r="CH45" s="249" t="s">
        <v>5535</v>
      </c>
      <c r="CI45" s="250" t="e">
        <v>#N/A</v>
      </c>
      <c r="CJ45" s="250" t="e">
        <v>#N/A</v>
      </c>
      <c r="CK45" s="250" t="e">
        <v>#N/A</v>
      </c>
      <c r="CL45" s="250" t="e">
        <v>#N/A</v>
      </c>
      <c r="CM45" s="250" t="e">
        <v>#N/A</v>
      </c>
      <c r="CN45" s="250" t="e">
        <v>#N/A</v>
      </c>
      <c r="CO45" s="253" t="e">
        <v>#N/A</v>
      </c>
      <c r="CP45" s="250" t="s">
        <v>5536</v>
      </c>
      <c r="CQ45" s="252" t="e">
        <v>#N/A</v>
      </c>
      <c r="CR45" s="252" t="e">
        <v>#N/A</v>
      </c>
      <c r="CS45" s="252" t="e">
        <v>#N/A</v>
      </c>
      <c r="CT45" s="252" t="e">
        <v>#N/A</v>
      </c>
      <c r="CU45" s="252" t="e">
        <v>#N/A</v>
      </c>
      <c r="CV45" s="252" t="e">
        <v>#N/A</v>
      </c>
      <c r="CW45" s="242" t="e">
        <v>#N/A</v>
      </c>
      <c r="CX45" s="250" t="s">
        <v>5537</v>
      </c>
      <c r="CY45" s="246">
        <v>367000</v>
      </c>
      <c r="CZ45" s="246" t="s">
        <v>3121</v>
      </c>
      <c r="DA45" s="246" t="s">
        <v>660</v>
      </c>
      <c r="DB45" s="246">
        <v>2</v>
      </c>
      <c r="DC45" s="246" t="s">
        <v>3499</v>
      </c>
      <c r="DD45" s="246" t="s">
        <v>2661</v>
      </c>
      <c r="DE45" s="248">
        <v>44134</v>
      </c>
      <c r="DF45" s="249" t="s">
        <v>5538</v>
      </c>
      <c r="DG45" s="241">
        <v>379000</v>
      </c>
      <c r="DH45" s="252" t="s">
        <v>3121</v>
      </c>
      <c r="DI45" s="252" t="s">
        <v>660</v>
      </c>
      <c r="DJ45" s="252">
        <v>2</v>
      </c>
      <c r="DK45" s="252" t="s">
        <v>3499</v>
      </c>
      <c r="DL45" s="252" t="s">
        <v>2661</v>
      </c>
      <c r="DM45" s="242">
        <v>44134</v>
      </c>
      <c r="DN45" s="250" t="s">
        <v>5539</v>
      </c>
      <c r="DO45" s="246">
        <v>385000</v>
      </c>
      <c r="DP45" s="250" t="s">
        <v>3121</v>
      </c>
      <c r="DQ45" s="250" t="s">
        <v>660</v>
      </c>
      <c r="DR45" s="250">
        <v>2</v>
      </c>
      <c r="DS45" s="250" t="s">
        <v>3499</v>
      </c>
      <c r="DT45" s="250" t="s">
        <v>2661</v>
      </c>
      <c r="DU45" s="251">
        <v>44134</v>
      </c>
      <c r="DV45" s="249" t="s">
        <v>5540</v>
      </c>
      <c r="DW45" s="241">
        <v>307000</v>
      </c>
      <c r="DX45" s="252" t="s">
        <v>3121</v>
      </c>
      <c r="DY45" s="252" t="s">
        <v>660</v>
      </c>
      <c r="DZ45" s="252">
        <v>2</v>
      </c>
      <c r="EA45" s="252" t="s">
        <v>3499</v>
      </c>
      <c r="EB45" s="252" t="s">
        <v>2661</v>
      </c>
      <c r="EC45" s="242">
        <v>44134</v>
      </c>
      <c r="ED45" s="250" t="s">
        <v>5541</v>
      </c>
      <c r="EE45" s="246">
        <v>60000</v>
      </c>
      <c r="EF45" s="250" t="s">
        <v>3121</v>
      </c>
      <c r="EG45" s="250" t="s">
        <v>660</v>
      </c>
      <c r="EH45" s="250">
        <v>2</v>
      </c>
      <c r="EI45" s="250" t="s">
        <v>3499</v>
      </c>
      <c r="EJ45" s="250" t="s">
        <v>2661</v>
      </c>
      <c r="EK45" s="251">
        <v>44134</v>
      </c>
      <c r="EL45" s="249" t="s">
        <v>5542</v>
      </c>
      <c r="EM45" s="241">
        <v>0</v>
      </c>
      <c r="EN45" s="252" t="s">
        <v>3121</v>
      </c>
      <c r="EO45" s="252" t="s">
        <v>660</v>
      </c>
      <c r="EP45" s="252">
        <v>2</v>
      </c>
      <c r="EQ45" s="252" t="s">
        <v>3499</v>
      </c>
      <c r="ER45" s="252" t="s">
        <v>2661</v>
      </c>
      <c r="ES45" s="242">
        <v>44134</v>
      </c>
      <c r="ET45" s="250" t="s">
        <v>5543</v>
      </c>
      <c r="EU45" s="250" t="s">
        <v>446</v>
      </c>
      <c r="EV45" s="250" t="s">
        <v>446</v>
      </c>
      <c r="EW45" s="250" t="s">
        <v>446</v>
      </c>
      <c r="EX45" s="250" t="s">
        <v>446</v>
      </c>
      <c r="EY45" s="250" t="s">
        <v>3496</v>
      </c>
      <c r="EZ45" s="250" t="s">
        <v>446</v>
      </c>
      <c r="FA45" s="251">
        <v>44134</v>
      </c>
      <c r="FB45" s="249" t="s">
        <v>5544</v>
      </c>
      <c r="FC45" s="252">
        <v>1</v>
      </c>
      <c r="FD45" s="252" t="s">
        <v>2050</v>
      </c>
      <c r="FE45" s="252" t="s">
        <v>660</v>
      </c>
      <c r="FF45" s="252">
        <v>2</v>
      </c>
      <c r="FG45" s="252" t="s">
        <v>2084</v>
      </c>
      <c r="FH45" s="252" t="s">
        <v>2051</v>
      </c>
      <c r="FI45" s="242">
        <v>43868</v>
      </c>
      <c r="FJ45" s="249" t="s">
        <v>5545</v>
      </c>
      <c r="FK45" s="250" t="e">
        <v>#N/A</v>
      </c>
      <c r="FL45" s="250" t="e">
        <v>#N/A</v>
      </c>
      <c r="FM45" s="250" t="e">
        <v>#N/A</v>
      </c>
      <c r="FN45" s="250" t="e">
        <v>#N/A</v>
      </c>
      <c r="FO45" s="250" t="e">
        <v>#N/A</v>
      </c>
      <c r="FP45" s="246" t="e">
        <v>#N/A</v>
      </c>
      <c r="FQ45" s="247" t="e">
        <v>#N/A</v>
      </c>
      <c r="FR45" s="249" t="s">
        <v>5546</v>
      </c>
      <c r="FS45" s="252" t="e">
        <v>#N/A</v>
      </c>
      <c r="FT45" s="252" t="e">
        <v>#N/A</v>
      </c>
      <c r="FU45" s="252" t="e">
        <v>#N/A</v>
      </c>
      <c r="FV45" s="252" t="e">
        <v>#N/A</v>
      </c>
      <c r="FW45" s="252" t="e">
        <v>#N/A</v>
      </c>
      <c r="FX45" s="252" t="e">
        <v>#N/A</v>
      </c>
      <c r="FY45" s="242" t="e">
        <v>#N/A</v>
      </c>
      <c r="FZ45" s="250" t="s">
        <v>5547</v>
      </c>
      <c r="GA45" s="250">
        <v>0</v>
      </c>
      <c r="GB45" s="250" t="s">
        <v>3625</v>
      </c>
      <c r="GC45" s="250" t="s">
        <v>660</v>
      </c>
      <c r="GD45" s="250">
        <v>2</v>
      </c>
      <c r="GE45" s="250" t="s">
        <v>3085</v>
      </c>
      <c r="GF45" s="250" t="s">
        <v>2075</v>
      </c>
      <c r="GG45" s="251">
        <v>44161</v>
      </c>
      <c r="GH45" s="249" t="s">
        <v>5548</v>
      </c>
      <c r="GI45" s="252">
        <v>0</v>
      </c>
      <c r="GJ45" s="252" t="s">
        <v>3625</v>
      </c>
      <c r="GK45" s="252" t="s">
        <v>660</v>
      </c>
      <c r="GL45" s="252">
        <v>2</v>
      </c>
      <c r="GM45" s="252" t="s">
        <v>3085</v>
      </c>
      <c r="GN45" s="252" t="s">
        <v>2075</v>
      </c>
      <c r="GO45" s="242">
        <v>44161</v>
      </c>
      <c r="GP45" s="250" t="s">
        <v>5549</v>
      </c>
      <c r="GQ45" s="250">
        <v>0</v>
      </c>
      <c r="GR45" s="250" t="s">
        <v>3625</v>
      </c>
      <c r="GS45" s="250" t="s">
        <v>660</v>
      </c>
      <c r="GT45" s="250">
        <v>2</v>
      </c>
      <c r="GU45" s="250" t="s">
        <v>3085</v>
      </c>
      <c r="GV45" s="250" t="s">
        <v>2075</v>
      </c>
      <c r="GW45" s="251">
        <v>44161</v>
      </c>
      <c r="GX45" s="249" t="s">
        <v>5550</v>
      </c>
      <c r="GY45" s="252">
        <v>0</v>
      </c>
      <c r="GZ45" s="252" t="s">
        <v>3625</v>
      </c>
      <c r="HA45" s="252" t="s">
        <v>660</v>
      </c>
      <c r="HB45" s="252">
        <v>2</v>
      </c>
      <c r="HC45" s="252" t="s">
        <v>3085</v>
      </c>
      <c r="HD45" s="252" t="s">
        <v>2075</v>
      </c>
      <c r="HE45" s="242">
        <v>44161</v>
      </c>
      <c r="HF45" s="250" t="s">
        <v>5551</v>
      </c>
      <c r="HG45" s="250">
        <v>0</v>
      </c>
      <c r="HH45" s="250" t="s">
        <v>3625</v>
      </c>
      <c r="HI45" s="250" t="s">
        <v>660</v>
      </c>
      <c r="HJ45" s="250">
        <v>2</v>
      </c>
      <c r="HK45" s="250" t="s">
        <v>3085</v>
      </c>
      <c r="HL45" s="250" t="s">
        <v>2075</v>
      </c>
      <c r="HM45" s="251">
        <v>44161</v>
      </c>
      <c r="HN45" s="249" t="s">
        <v>5552</v>
      </c>
      <c r="HO45" s="252">
        <v>2</v>
      </c>
      <c r="HP45" s="252" t="s">
        <v>3625</v>
      </c>
      <c r="HQ45" s="252" t="s">
        <v>660</v>
      </c>
      <c r="HR45" s="252">
        <v>2</v>
      </c>
      <c r="HS45" s="252" t="s">
        <v>3085</v>
      </c>
      <c r="HT45" s="252" t="s">
        <v>2075</v>
      </c>
      <c r="HU45" s="242">
        <v>44161</v>
      </c>
      <c r="HV45" s="250" t="s">
        <v>5553</v>
      </c>
      <c r="HW45" s="250">
        <v>0</v>
      </c>
      <c r="HX45" s="250" t="s">
        <v>3625</v>
      </c>
      <c r="HY45" s="250" t="s">
        <v>660</v>
      </c>
      <c r="HZ45" s="250">
        <v>2</v>
      </c>
      <c r="IA45" s="250" t="s">
        <v>3085</v>
      </c>
      <c r="IB45" s="250" t="s">
        <v>2075</v>
      </c>
      <c r="IC45" s="251">
        <v>44161</v>
      </c>
      <c r="ID45" s="249" t="s">
        <v>5554</v>
      </c>
      <c r="IE45" s="252">
        <v>0</v>
      </c>
      <c r="IF45" s="252" t="s">
        <v>3625</v>
      </c>
      <c r="IG45" s="252" t="s">
        <v>660</v>
      </c>
      <c r="IH45" s="252">
        <v>2</v>
      </c>
      <c r="II45" s="252" t="s">
        <v>3085</v>
      </c>
      <c r="IJ45" s="252" t="s">
        <v>2075</v>
      </c>
      <c r="IK45" s="242">
        <v>44161</v>
      </c>
      <c r="IL45" s="250" t="s">
        <v>5555</v>
      </c>
      <c r="IM45" s="250">
        <v>1</v>
      </c>
      <c r="IN45" s="250" t="s">
        <v>3625</v>
      </c>
      <c r="IO45" s="250" t="s">
        <v>660</v>
      </c>
      <c r="IP45" s="250">
        <v>2</v>
      </c>
      <c r="IQ45" s="250" t="s">
        <v>3085</v>
      </c>
      <c r="IR45" s="250" t="s">
        <v>2075</v>
      </c>
      <c r="IS45" s="251">
        <v>44161</v>
      </c>
    </row>
    <row r="46" spans="1:253" s="11" customFormat="1" ht="13.2" x14ac:dyDescent="0.25">
      <c r="A46" s="11" t="str">
        <f>Lists!B:B</f>
        <v>Complex crisis in Ethiopia</v>
      </c>
      <c r="B46" s="11" t="str">
        <f>Lists!F:F</f>
        <v>Complex crisis</v>
      </c>
      <c r="C46" s="11" t="str">
        <f>Lists!C:C</f>
        <v>ETH001</v>
      </c>
      <c r="D46" s="11" t="str">
        <f>Lists!A:A</f>
        <v>Ethiopia</v>
      </c>
      <c r="E46" s="11" t="str">
        <f>Lists!D:D</f>
        <v>ETH</v>
      </c>
      <c r="F46" s="11" t="s">
        <v>5556</v>
      </c>
      <c r="G46" s="240">
        <v>109945000</v>
      </c>
      <c r="H46" s="241" t="s">
        <v>1913</v>
      </c>
      <c r="I46" s="241" t="s">
        <v>661</v>
      </c>
      <c r="J46" s="241">
        <v>1</v>
      </c>
      <c r="K46" s="241" t="s">
        <v>1917</v>
      </c>
      <c r="L46" s="241" t="s">
        <v>1539</v>
      </c>
      <c r="M46" s="242">
        <v>43816</v>
      </c>
      <c r="N46" s="249" t="s">
        <v>5557</v>
      </c>
      <c r="O46" s="244">
        <v>1000000</v>
      </c>
      <c r="P46" s="244" t="s">
        <v>3152</v>
      </c>
      <c r="Q46" s="244" t="s">
        <v>660</v>
      </c>
      <c r="R46" s="244">
        <v>2</v>
      </c>
      <c r="S46" s="244" t="s">
        <v>3345</v>
      </c>
      <c r="T46" s="244" t="s">
        <v>3344</v>
      </c>
      <c r="U46" s="245">
        <v>44111</v>
      </c>
      <c r="V46" s="249" t="s">
        <v>5558</v>
      </c>
      <c r="W46" s="241">
        <v>29225000</v>
      </c>
      <c r="X46" s="241" t="s">
        <v>2243</v>
      </c>
      <c r="Y46" s="241" t="s">
        <v>659</v>
      </c>
      <c r="Z46" s="241">
        <v>3</v>
      </c>
      <c r="AA46" s="241" t="s">
        <v>2245</v>
      </c>
      <c r="AB46" s="241" t="s">
        <v>2244</v>
      </c>
      <c r="AC46" s="242">
        <v>43950</v>
      </c>
      <c r="AD46" s="249" t="s">
        <v>5559</v>
      </c>
      <c r="AE46" s="246">
        <v>18770000</v>
      </c>
      <c r="AF46" s="246" t="s">
        <v>2243</v>
      </c>
      <c r="AG46" s="246" t="s">
        <v>659</v>
      </c>
      <c r="AH46" s="246">
        <v>3</v>
      </c>
      <c r="AI46" s="246" t="s">
        <v>2246</v>
      </c>
      <c r="AJ46" s="246" t="s">
        <v>2244</v>
      </c>
      <c r="AK46" s="247">
        <v>43950</v>
      </c>
      <c r="AL46" s="249" t="s">
        <v>5560</v>
      </c>
      <c r="AM46" s="241">
        <v>1735000</v>
      </c>
      <c r="AN46" s="241" t="s">
        <v>2465</v>
      </c>
      <c r="AO46" s="241" t="s">
        <v>660</v>
      </c>
      <c r="AP46" s="241">
        <v>2</v>
      </c>
      <c r="AQ46" s="241" t="s">
        <v>2467</v>
      </c>
      <c r="AR46" s="241" t="s">
        <v>2466</v>
      </c>
      <c r="AS46" s="242">
        <v>44011</v>
      </c>
      <c r="AT46" s="250" t="s">
        <v>5561</v>
      </c>
      <c r="AU46" s="246" t="s">
        <v>446</v>
      </c>
      <c r="AV46" s="246">
        <v>0</v>
      </c>
      <c r="AW46" s="246" t="s">
        <v>660</v>
      </c>
      <c r="AX46" s="246">
        <v>2</v>
      </c>
      <c r="AY46" s="246" t="s">
        <v>1134</v>
      </c>
      <c r="AZ46" s="246">
        <v>0</v>
      </c>
      <c r="BA46" s="247">
        <v>43511</v>
      </c>
      <c r="BB46" s="249" t="s">
        <v>5562</v>
      </c>
      <c r="BC46" s="241" t="s">
        <v>446</v>
      </c>
      <c r="BD46" s="241">
        <v>0</v>
      </c>
      <c r="BE46" s="241" t="s">
        <v>446</v>
      </c>
      <c r="BF46" s="241" t="s">
        <v>446</v>
      </c>
      <c r="BG46" s="241" t="s">
        <v>1657</v>
      </c>
      <c r="BH46" s="241" t="s">
        <v>446</v>
      </c>
      <c r="BI46" s="242">
        <v>43770</v>
      </c>
      <c r="BJ46" s="250" t="s">
        <v>5563</v>
      </c>
      <c r="BK46" s="250">
        <v>1227</v>
      </c>
      <c r="BL46" s="250" t="s">
        <v>3695</v>
      </c>
      <c r="BM46" s="250" t="s">
        <v>660</v>
      </c>
      <c r="BN46" s="250">
        <v>2</v>
      </c>
      <c r="BO46" s="250" t="s">
        <v>4023</v>
      </c>
      <c r="BP46" s="246" t="s">
        <v>868</v>
      </c>
      <c r="BQ46" s="251">
        <v>44165</v>
      </c>
      <c r="BR46" s="249" t="s">
        <v>5564</v>
      </c>
      <c r="BS46" s="252" t="s">
        <v>446</v>
      </c>
      <c r="BT46" s="252" t="s">
        <v>1133</v>
      </c>
      <c r="BU46" s="252" t="s">
        <v>660</v>
      </c>
      <c r="BV46" s="252">
        <v>2</v>
      </c>
      <c r="BW46" s="252" t="s">
        <v>1135</v>
      </c>
      <c r="BX46" s="252" t="s">
        <v>1138</v>
      </c>
      <c r="BY46" s="242">
        <v>43511</v>
      </c>
      <c r="BZ46" s="250" t="s">
        <v>5565</v>
      </c>
      <c r="CA46" s="250" t="s">
        <v>446</v>
      </c>
      <c r="CB46" s="250" t="s">
        <v>1133</v>
      </c>
      <c r="CC46" s="250" t="s">
        <v>660</v>
      </c>
      <c r="CD46" s="250">
        <v>2</v>
      </c>
      <c r="CE46" s="250" t="s">
        <v>1135</v>
      </c>
      <c r="CF46" s="250" t="s">
        <v>1138</v>
      </c>
      <c r="CG46" s="251">
        <v>43511</v>
      </c>
      <c r="CH46" s="249" t="s">
        <v>5566</v>
      </c>
      <c r="CI46" s="250" t="e">
        <v>#N/A</v>
      </c>
      <c r="CJ46" s="250" t="e">
        <v>#N/A</v>
      </c>
      <c r="CK46" s="250" t="e">
        <v>#N/A</v>
      </c>
      <c r="CL46" s="250" t="e">
        <v>#N/A</v>
      </c>
      <c r="CM46" s="250" t="e">
        <v>#N/A</v>
      </c>
      <c r="CN46" s="250" t="e">
        <v>#N/A</v>
      </c>
      <c r="CO46" s="253" t="e">
        <v>#N/A</v>
      </c>
      <c r="CP46" s="250" t="s">
        <v>5567</v>
      </c>
      <c r="CQ46" s="252" t="s">
        <v>446</v>
      </c>
      <c r="CR46" s="252">
        <v>0</v>
      </c>
      <c r="CS46" s="252" t="s">
        <v>660</v>
      </c>
      <c r="CT46" s="252">
        <v>2</v>
      </c>
      <c r="CU46" s="252" t="s">
        <v>1136</v>
      </c>
      <c r="CV46" s="252">
        <v>0</v>
      </c>
      <c r="CW46" s="242">
        <v>43511</v>
      </c>
      <c r="CX46" s="250" t="s">
        <v>5568</v>
      </c>
      <c r="CY46" s="246">
        <v>8474000</v>
      </c>
      <c r="CZ46" s="246" t="s">
        <v>3137</v>
      </c>
      <c r="DA46" s="246" t="s">
        <v>660</v>
      </c>
      <c r="DB46" s="246">
        <v>2</v>
      </c>
      <c r="DC46" s="246" t="s">
        <v>2643</v>
      </c>
      <c r="DD46" s="246" t="s">
        <v>2642</v>
      </c>
      <c r="DE46" s="248">
        <v>44111</v>
      </c>
      <c r="DF46" s="249" t="s">
        <v>5569</v>
      </c>
      <c r="DG46" s="241">
        <v>10455000</v>
      </c>
      <c r="DH46" s="252" t="s">
        <v>2641</v>
      </c>
      <c r="DI46" s="252" t="s">
        <v>660</v>
      </c>
      <c r="DJ46" s="252">
        <v>2</v>
      </c>
      <c r="DK46" s="252" t="s">
        <v>2643</v>
      </c>
      <c r="DL46" s="252" t="s">
        <v>2642</v>
      </c>
      <c r="DM46" s="242">
        <v>44111</v>
      </c>
      <c r="DN46" s="250" t="s">
        <v>5570</v>
      </c>
      <c r="DO46" s="255">
        <v>10296000</v>
      </c>
      <c r="DP46" s="250" t="s">
        <v>3136</v>
      </c>
      <c r="DQ46" s="250" t="s">
        <v>660</v>
      </c>
      <c r="DR46" s="250">
        <v>2</v>
      </c>
      <c r="DS46" s="250" t="s">
        <v>2643</v>
      </c>
      <c r="DT46" s="250" t="s">
        <v>2642</v>
      </c>
      <c r="DU46" s="251">
        <v>44111</v>
      </c>
      <c r="DV46" s="249" t="s">
        <v>5571</v>
      </c>
      <c r="DW46" s="241">
        <v>6497000</v>
      </c>
      <c r="DX46" s="252" t="s">
        <v>3137</v>
      </c>
      <c r="DY46" s="252" t="s">
        <v>660</v>
      </c>
      <c r="DZ46" s="252">
        <v>2</v>
      </c>
      <c r="EA46" s="252" t="s">
        <v>2643</v>
      </c>
      <c r="EB46" s="252" t="s">
        <v>2642</v>
      </c>
      <c r="EC46" s="242">
        <v>44111</v>
      </c>
      <c r="ED46" s="250" t="s">
        <v>5572</v>
      </c>
      <c r="EE46" s="246">
        <v>1977000</v>
      </c>
      <c r="EF46" s="250" t="s">
        <v>3138</v>
      </c>
      <c r="EG46" s="250" t="s">
        <v>660</v>
      </c>
      <c r="EH46" s="250">
        <v>2</v>
      </c>
      <c r="EI46" s="250" t="s">
        <v>2643</v>
      </c>
      <c r="EJ46" s="250" t="s">
        <v>2642</v>
      </c>
      <c r="EK46" s="251">
        <v>44111</v>
      </c>
      <c r="EL46" s="249" t="s">
        <v>5573</v>
      </c>
      <c r="EM46" s="241">
        <v>0</v>
      </c>
      <c r="EN46" s="252" t="s">
        <v>3139</v>
      </c>
      <c r="EO46" s="252" t="s">
        <v>660</v>
      </c>
      <c r="EP46" s="252">
        <v>2</v>
      </c>
      <c r="EQ46" s="252" t="s">
        <v>2643</v>
      </c>
      <c r="ER46" s="252" t="s">
        <v>2642</v>
      </c>
      <c r="ES46" s="242">
        <v>44111</v>
      </c>
      <c r="ET46" s="250" t="s">
        <v>5574</v>
      </c>
      <c r="EU46" s="250">
        <v>1227</v>
      </c>
      <c r="EV46" s="250" t="s">
        <v>3695</v>
      </c>
      <c r="EW46" s="250" t="s">
        <v>660</v>
      </c>
      <c r="EX46" s="250">
        <v>2</v>
      </c>
      <c r="EY46" s="250" t="s">
        <v>4023</v>
      </c>
      <c r="EZ46" s="250" t="s">
        <v>868</v>
      </c>
      <c r="FA46" s="251">
        <v>44165</v>
      </c>
      <c r="FB46" s="249" t="s">
        <v>5575</v>
      </c>
      <c r="FC46" s="252">
        <v>4</v>
      </c>
      <c r="FD46" s="252">
        <v>0</v>
      </c>
      <c r="FE46" s="252" t="s">
        <v>660</v>
      </c>
      <c r="FF46" s="252">
        <v>2</v>
      </c>
      <c r="FG46" s="252" t="s">
        <v>1137</v>
      </c>
      <c r="FH46" s="252">
        <v>0</v>
      </c>
      <c r="FI46" s="242">
        <v>43511</v>
      </c>
      <c r="FJ46" s="249" t="s">
        <v>5576</v>
      </c>
      <c r="FK46" s="250" t="s">
        <v>446</v>
      </c>
      <c r="FL46" s="250">
        <v>0</v>
      </c>
      <c r="FM46" s="250" t="s">
        <v>660</v>
      </c>
      <c r="FN46" s="250">
        <v>2</v>
      </c>
      <c r="FO46" s="250" t="s">
        <v>764</v>
      </c>
      <c r="FP46" s="246">
        <v>0</v>
      </c>
      <c r="FQ46" s="247">
        <v>43511</v>
      </c>
      <c r="FR46" s="249" t="s">
        <v>5577</v>
      </c>
      <c r="FS46" s="252" t="s">
        <v>446</v>
      </c>
      <c r="FT46" s="252">
        <v>0</v>
      </c>
      <c r="FU46" s="252" t="s">
        <v>660</v>
      </c>
      <c r="FV46" s="252">
        <v>2</v>
      </c>
      <c r="FW46" s="252" t="s">
        <v>764</v>
      </c>
      <c r="FX46" s="252">
        <v>0</v>
      </c>
      <c r="FY46" s="242">
        <v>43511</v>
      </c>
      <c r="FZ46" s="250" t="s">
        <v>5578</v>
      </c>
      <c r="GA46" s="250">
        <v>1</v>
      </c>
      <c r="GB46" s="250" t="s">
        <v>3625</v>
      </c>
      <c r="GC46" s="250" t="s">
        <v>660</v>
      </c>
      <c r="GD46" s="250">
        <v>2</v>
      </c>
      <c r="GE46" s="250" t="s">
        <v>3085</v>
      </c>
      <c r="GF46" s="250" t="s">
        <v>2075</v>
      </c>
      <c r="GG46" s="251">
        <v>44164</v>
      </c>
      <c r="GH46" s="249" t="s">
        <v>5579</v>
      </c>
      <c r="GI46" s="252">
        <v>2</v>
      </c>
      <c r="GJ46" s="252" t="s">
        <v>3625</v>
      </c>
      <c r="GK46" s="252" t="s">
        <v>660</v>
      </c>
      <c r="GL46" s="252">
        <v>2</v>
      </c>
      <c r="GM46" s="252" t="s">
        <v>3085</v>
      </c>
      <c r="GN46" s="252" t="s">
        <v>2075</v>
      </c>
      <c r="GO46" s="242">
        <v>44164</v>
      </c>
      <c r="GP46" s="250" t="s">
        <v>5580</v>
      </c>
      <c r="GQ46" s="250">
        <v>2</v>
      </c>
      <c r="GR46" s="250" t="s">
        <v>3625</v>
      </c>
      <c r="GS46" s="250" t="s">
        <v>660</v>
      </c>
      <c r="GT46" s="250">
        <v>2</v>
      </c>
      <c r="GU46" s="250" t="s">
        <v>3085</v>
      </c>
      <c r="GV46" s="250" t="s">
        <v>2075</v>
      </c>
      <c r="GW46" s="251">
        <v>44164</v>
      </c>
      <c r="GX46" s="249" t="s">
        <v>5581</v>
      </c>
      <c r="GY46" s="252">
        <v>0</v>
      </c>
      <c r="GZ46" s="252" t="s">
        <v>3625</v>
      </c>
      <c r="HA46" s="252" t="s">
        <v>660</v>
      </c>
      <c r="HB46" s="252">
        <v>2</v>
      </c>
      <c r="HC46" s="252" t="s">
        <v>3085</v>
      </c>
      <c r="HD46" s="252" t="s">
        <v>2075</v>
      </c>
      <c r="HE46" s="242">
        <v>44164</v>
      </c>
      <c r="HF46" s="250" t="s">
        <v>5582</v>
      </c>
      <c r="HG46" s="250">
        <v>3</v>
      </c>
      <c r="HH46" s="250" t="s">
        <v>3625</v>
      </c>
      <c r="HI46" s="250" t="s">
        <v>660</v>
      </c>
      <c r="HJ46" s="250">
        <v>2</v>
      </c>
      <c r="HK46" s="250" t="s">
        <v>3085</v>
      </c>
      <c r="HL46" s="250" t="s">
        <v>2075</v>
      </c>
      <c r="HM46" s="251">
        <v>44164</v>
      </c>
      <c r="HN46" s="249" t="s">
        <v>5583</v>
      </c>
      <c r="HO46" s="252">
        <v>2</v>
      </c>
      <c r="HP46" s="252" t="s">
        <v>3625</v>
      </c>
      <c r="HQ46" s="252" t="s">
        <v>660</v>
      </c>
      <c r="HR46" s="252">
        <v>2</v>
      </c>
      <c r="HS46" s="252" t="s">
        <v>3085</v>
      </c>
      <c r="HT46" s="252" t="s">
        <v>2075</v>
      </c>
      <c r="HU46" s="242">
        <v>44164</v>
      </c>
      <c r="HV46" s="250" t="s">
        <v>5584</v>
      </c>
      <c r="HW46" s="250">
        <v>3</v>
      </c>
      <c r="HX46" s="250" t="s">
        <v>3625</v>
      </c>
      <c r="HY46" s="250" t="s">
        <v>660</v>
      </c>
      <c r="HZ46" s="250">
        <v>2</v>
      </c>
      <c r="IA46" s="250" t="s">
        <v>3085</v>
      </c>
      <c r="IB46" s="250" t="s">
        <v>2075</v>
      </c>
      <c r="IC46" s="251">
        <v>44164</v>
      </c>
      <c r="ID46" s="249" t="s">
        <v>5585</v>
      </c>
      <c r="IE46" s="252">
        <v>3</v>
      </c>
      <c r="IF46" s="252" t="s">
        <v>3625</v>
      </c>
      <c r="IG46" s="252" t="s">
        <v>660</v>
      </c>
      <c r="IH46" s="252">
        <v>2</v>
      </c>
      <c r="II46" s="252" t="s">
        <v>3085</v>
      </c>
      <c r="IJ46" s="252" t="s">
        <v>2075</v>
      </c>
      <c r="IK46" s="242">
        <v>44164</v>
      </c>
      <c r="IL46" s="250" t="s">
        <v>5586</v>
      </c>
      <c r="IM46" s="250">
        <v>3</v>
      </c>
      <c r="IN46" s="250" t="s">
        <v>3625</v>
      </c>
      <c r="IO46" s="250" t="s">
        <v>660</v>
      </c>
      <c r="IP46" s="250">
        <v>2</v>
      </c>
      <c r="IQ46" s="250" t="s">
        <v>3085</v>
      </c>
      <c r="IR46" s="250" t="s">
        <v>2075</v>
      </c>
      <c r="IS46" s="251">
        <v>44164</v>
      </c>
    </row>
    <row r="47" spans="1:253" s="11" customFormat="1" ht="13.2" x14ac:dyDescent="0.25">
      <c r="A47" s="11" t="str">
        <f>Lists!B:B</f>
        <v>Flood Crisis in Ethiopia</v>
      </c>
      <c r="B47" s="11" t="str">
        <f>Lists!F:F</f>
        <v>Flood</v>
      </c>
      <c r="C47" s="11" t="str">
        <f>Lists!C:C</f>
        <v>ETH002</v>
      </c>
      <c r="D47" s="11" t="str">
        <f>Lists!A:A</f>
        <v>Ethiopia</v>
      </c>
      <c r="E47" s="11" t="str">
        <f>Lists!D:D</f>
        <v>ETH</v>
      </c>
      <c r="F47" s="11" t="s">
        <v>5587</v>
      </c>
      <c r="G47" s="240">
        <v>99300000</v>
      </c>
      <c r="H47" s="241" t="s">
        <v>2390</v>
      </c>
      <c r="I47" s="241" t="s">
        <v>661</v>
      </c>
      <c r="J47" s="241">
        <v>1</v>
      </c>
      <c r="K47" s="241" t="s">
        <v>2395</v>
      </c>
      <c r="L47" s="241" t="s">
        <v>2393</v>
      </c>
      <c r="M47" s="242">
        <v>43988</v>
      </c>
      <c r="N47" s="249" t="s">
        <v>5588</v>
      </c>
      <c r="O47" s="244">
        <v>742878</v>
      </c>
      <c r="P47" s="244" t="s">
        <v>2391</v>
      </c>
      <c r="Q47" s="244" t="s">
        <v>661</v>
      </c>
      <c r="R47" s="244">
        <v>1</v>
      </c>
      <c r="S47" s="244" t="s">
        <v>2396</v>
      </c>
      <c r="T47" s="244" t="s">
        <v>2394</v>
      </c>
      <c r="U47" s="245">
        <v>43987</v>
      </c>
      <c r="V47" s="249" t="s">
        <v>5589</v>
      </c>
      <c r="W47" s="241">
        <v>61952000</v>
      </c>
      <c r="X47" s="241" t="s">
        <v>2644</v>
      </c>
      <c r="Y47" s="241" t="s">
        <v>659</v>
      </c>
      <c r="Z47" s="241">
        <v>3</v>
      </c>
      <c r="AA47" s="241" t="s">
        <v>3379</v>
      </c>
      <c r="AB47" s="241" t="s">
        <v>2646</v>
      </c>
      <c r="AC47" s="242">
        <v>44123</v>
      </c>
      <c r="AD47" s="249" t="s">
        <v>5590</v>
      </c>
      <c r="AE47" s="246">
        <v>1018000</v>
      </c>
      <c r="AF47" s="246" t="s">
        <v>3135</v>
      </c>
      <c r="AG47" s="246" t="s">
        <v>661</v>
      </c>
      <c r="AH47" s="246">
        <v>1</v>
      </c>
      <c r="AI47" s="246" t="s">
        <v>3334</v>
      </c>
      <c r="AJ47" s="246" t="s">
        <v>3333</v>
      </c>
      <c r="AK47" s="247">
        <v>44111</v>
      </c>
      <c r="AL47" s="249" t="s">
        <v>5591</v>
      </c>
      <c r="AM47" s="241">
        <v>294000</v>
      </c>
      <c r="AN47" s="241" t="s">
        <v>3135</v>
      </c>
      <c r="AO47" s="241" t="s">
        <v>661</v>
      </c>
      <c r="AP47" s="241">
        <v>1</v>
      </c>
      <c r="AQ47" s="241" t="s">
        <v>3335</v>
      </c>
      <c r="AR47" s="241" t="s">
        <v>3333</v>
      </c>
      <c r="AS47" s="242">
        <v>44111</v>
      </c>
      <c r="AT47" s="250" t="s">
        <v>5592</v>
      </c>
      <c r="AU47" s="246" t="s">
        <v>446</v>
      </c>
      <c r="AV47" s="246" t="s">
        <v>446</v>
      </c>
      <c r="AW47" s="246" t="s">
        <v>446</v>
      </c>
      <c r="AX47" s="246" t="s">
        <v>446</v>
      </c>
      <c r="AY47" s="246" t="s">
        <v>446</v>
      </c>
      <c r="AZ47" s="246" t="s">
        <v>446</v>
      </c>
      <c r="BA47" s="247">
        <v>43988</v>
      </c>
      <c r="BB47" s="249" t="s">
        <v>5593</v>
      </c>
      <c r="BC47" s="241" t="s">
        <v>446</v>
      </c>
      <c r="BD47" s="241" t="s">
        <v>446</v>
      </c>
      <c r="BE47" s="241" t="s">
        <v>446</v>
      </c>
      <c r="BF47" s="241" t="s">
        <v>446</v>
      </c>
      <c r="BG47" s="241" t="s">
        <v>446</v>
      </c>
      <c r="BH47" s="241" t="s">
        <v>446</v>
      </c>
      <c r="BI47" s="242">
        <v>43988</v>
      </c>
      <c r="BJ47" s="250" t="s">
        <v>5594</v>
      </c>
      <c r="BK47" s="250">
        <v>12</v>
      </c>
      <c r="BL47" s="250" t="s">
        <v>2392</v>
      </c>
      <c r="BM47" s="250" t="s">
        <v>660</v>
      </c>
      <c r="BN47" s="250">
        <v>2</v>
      </c>
      <c r="BO47" s="250" t="s">
        <v>2397</v>
      </c>
      <c r="BP47" s="246" t="s">
        <v>2389</v>
      </c>
      <c r="BQ47" s="251">
        <v>43987</v>
      </c>
      <c r="BR47" s="249" t="s">
        <v>5595</v>
      </c>
      <c r="BS47" s="252" t="s">
        <v>446</v>
      </c>
      <c r="BT47" s="252" t="s">
        <v>446</v>
      </c>
      <c r="BU47" s="252" t="s">
        <v>446</v>
      </c>
      <c r="BV47" s="252" t="s">
        <v>446</v>
      </c>
      <c r="BW47" s="252" t="s">
        <v>446</v>
      </c>
      <c r="BX47" s="252" t="s">
        <v>446</v>
      </c>
      <c r="BY47" s="242">
        <v>43988</v>
      </c>
      <c r="BZ47" s="250" t="s">
        <v>5596</v>
      </c>
      <c r="CA47" s="250" t="s">
        <v>446</v>
      </c>
      <c r="CB47" s="250" t="s">
        <v>446</v>
      </c>
      <c r="CC47" s="250" t="s">
        <v>446</v>
      </c>
      <c r="CD47" s="250" t="s">
        <v>446</v>
      </c>
      <c r="CE47" s="250" t="s">
        <v>446</v>
      </c>
      <c r="CF47" s="250" t="s">
        <v>446</v>
      </c>
      <c r="CG47" s="251">
        <v>43988</v>
      </c>
      <c r="CH47" s="249" t="s">
        <v>5597</v>
      </c>
      <c r="CI47" s="250" t="e">
        <v>#N/A</v>
      </c>
      <c r="CJ47" s="250" t="e">
        <v>#N/A</v>
      </c>
      <c r="CK47" s="250" t="e">
        <v>#N/A</v>
      </c>
      <c r="CL47" s="250" t="e">
        <v>#N/A</v>
      </c>
      <c r="CM47" s="250" t="e">
        <v>#N/A</v>
      </c>
      <c r="CN47" s="250" t="e">
        <v>#N/A</v>
      </c>
      <c r="CO47" s="253" t="e">
        <v>#N/A</v>
      </c>
      <c r="CP47" s="250" t="s">
        <v>5598</v>
      </c>
      <c r="CQ47" s="252" t="s">
        <v>446</v>
      </c>
      <c r="CR47" s="252" t="s">
        <v>446</v>
      </c>
      <c r="CS47" s="252" t="s">
        <v>446</v>
      </c>
      <c r="CT47" s="252" t="s">
        <v>446</v>
      </c>
      <c r="CU47" s="252" t="s">
        <v>446</v>
      </c>
      <c r="CV47" s="252" t="s">
        <v>446</v>
      </c>
      <c r="CW47" s="242">
        <v>43988</v>
      </c>
      <c r="CX47" s="250" t="s">
        <v>5599</v>
      </c>
      <c r="CY47" s="246">
        <v>401000</v>
      </c>
      <c r="CZ47" s="246" t="s">
        <v>2645</v>
      </c>
      <c r="DA47" s="246" t="s">
        <v>660</v>
      </c>
      <c r="DB47" s="246">
        <v>2</v>
      </c>
      <c r="DC47" s="246" t="s">
        <v>2648</v>
      </c>
      <c r="DD47" s="246" t="s">
        <v>2647</v>
      </c>
      <c r="DE47" s="248">
        <v>44064</v>
      </c>
      <c r="DF47" s="249" t="s">
        <v>5600</v>
      </c>
      <c r="DG47" s="241">
        <v>61221000</v>
      </c>
      <c r="DH47" s="252" t="s">
        <v>2645</v>
      </c>
      <c r="DI47" s="252" t="s">
        <v>660</v>
      </c>
      <c r="DJ47" s="252">
        <v>2</v>
      </c>
      <c r="DK47" s="252" t="s">
        <v>2648</v>
      </c>
      <c r="DL47" s="252" t="s">
        <v>2647</v>
      </c>
      <c r="DM47" s="242">
        <v>44064</v>
      </c>
      <c r="DN47" s="250" t="s">
        <v>5601</v>
      </c>
      <c r="DO47" s="246">
        <v>221000</v>
      </c>
      <c r="DP47" s="250" t="s">
        <v>2645</v>
      </c>
      <c r="DQ47" s="250" t="s">
        <v>660</v>
      </c>
      <c r="DR47" s="250">
        <v>2</v>
      </c>
      <c r="DS47" s="250" t="s">
        <v>2648</v>
      </c>
      <c r="DT47" s="250" t="s">
        <v>2647</v>
      </c>
      <c r="DU47" s="251">
        <v>44064</v>
      </c>
      <c r="DV47" s="249" t="s">
        <v>5602</v>
      </c>
      <c r="DW47" s="241">
        <v>401000</v>
      </c>
      <c r="DX47" s="252" t="s">
        <v>2645</v>
      </c>
      <c r="DY47" s="252" t="s">
        <v>660</v>
      </c>
      <c r="DZ47" s="252">
        <v>2</v>
      </c>
      <c r="EA47" s="252" t="s">
        <v>2648</v>
      </c>
      <c r="EB47" s="252" t="s">
        <v>2647</v>
      </c>
      <c r="EC47" s="242">
        <v>44064</v>
      </c>
      <c r="ED47" s="250" t="s">
        <v>5603</v>
      </c>
      <c r="EE47" s="246">
        <v>0</v>
      </c>
      <c r="EF47" s="250" t="s">
        <v>2645</v>
      </c>
      <c r="EG47" s="250" t="s">
        <v>660</v>
      </c>
      <c r="EH47" s="250">
        <v>2</v>
      </c>
      <c r="EI47" s="250" t="s">
        <v>2648</v>
      </c>
      <c r="EJ47" s="250" t="s">
        <v>2647</v>
      </c>
      <c r="EK47" s="251">
        <v>44064</v>
      </c>
      <c r="EL47" s="249" t="s">
        <v>5604</v>
      </c>
      <c r="EM47" s="241">
        <v>0</v>
      </c>
      <c r="EN47" s="252" t="s">
        <v>2645</v>
      </c>
      <c r="EO47" s="252" t="s">
        <v>660</v>
      </c>
      <c r="EP47" s="252">
        <v>2</v>
      </c>
      <c r="EQ47" s="252" t="s">
        <v>2648</v>
      </c>
      <c r="ER47" s="252" t="s">
        <v>2647</v>
      </c>
      <c r="ES47" s="242">
        <v>44064</v>
      </c>
      <c r="ET47" s="250" t="s">
        <v>5605</v>
      </c>
      <c r="EU47" s="250">
        <v>1227</v>
      </c>
      <c r="EV47" s="250" t="s">
        <v>3695</v>
      </c>
      <c r="EW47" s="250" t="s">
        <v>660</v>
      </c>
      <c r="EX47" s="250">
        <v>2</v>
      </c>
      <c r="EY47" s="250" t="s">
        <v>4023</v>
      </c>
      <c r="EZ47" s="250" t="s">
        <v>868</v>
      </c>
      <c r="FA47" s="251">
        <v>44165</v>
      </c>
      <c r="FB47" s="249" t="s">
        <v>5606</v>
      </c>
      <c r="FC47" s="252">
        <v>3</v>
      </c>
      <c r="FD47" s="252" t="s">
        <v>446</v>
      </c>
      <c r="FE47" s="252" t="s">
        <v>661</v>
      </c>
      <c r="FF47" s="252">
        <v>1</v>
      </c>
      <c r="FG47" s="252" t="s">
        <v>2388</v>
      </c>
      <c r="FH47" s="252" t="s">
        <v>446</v>
      </c>
      <c r="FI47" s="242">
        <v>43987</v>
      </c>
      <c r="FJ47" s="249" t="s">
        <v>5607</v>
      </c>
      <c r="FK47" s="250" t="s">
        <v>446</v>
      </c>
      <c r="FL47" s="250" t="s">
        <v>446</v>
      </c>
      <c r="FM47" s="250" t="s">
        <v>446</v>
      </c>
      <c r="FN47" s="250" t="s">
        <v>446</v>
      </c>
      <c r="FO47" s="250" t="s">
        <v>446</v>
      </c>
      <c r="FP47" s="246" t="s">
        <v>446</v>
      </c>
      <c r="FQ47" s="247">
        <v>43988</v>
      </c>
      <c r="FR47" s="249" t="s">
        <v>5608</v>
      </c>
      <c r="FS47" s="252" t="s">
        <v>446</v>
      </c>
      <c r="FT47" s="252" t="s">
        <v>446</v>
      </c>
      <c r="FU47" s="252" t="s">
        <v>446</v>
      </c>
      <c r="FV47" s="252" t="s">
        <v>446</v>
      </c>
      <c r="FW47" s="252" t="s">
        <v>446</v>
      </c>
      <c r="FX47" s="252" t="s">
        <v>446</v>
      </c>
      <c r="FY47" s="242">
        <v>43988</v>
      </c>
      <c r="FZ47" s="250" t="s">
        <v>5609</v>
      </c>
      <c r="GA47" s="250" t="s">
        <v>446</v>
      </c>
      <c r="GB47" s="250" t="s">
        <v>446</v>
      </c>
      <c r="GC47" s="250" t="s">
        <v>446</v>
      </c>
      <c r="GD47" s="250" t="s">
        <v>446</v>
      </c>
      <c r="GE47" s="250" t="s">
        <v>446</v>
      </c>
      <c r="GF47" s="250" t="s">
        <v>446</v>
      </c>
      <c r="GG47" s="251">
        <v>43987</v>
      </c>
      <c r="GH47" s="249" t="s">
        <v>5610</v>
      </c>
      <c r="GI47" s="252" t="s">
        <v>446</v>
      </c>
      <c r="GJ47" s="252" t="s">
        <v>446</v>
      </c>
      <c r="GK47" s="252" t="s">
        <v>446</v>
      </c>
      <c r="GL47" s="252" t="s">
        <v>446</v>
      </c>
      <c r="GM47" s="252" t="s">
        <v>446</v>
      </c>
      <c r="GN47" s="252" t="s">
        <v>446</v>
      </c>
      <c r="GO47" s="242">
        <v>43988</v>
      </c>
      <c r="GP47" s="250" t="s">
        <v>5611</v>
      </c>
      <c r="GQ47" s="250" t="s">
        <v>446</v>
      </c>
      <c r="GR47" s="250" t="s">
        <v>446</v>
      </c>
      <c r="GS47" s="250" t="s">
        <v>446</v>
      </c>
      <c r="GT47" s="250" t="s">
        <v>446</v>
      </c>
      <c r="GU47" s="250" t="s">
        <v>446</v>
      </c>
      <c r="GV47" s="250" t="s">
        <v>446</v>
      </c>
      <c r="GW47" s="251">
        <v>43987</v>
      </c>
      <c r="GX47" s="249" t="s">
        <v>5612</v>
      </c>
      <c r="GY47" s="252" t="s">
        <v>446</v>
      </c>
      <c r="GZ47" s="252" t="s">
        <v>446</v>
      </c>
      <c r="HA47" s="252" t="s">
        <v>446</v>
      </c>
      <c r="HB47" s="252" t="s">
        <v>446</v>
      </c>
      <c r="HC47" s="252" t="s">
        <v>446</v>
      </c>
      <c r="HD47" s="252" t="s">
        <v>446</v>
      </c>
      <c r="HE47" s="242">
        <v>43988</v>
      </c>
      <c r="HF47" s="250" t="s">
        <v>5613</v>
      </c>
      <c r="HG47" s="250" t="s">
        <v>446</v>
      </c>
      <c r="HH47" s="250" t="s">
        <v>446</v>
      </c>
      <c r="HI47" s="250" t="s">
        <v>446</v>
      </c>
      <c r="HJ47" s="250" t="s">
        <v>446</v>
      </c>
      <c r="HK47" s="250" t="s">
        <v>446</v>
      </c>
      <c r="HL47" s="250" t="s">
        <v>446</v>
      </c>
      <c r="HM47" s="251">
        <v>43987</v>
      </c>
      <c r="HN47" s="249" t="s">
        <v>5614</v>
      </c>
      <c r="HO47" s="252" t="s">
        <v>446</v>
      </c>
      <c r="HP47" s="252" t="s">
        <v>446</v>
      </c>
      <c r="HQ47" s="252" t="s">
        <v>446</v>
      </c>
      <c r="HR47" s="252" t="s">
        <v>446</v>
      </c>
      <c r="HS47" s="252" t="s">
        <v>446</v>
      </c>
      <c r="HT47" s="252" t="s">
        <v>446</v>
      </c>
      <c r="HU47" s="242">
        <v>43988</v>
      </c>
      <c r="HV47" s="250" t="s">
        <v>5615</v>
      </c>
      <c r="HW47" s="250" t="s">
        <v>446</v>
      </c>
      <c r="HX47" s="250" t="s">
        <v>446</v>
      </c>
      <c r="HY47" s="250" t="s">
        <v>446</v>
      </c>
      <c r="HZ47" s="250" t="s">
        <v>446</v>
      </c>
      <c r="IA47" s="250" t="s">
        <v>446</v>
      </c>
      <c r="IB47" s="250" t="s">
        <v>446</v>
      </c>
      <c r="IC47" s="251">
        <v>43987</v>
      </c>
      <c r="ID47" s="249" t="s">
        <v>5616</v>
      </c>
      <c r="IE47" s="252" t="s">
        <v>446</v>
      </c>
      <c r="IF47" s="252" t="s">
        <v>446</v>
      </c>
      <c r="IG47" s="252" t="s">
        <v>446</v>
      </c>
      <c r="IH47" s="252" t="s">
        <v>446</v>
      </c>
      <c r="II47" s="252" t="s">
        <v>446</v>
      </c>
      <c r="IJ47" s="252" t="s">
        <v>446</v>
      </c>
      <c r="IK47" s="242">
        <v>43987</v>
      </c>
      <c r="IL47" s="250" t="s">
        <v>5617</v>
      </c>
      <c r="IM47" s="250">
        <v>2</v>
      </c>
      <c r="IN47" s="250" t="s">
        <v>2398</v>
      </c>
      <c r="IO47" s="250" t="s">
        <v>661</v>
      </c>
      <c r="IP47" s="250">
        <v>1</v>
      </c>
      <c r="IQ47" s="250" t="s">
        <v>2399</v>
      </c>
      <c r="IR47" s="250" t="s">
        <v>446</v>
      </c>
      <c r="IS47" s="251">
        <v>43987</v>
      </c>
    </row>
    <row r="48" spans="1:253" s="11" customFormat="1" ht="13.2" x14ac:dyDescent="0.25">
      <c r="A48" s="11" t="str">
        <f>Lists!B:B</f>
        <v>International Displacement</v>
      </c>
      <c r="B48" s="11" t="str">
        <f>Lists!F:F</f>
        <v>International displacement</v>
      </c>
      <c r="C48" s="11" t="str">
        <f>Lists!C:C</f>
        <v>ETH003</v>
      </c>
      <c r="D48" s="11" t="str">
        <f>Lists!A:A</f>
        <v>Ethiopia</v>
      </c>
      <c r="E48" s="11" t="str">
        <f>Lists!D:D</f>
        <v>ETH</v>
      </c>
      <c r="F48" s="11" t="s">
        <v>5618</v>
      </c>
      <c r="G48" s="240">
        <v>99300000</v>
      </c>
      <c r="H48" s="241" t="s">
        <v>2390</v>
      </c>
      <c r="I48" s="241" t="s">
        <v>661</v>
      </c>
      <c r="J48" s="241">
        <v>1</v>
      </c>
      <c r="K48" s="241" t="s">
        <v>2312</v>
      </c>
      <c r="L48" s="241" t="s">
        <v>2393</v>
      </c>
      <c r="M48" s="242">
        <v>44013</v>
      </c>
      <c r="N48" s="249" t="s">
        <v>5619</v>
      </c>
      <c r="O48" s="244">
        <v>907050</v>
      </c>
      <c r="P48" s="244" t="s">
        <v>2497</v>
      </c>
      <c r="Q48" s="244" t="s">
        <v>660</v>
      </c>
      <c r="R48" s="244">
        <v>2</v>
      </c>
      <c r="S48" s="244" t="s">
        <v>2499</v>
      </c>
      <c r="T48" s="244" t="s">
        <v>2498</v>
      </c>
      <c r="U48" s="245">
        <v>44013</v>
      </c>
      <c r="V48" s="249" t="s">
        <v>5620</v>
      </c>
      <c r="W48" s="241">
        <v>72381000</v>
      </c>
      <c r="X48" s="241" t="s">
        <v>2497</v>
      </c>
      <c r="Y48" s="241" t="s">
        <v>660</v>
      </c>
      <c r="Z48" s="241">
        <v>2</v>
      </c>
      <c r="AA48" s="241" t="s">
        <v>2500</v>
      </c>
      <c r="AB48" s="241" t="s">
        <v>2498</v>
      </c>
      <c r="AC48" s="242">
        <v>44013</v>
      </c>
      <c r="AD48" s="249" t="s">
        <v>5621</v>
      </c>
      <c r="AE48" s="246">
        <v>769000</v>
      </c>
      <c r="AF48" s="246" t="s">
        <v>2630</v>
      </c>
      <c r="AG48" s="246" t="s">
        <v>660</v>
      </c>
      <c r="AH48" s="246">
        <v>2</v>
      </c>
      <c r="AI48" s="246" t="s">
        <v>2246</v>
      </c>
      <c r="AJ48" s="246" t="s">
        <v>2501</v>
      </c>
      <c r="AK48" s="247">
        <v>44064</v>
      </c>
      <c r="AL48" s="249" t="s">
        <v>5622</v>
      </c>
      <c r="AM48" s="241">
        <v>769000</v>
      </c>
      <c r="AN48" s="241" t="s">
        <v>2630</v>
      </c>
      <c r="AO48" s="241" t="s">
        <v>660</v>
      </c>
      <c r="AP48" s="241">
        <v>2</v>
      </c>
      <c r="AQ48" s="241" t="s">
        <v>2502</v>
      </c>
      <c r="AR48" s="241" t="s">
        <v>2501</v>
      </c>
      <c r="AS48" s="242">
        <v>44064</v>
      </c>
      <c r="AT48" s="250" t="s">
        <v>5623</v>
      </c>
      <c r="AU48" s="246" t="s">
        <v>446</v>
      </c>
      <c r="AV48" s="246" t="s">
        <v>446</v>
      </c>
      <c r="AW48" s="246" t="s">
        <v>446</v>
      </c>
      <c r="AX48" s="246" t="s">
        <v>446</v>
      </c>
      <c r="AY48" s="246" t="s">
        <v>446</v>
      </c>
      <c r="AZ48" s="246" t="s">
        <v>446</v>
      </c>
      <c r="BA48" s="247">
        <v>44018</v>
      </c>
      <c r="BB48" s="249" t="s">
        <v>5624</v>
      </c>
      <c r="BC48" s="241" t="s">
        <v>446</v>
      </c>
      <c r="BD48" s="241" t="s">
        <v>446</v>
      </c>
      <c r="BE48" s="241" t="s">
        <v>446</v>
      </c>
      <c r="BF48" s="241" t="s">
        <v>446</v>
      </c>
      <c r="BG48" s="241" t="s">
        <v>446</v>
      </c>
      <c r="BH48" s="241" t="s">
        <v>446</v>
      </c>
      <c r="BI48" s="242">
        <v>44018</v>
      </c>
      <c r="BJ48" s="250" t="s">
        <v>5625</v>
      </c>
      <c r="BK48" s="250" t="s">
        <v>446</v>
      </c>
      <c r="BL48" s="250" t="s">
        <v>446</v>
      </c>
      <c r="BM48" s="250" t="s">
        <v>446</v>
      </c>
      <c r="BN48" s="250" t="s">
        <v>446</v>
      </c>
      <c r="BO48" s="250" t="s">
        <v>2505</v>
      </c>
      <c r="BP48" s="246" t="s">
        <v>446</v>
      </c>
      <c r="BQ48" s="251">
        <v>44013</v>
      </c>
      <c r="BR48" s="249" t="s">
        <v>5626</v>
      </c>
      <c r="BS48" s="252" t="s">
        <v>446</v>
      </c>
      <c r="BT48" s="252" t="s">
        <v>446</v>
      </c>
      <c r="BU48" s="252" t="s">
        <v>446</v>
      </c>
      <c r="BV48" s="252" t="s">
        <v>446</v>
      </c>
      <c r="BW48" s="252" t="s">
        <v>2506</v>
      </c>
      <c r="BX48" s="252" t="s">
        <v>446</v>
      </c>
      <c r="BY48" s="242">
        <v>44013</v>
      </c>
      <c r="BZ48" s="250" t="s">
        <v>5627</v>
      </c>
      <c r="CA48" s="250" t="s">
        <v>446</v>
      </c>
      <c r="CB48" s="250" t="s">
        <v>446</v>
      </c>
      <c r="CC48" s="250" t="s">
        <v>446</v>
      </c>
      <c r="CD48" s="250" t="s">
        <v>446</v>
      </c>
      <c r="CE48" s="250" t="s">
        <v>2506</v>
      </c>
      <c r="CF48" s="250" t="s">
        <v>446</v>
      </c>
      <c r="CG48" s="251">
        <v>44013</v>
      </c>
      <c r="CH48" s="249" t="s">
        <v>5628</v>
      </c>
      <c r="CI48" s="250" t="e">
        <v>#N/A</v>
      </c>
      <c r="CJ48" s="250" t="e">
        <v>#N/A</v>
      </c>
      <c r="CK48" s="250" t="e">
        <v>#N/A</v>
      </c>
      <c r="CL48" s="250" t="e">
        <v>#N/A</v>
      </c>
      <c r="CM48" s="250" t="e">
        <v>#N/A</v>
      </c>
      <c r="CN48" s="250" t="e">
        <v>#N/A</v>
      </c>
      <c r="CO48" s="253" t="e">
        <v>#N/A</v>
      </c>
      <c r="CP48" s="250" t="s">
        <v>5629</v>
      </c>
      <c r="CQ48" s="252" t="s">
        <v>446</v>
      </c>
      <c r="CR48" s="252" t="s">
        <v>446</v>
      </c>
      <c r="CS48" s="252" t="s">
        <v>446</v>
      </c>
      <c r="CT48" s="252" t="s">
        <v>446</v>
      </c>
      <c r="CU48" s="252" t="s">
        <v>2507</v>
      </c>
      <c r="CV48" s="252" t="s">
        <v>446</v>
      </c>
      <c r="CW48" s="242">
        <v>44013</v>
      </c>
      <c r="CX48" s="250" t="s">
        <v>5630</v>
      </c>
      <c r="CY48" s="246">
        <v>769000</v>
      </c>
      <c r="CZ48" s="246" t="s">
        <v>2649</v>
      </c>
      <c r="DA48" s="246" t="s">
        <v>660</v>
      </c>
      <c r="DB48" s="246">
        <v>2</v>
      </c>
      <c r="DC48" s="246" t="s">
        <v>2504</v>
      </c>
      <c r="DD48" s="246" t="s">
        <v>2503</v>
      </c>
      <c r="DE48" s="248">
        <v>44064</v>
      </c>
      <c r="DF48" s="249" t="s">
        <v>5631</v>
      </c>
      <c r="DG48" s="241">
        <v>71612000</v>
      </c>
      <c r="DH48" s="252" t="s">
        <v>2649</v>
      </c>
      <c r="DI48" s="252" t="s">
        <v>660</v>
      </c>
      <c r="DJ48" s="252">
        <v>2</v>
      </c>
      <c r="DK48" s="252" t="s">
        <v>2504</v>
      </c>
      <c r="DL48" s="252" t="s">
        <v>2503</v>
      </c>
      <c r="DM48" s="242">
        <v>44064</v>
      </c>
      <c r="DN48" s="250" t="s">
        <v>5632</v>
      </c>
      <c r="DO48" s="246">
        <v>0</v>
      </c>
      <c r="DP48" s="250" t="s">
        <v>2649</v>
      </c>
      <c r="DQ48" s="250" t="s">
        <v>660</v>
      </c>
      <c r="DR48" s="250">
        <v>2</v>
      </c>
      <c r="DS48" s="250" t="s">
        <v>2504</v>
      </c>
      <c r="DT48" s="250" t="s">
        <v>2503</v>
      </c>
      <c r="DU48" s="251">
        <v>44064</v>
      </c>
      <c r="DV48" s="249" t="s">
        <v>5633</v>
      </c>
      <c r="DW48" s="241">
        <v>769000</v>
      </c>
      <c r="DX48" s="252" t="s">
        <v>2649</v>
      </c>
      <c r="DY48" s="252" t="s">
        <v>660</v>
      </c>
      <c r="DZ48" s="252">
        <v>2</v>
      </c>
      <c r="EA48" s="252" t="s">
        <v>2504</v>
      </c>
      <c r="EB48" s="252" t="s">
        <v>2503</v>
      </c>
      <c r="EC48" s="242">
        <v>44064</v>
      </c>
      <c r="ED48" s="250" t="s">
        <v>5634</v>
      </c>
      <c r="EE48" s="246">
        <v>0</v>
      </c>
      <c r="EF48" s="250" t="s">
        <v>2649</v>
      </c>
      <c r="EG48" s="250" t="s">
        <v>660</v>
      </c>
      <c r="EH48" s="250">
        <v>2</v>
      </c>
      <c r="EI48" s="250" t="s">
        <v>2504</v>
      </c>
      <c r="EJ48" s="250" t="s">
        <v>2503</v>
      </c>
      <c r="EK48" s="251">
        <v>44064</v>
      </c>
      <c r="EL48" s="249" t="s">
        <v>5635</v>
      </c>
      <c r="EM48" s="241">
        <v>0</v>
      </c>
      <c r="EN48" s="252" t="s">
        <v>2649</v>
      </c>
      <c r="EO48" s="252" t="s">
        <v>660</v>
      </c>
      <c r="EP48" s="252">
        <v>2</v>
      </c>
      <c r="EQ48" s="252" t="s">
        <v>2504</v>
      </c>
      <c r="ER48" s="252" t="s">
        <v>2503</v>
      </c>
      <c r="ES48" s="242">
        <v>44064</v>
      </c>
      <c r="ET48" s="250" t="s">
        <v>5636</v>
      </c>
      <c r="EU48" s="250">
        <v>1227</v>
      </c>
      <c r="EV48" s="250" t="s">
        <v>3695</v>
      </c>
      <c r="EW48" s="250" t="s">
        <v>660</v>
      </c>
      <c r="EX48" s="250">
        <v>2</v>
      </c>
      <c r="EY48" s="250" t="s">
        <v>4023</v>
      </c>
      <c r="EZ48" s="250" t="s">
        <v>868</v>
      </c>
      <c r="FA48" s="251">
        <v>44165</v>
      </c>
      <c r="FB48" s="249" t="s">
        <v>5637</v>
      </c>
      <c r="FC48" s="252">
        <v>3</v>
      </c>
      <c r="FD48" s="252" t="s">
        <v>2649</v>
      </c>
      <c r="FE48" s="252" t="s">
        <v>660</v>
      </c>
      <c r="FF48" s="252">
        <v>2</v>
      </c>
      <c r="FG48" s="252" t="s">
        <v>2650</v>
      </c>
      <c r="FH48" s="252" t="s">
        <v>2503</v>
      </c>
      <c r="FI48" s="242">
        <v>44064</v>
      </c>
      <c r="FJ48" s="249" t="s">
        <v>5638</v>
      </c>
      <c r="FK48" s="250" t="s">
        <v>446</v>
      </c>
      <c r="FL48" s="250" t="s">
        <v>446</v>
      </c>
      <c r="FM48" s="250" t="s">
        <v>446</v>
      </c>
      <c r="FN48" s="250" t="s">
        <v>446</v>
      </c>
      <c r="FO48" s="250" t="s">
        <v>2507</v>
      </c>
      <c r="FP48" s="246" t="s">
        <v>446</v>
      </c>
      <c r="FQ48" s="247">
        <v>44013</v>
      </c>
      <c r="FR48" s="249" t="s">
        <v>5639</v>
      </c>
      <c r="FS48" s="252" t="s">
        <v>446</v>
      </c>
      <c r="FT48" s="252" t="s">
        <v>446</v>
      </c>
      <c r="FU48" s="252" t="s">
        <v>446</v>
      </c>
      <c r="FV48" s="252" t="s">
        <v>446</v>
      </c>
      <c r="FW48" s="252" t="s">
        <v>2507</v>
      </c>
      <c r="FX48" s="252" t="s">
        <v>446</v>
      </c>
      <c r="FY48" s="242">
        <v>44013</v>
      </c>
      <c r="FZ48" s="250" t="s">
        <v>5640</v>
      </c>
      <c r="GA48" s="250">
        <v>2</v>
      </c>
      <c r="GB48" s="250" t="s">
        <v>2074</v>
      </c>
      <c r="GC48" s="250" t="s">
        <v>660</v>
      </c>
      <c r="GD48" s="250">
        <v>2</v>
      </c>
      <c r="GE48" s="250" t="s">
        <v>2573</v>
      </c>
      <c r="GF48" s="250" t="s">
        <v>1387</v>
      </c>
      <c r="GG48" s="251">
        <v>44018</v>
      </c>
      <c r="GH48" s="249" t="s">
        <v>5641</v>
      </c>
      <c r="GI48" s="252">
        <v>1</v>
      </c>
      <c r="GJ48" s="252" t="s">
        <v>2074</v>
      </c>
      <c r="GK48" s="252" t="s">
        <v>660</v>
      </c>
      <c r="GL48" s="252">
        <v>2</v>
      </c>
      <c r="GM48" s="252" t="s">
        <v>2573</v>
      </c>
      <c r="GN48" s="252" t="s">
        <v>1387</v>
      </c>
      <c r="GO48" s="242">
        <v>44018</v>
      </c>
      <c r="GP48" s="250" t="s">
        <v>5642</v>
      </c>
      <c r="GQ48" s="250">
        <v>2</v>
      </c>
      <c r="GR48" s="250" t="s">
        <v>2074</v>
      </c>
      <c r="GS48" s="250" t="s">
        <v>660</v>
      </c>
      <c r="GT48" s="250">
        <v>2</v>
      </c>
      <c r="GU48" s="250" t="s">
        <v>2573</v>
      </c>
      <c r="GV48" s="250" t="s">
        <v>1387</v>
      </c>
      <c r="GW48" s="251">
        <v>44018</v>
      </c>
      <c r="GX48" s="249" t="s">
        <v>5643</v>
      </c>
      <c r="GY48" s="252">
        <v>0</v>
      </c>
      <c r="GZ48" s="252" t="s">
        <v>2074</v>
      </c>
      <c r="HA48" s="252" t="s">
        <v>660</v>
      </c>
      <c r="HB48" s="252">
        <v>2</v>
      </c>
      <c r="HC48" s="252" t="s">
        <v>2573</v>
      </c>
      <c r="HD48" s="252" t="s">
        <v>1387</v>
      </c>
      <c r="HE48" s="242">
        <v>44018</v>
      </c>
      <c r="HF48" s="250" t="s">
        <v>5644</v>
      </c>
      <c r="HG48" s="250">
        <v>2</v>
      </c>
      <c r="HH48" s="250" t="s">
        <v>2074</v>
      </c>
      <c r="HI48" s="250" t="s">
        <v>660</v>
      </c>
      <c r="HJ48" s="250">
        <v>2</v>
      </c>
      <c r="HK48" s="250" t="s">
        <v>2573</v>
      </c>
      <c r="HL48" s="250" t="s">
        <v>1387</v>
      </c>
      <c r="HM48" s="251">
        <v>44018</v>
      </c>
      <c r="HN48" s="249" t="s">
        <v>5645</v>
      </c>
      <c r="HO48" s="252">
        <v>2</v>
      </c>
      <c r="HP48" s="252" t="s">
        <v>2074</v>
      </c>
      <c r="HQ48" s="252" t="s">
        <v>660</v>
      </c>
      <c r="HR48" s="252">
        <v>2</v>
      </c>
      <c r="HS48" s="252" t="s">
        <v>2573</v>
      </c>
      <c r="HT48" s="252" t="s">
        <v>1387</v>
      </c>
      <c r="HU48" s="242">
        <v>44018</v>
      </c>
      <c r="HV48" s="250" t="s">
        <v>5646</v>
      </c>
      <c r="HW48" s="250">
        <v>1</v>
      </c>
      <c r="HX48" s="250" t="s">
        <v>2074</v>
      </c>
      <c r="HY48" s="250" t="s">
        <v>660</v>
      </c>
      <c r="HZ48" s="250">
        <v>2</v>
      </c>
      <c r="IA48" s="250" t="s">
        <v>2573</v>
      </c>
      <c r="IB48" s="250" t="s">
        <v>1387</v>
      </c>
      <c r="IC48" s="251">
        <v>44018</v>
      </c>
      <c r="ID48" s="249" t="s">
        <v>5647</v>
      </c>
      <c r="IE48" s="252">
        <v>3</v>
      </c>
      <c r="IF48" s="252" t="s">
        <v>2074</v>
      </c>
      <c r="IG48" s="252" t="s">
        <v>660</v>
      </c>
      <c r="IH48" s="252">
        <v>2</v>
      </c>
      <c r="II48" s="252" t="s">
        <v>2573</v>
      </c>
      <c r="IJ48" s="252" t="s">
        <v>1387</v>
      </c>
      <c r="IK48" s="242">
        <v>44018</v>
      </c>
      <c r="IL48" s="250" t="s">
        <v>5648</v>
      </c>
      <c r="IM48" s="250" t="s">
        <v>446</v>
      </c>
      <c r="IN48" s="250" t="s">
        <v>446</v>
      </c>
      <c r="IO48" s="250" t="s">
        <v>446</v>
      </c>
      <c r="IP48" s="250" t="s">
        <v>446</v>
      </c>
      <c r="IQ48" s="250" t="s">
        <v>446</v>
      </c>
      <c r="IR48" s="250" t="s">
        <v>446</v>
      </c>
      <c r="IS48" s="251">
        <v>44018</v>
      </c>
    </row>
    <row r="49" spans="1:253" s="11" customFormat="1" ht="13.2" x14ac:dyDescent="0.25">
      <c r="A49" s="11" t="str">
        <f>Lists!B:B</f>
        <v>Crisis in Tigray</v>
      </c>
      <c r="B49" s="11" t="str">
        <f>Lists!F:F</f>
        <v>Conflict</v>
      </c>
      <c r="C49" s="11" t="str">
        <f>Lists!C:C</f>
        <v>ETH004</v>
      </c>
      <c r="D49" s="11" t="str">
        <f>Lists!A:A</f>
        <v>Ethiopia</v>
      </c>
      <c r="E49" s="11" t="str">
        <f>Lists!D:D</f>
        <v>ETH</v>
      </c>
      <c r="F49" s="11" t="s">
        <v>5649</v>
      </c>
      <c r="G49" s="240">
        <v>99300000</v>
      </c>
      <c r="H49" s="241" t="s">
        <v>4001</v>
      </c>
      <c r="I49" s="241" t="s">
        <v>661</v>
      </c>
      <c r="J49" s="241">
        <v>1</v>
      </c>
      <c r="K49" s="241" t="s">
        <v>3257</v>
      </c>
      <c r="L49" s="241" t="s">
        <v>2393</v>
      </c>
      <c r="M49" s="242">
        <v>44165</v>
      </c>
      <c r="N49" s="249" t="s">
        <v>5650</v>
      </c>
      <c r="O49" s="244">
        <v>50079</v>
      </c>
      <c r="P49" s="244" t="s">
        <v>4002</v>
      </c>
      <c r="Q49" s="244" t="s">
        <v>661</v>
      </c>
      <c r="R49" s="244">
        <v>1</v>
      </c>
      <c r="S49" s="244" t="s">
        <v>4004</v>
      </c>
      <c r="T49" s="244" t="s">
        <v>4003</v>
      </c>
      <c r="U49" s="245">
        <v>44165</v>
      </c>
      <c r="V49" s="249" t="s">
        <v>5651</v>
      </c>
      <c r="W49" s="241">
        <v>5443000</v>
      </c>
      <c r="X49" s="241" t="s">
        <v>4005</v>
      </c>
      <c r="Y49" s="241" t="s">
        <v>659</v>
      </c>
      <c r="Z49" s="241">
        <v>3</v>
      </c>
      <c r="AA49" s="241" t="s">
        <v>4007</v>
      </c>
      <c r="AB49" s="241" t="s">
        <v>4006</v>
      </c>
      <c r="AC49" s="242">
        <v>44165</v>
      </c>
      <c r="AD49" s="249" t="s">
        <v>5652</v>
      </c>
      <c r="AE49" s="246">
        <v>5399000</v>
      </c>
      <c r="AF49" s="246" t="s">
        <v>4005</v>
      </c>
      <c r="AG49" s="246" t="s">
        <v>659</v>
      </c>
      <c r="AH49" s="246">
        <v>3</v>
      </c>
      <c r="AI49" s="246" t="s">
        <v>4007</v>
      </c>
      <c r="AJ49" s="246" t="s">
        <v>4006</v>
      </c>
      <c r="AK49" s="247">
        <v>44165</v>
      </c>
      <c r="AL49" s="249" t="s">
        <v>5653</v>
      </c>
      <c r="AM49" s="241">
        <v>145000</v>
      </c>
      <c r="AN49" s="241" t="s">
        <v>4008</v>
      </c>
      <c r="AO49" s="241" t="s">
        <v>659</v>
      </c>
      <c r="AP49" s="241">
        <v>3</v>
      </c>
      <c r="AQ49" s="241" t="s">
        <v>4010</v>
      </c>
      <c r="AR49" s="241" t="s">
        <v>4009</v>
      </c>
      <c r="AS49" s="242">
        <v>44165</v>
      </c>
      <c r="AT49" s="250" t="s">
        <v>5654</v>
      </c>
      <c r="AU49" s="246" t="s">
        <v>446</v>
      </c>
      <c r="AV49" s="246" t="s">
        <v>4011</v>
      </c>
      <c r="AW49" s="246" t="s">
        <v>659</v>
      </c>
      <c r="AX49" s="246">
        <v>3</v>
      </c>
      <c r="AY49" s="246" t="s">
        <v>4013</v>
      </c>
      <c r="AZ49" s="246" t="s">
        <v>4012</v>
      </c>
      <c r="BA49" s="247">
        <v>44165</v>
      </c>
      <c r="BB49" s="249" t="s">
        <v>5655</v>
      </c>
      <c r="BC49" s="241" t="e">
        <v>#N/A</v>
      </c>
      <c r="BD49" s="241" t="e">
        <v>#N/A</v>
      </c>
      <c r="BE49" s="241" t="e">
        <v>#N/A</v>
      </c>
      <c r="BF49" s="241" t="e">
        <v>#N/A</v>
      </c>
      <c r="BG49" s="241" t="e">
        <v>#N/A</v>
      </c>
      <c r="BH49" s="241" t="e">
        <v>#N/A</v>
      </c>
      <c r="BI49" s="242" t="e">
        <v>#N/A</v>
      </c>
      <c r="BJ49" s="250" t="s">
        <v>5656</v>
      </c>
      <c r="BK49" s="250" t="s">
        <v>446</v>
      </c>
      <c r="BL49" s="250" t="s">
        <v>4011</v>
      </c>
      <c r="BM49" s="250" t="s">
        <v>659</v>
      </c>
      <c r="BN49" s="250">
        <v>3</v>
      </c>
      <c r="BO49" s="250" t="s">
        <v>4013</v>
      </c>
      <c r="BP49" s="246" t="s">
        <v>4012</v>
      </c>
      <c r="BQ49" s="251">
        <v>44165</v>
      </c>
      <c r="BR49" s="249" t="s">
        <v>5657</v>
      </c>
      <c r="BS49" s="252" t="e">
        <v>#N/A</v>
      </c>
      <c r="BT49" s="252" t="e">
        <v>#N/A</v>
      </c>
      <c r="BU49" s="252" t="e">
        <v>#N/A</v>
      </c>
      <c r="BV49" s="252" t="e">
        <v>#N/A</v>
      </c>
      <c r="BW49" s="252" t="e">
        <v>#N/A</v>
      </c>
      <c r="BX49" s="252" t="e">
        <v>#N/A</v>
      </c>
      <c r="BY49" s="242" t="e">
        <v>#N/A</v>
      </c>
      <c r="BZ49" s="250" t="s">
        <v>5658</v>
      </c>
      <c r="CA49" s="250" t="e">
        <v>#N/A</v>
      </c>
      <c r="CB49" s="250" t="e">
        <v>#N/A</v>
      </c>
      <c r="CC49" s="250" t="e">
        <v>#N/A</v>
      </c>
      <c r="CD49" s="250" t="e">
        <v>#N/A</v>
      </c>
      <c r="CE49" s="250" t="e">
        <v>#N/A</v>
      </c>
      <c r="CF49" s="250" t="e">
        <v>#N/A</v>
      </c>
      <c r="CG49" s="251" t="e">
        <v>#N/A</v>
      </c>
      <c r="CH49" s="249" t="s">
        <v>5659</v>
      </c>
      <c r="CI49" s="250" t="e">
        <v>#N/A</v>
      </c>
      <c r="CJ49" s="250" t="e">
        <v>#N/A</v>
      </c>
      <c r="CK49" s="250" t="e">
        <v>#N/A</v>
      </c>
      <c r="CL49" s="250" t="e">
        <v>#N/A</v>
      </c>
      <c r="CM49" s="250" t="e">
        <v>#N/A</v>
      </c>
      <c r="CN49" s="250" t="e">
        <v>#N/A</v>
      </c>
      <c r="CO49" s="253" t="e">
        <v>#N/A</v>
      </c>
      <c r="CP49" s="250" t="s">
        <v>5660</v>
      </c>
      <c r="CQ49" s="252" t="e">
        <v>#N/A</v>
      </c>
      <c r="CR49" s="252" t="e">
        <v>#N/A</v>
      </c>
      <c r="CS49" s="252" t="e">
        <v>#N/A</v>
      </c>
      <c r="CT49" s="252" t="e">
        <v>#N/A</v>
      </c>
      <c r="CU49" s="252" t="e">
        <v>#N/A</v>
      </c>
      <c r="CV49" s="252" t="e">
        <v>#N/A</v>
      </c>
      <c r="CW49" s="242" t="e">
        <v>#N/A</v>
      </c>
      <c r="CX49" s="250" t="s">
        <v>5661</v>
      </c>
      <c r="CY49" s="246">
        <v>5399000</v>
      </c>
      <c r="CZ49" s="246" t="s">
        <v>4005</v>
      </c>
      <c r="DA49" s="246" t="s">
        <v>659</v>
      </c>
      <c r="DB49" s="246">
        <v>3</v>
      </c>
      <c r="DC49" s="246" t="s">
        <v>4017</v>
      </c>
      <c r="DD49" s="246" t="s">
        <v>4015</v>
      </c>
      <c r="DE49" s="248">
        <v>44165</v>
      </c>
      <c r="DF49" s="249" t="s">
        <v>5662</v>
      </c>
      <c r="DG49" s="241">
        <v>0</v>
      </c>
      <c r="DH49" s="252" t="s">
        <v>4014</v>
      </c>
      <c r="DI49" s="252" t="s">
        <v>659</v>
      </c>
      <c r="DJ49" s="252">
        <v>3</v>
      </c>
      <c r="DK49" s="252" t="s">
        <v>4016</v>
      </c>
      <c r="DL49" s="252" t="s">
        <v>4015</v>
      </c>
      <c r="DM49" s="242">
        <v>44165</v>
      </c>
      <c r="DN49" s="250" t="s">
        <v>5663</v>
      </c>
      <c r="DO49" s="246">
        <v>0</v>
      </c>
      <c r="DP49" s="250" t="s">
        <v>4014</v>
      </c>
      <c r="DQ49" s="250" t="s">
        <v>659</v>
      </c>
      <c r="DR49" s="250">
        <v>3</v>
      </c>
      <c r="DS49" s="250" t="s">
        <v>4016</v>
      </c>
      <c r="DT49" s="250" t="s">
        <v>4015</v>
      </c>
      <c r="DU49" s="251">
        <v>44165</v>
      </c>
      <c r="DV49" s="249" t="s">
        <v>5664</v>
      </c>
      <c r="DW49" s="241">
        <v>4899000</v>
      </c>
      <c r="DX49" s="252" t="s">
        <v>4005</v>
      </c>
      <c r="DY49" s="252" t="s">
        <v>659</v>
      </c>
      <c r="DZ49" s="252">
        <v>3</v>
      </c>
      <c r="EA49" s="252" t="s">
        <v>4017</v>
      </c>
      <c r="EB49" s="252" t="s">
        <v>4015</v>
      </c>
      <c r="EC49" s="242">
        <v>44165</v>
      </c>
      <c r="ED49" s="250" t="s">
        <v>5665</v>
      </c>
      <c r="EE49" s="246">
        <v>0</v>
      </c>
      <c r="EF49" s="250" t="s">
        <v>4008</v>
      </c>
      <c r="EG49" s="250" t="s">
        <v>659</v>
      </c>
      <c r="EH49" s="250">
        <v>3</v>
      </c>
      <c r="EI49" s="250" t="s">
        <v>4018</v>
      </c>
      <c r="EJ49" s="250" t="s">
        <v>4009</v>
      </c>
      <c r="EK49" s="251">
        <v>44165</v>
      </c>
      <c r="EL49" s="249" t="s">
        <v>5666</v>
      </c>
      <c r="EM49" s="241">
        <v>500000</v>
      </c>
      <c r="EN49" s="252" t="s">
        <v>4019</v>
      </c>
      <c r="EO49" s="252" t="s">
        <v>661</v>
      </c>
      <c r="EP49" s="252">
        <v>1</v>
      </c>
      <c r="EQ49" s="252" t="s">
        <v>4021</v>
      </c>
      <c r="ER49" s="252" t="s">
        <v>4020</v>
      </c>
      <c r="ES49" s="242">
        <v>44165</v>
      </c>
      <c r="ET49" s="250" t="s">
        <v>5667</v>
      </c>
      <c r="EU49" s="250">
        <v>1227</v>
      </c>
      <c r="EV49" s="250" t="s">
        <v>3695</v>
      </c>
      <c r="EW49" s="250" t="s">
        <v>660</v>
      </c>
      <c r="EX49" s="250">
        <v>2</v>
      </c>
      <c r="EY49" s="250" t="s">
        <v>4023</v>
      </c>
      <c r="EZ49" s="250" t="s">
        <v>868</v>
      </c>
      <c r="FA49" s="251">
        <v>44165</v>
      </c>
      <c r="FB49" s="249" t="s">
        <v>5668</v>
      </c>
      <c r="FC49" s="252">
        <v>4</v>
      </c>
      <c r="FD49" s="252" t="s">
        <v>4005</v>
      </c>
      <c r="FE49" s="252" t="s">
        <v>661</v>
      </c>
      <c r="FF49" s="252">
        <v>1</v>
      </c>
      <c r="FG49" s="252" t="s">
        <v>4022</v>
      </c>
      <c r="FH49" s="252" t="s">
        <v>4006</v>
      </c>
      <c r="FI49" s="242">
        <v>44165</v>
      </c>
      <c r="FJ49" s="249" t="s">
        <v>5669</v>
      </c>
      <c r="FK49" s="250" t="e">
        <v>#N/A</v>
      </c>
      <c r="FL49" s="250" t="e">
        <v>#N/A</v>
      </c>
      <c r="FM49" s="250" t="e">
        <v>#N/A</v>
      </c>
      <c r="FN49" s="250" t="e">
        <v>#N/A</v>
      </c>
      <c r="FO49" s="250" t="e">
        <v>#N/A</v>
      </c>
      <c r="FP49" s="246" t="e">
        <v>#N/A</v>
      </c>
      <c r="FQ49" s="247" t="e">
        <v>#N/A</v>
      </c>
      <c r="FR49" s="249" t="s">
        <v>5670</v>
      </c>
      <c r="FS49" s="252" t="e">
        <v>#N/A</v>
      </c>
      <c r="FT49" s="252" t="e">
        <v>#N/A</v>
      </c>
      <c r="FU49" s="252" t="e">
        <v>#N/A</v>
      </c>
      <c r="FV49" s="252" t="e">
        <v>#N/A</v>
      </c>
      <c r="FW49" s="252" t="e">
        <v>#N/A</v>
      </c>
      <c r="FX49" s="252" t="e">
        <v>#N/A</v>
      </c>
      <c r="FY49" s="242" t="e">
        <v>#N/A</v>
      </c>
      <c r="FZ49" s="250" t="s">
        <v>5671</v>
      </c>
      <c r="GA49" s="250">
        <v>2</v>
      </c>
      <c r="GB49" s="250" t="s">
        <v>3625</v>
      </c>
      <c r="GC49" s="250" t="s">
        <v>660</v>
      </c>
      <c r="GD49" s="250">
        <v>2</v>
      </c>
      <c r="GE49" s="250" t="s">
        <v>3085</v>
      </c>
      <c r="GF49" s="250" t="s">
        <v>2075</v>
      </c>
      <c r="GG49" s="251">
        <v>44165</v>
      </c>
      <c r="GH49" s="249" t="s">
        <v>5672</v>
      </c>
      <c r="GI49" s="252">
        <v>2</v>
      </c>
      <c r="GJ49" s="252" t="s">
        <v>4045</v>
      </c>
      <c r="GK49" s="252" t="s">
        <v>660</v>
      </c>
      <c r="GL49" s="252">
        <v>2</v>
      </c>
      <c r="GM49" s="252" t="s">
        <v>3085</v>
      </c>
      <c r="GN49" s="252" t="s">
        <v>2075</v>
      </c>
      <c r="GO49" s="242">
        <v>44165</v>
      </c>
      <c r="GP49" s="250" t="s">
        <v>5673</v>
      </c>
      <c r="GQ49" s="250">
        <v>3</v>
      </c>
      <c r="GR49" s="250" t="s">
        <v>4045</v>
      </c>
      <c r="GS49" s="250" t="s">
        <v>660</v>
      </c>
      <c r="GT49" s="250">
        <v>2</v>
      </c>
      <c r="GU49" s="250" t="s">
        <v>3085</v>
      </c>
      <c r="GV49" s="250" t="s">
        <v>2075</v>
      </c>
      <c r="GW49" s="251">
        <v>44165</v>
      </c>
      <c r="GX49" s="249" t="s">
        <v>5674</v>
      </c>
      <c r="GY49" s="252">
        <v>3</v>
      </c>
      <c r="GZ49" s="252" t="s">
        <v>4045</v>
      </c>
      <c r="HA49" s="252" t="s">
        <v>660</v>
      </c>
      <c r="HB49" s="252">
        <v>2</v>
      </c>
      <c r="HC49" s="252" t="s">
        <v>3085</v>
      </c>
      <c r="HD49" s="252" t="s">
        <v>2075</v>
      </c>
      <c r="HE49" s="242">
        <v>44165</v>
      </c>
      <c r="HF49" s="250" t="s">
        <v>5675</v>
      </c>
      <c r="HG49" s="250">
        <v>2</v>
      </c>
      <c r="HH49" s="250" t="s">
        <v>4045</v>
      </c>
      <c r="HI49" s="250" t="s">
        <v>660</v>
      </c>
      <c r="HJ49" s="250">
        <v>2</v>
      </c>
      <c r="HK49" s="250" t="s">
        <v>3085</v>
      </c>
      <c r="HL49" s="250" t="s">
        <v>2075</v>
      </c>
      <c r="HM49" s="251">
        <v>44165</v>
      </c>
      <c r="HN49" s="249" t="s">
        <v>5676</v>
      </c>
      <c r="HO49" s="252">
        <v>0</v>
      </c>
      <c r="HP49" s="252" t="s">
        <v>4045</v>
      </c>
      <c r="HQ49" s="252" t="s">
        <v>660</v>
      </c>
      <c r="HR49" s="252">
        <v>2</v>
      </c>
      <c r="HS49" s="252" t="s">
        <v>3085</v>
      </c>
      <c r="HT49" s="252" t="s">
        <v>2075</v>
      </c>
      <c r="HU49" s="242">
        <v>44165</v>
      </c>
      <c r="HV49" s="250" t="s">
        <v>5677</v>
      </c>
      <c r="HW49" s="250">
        <v>3</v>
      </c>
      <c r="HX49" s="250" t="s">
        <v>4045</v>
      </c>
      <c r="HY49" s="250" t="s">
        <v>660</v>
      </c>
      <c r="HZ49" s="250">
        <v>2</v>
      </c>
      <c r="IA49" s="250" t="s">
        <v>3085</v>
      </c>
      <c r="IB49" s="250" t="s">
        <v>2075</v>
      </c>
      <c r="IC49" s="251">
        <v>44165</v>
      </c>
      <c r="ID49" s="249" t="s">
        <v>5678</v>
      </c>
      <c r="IE49" s="252">
        <v>3</v>
      </c>
      <c r="IF49" s="252" t="s">
        <v>4045</v>
      </c>
      <c r="IG49" s="252" t="s">
        <v>660</v>
      </c>
      <c r="IH49" s="252">
        <v>2</v>
      </c>
      <c r="II49" s="252" t="s">
        <v>3085</v>
      </c>
      <c r="IJ49" s="252" t="s">
        <v>2075</v>
      </c>
      <c r="IK49" s="242">
        <v>44165</v>
      </c>
      <c r="IL49" s="250" t="s">
        <v>5679</v>
      </c>
      <c r="IM49" s="250">
        <v>3</v>
      </c>
      <c r="IN49" s="250" t="s">
        <v>4045</v>
      </c>
      <c r="IO49" s="250" t="s">
        <v>660</v>
      </c>
      <c r="IP49" s="250">
        <v>2</v>
      </c>
      <c r="IQ49" s="250" t="s">
        <v>3085</v>
      </c>
      <c r="IR49" s="250" t="s">
        <v>2075</v>
      </c>
      <c r="IS49" s="251">
        <v>44165</v>
      </c>
    </row>
    <row r="50" spans="1:253" s="11" customFormat="1" ht="13.2" x14ac:dyDescent="0.25">
      <c r="A50" s="11" t="str">
        <f>Lists!B:B</f>
        <v>Mixed migration flows in Greece</v>
      </c>
      <c r="B50" s="11" t="str">
        <f>Lists!F:F</f>
        <v>International displacement</v>
      </c>
      <c r="C50" s="11" t="str">
        <f>Lists!C:C</f>
        <v>GRC002</v>
      </c>
      <c r="D50" s="11" t="str">
        <f>Lists!A:A</f>
        <v>Greece</v>
      </c>
      <c r="E50" s="11" t="str">
        <f>Lists!D:D</f>
        <v>GRC</v>
      </c>
      <c r="F50" s="11" t="s">
        <v>5680</v>
      </c>
      <c r="G50" s="240">
        <v>10880000</v>
      </c>
      <c r="H50" s="241" t="s">
        <v>4157</v>
      </c>
      <c r="I50" s="241" t="s">
        <v>661</v>
      </c>
      <c r="J50" s="241">
        <v>1</v>
      </c>
      <c r="K50" s="241" t="s">
        <v>1211</v>
      </c>
      <c r="L50" s="241" t="s">
        <v>4180</v>
      </c>
      <c r="M50" s="242">
        <v>44187</v>
      </c>
      <c r="N50" s="249" t="s">
        <v>5681</v>
      </c>
      <c r="O50" s="244">
        <v>3364.07</v>
      </c>
      <c r="P50" s="244" t="s">
        <v>1209</v>
      </c>
      <c r="Q50" s="244" t="s">
        <v>660</v>
      </c>
      <c r="R50" s="244">
        <v>2</v>
      </c>
      <c r="S50" s="244" t="s">
        <v>1384</v>
      </c>
      <c r="T50" s="244" t="s">
        <v>1210</v>
      </c>
      <c r="U50" s="245">
        <v>43585</v>
      </c>
      <c r="V50" s="249" t="s">
        <v>5682</v>
      </c>
      <c r="W50" s="241">
        <v>334000</v>
      </c>
      <c r="X50" s="241" t="s">
        <v>4158</v>
      </c>
      <c r="Y50" s="241" t="s">
        <v>661</v>
      </c>
      <c r="Z50" s="241">
        <v>1</v>
      </c>
      <c r="AA50" s="241" t="s">
        <v>1971</v>
      </c>
      <c r="AB50" s="241" t="s">
        <v>4180</v>
      </c>
      <c r="AC50" s="242">
        <v>44187</v>
      </c>
      <c r="AD50" s="249" t="s">
        <v>5683</v>
      </c>
      <c r="AE50" s="246">
        <v>120000</v>
      </c>
      <c r="AF50" s="246" t="s">
        <v>4159</v>
      </c>
      <c r="AG50" s="246" t="s">
        <v>661</v>
      </c>
      <c r="AH50" s="246">
        <v>1</v>
      </c>
      <c r="AI50" s="246" t="s">
        <v>1385</v>
      </c>
      <c r="AJ50" s="246" t="s">
        <v>4181</v>
      </c>
      <c r="AK50" s="247">
        <v>44187</v>
      </c>
      <c r="AL50" s="249" t="s">
        <v>5684</v>
      </c>
      <c r="AM50" s="241">
        <v>120000</v>
      </c>
      <c r="AN50" s="241" t="s">
        <v>4159</v>
      </c>
      <c r="AO50" s="241" t="s">
        <v>661</v>
      </c>
      <c r="AP50" s="241">
        <v>1</v>
      </c>
      <c r="AQ50" s="241" t="s">
        <v>1385</v>
      </c>
      <c r="AR50" s="241" t="s">
        <v>4181</v>
      </c>
      <c r="AS50" s="242">
        <v>44187</v>
      </c>
      <c r="AT50" s="250" t="s">
        <v>5685</v>
      </c>
      <c r="AU50" s="246">
        <v>0</v>
      </c>
      <c r="AV50" s="246" t="s">
        <v>446</v>
      </c>
      <c r="AW50" s="246" t="s">
        <v>446</v>
      </c>
      <c r="AX50" s="246" t="s">
        <v>446</v>
      </c>
      <c r="AY50" s="246" t="s">
        <v>446</v>
      </c>
      <c r="AZ50" s="246" t="s">
        <v>446</v>
      </c>
      <c r="BA50" s="247">
        <v>43585</v>
      </c>
      <c r="BB50" s="249" t="s">
        <v>5686</v>
      </c>
      <c r="BC50" s="241" t="s">
        <v>446</v>
      </c>
      <c r="BD50" s="241">
        <v>0</v>
      </c>
      <c r="BE50" s="241" t="s">
        <v>446</v>
      </c>
      <c r="BF50" s="241" t="s">
        <v>446</v>
      </c>
      <c r="BG50" s="241">
        <v>0</v>
      </c>
      <c r="BH50" s="241">
        <v>0</v>
      </c>
      <c r="BI50" s="242">
        <v>43501</v>
      </c>
      <c r="BJ50" s="250" t="s">
        <v>5687</v>
      </c>
      <c r="BK50" s="250">
        <v>24</v>
      </c>
      <c r="BL50" s="250" t="s">
        <v>4100</v>
      </c>
      <c r="BM50" s="250" t="s">
        <v>660</v>
      </c>
      <c r="BN50" s="250">
        <v>2</v>
      </c>
      <c r="BO50" s="250" t="s">
        <v>4182</v>
      </c>
      <c r="BP50" s="246" t="s">
        <v>1098</v>
      </c>
      <c r="BQ50" s="251">
        <v>44187</v>
      </c>
      <c r="BR50" s="249" t="s">
        <v>5688</v>
      </c>
      <c r="BS50" s="252" t="s">
        <v>446</v>
      </c>
      <c r="BT50" s="252">
        <v>0</v>
      </c>
      <c r="BU50" s="252" t="s">
        <v>446</v>
      </c>
      <c r="BV50" s="252" t="s">
        <v>446</v>
      </c>
      <c r="BW50" s="252">
        <v>0</v>
      </c>
      <c r="BX50" s="252">
        <v>0</v>
      </c>
      <c r="BY50" s="242">
        <v>43501</v>
      </c>
      <c r="BZ50" s="250" t="s">
        <v>5689</v>
      </c>
      <c r="CA50" s="250" t="s">
        <v>446</v>
      </c>
      <c r="CB50" s="250">
        <v>0</v>
      </c>
      <c r="CC50" s="250" t="s">
        <v>446</v>
      </c>
      <c r="CD50" s="250" t="s">
        <v>446</v>
      </c>
      <c r="CE50" s="250">
        <v>0</v>
      </c>
      <c r="CF50" s="250">
        <v>0</v>
      </c>
      <c r="CG50" s="251">
        <v>43501</v>
      </c>
      <c r="CH50" s="249" t="s">
        <v>5690</v>
      </c>
      <c r="CI50" s="250" t="e">
        <v>#N/A</v>
      </c>
      <c r="CJ50" s="250" t="e">
        <v>#N/A</v>
      </c>
      <c r="CK50" s="250" t="e">
        <v>#N/A</v>
      </c>
      <c r="CL50" s="250" t="e">
        <v>#N/A</v>
      </c>
      <c r="CM50" s="250" t="e">
        <v>#N/A</v>
      </c>
      <c r="CN50" s="250" t="e">
        <v>#N/A</v>
      </c>
      <c r="CO50" s="253" t="e">
        <v>#N/A</v>
      </c>
      <c r="CP50" s="250" t="s">
        <v>5691</v>
      </c>
      <c r="CQ50" s="252" t="s">
        <v>446</v>
      </c>
      <c r="CR50" s="252">
        <v>0</v>
      </c>
      <c r="CS50" s="252" t="s">
        <v>446</v>
      </c>
      <c r="CT50" s="252" t="s">
        <v>446</v>
      </c>
      <c r="CU50" s="252">
        <v>0</v>
      </c>
      <c r="CV50" s="252">
        <v>0</v>
      </c>
      <c r="CW50" s="242">
        <v>43501</v>
      </c>
      <c r="CX50" s="250" t="s">
        <v>5692</v>
      </c>
      <c r="CY50" s="246">
        <v>20000</v>
      </c>
      <c r="CZ50" s="246" t="s">
        <v>4160</v>
      </c>
      <c r="DA50" s="246" t="s">
        <v>660</v>
      </c>
      <c r="DB50" s="246">
        <v>2</v>
      </c>
      <c r="DC50" s="246" t="s">
        <v>3208</v>
      </c>
      <c r="DD50" s="246" t="s">
        <v>4183</v>
      </c>
      <c r="DE50" s="248">
        <v>44187</v>
      </c>
      <c r="DF50" s="249" t="s">
        <v>5693</v>
      </c>
      <c r="DG50" s="241">
        <v>214000</v>
      </c>
      <c r="DH50" s="252" t="s">
        <v>4160</v>
      </c>
      <c r="DI50" s="252" t="s">
        <v>660</v>
      </c>
      <c r="DJ50" s="252">
        <v>2</v>
      </c>
      <c r="DK50" s="252" t="s">
        <v>3208</v>
      </c>
      <c r="DL50" s="252" t="s">
        <v>4183</v>
      </c>
      <c r="DM50" s="242">
        <v>44187</v>
      </c>
      <c r="DN50" s="250" t="s">
        <v>5694</v>
      </c>
      <c r="DO50" s="246">
        <v>101000</v>
      </c>
      <c r="DP50" s="250" t="s">
        <v>4160</v>
      </c>
      <c r="DQ50" s="250" t="s">
        <v>660</v>
      </c>
      <c r="DR50" s="250">
        <v>2</v>
      </c>
      <c r="DS50" s="250" t="s">
        <v>3208</v>
      </c>
      <c r="DT50" s="250" t="s">
        <v>4183</v>
      </c>
      <c r="DU50" s="251">
        <v>44187</v>
      </c>
      <c r="DV50" s="249" t="s">
        <v>5695</v>
      </c>
      <c r="DW50" s="241">
        <v>20000</v>
      </c>
      <c r="DX50" s="252" t="s">
        <v>4160</v>
      </c>
      <c r="DY50" s="252" t="s">
        <v>660</v>
      </c>
      <c r="DZ50" s="252">
        <v>2</v>
      </c>
      <c r="EA50" s="252" t="s">
        <v>3208</v>
      </c>
      <c r="EB50" s="252" t="s">
        <v>4183</v>
      </c>
      <c r="EC50" s="242">
        <v>44187</v>
      </c>
      <c r="ED50" s="250" t="s">
        <v>5696</v>
      </c>
      <c r="EE50" s="246">
        <v>0</v>
      </c>
      <c r="EF50" s="250" t="s">
        <v>4160</v>
      </c>
      <c r="EG50" s="250" t="s">
        <v>660</v>
      </c>
      <c r="EH50" s="250">
        <v>2</v>
      </c>
      <c r="EI50" s="250" t="s">
        <v>3208</v>
      </c>
      <c r="EJ50" s="250" t="s">
        <v>4183</v>
      </c>
      <c r="EK50" s="251">
        <v>44187</v>
      </c>
      <c r="EL50" s="249" t="s">
        <v>5697</v>
      </c>
      <c r="EM50" s="241">
        <v>0</v>
      </c>
      <c r="EN50" s="252" t="s">
        <v>4160</v>
      </c>
      <c r="EO50" s="252" t="s">
        <v>660</v>
      </c>
      <c r="EP50" s="252">
        <v>2</v>
      </c>
      <c r="EQ50" s="252" t="s">
        <v>3208</v>
      </c>
      <c r="ER50" s="252" t="s">
        <v>4183</v>
      </c>
      <c r="ES50" s="242">
        <v>44187</v>
      </c>
      <c r="ET50" s="250" t="s">
        <v>5698</v>
      </c>
      <c r="EU50" s="250">
        <v>24</v>
      </c>
      <c r="EV50" s="250" t="s">
        <v>4100</v>
      </c>
      <c r="EW50" s="250" t="s">
        <v>660</v>
      </c>
      <c r="EX50" s="250">
        <v>2</v>
      </c>
      <c r="EY50" s="250" t="s">
        <v>4182</v>
      </c>
      <c r="EZ50" s="250" t="s">
        <v>1098</v>
      </c>
      <c r="FA50" s="251">
        <v>44187</v>
      </c>
      <c r="FB50" s="249" t="s">
        <v>5699</v>
      </c>
      <c r="FC50" s="252">
        <v>2</v>
      </c>
      <c r="FD50" s="252">
        <v>0</v>
      </c>
      <c r="FE50" s="252" t="s">
        <v>660</v>
      </c>
      <c r="FF50" s="252">
        <v>2</v>
      </c>
      <c r="FG50" s="252" t="s">
        <v>865</v>
      </c>
      <c r="FH50" s="252">
        <v>0</v>
      </c>
      <c r="FI50" s="242">
        <v>43501</v>
      </c>
      <c r="FJ50" s="249" t="s">
        <v>5700</v>
      </c>
      <c r="FK50" s="250" t="s">
        <v>446</v>
      </c>
      <c r="FL50" s="250">
        <v>0</v>
      </c>
      <c r="FM50" s="250" t="s">
        <v>446</v>
      </c>
      <c r="FN50" s="250" t="s">
        <v>446</v>
      </c>
      <c r="FO50" s="250">
        <v>0</v>
      </c>
      <c r="FP50" s="246">
        <v>0</v>
      </c>
      <c r="FQ50" s="247">
        <v>43501</v>
      </c>
      <c r="FR50" s="249" t="s">
        <v>5701</v>
      </c>
      <c r="FS50" s="252" t="s">
        <v>446</v>
      </c>
      <c r="FT50" s="252">
        <v>0</v>
      </c>
      <c r="FU50" s="252" t="s">
        <v>446</v>
      </c>
      <c r="FV50" s="252" t="s">
        <v>446</v>
      </c>
      <c r="FW50" s="252">
        <v>0</v>
      </c>
      <c r="FX50" s="252">
        <v>0</v>
      </c>
      <c r="FY50" s="242">
        <v>43501</v>
      </c>
      <c r="FZ50" s="250" t="s">
        <v>5702</v>
      </c>
      <c r="GA50" s="250">
        <v>0</v>
      </c>
      <c r="GB50" s="250" t="s">
        <v>2074</v>
      </c>
      <c r="GC50" s="250" t="s">
        <v>660</v>
      </c>
      <c r="GD50" s="250">
        <v>2</v>
      </c>
      <c r="GE50" s="250" t="s">
        <v>3085</v>
      </c>
      <c r="GF50" s="250" t="s">
        <v>2075</v>
      </c>
      <c r="GG50" s="251">
        <v>44161</v>
      </c>
      <c r="GH50" s="249" t="s">
        <v>5703</v>
      </c>
      <c r="GI50" s="252">
        <v>0</v>
      </c>
      <c r="GJ50" s="252" t="s">
        <v>2074</v>
      </c>
      <c r="GK50" s="252" t="s">
        <v>660</v>
      </c>
      <c r="GL50" s="252">
        <v>2</v>
      </c>
      <c r="GM50" s="252" t="s">
        <v>3085</v>
      </c>
      <c r="GN50" s="252" t="s">
        <v>2075</v>
      </c>
      <c r="GO50" s="242">
        <v>44161</v>
      </c>
      <c r="GP50" s="250" t="s">
        <v>5704</v>
      </c>
      <c r="GQ50" s="250">
        <v>1</v>
      </c>
      <c r="GR50" s="250" t="s">
        <v>2074</v>
      </c>
      <c r="GS50" s="250" t="s">
        <v>660</v>
      </c>
      <c r="GT50" s="250">
        <v>2</v>
      </c>
      <c r="GU50" s="250" t="s">
        <v>3085</v>
      </c>
      <c r="GV50" s="250" t="s">
        <v>2075</v>
      </c>
      <c r="GW50" s="251">
        <v>44161</v>
      </c>
      <c r="GX50" s="249" t="s">
        <v>5705</v>
      </c>
      <c r="GY50" s="252">
        <v>0</v>
      </c>
      <c r="GZ50" s="252" t="s">
        <v>2074</v>
      </c>
      <c r="HA50" s="252" t="s">
        <v>660</v>
      </c>
      <c r="HB50" s="252">
        <v>2</v>
      </c>
      <c r="HC50" s="252" t="s">
        <v>3085</v>
      </c>
      <c r="HD50" s="252" t="s">
        <v>2075</v>
      </c>
      <c r="HE50" s="242">
        <v>44161</v>
      </c>
      <c r="HF50" s="250" t="s">
        <v>5706</v>
      </c>
      <c r="HG50" s="250">
        <v>0</v>
      </c>
      <c r="HH50" s="250" t="s">
        <v>2074</v>
      </c>
      <c r="HI50" s="250" t="s">
        <v>660</v>
      </c>
      <c r="HJ50" s="250">
        <v>2</v>
      </c>
      <c r="HK50" s="250" t="s">
        <v>3085</v>
      </c>
      <c r="HL50" s="250" t="s">
        <v>2075</v>
      </c>
      <c r="HM50" s="251">
        <v>44161</v>
      </c>
      <c r="HN50" s="249" t="s">
        <v>5707</v>
      </c>
      <c r="HO50" s="252">
        <v>2</v>
      </c>
      <c r="HP50" s="252" t="s">
        <v>2074</v>
      </c>
      <c r="HQ50" s="252" t="s">
        <v>660</v>
      </c>
      <c r="HR50" s="252">
        <v>2</v>
      </c>
      <c r="HS50" s="252" t="s">
        <v>3085</v>
      </c>
      <c r="HT50" s="252" t="s">
        <v>2075</v>
      </c>
      <c r="HU50" s="242">
        <v>44161</v>
      </c>
      <c r="HV50" s="250" t="s">
        <v>5708</v>
      </c>
      <c r="HW50" s="250">
        <v>0</v>
      </c>
      <c r="HX50" s="250" t="s">
        <v>2074</v>
      </c>
      <c r="HY50" s="250" t="s">
        <v>660</v>
      </c>
      <c r="HZ50" s="250">
        <v>2</v>
      </c>
      <c r="IA50" s="250" t="s">
        <v>3085</v>
      </c>
      <c r="IB50" s="250" t="s">
        <v>2075</v>
      </c>
      <c r="IC50" s="251">
        <v>44161</v>
      </c>
      <c r="ID50" s="249" t="s">
        <v>5709</v>
      </c>
      <c r="IE50" s="252">
        <v>0</v>
      </c>
      <c r="IF50" s="252" t="s">
        <v>2074</v>
      </c>
      <c r="IG50" s="252" t="s">
        <v>660</v>
      </c>
      <c r="IH50" s="252">
        <v>2</v>
      </c>
      <c r="II50" s="252" t="s">
        <v>3085</v>
      </c>
      <c r="IJ50" s="252" t="s">
        <v>2075</v>
      </c>
      <c r="IK50" s="242">
        <v>44161</v>
      </c>
      <c r="IL50" s="250" t="s">
        <v>5710</v>
      </c>
      <c r="IM50" s="250">
        <v>0</v>
      </c>
      <c r="IN50" s="250" t="s">
        <v>2074</v>
      </c>
      <c r="IO50" s="250" t="s">
        <v>660</v>
      </c>
      <c r="IP50" s="250">
        <v>2</v>
      </c>
      <c r="IQ50" s="250" t="s">
        <v>3085</v>
      </c>
      <c r="IR50" s="250" t="s">
        <v>2075</v>
      </c>
      <c r="IS50" s="251">
        <v>44161</v>
      </c>
    </row>
    <row r="51" spans="1:253" s="11" customFormat="1" ht="13.2" x14ac:dyDescent="0.25">
      <c r="A51" s="11" t="str">
        <f>Lists!B:B</f>
        <v>Complex crisis in Guatemala</v>
      </c>
      <c r="B51" s="11" t="str">
        <f>Lists!F:F</f>
        <v>Complex crisis</v>
      </c>
      <c r="C51" s="11" t="str">
        <f>Lists!C:C</f>
        <v>GTM001</v>
      </c>
      <c r="D51" s="11" t="str">
        <f>Lists!A:A</f>
        <v>Guatemala</v>
      </c>
      <c r="E51" s="11" t="str">
        <f>Lists!D:D</f>
        <v>GTM</v>
      </c>
      <c r="F51" s="11" t="s">
        <v>5711</v>
      </c>
      <c r="G51" s="240">
        <v>14900000</v>
      </c>
      <c r="H51" s="241" t="s">
        <v>3091</v>
      </c>
      <c r="I51" s="241" t="s">
        <v>661</v>
      </c>
      <c r="J51" s="241">
        <v>1</v>
      </c>
      <c r="K51" s="241" t="s">
        <v>3264</v>
      </c>
      <c r="L51" s="241" t="s">
        <v>3247</v>
      </c>
      <c r="M51" s="242">
        <v>44110</v>
      </c>
      <c r="N51" s="249" t="s">
        <v>5712</v>
      </c>
      <c r="O51" s="244">
        <v>107160</v>
      </c>
      <c r="P51" s="244" t="s">
        <v>3153</v>
      </c>
      <c r="Q51" s="244" t="s">
        <v>661</v>
      </c>
      <c r="R51" s="244">
        <v>1</v>
      </c>
      <c r="S51" s="244" t="s">
        <v>2313</v>
      </c>
      <c r="T51" s="244" t="s">
        <v>3347</v>
      </c>
      <c r="U51" s="245">
        <v>44111</v>
      </c>
      <c r="V51" s="249" t="s">
        <v>5713</v>
      </c>
      <c r="W51" s="241">
        <v>14900000</v>
      </c>
      <c r="X51" s="241" t="s">
        <v>3091</v>
      </c>
      <c r="Y51" s="241" t="s">
        <v>661</v>
      </c>
      <c r="Z51" s="241">
        <v>1</v>
      </c>
      <c r="AA51" s="241" t="s">
        <v>3265</v>
      </c>
      <c r="AB51" s="241" t="s">
        <v>3247</v>
      </c>
      <c r="AC51" s="242">
        <v>44110</v>
      </c>
      <c r="AD51" s="249" t="s">
        <v>5714</v>
      </c>
      <c r="AE51" s="246">
        <v>5500000</v>
      </c>
      <c r="AF51" s="246" t="s">
        <v>3091</v>
      </c>
      <c r="AG51" s="246" t="s">
        <v>661</v>
      </c>
      <c r="AH51" s="246">
        <v>1</v>
      </c>
      <c r="AI51" s="246" t="s">
        <v>3266</v>
      </c>
      <c r="AJ51" s="246" t="s">
        <v>3247</v>
      </c>
      <c r="AK51" s="247">
        <v>44110</v>
      </c>
      <c r="AL51" s="249" t="s">
        <v>5715</v>
      </c>
      <c r="AM51" s="241">
        <v>242000</v>
      </c>
      <c r="AN51" s="241" t="s">
        <v>1432</v>
      </c>
      <c r="AO51" s="241" t="s">
        <v>660</v>
      </c>
      <c r="AP51" s="241">
        <v>2</v>
      </c>
      <c r="AQ51" s="241" t="s">
        <v>1433</v>
      </c>
      <c r="AR51" s="241" t="s">
        <v>1434</v>
      </c>
      <c r="AS51" s="242">
        <v>44110</v>
      </c>
      <c r="AT51" s="250" t="s">
        <v>5716</v>
      </c>
      <c r="AU51" s="246" t="s">
        <v>446</v>
      </c>
      <c r="AV51" s="246">
        <v>0</v>
      </c>
      <c r="AW51" s="246" t="s">
        <v>660</v>
      </c>
      <c r="AX51" s="246">
        <v>2</v>
      </c>
      <c r="AY51" s="246">
        <v>0</v>
      </c>
      <c r="AZ51" s="246">
        <v>0</v>
      </c>
      <c r="BA51" s="247">
        <v>43510</v>
      </c>
      <c r="BB51" s="249" t="s">
        <v>5717</v>
      </c>
      <c r="BC51" s="241">
        <v>1678</v>
      </c>
      <c r="BD51" s="241" t="s">
        <v>3097</v>
      </c>
      <c r="BE51" s="241" t="s">
        <v>661</v>
      </c>
      <c r="BF51" s="241">
        <v>1</v>
      </c>
      <c r="BG51" s="241" t="s">
        <v>3267</v>
      </c>
      <c r="BH51" s="241" t="s">
        <v>1644</v>
      </c>
      <c r="BI51" s="242">
        <v>44110</v>
      </c>
      <c r="BJ51" s="250" t="s">
        <v>5718</v>
      </c>
      <c r="BK51" s="250">
        <v>1859</v>
      </c>
      <c r="BL51" s="250" t="s">
        <v>3098</v>
      </c>
      <c r="BM51" s="250" t="s">
        <v>660</v>
      </c>
      <c r="BN51" s="250">
        <v>2</v>
      </c>
      <c r="BO51" s="250" t="s">
        <v>4137</v>
      </c>
      <c r="BP51" s="246" t="s">
        <v>2027</v>
      </c>
      <c r="BQ51" s="251">
        <v>44183</v>
      </c>
      <c r="BR51" s="249" t="s">
        <v>5719</v>
      </c>
      <c r="BS51" s="252">
        <v>0</v>
      </c>
      <c r="BT51" s="252">
        <v>0</v>
      </c>
      <c r="BU51" s="252" t="s">
        <v>660</v>
      </c>
      <c r="BV51" s="252">
        <v>2</v>
      </c>
      <c r="BW51" s="252">
        <v>0</v>
      </c>
      <c r="BX51" s="252">
        <v>0</v>
      </c>
      <c r="BY51" s="242">
        <v>43510</v>
      </c>
      <c r="BZ51" s="250" t="s">
        <v>5720</v>
      </c>
      <c r="CA51" s="250">
        <v>0</v>
      </c>
      <c r="CB51" s="250">
        <v>0</v>
      </c>
      <c r="CC51" s="250" t="s">
        <v>660</v>
      </c>
      <c r="CD51" s="250">
        <v>2</v>
      </c>
      <c r="CE51" s="250">
        <v>0</v>
      </c>
      <c r="CF51" s="250">
        <v>0</v>
      </c>
      <c r="CG51" s="251">
        <v>43510</v>
      </c>
      <c r="CH51" s="249" t="s">
        <v>5721</v>
      </c>
      <c r="CI51" s="250" t="e">
        <v>#N/A</v>
      </c>
      <c r="CJ51" s="250" t="e">
        <v>#N/A</v>
      </c>
      <c r="CK51" s="250" t="e">
        <v>#N/A</v>
      </c>
      <c r="CL51" s="250" t="e">
        <v>#N/A</v>
      </c>
      <c r="CM51" s="250" t="e">
        <v>#N/A</v>
      </c>
      <c r="CN51" s="250" t="e">
        <v>#N/A</v>
      </c>
      <c r="CO51" s="253" t="e">
        <v>#N/A</v>
      </c>
      <c r="CP51" s="250" t="s">
        <v>5722</v>
      </c>
      <c r="CQ51" s="252" t="s">
        <v>446</v>
      </c>
      <c r="CR51" s="252">
        <v>0</v>
      </c>
      <c r="CS51" s="252" t="s">
        <v>660</v>
      </c>
      <c r="CT51" s="252">
        <v>2</v>
      </c>
      <c r="CU51" s="252">
        <v>0</v>
      </c>
      <c r="CV51" s="252">
        <v>0</v>
      </c>
      <c r="CW51" s="242">
        <v>43510</v>
      </c>
      <c r="CX51" s="250" t="s">
        <v>5723</v>
      </c>
      <c r="CY51" s="246">
        <v>3300000</v>
      </c>
      <c r="CZ51" s="246" t="s">
        <v>4140</v>
      </c>
      <c r="DA51" s="246" t="s">
        <v>660</v>
      </c>
      <c r="DB51" s="246">
        <v>2</v>
      </c>
      <c r="DC51" s="246" t="s">
        <v>3268</v>
      </c>
      <c r="DD51" s="246" t="s">
        <v>4141</v>
      </c>
      <c r="DE51" s="248">
        <v>44183</v>
      </c>
      <c r="DF51" s="249" t="s">
        <v>5724</v>
      </c>
      <c r="DG51" s="241">
        <v>4503000</v>
      </c>
      <c r="DH51" s="252" t="s">
        <v>4140</v>
      </c>
      <c r="DI51" s="252" t="s">
        <v>660</v>
      </c>
      <c r="DJ51" s="252">
        <v>2</v>
      </c>
      <c r="DK51" s="252" t="s">
        <v>3268</v>
      </c>
      <c r="DL51" s="252" t="s">
        <v>4141</v>
      </c>
      <c r="DM51" s="242">
        <v>44183</v>
      </c>
      <c r="DN51" s="250" t="s">
        <v>5725</v>
      </c>
      <c r="DO51" s="246">
        <v>7097000</v>
      </c>
      <c r="DP51" s="250" t="s">
        <v>4140</v>
      </c>
      <c r="DQ51" s="250" t="s">
        <v>660</v>
      </c>
      <c r="DR51" s="250">
        <v>2</v>
      </c>
      <c r="DS51" s="250" t="s">
        <v>3268</v>
      </c>
      <c r="DT51" s="250" t="s">
        <v>4141</v>
      </c>
      <c r="DU51" s="251">
        <v>44183</v>
      </c>
      <c r="DV51" s="249" t="s">
        <v>5726</v>
      </c>
      <c r="DW51" s="241">
        <v>3137000</v>
      </c>
      <c r="DX51" s="252" t="s">
        <v>4140</v>
      </c>
      <c r="DY51" s="252" t="s">
        <v>660</v>
      </c>
      <c r="DZ51" s="252">
        <v>2</v>
      </c>
      <c r="EA51" s="252" t="s">
        <v>3268</v>
      </c>
      <c r="EB51" s="252" t="s">
        <v>4141</v>
      </c>
      <c r="EC51" s="242">
        <v>44183</v>
      </c>
      <c r="ED51" s="250" t="s">
        <v>5727</v>
      </c>
      <c r="EE51" s="246">
        <v>163000</v>
      </c>
      <c r="EF51" s="250" t="s">
        <v>4140</v>
      </c>
      <c r="EG51" s="250" t="s">
        <v>660</v>
      </c>
      <c r="EH51" s="250">
        <v>2</v>
      </c>
      <c r="EI51" s="250" t="s">
        <v>3268</v>
      </c>
      <c r="EJ51" s="250" t="s">
        <v>4141</v>
      </c>
      <c r="EK51" s="251">
        <v>44183</v>
      </c>
      <c r="EL51" s="249" t="s">
        <v>5728</v>
      </c>
      <c r="EM51" s="241">
        <v>0</v>
      </c>
      <c r="EN51" s="252" t="s">
        <v>3091</v>
      </c>
      <c r="EO51" s="252" t="s">
        <v>660</v>
      </c>
      <c r="EP51" s="252">
        <v>2</v>
      </c>
      <c r="EQ51" s="252" t="s">
        <v>3268</v>
      </c>
      <c r="ER51" s="252" t="s">
        <v>3247</v>
      </c>
      <c r="ES51" s="242">
        <v>44110</v>
      </c>
      <c r="ET51" s="250" t="s">
        <v>5729</v>
      </c>
      <c r="EU51" s="250">
        <v>1920</v>
      </c>
      <c r="EV51" s="250" t="s">
        <v>4138</v>
      </c>
      <c r="EW51" s="250" t="s">
        <v>660</v>
      </c>
      <c r="EX51" s="250">
        <v>2</v>
      </c>
      <c r="EY51" s="250" t="s">
        <v>4139</v>
      </c>
      <c r="EZ51" s="250" t="s">
        <v>3948</v>
      </c>
      <c r="FA51" s="251">
        <v>44183</v>
      </c>
      <c r="FB51" s="249" t="s">
        <v>5730</v>
      </c>
      <c r="FC51" s="252">
        <v>3</v>
      </c>
      <c r="FD51" s="252" t="s">
        <v>1221</v>
      </c>
      <c r="FE51" s="252" t="s">
        <v>660</v>
      </c>
      <c r="FF51" s="252">
        <v>2</v>
      </c>
      <c r="FG51" s="252" t="s">
        <v>1493</v>
      </c>
      <c r="FH51" s="252" t="s">
        <v>1221</v>
      </c>
      <c r="FI51" s="242">
        <v>43644</v>
      </c>
      <c r="FJ51" s="249" t="s">
        <v>5731</v>
      </c>
      <c r="FK51" s="250" t="s">
        <v>446</v>
      </c>
      <c r="FL51" s="250">
        <v>0</v>
      </c>
      <c r="FM51" s="250" t="s">
        <v>660</v>
      </c>
      <c r="FN51" s="250">
        <v>2</v>
      </c>
      <c r="FO51" s="250">
        <v>0</v>
      </c>
      <c r="FP51" s="246">
        <v>0</v>
      </c>
      <c r="FQ51" s="247">
        <v>43510</v>
      </c>
      <c r="FR51" s="249" t="s">
        <v>5732</v>
      </c>
      <c r="FS51" s="252" t="s">
        <v>446</v>
      </c>
      <c r="FT51" s="252">
        <v>0</v>
      </c>
      <c r="FU51" s="252" t="s">
        <v>660</v>
      </c>
      <c r="FV51" s="252">
        <v>2</v>
      </c>
      <c r="FW51" s="252">
        <v>0</v>
      </c>
      <c r="FX51" s="252">
        <v>0</v>
      </c>
      <c r="FY51" s="242">
        <v>43510</v>
      </c>
      <c r="FZ51" s="250" t="s">
        <v>5733</v>
      </c>
      <c r="GA51" s="250">
        <v>0</v>
      </c>
      <c r="GB51" s="250" t="s">
        <v>1634</v>
      </c>
      <c r="GC51" s="250" t="s">
        <v>661</v>
      </c>
      <c r="GD51" s="250">
        <v>1</v>
      </c>
      <c r="GE51" s="250" t="s">
        <v>1665</v>
      </c>
      <c r="GF51" s="250" t="s">
        <v>1666</v>
      </c>
      <c r="GG51" s="251">
        <v>43769</v>
      </c>
      <c r="GH51" s="249" t="s">
        <v>5734</v>
      </c>
      <c r="GI51" s="252">
        <v>1</v>
      </c>
      <c r="GJ51" s="252" t="s">
        <v>1634</v>
      </c>
      <c r="GK51" s="252" t="s">
        <v>661</v>
      </c>
      <c r="GL51" s="252">
        <v>1</v>
      </c>
      <c r="GM51" s="252" t="s">
        <v>1665</v>
      </c>
      <c r="GN51" s="252" t="s">
        <v>1666</v>
      </c>
      <c r="GO51" s="242">
        <v>43769</v>
      </c>
      <c r="GP51" s="250" t="s">
        <v>5735</v>
      </c>
      <c r="GQ51" s="250">
        <v>0</v>
      </c>
      <c r="GR51" s="250" t="s">
        <v>1634</v>
      </c>
      <c r="GS51" s="250">
        <v>0</v>
      </c>
      <c r="GT51" s="250" t="b">
        <v>0</v>
      </c>
      <c r="GU51" s="250" t="s">
        <v>1665</v>
      </c>
      <c r="GV51" s="250" t="s">
        <v>1666</v>
      </c>
      <c r="GW51" s="251">
        <v>43769</v>
      </c>
      <c r="GX51" s="249" t="s">
        <v>5736</v>
      </c>
      <c r="GY51" s="252">
        <v>1</v>
      </c>
      <c r="GZ51" s="252" t="s">
        <v>1634</v>
      </c>
      <c r="HA51" s="252" t="s">
        <v>661</v>
      </c>
      <c r="HB51" s="252">
        <v>1</v>
      </c>
      <c r="HC51" s="252" t="s">
        <v>1665</v>
      </c>
      <c r="HD51" s="252" t="s">
        <v>1666</v>
      </c>
      <c r="HE51" s="242">
        <v>43769</v>
      </c>
      <c r="HF51" s="250" t="s">
        <v>5737</v>
      </c>
      <c r="HG51" s="250">
        <v>0</v>
      </c>
      <c r="HH51" s="250" t="s">
        <v>1634</v>
      </c>
      <c r="HI51" s="250" t="s">
        <v>661</v>
      </c>
      <c r="HJ51" s="250">
        <v>1</v>
      </c>
      <c r="HK51" s="250" t="s">
        <v>1665</v>
      </c>
      <c r="HL51" s="250" t="s">
        <v>1666</v>
      </c>
      <c r="HM51" s="251">
        <v>43769</v>
      </c>
      <c r="HN51" s="249" t="s">
        <v>5738</v>
      </c>
      <c r="HO51" s="252">
        <v>2</v>
      </c>
      <c r="HP51" s="252" t="s">
        <v>1634</v>
      </c>
      <c r="HQ51" s="252" t="s">
        <v>661</v>
      </c>
      <c r="HR51" s="252">
        <v>1</v>
      </c>
      <c r="HS51" s="252" t="s">
        <v>1665</v>
      </c>
      <c r="HT51" s="252" t="s">
        <v>1666</v>
      </c>
      <c r="HU51" s="242">
        <v>43769</v>
      </c>
      <c r="HV51" s="250" t="s">
        <v>5739</v>
      </c>
      <c r="HW51" s="250">
        <v>0</v>
      </c>
      <c r="HX51" s="250" t="s">
        <v>1634</v>
      </c>
      <c r="HY51" s="250" t="s">
        <v>661</v>
      </c>
      <c r="HZ51" s="250">
        <v>1</v>
      </c>
      <c r="IA51" s="250" t="s">
        <v>1665</v>
      </c>
      <c r="IB51" s="250" t="s">
        <v>1666</v>
      </c>
      <c r="IC51" s="251">
        <v>43769</v>
      </c>
      <c r="ID51" s="249" t="s">
        <v>5740</v>
      </c>
      <c r="IE51" s="252">
        <v>0</v>
      </c>
      <c r="IF51" s="252" t="s">
        <v>1634</v>
      </c>
      <c r="IG51" s="252" t="s">
        <v>661</v>
      </c>
      <c r="IH51" s="252">
        <v>1</v>
      </c>
      <c r="II51" s="252" t="s">
        <v>1665</v>
      </c>
      <c r="IJ51" s="252" t="s">
        <v>1666</v>
      </c>
      <c r="IK51" s="242">
        <v>43769</v>
      </c>
      <c r="IL51" s="250" t="s">
        <v>5741</v>
      </c>
      <c r="IM51" s="250">
        <v>1</v>
      </c>
      <c r="IN51" s="250" t="s">
        <v>1634</v>
      </c>
      <c r="IO51" s="250" t="s">
        <v>661</v>
      </c>
      <c r="IP51" s="250">
        <v>1</v>
      </c>
      <c r="IQ51" s="250" t="s">
        <v>1665</v>
      </c>
      <c r="IR51" s="250" t="s">
        <v>1666</v>
      </c>
      <c r="IS51" s="251">
        <v>43769</v>
      </c>
    </row>
    <row r="52" spans="1:253" s="11" customFormat="1" ht="13.2" x14ac:dyDescent="0.25">
      <c r="A52" s="11" t="str">
        <f>Lists!B:B</f>
        <v>Hurricane Eta and Iota in Guatemala</v>
      </c>
      <c r="B52" s="11" t="str">
        <f>Lists!F:F</f>
        <v>Tropical cyclone</v>
      </c>
      <c r="C52" s="11" t="str">
        <f>Lists!C:C</f>
        <v>GTM003</v>
      </c>
      <c r="D52" s="11" t="str">
        <f>Lists!A:A</f>
        <v>Guatemala</v>
      </c>
      <c r="E52" s="11" t="str">
        <f>Lists!D:D</f>
        <v>GTM</v>
      </c>
      <c r="F52" s="11" t="s">
        <v>5742</v>
      </c>
      <c r="G52" s="240">
        <v>14900000</v>
      </c>
      <c r="H52" s="241" t="s">
        <v>3091</v>
      </c>
      <c r="I52" s="241" t="s">
        <v>661</v>
      </c>
      <c r="J52" s="241">
        <v>1</v>
      </c>
      <c r="K52" s="241" t="s">
        <v>3264</v>
      </c>
      <c r="L52" s="241" t="s">
        <v>3247</v>
      </c>
      <c r="M52" s="242">
        <v>44165</v>
      </c>
      <c r="N52" s="249" t="s">
        <v>5743</v>
      </c>
      <c r="O52" s="244">
        <v>108889</v>
      </c>
      <c r="P52" s="244" t="s">
        <v>3936</v>
      </c>
      <c r="Q52" s="244" t="s">
        <v>660</v>
      </c>
      <c r="R52" s="244">
        <v>2</v>
      </c>
      <c r="S52" s="244" t="s">
        <v>3938</v>
      </c>
      <c r="T52" s="244" t="s">
        <v>3937</v>
      </c>
      <c r="U52" s="245">
        <v>44165</v>
      </c>
      <c r="V52" s="249" t="s">
        <v>5744</v>
      </c>
      <c r="W52" s="241">
        <v>14900000</v>
      </c>
      <c r="X52" s="241" t="s">
        <v>3936</v>
      </c>
      <c r="Y52" s="241" t="s">
        <v>660</v>
      </c>
      <c r="Z52" s="241">
        <v>2</v>
      </c>
      <c r="AA52" s="241" t="s">
        <v>3938</v>
      </c>
      <c r="AB52" s="241" t="s">
        <v>3937</v>
      </c>
      <c r="AC52" s="242">
        <v>44165</v>
      </c>
      <c r="AD52" s="249" t="s">
        <v>5745</v>
      </c>
      <c r="AE52" s="246">
        <v>2409000</v>
      </c>
      <c r="AF52" s="246" t="s">
        <v>3936</v>
      </c>
      <c r="AG52" s="246" t="s">
        <v>660</v>
      </c>
      <c r="AH52" s="246">
        <v>2</v>
      </c>
      <c r="AI52" s="246" t="s">
        <v>3940</v>
      </c>
      <c r="AJ52" s="246" t="s">
        <v>3937</v>
      </c>
      <c r="AK52" s="247">
        <v>44165</v>
      </c>
      <c r="AL52" s="249" t="s">
        <v>5746</v>
      </c>
      <c r="AM52" s="241">
        <v>304000</v>
      </c>
      <c r="AN52" s="241" t="s">
        <v>3936</v>
      </c>
      <c r="AO52" s="241" t="s">
        <v>660</v>
      </c>
      <c r="AP52" s="241">
        <v>2</v>
      </c>
      <c r="AQ52" s="241" t="s">
        <v>3941</v>
      </c>
      <c r="AR52" s="241" t="s">
        <v>3937</v>
      </c>
      <c r="AS52" s="242">
        <v>44165</v>
      </c>
      <c r="AT52" s="250" t="s">
        <v>5747</v>
      </c>
      <c r="AU52" s="246">
        <v>30</v>
      </c>
      <c r="AV52" s="246" t="s">
        <v>3936</v>
      </c>
      <c r="AW52" s="246" t="s">
        <v>660</v>
      </c>
      <c r="AX52" s="246">
        <v>2</v>
      </c>
      <c r="AY52" s="246" t="s">
        <v>3942</v>
      </c>
      <c r="AZ52" s="246" t="s">
        <v>3937</v>
      </c>
      <c r="BA52" s="247">
        <v>44165</v>
      </c>
      <c r="BB52" s="249" t="s">
        <v>5748</v>
      </c>
      <c r="BC52" s="241" t="s">
        <v>446</v>
      </c>
      <c r="BD52" s="241" t="s">
        <v>446</v>
      </c>
      <c r="BE52" s="241" t="s">
        <v>446</v>
      </c>
      <c r="BF52" s="241" t="s">
        <v>446</v>
      </c>
      <c r="BG52" s="241" t="s">
        <v>446</v>
      </c>
      <c r="BH52" s="241" t="s">
        <v>446</v>
      </c>
      <c r="BI52" s="242">
        <v>44165</v>
      </c>
      <c r="BJ52" s="250" t="s">
        <v>5749</v>
      </c>
      <c r="BK52" s="250">
        <v>60</v>
      </c>
      <c r="BL52" s="250" t="s">
        <v>3936</v>
      </c>
      <c r="BM52" s="250" t="s">
        <v>659</v>
      </c>
      <c r="BN52" s="250">
        <v>3</v>
      </c>
      <c r="BO52" s="250" t="s">
        <v>3943</v>
      </c>
      <c r="BP52" s="246" t="s">
        <v>3937</v>
      </c>
      <c r="BQ52" s="251">
        <v>44165</v>
      </c>
      <c r="BR52" s="249" t="s">
        <v>5750</v>
      </c>
      <c r="BS52" s="252">
        <v>74237</v>
      </c>
      <c r="BT52" s="252" t="s">
        <v>3936</v>
      </c>
      <c r="BU52" s="252" t="s">
        <v>660</v>
      </c>
      <c r="BV52" s="252">
        <v>2</v>
      </c>
      <c r="BW52" s="252" t="s">
        <v>3944</v>
      </c>
      <c r="BX52" s="252" t="s">
        <v>3937</v>
      </c>
      <c r="BY52" s="242">
        <v>44165</v>
      </c>
      <c r="BZ52" s="250" t="s">
        <v>5751</v>
      </c>
      <c r="CA52" s="250">
        <v>4133</v>
      </c>
      <c r="CB52" s="250" t="s">
        <v>3936</v>
      </c>
      <c r="CC52" s="250" t="s">
        <v>660</v>
      </c>
      <c r="CD52" s="250">
        <v>2</v>
      </c>
      <c r="CE52" s="250" t="s">
        <v>3945</v>
      </c>
      <c r="CF52" s="250" t="s">
        <v>3937</v>
      </c>
      <c r="CG52" s="251">
        <v>44165</v>
      </c>
      <c r="CH52" s="249" t="s">
        <v>5752</v>
      </c>
      <c r="CI52" s="250" t="e">
        <v>#N/A</v>
      </c>
      <c r="CJ52" s="250" t="e">
        <v>#N/A</v>
      </c>
      <c r="CK52" s="250" t="e">
        <v>#N/A</v>
      </c>
      <c r="CL52" s="250" t="e">
        <v>#N/A</v>
      </c>
      <c r="CM52" s="250" t="e">
        <v>#N/A</v>
      </c>
      <c r="CN52" s="250" t="e">
        <v>#N/A</v>
      </c>
      <c r="CO52" s="253" t="e">
        <v>#N/A</v>
      </c>
      <c r="CP52" s="250" t="s">
        <v>5753</v>
      </c>
      <c r="CQ52" s="252" t="s">
        <v>446</v>
      </c>
      <c r="CR52" s="252" t="s">
        <v>446</v>
      </c>
      <c r="CS52" s="252" t="s">
        <v>446</v>
      </c>
      <c r="CT52" s="252" t="s">
        <v>446</v>
      </c>
      <c r="CU52" s="252" t="s">
        <v>446</v>
      </c>
      <c r="CV52" s="252" t="s">
        <v>446</v>
      </c>
      <c r="CW52" s="242">
        <v>44165</v>
      </c>
      <c r="CX52" s="250" t="s">
        <v>5754</v>
      </c>
      <c r="CY52" s="246">
        <v>304000</v>
      </c>
      <c r="CZ52" s="246" t="s">
        <v>3936</v>
      </c>
      <c r="DA52" s="246" t="s">
        <v>660</v>
      </c>
      <c r="DB52" s="246">
        <v>2</v>
      </c>
      <c r="DC52" s="246" t="s">
        <v>3946</v>
      </c>
      <c r="DD52" s="246" t="s">
        <v>3937</v>
      </c>
      <c r="DE52" s="248">
        <v>44165</v>
      </c>
      <c r="DF52" s="249" t="s">
        <v>5755</v>
      </c>
      <c r="DG52" s="241">
        <v>12491000</v>
      </c>
      <c r="DH52" s="252" t="s">
        <v>3936</v>
      </c>
      <c r="DI52" s="252" t="s">
        <v>660</v>
      </c>
      <c r="DJ52" s="252">
        <v>2</v>
      </c>
      <c r="DK52" s="252" t="s">
        <v>3946</v>
      </c>
      <c r="DL52" s="252" t="s">
        <v>3937</v>
      </c>
      <c r="DM52" s="242">
        <v>44165</v>
      </c>
      <c r="DN52" s="250" t="s">
        <v>5756</v>
      </c>
      <c r="DO52" s="246">
        <v>2105000</v>
      </c>
      <c r="DP52" s="250" t="s">
        <v>3936</v>
      </c>
      <c r="DQ52" s="250" t="s">
        <v>660</v>
      </c>
      <c r="DR52" s="250">
        <v>2</v>
      </c>
      <c r="DS52" s="250" t="s">
        <v>3946</v>
      </c>
      <c r="DT52" s="250" t="s">
        <v>3937</v>
      </c>
      <c r="DU52" s="251">
        <v>44165</v>
      </c>
      <c r="DV52" s="249" t="s">
        <v>5757</v>
      </c>
      <c r="DW52" s="241">
        <v>304000</v>
      </c>
      <c r="DX52" s="252" t="s">
        <v>3936</v>
      </c>
      <c r="DY52" s="252" t="s">
        <v>660</v>
      </c>
      <c r="DZ52" s="252">
        <v>2</v>
      </c>
      <c r="EA52" s="252" t="s">
        <v>3946</v>
      </c>
      <c r="EB52" s="252" t="s">
        <v>3937</v>
      </c>
      <c r="EC52" s="242">
        <v>44165</v>
      </c>
      <c r="ED52" s="250" t="s">
        <v>5758</v>
      </c>
      <c r="EE52" s="246">
        <v>0</v>
      </c>
      <c r="EF52" s="250" t="s">
        <v>3936</v>
      </c>
      <c r="EG52" s="250" t="s">
        <v>660</v>
      </c>
      <c r="EH52" s="250">
        <v>2</v>
      </c>
      <c r="EI52" s="250" t="s">
        <v>3946</v>
      </c>
      <c r="EJ52" s="250" t="s">
        <v>3937</v>
      </c>
      <c r="EK52" s="251">
        <v>44165</v>
      </c>
      <c r="EL52" s="249" t="s">
        <v>5759</v>
      </c>
      <c r="EM52" s="241">
        <v>0</v>
      </c>
      <c r="EN52" s="252" t="s">
        <v>3936</v>
      </c>
      <c r="EO52" s="252" t="s">
        <v>660</v>
      </c>
      <c r="EP52" s="252">
        <v>2</v>
      </c>
      <c r="EQ52" s="252" t="s">
        <v>3946</v>
      </c>
      <c r="ER52" s="252" t="s">
        <v>3937</v>
      </c>
      <c r="ES52" s="242">
        <v>44165</v>
      </c>
      <c r="ET52" s="250" t="s">
        <v>5760</v>
      </c>
      <c r="EU52" s="250">
        <v>1855</v>
      </c>
      <c r="EV52" s="250" t="s">
        <v>3947</v>
      </c>
      <c r="EW52" s="250" t="s">
        <v>660</v>
      </c>
      <c r="EX52" s="250">
        <v>2</v>
      </c>
      <c r="EY52" s="250" t="s">
        <v>3949</v>
      </c>
      <c r="EZ52" s="250" t="s">
        <v>3948</v>
      </c>
      <c r="FA52" s="251">
        <v>44165</v>
      </c>
      <c r="FB52" s="249" t="s">
        <v>5761</v>
      </c>
      <c r="FC52" s="252">
        <v>3</v>
      </c>
      <c r="FD52" s="252" t="s">
        <v>982</v>
      </c>
      <c r="FE52" s="252" t="s">
        <v>660</v>
      </c>
      <c r="FF52" s="252">
        <v>2</v>
      </c>
      <c r="FG52" s="252" t="s">
        <v>3950</v>
      </c>
      <c r="FH52" s="252" t="s">
        <v>982</v>
      </c>
      <c r="FI52" s="242">
        <v>44165</v>
      </c>
      <c r="FJ52" s="249" t="s">
        <v>5762</v>
      </c>
      <c r="FK52" s="250" t="e">
        <v>#N/A</v>
      </c>
      <c r="FL52" s="250" t="e">
        <v>#N/A</v>
      </c>
      <c r="FM52" s="250" t="e">
        <v>#N/A</v>
      </c>
      <c r="FN52" s="250" t="e">
        <v>#N/A</v>
      </c>
      <c r="FO52" s="250" t="e">
        <v>#N/A</v>
      </c>
      <c r="FP52" s="246" t="e">
        <v>#N/A</v>
      </c>
      <c r="FQ52" s="247" t="e">
        <v>#N/A</v>
      </c>
      <c r="FR52" s="249" t="s">
        <v>5763</v>
      </c>
      <c r="FS52" s="252" t="e">
        <v>#N/A</v>
      </c>
      <c r="FT52" s="252" t="e">
        <v>#N/A</v>
      </c>
      <c r="FU52" s="252" t="e">
        <v>#N/A</v>
      </c>
      <c r="FV52" s="252" t="e">
        <v>#N/A</v>
      </c>
      <c r="FW52" s="252" t="e">
        <v>#N/A</v>
      </c>
      <c r="FX52" s="252" t="e">
        <v>#N/A</v>
      </c>
      <c r="FY52" s="242" t="e">
        <v>#N/A</v>
      </c>
      <c r="FZ52" s="250" t="s">
        <v>5764</v>
      </c>
      <c r="GA52" s="250">
        <v>0</v>
      </c>
      <c r="GB52" s="250" t="s">
        <v>4045</v>
      </c>
      <c r="GC52" s="250" t="s">
        <v>660</v>
      </c>
      <c r="GD52" s="250">
        <v>2</v>
      </c>
      <c r="GE52" s="250" t="s">
        <v>2074</v>
      </c>
      <c r="GF52" s="250" t="s">
        <v>4046</v>
      </c>
      <c r="GG52" s="251">
        <v>44165</v>
      </c>
      <c r="GH52" s="249" t="s">
        <v>5765</v>
      </c>
      <c r="GI52" s="252">
        <v>0</v>
      </c>
      <c r="GJ52" s="252" t="s">
        <v>4045</v>
      </c>
      <c r="GK52" s="252" t="s">
        <v>660</v>
      </c>
      <c r="GL52" s="252">
        <v>2</v>
      </c>
      <c r="GM52" s="252" t="s">
        <v>2074</v>
      </c>
      <c r="GN52" s="252" t="s">
        <v>4046</v>
      </c>
      <c r="GO52" s="242">
        <v>44165</v>
      </c>
      <c r="GP52" s="250" t="s">
        <v>5766</v>
      </c>
      <c r="GQ52" s="250">
        <v>0</v>
      </c>
      <c r="GR52" s="250" t="s">
        <v>4045</v>
      </c>
      <c r="GS52" s="250" t="s">
        <v>660</v>
      </c>
      <c r="GT52" s="250">
        <v>2</v>
      </c>
      <c r="GU52" s="250" t="s">
        <v>2074</v>
      </c>
      <c r="GV52" s="250" t="s">
        <v>4046</v>
      </c>
      <c r="GW52" s="251">
        <v>44165</v>
      </c>
      <c r="GX52" s="249" t="s">
        <v>5767</v>
      </c>
      <c r="GY52" s="252">
        <v>0</v>
      </c>
      <c r="GZ52" s="252" t="s">
        <v>4045</v>
      </c>
      <c r="HA52" s="252" t="s">
        <v>660</v>
      </c>
      <c r="HB52" s="252">
        <v>2</v>
      </c>
      <c r="HC52" s="252" t="s">
        <v>2074</v>
      </c>
      <c r="HD52" s="252" t="s">
        <v>4046</v>
      </c>
      <c r="HE52" s="242">
        <v>44165</v>
      </c>
      <c r="HF52" s="250" t="s">
        <v>5768</v>
      </c>
      <c r="HG52" s="250">
        <v>0</v>
      </c>
      <c r="HH52" s="250" t="s">
        <v>4045</v>
      </c>
      <c r="HI52" s="250" t="s">
        <v>660</v>
      </c>
      <c r="HJ52" s="250">
        <v>2</v>
      </c>
      <c r="HK52" s="250" t="s">
        <v>2074</v>
      </c>
      <c r="HL52" s="250" t="s">
        <v>4046</v>
      </c>
      <c r="HM52" s="251">
        <v>44165</v>
      </c>
      <c r="HN52" s="249" t="s">
        <v>5769</v>
      </c>
      <c r="HO52" s="252">
        <v>0</v>
      </c>
      <c r="HP52" s="252" t="s">
        <v>4045</v>
      </c>
      <c r="HQ52" s="252" t="s">
        <v>660</v>
      </c>
      <c r="HR52" s="252">
        <v>2</v>
      </c>
      <c r="HS52" s="252" t="s">
        <v>2074</v>
      </c>
      <c r="HT52" s="252" t="s">
        <v>4046</v>
      </c>
      <c r="HU52" s="242">
        <v>44165</v>
      </c>
      <c r="HV52" s="250" t="s">
        <v>5770</v>
      </c>
      <c r="HW52" s="250">
        <v>1</v>
      </c>
      <c r="HX52" s="250" t="s">
        <v>4045</v>
      </c>
      <c r="HY52" s="250" t="s">
        <v>660</v>
      </c>
      <c r="HZ52" s="250">
        <v>2</v>
      </c>
      <c r="IA52" s="250" t="s">
        <v>2074</v>
      </c>
      <c r="IB52" s="250" t="s">
        <v>4046</v>
      </c>
      <c r="IC52" s="251">
        <v>44165</v>
      </c>
      <c r="ID52" s="249" t="s">
        <v>5771</v>
      </c>
      <c r="IE52" s="252">
        <v>0</v>
      </c>
      <c r="IF52" s="252" t="s">
        <v>4045</v>
      </c>
      <c r="IG52" s="252" t="s">
        <v>660</v>
      </c>
      <c r="IH52" s="252">
        <v>2</v>
      </c>
      <c r="II52" s="252" t="s">
        <v>2074</v>
      </c>
      <c r="IJ52" s="252" t="s">
        <v>4046</v>
      </c>
      <c r="IK52" s="242">
        <v>44165</v>
      </c>
      <c r="IL52" s="250" t="s">
        <v>5772</v>
      </c>
      <c r="IM52" s="250">
        <v>3</v>
      </c>
      <c r="IN52" s="250" t="s">
        <v>4045</v>
      </c>
      <c r="IO52" s="250" t="s">
        <v>660</v>
      </c>
      <c r="IP52" s="250">
        <v>2</v>
      </c>
      <c r="IQ52" s="250" t="s">
        <v>2074</v>
      </c>
      <c r="IR52" s="250" t="s">
        <v>4046</v>
      </c>
      <c r="IS52" s="251">
        <v>44165</v>
      </c>
    </row>
    <row r="53" spans="1:253" s="11" customFormat="1" ht="13.2" x14ac:dyDescent="0.25">
      <c r="A53" s="11" t="str">
        <f>Lists!B:B</f>
        <v>Complex crisis in Haiti</v>
      </c>
      <c r="B53" s="11" t="str">
        <f>Lists!F:F</f>
        <v>Complex crisis</v>
      </c>
      <c r="C53" s="11" t="str">
        <f>Lists!C:C</f>
        <v>HTI001</v>
      </c>
      <c r="D53" s="11" t="str">
        <f>Lists!A:A</f>
        <v>Haiti</v>
      </c>
      <c r="E53" s="11" t="str">
        <f>Lists!D:D</f>
        <v>HTI</v>
      </c>
      <c r="F53" s="11" t="s">
        <v>5773</v>
      </c>
      <c r="G53" s="240">
        <v>10900000</v>
      </c>
      <c r="H53" s="241" t="s">
        <v>3118</v>
      </c>
      <c r="I53" s="241" t="s">
        <v>661</v>
      </c>
      <c r="J53" s="241">
        <v>1</v>
      </c>
      <c r="K53" s="241" t="s">
        <v>3297</v>
      </c>
      <c r="L53" s="241" t="s">
        <v>3296</v>
      </c>
      <c r="M53" s="242">
        <v>44110</v>
      </c>
      <c r="N53" s="249" t="s">
        <v>5774</v>
      </c>
      <c r="O53" s="244">
        <v>27166</v>
      </c>
      <c r="P53" s="244" t="s">
        <v>780</v>
      </c>
      <c r="Q53" s="244" t="s">
        <v>661</v>
      </c>
      <c r="R53" s="244">
        <v>1</v>
      </c>
      <c r="S53" s="244" t="s">
        <v>774</v>
      </c>
      <c r="T53" s="244" t="s">
        <v>781</v>
      </c>
      <c r="U53" s="245">
        <v>43493</v>
      </c>
      <c r="V53" s="249" t="s">
        <v>5775</v>
      </c>
      <c r="W53" s="241">
        <v>10900000</v>
      </c>
      <c r="X53" s="241" t="s">
        <v>3118</v>
      </c>
      <c r="Y53" s="241" t="s">
        <v>661</v>
      </c>
      <c r="Z53" s="241">
        <v>1</v>
      </c>
      <c r="AA53" s="241" t="s">
        <v>3297</v>
      </c>
      <c r="AB53" s="241" t="s">
        <v>3296</v>
      </c>
      <c r="AC53" s="242">
        <v>44110</v>
      </c>
      <c r="AD53" s="249" t="s">
        <v>5776</v>
      </c>
      <c r="AE53" s="246">
        <v>6300000</v>
      </c>
      <c r="AF53" s="246" t="s">
        <v>3118</v>
      </c>
      <c r="AG53" s="246" t="s">
        <v>660</v>
      </c>
      <c r="AH53" s="246">
        <v>2</v>
      </c>
      <c r="AI53" s="246" t="s">
        <v>3298</v>
      </c>
      <c r="AJ53" s="246" t="s">
        <v>3296</v>
      </c>
      <c r="AK53" s="247">
        <v>44110</v>
      </c>
      <c r="AL53" s="249" t="s">
        <v>5777</v>
      </c>
      <c r="AM53" s="241">
        <v>53000</v>
      </c>
      <c r="AN53" s="241" t="s">
        <v>3119</v>
      </c>
      <c r="AO53" s="241" t="s">
        <v>659</v>
      </c>
      <c r="AP53" s="241">
        <v>3</v>
      </c>
      <c r="AQ53" s="241" t="s">
        <v>3300</v>
      </c>
      <c r="AR53" s="241" t="s">
        <v>3299</v>
      </c>
      <c r="AS53" s="242">
        <v>44110</v>
      </c>
      <c r="AT53" s="250" t="s">
        <v>5778</v>
      </c>
      <c r="AU53" s="246" t="s">
        <v>446</v>
      </c>
      <c r="AV53" s="246" t="s">
        <v>446</v>
      </c>
      <c r="AW53" s="246" t="s">
        <v>446</v>
      </c>
      <c r="AX53" s="246" t="s">
        <v>446</v>
      </c>
      <c r="AY53" s="246" t="s">
        <v>1500</v>
      </c>
      <c r="AZ53" s="246" t="s">
        <v>446</v>
      </c>
      <c r="BA53" s="247">
        <v>43644</v>
      </c>
      <c r="BB53" s="249" t="s">
        <v>5779</v>
      </c>
      <c r="BC53" s="241" t="s">
        <v>446</v>
      </c>
      <c r="BD53" s="241" t="s">
        <v>446</v>
      </c>
      <c r="BE53" s="241" t="s">
        <v>446</v>
      </c>
      <c r="BF53" s="241" t="s">
        <v>446</v>
      </c>
      <c r="BG53" s="241" t="s">
        <v>446</v>
      </c>
      <c r="BH53" s="241" t="s">
        <v>446</v>
      </c>
      <c r="BI53" s="242">
        <v>43759</v>
      </c>
      <c r="BJ53" s="250" t="s">
        <v>5780</v>
      </c>
      <c r="BK53" s="250">
        <v>201</v>
      </c>
      <c r="BL53" s="250" t="s">
        <v>3736</v>
      </c>
      <c r="BM53" s="250" t="s">
        <v>660</v>
      </c>
      <c r="BN53" s="250">
        <v>2</v>
      </c>
      <c r="BO53" s="250" t="s">
        <v>3301</v>
      </c>
      <c r="BP53" s="246" t="s">
        <v>2169</v>
      </c>
      <c r="BQ53" s="251">
        <v>44164</v>
      </c>
      <c r="BR53" s="249" t="s">
        <v>5781</v>
      </c>
      <c r="BS53" s="252" t="s">
        <v>446</v>
      </c>
      <c r="BT53" s="252">
        <v>0</v>
      </c>
      <c r="BU53" s="252" t="s">
        <v>446</v>
      </c>
      <c r="BV53" s="252" t="s">
        <v>446</v>
      </c>
      <c r="BW53" s="252">
        <v>0</v>
      </c>
      <c r="BX53" s="252">
        <v>0</v>
      </c>
      <c r="BY53" s="242">
        <v>43493</v>
      </c>
      <c r="BZ53" s="250" t="s">
        <v>5782</v>
      </c>
      <c r="CA53" s="250" t="s">
        <v>446</v>
      </c>
      <c r="CB53" s="250">
        <v>0</v>
      </c>
      <c r="CC53" s="250" t="s">
        <v>446</v>
      </c>
      <c r="CD53" s="250" t="s">
        <v>446</v>
      </c>
      <c r="CE53" s="250">
        <v>0</v>
      </c>
      <c r="CF53" s="250">
        <v>0</v>
      </c>
      <c r="CG53" s="251">
        <v>43493</v>
      </c>
      <c r="CH53" s="249" t="s">
        <v>5783</v>
      </c>
      <c r="CI53" s="250" t="e">
        <v>#N/A</v>
      </c>
      <c r="CJ53" s="250" t="e">
        <v>#N/A</v>
      </c>
      <c r="CK53" s="250" t="e">
        <v>#N/A</v>
      </c>
      <c r="CL53" s="250" t="e">
        <v>#N/A</v>
      </c>
      <c r="CM53" s="250" t="e">
        <v>#N/A</v>
      </c>
      <c r="CN53" s="250" t="e">
        <v>#N/A</v>
      </c>
      <c r="CO53" s="253" t="e">
        <v>#N/A</v>
      </c>
      <c r="CP53" s="250" t="s">
        <v>5784</v>
      </c>
      <c r="CQ53" s="252" t="s">
        <v>446</v>
      </c>
      <c r="CR53" s="252">
        <v>0</v>
      </c>
      <c r="CS53" s="252" t="s">
        <v>446</v>
      </c>
      <c r="CT53" s="252" t="s">
        <v>446</v>
      </c>
      <c r="CU53" s="252">
        <v>0</v>
      </c>
      <c r="CV53" s="252">
        <v>0</v>
      </c>
      <c r="CW53" s="242">
        <v>43493</v>
      </c>
      <c r="CX53" s="250" t="s">
        <v>5785</v>
      </c>
      <c r="CY53" s="246">
        <v>4000000</v>
      </c>
      <c r="CZ53" s="246" t="s">
        <v>3120</v>
      </c>
      <c r="DA53" s="246" t="s">
        <v>660</v>
      </c>
      <c r="DB53" s="246">
        <v>2</v>
      </c>
      <c r="DC53" s="246" t="s">
        <v>3303</v>
      </c>
      <c r="DD53" s="246" t="s">
        <v>3302</v>
      </c>
      <c r="DE53" s="248">
        <v>44110</v>
      </c>
      <c r="DF53" s="249" t="s">
        <v>5786</v>
      </c>
      <c r="DG53" s="241">
        <v>3878000</v>
      </c>
      <c r="DH53" s="252" t="s">
        <v>3120</v>
      </c>
      <c r="DI53" s="252" t="s">
        <v>660</v>
      </c>
      <c r="DJ53" s="252">
        <v>2</v>
      </c>
      <c r="DK53" s="252" t="s">
        <v>3303</v>
      </c>
      <c r="DL53" s="252" t="s">
        <v>3302</v>
      </c>
      <c r="DM53" s="242">
        <v>44110</v>
      </c>
      <c r="DN53" s="250" t="s">
        <v>5787</v>
      </c>
      <c r="DO53" s="246">
        <v>3022000</v>
      </c>
      <c r="DP53" s="250" t="s">
        <v>3120</v>
      </c>
      <c r="DQ53" s="250" t="s">
        <v>660</v>
      </c>
      <c r="DR53" s="250">
        <v>2</v>
      </c>
      <c r="DS53" s="250" t="s">
        <v>3303</v>
      </c>
      <c r="DT53" s="250" t="s">
        <v>3302</v>
      </c>
      <c r="DU53" s="251">
        <v>44110</v>
      </c>
      <c r="DV53" s="249" t="s">
        <v>5788</v>
      </c>
      <c r="DW53" s="241">
        <v>3095000</v>
      </c>
      <c r="DX53" s="252" t="s">
        <v>3120</v>
      </c>
      <c r="DY53" s="252" t="s">
        <v>660</v>
      </c>
      <c r="DZ53" s="252">
        <v>2</v>
      </c>
      <c r="EA53" s="252" t="s">
        <v>3303</v>
      </c>
      <c r="EB53" s="252" t="s">
        <v>3302</v>
      </c>
      <c r="EC53" s="242">
        <v>44110</v>
      </c>
      <c r="ED53" s="250" t="s">
        <v>5789</v>
      </c>
      <c r="EE53" s="246">
        <v>905000</v>
      </c>
      <c r="EF53" s="250" t="s">
        <v>3120</v>
      </c>
      <c r="EG53" s="250" t="s">
        <v>660</v>
      </c>
      <c r="EH53" s="250">
        <v>2</v>
      </c>
      <c r="EI53" s="250" t="s">
        <v>3303</v>
      </c>
      <c r="EJ53" s="250" t="s">
        <v>3302</v>
      </c>
      <c r="EK53" s="251">
        <v>44110</v>
      </c>
      <c r="EL53" s="249" t="s">
        <v>5790</v>
      </c>
      <c r="EM53" s="241">
        <v>0</v>
      </c>
      <c r="EN53" s="252" t="s">
        <v>3120</v>
      </c>
      <c r="EO53" s="252" t="s">
        <v>660</v>
      </c>
      <c r="EP53" s="252">
        <v>2</v>
      </c>
      <c r="EQ53" s="252" t="s">
        <v>3303</v>
      </c>
      <c r="ER53" s="252" t="s">
        <v>3302</v>
      </c>
      <c r="ES53" s="242">
        <v>44110</v>
      </c>
      <c r="ET53" s="250" t="s">
        <v>5791</v>
      </c>
      <c r="EU53" s="250">
        <v>201</v>
      </c>
      <c r="EV53" s="250" t="s">
        <v>3736</v>
      </c>
      <c r="EW53" s="250" t="s">
        <v>660</v>
      </c>
      <c r="EX53" s="250">
        <v>2</v>
      </c>
      <c r="EY53" s="250" t="s">
        <v>3301</v>
      </c>
      <c r="EZ53" s="250" t="s">
        <v>2169</v>
      </c>
      <c r="FA53" s="251">
        <v>44164</v>
      </c>
      <c r="FB53" s="249" t="s">
        <v>5792</v>
      </c>
      <c r="FC53" s="252">
        <v>2</v>
      </c>
      <c r="FD53" s="252">
        <v>0</v>
      </c>
      <c r="FE53" s="252" t="s">
        <v>661</v>
      </c>
      <c r="FF53" s="252">
        <v>1</v>
      </c>
      <c r="FG53" s="252" t="s">
        <v>783</v>
      </c>
      <c r="FH53" s="252">
        <v>0</v>
      </c>
      <c r="FI53" s="242">
        <v>43493</v>
      </c>
      <c r="FJ53" s="249" t="s">
        <v>5793</v>
      </c>
      <c r="FK53" s="250" t="s">
        <v>446</v>
      </c>
      <c r="FL53" s="250" t="s">
        <v>1295</v>
      </c>
      <c r="FM53" s="250" t="s">
        <v>446</v>
      </c>
      <c r="FN53" s="250" t="s">
        <v>446</v>
      </c>
      <c r="FO53" s="250" t="s">
        <v>446</v>
      </c>
      <c r="FP53" s="246" t="s">
        <v>1387</v>
      </c>
      <c r="FQ53" s="247">
        <v>43578</v>
      </c>
      <c r="FR53" s="249" t="s">
        <v>5794</v>
      </c>
      <c r="FS53" s="252" t="s">
        <v>446</v>
      </c>
      <c r="FT53" s="252" t="s">
        <v>806</v>
      </c>
      <c r="FU53" s="252" t="s">
        <v>446</v>
      </c>
      <c r="FV53" s="252" t="s">
        <v>446</v>
      </c>
      <c r="FW53" s="252" t="s">
        <v>446</v>
      </c>
      <c r="FX53" s="252" t="s">
        <v>1387</v>
      </c>
      <c r="FY53" s="242">
        <v>43578</v>
      </c>
      <c r="FZ53" s="250" t="s">
        <v>5795</v>
      </c>
      <c r="GA53" s="250">
        <v>0</v>
      </c>
      <c r="GB53" s="250" t="s">
        <v>2074</v>
      </c>
      <c r="GC53" s="250" t="s">
        <v>660</v>
      </c>
      <c r="GD53" s="250">
        <v>2</v>
      </c>
      <c r="GE53" s="250" t="s">
        <v>3085</v>
      </c>
      <c r="GF53" s="250" t="s">
        <v>2075</v>
      </c>
      <c r="GG53" s="251">
        <v>44140</v>
      </c>
      <c r="GH53" s="249" t="s">
        <v>5796</v>
      </c>
      <c r="GI53" s="252">
        <v>1</v>
      </c>
      <c r="GJ53" s="252" t="s">
        <v>2074</v>
      </c>
      <c r="GK53" s="252" t="s">
        <v>660</v>
      </c>
      <c r="GL53" s="252">
        <v>2</v>
      </c>
      <c r="GM53" s="252" t="s">
        <v>3085</v>
      </c>
      <c r="GN53" s="252" t="s">
        <v>2075</v>
      </c>
      <c r="GO53" s="242">
        <v>44140</v>
      </c>
      <c r="GP53" s="250" t="s">
        <v>5797</v>
      </c>
      <c r="GQ53" s="250">
        <v>0</v>
      </c>
      <c r="GR53" s="250" t="s">
        <v>2074</v>
      </c>
      <c r="GS53" s="250" t="s">
        <v>660</v>
      </c>
      <c r="GT53" s="250">
        <v>2</v>
      </c>
      <c r="GU53" s="250" t="s">
        <v>3085</v>
      </c>
      <c r="GV53" s="250" t="s">
        <v>2075</v>
      </c>
      <c r="GW53" s="251">
        <v>44140</v>
      </c>
      <c r="GX53" s="249" t="s">
        <v>5798</v>
      </c>
      <c r="GY53" s="252">
        <v>0</v>
      </c>
      <c r="GZ53" s="252" t="s">
        <v>2074</v>
      </c>
      <c r="HA53" s="252" t="s">
        <v>660</v>
      </c>
      <c r="HB53" s="252">
        <v>2</v>
      </c>
      <c r="HC53" s="252" t="s">
        <v>3085</v>
      </c>
      <c r="HD53" s="252" t="s">
        <v>2075</v>
      </c>
      <c r="HE53" s="242">
        <v>44140</v>
      </c>
      <c r="HF53" s="250" t="s">
        <v>5799</v>
      </c>
      <c r="HG53" s="250">
        <v>0</v>
      </c>
      <c r="HH53" s="250" t="s">
        <v>2074</v>
      </c>
      <c r="HI53" s="250" t="s">
        <v>660</v>
      </c>
      <c r="HJ53" s="250">
        <v>2</v>
      </c>
      <c r="HK53" s="250" t="s">
        <v>3085</v>
      </c>
      <c r="HL53" s="250" t="s">
        <v>2075</v>
      </c>
      <c r="HM53" s="251">
        <v>44140</v>
      </c>
      <c r="HN53" s="249" t="s">
        <v>5800</v>
      </c>
      <c r="HO53" s="252">
        <v>0</v>
      </c>
      <c r="HP53" s="252" t="s">
        <v>2074</v>
      </c>
      <c r="HQ53" s="252" t="s">
        <v>660</v>
      </c>
      <c r="HR53" s="252">
        <v>2</v>
      </c>
      <c r="HS53" s="252" t="s">
        <v>3085</v>
      </c>
      <c r="HT53" s="252" t="s">
        <v>2075</v>
      </c>
      <c r="HU53" s="242">
        <v>44140</v>
      </c>
      <c r="HV53" s="250" t="s">
        <v>5801</v>
      </c>
      <c r="HW53" s="250">
        <v>2</v>
      </c>
      <c r="HX53" s="250" t="s">
        <v>2074</v>
      </c>
      <c r="HY53" s="250" t="s">
        <v>660</v>
      </c>
      <c r="HZ53" s="250">
        <v>2</v>
      </c>
      <c r="IA53" s="250" t="s">
        <v>3085</v>
      </c>
      <c r="IB53" s="250" t="s">
        <v>2075</v>
      </c>
      <c r="IC53" s="251">
        <v>44140</v>
      </c>
      <c r="ID53" s="249" t="s">
        <v>5802</v>
      </c>
      <c r="IE53" s="252">
        <v>0</v>
      </c>
      <c r="IF53" s="252" t="s">
        <v>2074</v>
      </c>
      <c r="IG53" s="252" t="s">
        <v>660</v>
      </c>
      <c r="IH53" s="252">
        <v>2</v>
      </c>
      <c r="II53" s="252" t="s">
        <v>3085</v>
      </c>
      <c r="IJ53" s="252" t="s">
        <v>2075</v>
      </c>
      <c r="IK53" s="242">
        <v>44140</v>
      </c>
      <c r="IL53" s="250" t="s">
        <v>5803</v>
      </c>
      <c r="IM53" s="250">
        <v>3</v>
      </c>
      <c r="IN53" s="250" t="s">
        <v>2074</v>
      </c>
      <c r="IO53" s="250" t="s">
        <v>660</v>
      </c>
      <c r="IP53" s="250">
        <v>2</v>
      </c>
      <c r="IQ53" s="250" t="s">
        <v>3085</v>
      </c>
      <c r="IR53" s="250" t="s">
        <v>2075</v>
      </c>
      <c r="IS53" s="251">
        <v>44140</v>
      </c>
    </row>
    <row r="54" spans="1:253" s="11" customFormat="1" ht="13.2" x14ac:dyDescent="0.25">
      <c r="A54" s="11" t="str">
        <f>Lists!B:B</f>
        <v>Complex crisis in Honduras</v>
      </c>
      <c r="B54" s="11" t="str">
        <f>Lists!F:F</f>
        <v>Complex crisis</v>
      </c>
      <c r="C54" s="11" t="str">
        <f>Lists!C:C</f>
        <v>HND001</v>
      </c>
      <c r="D54" s="11" t="str">
        <f>Lists!A:A</f>
        <v>Honduras</v>
      </c>
      <c r="E54" s="11" t="str">
        <f>Lists!D:D</f>
        <v>HND</v>
      </c>
      <c r="F54" s="11" t="s">
        <v>5804</v>
      </c>
      <c r="G54" s="240">
        <v>9158000</v>
      </c>
      <c r="H54" s="241" t="s">
        <v>3095</v>
      </c>
      <c r="I54" s="241" t="s">
        <v>661</v>
      </c>
      <c r="J54" s="241">
        <v>1</v>
      </c>
      <c r="K54" s="241" t="s">
        <v>3257</v>
      </c>
      <c r="L54" s="241" t="s">
        <v>3247</v>
      </c>
      <c r="M54" s="242">
        <v>44110</v>
      </c>
      <c r="N54" s="249" t="s">
        <v>5805</v>
      </c>
      <c r="O54" s="244">
        <v>111890</v>
      </c>
      <c r="P54" s="244" t="s">
        <v>3153</v>
      </c>
      <c r="Q54" s="244" t="s">
        <v>661</v>
      </c>
      <c r="R54" s="244">
        <v>1</v>
      </c>
      <c r="S54" s="244" t="s">
        <v>2313</v>
      </c>
      <c r="T54" s="244" t="s">
        <v>3347</v>
      </c>
      <c r="U54" s="245">
        <v>44111</v>
      </c>
      <c r="V54" s="249" t="s">
        <v>5806</v>
      </c>
      <c r="W54" s="241">
        <v>9158000</v>
      </c>
      <c r="X54" s="241" t="s">
        <v>3095</v>
      </c>
      <c r="Y54" s="241" t="s">
        <v>661</v>
      </c>
      <c r="Z54" s="241">
        <v>1</v>
      </c>
      <c r="AA54" s="241" t="s">
        <v>3258</v>
      </c>
      <c r="AB54" s="241" t="s">
        <v>3247</v>
      </c>
      <c r="AC54" s="242">
        <v>44110</v>
      </c>
      <c r="AD54" s="249" t="s">
        <v>5807</v>
      </c>
      <c r="AE54" s="246">
        <v>2700000</v>
      </c>
      <c r="AF54" s="246" t="s">
        <v>3095</v>
      </c>
      <c r="AG54" s="246" t="s">
        <v>661</v>
      </c>
      <c r="AH54" s="246">
        <v>1</v>
      </c>
      <c r="AI54" s="246" t="s">
        <v>3259</v>
      </c>
      <c r="AJ54" s="246" t="s">
        <v>3247</v>
      </c>
      <c r="AK54" s="247">
        <v>44110</v>
      </c>
      <c r="AL54" s="249" t="s">
        <v>5808</v>
      </c>
      <c r="AM54" s="241">
        <v>247000</v>
      </c>
      <c r="AN54" s="241" t="s">
        <v>3096</v>
      </c>
      <c r="AO54" s="241" t="s">
        <v>660</v>
      </c>
      <c r="AP54" s="241">
        <v>2</v>
      </c>
      <c r="AQ54" s="241" t="s">
        <v>3261</v>
      </c>
      <c r="AR54" s="241" t="s">
        <v>3260</v>
      </c>
      <c r="AS54" s="242">
        <v>44110</v>
      </c>
      <c r="AT54" s="250" t="s">
        <v>5809</v>
      </c>
      <c r="AU54" s="246">
        <v>75122</v>
      </c>
      <c r="AV54" s="246" t="s">
        <v>1605</v>
      </c>
      <c r="AW54" s="246" t="s">
        <v>660</v>
      </c>
      <c r="AX54" s="246">
        <v>2</v>
      </c>
      <c r="AY54" s="246" t="s">
        <v>1607</v>
      </c>
      <c r="AZ54" s="246" t="s">
        <v>1606</v>
      </c>
      <c r="BA54" s="247">
        <v>43731</v>
      </c>
      <c r="BB54" s="249" t="s">
        <v>5810</v>
      </c>
      <c r="BC54" s="241">
        <v>7103</v>
      </c>
      <c r="BD54" s="241" t="s">
        <v>3097</v>
      </c>
      <c r="BE54" s="241" t="s">
        <v>660</v>
      </c>
      <c r="BF54" s="241">
        <v>2</v>
      </c>
      <c r="BG54" s="241" t="s">
        <v>3262</v>
      </c>
      <c r="BH54" s="241" t="s">
        <v>1644</v>
      </c>
      <c r="BI54" s="242">
        <v>44110</v>
      </c>
      <c r="BJ54" s="250" t="s">
        <v>5811</v>
      </c>
      <c r="BK54" s="250">
        <v>1829</v>
      </c>
      <c r="BL54" s="250" t="s">
        <v>3929</v>
      </c>
      <c r="BM54" s="250" t="s">
        <v>660</v>
      </c>
      <c r="BN54" s="250">
        <v>2</v>
      </c>
      <c r="BO54" s="250" t="s">
        <v>3928</v>
      </c>
      <c r="BP54" s="246" t="s">
        <v>3927</v>
      </c>
      <c r="BQ54" s="251">
        <v>44165</v>
      </c>
      <c r="BR54" s="249" t="s">
        <v>5812</v>
      </c>
      <c r="BS54" s="252" t="s">
        <v>446</v>
      </c>
      <c r="BT54" s="252">
        <v>0</v>
      </c>
      <c r="BU54" s="252" t="s">
        <v>660</v>
      </c>
      <c r="BV54" s="252">
        <v>2</v>
      </c>
      <c r="BW54" s="252">
        <v>0</v>
      </c>
      <c r="BX54" s="252">
        <v>0</v>
      </c>
      <c r="BY54" s="242">
        <v>43509</v>
      </c>
      <c r="BZ54" s="250" t="s">
        <v>5813</v>
      </c>
      <c r="CA54" s="250" t="s">
        <v>446</v>
      </c>
      <c r="CB54" s="250">
        <v>0</v>
      </c>
      <c r="CC54" s="250" t="s">
        <v>446</v>
      </c>
      <c r="CD54" s="250" t="s">
        <v>446</v>
      </c>
      <c r="CE54" s="250">
        <v>0</v>
      </c>
      <c r="CF54" s="250">
        <v>0</v>
      </c>
      <c r="CG54" s="251">
        <v>43509</v>
      </c>
      <c r="CH54" s="249" t="s">
        <v>5814</v>
      </c>
      <c r="CI54" s="250" t="e">
        <v>#N/A</v>
      </c>
      <c r="CJ54" s="250" t="e">
        <v>#N/A</v>
      </c>
      <c r="CK54" s="250" t="e">
        <v>#N/A</v>
      </c>
      <c r="CL54" s="250" t="e">
        <v>#N/A</v>
      </c>
      <c r="CM54" s="250" t="e">
        <v>#N/A</v>
      </c>
      <c r="CN54" s="250" t="e">
        <v>#N/A</v>
      </c>
      <c r="CO54" s="253" t="e">
        <v>#N/A</v>
      </c>
      <c r="CP54" s="250" t="s">
        <v>5815</v>
      </c>
      <c r="CQ54" s="252">
        <v>12965</v>
      </c>
      <c r="CR54" s="252" t="s">
        <v>948</v>
      </c>
      <c r="CS54" s="252" t="s">
        <v>660</v>
      </c>
      <c r="CT54" s="252">
        <v>2</v>
      </c>
      <c r="CU54" s="252" t="s">
        <v>951</v>
      </c>
      <c r="CV54" s="252" t="s">
        <v>950</v>
      </c>
      <c r="CW54" s="242">
        <v>43509</v>
      </c>
      <c r="CX54" s="250" t="s">
        <v>5816</v>
      </c>
      <c r="CY54" s="246">
        <v>1300000</v>
      </c>
      <c r="CZ54" s="246" t="s">
        <v>3095</v>
      </c>
      <c r="DA54" s="246" t="s">
        <v>660</v>
      </c>
      <c r="DB54" s="246">
        <v>2</v>
      </c>
      <c r="DC54" s="246" t="s">
        <v>3263</v>
      </c>
      <c r="DD54" s="246" t="s">
        <v>4142</v>
      </c>
      <c r="DE54" s="248">
        <v>44183</v>
      </c>
      <c r="DF54" s="249" t="s">
        <v>5817</v>
      </c>
      <c r="DG54" s="241">
        <v>6458000</v>
      </c>
      <c r="DH54" s="252" t="s">
        <v>3095</v>
      </c>
      <c r="DI54" s="252" t="s">
        <v>660</v>
      </c>
      <c r="DJ54" s="252">
        <v>2</v>
      </c>
      <c r="DK54" s="252" t="s">
        <v>3263</v>
      </c>
      <c r="DL54" s="252" t="s">
        <v>4142</v>
      </c>
      <c r="DM54" s="242">
        <v>44183</v>
      </c>
      <c r="DN54" s="250" t="s">
        <v>5818</v>
      </c>
      <c r="DO54" s="246">
        <v>1400000</v>
      </c>
      <c r="DP54" s="250" t="s">
        <v>3095</v>
      </c>
      <c r="DQ54" s="250" t="s">
        <v>660</v>
      </c>
      <c r="DR54" s="250">
        <v>2</v>
      </c>
      <c r="DS54" s="250" t="s">
        <v>3263</v>
      </c>
      <c r="DT54" s="250" t="s">
        <v>4142</v>
      </c>
      <c r="DU54" s="251">
        <v>44183</v>
      </c>
      <c r="DV54" s="249" t="s">
        <v>5819</v>
      </c>
      <c r="DW54" s="241">
        <v>950000</v>
      </c>
      <c r="DX54" s="252" t="s">
        <v>3095</v>
      </c>
      <c r="DY54" s="252" t="s">
        <v>660</v>
      </c>
      <c r="DZ54" s="252">
        <v>2</v>
      </c>
      <c r="EA54" s="252" t="s">
        <v>3263</v>
      </c>
      <c r="EB54" s="252" t="s">
        <v>4142</v>
      </c>
      <c r="EC54" s="242">
        <v>44183</v>
      </c>
      <c r="ED54" s="250" t="s">
        <v>5820</v>
      </c>
      <c r="EE54" s="246">
        <v>350000</v>
      </c>
      <c r="EF54" s="250" t="s">
        <v>3095</v>
      </c>
      <c r="EG54" s="250" t="s">
        <v>660</v>
      </c>
      <c r="EH54" s="250">
        <v>2</v>
      </c>
      <c r="EI54" s="250" t="s">
        <v>3263</v>
      </c>
      <c r="EJ54" s="250" t="s">
        <v>4142</v>
      </c>
      <c r="EK54" s="251">
        <v>44183</v>
      </c>
      <c r="EL54" s="249" t="s">
        <v>5821</v>
      </c>
      <c r="EM54" s="241">
        <v>0</v>
      </c>
      <c r="EN54" s="252" t="s">
        <v>3095</v>
      </c>
      <c r="EO54" s="252" t="s">
        <v>660</v>
      </c>
      <c r="EP54" s="252">
        <v>2</v>
      </c>
      <c r="EQ54" s="252" t="s">
        <v>3263</v>
      </c>
      <c r="ER54" s="252" t="s">
        <v>3247</v>
      </c>
      <c r="ES54" s="242">
        <v>44110</v>
      </c>
      <c r="ET54" s="250" t="s">
        <v>5822</v>
      </c>
      <c r="EU54" s="250">
        <v>1927</v>
      </c>
      <c r="EV54" s="250" t="s">
        <v>3923</v>
      </c>
      <c r="EW54" s="250" t="s">
        <v>660</v>
      </c>
      <c r="EX54" s="250">
        <v>2</v>
      </c>
      <c r="EY54" s="250" t="s">
        <v>3930</v>
      </c>
      <c r="EZ54" s="250" t="s">
        <v>3924</v>
      </c>
      <c r="FA54" s="251">
        <v>44165</v>
      </c>
      <c r="FB54" s="249" t="s">
        <v>5823</v>
      </c>
      <c r="FC54" s="252">
        <v>3</v>
      </c>
      <c r="FD54" s="252">
        <v>0</v>
      </c>
      <c r="FE54" s="252" t="s">
        <v>660</v>
      </c>
      <c r="FF54" s="252">
        <v>2</v>
      </c>
      <c r="FG54" s="252" t="s">
        <v>952</v>
      </c>
      <c r="FH54" s="252">
        <v>0</v>
      </c>
      <c r="FI54" s="242">
        <v>43509</v>
      </c>
      <c r="FJ54" s="249" t="s">
        <v>5824</v>
      </c>
      <c r="FK54" s="250" t="s">
        <v>446</v>
      </c>
      <c r="FL54" s="250">
        <v>0</v>
      </c>
      <c r="FM54" s="250" t="s">
        <v>660</v>
      </c>
      <c r="FN54" s="250">
        <v>2</v>
      </c>
      <c r="FO54" s="250">
        <v>0</v>
      </c>
      <c r="FP54" s="246">
        <v>0</v>
      </c>
      <c r="FQ54" s="247">
        <v>43509</v>
      </c>
      <c r="FR54" s="249" t="s">
        <v>5825</v>
      </c>
      <c r="FS54" s="252" t="s">
        <v>446</v>
      </c>
      <c r="FT54" s="252">
        <v>0</v>
      </c>
      <c r="FU54" s="252" t="s">
        <v>660</v>
      </c>
      <c r="FV54" s="252">
        <v>2</v>
      </c>
      <c r="FW54" s="252">
        <v>0</v>
      </c>
      <c r="FX54" s="252">
        <v>0</v>
      </c>
      <c r="FY54" s="242">
        <v>43509</v>
      </c>
      <c r="FZ54" s="250" t="s">
        <v>5826</v>
      </c>
      <c r="GA54" s="250">
        <v>0</v>
      </c>
      <c r="GB54" s="250" t="s">
        <v>1634</v>
      </c>
      <c r="GC54" s="250" t="s">
        <v>661</v>
      </c>
      <c r="GD54" s="250">
        <v>1</v>
      </c>
      <c r="GE54" s="250" t="s">
        <v>1665</v>
      </c>
      <c r="GF54" s="250" t="s">
        <v>1666</v>
      </c>
      <c r="GG54" s="251">
        <v>43769</v>
      </c>
      <c r="GH54" s="249" t="s">
        <v>5827</v>
      </c>
      <c r="GI54" s="252">
        <v>2</v>
      </c>
      <c r="GJ54" s="252" t="s">
        <v>1634</v>
      </c>
      <c r="GK54" s="252" t="s">
        <v>661</v>
      </c>
      <c r="GL54" s="252">
        <v>1</v>
      </c>
      <c r="GM54" s="252" t="s">
        <v>1665</v>
      </c>
      <c r="GN54" s="252" t="s">
        <v>1666</v>
      </c>
      <c r="GO54" s="242">
        <v>43769</v>
      </c>
      <c r="GP54" s="250" t="s">
        <v>5828</v>
      </c>
      <c r="GQ54" s="250">
        <v>1</v>
      </c>
      <c r="GR54" s="250" t="s">
        <v>1634</v>
      </c>
      <c r="GS54" s="250" t="s">
        <v>661</v>
      </c>
      <c r="GT54" s="250">
        <v>1</v>
      </c>
      <c r="GU54" s="250" t="s">
        <v>1665</v>
      </c>
      <c r="GV54" s="250" t="s">
        <v>1666</v>
      </c>
      <c r="GW54" s="251">
        <v>43769</v>
      </c>
      <c r="GX54" s="249" t="s">
        <v>5829</v>
      </c>
      <c r="GY54" s="252">
        <v>1</v>
      </c>
      <c r="GZ54" s="252" t="s">
        <v>1634</v>
      </c>
      <c r="HA54" s="252" t="s">
        <v>661</v>
      </c>
      <c r="HB54" s="252">
        <v>1</v>
      </c>
      <c r="HC54" s="252" t="s">
        <v>1665</v>
      </c>
      <c r="HD54" s="252" t="s">
        <v>1666</v>
      </c>
      <c r="HE54" s="242">
        <v>43769</v>
      </c>
      <c r="HF54" s="250" t="s">
        <v>5830</v>
      </c>
      <c r="HG54" s="250">
        <v>0</v>
      </c>
      <c r="HH54" s="250" t="s">
        <v>1634</v>
      </c>
      <c r="HI54" s="250" t="s">
        <v>661</v>
      </c>
      <c r="HJ54" s="250">
        <v>1</v>
      </c>
      <c r="HK54" s="250" t="s">
        <v>1665</v>
      </c>
      <c r="HL54" s="250" t="s">
        <v>1666</v>
      </c>
      <c r="HM54" s="251">
        <v>43769</v>
      </c>
      <c r="HN54" s="249" t="s">
        <v>5831</v>
      </c>
      <c r="HO54" s="252">
        <v>2</v>
      </c>
      <c r="HP54" s="252" t="s">
        <v>1634</v>
      </c>
      <c r="HQ54" s="252" t="s">
        <v>661</v>
      </c>
      <c r="HR54" s="252">
        <v>1</v>
      </c>
      <c r="HS54" s="252" t="s">
        <v>1665</v>
      </c>
      <c r="HT54" s="252" t="s">
        <v>1666</v>
      </c>
      <c r="HU54" s="242">
        <v>43769</v>
      </c>
      <c r="HV54" s="250" t="s">
        <v>5832</v>
      </c>
      <c r="HW54" s="250">
        <v>1</v>
      </c>
      <c r="HX54" s="250" t="s">
        <v>1634</v>
      </c>
      <c r="HY54" s="250" t="s">
        <v>661</v>
      </c>
      <c r="HZ54" s="250">
        <v>1</v>
      </c>
      <c r="IA54" s="250" t="s">
        <v>1665</v>
      </c>
      <c r="IB54" s="250" t="s">
        <v>1666</v>
      </c>
      <c r="IC54" s="251">
        <v>43769</v>
      </c>
      <c r="ID54" s="249" t="s">
        <v>5833</v>
      </c>
      <c r="IE54" s="252">
        <v>0</v>
      </c>
      <c r="IF54" s="252" t="s">
        <v>1634</v>
      </c>
      <c r="IG54" s="252" t="s">
        <v>661</v>
      </c>
      <c r="IH54" s="252">
        <v>1</v>
      </c>
      <c r="II54" s="252" t="s">
        <v>1665</v>
      </c>
      <c r="IJ54" s="252" t="s">
        <v>1666</v>
      </c>
      <c r="IK54" s="242">
        <v>43769</v>
      </c>
      <c r="IL54" s="250" t="s">
        <v>5834</v>
      </c>
      <c r="IM54" s="250">
        <v>0</v>
      </c>
      <c r="IN54" s="250" t="s">
        <v>1634</v>
      </c>
      <c r="IO54" s="250" t="s">
        <v>661</v>
      </c>
      <c r="IP54" s="250">
        <v>1</v>
      </c>
      <c r="IQ54" s="250" t="s">
        <v>1665</v>
      </c>
      <c r="IR54" s="250" t="s">
        <v>1666</v>
      </c>
      <c r="IS54" s="251">
        <v>43769</v>
      </c>
    </row>
    <row r="55" spans="1:253" s="11" customFormat="1" ht="13.2" x14ac:dyDescent="0.25">
      <c r="A55" s="11" t="str">
        <f>Lists!B:B</f>
        <v>Hurricane Eta and Iota in Honduras</v>
      </c>
      <c r="B55" s="11" t="str">
        <f>Lists!F:F</f>
        <v>Tropical cyclone</v>
      </c>
      <c r="C55" s="11" t="str">
        <f>Lists!C:C</f>
        <v>HND002</v>
      </c>
      <c r="D55" s="11" t="str">
        <f>Lists!A:A</f>
        <v>Honduras</v>
      </c>
      <c r="E55" s="11" t="str">
        <f>Lists!D:D</f>
        <v>HND</v>
      </c>
      <c r="F55" s="11" t="s">
        <v>5835</v>
      </c>
      <c r="G55" s="240">
        <v>9158000</v>
      </c>
      <c r="H55" s="241" t="s">
        <v>3091</v>
      </c>
      <c r="I55" s="241" t="s">
        <v>660</v>
      </c>
      <c r="J55" s="241">
        <v>2</v>
      </c>
      <c r="K55" s="241" t="s">
        <v>3257</v>
      </c>
      <c r="L55" s="241" t="s">
        <v>3247</v>
      </c>
      <c r="M55" s="242">
        <v>44165</v>
      </c>
      <c r="N55" s="249" t="s">
        <v>5836</v>
      </c>
      <c r="O55" s="244">
        <v>112490</v>
      </c>
      <c r="P55" s="244" t="s">
        <v>947</v>
      </c>
      <c r="Q55" s="244" t="s">
        <v>660</v>
      </c>
      <c r="R55" s="244">
        <v>2</v>
      </c>
      <c r="S55" s="244" t="s">
        <v>3912</v>
      </c>
      <c r="T55" s="244" t="s">
        <v>949</v>
      </c>
      <c r="U55" s="245">
        <v>44165</v>
      </c>
      <c r="V55" s="249" t="s">
        <v>5837</v>
      </c>
      <c r="W55" s="241">
        <v>9158000</v>
      </c>
      <c r="X55" s="241" t="s">
        <v>3091</v>
      </c>
      <c r="Y55" s="241" t="s">
        <v>660</v>
      </c>
      <c r="Z55" s="241">
        <v>2</v>
      </c>
      <c r="AA55" s="241" t="s">
        <v>3912</v>
      </c>
      <c r="AB55" s="241" t="s">
        <v>3247</v>
      </c>
      <c r="AC55" s="242">
        <v>44165</v>
      </c>
      <c r="AD55" s="249" t="s">
        <v>5838</v>
      </c>
      <c r="AE55" s="246">
        <v>4138000</v>
      </c>
      <c r="AF55" s="246" t="s">
        <v>3725</v>
      </c>
      <c r="AG55" s="246" t="s">
        <v>660</v>
      </c>
      <c r="AH55" s="246">
        <v>2</v>
      </c>
      <c r="AI55" s="246" t="s">
        <v>3913</v>
      </c>
      <c r="AJ55" s="246" t="s">
        <v>3914</v>
      </c>
      <c r="AK55" s="247">
        <v>44165</v>
      </c>
      <c r="AL55" s="249" t="s">
        <v>5839</v>
      </c>
      <c r="AM55" s="241">
        <v>494000</v>
      </c>
      <c r="AN55" s="241" t="s">
        <v>3915</v>
      </c>
      <c r="AO55" s="241" t="s">
        <v>660</v>
      </c>
      <c r="AP55" s="241">
        <v>2</v>
      </c>
      <c r="AQ55" s="241" t="s">
        <v>3917</v>
      </c>
      <c r="AR55" s="241" t="s">
        <v>3916</v>
      </c>
      <c r="AS55" s="242">
        <v>44165</v>
      </c>
      <c r="AT55" s="250" t="s">
        <v>5840</v>
      </c>
      <c r="AU55" s="246" t="s">
        <v>446</v>
      </c>
      <c r="AV55" s="246" t="s">
        <v>446</v>
      </c>
      <c r="AW55" s="246" t="s">
        <v>446</v>
      </c>
      <c r="AX55" s="246" t="s">
        <v>446</v>
      </c>
      <c r="AY55" s="246" t="s">
        <v>446</v>
      </c>
      <c r="AZ55" s="246" t="s">
        <v>446</v>
      </c>
      <c r="BA55" s="247">
        <v>44165</v>
      </c>
      <c r="BB55" s="249" t="s">
        <v>5841</v>
      </c>
      <c r="BC55" s="241" t="s">
        <v>446</v>
      </c>
      <c r="BD55" s="241" t="s">
        <v>446</v>
      </c>
      <c r="BE55" s="241" t="s">
        <v>446</v>
      </c>
      <c r="BF55" s="241" t="s">
        <v>446</v>
      </c>
      <c r="BG55" s="241" t="s">
        <v>446</v>
      </c>
      <c r="BH55" s="241" t="s">
        <v>446</v>
      </c>
      <c r="BI55" s="242">
        <v>44165</v>
      </c>
      <c r="BJ55" s="250" t="s">
        <v>5842</v>
      </c>
      <c r="BK55" s="250">
        <v>98</v>
      </c>
      <c r="BL55" s="250" t="s">
        <v>3915</v>
      </c>
      <c r="BM55" s="250" t="s">
        <v>660</v>
      </c>
      <c r="BN55" s="250">
        <v>2</v>
      </c>
      <c r="BO55" s="250" t="s">
        <v>3918</v>
      </c>
      <c r="BP55" s="246" t="s">
        <v>3916</v>
      </c>
      <c r="BQ55" s="251">
        <v>44165</v>
      </c>
      <c r="BR55" s="249" t="s">
        <v>5843</v>
      </c>
      <c r="BS55" s="252">
        <v>28000</v>
      </c>
      <c r="BT55" s="252" t="s">
        <v>3919</v>
      </c>
      <c r="BU55" s="252" t="s">
        <v>660</v>
      </c>
      <c r="BV55" s="252">
        <v>2</v>
      </c>
      <c r="BW55" s="252" t="s">
        <v>3920</v>
      </c>
      <c r="BX55" s="252" t="s">
        <v>3891</v>
      </c>
      <c r="BY55" s="242">
        <v>44165</v>
      </c>
      <c r="BZ55" s="250" t="s">
        <v>5844</v>
      </c>
      <c r="CA55" s="250" t="s">
        <v>446</v>
      </c>
      <c r="CB55" s="250" t="s">
        <v>446</v>
      </c>
      <c r="CC55" s="250" t="s">
        <v>446</v>
      </c>
      <c r="CD55" s="250" t="s">
        <v>446</v>
      </c>
      <c r="CE55" s="250" t="s">
        <v>446</v>
      </c>
      <c r="CF55" s="250" t="s">
        <v>446</v>
      </c>
      <c r="CG55" s="251">
        <v>44165</v>
      </c>
      <c r="CH55" s="249" t="s">
        <v>5845</v>
      </c>
      <c r="CI55" s="250" t="e">
        <v>#N/A</v>
      </c>
      <c r="CJ55" s="250" t="e">
        <v>#N/A</v>
      </c>
      <c r="CK55" s="250" t="e">
        <v>#N/A</v>
      </c>
      <c r="CL55" s="250" t="e">
        <v>#N/A</v>
      </c>
      <c r="CM55" s="250" t="e">
        <v>#N/A</v>
      </c>
      <c r="CN55" s="250" t="e">
        <v>#N/A</v>
      </c>
      <c r="CO55" s="253" t="e">
        <v>#N/A</v>
      </c>
      <c r="CP55" s="250" t="s">
        <v>5846</v>
      </c>
      <c r="CQ55" s="252" t="s">
        <v>446</v>
      </c>
      <c r="CR55" s="252" t="s">
        <v>446</v>
      </c>
      <c r="CS55" s="252" t="s">
        <v>446</v>
      </c>
      <c r="CT55" s="252" t="s">
        <v>446</v>
      </c>
      <c r="CU55" s="252" t="s">
        <v>446</v>
      </c>
      <c r="CV55" s="252" t="s">
        <v>446</v>
      </c>
      <c r="CW55" s="242">
        <v>44165</v>
      </c>
      <c r="CX55" s="250" t="s">
        <v>5847</v>
      </c>
      <c r="CY55" s="246">
        <v>494000</v>
      </c>
      <c r="CZ55" s="246" t="s">
        <v>3921</v>
      </c>
      <c r="DA55" s="246" t="s">
        <v>660</v>
      </c>
      <c r="DB55" s="246">
        <v>2</v>
      </c>
      <c r="DC55" s="246" t="s">
        <v>3905</v>
      </c>
      <c r="DD55" s="246" t="s">
        <v>3922</v>
      </c>
      <c r="DE55" s="248">
        <v>44165</v>
      </c>
      <c r="DF55" s="249" t="s">
        <v>5848</v>
      </c>
      <c r="DG55" s="241">
        <v>5020000</v>
      </c>
      <c r="DH55" s="252" t="s">
        <v>3921</v>
      </c>
      <c r="DI55" s="252" t="s">
        <v>660</v>
      </c>
      <c r="DJ55" s="252">
        <v>2</v>
      </c>
      <c r="DK55" s="252" t="s">
        <v>3905</v>
      </c>
      <c r="DL55" s="252" t="s">
        <v>3922</v>
      </c>
      <c r="DM55" s="242">
        <v>44165</v>
      </c>
      <c r="DN55" s="250" t="s">
        <v>5849</v>
      </c>
      <c r="DO55" s="246">
        <v>3644000</v>
      </c>
      <c r="DP55" s="250" t="s">
        <v>3921</v>
      </c>
      <c r="DQ55" s="250" t="s">
        <v>660</v>
      </c>
      <c r="DR55" s="250">
        <v>2</v>
      </c>
      <c r="DS55" s="250" t="s">
        <v>3905</v>
      </c>
      <c r="DT55" s="250" t="s">
        <v>3922</v>
      </c>
      <c r="DU55" s="251">
        <v>44165</v>
      </c>
      <c r="DV55" s="249" t="s">
        <v>5850</v>
      </c>
      <c r="DW55" s="241">
        <v>494000</v>
      </c>
      <c r="DX55" s="252" t="s">
        <v>3921</v>
      </c>
      <c r="DY55" s="252" t="s">
        <v>660</v>
      </c>
      <c r="DZ55" s="252">
        <v>2</v>
      </c>
      <c r="EA55" s="252" t="s">
        <v>3905</v>
      </c>
      <c r="EB55" s="252" t="s">
        <v>3922</v>
      </c>
      <c r="EC55" s="242">
        <v>44165</v>
      </c>
      <c r="ED55" s="250" t="s">
        <v>5851</v>
      </c>
      <c r="EE55" s="246">
        <v>0</v>
      </c>
      <c r="EF55" s="250" t="s">
        <v>3921</v>
      </c>
      <c r="EG55" s="250" t="s">
        <v>660</v>
      </c>
      <c r="EH55" s="250">
        <v>2</v>
      </c>
      <c r="EI55" s="250" t="s">
        <v>3905</v>
      </c>
      <c r="EJ55" s="250" t="s">
        <v>3922</v>
      </c>
      <c r="EK55" s="251">
        <v>44165</v>
      </c>
      <c r="EL55" s="249" t="s">
        <v>5852</v>
      </c>
      <c r="EM55" s="241">
        <v>0</v>
      </c>
      <c r="EN55" s="252" t="s">
        <v>3921</v>
      </c>
      <c r="EO55" s="252" t="s">
        <v>660</v>
      </c>
      <c r="EP55" s="252">
        <v>2</v>
      </c>
      <c r="EQ55" s="252" t="s">
        <v>3905</v>
      </c>
      <c r="ER55" s="252" t="s">
        <v>3922</v>
      </c>
      <c r="ES55" s="242">
        <v>44165</v>
      </c>
      <c r="ET55" s="250" t="s">
        <v>5853</v>
      </c>
      <c r="EU55" s="250">
        <v>1927</v>
      </c>
      <c r="EV55" s="250" t="s">
        <v>3923</v>
      </c>
      <c r="EW55" s="250" t="s">
        <v>660</v>
      </c>
      <c r="EX55" s="250">
        <v>2</v>
      </c>
      <c r="EY55" s="250" t="s">
        <v>3925</v>
      </c>
      <c r="EZ55" s="250" t="s">
        <v>3924</v>
      </c>
      <c r="FA55" s="251">
        <v>44165</v>
      </c>
      <c r="FB55" s="249" t="s">
        <v>5854</v>
      </c>
      <c r="FC55" s="252">
        <v>3</v>
      </c>
      <c r="FD55" s="252" t="s">
        <v>982</v>
      </c>
      <c r="FE55" s="252" t="s">
        <v>660</v>
      </c>
      <c r="FF55" s="252">
        <v>2</v>
      </c>
      <c r="FG55" s="252" t="s">
        <v>3926</v>
      </c>
      <c r="FH55" s="252" t="s">
        <v>982</v>
      </c>
      <c r="FI55" s="242">
        <v>44165</v>
      </c>
      <c r="FJ55" s="249" t="s">
        <v>5855</v>
      </c>
      <c r="FK55" s="250" t="e">
        <v>#N/A</v>
      </c>
      <c r="FL55" s="250" t="e">
        <v>#N/A</v>
      </c>
      <c r="FM55" s="250" t="e">
        <v>#N/A</v>
      </c>
      <c r="FN55" s="250" t="e">
        <v>#N/A</v>
      </c>
      <c r="FO55" s="250" t="e">
        <v>#N/A</v>
      </c>
      <c r="FP55" s="246" t="e">
        <v>#N/A</v>
      </c>
      <c r="FQ55" s="247" t="e">
        <v>#N/A</v>
      </c>
      <c r="FR55" s="249" t="s">
        <v>5856</v>
      </c>
      <c r="FS55" s="252" t="e">
        <v>#N/A</v>
      </c>
      <c r="FT55" s="252" t="e">
        <v>#N/A</v>
      </c>
      <c r="FU55" s="252" t="e">
        <v>#N/A</v>
      </c>
      <c r="FV55" s="252" t="e">
        <v>#N/A</v>
      </c>
      <c r="FW55" s="252" t="e">
        <v>#N/A</v>
      </c>
      <c r="FX55" s="252" t="e">
        <v>#N/A</v>
      </c>
      <c r="FY55" s="242" t="e">
        <v>#N/A</v>
      </c>
      <c r="FZ55" s="250" t="s">
        <v>5857</v>
      </c>
      <c r="GA55" s="250">
        <v>0</v>
      </c>
      <c r="GB55" s="250" t="s">
        <v>4045</v>
      </c>
      <c r="GC55" s="250" t="s">
        <v>660</v>
      </c>
      <c r="GD55" s="250">
        <v>2</v>
      </c>
      <c r="GE55" s="250" t="s">
        <v>2074</v>
      </c>
      <c r="GF55" s="250" t="s">
        <v>4046</v>
      </c>
      <c r="GG55" s="251">
        <v>44165</v>
      </c>
      <c r="GH55" s="249" t="s">
        <v>5858</v>
      </c>
      <c r="GI55" s="252">
        <v>2</v>
      </c>
      <c r="GJ55" s="252" t="s">
        <v>4045</v>
      </c>
      <c r="GK55" s="252" t="s">
        <v>660</v>
      </c>
      <c r="GL55" s="252">
        <v>2</v>
      </c>
      <c r="GM55" s="252" t="s">
        <v>2074</v>
      </c>
      <c r="GN55" s="252" t="s">
        <v>4046</v>
      </c>
      <c r="GO55" s="242">
        <v>44165</v>
      </c>
      <c r="GP55" s="250" t="s">
        <v>5859</v>
      </c>
      <c r="GQ55" s="250">
        <v>0</v>
      </c>
      <c r="GR55" s="250" t="s">
        <v>4045</v>
      </c>
      <c r="GS55" s="250" t="s">
        <v>660</v>
      </c>
      <c r="GT55" s="250">
        <v>2</v>
      </c>
      <c r="GU55" s="250" t="s">
        <v>2074</v>
      </c>
      <c r="GV55" s="250" t="s">
        <v>4046</v>
      </c>
      <c r="GW55" s="251">
        <v>44165</v>
      </c>
      <c r="GX55" s="249" t="s">
        <v>5860</v>
      </c>
      <c r="GY55" s="252">
        <v>1</v>
      </c>
      <c r="GZ55" s="252" t="s">
        <v>4045</v>
      </c>
      <c r="HA55" s="252" t="s">
        <v>660</v>
      </c>
      <c r="HB55" s="252">
        <v>2</v>
      </c>
      <c r="HC55" s="252" t="s">
        <v>2074</v>
      </c>
      <c r="HD55" s="252" t="s">
        <v>4046</v>
      </c>
      <c r="HE55" s="242">
        <v>44165</v>
      </c>
      <c r="HF55" s="250" t="s">
        <v>5861</v>
      </c>
      <c r="HG55" s="250">
        <v>2</v>
      </c>
      <c r="HH55" s="250" t="s">
        <v>4045</v>
      </c>
      <c r="HI55" s="250" t="s">
        <v>660</v>
      </c>
      <c r="HJ55" s="250">
        <v>2</v>
      </c>
      <c r="HK55" s="250" t="s">
        <v>2074</v>
      </c>
      <c r="HL55" s="250" t="s">
        <v>4046</v>
      </c>
      <c r="HM55" s="251">
        <v>44165</v>
      </c>
      <c r="HN55" s="249" t="s">
        <v>5862</v>
      </c>
      <c r="HO55" s="252">
        <v>0</v>
      </c>
      <c r="HP55" s="252" t="s">
        <v>4045</v>
      </c>
      <c r="HQ55" s="252" t="s">
        <v>660</v>
      </c>
      <c r="HR55" s="252">
        <v>2</v>
      </c>
      <c r="HS55" s="252" t="s">
        <v>2074</v>
      </c>
      <c r="HT55" s="252" t="s">
        <v>4046</v>
      </c>
      <c r="HU55" s="242">
        <v>44165</v>
      </c>
      <c r="HV55" s="250" t="s">
        <v>5863</v>
      </c>
      <c r="HW55" s="250">
        <v>3</v>
      </c>
      <c r="HX55" s="250" t="s">
        <v>4045</v>
      </c>
      <c r="HY55" s="250" t="s">
        <v>660</v>
      </c>
      <c r="HZ55" s="250">
        <v>2</v>
      </c>
      <c r="IA55" s="250" t="s">
        <v>2074</v>
      </c>
      <c r="IB55" s="250" t="s">
        <v>4046</v>
      </c>
      <c r="IC55" s="251">
        <v>44165</v>
      </c>
      <c r="ID55" s="249" t="s">
        <v>5864</v>
      </c>
      <c r="IE55" s="252">
        <v>0</v>
      </c>
      <c r="IF55" s="252" t="s">
        <v>4045</v>
      </c>
      <c r="IG55" s="252" t="s">
        <v>660</v>
      </c>
      <c r="IH55" s="252">
        <v>2</v>
      </c>
      <c r="II55" s="252" t="s">
        <v>2074</v>
      </c>
      <c r="IJ55" s="252" t="s">
        <v>4046</v>
      </c>
      <c r="IK55" s="242">
        <v>44165</v>
      </c>
      <c r="IL55" s="250" t="s">
        <v>5865</v>
      </c>
      <c r="IM55" s="250">
        <v>2</v>
      </c>
      <c r="IN55" s="250" t="s">
        <v>4045</v>
      </c>
      <c r="IO55" s="250" t="s">
        <v>660</v>
      </c>
      <c r="IP55" s="250">
        <v>2</v>
      </c>
      <c r="IQ55" s="250" t="s">
        <v>2074</v>
      </c>
      <c r="IR55" s="250" t="s">
        <v>4046</v>
      </c>
      <c r="IS55" s="251">
        <v>44165</v>
      </c>
    </row>
    <row r="56" spans="1:253" s="11" customFormat="1" ht="13.2" x14ac:dyDescent="0.25">
      <c r="A56" s="11" t="str">
        <f>Lists!B:B</f>
        <v>Multiple Crises in India</v>
      </c>
      <c r="B56" s="11" t="str">
        <f>Lists!F:F</f>
        <v>Multiple crises country</v>
      </c>
      <c r="C56" s="11" t="str">
        <f>Lists!C:C</f>
        <v>IND001</v>
      </c>
      <c r="D56" s="11" t="str">
        <f>Lists!A:A</f>
        <v>India</v>
      </c>
      <c r="E56" s="11" t="str">
        <f>Lists!D:D</f>
        <v>IND</v>
      </c>
      <c r="F56" s="11" t="s">
        <v>5866</v>
      </c>
      <c r="G56" s="240">
        <v>1353520000</v>
      </c>
      <c r="H56" s="241" t="s">
        <v>1278</v>
      </c>
      <c r="I56" s="241" t="s">
        <v>660</v>
      </c>
      <c r="J56" s="241">
        <v>2</v>
      </c>
      <c r="K56" s="241" t="s">
        <v>1876</v>
      </c>
      <c r="L56" s="241" t="s">
        <v>3230</v>
      </c>
      <c r="M56" s="242">
        <v>44110</v>
      </c>
      <c r="N56" s="249" t="s">
        <v>5867</v>
      </c>
      <c r="O56" s="244">
        <v>2119339</v>
      </c>
      <c r="P56" s="244" t="s">
        <v>3661</v>
      </c>
      <c r="Q56" s="244" t="s">
        <v>660</v>
      </c>
      <c r="R56" s="244">
        <v>2</v>
      </c>
      <c r="S56" s="244" t="s">
        <v>3667</v>
      </c>
      <c r="T56" s="244" t="s">
        <v>3664</v>
      </c>
      <c r="U56" s="245">
        <v>44162</v>
      </c>
      <c r="V56" s="249" t="s">
        <v>5868</v>
      </c>
      <c r="W56" s="241">
        <v>821006000</v>
      </c>
      <c r="X56" s="241" t="s">
        <v>3661</v>
      </c>
      <c r="Y56" s="241" t="s">
        <v>660</v>
      </c>
      <c r="Z56" s="241">
        <v>2</v>
      </c>
      <c r="AA56" s="241" t="s">
        <v>3668</v>
      </c>
      <c r="AB56" s="241" t="s">
        <v>3665</v>
      </c>
      <c r="AC56" s="242">
        <v>44162</v>
      </c>
      <c r="AD56" s="249" t="s">
        <v>5869</v>
      </c>
      <c r="AE56" s="246">
        <v>22615000</v>
      </c>
      <c r="AF56" s="246" t="s">
        <v>3662</v>
      </c>
      <c r="AG56" s="246" t="s">
        <v>659</v>
      </c>
      <c r="AH56" s="246">
        <v>3</v>
      </c>
      <c r="AI56" s="246" t="s">
        <v>3669</v>
      </c>
      <c r="AJ56" s="246" t="s">
        <v>3666</v>
      </c>
      <c r="AK56" s="247">
        <v>44162</v>
      </c>
      <c r="AL56" s="249" t="s">
        <v>5870</v>
      </c>
      <c r="AM56" s="241">
        <v>1167000</v>
      </c>
      <c r="AN56" s="241" t="s">
        <v>3663</v>
      </c>
      <c r="AO56" s="241" t="s">
        <v>659</v>
      </c>
      <c r="AP56" s="241">
        <v>3</v>
      </c>
      <c r="AQ56" s="241" t="s">
        <v>3670</v>
      </c>
      <c r="AR56" s="241" t="s">
        <v>3409</v>
      </c>
      <c r="AS56" s="242">
        <v>44162</v>
      </c>
      <c r="AT56" s="250" t="s">
        <v>5871</v>
      </c>
      <c r="AU56" s="246" t="s">
        <v>446</v>
      </c>
      <c r="AV56" s="246" t="s">
        <v>446</v>
      </c>
      <c r="AW56" s="246" t="s">
        <v>446</v>
      </c>
      <c r="AX56" s="246" t="s">
        <v>446</v>
      </c>
      <c r="AY56" s="246" t="s">
        <v>446</v>
      </c>
      <c r="AZ56" s="246" t="s">
        <v>446</v>
      </c>
      <c r="BA56" s="247">
        <v>43987</v>
      </c>
      <c r="BB56" s="249" t="s">
        <v>5872</v>
      </c>
      <c r="BC56" s="241" t="s">
        <v>446</v>
      </c>
      <c r="BD56" s="241" t="s">
        <v>446</v>
      </c>
      <c r="BE56" s="241" t="s">
        <v>446</v>
      </c>
      <c r="BF56" s="241" t="s">
        <v>446</v>
      </c>
      <c r="BG56" s="241" t="s">
        <v>446</v>
      </c>
      <c r="BH56" s="241" t="s">
        <v>446</v>
      </c>
      <c r="BI56" s="242">
        <v>43987</v>
      </c>
      <c r="BJ56" s="250" t="s">
        <v>5873</v>
      </c>
      <c r="BK56" s="250">
        <v>1941</v>
      </c>
      <c r="BL56" s="250" t="s">
        <v>3821</v>
      </c>
      <c r="BM56" s="250" t="s">
        <v>659</v>
      </c>
      <c r="BN56" s="250">
        <v>3</v>
      </c>
      <c r="BO56" s="250" t="s">
        <v>3831</v>
      </c>
      <c r="BP56" s="246" t="s">
        <v>3830</v>
      </c>
      <c r="BQ56" s="251">
        <v>44165</v>
      </c>
      <c r="BR56" s="249" t="s">
        <v>5874</v>
      </c>
      <c r="BS56" s="252" t="s">
        <v>446</v>
      </c>
      <c r="BT56" s="252" t="s">
        <v>446</v>
      </c>
      <c r="BU56" s="252" t="s">
        <v>446</v>
      </c>
      <c r="BV56" s="252" t="s">
        <v>446</v>
      </c>
      <c r="BW56" s="252" t="s">
        <v>446</v>
      </c>
      <c r="BX56" s="252" t="s">
        <v>446</v>
      </c>
      <c r="BY56" s="242">
        <v>43987</v>
      </c>
      <c r="BZ56" s="250" t="s">
        <v>5875</v>
      </c>
      <c r="CA56" s="250" t="s">
        <v>446</v>
      </c>
      <c r="CB56" s="250" t="s">
        <v>446</v>
      </c>
      <c r="CC56" s="250" t="s">
        <v>446</v>
      </c>
      <c r="CD56" s="250" t="s">
        <v>446</v>
      </c>
      <c r="CE56" s="250" t="s">
        <v>446</v>
      </c>
      <c r="CF56" s="250" t="s">
        <v>446</v>
      </c>
      <c r="CG56" s="251">
        <v>43987</v>
      </c>
      <c r="CH56" s="249" t="s">
        <v>5876</v>
      </c>
      <c r="CI56" s="250" t="e">
        <v>#N/A</v>
      </c>
      <c r="CJ56" s="250" t="e">
        <v>#N/A</v>
      </c>
      <c r="CK56" s="250" t="e">
        <v>#N/A</v>
      </c>
      <c r="CL56" s="250" t="e">
        <v>#N/A</v>
      </c>
      <c r="CM56" s="250" t="e">
        <v>#N/A</v>
      </c>
      <c r="CN56" s="250" t="e">
        <v>#N/A</v>
      </c>
      <c r="CO56" s="253" t="e">
        <v>#N/A</v>
      </c>
      <c r="CP56" s="250" t="s">
        <v>5877</v>
      </c>
      <c r="CQ56" s="252" t="s">
        <v>446</v>
      </c>
      <c r="CR56" s="252" t="s">
        <v>446</v>
      </c>
      <c r="CS56" s="252" t="s">
        <v>446</v>
      </c>
      <c r="CT56" s="252" t="s">
        <v>446</v>
      </c>
      <c r="CU56" s="252" t="s">
        <v>446</v>
      </c>
      <c r="CV56" s="252" t="s">
        <v>446</v>
      </c>
      <c r="CW56" s="242">
        <v>43987</v>
      </c>
      <c r="CX56" s="250" t="s">
        <v>5878</v>
      </c>
      <c r="CY56" s="246">
        <v>1167000</v>
      </c>
      <c r="CZ56" s="246" t="s">
        <v>3661</v>
      </c>
      <c r="DA56" s="246" t="s">
        <v>659</v>
      </c>
      <c r="DB56" s="246">
        <v>3</v>
      </c>
      <c r="DC56" s="246" t="s">
        <v>3671</v>
      </c>
      <c r="DD56" s="246" t="s">
        <v>3406</v>
      </c>
      <c r="DE56" s="248">
        <v>44162</v>
      </c>
      <c r="DF56" s="249" t="s">
        <v>5879</v>
      </c>
      <c r="DG56" s="241">
        <v>798392000</v>
      </c>
      <c r="DH56" s="252" t="s">
        <v>3661</v>
      </c>
      <c r="DI56" s="252" t="s">
        <v>659</v>
      </c>
      <c r="DJ56" s="252">
        <v>3</v>
      </c>
      <c r="DK56" s="252" t="s">
        <v>3671</v>
      </c>
      <c r="DL56" s="252" t="s">
        <v>3406</v>
      </c>
      <c r="DM56" s="242">
        <v>44162</v>
      </c>
      <c r="DN56" s="250" t="s">
        <v>5880</v>
      </c>
      <c r="DO56" s="246">
        <v>21448000</v>
      </c>
      <c r="DP56" s="250" t="s">
        <v>3661</v>
      </c>
      <c r="DQ56" s="250" t="s">
        <v>659</v>
      </c>
      <c r="DR56" s="250">
        <v>3</v>
      </c>
      <c r="DS56" s="250" t="s">
        <v>3671</v>
      </c>
      <c r="DT56" s="250" t="s">
        <v>3406</v>
      </c>
      <c r="DU56" s="251">
        <v>44162</v>
      </c>
      <c r="DV56" s="249" t="s">
        <v>5881</v>
      </c>
      <c r="DW56" s="241">
        <v>1167000</v>
      </c>
      <c r="DX56" s="252" t="s">
        <v>3661</v>
      </c>
      <c r="DY56" s="252" t="s">
        <v>659</v>
      </c>
      <c r="DZ56" s="252">
        <v>3</v>
      </c>
      <c r="EA56" s="252" t="s">
        <v>3671</v>
      </c>
      <c r="EB56" s="252" t="s">
        <v>3406</v>
      </c>
      <c r="EC56" s="242">
        <v>44162</v>
      </c>
      <c r="ED56" s="250" t="s">
        <v>5882</v>
      </c>
      <c r="EE56" s="246">
        <v>0</v>
      </c>
      <c r="EF56" s="250" t="s">
        <v>3661</v>
      </c>
      <c r="EG56" s="250" t="s">
        <v>659</v>
      </c>
      <c r="EH56" s="250">
        <v>3</v>
      </c>
      <c r="EI56" s="250" t="s">
        <v>3671</v>
      </c>
      <c r="EJ56" s="250" t="s">
        <v>3406</v>
      </c>
      <c r="EK56" s="251">
        <v>44162</v>
      </c>
      <c r="EL56" s="249" t="s">
        <v>5883</v>
      </c>
      <c r="EM56" s="241">
        <v>0</v>
      </c>
      <c r="EN56" s="252" t="s">
        <v>3661</v>
      </c>
      <c r="EO56" s="252" t="s">
        <v>659</v>
      </c>
      <c r="EP56" s="252">
        <v>3</v>
      </c>
      <c r="EQ56" s="252" t="s">
        <v>3671</v>
      </c>
      <c r="ER56" s="252" t="s">
        <v>3406</v>
      </c>
      <c r="ES56" s="242">
        <v>44162</v>
      </c>
      <c r="ET56" s="250" t="s">
        <v>5884</v>
      </c>
      <c r="EU56" s="250">
        <v>1941</v>
      </c>
      <c r="EV56" s="250" t="s">
        <v>3821</v>
      </c>
      <c r="EW56" s="250" t="s">
        <v>659</v>
      </c>
      <c r="EX56" s="250">
        <v>3</v>
      </c>
      <c r="EY56" s="250" t="s">
        <v>3831</v>
      </c>
      <c r="EZ56" s="250" t="s">
        <v>3830</v>
      </c>
      <c r="FA56" s="251">
        <v>44165</v>
      </c>
      <c r="FB56" s="249" t="s">
        <v>5885</v>
      </c>
      <c r="FC56" s="252" t="s">
        <v>446</v>
      </c>
      <c r="FD56" s="252" t="s">
        <v>446</v>
      </c>
      <c r="FE56" s="252" t="s">
        <v>446</v>
      </c>
      <c r="FF56" s="252" t="s">
        <v>446</v>
      </c>
      <c r="FG56" s="252" t="s">
        <v>446</v>
      </c>
      <c r="FH56" s="252" t="s">
        <v>446</v>
      </c>
      <c r="FI56" s="242">
        <v>43987</v>
      </c>
      <c r="FJ56" s="249" t="s">
        <v>5886</v>
      </c>
      <c r="FK56" s="250" t="s">
        <v>446</v>
      </c>
      <c r="FL56" s="250" t="s">
        <v>446</v>
      </c>
      <c r="FM56" s="250" t="s">
        <v>446</v>
      </c>
      <c r="FN56" s="250" t="s">
        <v>446</v>
      </c>
      <c r="FO56" s="250" t="s">
        <v>446</v>
      </c>
      <c r="FP56" s="246" t="s">
        <v>446</v>
      </c>
      <c r="FQ56" s="247">
        <v>43987</v>
      </c>
      <c r="FR56" s="249" t="s">
        <v>5887</v>
      </c>
      <c r="FS56" s="252" t="s">
        <v>446</v>
      </c>
      <c r="FT56" s="252" t="s">
        <v>446</v>
      </c>
      <c r="FU56" s="252" t="s">
        <v>446</v>
      </c>
      <c r="FV56" s="252" t="s">
        <v>446</v>
      </c>
      <c r="FW56" s="252" t="s">
        <v>446</v>
      </c>
      <c r="FX56" s="252" t="s">
        <v>446</v>
      </c>
      <c r="FY56" s="242">
        <v>43987</v>
      </c>
      <c r="FZ56" s="250" t="s">
        <v>5888</v>
      </c>
      <c r="GA56" s="250">
        <v>1</v>
      </c>
      <c r="GB56" s="250" t="s">
        <v>3625</v>
      </c>
      <c r="GC56" s="250" t="s">
        <v>660</v>
      </c>
      <c r="GD56" s="250">
        <v>2</v>
      </c>
      <c r="GE56" s="250" t="s">
        <v>3085</v>
      </c>
      <c r="GF56" s="250" t="s">
        <v>2075</v>
      </c>
      <c r="GG56" s="251">
        <v>44162</v>
      </c>
      <c r="GH56" s="249" t="s">
        <v>5889</v>
      </c>
      <c r="GI56" s="252">
        <v>1</v>
      </c>
      <c r="GJ56" s="252" t="s">
        <v>3625</v>
      </c>
      <c r="GK56" s="252" t="s">
        <v>660</v>
      </c>
      <c r="GL56" s="252">
        <v>2</v>
      </c>
      <c r="GM56" s="252" t="s">
        <v>3085</v>
      </c>
      <c r="GN56" s="252" t="s">
        <v>2075</v>
      </c>
      <c r="GO56" s="242">
        <v>44162</v>
      </c>
      <c r="GP56" s="250" t="s">
        <v>5890</v>
      </c>
      <c r="GQ56" s="250">
        <v>3</v>
      </c>
      <c r="GR56" s="250" t="s">
        <v>3625</v>
      </c>
      <c r="GS56" s="250" t="s">
        <v>660</v>
      </c>
      <c r="GT56" s="250">
        <v>2</v>
      </c>
      <c r="GU56" s="250" t="s">
        <v>3085</v>
      </c>
      <c r="GV56" s="250" t="s">
        <v>2075</v>
      </c>
      <c r="GW56" s="251">
        <v>44162</v>
      </c>
      <c r="GX56" s="249" t="s">
        <v>5891</v>
      </c>
      <c r="GY56" s="252">
        <v>0</v>
      </c>
      <c r="GZ56" s="252" t="s">
        <v>3625</v>
      </c>
      <c r="HA56" s="252" t="s">
        <v>660</v>
      </c>
      <c r="HB56" s="252">
        <v>2</v>
      </c>
      <c r="HC56" s="252" t="s">
        <v>3085</v>
      </c>
      <c r="HD56" s="252" t="s">
        <v>2075</v>
      </c>
      <c r="HE56" s="242">
        <v>44162</v>
      </c>
      <c r="HF56" s="250" t="s">
        <v>5892</v>
      </c>
      <c r="HG56" s="250">
        <v>2</v>
      </c>
      <c r="HH56" s="250" t="s">
        <v>3625</v>
      </c>
      <c r="HI56" s="250" t="s">
        <v>660</v>
      </c>
      <c r="HJ56" s="250">
        <v>2</v>
      </c>
      <c r="HK56" s="250" t="s">
        <v>3085</v>
      </c>
      <c r="HL56" s="250" t="s">
        <v>2075</v>
      </c>
      <c r="HM56" s="251">
        <v>44162</v>
      </c>
      <c r="HN56" s="249" t="s">
        <v>5893</v>
      </c>
      <c r="HO56" s="252">
        <v>2</v>
      </c>
      <c r="HP56" s="252" t="s">
        <v>3625</v>
      </c>
      <c r="HQ56" s="252" t="s">
        <v>660</v>
      </c>
      <c r="HR56" s="252">
        <v>2</v>
      </c>
      <c r="HS56" s="252" t="s">
        <v>3085</v>
      </c>
      <c r="HT56" s="252" t="s">
        <v>2075</v>
      </c>
      <c r="HU56" s="242">
        <v>44162</v>
      </c>
      <c r="HV56" s="250" t="s">
        <v>5894</v>
      </c>
      <c r="HW56" s="250">
        <v>1</v>
      </c>
      <c r="HX56" s="250" t="s">
        <v>3625</v>
      </c>
      <c r="HY56" s="250" t="s">
        <v>660</v>
      </c>
      <c r="HZ56" s="250">
        <v>2</v>
      </c>
      <c r="IA56" s="250" t="s">
        <v>3085</v>
      </c>
      <c r="IB56" s="250" t="s">
        <v>2075</v>
      </c>
      <c r="IC56" s="251">
        <v>44162</v>
      </c>
      <c r="ID56" s="249" t="s">
        <v>5895</v>
      </c>
      <c r="IE56" s="252">
        <v>1</v>
      </c>
      <c r="IF56" s="252" t="s">
        <v>3625</v>
      </c>
      <c r="IG56" s="252" t="s">
        <v>660</v>
      </c>
      <c r="IH56" s="252">
        <v>2</v>
      </c>
      <c r="II56" s="252" t="s">
        <v>3085</v>
      </c>
      <c r="IJ56" s="252" t="s">
        <v>2075</v>
      </c>
      <c r="IK56" s="242">
        <v>44162</v>
      </c>
      <c r="IL56" s="250" t="s">
        <v>5896</v>
      </c>
      <c r="IM56" s="250">
        <v>3</v>
      </c>
      <c r="IN56" s="250" t="s">
        <v>3625</v>
      </c>
      <c r="IO56" s="250" t="s">
        <v>660</v>
      </c>
      <c r="IP56" s="250">
        <v>2</v>
      </c>
      <c r="IQ56" s="250" t="s">
        <v>3085</v>
      </c>
      <c r="IR56" s="250" t="s">
        <v>2075</v>
      </c>
      <c r="IS56" s="251">
        <v>44162</v>
      </c>
    </row>
    <row r="57" spans="1:253" s="11" customFormat="1" ht="13.2" x14ac:dyDescent="0.25">
      <c r="A57" s="11" t="str">
        <f>Lists!B:B</f>
        <v>Conflict in Jammu and Kashmir</v>
      </c>
      <c r="B57" s="11" t="str">
        <f>Lists!F:F</f>
        <v>Conflict</v>
      </c>
      <c r="C57" s="11" t="str">
        <f>Lists!C:C</f>
        <v>IND002</v>
      </c>
      <c r="D57" s="11" t="str">
        <f>Lists!A:A</f>
        <v>India</v>
      </c>
      <c r="E57" s="11" t="str">
        <f>Lists!D:D</f>
        <v>IND</v>
      </c>
      <c r="F57" s="11" t="s">
        <v>5897</v>
      </c>
      <c r="G57" s="240">
        <v>1353520000</v>
      </c>
      <c r="H57" s="241" t="s">
        <v>1278</v>
      </c>
      <c r="I57" s="241" t="s">
        <v>660</v>
      </c>
      <c r="J57" s="241">
        <v>2</v>
      </c>
      <c r="K57" s="241" t="s">
        <v>1876</v>
      </c>
      <c r="L57" s="241" t="s">
        <v>1279</v>
      </c>
      <c r="M57" s="242">
        <v>43553</v>
      </c>
      <c r="N57" s="249" t="s">
        <v>5898</v>
      </c>
      <c r="O57" s="244">
        <v>222236</v>
      </c>
      <c r="P57" s="244" t="s">
        <v>1280</v>
      </c>
      <c r="Q57" s="244" t="s">
        <v>661</v>
      </c>
      <c r="R57" s="244">
        <v>1</v>
      </c>
      <c r="S57" s="244" t="s">
        <v>1877</v>
      </c>
      <c r="T57" s="244" t="s">
        <v>1281</v>
      </c>
      <c r="U57" s="245">
        <v>43553</v>
      </c>
      <c r="V57" s="249" t="s">
        <v>5899</v>
      </c>
      <c r="W57" s="241">
        <v>12541000</v>
      </c>
      <c r="X57" s="241" t="s">
        <v>1280</v>
      </c>
      <c r="Y57" s="241" t="s">
        <v>660</v>
      </c>
      <c r="Z57" s="241">
        <v>2</v>
      </c>
      <c r="AA57" s="241" t="s">
        <v>1878</v>
      </c>
      <c r="AB57" s="241" t="s">
        <v>1281</v>
      </c>
      <c r="AC57" s="242">
        <v>43553</v>
      </c>
      <c r="AD57" s="249" t="s">
        <v>5900</v>
      </c>
      <c r="AE57" s="246" t="s">
        <v>446</v>
      </c>
      <c r="AF57" s="246" t="s">
        <v>446</v>
      </c>
      <c r="AG57" s="246" t="s">
        <v>446</v>
      </c>
      <c r="AH57" s="246" t="s">
        <v>446</v>
      </c>
      <c r="AI57" s="246" t="s">
        <v>1879</v>
      </c>
      <c r="AJ57" s="246" t="s">
        <v>446</v>
      </c>
      <c r="AK57" s="247">
        <v>43553</v>
      </c>
      <c r="AL57" s="249" t="s">
        <v>5901</v>
      </c>
      <c r="AM57" s="241" t="s">
        <v>446</v>
      </c>
      <c r="AN57" s="241" t="s">
        <v>446</v>
      </c>
      <c r="AO57" s="241" t="s">
        <v>446</v>
      </c>
      <c r="AP57" s="241" t="s">
        <v>446</v>
      </c>
      <c r="AQ57" s="241" t="s">
        <v>1880</v>
      </c>
      <c r="AR57" s="241" t="s">
        <v>446</v>
      </c>
      <c r="AS57" s="242">
        <v>43553</v>
      </c>
      <c r="AT57" s="250" t="s">
        <v>5902</v>
      </c>
      <c r="AU57" s="246" t="s">
        <v>446</v>
      </c>
      <c r="AV57" s="246" t="s">
        <v>446</v>
      </c>
      <c r="AW57" s="246" t="s">
        <v>446</v>
      </c>
      <c r="AX57" s="246" t="s">
        <v>446</v>
      </c>
      <c r="AY57" s="246" t="s">
        <v>446</v>
      </c>
      <c r="AZ57" s="246" t="s">
        <v>446</v>
      </c>
      <c r="BA57" s="247">
        <v>43553</v>
      </c>
      <c r="BB57" s="249" t="s">
        <v>5903</v>
      </c>
      <c r="BC57" s="241" t="s">
        <v>446</v>
      </c>
      <c r="BD57" s="241">
        <v>0</v>
      </c>
      <c r="BE57" s="241" t="s">
        <v>446</v>
      </c>
      <c r="BF57" s="241" t="s">
        <v>446</v>
      </c>
      <c r="BG57" s="241" t="s">
        <v>1881</v>
      </c>
      <c r="BH57" s="241" t="s">
        <v>446</v>
      </c>
      <c r="BI57" s="242">
        <v>43553</v>
      </c>
      <c r="BJ57" s="250" t="s">
        <v>5904</v>
      </c>
      <c r="BK57" s="250">
        <v>279</v>
      </c>
      <c r="BL57" s="250" t="s">
        <v>3695</v>
      </c>
      <c r="BM57" s="250" t="s">
        <v>659</v>
      </c>
      <c r="BN57" s="250">
        <v>3</v>
      </c>
      <c r="BO57" s="250" t="s">
        <v>3832</v>
      </c>
      <c r="BP57" s="246" t="s">
        <v>937</v>
      </c>
      <c r="BQ57" s="251">
        <v>44165</v>
      </c>
      <c r="BR57" s="249" t="s">
        <v>5905</v>
      </c>
      <c r="BS57" s="252" t="s">
        <v>446</v>
      </c>
      <c r="BT57" s="252">
        <v>0</v>
      </c>
      <c r="BU57" s="252" t="s">
        <v>446</v>
      </c>
      <c r="BV57" s="252" t="s">
        <v>446</v>
      </c>
      <c r="BW57" s="252">
        <v>0</v>
      </c>
      <c r="BX57" s="252">
        <v>0</v>
      </c>
      <c r="BY57" s="242">
        <v>43553</v>
      </c>
      <c r="BZ57" s="250" t="s">
        <v>5906</v>
      </c>
      <c r="CA57" s="250" t="s">
        <v>446</v>
      </c>
      <c r="CB57" s="250" t="s">
        <v>446</v>
      </c>
      <c r="CC57" s="250" t="s">
        <v>446</v>
      </c>
      <c r="CD57" s="250" t="s">
        <v>446</v>
      </c>
      <c r="CE57" s="250" t="s">
        <v>446</v>
      </c>
      <c r="CF57" s="250" t="s">
        <v>446</v>
      </c>
      <c r="CG57" s="251">
        <v>43553</v>
      </c>
      <c r="CH57" s="249" t="s">
        <v>5907</v>
      </c>
      <c r="CI57" s="250" t="e">
        <v>#N/A</v>
      </c>
      <c r="CJ57" s="250" t="e">
        <v>#N/A</v>
      </c>
      <c r="CK57" s="250" t="e">
        <v>#N/A</v>
      </c>
      <c r="CL57" s="250" t="e">
        <v>#N/A</v>
      </c>
      <c r="CM57" s="250" t="e">
        <v>#N/A</v>
      </c>
      <c r="CN57" s="250" t="e">
        <v>#N/A</v>
      </c>
      <c r="CO57" s="253" t="e">
        <v>#N/A</v>
      </c>
      <c r="CP57" s="250" t="s">
        <v>5908</v>
      </c>
      <c r="CQ57" s="252" t="s">
        <v>446</v>
      </c>
      <c r="CR57" s="252">
        <v>0</v>
      </c>
      <c r="CS57" s="252" t="s">
        <v>446</v>
      </c>
      <c r="CT57" s="252" t="s">
        <v>446</v>
      </c>
      <c r="CU57" s="252">
        <v>0</v>
      </c>
      <c r="CV57" s="252">
        <v>0</v>
      </c>
      <c r="CW57" s="242">
        <v>43553</v>
      </c>
      <c r="CX57" s="250" t="s">
        <v>5909</v>
      </c>
      <c r="CY57" s="246" t="s">
        <v>446</v>
      </c>
      <c r="CZ57" s="246" t="s">
        <v>446</v>
      </c>
      <c r="DA57" s="246" t="s">
        <v>659</v>
      </c>
      <c r="DB57" s="246">
        <v>3</v>
      </c>
      <c r="DC57" s="246" t="s">
        <v>1882</v>
      </c>
      <c r="DD57" s="246" t="s">
        <v>446</v>
      </c>
      <c r="DE57" s="248">
        <v>43553</v>
      </c>
      <c r="DF57" s="249" t="s">
        <v>5910</v>
      </c>
      <c r="DG57" s="241">
        <v>12541000</v>
      </c>
      <c r="DH57" s="252" t="s">
        <v>1280</v>
      </c>
      <c r="DI57" s="252" t="s">
        <v>659</v>
      </c>
      <c r="DJ57" s="252">
        <v>3</v>
      </c>
      <c r="DK57" s="252" t="s">
        <v>1882</v>
      </c>
      <c r="DL57" s="252" t="s">
        <v>1281</v>
      </c>
      <c r="DM57" s="242">
        <v>43581</v>
      </c>
      <c r="DN57" s="250" t="s">
        <v>5911</v>
      </c>
      <c r="DO57" s="246" t="s">
        <v>446</v>
      </c>
      <c r="DP57" s="250" t="s">
        <v>446</v>
      </c>
      <c r="DQ57" s="250" t="s">
        <v>659</v>
      </c>
      <c r="DR57" s="250">
        <v>3</v>
      </c>
      <c r="DS57" s="250" t="s">
        <v>1882</v>
      </c>
      <c r="DT57" s="250" t="s">
        <v>446</v>
      </c>
      <c r="DU57" s="251">
        <v>43553</v>
      </c>
      <c r="DV57" s="249" t="s">
        <v>5912</v>
      </c>
      <c r="DW57" s="241" t="s">
        <v>446</v>
      </c>
      <c r="DX57" s="252" t="s">
        <v>446</v>
      </c>
      <c r="DY57" s="252" t="s">
        <v>659</v>
      </c>
      <c r="DZ57" s="252">
        <v>3</v>
      </c>
      <c r="EA57" s="252" t="s">
        <v>1882</v>
      </c>
      <c r="EB57" s="252" t="s">
        <v>446</v>
      </c>
      <c r="EC57" s="242">
        <v>43553</v>
      </c>
      <c r="ED57" s="250" t="s">
        <v>5913</v>
      </c>
      <c r="EE57" s="246" t="s">
        <v>446</v>
      </c>
      <c r="EF57" s="250">
        <v>0</v>
      </c>
      <c r="EG57" s="250" t="s">
        <v>659</v>
      </c>
      <c r="EH57" s="250">
        <v>3</v>
      </c>
      <c r="EI57" s="250" t="s">
        <v>1882</v>
      </c>
      <c r="EJ57" s="250">
        <v>0</v>
      </c>
      <c r="EK57" s="251">
        <v>43553</v>
      </c>
      <c r="EL57" s="249" t="s">
        <v>5914</v>
      </c>
      <c r="EM57" s="241">
        <v>0</v>
      </c>
      <c r="EN57" s="252">
        <v>0</v>
      </c>
      <c r="EO57" s="252" t="s">
        <v>660</v>
      </c>
      <c r="EP57" s="252">
        <v>2</v>
      </c>
      <c r="EQ57" s="252" t="s">
        <v>1882</v>
      </c>
      <c r="ER57" s="252">
        <v>0</v>
      </c>
      <c r="ES57" s="242">
        <v>43553</v>
      </c>
      <c r="ET57" s="250" t="s">
        <v>5915</v>
      </c>
      <c r="EU57" s="250">
        <v>1941</v>
      </c>
      <c r="EV57" s="250" t="s">
        <v>3821</v>
      </c>
      <c r="EW57" s="250" t="s">
        <v>659</v>
      </c>
      <c r="EX57" s="250">
        <v>3</v>
      </c>
      <c r="EY57" s="250" t="s">
        <v>3831</v>
      </c>
      <c r="EZ57" s="250" t="s">
        <v>3830</v>
      </c>
      <c r="FA57" s="251">
        <v>44165</v>
      </c>
      <c r="FB57" s="249" t="s">
        <v>5916</v>
      </c>
      <c r="FC57" s="252" t="s">
        <v>446</v>
      </c>
      <c r="FD57" s="252" t="s">
        <v>446</v>
      </c>
      <c r="FE57" s="252" t="s">
        <v>446</v>
      </c>
      <c r="FF57" s="252" t="s">
        <v>446</v>
      </c>
      <c r="FG57" s="252" t="s">
        <v>1681</v>
      </c>
      <c r="FH57" s="252" t="s">
        <v>446</v>
      </c>
      <c r="FI57" s="242">
        <v>43796</v>
      </c>
      <c r="FJ57" s="249" t="s">
        <v>5917</v>
      </c>
      <c r="FK57" s="250" t="s">
        <v>446</v>
      </c>
      <c r="FL57" s="250">
        <v>0</v>
      </c>
      <c r="FM57" s="250" t="s">
        <v>660</v>
      </c>
      <c r="FN57" s="250">
        <v>2</v>
      </c>
      <c r="FO57" s="250">
        <v>0</v>
      </c>
      <c r="FP57" s="246">
        <v>0</v>
      </c>
      <c r="FQ57" s="247">
        <v>43553</v>
      </c>
      <c r="FR57" s="249" t="s">
        <v>5918</v>
      </c>
      <c r="FS57" s="252" t="s">
        <v>446</v>
      </c>
      <c r="FT57" s="252">
        <v>0</v>
      </c>
      <c r="FU57" s="252" t="s">
        <v>660</v>
      </c>
      <c r="FV57" s="252">
        <v>2</v>
      </c>
      <c r="FW57" s="252">
        <v>0</v>
      </c>
      <c r="FX57" s="252">
        <v>0</v>
      </c>
      <c r="FY57" s="242">
        <v>43553</v>
      </c>
      <c r="FZ57" s="250" t="s">
        <v>5919</v>
      </c>
      <c r="GA57" s="250">
        <v>1</v>
      </c>
      <c r="GB57" s="250" t="s">
        <v>3625</v>
      </c>
      <c r="GC57" s="250" t="s">
        <v>660</v>
      </c>
      <c r="GD57" s="250">
        <v>2</v>
      </c>
      <c r="GE57" s="250" t="s">
        <v>3085</v>
      </c>
      <c r="GF57" s="250" t="s">
        <v>2075</v>
      </c>
      <c r="GG57" s="251">
        <v>44162</v>
      </c>
      <c r="GH57" s="249" t="s">
        <v>5920</v>
      </c>
      <c r="GI57" s="252">
        <v>1</v>
      </c>
      <c r="GJ57" s="252" t="s">
        <v>3625</v>
      </c>
      <c r="GK57" s="252" t="s">
        <v>660</v>
      </c>
      <c r="GL57" s="252">
        <v>2</v>
      </c>
      <c r="GM57" s="252" t="s">
        <v>3085</v>
      </c>
      <c r="GN57" s="252" t="s">
        <v>2075</v>
      </c>
      <c r="GO57" s="242">
        <v>44162</v>
      </c>
      <c r="GP57" s="250" t="s">
        <v>5921</v>
      </c>
      <c r="GQ57" s="250">
        <v>1</v>
      </c>
      <c r="GR57" s="250" t="s">
        <v>3625</v>
      </c>
      <c r="GS57" s="250" t="s">
        <v>660</v>
      </c>
      <c r="GT57" s="250">
        <v>2</v>
      </c>
      <c r="GU57" s="250" t="s">
        <v>3085</v>
      </c>
      <c r="GV57" s="250" t="s">
        <v>2075</v>
      </c>
      <c r="GW57" s="251">
        <v>44162</v>
      </c>
      <c r="GX57" s="249" t="s">
        <v>5922</v>
      </c>
      <c r="GY57" s="252">
        <v>0</v>
      </c>
      <c r="GZ57" s="252" t="s">
        <v>3625</v>
      </c>
      <c r="HA57" s="252" t="s">
        <v>660</v>
      </c>
      <c r="HB57" s="252">
        <v>2</v>
      </c>
      <c r="HC57" s="252" t="s">
        <v>3085</v>
      </c>
      <c r="HD57" s="252" t="s">
        <v>2075</v>
      </c>
      <c r="HE57" s="242">
        <v>44162</v>
      </c>
      <c r="HF57" s="250" t="s">
        <v>5923</v>
      </c>
      <c r="HG57" s="250">
        <v>1</v>
      </c>
      <c r="HH57" s="250" t="s">
        <v>3625</v>
      </c>
      <c r="HI57" s="250" t="s">
        <v>660</v>
      </c>
      <c r="HJ57" s="250">
        <v>2</v>
      </c>
      <c r="HK57" s="250" t="s">
        <v>3085</v>
      </c>
      <c r="HL57" s="250" t="s">
        <v>2075</v>
      </c>
      <c r="HM57" s="251">
        <v>44162</v>
      </c>
      <c r="HN57" s="249" t="s">
        <v>5924</v>
      </c>
      <c r="HO57" s="252">
        <v>2</v>
      </c>
      <c r="HP57" s="252" t="s">
        <v>3625</v>
      </c>
      <c r="HQ57" s="252" t="s">
        <v>660</v>
      </c>
      <c r="HR57" s="252">
        <v>2</v>
      </c>
      <c r="HS57" s="252" t="s">
        <v>3085</v>
      </c>
      <c r="HT57" s="252" t="s">
        <v>2075</v>
      </c>
      <c r="HU57" s="242">
        <v>44162</v>
      </c>
      <c r="HV57" s="250" t="s">
        <v>5925</v>
      </c>
      <c r="HW57" s="250">
        <v>1</v>
      </c>
      <c r="HX57" s="250" t="s">
        <v>3625</v>
      </c>
      <c r="HY57" s="250" t="s">
        <v>660</v>
      </c>
      <c r="HZ57" s="250">
        <v>2</v>
      </c>
      <c r="IA57" s="250" t="s">
        <v>3085</v>
      </c>
      <c r="IB57" s="250" t="s">
        <v>2075</v>
      </c>
      <c r="IC57" s="251">
        <v>44162</v>
      </c>
      <c r="ID57" s="249" t="s">
        <v>5926</v>
      </c>
      <c r="IE57" s="252">
        <v>1</v>
      </c>
      <c r="IF57" s="252" t="s">
        <v>3625</v>
      </c>
      <c r="IG57" s="252" t="s">
        <v>660</v>
      </c>
      <c r="IH57" s="252">
        <v>2</v>
      </c>
      <c r="II57" s="252" t="s">
        <v>3085</v>
      </c>
      <c r="IJ57" s="252" t="s">
        <v>2075</v>
      </c>
      <c r="IK57" s="242">
        <v>44162</v>
      </c>
      <c r="IL57" s="250" t="s">
        <v>5927</v>
      </c>
      <c r="IM57" s="250">
        <v>2</v>
      </c>
      <c r="IN57" s="250" t="s">
        <v>3625</v>
      </c>
      <c r="IO57" s="250" t="s">
        <v>660</v>
      </c>
      <c r="IP57" s="250">
        <v>2</v>
      </c>
      <c r="IQ57" s="250" t="s">
        <v>3085</v>
      </c>
      <c r="IR57" s="250" t="s">
        <v>2075</v>
      </c>
      <c r="IS57" s="251">
        <v>44162</v>
      </c>
    </row>
    <row r="58" spans="1:253" s="11" customFormat="1" ht="13.2" x14ac:dyDescent="0.25">
      <c r="A58" s="11" t="str">
        <f>Lists!B:B</f>
        <v>Floods in India</v>
      </c>
      <c r="B58" s="11" t="str">
        <f>Lists!F:F</f>
        <v>Flood</v>
      </c>
      <c r="C58" s="11" t="str">
        <f>Lists!C:C</f>
        <v>IND005</v>
      </c>
      <c r="D58" s="11" t="str">
        <f>Lists!A:A</f>
        <v>India</v>
      </c>
      <c r="E58" s="11" t="str">
        <f>Lists!D:D</f>
        <v>IND</v>
      </c>
      <c r="F58" s="11" t="s">
        <v>5928</v>
      </c>
      <c r="G58" s="240">
        <v>1353520000</v>
      </c>
      <c r="H58" s="241" t="s">
        <v>1278</v>
      </c>
      <c r="I58" s="241" t="s">
        <v>660</v>
      </c>
      <c r="J58" s="241">
        <v>2</v>
      </c>
      <c r="K58" s="241" t="s">
        <v>1876</v>
      </c>
      <c r="L58" s="241" t="s">
        <v>1279</v>
      </c>
      <c r="M58" s="242">
        <v>44088</v>
      </c>
      <c r="N58" s="249" t="s">
        <v>5929</v>
      </c>
      <c r="O58" s="244">
        <v>1897103</v>
      </c>
      <c r="P58" s="244" t="s">
        <v>3407</v>
      </c>
      <c r="Q58" s="244" t="s">
        <v>660</v>
      </c>
      <c r="R58" s="244">
        <v>2</v>
      </c>
      <c r="S58" s="244" t="s">
        <v>3410</v>
      </c>
      <c r="T58" s="244" t="s">
        <v>2607</v>
      </c>
      <c r="U58" s="245">
        <v>44132</v>
      </c>
      <c r="V58" s="249" t="s">
        <v>5930</v>
      </c>
      <c r="W58" s="241">
        <v>821006000</v>
      </c>
      <c r="X58" s="241" t="s">
        <v>3407</v>
      </c>
      <c r="Y58" s="241" t="s">
        <v>660</v>
      </c>
      <c r="Z58" s="241">
        <v>2</v>
      </c>
      <c r="AA58" s="241" t="s">
        <v>3411</v>
      </c>
      <c r="AB58" s="241" t="s">
        <v>2607</v>
      </c>
      <c r="AC58" s="242">
        <v>44132</v>
      </c>
      <c r="AD58" s="249" t="s">
        <v>5931</v>
      </c>
      <c r="AE58" s="246">
        <v>22615000</v>
      </c>
      <c r="AF58" s="246" t="s">
        <v>3408</v>
      </c>
      <c r="AG58" s="246" t="s">
        <v>659</v>
      </c>
      <c r="AH58" s="246">
        <v>3</v>
      </c>
      <c r="AI58" s="246" t="s">
        <v>3232</v>
      </c>
      <c r="AJ58" s="246" t="s">
        <v>3409</v>
      </c>
      <c r="AK58" s="247">
        <v>44132</v>
      </c>
      <c r="AL58" s="249" t="s">
        <v>5932</v>
      </c>
      <c r="AM58" s="241">
        <v>1167000</v>
      </c>
      <c r="AN58" s="241" t="s">
        <v>3408</v>
      </c>
      <c r="AO58" s="241" t="s">
        <v>659</v>
      </c>
      <c r="AP58" s="241">
        <v>3</v>
      </c>
      <c r="AQ58" s="241" t="s">
        <v>3233</v>
      </c>
      <c r="AR58" s="241" t="s">
        <v>3409</v>
      </c>
      <c r="AS58" s="242">
        <v>44132</v>
      </c>
      <c r="AT58" s="250" t="s">
        <v>5933</v>
      </c>
      <c r="AU58" s="246" t="s">
        <v>446</v>
      </c>
      <c r="AV58" s="246" t="s">
        <v>446</v>
      </c>
      <c r="AW58" s="246" t="s">
        <v>446</v>
      </c>
      <c r="AX58" s="246" t="s">
        <v>446</v>
      </c>
      <c r="AY58" s="246" t="s">
        <v>446</v>
      </c>
      <c r="AZ58" s="246" t="s">
        <v>446</v>
      </c>
      <c r="BA58" s="247">
        <v>44071</v>
      </c>
      <c r="BB58" s="249" t="s">
        <v>5934</v>
      </c>
      <c r="BC58" s="241" t="s">
        <v>446</v>
      </c>
      <c r="BD58" s="241" t="s">
        <v>446</v>
      </c>
      <c r="BE58" s="241" t="s">
        <v>446</v>
      </c>
      <c r="BF58" s="241" t="s">
        <v>446</v>
      </c>
      <c r="BG58" s="241" t="s">
        <v>446</v>
      </c>
      <c r="BH58" s="241" t="s">
        <v>446</v>
      </c>
      <c r="BI58" s="242">
        <v>44071</v>
      </c>
      <c r="BJ58" s="250" t="s">
        <v>5935</v>
      </c>
      <c r="BK58" s="250">
        <v>1662</v>
      </c>
      <c r="BL58" s="250" t="s">
        <v>3408</v>
      </c>
      <c r="BM58" s="250" t="s">
        <v>660</v>
      </c>
      <c r="BN58" s="250">
        <v>2</v>
      </c>
      <c r="BO58" s="250" t="s">
        <v>3412</v>
      </c>
      <c r="BP58" s="246" t="s">
        <v>3409</v>
      </c>
      <c r="BQ58" s="251">
        <v>44165</v>
      </c>
      <c r="BR58" s="249" t="s">
        <v>5936</v>
      </c>
      <c r="BS58" s="252" t="s">
        <v>446</v>
      </c>
      <c r="BT58" s="252" t="s">
        <v>446</v>
      </c>
      <c r="BU58" s="252" t="s">
        <v>446</v>
      </c>
      <c r="BV58" s="252" t="s">
        <v>446</v>
      </c>
      <c r="BW58" s="252" t="s">
        <v>446</v>
      </c>
      <c r="BX58" s="252" t="s">
        <v>446</v>
      </c>
      <c r="BY58" s="242">
        <v>44071</v>
      </c>
      <c r="BZ58" s="250" t="s">
        <v>5937</v>
      </c>
      <c r="CA58" s="250" t="s">
        <v>446</v>
      </c>
      <c r="CB58" s="250" t="s">
        <v>446</v>
      </c>
      <c r="CC58" s="250" t="s">
        <v>446</v>
      </c>
      <c r="CD58" s="250" t="s">
        <v>446</v>
      </c>
      <c r="CE58" s="250" t="s">
        <v>446</v>
      </c>
      <c r="CF58" s="250" t="s">
        <v>446</v>
      </c>
      <c r="CG58" s="251">
        <v>44071</v>
      </c>
      <c r="CH58" s="249" t="s">
        <v>5938</v>
      </c>
      <c r="CI58" s="250" t="e">
        <v>#N/A</v>
      </c>
      <c r="CJ58" s="250" t="e">
        <v>#N/A</v>
      </c>
      <c r="CK58" s="250" t="e">
        <v>#N/A</v>
      </c>
      <c r="CL58" s="250" t="e">
        <v>#N/A</v>
      </c>
      <c r="CM58" s="250" t="e">
        <v>#N/A</v>
      </c>
      <c r="CN58" s="250" t="e">
        <v>#N/A</v>
      </c>
      <c r="CO58" s="253" t="e">
        <v>#N/A</v>
      </c>
      <c r="CP58" s="250" t="s">
        <v>5939</v>
      </c>
      <c r="CQ58" s="252" t="s">
        <v>446</v>
      </c>
      <c r="CR58" s="252" t="s">
        <v>446</v>
      </c>
      <c r="CS58" s="252" t="s">
        <v>446</v>
      </c>
      <c r="CT58" s="252" t="s">
        <v>446</v>
      </c>
      <c r="CU58" s="252" t="s">
        <v>446</v>
      </c>
      <c r="CV58" s="252" t="s">
        <v>446</v>
      </c>
      <c r="CW58" s="242">
        <v>44071</v>
      </c>
      <c r="CX58" s="250" t="s">
        <v>5940</v>
      </c>
      <c r="CY58" s="246">
        <v>1167000</v>
      </c>
      <c r="CZ58" s="246" t="s">
        <v>3408</v>
      </c>
      <c r="DA58" s="246" t="s">
        <v>659</v>
      </c>
      <c r="DB58" s="246">
        <v>3</v>
      </c>
      <c r="DC58" s="246" t="s">
        <v>3413</v>
      </c>
      <c r="DD58" s="246" t="s">
        <v>3409</v>
      </c>
      <c r="DE58" s="248">
        <v>44132</v>
      </c>
      <c r="DF58" s="249" t="s">
        <v>5941</v>
      </c>
      <c r="DG58" s="241">
        <v>797224000</v>
      </c>
      <c r="DH58" s="252" t="s">
        <v>3408</v>
      </c>
      <c r="DI58" s="252" t="s">
        <v>659</v>
      </c>
      <c r="DJ58" s="252">
        <v>3</v>
      </c>
      <c r="DK58" s="252" t="s">
        <v>3413</v>
      </c>
      <c r="DL58" s="252" t="s">
        <v>3409</v>
      </c>
      <c r="DM58" s="242">
        <v>44132</v>
      </c>
      <c r="DN58" s="250" t="s">
        <v>5942</v>
      </c>
      <c r="DO58" s="246">
        <v>21448000</v>
      </c>
      <c r="DP58" s="250" t="s">
        <v>3408</v>
      </c>
      <c r="DQ58" s="250" t="s">
        <v>659</v>
      </c>
      <c r="DR58" s="250">
        <v>3</v>
      </c>
      <c r="DS58" s="250" t="s">
        <v>3413</v>
      </c>
      <c r="DT58" s="250" t="s">
        <v>3409</v>
      </c>
      <c r="DU58" s="251">
        <v>44132</v>
      </c>
      <c r="DV58" s="249" t="s">
        <v>5943</v>
      </c>
      <c r="DW58" s="241">
        <v>1167000</v>
      </c>
      <c r="DX58" s="252" t="s">
        <v>3408</v>
      </c>
      <c r="DY58" s="252" t="s">
        <v>659</v>
      </c>
      <c r="DZ58" s="252">
        <v>3</v>
      </c>
      <c r="EA58" s="252" t="s">
        <v>3413</v>
      </c>
      <c r="EB58" s="252" t="s">
        <v>3409</v>
      </c>
      <c r="EC58" s="242">
        <v>44132</v>
      </c>
      <c r="ED58" s="250" t="s">
        <v>5944</v>
      </c>
      <c r="EE58" s="246">
        <v>0</v>
      </c>
      <c r="EF58" s="250" t="s">
        <v>3408</v>
      </c>
      <c r="EG58" s="250" t="s">
        <v>659</v>
      </c>
      <c r="EH58" s="250">
        <v>3</v>
      </c>
      <c r="EI58" s="250" t="s">
        <v>3413</v>
      </c>
      <c r="EJ58" s="250" t="s">
        <v>3409</v>
      </c>
      <c r="EK58" s="251">
        <v>44132</v>
      </c>
      <c r="EL58" s="249" t="s">
        <v>5945</v>
      </c>
      <c r="EM58" s="241">
        <v>0</v>
      </c>
      <c r="EN58" s="252" t="s">
        <v>3408</v>
      </c>
      <c r="EO58" s="252" t="s">
        <v>659</v>
      </c>
      <c r="EP58" s="252">
        <v>3</v>
      </c>
      <c r="EQ58" s="252" t="s">
        <v>3413</v>
      </c>
      <c r="ER58" s="252" t="s">
        <v>3409</v>
      </c>
      <c r="ES58" s="242">
        <v>44132</v>
      </c>
      <c r="ET58" s="250" t="s">
        <v>5946</v>
      </c>
      <c r="EU58" s="250">
        <v>1941</v>
      </c>
      <c r="EV58" s="250" t="s">
        <v>3821</v>
      </c>
      <c r="EW58" s="250" t="s">
        <v>659</v>
      </c>
      <c r="EX58" s="250">
        <v>3</v>
      </c>
      <c r="EY58" s="250" t="s">
        <v>3831</v>
      </c>
      <c r="EZ58" s="250" t="s">
        <v>3830</v>
      </c>
      <c r="FA58" s="251">
        <v>44165</v>
      </c>
      <c r="FB58" s="249" t="s">
        <v>5947</v>
      </c>
      <c r="FC58" s="252">
        <v>2</v>
      </c>
      <c r="FD58" s="252" t="s">
        <v>3086</v>
      </c>
      <c r="FE58" s="252" t="s">
        <v>660</v>
      </c>
      <c r="FF58" s="252">
        <v>2</v>
      </c>
      <c r="FG58" s="252" t="s">
        <v>3378</v>
      </c>
      <c r="FH58" s="252" t="s">
        <v>3231</v>
      </c>
      <c r="FI58" s="242">
        <v>44110</v>
      </c>
      <c r="FJ58" s="249" t="s">
        <v>5948</v>
      </c>
      <c r="FK58" s="250" t="s">
        <v>446</v>
      </c>
      <c r="FL58" s="250" t="s">
        <v>3061</v>
      </c>
      <c r="FM58" s="250" t="s">
        <v>446</v>
      </c>
      <c r="FN58" s="250" t="s">
        <v>446</v>
      </c>
      <c r="FO58" s="250" t="s">
        <v>2074</v>
      </c>
      <c r="FP58" s="246" t="s">
        <v>1387</v>
      </c>
      <c r="FQ58" s="247">
        <v>44088</v>
      </c>
      <c r="FR58" s="249" t="s">
        <v>5949</v>
      </c>
      <c r="FS58" s="252" t="s">
        <v>446</v>
      </c>
      <c r="FT58" s="252" t="s">
        <v>3061</v>
      </c>
      <c r="FU58" s="252" t="s">
        <v>446</v>
      </c>
      <c r="FV58" s="252" t="s">
        <v>446</v>
      </c>
      <c r="FW58" s="252" t="s">
        <v>2074</v>
      </c>
      <c r="FX58" s="252" t="s">
        <v>1387</v>
      </c>
      <c r="FY58" s="242">
        <v>44088</v>
      </c>
      <c r="FZ58" s="250" t="s">
        <v>5950</v>
      </c>
      <c r="GA58" s="250">
        <v>1</v>
      </c>
      <c r="GB58" s="250" t="s">
        <v>3625</v>
      </c>
      <c r="GC58" s="250" t="s">
        <v>660</v>
      </c>
      <c r="GD58" s="250">
        <v>2</v>
      </c>
      <c r="GE58" s="250" t="s">
        <v>3085</v>
      </c>
      <c r="GF58" s="250" t="s">
        <v>2075</v>
      </c>
      <c r="GG58" s="251">
        <v>44162</v>
      </c>
      <c r="GH58" s="249" t="s">
        <v>5951</v>
      </c>
      <c r="GI58" s="252">
        <v>0</v>
      </c>
      <c r="GJ58" s="252" t="s">
        <v>3625</v>
      </c>
      <c r="GK58" s="252" t="s">
        <v>660</v>
      </c>
      <c r="GL58" s="252">
        <v>2</v>
      </c>
      <c r="GM58" s="252" t="s">
        <v>3085</v>
      </c>
      <c r="GN58" s="252" t="s">
        <v>2075</v>
      </c>
      <c r="GO58" s="242">
        <v>44162</v>
      </c>
      <c r="GP58" s="250" t="s">
        <v>5952</v>
      </c>
      <c r="GQ58" s="250">
        <v>0</v>
      </c>
      <c r="GR58" s="250" t="s">
        <v>3625</v>
      </c>
      <c r="GS58" s="250" t="s">
        <v>660</v>
      </c>
      <c r="GT58" s="250">
        <v>2</v>
      </c>
      <c r="GU58" s="250" t="s">
        <v>3085</v>
      </c>
      <c r="GV58" s="250" t="s">
        <v>2075</v>
      </c>
      <c r="GW58" s="251">
        <v>44162</v>
      </c>
      <c r="GX58" s="249" t="s">
        <v>5953</v>
      </c>
      <c r="GY58" s="252">
        <v>0</v>
      </c>
      <c r="GZ58" s="252" t="s">
        <v>3625</v>
      </c>
      <c r="HA58" s="252" t="s">
        <v>660</v>
      </c>
      <c r="HB58" s="252">
        <v>2</v>
      </c>
      <c r="HC58" s="252" t="s">
        <v>3085</v>
      </c>
      <c r="HD58" s="252" t="s">
        <v>2075</v>
      </c>
      <c r="HE58" s="242">
        <v>44162</v>
      </c>
      <c r="HF58" s="250" t="s">
        <v>5954</v>
      </c>
      <c r="HG58" s="250">
        <v>0</v>
      </c>
      <c r="HH58" s="250" t="s">
        <v>3625</v>
      </c>
      <c r="HI58" s="250" t="s">
        <v>660</v>
      </c>
      <c r="HJ58" s="250">
        <v>2</v>
      </c>
      <c r="HK58" s="250" t="s">
        <v>3085</v>
      </c>
      <c r="HL58" s="250" t="s">
        <v>2075</v>
      </c>
      <c r="HM58" s="251">
        <v>44162</v>
      </c>
      <c r="HN58" s="249" t="s">
        <v>5955</v>
      </c>
      <c r="HO58" s="252">
        <v>0</v>
      </c>
      <c r="HP58" s="252" t="s">
        <v>3625</v>
      </c>
      <c r="HQ58" s="252" t="s">
        <v>660</v>
      </c>
      <c r="HR58" s="252">
        <v>2</v>
      </c>
      <c r="HS58" s="252" t="s">
        <v>3085</v>
      </c>
      <c r="HT58" s="252" t="s">
        <v>2075</v>
      </c>
      <c r="HU58" s="242">
        <v>44162</v>
      </c>
      <c r="HV58" s="250" t="s">
        <v>5956</v>
      </c>
      <c r="HW58" s="250">
        <v>0</v>
      </c>
      <c r="HX58" s="250" t="s">
        <v>3625</v>
      </c>
      <c r="HY58" s="250" t="s">
        <v>660</v>
      </c>
      <c r="HZ58" s="250">
        <v>2</v>
      </c>
      <c r="IA58" s="250" t="s">
        <v>3085</v>
      </c>
      <c r="IB58" s="250" t="s">
        <v>2075</v>
      </c>
      <c r="IC58" s="251">
        <v>44162</v>
      </c>
      <c r="ID58" s="249" t="s">
        <v>5957</v>
      </c>
      <c r="IE58" s="252">
        <v>1</v>
      </c>
      <c r="IF58" s="252" t="s">
        <v>3625</v>
      </c>
      <c r="IG58" s="252" t="s">
        <v>660</v>
      </c>
      <c r="IH58" s="252">
        <v>2</v>
      </c>
      <c r="II58" s="252" t="s">
        <v>3085</v>
      </c>
      <c r="IJ58" s="252" t="s">
        <v>2075</v>
      </c>
      <c r="IK58" s="242">
        <v>44162</v>
      </c>
      <c r="IL58" s="250" t="s">
        <v>5958</v>
      </c>
      <c r="IM58" s="250">
        <v>3</v>
      </c>
      <c r="IN58" s="250" t="s">
        <v>3625</v>
      </c>
      <c r="IO58" s="250" t="s">
        <v>660</v>
      </c>
      <c r="IP58" s="250">
        <v>2</v>
      </c>
      <c r="IQ58" s="250" t="s">
        <v>3085</v>
      </c>
      <c r="IR58" s="250" t="s">
        <v>2075</v>
      </c>
      <c r="IS58" s="251">
        <v>44162</v>
      </c>
    </row>
    <row r="59" spans="1:253" s="11" customFormat="1" ht="13.2" x14ac:dyDescent="0.25">
      <c r="A59" s="11" t="str">
        <f>Lists!B:B</f>
        <v>Regional Kashmir conflict</v>
      </c>
      <c r="B59" s="11" t="str">
        <f>Lists!F:F</f>
        <v>Regional crisis</v>
      </c>
      <c r="C59" s="11" t="str">
        <f>Lists!C:C</f>
        <v>REG003</v>
      </c>
      <c r="D59" s="11" t="str">
        <f>Lists!A:A</f>
        <v>India, Pakistan</v>
      </c>
      <c r="E59" s="11" t="str">
        <f>Lists!D:D</f>
        <v>IND, PAK</v>
      </c>
      <c r="F59" s="11" t="s">
        <v>5959</v>
      </c>
      <c r="G59" s="240">
        <v>1561970000</v>
      </c>
      <c r="H59" s="241" t="s">
        <v>1316</v>
      </c>
      <c r="I59" s="241" t="s">
        <v>660</v>
      </c>
      <c r="J59" s="241">
        <v>2</v>
      </c>
      <c r="K59" s="241" t="s">
        <v>1320</v>
      </c>
      <c r="L59" s="241" t="s">
        <v>1318</v>
      </c>
      <c r="M59" s="242">
        <v>43580</v>
      </c>
      <c r="N59" s="249" t="s">
        <v>5960</v>
      </c>
      <c r="O59" s="244">
        <v>235533</v>
      </c>
      <c r="P59" s="244" t="s">
        <v>1317</v>
      </c>
      <c r="Q59" s="244" t="s">
        <v>660</v>
      </c>
      <c r="R59" s="244">
        <v>2</v>
      </c>
      <c r="S59" s="244" t="s">
        <v>1667</v>
      </c>
      <c r="T59" s="244" t="s">
        <v>1319</v>
      </c>
      <c r="U59" s="245">
        <v>43787</v>
      </c>
      <c r="V59" s="249" t="s">
        <v>5961</v>
      </c>
      <c r="W59" s="241">
        <v>16991000</v>
      </c>
      <c r="X59" s="241" t="s">
        <v>1317</v>
      </c>
      <c r="Y59" s="241" t="s">
        <v>660</v>
      </c>
      <c r="Z59" s="241">
        <v>2</v>
      </c>
      <c r="AA59" s="241" t="s">
        <v>1668</v>
      </c>
      <c r="AB59" s="241" t="s">
        <v>1319</v>
      </c>
      <c r="AC59" s="242">
        <v>43787</v>
      </c>
      <c r="AD59" s="249" t="s">
        <v>5962</v>
      </c>
      <c r="AE59" s="246">
        <v>16991000</v>
      </c>
      <c r="AF59" s="246" t="s">
        <v>1317</v>
      </c>
      <c r="AG59" s="246" t="s">
        <v>660</v>
      </c>
      <c r="AH59" s="246">
        <v>2</v>
      </c>
      <c r="AI59" s="246" t="s">
        <v>1668</v>
      </c>
      <c r="AJ59" s="246" t="s">
        <v>1319</v>
      </c>
      <c r="AK59" s="247">
        <v>44110</v>
      </c>
      <c r="AL59" s="249" t="s">
        <v>5963</v>
      </c>
      <c r="AM59" s="241" t="s">
        <v>446</v>
      </c>
      <c r="AN59" s="241" t="s">
        <v>446</v>
      </c>
      <c r="AO59" s="241" t="s">
        <v>446</v>
      </c>
      <c r="AP59" s="241" t="s">
        <v>446</v>
      </c>
      <c r="AQ59" s="241" t="s">
        <v>1669</v>
      </c>
      <c r="AR59" s="241" t="s">
        <v>446</v>
      </c>
      <c r="AS59" s="242">
        <v>43787</v>
      </c>
      <c r="AT59" s="250" t="s">
        <v>5964</v>
      </c>
      <c r="AU59" s="246" t="s">
        <v>446</v>
      </c>
      <c r="AV59" s="246" t="s">
        <v>446</v>
      </c>
      <c r="AW59" s="246" t="s">
        <v>446</v>
      </c>
      <c r="AX59" s="246" t="s">
        <v>446</v>
      </c>
      <c r="AY59" s="246" t="s">
        <v>1321</v>
      </c>
      <c r="AZ59" s="246" t="s">
        <v>446</v>
      </c>
      <c r="BA59" s="247">
        <v>43580</v>
      </c>
      <c r="BB59" s="249" t="s">
        <v>5965</v>
      </c>
      <c r="BC59" s="241" t="s">
        <v>446</v>
      </c>
      <c r="BD59" s="241" t="s">
        <v>446</v>
      </c>
      <c r="BE59" s="241" t="s">
        <v>446</v>
      </c>
      <c r="BF59" s="241" t="s">
        <v>446</v>
      </c>
      <c r="BG59" s="241" t="s">
        <v>1321</v>
      </c>
      <c r="BH59" s="241" t="s">
        <v>446</v>
      </c>
      <c r="BI59" s="242">
        <v>43580</v>
      </c>
      <c r="BJ59" s="250" t="s">
        <v>5966</v>
      </c>
      <c r="BK59" s="250">
        <v>316</v>
      </c>
      <c r="BL59" s="250" t="s">
        <v>3695</v>
      </c>
      <c r="BM59" s="250" t="s">
        <v>660</v>
      </c>
      <c r="BN59" s="250">
        <v>2</v>
      </c>
      <c r="BO59" s="250" t="s">
        <v>3843</v>
      </c>
      <c r="BP59" s="246" t="s">
        <v>937</v>
      </c>
      <c r="BQ59" s="251">
        <v>44165</v>
      </c>
      <c r="BR59" s="249" t="s">
        <v>5967</v>
      </c>
      <c r="BS59" s="252" t="s">
        <v>446</v>
      </c>
      <c r="BT59" s="252" t="s">
        <v>446</v>
      </c>
      <c r="BU59" s="252" t="s">
        <v>446</v>
      </c>
      <c r="BV59" s="252" t="s">
        <v>446</v>
      </c>
      <c r="BW59" s="252" t="s">
        <v>1321</v>
      </c>
      <c r="BX59" s="252" t="s">
        <v>446</v>
      </c>
      <c r="BY59" s="242">
        <v>43580</v>
      </c>
      <c r="BZ59" s="250" t="s">
        <v>5968</v>
      </c>
      <c r="CA59" s="250" t="s">
        <v>446</v>
      </c>
      <c r="CB59" s="250" t="s">
        <v>446</v>
      </c>
      <c r="CC59" s="250" t="s">
        <v>446</v>
      </c>
      <c r="CD59" s="250" t="s">
        <v>446</v>
      </c>
      <c r="CE59" s="250" t="s">
        <v>1321</v>
      </c>
      <c r="CF59" s="250" t="s">
        <v>446</v>
      </c>
      <c r="CG59" s="251">
        <v>43580</v>
      </c>
      <c r="CH59" s="249" t="s">
        <v>5969</v>
      </c>
      <c r="CI59" s="250" t="e">
        <v>#N/A</v>
      </c>
      <c r="CJ59" s="250" t="e">
        <v>#N/A</v>
      </c>
      <c r="CK59" s="250" t="e">
        <v>#N/A</v>
      </c>
      <c r="CL59" s="250" t="e">
        <v>#N/A</v>
      </c>
      <c r="CM59" s="250" t="e">
        <v>#N/A</v>
      </c>
      <c r="CN59" s="250" t="e">
        <v>#N/A</v>
      </c>
      <c r="CO59" s="253" t="e">
        <v>#N/A</v>
      </c>
      <c r="CP59" s="250" t="s">
        <v>5970</v>
      </c>
      <c r="CQ59" s="252" t="s">
        <v>446</v>
      </c>
      <c r="CR59" s="252" t="s">
        <v>446</v>
      </c>
      <c r="CS59" s="252" t="s">
        <v>446</v>
      </c>
      <c r="CT59" s="252" t="s">
        <v>446</v>
      </c>
      <c r="CU59" s="252" t="s">
        <v>1321</v>
      </c>
      <c r="CV59" s="252" t="s">
        <v>446</v>
      </c>
      <c r="CW59" s="242">
        <v>43580</v>
      </c>
      <c r="CX59" s="250" t="s">
        <v>5971</v>
      </c>
      <c r="CY59" s="246" t="s">
        <v>446</v>
      </c>
      <c r="CZ59" s="246" t="s">
        <v>446</v>
      </c>
      <c r="DA59" s="246" t="s">
        <v>659</v>
      </c>
      <c r="DB59" s="246">
        <v>3</v>
      </c>
      <c r="DC59" s="246" t="s">
        <v>1321</v>
      </c>
      <c r="DD59" s="246" t="s">
        <v>446</v>
      </c>
      <c r="DE59" s="248">
        <v>43580</v>
      </c>
      <c r="DF59" s="249" t="s">
        <v>5972</v>
      </c>
      <c r="DG59" s="241" t="s">
        <v>446</v>
      </c>
      <c r="DH59" s="252" t="s">
        <v>446</v>
      </c>
      <c r="DI59" s="252" t="s">
        <v>446</v>
      </c>
      <c r="DJ59" s="252" t="s">
        <v>446</v>
      </c>
      <c r="DK59" s="252" t="s">
        <v>446</v>
      </c>
      <c r="DL59" s="252" t="s">
        <v>446</v>
      </c>
      <c r="DM59" s="242">
        <v>43787</v>
      </c>
      <c r="DN59" s="250" t="s">
        <v>5973</v>
      </c>
      <c r="DO59" s="246" t="s">
        <v>446</v>
      </c>
      <c r="DP59" s="250" t="s">
        <v>446</v>
      </c>
      <c r="DQ59" s="250" t="s">
        <v>659</v>
      </c>
      <c r="DR59" s="250">
        <v>3</v>
      </c>
      <c r="DS59" s="250" t="s">
        <v>1321</v>
      </c>
      <c r="DT59" s="250" t="s">
        <v>446</v>
      </c>
      <c r="DU59" s="251">
        <v>43580</v>
      </c>
      <c r="DV59" s="249" t="s">
        <v>5974</v>
      </c>
      <c r="DW59" s="241" t="s">
        <v>446</v>
      </c>
      <c r="DX59" s="252" t="s">
        <v>446</v>
      </c>
      <c r="DY59" s="252" t="s">
        <v>659</v>
      </c>
      <c r="DZ59" s="252">
        <v>3</v>
      </c>
      <c r="EA59" s="252" t="s">
        <v>1321</v>
      </c>
      <c r="EB59" s="252" t="s">
        <v>446</v>
      </c>
      <c r="EC59" s="242">
        <v>43580</v>
      </c>
      <c r="ED59" s="250" t="s">
        <v>5975</v>
      </c>
      <c r="EE59" s="246" t="s">
        <v>446</v>
      </c>
      <c r="EF59" s="250" t="s">
        <v>446</v>
      </c>
      <c r="EG59" s="250" t="s">
        <v>659</v>
      </c>
      <c r="EH59" s="250">
        <v>3</v>
      </c>
      <c r="EI59" s="250" t="s">
        <v>1321</v>
      </c>
      <c r="EJ59" s="250" t="s">
        <v>446</v>
      </c>
      <c r="EK59" s="251">
        <v>43580</v>
      </c>
      <c r="EL59" s="249" t="s">
        <v>5976</v>
      </c>
      <c r="EM59" s="241" t="s">
        <v>446</v>
      </c>
      <c r="EN59" s="252" t="s">
        <v>446</v>
      </c>
      <c r="EO59" s="252" t="s">
        <v>659</v>
      </c>
      <c r="EP59" s="252">
        <v>3</v>
      </c>
      <c r="EQ59" s="252" t="s">
        <v>1321</v>
      </c>
      <c r="ER59" s="252" t="s">
        <v>446</v>
      </c>
      <c r="ES59" s="242">
        <v>43580</v>
      </c>
      <c r="ET59" s="250" t="s">
        <v>5977</v>
      </c>
      <c r="EU59" s="250">
        <v>2735</v>
      </c>
      <c r="EV59" s="250" t="s">
        <v>3824</v>
      </c>
      <c r="EW59" s="250" t="s">
        <v>660</v>
      </c>
      <c r="EX59" s="250">
        <v>2</v>
      </c>
      <c r="EY59" s="250" t="s">
        <v>3844</v>
      </c>
      <c r="EZ59" s="250" t="s">
        <v>3429</v>
      </c>
      <c r="FA59" s="251">
        <v>44165</v>
      </c>
      <c r="FB59" s="249" t="s">
        <v>5978</v>
      </c>
      <c r="FC59" s="252">
        <v>3</v>
      </c>
      <c r="FD59" s="252" t="s">
        <v>889</v>
      </c>
      <c r="FE59" s="252" t="s">
        <v>660</v>
      </c>
      <c r="FF59" s="252">
        <v>2</v>
      </c>
      <c r="FG59" s="252" t="s">
        <v>1324</v>
      </c>
      <c r="FH59" s="252" t="s">
        <v>1197</v>
      </c>
      <c r="FI59" s="242">
        <v>43580</v>
      </c>
      <c r="FJ59" s="249" t="s">
        <v>5979</v>
      </c>
      <c r="FK59" s="250" t="s">
        <v>446</v>
      </c>
      <c r="FL59" s="250" t="s">
        <v>446</v>
      </c>
      <c r="FM59" s="250" t="s">
        <v>446</v>
      </c>
      <c r="FN59" s="250" t="s">
        <v>446</v>
      </c>
      <c r="FO59" s="250" t="s">
        <v>446</v>
      </c>
      <c r="FP59" s="246" t="s">
        <v>446</v>
      </c>
      <c r="FQ59" s="247">
        <v>43580</v>
      </c>
      <c r="FR59" s="249" t="s">
        <v>5980</v>
      </c>
      <c r="FS59" s="252" t="s">
        <v>446</v>
      </c>
      <c r="FT59" s="252" t="s">
        <v>446</v>
      </c>
      <c r="FU59" s="252" t="s">
        <v>446</v>
      </c>
      <c r="FV59" s="252" t="s">
        <v>446</v>
      </c>
      <c r="FW59" s="252" t="s">
        <v>446</v>
      </c>
      <c r="FX59" s="252" t="s">
        <v>446</v>
      </c>
      <c r="FY59" s="242">
        <v>43580</v>
      </c>
      <c r="FZ59" s="250" t="s">
        <v>5981</v>
      </c>
      <c r="GA59" s="250">
        <v>2</v>
      </c>
      <c r="GB59" s="250" t="s">
        <v>3625</v>
      </c>
      <c r="GC59" s="250" t="s">
        <v>660</v>
      </c>
      <c r="GD59" s="250">
        <v>2</v>
      </c>
      <c r="GE59" s="250" t="s">
        <v>3085</v>
      </c>
      <c r="GF59" s="250" t="s">
        <v>2075</v>
      </c>
      <c r="GG59" s="251">
        <v>44165</v>
      </c>
      <c r="GH59" s="249" t="s">
        <v>5982</v>
      </c>
      <c r="GI59" s="252">
        <v>1</v>
      </c>
      <c r="GJ59" s="252" t="s">
        <v>3625</v>
      </c>
      <c r="GK59" s="252" t="s">
        <v>660</v>
      </c>
      <c r="GL59" s="252">
        <v>2</v>
      </c>
      <c r="GM59" s="252" t="s">
        <v>3085</v>
      </c>
      <c r="GN59" s="252" t="s">
        <v>2075</v>
      </c>
      <c r="GO59" s="242">
        <v>44165</v>
      </c>
      <c r="GP59" s="250" t="s">
        <v>5983</v>
      </c>
      <c r="GQ59" s="250">
        <v>2</v>
      </c>
      <c r="GR59" s="250" t="s">
        <v>3625</v>
      </c>
      <c r="GS59" s="250" t="s">
        <v>660</v>
      </c>
      <c r="GT59" s="250">
        <v>2</v>
      </c>
      <c r="GU59" s="250" t="s">
        <v>3085</v>
      </c>
      <c r="GV59" s="250" t="s">
        <v>2075</v>
      </c>
      <c r="GW59" s="251">
        <v>44165</v>
      </c>
      <c r="GX59" s="249" t="s">
        <v>5984</v>
      </c>
      <c r="GY59" s="252">
        <v>0</v>
      </c>
      <c r="GZ59" s="252" t="s">
        <v>3625</v>
      </c>
      <c r="HA59" s="252" t="s">
        <v>660</v>
      </c>
      <c r="HB59" s="252">
        <v>2</v>
      </c>
      <c r="HC59" s="252" t="s">
        <v>3085</v>
      </c>
      <c r="HD59" s="252" t="s">
        <v>2075</v>
      </c>
      <c r="HE59" s="242">
        <v>44165</v>
      </c>
      <c r="HF59" s="250" t="s">
        <v>5985</v>
      </c>
      <c r="HG59" s="250">
        <v>1</v>
      </c>
      <c r="HH59" s="250" t="s">
        <v>3625</v>
      </c>
      <c r="HI59" s="250" t="s">
        <v>660</v>
      </c>
      <c r="HJ59" s="250">
        <v>2</v>
      </c>
      <c r="HK59" s="250" t="s">
        <v>3085</v>
      </c>
      <c r="HL59" s="250" t="s">
        <v>2075</v>
      </c>
      <c r="HM59" s="251">
        <v>44165</v>
      </c>
      <c r="HN59" s="249" t="s">
        <v>5986</v>
      </c>
      <c r="HO59" s="252">
        <v>2</v>
      </c>
      <c r="HP59" s="252" t="s">
        <v>3625</v>
      </c>
      <c r="HQ59" s="252" t="s">
        <v>660</v>
      </c>
      <c r="HR59" s="252">
        <v>2</v>
      </c>
      <c r="HS59" s="252" t="s">
        <v>3085</v>
      </c>
      <c r="HT59" s="252" t="s">
        <v>2075</v>
      </c>
      <c r="HU59" s="242">
        <v>44165</v>
      </c>
      <c r="HV59" s="250" t="s">
        <v>5987</v>
      </c>
      <c r="HW59" s="250">
        <v>1</v>
      </c>
      <c r="HX59" s="250" t="s">
        <v>3625</v>
      </c>
      <c r="HY59" s="250" t="s">
        <v>660</v>
      </c>
      <c r="HZ59" s="250">
        <v>2</v>
      </c>
      <c r="IA59" s="250" t="s">
        <v>3085</v>
      </c>
      <c r="IB59" s="250" t="s">
        <v>2075</v>
      </c>
      <c r="IC59" s="251">
        <v>44165</v>
      </c>
      <c r="ID59" s="249" t="s">
        <v>5988</v>
      </c>
      <c r="IE59" s="252">
        <v>1</v>
      </c>
      <c r="IF59" s="252" t="s">
        <v>3625</v>
      </c>
      <c r="IG59" s="252" t="s">
        <v>660</v>
      </c>
      <c r="IH59" s="252">
        <v>2</v>
      </c>
      <c r="II59" s="252" t="s">
        <v>3085</v>
      </c>
      <c r="IJ59" s="252" t="s">
        <v>2075</v>
      </c>
      <c r="IK59" s="242">
        <v>44165</v>
      </c>
      <c r="IL59" s="250" t="s">
        <v>5989</v>
      </c>
      <c r="IM59" s="250">
        <v>3</v>
      </c>
      <c r="IN59" s="250" t="s">
        <v>3625</v>
      </c>
      <c r="IO59" s="250" t="s">
        <v>660</v>
      </c>
      <c r="IP59" s="250">
        <v>2</v>
      </c>
      <c r="IQ59" s="250" t="s">
        <v>3085</v>
      </c>
      <c r="IR59" s="250" t="s">
        <v>2075</v>
      </c>
      <c r="IS59" s="251">
        <v>44165</v>
      </c>
    </row>
    <row r="60" spans="1:253" s="11" customFormat="1" ht="13.2" x14ac:dyDescent="0.25">
      <c r="A60" s="11" t="str">
        <f>Lists!B:B</f>
        <v>Papua Conflict</v>
      </c>
      <c r="B60" s="11" t="str">
        <f>Lists!F:F</f>
        <v>Conflict</v>
      </c>
      <c r="C60" s="11" t="str">
        <f>Lists!C:C</f>
        <v>IDN002</v>
      </c>
      <c r="D60" s="11" t="str">
        <f>Lists!A:A</f>
        <v>Indonesia</v>
      </c>
      <c r="E60" s="11" t="str">
        <f>Lists!D:D</f>
        <v>IDN</v>
      </c>
      <c r="F60" s="11" t="s">
        <v>5990</v>
      </c>
      <c r="G60" s="240">
        <v>237655000</v>
      </c>
      <c r="H60" s="241" t="s">
        <v>1957</v>
      </c>
      <c r="I60" s="241" t="s">
        <v>659</v>
      </c>
      <c r="J60" s="241">
        <v>3</v>
      </c>
      <c r="K60" s="241" t="s">
        <v>1963</v>
      </c>
      <c r="L60" s="241" t="s">
        <v>1960</v>
      </c>
      <c r="M60" s="242">
        <v>43859</v>
      </c>
      <c r="N60" s="249" t="s">
        <v>5991</v>
      </c>
      <c r="O60" s="244">
        <v>416060</v>
      </c>
      <c r="P60" s="244" t="s">
        <v>1958</v>
      </c>
      <c r="Q60" s="244" t="s">
        <v>659</v>
      </c>
      <c r="R60" s="244">
        <v>3</v>
      </c>
      <c r="S60" s="244" t="s">
        <v>1964</v>
      </c>
      <c r="T60" s="244" t="s">
        <v>1961</v>
      </c>
      <c r="U60" s="245">
        <v>43859</v>
      </c>
      <c r="V60" s="249" t="s">
        <v>5992</v>
      </c>
      <c r="W60" s="241">
        <v>3594000</v>
      </c>
      <c r="X60" s="241" t="s">
        <v>1959</v>
      </c>
      <c r="Y60" s="241" t="s">
        <v>659</v>
      </c>
      <c r="Z60" s="241">
        <v>3</v>
      </c>
      <c r="AA60" s="241" t="s">
        <v>1965</v>
      </c>
      <c r="AB60" s="241" t="s">
        <v>1962</v>
      </c>
      <c r="AC60" s="242">
        <v>43859</v>
      </c>
      <c r="AD60" s="249" t="s">
        <v>5993</v>
      </c>
      <c r="AE60" s="246">
        <v>3594000</v>
      </c>
      <c r="AF60" s="246" t="s">
        <v>1959</v>
      </c>
      <c r="AG60" s="246" t="s">
        <v>659</v>
      </c>
      <c r="AH60" s="246">
        <v>3</v>
      </c>
      <c r="AI60" s="246" t="s">
        <v>1519</v>
      </c>
      <c r="AJ60" s="246" t="s">
        <v>1962</v>
      </c>
      <c r="AK60" s="247">
        <v>43859</v>
      </c>
      <c r="AL60" s="249" t="s">
        <v>5994</v>
      </c>
      <c r="AM60" s="241" t="s">
        <v>446</v>
      </c>
      <c r="AN60" s="241" t="s">
        <v>446</v>
      </c>
      <c r="AO60" s="241" t="s">
        <v>446</v>
      </c>
      <c r="AP60" s="241" t="s">
        <v>446</v>
      </c>
      <c r="AQ60" s="241" t="s">
        <v>1966</v>
      </c>
      <c r="AR60" s="241" t="s">
        <v>446</v>
      </c>
      <c r="AS60" s="242">
        <v>43859</v>
      </c>
      <c r="AT60" s="250" t="s">
        <v>5995</v>
      </c>
      <c r="AU60" s="246" t="s">
        <v>446</v>
      </c>
      <c r="AV60" s="246" t="s">
        <v>446</v>
      </c>
      <c r="AW60" s="246" t="s">
        <v>446</v>
      </c>
      <c r="AX60" s="246" t="s">
        <v>446</v>
      </c>
      <c r="AY60" s="246" t="s">
        <v>1532</v>
      </c>
      <c r="AZ60" s="246" t="s">
        <v>446</v>
      </c>
      <c r="BA60" s="247">
        <v>43676</v>
      </c>
      <c r="BB60" s="249" t="s">
        <v>5996</v>
      </c>
      <c r="BC60" s="241" t="s">
        <v>446</v>
      </c>
      <c r="BD60" s="241" t="s">
        <v>446</v>
      </c>
      <c r="BE60" s="241" t="s">
        <v>446</v>
      </c>
      <c r="BF60" s="241" t="s">
        <v>446</v>
      </c>
      <c r="BG60" s="241" t="s">
        <v>1532</v>
      </c>
      <c r="BH60" s="241" t="s">
        <v>446</v>
      </c>
      <c r="BI60" s="242">
        <v>43676</v>
      </c>
      <c r="BJ60" s="250" t="s">
        <v>5997</v>
      </c>
      <c r="BK60" s="250">
        <v>37</v>
      </c>
      <c r="BL60" s="250" t="s">
        <v>3695</v>
      </c>
      <c r="BM60" s="250" t="s">
        <v>660</v>
      </c>
      <c r="BN60" s="250">
        <v>2</v>
      </c>
      <c r="BO60" s="250" t="s">
        <v>3833</v>
      </c>
      <c r="BP60" s="246" t="s">
        <v>937</v>
      </c>
      <c r="BQ60" s="251">
        <v>44165</v>
      </c>
      <c r="BR60" s="249" t="s">
        <v>5998</v>
      </c>
      <c r="BS60" s="252" t="s">
        <v>446</v>
      </c>
      <c r="BT60" s="252" t="s">
        <v>446</v>
      </c>
      <c r="BU60" s="252" t="s">
        <v>446</v>
      </c>
      <c r="BV60" s="252" t="s">
        <v>446</v>
      </c>
      <c r="BW60" s="252" t="s">
        <v>1532</v>
      </c>
      <c r="BX60" s="252" t="s">
        <v>446</v>
      </c>
      <c r="BY60" s="242">
        <v>43676</v>
      </c>
      <c r="BZ60" s="250" t="s">
        <v>5999</v>
      </c>
      <c r="CA60" s="250" t="s">
        <v>446</v>
      </c>
      <c r="CB60" s="250" t="s">
        <v>446</v>
      </c>
      <c r="CC60" s="250" t="s">
        <v>446</v>
      </c>
      <c r="CD60" s="250" t="s">
        <v>446</v>
      </c>
      <c r="CE60" s="250" t="s">
        <v>1532</v>
      </c>
      <c r="CF60" s="250" t="s">
        <v>446</v>
      </c>
      <c r="CG60" s="251">
        <v>43676</v>
      </c>
      <c r="CH60" s="249" t="s">
        <v>6000</v>
      </c>
      <c r="CI60" s="250" t="e">
        <v>#N/A</v>
      </c>
      <c r="CJ60" s="250" t="e">
        <v>#N/A</v>
      </c>
      <c r="CK60" s="250" t="e">
        <v>#N/A</v>
      </c>
      <c r="CL60" s="250" t="e">
        <v>#N/A</v>
      </c>
      <c r="CM60" s="250" t="e">
        <v>#N/A</v>
      </c>
      <c r="CN60" s="250" t="e">
        <v>#N/A</v>
      </c>
      <c r="CO60" s="253" t="e">
        <v>#N/A</v>
      </c>
      <c r="CP60" s="250" t="s">
        <v>6001</v>
      </c>
      <c r="CQ60" s="252" t="s">
        <v>446</v>
      </c>
      <c r="CR60" s="252" t="s">
        <v>446</v>
      </c>
      <c r="CS60" s="252" t="s">
        <v>446</v>
      </c>
      <c r="CT60" s="252" t="s">
        <v>446</v>
      </c>
      <c r="CU60" s="252" t="s">
        <v>1532</v>
      </c>
      <c r="CV60" s="252" t="s">
        <v>446</v>
      </c>
      <c r="CW60" s="242">
        <v>43676</v>
      </c>
      <c r="CX60" s="250" t="s">
        <v>6002</v>
      </c>
      <c r="CY60" s="246" t="s">
        <v>446</v>
      </c>
      <c r="CZ60" s="246" t="s">
        <v>446</v>
      </c>
      <c r="DA60" s="246" t="s">
        <v>446</v>
      </c>
      <c r="DB60" s="246" t="s">
        <v>446</v>
      </c>
      <c r="DC60" s="246" t="s">
        <v>1967</v>
      </c>
      <c r="DD60" s="246" t="s">
        <v>446</v>
      </c>
      <c r="DE60" s="248">
        <v>43859</v>
      </c>
      <c r="DF60" s="249" t="s">
        <v>6003</v>
      </c>
      <c r="DG60" s="241" t="s">
        <v>446</v>
      </c>
      <c r="DH60" s="252" t="s">
        <v>446</v>
      </c>
      <c r="DI60" s="252" t="s">
        <v>446</v>
      </c>
      <c r="DJ60" s="252" t="s">
        <v>446</v>
      </c>
      <c r="DK60" s="252" t="s">
        <v>1967</v>
      </c>
      <c r="DL60" s="252" t="s">
        <v>446</v>
      </c>
      <c r="DM60" s="242">
        <v>43859</v>
      </c>
      <c r="DN60" s="250" t="s">
        <v>6004</v>
      </c>
      <c r="DO60" s="246" t="s">
        <v>446</v>
      </c>
      <c r="DP60" s="250" t="s">
        <v>446</v>
      </c>
      <c r="DQ60" s="250" t="s">
        <v>446</v>
      </c>
      <c r="DR60" s="250" t="s">
        <v>446</v>
      </c>
      <c r="DS60" s="250" t="s">
        <v>1967</v>
      </c>
      <c r="DT60" s="250" t="s">
        <v>446</v>
      </c>
      <c r="DU60" s="251">
        <v>43859</v>
      </c>
      <c r="DV60" s="249" t="s">
        <v>6005</v>
      </c>
      <c r="DW60" s="241" t="s">
        <v>446</v>
      </c>
      <c r="DX60" s="252" t="s">
        <v>446</v>
      </c>
      <c r="DY60" s="252" t="s">
        <v>446</v>
      </c>
      <c r="DZ60" s="252" t="s">
        <v>446</v>
      </c>
      <c r="EA60" s="252" t="s">
        <v>1967</v>
      </c>
      <c r="EB60" s="252" t="s">
        <v>446</v>
      </c>
      <c r="EC60" s="242">
        <v>43859</v>
      </c>
      <c r="ED60" s="250" t="s">
        <v>6006</v>
      </c>
      <c r="EE60" s="246" t="s">
        <v>446</v>
      </c>
      <c r="EF60" s="250" t="s">
        <v>446</v>
      </c>
      <c r="EG60" s="250" t="s">
        <v>446</v>
      </c>
      <c r="EH60" s="250" t="s">
        <v>446</v>
      </c>
      <c r="EI60" s="250" t="s">
        <v>1967</v>
      </c>
      <c r="EJ60" s="250" t="s">
        <v>446</v>
      </c>
      <c r="EK60" s="251">
        <v>43859</v>
      </c>
      <c r="EL60" s="249" t="s">
        <v>6007</v>
      </c>
      <c r="EM60" s="241" t="s">
        <v>446</v>
      </c>
      <c r="EN60" s="252" t="s">
        <v>446</v>
      </c>
      <c r="EO60" s="252" t="s">
        <v>446</v>
      </c>
      <c r="EP60" s="252" t="s">
        <v>446</v>
      </c>
      <c r="EQ60" s="252" t="s">
        <v>1967</v>
      </c>
      <c r="ER60" s="252" t="s">
        <v>446</v>
      </c>
      <c r="ES60" s="242">
        <v>43859</v>
      </c>
      <c r="ET60" s="250" t="s">
        <v>6008</v>
      </c>
      <c r="EU60" s="250">
        <v>37</v>
      </c>
      <c r="EV60" s="250" t="s">
        <v>3695</v>
      </c>
      <c r="EW60" s="250" t="s">
        <v>660</v>
      </c>
      <c r="EX60" s="250">
        <v>2</v>
      </c>
      <c r="EY60" s="250" t="s">
        <v>3833</v>
      </c>
      <c r="EZ60" s="250" t="s">
        <v>937</v>
      </c>
      <c r="FA60" s="251">
        <v>44165</v>
      </c>
      <c r="FB60" s="249" t="s">
        <v>6009</v>
      </c>
      <c r="FC60" s="252">
        <v>4</v>
      </c>
      <c r="FD60" s="252" t="s">
        <v>446</v>
      </c>
      <c r="FE60" s="252" t="s">
        <v>661</v>
      </c>
      <c r="FF60" s="252">
        <v>1</v>
      </c>
      <c r="FG60" s="252" t="s">
        <v>1520</v>
      </c>
      <c r="FH60" s="252" t="s">
        <v>446</v>
      </c>
      <c r="FI60" s="242">
        <v>43676</v>
      </c>
      <c r="FJ60" s="249" t="s">
        <v>6010</v>
      </c>
      <c r="FK60" s="250" t="s">
        <v>446</v>
      </c>
      <c r="FL60" s="250" t="s">
        <v>446</v>
      </c>
      <c r="FM60" s="250" t="s">
        <v>446</v>
      </c>
      <c r="FN60" s="250" t="s">
        <v>446</v>
      </c>
      <c r="FO60" s="250" t="s">
        <v>1532</v>
      </c>
      <c r="FP60" s="246" t="s">
        <v>446</v>
      </c>
      <c r="FQ60" s="247">
        <v>43676</v>
      </c>
      <c r="FR60" s="249" t="s">
        <v>6011</v>
      </c>
      <c r="FS60" s="252" t="s">
        <v>446</v>
      </c>
      <c r="FT60" s="252" t="s">
        <v>446</v>
      </c>
      <c r="FU60" s="252" t="s">
        <v>446</v>
      </c>
      <c r="FV60" s="252" t="s">
        <v>446</v>
      </c>
      <c r="FW60" s="252" t="s">
        <v>1532</v>
      </c>
      <c r="FX60" s="252" t="s">
        <v>446</v>
      </c>
      <c r="FY60" s="242">
        <v>43676</v>
      </c>
      <c r="FZ60" s="250" t="s">
        <v>6012</v>
      </c>
      <c r="GA60" s="250">
        <v>0</v>
      </c>
      <c r="GB60" s="250" t="s">
        <v>3625</v>
      </c>
      <c r="GC60" s="250" t="s">
        <v>660</v>
      </c>
      <c r="GD60" s="250">
        <v>2</v>
      </c>
      <c r="GE60" s="250" t="s">
        <v>3085</v>
      </c>
      <c r="GF60" s="250" t="s">
        <v>2075</v>
      </c>
      <c r="GG60" s="251">
        <v>44162</v>
      </c>
      <c r="GH60" s="249" t="s">
        <v>6013</v>
      </c>
      <c r="GI60" s="252">
        <v>2</v>
      </c>
      <c r="GJ60" s="252" t="s">
        <v>3625</v>
      </c>
      <c r="GK60" s="252" t="s">
        <v>660</v>
      </c>
      <c r="GL60" s="252">
        <v>2</v>
      </c>
      <c r="GM60" s="252" t="s">
        <v>3085</v>
      </c>
      <c r="GN60" s="252" t="s">
        <v>2075</v>
      </c>
      <c r="GO60" s="242">
        <v>44162</v>
      </c>
      <c r="GP60" s="250" t="s">
        <v>6014</v>
      </c>
      <c r="GQ60" s="250">
        <v>2</v>
      </c>
      <c r="GR60" s="250" t="s">
        <v>3625</v>
      </c>
      <c r="GS60" s="250" t="s">
        <v>660</v>
      </c>
      <c r="GT60" s="250">
        <v>2</v>
      </c>
      <c r="GU60" s="250" t="s">
        <v>3085</v>
      </c>
      <c r="GV60" s="250" t="s">
        <v>2075</v>
      </c>
      <c r="GW60" s="251">
        <v>44162</v>
      </c>
      <c r="GX60" s="249" t="s">
        <v>6015</v>
      </c>
      <c r="GY60" s="252">
        <v>0</v>
      </c>
      <c r="GZ60" s="252" t="s">
        <v>3625</v>
      </c>
      <c r="HA60" s="252" t="s">
        <v>660</v>
      </c>
      <c r="HB60" s="252">
        <v>2</v>
      </c>
      <c r="HC60" s="252" t="s">
        <v>3085</v>
      </c>
      <c r="HD60" s="252" t="s">
        <v>2075</v>
      </c>
      <c r="HE60" s="242">
        <v>44162</v>
      </c>
      <c r="HF60" s="250" t="s">
        <v>6016</v>
      </c>
      <c r="HG60" s="250">
        <v>0</v>
      </c>
      <c r="HH60" s="250" t="s">
        <v>3625</v>
      </c>
      <c r="HI60" s="250" t="s">
        <v>660</v>
      </c>
      <c r="HJ60" s="250">
        <v>2</v>
      </c>
      <c r="HK60" s="250" t="s">
        <v>3085</v>
      </c>
      <c r="HL60" s="250" t="s">
        <v>2075</v>
      </c>
      <c r="HM60" s="251">
        <v>44162</v>
      </c>
      <c r="HN60" s="249" t="s">
        <v>6017</v>
      </c>
      <c r="HO60" s="252">
        <v>1</v>
      </c>
      <c r="HP60" s="252" t="s">
        <v>3625</v>
      </c>
      <c r="HQ60" s="252" t="s">
        <v>660</v>
      </c>
      <c r="HR60" s="252">
        <v>2</v>
      </c>
      <c r="HS60" s="252" t="s">
        <v>3085</v>
      </c>
      <c r="HT60" s="252" t="s">
        <v>2075</v>
      </c>
      <c r="HU60" s="242">
        <v>44162</v>
      </c>
      <c r="HV60" s="250" t="s">
        <v>6018</v>
      </c>
      <c r="HW60" s="250">
        <v>2</v>
      </c>
      <c r="HX60" s="250" t="s">
        <v>3625</v>
      </c>
      <c r="HY60" s="250" t="s">
        <v>660</v>
      </c>
      <c r="HZ60" s="250">
        <v>2</v>
      </c>
      <c r="IA60" s="250" t="s">
        <v>3085</v>
      </c>
      <c r="IB60" s="250" t="s">
        <v>2075</v>
      </c>
      <c r="IC60" s="251">
        <v>44162</v>
      </c>
      <c r="ID60" s="249" t="s">
        <v>6019</v>
      </c>
      <c r="IE60" s="252">
        <v>0</v>
      </c>
      <c r="IF60" s="252" t="s">
        <v>3625</v>
      </c>
      <c r="IG60" s="252" t="s">
        <v>660</v>
      </c>
      <c r="IH60" s="252">
        <v>2</v>
      </c>
      <c r="II60" s="252" t="s">
        <v>3085</v>
      </c>
      <c r="IJ60" s="252" t="s">
        <v>2075</v>
      </c>
      <c r="IK60" s="242">
        <v>44162</v>
      </c>
      <c r="IL60" s="250" t="s">
        <v>6020</v>
      </c>
      <c r="IM60" s="250">
        <v>2</v>
      </c>
      <c r="IN60" s="250" t="s">
        <v>3625</v>
      </c>
      <c r="IO60" s="250" t="s">
        <v>660</v>
      </c>
      <c r="IP60" s="250">
        <v>2</v>
      </c>
      <c r="IQ60" s="250" t="s">
        <v>3085</v>
      </c>
      <c r="IR60" s="250" t="s">
        <v>2075</v>
      </c>
      <c r="IS60" s="251">
        <v>44162</v>
      </c>
    </row>
    <row r="61" spans="1:253" s="11" customFormat="1" ht="13.2" x14ac:dyDescent="0.25">
      <c r="A61" s="11" t="str">
        <f>Lists!B:B</f>
        <v>Afghan Refugees in Iran</v>
      </c>
      <c r="B61" s="11" t="str">
        <f>Lists!F:F</f>
        <v>International displacement</v>
      </c>
      <c r="C61" s="11" t="str">
        <f>Lists!C:C</f>
        <v>IRN004</v>
      </c>
      <c r="D61" s="11" t="str">
        <f>Lists!A:A</f>
        <v>Iran</v>
      </c>
      <c r="E61" s="11" t="str">
        <f>Lists!D:D</f>
        <v>IRN</v>
      </c>
      <c r="F61" s="11" t="s">
        <v>6021</v>
      </c>
      <c r="G61" s="240">
        <v>82926000</v>
      </c>
      <c r="H61" s="241" t="s">
        <v>1969</v>
      </c>
      <c r="I61" s="241" t="s">
        <v>661</v>
      </c>
      <c r="J61" s="241">
        <v>1</v>
      </c>
      <c r="K61" s="241" t="s">
        <v>2113</v>
      </c>
      <c r="L61" s="241" t="s">
        <v>1970</v>
      </c>
      <c r="M61" s="242">
        <v>43920</v>
      </c>
      <c r="N61" s="249" t="s">
        <v>6022</v>
      </c>
      <c r="O61" s="244">
        <v>239561</v>
      </c>
      <c r="P61" s="244" t="s">
        <v>2111</v>
      </c>
      <c r="Q61" s="244" t="s">
        <v>659</v>
      </c>
      <c r="R61" s="244">
        <v>3</v>
      </c>
      <c r="S61" s="244" t="s">
        <v>2114</v>
      </c>
      <c r="T61" s="244" t="s">
        <v>2111</v>
      </c>
      <c r="U61" s="245">
        <v>43920</v>
      </c>
      <c r="V61" s="249" t="s">
        <v>6023</v>
      </c>
      <c r="W61" s="241">
        <v>24823000</v>
      </c>
      <c r="X61" s="241" t="s">
        <v>2111</v>
      </c>
      <c r="Y61" s="241" t="s">
        <v>659</v>
      </c>
      <c r="Z61" s="241">
        <v>3</v>
      </c>
      <c r="AA61" s="241" t="s">
        <v>2115</v>
      </c>
      <c r="AB61" s="241" t="s">
        <v>2111</v>
      </c>
      <c r="AC61" s="242">
        <v>43920</v>
      </c>
      <c r="AD61" s="249" t="s">
        <v>6024</v>
      </c>
      <c r="AE61" s="246">
        <v>2951000</v>
      </c>
      <c r="AF61" s="246" t="s">
        <v>3414</v>
      </c>
      <c r="AG61" s="246" t="s">
        <v>659</v>
      </c>
      <c r="AH61" s="246">
        <v>3</v>
      </c>
      <c r="AI61" s="246" t="s">
        <v>2116</v>
      </c>
      <c r="AJ61" s="246" t="s">
        <v>3415</v>
      </c>
      <c r="AK61" s="247">
        <v>44132</v>
      </c>
      <c r="AL61" s="249" t="s">
        <v>6025</v>
      </c>
      <c r="AM61" s="241">
        <v>2951000</v>
      </c>
      <c r="AN61" s="241" t="s">
        <v>3414</v>
      </c>
      <c r="AO61" s="241" t="s">
        <v>659</v>
      </c>
      <c r="AP61" s="241">
        <v>3</v>
      </c>
      <c r="AQ61" s="241" t="s">
        <v>2117</v>
      </c>
      <c r="AR61" s="241" t="s">
        <v>3415</v>
      </c>
      <c r="AS61" s="242">
        <v>44132</v>
      </c>
      <c r="AT61" s="250" t="s">
        <v>6026</v>
      </c>
      <c r="AU61" s="246" t="s">
        <v>446</v>
      </c>
      <c r="AV61" s="246" t="s">
        <v>446</v>
      </c>
      <c r="AW61" s="246" t="s">
        <v>446</v>
      </c>
      <c r="AX61" s="246" t="s">
        <v>446</v>
      </c>
      <c r="AY61" s="246" t="s">
        <v>446</v>
      </c>
      <c r="AZ61" s="246" t="s">
        <v>446</v>
      </c>
      <c r="BA61" s="247">
        <v>43920</v>
      </c>
      <c r="BB61" s="249" t="s">
        <v>6027</v>
      </c>
      <c r="BC61" s="241" t="s">
        <v>446</v>
      </c>
      <c r="BD61" s="241" t="s">
        <v>446</v>
      </c>
      <c r="BE61" s="241" t="s">
        <v>446</v>
      </c>
      <c r="BF61" s="241" t="s">
        <v>446</v>
      </c>
      <c r="BG61" s="241" t="s">
        <v>446</v>
      </c>
      <c r="BH61" s="241" t="s">
        <v>446</v>
      </c>
      <c r="BI61" s="242">
        <v>43920</v>
      </c>
      <c r="BJ61" s="250" t="s">
        <v>6028</v>
      </c>
      <c r="BK61" s="250">
        <v>0</v>
      </c>
      <c r="BL61" s="250" t="s">
        <v>446</v>
      </c>
      <c r="BM61" s="250" t="s">
        <v>659</v>
      </c>
      <c r="BN61" s="250">
        <v>3</v>
      </c>
      <c r="BO61" s="250" t="s">
        <v>2118</v>
      </c>
      <c r="BP61" s="246" t="s">
        <v>446</v>
      </c>
      <c r="BQ61" s="251">
        <v>43920</v>
      </c>
      <c r="BR61" s="249" t="s">
        <v>6029</v>
      </c>
      <c r="BS61" s="252" t="s">
        <v>446</v>
      </c>
      <c r="BT61" s="252" t="s">
        <v>446</v>
      </c>
      <c r="BU61" s="252" t="s">
        <v>446</v>
      </c>
      <c r="BV61" s="252" t="s">
        <v>446</v>
      </c>
      <c r="BW61" s="252" t="s">
        <v>446</v>
      </c>
      <c r="BX61" s="252" t="s">
        <v>446</v>
      </c>
      <c r="BY61" s="242">
        <v>43920</v>
      </c>
      <c r="BZ61" s="250" t="s">
        <v>6030</v>
      </c>
      <c r="CA61" s="250" t="s">
        <v>446</v>
      </c>
      <c r="CB61" s="250" t="s">
        <v>446</v>
      </c>
      <c r="CC61" s="250" t="s">
        <v>446</v>
      </c>
      <c r="CD61" s="250" t="s">
        <v>446</v>
      </c>
      <c r="CE61" s="250" t="s">
        <v>446</v>
      </c>
      <c r="CF61" s="250" t="s">
        <v>446</v>
      </c>
      <c r="CG61" s="251">
        <v>43920</v>
      </c>
      <c r="CH61" s="249" t="s">
        <v>6031</v>
      </c>
      <c r="CI61" s="250" t="e">
        <v>#N/A</v>
      </c>
      <c r="CJ61" s="250" t="e">
        <v>#N/A</v>
      </c>
      <c r="CK61" s="250" t="e">
        <v>#N/A</v>
      </c>
      <c r="CL61" s="250" t="e">
        <v>#N/A</v>
      </c>
      <c r="CM61" s="250" t="e">
        <v>#N/A</v>
      </c>
      <c r="CN61" s="250" t="e">
        <v>#N/A</v>
      </c>
      <c r="CO61" s="253" t="e">
        <v>#N/A</v>
      </c>
      <c r="CP61" s="250" t="s">
        <v>6032</v>
      </c>
      <c r="CQ61" s="252" t="s">
        <v>446</v>
      </c>
      <c r="CR61" s="252" t="s">
        <v>446</v>
      </c>
      <c r="CS61" s="252" t="s">
        <v>446</v>
      </c>
      <c r="CT61" s="252" t="s">
        <v>446</v>
      </c>
      <c r="CU61" s="252" t="s">
        <v>446</v>
      </c>
      <c r="CV61" s="252" t="s">
        <v>446</v>
      </c>
      <c r="CW61" s="242">
        <v>43920</v>
      </c>
      <c r="CX61" s="250" t="s">
        <v>6033</v>
      </c>
      <c r="CY61" s="246">
        <v>2951000</v>
      </c>
      <c r="CZ61" s="246" t="s">
        <v>2112</v>
      </c>
      <c r="DA61" s="246" t="s">
        <v>659</v>
      </c>
      <c r="DB61" s="246">
        <v>3</v>
      </c>
      <c r="DC61" s="246" t="s">
        <v>2120</v>
      </c>
      <c r="DD61" s="246" t="s">
        <v>2119</v>
      </c>
      <c r="DE61" s="248">
        <v>43920</v>
      </c>
      <c r="DF61" s="249" t="s">
        <v>6034</v>
      </c>
      <c r="DG61" s="241">
        <v>21872000</v>
      </c>
      <c r="DH61" s="252" t="s">
        <v>2112</v>
      </c>
      <c r="DI61" s="252" t="s">
        <v>659</v>
      </c>
      <c r="DJ61" s="252">
        <v>3</v>
      </c>
      <c r="DK61" s="252" t="s">
        <v>2120</v>
      </c>
      <c r="DL61" s="252" t="s">
        <v>2119</v>
      </c>
      <c r="DM61" s="242">
        <v>43920</v>
      </c>
      <c r="DN61" s="250" t="s">
        <v>6035</v>
      </c>
      <c r="DO61" s="246">
        <v>0</v>
      </c>
      <c r="DP61" s="250" t="s">
        <v>2112</v>
      </c>
      <c r="DQ61" s="250" t="s">
        <v>659</v>
      </c>
      <c r="DR61" s="250">
        <v>3</v>
      </c>
      <c r="DS61" s="250" t="s">
        <v>2120</v>
      </c>
      <c r="DT61" s="250" t="s">
        <v>2119</v>
      </c>
      <c r="DU61" s="251">
        <v>43920</v>
      </c>
      <c r="DV61" s="249" t="s">
        <v>6036</v>
      </c>
      <c r="DW61" s="241">
        <v>951000</v>
      </c>
      <c r="DX61" s="252" t="s">
        <v>2112</v>
      </c>
      <c r="DY61" s="252" t="s">
        <v>659</v>
      </c>
      <c r="DZ61" s="252">
        <v>3</v>
      </c>
      <c r="EA61" s="252" t="s">
        <v>2120</v>
      </c>
      <c r="EB61" s="252" t="s">
        <v>2119</v>
      </c>
      <c r="EC61" s="242">
        <v>43920</v>
      </c>
      <c r="ED61" s="250" t="s">
        <v>6037</v>
      </c>
      <c r="EE61" s="246">
        <v>2000000</v>
      </c>
      <c r="EF61" s="250" t="s">
        <v>2112</v>
      </c>
      <c r="EG61" s="250" t="s">
        <v>659</v>
      </c>
      <c r="EH61" s="250">
        <v>3</v>
      </c>
      <c r="EI61" s="250" t="s">
        <v>2120</v>
      </c>
      <c r="EJ61" s="250" t="s">
        <v>2121</v>
      </c>
      <c r="EK61" s="251">
        <v>43920</v>
      </c>
      <c r="EL61" s="249" t="s">
        <v>6038</v>
      </c>
      <c r="EM61" s="241">
        <v>0</v>
      </c>
      <c r="EN61" s="252" t="s">
        <v>2112</v>
      </c>
      <c r="EO61" s="252" t="s">
        <v>659</v>
      </c>
      <c r="EP61" s="252">
        <v>3</v>
      </c>
      <c r="EQ61" s="252" t="s">
        <v>2120</v>
      </c>
      <c r="ER61" s="252" t="s">
        <v>2122</v>
      </c>
      <c r="ES61" s="242">
        <v>43920</v>
      </c>
      <c r="ET61" s="250" t="s">
        <v>6039</v>
      </c>
      <c r="EU61" s="250">
        <v>0</v>
      </c>
      <c r="EV61" s="250" t="s">
        <v>446</v>
      </c>
      <c r="EW61" s="250" t="s">
        <v>659</v>
      </c>
      <c r="EX61" s="250">
        <v>3</v>
      </c>
      <c r="EY61" s="250" t="s">
        <v>2118</v>
      </c>
      <c r="EZ61" s="250" t="s">
        <v>446</v>
      </c>
      <c r="FA61" s="251">
        <v>43920</v>
      </c>
      <c r="FB61" s="249" t="s">
        <v>6040</v>
      </c>
      <c r="FC61" s="252">
        <v>2</v>
      </c>
      <c r="FD61" s="252" t="s">
        <v>2112</v>
      </c>
      <c r="FE61" s="252" t="s">
        <v>659</v>
      </c>
      <c r="FF61" s="252">
        <v>3</v>
      </c>
      <c r="FG61" s="252" t="s">
        <v>2123</v>
      </c>
      <c r="FH61" s="252" t="s">
        <v>2119</v>
      </c>
      <c r="FI61" s="242">
        <v>43920</v>
      </c>
      <c r="FJ61" s="249" t="s">
        <v>6041</v>
      </c>
      <c r="FK61" s="250" t="s">
        <v>446</v>
      </c>
      <c r="FL61" s="250" t="s">
        <v>446</v>
      </c>
      <c r="FM61" s="250" t="s">
        <v>446</v>
      </c>
      <c r="FN61" s="250" t="s">
        <v>446</v>
      </c>
      <c r="FO61" s="250" t="s">
        <v>446</v>
      </c>
      <c r="FP61" s="246" t="s">
        <v>446</v>
      </c>
      <c r="FQ61" s="247">
        <v>43920</v>
      </c>
      <c r="FR61" s="249" t="s">
        <v>6042</v>
      </c>
      <c r="FS61" s="252" t="s">
        <v>446</v>
      </c>
      <c r="FT61" s="252" t="s">
        <v>446</v>
      </c>
      <c r="FU61" s="252" t="s">
        <v>446</v>
      </c>
      <c r="FV61" s="252" t="s">
        <v>446</v>
      </c>
      <c r="FW61" s="252" t="s">
        <v>446</v>
      </c>
      <c r="FX61" s="252" t="s">
        <v>446</v>
      </c>
      <c r="FY61" s="242">
        <v>43920</v>
      </c>
      <c r="FZ61" s="250" t="s">
        <v>6043</v>
      </c>
      <c r="GA61" s="250">
        <v>2</v>
      </c>
      <c r="GB61" s="250" t="s">
        <v>3625</v>
      </c>
      <c r="GC61" s="250" t="s">
        <v>660</v>
      </c>
      <c r="GD61" s="250">
        <v>2</v>
      </c>
      <c r="GE61" s="250" t="s">
        <v>3085</v>
      </c>
      <c r="GF61" s="250" t="s">
        <v>2075</v>
      </c>
      <c r="GG61" s="251">
        <v>44165</v>
      </c>
      <c r="GH61" s="249" t="s">
        <v>6044</v>
      </c>
      <c r="GI61" s="252">
        <v>2</v>
      </c>
      <c r="GJ61" s="252" t="s">
        <v>3625</v>
      </c>
      <c r="GK61" s="252" t="s">
        <v>660</v>
      </c>
      <c r="GL61" s="252">
        <v>2</v>
      </c>
      <c r="GM61" s="252" t="s">
        <v>3085</v>
      </c>
      <c r="GN61" s="252" t="s">
        <v>2075</v>
      </c>
      <c r="GO61" s="242">
        <v>44165</v>
      </c>
      <c r="GP61" s="250" t="s">
        <v>6045</v>
      </c>
      <c r="GQ61" s="250">
        <v>2</v>
      </c>
      <c r="GR61" s="250" t="s">
        <v>3625</v>
      </c>
      <c r="GS61" s="250" t="s">
        <v>660</v>
      </c>
      <c r="GT61" s="250">
        <v>2</v>
      </c>
      <c r="GU61" s="250" t="s">
        <v>3085</v>
      </c>
      <c r="GV61" s="250" t="s">
        <v>2075</v>
      </c>
      <c r="GW61" s="251">
        <v>44165</v>
      </c>
      <c r="GX61" s="249" t="s">
        <v>6046</v>
      </c>
      <c r="GY61" s="252">
        <v>0</v>
      </c>
      <c r="GZ61" s="252" t="s">
        <v>3625</v>
      </c>
      <c r="HA61" s="252" t="s">
        <v>660</v>
      </c>
      <c r="HB61" s="252">
        <v>2</v>
      </c>
      <c r="HC61" s="252" t="s">
        <v>3085</v>
      </c>
      <c r="HD61" s="252" t="s">
        <v>2075</v>
      </c>
      <c r="HE61" s="242">
        <v>44165</v>
      </c>
      <c r="HF61" s="250" t="s">
        <v>6047</v>
      </c>
      <c r="HG61" s="250">
        <v>2</v>
      </c>
      <c r="HH61" s="250" t="s">
        <v>3625</v>
      </c>
      <c r="HI61" s="250" t="s">
        <v>660</v>
      </c>
      <c r="HJ61" s="250">
        <v>2</v>
      </c>
      <c r="HK61" s="250" t="s">
        <v>3085</v>
      </c>
      <c r="HL61" s="250" t="s">
        <v>2075</v>
      </c>
      <c r="HM61" s="251">
        <v>44165</v>
      </c>
      <c r="HN61" s="249" t="s">
        <v>6048</v>
      </c>
      <c r="HO61" s="252">
        <v>2</v>
      </c>
      <c r="HP61" s="252" t="s">
        <v>3625</v>
      </c>
      <c r="HQ61" s="252" t="s">
        <v>660</v>
      </c>
      <c r="HR61" s="252">
        <v>2</v>
      </c>
      <c r="HS61" s="252" t="s">
        <v>3085</v>
      </c>
      <c r="HT61" s="252" t="s">
        <v>2075</v>
      </c>
      <c r="HU61" s="242">
        <v>44165</v>
      </c>
      <c r="HV61" s="250" t="s">
        <v>6049</v>
      </c>
      <c r="HW61" s="250">
        <v>1</v>
      </c>
      <c r="HX61" s="250" t="s">
        <v>3625</v>
      </c>
      <c r="HY61" s="250" t="s">
        <v>660</v>
      </c>
      <c r="HZ61" s="250">
        <v>2</v>
      </c>
      <c r="IA61" s="250" t="s">
        <v>3085</v>
      </c>
      <c r="IB61" s="250" t="s">
        <v>2075</v>
      </c>
      <c r="IC61" s="251">
        <v>44165</v>
      </c>
      <c r="ID61" s="249" t="s">
        <v>6050</v>
      </c>
      <c r="IE61" s="252">
        <v>1</v>
      </c>
      <c r="IF61" s="252" t="s">
        <v>3625</v>
      </c>
      <c r="IG61" s="252" t="s">
        <v>660</v>
      </c>
      <c r="IH61" s="252">
        <v>2</v>
      </c>
      <c r="II61" s="252" t="s">
        <v>3085</v>
      </c>
      <c r="IJ61" s="252" t="s">
        <v>2075</v>
      </c>
      <c r="IK61" s="242">
        <v>44165</v>
      </c>
      <c r="IL61" s="250" t="s">
        <v>6051</v>
      </c>
      <c r="IM61" s="250">
        <v>2</v>
      </c>
      <c r="IN61" s="250" t="s">
        <v>3625</v>
      </c>
      <c r="IO61" s="250" t="s">
        <v>660</v>
      </c>
      <c r="IP61" s="250">
        <v>2</v>
      </c>
      <c r="IQ61" s="250" t="s">
        <v>3085</v>
      </c>
      <c r="IR61" s="250" t="s">
        <v>2075</v>
      </c>
      <c r="IS61" s="251">
        <v>44165</v>
      </c>
    </row>
    <row r="62" spans="1:253" s="11" customFormat="1" ht="13.2" x14ac:dyDescent="0.25">
      <c r="A62" s="11" t="str">
        <f>Lists!B:B</f>
        <v>Multiple crises in Iraq</v>
      </c>
      <c r="B62" s="11" t="str">
        <f>Lists!F:F</f>
        <v>Multiple crises country</v>
      </c>
      <c r="C62" s="11" t="str">
        <f>Lists!C:C</f>
        <v>IRQ001</v>
      </c>
      <c r="D62" s="11" t="str">
        <f>Lists!A:A</f>
        <v>Iraq</v>
      </c>
      <c r="E62" s="11" t="str">
        <f>Lists!D:D</f>
        <v>IRQ</v>
      </c>
      <c r="F62" s="11" t="s">
        <v>6052</v>
      </c>
      <c r="G62" s="240">
        <v>38434000</v>
      </c>
      <c r="H62" s="241" t="s">
        <v>1769</v>
      </c>
      <c r="I62" s="241" t="s">
        <v>1437</v>
      </c>
      <c r="J62" s="241">
        <v>2</v>
      </c>
      <c r="K62" s="241" t="s">
        <v>2291</v>
      </c>
      <c r="L62" s="241" t="s">
        <v>1119</v>
      </c>
      <c r="M62" s="242">
        <v>43950</v>
      </c>
      <c r="N62" s="249" t="s">
        <v>6053</v>
      </c>
      <c r="O62" s="244">
        <v>434120</v>
      </c>
      <c r="P62" s="244" t="s">
        <v>1599</v>
      </c>
      <c r="Q62" s="244" t="s">
        <v>661</v>
      </c>
      <c r="R62" s="244">
        <v>1</v>
      </c>
      <c r="S62" s="244" t="s">
        <v>2292</v>
      </c>
      <c r="T62" s="244" t="s">
        <v>2276</v>
      </c>
      <c r="U62" s="245">
        <v>44103</v>
      </c>
      <c r="V62" s="249" t="s">
        <v>6054</v>
      </c>
      <c r="W62" s="241">
        <v>38434000</v>
      </c>
      <c r="X62" s="241" t="s">
        <v>1769</v>
      </c>
      <c r="Y62" s="241" t="s">
        <v>659</v>
      </c>
      <c r="Z62" s="241">
        <v>3</v>
      </c>
      <c r="AA62" s="241" t="s">
        <v>2293</v>
      </c>
      <c r="AB62" s="241" t="s">
        <v>1119</v>
      </c>
      <c r="AC62" s="242">
        <v>44118</v>
      </c>
      <c r="AD62" s="249" t="s">
        <v>6055</v>
      </c>
      <c r="AE62" s="246">
        <v>6934000</v>
      </c>
      <c r="AF62" s="246" t="s">
        <v>3652</v>
      </c>
      <c r="AG62" s="246" t="s">
        <v>659</v>
      </c>
      <c r="AH62" s="246">
        <v>3</v>
      </c>
      <c r="AI62" s="246" t="s">
        <v>3364</v>
      </c>
      <c r="AJ62" s="246" t="s">
        <v>2550</v>
      </c>
      <c r="AK62" s="247">
        <v>44161</v>
      </c>
      <c r="AL62" s="249" t="s">
        <v>6056</v>
      </c>
      <c r="AM62" s="241">
        <v>6950000</v>
      </c>
      <c r="AN62" s="241" t="s">
        <v>3441</v>
      </c>
      <c r="AO62" s="241" t="s">
        <v>660</v>
      </c>
      <c r="AP62" s="241">
        <v>2</v>
      </c>
      <c r="AQ62" s="241" t="s">
        <v>3162</v>
      </c>
      <c r="AR62" s="241" t="s">
        <v>2551</v>
      </c>
      <c r="AS62" s="242">
        <v>44161</v>
      </c>
      <c r="AT62" s="250" t="s">
        <v>6057</v>
      </c>
      <c r="AU62" s="246" t="s">
        <v>446</v>
      </c>
      <c r="AV62" s="246" t="s">
        <v>446</v>
      </c>
      <c r="AW62" s="246" t="s">
        <v>446</v>
      </c>
      <c r="AX62" s="246" t="s">
        <v>446</v>
      </c>
      <c r="AY62" s="246" t="s">
        <v>2294</v>
      </c>
      <c r="AZ62" s="246" t="s">
        <v>446</v>
      </c>
      <c r="BA62" s="247">
        <v>43950</v>
      </c>
      <c r="BB62" s="249" t="s">
        <v>6058</v>
      </c>
      <c r="BC62" s="241" t="s">
        <v>446</v>
      </c>
      <c r="BD62" s="241" t="s">
        <v>446</v>
      </c>
      <c r="BE62" s="241" t="s">
        <v>446</v>
      </c>
      <c r="BF62" s="241" t="s">
        <v>446</v>
      </c>
      <c r="BG62" s="241" t="s">
        <v>446</v>
      </c>
      <c r="BH62" s="241" t="s">
        <v>446</v>
      </c>
      <c r="BI62" s="242">
        <v>43950</v>
      </c>
      <c r="BJ62" s="250" t="s">
        <v>6059</v>
      </c>
      <c r="BK62" s="250">
        <v>1418</v>
      </c>
      <c r="BL62" s="250" t="s">
        <v>3653</v>
      </c>
      <c r="BM62" s="250" t="s">
        <v>659</v>
      </c>
      <c r="BN62" s="250">
        <v>3</v>
      </c>
      <c r="BO62" s="250" t="s">
        <v>2561</v>
      </c>
      <c r="BP62" s="246" t="s">
        <v>868</v>
      </c>
      <c r="BQ62" s="251">
        <v>44161</v>
      </c>
      <c r="BR62" s="249" t="s">
        <v>6060</v>
      </c>
      <c r="BS62" s="252" t="s">
        <v>446</v>
      </c>
      <c r="BT62" s="252" t="s">
        <v>446</v>
      </c>
      <c r="BU62" s="252" t="s">
        <v>446</v>
      </c>
      <c r="BV62" s="252" t="s">
        <v>446</v>
      </c>
      <c r="BW62" s="252" t="s">
        <v>2295</v>
      </c>
      <c r="BX62" s="252" t="s">
        <v>446</v>
      </c>
      <c r="BY62" s="242">
        <v>43950</v>
      </c>
      <c r="BZ62" s="250" t="s">
        <v>6061</v>
      </c>
      <c r="CA62" s="250" t="s">
        <v>446</v>
      </c>
      <c r="CB62" s="250" t="s">
        <v>446</v>
      </c>
      <c r="CC62" s="250" t="s">
        <v>446</v>
      </c>
      <c r="CD62" s="250" t="s">
        <v>446</v>
      </c>
      <c r="CE62" s="250" t="s">
        <v>2295</v>
      </c>
      <c r="CF62" s="250" t="s">
        <v>446</v>
      </c>
      <c r="CG62" s="251">
        <v>43950</v>
      </c>
      <c r="CH62" s="249" t="s">
        <v>6062</v>
      </c>
      <c r="CI62" s="250" t="e">
        <v>#N/A</v>
      </c>
      <c r="CJ62" s="250" t="e">
        <v>#N/A</v>
      </c>
      <c r="CK62" s="250" t="e">
        <v>#N/A</v>
      </c>
      <c r="CL62" s="250" t="e">
        <v>#N/A</v>
      </c>
      <c r="CM62" s="250" t="e">
        <v>#N/A</v>
      </c>
      <c r="CN62" s="250" t="e">
        <v>#N/A</v>
      </c>
      <c r="CO62" s="253" t="e">
        <v>#N/A</v>
      </c>
      <c r="CP62" s="250" t="s">
        <v>6063</v>
      </c>
      <c r="CQ62" s="252">
        <v>133900</v>
      </c>
      <c r="CR62" s="252" t="s">
        <v>2265</v>
      </c>
      <c r="CS62" s="252" t="s">
        <v>1628</v>
      </c>
      <c r="CT62" s="252">
        <v>3</v>
      </c>
      <c r="CU62" s="252" t="s">
        <v>2296</v>
      </c>
      <c r="CV62" s="252" t="s">
        <v>1120</v>
      </c>
      <c r="CW62" s="242">
        <v>43950</v>
      </c>
      <c r="CX62" s="250" t="s">
        <v>6064</v>
      </c>
      <c r="CY62" s="246">
        <v>4288000</v>
      </c>
      <c r="CZ62" s="246" t="s">
        <v>3654</v>
      </c>
      <c r="DA62" s="246" t="s">
        <v>660</v>
      </c>
      <c r="DB62" s="246">
        <v>2</v>
      </c>
      <c r="DC62" s="246" t="s">
        <v>2297</v>
      </c>
      <c r="DD62" s="246" t="s">
        <v>3163</v>
      </c>
      <c r="DE62" s="248">
        <v>44161</v>
      </c>
      <c r="DF62" s="249" t="s">
        <v>6065</v>
      </c>
      <c r="DG62" s="241">
        <v>31500000</v>
      </c>
      <c r="DH62" s="252" t="s">
        <v>3654</v>
      </c>
      <c r="DI62" s="252" t="s">
        <v>660</v>
      </c>
      <c r="DJ62" s="252">
        <v>2</v>
      </c>
      <c r="DK62" s="252" t="s">
        <v>2297</v>
      </c>
      <c r="DL62" s="252" t="s">
        <v>3163</v>
      </c>
      <c r="DM62" s="242">
        <v>44161</v>
      </c>
      <c r="DN62" s="250" t="s">
        <v>6066</v>
      </c>
      <c r="DO62" s="246">
        <v>2646000</v>
      </c>
      <c r="DP62" s="250" t="s">
        <v>3654</v>
      </c>
      <c r="DQ62" s="250" t="s">
        <v>660</v>
      </c>
      <c r="DR62" s="250">
        <v>2</v>
      </c>
      <c r="DS62" s="250" t="s">
        <v>2297</v>
      </c>
      <c r="DT62" s="250" t="s">
        <v>3163</v>
      </c>
      <c r="DU62" s="251">
        <v>44161</v>
      </c>
      <c r="DV62" s="249" t="s">
        <v>6067</v>
      </c>
      <c r="DW62" s="241">
        <v>2400000</v>
      </c>
      <c r="DX62" s="252" t="s">
        <v>3654</v>
      </c>
      <c r="DY62" s="252" t="s">
        <v>660</v>
      </c>
      <c r="DZ62" s="252">
        <v>2</v>
      </c>
      <c r="EA62" s="252" t="s">
        <v>2297</v>
      </c>
      <c r="EB62" s="252" t="s">
        <v>3163</v>
      </c>
      <c r="EC62" s="242">
        <v>44161</v>
      </c>
      <c r="ED62" s="250" t="s">
        <v>6068</v>
      </c>
      <c r="EE62" s="246">
        <v>1888000</v>
      </c>
      <c r="EF62" s="250" t="s">
        <v>3654</v>
      </c>
      <c r="EG62" s="250" t="s">
        <v>660</v>
      </c>
      <c r="EH62" s="250">
        <v>2</v>
      </c>
      <c r="EI62" s="250" t="s">
        <v>2297</v>
      </c>
      <c r="EJ62" s="250" t="s">
        <v>3163</v>
      </c>
      <c r="EK62" s="251">
        <v>44161</v>
      </c>
      <c r="EL62" s="249" t="s">
        <v>6069</v>
      </c>
      <c r="EM62" s="241">
        <v>0</v>
      </c>
      <c r="EN62" s="252" t="s">
        <v>3442</v>
      </c>
      <c r="EO62" s="252" t="s">
        <v>660</v>
      </c>
      <c r="EP62" s="252">
        <v>2</v>
      </c>
      <c r="EQ62" s="252" t="s">
        <v>2297</v>
      </c>
      <c r="ER62" s="252" t="s">
        <v>3163</v>
      </c>
      <c r="ES62" s="242">
        <v>44130</v>
      </c>
      <c r="ET62" s="250" t="s">
        <v>6070</v>
      </c>
      <c r="EU62" s="250">
        <v>1418</v>
      </c>
      <c r="EV62" s="250" t="s">
        <v>3653</v>
      </c>
      <c r="EW62" s="250" t="s">
        <v>659</v>
      </c>
      <c r="EX62" s="250">
        <v>3</v>
      </c>
      <c r="EY62" s="250" t="s">
        <v>2561</v>
      </c>
      <c r="EZ62" s="250" t="s">
        <v>868</v>
      </c>
      <c r="FA62" s="251">
        <v>44161</v>
      </c>
      <c r="FB62" s="249" t="s">
        <v>6071</v>
      </c>
      <c r="FC62" s="252">
        <v>5</v>
      </c>
      <c r="FD62" s="252" t="s">
        <v>1300</v>
      </c>
      <c r="FE62" s="252" t="s">
        <v>1595</v>
      </c>
      <c r="FF62" s="252">
        <v>1</v>
      </c>
      <c r="FG62" s="252" t="s">
        <v>1920</v>
      </c>
      <c r="FH62" s="252" t="s">
        <v>1916</v>
      </c>
      <c r="FI62" s="242">
        <v>43950</v>
      </c>
      <c r="FJ62" s="249" t="s">
        <v>6072</v>
      </c>
      <c r="FK62" s="250">
        <v>1500000</v>
      </c>
      <c r="FL62" s="250" t="s">
        <v>2543</v>
      </c>
      <c r="FM62" s="250" t="s">
        <v>659</v>
      </c>
      <c r="FN62" s="250">
        <v>3</v>
      </c>
      <c r="FO62" s="250" t="s">
        <v>2562</v>
      </c>
      <c r="FP62" s="246" t="s">
        <v>2552</v>
      </c>
      <c r="FQ62" s="247">
        <v>44015</v>
      </c>
      <c r="FR62" s="249" t="s">
        <v>6073</v>
      </c>
      <c r="FS62" s="252">
        <v>300000</v>
      </c>
      <c r="FT62" s="252" t="s">
        <v>2543</v>
      </c>
      <c r="FU62" s="252" t="s">
        <v>659</v>
      </c>
      <c r="FV62" s="252">
        <v>3</v>
      </c>
      <c r="FW62" s="252" t="s">
        <v>2563</v>
      </c>
      <c r="FX62" s="252" t="s">
        <v>2552</v>
      </c>
      <c r="FY62" s="242">
        <v>44015</v>
      </c>
      <c r="FZ62" s="250" t="s">
        <v>6074</v>
      </c>
      <c r="GA62" s="250">
        <v>1</v>
      </c>
      <c r="GB62" s="250" t="s">
        <v>3625</v>
      </c>
      <c r="GC62" s="250" t="s">
        <v>660</v>
      </c>
      <c r="GD62" s="250">
        <v>2</v>
      </c>
      <c r="GE62" s="250" t="s">
        <v>3085</v>
      </c>
      <c r="GF62" s="250" t="s">
        <v>2075</v>
      </c>
      <c r="GG62" s="251">
        <v>44162</v>
      </c>
      <c r="GH62" s="249" t="s">
        <v>6075</v>
      </c>
      <c r="GI62" s="252">
        <v>2</v>
      </c>
      <c r="GJ62" s="252" t="s">
        <v>3625</v>
      </c>
      <c r="GK62" s="252" t="s">
        <v>660</v>
      </c>
      <c r="GL62" s="252">
        <v>2</v>
      </c>
      <c r="GM62" s="252" t="s">
        <v>3085</v>
      </c>
      <c r="GN62" s="252" t="s">
        <v>2075</v>
      </c>
      <c r="GO62" s="242">
        <v>44162</v>
      </c>
      <c r="GP62" s="250" t="s">
        <v>6076</v>
      </c>
      <c r="GQ62" s="250">
        <v>2</v>
      </c>
      <c r="GR62" s="250" t="s">
        <v>3625</v>
      </c>
      <c r="GS62" s="250" t="s">
        <v>660</v>
      </c>
      <c r="GT62" s="250">
        <v>2</v>
      </c>
      <c r="GU62" s="250" t="s">
        <v>3085</v>
      </c>
      <c r="GV62" s="250" t="s">
        <v>2075</v>
      </c>
      <c r="GW62" s="251">
        <v>44162</v>
      </c>
      <c r="GX62" s="249" t="s">
        <v>6077</v>
      </c>
      <c r="GY62" s="252">
        <v>0</v>
      </c>
      <c r="GZ62" s="252" t="s">
        <v>3625</v>
      </c>
      <c r="HA62" s="252" t="s">
        <v>660</v>
      </c>
      <c r="HB62" s="252">
        <v>2</v>
      </c>
      <c r="HC62" s="252" t="s">
        <v>3085</v>
      </c>
      <c r="HD62" s="252" t="s">
        <v>2075</v>
      </c>
      <c r="HE62" s="242">
        <v>44162</v>
      </c>
      <c r="HF62" s="250" t="s">
        <v>6078</v>
      </c>
      <c r="HG62" s="250">
        <v>2</v>
      </c>
      <c r="HH62" s="250" t="s">
        <v>3625</v>
      </c>
      <c r="HI62" s="250" t="s">
        <v>660</v>
      </c>
      <c r="HJ62" s="250">
        <v>2</v>
      </c>
      <c r="HK62" s="250" t="s">
        <v>3085</v>
      </c>
      <c r="HL62" s="250" t="s">
        <v>2075</v>
      </c>
      <c r="HM62" s="251">
        <v>44162</v>
      </c>
      <c r="HN62" s="249" t="s">
        <v>6079</v>
      </c>
      <c r="HO62" s="252">
        <v>3</v>
      </c>
      <c r="HP62" s="252" t="s">
        <v>3625</v>
      </c>
      <c r="HQ62" s="252" t="s">
        <v>660</v>
      </c>
      <c r="HR62" s="252">
        <v>2</v>
      </c>
      <c r="HS62" s="252" t="s">
        <v>3085</v>
      </c>
      <c r="HT62" s="252" t="s">
        <v>2075</v>
      </c>
      <c r="HU62" s="242">
        <v>44162</v>
      </c>
      <c r="HV62" s="250" t="s">
        <v>6080</v>
      </c>
      <c r="HW62" s="250">
        <v>0</v>
      </c>
      <c r="HX62" s="250" t="s">
        <v>3625</v>
      </c>
      <c r="HY62" s="250" t="s">
        <v>660</v>
      </c>
      <c r="HZ62" s="250">
        <v>2</v>
      </c>
      <c r="IA62" s="250" t="s">
        <v>3085</v>
      </c>
      <c r="IB62" s="250" t="s">
        <v>2075</v>
      </c>
      <c r="IC62" s="251">
        <v>44162</v>
      </c>
      <c r="ID62" s="249" t="s">
        <v>6081</v>
      </c>
      <c r="IE62" s="252">
        <v>3</v>
      </c>
      <c r="IF62" s="252" t="s">
        <v>3625</v>
      </c>
      <c r="IG62" s="252" t="s">
        <v>660</v>
      </c>
      <c r="IH62" s="252">
        <v>2</v>
      </c>
      <c r="II62" s="252" t="s">
        <v>3085</v>
      </c>
      <c r="IJ62" s="252" t="s">
        <v>2075</v>
      </c>
      <c r="IK62" s="242">
        <v>44162</v>
      </c>
      <c r="IL62" s="250" t="s">
        <v>6082</v>
      </c>
      <c r="IM62" s="250">
        <v>2</v>
      </c>
      <c r="IN62" s="250" t="s">
        <v>3625</v>
      </c>
      <c r="IO62" s="250" t="s">
        <v>660</v>
      </c>
      <c r="IP62" s="250">
        <v>2</v>
      </c>
      <c r="IQ62" s="250" t="s">
        <v>3085</v>
      </c>
      <c r="IR62" s="250" t="s">
        <v>2075</v>
      </c>
      <c r="IS62" s="251">
        <v>44162</v>
      </c>
    </row>
    <row r="63" spans="1:253" s="11" customFormat="1" ht="13.2" x14ac:dyDescent="0.25">
      <c r="A63" s="11" t="str">
        <f>Lists!B:B</f>
        <v>Conflict  in Iraq</v>
      </c>
      <c r="B63" s="11" t="str">
        <f>Lists!F:F</f>
        <v>Conflict</v>
      </c>
      <c r="C63" s="11" t="str">
        <f>Lists!C:C</f>
        <v>IRQ002</v>
      </c>
      <c r="D63" s="11" t="str">
        <f>Lists!A:A</f>
        <v>Iraq</v>
      </c>
      <c r="E63" s="11" t="str">
        <f>Lists!D:D</f>
        <v>IRQ</v>
      </c>
      <c r="F63" s="11" t="s">
        <v>6083</v>
      </c>
      <c r="G63" s="240">
        <v>38434000</v>
      </c>
      <c r="H63" s="241" t="s">
        <v>1769</v>
      </c>
      <c r="I63" s="241" t="s">
        <v>660</v>
      </c>
      <c r="J63" s="241">
        <v>2</v>
      </c>
      <c r="K63" s="241" t="s">
        <v>1770</v>
      </c>
      <c r="L63" s="241" t="s">
        <v>1119</v>
      </c>
      <c r="M63" s="242">
        <v>43798</v>
      </c>
      <c r="N63" s="249" t="s">
        <v>6084</v>
      </c>
      <c r="O63" s="244">
        <v>434120</v>
      </c>
      <c r="P63" s="244" t="s">
        <v>1599</v>
      </c>
      <c r="Q63" s="244" t="s">
        <v>661</v>
      </c>
      <c r="R63" s="244">
        <v>1</v>
      </c>
      <c r="S63" s="244" t="s">
        <v>2298</v>
      </c>
      <c r="T63" s="244" t="s">
        <v>2276</v>
      </c>
      <c r="U63" s="245">
        <v>44103</v>
      </c>
      <c r="V63" s="249" t="s">
        <v>6085</v>
      </c>
      <c r="W63" s="241">
        <v>11000000</v>
      </c>
      <c r="X63" s="241" t="s">
        <v>2266</v>
      </c>
      <c r="Y63" s="241" t="s">
        <v>660</v>
      </c>
      <c r="Z63" s="241">
        <v>2</v>
      </c>
      <c r="AA63" s="241" t="s">
        <v>2299</v>
      </c>
      <c r="AB63" s="241" t="s">
        <v>1293</v>
      </c>
      <c r="AC63" s="242">
        <v>44119</v>
      </c>
      <c r="AD63" s="249" t="s">
        <v>6086</v>
      </c>
      <c r="AE63" s="246">
        <v>6691000</v>
      </c>
      <c r="AF63" s="246" t="s">
        <v>1300</v>
      </c>
      <c r="AG63" s="246" t="s">
        <v>659</v>
      </c>
      <c r="AH63" s="246">
        <v>3</v>
      </c>
      <c r="AI63" s="246" t="s">
        <v>3348</v>
      </c>
      <c r="AJ63" s="246" t="s">
        <v>1916</v>
      </c>
      <c r="AK63" s="247">
        <v>44130</v>
      </c>
      <c r="AL63" s="249" t="s">
        <v>6087</v>
      </c>
      <c r="AM63" s="241">
        <v>6708000</v>
      </c>
      <c r="AN63" s="241" t="s">
        <v>3443</v>
      </c>
      <c r="AO63" s="241" t="s">
        <v>660</v>
      </c>
      <c r="AP63" s="241">
        <v>2</v>
      </c>
      <c r="AQ63" s="241" t="s">
        <v>2564</v>
      </c>
      <c r="AR63" s="241" t="s">
        <v>2553</v>
      </c>
      <c r="AS63" s="242">
        <v>44161</v>
      </c>
      <c r="AT63" s="250" t="s">
        <v>6088</v>
      </c>
      <c r="AU63" s="246" t="s">
        <v>446</v>
      </c>
      <c r="AV63" s="246" t="s">
        <v>446</v>
      </c>
      <c r="AW63" s="246" t="s">
        <v>660</v>
      </c>
      <c r="AX63" s="246">
        <v>2</v>
      </c>
      <c r="AY63" s="246" t="s">
        <v>1214</v>
      </c>
      <c r="AZ63" s="246" t="s">
        <v>446</v>
      </c>
      <c r="BA63" s="247">
        <v>43524</v>
      </c>
      <c r="BB63" s="249" t="s">
        <v>6089</v>
      </c>
      <c r="BC63" s="241" t="s">
        <v>446</v>
      </c>
      <c r="BD63" s="241">
        <v>0</v>
      </c>
      <c r="BE63" s="241" t="s">
        <v>660</v>
      </c>
      <c r="BF63" s="241">
        <v>2</v>
      </c>
      <c r="BG63" s="241">
        <v>0</v>
      </c>
      <c r="BH63" s="241">
        <v>0</v>
      </c>
      <c r="BI63" s="242">
        <v>43511</v>
      </c>
      <c r="BJ63" s="250" t="s">
        <v>6090</v>
      </c>
      <c r="BK63" s="250">
        <v>1418</v>
      </c>
      <c r="BL63" s="250" t="s">
        <v>3653</v>
      </c>
      <c r="BM63" s="250" t="s">
        <v>659</v>
      </c>
      <c r="BN63" s="250">
        <v>3</v>
      </c>
      <c r="BO63" s="250" t="s">
        <v>2565</v>
      </c>
      <c r="BP63" s="246" t="s">
        <v>868</v>
      </c>
      <c r="BQ63" s="251">
        <v>44161</v>
      </c>
      <c r="BR63" s="249" t="s">
        <v>6091</v>
      </c>
      <c r="BS63" s="252" t="s">
        <v>446</v>
      </c>
      <c r="BT63" s="252">
        <v>0</v>
      </c>
      <c r="BU63" s="252" t="s">
        <v>660</v>
      </c>
      <c r="BV63" s="252">
        <v>2</v>
      </c>
      <c r="BW63" s="252">
        <v>0</v>
      </c>
      <c r="BX63" s="252">
        <v>0</v>
      </c>
      <c r="BY63" s="242">
        <v>43511</v>
      </c>
      <c r="BZ63" s="250" t="s">
        <v>6092</v>
      </c>
      <c r="CA63" s="250" t="s">
        <v>446</v>
      </c>
      <c r="CB63" s="250" t="s">
        <v>446</v>
      </c>
      <c r="CC63" s="250" t="s">
        <v>446</v>
      </c>
      <c r="CD63" s="250" t="s">
        <v>446</v>
      </c>
      <c r="CE63" s="250" t="s">
        <v>446</v>
      </c>
      <c r="CF63" s="250" t="s">
        <v>446</v>
      </c>
      <c r="CG63" s="251">
        <v>43511</v>
      </c>
      <c r="CH63" s="249" t="s">
        <v>6093</v>
      </c>
      <c r="CI63" s="250" t="e">
        <v>#N/A</v>
      </c>
      <c r="CJ63" s="250" t="e">
        <v>#N/A</v>
      </c>
      <c r="CK63" s="250" t="e">
        <v>#N/A</v>
      </c>
      <c r="CL63" s="250" t="e">
        <v>#N/A</v>
      </c>
      <c r="CM63" s="250" t="e">
        <v>#N/A</v>
      </c>
      <c r="CN63" s="250" t="e">
        <v>#N/A</v>
      </c>
      <c r="CO63" s="253" t="e">
        <v>#N/A</v>
      </c>
      <c r="CP63" s="250" t="s">
        <v>6094</v>
      </c>
      <c r="CQ63" s="252">
        <v>133900</v>
      </c>
      <c r="CR63" s="252" t="s">
        <v>2267</v>
      </c>
      <c r="CS63" s="252" t="s">
        <v>659</v>
      </c>
      <c r="CT63" s="252">
        <v>3</v>
      </c>
      <c r="CU63" s="252" t="s">
        <v>2296</v>
      </c>
      <c r="CV63" s="252" t="s">
        <v>2277</v>
      </c>
      <c r="CW63" s="242">
        <v>43950</v>
      </c>
      <c r="CX63" s="250" t="s">
        <v>6095</v>
      </c>
      <c r="CY63" s="246">
        <v>4046000</v>
      </c>
      <c r="CZ63" s="246" t="s">
        <v>1300</v>
      </c>
      <c r="DA63" s="246" t="s">
        <v>660</v>
      </c>
      <c r="DB63" s="246">
        <v>2</v>
      </c>
      <c r="DC63" s="246" t="s">
        <v>2300</v>
      </c>
      <c r="DD63" s="246" t="s">
        <v>1916</v>
      </c>
      <c r="DE63" s="248">
        <v>43950</v>
      </c>
      <c r="DF63" s="249" t="s">
        <v>6096</v>
      </c>
      <c r="DG63" s="241">
        <v>4309000</v>
      </c>
      <c r="DH63" s="252" t="s">
        <v>1300</v>
      </c>
      <c r="DI63" s="252" t="s">
        <v>660</v>
      </c>
      <c r="DJ63" s="252">
        <v>2</v>
      </c>
      <c r="DK63" s="252" t="s">
        <v>2300</v>
      </c>
      <c r="DL63" s="252" t="s">
        <v>1916</v>
      </c>
      <c r="DM63" s="242">
        <v>44119</v>
      </c>
      <c r="DN63" s="250" t="s">
        <v>6097</v>
      </c>
      <c r="DO63" s="246">
        <v>2646000</v>
      </c>
      <c r="DP63" s="250" t="s">
        <v>1300</v>
      </c>
      <c r="DQ63" s="250" t="s">
        <v>660</v>
      </c>
      <c r="DR63" s="250">
        <v>2</v>
      </c>
      <c r="DS63" s="250" t="s">
        <v>2300</v>
      </c>
      <c r="DT63" s="250" t="s">
        <v>1916</v>
      </c>
      <c r="DU63" s="251">
        <v>44119</v>
      </c>
      <c r="DV63" s="249" t="s">
        <v>6098</v>
      </c>
      <c r="DW63" s="241">
        <v>2271000</v>
      </c>
      <c r="DX63" s="252" t="s">
        <v>1300</v>
      </c>
      <c r="DY63" s="252" t="s">
        <v>660</v>
      </c>
      <c r="DZ63" s="252">
        <v>2</v>
      </c>
      <c r="EA63" s="252" t="s">
        <v>2300</v>
      </c>
      <c r="EB63" s="252" t="s">
        <v>1916</v>
      </c>
      <c r="EC63" s="242">
        <v>43950</v>
      </c>
      <c r="ED63" s="250" t="s">
        <v>6099</v>
      </c>
      <c r="EE63" s="246">
        <v>1775000</v>
      </c>
      <c r="EF63" s="250" t="s">
        <v>1300</v>
      </c>
      <c r="EG63" s="250" t="s">
        <v>660</v>
      </c>
      <c r="EH63" s="250">
        <v>2</v>
      </c>
      <c r="EI63" s="250" t="s">
        <v>2300</v>
      </c>
      <c r="EJ63" s="250" t="s">
        <v>1916</v>
      </c>
      <c r="EK63" s="251">
        <v>43950</v>
      </c>
      <c r="EL63" s="249" t="s">
        <v>6100</v>
      </c>
      <c r="EM63" s="241">
        <v>0</v>
      </c>
      <c r="EN63" s="252" t="s">
        <v>3654</v>
      </c>
      <c r="EO63" s="252" t="s">
        <v>660</v>
      </c>
      <c r="EP63" s="252">
        <v>2</v>
      </c>
      <c r="EQ63" s="252" t="s">
        <v>2297</v>
      </c>
      <c r="ER63" s="252" t="s">
        <v>3163</v>
      </c>
      <c r="ES63" s="242">
        <v>44161</v>
      </c>
      <c r="ET63" s="250" t="s">
        <v>6101</v>
      </c>
      <c r="EU63" s="250">
        <v>1438</v>
      </c>
      <c r="EV63" s="250" t="s">
        <v>3440</v>
      </c>
      <c r="EW63" s="250" t="s">
        <v>659</v>
      </c>
      <c r="EX63" s="250">
        <v>3</v>
      </c>
      <c r="EY63" s="250" t="s">
        <v>2561</v>
      </c>
      <c r="EZ63" s="250" t="s">
        <v>868</v>
      </c>
      <c r="FA63" s="251">
        <v>44130</v>
      </c>
      <c r="FB63" s="249" t="s">
        <v>6102</v>
      </c>
      <c r="FC63" s="252">
        <v>5</v>
      </c>
      <c r="FD63" s="252" t="s">
        <v>1300</v>
      </c>
      <c r="FE63" s="252" t="s">
        <v>661</v>
      </c>
      <c r="FF63" s="252">
        <v>1</v>
      </c>
      <c r="FG63" s="252" t="s">
        <v>1921</v>
      </c>
      <c r="FH63" s="252" t="s">
        <v>1916</v>
      </c>
      <c r="FI63" s="242">
        <v>43867</v>
      </c>
      <c r="FJ63" s="249" t="s">
        <v>6103</v>
      </c>
      <c r="FK63" s="250">
        <v>1500000</v>
      </c>
      <c r="FL63" s="250" t="s">
        <v>2543</v>
      </c>
      <c r="FM63" s="250" t="s">
        <v>659</v>
      </c>
      <c r="FN63" s="250">
        <v>3</v>
      </c>
      <c r="FO63" s="250" t="s">
        <v>2566</v>
      </c>
      <c r="FP63" s="246" t="s">
        <v>2552</v>
      </c>
      <c r="FQ63" s="247">
        <v>44015</v>
      </c>
      <c r="FR63" s="249" t="s">
        <v>6104</v>
      </c>
      <c r="FS63" s="252">
        <v>300000</v>
      </c>
      <c r="FT63" s="252" t="s">
        <v>2543</v>
      </c>
      <c r="FU63" s="252" t="s">
        <v>659</v>
      </c>
      <c r="FV63" s="252">
        <v>3</v>
      </c>
      <c r="FW63" s="252" t="s">
        <v>2567</v>
      </c>
      <c r="FX63" s="252" t="s">
        <v>2552</v>
      </c>
      <c r="FY63" s="242">
        <v>44015</v>
      </c>
      <c r="FZ63" s="250" t="s">
        <v>6105</v>
      </c>
      <c r="GA63" s="250">
        <v>1</v>
      </c>
      <c r="GB63" s="250" t="s">
        <v>3625</v>
      </c>
      <c r="GC63" s="250" t="s">
        <v>660</v>
      </c>
      <c r="GD63" s="250">
        <v>2</v>
      </c>
      <c r="GE63" s="250" t="s">
        <v>3085</v>
      </c>
      <c r="GF63" s="250" t="s">
        <v>2075</v>
      </c>
      <c r="GG63" s="251">
        <v>44162</v>
      </c>
      <c r="GH63" s="249" t="s">
        <v>6106</v>
      </c>
      <c r="GI63" s="252">
        <v>2</v>
      </c>
      <c r="GJ63" s="252" t="s">
        <v>3625</v>
      </c>
      <c r="GK63" s="252" t="s">
        <v>660</v>
      </c>
      <c r="GL63" s="252">
        <v>2</v>
      </c>
      <c r="GM63" s="252" t="s">
        <v>3085</v>
      </c>
      <c r="GN63" s="252" t="s">
        <v>2075</v>
      </c>
      <c r="GO63" s="242">
        <v>44162</v>
      </c>
      <c r="GP63" s="250" t="s">
        <v>6107</v>
      </c>
      <c r="GQ63" s="250">
        <v>2</v>
      </c>
      <c r="GR63" s="250" t="s">
        <v>3625</v>
      </c>
      <c r="GS63" s="250" t="s">
        <v>660</v>
      </c>
      <c r="GT63" s="250">
        <v>2</v>
      </c>
      <c r="GU63" s="250" t="s">
        <v>3085</v>
      </c>
      <c r="GV63" s="250" t="s">
        <v>2075</v>
      </c>
      <c r="GW63" s="251">
        <v>44162</v>
      </c>
      <c r="GX63" s="249" t="s">
        <v>6108</v>
      </c>
      <c r="GY63" s="252">
        <v>0</v>
      </c>
      <c r="GZ63" s="252" t="s">
        <v>3625</v>
      </c>
      <c r="HA63" s="252" t="s">
        <v>660</v>
      </c>
      <c r="HB63" s="252">
        <v>2</v>
      </c>
      <c r="HC63" s="252" t="s">
        <v>3085</v>
      </c>
      <c r="HD63" s="252" t="s">
        <v>2075</v>
      </c>
      <c r="HE63" s="242">
        <v>44162</v>
      </c>
      <c r="HF63" s="250" t="s">
        <v>6109</v>
      </c>
      <c r="HG63" s="250">
        <v>2</v>
      </c>
      <c r="HH63" s="250" t="s">
        <v>3625</v>
      </c>
      <c r="HI63" s="250" t="s">
        <v>660</v>
      </c>
      <c r="HJ63" s="250">
        <v>2</v>
      </c>
      <c r="HK63" s="250" t="s">
        <v>3085</v>
      </c>
      <c r="HL63" s="250" t="s">
        <v>2075</v>
      </c>
      <c r="HM63" s="251">
        <v>44162</v>
      </c>
      <c r="HN63" s="249" t="s">
        <v>6110</v>
      </c>
      <c r="HO63" s="252">
        <v>3</v>
      </c>
      <c r="HP63" s="252" t="s">
        <v>3625</v>
      </c>
      <c r="HQ63" s="252" t="s">
        <v>660</v>
      </c>
      <c r="HR63" s="252">
        <v>2</v>
      </c>
      <c r="HS63" s="252" t="s">
        <v>3085</v>
      </c>
      <c r="HT63" s="252" t="s">
        <v>2075</v>
      </c>
      <c r="HU63" s="242">
        <v>44162</v>
      </c>
      <c r="HV63" s="250" t="s">
        <v>6111</v>
      </c>
      <c r="HW63" s="250">
        <v>0</v>
      </c>
      <c r="HX63" s="250" t="s">
        <v>3625</v>
      </c>
      <c r="HY63" s="250" t="s">
        <v>660</v>
      </c>
      <c r="HZ63" s="250">
        <v>2</v>
      </c>
      <c r="IA63" s="250" t="s">
        <v>3085</v>
      </c>
      <c r="IB63" s="250" t="s">
        <v>2075</v>
      </c>
      <c r="IC63" s="251">
        <v>44162</v>
      </c>
      <c r="ID63" s="249" t="s">
        <v>6112</v>
      </c>
      <c r="IE63" s="252">
        <v>3</v>
      </c>
      <c r="IF63" s="252" t="s">
        <v>3625</v>
      </c>
      <c r="IG63" s="252" t="s">
        <v>660</v>
      </c>
      <c r="IH63" s="252">
        <v>2</v>
      </c>
      <c r="II63" s="252" t="s">
        <v>3085</v>
      </c>
      <c r="IJ63" s="252" t="s">
        <v>2075</v>
      </c>
      <c r="IK63" s="242">
        <v>44162</v>
      </c>
      <c r="IL63" s="250" t="s">
        <v>6113</v>
      </c>
      <c r="IM63" s="250">
        <v>2</v>
      </c>
      <c r="IN63" s="250" t="s">
        <v>3625</v>
      </c>
      <c r="IO63" s="250" t="s">
        <v>660</v>
      </c>
      <c r="IP63" s="250">
        <v>2</v>
      </c>
      <c r="IQ63" s="250" t="s">
        <v>3085</v>
      </c>
      <c r="IR63" s="250" t="s">
        <v>2075</v>
      </c>
      <c r="IS63" s="251">
        <v>44162</v>
      </c>
    </row>
    <row r="64" spans="1:253" s="256" customFormat="1" ht="13.2" x14ac:dyDescent="0.25">
      <c r="A64" s="256" t="str">
        <f>Lists!B:B</f>
        <v>Syrian and Palestinian refugees in iraq</v>
      </c>
      <c r="B64" s="256" t="str">
        <f>Lists!F:F</f>
        <v>International displacement</v>
      </c>
      <c r="C64" s="256" t="str">
        <f>Lists!C:C</f>
        <v>IRQ003</v>
      </c>
      <c r="D64" s="256" t="str">
        <f>Lists!A:A</f>
        <v>Iraq</v>
      </c>
      <c r="E64" s="256" t="str">
        <f>Lists!D:D</f>
        <v>IRQ</v>
      </c>
      <c r="F64" s="256" t="s">
        <v>6114</v>
      </c>
      <c r="G64" s="257">
        <v>38434000</v>
      </c>
      <c r="H64" s="258" t="s">
        <v>1769</v>
      </c>
      <c r="I64" s="258" t="s">
        <v>660</v>
      </c>
      <c r="J64" s="258">
        <v>2</v>
      </c>
      <c r="K64" s="258" t="s">
        <v>1770</v>
      </c>
      <c r="L64" s="258" t="s">
        <v>1119</v>
      </c>
      <c r="M64" s="259">
        <v>43798</v>
      </c>
      <c r="N64" s="260" t="s">
        <v>6115</v>
      </c>
      <c r="O64" s="258">
        <v>40000</v>
      </c>
      <c r="P64" s="258" t="s">
        <v>2268</v>
      </c>
      <c r="Q64" s="258" t="s">
        <v>1437</v>
      </c>
      <c r="R64" s="258">
        <v>2</v>
      </c>
      <c r="S64" s="258" t="s">
        <v>2301</v>
      </c>
      <c r="T64" s="258" t="s">
        <v>2278</v>
      </c>
      <c r="U64" s="259">
        <v>43950</v>
      </c>
      <c r="V64" s="260" t="s">
        <v>6116</v>
      </c>
      <c r="W64" s="258">
        <v>5134000</v>
      </c>
      <c r="X64" s="258" t="s">
        <v>3655</v>
      </c>
      <c r="Y64" s="258" t="s">
        <v>660</v>
      </c>
      <c r="Z64" s="258">
        <v>2</v>
      </c>
      <c r="AA64" s="258" t="s">
        <v>2568</v>
      </c>
      <c r="AB64" s="258" t="s">
        <v>3164</v>
      </c>
      <c r="AC64" s="259">
        <v>44161</v>
      </c>
      <c r="AD64" s="260" t="s">
        <v>6117</v>
      </c>
      <c r="AE64" s="258">
        <v>450000</v>
      </c>
      <c r="AF64" s="258" t="s">
        <v>3656</v>
      </c>
      <c r="AG64" s="258" t="s">
        <v>660</v>
      </c>
      <c r="AH64" s="258">
        <v>2</v>
      </c>
      <c r="AI64" s="258" t="s">
        <v>3453</v>
      </c>
      <c r="AJ64" s="258" t="s">
        <v>3165</v>
      </c>
      <c r="AK64" s="259">
        <v>44161</v>
      </c>
      <c r="AL64" s="260" t="s">
        <v>6118</v>
      </c>
      <c r="AM64" s="258">
        <v>242000</v>
      </c>
      <c r="AN64" s="258" t="s">
        <v>3609</v>
      </c>
      <c r="AO64" s="258" t="s">
        <v>660</v>
      </c>
      <c r="AP64" s="258">
        <v>2</v>
      </c>
      <c r="AQ64" s="258" t="s">
        <v>2302</v>
      </c>
      <c r="AR64" s="258" t="s">
        <v>1294</v>
      </c>
      <c r="AS64" s="259">
        <v>44161</v>
      </c>
      <c r="AT64" s="261" t="s">
        <v>6119</v>
      </c>
      <c r="AU64" s="258" t="s">
        <v>446</v>
      </c>
      <c r="AV64" s="258">
        <v>0</v>
      </c>
      <c r="AW64" s="258" t="s">
        <v>660</v>
      </c>
      <c r="AX64" s="258">
        <v>2</v>
      </c>
      <c r="AY64" s="258">
        <v>0</v>
      </c>
      <c r="AZ64" s="258">
        <v>0</v>
      </c>
      <c r="BA64" s="259">
        <v>43511</v>
      </c>
      <c r="BB64" s="260" t="s">
        <v>6120</v>
      </c>
      <c r="BC64" s="258" t="s">
        <v>446</v>
      </c>
      <c r="BD64" s="258">
        <v>0</v>
      </c>
      <c r="BE64" s="258" t="s">
        <v>660</v>
      </c>
      <c r="BF64" s="258">
        <v>2</v>
      </c>
      <c r="BG64" s="258">
        <v>0</v>
      </c>
      <c r="BH64" s="258">
        <v>0</v>
      </c>
      <c r="BI64" s="259">
        <v>43511</v>
      </c>
      <c r="BJ64" s="261" t="s">
        <v>6121</v>
      </c>
      <c r="BK64" s="261">
        <v>0</v>
      </c>
      <c r="BL64" s="261" t="s">
        <v>3653</v>
      </c>
      <c r="BM64" s="261" t="s">
        <v>659</v>
      </c>
      <c r="BN64" s="261">
        <v>3</v>
      </c>
      <c r="BO64" s="261" t="s">
        <v>2569</v>
      </c>
      <c r="BP64" s="258" t="s">
        <v>868</v>
      </c>
      <c r="BQ64" s="262">
        <v>44161</v>
      </c>
      <c r="BR64" s="260" t="s">
        <v>6122</v>
      </c>
      <c r="BS64" s="261" t="s">
        <v>446</v>
      </c>
      <c r="BT64" s="261">
        <v>0</v>
      </c>
      <c r="BU64" s="261" t="s">
        <v>660</v>
      </c>
      <c r="BV64" s="261">
        <v>2</v>
      </c>
      <c r="BW64" s="261" t="s">
        <v>1121</v>
      </c>
      <c r="BX64" s="261">
        <v>0</v>
      </c>
      <c r="BY64" s="259">
        <v>43511</v>
      </c>
      <c r="BZ64" s="261" t="s">
        <v>6123</v>
      </c>
      <c r="CA64" s="261">
        <v>0</v>
      </c>
      <c r="CB64" s="261" t="s">
        <v>446</v>
      </c>
      <c r="CC64" s="261" t="s">
        <v>660</v>
      </c>
      <c r="CD64" s="261">
        <v>2</v>
      </c>
      <c r="CE64" s="261" t="s">
        <v>446</v>
      </c>
      <c r="CF64" s="261" t="s">
        <v>446</v>
      </c>
      <c r="CG64" s="262">
        <v>43511</v>
      </c>
      <c r="CH64" s="260" t="s">
        <v>6124</v>
      </c>
      <c r="CI64" s="261" t="e">
        <v>#N/A</v>
      </c>
      <c r="CJ64" s="261" t="e">
        <v>#N/A</v>
      </c>
      <c r="CK64" s="261" t="e">
        <v>#N/A</v>
      </c>
      <c r="CL64" s="261" t="e">
        <v>#N/A</v>
      </c>
      <c r="CM64" s="261" t="e">
        <v>#N/A</v>
      </c>
      <c r="CN64" s="261" t="e">
        <v>#N/A</v>
      </c>
      <c r="CO64" s="263" t="e">
        <v>#N/A</v>
      </c>
      <c r="CP64" s="261" t="s">
        <v>6125</v>
      </c>
      <c r="CQ64" s="261" t="s">
        <v>446</v>
      </c>
      <c r="CR64" s="261">
        <v>0</v>
      </c>
      <c r="CS64" s="261" t="s">
        <v>660</v>
      </c>
      <c r="CT64" s="261">
        <v>2</v>
      </c>
      <c r="CU64" s="261" t="s">
        <v>1121</v>
      </c>
      <c r="CV64" s="261">
        <v>0</v>
      </c>
      <c r="CW64" s="259">
        <v>43511</v>
      </c>
      <c r="CX64" s="261" t="s">
        <v>6126</v>
      </c>
      <c r="CY64" s="258">
        <v>450000</v>
      </c>
      <c r="CZ64" s="258" t="s">
        <v>3657</v>
      </c>
      <c r="DA64" s="258" t="s">
        <v>660</v>
      </c>
      <c r="DB64" s="258">
        <v>2</v>
      </c>
      <c r="DC64" s="258" t="s">
        <v>2303</v>
      </c>
      <c r="DD64" s="258" t="s">
        <v>3166</v>
      </c>
      <c r="DE64" s="264">
        <v>44161</v>
      </c>
      <c r="DF64" s="260" t="s">
        <v>6127</v>
      </c>
      <c r="DG64" s="258">
        <v>4684000</v>
      </c>
      <c r="DH64" s="261" t="s">
        <v>3657</v>
      </c>
      <c r="DI64" s="261" t="s">
        <v>660</v>
      </c>
      <c r="DJ64" s="261">
        <v>2</v>
      </c>
      <c r="DK64" s="261" t="s">
        <v>2303</v>
      </c>
      <c r="DL64" s="261" t="s">
        <v>3166</v>
      </c>
      <c r="DM64" s="259">
        <v>44161</v>
      </c>
      <c r="DN64" s="261" t="s">
        <v>6128</v>
      </c>
      <c r="DO64" s="258">
        <v>0</v>
      </c>
      <c r="DP64" s="261" t="s">
        <v>3657</v>
      </c>
      <c r="DQ64" s="261" t="s">
        <v>660</v>
      </c>
      <c r="DR64" s="261">
        <v>2</v>
      </c>
      <c r="DS64" s="261" t="s">
        <v>2303</v>
      </c>
      <c r="DT64" s="261" t="s">
        <v>3166</v>
      </c>
      <c r="DU64" s="262">
        <v>44161</v>
      </c>
      <c r="DV64" s="260" t="s">
        <v>6129</v>
      </c>
      <c r="DW64" s="258">
        <v>336000</v>
      </c>
      <c r="DX64" s="261" t="s">
        <v>3657</v>
      </c>
      <c r="DY64" s="261" t="s">
        <v>660</v>
      </c>
      <c r="DZ64" s="261">
        <v>2</v>
      </c>
      <c r="EA64" s="261" t="s">
        <v>2303</v>
      </c>
      <c r="EB64" s="261" t="s">
        <v>3166</v>
      </c>
      <c r="EC64" s="259">
        <v>44161</v>
      </c>
      <c r="ED64" s="261" t="s">
        <v>6130</v>
      </c>
      <c r="EE64" s="258">
        <v>114000</v>
      </c>
      <c r="EF64" s="261" t="s">
        <v>3657</v>
      </c>
      <c r="EG64" s="261" t="s">
        <v>660</v>
      </c>
      <c r="EH64" s="261">
        <v>2</v>
      </c>
      <c r="EI64" s="261" t="s">
        <v>2303</v>
      </c>
      <c r="EJ64" s="261" t="s">
        <v>3166</v>
      </c>
      <c r="EK64" s="262">
        <v>44161</v>
      </c>
      <c r="EL64" s="260" t="s">
        <v>6131</v>
      </c>
      <c r="EM64" s="258">
        <v>0</v>
      </c>
      <c r="EN64" s="261" t="s">
        <v>3657</v>
      </c>
      <c r="EO64" s="261" t="s">
        <v>660</v>
      </c>
      <c r="EP64" s="261">
        <v>2</v>
      </c>
      <c r="EQ64" s="261" t="s">
        <v>2303</v>
      </c>
      <c r="ER64" s="261" t="s">
        <v>3166</v>
      </c>
      <c r="ES64" s="259">
        <v>44161</v>
      </c>
      <c r="ET64" s="261" t="s">
        <v>6132</v>
      </c>
      <c r="EU64" s="261">
        <v>1418</v>
      </c>
      <c r="EV64" s="261" t="s">
        <v>3653</v>
      </c>
      <c r="EW64" s="261" t="s">
        <v>659</v>
      </c>
      <c r="EX64" s="261">
        <v>3</v>
      </c>
      <c r="EY64" s="261" t="s">
        <v>2561</v>
      </c>
      <c r="EZ64" s="261" t="s">
        <v>868</v>
      </c>
      <c r="FA64" s="262">
        <v>44161</v>
      </c>
      <c r="FB64" s="260" t="s">
        <v>6133</v>
      </c>
      <c r="FC64" s="261">
        <v>5</v>
      </c>
      <c r="FD64" s="261" t="s">
        <v>1118</v>
      </c>
      <c r="FE64" s="261" t="s">
        <v>660</v>
      </c>
      <c r="FF64" s="261">
        <v>2</v>
      </c>
      <c r="FG64" s="261" t="s">
        <v>1123</v>
      </c>
      <c r="FH64" s="261" t="s">
        <v>1122</v>
      </c>
      <c r="FI64" s="259">
        <v>43511</v>
      </c>
      <c r="FJ64" s="260" t="s">
        <v>6134</v>
      </c>
      <c r="FK64" s="261" t="s">
        <v>446</v>
      </c>
      <c r="FL64" s="261" t="s">
        <v>2544</v>
      </c>
      <c r="FM64" s="261" t="s">
        <v>446</v>
      </c>
      <c r="FN64" s="261" t="s">
        <v>446</v>
      </c>
      <c r="FO64" s="261" t="s">
        <v>2570</v>
      </c>
      <c r="FP64" s="258" t="s">
        <v>2554</v>
      </c>
      <c r="FQ64" s="259">
        <v>44015</v>
      </c>
      <c r="FR64" s="260" t="s">
        <v>6135</v>
      </c>
      <c r="FS64" s="261">
        <v>0</v>
      </c>
      <c r="FT64" s="261" t="s">
        <v>2544</v>
      </c>
      <c r="FU64" s="261" t="s">
        <v>660</v>
      </c>
      <c r="FV64" s="261">
        <v>2</v>
      </c>
      <c r="FW64" s="261" t="s">
        <v>2571</v>
      </c>
      <c r="FX64" s="261" t="s">
        <v>2554</v>
      </c>
      <c r="FY64" s="259">
        <v>44015</v>
      </c>
      <c r="FZ64" s="261" t="s">
        <v>6136</v>
      </c>
      <c r="GA64" s="261">
        <v>1</v>
      </c>
      <c r="GB64" s="261" t="s">
        <v>3625</v>
      </c>
      <c r="GC64" s="261" t="s">
        <v>660</v>
      </c>
      <c r="GD64" s="261">
        <v>2</v>
      </c>
      <c r="GE64" s="261" t="s">
        <v>3085</v>
      </c>
      <c r="GF64" s="261" t="s">
        <v>2075</v>
      </c>
      <c r="GG64" s="262">
        <v>44162</v>
      </c>
      <c r="GH64" s="260" t="s">
        <v>6137</v>
      </c>
      <c r="GI64" s="261">
        <v>1</v>
      </c>
      <c r="GJ64" s="261" t="s">
        <v>3625</v>
      </c>
      <c r="GK64" s="261" t="s">
        <v>660</v>
      </c>
      <c r="GL64" s="261">
        <v>2</v>
      </c>
      <c r="GM64" s="261" t="s">
        <v>3085</v>
      </c>
      <c r="GN64" s="261" t="s">
        <v>2075</v>
      </c>
      <c r="GO64" s="259">
        <v>44162</v>
      </c>
      <c r="GP64" s="261" t="s">
        <v>6138</v>
      </c>
      <c r="GQ64" s="261">
        <v>0</v>
      </c>
      <c r="GR64" s="261" t="s">
        <v>3625</v>
      </c>
      <c r="GS64" s="261" t="s">
        <v>660</v>
      </c>
      <c r="GT64" s="261">
        <v>2</v>
      </c>
      <c r="GU64" s="261" t="s">
        <v>3085</v>
      </c>
      <c r="GV64" s="261" t="s">
        <v>2075</v>
      </c>
      <c r="GW64" s="262">
        <v>44162</v>
      </c>
      <c r="GX64" s="260" t="s">
        <v>6139</v>
      </c>
      <c r="GY64" s="261">
        <v>0</v>
      </c>
      <c r="GZ64" s="261" t="s">
        <v>3625</v>
      </c>
      <c r="HA64" s="261" t="s">
        <v>660</v>
      </c>
      <c r="HB64" s="261">
        <v>2</v>
      </c>
      <c r="HC64" s="261" t="s">
        <v>3085</v>
      </c>
      <c r="HD64" s="261" t="s">
        <v>2075</v>
      </c>
      <c r="HE64" s="259">
        <v>44162</v>
      </c>
      <c r="HF64" s="261" t="s">
        <v>6140</v>
      </c>
      <c r="HG64" s="261">
        <v>0</v>
      </c>
      <c r="HH64" s="261" t="s">
        <v>3625</v>
      </c>
      <c r="HI64" s="261" t="s">
        <v>660</v>
      </c>
      <c r="HJ64" s="261">
        <v>2</v>
      </c>
      <c r="HK64" s="261" t="s">
        <v>3085</v>
      </c>
      <c r="HL64" s="261" t="s">
        <v>2075</v>
      </c>
      <c r="HM64" s="262">
        <v>44162</v>
      </c>
      <c r="HN64" s="260" t="s">
        <v>6141</v>
      </c>
      <c r="HO64" s="261">
        <v>2</v>
      </c>
      <c r="HP64" s="261" t="s">
        <v>3625</v>
      </c>
      <c r="HQ64" s="261" t="s">
        <v>660</v>
      </c>
      <c r="HR64" s="261">
        <v>2</v>
      </c>
      <c r="HS64" s="261" t="s">
        <v>3085</v>
      </c>
      <c r="HT64" s="261" t="s">
        <v>2075</v>
      </c>
      <c r="HU64" s="259">
        <v>44162</v>
      </c>
      <c r="HV64" s="261" t="s">
        <v>6142</v>
      </c>
      <c r="HW64" s="261">
        <v>0</v>
      </c>
      <c r="HX64" s="261" t="s">
        <v>3625</v>
      </c>
      <c r="HY64" s="261" t="s">
        <v>660</v>
      </c>
      <c r="HZ64" s="261">
        <v>2</v>
      </c>
      <c r="IA64" s="261" t="s">
        <v>3085</v>
      </c>
      <c r="IB64" s="261" t="s">
        <v>2075</v>
      </c>
      <c r="IC64" s="262">
        <v>44162</v>
      </c>
      <c r="ID64" s="260" t="s">
        <v>6143</v>
      </c>
      <c r="IE64" s="261">
        <v>3</v>
      </c>
      <c r="IF64" s="261" t="s">
        <v>3625</v>
      </c>
      <c r="IG64" s="261" t="s">
        <v>660</v>
      </c>
      <c r="IH64" s="261">
        <v>2</v>
      </c>
      <c r="II64" s="261" t="s">
        <v>3085</v>
      </c>
      <c r="IJ64" s="261" t="s">
        <v>2075</v>
      </c>
      <c r="IK64" s="259">
        <v>44162</v>
      </c>
      <c r="IL64" s="261" t="s">
        <v>6144</v>
      </c>
      <c r="IM64" s="261">
        <v>1</v>
      </c>
      <c r="IN64" s="261" t="s">
        <v>3625</v>
      </c>
      <c r="IO64" s="261" t="s">
        <v>660</v>
      </c>
      <c r="IP64" s="261">
        <v>2</v>
      </c>
      <c r="IQ64" s="261" t="s">
        <v>3085</v>
      </c>
      <c r="IR64" s="261" t="s">
        <v>2075</v>
      </c>
      <c r="IS64" s="262">
        <v>44162</v>
      </c>
    </row>
    <row r="65" spans="1:253" s="11" customFormat="1" ht="13.2" x14ac:dyDescent="0.25">
      <c r="A65" s="11" t="str">
        <f>Lists!B:B</f>
        <v>Mixed migration flows in Italy</v>
      </c>
      <c r="B65" s="11" t="str">
        <f>Lists!F:F</f>
        <v>International displacement</v>
      </c>
      <c r="C65" s="11" t="str">
        <f>Lists!C:C</f>
        <v>ITA002</v>
      </c>
      <c r="D65" s="11" t="str">
        <f>Lists!A:A</f>
        <v>Italy</v>
      </c>
      <c r="E65" s="11" t="str">
        <f>Lists!D:D</f>
        <v>ITA</v>
      </c>
      <c r="F65" s="11" t="s">
        <v>6145</v>
      </c>
      <c r="G65" s="240">
        <v>60620000</v>
      </c>
      <c r="H65" s="241" t="s">
        <v>1144</v>
      </c>
      <c r="I65" s="241" t="s">
        <v>660</v>
      </c>
      <c r="J65" s="241">
        <v>2</v>
      </c>
      <c r="K65" s="241" t="s">
        <v>1282</v>
      </c>
      <c r="L65" s="241" t="s">
        <v>1141</v>
      </c>
      <c r="M65" s="242">
        <v>43563</v>
      </c>
      <c r="N65" s="249" t="s">
        <v>6146</v>
      </c>
      <c r="O65" s="244">
        <v>41054</v>
      </c>
      <c r="P65" s="244">
        <v>0</v>
      </c>
      <c r="Q65" s="244" t="s">
        <v>660</v>
      </c>
      <c r="R65" s="244">
        <v>2</v>
      </c>
      <c r="S65" s="244" t="s">
        <v>1125</v>
      </c>
      <c r="T65" s="244" t="s">
        <v>1124</v>
      </c>
      <c r="U65" s="245">
        <v>43511</v>
      </c>
      <c r="V65" s="249" t="s">
        <v>6147</v>
      </c>
      <c r="W65" s="241">
        <v>7120000</v>
      </c>
      <c r="X65" s="241" t="s">
        <v>1289</v>
      </c>
      <c r="Y65" s="241" t="s">
        <v>660</v>
      </c>
      <c r="Z65" s="241">
        <v>2</v>
      </c>
      <c r="AA65" s="241" t="s">
        <v>1290</v>
      </c>
      <c r="AB65" s="241" t="s">
        <v>1143</v>
      </c>
      <c r="AC65" s="242">
        <v>43572</v>
      </c>
      <c r="AD65" s="249" t="s">
        <v>6148</v>
      </c>
      <c r="AE65" s="246" t="s">
        <v>446</v>
      </c>
      <c r="AF65" s="246" t="s">
        <v>1291</v>
      </c>
      <c r="AG65" s="246" t="s">
        <v>446</v>
      </c>
      <c r="AH65" s="246" t="s">
        <v>446</v>
      </c>
      <c r="AI65" s="246">
        <v>0</v>
      </c>
      <c r="AJ65" s="246" t="s">
        <v>1142</v>
      </c>
      <c r="AK65" s="247">
        <v>43572</v>
      </c>
      <c r="AL65" s="249" t="s">
        <v>6149</v>
      </c>
      <c r="AM65" s="241" t="s">
        <v>446</v>
      </c>
      <c r="AN65" s="241" t="s">
        <v>1291</v>
      </c>
      <c r="AO65" s="241" t="s">
        <v>446</v>
      </c>
      <c r="AP65" s="241" t="s">
        <v>446</v>
      </c>
      <c r="AQ65" s="241">
        <v>0</v>
      </c>
      <c r="AR65" s="241" t="s">
        <v>1142</v>
      </c>
      <c r="AS65" s="242">
        <v>43572</v>
      </c>
      <c r="AT65" s="250" t="s">
        <v>6150</v>
      </c>
      <c r="AU65" s="246" t="s">
        <v>763</v>
      </c>
      <c r="AV65" s="246">
        <v>0</v>
      </c>
      <c r="AW65" s="246" t="s">
        <v>660</v>
      </c>
      <c r="AX65" s="246">
        <v>2</v>
      </c>
      <c r="AY65" s="246" t="s">
        <v>764</v>
      </c>
      <c r="AZ65" s="246">
        <v>0</v>
      </c>
      <c r="BA65" s="247">
        <v>43511</v>
      </c>
      <c r="BB65" s="249" t="s">
        <v>6151</v>
      </c>
      <c r="BC65" s="241" t="s">
        <v>763</v>
      </c>
      <c r="BD65" s="241">
        <v>0</v>
      </c>
      <c r="BE65" s="241" t="s">
        <v>660</v>
      </c>
      <c r="BF65" s="241">
        <v>2</v>
      </c>
      <c r="BG65" s="241" t="s">
        <v>764</v>
      </c>
      <c r="BH65" s="241">
        <v>0</v>
      </c>
      <c r="BI65" s="242">
        <v>43511</v>
      </c>
      <c r="BJ65" s="250" t="s">
        <v>6152</v>
      </c>
      <c r="BK65" s="250">
        <v>238</v>
      </c>
      <c r="BL65" s="250" t="s">
        <v>1283</v>
      </c>
      <c r="BM65" s="250" t="s">
        <v>660</v>
      </c>
      <c r="BN65" s="250">
        <v>2</v>
      </c>
      <c r="BO65" s="250" t="s">
        <v>1284</v>
      </c>
      <c r="BP65" s="246" t="s">
        <v>1126</v>
      </c>
      <c r="BQ65" s="251">
        <v>43563</v>
      </c>
      <c r="BR65" s="249" t="s">
        <v>6153</v>
      </c>
      <c r="BS65" s="252" t="s">
        <v>763</v>
      </c>
      <c r="BT65" s="252">
        <v>0</v>
      </c>
      <c r="BU65" s="252" t="s">
        <v>660</v>
      </c>
      <c r="BV65" s="252">
        <v>2</v>
      </c>
      <c r="BW65" s="252" t="s">
        <v>764</v>
      </c>
      <c r="BX65" s="252">
        <v>0</v>
      </c>
      <c r="BY65" s="242">
        <v>43511</v>
      </c>
      <c r="BZ65" s="250" t="s">
        <v>6154</v>
      </c>
      <c r="CA65" s="250">
        <v>0</v>
      </c>
      <c r="CB65" s="250" t="s">
        <v>446</v>
      </c>
      <c r="CC65" s="250" t="s">
        <v>660</v>
      </c>
      <c r="CD65" s="250">
        <v>2</v>
      </c>
      <c r="CE65" s="250" t="s">
        <v>1127</v>
      </c>
      <c r="CF65" s="250" t="s">
        <v>446</v>
      </c>
      <c r="CG65" s="251">
        <v>43511</v>
      </c>
      <c r="CH65" s="249" t="s">
        <v>6155</v>
      </c>
      <c r="CI65" s="250" t="e">
        <v>#N/A</v>
      </c>
      <c r="CJ65" s="250" t="e">
        <v>#N/A</v>
      </c>
      <c r="CK65" s="250" t="e">
        <v>#N/A</v>
      </c>
      <c r="CL65" s="250" t="e">
        <v>#N/A</v>
      </c>
      <c r="CM65" s="250" t="e">
        <v>#N/A</v>
      </c>
      <c r="CN65" s="250" t="e">
        <v>#N/A</v>
      </c>
      <c r="CO65" s="253" t="e">
        <v>#N/A</v>
      </c>
      <c r="CP65" s="250" t="s">
        <v>6156</v>
      </c>
      <c r="CQ65" s="252" t="s">
        <v>763</v>
      </c>
      <c r="CR65" s="252">
        <v>0</v>
      </c>
      <c r="CS65" s="252" t="s">
        <v>660</v>
      </c>
      <c r="CT65" s="252">
        <v>2</v>
      </c>
      <c r="CU65" s="252" t="s">
        <v>764</v>
      </c>
      <c r="CV65" s="252">
        <v>0</v>
      </c>
      <c r="CW65" s="242">
        <v>43511</v>
      </c>
      <c r="CX65" s="250" t="s">
        <v>6157</v>
      </c>
      <c r="CY65" s="246" t="s">
        <v>446</v>
      </c>
      <c r="CZ65" s="246" t="s">
        <v>446</v>
      </c>
      <c r="DA65" s="246" t="s">
        <v>446</v>
      </c>
      <c r="DB65" s="246" t="s">
        <v>446</v>
      </c>
      <c r="DC65" s="246">
        <v>0</v>
      </c>
      <c r="DD65" s="246">
        <v>0</v>
      </c>
      <c r="DE65" s="248">
        <v>43572</v>
      </c>
      <c r="DF65" s="249" t="s">
        <v>6158</v>
      </c>
      <c r="DG65" s="241">
        <v>7120000</v>
      </c>
      <c r="DH65" s="252" t="s">
        <v>1289</v>
      </c>
      <c r="DI65" s="252" t="s">
        <v>660</v>
      </c>
      <c r="DJ65" s="252">
        <v>2</v>
      </c>
      <c r="DK65" s="252" t="s">
        <v>1290</v>
      </c>
      <c r="DL65" s="252" t="s">
        <v>1143</v>
      </c>
      <c r="DM65" s="242">
        <v>43572</v>
      </c>
      <c r="DN65" s="250" t="s">
        <v>6159</v>
      </c>
      <c r="DO65" s="246" t="s">
        <v>446</v>
      </c>
      <c r="DP65" s="250" t="s">
        <v>1291</v>
      </c>
      <c r="DQ65" s="250" t="s">
        <v>446</v>
      </c>
      <c r="DR65" s="250" t="s">
        <v>446</v>
      </c>
      <c r="DS65" s="250" t="s">
        <v>1292</v>
      </c>
      <c r="DT65" s="250" t="s">
        <v>1142</v>
      </c>
      <c r="DU65" s="251">
        <v>43572</v>
      </c>
      <c r="DV65" s="249" t="s">
        <v>6160</v>
      </c>
      <c r="DW65" s="241" t="s">
        <v>446</v>
      </c>
      <c r="DX65" s="252" t="s">
        <v>446</v>
      </c>
      <c r="DY65" s="252" t="s">
        <v>446</v>
      </c>
      <c r="DZ65" s="252" t="s">
        <v>446</v>
      </c>
      <c r="EA65" s="252">
        <v>0</v>
      </c>
      <c r="EB65" s="252">
        <v>0</v>
      </c>
      <c r="EC65" s="242">
        <v>43572</v>
      </c>
      <c r="ED65" s="250" t="s">
        <v>6161</v>
      </c>
      <c r="EE65" s="246" t="s">
        <v>446</v>
      </c>
      <c r="EF65" s="250" t="s">
        <v>446</v>
      </c>
      <c r="EG65" s="250" t="s">
        <v>446</v>
      </c>
      <c r="EH65" s="250" t="s">
        <v>446</v>
      </c>
      <c r="EI65" s="250">
        <v>0</v>
      </c>
      <c r="EJ65" s="250">
        <v>0</v>
      </c>
      <c r="EK65" s="251">
        <v>43572</v>
      </c>
      <c r="EL65" s="249" t="s">
        <v>6162</v>
      </c>
      <c r="EM65" s="241" t="s">
        <v>446</v>
      </c>
      <c r="EN65" s="252" t="s">
        <v>446</v>
      </c>
      <c r="EO65" s="252" t="s">
        <v>446</v>
      </c>
      <c r="EP65" s="252" t="s">
        <v>446</v>
      </c>
      <c r="EQ65" s="252">
        <v>0</v>
      </c>
      <c r="ER65" s="252">
        <v>0</v>
      </c>
      <c r="ES65" s="242">
        <v>43572</v>
      </c>
      <c r="ET65" s="250" t="s">
        <v>6163</v>
      </c>
      <c r="EU65" s="250">
        <v>238</v>
      </c>
      <c r="EV65" s="250" t="s">
        <v>1283</v>
      </c>
      <c r="EW65" s="250" t="s">
        <v>660</v>
      </c>
      <c r="EX65" s="250">
        <v>2</v>
      </c>
      <c r="EY65" s="250" t="s">
        <v>1284</v>
      </c>
      <c r="EZ65" s="250" t="s">
        <v>1126</v>
      </c>
      <c r="FA65" s="251">
        <v>43563</v>
      </c>
      <c r="FB65" s="249" t="s">
        <v>6164</v>
      </c>
      <c r="FC65" s="252">
        <v>2</v>
      </c>
      <c r="FD65" s="252">
        <v>0</v>
      </c>
      <c r="FE65" s="252" t="s">
        <v>660</v>
      </c>
      <c r="FF65" s="252">
        <v>2</v>
      </c>
      <c r="FG65" s="252" t="s">
        <v>1128</v>
      </c>
      <c r="FH65" s="252">
        <v>0</v>
      </c>
      <c r="FI65" s="242">
        <v>43511</v>
      </c>
      <c r="FJ65" s="249" t="s">
        <v>6165</v>
      </c>
      <c r="FK65" s="250" t="s">
        <v>763</v>
      </c>
      <c r="FL65" s="250">
        <v>0</v>
      </c>
      <c r="FM65" s="250" t="s">
        <v>660</v>
      </c>
      <c r="FN65" s="250">
        <v>2</v>
      </c>
      <c r="FO65" s="250" t="s">
        <v>1121</v>
      </c>
      <c r="FP65" s="246">
        <v>0</v>
      </c>
      <c r="FQ65" s="247">
        <v>43511</v>
      </c>
      <c r="FR65" s="249" t="s">
        <v>6166</v>
      </c>
      <c r="FS65" s="252" t="s">
        <v>763</v>
      </c>
      <c r="FT65" s="252">
        <v>0</v>
      </c>
      <c r="FU65" s="252" t="s">
        <v>660</v>
      </c>
      <c r="FV65" s="252">
        <v>2</v>
      </c>
      <c r="FW65" s="252" t="s">
        <v>1121</v>
      </c>
      <c r="FX65" s="252">
        <v>0</v>
      </c>
      <c r="FY65" s="242">
        <v>43511</v>
      </c>
      <c r="FZ65" s="250" t="s">
        <v>6167</v>
      </c>
      <c r="GA65" s="250">
        <v>1</v>
      </c>
      <c r="GB65" s="250" t="s">
        <v>1286</v>
      </c>
      <c r="GC65" s="250" t="s">
        <v>660</v>
      </c>
      <c r="GD65" s="250">
        <v>2</v>
      </c>
      <c r="GE65" s="250">
        <v>0</v>
      </c>
      <c r="GF65" s="250">
        <v>0</v>
      </c>
      <c r="GG65" s="251">
        <v>43572</v>
      </c>
      <c r="GH65" s="249" t="s">
        <v>6168</v>
      </c>
      <c r="GI65" s="252">
        <v>1</v>
      </c>
      <c r="GJ65" s="252" t="s">
        <v>1286</v>
      </c>
      <c r="GK65" s="252" t="s">
        <v>660</v>
      </c>
      <c r="GL65" s="252">
        <v>2</v>
      </c>
      <c r="GM65" s="252">
        <v>0</v>
      </c>
      <c r="GN65" s="252">
        <v>0</v>
      </c>
      <c r="GO65" s="242">
        <v>43572</v>
      </c>
      <c r="GP65" s="250" t="s">
        <v>6169</v>
      </c>
      <c r="GQ65" s="250">
        <v>1</v>
      </c>
      <c r="GR65" s="250" t="s">
        <v>1286</v>
      </c>
      <c r="GS65" s="250" t="s">
        <v>660</v>
      </c>
      <c r="GT65" s="250">
        <v>2</v>
      </c>
      <c r="GU65" s="250">
        <v>0</v>
      </c>
      <c r="GV65" s="250">
        <v>0</v>
      </c>
      <c r="GW65" s="251">
        <v>43572</v>
      </c>
      <c r="GX65" s="249" t="s">
        <v>6170</v>
      </c>
      <c r="GY65" s="252">
        <v>0</v>
      </c>
      <c r="GZ65" s="252" t="s">
        <v>1286</v>
      </c>
      <c r="HA65" s="252" t="s">
        <v>660</v>
      </c>
      <c r="HB65" s="252">
        <v>2</v>
      </c>
      <c r="HC65" s="252">
        <v>0</v>
      </c>
      <c r="HD65" s="252">
        <v>0</v>
      </c>
      <c r="HE65" s="242">
        <v>43572</v>
      </c>
      <c r="HF65" s="250" t="s">
        <v>6171</v>
      </c>
      <c r="HG65" s="250">
        <v>1</v>
      </c>
      <c r="HH65" s="250" t="s">
        <v>1286</v>
      </c>
      <c r="HI65" s="250" t="s">
        <v>660</v>
      </c>
      <c r="HJ65" s="250">
        <v>2</v>
      </c>
      <c r="HK65" s="250">
        <v>0</v>
      </c>
      <c r="HL65" s="250">
        <v>0</v>
      </c>
      <c r="HM65" s="251">
        <v>43572</v>
      </c>
      <c r="HN65" s="249" t="s">
        <v>6172</v>
      </c>
      <c r="HO65" s="252">
        <v>1</v>
      </c>
      <c r="HP65" s="252" t="s">
        <v>1286</v>
      </c>
      <c r="HQ65" s="252" t="s">
        <v>660</v>
      </c>
      <c r="HR65" s="252">
        <v>2</v>
      </c>
      <c r="HS65" s="252">
        <v>0</v>
      </c>
      <c r="HT65" s="252">
        <v>0</v>
      </c>
      <c r="HU65" s="242">
        <v>43572</v>
      </c>
      <c r="HV65" s="250" t="s">
        <v>6173</v>
      </c>
      <c r="HW65" s="250">
        <v>0</v>
      </c>
      <c r="HX65" s="250" t="s">
        <v>1286</v>
      </c>
      <c r="HY65" s="250" t="s">
        <v>660</v>
      </c>
      <c r="HZ65" s="250">
        <v>2</v>
      </c>
      <c r="IA65" s="250">
        <v>0</v>
      </c>
      <c r="IB65" s="250">
        <v>0</v>
      </c>
      <c r="IC65" s="251">
        <v>43572</v>
      </c>
      <c r="ID65" s="249" t="s">
        <v>6174</v>
      </c>
      <c r="IE65" s="252">
        <v>0</v>
      </c>
      <c r="IF65" s="252" t="s">
        <v>1286</v>
      </c>
      <c r="IG65" s="252" t="s">
        <v>660</v>
      </c>
      <c r="IH65" s="252">
        <v>2</v>
      </c>
      <c r="II65" s="252">
        <v>0</v>
      </c>
      <c r="IJ65" s="252">
        <v>0</v>
      </c>
      <c r="IK65" s="242">
        <v>43572</v>
      </c>
      <c r="IL65" s="250" t="s">
        <v>6175</v>
      </c>
      <c r="IM65" s="250">
        <v>0</v>
      </c>
      <c r="IN65" s="250" t="s">
        <v>1286</v>
      </c>
      <c r="IO65" s="250" t="s">
        <v>660</v>
      </c>
      <c r="IP65" s="250">
        <v>2</v>
      </c>
      <c r="IQ65" s="250">
        <v>0</v>
      </c>
      <c r="IR65" s="250">
        <v>0</v>
      </c>
      <c r="IS65" s="251">
        <v>43572</v>
      </c>
    </row>
    <row r="66" spans="1:253" s="11" customFormat="1" ht="13.2" x14ac:dyDescent="0.25">
      <c r="A66" s="11" t="str">
        <f>Lists!B:B</f>
        <v>Syrian refugees in Jordan</v>
      </c>
      <c r="B66" s="11" t="str">
        <f>Lists!F:F</f>
        <v>International displacement</v>
      </c>
      <c r="C66" s="11" t="str">
        <f>Lists!C:C</f>
        <v>JOR002</v>
      </c>
      <c r="D66" s="11" t="str">
        <f>Lists!A:A</f>
        <v>Jordan</v>
      </c>
      <c r="E66" s="11" t="str">
        <f>Lists!D:D</f>
        <v>JOR</v>
      </c>
      <c r="F66" s="11" t="s">
        <v>6176</v>
      </c>
      <c r="G66" s="240">
        <v>10554000</v>
      </c>
      <c r="H66" s="241" t="s">
        <v>2264</v>
      </c>
      <c r="I66" s="241" t="s">
        <v>660</v>
      </c>
      <c r="J66" s="241">
        <v>2</v>
      </c>
      <c r="K66" s="241" t="s">
        <v>2288</v>
      </c>
      <c r="L66" s="241" t="s">
        <v>2275</v>
      </c>
      <c r="M66" s="242">
        <v>43950</v>
      </c>
      <c r="N66" s="249" t="s">
        <v>6177</v>
      </c>
      <c r="O66" s="244">
        <v>40463</v>
      </c>
      <c r="P66" s="244" t="s">
        <v>3776</v>
      </c>
      <c r="Q66" s="244" t="s">
        <v>660</v>
      </c>
      <c r="R66" s="244">
        <v>2</v>
      </c>
      <c r="S66" s="244" t="s">
        <v>2288</v>
      </c>
      <c r="T66" s="244" t="s">
        <v>3167</v>
      </c>
      <c r="U66" s="245">
        <v>44165</v>
      </c>
      <c r="V66" s="249" t="s">
        <v>6178</v>
      </c>
      <c r="W66" s="241">
        <v>8899000</v>
      </c>
      <c r="X66" s="241" t="s">
        <v>3777</v>
      </c>
      <c r="Y66" s="241" t="s">
        <v>660</v>
      </c>
      <c r="Z66" s="241">
        <v>2</v>
      </c>
      <c r="AA66" s="241" t="s">
        <v>3169</v>
      </c>
      <c r="AB66" s="241" t="s">
        <v>3168</v>
      </c>
      <c r="AC66" s="242">
        <v>44165</v>
      </c>
      <c r="AD66" s="249" t="s">
        <v>6179</v>
      </c>
      <c r="AE66" s="246">
        <v>1377000</v>
      </c>
      <c r="AF66" s="246" t="s">
        <v>3778</v>
      </c>
      <c r="AG66" s="246" t="s">
        <v>660</v>
      </c>
      <c r="AH66" s="246">
        <v>2</v>
      </c>
      <c r="AI66" s="246" t="s">
        <v>3779</v>
      </c>
      <c r="AJ66" s="246" t="s">
        <v>3168</v>
      </c>
      <c r="AK66" s="247">
        <v>44165</v>
      </c>
      <c r="AL66" s="249" t="s">
        <v>6180</v>
      </c>
      <c r="AM66" s="241">
        <v>1377000</v>
      </c>
      <c r="AN66" s="241" t="s">
        <v>3778</v>
      </c>
      <c r="AO66" s="241" t="s">
        <v>660</v>
      </c>
      <c r="AP66" s="241">
        <v>2</v>
      </c>
      <c r="AQ66" s="241" t="s">
        <v>3780</v>
      </c>
      <c r="AR66" s="241" t="s">
        <v>2547</v>
      </c>
      <c r="AS66" s="242">
        <v>44165</v>
      </c>
      <c r="AT66" s="250" t="s">
        <v>6181</v>
      </c>
      <c r="AU66" s="246" t="s">
        <v>446</v>
      </c>
      <c r="AV66" s="246" t="s">
        <v>3065</v>
      </c>
      <c r="AW66" s="246" t="s">
        <v>446</v>
      </c>
      <c r="AX66" s="246" t="s">
        <v>446</v>
      </c>
      <c r="AY66" s="246" t="s">
        <v>2558</v>
      </c>
      <c r="AZ66" s="246" t="s">
        <v>2169</v>
      </c>
      <c r="BA66" s="247">
        <v>44102</v>
      </c>
      <c r="BB66" s="249" t="s">
        <v>6182</v>
      </c>
      <c r="BC66" s="241" t="s">
        <v>446</v>
      </c>
      <c r="BD66" s="241" t="s">
        <v>446</v>
      </c>
      <c r="BE66" s="241" t="s">
        <v>446</v>
      </c>
      <c r="BF66" s="241" t="s">
        <v>446</v>
      </c>
      <c r="BG66" s="241" t="s">
        <v>869</v>
      </c>
      <c r="BH66" s="241" t="s">
        <v>446</v>
      </c>
      <c r="BI66" s="242">
        <v>43950</v>
      </c>
      <c r="BJ66" s="250" t="s">
        <v>6183</v>
      </c>
      <c r="BK66" s="250">
        <v>0</v>
      </c>
      <c r="BL66" s="250" t="s">
        <v>3781</v>
      </c>
      <c r="BM66" s="250" t="s">
        <v>659</v>
      </c>
      <c r="BN66" s="250">
        <v>3</v>
      </c>
      <c r="BO66" s="250" t="s">
        <v>3782</v>
      </c>
      <c r="BP66" s="246" t="s">
        <v>2169</v>
      </c>
      <c r="BQ66" s="251">
        <v>44165</v>
      </c>
      <c r="BR66" s="249" t="s">
        <v>6184</v>
      </c>
      <c r="BS66" s="252" t="s">
        <v>446</v>
      </c>
      <c r="BT66" s="252" t="s">
        <v>446</v>
      </c>
      <c r="BU66" s="252" t="s">
        <v>446</v>
      </c>
      <c r="BV66" s="252" t="s">
        <v>446</v>
      </c>
      <c r="BW66" s="252" t="s">
        <v>2289</v>
      </c>
      <c r="BX66" s="252" t="s">
        <v>446</v>
      </c>
      <c r="BY66" s="242">
        <v>43950</v>
      </c>
      <c r="BZ66" s="250" t="s">
        <v>6185</v>
      </c>
      <c r="CA66" s="250" t="s">
        <v>446</v>
      </c>
      <c r="CB66" s="250" t="s">
        <v>446</v>
      </c>
      <c r="CC66" s="250" t="s">
        <v>446</v>
      </c>
      <c r="CD66" s="250" t="s">
        <v>446</v>
      </c>
      <c r="CE66" s="250" t="s">
        <v>2290</v>
      </c>
      <c r="CF66" s="250" t="s">
        <v>446</v>
      </c>
      <c r="CG66" s="251">
        <v>43950</v>
      </c>
      <c r="CH66" s="249" t="s">
        <v>6186</v>
      </c>
      <c r="CI66" s="250" t="e">
        <v>#N/A</v>
      </c>
      <c r="CJ66" s="250" t="e">
        <v>#N/A</v>
      </c>
      <c r="CK66" s="250" t="e">
        <v>#N/A</v>
      </c>
      <c r="CL66" s="250" t="e">
        <v>#N/A</v>
      </c>
      <c r="CM66" s="250" t="e">
        <v>#N/A</v>
      </c>
      <c r="CN66" s="250" t="e">
        <v>#N/A</v>
      </c>
      <c r="CO66" s="253" t="e">
        <v>#N/A</v>
      </c>
      <c r="CP66" s="250" t="s">
        <v>6187</v>
      </c>
      <c r="CQ66" s="252" t="s">
        <v>446</v>
      </c>
      <c r="CR66" s="252" t="s">
        <v>2540</v>
      </c>
      <c r="CS66" s="252" t="s">
        <v>446</v>
      </c>
      <c r="CT66" s="252" t="s">
        <v>446</v>
      </c>
      <c r="CU66" s="252" t="s">
        <v>2559</v>
      </c>
      <c r="CV66" s="252" t="s">
        <v>2548</v>
      </c>
      <c r="CW66" s="242">
        <v>44015</v>
      </c>
      <c r="CX66" s="250" t="s">
        <v>6188</v>
      </c>
      <c r="CY66" s="246">
        <v>644000</v>
      </c>
      <c r="CZ66" s="246" t="s">
        <v>3783</v>
      </c>
      <c r="DA66" s="246" t="s">
        <v>660</v>
      </c>
      <c r="DB66" s="246">
        <v>2</v>
      </c>
      <c r="DC66" s="246" t="s">
        <v>3170</v>
      </c>
      <c r="DD66" s="246" t="s">
        <v>3785</v>
      </c>
      <c r="DE66" s="248">
        <v>44165</v>
      </c>
      <c r="DF66" s="249" t="s">
        <v>6189</v>
      </c>
      <c r="DG66" s="241">
        <v>7522000</v>
      </c>
      <c r="DH66" s="252" t="s">
        <v>3783</v>
      </c>
      <c r="DI66" s="252" t="s">
        <v>660</v>
      </c>
      <c r="DJ66" s="252">
        <v>2</v>
      </c>
      <c r="DK66" s="252" t="s">
        <v>3170</v>
      </c>
      <c r="DL66" s="252" t="s">
        <v>3785</v>
      </c>
      <c r="DM66" s="242">
        <v>44165</v>
      </c>
      <c r="DN66" s="250" t="s">
        <v>6190</v>
      </c>
      <c r="DO66" s="246">
        <v>733000</v>
      </c>
      <c r="DP66" s="250" t="s">
        <v>3783</v>
      </c>
      <c r="DQ66" s="250" t="s">
        <v>660</v>
      </c>
      <c r="DR66" s="250">
        <v>2</v>
      </c>
      <c r="DS66" s="250" t="s">
        <v>3170</v>
      </c>
      <c r="DT66" s="250" t="s">
        <v>3785</v>
      </c>
      <c r="DU66" s="251">
        <v>44165</v>
      </c>
      <c r="DV66" s="249" t="s">
        <v>6191</v>
      </c>
      <c r="DW66" s="241">
        <v>280000</v>
      </c>
      <c r="DX66" s="252" t="s">
        <v>3783</v>
      </c>
      <c r="DY66" s="252" t="s">
        <v>660</v>
      </c>
      <c r="DZ66" s="252">
        <v>2</v>
      </c>
      <c r="EA66" s="252" t="s">
        <v>3170</v>
      </c>
      <c r="EB66" s="252" t="s">
        <v>3785</v>
      </c>
      <c r="EC66" s="242">
        <v>44165</v>
      </c>
      <c r="ED66" s="250" t="s">
        <v>6192</v>
      </c>
      <c r="EE66" s="246">
        <v>364000</v>
      </c>
      <c r="EF66" s="250" t="s">
        <v>3783</v>
      </c>
      <c r="EG66" s="250" t="s">
        <v>660</v>
      </c>
      <c r="EH66" s="250">
        <v>2</v>
      </c>
      <c r="EI66" s="250" t="s">
        <v>3170</v>
      </c>
      <c r="EJ66" s="250" t="s">
        <v>3785</v>
      </c>
      <c r="EK66" s="251">
        <v>44165</v>
      </c>
      <c r="EL66" s="249" t="s">
        <v>6193</v>
      </c>
      <c r="EM66" s="241">
        <v>0</v>
      </c>
      <c r="EN66" s="252" t="s">
        <v>3783</v>
      </c>
      <c r="EO66" s="252" t="s">
        <v>660</v>
      </c>
      <c r="EP66" s="252">
        <v>2</v>
      </c>
      <c r="EQ66" s="252" t="s">
        <v>3170</v>
      </c>
      <c r="ER66" s="252" t="s">
        <v>3785</v>
      </c>
      <c r="ES66" s="242">
        <v>44165</v>
      </c>
      <c r="ET66" s="250" t="s">
        <v>6194</v>
      </c>
      <c r="EU66" s="250">
        <v>0</v>
      </c>
      <c r="EV66" s="250" t="s">
        <v>3781</v>
      </c>
      <c r="EW66" s="250" t="s">
        <v>659</v>
      </c>
      <c r="EX66" s="250">
        <v>3</v>
      </c>
      <c r="EY66" s="250" t="s">
        <v>3782</v>
      </c>
      <c r="EZ66" s="250" t="s">
        <v>2169</v>
      </c>
      <c r="FA66" s="251">
        <v>44165</v>
      </c>
      <c r="FB66" s="249" t="s">
        <v>6195</v>
      </c>
      <c r="FC66" s="252">
        <v>2</v>
      </c>
      <c r="FD66" s="252" t="s">
        <v>2541</v>
      </c>
      <c r="FE66" s="252" t="s">
        <v>660</v>
      </c>
      <c r="FF66" s="252">
        <v>2</v>
      </c>
      <c r="FG66" s="252" t="s">
        <v>870</v>
      </c>
      <c r="FH66" s="252" t="s">
        <v>2549</v>
      </c>
      <c r="FI66" s="242">
        <v>44015</v>
      </c>
      <c r="FJ66" s="249" t="s">
        <v>6196</v>
      </c>
      <c r="FK66" s="250" t="s">
        <v>446</v>
      </c>
      <c r="FL66" s="250">
        <v>0</v>
      </c>
      <c r="FM66" s="250" t="s">
        <v>446</v>
      </c>
      <c r="FN66" s="250" t="s">
        <v>446</v>
      </c>
      <c r="FO66" s="250" t="s">
        <v>869</v>
      </c>
      <c r="FP66" s="246">
        <v>0</v>
      </c>
      <c r="FQ66" s="247">
        <v>43503</v>
      </c>
      <c r="FR66" s="249" t="s">
        <v>6197</v>
      </c>
      <c r="FS66" s="252" t="s">
        <v>446</v>
      </c>
      <c r="FT66" s="252">
        <v>0</v>
      </c>
      <c r="FU66" s="252" t="s">
        <v>446</v>
      </c>
      <c r="FV66" s="252" t="s">
        <v>446</v>
      </c>
      <c r="FW66" s="252" t="s">
        <v>869</v>
      </c>
      <c r="FX66" s="252">
        <v>0</v>
      </c>
      <c r="FY66" s="242">
        <v>43503</v>
      </c>
      <c r="FZ66" s="250" t="s">
        <v>6198</v>
      </c>
      <c r="GA66" s="250">
        <v>1</v>
      </c>
      <c r="GB66" s="250" t="s">
        <v>3625</v>
      </c>
      <c r="GC66" s="250" t="s">
        <v>660</v>
      </c>
      <c r="GD66" s="250">
        <v>2</v>
      </c>
      <c r="GE66" s="250" t="s">
        <v>3085</v>
      </c>
      <c r="GF66" s="250" t="s">
        <v>2075</v>
      </c>
      <c r="GG66" s="251">
        <v>44162</v>
      </c>
      <c r="GH66" s="249" t="s">
        <v>6199</v>
      </c>
      <c r="GI66" s="252">
        <v>1</v>
      </c>
      <c r="GJ66" s="252" t="s">
        <v>3625</v>
      </c>
      <c r="GK66" s="252" t="s">
        <v>660</v>
      </c>
      <c r="GL66" s="252">
        <v>2</v>
      </c>
      <c r="GM66" s="252" t="s">
        <v>3085</v>
      </c>
      <c r="GN66" s="252" t="s">
        <v>2075</v>
      </c>
      <c r="GO66" s="242">
        <v>44162</v>
      </c>
      <c r="GP66" s="250" t="s">
        <v>6200</v>
      </c>
      <c r="GQ66" s="250">
        <v>0</v>
      </c>
      <c r="GR66" s="250" t="s">
        <v>3625</v>
      </c>
      <c r="GS66" s="250" t="s">
        <v>660</v>
      </c>
      <c r="GT66" s="250">
        <v>2</v>
      </c>
      <c r="GU66" s="250" t="s">
        <v>3085</v>
      </c>
      <c r="GV66" s="250" t="s">
        <v>2075</v>
      </c>
      <c r="GW66" s="251">
        <v>44162</v>
      </c>
      <c r="GX66" s="249" t="s">
        <v>6201</v>
      </c>
      <c r="GY66" s="252">
        <v>0</v>
      </c>
      <c r="GZ66" s="252" t="s">
        <v>3625</v>
      </c>
      <c r="HA66" s="252" t="s">
        <v>660</v>
      </c>
      <c r="HB66" s="252">
        <v>2</v>
      </c>
      <c r="HC66" s="252" t="s">
        <v>3085</v>
      </c>
      <c r="HD66" s="252" t="s">
        <v>2075</v>
      </c>
      <c r="HE66" s="242">
        <v>44162</v>
      </c>
      <c r="HF66" s="250" t="s">
        <v>6202</v>
      </c>
      <c r="HG66" s="250">
        <v>2</v>
      </c>
      <c r="HH66" s="250" t="s">
        <v>3625</v>
      </c>
      <c r="HI66" s="250" t="s">
        <v>660</v>
      </c>
      <c r="HJ66" s="250">
        <v>2</v>
      </c>
      <c r="HK66" s="250" t="s">
        <v>3085</v>
      </c>
      <c r="HL66" s="250" t="s">
        <v>2075</v>
      </c>
      <c r="HM66" s="251">
        <v>44162</v>
      </c>
      <c r="HN66" s="249" t="s">
        <v>6203</v>
      </c>
      <c r="HO66" s="252">
        <v>1</v>
      </c>
      <c r="HP66" s="252" t="s">
        <v>3625</v>
      </c>
      <c r="HQ66" s="252" t="s">
        <v>660</v>
      </c>
      <c r="HR66" s="252">
        <v>2</v>
      </c>
      <c r="HS66" s="252" t="s">
        <v>3085</v>
      </c>
      <c r="HT66" s="252" t="s">
        <v>2075</v>
      </c>
      <c r="HU66" s="242">
        <v>44162</v>
      </c>
      <c r="HV66" s="250" t="s">
        <v>6204</v>
      </c>
      <c r="HW66" s="250">
        <v>2</v>
      </c>
      <c r="HX66" s="250" t="s">
        <v>3625</v>
      </c>
      <c r="HY66" s="250" t="s">
        <v>660</v>
      </c>
      <c r="HZ66" s="250">
        <v>2</v>
      </c>
      <c r="IA66" s="250" t="s">
        <v>3085</v>
      </c>
      <c r="IB66" s="250" t="s">
        <v>2075</v>
      </c>
      <c r="IC66" s="251">
        <v>44162</v>
      </c>
      <c r="ID66" s="249" t="s">
        <v>6205</v>
      </c>
      <c r="IE66" s="252">
        <v>0</v>
      </c>
      <c r="IF66" s="252" t="s">
        <v>3625</v>
      </c>
      <c r="IG66" s="252" t="s">
        <v>660</v>
      </c>
      <c r="IH66" s="252">
        <v>2</v>
      </c>
      <c r="II66" s="252" t="s">
        <v>3085</v>
      </c>
      <c r="IJ66" s="252" t="s">
        <v>2075</v>
      </c>
      <c r="IK66" s="242">
        <v>44162</v>
      </c>
      <c r="IL66" s="250" t="s">
        <v>6206</v>
      </c>
      <c r="IM66" s="250">
        <v>2</v>
      </c>
      <c r="IN66" s="250" t="s">
        <v>3625</v>
      </c>
      <c r="IO66" s="250" t="s">
        <v>660</v>
      </c>
      <c r="IP66" s="250">
        <v>2</v>
      </c>
      <c r="IQ66" s="250" t="s">
        <v>3085</v>
      </c>
      <c r="IR66" s="250" t="s">
        <v>2075</v>
      </c>
      <c r="IS66" s="251">
        <v>44162</v>
      </c>
    </row>
    <row r="67" spans="1:253" s="11" customFormat="1" ht="13.2" x14ac:dyDescent="0.25">
      <c r="A67" s="11" t="str">
        <f>Lists!B:B</f>
        <v xml:space="preserve">Multiple crisis in Kenya </v>
      </c>
      <c r="B67" s="11" t="str">
        <f>Lists!F:F</f>
        <v>Multiple crises country</v>
      </c>
      <c r="C67" s="11" t="str">
        <f>Lists!C:C</f>
        <v>KEN001</v>
      </c>
      <c r="D67" s="11" t="str">
        <f>Lists!A:A</f>
        <v>Kenya</v>
      </c>
      <c r="E67" s="11" t="str">
        <f>Lists!D:D</f>
        <v>KEN</v>
      </c>
      <c r="F67" s="11" t="s">
        <v>6207</v>
      </c>
      <c r="G67" s="240">
        <v>51393000</v>
      </c>
      <c r="H67" s="241" t="s">
        <v>2510</v>
      </c>
      <c r="I67" s="241" t="s">
        <v>661</v>
      </c>
      <c r="J67" s="241">
        <v>1</v>
      </c>
      <c r="K67" s="241" t="s">
        <v>2525</v>
      </c>
      <c r="L67" s="241" t="s">
        <v>2513</v>
      </c>
      <c r="M67" s="242">
        <v>44014</v>
      </c>
      <c r="N67" s="249" t="s">
        <v>6208</v>
      </c>
      <c r="O67" s="244">
        <v>569140</v>
      </c>
      <c r="P67" s="244" t="s">
        <v>3073</v>
      </c>
      <c r="Q67" s="244" t="s">
        <v>660</v>
      </c>
      <c r="R67" s="244">
        <v>2</v>
      </c>
      <c r="S67" s="244" t="s">
        <v>3342</v>
      </c>
      <c r="T67" s="244" t="s">
        <v>3346</v>
      </c>
      <c r="U67" s="245">
        <v>44111</v>
      </c>
      <c r="V67" s="249" t="s">
        <v>6209</v>
      </c>
      <c r="W67" s="241">
        <v>51393000</v>
      </c>
      <c r="X67" s="241" t="s">
        <v>2510</v>
      </c>
      <c r="Y67" s="241" t="s">
        <v>661</v>
      </c>
      <c r="Z67" s="241">
        <v>1</v>
      </c>
      <c r="AA67" s="241" t="s">
        <v>1452</v>
      </c>
      <c r="AB67" s="241" t="s">
        <v>2513</v>
      </c>
      <c r="AC67" s="242">
        <v>44014</v>
      </c>
      <c r="AD67" s="249" t="s">
        <v>6210</v>
      </c>
      <c r="AE67" s="246">
        <v>11193000</v>
      </c>
      <c r="AF67" s="246" t="s">
        <v>2511</v>
      </c>
      <c r="AG67" s="246" t="s">
        <v>660</v>
      </c>
      <c r="AH67" s="246">
        <v>2</v>
      </c>
      <c r="AI67" s="246" t="s">
        <v>2167</v>
      </c>
      <c r="AJ67" s="246" t="s">
        <v>2513</v>
      </c>
      <c r="AK67" s="247">
        <v>44014</v>
      </c>
      <c r="AL67" s="249" t="s">
        <v>6211</v>
      </c>
      <c r="AM67" s="241">
        <v>611000</v>
      </c>
      <c r="AN67" s="241" t="s">
        <v>2228</v>
      </c>
      <c r="AO67" s="241" t="s">
        <v>660</v>
      </c>
      <c r="AP67" s="241">
        <v>2</v>
      </c>
      <c r="AQ67" s="241" t="s">
        <v>1736</v>
      </c>
      <c r="AR67" s="241" t="s">
        <v>2513</v>
      </c>
      <c r="AS67" s="242">
        <v>44014</v>
      </c>
      <c r="AT67" s="250" t="s">
        <v>6212</v>
      </c>
      <c r="AU67" s="246">
        <v>0</v>
      </c>
      <c r="AV67" s="246" t="s">
        <v>446</v>
      </c>
      <c r="AW67" s="246" t="s">
        <v>660</v>
      </c>
      <c r="AX67" s="246">
        <v>2</v>
      </c>
      <c r="AY67" s="246" t="s">
        <v>1443</v>
      </c>
      <c r="AZ67" s="246" t="s">
        <v>446</v>
      </c>
      <c r="BA67" s="247">
        <v>43641</v>
      </c>
      <c r="BB67" s="249" t="s">
        <v>6213</v>
      </c>
      <c r="BC67" s="241">
        <v>113000</v>
      </c>
      <c r="BD67" s="241" t="s">
        <v>1442</v>
      </c>
      <c r="BE67" s="241" t="s">
        <v>660</v>
      </c>
      <c r="BF67" s="241">
        <v>2</v>
      </c>
      <c r="BG67" s="241" t="s">
        <v>1446</v>
      </c>
      <c r="BH67" s="241" t="s">
        <v>1445</v>
      </c>
      <c r="BI67" s="242">
        <v>43641</v>
      </c>
      <c r="BJ67" s="250" t="s">
        <v>6214</v>
      </c>
      <c r="BK67" s="250">
        <v>102</v>
      </c>
      <c r="BL67" s="250" t="s">
        <v>3695</v>
      </c>
      <c r="BM67" s="250" t="s">
        <v>660</v>
      </c>
      <c r="BN67" s="250">
        <v>2</v>
      </c>
      <c r="BO67" s="250" t="s">
        <v>3733</v>
      </c>
      <c r="BP67" s="246" t="s">
        <v>2169</v>
      </c>
      <c r="BQ67" s="251">
        <v>44164</v>
      </c>
      <c r="BR67" s="249" t="s">
        <v>6215</v>
      </c>
      <c r="BS67" s="252">
        <v>0</v>
      </c>
      <c r="BT67" s="252" t="s">
        <v>446</v>
      </c>
      <c r="BU67" s="252" t="s">
        <v>660</v>
      </c>
      <c r="BV67" s="252">
        <v>2</v>
      </c>
      <c r="BW67" s="252" t="s">
        <v>1453</v>
      </c>
      <c r="BX67" s="252" t="s">
        <v>446</v>
      </c>
      <c r="BY67" s="242">
        <v>43641</v>
      </c>
      <c r="BZ67" s="250" t="s">
        <v>6216</v>
      </c>
      <c r="CA67" s="250">
        <v>0</v>
      </c>
      <c r="CB67" s="250" t="s">
        <v>446</v>
      </c>
      <c r="CC67" s="250" t="s">
        <v>660</v>
      </c>
      <c r="CD67" s="250">
        <v>2</v>
      </c>
      <c r="CE67" s="250" t="s">
        <v>1453</v>
      </c>
      <c r="CF67" s="250" t="s">
        <v>446</v>
      </c>
      <c r="CG67" s="251">
        <v>43641</v>
      </c>
      <c r="CH67" s="249" t="s">
        <v>6217</v>
      </c>
      <c r="CI67" s="250" t="e">
        <v>#N/A</v>
      </c>
      <c r="CJ67" s="250" t="e">
        <v>#N/A</v>
      </c>
      <c r="CK67" s="250" t="e">
        <v>#N/A</v>
      </c>
      <c r="CL67" s="250" t="e">
        <v>#N/A</v>
      </c>
      <c r="CM67" s="250" t="e">
        <v>#N/A</v>
      </c>
      <c r="CN67" s="250" t="e">
        <v>#N/A</v>
      </c>
      <c r="CO67" s="253" t="e">
        <v>#N/A</v>
      </c>
      <c r="CP67" s="250" t="s">
        <v>6218</v>
      </c>
      <c r="CQ67" s="252" t="s">
        <v>446</v>
      </c>
      <c r="CR67" s="252" t="s">
        <v>446</v>
      </c>
      <c r="CS67" s="252" t="s">
        <v>446</v>
      </c>
      <c r="CT67" s="252" t="s">
        <v>446</v>
      </c>
      <c r="CU67" s="252" t="s">
        <v>1444</v>
      </c>
      <c r="CV67" s="252" t="s">
        <v>446</v>
      </c>
      <c r="CW67" s="242">
        <v>43641</v>
      </c>
      <c r="CX67" s="250" t="s">
        <v>6219</v>
      </c>
      <c r="CY67" s="246">
        <v>1480000</v>
      </c>
      <c r="CZ67" s="246" t="s">
        <v>2514</v>
      </c>
      <c r="DA67" s="246" t="s">
        <v>660</v>
      </c>
      <c r="DB67" s="246">
        <v>2</v>
      </c>
      <c r="DC67" s="246" t="s">
        <v>2516</v>
      </c>
      <c r="DD67" s="246" t="s">
        <v>2515</v>
      </c>
      <c r="DE67" s="248">
        <v>44014</v>
      </c>
      <c r="DF67" s="249" t="s">
        <v>6220</v>
      </c>
      <c r="DG67" s="241">
        <v>40200000</v>
      </c>
      <c r="DH67" s="252" t="s">
        <v>2514</v>
      </c>
      <c r="DI67" s="252" t="s">
        <v>660</v>
      </c>
      <c r="DJ67" s="252">
        <v>2</v>
      </c>
      <c r="DK67" s="252" t="s">
        <v>2516</v>
      </c>
      <c r="DL67" s="252" t="s">
        <v>2515</v>
      </c>
      <c r="DM67" s="242">
        <v>44014</v>
      </c>
      <c r="DN67" s="250" t="s">
        <v>6221</v>
      </c>
      <c r="DO67" s="246">
        <v>9714000</v>
      </c>
      <c r="DP67" s="250" t="s">
        <v>2514</v>
      </c>
      <c r="DQ67" s="250" t="s">
        <v>660</v>
      </c>
      <c r="DR67" s="250">
        <v>2</v>
      </c>
      <c r="DS67" s="250" t="s">
        <v>2516</v>
      </c>
      <c r="DT67" s="250" t="s">
        <v>2515</v>
      </c>
      <c r="DU67" s="251">
        <v>44014</v>
      </c>
      <c r="DV67" s="249" t="s">
        <v>6222</v>
      </c>
      <c r="DW67" s="241">
        <v>1367000</v>
      </c>
      <c r="DX67" s="252" t="s">
        <v>2514</v>
      </c>
      <c r="DY67" s="252" t="s">
        <v>660</v>
      </c>
      <c r="DZ67" s="252">
        <v>2</v>
      </c>
      <c r="EA67" s="252" t="s">
        <v>2516</v>
      </c>
      <c r="EB67" s="252" t="s">
        <v>2515</v>
      </c>
      <c r="EC67" s="242">
        <v>44014</v>
      </c>
      <c r="ED67" s="250" t="s">
        <v>6223</v>
      </c>
      <c r="EE67" s="246">
        <v>113000</v>
      </c>
      <c r="EF67" s="250" t="s">
        <v>2514</v>
      </c>
      <c r="EG67" s="250" t="s">
        <v>660</v>
      </c>
      <c r="EH67" s="250">
        <v>2</v>
      </c>
      <c r="EI67" s="250" t="s">
        <v>2516</v>
      </c>
      <c r="EJ67" s="250" t="s">
        <v>2515</v>
      </c>
      <c r="EK67" s="251">
        <v>44014</v>
      </c>
      <c r="EL67" s="249" t="s">
        <v>6224</v>
      </c>
      <c r="EM67" s="241">
        <v>0</v>
      </c>
      <c r="EN67" s="252" t="s">
        <v>2514</v>
      </c>
      <c r="EO67" s="252" t="s">
        <v>660</v>
      </c>
      <c r="EP67" s="252">
        <v>2</v>
      </c>
      <c r="EQ67" s="252" t="s">
        <v>2516</v>
      </c>
      <c r="ER67" s="252" t="s">
        <v>2515</v>
      </c>
      <c r="ES67" s="242">
        <v>44014</v>
      </c>
      <c r="ET67" s="250" t="s">
        <v>6225</v>
      </c>
      <c r="EU67" s="250">
        <v>102</v>
      </c>
      <c r="EV67" s="250" t="s">
        <v>3695</v>
      </c>
      <c r="EW67" s="250" t="s">
        <v>660</v>
      </c>
      <c r="EX67" s="250">
        <v>2</v>
      </c>
      <c r="EY67" s="250" t="s">
        <v>3733</v>
      </c>
      <c r="EZ67" s="250" t="s">
        <v>2169</v>
      </c>
      <c r="FA67" s="251">
        <v>44164</v>
      </c>
      <c r="FB67" s="249" t="s">
        <v>6226</v>
      </c>
      <c r="FC67" s="252">
        <v>3</v>
      </c>
      <c r="FD67" s="252" t="s">
        <v>1454</v>
      </c>
      <c r="FE67" s="252" t="s">
        <v>660</v>
      </c>
      <c r="FF67" s="252">
        <v>2</v>
      </c>
      <c r="FG67" s="252" t="s">
        <v>1456</v>
      </c>
      <c r="FH67" s="252" t="s">
        <v>1455</v>
      </c>
      <c r="FI67" s="242">
        <v>43641</v>
      </c>
      <c r="FJ67" s="249" t="s">
        <v>6227</v>
      </c>
      <c r="FK67" s="250" t="s">
        <v>446</v>
      </c>
      <c r="FL67" s="250" t="s">
        <v>446</v>
      </c>
      <c r="FM67" s="250" t="s">
        <v>446</v>
      </c>
      <c r="FN67" s="250" t="s">
        <v>446</v>
      </c>
      <c r="FO67" s="250" t="s">
        <v>446</v>
      </c>
      <c r="FP67" s="246" t="s">
        <v>446</v>
      </c>
      <c r="FQ67" s="247">
        <v>43641</v>
      </c>
      <c r="FR67" s="249" t="s">
        <v>6228</v>
      </c>
      <c r="FS67" s="252" t="s">
        <v>446</v>
      </c>
      <c r="FT67" s="252" t="s">
        <v>446</v>
      </c>
      <c r="FU67" s="252" t="s">
        <v>446</v>
      </c>
      <c r="FV67" s="252" t="s">
        <v>446</v>
      </c>
      <c r="FW67" s="252" t="s">
        <v>446</v>
      </c>
      <c r="FX67" s="252" t="s">
        <v>446</v>
      </c>
      <c r="FY67" s="242">
        <v>43641</v>
      </c>
      <c r="FZ67" s="250" t="s">
        <v>6229</v>
      </c>
      <c r="GA67" s="250">
        <v>1</v>
      </c>
      <c r="GB67" s="250" t="s">
        <v>3625</v>
      </c>
      <c r="GC67" s="250" t="s">
        <v>660</v>
      </c>
      <c r="GD67" s="250">
        <v>2</v>
      </c>
      <c r="GE67" s="250" t="s">
        <v>3085</v>
      </c>
      <c r="GF67" s="250" t="s">
        <v>2075</v>
      </c>
      <c r="GG67" s="251">
        <v>44164</v>
      </c>
      <c r="GH67" s="249" t="s">
        <v>6230</v>
      </c>
      <c r="GI67" s="252">
        <v>1</v>
      </c>
      <c r="GJ67" s="252" t="s">
        <v>3625</v>
      </c>
      <c r="GK67" s="252" t="s">
        <v>660</v>
      </c>
      <c r="GL67" s="252">
        <v>2</v>
      </c>
      <c r="GM67" s="252" t="s">
        <v>3085</v>
      </c>
      <c r="GN67" s="252" t="s">
        <v>2075</v>
      </c>
      <c r="GO67" s="242">
        <v>44164</v>
      </c>
      <c r="GP67" s="250" t="s">
        <v>6231</v>
      </c>
      <c r="GQ67" s="250">
        <v>0</v>
      </c>
      <c r="GR67" s="250" t="s">
        <v>3625</v>
      </c>
      <c r="GS67" s="250" t="s">
        <v>660</v>
      </c>
      <c r="GT67" s="250">
        <v>2</v>
      </c>
      <c r="GU67" s="250" t="s">
        <v>3085</v>
      </c>
      <c r="GV67" s="250" t="s">
        <v>2075</v>
      </c>
      <c r="GW67" s="251">
        <v>44164</v>
      </c>
      <c r="GX67" s="249" t="s">
        <v>6232</v>
      </c>
      <c r="GY67" s="252">
        <v>0</v>
      </c>
      <c r="GZ67" s="252" t="s">
        <v>3625</v>
      </c>
      <c r="HA67" s="252" t="s">
        <v>660</v>
      </c>
      <c r="HB67" s="252">
        <v>2</v>
      </c>
      <c r="HC67" s="252" t="s">
        <v>3085</v>
      </c>
      <c r="HD67" s="252" t="s">
        <v>2075</v>
      </c>
      <c r="HE67" s="242">
        <v>44164</v>
      </c>
      <c r="HF67" s="250" t="s">
        <v>6233</v>
      </c>
      <c r="HG67" s="250">
        <v>0</v>
      </c>
      <c r="HH67" s="250" t="s">
        <v>3625</v>
      </c>
      <c r="HI67" s="250" t="s">
        <v>660</v>
      </c>
      <c r="HJ67" s="250">
        <v>2</v>
      </c>
      <c r="HK67" s="250" t="s">
        <v>3085</v>
      </c>
      <c r="HL67" s="250" t="s">
        <v>2075</v>
      </c>
      <c r="HM67" s="251">
        <v>44164</v>
      </c>
      <c r="HN67" s="249" t="s">
        <v>6234</v>
      </c>
      <c r="HO67" s="252">
        <v>2</v>
      </c>
      <c r="HP67" s="252" t="s">
        <v>3625</v>
      </c>
      <c r="HQ67" s="252" t="s">
        <v>660</v>
      </c>
      <c r="HR67" s="252">
        <v>2</v>
      </c>
      <c r="HS67" s="252" t="s">
        <v>3085</v>
      </c>
      <c r="HT67" s="252" t="s">
        <v>2075</v>
      </c>
      <c r="HU67" s="242">
        <v>44164</v>
      </c>
      <c r="HV67" s="250" t="s">
        <v>6235</v>
      </c>
      <c r="HW67" s="250">
        <v>0</v>
      </c>
      <c r="HX67" s="250" t="s">
        <v>3625</v>
      </c>
      <c r="HY67" s="250" t="s">
        <v>660</v>
      </c>
      <c r="HZ67" s="250">
        <v>2</v>
      </c>
      <c r="IA67" s="250" t="s">
        <v>3085</v>
      </c>
      <c r="IB67" s="250" t="s">
        <v>2075</v>
      </c>
      <c r="IC67" s="251">
        <v>44164</v>
      </c>
      <c r="ID67" s="249" t="s">
        <v>6236</v>
      </c>
      <c r="IE67" s="252">
        <v>1</v>
      </c>
      <c r="IF67" s="252" t="s">
        <v>3625</v>
      </c>
      <c r="IG67" s="252" t="s">
        <v>660</v>
      </c>
      <c r="IH67" s="252">
        <v>2</v>
      </c>
      <c r="II67" s="252" t="s">
        <v>3085</v>
      </c>
      <c r="IJ67" s="252" t="s">
        <v>2075</v>
      </c>
      <c r="IK67" s="242">
        <v>44164</v>
      </c>
      <c r="IL67" s="250" t="s">
        <v>6237</v>
      </c>
      <c r="IM67" s="250">
        <v>2</v>
      </c>
      <c r="IN67" s="250" t="s">
        <v>3625</v>
      </c>
      <c r="IO67" s="250" t="s">
        <v>660</v>
      </c>
      <c r="IP67" s="250">
        <v>2</v>
      </c>
      <c r="IQ67" s="250" t="s">
        <v>3085</v>
      </c>
      <c r="IR67" s="250" t="s">
        <v>2075</v>
      </c>
      <c r="IS67" s="251">
        <v>44164</v>
      </c>
    </row>
    <row r="68" spans="1:253" s="11" customFormat="1" ht="13.2" x14ac:dyDescent="0.25">
      <c r="A68" s="11" t="str">
        <f>Lists!B:B</f>
        <v>Refugee situation in Kenya</v>
      </c>
      <c r="B68" s="11" t="str">
        <f>Lists!F:F</f>
        <v>International displacement</v>
      </c>
      <c r="C68" s="11" t="str">
        <f>Lists!C:C</f>
        <v>KEN002</v>
      </c>
      <c r="D68" s="11" t="str">
        <f>Lists!A:A</f>
        <v>Kenya</v>
      </c>
      <c r="E68" s="11" t="str">
        <f>Lists!D:D</f>
        <v>KEN</v>
      </c>
      <c r="F68" s="11" t="s">
        <v>6238</v>
      </c>
      <c r="G68" s="240">
        <v>51393000</v>
      </c>
      <c r="H68" s="241" t="s">
        <v>2510</v>
      </c>
      <c r="I68" s="241" t="s">
        <v>661</v>
      </c>
      <c r="J68" s="241">
        <v>1</v>
      </c>
      <c r="K68" s="241" t="s">
        <v>2525</v>
      </c>
      <c r="L68" s="241" t="s">
        <v>2513</v>
      </c>
      <c r="M68" s="242">
        <v>44014</v>
      </c>
      <c r="N68" s="249" t="s">
        <v>6239</v>
      </c>
      <c r="O68" s="244">
        <v>123000</v>
      </c>
      <c r="P68" s="244" t="s">
        <v>1049</v>
      </c>
      <c r="Q68" s="244" t="s">
        <v>660</v>
      </c>
      <c r="R68" s="244">
        <v>2</v>
      </c>
      <c r="S68" s="244" t="s">
        <v>1053</v>
      </c>
      <c r="T68" s="244" t="s">
        <v>1051</v>
      </c>
      <c r="U68" s="245">
        <v>43511</v>
      </c>
      <c r="V68" s="249" t="s">
        <v>6240</v>
      </c>
      <c r="W68" s="241">
        <v>5216000</v>
      </c>
      <c r="X68" s="241" t="s">
        <v>2521</v>
      </c>
      <c r="Y68" s="241" t="s">
        <v>660</v>
      </c>
      <c r="Z68" s="241">
        <v>2</v>
      </c>
      <c r="AA68" s="241" t="s">
        <v>1053</v>
      </c>
      <c r="AB68" s="241" t="s">
        <v>2523</v>
      </c>
      <c r="AC68" s="242">
        <v>44014</v>
      </c>
      <c r="AD68" s="249" t="s">
        <v>6241</v>
      </c>
      <c r="AE68" s="246">
        <v>499000</v>
      </c>
      <c r="AF68" s="246" t="s">
        <v>3734</v>
      </c>
      <c r="AG68" s="246" t="s">
        <v>660</v>
      </c>
      <c r="AH68" s="246">
        <v>2</v>
      </c>
      <c r="AI68" s="246" t="s">
        <v>1735</v>
      </c>
      <c r="AJ68" s="246" t="s">
        <v>3735</v>
      </c>
      <c r="AK68" s="247">
        <v>44164</v>
      </c>
      <c r="AL68" s="249" t="s">
        <v>6242</v>
      </c>
      <c r="AM68" s="241">
        <v>499000</v>
      </c>
      <c r="AN68" s="241" t="s">
        <v>3734</v>
      </c>
      <c r="AO68" s="241" t="s">
        <v>660</v>
      </c>
      <c r="AP68" s="241">
        <v>2</v>
      </c>
      <c r="AQ68" s="241" t="s">
        <v>1457</v>
      </c>
      <c r="AR68" s="241" t="s">
        <v>3735</v>
      </c>
      <c r="AS68" s="242">
        <v>44164</v>
      </c>
      <c r="AT68" s="250" t="s">
        <v>6243</v>
      </c>
      <c r="AU68" s="246">
        <v>0</v>
      </c>
      <c r="AV68" s="246" t="s">
        <v>446</v>
      </c>
      <c r="AW68" s="246" t="s">
        <v>660</v>
      </c>
      <c r="AX68" s="246">
        <v>2</v>
      </c>
      <c r="AY68" s="246" t="s">
        <v>1443</v>
      </c>
      <c r="AZ68" s="246" t="s">
        <v>446</v>
      </c>
      <c r="BA68" s="247">
        <v>43641</v>
      </c>
      <c r="BB68" s="249" t="s">
        <v>6244</v>
      </c>
      <c r="BC68" s="241" t="s">
        <v>446</v>
      </c>
      <c r="BD68" s="241">
        <v>0</v>
      </c>
      <c r="BE68" s="241" t="s">
        <v>446</v>
      </c>
      <c r="BF68" s="241" t="s">
        <v>446</v>
      </c>
      <c r="BG68" s="241" t="s">
        <v>867</v>
      </c>
      <c r="BH68" s="241">
        <v>0</v>
      </c>
      <c r="BI68" s="242">
        <v>43511</v>
      </c>
      <c r="BJ68" s="250" t="s">
        <v>6245</v>
      </c>
      <c r="BK68" s="250" t="s">
        <v>446</v>
      </c>
      <c r="BL68" s="250">
        <v>0</v>
      </c>
      <c r="BM68" s="250" t="s">
        <v>446</v>
      </c>
      <c r="BN68" s="250" t="s">
        <v>446</v>
      </c>
      <c r="BO68" s="250" t="s">
        <v>867</v>
      </c>
      <c r="BP68" s="246">
        <v>0</v>
      </c>
      <c r="BQ68" s="251">
        <v>43511</v>
      </c>
      <c r="BR68" s="249" t="s">
        <v>6246</v>
      </c>
      <c r="BS68" s="252">
        <v>0</v>
      </c>
      <c r="BT68" s="252" t="s">
        <v>446</v>
      </c>
      <c r="BU68" s="252" t="s">
        <v>660</v>
      </c>
      <c r="BV68" s="252">
        <v>2</v>
      </c>
      <c r="BW68" s="252" t="s">
        <v>1447</v>
      </c>
      <c r="BX68" s="252" t="s">
        <v>446</v>
      </c>
      <c r="BY68" s="242">
        <v>43641</v>
      </c>
      <c r="BZ68" s="250" t="s">
        <v>6247</v>
      </c>
      <c r="CA68" s="250">
        <v>0</v>
      </c>
      <c r="CB68" s="250" t="s">
        <v>446</v>
      </c>
      <c r="CC68" s="250" t="s">
        <v>660</v>
      </c>
      <c r="CD68" s="250">
        <v>2</v>
      </c>
      <c r="CE68" s="250" t="s">
        <v>1447</v>
      </c>
      <c r="CF68" s="250" t="s">
        <v>446</v>
      </c>
      <c r="CG68" s="251">
        <v>43641</v>
      </c>
      <c r="CH68" s="249" t="s">
        <v>6248</v>
      </c>
      <c r="CI68" s="250" t="e">
        <v>#N/A</v>
      </c>
      <c r="CJ68" s="250" t="e">
        <v>#N/A</v>
      </c>
      <c r="CK68" s="250" t="e">
        <v>#N/A</v>
      </c>
      <c r="CL68" s="250" t="e">
        <v>#N/A</v>
      </c>
      <c r="CM68" s="250" t="e">
        <v>#N/A</v>
      </c>
      <c r="CN68" s="250" t="e">
        <v>#N/A</v>
      </c>
      <c r="CO68" s="253" t="e">
        <v>#N/A</v>
      </c>
      <c r="CP68" s="250" t="s">
        <v>6249</v>
      </c>
      <c r="CQ68" s="252" t="s">
        <v>446</v>
      </c>
      <c r="CR68" s="252">
        <v>0</v>
      </c>
      <c r="CS68" s="252" t="s">
        <v>446</v>
      </c>
      <c r="CT68" s="252" t="s">
        <v>446</v>
      </c>
      <c r="CU68" s="252" t="s">
        <v>867</v>
      </c>
      <c r="CV68" s="252">
        <v>0</v>
      </c>
      <c r="CW68" s="242">
        <v>43511</v>
      </c>
      <c r="CX68" s="250" t="s">
        <v>6250</v>
      </c>
      <c r="CY68" s="246">
        <v>495000</v>
      </c>
      <c r="CZ68" s="246" t="s">
        <v>2522</v>
      </c>
      <c r="DA68" s="246" t="s">
        <v>660</v>
      </c>
      <c r="DB68" s="246">
        <v>2</v>
      </c>
      <c r="DC68" s="246" t="s">
        <v>1656</v>
      </c>
      <c r="DD68" s="246" t="s">
        <v>2524</v>
      </c>
      <c r="DE68" s="248">
        <v>44014</v>
      </c>
      <c r="DF68" s="249" t="s">
        <v>6251</v>
      </c>
      <c r="DG68" s="241">
        <v>4721000</v>
      </c>
      <c r="DH68" s="252" t="s">
        <v>2152</v>
      </c>
      <c r="DI68" s="252" t="s">
        <v>660</v>
      </c>
      <c r="DJ68" s="252">
        <v>2</v>
      </c>
      <c r="DK68" s="252" t="s">
        <v>1656</v>
      </c>
      <c r="DL68" s="252" t="s">
        <v>2166</v>
      </c>
      <c r="DM68" s="242">
        <v>43920</v>
      </c>
      <c r="DN68" s="250" t="s">
        <v>6252</v>
      </c>
      <c r="DO68" s="246">
        <v>0</v>
      </c>
      <c r="DP68" s="250" t="s">
        <v>2152</v>
      </c>
      <c r="DQ68" s="250" t="s">
        <v>660</v>
      </c>
      <c r="DR68" s="250">
        <v>2</v>
      </c>
      <c r="DS68" s="250" t="s">
        <v>1656</v>
      </c>
      <c r="DT68" s="250" t="s">
        <v>2166</v>
      </c>
      <c r="DU68" s="251">
        <v>43920</v>
      </c>
      <c r="DV68" s="249" t="s">
        <v>6253</v>
      </c>
      <c r="DW68" s="241">
        <v>495000</v>
      </c>
      <c r="DX68" s="252" t="s">
        <v>2522</v>
      </c>
      <c r="DY68" s="252" t="s">
        <v>660</v>
      </c>
      <c r="DZ68" s="252">
        <v>2</v>
      </c>
      <c r="EA68" s="252" t="s">
        <v>1656</v>
      </c>
      <c r="EB68" s="252" t="s">
        <v>2524</v>
      </c>
      <c r="EC68" s="242">
        <v>44014</v>
      </c>
      <c r="ED68" s="250" t="s">
        <v>6254</v>
      </c>
      <c r="EE68" s="246">
        <v>0</v>
      </c>
      <c r="EF68" s="250" t="s">
        <v>2152</v>
      </c>
      <c r="EG68" s="250" t="s">
        <v>660</v>
      </c>
      <c r="EH68" s="250">
        <v>2</v>
      </c>
      <c r="EI68" s="250" t="s">
        <v>1656</v>
      </c>
      <c r="EJ68" s="250" t="s">
        <v>2166</v>
      </c>
      <c r="EK68" s="251">
        <v>43920</v>
      </c>
      <c r="EL68" s="249" t="s">
        <v>6255</v>
      </c>
      <c r="EM68" s="241">
        <v>0</v>
      </c>
      <c r="EN68" s="252" t="s">
        <v>2152</v>
      </c>
      <c r="EO68" s="252" t="s">
        <v>660</v>
      </c>
      <c r="EP68" s="252">
        <v>2</v>
      </c>
      <c r="EQ68" s="252" t="s">
        <v>1656</v>
      </c>
      <c r="ER68" s="252" t="s">
        <v>2166</v>
      </c>
      <c r="ES68" s="242">
        <v>43920</v>
      </c>
      <c r="ET68" s="250" t="s">
        <v>6256</v>
      </c>
      <c r="EU68" s="250">
        <v>237</v>
      </c>
      <c r="EV68" s="250" t="s">
        <v>2353</v>
      </c>
      <c r="EW68" s="250" t="s">
        <v>660</v>
      </c>
      <c r="EX68" s="250">
        <v>2</v>
      </c>
      <c r="EY68" s="250" t="s">
        <v>2240</v>
      </c>
      <c r="EZ68" s="250" t="s">
        <v>2362</v>
      </c>
      <c r="FA68" s="251">
        <v>44014</v>
      </c>
      <c r="FB68" s="249" t="s">
        <v>6257</v>
      </c>
      <c r="FC68" s="252">
        <v>2</v>
      </c>
      <c r="FD68" s="252" t="s">
        <v>1050</v>
      </c>
      <c r="FE68" s="252" t="s">
        <v>660</v>
      </c>
      <c r="FF68" s="252">
        <v>2</v>
      </c>
      <c r="FG68" s="252" t="s">
        <v>1054</v>
      </c>
      <c r="FH68" s="252" t="s">
        <v>1052</v>
      </c>
      <c r="FI68" s="242">
        <v>43511</v>
      </c>
      <c r="FJ68" s="249" t="s">
        <v>6258</v>
      </c>
      <c r="FK68" s="250" t="s">
        <v>446</v>
      </c>
      <c r="FL68" s="250">
        <v>0</v>
      </c>
      <c r="FM68" s="250" t="s">
        <v>446</v>
      </c>
      <c r="FN68" s="250" t="s">
        <v>446</v>
      </c>
      <c r="FO68" s="250" t="s">
        <v>867</v>
      </c>
      <c r="FP68" s="246">
        <v>0</v>
      </c>
      <c r="FQ68" s="247">
        <v>43511</v>
      </c>
      <c r="FR68" s="249" t="s">
        <v>6259</v>
      </c>
      <c r="FS68" s="252" t="s">
        <v>446</v>
      </c>
      <c r="FT68" s="252">
        <v>0</v>
      </c>
      <c r="FU68" s="252" t="s">
        <v>446</v>
      </c>
      <c r="FV68" s="252" t="s">
        <v>446</v>
      </c>
      <c r="FW68" s="252" t="s">
        <v>867</v>
      </c>
      <c r="FX68" s="252">
        <v>0</v>
      </c>
      <c r="FY68" s="242">
        <v>43511</v>
      </c>
      <c r="FZ68" s="250" t="s">
        <v>6260</v>
      </c>
      <c r="GA68" s="250">
        <v>0</v>
      </c>
      <c r="GB68" s="250" t="s">
        <v>1634</v>
      </c>
      <c r="GC68" s="250" t="s">
        <v>661</v>
      </c>
      <c r="GD68" s="250">
        <v>1</v>
      </c>
      <c r="GE68" s="250" t="s">
        <v>1665</v>
      </c>
      <c r="GF68" s="250" t="s">
        <v>1666</v>
      </c>
      <c r="GG68" s="251">
        <v>43767</v>
      </c>
      <c r="GH68" s="249" t="s">
        <v>6261</v>
      </c>
      <c r="GI68" s="252">
        <v>0</v>
      </c>
      <c r="GJ68" s="252" t="s">
        <v>1634</v>
      </c>
      <c r="GK68" s="252" t="s">
        <v>661</v>
      </c>
      <c r="GL68" s="252">
        <v>1</v>
      </c>
      <c r="GM68" s="252" t="s">
        <v>1665</v>
      </c>
      <c r="GN68" s="252" t="s">
        <v>1666</v>
      </c>
      <c r="GO68" s="242">
        <v>43767</v>
      </c>
      <c r="GP68" s="250" t="s">
        <v>6262</v>
      </c>
      <c r="GQ68" s="250">
        <v>0</v>
      </c>
      <c r="GR68" s="250" t="s">
        <v>1634</v>
      </c>
      <c r="GS68" s="250" t="s">
        <v>661</v>
      </c>
      <c r="GT68" s="250">
        <v>1</v>
      </c>
      <c r="GU68" s="250" t="s">
        <v>1665</v>
      </c>
      <c r="GV68" s="250" t="s">
        <v>1666</v>
      </c>
      <c r="GW68" s="251">
        <v>43767</v>
      </c>
      <c r="GX68" s="249" t="s">
        <v>6263</v>
      </c>
      <c r="GY68" s="252">
        <v>0</v>
      </c>
      <c r="GZ68" s="252" t="s">
        <v>1634</v>
      </c>
      <c r="HA68" s="252" t="s">
        <v>661</v>
      </c>
      <c r="HB68" s="252">
        <v>1</v>
      </c>
      <c r="HC68" s="252" t="s">
        <v>1665</v>
      </c>
      <c r="HD68" s="252" t="s">
        <v>1666</v>
      </c>
      <c r="HE68" s="242">
        <v>43767</v>
      </c>
      <c r="HF68" s="250" t="s">
        <v>6264</v>
      </c>
      <c r="HG68" s="250">
        <v>0</v>
      </c>
      <c r="HH68" s="250" t="s">
        <v>1634</v>
      </c>
      <c r="HI68" s="250" t="s">
        <v>661</v>
      </c>
      <c r="HJ68" s="250">
        <v>1</v>
      </c>
      <c r="HK68" s="250" t="s">
        <v>1665</v>
      </c>
      <c r="HL68" s="250" t="s">
        <v>1666</v>
      </c>
      <c r="HM68" s="251">
        <v>43767</v>
      </c>
      <c r="HN68" s="249" t="s">
        <v>6265</v>
      </c>
      <c r="HO68" s="252">
        <v>0</v>
      </c>
      <c r="HP68" s="252" t="s">
        <v>1634</v>
      </c>
      <c r="HQ68" s="252" t="s">
        <v>661</v>
      </c>
      <c r="HR68" s="252">
        <v>1</v>
      </c>
      <c r="HS68" s="252" t="s">
        <v>1665</v>
      </c>
      <c r="HT68" s="252" t="s">
        <v>1666</v>
      </c>
      <c r="HU68" s="242">
        <v>43767</v>
      </c>
      <c r="HV68" s="250" t="s">
        <v>6266</v>
      </c>
      <c r="HW68" s="250">
        <v>0</v>
      </c>
      <c r="HX68" s="250" t="s">
        <v>1634</v>
      </c>
      <c r="HY68" s="250" t="s">
        <v>661</v>
      </c>
      <c r="HZ68" s="250">
        <v>1</v>
      </c>
      <c r="IA68" s="250" t="s">
        <v>1665</v>
      </c>
      <c r="IB68" s="250" t="s">
        <v>1666</v>
      </c>
      <c r="IC68" s="251">
        <v>43767</v>
      </c>
      <c r="ID68" s="249" t="s">
        <v>6267</v>
      </c>
      <c r="IE68" s="252">
        <v>1</v>
      </c>
      <c r="IF68" s="252" t="s">
        <v>1634</v>
      </c>
      <c r="IG68" s="252" t="s">
        <v>661</v>
      </c>
      <c r="IH68" s="252">
        <v>1</v>
      </c>
      <c r="II68" s="252" t="s">
        <v>1665</v>
      </c>
      <c r="IJ68" s="252" t="s">
        <v>1666</v>
      </c>
      <c r="IK68" s="242">
        <v>43767</v>
      </c>
      <c r="IL68" s="250" t="s">
        <v>6268</v>
      </c>
      <c r="IM68" s="250">
        <v>0</v>
      </c>
      <c r="IN68" s="250" t="s">
        <v>1634</v>
      </c>
      <c r="IO68" s="250" t="s">
        <v>661</v>
      </c>
      <c r="IP68" s="250">
        <v>1</v>
      </c>
      <c r="IQ68" s="250" t="s">
        <v>1665</v>
      </c>
      <c r="IR68" s="250" t="s">
        <v>1666</v>
      </c>
      <c r="IS68" s="251">
        <v>43767</v>
      </c>
    </row>
    <row r="69" spans="1:253" s="11" customFormat="1" ht="13.2" x14ac:dyDescent="0.25">
      <c r="A69" s="11" t="str">
        <f>Lists!B:B</f>
        <v>Drought in Kenya</v>
      </c>
      <c r="B69" s="11" t="str">
        <f>Lists!F:F</f>
        <v>Drought</v>
      </c>
      <c r="C69" s="11" t="str">
        <f>Lists!C:C</f>
        <v>KEN003</v>
      </c>
      <c r="D69" s="11" t="str">
        <f>Lists!A:A</f>
        <v>Kenya</v>
      </c>
      <c r="E69" s="11" t="str">
        <f>Lists!D:D</f>
        <v>KEN</v>
      </c>
      <c r="F69" s="11" t="s">
        <v>6269</v>
      </c>
      <c r="G69" s="240">
        <v>51393000</v>
      </c>
      <c r="H69" s="241" t="s">
        <v>2510</v>
      </c>
      <c r="I69" s="241" t="s">
        <v>661</v>
      </c>
      <c r="J69" s="241">
        <v>1</v>
      </c>
      <c r="K69" s="241" t="s">
        <v>2525</v>
      </c>
      <c r="L69" s="241" t="s">
        <v>2513</v>
      </c>
      <c r="M69" s="242">
        <v>44014</v>
      </c>
      <c r="N69" s="249" t="s">
        <v>6270</v>
      </c>
      <c r="O69" s="244">
        <v>569140</v>
      </c>
      <c r="P69" s="244" t="s">
        <v>3073</v>
      </c>
      <c r="Q69" s="244" t="s">
        <v>660</v>
      </c>
      <c r="R69" s="244">
        <v>2</v>
      </c>
      <c r="S69" s="244" t="s">
        <v>3342</v>
      </c>
      <c r="T69" s="244" t="s">
        <v>3346</v>
      </c>
      <c r="U69" s="245">
        <v>44111</v>
      </c>
      <c r="V69" s="249" t="s">
        <v>6271</v>
      </c>
      <c r="W69" s="241">
        <v>51393000</v>
      </c>
      <c r="X69" s="241" t="s">
        <v>2510</v>
      </c>
      <c r="Y69" s="241" t="s">
        <v>660</v>
      </c>
      <c r="Z69" s="241">
        <v>2</v>
      </c>
      <c r="AA69" s="241" t="s">
        <v>1734</v>
      </c>
      <c r="AB69" s="241" t="s">
        <v>2513</v>
      </c>
      <c r="AC69" s="242">
        <v>44014</v>
      </c>
      <c r="AD69" s="249" t="s">
        <v>6272</v>
      </c>
      <c r="AE69" s="246">
        <v>10698000</v>
      </c>
      <c r="AF69" s="246" t="s">
        <v>2512</v>
      </c>
      <c r="AG69" s="246" t="s">
        <v>660</v>
      </c>
      <c r="AH69" s="246">
        <v>2</v>
      </c>
      <c r="AI69" s="246" t="s">
        <v>2518</v>
      </c>
      <c r="AJ69" s="246" t="s">
        <v>2517</v>
      </c>
      <c r="AK69" s="247">
        <v>44014</v>
      </c>
      <c r="AL69" s="249" t="s">
        <v>6273</v>
      </c>
      <c r="AM69" s="241" t="s">
        <v>446</v>
      </c>
      <c r="AN69" s="241" t="s">
        <v>446</v>
      </c>
      <c r="AO69" s="241" t="s">
        <v>446</v>
      </c>
      <c r="AP69" s="241" t="s">
        <v>446</v>
      </c>
      <c r="AQ69" s="241" t="s">
        <v>1441</v>
      </c>
      <c r="AR69" s="241" t="s">
        <v>446</v>
      </c>
      <c r="AS69" s="242">
        <v>43641</v>
      </c>
      <c r="AT69" s="250" t="s">
        <v>6274</v>
      </c>
      <c r="AU69" s="246">
        <v>0</v>
      </c>
      <c r="AV69" s="246" t="s">
        <v>446</v>
      </c>
      <c r="AW69" s="246" t="s">
        <v>660</v>
      </c>
      <c r="AX69" s="246">
        <v>2</v>
      </c>
      <c r="AY69" s="246" t="s">
        <v>1443</v>
      </c>
      <c r="AZ69" s="246" t="s">
        <v>446</v>
      </c>
      <c r="BA69" s="247">
        <v>43641</v>
      </c>
      <c r="BB69" s="249" t="s">
        <v>6275</v>
      </c>
      <c r="BC69" s="241">
        <v>113000</v>
      </c>
      <c r="BD69" s="241" t="s">
        <v>1442</v>
      </c>
      <c r="BE69" s="241" t="s">
        <v>660</v>
      </c>
      <c r="BF69" s="241">
        <v>2</v>
      </c>
      <c r="BG69" s="241" t="s">
        <v>1446</v>
      </c>
      <c r="BH69" s="241" t="s">
        <v>1445</v>
      </c>
      <c r="BI69" s="242">
        <v>43641</v>
      </c>
      <c r="BJ69" s="250" t="s">
        <v>6276</v>
      </c>
      <c r="BK69" s="250" t="s">
        <v>446</v>
      </c>
      <c r="BL69" s="250" t="s">
        <v>446</v>
      </c>
      <c r="BM69" s="250" t="s">
        <v>446</v>
      </c>
      <c r="BN69" s="250" t="s">
        <v>446</v>
      </c>
      <c r="BO69" s="250" t="s">
        <v>1444</v>
      </c>
      <c r="BP69" s="246" t="s">
        <v>446</v>
      </c>
      <c r="BQ69" s="251">
        <v>43641</v>
      </c>
      <c r="BR69" s="249" t="s">
        <v>6277</v>
      </c>
      <c r="BS69" s="252">
        <v>0</v>
      </c>
      <c r="BT69" s="252" t="s">
        <v>446</v>
      </c>
      <c r="BU69" s="252" t="s">
        <v>660</v>
      </c>
      <c r="BV69" s="252">
        <v>2</v>
      </c>
      <c r="BW69" s="252" t="s">
        <v>1447</v>
      </c>
      <c r="BX69" s="252" t="s">
        <v>446</v>
      </c>
      <c r="BY69" s="242">
        <v>43641</v>
      </c>
      <c r="BZ69" s="250" t="s">
        <v>6278</v>
      </c>
      <c r="CA69" s="250">
        <v>0</v>
      </c>
      <c r="CB69" s="250" t="s">
        <v>446</v>
      </c>
      <c r="CC69" s="250" t="s">
        <v>660</v>
      </c>
      <c r="CD69" s="250">
        <v>2</v>
      </c>
      <c r="CE69" s="250" t="s">
        <v>1447</v>
      </c>
      <c r="CF69" s="250" t="s">
        <v>446</v>
      </c>
      <c r="CG69" s="251">
        <v>43641</v>
      </c>
      <c r="CH69" s="249" t="s">
        <v>6279</v>
      </c>
      <c r="CI69" s="250" t="e">
        <v>#N/A</v>
      </c>
      <c r="CJ69" s="250" t="e">
        <v>#N/A</v>
      </c>
      <c r="CK69" s="250" t="e">
        <v>#N/A</v>
      </c>
      <c r="CL69" s="250" t="e">
        <v>#N/A</v>
      </c>
      <c r="CM69" s="250" t="e">
        <v>#N/A</v>
      </c>
      <c r="CN69" s="250" t="e">
        <v>#N/A</v>
      </c>
      <c r="CO69" s="253" t="e">
        <v>#N/A</v>
      </c>
      <c r="CP69" s="250" t="s">
        <v>6280</v>
      </c>
      <c r="CQ69" s="252" t="s">
        <v>446</v>
      </c>
      <c r="CR69" s="252" t="s">
        <v>446</v>
      </c>
      <c r="CS69" s="252" t="s">
        <v>446</v>
      </c>
      <c r="CT69" s="252" t="s">
        <v>446</v>
      </c>
      <c r="CU69" s="252" t="s">
        <v>1444</v>
      </c>
      <c r="CV69" s="252" t="s">
        <v>446</v>
      </c>
      <c r="CW69" s="242">
        <v>43641</v>
      </c>
      <c r="CX69" s="250" t="s">
        <v>6281</v>
      </c>
      <c r="CY69" s="246">
        <v>985000</v>
      </c>
      <c r="CZ69" s="246" t="s">
        <v>2519</v>
      </c>
      <c r="DA69" s="246" t="s">
        <v>660</v>
      </c>
      <c r="DB69" s="246">
        <v>2</v>
      </c>
      <c r="DC69" s="246" t="s">
        <v>1655</v>
      </c>
      <c r="DD69" s="246" t="s">
        <v>2520</v>
      </c>
      <c r="DE69" s="248">
        <v>44014</v>
      </c>
      <c r="DF69" s="249" t="s">
        <v>6282</v>
      </c>
      <c r="DG69" s="241">
        <v>40695000</v>
      </c>
      <c r="DH69" s="252" t="s">
        <v>2519</v>
      </c>
      <c r="DI69" s="252" t="s">
        <v>660</v>
      </c>
      <c r="DJ69" s="252">
        <v>2</v>
      </c>
      <c r="DK69" s="252" t="s">
        <v>1655</v>
      </c>
      <c r="DL69" s="252" t="s">
        <v>2520</v>
      </c>
      <c r="DM69" s="242">
        <v>44014</v>
      </c>
      <c r="DN69" s="250" t="s">
        <v>6283</v>
      </c>
      <c r="DO69" s="246">
        <v>9714000</v>
      </c>
      <c r="DP69" s="250" t="s">
        <v>2519</v>
      </c>
      <c r="DQ69" s="250" t="s">
        <v>660</v>
      </c>
      <c r="DR69" s="250">
        <v>2</v>
      </c>
      <c r="DS69" s="250" t="s">
        <v>1655</v>
      </c>
      <c r="DT69" s="250" t="s">
        <v>2520</v>
      </c>
      <c r="DU69" s="251">
        <v>44014</v>
      </c>
      <c r="DV69" s="249" t="s">
        <v>6284</v>
      </c>
      <c r="DW69" s="241">
        <v>872000</v>
      </c>
      <c r="DX69" s="252" t="s">
        <v>2519</v>
      </c>
      <c r="DY69" s="252" t="s">
        <v>660</v>
      </c>
      <c r="DZ69" s="252">
        <v>2</v>
      </c>
      <c r="EA69" s="252" t="s">
        <v>1655</v>
      </c>
      <c r="EB69" s="252" t="s">
        <v>2520</v>
      </c>
      <c r="EC69" s="242">
        <v>44014</v>
      </c>
      <c r="ED69" s="250" t="s">
        <v>6285</v>
      </c>
      <c r="EE69" s="246">
        <v>113000</v>
      </c>
      <c r="EF69" s="250" t="s">
        <v>2519</v>
      </c>
      <c r="EG69" s="250" t="s">
        <v>660</v>
      </c>
      <c r="EH69" s="250">
        <v>2</v>
      </c>
      <c r="EI69" s="250" t="s">
        <v>1655</v>
      </c>
      <c r="EJ69" s="250" t="s">
        <v>2520</v>
      </c>
      <c r="EK69" s="251">
        <v>44014</v>
      </c>
      <c r="EL69" s="249" t="s">
        <v>6286</v>
      </c>
      <c r="EM69" s="241">
        <v>0</v>
      </c>
      <c r="EN69" s="252" t="s">
        <v>446</v>
      </c>
      <c r="EO69" s="252" t="s">
        <v>660</v>
      </c>
      <c r="EP69" s="252">
        <v>2</v>
      </c>
      <c r="EQ69" s="252" t="s">
        <v>1449</v>
      </c>
      <c r="ER69" s="252" t="s">
        <v>446</v>
      </c>
      <c r="ES69" s="242">
        <v>43641</v>
      </c>
      <c r="ET69" s="250" t="s">
        <v>6287</v>
      </c>
      <c r="EU69" s="250">
        <v>237</v>
      </c>
      <c r="EV69" s="250" t="s">
        <v>2353</v>
      </c>
      <c r="EW69" s="250" t="s">
        <v>660</v>
      </c>
      <c r="EX69" s="250">
        <v>2</v>
      </c>
      <c r="EY69" s="250" t="s">
        <v>2240</v>
      </c>
      <c r="EZ69" s="250" t="s">
        <v>2362</v>
      </c>
      <c r="FA69" s="251">
        <v>44014</v>
      </c>
      <c r="FB69" s="249" t="s">
        <v>6288</v>
      </c>
      <c r="FC69" s="252">
        <v>3</v>
      </c>
      <c r="FD69" s="252" t="s">
        <v>1450</v>
      </c>
      <c r="FE69" s="252" t="s">
        <v>660</v>
      </c>
      <c r="FF69" s="252">
        <v>2</v>
      </c>
      <c r="FG69" s="252" t="s">
        <v>1451</v>
      </c>
      <c r="FH69" s="252" t="s">
        <v>1448</v>
      </c>
      <c r="FI69" s="242">
        <v>43641</v>
      </c>
      <c r="FJ69" s="249" t="s">
        <v>6289</v>
      </c>
      <c r="FK69" s="250" t="s">
        <v>446</v>
      </c>
      <c r="FL69" s="250" t="s">
        <v>446</v>
      </c>
      <c r="FM69" s="250" t="s">
        <v>446</v>
      </c>
      <c r="FN69" s="250" t="s">
        <v>446</v>
      </c>
      <c r="FO69" s="250" t="s">
        <v>446</v>
      </c>
      <c r="FP69" s="246" t="s">
        <v>446</v>
      </c>
      <c r="FQ69" s="247">
        <v>43641</v>
      </c>
      <c r="FR69" s="249" t="s">
        <v>6290</v>
      </c>
      <c r="FS69" s="252" t="s">
        <v>446</v>
      </c>
      <c r="FT69" s="252" t="s">
        <v>446</v>
      </c>
      <c r="FU69" s="252" t="s">
        <v>446</v>
      </c>
      <c r="FV69" s="252" t="s">
        <v>446</v>
      </c>
      <c r="FW69" s="252" t="s">
        <v>446</v>
      </c>
      <c r="FX69" s="252" t="s">
        <v>446</v>
      </c>
      <c r="FY69" s="242">
        <v>43641</v>
      </c>
      <c r="FZ69" s="250" t="s">
        <v>6291</v>
      </c>
      <c r="GA69" s="250">
        <v>0</v>
      </c>
      <c r="GB69" s="250" t="s">
        <v>1634</v>
      </c>
      <c r="GC69" s="250" t="s">
        <v>661</v>
      </c>
      <c r="GD69" s="250">
        <v>1</v>
      </c>
      <c r="GE69" s="250" t="s">
        <v>1665</v>
      </c>
      <c r="GF69" s="250" t="s">
        <v>1666</v>
      </c>
      <c r="GG69" s="251">
        <v>43767</v>
      </c>
      <c r="GH69" s="249" t="s">
        <v>6292</v>
      </c>
      <c r="GI69" s="252">
        <v>0</v>
      </c>
      <c r="GJ69" s="252" t="s">
        <v>1634</v>
      </c>
      <c r="GK69" s="252" t="s">
        <v>661</v>
      </c>
      <c r="GL69" s="252">
        <v>1</v>
      </c>
      <c r="GM69" s="252" t="s">
        <v>1665</v>
      </c>
      <c r="GN69" s="252" t="s">
        <v>1666</v>
      </c>
      <c r="GO69" s="242">
        <v>43767</v>
      </c>
      <c r="GP69" s="250" t="s">
        <v>6293</v>
      </c>
      <c r="GQ69" s="250">
        <v>0</v>
      </c>
      <c r="GR69" s="250" t="s">
        <v>1634</v>
      </c>
      <c r="GS69" s="250" t="s">
        <v>661</v>
      </c>
      <c r="GT69" s="250">
        <v>1</v>
      </c>
      <c r="GU69" s="250" t="s">
        <v>1665</v>
      </c>
      <c r="GV69" s="250" t="s">
        <v>1666</v>
      </c>
      <c r="GW69" s="251">
        <v>43767</v>
      </c>
      <c r="GX69" s="249" t="s">
        <v>6294</v>
      </c>
      <c r="GY69" s="252">
        <v>0</v>
      </c>
      <c r="GZ69" s="252" t="s">
        <v>1634</v>
      </c>
      <c r="HA69" s="252" t="s">
        <v>661</v>
      </c>
      <c r="HB69" s="252">
        <v>1</v>
      </c>
      <c r="HC69" s="252" t="s">
        <v>1665</v>
      </c>
      <c r="HD69" s="252" t="s">
        <v>1666</v>
      </c>
      <c r="HE69" s="242">
        <v>43767</v>
      </c>
      <c r="HF69" s="250" t="s">
        <v>6295</v>
      </c>
      <c r="HG69" s="250">
        <v>0</v>
      </c>
      <c r="HH69" s="250" t="s">
        <v>1634</v>
      </c>
      <c r="HI69" s="250" t="s">
        <v>661</v>
      </c>
      <c r="HJ69" s="250">
        <v>1</v>
      </c>
      <c r="HK69" s="250" t="s">
        <v>1665</v>
      </c>
      <c r="HL69" s="250" t="s">
        <v>1666</v>
      </c>
      <c r="HM69" s="251">
        <v>43767</v>
      </c>
      <c r="HN69" s="249" t="s">
        <v>6296</v>
      </c>
      <c r="HO69" s="252">
        <v>0</v>
      </c>
      <c r="HP69" s="252" t="s">
        <v>1634</v>
      </c>
      <c r="HQ69" s="252" t="s">
        <v>661</v>
      </c>
      <c r="HR69" s="252">
        <v>1</v>
      </c>
      <c r="HS69" s="252" t="s">
        <v>1665</v>
      </c>
      <c r="HT69" s="252" t="s">
        <v>1666</v>
      </c>
      <c r="HU69" s="242">
        <v>43767</v>
      </c>
      <c r="HV69" s="250" t="s">
        <v>6297</v>
      </c>
      <c r="HW69" s="250">
        <v>0</v>
      </c>
      <c r="HX69" s="250" t="s">
        <v>1634</v>
      </c>
      <c r="HY69" s="250" t="s">
        <v>661</v>
      </c>
      <c r="HZ69" s="250">
        <v>1</v>
      </c>
      <c r="IA69" s="250" t="s">
        <v>1665</v>
      </c>
      <c r="IB69" s="250" t="s">
        <v>1666</v>
      </c>
      <c r="IC69" s="251">
        <v>43767</v>
      </c>
      <c r="ID69" s="249" t="s">
        <v>6298</v>
      </c>
      <c r="IE69" s="252">
        <v>1</v>
      </c>
      <c r="IF69" s="252" t="s">
        <v>1634</v>
      </c>
      <c r="IG69" s="252" t="s">
        <v>661</v>
      </c>
      <c r="IH69" s="252">
        <v>1</v>
      </c>
      <c r="II69" s="252" t="s">
        <v>1665</v>
      </c>
      <c r="IJ69" s="252" t="s">
        <v>1666</v>
      </c>
      <c r="IK69" s="242">
        <v>43767</v>
      </c>
      <c r="IL69" s="250" t="s">
        <v>6299</v>
      </c>
      <c r="IM69" s="250">
        <v>0</v>
      </c>
      <c r="IN69" s="250" t="s">
        <v>1634</v>
      </c>
      <c r="IO69" s="250" t="s">
        <v>661</v>
      </c>
      <c r="IP69" s="250">
        <v>1</v>
      </c>
      <c r="IQ69" s="250" t="s">
        <v>1665</v>
      </c>
      <c r="IR69" s="250" t="s">
        <v>1666</v>
      </c>
      <c r="IS69" s="251">
        <v>43767</v>
      </c>
    </row>
    <row r="70" spans="1:253" s="11" customFormat="1" ht="13.2" x14ac:dyDescent="0.25">
      <c r="A70" s="11" t="str">
        <f>Lists!B:B</f>
        <v>Flooding and Landslides in Kenya</v>
      </c>
      <c r="B70" s="11" t="str">
        <f>Lists!F:F</f>
        <v>Flood</v>
      </c>
      <c r="C70" s="11" t="str">
        <f>Lists!C:C</f>
        <v>KEN005</v>
      </c>
      <c r="D70" s="11" t="str">
        <f>Lists!A:A</f>
        <v>Kenya</v>
      </c>
      <c r="E70" s="11" t="str">
        <f>Lists!D:D</f>
        <v>KEN</v>
      </c>
      <c r="F70" s="11" t="s">
        <v>6300</v>
      </c>
      <c r="G70" s="240">
        <v>51393000</v>
      </c>
      <c r="H70" s="241" t="s">
        <v>2510</v>
      </c>
      <c r="I70" s="241" t="s">
        <v>661</v>
      </c>
      <c r="J70" s="241">
        <v>1</v>
      </c>
      <c r="K70" s="241" t="s">
        <v>2525</v>
      </c>
      <c r="L70" s="241" t="s">
        <v>2513</v>
      </c>
      <c r="M70" s="242">
        <v>44014</v>
      </c>
      <c r="N70" s="249" t="s">
        <v>6301</v>
      </c>
      <c r="O70" s="244">
        <v>471098</v>
      </c>
      <c r="P70" s="244" t="s">
        <v>2351</v>
      </c>
      <c r="Q70" s="244" t="s">
        <v>660</v>
      </c>
      <c r="R70" s="244">
        <v>2</v>
      </c>
      <c r="S70" s="244" t="s">
        <v>2357</v>
      </c>
      <c r="T70" s="244" t="s">
        <v>2356</v>
      </c>
      <c r="U70" s="245">
        <v>43987</v>
      </c>
      <c r="V70" s="249" t="s">
        <v>6302</v>
      </c>
      <c r="W70" s="241">
        <v>42513000</v>
      </c>
      <c r="X70" s="241" t="s">
        <v>2351</v>
      </c>
      <c r="Y70" s="241" t="s">
        <v>660</v>
      </c>
      <c r="Z70" s="241">
        <v>2</v>
      </c>
      <c r="AA70" s="241" t="s">
        <v>2358</v>
      </c>
      <c r="AB70" s="241" t="s">
        <v>2356</v>
      </c>
      <c r="AC70" s="242">
        <v>43987</v>
      </c>
      <c r="AD70" s="249" t="s">
        <v>6303</v>
      </c>
      <c r="AE70" s="246">
        <v>233000</v>
      </c>
      <c r="AF70" s="246" t="s">
        <v>2352</v>
      </c>
      <c r="AG70" s="246" t="s">
        <v>659</v>
      </c>
      <c r="AH70" s="246">
        <v>3</v>
      </c>
      <c r="AI70" s="246" t="s">
        <v>2360</v>
      </c>
      <c r="AJ70" s="246" t="s">
        <v>2359</v>
      </c>
      <c r="AK70" s="247">
        <v>43987</v>
      </c>
      <c r="AL70" s="249" t="s">
        <v>6304</v>
      </c>
      <c r="AM70" s="241">
        <v>16000</v>
      </c>
      <c r="AN70" s="241" t="s">
        <v>2352</v>
      </c>
      <c r="AO70" s="241" t="s">
        <v>659</v>
      </c>
      <c r="AP70" s="241">
        <v>3</v>
      </c>
      <c r="AQ70" s="241" t="s">
        <v>2361</v>
      </c>
      <c r="AR70" s="241" t="s">
        <v>2359</v>
      </c>
      <c r="AS70" s="242">
        <v>43987</v>
      </c>
      <c r="AT70" s="250" t="s">
        <v>6305</v>
      </c>
      <c r="AU70" s="246" t="s">
        <v>446</v>
      </c>
      <c r="AV70" s="246" t="s">
        <v>446</v>
      </c>
      <c r="AW70" s="246" t="s">
        <v>446</v>
      </c>
      <c r="AX70" s="246" t="s">
        <v>446</v>
      </c>
      <c r="AY70" s="246" t="s">
        <v>446</v>
      </c>
      <c r="AZ70" s="246" t="s">
        <v>446</v>
      </c>
      <c r="BA70" s="247">
        <v>43950</v>
      </c>
      <c r="BB70" s="249" t="s">
        <v>6306</v>
      </c>
      <c r="BC70" s="241" t="s">
        <v>446</v>
      </c>
      <c r="BD70" s="241" t="s">
        <v>446</v>
      </c>
      <c r="BE70" s="241" t="s">
        <v>446</v>
      </c>
      <c r="BF70" s="241" t="s">
        <v>446</v>
      </c>
      <c r="BG70" s="241" t="s">
        <v>446</v>
      </c>
      <c r="BH70" s="241" t="s">
        <v>446</v>
      </c>
      <c r="BI70" s="242">
        <v>43950</v>
      </c>
      <c r="BJ70" s="250" t="s">
        <v>6307</v>
      </c>
      <c r="BK70" s="250">
        <v>237</v>
      </c>
      <c r="BL70" s="250" t="s">
        <v>2353</v>
      </c>
      <c r="BM70" s="250" t="s">
        <v>660</v>
      </c>
      <c r="BN70" s="250">
        <v>2</v>
      </c>
      <c r="BO70" s="250" t="s">
        <v>2240</v>
      </c>
      <c r="BP70" s="246" t="s">
        <v>2362</v>
      </c>
      <c r="BQ70" s="251">
        <v>43987</v>
      </c>
      <c r="BR70" s="249" t="s">
        <v>6308</v>
      </c>
      <c r="BS70" s="252" t="s">
        <v>446</v>
      </c>
      <c r="BT70" s="252" t="s">
        <v>446</v>
      </c>
      <c r="BU70" s="252" t="s">
        <v>446</v>
      </c>
      <c r="BV70" s="252" t="s">
        <v>446</v>
      </c>
      <c r="BW70" s="252" t="s">
        <v>446</v>
      </c>
      <c r="BX70" s="252" t="s">
        <v>446</v>
      </c>
      <c r="BY70" s="242">
        <v>43950</v>
      </c>
      <c r="BZ70" s="250" t="s">
        <v>6309</v>
      </c>
      <c r="CA70" s="250" t="s">
        <v>446</v>
      </c>
      <c r="CB70" s="250" t="s">
        <v>446</v>
      </c>
      <c r="CC70" s="250" t="s">
        <v>446</v>
      </c>
      <c r="CD70" s="250" t="s">
        <v>446</v>
      </c>
      <c r="CE70" s="250" t="s">
        <v>446</v>
      </c>
      <c r="CF70" s="250" t="s">
        <v>446</v>
      </c>
      <c r="CG70" s="251">
        <v>43950</v>
      </c>
      <c r="CH70" s="249" t="s">
        <v>6310</v>
      </c>
      <c r="CI70" s="250" t="e">
        <v>#N/A</v>
      </c>
      <c r="CJ70" s="250" t="e">
        <v>#N/A</v>
      </c>
      <c r="CK70" s="250" t="e">
        <v>#N/A</v>
      </c>
      <c r="CL70" s="250" t="e">
        <v>#N/A</v>
      </c>
      <c r="CM70" s="250" t="e">
        <v>#N/A</v>
      </c>
      <c r="CN70" s="250" t="e">
        <v>#N/A</v>
      </c>
      <c r="CO70" s="253" t="e">
        <v>#N/A</v>
      </c>
      <c r="CP70" s="250" t="s">
        <v>6311</v>
      </c>
      <c r="CQ70" s="252" t="s">
        <v>446</v>
      </c>
      <c r="CR70" s="252" t="s">
        <v>446</v>
      </c>
      <c r="CS70" s="252" t="s">
        <v>446</v>
      </c>
      <c r="CT70" s="252" t="s">
        <v>446</v>
      </c>
      <c r="CU70" s="252" t="s">
        <v>446</v>
      </c>
      <c r="CV70" s="252" t="s">
        <v>446</v>
      </c>
      <c r="CW70" s="242">
        <v>43950</v>
      </c>
      <c r="CX70" s="250" t="s">
        <v>6312</v>
      </c>
      <c r="CY70" s="246">
        <v>116000</v>
      </c>
      <c r="CZ70" s="246" t="s">
        <v>2354</v>
      </c>
      <c r="DA70" s="246" t="s">
        <v>659</v>
      </c>
      <c r="DB70" s="246">
        <v>3</v>
      </c>
      <c r="DC70" s="246" t="s">
        <v>2364</v>
      </c>
      <c r="DD70" s="246" t="s">
        <v>2363</v>
      </c>
      <c r="DE70" s="248">
        <v>43987</v>
      </c>
      <c r="DF70" s="249" t="s">
        <v>6313</v>
      </c>
      <c r="DG70" s="241">
        <v>42280000</v>
      </c>
      <c r="DH70" s="252" t="s">
        <v>2354</v>
      </c>
      <c r="DI70" s="252" t="s">
        <v>659</v>
      </c>
      <c r="DJ70" s="252">
        <v>3</v>
      </c>
      <c r="DK70" s="252" t="s">
        <v>2364</v>
      </c>
      <c r="DL70" s="252" t="s">
        <v>2363</v>
      </c>
      <c r="DM70" s="242">
        <v>43987</v>
      </c>
      <c r="DN70" s="250" t="s">
        <v>6314</v>
      </c>
      <c r="DO70" s="246">
        <v>117000</v>
      </c>
      <c r="DP70" s="250" t="s">
        <v>2354</v>
      </c>
      <c r="DQ70" s="250" t="s">
        <v>659</v>
      </c>
      <c r="DR70" s="250">
        <v>3</v>
      </c>
      <c r="DS70" s="250" t="s">
        <v>2364</v>
      </c>
      <c r="DT70" s="250" t="s">
        <v>2363</v>
      </c>
      <c r="DU70" s="251">
        <v>43987</v>
      </c>
      <c r="DV70" s="249" t="s">
        <v>6315</v>
      </c>
      <c r="DW70" s="241">
        <v>116000</v>
      </c>
      <c r="DX70" s="252" t="s">
        <v>2354</v>
      </c>
      <c r="DY70" s="252" t="s">
        <v>659</v>
      </c>
      <c r="DZ70" s="252">
        <v>3</v>
      </c>
      <c r="EA70" s="252" t="s">
        <v>2364</v>
      </c>
      <c r="EB70" s="252" t="s">
        <v>2363</v>
      </c>
      <c r="EC70" s="242">
        <v>43987</v>
      </c>
      <c r="ED70" s="250" t="s">
        <v>6316</v>
      </c>
      <c r="EE70" s="246">
        <v>0</v>
      </c>
      <c r="EF70" s="250" t="s">
        <v>2354</v>
      </c>
      <c r="EG70" s="250" t="s">
        <v>659</v>
      </c>
      <c r="EH70" s="250">
        <v>3</v>
      </c>
      <c r="EI70" s="250" t="s">
        <v>2364</v>
      </c>
      <c r="EJ70" s="250" t="s">
        <v>2363</v>
      </c>
      <c r="EK70" s="251">
        <v>43987</v>
      </c>
      <c r="EL70" s="249" t="s">
        <v>6317</v>
      </c>
      <c r="EM70" s="241">
        <v>0</v>
      </c>
      <c r="EN70" s="252" t="s">
        <v>2354</v>
      </c>
      <c r="EO70" s="252" t="s">
        <v>659</v>
      </c>
      <c r="EP70" s="252">
        <v>3</v>
      </c>
      <c r="EQ70" s="252" t="s">
        <v>2364</v>
      </c>
      <c r="ER70" s="252" t="s">
        <v>2363</v>
      </c>
      <c r="ES70" s="242">
        <v>43987</v>
      </c>
      <c r="ET70" s="250" t="s">
        <v>6318</v>
      </c>
      <c r="EU70" s="250">
        <v>237</v>
      </c>
      <c r="EV70" s="250" t="s">
        <v>2353</v>
      </c>
      <c r="EW70" s="250" t="s">
        <v>660</v>
      </c>
      <c r="EX70" s="250">
        <v>2</v>
      </c>
      <c r="EY70" s="250" t="s">
        <v>2240</v>
      </c>
      <c r="EZ70" s="250" t="s">
        <v>2362</v>
      </c>
      <c r="FA70" s="251">
        <v>43987</v>
      </c>
      <c r="FB70" s="249" t="s">
        <v>6319</v>
      </c>
      <c r="FC70" s="252" t="s">
        <v>446</v>
      </c>
      <c r="FD70" s="252" t="s">
        <v>446</v>
      </c>
      <c r="FE70" s="252" t="s">
        <v>446</v>
      </c>
      <c r="FF70" s="252" t="s">
        <v>446</v>
      </c>
      <c r="FG70" s="252" t="s">
        <v>446</v>
      </c>
      <c r="FH70" s="252" t="s">
        <v>446</v>
      </c>
      <c r="FI70" s="242">
        <v>43950</v>
      </c>
      <c r="FJ70" s="249" t="s">
        <v>6320</v>
      </c>
      <c r="FK70" s="250" t="s">
        <v>446</v>
      </c>
      <c r="FL70" s="250" t="s">
        <v>446</v>
      </c>
      <c r="FM70" s="250" t="s">
        <v>446</v>
      </c>
      <c r="FN70" s="250" t="s">
        <v>446</v>
      </c>
      <c r="FO70" s="250" t="s">
        <v>446</v>
      </c>
      <c r="FP70" s="246" t="s">
        <v>446</v>
      </c>
      <c r="FQ70" s="247">
        <v>43950</v>
      </c>
      <c r="FR70" s="249" t="s">
        <v>6321</v>
      </c>
      <c r="FS70" s="252" t="s">
        <v>446</v>
      </c>
      <c r="FT70" s="252" t="s">
        <v>446</v>
      </c>
      <c r="FU70" s="252" t="s">
        <v>446</v>
      </c>
      <c r="FV70" s="252" t="s">
        <v>446</v>
      </c>
      <c r="FW70" s="252" t="s">
        <v>446</v>
      </c>
      <c r="FX70" s="252" t="s">
        <v>446</v>
      </c>
      <c r="FY70" s="242">
        <v>43950</v>
      </c>
      <c r="FZ70" s="250" t="s">
        <v>6322</v>
      </c>
      <c r="GA70" s="250">
        <v>0</v>
      </c>
      <c r="GB70" s="250" t="s">
        <v>2074</v>
      </c>
      <c r="GC70" s="250" t="s">
        <v>660</v>
      </c>
      <c r="GD70" s="250">
        <v>2</v>
      </c>
      <c r="GE70" s="250" t="s">
        <v>446</v>
      </c>
      <c r="GF70" s="250" t="s">
        <v>2075</v>
      </c>
      <c r="GG70" s="251">
        <v>43950</v>
      </c>
      <c r="GH70" s="249" t="s">
        <v>6323</v>
      </c>
      <c r="GI70" s="252">
        <v>1</v>
      </c>
      <c r="GJ70" s="252" t="s">
        <v>2074</v>
      </c>
      <c r="GK70" s="252" t="s">
        <v>660</v>
      </c>
      <c r="GL70" s="252">
        <v>2</v>
      </c>
      <c r="GM70" s="252" t="s">
        <v>2241</v>
      </c>
      <c r="GN70" s="252" t="s">
        <v>2075</v>
      </c>
      <c r="GO70" s="242">
        <v>43950</v>
      </c>
      <c r="GP70" s="250" t="s">
        <v>6324</v>
      </c>
      <c r="GQ70" s="250">
        <v>1</v>
      </c>
      <c r="GR70" s="250" t="s">
        <v>2074</v>
      </c>
      <c r="GS70" s="250" t="s">
        <v>660</v>
      </c>
      <c r="GT70" s="250">
        <v>2</v>
      </c>
      <c r="GU70" s="250" t="s">
        <v>2241</v>
      </c>
      <c r="GV70" s="250" t="s">
        <v>2075</v>
      </c>
      <c r="GW70" s="251">
        <v>43950</v>
      </c>
      <c r="GX70" s="249" t="s">
        <v>6325</v>
      </c>
      <c r="GY70" s="252">
        <v>0</v>
      </c>
      <c r="GZ70" s="252" t="s">
        <v>2074</v>
      </c>
      <c r="HA70" s="252" t="s">
        <v>660</v>
      </c>
      <c r="HB70" s="252">
        <v>2</v>
      </c>
      <c r="HC70" s="252" t="s">
        <v>446</v>
      </c>
      <c r="HD70" s="252" t="s">
        <v>2075</v>
      </c>
      <c r="HE70" s="242">
        <v>43950</v>
      </c>
      <c r="HF70" s="250" t="s">
        <v>6326</v>
      </c>
      <c r="HG70" s="250">
        <v>0</v>
      </c>
      <c r="HH70" s="250" t="s">
        <v>2074</v>
      </c>
      <c r="HI70" s="250" t="s">
        <v>660</v>
      </c>
      <c r="HJ70" s="250">
        <v>2</v>
      </c>
      <c r="HK70" s="250" t="s">
        <v>446</v>
      </c>
      <c r="HL70" s="250" t="s">
        <v>2075</v>
      </c>
      <c r="HM70" s="251">
        <v>43950</v>
      </c>
      <c r="HN70" s="249" t="s">
        <v>6327</v>
      </c>
      <c r="HO70" s="252">
        <v>0</v>
      </c>
      <c r="HP70" s="252" t="s">
        <v>2074</v>
      </c>
      <c r="HQ70" s="252" t="s">
        <v>660</v>
      </c>
      <c r="HR70" s="252">
        <v>2</v>
      </c>
      <c r="HS70" s="252" t="s">
        <v>446</v>
      </c>
      <c r="HT70" s="252" t="s">
        <v>2075</v>
      </c>
      <c r="HU70" s="242">
        <v>43950</v>
      </c>
      <c r="HV70" s="250" t="s">
        <v>6328</v>
      </c>
      <c r="HW70" s="250">
        <v>0</v>
      </c>
      <c r="HX70" s="250" t="s">
        <v>2074</v>
      </c>
      <c r="HY70" s="250" t="s">
        <v>660</v>
      </c>
      <c r="HZ70" s="250">
        <v>2</v>
      </c>
      <c r="IA70" s="250" t="s">
        <v>446</v>
      </c>
      <c r="IB70" s="250" t="s">
        <v>2075</v>
      </c>
      <c r="IC70" s="251">
        <v>43950</v>
      </c>
      <c r="ID70" s="249" t="s">
        <v>6329</v>
      </c>
      <c r="IE70" s="252">
        <v>1</v>
      </c>
      <c r="IF70" s="252" t="s">
        <v>2074</v>
      </c>
      <c r="IG70" s="252" t="s">
        <v>660</v>
      </c>
      <c r="IH70" s="252">
        <v>2</v>
      </c>
      <c r="II70" s="252" t="s">
        <v>446</v>
      </c>
      <c r="IJ70" s="252" t="s">
        <v>2075</v>
      </c>
      <c r="IK70" s="242">
        <v>43950</v>
      </c>
      <c r="IL70" s="250" t="s">
        <v>6330</v>
      </c>
      <c r="IM70" s="250">
        <v>3</v>
      </c>
      <c r="IN70" s="250" t="s">
        <v>2074</v>
      </c>
      <c r="IO70" s="250" t="s">
        <v>660</v>
      </c>
      <c r="IP70" s="250">
        <v>2</v>
      </c>
      <c r="IQ70" s="250" t="s">
        <v>2242</v>
      </c>
      <c r="IR70" s="250" t="s">
        <v>2075</v>
      </c>
      <c r="IS70" s="251">
        <v>43950</v>
      </c>
    </row>
    <row r="71" spans="1:253" s="11" customFormat="1" ht="13.2" x14ac:dyDescent="0.25">
      <c r="A71" s="11" t="str">
        <f>Lists!B:B</f>
        <v>Syrian refugees in Lebanon</v>
      </c>
      <c r="B71" s="11" t="str">
        <f>Lists!F:F</f>
        <v>International displacement</v>
      </c>
      <c r="C71" s="11" t="str">
        <f>Lists!C:C</f>
        <v>LBN002</v>
      </c>
      <c r="D71" s="11" t="str">
        <f>Lists!A:A</f>
        <v>Lebanon</v>
      </c>
      <c r="E71" s="11" t="str">
        <f>Lists!D:D</f>
        <v>LBN</v>
      </c>
      <c r="F71" s="11" t="s">
        <v>6331</v>
      </c>
      <c r="G71" s="240">
        <v>6849000</v>
      </c>
      <c r="H71" s="241" t="s">
        <v>1769</v>
      </c>
      <c r="I71" s="241" t="s">
        <v>660</v>
      </c>
      <c r="J71" s="241">
        <v>2</v>
      </c>
      <c r="K71" s="241" t="s">
        <v>2373</v>
      </c>
      <c r="L71" s="241" t="s">
        <v>1977</v>
      </c>
      <c r="M71" s="242">
        <v>43987</v>
      </c>
      <c r="N71" s="249" t="s">
        <v>6332</v>
      </c>
      <c r="O71" s="244">
        <v>10201.200000000001</v>
      </c>
      <c r="P71" s="244" t="s">
        <v>890</v>
      </c>
      <c r="Q71" s="244" t="s">
        <v>661</v>
      </c>
      <c r="R71" s="244">
        <v>1</v>
      </c>
      <c r="S71" s="244" t="s">
        <v>2374</v>
      </c>
      <c r="T71" s="244" t="s">
        <v>893</v>
      </c>
      <c r="U71" s="245">
        <v>43987</v>
      </c>
      <c r="V71" s="249" t="s">
        <v>6333</v>
      </c>
      <c r="W71" s="241">
        <v>6849000</v>
      </c>
      <c r="X71" s="241" t="s">
        <v>1769</v>
      </c>
      <c r="Y71" s="241" t="s">
        <v>660</v>
      </c>
      <c r="Z71" s="241">
        <v>2</v>
      </c>
      <c r="AA71" s="241" t="s">
        <v>2375</v>
      </c>
      <c r="AB71" s="241" t="s">
        <v>892</v>
      </c>
      <c r="AC71" s="242">
        <v>43987</v>
      </c>
      <c r="AD71" s="249" t="s">
        <v>6334</v>
      </c>
      <c r="AE71" s="246">
        <v>3027000</v>
      </c>
      <c r="AF71" s="246" t="s">
        <v>2369</v>
      </c>
      <c r="AG71" s="246" t="s">
        <v>660</v>
      </c>
      <c r="AH71" s="246">
        <v>2</v>
      </c>
      <c r="AI71" s="246" t="s">
        <v>2376</v>
      </c>
      <c r="AJ71" s="246" t="s">
        <v>2371</v>
      </c>
      <c r="AK71" s="247">
        <v>43987</v>
      </c>
      <c r="AL71" s="249" t="s">
        <v>6335</v>
      </c>
      <c r="AM71" s="241">
        <v>1527000</v>
      </c>
      <c r="AN71" s="241" t="s">
        <v>2369</v>
      </c>
      <c r="AO71" s="241" t="s">
        <v>660</v>
      </c>
      <c r="AP71" s="241">
        <v>2</v>
      </c>
      <c r="AQ71" s="241" t="s">
        <v>2377</v>
      </c>
      <c r="AR71" s="241" t="s">
        <v>2371</v>
      </c>
      <c r="AS71" s="242">
        <v>43987</v>
      </c>
      <c r="AT71" s="250" t="s">
        <v>6336</v>
      </c>
      <c r="AU71" s="246" t="s">
        <v>446</v>
      </c>
      <c r="AV71" s="246" t="s">
        <v>446</v>
      </c>
      <c r="AW71" s="246" t="s">
        <v>446</v>
      </c>
      <c r="AX71" s="246" t="s">
        <v>446</v>
      </c>
      <c r="AY71" s="246" t="s">
        <v>867</v>
      </c>
      <c r="AZ71" s="246" t="s">
        <v>446</v>
      </c>
      <c r="BA71" s="247">
        <v>43987</v>
      </c>
      <c r="BB71" s="249" t="s">
        <v>6337</v>
      </c>
      <c r="BC71" s="241">
        <v>0</v>
      </c>
      <c r="BD71" s="241" t="s">
        <v>1936</v>
      </c>
      <c r="BE71" s="241" t="s">
        <v>659</v>
      </c>
      <c r="BF71" s="241">
        <v>3</v>
      </c>
      <c r="BG71" s="241" t="s">
        <v>1390</v>
      </c>
      <c r="BH71" s="241" t="s">
        <v>868</v>
      </c>
      <c r="BI71" s="242">
        <v>43987</v>
      </c>
      <c r="BJ71" s="250" t="s">
        <v>6338</v>
      </c>
      <c r="BK71" s="250">
        <v>0</v>
      </c>
      <c r="BL71" s="250" t="s">
        <v>3444</v>
      </c>
      <c r="BM71" s="250" t="s">
        <v>659</v>
      </c>
      <c r="BN71" s="250">
        <v>3</v>
      </c>
      <c r="BO71" s="250" t="s">
        <v>2676</v>
      </c>
      <c r="BP71" s="246" t="s">
        <v>868</v>
      </c>
      <c r="BQ71" s="251">
        <v>44132</v>
      </c>
      <c r="BR71" s="249" t="s">
        <v>6339</v>
      </c>
      <c r="BS71" s="252" t="s">
        <v>446</v>
      </c>
      <c r="BT71" s="252" t="s">
        <v>1936</v>
      </c>
      <c r="BU71" s="252" t="s">
        <v>446</v>
      </c>
      <c r="BV71" s="252" t="s">
        <v>446</v>
      </c>
      <c r="BW71" s="252" t="s">
        <v>2378</v>
      </c>
      <c r="BX71" s="252" t="s">
        <v>868</v>
      </c>
      <c r="BY71" s="242">
        <v>43987</v>
      </c>
      <c r="BZ71" s="250" t="s">
        <v>6340</v>
      </c>
      <c r="CA71" s="250" t="s">
        <v>446</v>
      </c>
      <c r="CB71" s="250" t="s">
        <v>1936</v>
      </c>
      <c r="CC71" s="250" t="s">
        <v>446</v>
      </c>
      <c r="CD71" s="250" t="s">
        <v>446</v>
      </c>
      <c r="CE71" s="250" t="s">
        <v>2378</v>
      </c>
      <c r="CF71" s="250" t="s">
        <v>868</v>
      </c>
      <c r="CG71" s="251">
        <v>43987</v>
      </c>
      <c r="CH71" s="249" t="s">
        <v>6341</v>
      </c>
      <c r="CI71" s="250" t="e">
        <v>#N/A</v>
      </c>
      <c r="CJ71" s="250" t="e">
        <v>#N/A</v>
      </c>
      <c r="CK71" s="250" t="e">
        <v>#N/A</v>
      </c>
      <c r="CL71" s="250" t="e">
        <v>#N/A</v>
      </c>
      <c r="CM71" s="250" t="e">
        <v>#N/A</v>
      </c>
      <c r="CN71" s="250" t="e">
        <v>#N/A</v>
      </c>
      <c r="CO71" s="253" t="e">
        <v>#N/A</v>
      </c>
      <c r="CP71" s="250" t="s">
        <v>6342</v>
      </c>
      <c r="CQ71" s="252" t="s">
        <v>446</v>
      </c>
      <c r="CR71" s="252" t="s">
        <v>2370</v>
      </c>
      <c r="CS71" s="252" t="s">
        <v>446</v>
      </c>
      <c r="CT71" s="252" t="s">
        <v>446</v>
      </c>
      <c r="CU71" s="252" t="s">
        <v>2379</v>
      </c>
      <c r="CV71" s="252" t="s">
        <v>2372</v>
      </c>
      <c r="CW71" s="242">
        <v>43987</v>
      </c>
      <c r="CX71" s="250" t="s">
        <v>6343</v>
      </c>
      <c r="CY71" s="246">
        <v>666000</v>
      </c>
      <c r="CZ71" s="246" t="s">
        <v>3446</v>
      </c>
      <c r="DA71" s="246" t="s">
        <v>659</v>
      </c>
      <c r="DB71" s="246">
        <v>3</v>
      </c>
      <c r="DC71" s="246" t="s">
        <v>3191</v>
      </c>
      <c r="DD71" s="246" t="s">
        <v>3190</v>
      </c>
      <c r="DE71" s="248">
        <v>44132</v>
      </c>
      <c r="DF71" s="249" t="s">
        <v>6344</v>
      </c>
      <c r="DG71" s="241">
        <v>3822000</v>
      </c>
      <c r="DH71" s="252" t="s">
        <v>3446</v>
      </c>
      <c r="DI71" s="252" t="s">
        <v>659</v>
      </c>
      <c r="DJ71" s="252">
        <v>3</v>
      </c>
      <c r="DK71" s="252" t="s">
        <v>3191</v>
      </c>
      <c r="DL71" s="252" t="s">
        <v>3190</v>
      </c>
      <c r="DM71" s="242">
        <v>44132</v>
      </c>
      <c r="DN71" s="250" t="s">
        <v>6345</v>
      </c>
      <c r="DO71" s="246">
        <v>2361000</v>
      </c>
      <c r="DP71" s="250" t="s">
        <v>3446</v>
      </c>
      <c r="DQ71" s="250" t="s">
        <v>659</v>
      </c>
      <c r="DR71" s="250">
        <v>3</v>
      </c>
      <c r="DS71" s="250" t="s">
        <v>3191</v>
      </c>
      <c r="DT71" s="250" t="s">
        <v>3190</v>
      </c>
      <c r="DU71" s="251">
        <v>44132</v>
      </c>
      <c r="DV71" s="249" t="s">
        <v>6346</v>
      </c>
      <c r="DW71" s="241">
        <v>180000</v>
      </c>
      <c r="DX71" s="252" t="s">
        <v>3446</v>
      </c>
      <c r="DY71" s="252" t="s">
        <v>659</v>
      </c>
      <c r="DZ71" s="252">
        <v>3</v>
      </c>
      <c r="EA71" s="252" t="s">
        <v>3191</v>
      </c>
      <c r="EB71" s="252" t="s">
        <v>3190</v>
      </c>
      <c r="EC71" s="242">
        <v>44132</v>
      </c>
      <c r="ED71" s="250" t="s">
        <v>6347</v>
      </c>
      <c r="EE71" s="246">
        <v>486000</v>
      </c>
      <c r="EF71" s="250" t="s">
        <v>3446</v>
      </c>
      <c r="EG71" s="250" t="s">
        <v>659</v>
      </c>
      <c r="EH71" s="250">
        <v>3</v>
      </c>
      <c r="EI71" s="250" t="s">
        <v>3191</v>
      </c>
      <c r="EJ71" s="250" t="s">
        <v>3190</v>
      </c>
      <c r="EK71" s="251">
        <v>44132</v>
      </c>
      <c r="EL71" s="249" t="s">
        <v>6348</v>
      </c>
      <c r="EM71" s="241">
        <v>0</v>
      </c>
      <c r="EN71" s="252" t="s">
        <v>3446</v>
      </c>
      <c r="EO71" s="252" t="s">
        <v>659</v>
      </c>
      <c r="EP71" s="252">
        <v>3</v>
      </c>
      <c r="EQ71" s="252" t="s">
        <v>3191</v>
      </c>
      <c r="ER71" s="252" t="s">
        <v>3190</v>
      </c>
      <c r="ES71" s="242">
        <v>44132</v>
      </c>
      <c r="ET71" s="250" t="s">
        <v>6349</v>
      </c>
      <c r="EU71" s="250">
        <v>191</v>
      </c>
      <c r="EV71" s="250" t="s">
        <v>3445</v>
      </c>
      <c r="EW71" s="250" t="s">
        <v>659</v>
      </c>
      <c r="EX71" s="250">
        <v>3</v>
      </c>
      <c r="EY71" s="250" t="s">
        <v>2686</v>
      </c>
      <c r="EZ71" s="250" t="s">
        <v>3449</v>
      </c>
      <c r="FA71" s="251">
        <v>44132</v>
      </c>
      <c r="FB71" s="249" t="s">
        <v>6350</v>
      </c>
      <c r="FC71" s="252">
        <v>2</v>
      </c>
      <c r="FD71" s="252" t="s">
        <v>891</v>
      </c>
      <c r="FE71" s="252" t="s">
        <v>661</v>
      </c>
      <c r="FF71" s="252">
        <v>1</v>
      </c>
      <c r="FG71" s="252" t="s">
        <v>2380</v>
      </c>
      <c r="FH71" s="252" t="s">
        <v>894</v>
      </c>
      <c r="FI71" s="242">
        <v>43987</v>
      </c>
      <c r="FJ71" s="249" t="s">
        <v>6351</v>
      </c>
      <c r="FK71" s="250" t="s">
        <v>446</v>
      </c>
      <c r="FL71" s="250" t="s">
        <v>446</v>
      </c>
      <c r="FM71" s="250" t="s">
        <v>446</v>
      </c>
      <c r="FN71" s="250" t="s">
        <v>446</v>
      </c>
      <c r="FO71" s="250" t="s">
        <v>2260</v>
      </c>
      <c r="FP71" s="246" t="s">
        <v>446</v>
      </c>
      <c r="FQ71" s="247">
        <v>43987</v>
      </c>
      <c r="FR71" s="249" t="s">
        <v>6352</v>
      </c>
      <c r="FS71" s="252" t="s">
        <v>446</v>
      </c>
      <c r="FT71" s="252" t="s">
        <v>446</v>
      </c>
      <c r="FU71" s="252" t="s">
        <v>446</v>
      </c>
      <c r="FV71" s="252" t="s">
        <v>446</v>
      </c>
      <c r="FW71" s="252" t="s">
        <v>2260</v>
      </c>
      <c r="FX71" s="252" t="s">
        <v>446</v>
      </c>
      <c r="FY71" s="242">
        <v>43987</v>
      </c>
      <c r="FZ71" s="250" t="s">
        <v>6353</v>
      </c>
      <c r="GA71" s="250">
        <v>1</v>
      </c>
      <c r="GB71" s="250" t="s">
        <v>3625</v>
      </c>
      <c r="GC71" s="250" t="s">
        <v>660</v>
      </c>
      <c r="GD71" s="250">
        <v>2</v>
      </c>
      <c r="GE71" s="250" t="s">
        <v>3085</v>
      </c>
      <c r="GF71" s="250" t="s">
        <v>2075</v>
      </c>
      <c r="GG71" s="251">
        <v>44162</v>
      </c>
      <c r="GH71" s="249" t="s">
        <v>6354</v>
      </c>
      <c r="GI71" s="252">
        <v>2</v>
      </c>
      <c r="GJ71" s="252" t="s">
        <v>3625</v>
      </c>
      <c r="GK71" s="252" t="s">
        <v>660</v>
      </c>
      <c r="GL71" s="252">
        <v>2</v>
      </c>
      <c r="GM71" s="252" t="s">
        <v>3085</v>
      </c>
      <c r="GN71" s="252" t="s">
        <v>2075</v>
      </c>
      <c r="GO71" s="242">
        <v>44162</v>
      </c>
      <c r="GP71" s="250" t="s">
        <v>6355</v>
      </c>
      <c r="GQ71" s="250">
        <v>2</v>
      </c>
      <c r="GR71" s="250" t="s">
        <v>3625</v>
      </c>
      <c r="GS71" s="250" t="s">
        <v>660</v>
      </c>
      <c r="GT71" s="250">
        <v>2</v>
      </c>
      <c r="GU71" s="250" t="s">
        <v>3085</v>
      </c>
      <c r="GV71" s="250" t="s">
        <v>2075</v>
      </c>
      <c r="GW71" s="251">
        <v>44162</v>
      </c>
      <c r="GX71" s="249" t="s">
        <v>6356</v>
      </c>
      <c r="GY71" s="252">
        <v>0</v>
      </c>
      <c r="GZ71" s="252" t="s">
        <v>3625</v>
      </c>
      <c r="HA71" s="252" t="s">
        <v>660</v>
      </c>
      <c r="HB71" s="252">
        <v>2</v>
      </c>
      <c r="HC71" s="252" t="s">
        <v>3085</v>
      </c>
      <c r="HD71" s="252" t="s">
        <v>2075</v>
      </c>
      <c r="HE71" s="242">
        <v>44162</v>
      </c>
      <c r="HF71" s="250" t="s">
        <v>6357</v>
      </c>
      <c r="HG71" s="250">
        <v>2</v>
      </c>
      <c r="HH71" s="250" t="s">
        <v>3625</v>
      </c>
      <c r="HI71" s="250" t="s">
        <v>660</v>
      </c>
      <c r="HJ71" s="250">
        <v>2</v>
      </c>
      <c r="HK71" s="250" t="s">
        <v>3085</v>
      </c>
      <c r="HL71" s="250" t="s">
        <v>2075</v>
      </c>
      <c r="HM71" s="251">
        <v>44162</v>
      </c>
      <c r="HN71" s="249" t="s">
        <v>6358</v>
      </c>
      <c r="HO71" s="252">
        <v>2</v>
      </c>
      <c r="HP71" s="252" t="s">
        <v>3625</v>
      </c>
      <c r="HQ71" s="252" t="s">
        <v>660</v>
      </c>
      <c r="HR71" s="252">
        <v>2</v>
      </c>
      <c r="HS71" s="252" t="s">
        <v>3085</v>
      </c>
      <c r="HT71" s="252" t="s">
        <v>2075</v>
      </c>
      <c r="HU71" s="242">
        <v>44162</v>
      </c>
      <c r="HV71" s="250" t="s">
        <v>6359</v>
      </c>
      <c r="HW71" s="250">
        <v>0</v>
      </c>
      <c r="HX71" s="250" t="s">
        <v>3625</v>
      </c>
      <c r="HY71" s="250" t="s">
        <v>660</v>
      </c>
      <c r="HZ71" s="250">
        <v>2</v>
      </c>
      <c r="IA71" s="250" t="s">
        <v>3085</v>
      </c>
      <c r="IB71" s="250" t="s">
        <v>2075</v>
      </c>
      <c r="IC71" s="251">
        <v>44162</v>
      </c>
      <c r="ID71" s="249" t="s">
        <v>6360</v>
      </c>
      <c r="IE71" s="252">
        <v>3</v>
      </c>
      <c r="IF71" s="252" t="s">
        <v>3625</v>
      </c>
      <c r="IG71" s="252" t="s">
        <v>660</v>
      </c>
      <c r="IH71" s="252">
        <v>2</v>
      </c>
      <c r="II71" s="252" t="s">
        <v>3085</v>
      </c>
      <c r="IJ71" s="252" t="s">
        <v>2075</v>
      </c>
      <c r="IK71" s="242">
        <v>44162</v>
      </c>
      <c r="IL71" s="250" t="s">
        <v>6361</v>
      </c>
      <c r="IM71" s="250">
        <v>1</v>
      </c>
      <c r="IN71" s="250" t="s">
        <v>3625</v>
      </c>
      <c r="IO71" s="250" t="s">
        <v>660</v>
      </c>
      <c r="IP71" s="250">
        <v>2</v>
      </c>
      <c r="IQ71" s="250" t="s">
        <v>3085</v>
      </c>
      <c r="IR71" s="250" t="s">
        <v>2075</v>
      </c>
      <c r="IS71" s="251">
        <v>44162</v>
      </c>
    </row>
    <row r="72" spans="1:253" s="11" customFormat="1" ht="13.2" x14ac:dyDescent="0.25">
      <c r="A72" s="11" t="str">
        <f>Lists!B:B</f>
        <v>Socioeconomic crisis in Lebanon</v>
      </c>
      <c r="B72" s="11" t="str">
        <f>Lists!F:F</f>
        <v>Political and economic crisis</v>
      </c>
      <c r="C72" s="11" t="str">
        <f>Lists!C:C</f>
        <v>LBN004</v>
      </c>
      <c r="D72" s="11" t="str">
        <f>Lists!A:A</f>
        <v>Lebanon</v>
      </c>
      <c r="E72" s="11" t="str">
        <f>Lists!D:D</f>
        <v>LBN</v>
      </c>
      <c r="F72" s="11" t="s">
        <v>6362</v>
      </c>
      <c r="G72" s="240">
        <v>6849000</v>
      </c>
      <c r="H72" s="241" t="s">
        <v>1769</v>
      </c>
      <c r="I72" s="241" t="s">
        <v>660</v>
      </c>
      <c r="J72" s="241">
        <v>2</v>
      </c>
      <c r="K72" s="241" t="s">
        <v>2252</v>
      </c>
      <c r="L72" s="241" t="s">
        <v>1977</v>
      </c>
      <c r="M72" s="242">
        <v>43950</v>
      </c>
      <c r="N72" s="249" t="s">
        <v>6363</v>
      </c>
      <c r="O72" s="244">
        <v>10201.200000000001</v>
      </c>
      <c r="P72" s="244" t="s">
        <v>890</v>
      </c>
      <c r="Q72" s="244" t="s">
        <v>661</v>
      </c>
      <c r="R72" s="244">
        <v>1</v>
      </c>
      <c r="S72" s="244" t="s">
        <v>2253</v>
      </c>
      <c r="T72" s="244" t="s">
        <v>893</v>
      </c>
      <c r="U72" s="245">
        <v>43950</v>
      </c>
      <c r="V72" s="249" t="s">
        <v>6364</v>
      </c>
      <c r="W72" s="241">
        <v>6849000</v>
      </c>
      <c r="X72" s="241" t="s">
        <v>1769</v>
      </c>
      <c r="Y72" s="241" t="s">
        <v>1437</v>
      </c>
      <c r="Z72" s="241">
        <v>2</v>
      </c>
      <c r="AA72" s="241" t="s">
        <v>2254</v>
      </c>
      <c r="AB72" s="241" t="s">
        <v>892</v>
      </c>
      <c r="AC72" s="242">
        <v>43950</v>
      </c>
      <c r="AD72" s="249" t="s">
        <v>6365</v>
      </c>
      <c r="AE72" s="246">
        <v>4239000</v>
      </c>
      <c r="AF72" s="246" t="s">
        <v>3072</v>
      </c>
      <c r="AG72" s="246" t="s">
        <v>659</v>
      </c>
      <c r="AH72" s="246">
        <v>3</v>
      </c>
      <c r="AI72" s="246" t="s">
        <v>3193</v>
      </c>
      <c r="AJ72" s="246" t="s">
        <v>3192</v>
      </c>
      <c r="AK72" s="247">
        <v>44104</v>
      </c>
      <c r="AL72" s="249" t="s">
        <v>6366</v>
      </c>
      <c r="AM72" s="241" t="s">
        <v>446</v>
      </c>
      <c r="AN72" s="241" t="s">
        <v>446</v>
      </c>
      <c r="AO72" s="241" t="s">
        <v>446</v>
      </c>
      <c r="AP72" s="241" t="s">
        <v>446</v>
      </c>
      <c r="AQ72" s="241" t="s">
        <v>2255</v>
      </c>
      <c r="AR72" s="241" t="s">
        <v>2248</v>
      </c>
      <c r="AS72" s="242">
        <v>43950</v>
      </c>
      <c r="AT72" s="250" t="s">
        <v>6367</v>
      </c>
      <c r="AU72" s="246" t="s">
        <v>446</v>
      </c>
      <c r="AV72" s="246" t="s">
        <v>3070</v>
      </c>
      <c r="AW72" s="246" t="s">
        <v>446</v>
      </c>
      <c r="AX72" s="246" t="s">
        <v>446</v>
      </c>
      <c r="AY72" s="246" t="s">
        <v>2368</v>
      </c>
      <c r="AZ72" s="246" t="s">
        <v>868</v>
      </c>
      <c r="BA72" s="247">
        <v>44104</v>
      </c>
      <c r="BB72" s="249" t="s">
        <v>6368</v>
      </c>
      <c r="BC72" s="241" t="s">
        <v>446</v>
      </c>
      <c r="BD72" s="241" t="s">
        <v>446</v>
      </c>
      <c r="BE72" s="241" t="s">
        <v>446</v>
      </c>
      <c r="BF72" s="241" t="s">
        <v>446</v>
      </c>
      <c r="BG72" s="241" t="s">
        <v>1106</v>
      </c>
      <c r="BH72" s="241" t="s">
        <v>1106</v>
      </c>
      <c r="BI72" s="242">
        <v>43950</v>
      </c>
      <c r="BJ72" s="250" t="s">
        <v>6369</v>
      </c>
      <c r="BK72" s="250">
        <v>0</v>
      </c>
      <c r="BL72" s="250" t="s">
        <v>3444</v>
      </c>
      <c r="BM72" s="250" t="s">
        <v>659</v>
      </c>
      <c r="BN72" s="250">
        <v>3</v>
      </c>
      <c r="BO72" s="250" t="s">
        <v>2676</v>
      </c>
      <c r="BP72" s="246" t="s">
        <v>868</v>
      </c>
      <c r="BQ72" s="251">
        <v>44132</v>
      </c>
      <c r="BR72" s="249" t="s">
        <v>6370</v>
      </c>
      <c r="BS72" s="252" t="s">
        <v>446</v>
      </c>
      <c r="BT72" s="252" t="s">
        <v>2542</v>
      </c>
      <c r="BU72" s="252" t="s">
        <v>446</v>
      </c>
      <c r="BV72" s="252" t="s">
        <v>446</v>
      </c>
      <c r="BW72" s="252" t="s">
        <v>2256</v>
      </c>
      <c r="BX72" s="252" t="s">
        <v>2249</v>
      </c>
      <c r="BY72" s="242">
        <v>44015</v>
      </c>
      <c r="BZ72" s="250" t="s">
        <v>6371</v>
      </c>
      <c r="CA72" s="250" t="s">
        <v>446</v>
      </c>
      <c r="CB72" s="250" t="s">
        <v>2542</v>
      </c>
      <c r="CC72" s="250" t="s">
        <v>446</v>
      </c>
      <c r="CD72" s="250" t="s">
        <v>446</v>
      </c>
      <c r="CE72" s="250" t="s">
        <v>2257</v>
      </c>
      <c r="CF72" s="250" t="s">
        <v>2249</v>
      </c>
      <c r="CG72" s="251">
        <v>44015</v>
      </c>
      <c r="CH72" s="249" t="s">
        <v>6372</v>
      </c>
      <c r="CI72" s="250" t="e">
        <v>#N/A</v>
      </c>
      <c r="CJ72" s="250" t="e">
        <v>#N/A</v>
      </c>
      <c r="CK72" s="250" t="e">
        <v>#N/A</v>
      </c>
      <c r="CL72" s="250" t="e">
        <v>#N/A</v>
      </c>
      <c r="CM72" s="250" t="e">
        <v>#N/A</v>
      </c>
      <c r="CN72" s="250" t="e">
        <v>#N/A</v>
      </c>
      <c r="CO72" s="253" t="e">
        <v>#N/A</v>
      </c>
      <c r="CP72" s="250" t="s">
        <v>6373</v>
      </c>
      <c r="CQ72" s="252" t="s">
        <v>446</v>
      </c>
      <c r="CR72" s="252" t="s">
        <v>446</v>
      </c>
      <c r="CS72" s="252" t="s">
        <v>446</v>
      </c>
      <c r="CT72" s="252" t="s">
        <v>446</v>
      </c>
      <c r="CU72" s="252" t="s">
        <v>2258</v>
      </c>
      <c r="CV72" s="252" t="s">
        <v>2250</v>
      </c>
      <c r="CW72" s="242">
        <v>43950</v>
      </c>
      <c r="CX72" s="250" t="s">
        <v>6374</v>
      </c>
      <c r="CY72" s="246">
        <v>3767000</v>
      </c>
      <c r="CZ72" s="246" t="s">
        <v>3072</v>
      </c>
      <c r="DA72" s="246" t="s">
        <v>659</v>
      </c>
      <c r="DB72" s="246">
        <v>3</v>
      </c>
      <c r="DC72" s="246" t="s">
        <v>3194</v>
      </c>
      <c r="DD72" s="246" t="s">
        <v>3192</v>
      </c>
      <c r="DE72" s="248">
        <v>44104</v>
      </c>
      <c r="DF72" s="249" t="s">
        <v>6375</v>
      </c>
      <c r="DG72" s="241">
        <v>2609000</v>
      </c>
      <c r="DH72" s="252" t="s">
        <v>3072</v>
      </c>
      <c r="DI72" s="252" t="s">
        <v>659</v>
      </c>
      <c r="DJ72" s="252">
        <v>3</v>
      </c>
      <c r="DK72" s="252" t="s">
        <v>3194</v>
      </c>
      <c r="DL72" s="252" t="s">
        <v>3192</v>
      </c>
      <c r="DM72" s="242">
        <v>44104</v>
      </c>
      <c r="DN72" s="250" t="s">
        <v>6376</v>
      </c>
      <c r="DO72" s="246">
        <v>473000</v>
      </c>
      <c r="DP72" s="250" t="s">
        <v>3072</v>
      </c>
      <c r="DQ72" s="250" t="s">
        <v>659</v>
      </c>
      <c r="DR72" s="250">
        <v>3</v>
      </c>
      <c r="DS72" s="250" t="s">
        <v>3194</v>
      </c>
      <c r="DT72" s="250" t="s">
        <v>3192</v>
      </c>
      <c r="DU72" s="251">
        <v>44104</v>
      </c>
      <c r="DV72" s="249" t="s">
        <v>6377</v>
      </c>
      <c r="DW72" s="241">
        <v>2192000</v>
      </c>
      <c r="DX72" s="252" t="s">
        <v>3072</v>
      </c>
      <c r="DY72" s="252" t="s">
        <v>659</v>
      </c>
      <c r="DZ72" s="252">
        <v>3</v>
      </c>
      <c r="EA72" s="252" t="s">
        <v>3194</v>
      </c>
      <c r="EB72" s="252" t="s">
        <v>3192</v>
      </c>
      <c r="EC72" s="242">
        <v>44104</v>
      </c>
      <c r="ED72" s="250" t="s">
        <v>6378</v>
      </c>
      <c r="EE72" s="246">
        <v>1575000</v>
      </c>
      <c r="EF72" s="250" t="s">
        <v>3072</v>
      </c>
      <c r="EG72" s="250" t="s">
        <v>659</v>
      </c>
      <c r="EH72" s="250">
        <v>3</v>
      </c>
      <c r="EI72" s="250" t="s">
        <v>3194</v>
      </c>
      <c r="EJ72" s="250" t="s">
        <v>3192</v>
      </c>
      <c r="EK72" s="251">
        <v>44104</v>
      </c>
      <c r="EL72" s="249" t="s">
        <v>6379</v>
      </c>
      <c r="EM72" s="241">
        <v>0</v>
      </c>
      <c r="EN72" s="252" t="s">
        <v>3072</v>
      </c>
      <c r="EO72" s="252" t="s">
        <v>659</v>
      </c>
      <c r="EP72" s="252">
        <v>3</v>
      </c>
      <c r="EQ72" s="252" t="s">
        <v>3194</v>
      </c>
      <c r="ER72" s="252" t="s">
        <v>3192</v>
      </c>
      <c r="ES72" s="242">
        <v>44104</v>
      </c>
      <c r="ET72" s="250" t="s">
        <v>6380</v>
      </c>
      <c r="EU72" s="250">
        <v>191</v>
      </c>
      <c r="EV72" s="250" t="s">
        <v>3445</v>
      </c>
      <c r="EW72" s="250" t="s">
        <v>659</v>
      </c>
      <c r="EX72" s="250">
        <v>3</v>
      </c>
      <c r="EY72" s="250" t="s">
        <v>2686</v>
      </c>
      <c r="EZ72" s="250" t="s">
        <v>3449</v>
      </c>
      <c r="FA72" s="251">
        <v>44132</v>
      </c>
      <c r="FB72" s="249" t="s">
        <v>6381</v>
      </c>
      <c r="FC72" s="252">
        <v>3</v>
      </c>
      <c r="FD72" s="252" t="s">
        <v>2247</v>
      </c>
      <c r="FE72" s="252" t="s">
        <v>1595</v>
      </c>
      <c r="FF72" s="252">
        <v>1</v>
      </c>
      <c r="FG72" s="252" t="s">
        <v>2259</v>
      </c>
      <c r="FH72" s="252" t="s">
        <v>2251</v>
      </c>
      <c r="FI72" s="242">
        <v>43950</v>
      </c>
      <c r="FJ72" s="249" t="s">
        <v>6382</v>
      </c>
      <c r="FK72" s="250" t="s">
        <v>446</v>
      </c>
      <c r="FL72" s="250" t="s">
        <v>446</v>
      </c>
      <c r="FM72" s="250" t="s">
        <v>446</v>
      </c>
      <c r="FN72" s="250" t="s">
        <v>446</v>
      </c>
      <c r="FO72" s="250" t="s">
        <v>2260</v>
      </c>
      <c r="FP72" s="246" t="s">
        <v>1106</v>
      </c>
      <c r="FQ72" s="247">
        <v>43950</v>
      </c>
      <c r="FR72" s="249" t="s">
        <v>6383</v>
      </c>
      <c r="FS72" s="252" t="s">
        <v>446</v>
      </c>
      <c r="FT72" s="252" t="s">
        <v>446</v>
      </c>
      <c r="FU72" s="252" t="s">
        <v>446</v>
      </c>
      <c r="FV72" s="252" t="s">
        <v>446</v>
      </c>
      <c r="FW72" s="252" t="s">
        <v>2260</v>
      </c>
      <c r="FX72" s="252" t="s">
        <v>1106</v>
      </c>
      <c r="FY72" s="242">
        <v>43950</v>
      </c>
      <c r="FZ72" s="250" t="s">
        <v>6384</v>
      </c>
      <c r="GA72" s="250">
        <v>1</v>
      </c>
      <c r="GB72" s="250" t="s">
        <v>3625</v>
      </c>
      <c r="GC72" s="250" t="s">
        <v>660</v>
      </c>
      <c r="GD72" s="250">
        <v>2</v>
      </c>
      <c r="GE72" s="250" t="s">
        <v>3085</v>
      </c>
      <c r="GF72" s="250" t="s">
        <v>2075</v>
      </c>
      <c r="GG72" s="251">
        <v>44162</v>
      </c>
      <c r="GH72" s="249" t="s">
        <v>6385</v>
      </c>
      <c r="GI72" s="252">
        <v>2</v>
      </c>
      <c r="GJ72" s="252" t="s">
        <v>3625</v>
      </c>
      <c r="GK72" s="252" t="s">
        <v>660</v>
      </c>
      <c r="GL72" s="252">
        <v>2</v>
      </c>
      <c r="GM72" s="252" t="s">
        <v>3085</v>
      </c>
      <c r="GN72" s="252" t="s">
        <v>2075</v>
      </c>
      <c r="GO72" s="242">
        <v>44162</v>
      </c>
      <c r="GP72" s="250" t="s">
        <v>6386</v>
      </c>
      <c r="GQ72" s="250">
        <v>2</v>
      </c>
      <c r="GR72" s="250" t="s">
        <v>3625</v>
      </c>
      <c r="GS72" s="250" t="s">
        <v>660</v>
      </c>
      <c r="GT72" s="250">
        <v>2</v>
      </c>
      <c r="GU72" s="250" t="s">
        <v>3085</v>
      </c>
      <c r="GV72" s="250" t="s">
        <v>2075</v>
      </c>
      <c r="GW72" s="251">
        <v>44162</v>
      </c>
      <c r="GX72" s="249" t="s">
        <v>6387</v>
      </c>
      <c r="GY72" s="252">
        <v>0</v>
      </c>
      <c r="GZ72" s="252" t="s">
        <v>3625</v>
      </c>
      <c r="HA72" s="252" t="s">
        <v>660</v>
      </c>
      <c r="HB72" s="252">
        <v>2</v>
      </c>
      <c r="HC72" s="252" t="s">
        <v>3085</v>
      </c>
      <c r="HD72" s="252" t="s">
        <v>2075</v>
      </c>
      <c r="HE72" s="242">
        <v>44162</v>
      </c>
      <c r="HF72" s="250" t="s">
        <v>6388</v>
      </c>
      <c r="HG72" s="250">
        <v>2</v>
      </c>
      <c r="HH72" s="250" t="s">
        <v>3625</v>
      </c>
      <c r="HI72" s="250" t="s">
        <v>660</v>
      </c>
      <c r="HJ72" s="250">
        <v>2</v>
      </c>
      <c r="HK72" s="250" t="s">
        <v>3085</v>
      </c>
      <c r="HL72" s="250" t="s">
        <v>2075</v>
      </c>
      <c r="HM72" s="251">
        <v>44162</v>
      </c>
      <c r="HN72" s="249" t="s">
        <v>6389</v>
      </c>
      <c r="HO72" s="252">
        <v>2</v>
      </c>
      <c r="HP72" s="252" t="s">
        <v>3625</v>
      </c>
      <c r="HQ72" s="252" t="s">
        <v>660</v>
      </c>
      <c r="HR72" s="252">
        <v>2</v>
      </c>
      <c r="HS72" s="252" t="s">
        <v>3085</v>
      </c>
      <c r="HT72" s="252" t="s">
        <v>2075</v>
      </c>
      <c r="HU72" s="242">
        <v>44162</v>
      </c>
      <c r="HV72" s="250" t="s">
        <v>6390</v>
      </c>
      <c r="HW72" s="250">
        <v>0</v>
      </c>
      <c r="HX72" s="250" t="s">
        <v>3625</v>
      </c>
      <c r="HY72" s="250" t="s">
        <v>660</v>
      </c>
      <c r="HZ72" s="250">
        <v>2</v>
      </c>
      <c r="IA72" s="250" t="s">
        <v>3085</v>
      </c>
      <c r="IB72" s="250" t="s">
        <v>2075</v>
      </c>
      <c r="IC72" s="251">
        <v>44162</v>
      </c>
      <c r="ID72" s="249" t="s">
        <v>6391</v>
      </c>
      <c r="IE72" s="252">
        <v>3</v>
      </c>
      <c r="IF72" s="252" t="s">
        <v>3625</v>
      </c>
      <c r="IG72" s="252" t="s">
        <v>660</v>
      </c>
      <c r="IH72" s="252">
        <v>2</v>
      </c>
      <c r="II72" s="252" t="s">
        <v>3085</v>
      </c>
      <c r="IJ72" s="252" t="s">
        <v>2075</v>
      </c>
      <c r="IK72" s="242">
        <v>44162</v>
      </c>
      <c r="IL72" s="250" t="s">
        <v>6392</v>
      </c>
      <c r="IM72" s="250">
        <v>1</v>
      </c>
      <c r="IN72" s="250" t="s">
        <v>3625</v>
      </c>
      <c r="IO72" s="250" t="s">
        <v>660</v>
      </c>
      <c r="IP72" s="250">
        <v>2</v>
      </c>
      <c r="IQ72" s="250" t="s">
        <v>3085</v>
      </c>
      <c r="IR72" s="250" t="s">
        <v>2075</v>
      </c>
      <c r="IS72" s="251">
        <v>44162</v>
      </c>
    </row>
    <row r="73" spans="1:253" s="11" customFormat="1" ht="13.2" x14ac:dyDescent="0.25">
      <c r="A73" s="11" t="str">
        <f>Lists!B:B</f>
        <v>Explosion in Beirut</v>
      </c>
      <c r="B73" s="11" t="str">
        <f>Lists!F:F</f>
        <v>Industrial Accidents</v>
      </c>
      <c r="C73" s="11" t="str">
        <f>Lists!C:C</f>
        <v>LBN005</v>
      </c>
      <c r="D73" s="11" t="str">
        <f>Lists!A:A</f>
        <v>Lebanon</v>
      </c>
      <c r="E73" s="11" t="str">
        <f>Lists!D:D</f>
        <v>LBN</v>
      </c>
      <c r="F73" s="11" t="s">
        <v>6393</v>
      </c>
      <c r="G73" s="240">
        <v>6849000</v>
      </c>
      <c r="H73" s="241" t="s">
        <v>1769</v>
      </c>
      <c r="I73" s="241" t="s">
        <v>660</v>
      </c>
      <c r="J73" s="241">
        <v>2</v>
      </c>
      <c r="K73" s="241" t="s">
        <v>2252</v>
      </c>
      <c r="L73" s="241" t="s">
        <v>1977</v>
      </c>
      <c r="M73" s="242">
        <v>44064</v>
      </c>
      <c r="N73" s="249" t="s">
        <v>6394</v>
      </c>
      <c r="O73" s="244">
        <v>1987.6</v>
      </c>
      <c r="P73" s="244" t="s">
        <v>2687</v>
      </c>
      <c r="Q73" s="244" t="s">
        <v>659</v>
      </c>
      <c r="R73" s="244">
        <v>3</v>
      </c>
      <c r="S73" s="244" t="s">
        <v>2697</v>
      </c>
      <c r="T73" s="244" t="s">
        <v>2692</v>
      </c>
      <c r="U73" s="245">
        <v>44064</v>
      </c>
      <c r="V73" s="249" t="s">
        <v>6395</v>
      </c>
      <c r="W73" s="241">
        <v>2200000</v>
      </c>
      <c r="X73" s="241" t="s">
        <v>2688</v>
      </c>
      <c r="Y73" s="241" t="s">
        <v>660</v>
      </c>
      <c r="Z73" s="241">
        <v>2</v>
      </c>
      <c r="AA73" s="241" t="s">
        <v>2698</v>
      </c>
      <c r="AB73" s="241" t="s">
        <v>2693</v>
      </c>
      <c r="AC73" s="242">
        <v>44064</v>
      </c>
      <c r="AD73" s="249" t="s">
        <v>6396</v>
      </c>
      <c r="AE73" s="246">
        <v>2200000</v>
      </c>
      <c r="AF73" s="246" t="s">
        <v>2688</v>
      </c>
      <c r="AG73" s="246" t="s">
        <v>659</v>
      </c>
      <c r="AH73" s="246">
        <v>3</v>
      </c>
      <c r="AI73" s="246" t="s">
        <v>2698</v>
      </c>
      <c r="AJ73" s="246" t="s">
        <v>2693</v>
      </c>
      <c r="AK73" s="247">
        <v>44064</v>
      </c>
      <c r="AL73" s="249" t="s">
        <v>6397</v>
      </c>
      <c r="AM73" s="241">
        <v>300000</v>
      </c>
      <c r="AN73" s="241" t="s">
        <v>2689</v>
      </c>
      <c r="AO73" s="241" t="s">
        <v>660</v>
      </c>
      <c r="AP73" s="241">
        <v>2</v>
      </c>
      <c r="AQ73" s="241" t="s">
        <v>2699</v>
      </c>
      <c r="AR73" s="241" t="s">
        <v>2694</v>
      </c>
      <c r="AS73" s="242">
        <v>44064</v>
      </c>
      <c r="AT73" s="250" t="s">
        <v>6398</v>
      </c>
      <c r="AU73" s="246">
        <v>6500</v>
      </c>
      <c r="AV73" s="246" t="s">
        <v>2690</v>
      </c>
      <c r="AW73" s="246" t="s">
        <v>660</v>
      </c>
      <c r="AX73" s="246">
        <v>2</v>
      </c>
      <c r="AY73" s="246" t="s">
        <v>2700</v>
      </c>
      <c r="AZ73" s="246" t="s">
        <v>2695</v>
      </c>
      <c r="BA73" s="247">
        <v>44064</v>
      </c>
      <c r="BB73" s="249" t="s">
        <v>6399</v>
      </c>
      <c r="BC73" s="241" t="s">
        <v>446</v>
      </c>
      <c r="BD73" s="241" t="s">
        <v>1504</v>
      </c>
      <c r="BE73" s="241" t="s">
        <v>446</v>
      </c>
      <c r="BF73" s="241" t="s">
        <v>446</v>
      </c>
      <c r="BG73" s="241" t="s">
        <v>446</v>
      </c>
      <c r="BH73" s="241" t="s">
        <v>446</v>
      </c>
      <c r="BI73" s="242">
        <v>44064</v>
      </c>
      <c r="BJ73" s="250" t="s">
        <v>6400</v>
      </c>
      <c r="BK73" s="250">
        <v>191</v>
      </c>
      <c r="BL73" s="250" t="s">
        <v>3447</v>
      </c>
      <c r="BM73" s="250" t="s">
        <v>660</v>
      </c>
      <c r="BN73" s="250">
        <v>2</v>
      </c>
      <c r="BO73" s="250" t="s">
        <v>2701</v>
      </c>
      <c r="BP73" s="246" t="s">
        <v>3450</v>
      </c>
      <c r="BQ73" s="251">
        <v>44132</v>
      </c>
      <c r="BR73" s="249" t="s">
        <v>6401</v>
      </c>
      <c r="BS73" s="252" t="s">
        <v>446</v>
      </c>
      <c r="BT73" s="252" t="s">
        <v>446</v>
      </c>
      <c r="BU73" s="252" t="s">
        <v>446</v>
      </c>
      <c r="BV73" s="252" t="s">
        <v>446</v>
      </c>
      <c r="BW73" s="252" t="s">
        <v>446</v>
      </c>
      <c r="BX73" s="252" t="s">
        <v>446</v>
      </c>
      <c r="BY73" s="242">
        <v>44064</v>
      </c>
      <c r="BZ73" s="250" t="s">
        <v>6402</v>
      </c>
      <c r="CA73" s="250" t="s">
        <v>446</v>
      </c>
      <c r="CB73" s="250" t="s">
        <v>446</v>
      </c>
      <c r="CC73" s="250" t="s">
        <v>446</v>
      </c>
      <c r="CD73" s="250" t="s">
        <v>446</v>
      </c>
      <c r="CE73" s="250" t="s">
        <v>446</v>
      </c>
      <c r="CF73" s="250" t="s">
        <v>446</v>
      </c>
      <c r="CG73" s="251">
        <v>44064</v>
      </c>
      <c r="CH73" s="249" t="s">
        <v>6403</v>
      </c>
      <c r="CI73" s="250" t="e">
        <v>#N/A</v>
      </c>
      <c r="CJ73" s="250" t="e">
        <v>#N/A</v>
      </c>
      <c r="CK73" s="250" t="e">
        <v>#N/A</v>
      </c>
      <c r="CL73" s="250" t="e">
        <v>#N/A</v>
      </c>
      <c r="CM73" s="250" t="e">
        <v>#N/A</v>
      </c>
      <c r="CN73" s="250" t="e">
        <v>#N/A</v>
      </c>
      <c r="CO73" s="253" t="e">
        <v>#N/A</v>
      </c>
      <c r="CP73" s="250" t="s">
        <v>6404</v>
      </c>
      <c r="CQ73" s="252" t="s">
        <v>446</v>
      </c>
      <c r="CR73" s="252" t="s">
        <v>2691</v>
      </c>
      <c r="CS73" s="252" t="s">
        <v>446</v>
      </c>
      <c r="CT73" s="252" t="s">
        <v>446</v>
      </c>
      <c r="CU73" s="252" t="s">
        <v>2702</v>
      </c>
      <c r="CV73" s="252" t="s">
        <v>2696</v>
      </c>
      <c r="CW73" s="242">
        <v>44064</v>
      </c>
      <c r="CX73" s="250" t="s">
        <v>6405</v>
      </c>
      <c r="CY73" s="246">
        <v>1000000</v>
      </c>
      <c r="CZ73" s="246" t="s">
        <v>2690</v>
      </c>
      <c r="DA73" s="246" t="s">
        <v>659</v>
      </c>
      <c r="DB73" s="246">
        <v>3</v>
      </c>
      <c r="DC73" s="246" t="s">
        <v>2702</v>
      </c>
      <c r="DD73" s="246" t="s">
        <v>2695</v>
      </c>
      <c r="DE73" s="248">
        <v>44064</v>
      </c>
      <c r="DF73" s="249" t="s">
        <v>6406</v>
      </c>
      <c r="DG73" s="241">
        <v>0</v>
      </c>
      <c r="DH73" s="252" t="s">
        <v>2690</v>
      </c>
      <c r="DI73" s="252" t="s">
        <v>659</v>
      </c>
      <c r="DJ73" s="252">
        <v>3</v>
      </c>
      <c r="DK73" s="252" t="s">
        <v>2702</v>
      </c>
      <c r="DL73" s="252" t="s">
        <v>2695</v>
      </c>
      <c r="DM73" s="242">
        <v>44064</v>
      </c>
      <c r="DN73" s="250" t="s">
        <v>6407</v>
      </c>
      <c r="DO73" s="246">
        <v>1200000</v>
      </c>
      <c r="DP73" s="250" t="s">
        <v>2690</v>
      </c>
      <c r="DQ73" s="250" t="s">
        <v>659</v>
      </c>
      <c r="DR73" s="250">
        <v>3</v>
      </c>
      <c r="DS73" s="250" t="s">
        <v>2702</v>
      </c>
      <c r="DT73" s="250" t="s">
        <v>2695</v>
      </c>
      <c r="DU73" s="251">
        <v>44064</v>
      </c>
      <c r="DV73" s="249" t="s">
        <v>6408</v>
      </c>
      <c r="DW73" s="241">
        <v>1000000</v>
      </c>
      <c r="DX73" s="252" t="s">
        <v>2690</v>
      </c>
      <c r="DY73" s="252" t="s">
        <v>659</v>
      </c>
      <c r="DZ73" s="252">
        <v>3</v>
      </c>
      <c r="EA73" s="252" t="s">
        <v>2702</v>
      </c>
      <c r="EB73" s="252" t="s">
        <v>2695</v>
      </c>
      <c r="EC73" s="242">
        <v>44064</v>
      </c>
      <c r="ED73" s="250" t="s">
        <v>6409</v>
      </c>
      <c r="EE73" s="246">
        <v>0</v>
      </c>
      <c r="EF73" s="250" t="s">
        <v>2690</v>
      </c>
      <c r="EG73" s="250" t="s">
        <v>659</v>
      </c>
      <c r="EH73" s="250">
        <v>3</v>
      </c>
      <c r="EI73" s="250" t="s">
        <v>2702</v>
      </c>
      <c r="EJ73" s="250" t="s">
        <v>2695</v>
      </c>
      <c r="EK73" s="251">
        <v>44064</v>
      </c>
      <c r="EL73" s="249" t="s">
        <v>6410</v>
      </c>
      <c r="EM73" s="241">
        <v>0</v>
      </c>
      <c r="EN73" s="252" t="s">
        <v>2690</v>
      </c>
      <c r="EO73" s="252" t="s">
        <v>659</v>
      </c>
      <c r="EP73" s="252">
        <v>3</v>
      </c>
      <c r="EQ73" s="252" t="s">
        <v>2702</v>
      </c>
      <c r="ER73" s="252" t="s">
        <v>2695</v>
      </c>
      <c r="ES73" s="242">
        <v>44064</v>
      </c>
      <c r="ET73" s="250" t="s">
        <v>6411</v>
      </c>
      <c r="EU73" s="250">
        <v>191</v>
      </c>
      <c r="EV73" s="250" t="s">
        <v>3445</v>
      </c>
      <c r="EW73" s="250" t="s">
        <v>659</v>
      </c>
      <c r="EX73" s="250">
        <v>3</v>
      </c>
      <c r="EY73" s="250" t="s">
        <v>2686</v>
      </c>
      <c r="EZ73" s="250" t="s">
        <v>3449</v>
      </c>
      <c r="FA73" s="251">
        <v>44132</v>
      </c>
      <c r="FB73" s="249" t="s">
        <v>6412</v>
      </c>
      <c r="FC73" s="252">
        <v>4</v>
      </c>
      <c r="FD73" s="252" t="s">
        <v>2690</v>
      </c>
      <c r="FE73" s="252" t="s">
        <v>661</v>
      </c>
      <c r="FF73" s="252">
        <v>1</v>
      </c>
      <c r="FG73" s="252" t="s">
        <v>2703</v>
      </c>
      <c r="FH73" s="252" t="s">
        <v>2695</v>
      </c>
      <c r="FI73" s="242">
        <v>44064</v>
      </c>
      <c r="FJ73" s="249" t="s">
        <v>6413</v>
      </c>
      <c r="FK73" s="250" t="s">
        <v>446</v>
      </c>
      <c r="FL73" s="250" t="s">
        <v>446</v>
      </c>
      <c r="FM73" s="250" t="s">
        <v>446</v>
      </c>
      <c r="FN73" s="250" t="s">
        <v>446</v>
      </c>
      <c r="FO73" s="250" t="s">
        <v>2260</v>
      </c>
      <c r="FP73" s="246" t="s">
        <v>446</v>
      </c>
      <c r="FQ73" s="247">
        <v>44064</v>
      </c>
      <c r="FR73" s="249" t="s">
        <v>6414</v>
      </c>
      <c r="FS73" s="252" t="s">
        <v>446</v>
      </c>
      <c r="FT73" s="252" t="s">
        <v>446</v>
      </c>
      <c r="FU73" s="252" t="s">
        <v>446</v>
      </c>
      <c r="FV73" s="252" t="s">
        <v>446</v>
      </c>
      <c r="FW73" s="252" t="s">
        <v>2260</v>
      </c>
      <c r="FX73" s="252" t="s">
        <v>446</v>
      </c>
      <c r="FY73" s="242">
        <v>44064</v>
      </c>
      <c r="FZ73" s="250" t="s">
        <v>6415</v>
      </c>
      <c r="GA73" s="250">
        <v>1</v>
      </c>
      <c r="GB73" s="250" t="s">
        <v>3625</v>
      </c>
      <c r="GC73" s="250" t="s">
        <v>660</v>
      </c>
      <c r="GD73" s="250">
        <v>2</v>
      </c>
      <c r="GE73" s="250" t="s">
        <v>3085</v>
      </c>
      <c r="GF73" s="250" t="s">
        <v>2075</v>
      </c>
      <c r="GG73" s="251">
        <v>44162</v>
      </c>
      <c r="GH73" s="249" t="s">
        <v>6416</v>
      </c>
      <c r="GI73" s="252">
        <v>1</v>
      </c>
      <c r="GJ73" s="252" t="s">
        <v>3625</v>
      </c>
      <c r="GK73" s="252" t="s">
        <v>660</v>
      </c>
      <c r="GL73" s="252">
        <v>2</v>
      </c>
      <c r="GM73" s="252" t="s">
        <v>3085</v>
      </c>
      <c r="GN73" s="252" t="s">
        <v>2075</v>
      </c>
      <c r="GO73" s="242">
        <v>44162</v>
      </c>
      <c r="GP73" s="250" t="s">
        <v>6417</v>
      </c>
      <c r="GQ73" s="250">
        <v>2</v>
      </c>
      <c r="GR73" s="250" t="s">
        <v>3625</v>
      </c>
      <c r="GS73" s="250" t="s">
        <v>660</v>
      </c>
      <c r="GT73" s="250">
        <v>2</v>
      </c>
      <c r="GU73" s="250" t="s">
        <v>3085</v>
      </c>
      <c r="GV73" s="250" t="s">
        <v>2075</v>
      </c>
      <c r="GW73" s="251">
        <v>44162</v>
      </c>
      <c r="GX73" s="249" t="s">
        <v>6418</v>
      </c>
      <c r="GY73" s="252">
        <v>0</v>
      </c>
      <c r="GZ73" s="252" t="s">
        <v>3625</v>
      </c>
      <c r="HA73" s="252" t="s">
        <v>660</v>
      </c>
      <c r="HB73" s="252">
        <v>2</v>
      </c>
      <c r="HC73" s="252" t="s">
        <v>3085</v>
      </c>
      <c r="HD73" s="252" t="s">
        <v>2075</v>
      </c>
      <c r="HE73" s="242">
        <v>44162</v>
      </c>
      <c r="HF73" s="250" t="s">
        <v>6419</v>
      </c>
      <c r="HG73" s="250">
        <v>2</v>
      </c>
      <c r="HH73" s="250" t="s">
        <v>3625</v>
      </c>
      <c r="HI73" s="250" t="s">
        <v>660</v>
      </c>
      <c r="HJ73" s="250">
        <v>2</v>
      </c>
      <c r="HK73" s="250" t="s">
        <v>3085</v>
      </c>
      <c r="HL73" s="250" t="s">
        <v>2075</v>
      </c>
      <c r="HM73" s="251">
        <v>44162</v>
      </c>
      <c r="HN73" s="249" t="s">
        <v>6420</v>
      </c>
      <c r="HO73" s="252">
        <v>2</v>
      </c>
      <c r="HP73" s="252" t="s">
        <v>3625</v>
      </c>
      <c r="HQ73" s="252" t="s">
        <v>660</v>
      </c>
      <c r="HR73" s="252">
        <v>2</v>
      </c>
      <c r="HS73" s="252" t="s">
        <v>3085</v>
      </c>
      <c r="HT73" s="252" t="s">
        <v>2075</v>
      </c>
      <c r="HU73" s="242">
        <v>44162</v>
      </c>
      <c r="HV73" s="250" t="s">
        <v>6421</v>
      </c>
      <c r="HW73" s="250">
        <v>0</v>
      </c>
      <c r="HX73" s="250" t="s">
        <v>3625</v>
      </c>
      <c r="HY73" s="250" t="s">
        <v>660</v>
      </c>
      <c r="HZ73" s="250">
        <v>2</v>
      </c>
      <c r="IA73" s="250" t="s">
        <v>3085</v>
      </c>
      <c r="IB73" s="250" t="s">
        <v>2075</v>
      </c>
      <c r="IC73" s="251">
        <v>44162</v>
      </c>
      <c r="ID73" s="249" t="s">
        <v>6422</v>
      </c>
      <c r="IE73" s="252">
        <v>3</v>
      </c>
      <c r="IF73" s="252" t="s">
        <v>3625</v>
      </c>
      <c r="IG73" s="252" t="s">
        <v>660</v>
      </c>
      <c r="IH73" s="252">
        <v>2</v>
      </c>
      <c r="II73" s="252" t="s">
        <v>3085</v>
      </c>
      <c r="IJ73" s="252" t="s">
        <v>2075</v>
      </c>
      <c r="IK73" s="242">
        <v>44162</v>
      </c>
      <c r="IL73" s="250" t="s">
        <v>6423</v>
      </c>
      <c r="IM73" s="250">
        <v>1</v>
      </c>
      <c r="IN73" s="250" t="s">
        <v>3625</v>
      </c>
      <c r="IO73" s="250" t="s">
        <v>660</v>
      </c>
      <c r="IP73" s="250">
        <v>2</v>
      </c>
      <c r="IQ73" s="250" t="s">
        <v>3085</v>
      </c>
      <c r="IR73" s="250" t="s">
        <v>2075</v>
      </c>
      <c r="IS73" s="251">
        <v>44162</v>
      </c>
    </row>
    <row r="74" spans="1:253" s="11" customFormat="1" ht="13.2" x14ac:dyDescent="0.25">
      <c r="A74" s="11" t="str">
        <f>Lists!B:B</f>
        <v>Drought in Lesotho</v>
      </c>
      <c r="B74" s="11" t="str">
        <f>Lists!F:F</f>
        <v>Drought</v>
      </c>
      <c r="C74" s="11" t="str">
        <f>Lists!C:C</f>
        <v>LSO002</v>
      </c>
      <c r="D74" s="11" t="str">
        <f>Lists!A:A</f>
        <v>Lesotho</v>
      </c>
      <c r="E74" s="11" t="str">
        <f>Lists!D:D</f>
        <v>LSO</v>
      </c>
      <c r="F74" s="11" t="s">
        <v>6424</v>
      </c>
      <c r="G74" s="240">
        <v>2009000</v>
      </c>
      <c r="H74" s="241" t="s">
        <v>1627</v>
      </c>
      <c r="I74" s="241" t="s">
        <v>660</v>
      </c>
      <c r="J74" s="241">
        <v>2</v>
      </c>
      <c r="K74" s="241" t="s">
        <v>3628</v>
      </c>
      <c r="L74" s="241" t="s">
        <v>3306</v>
      </c>
      <c r="M74" s="242">
        <v>44161</v>
      </c>
      <c r="N74" s="249" t="s">
        <v>6425</v>
      </c>
      <c r="O74" s="244">
        <v>30400</v>
      </c>
      <c r="P74" s="244" t="s">
        <v>1542</v>
      </c>
      <c r="Q74" s="244" t="s">
        <v>1437</v>
      </c>
      <c r="R74" s="244">
        <v>2</v>
      </c>
      <c r="S74" s="244" t="s">
        <v>1546</v>
      </c>
      <c r="T74" s="244" t="s">
        <v>1545</v>
      </c>
      <c r="U74" s="245">
        <v>43676</v>
      </c>
      <c r="V74" s="249" t="s">
        <v>6426</v>
      </c>
      <c r="W74" s="241">
        <v>1467000</v>
      </c>
      <c r="X74" s="241" t="s">
        <v>3121</v>
      </c>
      <c r="Y74" s="241" t="s">
        <v>660</v>
      </c>
      <c r="Z74" s="241">
        <v>2</v>
      </c>
      <c r="AA74" s="241" t="s">
        <v>3503</v>
      </c>
      <c r="AB74" s="241" t="s">
        <v>3204</v>
      </c>
      <c r="AC74" s="242">
        <v>44134</v>
      </c>
      <c r="AD74" s="249" t="s">
        <v>6427</v>
      </c>
      <c r="AE74" s="246">
        <v>1062000</v>
      </c>
      <c r="AF74" s="246" t="s">
        <v>3121</v>
      </c>
      <c r="AG74" s="246" t="s">
        <v>660</v>
      </c>
      <c r="AH74" s="246">
        <v>2</v>
      </c>
      <c r="AI74" s="246" t="s">
        <v>3498</v>
      </c>
      <c r="AJ74" s="246" t="s">
        <v>3204</v>
      </c>
      <c r="AK74" s="247">
        <v>44134</v>
      </c>
      <c r="AL74" s="249" t="s">
        <v>6428</v>
      </c>
      <c r="AM74" s="241" t="s">
        <v>446</v>
      </c>
      <c r="AN74" s="241" t="s">
        <v>869</v>
      </c>
      <c r="AO74" s="241" t="s">
        <v>659</v>
      </c>
      <c r="AP74" s="241">
        <v>3</v>
      </c>
      <c r="AQ74" s="241" t="s">
        <v>869</v>
      </c>
      <c r="AR74" s="241" t="s">
        <v>869</v>
      </c>
      <c r="AS74" s="242">
        <v>44113</v>
      </c>
      <c r="AT74" s="250" t="s">
        <v>6429</v>
      </c>
      <c r="AU74" s="246">
        <v>0</v>
      </c>
      <c r="AV74" s="246">
        <v>0</v>
      </c>
      <c r="AW74" s="246" t="s">
        <v>660</v>
      </c>
      <c r="AX74" s="246">
        <v>2</v>
      </c>
      <c r="AY74" s="246" t="s">
        <v>794</v>
      </c>
      <c r="AZ74" s="246">
        <v>0</v>
      </c>
      <c r="BA74" s="247">
        <v>43495</v>
      </c>
      <c r="BB74" s="249" t="s">
        <v>6430</v>
      </c>
      <c r="BC74" s="241">
        <v>0</v>
      </c>
      <c r="BD74" s="241">
        <v>0</v>
      </c>
      <c r="BE74" s="241" t="s">
        <v>660</v>
      </c>
      <c r="BF74" s="241">
        <v>2</v>
      </c>
      <c r="BG74" s="241" t="s">
        <v>762</v>
      </c>
      <c r="BH74" s="241">
        <v>0</v>
      </c>
      <c r="BI74" s="242">
        <v>43495</v>
      </c>
      <c r="BJ74" s="250" t="s">
        <v>6431</v>
      </c>
      <c r="BK74" s="250">
        <v>0</v>
      </c>
      <c r="BL74" s="250">
        <v>0</v>
      </c>
      <c r="BM74" s="250" t="s">
        <v>660</v>
      </c>
      <c r="BN74" s="250">
        <v>2</v>
      </c>
      <c r="BO74" s="250" t="s">
        <v>795</v>
      </c>
      <c r="BP74" s="246">
        <v>0</v>
      </c>
      <c r="BQ74" s="251">
        <v>43495</v>
      </c>
      <c r="BR74" s="249" t="s">
        <v>6432</v>
      </c>
      <c r="BS74" s="252">
        <v>0</v>
      </c>
      <c r="BT74" s="252">
        <v>0</v>
      </c>
      <c r="BU74" s="252" t="s">
        <v>660</v>
      </c>
      <c r="BV74" s="252">
        <v>2</v>
      </c>
      <c r="BW74" s="252" t="s">
        <v>796</v>
      </c>
      <c r="BX74" s="252">
        <v>0</v>
      </c>
      <c r="BY74" s="242">
        <v>43495</v>
      </c>
      <c r="BZ74" s="250" t="s">
        <v>6433</v>
      </c>
      <c r="CA74" s="250">
        <v>0</v>
      </c>
      <c r="CB74" s="250">
        <v>0</v>
      </c>
      <c r="CC74" s="250" t="s">
        <v>660</v>
      </c>
      <c r="CD74" s="250">
        <v>2</v>
      </c>
      <c r="CE74" s="250" t="s">
        <v>796</v>
      </c>
      <c r="CF74" s="250">
        <v>0</v>
      </c>
      <c r="CG74" s="251">
        <v>43495</v>
      </c>
      <c r="CH74" s="249" t="s">
        <v>6434</v>
      </c>
      <c r="CI74" s="250" t="e">
        <v>#N/A</v>
      </c>
      <c r="CJ74" s="250" t="e">
        <v>#N/A</v>
      </c>
      <c r="CK74" s="250" t="e">
        <v>#N/A</v>
      </c>
      <c r="CL74" s="250" t="e">
        <v>#N/A</v>
      </c>
      <c r="CM74" s="250" t="e">
        <v>#N/A</v>
      </c>
      <c r="CN74" s="250" t="e">
        <v>#N/A</v>
      </c>
      <c r="CO74" s="253" t="e">
        <v>#N/A</v>
      </c>
      <c r="CP74" s="250" t="s">
        <v>6435</v>
      </c>
      <c r="CQ74" s="252" t="s">
        <v>763</v>
      </c>
      <c r="CR74" s="252">
        <v>0</v>
      </c>
      <c r="CS74" s="252" t="s">
        <v>660</v>
      </c>
      <c r="CT74" s="252">
        <v>2</v>
      </c>
      <c r="CU74" s="252" t="s">
        <v>764</v>
      </c>
      <c r="CV74" s="252">
        <v>0</v>
      </c>
      <c r="CW74" s="242">
        <v>43495</v>
      </c>
      <c r="CX74" s="250" t="s">
        <v>6436</v>
      </c>
      <c r="CY74" s="246">
        <v>582000</v>
      </c>
      <c r="CZ74" s="246" t="s">
        <v>3121</v>
      </c>
      <c r="DA74" s="246" t="s">
        <v>660</v>
      </c>
      <c r="DB74" s="246">
        <v>2</v>
      </c>
      <c r="DC74" s="246" t="s">
        <v>3499</v>
      </c>
      <c r="DD74" s="246" t="s">
        <v>3204</v>
      </c>
      <c r="DE74" s="248">
        <v>44134</v>
      </c>
      <c r="DF74" s="249" t="s">
        <v>6437</v>
      </c>
      <c r="DG74" s="241">
        <v>405000</v>
      </c>
      <c r="DH74" s="252" t="s">
        <v>3121</v>
      </c>
      <c r="DI74" s="252" t="s">
        <v>660</v>
      </c>
      <c r="DJ74" s="252">
        <v>2</v>
      </c>
      <c r="DK74" s="252" t="s">
        <v>3499</v>
      </c>
      <c r="DL74" s="252" t="s">
        <v>3204</v>
      </c>
      <c r="DM74" s="242">
        <v>44134</v>
      </c>
      <c r="DN74" s="250" t="s">
        <v>6438</v>
      </c>
      <c r="DO74" s="246">
        <v>480000</v>
      </c>
      <c r="DP74" s="250" t="s">
        <v>3121</v>
      </c>
      <c r="DQ74" s="250" t="s">
        <v>660</v>
      </c>
      <c r="DR74" s="250">
        <v>2</v>
      </c>
      <c r="DS74" s="250" t="s">
        <v>3499</v>
      </c>
      <c r="DT74" s="250" t="s">
        <v>3204</v>
      </c>
      <c r="DU74" s="251">
        <v>44134</v>
      </c>
      <c r="DV74" s="249" t="s">
        <v>6439</v>
      </c>
      <c r="DW74" s="241">
        <v>482000</v>
      </c>
      <c r="DX74" s="252" t="s">
        <v>3121</v>
      </c>
      <c r="DY74" s="252" t="s">
        <v>660</v>
      </c>
      <c r="DZ74" s="252">
        <v>2</v>
      </c>
      <c r="EA74" s="252" t="s">
        <v>3499</v>
      </c>
      <c r="EB74" s="252" t="s">
        <v>3204</v>
      </c>
      <c r="EC74" s="242">
        <v>44134</v>
      </c>
      <c r="ED74" s="250" t="s">
        <v>6440</v>
      </c>
      <c r="EE74" s="246">
        <v>100000</v>
      </c>
      <c r="EF74" s="250" t="s">
        <v>3121</v>
      </c>
      <c r="EG74" s="250" t="s">
        <v>660</v>
      </c>
      <c r="EH74" s="250">
        <v>2</v>
      </c>
      <c r="EI74" s="250" t="s">
        <v>3499</v>
      </c>
      <c r="EJ74" s="250" t="s">
        <v>3204</v>
      </c>
      <c r="EK74" s="251">
        <v>44134</v>
      </c>
      <c r="EL74" s="249" t="s">
        <v>6441</v>
      </c>
      <c r="EM74" s="241">
        <v>0</v>
      </c>
      <c r="EN74" s="252" t="s">
        <v>3121</v>
      </c>
      <c r="EO74" s="252" t="s">
        <v>660</v>
      </c>
      <c r="EP74" s="252">
        <v>2</v>
      </c>
      <c r="EQ74" s="252" t="s">
        <v>3499</v>
      </c>
      <c r="ER74" s="252" t="s">
        <v>3204</v>
      </c>
      <c r="ES74" s="242">
        <v>44134</v>
      </c>
      <c r="ET74" s="250" t="s">
        <v>6442</v>
      </c>
      <c r="EU74" s="250">
        <v>0</v>
      </c>
      <c r="EV74" s="250">
        <v>0</v>
      </c>
      <c r="EW74" s="250" t="s">
        <v>660</v>
      </c>
      <c r="EX74" s="250">
        <v>2</v>
      </c>
      <c r="EY74" s="250" t="s">
        <v>795</v>
      </c>
      <c r="EZ74" s="250">
        <v>0</v>
      </c>
      <c r="FA74" s="251">
        <v>43495</v>
      </c>
      <c r="FB74" s="249" t="s">
        <v>6443</v>
      </c>
      <c r="FC74" s="252">
        <v>1</v>
      </c>
      <c r="FD74" s="252">
        <v>0</v>
      </c>
      <c r="FE74" s="252" t="s">
        <v>660</v>
      </c>
      <c r="FF74" s="252">
        <v>2</v>
      </c>
      <c r="FG74" s="252" t="s">
        <v>797</v>
      </c>
      <c r="FH74" s="252">
        <v>0</v>
      </c>
      <c r="FI74" s="242">
        <v>43495</v>
      </c>
      <c r="FJ74" s="249" t="s">
        <v>6444</v>
      </c>
      <c r="FK74" s="250">
        <v>0</v>
      </c>
      <c r="FL74" s="250">
        <v>0</v>
      </c>
      <c r="FM74" s="250" t="s">
        <v>660</v>
      </c>
      <c r="FN74" s="250">
        <v>2</v>
      </c>
      <c r="FO74" s="250" t="s">
        <v>798</v>
      </c>
      <c r="FP74" s="246">
        <v>0</v>
      </c>
      <c r="FQ74" s="247">
        <v>43495</v>
      </c>
      <c r="FR74" s="249" t="s">
        <v>6445</v>
      </c>
      <c r="FS74" s="252">
        <v>0</v>
      </c>
      <c r="FT74" s="252">
        <v>0</v>
      </c>
      <c r="FU74" s="252" t="s">
        <v>660</v>
      </c>
      <c r="FV74" s="252">
        <v>2</v>
      </c>
      <c r="FW74" s="252" t="s">
        <v>798</v>
      </c>
      <c r="FX74" s="252">
        <v>0</v>
      </c>
      <c r="FY74" s="242">
        <v>43495</v>
      </c>
      <c r="FZ74" s="250" t="s">
        <v>6446</v>
      </c>
      <c r="GA74" s="250">
        <v>0</v>
      </c>
      <c r="GB74" s="250" t="s">
        <v>3625</v>
      </c>
      <c r="GC74" s="250" t="s">
        <v>660</v>
      </c>
      <c r="GD74" s="250">
        <v>2</v>
      </c>
      <c r="GE74" s="250" t="s">
        <v>3085</v>
      </c>
      <c r="GF74" s="250" t="s">
        <v>2075</v>
      </c>
      <c r="GG74" s="251">
        <v>44161</v>
      </c>
      <c r="GH74" s="249" t="s">
        <v>6447</v>
      </c>
      <c r="GI74" s="252">
        <v>0</v>
      </c>
      <c r="GJ74" s="252" t="s">
        <v>3625</v>
      </c>
      <c r="GK74" s="252" t="s">
        <v>660</v>
      </c>
      <c r="GL74" s="252">
        <v>2</v>
      </c>
      <c r="GM74" s="252" t="s">
        <v>3085</v>
      </c>
      <c r="GN74" s="252" t="s">
        <v>2075</v>
      </c>
      <c r="GO74" s="242">
        <v>44161</v>
      </c>
      <c r="GP74" s="250" t="s">
        <v>6448</v>
      </c>
      <c r="GQ74" s="250">
        <v>0</v>
      </c>
      <c r="GR74" s="250" t="s">
        <v>3625</v>
      </c>
      <c r="GS74" s="250" t="s">
        <v>660</v>
      </c>
      <c r="GT74" s="250">
        <v>2</v>
      </c>
      <c r="GU74" s="250" t="s">
        <v>3085</v>
      </c>
      <c r="GV74" s="250" t="s">
        <v>2075</v>
      </c>
      <c r="GW74" s="251">
        <v>44161</v>
      </c>
      <c r="GX74" s="249" t="s">
        <v>6449</v>
      </c>
      <c r="GY74" s="252">
        <v>0</v>
      </c>
      <c r="GZ74" s="252" t="s">
        <v>3625</v>
      </c>
      <c r="HA74" s="252" t="s">
        <v>660</v>
      </c>
      <c r="HB74" s="252">
        <v>2</v>
      </c>
      <c r="HC74" s="252" t="s">
        <v>3085</v>
      </c>
      <c r="HD74" s="252" t="s">
        <v>2075</v>
      </c>
      <c r="HE74" s="242">
        <v>44161</v>
      </c>
      <c r="HF74" s="250" t="s">
        <v>6450</v>
      </c>
      <c r="HG74" s="250">
        <v>0</v>
      </c>
      <c r="HH74" s="250" t="s">
        <v>3625</v>
      </c>
      <c r="HI74" s="250" t="s">
        <v>660</v>
      </c>
      <c r="HJ74" s="250">
        <v>2</v>
      </c>
      <c r="HK74" s="250" t="s">
        <v>3085</v>
      </c>
      <c r="HL74" s="250" t="s">
        <v>2075</v>
      </c>
      <c r="HM74" s="251">
        <v>44161</v>
      </c>
      <c r="HN74" s="249" t="s">
        <v>6451</v>
      </c>
      <c r="HO74" s="252">
        <v>2</v>
      </c>
      <c r="HP74" s="252" t="s">
        <v>3625</v>
      </c>
      <c r="HQ74" s="252" t="s">
        <v>660</v>
      </c>
      <c r="HR74" s="252">
        <v>2</v>
      </c>
      <c r="HS74" s="252" t="s">
        <v>3085</v>
      </c>
      <c r="HT74" s="252" t="s">
        <v>2075</v>
      </c>
      <c r="HU74" s="242">
        <v>44161</v>
      </c>
      <c r="HV74" s="250" t="s">
        <v>6452</v>
      </c>
      <c r="HW74" s="250">
        <v>0</v>
      </c>
      <c r="HX74" s="250" t="s">
        <v>3625</v>
      </c>
      <c r="HY74" s="250" t="s">
        <v>660</v>
      </c>
      <c r="HZ74" s="250">
        <v>2</v>
      </c>
      <c r="IA74" s="250" t="s">
        <v>3085</v>
      </c>
      <c r="IB74" s="250" t="s">
        <v>2075</v>
      </c>
      <c r="IC74" s="251">
        <v>44161</v>
      </c>
      <c r="ID74" s="249" t="s">
        <v>6453</v>
      </c>
      <c r="IE74" s="252">
        <v>0</v>
      </c>
      <c r="IF74" s="252" t="s">
        <v>3625</v>
      </c>
      <c r="IG74" s="252" t="s">
        <v>660</v>
      </c>
      <c r="IH74" s="252">
        <v>2</v>
      </c>
      <c r="II74" s="252" t="s">
        <v>3085</v>
      </c>
      <c r="IJ74" s="252" t="s">
        <v>2075</v>
      </c>
      <c r="IK74" s="242">
        <v>44161</v>
      </c>
      <c r="IL74" s="250" t="s">
        <v>6454</v>
      </c>
      <c r="IM74" s="250">
        <v>1</v>
      </c>
      <c r="IN74" s="250" t="s">
        <v>3625</v>
      </c>
      <c r="IO74" s="250" t="s">
        <v>660</v>
      </c>
      <c r="IP74" s="250">
        <v>2</v>
      </c>
      <c r="IQ74" s="250" t="s">
        <v>3085</v>
      </c>
      <c r="IR74" s="250" t="s">
        <v>2075</v>
      </c>
      <c r="IS74" s="251">
        <v>44161</v>
      </c>
    </row>
    <row r="75" spans="1:253" s="11" customFormat="1" ht="13.2" x14ac:dyDescent="0.25">
      <c r="A75" s="11" t="str">
        <f>Lists!B:B</f>
        <v>Southern Africa Regional Food Security Crisis</v>
      </c>
      <c r="B75" s="11" t="str">
        <f>Lists!F:F</f>
        <v>Regional crisis</v>
      </c>
      <c r="C75" s="11" t="str">
        <f>Lists!C:C</f>
        <v>REG012</v>
      </c>
      <c r="D75" s="11" t="str">
        <f>Lists!A:A</f>
        <v>Lesotho,Madagascar,Malawi,Mozambique,Namibia,Eswatini,Tanzania,Zambia,Zimbabwe</v>
      </c>
      <c r="E75" s="11" t="str">
        <f>Lists!D:D</f>
        <v>LSO, MDG, MWI, MOZ, NAM, SWZ, TZA, ZMB, ZWE</v>
      </c>
      <c r="F75" s="11" t="s">
        <v>6455</v>
      </c>
      <c r="G75" s="240">
        <v>112933000</v>
      </c>
      <c r="H75" s="241" t="s">
        <v>3081</v>
      </c>
      <c r="I75" s="241" t="s">
        <v>660</v>
      </c>
      <c r="J75" s="241">
        <v>2</v>
      </c>
      <c r="K75" s="241" t="s">
        <v>4114</v>
      </c>
      <c r="L75" s="241" t="s">
        <v>3081</v>
      </c>
      <c r="M75" s="242">
        <v>44182</v>
      </c>
      <c r="N75" s="249" t="s">
        <v>6456</v>
      </c>
      <c r="O75" s="244">
        <v>1548469</v>
      </c>
      <c r="P75" s="244" t="s">
        <v>3081</v>
      </c>
      <c r="Q75" s="244" t="s">
        <v>660</v>
      </c>
      <c r="R75" s="244">
        <v>2</v>
      </c>
      <c r="S75" s="244" t="s">
        <v>4115</v>
      </c>
      <c r="T75" s="244" t="s">
        <v>3081</v>
      </c>
      <c r="U75" s="245">
        <v>44182</v>
      </c>
      <c r="V75" s="249" t="s">
        <v>6457</v>
      </c>
      <c r="W75" s="241">
        <v>44331000</v>
      </c>
      <c r="X75" s="241" t="s">
        <v>3081</v>
      </c>
      <c r="Y75" s="241" t="s">
        <v>660</v>
      </c>
      <c r="Z75" s="241">
        <v>2</v>
      </c>
      <c r="AA75" s="241" t="s">
        <v>4116</v>
      </c>
      <c r="AB75" s="241" t="s">
        <v>3081</v>
      </c>
      <c r="AC75" s="242">
        <v>44182</v>
      </c>
      <c r="AD75" s="249" t="s">
        <v>6458</v>
      </c>
      <c r="AE75" s="246">
        <v>24219000</v>
      </c>
      <c r="AF75" s="246" t="s">
        <v>3081</v>
      </c>
      <c r="AG75" s="246" t="s">
        <v>660</v>
      </c>
      <c r="AH75" s="246">
        <v>2</v>
      </c>
      <c r="AI75" s="246" t="s">
        <v>4117</v>
      </c>
      <c r="AJ75" s="246" t="s">
        <v>3081</v>
      </c>
      <c r="AK75" s="247">
        <v>44182</v>
      </c>
      <c r="AL75" s="249" t="s">
        <v>6459</v>
      </c>
      <c r="AM75" s="241">
        <v>94000</v>
      </c>
      <c r="AN75" s="241" t="s">
        <v>3081</v>
      </c>
      <c r="AO75" s="241" t="s">
        <v>660</v>
      </c>
      <c r="AP75" s="241">
        <v>2</v>
      </c>
      <c r="AQ75" s="241" t="s">
        <v>3203</v>
      </c>
      <c r="AR75" s="241" t="s">
        <v>3081</v>
      </c>
      <c r="AS75" s="242">
        <v>44165</v>
      </c>
      <c r="AT75" s="250" t="s">
        <v>6460</v>
      </c>
      <c r="AU75" s="246">
        <v>0</v>
      </c>
      <c r="AV75" s="246" t="s">
        <v>446</v>
      </c>
      <c r="AW75" s="246" t="s">
        <v>446</v>
      </c>
      <c r="AX75" s="246" t="s">
        <v>446</v>
      </c>
      <c r="AY75" s="246" t="s">
        <v>446</v>
      </c>
      <c r="AZ75" s="246" t="s">
        <v>446</v>
      </c>
      <c r="BA75" s="247">
        <v>43874</v>
      </c>
      <c r="BB75" s="249" t="s">
        <v>6461</v>
      </c>
      <c r="BC75" s="241">
        <v>0</v>
      </c>
      <c r="BD75" s="241" t="s">
        <v>446</v>
      </c>
      <c r="BE75" s="241" t="s">
        <v>446</v>
      </c>
      <c r="BF75" s="241" t="s">
        <v>446</v>
      </c>
      <c r="BG75" s="241" t="s">
        <v>446</v>
      </c>
      <c r="BH75" s="241" t="s">
        <v>446</v>
      </c>
      <c r="BI75" s="242">
        <v>43874</v>
      </c>
      <c r="BJ75" s="250" t="s">
        <v>6462</v>
      </c>
      <c r="BK75" s="250">
        <v>0</v>
      </c>
      <c r="BL75" s="250" t="s">
        <v>3081</v>
      </c>
      <c r="BM75" s="250" t="s">
        <v>660</v>
      </c>
      <c r="BN75" s="250">
        <v>2</v>
      </c>
      <c r="BO75" s="250" t="s">
        <v>3203</v>
      </c>
      <c r="BP75" s="246" t="s">
        <v>3081</v>
      </c>
      <c r="BQ75" s="251">
        <v>44165</v>
      </c>
      <c r="BR75" s="249" t="s">
        <v>6463</v>
      </c>
      <c r="BS75" s="252">
        <v>0</v>
      </c>
      <c r="BT75" s="252" t="s">
        <v>446</v>
      </c>
      <c r="BU75" s="252" t="s">
        <v>446</v>
      </c>
      <c r="BV75" s="252" t="s">
        <v>446</v>
      </c>
      <c r="BW75" s="252" t="s">
        <v>446</v>
      </c>
      <c r="BX75" s="252" t="s">
        <v>446</v>
      </c>
      <c r="BY75" s="242">
        <v>43878</v>
      </c>
      <c r="BZ75" s="250" t="s">
        <v>6464</v>
      </c>
      <c r="CA75" s="250">
        <v>0</v>
      </c>
      <c r="CB75" s="250" t="s">
        <v>446</v>
      </c>
      <c r="CC75" s="250" t="s">
        <v>446</v>
      </c>
      <c r="CD75" s="250" t="s">
        <v>446</v>
      </c>
      <c r="CE75" s="250" t="s">
        <v>446</v>
      </c>
      <c r="CF75" s="250" t="s">
        <v>446</v>
      </c>
      <c r="CG75" s="251">
        <v>43874</v>
      </c>
      <c r="CH75" s="249" t="s">
        <v>6465</v>
      </c>
      <c r="CI75" s="250" t="e">
        <v>#N/A</v>
      </c>
      <c r="CJ75" s="250" t="e">
        <v>#N/A</v>
      </c>
      <c r="CK75" s="250" t="e">
        <v>#N/A</v>
      </c>
      <c r="CL75" s="250" t="e">
        <v>#N/A</v>
      </c>
      <c r="CM75" s="250" t="e">
        <v>#N/A</v>
      </c>
      <c r="CN75" s="250" t="e">
        <v>#N/A</v>
      </c>
      <c r="CO75" s="253" t="e">
        <v>#N/A</v>
      </c>
      <c r="CP75" s="250" t="s">
        <v>6466</v>
      </c>
      <c r="CQ75" s="252">
        <v>0</v>
      </c>
      <c r="CR75" s="252" t="s">
        <v>446</v>
      </c>
      <c r="CS75" s="252" t="s">
        <v>446</v>
      </c>
      <c r="CT75" s="252" t="s">
        <v>446</v>
      </c>
      <c r="CU75" s="252" t="s">
        <v>446</v>
      </c>
      <c r="CV75" s="252" t="s">
        <v>446</v>
      </c>
      <c r="CW75" s="242">
        <v>43874</v>
      </c>
      <c r="CX75" s="250" t="s">
        <v>6467</v>
      </c>
      <c r="CY75" s="246">
        <v>10044000</v>
      </c>
      <c r="CZ75" s="246" t="s">
        <v>3081</v>
      </c>
      <c r="DA75" s="246" t="s">
        <v>660</v>
      </c>
      <c r="DB75" s="246">
        <v>2</v>
      </c>
      <c r="DC75" s="246" t="s">
        <v>3521</v>
      </c>
      <c r="DD75" s="246" t="s">
        <v>3081</v>
      </c>
      <c r="DE75" s="248">
        <v>44182</v>
      </c>
      <c r="DF75" s="249" t="s">
        <v>6468</v>
      </c>
      <c r="DG75" s="241">
        <v>20112000</v>
      </c>
      <c r="DH75" s="252" t="s">
        <v>3081</v>
      </c>
      <c r="DI75" s="252" t="s">
        <v>660</v>
      </c>
      <c r="DJ75" s="252">
        <v>2</v>
      </c>
      <c r="DK75" s="252" t="s">
        <v>3521</v>
      </c>
      <c r="DL75" s="252" t="s">
        <v>3081</v>
      </c>
      <c r="DM75" s="242">
        <v>44182</v>
      </c>
      <c r="DN75" s="250" t="s">
        <v>6469</v>
      </c>
      <c r="DO75" s="246">
        <v>14176000</v>
      </c>
      <c r="DP75" s="250" t="s">
        <v>3081</v>
      </c>
      <c r="DQ75" s="250" t="s">
        <v>660</v>
      </c>
      <c r="DR75" s="250">
        <v>2</v>
      </c>
      <c r="DS75" s="250" t="s">
        <v>3521</v>
      </c>
      <c r="DT75" s="250" t="s">
        <v>3081</v>
      </c>
      <c r="DU75" s="251">
        <v>44182</v>
      </c>
      <c r="DV75" s="249" t="s">
        <v>6470</v>
      </c>
      <c r="DW75" s="241">
        <v>8929000</v>
      </c>
      <c r="DX75" s="252" t="s">
        <v>3081</v>
      </c>
      <c r="DY75" s="252" t="s">
        <v>660</v>
      </c>
      <c r="DZ75" s="252">
        <v>2</v>
      </c>
      <c r="EA75" s="252" t="s">
        <v>3521</v>
      </c>
      <c r="EB75" s="252" t="s">
        <v>3081</v>
      </c>
      <c r="EC75" s="242">
        <v>44182</v>
      </c>
      <c r="ED75" s="250" t="s">
        <v>6471</v>
      </c>
      <c r="EE75" s="246">
        <v>1115000</v>
      </c>
      <c r="EF75" s="250" t="s">
        <v>3081</v>
      </c>
      <c r="EG75" s="250" t="s">
        <v>660</v>
      </c>
      <c r="EH75" s="250">
        <v>2</v>
      </c>
      <c r="EI75" s="250" t="s">
        <v>3521</v>
      </c>
      <c r="EJ75" s="250" t="s">
        <v>3081</v>
      </c>
      <c r="EK75" s="251">
        <v>44182</v>
      </c>
      <c r="EL75" s="249" t="s">
        <v>6472</v>
      </c>
      <c r="EM75" s="241">
        <v>0</v>
      </c>
      <c r="EN75" s="252" t="s">
        <v>3081</v>
      </c>
      <c r="EO75" s="252" t="s">
        <v>660</v>
      </c>
      <c r="EP75" s="252">
        <v>2</v>
      </c>
      <c r="EQ75" s="252" t="s">
        <v>3521</v>
      </c>
      <c r="ER75" s="252" t="s">
        <v>3081</v>
      </c>
      <c r="ES75" s="242">
        <v>44182</v>
      </c>
      <c r="ET75" s="250" t="s">
        <v>6473</v>
      </c>
      <c r="EU75" s="250">
        <v>1356</v>
      </c>
      <c r="EV75" s="250" t="s">
        <v>3081</v>
      </c>
      <c r="EW75" s="250" t="s">
        <v>660</v>
      </c>
      <c r="EX75" s="250">
        <v>2</v>
      </c>
      <c r="EY75" s="250" t="s">
        <v>3203</v>
      </c>
      <c r="EZ75" s="250" t="s">
        <v>3081</v>
      </c>
      <c r="FA75" s="251">
        <v>44165</v>
      </c>
      <c r="FB75" s="249" t="s">
        <v>6474</v>
      </c>
      <c r="FC75" s="252">
        <v>5</v>
      </c>
      <c r="FD75" s="252">
        <v>0</v>
      </c>
      <c r="FE75" s="252" t="s">
        <v>661</v>
      </c>
      <c r="FF75" s="252">
        <v>1</v>
      </c>
      <c r="FG75" s="252" t="s">
        <v>2088</v>
      </c>
      <c r="FH75" s="252" t="s">
        <v>446</v>
      </c>
      <c r="FI75" s="242">
        <v>43874</v>
      </c>
      <c r="FJ75" s="249" t="s">
        <v>6475</v>
      </c>
      <c r="FK75" s="250" t="e">
        <v>#N/A</v>
      </c>
      <c r="FL75" s="250" t="e">
        <v>#N/A</v>
      </c>
      <c r="FM75" s="250" t="e">
        <v>#N/A</v>
      </c>
      <c r="FN75" s="250" t="e">
        <v>#N/A</v>
      </c>
      <c r="FO75" s="250" t="e">
        <v>#N/A</v>
      </c>
      <c r="FP75" s="246" t="e">
        <v>#N/A</v>
      </c>
      <c r="FQ75" s="247" t="e">
        <v>#N/A</v>
      </c>
      <c r="FR75" s="249" t="s">
        <v>6476</v>
      </c>
      <c r="FS75" s="252" t="e">
        <v>#N/A</v>
      </c>
      <c r="FT75" s="252" t="e">
        <v>#N/A</v>
      </c>
      <c r="FU75" s="252" t="e">
        <v>#N/A</v>
      </c>
      <c r="FV75" s="252" t="e">
        <v>#N/A</v>
      </c>
      <c r="FW75" s="252" t="e">
        <v>#N/A</v>
      </c>
      <c r="FX75" s="252" t="e">
        <v>#N/A</v>
      </c>
      <c r="FY75" s="242" t="e">
        <v>#N/A</v>
      </c>
      <c r="FZ75" s="250" t="s">
        <v>6477</v>
      </c>
      <c r="GA75" s="250">
        <v>1</v>
      </c>
      <c r="GB75" s="250" t="s">
        <v>3625</v>
      </c>
      <c r="GC75" s="250" t="s">
        <v>660</v>
      </c>
      <c r="GD75" s="250">
        <v>2</v>
      </c>
      <c r="GE75" s="250" t="s">
        <v>3085</v>
      </c>
      <c r="GF75" s="250" t="s">
        <v>2075</v>
      </c>
      <c r="GG75" s="251">
        <v>44161</v>
      </c>
      <c r="GH75" s="249" t="s">
        <v>6478</v>
      </c>
      <c r="GI75" s="252">
        <v>0</v>
      </c>
      <c r="GJ75" s="252" t="s">
        <v>3625</v>
      </c>
      <c r="GK75" s="252" t="s">
        <v>660</v>
      </c>
      <c r="GL75" s="252">
        <v>2</v>
      </c>
      <c r="GM75" s="252" t="s">
        <v>3085</v>
      </c>
      <c r="GN75" s="252" t="s">
        <v>2075</v>
      </c>
      <c r="GO75" s="242">
        <v>44161</v>
      </c>
      <c r="GP75" s="250" t="s">
        <v>6479</v>
      </c>
      <c r="GQ75" s="250">
        <v>0</v>
      </c>
      <c r="GR75" s="250" t="s">
        <v>3625</v>
      </c>
      <c r="GS75" s="250" t="s">
        <v>660</v>
      </c>
      <c r="GT75" s="250">
        <v>2</v>
      </c>
      <c r="GU75" s="250" t="s">
        <v>3085</v>
      </c>
      <c r="GV75" s="250" t="s">
        <v>2075</v>
      </c>
      <c r="GW75" s="251">
        <v>44161</v>
      </c>
      <c r="GX75" s="249" t="s">
        <v>6480</v>
      </c>
      <c r="GY75" s="252">
        <v>0</v>
      </c>
      <c r="GZ75" s="252" t="s">
        <v>3625</v>
      </c>
      <c r="HA75" s="252" t="s">
        <v>660</v>
      </c>
      <c r="HB75" s="252">
        <v>2</v>
      </c>
      <c r="HC75" s="252" t="s">
        <v>3085</v>
      </c>
      <c r="HD75" s="252" t="s">
        <v>2075</v>
      </c>
      <c r="HE75" s="242">
        <v>44161</v>
      </c>
      <c r="HF75" s="250" t="s">
        <v>6481</v>
      </c>
      <c r="HG75" s="250">
        <v>0</v>
      </c>
      <c r="HH75" s="250" t="s">
        <v>3625</v>
      </c>
      <c r="HI75" s="250" t="s">
        <v>660</v>
      </c>
      <c r="HJ75" s="250">
        <v>2</v>
      </c>
      <c r="HK75" s="250" t="s">
        <v>3085</v>
      </c>
      <c r="HL75" s="250" t="s">
        <v>2075</v>
      </c>
      <c r="HM75" s="251">
        <v>44161</v>
      </c>
      <c r="HN75" s="249" t="s">
        <v>6482</v>
      </c>
      <c r="HO75" s="252">
        <v>2</v>
      </c>
      <c r="HP75" s="252" t="s">
        <v>3625</v>
      </c>
      <c r="HQ75" s="252" t="s">
        <v>660</v>
      </c>
      <c r="HR75" s="252">
        <v>2</v>
      </c>
      <c r="HS75" s="252" t="s">
        <v>3085</v>
      </c>
      <c r="HT75" s="252" t="s">
        <v>2075</v>
      </c>
      <c r="HU75" s="242">
        <v>44161</v>
      </c>
      <c r="HV75" s="250" t="s">
        <v>6483</v>
      </c>
      <c r="HW75" s="250">
        <v>0</v>
      </c>
      <c r="HX75" s="250" t="s">
        <v>3625</v>
      </c>
      <c r="HY75" s="250" t="s">
        <v>660</v>
      </c>
      <c r="HZ75" s="250">
        <v>2</v>
      </c>
      <c r="IA75" s="250" t="s">
        <v>3085</v>
      </c>
      <c r="IB75" s="250" t="s">
        <v>2075</v>
      </c>
      <c r="IC75" s="251">
        <v>44161</v>
      </c>
      <c r="ID75" s="249" t="s">
        <v>6484</v>
      </c>
      <c r="IE75" s="252">
        <v>2</v>
      </c>
      <c r="IF75" s="252" t="s">
        <v>3625</v>
      </c>
      <c r="IG75" s="252" t="s">
        <v>660</v>
      </c>
      <c r="IH75" s="252">
        <v>2</v>
      </c>
      <c r="II75" s="252" t="s">
        <v>3085</v>
      </c>
      <c r="IJ75" s="252" t="s">
        <v>2075</v>
      </c>
      <c r="IK75" s="242">
        <v>44161</v>
      </c>
      <c r="IL75" s="250" t="s">
        <v>6485</v>
      </c>
      <c r="IM75" s="250">
        <v>0</v>
      </c>
      <c r="IN75" s="250" t="s">
        <v>3625</v>
      </c>
      <c r="IO75" s="250" t="s">
        <v>660</v>
      </c>
      <c r="IP75" s="250">
        <v>2</v>
      </c>
      <c r="IQ75" s="250" t="s">
        <v>3085</v>
      </c>
      <c r="IR75" s="250" t="s">
        <v>2075</v>
      </c>
      <c r="IS75" s="251">
        <v>44161</v>
      </c>
    </row>
    <row r="76" spans="1:253" s="11" customFormat="1" ht="13.2" x14ac:dyDescent="0.25">
      <c r="A76" s="11" t="str">
        <f>Lists!B:B</f>
        <v>Complex crisis in Libya</v>
      </c>
      <c r="B76" s="11" t="str">
        <f>Lists!F:F</f>
        <v>Multiple crises country</v>
      </c>
      <c r="C76" s="11" t="str">
        <f>Lists!C:C</f>
        <v>LBY001</v>
      </c>
      <c r="D76" s="11" t="str">
        <f>Lists!A:A</f>
        <v>Libya</v>
      </c>
      <c r="E76" s="11" t="str">
        <f>Lists!D:D</f>
        <v>LBY</v>
      </c>
      <c r="F76" s="11" t="s">
        <v>6486</v>
      </c>
      <c r="G76" s="240">
        <v>6871000</v>
      </c>
      <c r="H76" s="241" t="s">
        <v>2270</v>
      </c>
      <c r="I76" s="241" t="s">
        <v>660</v>
      </c>
      <c r="J76" s="241">
        <v>2</v>
      </c>
      <c r="K76" s="241" t="s">
        <v>2305</v>
      </c>
      <c r="L76" s="241" t="s">
        <v>2280</v>
      </c>
      <c r="M76" s="242">
        <v>43950</v>
      </c>
      <c r="N76" s="249" t="s">
        <v>6487</v>
      </c>
      <c r="O76" s="244">
        <v>1759540</v>
      </c>
      <c r="P76" s="244" t="s">
        <v>1599</v>
      </c>
      <c r="Q76" s="244" t="s">
        <v>661</v>
      </c>
      <c r="R76" s="244">
        <v>1</v>
      </c>
      <c r="S76" s="244" t="s">
        <v>2306</v>
      </c>
      <c r="T76" s="244" t="s">
        <v>2281</v>
      </c>
      <c r="U76" s="245">
        <v>43950</v>
      </c>
      <c r="V76" s="249" t="s">
        <v>6488</v>
      </c>
      <c r="W76" s="241">
        <v>6871000</v>
      </c>
      <c r="X76" s="241" t="s">
        <v>2270</v>
      </c>
      <c r="Y76" s="241" t="s">
        <v>661</v>
      </c>
      <c r="Z76" s="241">
        <v>1</v>
      </c>
      <c r="AA76" s="241" t="s">
        <v>866</v>
      </c>
      <c r="AB76" s="241" t="s">
        <v>2280</v>
      </c>
      <c r="AC76" s="242">
        <v>43950</v>
      </c>
      <c r="AD76" s="249" t="s">
        <v>6489</v>
      </c>
      <c r="AE76" s="246">
        <v>1800000</v>
      </c>
      <c r="AF76" s="246" t="s">
        <v>2271</v>
      </c>
      <c r="AG76" s="246" t="s">
        <v>660</v>
      </c>
      <c r="AH76" s="246">
        <v>2</v>
      </c>
      <c r="AI76" s="246" t="s">
        <v>2307</v>
      </c>
      <c r="AJ76" s="246" t="s">
        <v>2282</v>
      </c>
      <c r="AK76" s="247">
        <v>43950</v>
      </c>
      <c r="AL76" s="249" t="s">
        <v>6490</v>
      </c>
      <c r="AM76" s="241">
        <v>1466000</v>
      </c>
      <c r="AN76" s="241" t="s">
        <v>3066</v>
      </c>
      <c r="AO76" s="241" t="s">
        <v>660</v>
      </c>
      <c r="AP76" s="241">
        <v>2</v>
      </c>
      <c r="AQ76" s="241" t="s">
        <v>2555</v>
      </c>
      <c r="AR76" s="241" t="s">
        <v>2545</v>
      </c>
      <c r="AS76" s="242">
        <v>44102</v>
      </c>
      <c r="AT76" s="250" t="s">
        <v>6491</v>
      </c>
      <c r="AU76" s="246" t="s">
        <v>446</v>
      </c>
      <c r="AV76" s="246" t="s">
        <v>446</v>
      </c>
      <c r="AW76" s="246" t="s">
        <v>446</v>
      </c>
      <c r="AX76" s="246" t="s">
        <v>446</v>
      </c>
      <c r="AY76" s="246" t="s">
        <v>1636</v>
      </c>
      <c r="AZ76" s="246" t="s">
        <v>446</v>
      </c>
      <c r="BA76" s="247">
        <v>43767</v>
      </c>
      <c r="BB76" s="249" t="s">
        <v>6492</v>
      </c>
      <c r="BC76" s="241" t="s">
        <v>446</v>
      </c>
      <c r="BD76" s="241">
        <v>0</v>
      </c>
      <c r="BE76" s="241" t="s">
        <v>446</v>
      </c>
      <c r="BF76" s="241" t="s">
        <v>446</v>
      </c>
      <c r="BG76" s="241" t="s">
        <v>867</v>
      </c>
      <c r="BH76" s="241">
        <v>0</v>
      </c>
      <c r="BI76" s="242">
        <v>43503</v>
      </c>
      <c r="BJ76" s="250" t="s">
        <v>6493</v>
      </c>
      <c r="BK76" s="250">
        <v>729</v>
      </c>
      <c r="BL76" s="250" t="s">
        <v>3583</v>
      </c>
      <c r="BM76" s="250" t="s">
        <v>659</v>
      </c>
      <c r="BN76" s="250">
        <v>3</v>
      </c>
      <c r="BO76" s="250" t="s">
        <v>3171</v>
      </c>
      <c r="BP76" s="246" t="s">
        <v>1978</v>
      </c>
      <c r="BQ76" s="251">
        <v>44159</v>
      </c>
      <c r="BR76" s="249" t="s">
        <v>6494</v>
      </c>
      <c r="BS76" s="252" t="s">
        <v>446</v>
      </c>
      <c r="BT76" s="252">
        <v>0</v>
      </c>
      <c r="BU76" s="252" t="s">
        <v>446</v>
      </c>
      <c r="BV76" s="252" t="s">
        <v>446</v>
      </c>
      <c r="BW76" s="252" t="s">
        <v>867</v>
      </c>
      <c r="BX76" s="252">
        <v>0</v>
      </c>
      <c r="BY76" s="242">
        <v>43503</v>
      </c>
      <c r="BZ76" s="250" t="s">
        <v>6495</v>
      </c>
      <c r="CA76" s="250" t="s">
        <v>446</v>
      </c>
      <c r="CB76" s="250">
        <v>0</v>
      </c>
      <c r="CC76" s="250" t="s">
        <v>446</v>
      </c>
      <c r="CD76" s="250" t="s">
        <v>446</v>
      </c>
      <c r="CE76" s="250" t="s">
        <v>867</v>
      </c>
      <c r="CF76" s="250">
        <v>0</v>
      </c>
      <c r="CG76" s="251">
        <v>43503</v>
      </c>
      <c r="CH76" s="249" t="s">
        <v>6496</v>
      </c>
      <c r="CI76" s="250" t="e">
        <v>#N/A</v>
      </c>
      <c r="CJ76" s="250" t="e">
        <v>#N/A</v>
      </c>
      <c r="CK76" s="250" t="e">
        <v>#N/A</v>
      </c>
      <c r="CL76" s="250" t="e">
        <v>#N/A</v>
      </c>
      <c r="CM76" s="250" t="e">
        <v>#N/A</v>
      </c>
      <c r="CN76" s="250" t="e">
        <v>#N/A</v>
      </c>
      <c r="CO76" s="253" t="e">
        <v>#N/A</v>
      </c>
      <c r="CP76" s="250" t="s">
        <v>6497</v>
      </c>
      <c r="CQ76" s="252" t="s">
        <v>446</v>
      </c>
      <c r="CR76" s="252">
        <v>0</v>
      </c>
      <c r="CS76" s="252" t="s">
        <v>446</v>
      </c>
      <c r="CT76" s="252" t="s">
        <v>446</v>
      </c>
      <c r="CU76" s="252" t="s">
        <v>867</v>
      </c>
      <c r="CV76" s="252">
        <v>0</v>
      </c>
      <c r="CW76" s="242">
        <v>43503</v>
      </c>
      <c r="CX76" s="250" t="s">
        <v>6498</v>
      </c>
      <c r="CY76" s="246">
        <v>1026000</v>
      </c>
      <c r="CZ76" s="246" t="s">
        <v>2125</v>
      </c>
      <c r="DA76" s="246" t="s">
        <v>1437</v>
      </c>
      <c r="DB76" s="246">
        <v>2</v>
      </c>
      <c r="DC76" s="246" t="s">
        <v>2308</v>
      </c>
      <c r="DD76" s="246" t="s">
        <v>2282</v>
      </c>
      <c r="DE76" s="248">
        <v>43950</v>
      </c>
      <c r="DF76" s="249" t="s">
        <v>6499</v>
      </c>
      <c r="DG76" s="241">
        <v>5071000</v>
      </c>
      <c r="DH76" s="252" t="s">
        <v>2125</v>
      </c>
      <c r="DI76" s="252" t="s">
        <v>1437</v>
      </c>
      <c r="DJ76" s="252">
        <v>2</v>
      </c>
      <c r="DK76" s="252" t="s">
        <v>2308</v>
      </c>
      <c r="DL76" s="252" t="s">
        <v>2282</v>
      </c>
      <c r="DM76" s="242">
        <v>43950</v>
      </c>
      <c r="DN76" s="250" t="s">
        <v>6500</v>
      </c>
      <c r="DO76" s="246">
        <v>774000</v>
      </c>
      <c r="DP76" s="250" t="s">
        <v>2125</v>
      </c>
      <c r="DQ76" s="250" t="s">
        <v>1437</v>
      </c>
      <c r="DR76" s="250">
        <v>2</v>
      </c>
      <c r="DS76" s="250" t="s">
        <v>2308</v>
      </c>
      <c r="DT76" s="250" t="s">
        <v>2282</v>
      </c>
      <c r="DU76" s="251">
        <v>43950</v>
      </c>
      <c r="DV76" s="249" t="s">
        <v>6501</v>
      </c>
      <c r="DW76" s="241">
        <v>108000</v>
      </c>
      <c r="DX76" s="252" t="s">
        <v>2125</v>
      </c>
      <c r="DY76" s="252" t="s">
        <v>1437</v>
      </c>
      <c r="DZ76" s="252">
        <v>2</v>
      </c>
      <c r="EA76" s="252" t="s">
        <v>2308</v>
      </c>
      <c r="EB76" s="252" t="s">
        <v>2282</v>
      </c>
      <c r="EC76" s="242">
        <v>43950</v>
      </c>
      <c r="ED76" s="250" t="s">
        <v>6502</v>
      </c>
      <c r="EE76" s="246">
        <v>558000</v>
      </c>
      <c r="EF76" s="250" t="s">
        <v>2125</v>
      </c>
      <c r="EG76" s="250" t="s">
        <v>1437</v>
      </c>
      <c r="EH76" s="250">
        <v>2</v>
      </c>
      <c r="EI76" s="250" t="s">
        <v>2308</v>
      </c>
      <c r="EJ76" s="250" t="s">
        <v>2282</v>
      </c>
      <c r="EK76" s="251">
        <v>43950</v>
      </c>
      <c r="EL76" s="249" t="s">
        <v>6503</v>
      </c>
      <c r="EM76" s="241">
        <v>360000</v>
      </c>
      <c r="EN76" s="252" t="s">
        <v>2125</v>
      </c>
      <c r="EO76" s="252" t="s">
        <v>1437</v>
      </c>
      <c r="EP76" s="252">
        <v>2</v>
      </c>
      <c r="EQ76" s="252" t="s">
        <v>2308</v>
      </c>
      <c r="ER76" s="252" t="s">
        <v>2282</v>
      </c>
      <c r="ES76" s="242">
        <v>43950</v>
      </c>
      <c r="ET76" s="250" t="s">
        <v>6504</v>
      </c>
      <c r="EU76" s="250">
        <v>729</v>
      </c>
      <c r="EV76" s="250" t="s">
        <v>3583</v>
      </c>
      <c r="EW76" s="250" t="s">
        <v>659</v>
      </c>
      <c r="EX76" s="250">
        <v>3</v>
      </c>
      <c r="EY76" s="250" t="s">
        <v>3171</v>
      </c>
      <c r="EZ76" s="250" t="s">
        <v>1978</v>
      </c>
      <c r="FA76" s="251">
        <v>44159</v>
      </c>
      <c r="FB76" s="249" t="s">
        <v>6505</v>
      </c>
      <c r="FC76" s="252">
        <v>5</v>
      </c>
      <c r="FD76" s="252" t="s">
        <v>2125</v>
      </c>
      <c r="FE76" s="252" t="s">
        <v>1595</v>
      </c>
      <c r="FF76" s="252">
        <v>1</v>
      </c>
      <c r="FG76" s="252" t="s">
        <v>2309</v>
      </c>
      <c r="FH76" s="252" t="s">
        <v>2282</v>
      </c>
      <c r="FI76" s="242">
        <v>43950</v>
      </c>
      <c r="FJ76" s="249" t="s">
        <v>6506</v>
      </c>
      <c r="FK76" s="250">
        <v>198000</v>
      </c>
      <c r="FL76" s="250" t="s">
        <v>2539</v>
      </c>
      <c r="FM76" s="250" t="s">
        <v>659</v>
      </c>
      <c r="FN76" s="250">
        <v>3</v>
      </c>
      <c r="FO76" s="250" t="s">
        <v>2556</v>
      </c>
      <c r="FP76" s="246" t="s">
        <v>2546</v>
      </c>
      <c r="FQ76" s="247">
        <v>44015</v>
      </c>
      <c r="FR76" s="249" t="s">
        <v>6507</v>
      </c>
      <c r="FS76" s="252">
        <v>633000</v>
      </c>
      <c r="FT76" s="252" t="s">
        <v>2539</v>
      </c>
      <c r="FU76" s="252" t="s">
        <v>659</v>
      </c>
      <c r="FV76" s="252">
        <v>3</v>
      </c>
      <c r="FW76" s="252" t="s">
        <v>2556</v>
      </c>
      <c r="FX76" s="252" t="s">
        <v>2546</v>
      </c>
      <c r="FY76" s="242">
        <v>44015</v>
      </c>
      <c r="FZ76" s="250" t="s">
        <v>6508</v>
      </c>
      <c r="GA76" s="250">
        <v>1</v>
      </c>
      <c r="GB76" s="250" t="s">
        <v>3625</v>
      </c>
      <c r="GC76" s="250" t="s">
        <v>660</v>
      </c>
      <c r="GD76" s="250">
        <v>2</v>
      </c>
      <c r="GE76" s="250" t="s">
        <v>3085</v>
      </c>
      <c r="GF76" s="250" t="s">
        <v>2075</v>
      </c>
      <c r="GG76" s="251">
        <v>44162</v>
      </c>
      <c r="GH76" s="249" t="s">
        <v>6509</v>
      </c>
      <c r="GI76" s="252">
        <v>3</v>
      </c>
      <c r="GJ76" s="252" t="s">
        <v>3625</v>
      </c>
      <c r="GK76" s="252" t="s">
        <v>660</v>
      </c>
      <c r="GL76" s="252">
        <v>2</v>
      </c>
      <c r="GM76" s="252" t="s">
        <v>3085</v>
      </c>
      <c r="GN76" s="252" t="s">
        <v>2075</v>
      </c>
      <c r="GO76" s="242">
        <v>44162</v>
      </c>
      <c r="GP76" s="250" t="s">
        <v>6510</v>
      </c>
      <c r="GQ76" s="250">
        <v>3</v>
      </c>
      <c r="GR76" s="250" t="s">
        <v>3625</v>
      </c>
      <c r="GS76" s="250" t="s">
        <v>660</v>
      </c>
      <c r="GT76" s="250">
        <v>2</v>
      </c>
      <c r="GU76" s="250" t="s">
        <v>3085</v>
      </c>
      <c r="GV76" s="250" t="s">
        <v>2075</v>
      </c>
      <c r="GW76" s="251">
        <v>44162</v>
      </c>
      <c r="GX76" s="249" t="s">
        <v>6511</v>
      </c>
      <c r="GY76" s="252">
        <v>3</v>
      </c>
      <c r="GZ76" s="252" t="s">
        <v>3625</v>
      </c>
      <c r="HA76" s="252" t="s">
        <v>660</v>
      </c>
      <c r="HB76" s="252">
        <v>2</v>
      </c>
      <c r="HC76" s="252" t="s">
        <v>3085</v>
      </c>
      <c r="HD76" s="252" t="s">
        <v>2075</v>
      </c>
      <c r="HE76" s="242">
        <v>44162</v>
      </c>
      <c r="HF76" s="250" t="s">
        <v>6512</v>
      </c>
      <c r="HG76" s="250">
        <v>2</v>
      </c>
      <c r="HH76" s="250" t="s">
        <v>3625</v>
      </c>
      <c r="HI76" s="250" t="s">
        <v>660</v>
      </c>
      <c r="HJ76" s="250">
        <v>2</v>
      </c>
      <c r="HK76" s="250" t="s">
        <v>3085</v>
      </c>
      <c r="HL76" s="250" t="s">
        <v>2075</v>
      </c>
      <c r="HM76" s="251">
        <v>44162</v>
      </c>
      <c r="HN76" s="249" t="s">
        <v>6513</v>
      </c>
      <c r="HO76" s="252">
        <v>3</v>
      </c>
      <c r="HP76" s="252" t="s">
        <v>3625</v>
      </c>
      <c r="HQ76" s="252" t="s">
        <v>660</v>
      </c>
      <c r="HR76" s="252">
        <v>2</v>
      </c>
      <c r="HS76" s="252" t="s">
        <v>3085</v>
      </c>
      <c r="HT76" s="252" t="s">
        <v>2075</v>
      </c>
      <c r="HU76" s="242">
        <v>44162</v>
      </c>
      <c r="HV76" s="250" t="s">
        <v>6514</v>
      </c>
      <c r="HW76" s="250">
        <v>3</v>
      </c>
      <c r="HX76" s="250" t="s">
        <v>3625</v>
      </c>
      <c r="HY76" s="250" t="s">
        <v>660</v>
      </c>
      <c r="HZ76" s="250">
        <v>2</v>
      </c>
      <c r="IA76" s="250" t="s">
        <v>3085</v>
      </c>
      <c r="IB76" s="250" t="s">
        <v>2075</v>
      </c>
      <c r="IC76" s="251">
        <v>44162</v>
      </c>
      <c r="ID76" s="249" t="s">
        <v>6515</v>
      </c>
      <c r="IE76" s="252">
        <v>1</v>
      </c>
      <c r="IF76" s="252" t="s">
        <v>3625</v>
      </c>
      <c r="IG76" s="252" t="s">
        <v>660</v>
      </c>
      <c r="IH76" s="252">
        <v>2</v>
      </c>
      <c r="II76" s="252" t="s">
        <v>3085</v>
      </c>
      <c r="IJ76" s="252" t="s">
        <v>2075</v>
      </c>
      <c r="IK76" s="242">
        <v>44162</v>
      </c>
      <c r="IL76" s="250" t="s">
        <v>6516</v>
      </c>
      <c r="IM76" s="250">
        <v>3</v>
      </c>
      <c r="IN76" s="250" t="s">
        <v>3625</v>
      </c>
      <c r="IO76" s="250" t="s">
        <v>660</v>
      </c>
      <c r="IP76" s="250">
        <v>2</v>
      </c>
      <c r="IQ76" s="250" t="s">
        <v>3085</v>
      </c>
      <c r="IR76" s="250" t="s">
        <v>2075</v>
      </c>
      <c r="IS76" s="251">
        <v>44162</v>
      </c>
    </row>
    <row r="77" spans="1:253" s="11" customFormat="1" ht="13.2" x14ac:dyDescent="0.25">
      <c r="A77" s="11" t="str">
        <f>Lists!B:B</f>
        <v>Mixed migration flows in Libya</v>
      </c>
      <c r="B77" s="11" t="str">
        <f>Lists!F:F</f>
        <v>International displacement</v>
      </c>
      <c r="C77" s="11" t="str">
        <f>Lists!C:C</f>
        <v>LBY002</v>
      </c>
      <c r="D77" s="11" t="str">
        <f>Lists!A:A</f>
        <v>Libya</v>
      </c>
      <c r="E77" s="11" t="str">
        <f>Lists!D:D</f>
        <v>LBY</v>
      </c>
      <c r="F77" s="11" t="s">
        <v>6517</v>
      </c>
      <c r="G77" s="240">
        <v>6871000</v>
      </c>
      <c r="H77" s="241" t="s">
        <v>2270</v>
      </c>
      <c r="I77" s="241" t="s">
        <v>1437</v>
      </c>
      <c r="J77" s="241">
        <v>2</v>
      </c>
      <c r="K77" s="241" t="s">
        <v>2305</v>
      </c>
      <c r="L77" s="241" t="s">
        <v>2280</v>
      </c>
      <c r="M77" s="242">
        <v>43950</v>
      </c>
      <c r="N77" s="249" t="s">
        <v>6518</v>
      </c>
      <c r="O77" s="244">
        <v>1759540</v>
      </c>
      <c r="P77" s="244" t="s">
        <v>3067</v>
      </c>
      <c r="Q77" s="244" t="s">
        <v>661</v>
      </c>
      <c r="R77" s="244">
        <v>1</v>
      </c>
      <c r="S77" s="244" t="s">
        <v>3173</v>
      </c>
      <c r="T77" s="244" t="s">
        <v>3172</v>
      </c>
      <c r="U77" s="245">
        <v>44102</v>
      </c>
      <c r="V77" s="249" t="s">
        <v>6519</v>
      </c>
      <c r="W77" s="241">
        <v>6871000</v>
      </c>
      <c r="X77" s="241" t="s">
        <v>3068</v>
      </c>
      <c r="Y77" s="241" t="s">
        <v>660</v>
      </c>
      <c r="Z77" s="241">
        <v>2</v>
      </c>
      <c r="AA77" s="241" t="s">
        <v>1547</v>
      </c>
      <c r="AB77" s="241" t="s">
        <v>3174</v>
      </c>
      <c r="AC77" s="242">
        <v>44102</v>
      </c>
      <c r="AD77" s="249" t="s">
        <v>6520</v>
      </c>
      <c r="AE77" s="246">
        <v>585000</v>
      </c>
      <c r="AF77" s="246" t="s">
        <v>3068</v>
      </c>
      <c r="AG77" s="246" t="s">
        <v>660</v>
      </c>
      <c r="AH77" s="246">
        <v>2</v>
      </c>
      <c r="AI77" s="246" t="s">
        <v>1547</v>
      </c>
      <c r="AJ77" s="246" t="s">
        <v>3174</v>
      </c>
      <c r="AK77" s="247">
        <v>44113</v>
      </c>
      <c r="AL77" s="249" t="s">
        <v>6521</v>
      </c>
      <c r="AM77" s="241">
        <v>585000</v>
      </c>
      <c r="AN77" s="241" t="s">
        <v>3068</v>
      </c>
      <c r="AO77" s="241" t="s">
        <v>660</v>
      </c>
      <c r="AP77" s="241">
        <v>2</v>
      </c>
      <c r="AQ77" s="241" t="s">
        <v>3175</v>
      </c>
      <c r="AR77" s="241" t="s">
        <v>3174</v>
      </c>
      <c r="AS77" s="242">
        <v>44113</v>
      </c>
      <c r="AT77" s="250" t="s">
        <v>6522</v>
      </c>
      <c r="AU77" s="246" t="s">
        <v>446</v>
      </c>
      <c r="AV77" s="246">
        <v>0</v>
      </c>
      <c r="AW77" s="246" t="s">
        <v>446</v>
      </c>
      <c r="AX77" s="246" t="s">
        <v>446</v>
      </c>
      <c r="AY77" s="246" t="s">
        <v>867</v>
      </c>
      <c r="AZ77" s="246">
        <v>0</v>
      </c>
      <c r="BA77" s="247">
        <v>43503</v>
      </c>
      <c r="BB77" s="249" t="s">
        <v>6523</v>
      </c>
      <c r="BC77" s="241" t="s">
        <v>446</v>
      </c>
      <c r="BD77" s="241">
        <v>0</v>
      </c>
      <c r="BE77" s="241" t="s">
        <v>446</v>
      </c>
      <c r="BF77" s="241" t="s">
        <v>446</v>
      </c>
      <c r="BG77" s="241" t="s">
        <v>867</v>
      </c>
      <c r="BH77" s="241">
        <v>0</v>
      </c>
      <c r="BI77" s="242">
        <v>43503</v>
      </c>
      <c r="BJ77" s="250" t="s">
        <v>6524</v>
      </c>
      <c r="BK77" s="250">
        <v>564</v>
      </c>
      <c r="BL77" s="250" t="s">
        <v>3584</v>
      </c>
      <c r="BM77" s="250" t="s">
        <v>659</v>
      </c>
      <c r="BN77" s="250">
        <v>3</v>
      </c>
      <c r="BO77" s="250" t="s">
        <v>3454</v>
      </c>
      <c r="BP77" s="246" t="s">
        <v>992</v>
      </c>
      <c r="BQ77" s="251">
        <v>44159</v>
      </c>
      <c r="BR77" s="249" t="s">
        <v>6525</v>
      </c>
      <c r="BS77" s="252" t="s">
        <v>446</v>
      </c>
      <c r="BT77" s="252">
        <v>0</v>
      </c>
      <c r="BU77" s="252" t="s">
        <v>446</v>
      </c>
      <c r="BV77" s="252" t="s">
        <v>446</v>
      </c>
      <c r="BW77" s="252" t="s">
        <v>867</v>
      </c>
      <c r="BX77" s="252">
        <v>0</v>
      </c>
      <c r="BY77" s="242">
        <v>43503</v>
      </c>
      <c r="BZ77" s="250" t="s">
        <v>6526</v>
      </c>
      <c r="CA77" s="250" t="s">
        <v>446</v>
      </c>
      <c r="CB77" s="250">
        <v>0</v>
      </c>
      <c r="CC77" s="250" t="s">
        <v>446</v>
      </c>
      <c r="CD77" s="250" t="s">
        <v>446</v>
      </c>
      <c r="CE77" s="250" t="s">
        <v>867</v>
      </c>
      <c r="CF77" s="250">
        <v>0</v>
      </c>
      <c r="CG77" s="251">
        <v>43503</v>
      </c>
      <c r="CH77" s="249" t="s">
        <v>6527</v>
      </c>
      <c r="CI77" s="250" t="e">
        <v>#N/A</v>
      </c>
      <c r="CJ77" s="250" t="e">
        <v>#N/A</v>
      </c>
      <c r="CK77" s="250" t="e">
        <v>#N/A</v>
      </c>
      <c r="CL77" s="250" t="e">
        <v>#N/A</v>
      </c>
      <c r="CM77" s="250" t="e">
        <v>#N/A</v>
      </c>
      <c r="CN77" s="250" t="e">
        <v>#N/A</v>
      </c>
      <c r="CO77" s="253" t="e">
        <v>#N/A</v>
      </c>
      <c r="CP77" s="250" t="s">
        <v>6528</v>
      </c>
      <c r="CQ77" s="252" t="s">
        <v>446</v>
      </c>
      <c r="CR77" s="252">
        <v>0</v>
      </c>
      <c r="CS77" s="252" t="s">
        <v>446</v>
      </c>
      <c r="CT77" s="252" t="s">
        <v>446</v>
      </c>
      <c r="CU77" s="252" t="s">
        <v>867</v>
      </c>
      <c r="CV77" s="252">
        <v>0</v>
      </c>
      <c r="CW77" s="242">
        <v>43503</v>
      </c>
      <c r="CX77" s="250" t="s">
        <v>6529</v>
      </c>
      <c r="CY77" s="246">
        <v>324000</v>
      </c>
      <c r="CZ77" s="246" t="s">
        <v>3069</v>
      </c>
      <c r="DA77" s="246" t="s">
        <v>660</v>
      </c>
      <c r="DB77" s="246">
        <v>2</v>
      </c>
      <c r="DC77" s="246" t="s">
        <v>3176</v>
      </c>
      <c r="DD77" s="246" t="s">
        <v>2283</v>
      </c>
      <c r="DE77" s="248">
        <v>44102</v>
      </c>
      <c r="DF77" s="249" t="s">
        <v>6530</v>
      </c>
      <c r="DG77" s="241">
        <v>6286000</v>
      </c>
      <c r="DH77" s="252" t="s">
        <v>3069</v>
      </c>
      <c r="DI77" s="252" t="s">
        <v>660</v>
      </c>
      <c r="DJ77" s="252">
        <v>2</v>
      </c>
      <c r="DK77" s="252" t="s">
        <v>3176</v>
      </c>
      <c r="DL77" s="252" t="s">
        <v>2283</v>
      </c>
      <c r="DM77" s="242">
        <v>44111</v>
      </c>
      <c r="DN77" s="250" t="s">
        <v>6531</v>
      </c>
      <c r="DO77" s="246">
        <v>261000</v>
      </c>
      <c r="DP77" s="250" t="s">
        <v>3069</v>
      </c>
      <c r="DQ77" s="250" t="s">
        <v>660</v>
      </c>
      <c r="DR77" s="250">
        <v>2</v>
      </c>
      <c r="DS77" s="250" t="s">
        <v>3176</v>
      </c>
      <c r="DT77" s="250" t="s">
        <v>2283</v>
      </c>
      <c r="DU77" s="251">
        <v>44102</v>
      </c>
      <c r="DV77" s="249" t="s">
        <v>6532</v>
      </c>
      <c r="DW77" s="241">
        <v>190000</v>
      </c>
      <c r="DX77" s="252" t="s">
        <v>3069</v>
      </c>
      <c r="DY77" s="252" t="s">
        <v>660</v>
      </c>
      <c r="DZ77" s="252">
        <v>2</v>
      </c>
      <c r="EA77" s="252" t="s">
        <v>3176</v>
      </c>
      <c r="EB77" s="252" t="s">
        <v>2283</v>
      </c>
      <c r="EC77" s="242">
        <v>44102</v>
      </c>
      <c r="ED77" s="250" t="s">
        <v>6533</v>
      </c>
      <c r="EE77" s="246">
        <v>131000</v>
      </c>
      <c r="EF77" s="250" t="s">
        <v>3069</v>
      </c>
      <c r="EG77" s="250" t="s">
        <v>660</v>
      </c>
      <c r="EH77" s="250">
        <v>2</v>
      </c>
      <c r="EI77" s="250" t="s">
        <v>3176</v>
      </c>
      <c r="EJ77" s="250" t="s">
        <v>2283</v>
      </c>
      <c r="EK77" s="251">
        <v>44102</v>
      </c>
      <c r="EL77" s="249" t="s">
        <v>6534</v>
      </c>
      <c r="EM77" s="241">
        <v>3000</v>
      </c>
      <c r="EN77" s="252" t="s">
        <v>3069</v>
      </c>
      <c r="EO77" s="252" t="s">
        <v>660</v>
      </c>
      <c r="EP77" s="252">
        <v>2</v>
      </c>
      <c r="EQ77" s="252" t="s">
        <v>3176</v>
      </c>
      <c r="ER77" s="252" t="s">
        <v>2283</v>
      </c>
      <c r="ES77" s="242">
        <v>44102</v>
      </c>
      <c r="ET77" s="250" t="s">
        <v>6535</v>
      </c>
      <c r="EU77" s="250">
        <v>729</v>
      </c>
      <c r="EV77" s="250" t="s">
        <v>3583</v>
      </c>
      <c r="EW77" s="250" t="s">
        <v>659</v>
      </c>
      <c r="EX77" s="250">
        <v>3</v>
      </c>
      <c r="EY77" s="250" t="s">
        <v>1987</v>
      </c>
      <c r="EZ77" s="250" t="s">
        <v>1978</v>
      </c>
      <c r="FA77" s="251">
        <v>44159</v>
      </c>
      <c r="FB77" s="249" t="s">
        <v>6536</v>
      </c>
      <c r="FC77" s="252">
        <v>2</v>
      </c>
      <c r="FD77" s="252" t="s">
        <v>2125</v>
      </c>
      <c r="FE77" s="252" t="s">
        <v>1595</v>
      </c>
      <c r="FF77" s="252">
        <v>1</v>
      </c>
      <c r="FG77" s="252" t="s">
        <v>2310</v>
      </c>
      <c r="FH77" s="252" t="s">
        <v>2284</v>
      </c>
      <c r="FI77" s="242">
        <v>43950</v>
      </c>
      <c r="FJ77" s="249" t="s">
        <v>6537</v>
      </c>
      <c r="FK77" s="250">
        <v>79000</v>
      </c>
      <c r="FL77" s="250" t="s">
        <v>2539</v>
      </c>
      <c r="FM77" s="250" t="s">
        <v>659</v>
      </c>
      <c r="FN77" s="250">
        <v>3</v>
      </c>
      <c r="FO77" s="250" t="s">
        <v>2557</v>
      </c>
      <c r="FP77" s="246" t="s">
        <v>2546</v>
      </c>
      <c r="FQ77" s="247">
        <v>44015</v>
      </c>
      <c r="FR77" s="249" t="s">
        <v>6538</v>
      </c>
      <c r="FS77" s="252">
        <v>229000</v>
      </c>
      <c r="FT77" s="252" t="s">
        <v>2539</v>
      </c>
      <c r="FU77" s="252" t="s">
        <v>659</v>
      </c>
      <c r="FV77" s="252">
        <v>3</v>
      </c>
      <c r="FW77" s="252" t="s">
        <v>2557</v>
      </c>
      <c r="FX77" s="252" t="s">
        <v>2546</v>
      </c>
      <c r="FY77" s="242">
        <v>44015</v>
      </c>
      <c r="FZ77" s="250" t="s">
        <v>6539</v>
      </c>
      <c r="GA77" s="250">
        <v>1</v>
      </c>
      <c r="GB77" s="250" t="s">
        <v>3625</v>
      </c>
      <c r="GC77" s="250" t="s">
        <v>660</v>
      </c>
      <c r="GD77" s="250">
        <v>2</v>
      </c>
      <c r="GE77" s="250" t="s">
        <v>3085</v>
      </c>
      <c r="GF77" s="250" t="s">
        <v>2075</v>
      </c>
      <c r="GG77" s="251">
        <v>44162</v>
      </c>
      <c r="GH77" s="249" t="s">
        <v>6540</v>
      </c>
      <c r="GI77" s="252">
        <v>3</v>
      </c>
      <c r="GJ77" s="252" t="s">
        <v>3625</v>
      </c>
      <c r="GK77" s="252" t="s">
        <v>660</v>
      </c>
      <c r="GL77" s="252">
        <v>2</v>
      </c>
      <c r="GM77" s="252" t="s">
        <v>3085</v>
      </c>
      <c r="GN77" s="252" t="s">
        <v>2075</v>
      </c>
      <c r="GO77" s="242">
        <v>44162</v>
      </c>
      <c r="GP77" s="250" t="s">
        <v>6541</v>
      </c>
      <c r="GQ77" s="250">
        <v>3</v>
      </c>
      <c r="GR77" s="250" t="s">
        <v>3625</v>
      </c>
      <c r="GS77" s="250" t="s">
        <v>660</v>
      </c>
      <c r="GT77" s="250">
        <v>2</v>
      </c>
      <c r="GU77" s="250" t="s">
        <v>3085</v>
      </c>
      <c r="GV77" s="250" t="s">
        <v>2075</v>
      </c>
      <c r="GW77" s="251">
        <v>44162</v>
      </c>
      <c r="GX77" s="249" t="s">
        <v>6542</v>
      </c>
      <c r="GY77" s="252">
        <v>0</v>
      </c>
      <c r="GZ77" s="252" t="s">
        <v>3625</v>
      </c>
      <c r="HA77" s="252" t="s">
        <v>660</v>
      </c>
      <c r="HB77" s="252">
        <v>2</v>
      </c>
      <c r="HC77" s="252" t="s">
        <v>3085</v>
      </c>
      <c r="HD77" s="252" t="s">
        <v>2075</v>
      </c>
      <c r="HE77" s="242">
        <v>44162</v>
      </c>
      <c r="HF77" s="250" t="s">
        <v>6543</v>
      </c>
      <c r="HG77" s="250">
        <v>2</v>
      </c>
      <c r="HH77" s="250" t="s">
        <v>3625</v>
      </c>
      <c r="HI77" s="250" t="s">
        <v>660</v>
      </c>
      <c r="HJ77" s="250">
        <v>2</v>
      </c>
      <c r="HK77" s="250" t="s">
        <v>3085</v>
      </c>
      <c r="HL77" s="250" t="s">
        <v>2075</v>
      </c>
      <c r="HM77" s="251">
        <v>44162</v>
      </c>
      <c r="HN77" s="249" t="s">
        <v>6544</v>
      </c>
      <c r="HO77" s="252">
        <v>3</v>
      </c>
      <c r="HP77" s="252" t="s">
        <v>3625</v>
      </c>
      <c r="HQ77" s="252" t="s">
        <v>660</v>
      </c>
      <c r="HR77" s="252">
        <v>2</v>
      </c>
      <c r="HS77" s="252" t="s">
        <v>3085</v>
      </c>
      <c r="HT77" s="252" t="s">
        <v>2075</v>
      </c>
      <c r="HU77" s="242">
        <v>44162</v>
      </c>
      <c r="HV77" s="250" t="s">
        <v>6545</v>
      </c>
      <c r="HW77" s="250">
        <v>3</v>
      </c>
      <c r="HX77" s="250" t="s">
        <v>3625</v>
      </c>
      <c r="HY77" s="250" t="s">
        <v>660</v>
      </c>
      <c r="HZ77" s="250">
        <v>2</v>
      </c>
      <c r="IA77" s="250" t="s">
        <v>3085</v>
      </c>
      <c r="IB77" s="250" t="s">
        <v>2075</v>
      </c>
      <c r="IC77" s="251">
        <v>44162</v>
      </c>
      <c r="ID77" s="249" t="s">
        <v>6546</v>
      </c>
      <c r="IE77" s="252">
        <v>1</v>
      </c>
      <c r="IF77" s="252" t="s">
        <v>3625</v>
      </c>
      <c r="IG77" s="252" t="s">
        <v>660</v>
      </c>
      <c r="IH77" s="252">
        <v>2</v>
      </c>
      <c r="II77" s="252" t="s">
        <v>3085</v>
      </c>
      <c r="IJ77" s="252" t="s">
        <v>2075</v>
      </c>
      <c r="IK77" s="242">
        <v>44162</v>
      </c>
      <c r="IL77" s="250" t="s">
        <v>6547</v>
      </c>
      <c r="IM77" s="250">
        <v>3</v>
      </c>
      <c r="IN77" s="250" t="s">
        <v>3625</v>
      </c>
      <c r="IO77" s="250" t="s">
        <v>660</v>
      </c>
      <c r="IP77" s="250">
        <v>2</v>
      </c>
      <c r="IQ77" s="250" t="s">
        <v>3085</v>
      </c>
      <c r="IR77" s="250" t="s">
        <v>2075</v>
      </c>
      <c r="IS77" s="251">
        <v>44162</v>
      </c>
    </row>
    <row r="78" spans="1:253" s="11" customFormat="1" ht="13.2" x14ac:dyDescent="0.25">
      <c r="A78" s="11" t="str">
        <f>Lists!B:B</f>
        <v>Drought in Madagascar</v>
      </c>
      <c r="B78" s="11" t="str">
        <f>Lists!F:F</f>
        <v>Drought</v>
      </c>
      <c r="C78" s="11" t="str">
        <f>Lists!C:C</f>
        <v>MDG002</v>
      </c>
      <c r="D78" s="11" t="str">
        <f>Lists!A:A</f>
        <v>Madagascar</v>
      </c>
      <c r="E78" s="11" t="str">
        <f>Lists!D:D</f>
        <v>MDG</v>
      </c>
      <c r="F78" s="11" t="s">
        <v>6548</v>
      </c>
      <c r="G78" s="240">
        <v>26700000</v>
      </c>
      <c r="H78" s="241" t="s">
        <v>777</v>
      </c>
      <c r="I78" s="241" t="s">
        <v>660</v>
      </c>
      <c r="J78" s="241">
        <v>2</v>
      </c>
      <c r="K78" s="241" t="s">
        <v>1522</v>
      </c>
      <c r="L78" s="241" t="s">
        <v>895</v>
      </c>
      <c r="M78" s="242">
        <v>43650</v>
      </c>
      <c r="N78" s="249" t="s">
        <v>6549</v>
      </c>
      <c r="O78" s="244">
        <v>149752</v>
      </c>
      <c r="P78" s="244" t="s">
        <v>1608</v>
      </c>
      <c r="Q78" s="244" t="s">
        <v>661</v>
      </c>
      <c r="R78" s="244">
        <v>1</v>
      </c>
      <c r="S78" s="244" t="s">
        <v>1610</v>
      </c>
      <c r="T78" s="244" t="s">
        <v>1609</v>
      </c>
      <c r="U78" s="245">
        <v>43733</v>
      </c>
      <c r="V78" s="249" t="s">
        <v>6550</v>
      </c>
      <c r="W78" s="241">
        <v>2276000</v>
      </c>
      <c r="X78" s="241" t="s">
        <v>2331</v>
      </c>
      <c r="Y78" s="241" t="s">
        <v>660</v>
      </c>
      <c r="Z78" s="241">
        <v>2</v>
      </c>
      <c r="AA78" s="241" t="s">
        <v>2092</v>
      </c>
      <c r="AB78" s="241" t="s">
        <v>2332</v>
      </c>
      <c r="AC78" s="242">
        <v>43979</v>
      </c>
      <c r="AD78" s="249" t="s">
        <v>6551</v>
      </c>
      <c r="AE78" s="246">
        <v>1604000</v>
      </c>
      <c r="AF78" s="246" t="s">
        <v>2331</v>
      </c>
      <c r="AG78" s="246" t="s">
        <v>660</v>
      </c>
      <c r="AH78" s="246">
        <v>2</v>
      </c>
      <c r="AI78" s="246" t="s">
        <v>2093</v>
      </c>
      <c r="AJ78" s="246" t="s">
        <v>2332</v>
      </c>
      <c r="AK78" s="247">
        <v>43979</v>
      </c>
      <c r="AL78" s="249" t="s">
        <v>6552</v>
      </c>
      <c r="AM78" s="241" t="s">
        <v>446</v>
      </c>
      <c r="AN78" s="241" t="s">
        <v>869</v>
      </c>
      <c r="AO78" s="241" t="s">
        <v>659</v>
      </c>
      <c r="AP78" s="241">
        <v>3</v>
      </c>
      <c r="AQ78" s="241" t="s">
        <v>869</v>
      </c>
      <c r="AR78" s="241" t="s">
        <v>869</v>
      </c>
      <c r="AS78" s="242">
        <v>44113</v>
      </c>
      <c r="AT78" s="250" t="s">
        <v>6553</v>
      </c>
      <c r="AU78" s="246">
        <v>0</v>
      </c>
      <c r="AV78" s="246" t="s">
        <v>446</v>
      </c>
      <c r="AW78" s="246" t="s">
        <v>661</v>
      </c>
      <c r="AX78" s="246">
        <v>1</v>
      </c>
      <c r="AY78" s="246" t="s">
        <v>1523</v>
      </c>
      <c r="AZ78" s="246" t="s">
        <v>446</v>
      </c>
      <c r="BA78" s="247">
        <v>43650</v>
      </c>
      <c r="BB78" s="249" t="s">
        <v>6554</v>
      </c>
      <c r="BC78" s="241" t="s">
        <v>446</v>
      </c>
      <c r="BD78" s="241" t="s">
        <v>446</v>
      </c>
      <c r="BE78" s="241" t="s">
        <v>446</v>
      </c>
      <c r="BF78" s="241" t="s">
        <v>446</v>
      </c>
      <c r="BG78" s="241" t="s">
        <v>1523</v>
      </c>
      <c r="BH78" s="241" t="s">
        <v>446</v>
      </c>
      <c r="BI78" s="242">
        <v>43650</v>
      </c>
      <c r="BJ78" s="250" t="s">
        <v>6555</v>
      </c>
      <c r="BK78" s="250" t="s">
        <v>446</v>
      </c>
      <c r="BL78" s="250" t="s">
        <v>446</v>
      </c>
      <c r="BM78" s="250" t="s">
        <v>446</v>
      </c>
      <c r="BN78" s="250" t="s">
        <v>446</v>
      </c>
      <c r="BO78" s="250" t="s">
        <v>3500</v>
      </c>
      <c r="BP78" s="246" t="s">
        <v>446</v>
      </c>
      <c r="BQ78" s="251">
        <v>44134</v>
      </c>
      <c r="BR78" s="249" t="s">
        <v>6556</v>
      </c>
      <c r="BS78" s="252" t="s">
        <v>446</v>
      </c>
      <c r="BT78" s="252" t="s">
        <v>446</v>
      </c>
      <c r="BU78" s="252" t="s">
        <v>446</v>
      </c>
      <c r="BV78" s="252" t="s">
        <v>446</v>
      </c>
      <c r="BW78" s="252" t="s">
        <v>1523</v>
      </c>
      <c r="BX78" s="252" t="s">
        <v>446</v>
      </c>
      <c r="BY78" s="242">
        <v>43650</v>
      </c>
      <c r="BZ78" s="250" t="s">
        <v>6557</v>
      </c>
      <c r="CA78" s="250" t="s">
        <v>446</v>
      </c>
      <c r="CB78" s="250" t="s">
        <v>446</v>
      </c>
      <c r="CC78" s="250" t="s">
        <v>446</v>
      </c>
      <c r="CD78" s="250" t="s">
        <v>446</v>
      </c>
      <c r="CE78" s="250" t="s">
        <v>1523</v>
      </c>
      <c r="CF78" s="250" t="s">
        <v>446</v>
      </c>
      <c r="CG78" s="251">
        <v>43650</v>
      </c>
      <c r="CH78" s="249" t="s">
        <v>6558</v>
      </c>
      <c r="CI78" s="250" t="e">
        <v>#N/A</v>
      </c>
      <c r="CJ78" s="250" t="e">
        <v>#N/A</v>
      </c>
      <c r="CK78" s="250" t="e">
        <v>#N/A</v>
      </c>
      <c r="CL78" s="250" t="e">
        <v>#N/A</v>
      </c>
      <c r="CM78" s="250" t="e">
        <v>#N/A</v>
      </c>
      <c r="CN78" s="250" t="e">
        <v>#N/A</v>
      </c>
      <c r="CO78" s="253" t="e">
        <v>#N/A</v>
      </c>
      <c r="CP78" s="250" t="s">
        <v>6559</v>
      </c>
      <c r="CQ78" s="252" t="s">
        <v>446</v>
      </c>
      <c r="CR78" s="252" t="s">
        <v>446</v>
      </c>
      <c r="CS78" s="252" t="s">
        <v>446</v>
      </c>
      <c r="CT78" s="252" t="s">
        <v>446</v>
      </c>
      <c r="CU78" s="252" t="s">
        <v>1523</v>
      </c>
      <c r="CV78" s="252" t="s">
        <v>446</v>
      </c>
      <c r="CW78" s="242">
        <v>43650</v>
      </c>
      <c r="CX78" s="250" t="s">
        <v>6560</v>
      </c>
      <c r="CY78" s="246">
        <v>554000</v>
      </c>
      <c r="CZ78" s="246" t="s">
        <v>2331</v>
      </c>
      <c r="DA78" s="246" t="s">
        <v>660</v>
      </c>
      <c r="DB78" s="246">
        <v>2</v>
      </c>
      <c r="DC78" s="246" t="s">
        <v>2094</v>
      </c>
      <c r="DD78" s="246" t="s">
        <v>2332</v>
      </c>
      <c r="DE78" s="248">
        <v>43979</v>
      </c>
      <c r="DF78" s="249" t="s">
        <v>6561</v>
      </c>
      <c r="DG78" s="241">
        <v>672000</v>
      </c>
      <c r="DH78" s="252" t="s">
        <v>2331</v>
      </c>
      <c r="DI78" s="252" t="s">
        <v>660</v>
      </c>
      <c r="DJ78" s="252">
        <v>2</v>
      </c>
      <c r="DK78" s="252" t="s">
        <v>2094</v>
      </c>
      <c r="DL78" s="252" t="s">
        <v>2332</v>
      </c>
      <c r="DM78" s="242">
        <v>43979</v>
      </c>
      <c r="DN78" s="250" t="s">
        <v>6562</v>
      </c>
      <c r="DO78" s="246">
        <v>1050000</v>
      </c>
      <c r="DP78" s="250" t="s">
        <v>2331</v>
      </c>
      <c r="DQ78" s="250" t="s">
        <v>660</v>
      </c>
      <c r="DR78" s="250">
        <v>2</v>
      </c>
      <c r="DS78" s="250" t="s">
        <v>2094</v>
      </c>
      <c r="DT78" s="250" t="s">
        <v>2332</v>
      </c>
      <c r="DU78" s="251">
        <v>43979</v>
      </c>
      <c r="DV78" s="249" t="s">
        <v>6563</v>
      </c>
      <c r="DW78" s="241">
        <v>527000</v>
      </c>
      <c r="DX78" s="252" t="s">
        <v>2331</v>
      </c>
      <c r="DY78" s="252" t="s">
        <v>660</v>
      </c>
      <c r="DZ78" s="252">
        <v>2</v>
      </c>
      <c r="EA78" s="252" t="s">
        <v>2094</v>
      </c>
      <c r="EB78" s="252" t="s">
        <v>2332</v>
      </c>
      <c r="EC78" s="242">
        <v>43979</v>
      </c>
      <c r="ED78" s="250" t="s">
        <v>6564</v>
      </c>
      <c r="EE78" s="246">
        <v>27000</v>
      </c>
      <c r="EF78" s="250" t="s">
        <v>2331</v>
      </c>
      <c r="EG78" s="250" t="s">
        <v>660</v>
      </c>
      <c r="EH78" s="250">
        <v>2</v>
      </c>
      <c r="EI78" s="250" t="s">
        <v>2094</v>
      </c>
      <c r="EJ78" s="250" t="s">
        <v>2332</v>
      </c>
      <c r="EK78" s="251">
        <v>43979</v>
      </c>
      <c r="EL78" s="249" t="s">
        <v>6565</v>
      </c>
      <c r="EM78" s="241">
        <v>0</v>
      </c>
      <c r="EN78" s="252" t="s">
        <v>2331</v>
      </c>
      <c r="EO78" s="252" t="s">
        <v>660</v>
      </c>
      <c r="EP78" s="252">
        <v>2</v>
      </c>
      <c r="EQ78" s="252" t="s">
        <v>2094</v>
      </c>
      <c r="ER78" s="252" t="s">
        <v>2332</v>
      </c>
      <c r="ES78" s="242">
        <v>43979</v>
      </c>
      <c r="ET78" s="250" t="s">
        <v>6566</v>
      </c>
      <c r="EU78" s="250">
        <v>183</v>
      </c>
      <c r="EV78" s="250" t="s">
        <v>3622</v>
      </c>
      <c r="EW78" s="250" t="s">
        <v>660</v>
      </c>
      <c r="EX78" s="250">
        <v>2</v>
      </c>
      <c r="EY78" s="250" t="s">
        <v>3629</v>
      </c>
      <c r="EZ78" s="250" t="s">
        <v>2169</v>
      </c>
      <c r="FA78" s="251">
        <v>44161</v>
      </c>
      <c r="FB78" s="249" t="s">
        <v>6567</v>
      </c>
      <c r="FC78" s="252">
        <v>1</v>
      </c>
      <c r="FD78" s="252" t="s">
        <v>446</v>
      </c>
      <c r="FE78" s="252" t="s">
        <v>661</v>
      </c>
      <c r="FF78" s="252">
        <v>1</v>
      </c>
      <c r="FG78" s="252" t="s">
        <v>896</v>
      </c>
      <c r="FH78" s="252" t="s">
        <v>446</v>
      </c>
      <c r="FI78" s="242">
        <v>43650</v>
      </c>
      <c r="FJ78" s="249" t="s">
        <v>6568</v>
      </c>
      <c r="FK78" s="250" t="s">
        <v>446</v>
      </c>
      <c r="FL78" s="250" t="s">
        <v>446</v>
      </c>
      <c r="FM78" s="250" t="s">
        <v>446</v>
      </c>
      <c r="FN78" s="250" t="s">
        <v>446</v>
      </c>
      <c r="FO78" s="250" t="s">
        <v>1523</v>
      </c>
      <c r="FP78" s="246" t="s">
        <v>446</v>
      </c>
      <c r="FQ78" s="247">
        <v>43650</v>
      </c>
      <c r="FR78" s="249" t="s">
        <v>6569</v>
      </c>
      <c r="FS78" s="252" t="s">
        <v>446</v>
      </c>
      <c r="FT78" s="252" t="s">
        <v>446</v>
      </c>
      <c r="FU78" s="252" t="s">
        <v>446</v>
      </c>
      <c r="FV78" s="252" t="s">
        <v>446</v>
      </c>
      <c r="FW78" s="252" t="s">
        <v>1523</v>
      </c>
      <c r="FX78" s="252" t="s">
        <v>446</v>
      </c>
      <c r="FY78" s="242">
        <v>43650</v>
      </c>
      <c r="FZ78" s="250" t="s">
        <v>6570</v>
      </c>
      <c r="GA78" s="250">
        <v>0</v>
      </c>
      <c r="GB78" s="250" t="s">
        <v>3625</v>
      </c>
      <c r="GC78" s="250" t="s">
        <v>660</v>
      </c>
      <c r="GD78" s="250">
        <v>2</v>
      </c>
      <c r="GE78" s="250" t="s">
        <v>3085</v>
      </c>
      <c r="GF78" s="250" t="s">
        <v>2075</v>
      </c>
      <c r="GG78" s="251">
        <v>44161</v>
      </c>
      <c r="GH78" s="249" t="s">
        <v>6571</v>
      </c>
      <c r="GI78" s="252">
        <v>0</v>
      </c>
      <c r="GJ78" s="252" t="s">
        <v>3625</v>
      </c>
      <c r="GK78" s="252" t="s">
        <v>660</v>
      </c>
      <c r="GL78" s="252">
        <v>2</v>
      </c>
      <c r="GM78" s="252" t="s">
        <v>3085</v>
      </c>
      <c r="GN78" s="252" t="s">
        <v>2075</v>
      </c>
      <c r="GO78" s="242">
        <v>44161</v>
      </c>
      <c r="GP78" s="250" t="s">
        <v>6572</v>
      </c>
      <c r="GQ78" s="250">
        <v>0</v>
      </c>
      <c r="GR78" s="250" t="s">
        <v>3625</v>
      </c>
      <c r="GS78" s="250" t="s">
        <v>660</v>
      </c>
      <c r="GT78" s="250">
        <v>2</v>
      </c>
      <c r="GU78" s="250" t="s">
        <v>3085</v>
      </c>
      <c r="GV78" s="250" t="s">
        <v>2075</v>
      </c>
      <c r="GW78" s="251">
        <v>44161</v>
      </c>
      <c r="GX78" s="249" t="s">
        <v>6573</v>
      </c>
      <c r="GY78" s="252">
        <v>0</v>
      </c>
      <c r="GZ78" s="252" t="s">
        <v>3625</v>
      </c>
      <c r="HA78" s="252" t="s">
        <v>660</v>
      </c>
      <c r="HB78" s="252">
        <v>2</v>
      </c>
      <c r="HC78" s="252" t="s">
        <v>3085</v>
      </c>
      <c r="HD78" s="252" t="s">
        <v>2075</v>
      </c>
      <c r="HE78" s="242">
        <v>44161</v>
      </c>
      <c r="HF78" s="250" t="s">
        <v>6574</v>
      </c>
      <c r="HG78" s="250">
        <v>0</v>
      </c>
      <c r="HH78" s="250" t="s">
        <v>3625</v>
      </c>
      <c r="HI78" s="250" t="s">
        <v>660</v>
      </c>
      <c r="HJ78" s="250">
        <v>2</v>
      </c>
      <c r="HK78" s="250" t="s">
        <v>3085</v>
      </c>
      <c r="HL78" s="250" t="s">
        <v>2075</v>
      </c>
      <c r="HM78" s="251">
        <v>44161</v>
      </c>
      <c r="HN78" s="249" t="s">
        <v>6575</v>
      </c>
      <c r="HO78" s="252">
        <v>2</v>
      </c>
      <c r="HP78" s="252" t="s">
        <v>3625</v>
      </c>
      <c r="HQ78" s="252" t="s">
        <v>660</v>
      </c>
      <c r="HR78" s="252">
        <v>2</v>
      </c>
      <c r="HS78" s="252" t="s">
        <v>3085</v>
      </c>
      <c r="HT78" s="252" t="s">
        <v>2075</v>
      </c>
      <c r="HU78" s="242">
        <v>44161</v>
      </c>
      <c r="HV78" s="250" t="s">
        <v>6576</v>
      </c>
      <c r="HW78" s="250">
        <v>0</v>
      </c>
      <c r="HX78" s="250" t="s">
        <v>3625</v>
      </c>
      <c r="HY78" s="250" t="s">
        <v>660</v>
      </c>
      <c r="HZ78" s="250">
        <v>2</v>
      </c>
      <c r="IA78" s="250" t="s">
        <v>3085</v>
      </c>
      <c r="IB78" s="250" t="s">
        <v>2075</v>
      </c>
      <c r="IC78" s="251">
        <v>44161</v>
      </c>
      <c r="ID78" s="249" t="s">
        <v>6577</v>
      </c>
      <c r="IE78" s="252">
        <v>0</v>
      </c>
      <c r="IF78" s="252" t="s">
        <v>3625</v>
      </c>
      <c r="IG78" s="252" t="s">
        <v>660</v>
      </c>
      <c r="IH78" s="252">
        <v>2</v>
      </c>
      <c r="II78" s="252" t="s">
        <v>3085</v>
      </c>
      <c r="IJ78" s="252" t="s">
        <v>2075</v>
      </c>
      <c r="IK78" s="242">
        <v>44161</v>
      </c>
      <c r="IL78" s="250" t="s">
        <v>6578</v>
      </c>
      <c r="IM78" s="250">
        <v>0</v>
      </c>
      <c r="IN78" s="250" t="s">
        <v>3625</v>
      </c>
      <c r="IO78" s="250" t="s">
        <v>660</v>
      </c>
      <c r="IP78" s="250">
        <v>2</v>
      </c>
      <c r="IQ78" s="250" t="s">
        <v>3085</v>
      </c>
      <c r="IR78" s="250" t="s">
        <v>2075</v>
      </c>
      <c r="IS78" s="251">
        <v>44161</v>
      </c>
    </row>
    <row r="79" spans="1:253" s="11" customFormat="1" ht="13.2" x14ac:dyDescent="0.25">
      <c r="A79" s="11" t="str">
        <f>Lists!B:B</f>
        <v>Complex crisis in Malawi</v>
      </c>
      <c r="B79" s="11" t="str">
        <f>Lists!F:F</f>
        <v>Complex crisis</v>
      </c>
      <c r="C79" s="11" t="str">
        <f>Lists!C:C</f>
        <v>MWI002</v>
      </c>
      <c r="D79" s="11" t="str">
        <f>Lists!A:A</f>
        <v>Malawi</v>
      </c>
      <c r="E79" s="11" t="str">
        <f>Lists!D:D</f>
        <v>MWI</v>
      </c>
      <c r="F79" s="11" t="s">
        <v>6579</v>
      </c>
      <c r="G79" s="240">
        <v>19130000</v>
      </c>
      <c r="H79" s="241" t="s">
        <v>3121</v>
      </c>
      <c r="I79" s="241" t="s">
        <v>660</v>
      </c>
      <c r="J79" s="241">
        <v>2</v>
      </c>
      <c r="K79" s="241" t="s">
        <v>3305</v>
      </c>
      <c r="L79" s="241" t="s">
        <v>3306</v>
      </c>
      <c r="M79" s="242">
        <v>44110</v>
      </c>
      <c r="N79" s="249" t="s">
        <v>6580</v>
      </c>
      <c r="O79" s="244">
        <v>94276</v>
      </c>
      <c r="P79" s="244" t="s">
        <v>1252</v>
      </c>
      <c r="Q79" s="244" t="s">
        <v>661</v>
      </c>
      <c r="R79" s="244">
        <v>1</v>
      </c>
      <c r="S79" s="244" t="s">
        <v>1258</v>
      </c>
      <c r="T79" s="244" t="s">
        <v>1253</v>
      </c>
      <c r="U79" s="245">
        <v>43549</v>
      </c>
      <c r="V79" s="249" t="s">
        <v>6581</v>
      </c>
      <c r="W79" s="241">
        <v>17678000</v>
      </c>
      <c r="X79" s="241" t="s">
        <v>3504</v>
      </c>
      <c r="Y79" s="241" t="s">
        <v>660</v>
      </c>
      <c r="Z79" s="241">
        <v>2</v>
      </c>
      <c r="AA79" s="241" t="s">
        <v>3503</v>
      </c>
      <c r="AB79" s="241" t="s">
        <v>3206</v>
      </c>
      <c r="AC79" s="242">
        <v>44134</v>
      </c>
      <c r="AD79" s="249" t="s">
        <v>6582</v>
      </c>
      <c r="AE79" s="246">
        <v>8837000</v>
      </c>
      <c r="AF79" s="246" t="s">
        <v>3504</v>
      </c>
      <c r="AG79" s="246" t="s">
        <v>660</v>
      </c>
      <c r="AH79" s="246">
        <v>2</v>
      </c>
      <c r="AI79" s="246" t="s">
        <v>3498</v>
      </c>
      <c r="AJ79" s="246" t="s">
        <v>3206</v>
      </c>
      <c r="AK79" s="247">
        <v>44134</v>
      </c>
      <c r="AL79" s="249" t="s">
        <v>6583</v>
      </c>
      <c r="AM79" s="241">
        <v>0</v>
      </c>
      <c r="AN79" s="241" t="s">
        <v>1586</v>
      </c>
      <c r="AO79" s="241" t="s">
        <v>660</v>
      </c>
      <c r="AP79" s="241">
        <v>2</v>
      </c>
      <c r="AQ79" s="241" t="s">
        <v>1588</v>
      </c>
      <c r="AR79" s="241" t="s">
        <v>1587</v>
      </c>
      <c r="AS79" s="242">
        <v>43706</v>
      </c>
      <c r="AT79" s="250" t="s">
        <v>6584</v>
      </c>
      <c r="AU79" s="246">
        <v>0</v>
      </c>
      <c r="AV79" s="246" t="s">
        <v>1254</v>
      </c>
      <c r="AW79" s="246" t="s">
        <v>661</v>
      </c>
      <c r="AX79" s="246">
        <v>1</v>
      </c>
      <c r="AY79" s="246" t="s">
        <v>1619</v>
      </c>
      <c r="AZ79" s="246" t="s">
        <v>1255</v>
      </c>
      <c r="BA79" s="247">
        <v>43763</v>
      </c>
      <c r="BB79" s="249" t="s">
        <v>6585</v>
      </c>
      <c r="BC79" s="241">
        <v>0</v>
      </c>
      <c r="BD79" s="241" t="s">
        <v>446</v>
      </c>
      <c r="BE79" s="241" t="s">
        <v>660</v>
      </c>
      <c r="BF79" s="241">
        <v>2</v>
      </c>
      <c r="BG79" s="241" t="s">
        <v>1619</v>
      </c>
      <c r="BH79" s="241" t="s">
        <v>446</v>
      </c>
      <c r="BI79" s="242">
        <v>43742</v>
      </c>
      <c r="BJ79" s="250" t="s">
        <v>6586</v>
      </c>
      <c r="BK79" s="250">
        <v>36</v>
      </c>
      <c r="BL79" s="250" t="s">
        <v>3622</v>
      </c>
      <c r="BM79" s="250" t="s">
        <v>660</v>
      </c>
      <c r="BN79" s="250">
        <v>2</v>
      </c>
      <c r="BO79" s="250" t="s">
        <v>3630</v>
      </c>
      <c r="BP79" s="246" t="s">
        <v>2169</v>
      </c>
      <c r="BQ79" s="251">
        <v>44161</v>
      </c>
      <c r="BR79" s="249" t="s">
        <v>6587</v>
      </c>
      <c r="BS79" s="252" t="s">
        <v>446</v>
      </c>
      <c r="BT79" s="252" t="s">
        <v>446</v>
      </c>
      <c r="BU79" s="252" t="s">
        <v>446</v>
      </c>
      <c r="BV79" s="252" t="s">
        <v>446</v>
      </c>
      <c r="BW79" s="252" t="s">
        <v>1556</v>
      </c>
      <c r="BX79" s="252" t="s">
        <v>446</v>
      </c>
      <c r="BY79" s="242">
        <v>43676</v>
      </c>
      <c r="BZ79" s="250" t="s">
        <v>6588</v>
      </c>
      <c r="CA79" s="250" t="s">
        <v>446</v>
      </c>
      <c r="CB79" s="250" t="s">
        <v>446</v>
      </c>
      <c r="CC79" s="250" t="s">
        <v>446</v>
      </c>
      <c r="CD79" s="250" t="s">
        <v>446</v>
      </c>
      <c r="CE79" s="250" t="s">
        <v>1256</v>
      </c>
      <c r="CF79" s="250" t="s">
        <v>446</v>
      </c>
      <c r="CG79" s="251">
        <v>43676</v>
      </c>
      <c r="CH79" s="249" t="s">
        <v>6589</v>
      </c>
      <c r="CI79" s="250" t="e">
        <v>#N/A</v>
      </c>
      <c r="CJ79" s="250" t="e">
        <v>#N/A</v>
      </c>
      <c r="CK79" s="250" t="e">
        <v>#N/A</v>
      </c>
      <c r="CL79" s="250" t="e">
        <v>#N/A</v>
      </c>
      <c r="CM79" s="250" t="e">
        <v>#N/A</v>
      </c>
      <c r="CN79" s="250" t="e">
        <v>#N/A</v>
      </c>
      <c r="CO79" s="253" t="e">
        <v>#N/A</v>
      </c>
      <c r="CP79" s="250" t="s">
        <v>6590</v>
      </c>
      <c r="CQ79" s="252" t="s">
        <v>446</v>
      </c>
      <c r="CR79" s="252" t="s">
        <v>446</v>
      </c>
      <c r="CS79" s="252" t="s">
        <v>446</v>
      </c>
      <c r="CT79" s="252" t="s">
        <v>446</v>
      </c>
      <c r="CU79" s="252" t="s">
        <v>1257</v>
      </c>
      <c r="CV79" s="252" t="s">
        <v>446</v>
      </c>
      <c r="CW79" s="242">
        <v>43676</v>
      </c>
      <c r="CX79" s="250" t="s">
        <v>6591</v>
      </c>
      <c r="CY79" s="246">
        <v>2618000</v>
      </c>
      <c r="CZ79" s="246" t="s">
        <v>3504</v>
      </c>
      <c r="DA79" s="246" t="s">
        <v>660</v>
      </c>
      <c r="DB79" s="246">
        <v>2</v>
      </c>
      <c r="DC79" s="246" t="s">
        <v>3499</v>
      </c>
      <c r="DD79" s="246" t="s">
        <v>3206</v>
      </c>
      <c r="DE79" s="248">
        <v>44134</v>
      </c>
      <c r="DF79" s="249" t="s">
        <v>6592</v>
      </c>
      <c r="DG79" s="241">
        <v>8841000</v>
      </c>
      <c r="DH79" s="252" t="s">
        <v>3504</v>
      </c>
      <c r="DI79" s="252" t="s">
        <v>660</v>
      </c>
      <c r="DJ79" s="252">
        <v>2</v>
      </c>
      <c r="DK79" s="252" t="s">
        <v>3499</v>
      </c>
      <c r="DL79" s="252" t="s">
        <v>3206</v>
      </c>
      <c r="DM79" s="242">
        <v>44134</v>
      </c>
      <c r="DN79" s="250" t="s">
        <v>6593</v>
      </c>
      <c r="DO79" s="246">
        <v>6219000</v>
      </c>
      <c r="DP79" s="250" t="s">
        <v>3504</v>
      </c>
      <c r="DQ79" s="250" t="s">
        <v>660</v>
      </c>
      <c r="DR79" s="250">
        <v>2</v>
      </c>
      <c r="DS79" s="250" t="s">
        <v>3499</v>
      </c>
      <c r="DT79" s="250" t="s">
        <v>3206</v>
      </c>
      <c r="DU79" s="251">
        <v>44134</v>
      </c>
      <c r="DV79" s="249" t="s">
        <v>6594</v>
      </c>
      <c r="DW79" s="241">
        <v>2618000</v>
      </c>
      <c r="DX79" s="252" t="s">
        <v>3504</v>
      </c>
      <c r="DY79" s="252" t="s">
        <v>660</v>
      </c>
      <c r="DZ79" s="252">
        <v>2</v>
      </c>
      <c r="EA79" s="252" t="s">
        <v>3499</v>
      </c>
      <c r="EB79" s="252" t="s">
        <v>3206</v>
      </c>
      <c r="EC79" s="242">
        <v>44134</v>
      </c>
      <c r="ED79" s="250" t="s">
        <v>6595</v>
      </c>
      <c r="EE79" s="246">
        <v>0</v>
      </c>
      <c r="EF79" s="250" t="s">
        <v>3504</v>
      </c>
      <c r="EG79" s="250" t="s">
        <v>660</v>
      </c>
      <c r="EH79" s="250">
        <v>2</v>
      </c>
      <c r="EI79" s="250" t="s">
        <v>3499</v>
      </c>
      <c r="EJ79" s="250" t="s">
        <v>3206</v>
      </c>
      <c r="EK79" s="251">
        <v>44134</v>
      </c>
      <c r="EL79" s="249" t="s">
        <v>6596</v>
      </c>
      <c r="EM79" s="241">
        <v>0</v>
      </c>
      <c r="EN79" s="252" t="s">
        <v>3504</v>
      </c>
      <c r="EO79" s="252" t="s">
        <v>660</v>
      </c>
      <c r="EP79" s="252">
        <v>2</v>
      </c>
      <c r="EQ79" s="252" t="s">
        <v>3499</v>
      </c>
      <c r="ER79" s="252" t="s">
        <v>3206</v>
      </c>
      <c r="ES79" s="242">
        <v>44134</v>
      </c>
      <c r="ET79" s="250" t="s">
        <v>6597</v>
      </c>
      <c r="EU79" s="250">
        <v>36</v>
      </c>
      <c r="EV79" s="250" t="s">
        <v>3622</v>
      </c>
      <c r="EW79" s="250" t="s">
        <v>660</v>
      </c>
      <c r="EX79" s="250">
        <v>2</v>
      </c>
      <c r="EY79" s="250" t="s">
        <v>3630</v>
      </c>
      <c r="EZ79" s="250" t="s">
        <v>2169</v>
      </c>
      <c r="FA79" s="251">
        <v>44161</v>
      </c>
      <c r="FB79" s="249" t="s">
        <v>6598</v>
      </c>
      <c r="FC79" s="252">
        <v>1</v>
      </c>
      <c r="FD79" s="252" t="s">
        <v>446</v>
      </c>
      <c r="FE79" s="252" t="s">
        <v>446</v>
      </c>
      <c r="FF79" s="252" t="s">
        <v>446</v>
      </c>
      <c r="FG79" s="252" t="s">
        <v>1593</v>
      </c>
      <c r="FH79" s="252" t="s">
        <v>446</v>
      </c>
      <c r="FI79" s="242">
        <v>43707</v>
      </c>
      <c r="FJ79" s="249" t="s">
        <v>6599</v>
      </c>
      <c r="FK79" s="250" t="s">
        <v>446</v>
      </c>
      <c r="FL79" s="250">
        <v>0</v>
      </c>
      <c r="FM79" s="250" t="s">
        <v>660</v>
      </c>
      <c r="FN79" s="250">
        <v>2</v>
      </c>
      <c r="FO79" s="250">
        <v>0</v>
      </c>
      <c r="FP79" s="246">
        <v>0</v>
      </c>
      <c r="FQ79" s="247">
        <v>43511</v>
      </c>
      <c r="FR79" s="249" t="s">
        <v>6600</v>
      </c>
      <c r="FS79" s="252" t="s">
        <v>446</v>
      </c>
      <c r="FT79" s="252">
        <v>0</v>
      </c>
      <c r="FU79" s="252" t="s">
        <v>660</v>
      </c>
      <c r="FV79" s="252">
        <v>2</v>
      </c>
      <c r="FW79" s="252">
        <v>0</v>
      </c>
      <c r="FX79" s="252">
        <v>0</v>
      </c>
      <c r="FY79" s="242">
        <v>43511</v>
      </c>
      <c r="FZ79" s="250" t="s">
        <v>6601</v>
      </c>
      <c r="GA79" s="250">
        <v>0</v>
      </c>
      <c r="GB79" s="250" t="s">
        <v>3625</v>
      </c>
      <c r="GC79" s="250" t="s">
        <v>660</v>
      </c>
      <c r="GD79" s="250">
        <v>2</v>
      </c>
      <c r="GE79" s="250" t="s">
        <v>3085</v>
      </c>
      <c r="GF79" s="250" t="s">
        <v>2075</v>
      </c>
      <c r="GG79" s="251">
        <v>44161</v>
      </c>
      <c r="GH79" s="249" t="s">
        <v>6602</v>
      </c>
      <c r="GI79" s="252">
        <v>0</v>
      </c>
      <c r="GJ79" s="252" t="s">
        <v>3625</v>
      </c>
      <c r="GK79" s="252" t="s">
        <v>660</v>
      </c>
      <c r="GL79" s="252">
        <v>2</v>
      </c>
      <c r="GM79" s="252" t="s">
        <v>3085</v>
      </c>
      <c r="GN79" s="252" t="s">
        <v>2075</v>
      </c>
      <c r="GO79" s="242">
        <v>44161</v>
      </c>
      <c r="GP79" s="250" t="s">
        <v>6603</v>
      </c>
      <c r="GQ79" s="250">
        <v>0</v>
      </c>
      <c r="GR79" s="250" t="s">
        <v>3625</v>
      </c>
      <c r="GS79" s="250" t="s">
        <v>660</v>
      </c>
      <c r="GT79" s="250">
        <v>2</v>
      </c>
      <c r="GU79" s="250" t="s">
        <v>3085</v>
      </c>
      <c r="GV79" s="250" t="s">
        <v>2075</v>
      </c>
      <c r="GW79" s="251">
        <v>44161</v>
      </c>
      <c r="GX79" s="249" t="s">
        <v>6604</v>
      </c>
      <c r="GY79" s="252">
        <v>0</v>
      </c>
      <c r="GZ79" s="252" t="s">
        <v>3625</v>
      </c>
      <c r="HA79" s="252" t="s">
        <v>660</v>
      </c>
      <c r="HB79" s="252">
        <v>2</v>
      </c>
      <c r="HC79" s="252" t="s">
        <v>3085</v>
      </c>
      <c r="HD79" s="252" t="s">
        <v>2075</v>
      </c>
      <c r="HE79" s="242">
        <v>44161</v>
      </c>
      <c r="HF79" s="250" t="s">
        <v>6605</v>
      </c>
      <c r="HG79" s="250">
        <v>0</v>
      </c>
      <c r="HH79" s="250" t="s">
        <v>3625</v>
      </c>
      <c r="HI79" s="250" t="s">
        <v>660</v>
      </c>
      <c r="HJ79" s="250">
        <v>2</v>
      </c>
      <c r="HK79" s="250" t="s">
        <v>3085</v>
      </c>
      <c r="HL79" s="250" t="s">
        <v>2075</v>
      </c>
      <c r="HM79" s="251">
        <v>44161</v>
      </c>
      <c r="HN79" s="249" t="s">
        <v>6606</v>
      </c>
      <c r="HO79" s="252">
        <v>2</v>
      </c>
      <c r="HP79" s="252" t="s">
        <v>3625</v>
      </c>
      <c r="HQ79" s="252" t="s">
        <v>660</v>
      </c>
      <c r="HR79" s="252">
        <v>2</v>
      </c>
      <c r="HS79" s="252" t="s">
        <v>3085</v>
      </c>
      <c r="HT79" s="252" t="s">
        <v>2075</v>
      </c>
      <c r="HU79" s="242">
        <v>44161</v>
      </c>
      <c r="HV79" s="250" t="s">
        <v>6607</v>
      </c>
      <c r="HW79" s="250">
        <v>0</v>
      </c>
      <c r="HX79" s="250" t="s">
        <v>3625</v>
      </c>
      <c r="HY79" s="250" t="s">
        <v>660</v>
      </c>
      <c r="HZ79" s="250">
        <v>2</v>
      </c>
      <c r="IA79" s="250" t="s">
        <v>3085</v>
      </c>
      <c r="IB79" s="250" t="s">
        <v>2075</v>
      </c>
      <c r="IC79" s="251">
        <v>44161</v>
      </c>
      <c r="ID79" s="249" t="s">
        <v>6608</v>
      </c>
      <c r="IE79" s="252">
        <v>0</v>
      </c>
      <c r="IF79" s="252" t="s">
        <v>3625</v>
      </c>
      <c r="IG79" s="252" t="s">
        <v>660</v>
      </c>
      <c r="IH79" s="252">
        <v>2</v>
      </c>
      <c r="II79" s="252" t="s">
        <v>3085</v>
      </c>
      <c r="IJ79" s="252" t="s">
        <v>2075</v>
      </c>
      <c r="IK79" s="242">
        <v>44161</v>
      </c>
      <c r="IL79" s="250" t="s">
        <v>6609</v>
      </c>
      <c r="IM79" s="250">
        <v>0</v>
      </c>
      <c r="IN79" s="250" t="s">
        <v>3625</v>
      </c>
      <c r="IO79" s="250" t="s">
        <v>660</v>
      </c>
      <c r="IP79" s="250">
        <v>2</v>
      </c>
      <c r="IQ79" s="250" t="s">
        <v>3085</v>
      </c>
      <c r="IR79" s="250" t="s">
        <v>2075</v>
      </c>
      <c r="IS79" s="251">
        <v>44161</v>
      </c>
    </row>
    <row r="80" spans="1:253" s="11" customFormat="1" ht="13.2" x14ac:dyDescent="0.25">
      <c r="A80" s="11" t="str">
        <f>Lists!B:B</f>
        <v>Complex crisis in Mali</v>
      </c>
      <c r="B80" s="11" t="str">
        <f>Lists!F:F</f>
        <v>Complex crisis</v>
      </c>
      <c r="C80" s="11" t="str">
        <f>Lists!C:C</f>
        <v>MLI001</v>
      </c>
      <c r="D80" s="11" t="str">
        <f>Lists!A:A</f>
        <v>Mali</v>
      </c>
      <c r="E80" s="11" t="str">
        <f>Lists!D:D</f>
        <v>MLI</v>
      </c>
      <c r="F80" s="11" t="s">
        <v>6610</v>
      </c>
      <c r="G80" s="240">
        <v>19801000</v>
      </c>
      <c r="H80" s="241" t="s">
        <v>4029</v>
      </c>
      <c r="I80" s="241" t="s">
        <v>660</v>
      </c>
      <c r="J80" s="241">
        <v>2</v>
      </c>
      <c r="K80" s="241" t="s">
        <v>1554</v>
      </c>
      <c r="L80" s="241" t="s">
        <v>3209</v>
      </c>
      <c r="M80" s="242">
        <v>44165</v>
      </c>
      <c r="N80" s="249" t="s">
        <v>6611</v>
      </c>
      <c r="O80" s="244">
        <v>1220190</v>
      </c>
      <c r="P80" s="244" t="s">
        <v>3073</v>
      </c>
      <c r="Q80" s="244" t="s">
        <v>661</v>
      </c>
      <c r="R80" s="244">
        <v>1</v>
      </c>
      <c r="S80" s="244" t="s">
        <v>3211</v>
      </c>
      <c r="T80" s="244" t="s">
        <v>3210</v>
      </c>
      <c r="U80" s="245">
        <v>44109</v>
      </c>
      <c r="V80" s="249" t="s">
        <v>6612</v>
      </c>
      <c r="W80" s="241">
        <v>19806000</v>
      </c>
      <c r="X80" s="241" t="s">
        <v>2526</v>
      </c>
      <c r="Y80" s="241" t="s">
        <v>660</v>
      </c>
      <c r="Z80" s="241">
        <v>2</v>
      </c>
      <c r="AA80" s="241" t="s">
        <v>1555</v>
      </c>
      <c r="AB80" s="241" t="s">
        <v>2527</v>
      </c>
      <c r="AC80" s="242">
        <v>44015</v>
      </c>
      <c r="AD80" s="249" t="s">
        <v>6613</v>
      </c>
      <c r="AE80" s="246">
        <v>8200000</v>
      </c>
      <c r="AF80" s="246" t="s">
        <v>2528</v>
      </c>
      <c r="AG80" s="246" t="s">
        <v>660</v>
      </c>
      <c r="AH80" s="246">
        <v>2</v>
      </c>
      <c r="AI80" s="246" t="s">
        <v>2530</v>
      </c>
      <c r="AJ80" s="246" t="s">
        <v>2529</v>
      </c>
      <c r="AK80" s="247">
        <v>44015</v>
      </c>
      <c r="AL80" s="249" t="s">
        <v>6614</v>
      </c>
      <c r="AM80" s="241">
        <v>430000</v>
      </c>
      <c r="AN80" s="241" t="s">
        <v>4028</v>
      </c>
      <c r="AO80" s="241" t="s">
        <v>660</v>
      </c>
      <c r="AP80" s="241">
        <v>2</v>
      </c>
      <c r="AQ80" s="241" t="s">
        <v>1684</v>
      </c>
      <c r="AR80" s="241" t="s">
        <v>2635</v>
      </c>
      <c r="AS80" s="242">
        <v>44165</v>
      </c>
      <c r="AT80" s="250" t="s">
        <v>6615</v>
      </c>
      <c r="AU80" s="246" t="s">
        <v>446</v>
      </c>
      <c r="AV80" s="246" t="s">
        <v>446</v>
      </c>
      <c r="AW80" s="246" t="s">
        <v>446</v>
      </c>
      <c r="AX80" s="246" t="s">
        <v>446</v>
      </c>
      <c r="AY80" s="246" t="s">
        <v>1590</v>
      </c>
      <c r="AZ80" s="246" t="s">
        <v>446</v>
      </c>
      <c r="BA80" s="247">
        <v>43707</v>
      </c>
      <c r="BB80" s="249" t="s">
        <v>6616</v>
      </c>
      <c r="BC80" s="241">
        <v>44056</v>
      </c>
      <c r="BD80" s="241" t="s">
        <v>1484</v>
      </c>
      <c r="BE80" s="241" t="s">
        <v>659</v>
      </c>
      <c r="BF80" s="241">
        <v>3</v>
      </c>
      <c r="BG80" s="241">
        <v>0</v>
      </c>
      <c r="BH80" s="241" t="s">
        <v>1485</v>
      </c>
      <c r="BI80" s="242">
        <v>43642</v>
      </c>
      <c r="BJ80" s="250" t="s">
        <v>6617</v>
      </c>
      <c r="BK80" s="250">
        <v>1130</v>
      </c>
      <c r="BL80" s="250" t="s">
        <v>4027</v>
      </c>
      <c r="BM80" s="250" t="s">
        <v>660</v>
      </c>
      <c r="BN80" s="250">
        <v>2</v>
      </c>
      <c r="BO80" s="250" t="s">
        <v>4030</v>
      </c>
      <c r="BP80" s="246" t="s">
        <v>868</v>
      </c>
      <c r="BQ80" s="251">
        <v>44165</v>
      </c>
      <c r="BR80" s="249" t="s">
        <v>6618</v>
      </c>
      <c r="BS80" s="252" t="s">
        <v>763</v>
      </c>
      <c r="BT80" s="252">
        <v>0</v>
      </c>
      <c r="BU80" s="252" t="s">
        <v>446</v>
      </c>
      <c r="BV80" s="252" t="s">
        <v>446</v>
      </c>
      <c r="BW80" s="252" t="s">
        <v>764</v>
      </c>
      <c r="BX80" s="252">
        <v>0</v>
      </c>
      <c r="BY80" s="242">
        <v>43489</v>
      </c>
      <c r="BZ80" s="250" t="s">
        <v>6619</v>
      </c>
      <c r="CA80" s="250" t="s">
        <v>763</v>
      </c>
      <c r="CB80" s="250">
        <v>0</v>
      </c>
      <c r="CC80" s="250" t="s">
        <v>446</v>
      </c>
      <c r="CD80" s="250" t="s">
        <v>446</v>
      </c>
      <c r="CE80" s="250" t="s">
        <v>764</v>
      </c>
      <c r="CF80" s="250">
        <v>0</v>
      </c>
      <c r="CG80" s="251">
        <v>43489</v>
      </c>
      <c r="CH80" s="249" t="s">
        <v>6620</v>
      </c>
      <c r="CI80" s="250" t="e">
        <v>#N/A</v>
      </c>
      <c r="CJ80" s="250" t="e">
        <v>#N/A</v>
      </c>
      <c r="CK80" s="250" t="e">
        <v>#N/A</v>
      </c>
      <c r="CL80" s="250" t="e">
        <v>#N/A</v>
      </c>
      <c r="CM80" s="250" t="e">
        <v>#N/A</v>
      </c>
      <c r="CN80" s="250" t="e">
        <v>#N/A</v>
      </c>
      <c r="CO80" s="253" t="e">
        <v>#N/A</v>
      </c>
      <c r="CP80" s="250" t="s">
        <v>6621</v>
      </c>
      <c r="CQ80" s="252" t="s">
        <v>763</v>
      </c>
      <c r="CR80" s="252">
        <v>0</v>
      </c>
      <c r="CS80" s="252" t="s">
        <v>446</v>
      </c>
      <c r="CT80" s="252" t="s">
        <v>446</v>
      </c>
      <c r="CU80" s="252" t="s">
        <v>764</v>
      </c>
      <c r="CV80" s="252">
        <v>0</v>
      </c>
      <c r="CW80" s="242">
        <v>43489</v>
      </c>
      <c r="CX80" s="250" t="s">
        <v>6622</v>
      </c>
      <c r="CY80" s="246">
        <v>4300000</v>
      </c>
      <c r="CZ80" s="246" t="s">
        <v>2531</v>
      </c>
      <c r="DA80" s="246" t="s">
        <v>660</v>
      </c>
      <c r="DB80" s="246">
        <v>2</v>
      </c>
      <c r="DC80" s="246" t="s">
        <v>2532</v>
      </c>
      <c r="DD80" s="246" t="s">
        <v>1592</v>
      </c>
      <c r="DE80" s="248">
        <v>44015</v>
      </c>
      <c r="DF80" s="249" t="s">
        <v>6623</v>
      </c>
      <c r="DG80" s="241">
        <v>11606000</v>
      </c>
      <c r="DH80" s="252" t="s">
        <v>2531</v>
      </c>
      <c r="DI80" s="252" t="s">
        <v>660</v>
      </c>
      <c r="DJ80" s="252">
        <v>2</v>
      </c>
      <c r="DK80" s="252" t="s">
        <v>2532</v>
      </c>
      <c r="DL80" s="252" t="s">
        <v>1592</v>
      </c>
      <c r="DM80" s="242">
        <v>44015</v>
      </c>
      <c r="DN80" s="250" t="s">
        <v>6624</v>
      </c>
      <c r="DO80" s="246">
        <v>3900000</v>
      </c>
      <c r="DP80" s="250" t="s">
        <v>2531</v>
      </c>
      <c r="DQ80" s="250" t="s">
        <v>660</v>
      </c>
      <c r="DR80" s="250">
        <v>2</v>
      </c>
      <c r="DS80" s="250" t="s">
        <v>2532</v>
      </c>
      <c r="DT80" s="250" t="s">
        <v>1592</v>
      </c>
      <c r="DU80" s="251">
        <v>44015</v>
      </c>
      <c r="DV80" s="249" t="s">
        <v>6625</v>
      </c>
      <c r="DW80" s="241">
        <v>3818000</v>
      </c>
      <c r="DX80" s="252" t="s">
        <v>2531</v>
      </c>
      <c r="DY80" s="252" t="s">
        <v>660</v>
      </c>
      <c r="DZ80" s="252">
        <v>2</v>
      </c>
      <c r="EA80" s="252" t="s">
        <v>2532</v>
      </c>
      <c r="EB80" s="252" t="s">
        <v>1592</v>
      </c>
      <c r="EC80" s="242">
        <v>44015</v>
      </c>
      <c r="ED80" s="250" t="s">
        <v>6626</v>
      </c>
      <c r="EE80" s="246">
        <v>482000</v>
      </c>
      <c r="EF80" s="250" t="s">
        <v>2531</v>
      </c>
      <c r="EG80" s="250" t="s">
        <v>660</v>
      </c>
      <c r="EH80" s="250">
        <v>2</v>
      </c>
      <c r="EI80" s="250" t="s">
        <v>2532</v>
      </c>
      <c r="EJ80" s="250" t="s">
        <v>1592</v>
      </c>
      <c r="EK80" s="251">
        <v>44015</v>
      </c>
      <c r="EL80" s="249" t="s">
        <v>6627</v>
      </c>
      <c r="EM80" s="241">
        <v>0</v>
      </c>
      <c r="EN80" s="252" t="s">
        <v>1589</v>
      </c>
      <c r="EO80" s="252" t="s">
        <v>660</v>
      </c>
      <c r="EP80" s="252">
        <v>2</v>
      </c>
      <c r="EQ80" s="252" t="s">
        <v>1591</v>
      </c>
      <c r="ER80" s="252" t="s">
        <v>1592</v>
      </c>
      <c r="ES80" s="242">
        <v>43707</v>
      </c>
      <c r="ET80" s="250" t="s">
        <v>6628</v>
      </c>
      <c r="EU80" s="250">
        <v>1130</v>
      </c>
      <c r="EV80" s="250" t="s">
        <v>4027</v>
      </c>
      <c r="EW80" s="250" t="s">
        <v>660</v>
      </c>
      <c r="EX80" s="250">
        <v>2</v>
      </c>
      <c r="EY80" s="250" t="s">
        <v>4030</v>
      </c>
      <c r="EZ80" s="250" t="s">
        <v>868</v>
      </c>
      <c r="FA80" s="251">
        <v>44165</v>
      </c>
      <c r="FB80" s="249" t="s">
        <v>6629</v>
      </c>
      <c r="FC80" s="252">
        <v>5</v>
      </c>
      <c r="FD80" s="252">
        <v>0</v>
      </c>
      <c r="FE80" s="252" t="s">
        <v>660</v>
      </c>
      <c r="FF80" s="252">
        <v>2</v>
      </c>
      <c r="FG80" s="252" t="s">
        <v>765</v>
      </c>
      <c r="FH80" s="252">
        <v>0</v>
      </c>
      <c r="FI80" s="242">
        <v>43489</v>
      </c>
      <c r="FJ80" s="249" t="s">
        <v>6630</v>
      </c>
      <c r="FK80" s="250" t="s">
        <v>763</v>
      </c>
      <c r="FL80" s="250">
        <v>0</v>
      </c>
      <c r="FM80" s="250" t="s">
        <v>446</v>
      </c>
      <c r="FN80" s="250" t="s">
        <v>446</v>
      </c>
      <c r="FO80" s="250" t="s">
        <v>764</v>
      </c>
      <c r="FP80" s="246">
        <v>0</v>
      </c>
      <c r="FQ80" s="247">
        <v>43489</v>
      </c>
      <c r="FR80" s="249" t="s">
        <v>6631</v>
      </c>
      <c r="FS80" s="252" t="s">
        <v>763</v>
      </c>
      <c r="FT80" s="252">
        <v>0</v>
      </c>
      <c r="FU80" s="252" t="s">
        <v>446</v>
      </c>
      <c r="FV80" s="252" t="s">
        <v>446</v>
      </c>
      <c r="FW80" s="252" t="s">
        <v>764</v>
      </c>
      <c r="FX80" s="252">
        <v>0</v>
      </c>
      <c r="FY80" s="242">
        <v>43489</v>
      </c>
      <c r="FZ80" s="250" t="s">
        <v>6632</v>
      </c>
      <c r="GA80" s="250">
        <v>0</v>
      </c>
      <c r="GB80" s="250" t="s">
        <v>3625</v>
      </c>
      <c r="GC80" s="250" t="s">
        <v>660</v>
      </c>
      <c r="GD80" s="250">
        <v>2</v>
      </c>
      <c r="GE80" s="250" t="s">
        <v>3085</v>
      </c>
      <c r="GF80" s="250" t="s">
        <v>2075</v>
      </c>
      <c r="GG80" s="251">
        <v>44165</v>
      </c>
      <c r="GH80" s="249" t="s">
        <v>6633</v>
      </c>
      <c r="GI80" s="252">
        <v>2</v>
      </c>
      <c r="GJ80" s="252" t="s">
        <v>3625</v>
      </c>
      <c r="GK80" s="252" t="s">
        <v>660</v>
      </c>
      <c r="GL80" s="252">
        <v>2</v>
      </c>
      <c r="GM80" s="252" t="s">
        <v>3085</v>
      </c>
      <c r="GN80" s="252" t="s">
        <v>2075</v>
      </c>
      <c r="GO80" s="242">
        <v>44165</v>
      </c>
      <c r="GP80" s="250" t="s">
        <v>6634</v>
      </c>
      <c r="GQ80" s="250">
        <v>2</v>
      </c>
      <c r="GR80" s="250" t="s">
        <v>3625</v>
      </c>
      <c r="GS80" s="250" t="s">
        <v>660</v>
      </c>
      <c r="GT80" s="250">
        <v>2</v>
      </c>
      <c r="GU80" s="250" t="s">
        <v>3085</v>
      </c>
      <c r="GV80" s="250" t="s">
        <v>2075</v>
      </c>
      <c r="GW80" s="251">
        <v>44165</v>
      </c>
      <c r="GX80" s="249" t="s">
        <v>6635</v>
      </c>
      <c r="GY80" s="252">
        <v>3</v>
      </c>
      <c r="GZ80" s="252" t="s">
        <v>3625</v>
      </c>
      <c r="HA80" s="252" t="s">
        <v>660</v>
      </c>
      <c r="HB80" s="252">
        <v>2</v>
      </c>
      <c r="HC80" s="252" t="s">
        <v>3085</v>
      </c>
      <c r="HD80" s="252" t="s">
        <v>2075</v>
      </c>
      <c r="HE80" s="242">
        <v>44165</v>
      </c>
      <c r="HF80" s="250" t="s">
        <v>6636</v>
      </c>
      <c r="HG80" s="250">
        <v>2</v>
      </c>
      <c r="HH80" s="250" t="s">
        <v>3625</v>
      </c>
      <c r="HI80" s="250" t="s">
        <v>660</v>
      </c>
      <c r="HJ80" s="250">
        <v>2</v>
      </c>
      <c r="HK80" s="250" t="s">
        <v>3085</v>
      </c>
      <c r="HL80" s="250" t="s">
        <v>2075</v>
      </c>
      <c r="HM80" s="251">
        <v>44165</v>
      </c>
      <c r="HN80" s="249" t="s">
        <v>6637</v>
      </c>
      <c r="HO80" s="252">
        <v>2</v>
      </c>
      <c r="HP80" s="252" t="s">
        <v>3625</v>
      </c>
      <c r="HQ80" s="252" t="s">
        <v>660</v>
      </c>
      <c r="HR80" s="252">
        <v>2</v>
      </c>
      <c r="HS80" s="252" t="s">
        <v>3085</v>
      </c>
      <c r="HT80" s="252" t="s">
        <v>2075</v>
      </c>
      <c r="HU80" s="242">
        <v>44165</v>
      </c>
      <c r="HV80" s="250" t="s">
        <v>6638</v>
      </c>
      <c r="HW80" s="250">
        <v>3</v>
      </c>
      <c r="HX80" s="250" t="s">
        <v>3625</v>
      </c>
      <c r="HY80" s="250" t="s">
        <v>660</v>
      </c>
      <c r="HZ80" s="250">
        <v>2</v>
      </c>
      <c r="IA80" s="250" t="s">
        <v>3085</v>
      </c>
      <c r="IB80" s="250" t="s">
        <v>2075</v>
      </c>
      <c r="IC80" s="251">
        <v>44165</v>
      </c>
      <c r="ID80" s="249" t="s">
        <v>6639</v>
      </c>
      <c r="IE80" s="252">
        <v>1</v>
      </c>
      <c r="IF80" s="252" t="s">
        <v>3625</v>
      </c>
      <c r="IG80" s="252" t="s">
        <v>660</v>
      </c>
      <c r="IH80" s="252">
        <v>2</v>
      </c>
      <c r="II80" s="252" t="s">
        <v>3085</v>
      </c>
      <c r="IJ80" s="252" t="s">
        <v>2075</v>
      </c>
      <c r="IK80" s="242">
        <v>44165</v>
      </c>
      <c r="IL80" s="250" t="s">
        <v>6640</v>
      </c>
      <c r="IM80" s="250">
        <v>3</v>
      </c>
      <c r="IN80" s="250" t="s">
        <v>3625</v>
      </c>
      <c r="IO80" s="250" t="s">
        <v>660</v>
      </c>
      <c r="IP80" s="250">
        <v>2</v>
      </c>
      <c r="IQ80" s="250" t="s">
        <v>3085</v>
      </c>
      <c r="IR80" s="250" t="s">
        <v>2075</v>
      </c>
      <c r="IS80" s="251">
        <v>44165</v>
      </c>
    </row>
    <row r="81" spans="1:253" s="11" customFormat="1" ht="13.2" x14ac:dyDescent="0.25">
      <c r="A81" s="11" t="str">
        <f>Lists!B:B</f>
        <v>Refugees from Mali in Mauritania</v>
      </c>
      <c r="B81" s="11" t="str">
        <f>Lists!F:F</f>
        <v>International displacement</v>
      </c>
      <c r="C81" s="11" t="str">
        <f>Lists!C:C</f>
        <v>MRT002</v>
      </c>
      <c r="D81" s="11" t="str">
        <f>Lists!A:A</f>
        <v>Mauritania</v>
      </c>
      <c r="E81" s="11" t="str">
        <f>Lists!D:D</f>
        <v>MRT</v>
      </c>
      <c r="F81" s="11" t="s">
        <v>6641</v>
      </c>
      <c r="G81" s="240">
        <v>4145000</v>
      </c>
      <c r="H81" s="241" t="s">
        <v>3437</v>
      </c>
      <c r="I81" s="241" t="s">
        <v>660</v>
      </c>
      <c r="J81" s="241">
        <v>2</v>
      </c>
      <c r="K81" s="241" t="s">
        <v>2327</v>
      </c>
      <c r="L81" s="241" t="s">
        <v>1838</v>
      </c>
      <c r="M81" s="242">
        <v>44130</v>
      </c>
      <c r="N81" s="249" t="s">
        <v>6642</v>
      </c>
      <c r="O81" s="244">
        <v>75</v>
      </c>
      <c r="P81" s="244" t="s">
        <v>978</v>
      </c>
      <c r="Q81" s="244" t="s">
        <v>660</v>
      </c>
      <c r="R81" s="244">
        <v>2</v>
      </c>
      <c r="S81" s="244" t="s">
        <v>979</v>
      </c>
      <c r="T81" s="244">
        <v>0</v>
      </c>
      <c r="U81" s="245">
        <v>43510</v>
      </c>
      <c r="V81" s="249" t="s">
        <v>6643</v>
      </c>
      <c r="W81" s="241">
        <v>72000</v>
      </c>
      <c r="X81" s="241" t="s">
        <v>3438</v>
      </c>
      <c r="Y81" s="241" t="s">
        <v>659</v>
      </c>
      <c r="Z81" s="241">
        <v>3</v>
      </c>
      <c r="AA81" s="241" t="s">
        <v>2604</v>
      </c>
      <c r="AB81" s="241" t="s">
        <v>2603</v>
      </c>
      <c r="AC81" s="242">
        <v>44130</v>
      </c>
      <c r="AD81" s="249" t="s">
        <v>6644</v>
      </c>
      <c r="AE81" s="246">
        <v>61000</v>
      </c>
      <c r="AF81" s="246" t="s">
        <v>1658</v>
      </c>
      <c r="AG81" s="246" t="s">
        <v>660</v>
      </c>
      <c r="AH81" s="246">
        <v>2</v>
      </c>
      <c r="AI81" s="246" t="s">
        <v>1839</v>
      </c>
      <c r="AJ81" s="246" t="s">
        <v>2605</v>
      </c>
      <c r="AK81" s="247">
        <v>44130</v>
      </c>
      <c r="AL81" s="249" t="s">
        <v>6645</v>
      </c>
      <c r="AM81" s="241">
        <v>61000</v>
      </c>
      <c r="AN81" s="241" t="s">
        <v>1658</v>
      </c>
      <c r="AO81" s="241" t="s">
        <v>660</v>
      </c>
      <c r="AP81" s="241">
        <v>2</v>
      </c>
      <c r="AQ81" s="241" t="s">
        <v>1839</v>
      </c>
      <c r="AR81" s="241" t="s">
        <v>2605</v>
      </c>
      <c r="AS81" s="242">
        <v>44130</v>
      </c>
      <c r="AT81" s="250" t="s">
        <v>6646</v>
      </c>
      <c r="AU81" s="246">
        <v>0</v>
      </c>
      <c r="AV81" s="246" t="s">
        <v>1221</v>
      </c>
      <c r="AW81" s="246" t="s">
        <v>661</v>
      </c>
      <c r="AX81" s="246">
        <v>1</v>
      </c>
      <c r="AY81" s="246">
        <v>0</v>
      </c>
      <c r="AZ81" s="246" t="s">
        <v>446</v>
      </c>
      <c r="BA81" s="247">
        <v>43644</v>
      </c>
      <c r="BB81" s="249" t="s">
        <v>6647</v>
      </c>
      <c r="BC81" s="241" t="s">
        <v>446</v>
      </c>
      <c r="BD81" s="241">
        <v>0</v>
      </c>
      <c r="BE81" s="241" t="s">
        <v>660</v>
      </c>
      <c r="BF81" s="241">
        <v>2</v>
      </c>
      <c r="BG81" s="241">
        <v>0</v>
      </c>
      <c r="BH81" s="241">
        <v>0</v>
      </c>
      <c r="BI81" s="242">
        <v>43510</v>
      </c>
      <c r="BJ81" s="250" t="s">
        <v>6648</v>
      </c>
      <c r="BK81" s="250" t="s">
        <v>446</v>
      </c>
      <c r="BL81" s="250" t="s">
        <v>446</v>
      </c>
      <c r="BM81" s="250" t="s">
        <v>446</v>
      </c>
      <c r="BN81" s="250" t="s">
        <v>446</v>
      </c>
      <c r="BO81" s="250">
        <v>0</v>
      </c>
      <c r="BP81" s="246" t="s">
        <v>446</v>
      </c>
      <c r="BQ81" s="251">
        <v>43644</v>
      </c>
      <c r="BR81" s="249" t="s">
        <v>6649</v>
      </c>
      <c r="BS81" s="252">
        <v>0</v>
      </c>
      <c r="BT81" s="252" t="s">
        <v>446</v>
      </c>
      <c r="BU81" s="252" t="s">
        <v>661</v>
      </c>
      <c r="BV81" s="252">
        <v>1</v>
      </c>
      <c r="BW81" s="252">
        <v>0</v>
      </c>
      <c r="BX81" s="252" t="s">
        <v>446</v>
      </c>
      <c r="BY81" s="242">
        <v>43644</v>
      </c>
      <c r="BZ81" s="250" t="s">
        <v>6650</v>
      </c>
      <c r="CA81" s="250">
        <v>0</v>
      </c>
      <c r="CB81" s="250" t="s">
        <v>446</v>
      </c>
      <c r="CC81" s="250" t="s">
        <v>661</v>
      </c>
      <c r="CD81" s="250">
        <v>1</v>
      </c>
      <c r="CE81" s="250">
        <v>0</v>
      </c>
      <c r="CF81" s="250" t="s">
        <v>446</v>
      </c>
      <c r="CG81" s="251">
        <v>43644</v>
      </c>
      <c r="CH81" s="249" t="s">
        <v>6651</v>
      </c>
      <c r="CI81" s="250" t="e">
        <v>#N/A</v>
      </c>
      <c r="CJ81" s="250" t="e">
        <v>#N/A</v>
      </c>
      <c r="CK81" s="250" t="e">
        <v>#N/A</v>
      </c>
      <c r="CL81" s="250" t="e">
        <v>#N/A</v>
      </c>
      <c r="CM81" s="250" t="e">
        <v>#N/A</v>
      </c>
      <c r="CN81" s="250" t="e">
        <v>#N/A</v>
      </c>
      <c r="CO81" s="253" t="e">
        <v>#N/A</v>
      </c>
      <c r="CP81" s="250" t="s">
        <v>6652</v>
      </c>
      <c r="CQ81" s="252" t="s">
        <v>446</v>
      </c>
      <c r="CR81" s="252">
        <v>0</v>
      </c>
      <c r="CS81" s="252" t="s">
        <v>660</v>
      </c>
      <c r="CT81" s="252">
        <v>2</v>
      </c>
      <c r="CU81" s="252">
        <v>0</v>
      </c>
      <c r="CV81" s="252">
        <v>0</v>
      </c>
      <c r="CW81" s="242">
        <v>43510</v>
      </c>
      <c r="CX81" s="250" t="s">
        <v>6653</v>
      </c>
      <c r="CY81" s="246">
        <v>61000</v>
      </c>
      <c r="CZ81" s="246" t="s">
        <v>3439</v>
      </c>
      <c r="DA81" s="246" t="s">
        <v>660</v>
      </c>
      <c r="DB81" s="246">
        <v>2</v>
      </c>
      <c r="DC81" s="246" t="s">
        <v>1825</v>
      </c>
      <c r="DD81" s="246" t="s">
        <v>1823</v>
      </c>
      <c r="DE81" s="248">
        <v>44130</v>
      </c>
      <c r="DF81" s="249" t="s">
        <v>6654</v>
      </c>
      <c r="DG81" s="241">
        <v>11000</v>
      </c>
      <c r="DH81" s="252" t="s">
        <v>3439</v>
      </c>
      <c r="DI81" s="252" t="s">
        <v>660</v>
      </c>
      <c r="DJ81" s="252">
        <v>2</v>
      </c>
      <c r="DK81" s="252" t="s">
        <v>1825</v>
      </c>
      <c r="DL81" s="252" t="s">
        <v>1823</v>
      </c>
      <c r="DM81" s="242">
        <v>44130</v>
      </c>
      <c r="DN81" s="250" t="s">
        <v>6655</v>
      </c>
      <c r="DO81" s="246">
        <v>0</v>
      </c>
      <c r="DP81" s="250" t="s">
        <v>3439</v>
      </c>
      <c r="DQ81" s="250" t="s">
        <v>660</v>
      </c>
      <c r="DR81" s="250">
        <v>2</v>
      </c>
      <c r="DS81" s="250" t="s">
        <v>1825</v>
      </c>
      <c r="DT81" s="250" t="s">
        <v>1823</v>
      </c>
      <c r="DU81" s="251">
        <v>44130</v>
      </c>
      <c r="DV81" s="249" t="s">
        <v>6656</v>
      </c>
      <c r="DW81" s="241">
        <v>61000</v>
      </c>
      <c r="DX81" s="252" t="s">
        <v>3439</v>
      </c>
      <c r="DY81" s="252" t="s">
        <v>660</v>
      </c>
      <c r="DZ81" s="252">
        <v>2</v>
      </c>
      <c r="EA81" s="252" t="s">
        <v>1825</v>
      </c>
      <c r="EB81" s="252" t="s">
        <v>1823</v>
      </c>
      <c r="EC81" s="242">
        <v>44130</v>
      </c>
      <c r="ED81" s="250" t="s">
        <v>6657</v>
      </c>
      <c r="EE81" s="246">
        <v>0</v>
      </c>
      <c r="EF81" s="250" t="s">
        <v>3439</v>
      </c>
      <c r="EG81" s="250" t="s">
        <v>660</v>
      </c>
      <c r="EH81" s="250">
        <v>2</v>
      </c>
      <c r="EI81" s="250" t="s">
        <v>1825</v>
      </c>
      <c r="EJ81" s="250" t="s">
        <v>1823</v>
      </c>
      <c r="EK81" s="251">
        <v>44130</v>
      </c>
      <c r="EL81" s="249" t="s">
        <v>6658</v>
      </c>
      <c r="EM81" s="241">
        <v>0</v>
      </c>
      <c r="EN81" s="252" t="s">
        <v>3439</v>
      </c>
      <c r="EO81" s="252" t="s">
        <v>660</v>
      </c>
      <c r="EP81" s="252">
        <v>2</v>
      </c>
      <c r="EQ81" s="252" t="s">
        <v>1825</v>
      </c>
      <c r="ER81" s="252" t="s">
        <v>1823</v>
      </c>
      <c r="ES81" s="242">
        <v>44130</v>
      </c>
      <c r="ET81" s="250" t="s">
        <v>6659</v>
      </c>
      <c r="EU81" s="250" t="s">
        <v>446</v>
      </c>
      <c r="EV81" s="250" t="s">
        <v>446</v>
      </c>
      <c r="EW81" s="250" t="s">
        <v>446</v>
      </c>
      <c r="EX81" s="250" t="s">
        <v>446</v>
      </c>
      <c r="EY81" s="250">
        <v>0</v>
      </c>
      <c r="EZ81" s="250" t="s">
        <v>446</v>
      </c>
      <c r="FA81" s="251">
        <v>43644</v>
      </c>
      <c r="FB81" s="249" t="s">
        <v>6660</v>
      </c>
      <c r="FC81" s="252">
        <v>2</v>
      </c>
      <c r="FD81" s="252">
        <v>0</v>
      </c>
      <c r="FE81" s="252" t="s">
        <v>660</v>
      </c>
      <c r="FF81" s="252">
        <v>2</v>
      </c>
      <c r="FG81" s="252" t="s">
        <v>980</v>
      </c>
      <c r="FH81" s="252">
        <v>0</v>
      </c>
      <c r="FI81" s="242">
        <v>43510</v>
      </c>
      <c r="FJ81" s="249" t="s">
        <v>6661</v>
      </c>
      <c r="FK81" s="250" t="s">
        <v>446</v>
      </c>
      <c r="FL81" s="250">
        <v>0</v>
      </c>
      <c r="FM81" s="250" t="s">
        <v>660</v>
      </c>
      <c r="FN81" s="250">
        <v>2</v>
      </c>
      <c r="FO81" s="250">
        <v>0</v>
      </c>
      <c r="FP81" s="246">
        <v>0</v>
      </c>
      <c r="FQ81" s="247">
        <v>43510</v>
      </c>
      <c r="FR81" s="249" t="s">
        <v>6662</v>
      </c>
      <c r="FS81" s="252" t="s">
        <v>446</v>
      </c>
      <c r="FT81" s="252">
        <v>0</v>
      </c>
      <c r="FU81" s="252" t="s">
        <v>660</v>
      </c>
      <c r="FV81" s="252">
        <v>2</v>
      </c>
      <c r="FW81" s="252">
        <v>0</v>
      </c>
      <c r="FX81" s="252">
        <v>0</v>
      </c>
      <c r="FY81" s="242">
        <v>43510</v>
      </c>
      <c r="FZ81" s="250" t="s">
        <v>6663</v>
      </c>
      <c r="GA81" s="250">
        <v>0</v>
      </c>
      <c r="GB81" s="250" t="s">
        <v>3625</v>
      </c>
      <c r="GC81" s="250" t="s">
        <v>660</v>
      </c>
      <c r="GD81" s="250">
        <v>2</v>
      </c>
      <c r="GE81" s="250" t="s">
        <v>3085</v>
      </c>
      <c r="GF81" s="250" t="s">
        <v>2075</v>
      </c>
      <c r="GG81" s="251">
        <v>44162</v>
      </c>
      <c r="GH81" s="249" t="s">
        <v>6664</v>
      </c>
      <c r="GI81" s="252">
        <v>0</v>
      </c>
      <c r="GJ81" s="252" t="s">
        <v>3625</v>
      </c>
      <c r="GK81" s="252" t="s">
        <v>660</v>
      </c>
      <c r="GL81" s="252">
        <v>2</v>
      </c>
      <c r="GM81" s="252" t="s">
        <v>3085</v>
      </c>
      <c r="GN81" s="252" t="s">
        <v>2075</v>
      </c>
      <c r="GO81" s="242">
        <v>44162</v>
      </c>
      <c r="GP81" s="250" t="s">
        <v>6665</v>
      </c>
      <c r="GQ81" s="250">
        <v>0</v>
      </c>
      <c r="GR81" s="250" t="s">
        <v>3625</v>
      </c>
      <c r="GS81" s="250" t="s">
        <v>660</v>
      </c>
      <c r="GT81" s="250">
        <v>2</v>
      </c>
      <c r="GU81" s="250" t="s">
        <v>3085</v>
      </c>
      <c r="GV81" s="250" t="s">
        <v>2075</v>
      </c>
      <c r="GW81" s="251">
        <v>44162</v>
      </c>
      <c r="GX81" s="249" t="s">
        <v>6666</v>
      </c>
      <c r="GY81" s="252">
        <v>0</v>
      </c>
      <c r="GZ81" s="252" t="s">
        <v>3625</v>
      </c>
      <c r="HA81" s="252" t="s">
        <v>660</v>
      </c>
      <c r="HB81" s="252">
        <v>2</v>
      </c>
      <c r="HC81" s="252" t="s">
        <v>3085</v>
      </c>
      <c r="HD81" s="252" t="s">
        <v>2075</v>
      </c>
      <c r="HE81" s="242">
        <v>44162</v>
      </c>
      <c r="HF81" s="250" t="s">
        <v>6667</v>
      </c>
      <c r="HG81" s="250">
        <v>0</v>
      </c>
      <c r="HH81" s="250" t="s">
        <v>3625</v>
      </c>
      <c r="HI81" s="250" t="s">
        <v>660</v>
      </c>
      <c r="HJ81" s="250">
        <v>2</v>
      </c>
      <c r="HK81" s="250" t="s">
        <v>3085</v>
      </c>
      <c r="HL81" s="250" t="s">
        <v>2075</v>
      </c>
      <c r="HM81" s="251">
        <v>44162</v>
      </c>
      <c r="HN81" s="249" t="s">
        <v>6668</v>
      </c>
      <c r="HO81" s="252">
        <v>0</v>
      </c>
      <c r="HP81" s="252" t="s">
        <v>3625</v>
      </c>
      <c r="HQ81" s="252" t="s">
        <v>660</v>
      </c>
      <c r="HR81" s="252">
        <v>2</v>
      </c>
      <c r="HS81" s="252" t="s">
        <v>3085</v>
      </c>
      <c r="HT81" s="252" t="s">
        <v>2075</v>
      </c>
      <c r="HU81" s="242">
        <v>44162</v>
      </c>
      <c r="HV81" s="250" t="s">
        <v>6669</v>
      </c>
      <c r="HW81" s="250">
        <v>0</v>
      </c>
      <c r="HX81" s="250" t="s">
        <v>3625</v>
      </c>
      <c r="HY81" s="250" t="s">
        <v>660</v>
      </c>
      <c r="HZ81" s="250">
        <v>2</v>
      </c>
      <c r="IA81" s="250" t="s">
        <v>3085</v>
      </c>
      <c r="IB81" s="250" t="s">
        <v>2075</v>
      </c>
      <c r="IC81" s="251">
        <v>44162</v>
      </c>
      <c r="ID81" s="249" t="s">
        <v>6670</v>
      </c>
      <c r="IE81" s="252">
        <v>1</v>
      </c>
      <c r="IF81" s="252" t="s">
        <v>3625</v>
      </c>
      <c r="IG81" s="252" t="s">
        <v>660</v>
      </c>
      <c r="IH81" s="252">
        <v>2</v>
      </c>
      <c r="II81" s="252" t="s">
        <v>3085</v>
      </c>
      <c r="IJ81" s="252" t="s">
        <v>2075</v>
      </c>
      <c r="IK81" s="242">
        <v>44162</v>
      </c>
      <c r="IL81" s="250" t="s">
        <v>6671</v>
      </c>
      <c r="IM81" s="250">
        <v>3</v>
      </c>
      <c r="IN81" s="250" t="s">
        <v>3625</v>
      </c>
      <c r="IO81" s="250" t="s">
        <v>660</v>
      </c>
      <c r="IP81" s="250">
        <v>2</v>
      </c>
      <c r="IQ81" s="250" t="s">
        <v>3085</v>
      </c>
      <c r="IR81" s="250" t="s">
        <v>2075</v>
      </c>
      <c r="IS81" s="251">
        <v>44162</v>
      </c>
    </row>
    <row r="82" spans="1:253" s="11" customFormat="1" ht="13.2" x14ac:dyDescent="0.25">
      <c r="A82" s="11" t="str">
        <f>Lists!B:B</f>
        <v>Food Security in Mauritania</v>
      </c>
      <c r="B82" s="11" t="str">
        <f>Lists!F:F</f>
        <v>Drought</v>
      </c>
      <c r="C82" s="11" t="str">
        <f>Lists!C:C</f>
        <v>MRT003</v>
      </c>
      <c r="D82" s="11" t="str">
        <f>Lists!A:A</f>
        <v>Mauritania</v>
      </c>
      <c r="E82" s="11" t="str">
        <f>Lists!D:D</f>
        <v>MRT</v>
      </c>
      <c r="F82" s="11" t="s">
        <v>6672</v>
      </c>
      <c r="G82" s="240">
        <v>4145000</v>
      </c>
      <c r="H82" s="241" t="s">
        <v>4101</v>
      </c>
      <c r="I82" s="241" t="s">
        <v>660</v>
      </c>
      <c r="J82" s="241">
        <v>2</v>
      </c>
      <c r="K82" s="241" t="s">
        <v>2327</v>
      </c>
      <c r="L82" s="241" t="s">
        <v>2677</v>
      </c>
      <c r="M82" s="242">
        <v>44182</v>
      </c>
      <c r="N82" s="249" t="s">
        <v>6673</v>
      </c>
      <c r="O82" s="244">
        <v>1030700</v>
      </c>
      <c r="P82" s="244" t="s">
        <v>1599</v>
      </c>
      <c r="Q82" s="244" t="s">
        <v>660</v>
      </c>
      <c r="R82" s="244">
        <v>2</v>
      </c>
      <c r="S82" s="244" t="s">
        <v>2684</v>
      </c>
      <c r="T82" s="244" t="s">
        <v>3161</v>
      </c>
      <c r="U82" s="245">
        <v>44102</v>
      </c>
      <c r="V82" s="249" t="s">
        <v>6674</v>
      </c>
      <c r="W82" s="241">
        <v>4145000</v>
      </c>
      <c r="X82" s="241" t="s">
        <v>4101</v>
      </c>
      <c r="Y82" s="241" t="s">
        <v>660</v>
      </c>
      <c r="Z82" s="241">
        <v>2</v>
      </c>
      <c r="AA82" s="241" t="s">
        <v>2327</v>
      </c>
      <c r="AB82" s="241" t="s">
        <v>2677</v>
      </c>
      <c r="AC82" s="242">
        <v>44182</v>
      </c>
      <c r="AD82" s="249" t="s">
        <v>6675</v>
      </c>
      <c r="AE82" s="246">
        <v>1513000</v>
      </c>
      <c r="AF82" s="246" t="s">
        <v>4101</v>
      </c>
      <c r="AG82" s="246" t="s">
        <v>660</v>
      </c>
      <c r="AH82" s="246">
        <v>2</v>
      </c>
      <c r="AI82" s="246" t="s">
        <v>3452</v>
      </c>
      <c r="AJ82" s="246" t="s">
        <v>1822</v>
      </c>
      <c r="AK82" s="247">
        <v>44182</v>
      </c>
      <c r="AL82" s="249" t="s">
        <v>6676</v>
      </c>
      <c r="AM82" s="241" t="s">
        <v>446</v>
      </c>
      <c r="AN82" s="241" t="s">
        <v>1392</v>
      </c>
      <c r="AO82" s="241" t="s">
        <v>446</v>
      </c>
      <c r="AP82" s="241" t="s">
        <v>446</v>
      </c>
      <c r="AQ82" s="241" t="s">
        <v>1824</v>
      </c>
      <c r="AR82" s="241" t="s">
        <v>1431</v>
      </c>
      <c r="AS82" s="242">
        <v>44069</v>
      </c>
      <c r="AT82" s="250" t="s">
        <v>6677</v>
      </c>
      <c r="AU82" s="246" t="s">
        <v>446</v>
      </c>
      <c r="AV82" s="246" t="s">
        <v>446</v>
      </c>
      <c r="AW82" s="246" t="s">
        <v>446</v>
      </c>
      <c r="AX82" s="246" t="s">
        <v>446</v>
      </c>
      <c r="AY82" s="246" t="s">
        <v>446</v>
      </c>
      <c r="AZ82" s="246" t="s">
        <v>446</v>
      </c>
      <c r="BA82" s="247">
        <v>44069</v>
      </c>
      <c r="BB82" s="249" t="s">
        <v>6678</v>
      </c>
      <c r="BC82" s="241" t="s">
        <v>446</v>
      </c>
      <c r="BD82" s="241" t="s">
        <v>446</v>
      </c>
      <c r="BE82" s="241" t="s">
        <v>446</v>
      </c>
      <c r="BF82" s="241" t="s">
        <v>446</v>
      </c>
      <c r="BG82" s="241" t="s">
        <v>446</v>
      </c>
      <c r="BH82" s="241" t="s">
        <v>446</v>
      </c>
      <c r="BI82" s="242">
        <v>44069</v>
      </c>
      <c r="BJ82" s="250" t="s">
        <v>6679</v>
      </c>
      <c r="BK82" s="250" t="s">
        <v>446</v>
      </c>
      <c r="BL82" s="250" t="s">
        <v>446</v>
      </c>
      <c r="BM82" s="250" t="s">
        <v>446</v>
      </c>
      <c r="BN82" s="250" t="s">
        <v>446</v>
      </c>
      <c r="BO82" s="250" t="s">
        <v>446</v>
      </c>
      <c r="BP82" s="246" t="s">
        <v>446</v>
      </c>
      <c r="BQ82" s="251">
        <v>44069</v>
      </c>
      <c r="BR82" s="249" t="s">
        <v>6680</v>
      </c>
      <c r="BS82" s="252" t="s">
        <v>446</v>
      </c>
      <c r="BT82" s="252" t="s">
        <v>446</v>
      </c>
      <c r="BU82" s="252" t="s">
        <v>446</v>
      </c>
      <c r="BV82" s="252" t="s">
        <v>446</v>
      </c>
      <c r="BW82" s="252" t="s">
        <v>446</v>
      </c>
      <c r="BX82" s="252" t="s">
        <v>446</v>
      </c>
      <c r="BY82" s="242">
        <v>44069</v>
      </c>
      <c r="BZ82" s="250" t="s">
        <v>6681</v>
      </c>
      <c r="CA82" s="250" t="s">
        <v>446</v>
      </c>
      <c r="CB82" s="250" t="s">
        <v>446</v>
      </c>
      <c r="CC82" s="250" t="s">
        <v>446</v>
      </c>
      <c r="CD82" s="250" t="s">
        <v>446</v>
      </c>
      <c r="CE82" s="250" t="s">
        <v>446</v>
      </c>
      <c r="CF82" s="250" t="s">
        <v>446</v>
      </c>
      <c r="CG82" s="251">
        <v>44069</v>
      </c>
      <c r="CH82" s="249" t="s">
        <v>6682</v>
      </c>
      <c r="CI82" s="250" t="e">
        <v>#N/A</v>
      </c>
      <c r="CJ82" s="250" t="e">
        <v>#N/A</v>
      </c>
      <c r="CK82" s="250" t="e">
        <v>#N/A</v>
      </c>
      <c r="CL82" s="250" t="e">
        <v>#N/A</v>
      </c>
      <c r="CM82" s="250" t="e">
        <v>#N/A</v>
      </c>
      <c r="CN82" s="250" t="e">
        <v>#N/A</v>
      </c>
      <c r="CO82" s="253" t="e">
        <v>#N/A</v>
      </c>
      <c r="CP82" s="250" t="s">
        <v>6683</v>
      </c>
      <c r="CQ82" s="252" t="s">
        <v>446</v>
      </c>
      <c r="CR82" s="252" t="s">
        <v>446</v>
      </c>
      <c r="CS82" s="252" t="s">
        <v>446</v>
      </c>
      <c r="CT82" s="252" t="s">
        <v>446</v>
      </c>
      <c r="CU82" s="252" t="s">
        <v>446</v>
      </c>
      <c r="CV82" s="252" t="s">
        <v>446</v>
      </c>
      <c r="CW82" s="242">
        <v>44069</v>
      </c>
      <c r="CX82" s="250" t="s">
        <v>6684</v>
      </c>
      <c r="CY82" s="246">
        <v>477000</v>
      </c>
      <c r="CZ82" s="246" t="s">
        <v>4104</v>
      </c>
      <c r="DA82" s="246" t="s">
        <v>660</v>
      </c>
      <c r="DB82" s="246">
        <v>2</v>
      </c>
      <c r="DC82" s="246" t="s">
        <v>2685</v>
      </c>
      <c r="DD82" s="246" t="s">
        <v>1822</v>
      </c>
      <c r="DE82" s="248">
        <v>44182</v>
      </c>
      <c r="DF82" s="249" t="s">
        <v>6685</v>
      </c>
      <c r="DG82" s="241">
        <v>2632000</v>
      </c>
      <c r="DH82" s="252" t="s">
        <v>4102</v>
      </c>
      <c r="DI82" s="252" t="s">
        <v>660</v>
      </c>
      <c r="DJ82" s="252">
        <v>2</v>
      </c>
      <c r="DK82" s="252" t="s">
        <v>2685</v>
      </c>
      <c r="DL82" s="252" t="s">
        <v>1822</v>
      </c>
      <c r="DM82" s="242">
        <v>44182</v>
      </c>
      <c r="DN82" s="250" t="s">
        <v>6686</v>
      </c>
      <c r="DO82" s="246">
        <v>1036000</v>
      </c>
      <c r="DP82" s="250" t="s">
        <v>4103</v>
      </c>
      <c r="DQ82" s="250" t="s">
        <v>660</v>
      </c>
      <c r="DR82" s="250">
        <v>2</v>
      </c>
      <c r="DS82" s="250" t="s">
        <v>2685</v>
      </c>
      <c r="DT82" s="250" t="s">
        <v>1822</v>
      </c>
      <c r="DU82" s="251">
        <v>44182</v>
      </c>
      <c r="DV82" s="249" t="s">
        <v>6687</v>
      </c>
      <c r="DW82" s="241">
        <v>457000</v>
      </c>
      <c r="DX82" s="252" t="s">
        <v>4104</v>
      </c>
      <c r="DY82" s="252" t="s">
        <v>660</v>
      </c>
      <c r="DZ82" s="252">
        <v>2</v>
      </c>
      <c r="EA82" s="252" t="s">
        <v>2685</v>
      </c>
      <c r="EB82" s="252" t="s">
        <v>1822</v>
      </c>
      <c r="EC82" s="242">
        <v>44182</v>
      </c>
      <c r="ED82" s="250" t="s">
        <v>6688</v>
      </c>
      <c r="EE82" s="246">
        <v>20000</v>
      </c>
      <c r="EF82" s="250" t="s">
        <v>4105</v>
      </c>
      <c r="EG82" s="250" t="s">
        <v>660</v>
      </c>
      <c r="EH82" s="250">
        <v>2</v>
      </c>
      <c r="EI82" s="250" t="s">
        <v>2685</v>
      </c>
      <c r="EJ82" s="250" t="s">
        <v>1822</v>
      </c>
      <c r="EK82" s="251">
        <v>44182</v>
      </c>
      <c r="EL82" s="249" t="s">
        <v>6689</v>
      </c>
      <c r="EM82" s="241">
        <v>0</v>
      </c>
      <c r="EN82" s="252" t="s">
        <v>4106</v>
      </c>
      <c r="EO82" s="252" t="s">
        <v>660</v>
      </c>
      <c r="EP82" s="252">
        <v>2</v>
      </c>
      <c r="EQ82" s="252" t="s">
        <v>2685</v>
      </c>
      <c r="ER82" s="252" t="s">
        <v>1822</v>
      </c>
      <c r="ES82" s="242">
        <v>44182</v>
      </c>
      <c r="ET82" s="250" t="s">
        <v>6690</v>
      </c>
      <c r="EU82" s="250" t="s">
        <v>446</v>
      </c>
      <c r="EV82" s="250" t="s">
        <v>446</v>
      </c>
      <c r="EW82" s="250" t="s">
        <v>446</v>
      </c>
      <c r="EX82" s="250" t="s">
        <v>446</v>
      </c>
      <c r="EY82" s="250" t="s">
        <v>446</v>
      </c>
      <c r="EZ82" s="250" t="s">
        <v>446</v>
      </c>
      <c r="FA82" s="251">
        <v>44069</v>
      </c>
      <c r="FB82" s="249" t="s">
        <v>6691</v>
      </c>
      <c r="FC82" s="252">
        <v>3</v>
      </c>
      <c r="FD82" s="252" t="s">
        <v>446</v>
      </c>
      <c r="FE82" s="252" t="s">
        <v>446</v>
      </c>
      <c r="FF82" s="252" t="s">
        <v>446</v>
      </c>
      <c r="FG82" s="252" t="s">
        <v>1553</v>
      </c>
      <c r="FH82" s="252" t="s">
        <v>446</v>
      </c>
      <c r="FI82" s="242">
        <v>44069</v>
      </c>
      <c r="FJ82" s="249" t="s">
        <v>6692</v>
      </c>
      <c r="FK82" s="250" t="s">
        <v>446</v>
      </c>
      <c r="FL82" s="250" t="s">
        <v>446</v>
      </c>
      <c r="FM82" s="250" t="s">
        <v>446</v>
      </c>
      <c r="FN82" s="250" t="s">
        <v>446</v>
      </c>
      <c r="FO82" s="250" t="s">
        <v>446</v>
      </c>
      <c r="FP82" s="246" t="s">
        <v>446</v>
      </c>
      <c r="FQ82" s="247">
        <v>44069</v>
      </c>
      <c r="FR82" s="249" t="s">
        <v>6693</v>
      </c>
      <c r="FS82" s="252" t="s">
        <v>446</v>
      </c>
      <c r="FT82" s="252" t="s">
        <v>446</v>
      </c>
      <c r="FU82" s="252" t="s">
        <v>446</v>
      </c>
      <c r="FV82" s="252" t="s">
        <v>446</v>
      </c>
      <c r="FW82" s="252" t="s">
        <v>446</v>
      </c>
      <c r="FX82" s="252" t="s">
        <v>446</v>
      </c>
      <c r="FY82" s="242">
        <v>44069</v>
      </c>
      <c r="FZ82" s="250" t="s">
        <v>6694</v>
      </c>
      <c r="GA82" s="250">
        <v>0</v>
      </c>
      <c r="GB82" s="250" t="s">
        <v>3625</v>
      </c>
      <c r="GC82" s="250" t="s">
        <v>660</v>
      </c>
      <c r="GD82" s="250">
        <v>2</v>
      </c>
      <c r="GE82" s="250" t="s">
        <v>3085</v>
      </c>
      <c r="GF82" s="250" t="s">
        <v>2075</v>
      </c>
      <c r="GG82" s="251">
        <v>44162</v>
      </c>
      <c r="GH82" s="249" t="s">
        <v>6695</v>
      </c>
      <c r="GI82" s="252">
        <v>0</v>
      </c>
      <c r="GJ82" s="252" t="s">
        <v>3625</v>
      </c>
      <c r="GK82" s="252" t="s">
        <v>660</v>
      </c>
      <c r="GL82" s="252">
        <v>2</v>
      </c>
      <c r="GM82" s="252" t="s">
        <v>3085</v>
      </c>
      <c r="GN82" s="252" t="s">
        <v>2075</v>
      </c>
      <c r="GO82" s="242">
        <v>44162</v>
      </c>
      <c r="GP82" s="250" t="s">
        <v>6696</v>
      </c>
      <c r="GQ82" s="250">
        <v>0</v>
      </c>
      <c r="GR82" s="250" t="s">
        <v>3625</v>
      </c>
      <c r="GS82" s="250" t="s">
        <v>660</v>
      </c>
      <c r="GT82" s="250">
        <v>2</v>
      </c>
      <c r="GU82" s="250" t="s">
        <v>3085</v>
      </c>
      <c r="GV82" s="250" t="s">
        <v>2075</v>
      </c>
      <c r="GW82" s="251">
        <v>44162</v>
      </c>
      <c r="GX82" s="249" t="s">
        <v>6697</v>
      </c>
      <c r="GY82" s="252">
        <v>0</v>
      </c>
      <c r="GZ82" s="252" t="s">
        <v>3625</v>
      </c>
      <c r="HA82" s="252" t="s">
        <v>660</v>
      </c>
      <c r="HB82" s="252">
        <v>2</v>
      </c>
      <c r="HC82" s="252" t="s">
        <v>3085</v>
      </c>
      <c r="HD82" s="252" t="s">
        <v>2075</v>
      </c>
      <c r="HE82" s="242">
        <v>44162</v>
      </c>
      <c r="HF82" s="250" t="s">
        <v>6698</v>
      </c>
      <c r="HG82" s="250">
        <v>0</v>
      </c>
      <c r="HH82" s="250" t="s">
        <v>3625</v>
      </c>
      <c r="HI82" s="250" t="s">
        <v>660</v>
      </c>
      <c r="HJ82" s="250">
        <v>2</v>
      </c>
      <c r="HK82" s="250" t="s">
        <v>3085</v>
      </c>
      <c r="HL82" s="250" t="s">
        <v>2075</v>
      </c>
      <c r="HM82" s="251">
        <v>44162</v>
      </c>
      <c r="HN82" s="249" t="s">
        <v>6699</v>
      </c>
      <c r="HO82" s="252">
        <v>0</v>
      </c>
      <c r="HP82" s="252" t="s">
        <v>3625</v>
      </c>
      <c r="HQ82" s="252" t="s">
        <v>660</v>
      </c>
      <c r="HR82" s="252">
        <v>2</v>
      </c>
      <c r="HS82" s="252" t="s">
        <v>3085</v>
      </c>
      <c r="HT82" s="252" t="s">
        <v>2075</v>
      </c>
      <c r="HU82" s="242">
        <v>44162</v>
      </c>
      <c r="HV82" s="250" t="s">
        <v>6700</v>
      </c>
      <c r="HW82" s="250">
        <v>0</v>
      </c>
      <c r="HX82" s="250" t="s">
        <v>3625</v>
      </c>
      <c r="HY82" s="250" t="s">
        <v>660</v>
      </c>
      <c r="HZ82" s="250">
        <v>2</v>
      </c>
      <c r="IA82" s="250" t="s">
        <v>3085</v>
      </c>
      <c r="IB82" s="250" t="s">
        <v>2075</v>
      </c>
      <c r="IC82" s="251">
        <v>44162</v>
      </c>
      <c r="ID82" s="249" t="s">
        <v>6701</v>
      </c>
      <c r="IE82" s="252">
        <v>1</v>
      </c>
      <c r="IF82" s="252" t="s">
        <v>3625</v>
      </c>
      <c r="IG82" s="252" t="s">
        <v>660</v>
      </c>
      <c r="IH82" s="252">
        <v>2</v>
      </c>
      <c r="II82" s="252" t="s">
        <v>3085</v>
      </c>
      <c r="IJ82" s="252" t="s">
        <v>2075</v>
      </c>
      <c r="IK82" s="242">
        <v>44162</v>
      </c>
      <c r="IL82" s="250" t="s">
        <v>6702</v>
      </c>
      <c r="IM82" s="250">
        <v>3</v>
      </c>
      <c r="IN82" s="250" t="s">
        <v>3625</v>
      </c>
      <c r="IO82" s="250" t="s">
        <v>660</v>
      </c>
      <c r="IP82" s="250">
        <v>2</v>
      </c>
      <c r="IQ82" s="250" t="s">
        <v>3085</v>
      </c>
      <c r="IR82" s="250" t="s">
        <v>2075</v>
      </c>
      <c r="IS82" s="251">
        <v>44162</v>
      </c>
    </row>
    <row r="83" spans="1:253" s="11" customFormat="1" ht="13.2" x14ac:dyDescent="0.25">
      <c r="A83" s="11" t="str">
        <f>Lists!B:B</f>
        <v>Multiple crisis in Mexico</v>
      </c>
      <c r="B83" s="11" t="str">
        <f>Lists!F:F</f>
        <v>Multiple crises country</v>
      </c>
      <c r="C83" s="11" t="str">
        <f>Lists!C:C</f>
        <v>MEX001</v>
      </c>
      <c r="D83" s="11" t="str">
        <f>Lists!A:A</f>
        <v>Mexico</v>
      </c>
      <c r="E83" s="11" t="str">
        <f>Lists!D:D</f>
        <v>MEX</v>
      </c>
      <c r="F83" s="11" t="s">
        <v>6703</v>
      </c>
      <c r="G83" s="240">
        <v>114329000</v>
      </c>
      <c r="H83" s="241" t="s">
        <v>1685</v>
      </c>
      <c r="I83" s="241" t="s">
        <v>660</v>
      </c>
      <c r="J83" s="241">
        <v>2</v>
      </c>
      <c r="K83" s="241" t="s">
        <v>1786</v>
      </c>
      <c r="L83" s="241" t="s">
        <v>1688</v>
      </c>
      <c r="M83" s="242">
        <v>43798</v>
      </c>
      <c r="N83" s="249" t="s">
        <v>6704</v>
      </c>
      <c r="O83" s="244">
        <v>1635481</v>
      </c>
      <c r="P83" s="244" t="s">
        <v>1787</v>
      </c>
      <c r="Q83" s="244" t="s">
        <v>660</v>
      </c>
      <c r="R83" s="244">
        <v>2</v>
      </c>
      <c r="S83" s="244" t="s">
        <v>1788</v>
      </c>
      <c r="T83" s="244" t="s">
        <v>1689</v>
      </c>
      <c r="U83" s="245">
        <v>43798</v>
      </c>
      <c r="V83" s="249" t="s">
        <v>6705</v>
      </c>
      <c r="W83" s="241">
        <v>92033000</v>
      </c>
      <c r="X83" s="241" t="s">
        <v>1828</v>
      </c>
      <c r="Y83" s="241" t="s">
        <v>660</v>
      </c>
      <c r="Z83" s="241">
        <v>2</v>
      </c>
      <c r="AA83" s="241" t="s">
        <v>1829</v>
      </c>
      <c r="AB83" s="241" t="s">
        <v>1690</v>
      </c>
      <c r="AC83" s="242">
        <v>43811</v>
      </c>
      <c r="AD83" s="249" t="s">
        <v>6706</v>
      </c>
      <c r="AE83" s="246" t="s">
        <v>446</v>
      </c>
      <c r="AF83" s="246" t="s">
        <v>446</v>
      </c>
      <c r="AG83" s="246" t="s">
        <v>446</v>
      </c>
      <c r="AH83" s="246" t="s">
        <v>446</v>
      </c>
      <c r="AI83" s="246" t="s">
        <v>1789</v>
      </c>
      <c r="AJ83" s="246" t="s">
        <v>446</v>
      </c>
      <c r="AK83" s="247">
        <v>43798</v>
      </c>
      <c r="AL83" s="249" t="s">
        <v>6707</v>
      </c>
      <c r="AM83" s="241">
        <v>584000</v>
      </c>
      <c r="AN83" s="241" t="s">
        <v>2491</v>
      </c>
      <c r="AO83" s="241" t="s">
        <v>659</v>
      </c>
      <c r="AP83" s="241">
        <v>3</v>
      </c>
      <c r="AQ83" s="241" t="s">
        <v>1830</v>
      </c>
      <c r="AR83" s="241" t="s">
        <v>2494</v>
      </c>
      <c r="AS83" s="242">
        <v>44012</v>
      </c>
      <c r="AT83" s="250" t="s">
        <v>6708</v>
      </c>
      <c r="AU83" s="246" t="s">
        <v>446</v>
      </c>
      <c r="AV83" s="246" t="s">
        <v>446</v>
      </c>
      <c r="AW83" s="246" t="s">
        <v>446</v>
      </c>
      <c r="AX83" s="246" t="s">
        <v>446</v>
      </c>
      <c r="AY83" s="246" t="s">
        <v>1790</v>
      </c>
      <c r="AZ83" s="246" t="s">
        <v>446</v>
      </c>
      <c r="BA83" s="247">
        <v>43798</v>
      </c>
      <c r="BB83" s="249" t="s">
        <v>6709</v>
      </c>
      <c r="BC83" s="241">
        <v>45472</v>
      </c>
      <c r="BD83" s="241" t="s">
        <v>3099</v>
      </c>
      <c r="BE83" s="241" t="s">
        <v>661</v>
      </c>
      <c r="BF83" s="241">
        <v>1</v>
      </c>
      <c r="BG83" s="241" t="s">
        <v>3269</v>
      </c>
      <c r="BH83" s="241" t="s">
        <v>1644</v>
      </c>
      <c r="BI83" s="242">
        <v>44110</v>
      </c>
      <c r="BJ83" s="250" t="s">
        <v>6710</v>
      </c>
      <c r="BK83" s="250" t="s">
        <v>446</v>
      </c>
      <c r="BL83" s="250" t="s">
        <v>446</v>
      </c>
      <c r="BM83" s="250" t="s">
        <v>446</v>
      </c>
      <c r="BN83" s="250" t="s">
        <v>446</v>
      </c>
      <c r="BO83" s="250" t="s">
        <v>1791</v>
      </c>
      <c r="BP83" s="246" t="s">
        <v>446</v>
      </c>
      <c r="BQ83" s="251">
        <v>43798</v>
      </c>
      <c r="BR83" s="249" t="s">
        <v>6711</v>
      </c>
      <c r="BS83" s="252" t="s">
        <v>763</v>
      </c>
      <c r="BT83" s="252" t="s">
        <v>763</v>
      </c>
      <c r="BU83" s="252" t="s">
        <v>763</v>
      </c>
      <c r="BV83" s="252" t="s">
        <v>446</v>
      </c>
      <c r="BW83" s="252" t="s">
        <v>1790</v>
      </c>
      <c r="BX83" s="252" t="s">
        <v>763</v>
      </c>
      <c r="BY83" s="242">
        <v>43798</v>
      </c>
      <c r="BZ83" s="250" t="s">
        <v>6712</v>
      </c>
      <c r="CA83" s="250" t="s">
        <v>763</v>
      </c>
      <c r="CB83" s="250" t="s">
        <v>763</v>
      </c>
      <c r="CC83" s="250" t="s">
        <v>763</v>
      </c>
      <c r="CD83" s="250" t="s">
        <v>446</v>
      </c>
      <c r="CE83" s="250" t="s">
        <v>1790</v>
      </c>
      <c r="CF83" s="250" t="s">
        <v>763</v>
      </c>
      <c r="CG83" s="251">
        <v>43798</v>
      </c>
      <c r="CH83" s="249" t="s">
        <v>6713</v>
      </c>
      <c r="CI83" s="250" t="e">
        <v>#N/A</v>
      </c>
      <c r="CJ83" s="250" t="e">
        <v>#N/A</v>
      </c>
      <c r="CK83" s="250" t="e">
        <v>#N/A</v>
      </c>
      <c r="CL83" s="250" t="e">
        <v>#N/A</v>
      </c>
      <c r="CM83" s="250" t="e">
        <v>#N/A</v>
      </c>
      <c r="CN83" s="250" t="e">
        <v>#N/A</v>
      </c>
      <c r="CO83" s="253" t="e">
        <v>#N/A</v>
      </c>
      <c r="CP83" s="250" t="s">
        <v>6714</v>
      </c>
      <c r="CQ83" s="252" t="s">
        <v>446</v>
      </c>
      <c r="CR83" s="252" t="s">
        <v>446</v>
      </c>
      <c r="CS83" s="252" t="s">
        <v>446</v>
      </c>
      <c r="CT83" s="252" t="s">
        <v>446</v>
      </c>
      <c r="CU83" s="252" t="s">
        <v>1792</v>
      </c>
      <c r="CV83" s="252" t="s">
        <v>446</v>
      </c>
      <c r="CW83" s="242">
        <v>43798</v>
      </c>
      <c r="CX83" s="250" t="s">
        <v>6715</v>
      </c>
      <c r="CY83" s="246" t="s">
        <v>446</v>
      </c>
      <c r="CZ83" s="246" t="s">
        <v>446</v>
      </c>
      <c r="DA83" s="246" t="s">
        <v>446</v>
      </c>
      <c r="DB83" s="246" t="s">
        <v>446</v>
      </c>
      <c r="DC83" s="246" t="s">
        <v>1696</v>
      </c>
      <c r="DD83" s="246" t="s">
        <v>446</v>
      </c>
      <c r="DE83" s="248">
        <v>43811</v>
      </c>
      <c r="DF83" s="249" t="s">
        <v>6716</v>
      </c>
      <c r="DG83" s="241" t="s">
        <v>446</v>
      </c>
      <c r="DH83" s="252" t="s">
        <v>446</v>
      </c>
      <c r="DI83" s="252" t="s">
        <v>446</v>
      </c>
      <c r="DJ83" s="252" t="s">
        <v>446</v>
      </c>
      <c r="DK83" s="252" t="s">
        <v>1696</v>
      </c>
      <c r="DL83" s="252" t="s">
        <v>446</v>
      </c>
      <c r="DM83" s="242">
        <v>43811</v>
      </c>
      <c r="DN83" s="250" t="s">
        <v>6717</v>
      </c>
      <c r="DO83" s="246" t="s">
        <v>446</v>
      </c>
      <c r="DP83" s="250" t="s">
        <v>446</v>
      </c>
      <c r="DQ83" s="250" t="s">
        <v>446</v>
      </c>
      <c r="DR83" s="250" t="s">
        <v>446</v>
      </c>
      <c r="DS83" s="250" t="s">
        <v>1793</v>
      </c>
      <c r="DT83" s="250" t="s">
        <v>446</v>
      </c>
      <c r="DU83" s="251">
        <v>43798</v>
      </c>
      <c r="DV83" s="249" t="s">
        <v>6718</v>
      </c>
      <c r="DW83" s="241" t="s">
        <v>446</v>
      </c>
      <c r="DX83" s="252" t="s">
        <v>446</v>
      </c>
      <c r="DY83" s="252" t="s">
        <v>446</v>
      </c>
      <c r="DZ83" s="252" t="s">
        <v>446</v>
      </c>
      <c r="EA83" s="252" t="s">
        <v>1696</v>
      </c>
      <c r="EB83" s="252" t="s">
        <v>446</v>
      </c>
      <c r="EC83" s="242">
        <v>43811</v>
      </c>
      <c r="ED83" s="250" t="s">
        <v>6719</v>
      </c>
      <c r="EE83" s="246" t="s">
        <v>446</v>
      </c>
      <c r="EF83" s="250" t="s">
        <v>446</v>
      </c>
      <c r="EG83" s="250" t="s">
        <v>446</v>
      </c>
      <c r="EH83" s="250" t="s">
        <v>446</v>
      </c>
      <c r="EI83" s="250" t="s">
        <v>1793</v>
      </c>
      <c r="EJ83" s="250" t="s">
        <v>446</v>
      </c>
      <c r="EK83" s="251">
        <v>43798</v>
      </c>
      <c r="EL83" s="249" t="s">
        <v>6720</v>
      </c>
      <c r="EM83" s="241" t="s">
        <v>446</v>
      </c>
      <c r="EN83" s="252" t="s">
        <v>446</v>
      </c>
      <c r="EO83" s="252" t="s">
        <v>446</v>
      </c>
      <c r="EP83" s="252" t="s">
        <v>446</v>
      </c>
      <c r="EQ83" s="252" t="s">
        <v>1793</v>
      </c>
      <c r="ER83" s="252" t="s">
        <v>446</v>
      </c>
      <c r="ES83" s="242">
        <v>43798</v>
      </c>
      <c r="ET83" s="250" t="s">
        <v>6721</v>
      </c>
      <c r="EU83" s="250">
        <v>4181</v>
      </c>
      <c r="EV83" s="250" t="s">
        <v>3982</v>
      </c>
      <c r="EW83" s="250" t="s">
        <v>660</v>
      </c>
      <c r="EX83" s="250">
        <v>2</v>
      </c>
      <c r="EY83" s="250" t="s">
        <v>3984</v>
      </c>
      <c r="EZ83" s="250" t="s">
        <v>3983</v>
      </c>
      <c r="FA83" s="251">
        <v>44165</v>
      </c>
      <c r="FB83" s="249" t="s">
        <v>6722</v>
      </c>
      <c r="FC83" s="252">
        <v>5</v>
      </c>
      <c r="FD83" s="252" t="s">
        <v>1815</v>
      </c>
      <c r="FE83" s="252" t="s">
        <v>660</v>
      </c>
      <c r="FF83" s="252">
        <v>2</v>
      </c>
      <c r="FG83" s="252" t="s">
        <v>1697</v>
      </c>
      <c r="FH83" s="252" t="s">
        <v>1816</v>
      </c>
      <c r="FI83" s="242">
        <v>43798</v>
      </c>
      <c r="FJ83" s="249" t="s">
        <v>6723</v>
      </c>
      <c r="FK83" s="250" t="s">
        <v>446</v>
      </c>
      <c r="FL83" s="250" t="s">
        <v>446</v>
      </c>
      <c r="FM83" s="250" t="s">
        <v>446</v>
      </c>
      <c r="FN83" s="250" t="s">
        <v>446</v>
      </c>
      <c r="FO83" s="250" t="s">
        <v>1790</v>
      </c>
      <c r="FP83" s="246" t="s">
        <v>446</v>
      </c>
      <c r="FQ83" s="247">
        <v>43798</v>
      </c>
      <c r="FR83" s="249" t="s">
        <v>6724</v>
      </c>
      <c r="FS83" s="252" t="s">
        <v>446</v>
      </c>
      <c r="FT83" s="252" t="s">
        <v>446</v>
      </c>
      <c r="FU83" s="252" t="s">
        <v>446</v>
      </c>
      <c r="FV83" s="252" t="s">
        <v>446</v>
      </c>
      <c r="FW83" s="252" t="s">
        <v>1790</v>
      </c>
      <c r="FX83" s="252" t="s">
        <v>446</v>
      </c>
      <c r="FY83" s="242">
        <v>43798</v>
      </c>
      <c r="FZ83" s="250" t="s">
        <v>6725</v>
      </c>
      <c r="GA83" s="250" t="s">
        <v>763</v>
      </c>
      <c r="GB83" s="250" t="s">
        <v>763</v>
      </c>
      <c r="GC83" s="250" t="s">
        <v>763</v>
      </c>
      <c r="GD83" s="250" t="s">
        <v>446</v>
      </c>
      <c r="GE83" s="250" t="s">
        <v>1665</v>
      </c>
      <c r="GF83" s="250" t="s">
        <v>763</v>
      </c>
      <c r="GG83" s="251">
        <v>43798</v>
      </c>
      <c r="GH83" s="249" t="s">
        <v>6726</v>
      </c>
      <c r="GI83" s="252">
        <v>1</v>
      </c>
      <c r="GJ83" s="252" t="s">
        <v>1865</v>
      </c>
      <c r="GK83" s="252" t="s">
        <v>659</v>
      </c>
      <c r="GL83" s="252">
        <v>3</v>
      </c>
      <c r="GM83" s="252" t="s">
        <v>1665</v>
      </c>
      <c r="GN83" s="252" t="s">
        <v>1817</v>
      </c>
      <c r="GO83" s="242">
        <v>43798</v>
      </c>
      <c r="GP83" s="250" t="s">
        <v>6727</v>
      </c>
      <c r="GQ83" s="250">
        <v>1</v>
      </c>
      <c r="GR83" s="250" t="s">
        <v>1801</v>
      </c>
      <c r="GS83" s="250" t="s">
        <v>660</v>
      </c>
      <c r="GT83" s="250">
        <v>2</v>
      </c>
      <c r="GU83" s="250" t="s">
        <v>1665</v>
      </c>
      <c r="GV83" s="250" t="s">
        <v>1800</v>
      </c>
      <c r="GW83" s="251">
        <v>43798</v>
      </c>
      <c r="GX83" s="249" t="s">
        <v>6728</v>
      </c>
      <c r="GY83" s="252">
        <v>0</v>
      </c>
      <c r="GZ83" s="252" t="s">
        <v>1802</v>
      </c>
      <c r="HA83" s="252" t="s">
        <v>659</v>
      </c>
      <c r="HB83" s="252">
        <v>3</v>
      </c>
      <c r="HC83" s="252" t="s">
        <v>1665</v>
      </c>
      <c r="HD83" s="252" t="s">
        <v>1803</v>
      </c>
      <c r="HE83" s="242">
        <v>43798</v>
      </c>
      <c r="HF83" s="250" t="s">
        <v>6729</v>
      </c>
      <c r="HG83" s="250">
        <v>0</v>
      </c>
      <c r="HH83" s="250" t="s">
        <v>1806</v>
      </c>
      <c r="HI83" s="250" t="s">
        <v>660</v>
      </c>
      <c r="HJ83" s="250">
        <v>2</v>
      </c>
      <c r="HK83" s="250" t="s">
        <v>1665</v>
      </c>
      <c r="HL83" s="250" t="s">
        <v>1808</v>
      </c>
      <c r="HM83" s="251">
        <v>43798</v>
      </c>
      <c r="HN83" s="249" t="s">
        <v>6730</v>
      </c>
      <c r="HO83" s="252">
        <v>1</v>
      </c>
      <c r="HP83" s="252" t="s">
        <v>1865</v>
      </c>
      <c r="HQ83" s="252" t="s">
        <v>659</v>
      </c>
      <c r="HR83" s="252">
        <v>3</v>
      </c>
      <c r="HS83" s="252" t="s">
        <v>1665</v>
      </c>
      <c r="HT83" s="252" t="s">
        <v>1817</v>
      </c>
      <c r="HU83" s="242">
        <v>43798</v>
      </c>
      <c r="HV83" s="250" t="s">
        <v>6731</v>
      </c>
      <c r="HW83" s="250">
        <v>1</v>
      </c>
      <c r="HX83" s="250" t="s">
        <v>1812</v>
      </c>
      <c r="HY83" s="250" t="s">
        <v>660</v>
      </c>
      <c r="HZ83" s="250">
        <v>2</v>
      </c>
      <c r="IA83" s="250" t="s">
        <v>1665</v>
      </c>
      <c r="IB83" s="250" t="s">
        <v>1813</v>
      </c>
      <c r="IC83" s="251">
        <v>43798</v>
      </c>
      <c r="ID83" s="249" t="s">
        <v>6732</v>
      </c>
      <c r="IE83" s="252" t="s">
        <v>446</v>
      </c>
      <c r="IF83" s="252" t="s">
        <v>446</v>
      </c>
      <c r="IG83" s="252" t="s">
        <v>446</v>
      </c>
      <c r="IH83" s="252" t="s">
        <v>446</v>
      </c>
      <c r="II83" s="252" t="s">
        <v>1665</v>
      </c>
      <c r="IJ83" s="252" t="s">
        <v>446</v>
      </c>
      <c r="IK83" s="242">
        <v>43798</v>
      </c>
      <c r="IL83" s="250" t="s">
        <v>6733</v>
      </c>
      <c r="IM83" s="250" t="s">
        <v>763</v>
      </c>
      <c r="IN83" s="250" t="s">
        <v>446</v>
      </c>
      <c r="IO83" s="250" t="s">
        <v>763</v>
      </c>
      <c r="IP83" s="250" t="s">
        <v>446</v>
      </c>
      <c r="IQ83" s="250" t="s">
        <v>1665</v>
      </c>
      <c r="IR83" s="250" t="s">
        <v>446</v>
      </c>
      <c r="IS83" s="251">
        <v>43798</v>
      </c>
    </row>
    <row r="84" spans="1:253" s="11" customFormat="1" ht="13.2" x14ac:dyDescent="0.25">
      <c r="A84" s="11" t="str">
        <f>Lists!B:B</f>
        <v>Criminal Violence in Mexico</v>
      </c>
      <c r="B84" s="11" t="str">
        <f>Lists!F:F</f>
        <v>Other type of violence</v>
      </c>
      <c r="C84" s="11" t="str">
        <f>Lists!C:C</f>
        <v>MEX002</v>
      </c>
      <c r="D84" s="11" t="str">
        <f>Lists!A:A</f>
        <v>Mexico</v>
      </c>
      <c r="E84" s="11" t="str">
        <f>Lists!D:D</f>
        <v>MEX</v>
      </c>
      <c r="F84" s="11" t="s">
        <v>6734</v>
      </c>
      <c r="G84" s="240">
        <v>114329000</v>
      </c>
      <c r="H84" s="241" t="s">
        <v>1685</v>
      </c>
      <c r="I84" s="241" t="s">
        <v>660</v>
      </c>
      <c r="J84" s="241">
        <v>2</v>
      </c>
      <c r="K84" s="241" t="s">
        <v>1692</v>
      </c>
      <c r="L84" s="241" t="s">
        <v>1688</v>
      </c>
      <c r="M84" s="242">
        <v>43798</v>
      </c>
      <c r="N84" s="249" t="s">
        <v>6735</v>
      </c>
      <c r="O84" s="244">
        <v>1078234</v>
      </c>
      <c r="P84" s="244" t="s">
        <v>1686</v>
      </c>
      <c r="Q84" s="244" t="s">
        <v>660</v>
      </c>
      <c r="R84" s="244">
        <v>2</v>
      </c>
      <c r="S84" s="244" t="s">
        <v>1693</v>
      </c>
      <c r="T84" s="244" t="s">
        <v>1689</v>
      </c>
      <c r="U84" s="245">
        <v>43798</v>
      </c>
      <c r="V84" s="249" t="s">
        <v>6736</v>
      </c>
      <c r="W84" s="241">
        <v>70024000</v>
      </c>
      <c r="X84" s="241" t="s">
        <v>1831</v>
      </c>
      <c r="Y84" s="241" t="s">
        <v>659</v>
      </c>
      <c r="Z84" s="241">
        <v>3</v>
      </c>
      <c r="AA84" s="241" t="s">
        <v>1832</v>
      </c>
      <c r="AB84" s="241" t="s">
        <v>1690</v>
      </c>
      <c r="AC84" s="242">
        <v>43811</v>
      </c>
      <c r="AD84" s="249" t="s">
        <v>6737</v>
      </c>
      <c r="AE84" s="246" t="s">
        <v>446</v>
      </c>
      <c r="AF84" s="246" t="s">
        <v>446</v>
      </c>
      <c r="AG84" s="246" t="s">
        <v>659</v>
      </c>
      <c r="AH84" s="246">
        <v>3</v>
      </c>
      <c r="AI84" s="246" t="s">
        <v>1833</v>
      </c>
      <c r="AJ84" s="246" t="s">
        <v>446</v>
      </c>
      <c r="AK84" s="247">
        <v>43811</v>
      </c>
      <c r="AL84" s="249" t="s">
        <v>6738</v>
      </c>
      <c r="AM84" s="241">
        <v>351000</v>
      </c>
      <c r="AN84" s="241" t="s">
        <v>1687</v>
      </c>
      <c r="AO84" s="241" t="s">
        <v>660</v>
      </c>
      <c r="AP84" s="241">
        <v>2</v>
      </c>
      <c r="AQ84" s="241" t="s">
        <v>1694</v>
      </c>
      <c r="AR84" s="241" t="s">
        <v>1691</v>
      </c>
      <c r="AS84" s="242">
        <v>43798</v>
      </c>
      <c r="AT84" s="250" t="s">
        <v>6739</v>
      </c>
      <c r="AU84" s="246" t="s">
        <v>446</v>
      </c>
      <c r="AV84" s="246" t="s">
        <v>446</v>
      </c>
      <c r="AW84" s="246" t="s">
        <v>446</v>
      </c>
      <c r="AX84" s="246" t="s">
        <v>446</v>
      </c>
      <c r="AY84" s="246" t="s">
        <v>1695</v>
      </c>
      <c r="AZ84" s="246" t="s">
        <v>446</v>
      </c>
      <c r="BA84" s="247">
        <v>43798</v>
      </c>
      <c r="BB84" s="249" t="s">
        <v>6740</v>
      </c>
      <c r="BC84" s="241" t="s">
        <v>446</v>
      </c>
      <c r="BD84" s="241" t="s">
        <v>446</v>
      </c>
      <c r="BE84" s="241" t="s">
        <v>446</v>
      </c>
      <c r="BF84" s="241" t="s">
        <v>446</v>
      </c>
      <c r="BG84" s="241" t="s">
        <v>446</v>
      </c>
      <c r="BH84" s="241" t="s">
        <v>446</v>
      </c>
      <c r="BI84" s="242">
        <v>43798</v>
      </c>
      <c r="BJ84" s="250" t="s">
        <v>6741</v>
      </c>
      <c r="BK84" s="250">
        <v>4014</v>
      </c>
      <c r="BL84" s="250" t="s">
        <v>3969</v>
      </c>
      <c r="BM84" s="250" t="s">
        <v>660</v>
      </c>
      <c r="BN84" s="250">
        <v>2</v>
      </c>
      <c r="BO84" s="250" t="s">
        <v>3986</v>
      </c>
      <c r="BP84" s="246" t="s">
        <v>3985</v>
      </c>
      <c r="BQ84" s="251">
        <v>44165</v>
      </c>
      <c r="BR84" s="249" t="s">
        <v>6742</v>
      </c>
      <c r="BS84" s="252" t="s">
        <v>446</v>
      </c>
      <c r="BT84" s="252" t="s">
        <v>446</v>
      </c>
      <c r="BU84" s="252" t="s">
        <v>446</v>
      </c>
      <c r="BV84" s="252" t="s">
        <v>446</v>
      </c>
      <c r="BW84" s="252" t="s">
        <v>1060</v>
      </c>
      <c r="BX84" s="252" t="s">
        <v>446</v>
      </c>
      <c r="BY84" s="242">
        <v>43798</v>
      </c>
      <c r="BZ84" s="250" t="s">
        <v>6743</v>
      </c>
      <c r="CA84" s="250" t="s">
        <v>446</v>
      </c>
      <c r="CB84" s="250" t="s">
        <v>446</v>
      </c>
      <c r="CC84" s="250" t="s">
        <v>446</v>
      </c>
      <c r="CD84" s="250" t="s">
        <v>446</v>
      </c>
      <c r="CE84" s="250" t="s">
        <v>1060</v>
      </c>
      <c r="CF84" s="250" t="s">
        <v>446</v>
      </c>
      <c r="CG84" s="251">
        <v>43798</v>
      </c>
      <c r="CH84" s="249" t="s">
        <v>6744</v>
      </c>
      <c r="CI84" s="250" t="e">
        <v>#N/A</v>
      </c>
      <c r="CJ84" s="250" t="e">
        <v>#N/A</v>
      </c>
      <c r="CK84" s="250" t="e">
        <v>#N/A</v>
      </c>
      <c r="CL84" s="250" t="e">
        <v>#N/A</v>
      </c>
      <c r="CM84" s="250" t="e">
        <v>#N/A</v>
      </c>
      <c r="CN84" s="250" t="e">
        <v>#N/A</v>
      </c>
      <c r="CO84" s="253" t="e">
        <v>#N/A</v>
      </c>
      <c r="CP84" s="250" t="s">
        <v>6745</v>
      </c>
      <c r="CQ84" s="252" t="s">
        <v>446</v>
      </c>
      <c r="CR84" s="252" t="s">
        <v>446</v>
      </c>
      <c r="CS84" s="252" t="s">
        <v>446</v>
      </c>
      <c r="CT84" s="252" t="s">
        <v>446</v>
      </c>
      <c r="CU84" s="252" t="s">
        <v>1060</v>
      </c>
      <c r="CV84" s="252" t="s">
        <v>446</v>
      </c>
      <c r="CW84" s="242">
        <v>43798</v>
      </c>
      <c r="CX84" s="250" t="s">
        <v>6746</v>
      </c>
      <c r="CY84" s="246" t="s">
        <v>446</v>
      </c>
      <c r="CZ84" s="246" t="s">
        <v>446</v>
      </c>
      <c r="DA84" s="246" t="s">
        <v>446</v>
      </c>
      <c r="DB84" s="246" t="s">
        <v>446</v>
      </c>
      <c r="DC84" s="246" t="s">
        <v>1696</v>
      </c>
      <c r="DD84" s="246" t="s">
        <v>446</v>
      </c>
      <c r="DE84" s="248">
        <v>43811</v>
      </c>
      <c r="DF84" s="249" t="s">
        <v>6747</v>
      </c>
      <c r="DG84" s="241" t="s">
        <v>446</v>
      </c>
      <c r="DH84" s="252" t="s">
        <v>446</v>
      </c>
      <c r="DI84" s="252" t="s">
        <v>446</v>
      </c>
      <c r="DJ84" s="252" t="s">
        <v>446</v>
      </c>
      <c r="DK84" s="252" t="s">
        <v>1696</v>
      </c>
      <c r="DL84" s="252" t="s">
        <v>446</v>
      </c>
      <c r="DM84" s="242">
        <v>43811</v>
      </c>
      <c r="DN84" s="250" t="s">
        <v>6748</v>
      </c>
      <c r="DO84" s="246" t="s">
        <v>446</v>
      </c>
      <c r="DP84" s="250" t="s">
        <v>446</v>
      </c>
      <c r="DQ84" s="250" t="s">
        <v>446</v>
      </c>
      <c r="DR84" s="250" t="s">
        <v>446</v>
      </c>
      <c r="DS84" s="250" t="s">
        <v>1696</v>
      </c>
      <c r="DT84" s="250" t="s">
        <v>446</v>
      </c>
      <c r="DU84" s="251">
        <v>43798</v>
      </c>
      <c r="DV84" s="249" t="s">
        <v>6749</v>
      </c>
      <c r="DW84" s="241" t="s">
        <v>446</v>
      </c>
      <c r="DX84" s="252" t="s">
        <v>446</v>
      </c>
      <c r="DY84" s="252" t="s">
        <v>446</v>
      </c>
      <c r="DZ84" s="252" t="s">
        <v>446</v>
      </c>
      <c r="EA84" s="252" t="s">
        <v>1696</v>
      </c>
      <c r="EB84" s="252" t="s">
        <v>446</v>
      </c>
      <c r="EC84" s="242">
        <v>43811</v>
      </c>
      <c r="ED84" s="250" t="s">
        <v>6750</v>
      </c>
      <c r="EE84" s="246" t="s">
        <v>446</v>
      </c>
      <c r="EF84" s="250" t="s">
        <v>446</v>
      </c>
      <c r="EG84" s="250" t="s">
        <v>446</v>
      </c>
      <c r="EH84" s="250" t="s">
        <v>446</v>
      </c>
      <c r="EI84" s="250" t="s">
        <v>1696</v>
      </c>
      <c r="EJ84" s="250" t="s">
        <v>446</v>
      </c>
      <c r="EK84" s="251">
        <v>43798</v>
      </c>
      <c r="EL84" s="249" t="s">
        <v>6751</v>
      </c>
      <c r="EM84" s="241" t="s">
        <v>446</v>
      </c>
      <c r="EN84" s="252" t="s">
        <v>446</v>
      </c>
      <c r="EO84" s="252" t="s">
        <v>446</v>
      </c>
      <c r="EP84" s="252" t="s">
        <v>446</v>
      </c>
      <c r="EQ84" s="252" t="s">
        <v>1696</v>
      </c>
      <c r="ER84" s="252" t="s">
        <v>446</v>
      </c>
      <c r="ES84" s="242">
        <v>43798</v>
      </c>
      <c r="ET84" s="250" t="s">
        <v>6752</v>
      </c>
      <c r="EU84" s="250">
        <v>4181</v>
      </c>
      <c r="EV84" s="250" t="s">
        <v>3982</v>
      </c>
      <c r="EW84" s="250" t="s">
        <v>660</v>
      </c>
      <c r="EX84" s="250">
        <v>2</v>
      </c>
      <c r="EY84" s="250" t="s">
        <v>3984</v>
      </c>
      <c r="EZ84" s="250" t="s">
        <v>3983</v>
      </c>
      <c r="FA84" s="251">
        <v>44165</v>
      </c>
      <c r="FB84" s="249" t="s">
        <v>6753</v>
      </c>
      <c r="FC84" s="252">
        <v>4</v>
      </c>
      <c r="FD84" s="252" t="s">
        <v>446</v>
      </c>
      <c r="FE84" s="252" t="s">
        <v>446</v>
      </c>
      <c r="FF84" s="252" t="s">
        <v>446</v>
      </c>
      <c r="FG84" s="252" t="s">
        <v>1697</v>
      </c>
      <c r="FH84" s="252" t="s">
        <v>446</v>
      </c>
      <c r="FI84" s="242">
        <v>43798</v>
      </c>
      <c r="FJ84" s="249" t="s">
        <v>6754</v>
      </c>
      <c r="FK84" s="250" t="s">
        <v>446</v>
      </c>
      <c r="FL84" s="250" t="s">
        <v>446</v>
      </c>
      <c r="FM84" s="250" t="s">
        <v>446</v>
      </c>
      <c r="FN84" s="250" t="s">
        <v>446</v>
      </c>
      <c r="FO84" s="250" t="s">
        <v>446</v>
      </c>
      <c r="FP84" s="246" t="s">
        <v>446</v>
      </c>
      <c r="FQ84" s="247">
        <v>43798</v>
      </c>
      <c r="FR84" s="249" t="s">
        <v>6755</v>
      </c>
      <c r="FS84" s="252" t="s">
        <v>446</v>
      </c>
      <c r="FT84" s="252" t="s">
        <v>446</v>
      </c>
      <c r="FU84" s="252" t="s">
        <v>446</v>
      </c>
      <c r="FV84" s="252" t="s">
        <v>446</v>
      </c>
      <c r="FW84" s="252" t="s">
        <v>446</v>
      </c>
      <c r="FX84" s="252" t="s">
        <v>446</v>
      </c>
      <c r="FY84" s="242">
        <v>43798</v>
      </c>
      <c r="FZ84" s="250" t="s">
        <v>6756</v>
      </c>
      <c r="GA84" s="250" t="s">
        <v>446</v>
      </c>
      <c r="GB84" s="250" t="s">
        <v>446</v>
      </c>
      <c r="GC84" s="250" t="s">
        <v>446</v>
      </c>
      <c r="GD84" s="250" t="s">
        <v>446</v>
      </c>
      <c r="GE84" s="250" t="s">
        <v>446</v>
      </c>
      <c r="GF84" s="250" t="s">
        <v>446</v>
      </c>
      <c r="GG84" s="251">
        <v>43798</v>
      </c>
      <c r="GH84" s="249" t="s">
        <v>6757</v>
      </c>
      <c r="GI84" s="252">
        <v>1</v>
      </c>
      <c r="GJ84" s="252" t="s">
        <v>1818</v>
      </c>
      <c r="GK84" s="252" t="s">
        <v>659</v>
      </c>
      <c r="GL84" s="252">
        <v>3</v>
      </c>
      <c r="GM84" s="252" t="s">
        <v>1799</v>
      </c>
      <c r="GN84" s="252" t="s">
        <v>1817</v>
      </c>
      <c r="GO84" s="242">
        <v>43798</v>
      </c>
      <c r="GP84" s="250" t="s">
        <v>6758</v>
      </c>
      <c r="GQ84" s="250">
        <v>1</v>
      </c>
      <c r="GR84" s="250" t="s">
        <v>1801</v>
      </c>
      <c r="GS84" s="250" t="s">
        <v>660</v>
      </c>
      <c r="GT84" s="250">
        <v>2</v>
      </c>
      <c r="GU84" s="250" t="s">
        <v>1805</v>
      </c>
      <c r="GV84" s="250" t="s">
        <v>1800</v>
      </c>
      <c r="GW84" s="251">
        <v>43798</v>
      </c>
      <c r="GX84" s="249" t="s">
        <v>6759</v>
      </c>
      <c r="GY84" s="252">
        <v>0</v>
      </c>
      <c r="GZ84" s="252" t="s">
        <v>1802</v>
      </c>
      <c r="HA84" s="252" t="s">
        <v>659</v>
      </c>
      <c r="HB84" s="252">
        <v>3</v>
      </c>
      <c r="HC84" s="252" t="s">
        <v>1804</v>
      </c>
      <c r="HD84" s="252" t="s">
        <v>1803</v>
      </c>
      <c r="HE84" s="242">
        <v>43798</v>
      </c>
      <c r="HF84" s="250" t="s">
        <v>6760</v>
      </c>
      <c r="HG84" s="250" t="s">
        <v>446</v>
      </c>
      <c r="HH84" s="250" t="s">
        <v>446</v>
      </c>
      <c r="HI84" s="250" t="s">
        <v>446</v>
      </c>
      <c r="HJ84" s="250" t="s">
        <v>446</v>
      </c>
      <c r="HK84" s="250" t="s">
        <v>446</v>
      </c>
      <c r="HL84" s="250" t="s">
        <v>446</v>
      </c>
      <c r="HM84" s="251">
        <v>43798</v>
      </c>
      <c r="HN84" s="249" t="s">
        <v>6761</v>
      </c>
      <c r="HO84" s="252">
        <v>1</v>
      </c>
      <c r="HP84" s="252" t="s">
        <v>1818</v>
      </c>
      <c r="HQ84" s="252" t="s">
        <v>659</v>
      </c>
      <c r="HR84" s="252">
        <v>3</v>
      </c>
      <c r="HS84" s="252" t="s">
        <v>1798</v>
      </c>
      <c r="HT84" s="252" t="s">
        <v>1817</v>
      </c>
      <c r="HU84" s="242">
        <v>43798</v>
      </c>
      <c r="HV84" s="250" t="s">
        <v>6762</v>
      </c>
      <c r="HW84" s="250" t="s">
        <v>446</v>
      </c>
      <c r="HX84" s="250" t="s">
        <v>446</v>
      </c>
      <c r="HY84" s="250" t="s">
        <v>446</v>
      </c>
      <c r="HZ84" s="250" t="s">
        <v>446</v>
      </c>
      <c r="IA84" s="250" t="s">
        <v>446</v>
      </c>
      <c r="IB84" s="250" t="s">
        <v>446</v>
      </c>
      <c r="IC84" s="251">
        <v>43798</v>
      </c>
      <c r="ID84" s="249" t="s">
        <v>6763</v>
      </c>
      <c r="IE84" s="252" t="s">
        <v>446</v>
      </c>
      <c r="IF84" s="252" t="s">
        <v>446</v>
      </c>
      <c r="IG84" s="252" t="s">
        <v>446</v>
      </c>
      <c r="IH84" s="252" t="s">
        <v>446</v>
      </c>
      <c r="II84" s="252" t="s">
        <v>446</v>
      </c>
      <c r="IJ84" s="252" t="s">
        <v>446</v>
      </c>
      <c r="IK84" s="242">
        <v>43798</v>
      </c>
      <c r="IL84" s="250" t="s">
        <v>6764</v>
      </c>
      <c r="IM84" s="250" t="s">
        <v>446</v>
      </c>
      <c r="IN84" s="250" t="s">
        <v>446</v>
      </c>
      <c r="IO84" s="250" t="s">
        <v>446</v>
      </c>
      <c r="IP84" s="250" t="s">
        <v>446</v>
      </c>
      <c r="IQ84" s="250" t="s">
        <v>446</v>
      </c>
      <c r="IR84" s="250" t="s">
        <v>446</v>
      </c>
      <c r="IS84" s="251">
        <v>43798</v>
      </c>
    </row>
    <row r="85" spans="1:253" s="11" customFormat="1" ht="13.2" x14ac:dyDescent="0.25">
      <c r="A85" s="11" t="str">
        <f>Lists!B:B</f>
        <v>Mixed Migration in Mexico</v>
      </c>
      <c r="B85" s="11" t="str">
        <f>Lists!F:F</f>
        <v>International displacement</v>
      </c>
      <c r="C85" s="11" t="str">
        <f>Lists!C:C</f>
        <v>MEX003</v>
      </c>
      <c r="D85" s="11" t="str">
        <f>Lists!A:A</f>
        <v>Mexico</v>
      </c>
      <c r="E85" s="11" t="str">
        <f>Lists!D:D</f>
        <v>MEX</v>
      </c>
      <c r="F85" s="11" t="s">
        <v>6765</v>
      </c>
      <c r="G85" s="240">
        <v>114329000</v>
      </c>
      <c r="H85" s="241" t="s">
        <v>1698</v>
      </c>
      <c r="I85" s="241" t="s">
        <v>660</v>
      </c>
      <c r="J85" s="241">
        <v>2</v>
      </c>
      <c r="K85" s="241" t="s">
        <v>1713</v>
      </c>
      <c r="L85" s="241" t="s">
        <v>1688</v>
      </c>
      <c r="M85" s="242">
        <v>43798</v>
      </c>
      <c r="N85" s="249" t="s">
        <v>6766</v>
      </c>
      <c r="O85" s="244">
        <v>1437306</v>
      </c>
      <c r="P85" s="244" t="s">
        <v>1599</v>
      </c>
      <c r="Q85" s="244" t="s">
        <v>660</v>
      </c>
      <c r="R85" s="244">
        <v>2</v>
      </c>
      <c r="S85" s="244" t="s">
        <v>1714</v>
      </c>
      <c r="T85" s="244" t="s">
        <v>1699</v>
      </c>
      <c r="U85" s="245">
        <v>43798</v>
      </c>
      <c r="V85" s="249" t="s">
        <v>6767</v>
      </c>
      <c r="W85" s="241">
        <v>70840000</v>
      </c>
      <c r="X85" s="241" t="s">
        <v>1834</v>
      </c>
      <c r="Y85" s="241" t="s">
        <v>659</v>
      </c>
      <c r="Z85" s="241">
        <v>3</v>
      </c>
      <c r="AA85" s="241" t="s">
        <v>1835</v>
      </c>
      <c r="AB85" s="241" t="s">
        <v>1700</v>
      </c>
      <c r="AC85" s="242">
        <v>43811</v>
      </c>
      <c r="AD85" s="249" t="s">
        <v>6768</v>
      </c>
      <c r="AE85" s="246">
        <v>275000</v>
      </c>
      <c r="AF85" s="246" t="s">
        <v>1050</v>
      </c>
      <c r="AG85" s="246" t="s">
        <v>659</v>
      </c>
      <c r="AH85" s="246">
        <v>3</v>
      </c>
      <c r="AI85" s="246" t="s">
        <v>1715</v>
      </c>
      <c r="AJ85" s="246" t="s">
        <v>1701</v>
      </c>
      <c r="AK85" s="247">
        <v>43811</v>
      </c>
      <c r="AL85" s="249" t="s">
        <v>6769</v>
      </c>
      <c r="AM85" s="241">
        <v>275000</v>
      </c>
      <c r="AN85" s="241" t="s">
        <v>1050</v>
      </c>
      <c r="AO85" s="241" t="s">
        <v>659</v>
      </c>
      <c r="AP85" s="241">
        <v>3</v>
      </c>
      <c r="AQ85" s="241" t="s">
        <v>1715</v>
      </c>
      <c r="AR85" s="241" t="s">
        <v>1701</v>
      </c>
      <c r="AS85" s="242">
        <v>43811</v>
      </c>
      <c r="AT85" s="250" t="s">
        <v>6770</v>
      </c>
      <c r="AU85" s="246" t="s">
        <v>446</v>
      </c>
      <c r="AV85" s="246" t="s">
        <v>446</v>
      </c>
      <c r="AW85" s="246" t="s">
        <v>446</v>
      </c>
      <c r="AX85" s="246" t="s">
        <v>446</v>
      </c>
      <c r="AY85" s="246" t="s">
        <v>1716</v>
      </c>
      <c r="AZ85" s="246" t="s">
        <v>1702</v>
      </c>
      <c r="BA85" s="247">
        <v>43798</v>
      </c>
      <c r="BB85" s="249" t="s">
        <v>6771</v>
      </c>
      <c r="BC85" s="241" t="s">
        <v>446</v>
      </c>
      <c r="BD85" s="241" t="s">
        <v>446</v>
      </c>
      <c r="BE85" s="241" t="s">
        <v>446</v>
      </c>
      <c r="BF85" s="241" t="s">
        <v>446</v>
      </c>
      <c r="BG85" s="241" t="s">
        <v>1716</v>
      </c>
      <c r="BH85" s="241" t="s">
        <v>1702</v>
      </c>
      <c r="BI85" s="242">
        <v>43798</v>
      </c>
      <c r="BJ85" s="250" t="s">
        <v>6772</v>
      </c>
      <c r="BK85" s="250">
        <v>140</v>
      </c>
      <c r="BL85" s="250" t="s">
        <v>3988</v>
      </c>
      <c r="BM85" s="250" t="s">
        <v>660</v>
      </c>
      <c r="BN85" s="250">
        <v>2</v>
      </c>
      <c r="BO85" s="250" t="s">
        <v>3987</v>
      </c>
      <c r="BP85" s="246" t="s">
        <v>1098</v>
      </c>
      <c r="BQ85" s="251">
        <v>44165</v>
      </c>
      <c r="BR85" s="249" t="s">
        <v>6773</v>
      </c>
      <c r="BS85" s="252" t="s">
        <v>446</v>
      </c>
      <c r="BT85" s="252" t="s">
        <v>446</v>
      </c>
      <c r="BU85" s="252" t="s">
        <v>446</v>
      </c>
      <c r="BV85" s="252" t="s">
        <v>446</v>
      </c>
      <c r="BW85" s="252" t="s">
        <v>446</v>
      </c>
      <c r="BX85" s="252" t="s">
        <v>446</v>
      </c>
      <c r="BY85" s="242">
        <v>43798</v>
      </c>
      <c r="BZ85" s="250" t="s">
        <v>6774</v>
      </c>
      <c r="CA85" s="250" t="s">
        <v>446</v>
      </c>
      <c r="CB85" s="250" t="s">
        <v>446</v>
      </c>
      <c r="CC85" s="250" t="s">
        <v>446</v>
      </c>
      <c r="CD85" s="250" t="s">
        <v>446</v>
      </c>
      <c r="CE85" s="250" t="s">
        <v>446</v>
      </c>
      <c r="CF85" s="250" t="s">
        <v>446</v>
      </c>
      <c r="CG85" s="251">
        <v>43798</v>
      </c>
      <c r="CH85" s="249" t="s">
        <v>6775</v>
      </c>
      <c r="CI85" s="250" t="e">
        <v>#N/A</v>
      </c>
      <c r="CJ85" s="250" t="e">
        <v>#N/A</v>
      </c>
      <c r="CK85" s="250" t="e">
        <v>#N/A</v>
      </c>
      <c r="CL85" s="250" t="e">
        <v>#N/A</v>
      </c>
      <c r="CM85" s="250" t="e">
        <v>#N/A</v>
      </c>
      <c r="CN85" s="250" t="e">
        <v>#N/A</v>
      </c>
      <c r="CO85" s="253" t="e">
        <v>#N/A</v>
      </c>
      <c r="CP85" s="250" t="s">
        <v>6776</v>
      </c>
      <c r="CQ85" s="252" t="s">
        <v>446</v>
      </c>
      <c r="CR85" s="252" t="s">
        <v>446</v>
      </c>
      <c r="CS85" s="252" t="s">
        <v>446</v>
      </c>
      <c r="CT85" s="252" t="s">
        <v>446</v>
      </c>
      <c r="CU85" s="252" t="s">
        <v>446</v>
      </c>
      <c r="CV85" s="252" t="s">
        <v>446</v>
      </c>
      <c r="CW85" s="242">
        <v>43798</v>
      </c>
      <c r="CX85" s="250" t="s">
        <v>6777</v>
      </c>
      <c r="CY85" s="246" t="s">
        <v>446</v>
      </c>
      <c r="CZ85" s="246" t="s">
        <v>763</v>
      </c>
      <c r="DA85" s="246" t="s">
        <v>763</v>
      </c>
      <c r="DB85" s="246" t="s">
        <v>446</v>
      </c>
      <c r="DC85" s="246" t="s">
        <v>1836</v>
      </c>
      <c r="DD85" s="246" t="s">
        <v>763</v>
      </c>
      <c r="DE85" s="248">
        <v>43811</v>
      </c>
      <c r="DF85" s="249" t="s">
        <v>6778</v>
      </c>
      <c r="DG85" s="241" t="s">
        <v>446</v>
      </c>
      <c r="DH85" s="252" t="s">
        <v>763</v>
      </c>
      <c r="DI85" s="252" t="s">
        <v>446</v>
      </c>
      <c r="DJ85" s="252" t="s">
        <v>446</v>
      </c>
      <c r="DK85" s="252" t="s">
        <v>1836</v>
      </c>
      <c r="DL85" s="252" t="s">
        <v>763</v>
      </c>
      <c r="DM85" s="242">
        <v>43811</v>
      </c>
      <c r="DN85" s="250" t="s">
        <v>6779</v>
      </c>
      <c r="DO85" s="246" t="s">
        <v>446</v>
      </c>
      <c r="DP85" s="250" t="s">
        <v>763</v>
      </c>
      <c r="DQ85" s="250" t="s">
        <v>763</v>
      </c>
      <c r="DR85" s="250" t="s">
        <v>446</v>
      </c>
      <c r="DS85" s="250" t="s">
        <v>1836</v>
      </c>
      <c r="DT85" s="250" t="s">
        <v>763</v>
      </c>
      <c r="DU85" s="251">
        <v>43811</v>
      </c>
      <c r="DV85" s="249" t="s">
        <v>6780</v>
      </c>
      <c r="DW85" s="241" t="s">
        <v>446</v>
      </c>
      <c r="DX85" s="252" t="s">
        <v>763</v>
      </c>
      <c r="DY85" s="252" t="s">
        <v>763</v>
      </c>
      <c r="DZ85" s="252" t="s">
        <v>446</v>
      </c>
      <c r="EA85" s="252" t="s">
        <v>1836</v>
      </c>
      <c r="EB85" s="252" t="s">
        <v>763</v>
      </c>
      <c r="EC85" s="242">
        <v>43811</v>
      </c>
      <c r="ED85" s="250" t="s">
        <v>6781</v>
      </c>
      <c r="EE85" s="246" t="s">
        <v>446</v>
      </c>
      <c r="EF85" s="250" t="s">
        <v>446</v>
      </c>
      <c r="EG85" s="250" t="s">
        <v>446</v>
      </c>
      <c r="EH85" s="250" t="s">
        <v>446</v>
      </c>
      <c r="EI85" s="250" t="s">
        <v>1717</v>
      </c>
      <c r="EJ85" s="250" t="s">
        <v>446</v>
      </c>
      <c r="EK85" s="251">
        <v>43798</v>
      </c>
      <c r="EL85" s="249" t="s">
        <v>6782</v>
      </c>
      <c r="EM85" s="241" t="s">
        <v>446</v>
      </c>
      <c r="EN85" s="252" t="s">
        <v>446</v>
      </c>
      <c r="EO85" s="252" t="s">
        <v>446</v>
      </c>
      <c r="EP85" s="252" t="s">
        <v>446</v>
      </c>
      <c r="EQ85" s="252" t="s">
        <v>1717</v>
      </c>
      <c r="ER85" s="252" t="s">
        <v>446</v>
      </c>
      <c r="ES85" s="242">
        <v>43798</v>
      </c>
      <c r="ET85" s="250" t="s">
        <v>6783</v>
      </c>
      <c r="EU85" s="250">
        <v>4181</v>
      </c>
      <c r="EV85" s="250" t="s">
        <v>3982</v>
      </c>
      <c r="EW85" s="250" t="s">
        <v>660</v>
      </c>
      <c r="EX85" s="250">
        <v>2</v>
      </c>
      <c r="EY85" s="250" t="s">
        <v>3984</v>
      </c>
      <c r="EZ85" s="250" t="s">
        <v>3983</v>
      </c>
      <c r="FA85" s="251">
        <v>44165</v>
      </c>
      <c r="FB85" s="249" t="s">
        <v>6784</v>
      </c>
      <c r="FC85" s="252">
        <v>3</v>
      </c>
      <c r="FD85" s="252" t="s">
        <v>1796</v>
      </c>
      <c r="FE85" s="252" t="s">
        <v>661</v>
      </c>
      <c r="FF85" s="252">
        <v>1</v>
      </c>
      <c r="FG85" s="252" t="s">
        <v>1718</v>
      </c>
      <c r="FH85" s="252" t="s">
        <v>1797</v>
      </c>
      <c r="FI85" s="242">
        <v>43798</v>
      </c>
      <c r="FJ85" s="249" t="s">
        <v>6785</v>
      </c>
      <c r="FK85" s="250" t="s">
        <v>446</v>
      </c>
      <c r="FL85" s="250" t="s">
        <v>446</v>
      </c>
      <c r="FM85" s="250" t="s">
        <v>446</v>
      </c>
      <c r="FN85" s="250" t="s">
        <v>446</v>
      </c>
      <c r="FO85" s="250" t="s">
        <v>446</v>
      </c>
      <c r="FP85" s="246" t="s">
        <v>446</v>
      </c>
      <c r="FQ85" s="247">
        <v>43798</v>
      </c>
      <c r="FR85" s="249" t="s">
        <v>6786</v>
      </c>
      <c r="FS85" s="252" t="s">
        <v>446</v>
      </c>
      <c r="FT85" s="252" t="s">
        <v>446</v>
      </c>
      <c r="FU85" s="252" t="s">
        <v>446</v>
      </c>
      <c r="FV85" s="252" t="s">
        <v>446</v>
      </c>
      <c r="FW85" s="252" t="s">
        <v>446</v>
      </c>
      <c r="FX85" s="252" t="s">
        <v>446</v>
      </c>
      <c r="FY85" s="242">
        <v>43798</v>
      </c>
      <c r="FZ85" s="250" t="s">
        <v>6787</v>
      </c>
      <c r="GA85" s="250" t="s">
        <v>446</v>
      </c>
      <c r="GB85" s="250" t="s">
        <v>446</v>
      </c>
      <c r="GC85" s="250" t="s">
        <v>446</v>
      </c>
      <c r="GD85" s="250" t="s">
        <v>446</v>
      </c>
      <c r="GE85" s="250" t="s">
        <v>446</v>
      </c>
      <c r="GF85" s="250" t="s">
        <v>446</v>
      </c>
      <c r="GG85" s="251">
        <v>43798</v>
      </c>
      <c r="GH85" s="249" t="s">
        <v>6788</v>
      </c>
      <c r="GI85" s="252">
        <v>1</v>
      </c>
      <c r="GJ85" s="252" t="s">
        <v>1818</v>
      </c>
      <c r="GK85" s="252" t="s">
        <v>659</v>
      </c>
      <c r="GL85" s="252">
        <v>3</v>
      </c>
      <c r="GM85" s="252" t="s">
        <v>1799</v>
      </c>
      <c r="GN85" s="252" t="s">
        <v>1817</v>
      </c>
      <c r="GO85" s="242">
        <v>43798</v>
      </c>
      <c r="GP85" s="250" t="s">
        <v>6789</v>
      </c>
      <c r="GQ85" s="250">
        <v>1</v>
      </c>
      <c r="GR85" s="250" t="s">
        <v>1801</v>
      </c>
      <c r="GS85" s="250" t="s">
        <v>660</v>
      </c>
      <c r="GT85" s="250">
        <v>2</v>
      </c>
      <c r="GU85" s="250" t="s">
        <v>1805</v>
      </c>
      <c r="GV85" s="250" t="s">
        <v>1800</v>
      </c>
      <c r="GW85" s="251">
        <v>43798</v>
      </c>
      <c r="GX85" s="249" t="s">
        <v>6790</v>
      </c>
      <c r="GY85" s="252">
        <v>0</v>
      </c>
      <c r="GZ85" s="252" t="s">
        <v>1802</v>
      </c>
      <c r="HA85" s="252" t="s">
        <v>659</v>
      </c>
      <c r="HB85" s="252">
        <v>3</v>
      </c>
      <c r="HC85" s="252" t="s">
        <v>1804</v>
      </c>
      <c r="HD85" s="252" t="s">
        <v>1803</v>
      </c>
      <c r="HE85" s="242">
        <v>43798</v>
      </c>
      <c r="HF85" s="250" t="s">
        <v>6791</v>
      </c>
      <c r="HG85" s="250">
        <v>1</v>
      </c>
      <c r="HH85" s="250" t="s">
        <v>1806</v>
      </c>
      <c r="HI85" s="250" t="s">
        <v>660</v>
      </c>
      <c r="HJ85" s="250">
        <v>2</v>
      </c>
      <c r="HK85" s="250" t="s">
        <v>1807</v>
      </c>
      <c r="HL85" s="250" t="s">
        <v>1808</v>
      </c>
      <c r="HM85" s="251">
        <v>43798</v>
      </c>
      <c r="HN85" s="249" t="s">
        <v>6792</v>
      </c>
      <c r="HO85" s="252">
        <v>1</v>
      </c>
      <c r="HP85" s="252" t="s">
        <v>1809</v>
      </c>
      <c r="HQ85" s="252" t="s">
        <v>661</v>
      </c>
      <c r="HR85" s="252">
        <v>1</v>
      </c>
      <c r="HS85" s="252" t="s">
        <v>1811</v>
      </c>
      <c r="HT85" s="252" t="s">
        <v>1810</v>
      </c>
      <c r="HU85" s="242">
        <v>43798</v>
      </c>
      <c r="HV85" s="250" t="s">
        <v>6793</v>
      </c>
      <c r="HW85" s="250">
        <v>1</v>
      </c>
      <c r="HX85" s="250" t="s">
        <v>1812</v>
      </c>
      <c r="HY85" s="250" t="s">
        <v>660</v>
      </c>
      <c r="HZ85" s="250">
        <v>2</v>
      </c>
      <c r="IA85" s="250" t="s">
        <v>1814</v>
      </c>
      <c r="IB85" s="250" t="s">
        <v>1813</v>
      </c>
      <c r="IC85" s="251">
        <v>43798</v>
      </c>
      <c r="ID85" s="249" t="s">
        <v>6794</v>
      </c>
      <c r="IE85" s="252" t="s">
        <v>446</v>
      </c>
      <c r="IF85" s="252" t="s">
        <v>446</v>
      </c>
      <c r="IG85" s="252" t="s">
        <v>446</v>
      </c>
      <c r="IH85" s="252" t="s">
        <v>446</v>
      </c>
      <c r="II85" s="252" t="s">
        <v>446</v>
      </c>
      <c r="IJ85" s="252" t="s">
        <v>446</v>
      </c>
      <c r="IK85" s="242">
        <v>43798</v>
      </c>
      <c r="IL85" s="250" t="s">
        <v>6795</v>
      </c>
      <c r="IM85" s="250" t="s">
        <v>446</v>
      </c>
      <c r="IN85" s="250" t="s">
        <v>446</v>
      </c>
      <c r="IO85" s="250" t="s">
        <v>446</v>
      </c>
      <c r="IP85" s="250" t="s">
        <v>446</v>
      </c>
      <c r="IQ85" s="250" t="s">
        <v>446</v>
      </c>
      <c r="IR85" s="250" t="s">
        <v>446</v>
      </c>
      <c r="IS85" s="251">
        <v>43798</v>
      </c>
    </row>
    <row r="86" spans="1:253" s="11" customFormat="1" ht="13.2" x14ac:dyDescent="0.25">
      <c r="A86" s="11" t="str">
        <f>Lists!B:B</f>
        <v>Hurricane Eta and Iota in Southern Mexico</v>
      </c>
      <c r="B86" s="11" t="str">
        <f>Lists!F:F</f>
        <v>Tropical cyclone</v>
      </c>
      <c r="C86" s="11" t="str">
        <f>Lists!C:C</f>
        <v>MEX004</v>
      </c>
      <c r="D86" s="11" t="str">
        <f>Lists!A:A</f>
        <v>Mexico</v>
      </c>
      <c r="E86" s="11" t="str">
        <f>Lists!D:D</f>
        <v>MEX</v>
      </c>
      <c r="F86" s="11" t="s">
        <v>6796</v>
      </c>
      <c r="G86" s="240">
        <v>114329000</v>
      </c>
      <c r="H86" s="241" t="s">
        <v>3973</v>
      </c>
      <c r="I86" s="241" t="s">
        <v>660</v>
      </c>
      <c r="J86" s="241">
        <v>2</v>
      </c>
      <c r="K86" s="241" t="s">
        <v>1786</v>
      </c>
      <c r="L86" s="241" t="s">
        <v>1688</v>
      </c>
      <c r="M86" s="242">
        <v>44165</v>
      </c>
      <c r="N86" s="249" t="s">
        <v>6797</v>
      </c>
      <c r="O86" s="244">
        <v>170284</v>
      </c>
      <c r="P86" s="244" t="s">
        <v>3974</v>
      </c>
      <c r="Q86" s="244" t="s">
        <v>661</v>
      </c>
      <c r="R86" s="244">
        <v>1</v>
      </c>
      <c r="S86" s="244" t="s">
        <v>3976</v>
      </c>
      <c r="T86" s="244" t="s">
        <v>3975</v>
      </c>
      <c r="U86" s="245">
        <v>44165</v>
      </c>
      <c r="V86" s="249" t="s">
        <v>6798</v>
      </c>
      <c r="W86" s="241">
        <v>14678000</v>
      </c>
      <c r="X86" s="241" t="s">
        <v>3974</v>
      </c>
      <c r="Y86" s="241" t="s">
        <v>661</v>
      </c>
      <c r="Z86" s="241">
        <v>1</v>
      </c>
      <c r="AA86" s="241" t="s">
        <v>3977</v>
      </c>
      <c r="AB86" s="241" t="s">
        <v>3975</v>
      </c>
      <c r="AC86" s="242">
        <v>44165</v>
      </c>
      <c r="AD86" s="249" t="s">
        <v>6799</v>
      </c>
      <c r="AE86" s="246">
        <v>169000</v>
      </c>
      <c r="AF86" s="246" t="s">
        <v>3974</v>
      </c>
      <c r="AG86" s="246" t="s">
        <v>660</v>
      </c>
      <c r="AH86" s="246">
        <v>2</v>
      </c>
      <c r="AI86" s="246" t="s">
        <v>3978</v>
      </c>
      <c r="AJ86" s="246" t="s">
        <v>3975</v>
      </c>
      <c r="AK86" s="247">
        <v>44165</v>
      </c>
      <c r="AL86" s="249" t="s">
        <v>6800</v>
      </c>
      <c r="AM86" s="241">
        <v>17000</v>
      </c>
      <c r="AN86" s="241" t="s">
        <v>3974</v>
      </c>
      <c r="AO86" s="241" t="s">
        <v>660</v>
      </c>
      <c r="AP86" s="241">
        <v>2</v>
      </c>
      <c r="AQ86" s="241" t="s">
        <v>3979</v>
      </c>
      <c r="AR86" s="241" t="s">
        <v>3975</v>
      </c>
      <c r="AS86" s="242">
        <v>44165</v>
      </c>
      <c r="AT86" s="250" t="s">
        <v>6801</v>
      </c>
      <c r="AU86" s="246" t="s">
        <v>446</v>
      </c>
      <c r="AV86" s="246" t="s">
        <v>446</v>
      </c>
      <c r="AW86" s="246" t="s">
        <v>446</v>
      </c>
      <c r="AX86" s="246" t="s">
        <v>446</v>
      </c>
      <c r="AY86" s="246" t="s">
        <v>446</v>
      </c>
      <c r="AZ86" s="246" t="s">
        <v>446</v>
      </c>
      <c r="BA86" s="247">
        <v>44165</v>
      </c>
      <c r="BB86" s="249" t="s">
        <v>6802</v>
      </c>
      <c r="BC86" s="241" t="s">
        <v>446</v>
      </c>
      <c r="BD86" s="241" t="s">
        <v>446</v>
      </c>
      <c r="BE86" s="241" t="s">
        <v>446</v>
      </c>
      <c r="BF86" s="241" t="s">
        <v>446</v>
      </c>
      <c r="BG86" s="241" t="s">
        <v>446</v>
      </c>
      <c r="BH86" s="241" t="s">
        <v>446</v>
      </c>
      <c r="BI86" s="242">
        <v>44165</v>
      </c>
      <c r="BJ86" s="250" t="s">
        <v>6803</v>
      </c>
      <c r="BK86" s="250">
        <v>27</v>
      </c>
      <c r="BL86" s="250" t="s">
        <v>3974</v>
      </c>
      <c r="BM86" s="250" t="s">
        <v>660</v>
      </c>
      <c r="BN86" s="250">
        <v>2</v>
      </c>
      <c r="BO86" s="250" t="s">
        <v>3980</v>
      </c>
      <c r="BP86" s="246" t="s">
        <v>3975</v>
      </c>
      <c r="BQ86" s="251">
        <v>44165</v>
      </c>
      <c r="BR86" s="249" t="s">
        <v>6804</v>
      </c>
      <c r="BS86" s="252">
        <v>58800</v>
      </c>
      <c r="BT86" s="252" t="s">
        <v>3898</v>
      </c>
      <c r="BU86" s="252" t="s">
        <v>660</v>
      </c>
      <c r="BV86" s="252">
        <v>2</v>
      </c>
      <c r="BW86" s="252" t="s">
        <v>3980</v>
      </c>
      <c r="BX86" s="252" t="s">
        <v>3893</v>
      </c>
      <c r="BY86" s="242">
        <v>44165</v>
      </c>
      <c r="BZ86" s="250" t="s">
        <v>6805</v>
      </c>
      <c r="CA86" s="250" t="s">
        <v>446</v>
      </c>
      <c r="CB86" s="250" t="s">
        <v>446</v>
      </c>
      <c r="CC86" s="250" t="s">
        <v>446</v>
      </c>
      <c r="CD86" s="250" t="s">
        <v>446</v>
      </c>
      <c r="CE86" s="250" t="s">
        <v>446</v>
      </c>
      <c r="CF86" s="250" t="s">
        <v>446</v>
      </c>
      <c r="CG86" s="251">
        <v>44165</v>
      </c>
      <c r="CH86" s="249" t="s">
        <v>6806</v>
      </c>
      <c r="CI86" s="250" t="e">
        <v>#N/A</v>
      </c>
      <c r="CJ86" s="250" t="e">
        <v>#N/A</v>
      </c>
      <c r="CK86" s="250" t="e">
        <v>#N/A</v>
      </c>
      <c r="CL86" s="250" t="e">
        <v>#N/A</v>
      </c>
      <c r="CM86" s="250" t="e">
        <v>#N/A</v>
      </c>
      <c r="CN86" s="250" t="e">
        <v>#N/A</v>
      </c>
      <c r="CO86" s="253" t="e">
        <v>#N/A</v>
      </c>
      <c r="CP86" s="250" t="s">
        <v>6807</v>
      </c>
      <c r="CQ86" s="252" t="s">
        <v>446</v>
      </c>
      <c r="CR86" s="252" t="s">
        <v>446</v>
      </c>
      <c r="CS86" s="252" t="s">
        <v>446</v>
      </c>
      <c r="CT86" s="252" t="s">
        <v>446</v>
      </c>
      <c r="CU86" s="252" t="s">
        <v>446</v>
      </c>
      <c r="CV86" s="252" t="s">
        <v>446</v>
      </c>
      <c r="CW86" s="242">
        <v>44165</v>
      </c>
      <c r="CX86" s="250" t="s">
        <v>6808</v>
      </c>
      <c r="CY86" s="246">
        <v>17000</v>
      </c>
      <c r="CZ86" s="246" t="s">
        <v>3974</v>
      </c>
      <c r="DA86" s="246" t="s">
        <v>660</v>
      </c>
      <c r="DB86" s="246">
        <v>2</v>
      </c>
      <c r="DC86" s="246" t="s">
        <v>3981</v>
      </c>
      <c r="DD86" s="246" t="s">
        <v>3975</v>
      </c>
      <c r="DE86" s="248">
        <v>44165</v>
      </c>
      <c r="DF86" s="249" t="s">
        <v>6809</v>
      </c>
      <c r="DG86" s="241">
        <v>14510000</v>
      </c>
      <c r="DH86" s="252" t="s">
        <v>3974</v>
      </c>
      <c r="DI86" s="252" t="s">
        <v>660</v>
      </c>
      <c r="DJ86" s="252">
        <v>2</v>
      </c>
      <c r="DK86" s="252" t="s">
        <v>3981</v>
      </c>
      <c r="DL86" s="252" t="s">
        <v>3975</v>
      </c>
      <c r="DM86" s="242">
        <v>44165</v>
      </c>
      <c r="DN86" s="250" t="s">
        <v>6810</v>
      </c>
      <c r="DO86" s="246">
        <v>152000</v>
      </c>
      <c r="DP86" s="250" t="s">
        <v>3974</v>
      </c>
      <c r="DQ86" s="250" t="s">
        <v>660</v>
      </c>
      <c r="DR86" s="250">
        <v>2</v>
      </c>
      <c r="DS86" s="250" t="s">
        <v>3981</v>
      </c>
      <c r="DT86" s="250" t="s">
        <v>3975</v>
      </c>
      <c r="DU86" s="251">
        <v>44165</v>
      </c>
      <c r="DV86" s="249" t="s">
        <v>6811</v>
      </c>
      <c r="DW86" s="241">
        <v>17000</v>
      </c>
      <c r="DX86" s="252" t="s">
        <v>3974</v>
      </c>
      <c r="DY86" s="252" t="s">
        <v>660</v>
      </c>
      <c r="DZ86" s="252">
        <v>2</v>
      </c>
      <c r="EA86" s="252" t="s">
        <v>3981</v>
      </c>
      <c r="EB86" s="252" t="s">
        <v>3975</v>
      </c>
      <c r="EC86" s="242">
        <v>44165</v>
      </c>
      <c r="ED86" s="250" t="s">
        <v>6812</v>
      </c>
      <c r="EE86" s="246">
        <v>0</v>
      </c>
      <c r="EF86" s="250" t="s">
        <v>3974</v>
      </c>
      <c r="EG86" s="250" t="s">
        <v>660</v>
      </c>
      <c r="EH86" s="250">
        <v>2</v>
      </c>
      <c r="EI86" s="250" t="s">
        <v>3981</v>
      </c>
      <c r="EJ86" s="250" t="s">
        <v>3975</v>
      </c>
      <c r="EK86" s="251">
        <v>44165</v>
      </c>
      <c r="EL86" s="249" t="s">
        <v>6813</v>
      </c>
      <c r="EM86" s="241">
        <v>0</v>
      </c>
      <c r="EN86" s="252" t="s">
        <v>3974</v>
      </c>
      <c r="EO86" s="252" t="s">
        <v>660</v>
      </c>
      <c r="EP86" s="252">
        <v>2</v>
      </c>
      <c r="EQ86" s="252" t="s">
        <v>3981</v>
      </c>
      <c r="ER86" s="252" t="s">
        <v>3975</v>
      </c>
      <c r="ES86" s="242">
        <v>44165</v>
      </c>
      <c r="ET86" s="250" t="s">
        <v>6814</v>
      </c>
      <c r="EU86" s="250">
        <v>4181</v>
      </c>
      <c r="EV86" s="250" t="s">
        <v>3982</v>
      </c>
      <c r="EW86" s="250" t="s">
        <v>660</v>
      </c>
      <c r="EX86" s="250">
        <v>2</v>
      </c>
      <c r="EY86" s="250" t="s">
        <v>3984</v>
      </c>
      <c r="EZ86" s="250" t="s">
        <v>3983</v>
      </c>
      <c r="FA86" s="251">
        <v>44165</v>
      </c>
      <c r="FB86" s="249" t="s">
        <v>6815</v>
      </c>
      <c r="FC86" s="252">
        <v>3</v>
      </c>
      <c r="FD86" s="252" t="s">
        <v>1221</v>
      </c>
      <c r="FE86" s="252" t="s">
        <v>660</v>
      </c>
      <c r="FF86" s="252">
        <v>2</v>
      </c>
      <c r="FG86" s="252" t="s">
        <v>3950</v>
      </c>
      <c r="FH86" s="252" t="s">
        <v>1221</v>
      </c>
      <c r="FI86" s="242">
        <v>44165</v>
      </c>
      <c r="FJ86" s="249" t="s">
        <v>6816</v>
      </c>
      <c r="FK86" s="250" t="e">
        <v>#N/A</v>
      </c>
      <c r="FL86" s="250" t="e">
        <v>#N/A</v>
      </c>
      <c r="FM86" s="250" t="e">
        <v>#N/A</v>
      </c>
      <c r="FN86" s="250" t="e">
        <v>#N/A</v>
      </c>
      <c r="FO86" s="250" t="e">
        <v>#N/A</v>
      </c>
      <c r="FP86" s="246" t="e">
        <v>#N/A</v>
      </c>
      <c r="FQ86" s="247" t="e">
        <v>#N/A</v>
      </c>
      <c r="FR86" s="249" t="s">
        <v>6817</v>
      </c>
      <c r="FS86" s="252" t="e">
        <v>#N/A</v>
      </c>
      <c r="FT86" s="252" t="e">
        <v>#N/A</v>
      </c>
      <c r="FU86" s="252" t="e">
        <v>#N/A</v>
      </c>
      <c r="FV86" s="252" t="e">
        <v>#N/A</v>
      </c>
      <c r="FW86" s="252" t="e">
        <v>#N/A</v>
      </c>
      <c r="FX86" s="252" t="e">
        <v>#N/A</v>
      </c>
      <c r="FY86" s="242" t="e">
        <v>#N/A</v>
      </c>
      <c r="FZ86" s="250" t="s">
        <v>6818</v>
      </c>
      <c r="GA86" s="250">
        <v>0</v>
      </c>
      <c r="GB86" s="250" t="s">
        <v>4045</v>
      </c>
      <c r="GC86" s="250" t="s">
        <v>660</v>
      </c>
      <c r="GD86" s="250">
        <v>2</v>
      </c>
      <c r="GE86" s="250" t="s">
        <v>2074</v>
      </c>
      <c r="GF86" s="250" t="s">
        <v>4046</v>
      </c>
      <c r="GG86" s="251">
        <v>44165</v>
      </c>
      <c r="GH86" s="249" t="s">
        <v>6819</v>
      </c>
      <c r="GI86" s="252">
        <v>2</v>
      </c>
      <c r="GJ86" s="252" t="s">
        <v>4045</v>
      </c>
      <c r="GK86" s="252" t="s">
        <v>660</v>
      </c>
      <c r="GL86" s="252">
        <v>2</v>
      </c>
      <c r="GM86" s="252" t="s">
        <v>2074</v>
      </c>
      <c r="GN86" s="252" t="s">
        <v>4046</v>
      </c>
      <c r="GO86" s="242">
        <v>44165</v>
      </c>
      <c r="GP86" s="250" t="s">
        <v>6820</v>
      </c>
      <c r="GQ86" s="250">
        <v>0</v>
      </c>
      <c r="GR86" s="250" t="s">
        <v>4045</v>
      </c>
      <c r="GS86" s="250" t="s">
        <v>660</v>
      </c>
      <c r="GT86" s="250">
        <v>2</v>
      </c>
      <c r="GU86" s="250" t="s">
        <v>2074</v>
      </c>
      <c r="GV86" s="250" t="s">
        <v>4046</v>
      </c>
      <c r="GW86" s="251">
        <v>44165</v>
      </c>
      <c r="GX86" s="249" t="s">
        <v>6821</v>
      </c>
      <c r="GY86" s="252">
        <v>2</v>
      </c>
      <c r="GZ86" s="252" t="s">
        <v>4045</v>
      </c>
      <c r="HA86" s="252" t="s">
        <v>660</v>
      </c>
      <c r="HB86" s="252">
        <v>2</v>
      </c>
      <c r="HC86" s="252" t="s">
        <v>2074</v>
      </c>
      <c r="HD86" s="252" t="s">
        <v>4046</v>
      </c>
      <c r="HE86" s="242">
        <v>44165</v>
      </c>
      <c r="HF86" s="250" t="s">
        <v>6822</v>
      </c>
      <c r="HG86" s="250">
        <v>2</v>
      </c>
      <c r="HH86" s="250" t="s">
        <v>4045</v>
      </c>
      <c r="HI86" s="250" t="s">
        <v>660</v>
      </c>
      <c r="HJ86" s="250">
        <v>2</v>
      </c>
      <c r="HK86" s="250" t="s">
        <v>2074</v>
      </c>
      <c r="HL86" s="250" t="s">
        <v>4046</v>
      </c>
      <c r="HM86" s="251">
        <v>44165</v>
      </c>
      <c r="HN86" s="249" t="s">
        <v>6823</v>
      </c>
      <c r="HO86" s="252">
        <v>0</v>
      </c>
      <c r="HP86" s="252" t="s">
        <v>4045</v>
      </c>
      <c r="HQ86" s="252" t="s">
        <v>660</v>
      </c>
      <c r="HR86" s="252">
        <v>2</v>
      </c>
      <c r="HS86" s="252" t="s">
        <v>2074</v>
      </c>
      <c r="HT86" s="252" t="s">
        <v>4046</v>
      </c>
      <c r="HU86" s="242">
        <v>44165</v>
      </c>
      <c r="HV86" s="250" t="s">
        <v>6824</v>
      </c>
      <c r="HW86" s="250">
        <v>2</v>
      </c>
      <c r="HX86" s="250" t="s">
        <v>4045</v>
      </c>
      <c r="HY86" s="250" t="s">
        <v>660</v>
      </c>
      <c r="HZ86" s="250">
        <v>2</v>
      </c>
      <c r="IA86" s="250" t="s">
        <v>2074</v>
      </c>
      <c r="IB86" s="250" t="s">
        <v>4046</v>
      </c>
      <c r="IC86" s="251">
        <v>44165</v>
      </c>
      <c r="ID86" s="249" t="s">
        <v>6825</v>
      </c>
      <c r="IE86" s="252">
        <v>0</v>
      </c>
      <c r="IF86" s="252" t="s">
        <v>4045</v>
      </c>
      <c r="IG86" s="252" t="s">
        <v>660</v>
      </c>
      <c r="IH86" s="252">
        <v>2</v>
      </c>
      <c r="II86" s="252" t="s">
        <v>2074</v>
      </c>
      <c r="IJ86" s="252" t="s">
        <v>4046</v>
      </c>
      <c r="IK86" s="242">
        <v>44165</v>
      </c>
      <c r="IL86" s="250" t="s">
        <v>6826</v>
      </c>
      <c r="IM86" s="250">
        <v>1</v>
      </c>
      <c r="IN86" s="250" t="s">
        <v>4045</v>
      </c>
      <c r="IO86" s="250" t="s">
        <v>660</v>
      </c>
      <c r="IP86" s="250">
        <v>2</v>
      </c>
      <c r="IQ86" s="250" t="s">
        <v>2074</v>
      </c>
      <c r="IR86" s="250" t="s">
        <v>4046</v>
      </c>
      <c r="IS86" s="251">
        <v>44165</v>
      </c>
    </row>
    <row r="87" spans="1:253" s="11" customFormat="1" ht="13.2" x14ac:dyDescent="0.25">
      <c r="A87" s="11" t="str">
        <f>Lists!B:B</f>
        <v>Mixed migration flows in Morocco</v>
      </c>
      <c r="B87" s="11" t="str">
        <f>Lists!F:F</f>
        <v>International displacement</v>
      </c>
      <c r="C87" s="11" t="str">
        <f>Lists!C:C</f>
        <v>MAR002</v>
      </c>
      <c r="D87" s="11" t="str">
        <f>Lists!A:A</f>
        <v>Morocco</v>
      </c>
      <c r="E87" s="11" t="str">
        <f>Lists!D:D</f>
        <v>MAR</v>
      </c>
      <c r="F87" s="11" t="s">
        <v>6827</v>
      </c>
      <c r="G87" s="240">
        <v>36472000</v>
      </c>
      <c r="H87" s="241" t="s">
        <v>2270</v>
      </c>
      <c r="I87" s="241" t="s">
        <v>660</v>
      </c>
      <c r="J87" s="241">
        <v>2</v>
      </c>
      <c r="K87" s="241" t="s">
        <v>2428</v>
      </c>
      <c r="L87" s="241" t="s">
        <v>2280</v>
      </c>
      <c r="M87" s="242">
        <v>43993</v>
      </c>
      <c r="N87" s="249" t="s">
        <v>6828</v>
      </c>
      <c r="O87" s="244">
        <v>446300</v>
      </c>
      <c r="P87" s="244" t="s">
        <v>1599</v>
      </c>
      <c r="Q87" s="244" t="s">
        <v>661</v>
      </c>
      <c r="R87" s="244">
        <v>1</v>
      </c>
      <c r="S87" s="244" t="s">
        <v>2426</v>
      </c>
      <c r="T87" s="244" t="s">
        <v>3182</v>
      </c>
      <c r="U87" s="245">
        <v>44103</v>
      </c>
      <c r="V87" s="249" t="s">
        <v>6829</v>
      </c>
      <c r="W87" s="241">
        <v>35587000</v>
      </c>
      <c r="X87" s="241" t="s">
        <v>1972</v>
      </c>
      <c r="Y87" s="241" t="s">
        <v>659</v>
      </c>
      <c r="Z87" s="241">
        <v>3</v>
      </c>
      <c r="AA87" s="241" t="s">
        <v>2427</v>
      </c>
      <c r="AB87" s="241" t="s">
        <v>1979</v>
      </c>
      <c r="AC87" s="242">
        <v>43992</v>
      </c>
      <c r="AD87" s="249" t="s">
        <v>6830</v>
      </c>
      <c r="AE87" s="246" t="s">
        <v>446</v>
      </c>
      <c r="AF87" s="246" t="s">
        <v>2429</v>
      </c>
      <c r="AG87" s="246" t="s">
        <v>446</v>
      </c>
      <c r="AH87" s="246" t="s">
        <v>446</v>
      </c>
      <c r="AI87" s="246" t="s">
        <v>2431</v>
      </c>
      <c r="AJ87" s="246" t="s">
        <v>2433</v>
      </c>
      <c r="AK87" s="247">
        <v>43992</v>
      </c>
      <c r="AL87" s="249" t="s">
        <v>6831</v>
      </c>
      <c r="AM87" s="241" t="s">
        <v>446</v>
      </c>
      <c r="AN87" s="241" t="s">
        <v>2430</v>
      </c>
      <c r="AO87" s="241" t="s">
        <v>446</v>
      </c>
      <c r="AP87" s="241" t="s">
        <v>446</v>
      </c>
      <c r="AQ87" s="241" t="s">
        <v>2432</v>
      </c>
      <c r="AR87" s="241" t="s">
        <v>2433</v>
      </c>
      <c r="AS87" s="242">
        <v>43992</v>
      </c>
      <c r="AT87" s="250" t="s">
        <v>6832</v>
      </c>
      <c r="AU87" s="246" t="s">
        <v>446</v>
      </c>
      <c r="AV87" s="246" t="s">
        <v>446</v>
      </c>
      <c r="AW87" s="246" t="s">
        <v>446</v>
      </c>
      <c r="AX87" s="246" t="s">
        <v>446</v>
      </c>
      <c r="AY87" s="246" t="s">
        <v>446</v>
      </c>
      <c r="AZ87" s="246" t="s">
        <v>446</v>
      </c>
      <c r="BA87" s="247">
        <v>43798</v>
      </c>
      <c r="BB87" s="249" t="s">
        <v>6833</v>
      </c>
      <c r="BC87" s="241" t="s">
        <v>446</v>
      </c>
      <c r="BD87" s="241" t="s">
        <v>446</v>
      </c>
      <c r="BE87" s="241" t="s">
        <v>446</v>
      </c>
      <c r="BF87" s="241" t="s">
        <v>446</v>
      </c>
      <c r="BG87" s="241" t="s">
        <v>446</v>
      </c>
      <c r="BH87" s="241" t="s">
        <v>446</v>
      </c>
      <c r="BI87" s="242">
        <v>43798</v>
      </c>
      <c r="BJ87" s="250" t="s">
        <v>6834</v>
      </c>
      <c r="BK87" s="250">
        <v>87</v>
      </c>
      <c r="BL87" s="250" t="s">
        <v>3581</v>
      </c>
      <c r="BM87" s="250" t="s">
        <v>659</v>
      </c>
      <c r="BN87" s="250">
        <v>3</v>
      </c>
      <c r="BO87" s="250" t="s">
        <v>2172</v>
      </c>
      <c r="BP87" s="246" t="s">
        <v>1098</v>
      </c>
      <c r="BQ87" s="251">
        <v>44159</v>
      </c>
      <c r="BR87" s="249" t="s">
        <v>6835</v>
      </c>
      <c r="BS87" s="252">
        <v>0</v>
      </c>
      <c r="BT87" s="252">
        <v>0</v>
      </c>
      <c r="BU87" s="252" t="s">
        <v>660</v>
      </c>
      <c r="BV87" s="252">
        <v>2</v>
      </c>
      <c r="BW87" s="252" t="s">
        <v>1020</v>
      </c>
      <c r="BX87" s="252">
        <v>0</v>
      </c>
      <c r="BY87" s="242">
        <v>43511</v>
      </c>
      <c r="BZ87" s="250" t="s">
        <v>6836</v>
      </c>
      <c r="CA87" s="250">
        <v>0</v>
      </c>
      <c r="CB87" s="250">
        <v>0</v>
      </c>
      <c r="CC87" s="250" t="s">
        <v>660</v>
      </c>
      <c r="CD87" s="250">
        <v>2</v>
      </c>
      <c r="CE87" s="250" t="s">
        <v>1020</v>
      </c>
      <c r="CF87" s="250">
        <v>0</v>
      </c>
      <c r="CG87" s="251">
        <v>43511</v>
      </c>
      <c r="CH87" s="249" t="s">
        <v>6837</v>
      </c>
      <c r="CI87" s="250" t="e">
        <v>#N/A</v>
      </c>
      <c r="CJ87" s="250" t="e">
        <v>#N/A</v>
      </c>
      <c r="CK87" s="250" t="e">
        <v>#N/A</v>
      </c>
      <c r="CL87" s="250" t="e">
        <v>#N/A</v>
      </c>
      <c r="CM87" s="250" t="e">
        <v>#N/A</v>
      </c>
      <c r="CN87" s="250" t="e">
        <v>#N/A</v>
      </c>
      <c r="CO87" s="253" t="e">
        <v>#N/A</v>
      </c>
      <c r="CP87" s="250" t="s">
        <v>6838</v>
      </c>
      <c r="CQ87" s="252">
        <v>0</v>
      </c>
      <c r="CR87" s="252">
        <v>0</v>
      </c>
      <c r="CS87" s="252" t="s">
        <v>660</v>
      </c>
      <c r="CT87" s="252">
        <v>2</v>
      </c>
      <c r="CU87" s="252" t="s">
        <v>1019</v>
      </c>
      <c r="CV87" s="252">
        <v>0</v>
      </c>
      <c r="CW87" s="242">
        <v>43511</v>
      </c>
      <c r="CX87" s="250" t="s">
        <v>6839</v>
      </c>
      <c r="CY87" s="246" t="s">
        <v>446</v>
      </c>
      <c r="CZ87" s="246" t="s">
        <v>446</v>
      </c>
      <c r="DA87" s="246" t="s">
        <v>446</v>
      </c>
      <c r="DB87" s="246" t="s">
        <v>446</v>
      </c>
      <c r="DC87" s="246" t="s">
        <v>446</v>
      </c>
      <c r="DD87" s="246" t="s">
        <v>446</v>
      </c>
      <c r="DE87" s="248">
        <v>43798</v>
      </c>
      <c r="DF87" s="249" t="s">
        <v>6840</v>
      </c>
      <c r="DG87" s="241" t="s">
        <v>446</v>
      </c>
      <c r="DH87" s="252" t="s">
        <v>446</v>
      </c>
      <c r="DI87" s="252" t="s">
        <v>446</v>
      </c>
      <c r="DJ87" s="252" t="s">
        <v>446</v>
      </c>
      <c r="DK87" s="252" t="s">
        <v>446</v>
      </c>
      <c r="DL87" s="252" t="s">
        <v>446</v>
      </c>
      <c r="DM87" s="242">
        <v>43798</v>
      </c>
      <c r="DN87" s="250" t="s">
        <v>6841</v>
      </c>
      <c r="DO87" s="246" t="s">
        <v>446</v>
      </c>
      <c r="DP87" s="250" t="s">
        <v>446</v>
      </c>
      <c r="DQ87" s="250" t="s">
        <v>446</v>
      </c>
      <c r="DR87" s="250" t="s">
        <v>446</v>
      </c>
      <c r="DS87" s="250" t="s">
        <v>446</v>
      </c>
      <c r="DT87" s="250" t="s">
        <v>446</v>
      </c>
      <c r="DU87" s="251">
        <v>43798</v>
      </c>
      <c r="DV87" s="249" t="s">
        <v>6842</v>
      </c>
      <c r="DW87" s="241" t="s">
        <v>446</v>
      </c>
      <c r="DX87" s="252" t="s">
        <v>446</v>
      </c>
      <c r="DY87" s="252" t="s">
        <v>446</v>
      </c>
      <c r="DZ87" s="252" t="s">
        <v>446</v>
      </c>
      <c r="EA87" s="252" t="s">
        <v>446</v>
      </c>
      <c r="EB87" s="252" t="s">
        <v>446</v>
      </c>
      <c r="EC87" s="242">
        <v>43798</v>
      </c>
      <c r="ED87" s="250" t="s">
        <v>6843</v>
      </c>
      <c r="EE87" s="246" t="s">
        <v>446</v>
      </c>
      <c r="EF87" s="250" t="s">
        <v>446</v>
      </c>
      <c r="EG87" s="250" t="s">
        <v>446</v>
      </c>
      <c r="EH87" s="250" t="s">
        <v>446</v>
      </c>
      <c r="EI87" s="250" t="s">
        <v>446</v>
      </c>
      <c r="EJ87" s="250" t="s">
        <v>446</v>
      </c>
      <c r="EK87" s="251">
        <v>43798</v>
      </c>
      <c r="EL87" s="249" t="s">
        <v>6844</v>
      </c>
      <c r="EM87" s="241" t="s">
        <v>446</v>
      </c>
      <c r="EN87" s="252" t="s">
        <v>446</v>
      </c>
      <c r="EO87" s="252" t="s">
        <v>446</v>
      </c>
      <c r="EP87" s="252" t="s">
        <v>446</v>
      </c>
      <c r="EQ87" s="252" t="s">
        <v>446</v>
      </c>
      <c r="ER87" s="252" t="s">
        <v>446</v>
      </c>
      <c r="ES87" s="242">
        <v>43798</v>
      </c>
      <c r="ET87" s="250" t="s">
        <v>6845</v>
      </c>
      <c r="EU87" s="250">
        <v>87</v>
      </c>
      <c r="EV87" s="250" t="s">
        <v>3581</v>
      </c>
      <c r="EW87" s="250" t="s">
        <v>659</v>
      </c>
      <c r="EX87" s="250">
        <v>3</v>
      </c>
      <c r="EY87" s="250" t="s">
        <v>2172</v>
      </c>
      <c r="EZ87" s="250" t="s">
        <v>1098</v>
      </c>
      <c r="FA87" s="251">
        <v>44159</v>
      </c>
      <c r="FB87" s="249" t="s">
        <v>6846</v>
      </c>
      <c r="FC87" s="252">
        <v>1</v>
      </c>
      <c r="FD87" s="252">
        <v>0</v>
      </c>
      <c r="FE87" s="252" t="s">
        <v>660</v>
      </c>
      <c r="FF87" s="252">
        <v>2</v>
      </c>
      <c r="FG87" s="252">
        <v>0</v>
      </c>
      <c r="FH87" s="252">
        <v>0</v>
      </c>
      <c r="FI87" s="242">
        <v>43511</v>
      </c>
      <c r="FJ87" s="249" t="s">
        <v>6847</v>
      </c>
      <c r="FK87" s="250">
        <v>0</v>
      </c>
      <c r="FL87" s="250">
        <v>0</v>
      </c>
      <c r="FM87" s="250" t="s">
        <v>660</v>
      </c>
      <c r="FN87" s="250">
        <v>2</v>
      </c>
      <c r="FO87" s="250" t="s">
        <v>1018</v>
      </c>
      <c r="FP87" s="246">
        <v>0</v>
      </c>
      <c r="FQ87" s="247">
        <v>43511</v>
      </c>
      <c r="FR87" s="249" t="s">
        <v>6848</v>
      </c>
      <c r="FS87" s="252">
        <v>0</v>
      </c>
      <c r="FT87" s="252">
        <v>0</v>
      </c>
      <c r="FU87" s="252" t="s">
        <v>660</v>
      </c>
      <c r="FV87" s="252">
        <v>2</v>
      </c>
      <c r="FW87" s="252" t="s">
        <v>1018</v>
      </c>
      <c r="FX87" s="252">
        <v>0</v>
      </c>
      <c r="FY87" s="242">
        <v>43511</v>
      </c>
      <c r="FZ87" s="250" t="s">
        <v>6849</v>
      </c>
      <c r="GA87" s="250">
        <v>0</v>
      </c>
      <c r="GB87" s="250" t="s">
        <v>3625</v>
      </c>
      <c r="GC87" s="250" t="s">
        <v>660</v>
      </c>
      <c r="GD87" s="250">
        <v>2</v>
      </c>
      <c r="GE87" s="250" t="s">
        <v>3085</v>
      </c>
      <c r="GF87" s="250" t="s">
        <v>2075</v>
      </c>
      <c r="GG87" s="251">
        <v>44162</v>
      </c>
      <c r="GH87" s="249" t="s">
        <v>6850</v>
      </c>
      <c r="GI87" s="252">
        <v>0</v>
      </c>
      <c r="GJ87" s="252" t="s">
        <v>3625</v>
      </c>
      <c r="GK87" s="252" t="s">
        <v>660</v>
      </c>
      <c r="GL87" s="252">
        <v>2</v>
      </c>
      <c r="GM87" s="252" t="s">
        <v>3085</v>
      </c>
      <c r="GN87" s="252" t="s">
        <v>2075</v>
      </c>
      <c r="GO87" s="242">
        <v>44162</v>
      </c>
      <c r="GP87" s="250" t="s">
        <v>6851</v>
      </c>
      <c r="GQ87" s="250">
        <v>1</v>
      </c>
      <c r="GR87" s="250" t="s">
        <v>3625</v>
      </c>
      <c r="GS87" s="250" t="s">
        <v>660</v>
      </c>
      <c r="GT87" s="250">
        <v>2</v>
      </c>
      <c r="GU87" s="250" t="s">
        <v>3085</v>
      </c>
      <c r="GV87" s="250" t="s">
        <v>2075</v>
      </c>
      <c r="GW87" s="251">
        <v>44162</v>
      </c>
      <c r="GX87" s="249" t="s">
        <v>6852</v>
      </c>
      <c r="GY87" s="252">
        <v>0</v>
      </c>
      <c r="GZ87" s="252" t="s">
        <v>3625</v>
      </c>
      <c r="HA87" s="252" t="s">
        <v>660</v>
      </c>
      <c r="HB87" s="252">
        <v>2</v>
      </c>
      <c r="HC87" s="252" t="s">
        <v>3085</v>
      </c>
      <c r="HD87" s="252" t="s">
        <v>2075</v>
      </c>
      <c r="HE87" s="242">
        <v>44162</v>
      </c>
      <c r="HF87" s="250" t="s">
        <v>6853</v>
      </c>
      <c r="HG87" s="250">
        <v>0</v>
      </c>
      <c r="HH87" s="250" t="s">
        <v>3625</v>
      </c>
      <c r="HI87" s="250" t="s">
        <v>660</v>
      </c>
      <c r="HJ87" s="250">
        <v>2</v>
      </c>
      <c r="HK87" s="250" t="s">
        <v>3085</v>
      </c>
      <c r="HL87" s="250" t="s">
        <v>2075</v>
      </c>
      <c r="HM87" s="251">
        <v>44162</v>
      </c>
      <c r="HN87" s="249" t="s">
        <v>6854</v>
      </c>
      <c r="HO87" s="252">
        <v>1</v>
      </c>
      <c r="HP87" s="252" t="s">
        <v>3625</v>
      </c>
      <c r="HQ87" s="252" t="s">
        <v>660</v>
      </c>
      <c r="HR87" s="252">
        <v>2</v>
      </c>
      <c r="HS87" s="252" t="s">
        <v>3085</v>
      </c>
      <c r="HT87" s="252" t="s">
        <v>2075</v>
      </c>
      <c r="HU87" s="242">
        <v>44162</v>
      </c>
      <c r="HV87" s="250" t="s">
        <v>6855</v>
      </c>
      <c r="HW87" s="250">
        <v>0</v>
      </c>
      <c r="HX87" s="250" t="s">
        <v>3625</v>
      </c>
      <c r="HY87" s="250" t="s">
        <v>660</v>
      </c>
      <c r="HZ87" s="250">
        <v>2</v>
      </c>
      <c r="IA87" s="250" t="s">
        <v>3085</v>
      </c>
      <c r="IB87" s="250" t="s">
        <v>2075</v>
      </c>
      <c r="IC87" s="251">
        <v>44162</v>
      </c>
      <c r="ID87" s="249" t="s">
        <v>6856</v>
      </c>
      <c r="IE87" s="252">
        <v>1</v>
      </c>
      <c r="IF87" s="252" t="s">
        <v>3625</v>
      </c>
      <c r="IG87" s="252" t="s">
        <v>660</v>
      </c>
      <c r="IH87" s="252">
        <v>2</v>
      </c>
      <c r="II87" s="252" t="s">
        <v>3085</v>
      </c>
      <c r="IJ87" s="252" t="s">
        <v>2075</v>
      </c>
      <c r="IK87" s="242">
        <v>44162</v>
      </c>
      <c r="IL87" s="250" t="s">
        <v>6857</v>
      </c>
      <c r="IM87" s="250">
        <v>0</v>
      </c>
      <c r="IN87" s="250" t="s">
        <v>3625</v>
      </c>
      <c r="IO87" s="250" t="s">
        <v>660</v>
      </c>
      <c r="IP87" s="250">
        <v>2</v>
      </c>
      <c r="IQ87" s="250" t="s">
        <v>3085</v>
      </c>
      <c r="IR87" s="250" t="s">
        <v>2075</v>
      </c>
      <c r="IS87" s="251">
        <v>44162</v>
      </c>
    </row>
    <row r="88" spans="1:253" s="256" customFormat="1" ht="13.2" x14ac:dyDescent="0.25">
      <c r="A88" s="256" t="str">
        <f>Lists!B:B</f>
        <v>Complex crisis in Mozambique</v>
      </c>
      <c r="B88" s="256" t="str">
        <f>Lists!F:F</f>
        <v>Complex crisis</v>
      </c>
      <c r="C88" s="256" t="str">
        <f>Lists!C:C</f>
        <v>MOZ001</v>
      </c>
      <c r="D88" s="256" t="str">
        <f>Lists!A:A</f>
        <v>Mozambique</v>
      </c>
      <c r="E88" s="256" t="str">
        <f>Lists!D:D</f>
        <v>MOZ</v>
      </c>
      <c r="F88" s="256" t="s">
        <v>6858</v>
      </c>
      <c r="G88" s="257">
        <v>28862000</v>
      </c>
      <c r="H88" s="258" t="s">
        <v>987</v>
      </c>
      <c r="I88" s="258" t="s">
        <v>661</v>
      </c>
      <c r="J88" s="258">
        <v>1</v>
      </c>
      <c r="K88" s="258" t="s">
        <v>1382</v>
      </c>
      <c r="L88" s="258" t="s">
        <v>995</v>
      </c>
      <c r="M88" s="259">
        <v>43585</v>
      </c>
      <c r="N88" s="260" t="s">
        <v>6859</v>
      </c>
      <c r="O88" s="258">
        <v>344602</v>
      </c>
      <c r="P88" s="258" t="s">
        <v>988</v>
      </c>
      <c r="Q88" s="258" t="s">
        <v>659</v>
      </c>
      <c r="R88" s="258">
        <v>3</v>
      </c>
      <c r="S88" s="258" t="s">
        <v>1557</v>
      </c>
      <c r="T88" s="258" t="s">
        <v>996</v>
      </c>
      <c r="U88" s="259">
        <v>43676</v>
      </c>
      <c r="V88" s="260" t="s">
        <v>6860</v>
      </c>
      <c r="W88" s="258">
        <v>5175000</v>
      </c>
      <c r="X88" s="258" t="s">
        <v>3362</v>
      </c>
      <c r="Y88" s="258" t="s">
        <v>660</v>
      </c>
      <c r="Z88" s="258">
        <v>2</v>
      </c>
      <c r="AA88" s="258" t="s">
        <v>3374</v>
      </c>
      <c r="AB88" s="258" t="s">
        <v>3373</v>
      </c>
      <c r="AC88" s="259">
        <v>44120</v>
      </c>
      <c r="AD88" s="260" t="s">
        <v>6861</v>
      </c>
      <c r="AE88" s="258">
        <v>4002000</v>
      </c>
      <c r="AF88" s="258" t="s">
        <v>2594</v>
      </c>
      <c r="AG88" s="258" t="s">
        <v>659</v>
      </c>
      <c r="AH88" s="258">
        <v>3</v>
      </c>
      <c r="AI88" s="258" t="s">
        <v>1946</v>
      </c>
      <c r="AJ88" s="258" t="s">
        <v>2095</v>
      </c>
      <c r="AK88" s="259">
        <v>44039</v>
      </c>
      <c r="AL88" s="260" t="s">
        <v>6862</v>
      </c>
      <c r="AM88" s="258">
        <v>344000</v>
      </c>
      <c r="AN88" s="258" t="s">
        <v>2594</v>
      </c>
      <c r="AO88" s="258" t="s">
        <v>660</v>
      </c>
      <c r="AP88" s="258">
        <v>2</v>
      </c>
      <c r="AQ88" s="258" t="s">
        <v>1947</v>
      </c>
      <c r="AR88" s="258" t="s">
        <v>2468</v>
      </c>
      <c r="AS88" s="259">
        <v>44039</v>
      </c>
      <c r="AT88" s="261" t="s">
        <v>6863</v>
      </c>
      <c r="AU88" s="258">
        <v>26</v>
      </c>
      <c r="AV88" s="258" t="s">
        <v>1617</v>
      </c>
      <c r="AW88" s="258" t="s">
        <v>659</v>
      </c>
      <c r="AX88" s="258">
        <v>3</v>
      </c>
      <c r="AY88" s="258" t="s">
        <v>1633</v>
      </c>
      <c r="AZ88" s="258" t="s">
        <v>868</v>
      </c>
      <c r="BA88" s="259">
        <v>43767</v>
      </c>
      <c r="BB88" s="260" t="s">
        <v>6864</v>
      </c>
      <c r="BC88" s="258">
        <v>277460</v>
      </c>
      <c r="BD88" s="258" t="s">
        <v>1579</v>
      </c>
      <c r="BE88" s="258" t="s">
        <v>660</v>
      </c>
      <c r="BF88" s="258">
        <v>2</v>
      </c>
      <c r="BG88" s="258" t="s">
        <v>1670</v>
      </c>
      <c r="BH88" s="258" t="s">
        <v>1580</v>
      </c>
      <c r="BI88" s="259">
        <v>43742</v>
      </c>
      <c r="BJ88" s="261" t="s">
        <v>6865</v>
      </c>
      <c r="BK88" s="261">
        <v>1122</v>
      </c>
      <c r="BL88" s="261" t="s">
        <v>3695</v>
      </c>
      <c r="BM88" s="261" t="s">
        <v>660</v>
      </c>
      <c r="BN88" s="261">
        <v>2</v>
      </c>
      <c r="BO88" s="261" t="s">
        <v>3696</v>
      </c>
      <c r="BP88" s="258" t="s">
        <v>868</v>
      </c>
      <c r="BQ88" s="262">
        <v>44164</v>
      </c>
      <c r="BR88" s="260" t="s">
        <v>6866</v>
      </c>
      <c r="BS88" s="261">
        <v>147000</v>
      </c>
      <c r="BT88" s="261" t="s">
        <v>1396</v>
      </c>
      <c r="BU88" s="261" t="s">
        <v>660</v>
      </c>
      <c r="BV88" s="261">
        <v>2</v>
      </c>
      <c r="BW88" s="261" t="s">
        <v>1394</v>
      </c>
      <c r="BX88" s="261" t="s">
        <v>1398</v>
      </c>
      <c r="BY88" s="259">
        <v>43676</v>
      </c>
      <c r="BZ88" s="261" t="s">
        <v>6867</v>
      </c>
      <c r="CA88" s="261">
        <v>143000</v>
      </c>
      <c r="CB88" s="261" t="s">
        <v>1397</v>
      </c>
      <c r="CC88" s="261" t="s">
        <v>660</v>
      </c>
      <c r="CD88" s="261">
        <v>2</v>
      </c>
      <c r="CE88" s="261" t="s">
        <v>1395</v>
      </c>
      <c r="CF88" s="261" t="s">
        <v>1398</v>
      </c>
      <c r="CG88" s="262">
        <v>43676</v>
      </c>
      <c r="CH88" s="260" t="s">
        <v>6868</v>
      </c>
      <c r="CI88" s="261" t="e">
        <v>#N/A</v>
      </c>
      <c r="CJ88" s="261" t="e">
        <v>#N/A</v>
      </c>
      <c r="CK88" s="261" t="e">
        <v>#N/A</v>
      </c>
      <c r="CL88" s="261" t="e">
        <v>#N/A</v>
      </c>
      <c r="CM88" s="261" t="e">
        <v>#N/A</v>
      </c>
      <c r="CN88" s="261" t="e">
        <v>#N/A</v>
      </c>
      <c r="CO88" s="263" t="e">
        <v>#N/A</v>
      </c>
      <c r="CP88" s="261" t="s">
        <v>6869</v>
      </c>
      <c r="CQ88" s="261">
        <v>773</v>
      </c>
      <c r="CR88" s="261" t="s">
        <v>1373</v>
      </c>
      <c r="CS88" s="261" t="s">
        <v>660</v>
      </c>
      <c r="CT88" s="261">
        <v>2</v>
      </c>
      <c r="CU88" s="261" t="s">
        <v>1383</v>
      </c>
      <c r="CV88" s="261" t="s">
        <v>1372</v>
      </c>
      <c r="CW88" s="259">
        <v>43676</v>
      </c>
      <c r="CX88" s="261" t="s">
        <v>6870</v>
      </c>
      <c r="CY88" s="258">
        <v>906000</v>
      </c>
      <c r="CZ88" s="258" t="s">
        <v>3701</v>
      </c>
      <c r="DA88" s="258" t="s">
        <v>660</v>
      </c>
      <c r="DB88" s="258">
        <v>2</v>
      </c>
      <c r="DC88" s="258" t="s">
        <v>3696</v>
      </c>
      <c r="DD88" s="258" t="s">
        <v>3698</v>
      </c>
      <c r="DE88" s="264">
        <v>44164</v>
      </c>
      <c r="DF88" s="260" t="s">
        <v>6871</v>
      </c>
      <c r="DG88" s="258">
        <v>2105000</v>
      </c>
      <c r="DH88" s="261" t="s">
        <v>3699</v>
      </c>
      <c r="DI88" s="261" t="s">
        <v>660</v>
      </c>
      <c r="DJ88" s="261">
        <v>2</v>
      </c>
      <c r="DK88" s="261" t="s">
        <v>3696</v>
      </c>
      <c r="DL88" s="261" t="s">
        <v>3698</v>
      </c>
      <c r="DM88" s="259">
        <v>44164</v>
      </c>
      <c r="DN88" s="261" t="s">
        <v>6872</v>
      </c>
      <c r="DO88" s="258">
        <v>183000</v>
      </c>
      <c r="DP88" s="261" t="s">
        <v>3700</v>
      </c>
      <c r="DQ88" s="261" t="s">
        <v>660</v>
      </c>
      <c r="DR88" s="261">
        <v>2</v>
      </c>
      <c r="DS88" s="261" t="s">
        <v>3696</v>
      </c>
      <c r="DT88" s="261" t="s">
        <v>3698</v>
      </c>
      <c r="DU88" s="262">
        <v>44164</v>
      </c>
      <c r="DV88" s="260" t="s">
        <v>6873</v>
      </c>
      <c r="DW88" s="258">
        <v>906000</v>
      </c>
      <c r="DX88" s="261" t="s">
        <v>3701</v>
      </c>
      <c r="DY88" s="261" t="s">
        <v>660</v>
      </c>
      <c r="DZ88" s="261">
        <v>2</v>
      </c>
      <c r="EA88" s="261" t="s">
        <v>3696</v>
      </c>
      <c r="EB88" s="261" t="s">
        <v>3698</v>
      </c>
      <c r="EC88" s="259">
        <v>44164</v>
      </c>
      <c r="ED88" s="261" t="s">
        <v>6874</v>
      </c>
      <c r="EE88" s="258">
        <v>0</v>
      </c>
      <c r="EF88" s="261" t="s">
        <v>3702</v>
      </c>
      <c r="EG88" s="261" t="s">
        <v>660</v>
      </c>
      <c r="EH88" s="261">
        <v>2</v>
      </c>
      <c r="EI88" s="261" t="s">
        <v>3696</v>
      </c>
      <c r="EJ88" s="261" t="s">
        <v>3698</v>
      </c>
      <c r="EK88" s="262">
        <v>44164</v>
      </c>
      <c r="EL88" s="260" t="s">
        <v>6875</v>
      </c>
      <c r="EM88" s="258">
        <v>0</v>
      </c>
      <c r="EN88" s="261" t="s">
        <v>3703</v>
      </c>
      <c r="EO88" s="261" t="s">
        <v>660</v>
      </c>
      <c r="EP88" s="261">
        <v>2</v>
      </c>
      <c r="EQ88" s="261" t="s">
        <v>3696</v>
      </c>
      <c r="ER88" s="261" t="s">
        <v>3698</v>
      </c>
      <c r="ES88" s="259">
        <v>44164</v>
      </c>
      <c r="ET88" s="261" t="s">
        <v>6876</v>
      </c>
      <c r="EU88" s="261">
        <v>1122</v>
      </c>
      <c r="EV88" s="261" t="s">
        <v>3695</v>
      </c>
      <c r="EW88" s="261" t="s">
        <v>660</v>
      </c>
      <c r="EX88" s="261">
        <v>2</v>
      </c>
      <c r="EY88" s="261" t="s">
        <v>3697</v>
      </c>
      <c r="EZ88" s="261" t="s">
        <v>868</v>
      </c>
      <c r="FA88" s="262">
        <v>44164</v>
      </c>
      <c r="FB88" s="260" t="s">
        <v>6877</v>
      </c>
      <c r="FC88" s="261">
        <v>3</v>
      </c>
      <c r="FD88" s="261" t="s">
        <v>446</v>
      </c>
      <c r="FE88" s="261" t="s">
        <v>661</v>
      </c>
      <c r="FF88" s="261">
        <v>1</v>
      </c>
      <c r="FG88" s="261" t="s">
        <v>1558</v>
      </c>
      <c r="FH88" s="261" t="s">
        <v>446</v>
      </c>
      <c r="FI88" s="259">
        <v>43676</v>
      </c>
      <c r="FJ88" s="260" t="s">
        <v>6878</v>
      </c>
      <c r="FK88" s="261" t="s">
        <v>446</v>
      </c>
      <c r="FL88" s="261" t="s">
        <v>446</v>
      </c>
      <c r="FM88" s="261" t="s">
        <v>446</v>
      </c>
      <c r="FN88" s="261" t="s">
        <v>446</v>
      </c>
      <c r="FO88" s="261" t="s">
        <v>446</v>
      </c>
      <c r="FP88" s="258" t="s">
        <v>446</v>
      </c>
      <c r="FQ88" s="259">
        <v>43676</v>
      </c>
      <c r="FR88" s="260" t="s">
        <v>6879</v>
      </c>
      <c r="FS88" s="261" t="s">
        <v>446</v>
      </c>
      <c r="FT88" s="261" t="s">
        <v>446</v>
      </c>
      <c r="FU88" s="261" t="s">
        <v>446</v>
      </c>
      <c r="FV88" s="261" t="s">
        <v>446</v>
      </c>
      <c r="FW88" s="261" t="s">
        <v>446</v>
      </c>
      <c r="FX88" s="261" t="s">
        <v>446</v>
      </c>
      <c r="FY88" s="259">
        <v>43676</v>
      </c>
      <c r="FZ88" s="261" t="s">
        <v>6880</v>
      </c>
      <c r="GA88" s="261">
        <v>1</v>
      </c>
      <c r="GB88" s="261" t="s">
        <v>3625</v>
      </c>
      <c r="GC88" s="261" t="s">
        <v>660</v>
      </c>
      <c r="GD88" s="261">
        <v>2</v>
      </c>
      <c r="GE88" s="261" t="s">
        <v>3085</v>
      </c>
      <c r="GF88" s="261" t="s">
        <v>2075</v>
      </c>
      <c r="GG88" s="262">
        <v>44164</v>
      </c>
      <c r="GH88" s="260" t="s">
        <v>6881</v>
      </c>
      <c r="GI88" s="261">
        <v>2</v>
      </c>
      <c r="GJ88" s="261" t="s">
        <v>3625</v>
      </c>
      <c r="GK88" s="261" t="s">
        <v>660</v>
      </c>
      <c r="GL88" s="261">
        <v>2</v>
      </c>
      <c r="GM88" s="261" t="s">
        <v>3085</v>
      </c>
      <c r="GN88" s="261" t="s">
        <v>2075</v>
      </c>
      <c r="GO88" s="259">
        <v>44164</v>
      </c>
      <c r="GP88" s="261" t="s">
        <v>6882</v>
      </c>
      <c r="GQ88" s="261">
        <v>2</v>
      </c>
      <c r="GR88" s="261" t="s">
        <v>3625</v>
      </c>
      <c r="GS88" s="261" t="s">
        <v>660</v>
      </c>
      <c r="GT88" s="261">
        <v>2</v>
      </c>
      <c r="GU88" s="261" t="s">
        <v>3085</v>
      </c>
      <c r="GV88" s="261" t="s">
        <v>2075</v>
      </c>
      <c r="GW88" s="262">
        <v>44164</v>
      </c>
      <c r="GX88" s="260" t="s">
        <v>6883</v>
      </c>
      <c r="GY88" s="261">
        <v>0</v>
      </c>
      <c r="GZ88" s="261" t="s">
        <v>3625</v>
      </c>
      <c r="HA88" s="261" t="s">
        <v>660</v>
      </c>
      <c r="HB88" s="261">
        <v>2</v>
      </c>
      <c r="HC88" s="261" t="s">
        <v>3085</v>
      </c>
      <c r="HD88" s="261" t="s">
        <v>2075</v>
      </c>
      <c r="HE88" s="259">
        <v>44164</v>
      </c>
      <c r="HF88" s="261" t="s">
        <v>6884</v>
      </c>
      <c r="HG88" s="261">
        <v>1</v>
      </c>
      <c r="HH88" s="261" t="s">
        <v>3625</v>
      </c>
      <c r="HI88" s="261" t="s">
        <v>660</v>
      </c>
      <c r="HJ88" s="261">
        <v>2</v>
      </c>
      <c r="HK88" s="261" t="s">
        <v>3085</v>
      </c>
      <c r="HL88" s="261" t="s">
        <v>2075</v>
      </c>
      <c r="HM88" s="262">
        <v>44164</v>
      </c>
      <c r="HN88" s="260" t="s">
        <v>6885</v>
      </c>
      <c r="HO88" s="261">
        <v>2</v>
      </c>
      <c r="HP88" s="261" t="s">
        <v>3625</v>
      </c>
      <c r="HQ88" s="261" t="s">
        <v>660</v>
      </c>
      <c r="HR88" s="261">
        <v>2</v>
      </c>
      <c r="HS88" s="261" t="s">
        <v>3085</v>
      </c>
      <c r="HT88" s="261" t="s">
        <v>2075</v>
      </c>
      <c r="HU88" s="259">
        <v>44164</v>
      </c>
      <c r="HV88" s="261" t="s">
        <v>6886</v>
      </c>
      <c r="HW88" s="261">
        <v>3</v>
      </c>
      <c r="HX88" s="261" t="s">
        <v>3625</v>
      </c>
      <c r="HY88" s="261" t="s">
        <v>660</v>
      </c>
      <c r="HZ88" s="261">
        <v>2</v>
      </c>
      <c r="IA88" s="261" t="s">
        <v>3085</v>
      </c>
      <c r="IB88" s="261" t="s">
        <v>2075</v>
      </c>
      <c r="IC88" s="262">
        <v>44164</v>
      </c>
      <c r="ID88" s="260" t="s">
        <v>6887</v>
      </c>
      <c r="IE88" s="261">
        <v>1</v>
      </c>
      <c r="IF88" s="261" t="s">
        <v>3625</v>
      </c>
      <c r="IG88" s="261" t="s">
        <v>660</v>
      </c>
      <c r="IH88" s="261">
        <v>2</v>
      </c>
      <c r="II88" s="261" t="s">
        <v>3085</v>
      </c>
      <c r="IJ88" s="261" t="s">
        <v>2075</v>
      </c>
      <c r="IK88" s="259">
        <v>44164</v>
      </c>
      <c r="IL88" s="261" t="s">
        <v>6888</v>
      </c>
      <c r="IM88" s="261">
        <v>1</v>
      </c>
      <c r="IN88" s="261" t="s">
        <v>3625</v>
      </c>
      <c r="IO88" s="261" t="s">
        <v>660</v>
      </c>
      <c r="IP88" s="261">
        <v>2</v>
      </c>
      <c r="IQ88" s="261" t="s">
        <v>3085</v>
      </c>
      <c r="IR88" s="261" t="s">
        <v>2075</v>
      </c>
      <c r="IS88" s="262">
        <v>44164</v>
      </c>
    </row>
    <row r="89" spans="1:253" s="11" customFormat="1" ht="13.2" x14ac:dyDescent="0.25">
      <c r="A89" s="11" t="str">
        <f>Lists!B:B</f>
        <v>Cabo Delgado Islamist Insurgency</v>
      </c>
      <c r="B89" s="11" t="str">
        <f>Lists!F:F</f>
        <v>Other type of violence</v>
      </c>
      <c r="C89" s="11" t="str">
        <f>Lists!C:C</f>
        <v>MOZ004</v>
      </c>
      <c r="D89" s="11" t="str">
        <f>Lists!A:A</f>
        <v>Mozambique</v>
      </c>
      <c r="E89" s="11" t="str">
        <f>Lists!D:D</f>
        <v>MOZ</v>
      </c>
      <c r="F89" s="11" t="s">
        <v>6889</v>
      </c>
      <c r="G89" s="240">
        <v>28860000</v>
      </c>
      <c r="H89" s="241" t="s">
        <v>987</v>
      </c>
      <c r="I89" s="241" t="s">
        <v>661</v>
      </c>
      <c r="J89" s="241">
        <v>1</v>
      </c>
      <c r="K89" s="241" t="s">
        <v>1002</v>
      </c>
      <c r="L89" s="241" t="s">
        <v>995</v>
      </c>
      <c r="M89" s="242">
        <v>43551</v>
      </c>
      <c r="N89" s="249" t="s">
        <v>6890</v>
      </c>
      <c r="O89" s="244">
        <v>78778</v>
      </c>
      <c r="P89" s="244" t="s">
        <v>988</v>
      </c>
      <c r="Q89" s="244" t="s">
        <v>661</v>
      </c>
      <c r="R89" s="244">
        <v>1</v>
      </c>
      <c r="S89" s="244" t="s">
        <v>1261</v>
      </c>
      <c r="T89" s="244" t="s">
        <v>996</v>
      </c>
      <c r="U89" s="245">
        <v>43551</v>
      </c>
      <c r="V89" s="249" t="s">
        <v>6891</v>
      </c>
      <c r="W89" s="241">
        <v>2745000</v>
      </c>
      <c r="X89" s="241" t="s">
        <v>3133</v>
      </c>
      <c r="Y89" s="241" t="s">
        <v>660</v>
      </c>
      <c r="Z89" s="241">
        <v>2</v>
      </c>
      <c r="AA89" s="241" t="s">
        <v>2592</v>
      </c>
      <c r="AB89" s="241" t="s">
        <v>3330</v>
      </c>
      <c r="AC89" s="242">
        <v>44120</v>
      </c>
      <c r="AD89" s="249" t="s">
        <v>6892</v>
      </c>
      <c r="AE89" s="246">
        <v>267000</v>
      </c>
      <c r="AF89" s="246" t="s">
        <v>3707</v>
      </c>
      <c r="AG89" s="246" t="s">
        <v>660</v>
      </c>
      <c r="AH89" s="246">
        <v>2</v>
      </c>
      <c r="AI89" s="246" t="s">
        <v>3706</v>
      </c>
      <c r="AJ89" s="246" t="s">
        <v>3708</v>
      </c>
      <c r="AK89" s="247">
        <v>44164</v>
      </c>
      <c r="AL89" s="249" t="s">
        <v>6893</v>
      </c>
      <c r="AM89" s="241">
        <v>355000</v>
      </c>
      <c r="AN89" s="241" t="s">
        <v>3709</v>
      </c>
      <c r="AO89" s="241" t="s">
        <v>660</v>
      </c>
      <c r="AP89" s="241">
        <v>2</v>
      </c>
      <c r="AQ89" s="241" t="s">
        <v>3711</v>
      </c>
      <c r="AR89" s="241" t="s">
        <v>3710</v>
      </c>
      <c r="AS89" s="242">
        <v>44164</v>
      </c>
      <c r="AT89" s="250" t="s">
        <v>6894</v>
      </c>
      <c r="AU89" s="246" t="s">
        <v>446</v>
      </c>
      <c r="AV89" s="246" t="s">
        <v>446</v>
      </c>
      <c r="AW89" s="246" t="s">
        <v>446</v>
      </c>
      <c r="AX89" s="246" t="s">
        <v>446</v>
      </c>
      <c r="AY89" s="246" t="s">
        <v>446</v>
      </c>
      <c r="AZ89" s="246" t="s">
        <v>446</v>
      </c>
      <c r="BA89" s="247">
        <v>43784</v>
      </c>
      <c r="BB89" s="249" t="s">
        <v>6895</v>
      </c>
      <c r="BC89" s="241">
        <v>0</v>
      </c>
      <c r="BD89" s="241" t="s">
        <v>446</v>
      </c>
      <c r="BE89" s="241" t="s">
        <v>446</v>
      </c>
      <c r="BF89" s="241" t="s">
        <v>446</v>
      </c>
      <c r="BG89" s="241" t="s">
        <v>1620</v>
      </c>
      <c r="BH89" s="241" t="s">
        <v>446</v>
      </c>
      <c r="BI89" s="242">
        <v>43742</v>
      </c>
      <c r="BJ89" s="250" t="s">
        <v>6896</v>
      </c>
      <c r="BK89" s="250">
        <v>1095</v>
      </c>
      <c r="BL89" s="250" t="s">
        <v>3695</v>
      </c>
      <c r="BM89" s="250" t="s">
        <v>660</v>
      </c>
      <c r="BN89" s="250">
        <v>2</v>
      </c>
      <c r="BO89" s="250" t="s">
        <v>3712</v>
      </c>
      <c r="BP89" s="246" t="s">
        <v>868</v>
      </c>
      <c r="BQ89" s="251">
        <v>44164</v>
      </c>
      <c r="BR89" s="249" t="s">
        <v>6897</v>
      </c>
      <c r="BS89" s="252" t="s">
        <v>446</v>
      </c>
      <c r="BT89" s="252" t="s">
        <v>446</v>
      </c>
      <c r="BU89" s="252" t="s">
        <v>446</v>
      </c>
      <c r="BV89" s="252" t="s">
        <v>446</v>
      </c>
      <c r="BW89" s="252" t="s">
        <v>446</v>
      </c>
      <c r="BX89" s="252" t="s">
        <v>446</v>
      </c>
      <c r="BY89" s="242">
        <v>43551</v>
      </c>
      <c r="BZ89" s="250" t="s">
        <v>6898</v>
      </c>
      <c r="CA89" s="250" t="s">
        <v>446</v>
      </c>
      <c r="CB89" s="250" t="s">
        <v>446</v>
      </c>
      <c r="CC89" s="250" t="s">
        <v>446</v>
      </c>
      <c r="CD89" s="250" t="s">
        <v>446</v>
      </c>
      <c r="CE89" s="250" t="s">
        <v>446</v>
      </c>
      <c r="CF89" s="250" t="s">
        <v>446</v>
      </c>
      <c r="CG89" s="251">
        <v>43551</v>
      </c>
      <c r="CH89" s="249" t="s">
        <v>6899</v>
      </c>
      <c r="CI89" s="250" t="e">
        <v>#N/A</v>
      </c>
      <c r="CJ89" s="250" t="e">
        <v>#N/A</v>
      </c>
      <c r="CK89" s="250" t="e">
        <v>#N/A</v>
      </c>
      <c r="CL89" s="250" t="e">
        <v>#N/A</v>
      </c>
      <c r="CM89" s="250" t="e">
        <v>#N/A</v>
      </c>
      <c r="CN89" s="250" t="e">
        <v>#N/A</v>
      </c>
      <c r="CO89" s="253" t="e">
        <v>#N/A</v>
      </c>
      <c r="CP89" s="250" t="s">
        <v>6900</v>
      </c>
      <c r="CQ89" s="252" t="s">
        <v>446</v>
      </c>
      <c r="CR89" s="252" t="s">
        <v>1221</v>
      </c>
      <c r="CS89" s="252" t="s">
        <v>660</v>
      </c>
      <c r="CT89" s="252">
        <v>2</v>
      </c>
      <c r="CU89" s="252">
        <v>0</v>
      </c>
      <c r="CV89" s="252">
        <v>0</v>
      </c>
      <c r="CW89" s="242">
        <v>43551</v>
      </c>
      <c r="CX89" s="250" t="s">
        <v>6901</v>
      </c>
      <c r="CY89" s="246">
        <v>6000</v>
      </c>
      <c r="CZ89" s="246" t="s">
        <v>1627</v>
      </c>
      <c r="DA89" s="246" t="s">
        <v>660</v>
      </c>
      <c r="DB89" s="246">
        <v>2</v>
      </c>
      <c r="DC89" s="246" t="s">
        <v>3715</v>
      </c>
      <c r="DD89" s="246" t="s">
        <v>3705</v>
      </c>
      <c r="DE89" s="248">
        <v>44164</v>
      </c>
      <c r="DF89" s="249" t="s">
        <v>6902</v>
      </c>
      <c r="DG89" s="241">
        <v>204000</v>
      </c>
      <c r="DH89" s="252" t="s">
        <v>3704</v>
      </c>
      <c r="DI89" s="252" t="s">
        <v>660</v>
      </c>
      <c r="DJ89" s="252">
        <v>2</v>
      </c>
      <c r="DK89" s="252" t="s">
        <v>3715</v>
      </c>
      <c r="DL89" s="252" t="s">
        <v>3705</v>
      </c>
      <c r="DM89" s="242">
        <v>44164</v>
      </c>
      <c r="DN89" s="250" t="s">
        <v>6903</v>
      </c>
      <c r="DO89" s="246">
        <v>57000</v>
      </c>
      <c r="DP89" s="250" t="s">
        <v>3704</v>
      </c>
      <c r="DQ89" s="250" t="s">
        <v>660</v>
      </c>
      <c r="DR89" s="250">
        <v>2</v>
      </c>
      <c r="DS89" s="250" t="s">
        <v>3715</v>
      </c>
      <c r="DT89" s="250" t="s">
        <v>3705</v>
      </c>
      <c r="DU89" s="251">
        <v>44164</v>
      </c>
      <c r="DV89" s="249" t="s">
        <v>6904</v>
      </c>
      <c r="DW89" s="241">
        <v>6000</v>
      </c>
      <c r="DX89" s="252" t="s">
        <v>1627</v>
      </c>
      <c r="DY89" s="252" t="s">
        <v>660</v>
      </c>
      <c r="DZ89" s="252">
        <v>2</v>
      </c>
      <c r="EA89" s="252" t="s">
        <v>3715</v>
      </c>
      <c r="EB89" s="252" t="s">
        <v>3705</v>
      </c>
      <c r="EC89" s="242">
        <v>44164</v>
      </c>
      <c r="ED89" s="250" t="s">
        <v>6905</v>
      </c>
      <c r="EE89" s="246">
        <v>0</v>
      </c>
      <c r="EF89" s="250" t="s">
        <v>1627</v>
      </c>
      <c r="EG89" s="250" t="s">
        <v>660</v>
      </c>
      <c r="EH89" s="250">
        <v>2</v>
      </c>
      <c r="EI89" s="250" t="s">
        <v>3715</v>
      </c>
      <c r="EJ89" s="250" t="s">
        <v>3705</v>
      </c>
      <c r="EK89" s="251">
        <v>44164</v>
      </c>
      <c r="EL89" s="249" t="s">
        <v>6906</v>
      </c>
      <c r="EM89" s="241">
        <v>0</v>
      </c>
      <c r="EN89" s="252" t="s">
        <v>1627</v>
      </c>
      <c r="EO89" s="252" t="s">
        <v>660</v>
      </c>
      <c r="EP89" s="252">
        <v>2</v>
      </c>
      <c r="EQ89" s="252" t="s">
        <v>3715</v>
      </c>
      <c r="ER89" s="252" t="s">
        <v>3705</v>
      </c>
      <c r="ES89" s="242">
        <v>44164</v>
      </c>
      <c r="ET89" s="250" t="s">
        <v>6907</v>
      </c>
      <c r="EU89" s="250">
        <v>1095</v>
      </c>
      <c r="EV89" s="250" t="s">
        <v>3695</v>
      </c>
      <c r="EW89" s="250" t="s">
        <v>660</v>
      </c>
      <c r="EX89" s="250">
        <v>2</v>
      </c>
      <c r="EY89" s="250" t="s">
        <v>3712</v>
      </c>
      <c r="EZ89" s="250" t="s">
        <v>868</v>
      </c>
      <c r="FA89" s="251">
        <v>44164</v>
      </c>
      <c r="FB89" s="249" t="s">
        <v>6908</v>
      </c>
      <c r="FC89" s="252">
        <v>63423</v>
      </c>
      <c r="FD89" s="252" t="s">
        <v>3707</v>
      </c>
      <c r="FE89" s="252" t="s">
        <v>660</v>
      </c>
      <c r="FF89" s="252">
        <v>2</v>
      </c>
      <c r="FG89" s="252" t="s">
        <v>3329</v>
      </c>
      <c r="FH89" s="252" t="s">
        <v>3708</v>
      </c>
      <c r="FI89" s="242">
        <v>44164</v>
      </c>
      <c r="FJ89" s="249" t="s">
        <v>6909</v>
      </c>
      <c r="FK89" s="250" t="s">
        <v>446</v>
      </c>
      <c r="FL89" s="250" t="s">
        <v>1221</v>
      </c>
      <c r="FM89" s="250" t="s">
        <v>660</v>
      </c>
      <c r="FN89" s="250">
        <v>2</v>
      </c>
      <c r="FO89" s="250" t="s">
        <v>1262</v>
      </c>
      <c r="FP89" s="246">
        <v>0</v>
      </c>
      <c r="FQ89" s="247">
        <v>43551</v>
      </c>
      <c r="FR89" s="249" t="s">
        <v>6910</v>
      </c>
      <c r="FS89" s="252" t="s">
        <v>446</v>
      </c>
      <c r="FT89" s="252" t="s">
        <v>446</v>
      </c>
      <c r="FU89" s="252" t="s">
        <v>446</v>
      </c>
      <c r="FV89" s="252" t="s">
        <v>446</v>
      </c>
      <c r="FW89" s="252" t="s">
        <v>446</v>
      </c>
      <c r="FX89" s="252" t="s">
        <v>446</v>
      </c>
      <c r="FY89" s="242">
        <v>43784</v>
      </c>
      <c r="FZ89" s="250" t="s">
        <v>6911</v>
      </c>
      <c r="GA89" s="250">
        <v>0</v>
      </c>
      <c r="GB89" s="250" t="s">
        <v>1634</v>
      </c>
      <c r="GC89" s="250" t="s">
        <v>661</v>
      </c>
      <c r="GD89" s="250">
        <v>1</v>
      </c>
      <c r="GE89" s="250" t="s">
        <v>1665</v>
      </c>
      <c r="GF89" s="250" t="s">
        <v>1666</v>
      </c>
      <c r="GG89" s="251">
        <v>43767</v>
      </c>
      <c r="GH89" s="249" t="s">
        <v>6912</v>
      </c>
      <c r="GI89" s="252">
        <v>1</v>
      </c>
      <c r="GJ89" s="252" t="s">
        <v>2074</v>
      </c>
      <c r="GK89" s="252" t="s">
        <v>660</v>
      </c>
      <c r="GL89" s="252">
        <v>2</v>
      </c>
      <c r="GM89" s="252" t="s">
        <v>2074</v>
      </c>
      <c r="GN89" s="252" t="s">
        <v>1387</v>
      </c>
      <c r="GO89" s="242">
        <v>44063</v>
      </c>
      <c r="GP89" s="250" t="s">
        <v>6913</v>
      </c>
      <c r="GQ89" s="250">
        <v>0</v>
      </c>
      <c r="GR89" s="250" t="s">
        <v>1634</v>
      </c>
      <c r="GS89" s="250" t="s">
        <v>660</v>
      </c>
      <c r="GT89" s="250">
        <v>2</v>
      </c>
      <c r="GU89" s="250" t="s">
        <v>1665</v>
      </c>
      <c r="GV89" s="250" t="s">
        <v>1666</v>
      </c>
      <c r="GW89" s="251">
        <v>43767</v>
      </c>
      <c r="GX89" s="249" t="s">
        <v>6914</v>
      </c>
      <c r="GY89" s="252">
        <v>0</v>
      </c>
      <c r="GZ89" s="252" t="s">
        <v>1634</v>
      </c>
      <c r="HA89" s="252" t="s">
        <v>660</v>
      </c>
      <c r="HB89" s="252">
        <v>2</v>
      </c>
      <c r="HC89" s="252" t="s">
        <v>1665</v>
      </c>
      <c r="HD89" s="252" t="s">
        <v>1666</v>
      </c>
      <c r="HE89" s="242">
        <v>43767</v>
      </c>
      <c r="HF89" s="250" t="s">
        <v>6915</v>
      </c>
      <c r="HG89" s="250">
        <v>0</v>
      </c>
      <c r="HH89" s="250" t="s">
        <v>1634</v>
      </c>
      <c r="HI89" s="250" t="s">
        <v>659</v>
      </c>
      <c r="HJ89" s="250">
        <v>3</v>
      </c>
      <c r="HK89" s="250" t="s">
        <v>1665</v>
      </c>
      <c r="HL89" s="250" t="s">
        <v>1666</v>
      </c>
      <c r="HM89" s="251">
        <v>43767</v>
      </c>
      <c r="HN89" s="249" t="s">
        <v>6916</v>
      </c>
      <c r="HO89" s="252">
        <v>2</v>
      </c>
      <c r="HP89" s="252" t="s">
        <v>1634</v>
      </c>
      <c r="HQ89" s="252" t="s">
        <v>660</v>
      </c>
      <c r="HR89" s="252">
        <v>2</v>
      </c>
      <c r="HS89" s="252" t="s">
        <v>1665</v>
      </c>
      <c r="HT89" s="252" t="s">
        <v>1666</v>
      </c>
      <c r="HU89" s="242">
        <v>43767</v>
      </c>
      <c r="HV89" s="250" t="s">
        <v>6917</v>
      </c>
      <c r="HW89" s="250">
        <v>1</v>
      </c>
      <c r="HX89" s="250" t="s">
        <v>2074</v>
      </c>
      <c r="HY89" s="250" t="s">
        <v>660</v>
      </c>
      <c r="HZ89" s="250">
        <v>2</v>
      </c>
      <c r="IA89" s="250" t="s">
        <v>2074</v>
      </c>
      <c r="IB89" s="250" t="s">
        <v>1387</v>
      </c>
      <c r="IC89" s="251">
        <v>44062</v>
      </c>
      <c r="ID89" s="249" t="s">
        <v>6918</v>
      </c>
      <c r="IE89" s="252">
        <v>1</v>
      </c>
      <c r="IF89" s="252" t="s">
        <v>1634</v>
      </c>
      <c r="IG89" s="252" t="s">
        <v>660</v>
      </c>
      <c r="IH89" s="252">
        <v>2</v>
      </c>
      <c r="II89" s="252" t="s">
        <v>1665</v>
      </c>
      <c r="IJ89" s="252" t="s">
        <v>1666</v>
      </c>
      <c r="IK89" s="242">
        <v>43767</v>
      </c>
      <c r="IL89" s="250" t="s">
        <v>6919</v>
      </c>
      <c r="IM89" s="250">
        <v>1</v>
      </c>
      <c r="IN89" s="250" t="s">
        <v>1634</v>
      </c>
      <c r="IO89" s="250" t="s">
        <v>660</v>
      </c>
      <c r="IP89" s="250">
        <v>2</v>
      </c>
      <c r="IQ89" s="250" t="s">
        <v>1665</v>
      </c>
      <c r="IR89" s="250" t="s">
        <v>1666</v>
      </c>
      <c r="IS89" s="251">
        <v>43767</v>
      </c>
    </row>
    <row r="90" spans="1:253" s="11" customFormat="1" ht="13.2" x14ac:dyDescent="0.25">
      <c r="A90" s="11" t="str">
        <f>Lists!B:B</f>
        <v>Food Security Crisis in Mozambique</v>
      </c>
      <c r="B90" s="11" t="str">
        <f>Lists!F:F</f>
        <v>Food Security</v>
      </c>
      <c r="C90" s="11" t="str">
        <f>Lists!C:C</f>
        <v>MOZ006</v>
      </c>
      <c r="D90" s="11" t="str">
        <f>Lists!A:A</f>
        <v>Mozambique</v>
      </c>
      <c r="E90" s="11" t="str">
        <f>Lists!D:D</f>
        <v>MOZ</v>
      </c>
      <c r="F90" s="11" t="s">
        <v>6920</v>
      </c>
      <c r="G90" s="240">
        <v>28862000</v>
      </c>
      <c r="H90" s="241" t="s">
        <v>2037</v>
      </c>
      <c r="I90" s="241" t="s">
        <v>661</v>
      </c>
      <c r="J90" s="241">
        <v>1</v>
      </c>
      <c r="K90" s="241" t="s">
        <v>2038</v>
      </c>
      <c r="L90" s="241" t="s">
        <v>995</v>
      </c>
      <c r="M90" s="242">
        <v>43868</v>
      </c>
      <c r="N90" s="249" t="s">
        <v>6921</v>
      </c>
      <c r="O90" s="244">
        <v>344602</v>
      </c>
      <c r="P90" s="244" t="s">
        <v>988</v>
      </c>
      <c r="Q90" s="244" t="s">
        <v>661</v>
      </c>
      <c r="R90" s="244">
        <v>1</v>
      </c>
      <c r="S90" s="244" t="s">
        <v>2039</v>
      </c>
      <c r="T90" s="244" t="s">
        <v>996</v>
      </c>
      <c r="U90" s="245">
        <v>43868</v>
      </c>
      <c r="V90" s="249" t="s">
        <v>6922</v>
      </c>
      <c r="W90" s="241">
        <v>2430000</v>
      </c>
      <c r="X90" s="241" t="s">
        <v>3134</v>
      </c>
      <c r="Y90" s="241" t="s">
        <v>659</v>
      </c>
      <c r="Z90" s="241">
        <v>3</v>
      </c>
      <c r="AA90" s="241" t="s">
        <v>3332</v>
      </c>
      <c r="AB90" s="241" t="s">
        <v>3331</v>
      </c>
      <c r="AC90" s="242">
        <v>44120</v>
      </c>
      <c r="AD90" s="249" t="s">
        <v>6923</v>
      </c>
      <c r="AE90" s="246">
        <v>2430000</v>
      </c>
      <c r="AF90" s="246" t="s">
        <v>3134</v>
      </c>
      <c r="AG90" s="246" t="s">
        <v>659</v>
      </c>
      <c r="AH90" s="246">
        <v>3</v>
      </c>
      <c r="AI90" s="246" t="s">
        <v>3332</v>
      </c>
      <c r="AJ90" s="246" t="s">
        <v>3331</v>
      </c>
      <c r="AK90" s="247">
        <v>44123</v>
      </c>
      <c r="AL90" s="249" t="s">
        <v>6924</v>
      </c>
      <c r="AM90" s="241">
        <v>94000</v>
      </c>
      <c r="AN90" s="241" t="s">
        <v>2593</v>
      </c>
      <c r="AO90" s="241" t="s">
        <v>660</v>
      </c>
      <c r="AP90" s="241">
        <v>2</v>
      </c>
      <c r="AQ90" s="241" t="s">
        <v>2097</v>
      </c>
      <c r="AR90" s="241" t="s">
        <v>2096</v>
      </c>
      <c r="AS90" s="242">
        <v>44040</v>
      </c>
      <c r="AT90" s="250" t="s">
        <v>6925</v>
      </c>
      <c r="AU90" s="246">
        <v>0</v>
      </c>
      <c r="AV90" s="246" t="s">
        <v>446</v>
      </c>
      <c r="AW90" s="246" t="s">
        <v>446</v>
      </c>
      <c r="AX90" s="246" t="s">
        <v>446</v>
      </c>
      <c r="AY90" s="246" t="s">
        <v>446</v>
      </c>
      <c r="AZ90" s="246" t="s">
        <v>446</v>
      </c>
      <c r="BA90" s="247">
        <v>43874</v>
      </c>
      <c r="BB90" s="249" t="s">
        <v>6926</v>
      </c>
      <c r="BC90" s="241">
        <v>0</v>
      </c>
      <c r="BD90" s="241" t="s">
        <v>446</v>
      </c>
      <c r="BE90" s="241" t="s">
        <v>446</v>
      </c>
      <c r="BF90" s="241" t="s">
        <v>446</v>
      </c>
      <c r="BG90" s="241" t="s">
        <v>446</v>
      </c>
      <c r="BH90" s="241" t="s">
        <v>446</v>
      </c>
      <c r="BI90" s="242">
        <v>43874</v>
      </c>
      <c r="BJ90" s="250" t="s">
        <v>6927</v>
      </c>
      <c r="BK90" s="250" t="s">
        <v>446</v>
      </c>
      <c r="BL90" s="250" t="s">
        <v>446</v>
      </c>
      <c r="BM90" s="250" t="s">
        <v>446</v>
      </c>
      <c r="BN90" s="250" t="s">
        <v>446</v>
      </c>
      <c r="BO90" s="250" t="s">
        <v>446</v>
      </c>
      <c r="BP90" s="246" t="s">
        <v>446</v>
      </c>
      <c r="BQ90" s="251">
        <v>43868</v>
      </c>
      <c r="BR90" s="249" t="s">
        <v>6928</v>
      </c>
      <c r="BS90" s="252" t="e">
        <v>#N/A</v>
      </c>
      <c r="BT90" s="252" t="e">
        <v>#N/A</v>
      </c>
      <c r="BU90" s="252" t="e">
        <v>#N/A</v>
      </c>
      <c r="BV90" s="252" t="e">
        <v>#N/A</v>
      </c>
      <c r="BW90" s="252" t="e">
        <v>#N/A</v>
      </c>
      <c r="BX90" s="252" t="e">
        <v>#N/A</v>
      </c>
      <c r="BY90" s="242" t="e">
        <v>#N/A</v>
      </c>
      <c r="BZ90" s="250" t="s">
        <v>6929</v>
      </c>
      <c r="CA90" s="250" t="e">
        <v>#N/A</v>
      </c>
      <c r="CB90" s="250" t="e">
        <v>#N/A</v>
      </c>
      <c r="CC90" s="250" t="e">
        <v>#N/A</v>
      </c>
      <c r="CD90" s="250" t="e">
        <v>#N/A</v>
      </c>
      <c r="CE90" s="250" t="e">
        <v>#N/A</v>
      </c>
      <c r="CF90" s="250" t="e">
        <v>#N/A</v>
      </c>
      <c r="CG90" s="251" t="e">
        <v>#N/A</v>
      </c>
      <c r="CH90" s="249" t="s">
        <v>6930</v>
      </c>
      <c r="CI90" s="250" t="e">
        <v>#N/A</v>
      </c>
      <c r="CJ90" s="250" t="e">
        <v>#N/A</v>
      </c>
      <c r="CK90" s="250" t="e">
        <v>#N/A</v>
      </c>
      <c r="CL90" s="250" t="e">
        <v>#N/A</v>
      </c>
      <c r="CM90" s="250" t="e">
        <v>#N/A</v>
      </c>
      <c r="CN90" s="250" t="e">
        <v>#N/A</v>
      </c>
      <c r="CO90" s="253" t="e">
        <v>#N/A</v>
      </c>
      <c r="CP90" s="250" t="s">
        <v>6931</v>
      </c>
      <c r="CQ90" s="252" t="e">
        <v>#N/A</v>
      </c>
      <c r="CR90" s="252" t="e">
        <v>#N/A</v>
      </c>
      <c r="CS90" s="252" t="e">
        <v>#N/A</v>
      </c>
      <c r="CT90" s="252" t="e">
        <v>#N/A</v>
      </c>
      <c r="CU90" s="252" t="e">
        <v>#N/A</v>
      </c>
      <c r="CV90" s="252" t="e">
        <v>#N/A</v>
      </c>
      <c r="CW90" s="242" t="e">
        <v>#N/A</v>
      </c>
      <c r="CX90" s="250" t="s">
        <v>6932</v>
      </c>
      <c r="CY90" s="246">
        <v>500000</v>
      </c>
      <c r="CZ90" s="246" t="s">
        <v>3713</v>
      </c>
      <c r="DA90" s="246" t="s">
        <v>660</v>
      </c>
      <c r="DB90" s="246">
        <v>2</v>
      </c>
      <c r="DC90" s="246" t="s">
        <v>3714</v>
      </c>
      <c r="DD90" s="246" t="s">
        <v>3698</v>
      </c>
      <c r="DE90" s="248">
        <v>44164</v>
      </c>
      <c r="DF90" s="249" t="s">
        <v>6933</v>
      </c>
      <c r="DG90" s="241">
        <v>1901000</v>
      </c>
      <c r="DH90" s="252" t="s">
        <v>3713</v>
      </c>
      <c r="DI90" s="252" t="s">
        <v>660</v>
      </c>
      <c r="DJ90" s="252">
        <v>2</v>
      </c>
      <c r="DK90" s="252" t="s">
        <v>3714</v>
      </c>
      <c r="DL90" s="252" t="s">
        <v>3698</v>
      </c>
      <c r="DM90" s="242">
        <v>44164</v>
      </c>
      <c r="DN90" s="250" t="s">
        <v>6934</v>
      </c>
      <c r="DO90" s="246">
        <v>1126000</v>
      </c>
      <c r="DP90" s="250" t="s">
        <v>3713</v>
      </c>
      <c r="DQ90" s="250" t="s">
        <v>660</v>
      </c>
      <c r="DR90" s="250">
        <v>2</v>
      </c>
      <c r="DS90" s="250" t="s">
        <v>3714</v>
      </c>
      <c r="DT90" s="250" t="s">
        <v>3698</v>
      </c>
      <c r="DU90" s="251">
        <v>44164</v>
      </c>
      <c r="DV90" s="249" t="s">
        <v>6935</v>
      </c>
      <c r="DW90" s="241">
        <v>500000</v>
      </c>
      <c r="DX90" s="252" t="s">
        <v>3713</v>
      </c>
      <c r="DY90" s="252" t="s">
        <v>660</v>
      </c>
      <c r="DZ90" s="252">
        <v>2</v>
      </c>
      <c r="EA90" s="252" t="s">
        <v>3714</v>
      </c>
      <c r="EB90" s="252" t="s">
        <v>3698</v>
      </c>
      <c r="EC90" s="242">
        <v>44164</v>
      </c>
      <c r="ED90" s="250" t="s">
        <v>6936</v>
      </c>
      <c r="EE90" s="246">
        <v>0</v>
      </c>
      <c r="EF90" s="250" t="s">
        <v>3713</v>
      </c>
      <c r="EG90" s="250" t="s">
        <v>660</v>
      </c>
      <c r="EH90" s="250">
        <v>2</v>
      </c>
      <c r="EI90" s="250" t="s">
        <v>3714</v>
      </c>
      <c r="EJ90" s="250" t="s">
        <v>3698</v>
      </c>
      <c r="EK90" s="251">
        <v>44164</v>
      </c>
      <c r="EL90" s="249" t="s">
        <v>6937</v>
      </c>
      <c r="EM90" s="241">
        <v>0</v>
      </c>
      <c r="EN90" s="252" t="s">
        <v>3713</v>
      </c>
      <c r="EO90" s="252" t="s">
        <v>660</v>
      </c>
      <c r="EP90" s="252">
        <v>2</v>
      </c>
      <c r="EQ90" s="252" t="s">
        <v>3714</v>
      </c>
      <c r="ER90" s="252" t="s">
        <v>3698</v>
      </c>
      <c r="ES90" s="242">
        <v>44164</v>
      </c>
      <c r="ET90" s="250" t="s">
        <v>6938</v>
      </c>
      <c r="EU90" s="250">
        <v>1122</v>
      </c>
      <c r="EV90" s="250" t="s">
        <v>3695</v>
      </c>
      <c r="EW90" s="250" t="s">
        <v>660</v>
      </c>
      <c r="EX90" s="250">
        <v>2</v>
      </c>
      <c r="EY90" s="250" t="s">
        <v>3697</v>
      </c>
      <c r="EZ90" s="250" t="s">
        <v>868</v>
      </c>
      <c r="FA90" s="251">
        <v>44164</v>
      </c>
      <c r="FB90" s="249" t="s">
        <v>6939</v>
      </c>
      <c r="FC90" s="252">
        <v>3</v>
      </c>
      <c r="FD90" s="252" t="s">
        <v>2040</v>
      </c>
      <c r="FE90" s="252" t="s">
        <v>660</v>
      </c>
      <c r="FF90" s="252">
        <v>2</v>
      </c>
      <c r="FG90" s="252" t="s">
        <v>2086</v>
      </c>
      <c r="FH90" s="252" t="s">
        <v>2041</v>
      </c>
      <c r="FI90" s="242">
        <v>43868</v>
      </c>
      <c r="FJ90" s="249" t="s">
        <v>6940</v>
      </c>
      <c r="FK90" s="250" t="e">
        <v>#N/A</v>
      </c>
      <c r="FL90" s="250" t="e">
        <v>#N/A</v>
      </c>
      <c r="FM90" s="250" t="e">
        <v>#N/A</v>
      </c>
      <c r="FN90" s="250" t="e">
        <v>#N/A</v>
      </c>
      <c r="FO90" s="250" t="e">
        <v>#N/A</v>
      </c>
      <c r="FP90" s="246" t="e">
        <v>#N/A</v>
      </c>
      <c r="FQ90" s="247" t="e">
        <v>#N/A</v>
      </c>
      <c r="FR90" s="249" t="s">
        <v>6941</v>
      </c>
      <c r="FS90" s="252" t="e">
        <v>#N/A</v>
      </c>
      <c r="FT90" s="252" t="e">
        <v>#N/A</v>
      </c>
      <c r="FU90" s="252" t="e">
        <v>#N/A</v>
      </c>
      <c r="FV90" s="252" t="e">
        <v>#N/A</v>
      </c>
      <c r="FW90" s="252" t="e">
        <v>#N/A</v>
      </c>
      <c r="FX90" s="252" t="e">
        <v>#N/A</v>
      </c>
      <c r="FY90" s="242" t="e">
        <v>#N/A</v>
      </c>
      <c r="FZ90" s="250" t="s">
        <v>6942</v>
      </c>
      <c r="GA90" s="250">
        <v>0</v>
      </c>
      <c r="GB90" s="250" t="s">
        <v>2087</v>
      </c>
      <c r="GC90" s="250" t="s">
        <v>660</v>
      </c>
      <c r="GD90" s="250">
        <v>2</v>
      </c>
      <c r="GE90" s="250" t="s">
        <v>446</v>
      </c>
      <c r="GF90" s="250" t="s">
        <v>1753</v>
      </c>
      <c r="GG90" s="251">
        <v>43868</v>
      </c>
      <c r="GH90" s="249" t="s">
        <v>6943</v>
      </c>
      <c r="GI90" s="252">
        <v>0</v>
      </c>
      <c r="GJ90" s="252" t="s">
        <v>2087</v>
      </c>
      <c r="GK90" s="252" t="s">
        <v>660</v>
      </c>
      <c r="GL90" s="252">
        <v>2</v>
      </c>
      <c r="GM90" s="252" t="s">
        <v>446</v>
      </c>
      <c r="GN90" s="252" t="s">
        <v>1753</v>
      </c>
      <c r="GO90" s="242">
        <v>43868</v>
      </c>
      <c r="GP90" s="250" t="s">
        <v>6944</v>
      </c>
      <c r="GQ90" s="250">
        <v>0</v>
      </c>
      <c r="GR90" s="250" t="s">
        <v>2087</v>
      </c>
      <c r="GS90" s="250" t="s">
        <v>660</v>
      </c>
      <c r="GT90" s="250">
        <v>2</v>
      </c>
      <c r="GU90" s="250" t="s">
        <v>446</v>
      </c>
      <c r="GV90" s="250" t="s">
        <v>1753</v>
      </c>
      <c r="GW90" s="251">
        <v>43868</v>
      </c>
      <c r="GX90" s="249" t="s">
        <v>6945</v>
      </c>
      <c r="GY90" s="252">
        <v>1</v>
      </c>
      <c r="GZ90" s="252" t="s">
        <v>2087</v>
      </c>
      <c r="HA90" s="252" t="s">
        <v>660</v>
      </c>
      <c r="HB90" s="252">
        <v>2</v>
      </c>
      <c r="HC90" s="252" t="s">
        <v>446</v>
      </c>
      <c r="HD90" s="252" t="s">
        <v>1753</v>
      </c>
      <c r="HE90" s="242">
        <v>43868</v>
      </c>
      <c r="HF90" s="250" t="s">
        <v>6946</v>
      </c>
      <c r="HG90" s="250">
        <v>0</v>
      </c>
      <c r="HH90" s="250" t="s">
        <v>2087</v>
      </c>
      <c r="HI90" s="250" t="s">
        <v>660</v>
      </c>
      <c r="HJ90" s="250">
        <v>2</v>
      </c>
      <c r="HK90" s="250" t="s">
        <v>446</v>
      </c>
      <c r="HL90" s="250" t="s">
        <v>1753</v>
      </c>
      <c r="HM90" s="251">
        <v>43868</v>
      </c>
      <c r="HN90" s="249" t="s">
        <v>6947</v>
      </c>
      <c r="HO90" s="252">
        <v>0</v>
      </c>
      <c r="HP90" s="252" t="s">
        <v>2087</v>
      </c>
      <c r="HQ90" s="252" t="s">
        <v>660</v>
      </c>
      <c r="HR90" s="252">
        <v>2</v>
      </c>
      <c r="HS90" s="252" t="s">
        <v>446</v>
      </c>
      <c r="HT90" s="252" t="s">
        <v>1753</v>
      </c>
      <c r="HU90" s="242">
        <v>43868</v>
      </c>
      <c r="HV90" s="250" t="s">
        <v>6948</v>
      </c>
      <c r="HW90" s="250">
        <v>1</v>
      </c>
      <c r="HX90" s="250" t="s">
        <v>2087</v>
      </c>
      <c r="HY90" s="250" t="s">
        <v>660</v>
      </c>
      <c r="HZ90" s="250">
        <v>2</v>
      </c>
      <c r="IA90" s="250" t="s">
        <v>446</v>
      </c>
      <c r="IB90" s="250" t="s">
        <v>1753</v>
      </c>
      <c r="IC90" s="251">
        <v>43868</v>
      </c>
      <c r="ID90" s="249" t="s">
        <v>6949</v>
      </c>
      <c r="IE90" s="252">
        <v>0</v>
      </c>
      <c r="IF90" s="252" t="s">
        <v>2087</v>
      </c>
      <c r="IG90" s="252" t="s">
        <v>660</v>
      </c>
      <c r="IH90" s="252">
        <v>2</v>
      </c>
      <c r="II90" s="252" t="s">
        <v>446</v>
      </c>
      <c r="IJ90" s="252" t="s">
        <v>1753</v>
      </c>
      <c r="IK90" s="242">
        <v>43868</v>
      </c>
      <c r="IL90" s="250" t="s">
        <v>6950</v>
      </c>
      <c r="IM90" s="250">
        <v>1</v>
      </c>
      <c r="IN90" s="250" t="s">
        <v>2087</v>
      </c>
      <c r="IO90" s="250" t="s">
        <v>660</v>
      </c>
      <c r="IP90" s="250">
        <v>2</v>
      </c>
      <c r="IQ90" s="250" t="s">
        <v>446</v>
      </c>
      <c r="IR90" s="250" t="s">
        <v>1753</v>
      </c>
      <c r="IS90" s="251">
        <v>43868</v>
      </c>
    </row>
    <row r="91" spans="1:253" s="11" customFormat="1" ht="13.2" x14ac:dyDescent="0.25">
      <c r="A91" s="11" t="str">
        <f>Lists!B:B</f>
        <v>Multiple crises in Myanmar</v>
      </c>
      <c r="B91" s="11" t="str">
        <f>Lists!F:F</f>
        <v>Multiple crises country</v>
      </c>
      <c r="C91" s="11" t="str">
        <f>Lists!C:C</f>
        <v>MMR001</v>
      </c>
      <c r="D91" s="11" t="str">
        <f>Lists!A:A</f>
        <v>Myanmar</v>
      </c>
      <c r="E91" s="11" t="str">
        <f>Lists!D:D</f>
        <v>MMR</v>
      </c>
      <c r="F91" s="11" t="s">
        <v>6951</v>
      </c>
      <c r="G91" s="240">
        <v>52261000</v>
      </c>
      <c r="H91" s="241" t="s">
        <v>4063</v>
      </c>
      <c r="I91" s="241" t="s">
        <v>661</v>
      </c>
      <c r="J91" s="241">
        <v>1</v>
      </c>
      <c r="K91" s="241" t="s">
        <v>4067</v>
      </c>
      <c r="L91" s="241" t="s">
        <v>4064</v>
      </c>
      <c r="M91" s="242">
        <v>44181</v>
      </c>
      <c r="N91" s="249" t="s">
        <v>6952</v>
      </c>
      <c r="O91" s="244">
        <v>289700</v>
      </c>
      <c r="P91" s="244" t="s">
        <v>1408</v>
      </c>
      <c r="Q91" s="244" t="s">
        <v>660</v>
      </c>
      <c r="R91" s="244">
        <v>2</v>
      </c>
      <c r="S91" s="244" t="s">
        <v>2126</v>
      </c>
      <c r="T91" s="244" t="s">
        <v>1409</v>
      </c>
      <c r="U91" s="245">
        <v>43920</v>
      </c>
      <c r="V91" s="249" t="s">
        <v>6953</v>
      </c>
      <c r="W91" s="241">
        <v>10395000</v>
      </c>
      <c r="X91" s="241" t="s">
        <v>2124</v>
      </c>
      <c r="Y91" s="241" t="s">
        <v>660</v>
      </c>
      <c r="Z91" s="241">
        <v>2</v>
      </c>
      <c r="AA91" s="241" t="s">
        <v>2128</v>
      </c>
      <c r="AB91" s="241" t="s">
        <v>2127</v>
      </c>
      <c r="AC91" s="242">
        <v>43920</v>
      </c>
      <c r="AD91" s="249" t="s">
        <v>6954</v>
      </c>
      <c r="AE91" s="246">
        <v>5124000</v>
      </c>
      <c r="AF91" s="246" t="s">
        <v>2124</v>
      </c>
      <c r="AG91" s="246" t="s">
        <v>660</v>
      </c>
      <c r="AH91" s="246">
        <v>2</v>
      </c>
      <c r="AI91" s="246" t="s">
        <v>2129</v>
      </c>
      <c r="AJ91" s="246" t="s">
        <v>2127</v>
      </c>
      <c r="AK91" s="247">
        <v>43920</v>
      </c>
      <c r="AL91" s="249" t="s">
        <v>6955</v>
      </c>
      <c r="AM91" s="241">
        <v>1446000</v>
      </c>
      <c r="AN91" s="241" t="s">
        <v>4065</v>
      </c>
      <c r="AO91" s="241" t="s">
        <v>659</v>
      </c>
      <c r="AP91" s="241">
        <v>3</v>
      </c>
      <c r="AQ91" s="241" t="s">
        <v>4069</v>
      </c>
      <c r="AR91" s="241" t="s">
        <v>4066</v>
      </c>
      <c r="AS91" s="242">
        <v>44181</v>
      </c>
      <c r="AT91" s="250" t="s">
        <v>6956</v>
      </c>
      <c r="AU91" s="246" t="s">
        <v>446</v>
      </c>
      <c r="AV91" s="246" t="s">
        <v>446</v>
      </c>
      <c r="AW91" s="246" t="s">
        <v>446</v>
      </c>
      <c r="AX91" s="246" t="s">
        <v>446</v>
      </c>
      <c r="AY91" s="246" t="s">
        <v>446</v>
      </c>
      <c r="AZ91" s="246" t="s">
        <v>446</v>
      </c>
      <c r="BA91" s="247">
        <v>43920</v>
      </c>
      <c r="BB91" s="249" t="s">
        <v>6957</v>
      </c>
      <c r="BC91" s="241" t="s">
        <v>446</v>
      </c>
      <c r="BD91" s="241" t="s">
        <v>446</v>
      </c>
      <c r="BE91" s="241" t="s">
        <v>446</v>
      </c>
      <c r="BF91" s="241" t="s">
        <v>446</v>
      </c>
      <c r="BG91" s="241" t="s">
        <v>446</v>
      </c>
      <c r="BH91" s="241" t="s">
        <v>446</v>
      </c>
      <c r="BI91" s="242">
        <v>43920</v>
      </c>
      <c r="BJ91" s="250" t="s">
        <v>6958</v>
      </c>
      <c r="BK91" s="250">
        <v>236</v>
      </c>
      <c r="BL91" s="250" t="s">
        <v>3695</v>
      </c>
      <c r="BM91" s="250" t="s">
        <v>660</v>
      </c>
      <c r="BN91" s="250">
        <v>2</v>
      </c>
      <c r="BO91" s="250" t="s">
        <v>3834</v>
      </c>
      <c r="BP91" s="246" t="s">
        <v>937</v>
      </c>
      <c r="BQ91" s="251">
        <v>44165</v>
      </c>
      <c r="BR91" s="249" t="s">
        <v>6959</v>
      </c>
      <c r="BS91" s="252" t="s">
        <v>446</v>
      </c>
      <c r="BT91" s="252" t="s">
        <v>446</v>
      </c>
      <c r="BU91" s="252" t="s">
        <v>446</v>
      </c>
      <c r="BV91" s="252" t="s">
        <v>446</v>
      </c>
      <c r="BW91" s="252" t="s">
        <v>446</v>
      </c>
      <c r="BX91" s="252" t="s">
        <v>446</v>
      </c>
      <c r="BY91" s="242">
        <v>43920</v>
      </c>
      <c r="BZ91" s="250" t="s">
        <v>6960</v>
      </c>
      <c r="CA91" s="250" t="s">
        <v>446</v>
      </c>
      <c r="CB91" s="250" t="s">
        <v>446</v>
      </c>
      <c r="CC91" s="250" t="s">
        <v>446</v>
      </c>
      <c r="CD91" s="250" t="s">
        <v>446</v>
      </c>
      <c r="CE91" s="250" t="s">
        <v>446</v>
      </c>
      <c r="CF91" s="250" t="s">
        <v>446</v>
      </c>
      <c r="CG91" s="251">
        <v>43920</v>
      </c>
      <c r="CH91" s="249" t="s">
        <v>6961</v>
      </c>
      <c r="CI91" s="250" t="e">
        <v>#N/A</v>
      </c>
      <c r="CJ91" s="250" t="e">
        <v>#N/A</v>
      </c>
      <c r="CK91" s="250" t="e">
        <v>#N/A</v>
      </c>
      <c r="CL91" s="250" t="e">
        <v>#N/A</v>
      </c>
      <c r="CM91" s="250" t="e">
        <v>#N/A</v>
      </c>
      <c r="CN91" s="250" t="e">
        <v>#N/A</v>
      </c>
      <c r="CO91" s="253" t="e">
        <v>#N/A</v>
      </c>
      <c r="CP91" s="250" t="s">
        <v>6962</v>
      </c>
      <c r="CQ91" s="252" t="s">
        <v>446</v>
      </c>
      <c r="CR91" s="252" t="s">
        <v>446</v>
      </c>
      <c r="CS91" s="252" t="s">
        <v>446</v>
      </c>
      <c r="CT91" s="252" t="s">
        <v>446</v>
      </c>
      <c r="CU91" s="252" t="s">
        <v>446</v>
      </c>
      <c r="CV91" s="252" t="s">
        <v>446</v>
      </c>
      <c r="CW91" s="242">
        <v>43920</v>
      </c>
      <c r="CX91" s="250" t="s">
        <v>6963</v>
      </c>
      <c r="CY91" s="246">
        <v>975000</v>
      </c>
      <c r="CZ91" s="246" t="s">
        <v>2654</v>
      </c>
      <c r="DA91" s="246" t="s">
        <v>660</v>
      </c>
      <c r="DB91" s="246">
        <v>2</v>
      </c>
      <c r="DC91" s="246" t="s">
        <v>2130</v>
      </c>
      <c r="DD91" s="246" t="s">
        <v>2655</v>
      </c>
      <c r="DE91" s="248">
        <v>44162</v>
      </c>
      <c r="DF91" s="249" t="s">
        <v>6964</v>
      </c>
      <c r="DG91" s="241">
        <v>5271000</v>
      </c>
      <c r="DH91" s="252" t="s">
        <v>2124</v>
      </c>
      <c r="DI91" s="252" t="s">
        <v>660</v>
      </c>
      <c r="DJ91" s="252">
        <v>2</v>
      </c>
      <c r="DK91" s="252" t="s">
        <v>2130</v>
      </c>
      <c r="DL91" s="252" t="s">
        <v>2127</v>
      </c>
      <c r="DM91" s="242">
        <v>43920</v>
      </c>
      <c r="DN91" s="250" t="s">
        <v>6965</v>
      </c>
      <c r="DO91" s="246">
        <v>4149000</v>
      </c>
      <c r="DP91" s="250" t="s">
        <v>2124</v>
      </c>
      <c r="DQ91" s="250" t="s">
        <v>660</v>
      </c>
      <c r="DR91" s="250">
        <v>2</v>
      </c>
      <c r="DS91" s="250" t="s">
        <v>2130</v>
      </c>
      <c r="DT91" s="250" t="s">
        <v>2127</v>
      </c>
      <c r="DU91" s="251">
        <v>43920</v>
      </c>
      <c r="DV91" s="249" t="s">
        <v>6966</v>
      </c>
      <c r="DW91" s="241">
        <v>365000</v>
      </c>
      <c r="DX91" s="252" t="s">
        <v>2654</v>
      </c>
      <c r="DY91" s="252" t="s">
        <v>660</v>
      </c>
      <c r="DZ91" s="252">
        <v>2</v>
      </c>
      <c r="EA91" s="252" t="s">
        <v>2130</v>
      </c>
      <c r="EB91" s="252" t="s">
        <v>2655</v>
      </c>
      <c r="EC91" s="242">
        <v>44162</v>
      </c>
      <c r="ED91" s="250" t="s">
        <v>6967</v>
      </c>
      <c r="EE91" s="246">
        <v>610000</v>
      </c>
      <c r="EF91" s="250" t="s">
        <v>2654</v>
      </c>
      <c r="EG91" s="250" t="s">
        <v>660</v>
      </c>
      <c r="EH91" s="250">
        <v>2</v>
      </c>
      <c r="EI91" s="250" t="s">
        <v>2130</v>
      </c>
      <c r="EJ91" s="250" t="s">
        <v>2655</v>
      </c>
      <c r="EK91" s="251">
        <v>44162</v>
      </c>
      <c r="EL91" s="249" t="s">
        <v>6968</v>
      </c>
      <c r="EM91" s="241">
        <v>0</v>
      </c>
      <c r="EN91" s="252" t="s">
        <v>2124</v>
      </c>
      <c r="EO91" s="252" t="s">
        <v>660</v>
      </c>
      <c r="EP91" s="252">
        <v>2</v>
      </c>
      <c r="EQ91" s="252" t="s">
        <v>2130</v>
      </c>
      <c r="ER91" s="252" t="s">
        <v>2127</v>
      </c>
      <c r="ES91" s="242">
        <v>43920</v>
      </c>
      <c r="ET91" s="250" t="s">
        <v>6969</v>
      </c>
      <c r="EU91" s="250">
        <v>236</v>
      </c>
      <c r="EV91" s="250" t="s">
        <v>3695</v>
      </c>
      <c r="EW91" s="250" t="s">
        <v>660</v>
      </c>
      <c r="EX91" s="250">
        <v>2</v>
      </c>
      <c r="EY91" s="250" t="s">
        <v>3834</v>
      </c>
      <c r="EZ91" s="250" t="s">
        <v>937</v>
      </c>
      <c r="FA91" s="251">
        <v>44165</v>
      </c>
      <c r="FB91" s="249" t="s">
        <v>6970</v>
      </c>
      <c r="FC91" s="252">
        <v>3</v>
      </c>
      <c r="FD91" s="252" t="s">
        <v>2125</v>
      </c>
      <c r="FE91" s="252" t="s">
        <v>661</v>
      </c>
      <c r="FF91" s="252">
        <v>1</v>
      </c>
      <c r="FG91" s="252" t="s">
        <v>2132</v>
      </c>
      <c r="FH91" s="252" t="s">
        <v>2131</v>
      </c>
      <c r="FI91" s="242">
        <v>43920</v>
      </c>
      <c r="FJ91" s="249" t="s">
        <v>6971</v>
      </c>
      <c r="FK91" s="250" t="s">
        <v>446</v>
      </c>
      <c r="FL91" s="250" t="s">
        <v>446</v>
      </c>
      <c r="FM91" s="250" t="s">
        <v>446</v>
      </c>
      <c r="FN91" s="250" t="s">
        <v>446</v>
      </c>
      <c r="FO91" s="250" t="s">
        <v>446</v>
      </c>
      <c r="FP91" s="246" t="s">
        <v>446</v>
      </c>
      <c r="FQ91" s="247">
        <v>43920</v>
      </c>
      <c r="FR91" s="249" t="s">
        <v>6972</v>
      </c>
      <c r="FS91" s="252" t="s">
        <v>446</v>
      </c>
      <c r="FT91" s="252" t="s">
        <v>446</v>
      </c>
      <c r="FU91" s="252" t="s">
        <v>446</v>
      </c>
      <c r="FV91" s="252" t="s">
        <v>446</v>
      </c>
      <c r="FW91" s="252" t="s">
        <v>446</v>
      </c>
      <c r="FX91" s="252" t="s">
        <v>446</v>
      </c>
      <c r="FY91" s="242">
        <v>43920</v>
      </c>
      <c r="FZ91" s="250" t="s">
        <v>6973</v>
      </c>
      <c r="GA91" s="250">
        <v>2</v>
      </c>
      <c r="GB91" s="250" t="s">
        <v>3625</v>
      </c>
      <c r="GC91" s="250" t="s">
        <v>660</v>
      </c>
      <c r="GD91" s="250">
        <v>2</v>
      </c>
      <c r="GE91" s="250" t="s">
        <v>3085</v>
      </c>
      <c r="GF91" s="250" t="s">
        <v>2075</v>
      </c>
      <c r="GG91" s="251">
        <v>44165</v>
      </c>
      <c r="GH91" s="249" t="s">
        <v>6974</v>
      </c>
      <c r="GI91" s="252">
        <v>3</v>
      </c>
      <c r="GJ91" s="252" t="s">
        <v>3625</v>
      </c>
      <c r="GK91" s="252" t="s">
        <v>660</v>
      </c>
      <c r="GL91" s="252">
        <v>2</v>
      </c>
      <c r="GM91" s="252" t="s">
        <v>3085</v>
      </c>
      <c r="GN91" s="252" t="s">
        <v>2075</v>
      </c>
      <c r="GO91" s="242">
        <v>44165</v>
      </c>
      <c r="GP91" s="250" t="s">
        <v>6975</v>
      </c>
      <c r="GQ91" s="250">
        <v>2</v>
      </c>
      <c r="GR91" s="250" t="s">
        <v>3625</v>
      </c>
      <c r="GS91" s="250" t="s">
        <v>660</v>
      </c>
      <c r="GT91" s="250">
        <v>2</v>
      </c>
      <c r="GU91" s="250" t="s">
        <v>3085</v>
      </c>
      <c r="GV91" s="250" t="s">
        <v>2075</v>
      </c>
      <c r="GW91" s="251">
        <v>44165</v>
      </c>
      <c r="GX91" s="249" t="s">
        <v>6976</v>
      </c>
      <c r="GY91" s="252">
        <v>0</v>
      </c>
      <c r="GZ91" s="252" t="s">
        <v>3625</v>
      </c>
      <c r="HA91" s="252" t="s">
        <v>660</v>
      </c>
      <c r="HB91" s="252">
        <v>2</v>
      </c>
      <c r="HC91" s="252" t="s">
        <v>3085</v>
      </c>
      <c r="HD91" s="252" t="s">
        <v>2075</v>
      </c>
      <c r="HE91" s="242">
        <v>44165</v>
      </c>
      <c r="HF91" s="250" t="s">
        <v>6977</v>
      </c>
      <c r="HG91" s="250">
        <v>3</v>
      </c>
      <c r="HH91" s="250" t="s">
        <v>3625</v>
      </c>
      <c r="HI91" s="250" t="s">
        <v>660</v>
      </c>
      <c r="HJ91" s="250">
        <v>2</v>
      </c>
      <c r="HK91" s="250" t="s">
        <v>3085</v>
      </c>
      <c r="HL91" s="250" t="s">
        <v>2075</v>
      </c>
      <c r="HM91" s="251">
        <v>44165</v>
      </c>
      <c r="HN91" s="249" t="s">
        <v>6978</v>
      </c>
      <c r="HO91" s="252">
        <v>3</v>
      </c>
      <c r="HP91" s="252" t="s">
        <v>3625</v>
      </c>
      <c r="HQ91" s="252" t="s">
        <v>660</v>
      </c>
      <c r="HR91" s="252">
        <v>2</v>
      </c>
      <c r="HS91" s="252" t="s">
        <v>3085</v>
      </c>
      <c r="HT91" s="252" t="s">
        <v>2075</v>
      </c>
      <c r="HU91" s="242">
        <v>44165</v>
      </c>
      <c r="HV91" s="250" t="s">
        <v>6979</v>
      </c>
      <c r="HW91" s="250">
        <v>2</v>
      </c>
      <c r="HX91" s="250" t="s">
        <v>3625</v>
      </c>
      <c r="HY91" s="250" t="s">
        <v>660</v>
      </c>
      <c r="HZ91" s="250">
        <v>2</v>
      </c>
      <c r="IA91" s="250" t="s">
        <v>3085</v>
      </c>
      <c r="IB91" s="250" t="s">
        <v>2075</v>
      </c>
      <c r="IC91" s="251">
        <v>44165</v>
      </c>
      <c r="ID91" s="249" t="s">
        <v>6980</v>
      </c>
      <c r="IE91" s="252">
        <v>1</v>
      </c>
      <c r="IF91" s="252" t="s">
        <v>3625</v>
      </c>
      <c r="IG91" s="252" t="s">
        <v>660</v>
      </c>
      <c r="IH91" s="252">
        <v>2</v>
      </c>
      <c r="II91" s="252" t="s">
        <v>3085</v>
      </c>
      <c r="IJ91" s="252" t="s">
        <v>2075</v>
      </c>
      <c r="IK91" s="242">
        <v>44165</v>
      </c>
      <c r="IL91" s="250" t="s">
        <v>6981</v>
      </c>
      <c r="IM91" s="250">
        <v>3</v>
      </c>
      <c r="IN91" s="250" t="s">
        <v>3625</v>
      </c>
      <c r="IO91" s="250" t="s">
        <v>660</v>
      </c>
      <c r="IP91" s="250">
        <v>2</v>
      </c>
      <c r="IQ91" s="250" t="s">
        <v>3085</v>
      </c>
      <c r="IR91" s="250" t="s">
        <v>2075</v>
      </c>
      <c r="IS91" s="251">
        <v>44165</v>
      </c>
    </row>
    <row r="92" spans="1:253" s="11" customFormat="1" ht="13.2" x14ac:dyDescent="0.25">
      <c r="A92" s="11" t="str">
        <f>Lists!B:B</f>
        <v>Rakhine Conflict</v>
      </c>
      <c r="B92" s="11" t="str">
        <f>Lists!F:F</f>
        <v>Conflict</v>
      </c>
      <c r="C92" s="11" t="str">
        <f>Lists!C:C</f>
        <v>MMR002</v>
      </c>
      <c r="D92" s="11" t="str">
        <f>Lists!A:A</f>
        <v>Myanmar</v>
      </c>
      <c r="E92" s="11" t="str">
        <f>Lists!D:D</f>
        <v>MMR</v>
      </c>
      <c r="F92" s="11" t="s">
        <v>6982</v>
      </c>
      <c r="G92" s="240">
        <v>52261000</v>
      </c>
      <c r="H92" s="241" t="s">
        <v>4063</v>
      </c>
      <c r="I92" s="241" t="s">
        <v>661</v>
      </c>
      <c r="J92" s="241">
        <v>1</v>
      </c>
      <c r="K92" s="241" t="s">
        <v>4067</v>
      </c>
      <c r="L92" s="241" t="s">
        <v>4064</v>
      </c>
      <c r="M92" s="242">
        <v>44181</v>
      </c>
      <c r="N92" s="249" t="s">
        <v>6983</v>
      </c>
      <c r="O92" s="244">
        <v>44857</v>
      </c>
      <c r="P92" s="244" t="s">
        <v>1408</v>
      </c>
      <c r="Q92" s="244" t="s">
        <v>660</v>
      </c>
      <c r="R92" s="244">
        <v>2</v>
      </c>
      <c r="S92" s="244" t="s">
        <v>2134</v>
      </c>
      <c r="T92" s="244" t="s">
        <v>2133</v>
      </c>
      <c r="U92" s="245">
        <v>43920</v>
      </c>
      <c r="V92" s="249" t="s">
        <v>6984</v>
      </c>
      <c r="W92" s="241">
        <v>3882000</v>
      </c>
      <c r="X92" s="241" t="s">
        <v>2124</v>
      </c>
      <c r="Y92" s="241" t="s">
        <v>660</v>
      </c>
      <c r="Z92" s="241">
        <v>2</v>
      </c>
      <c r="AA92" s="241" t="s">
        <v>2135</v>
      </c>
      <c r="AB92" s="241" t="s">
        <v>2127</v>
      </c>
      <c r="AC92" s="242">
        <v>43920</v>
      </c>
      <c r="AD92" s="249" t="s">
        <v>6985</v>
      </c>
      <c r="AE92" s="246">
        <v>1563000</v>
      </c>
      <c r="AF92" s="246" t="s">
        <v>2124</v>
      </c>
      <c r="AG92" s="246" t="s">
        <v>660</v>
      </c>
      <c r="AH92" s="246">
        <v>2</v>
      </c>
      <c r="AI92" s="246" t="s">
        <v>2136</v>
      </c>
      <c r="AJ92" s="246" t="s">
        <v>2127</v>
      </c>
      <c r="AK92" s="247">
        <v>43920</v>
      </c>
      <c r="AL92" s="249" t="s">
        <v>6986</v>
      </c>
      <c r="AM92" s="241">
        <v>1340000</v>
      </c>
      <c r="AN92" s="241" t="s">
        <v>4061</v>
      </c>
      <c r="AO92" s="241" t="s">
        <v>660</v>
      </c>
      <c r="AP92" s="241">
        <v>2</v>
      </c>
      <c r="AQ92" s="241" t="s">
        <v>4068</v>
      </c>
      <c r="AR92" s="241" t="s">
        <v>4062</v>
      </c>
      <c r="AS92" s="242">
        <v>44181</v>
      </c>
      <c r="AT92" s="250" t="s">
        <v>6987</v>
      </c>
      <c r="AU92" s="246" t="s">
        <v>446</v>
      </c>
      <c r="AV92" s="246" t="s">
        <v>446</v>
      </c>
      <c r="AW92" s="246" t="s">
        <v>446</v>
      </c>
      <c r="AX92" s="246" t="s">
        <v>446</v>
      </c>
      <c r="AY92" s="246" t="s">
        <v>446</v>
      </c>
      <c r="AZ92" s="246" t="s">
        <v>446</v>
      </c>
      <c r="BA92" s="247">
        <v>43608</v>
      </c>
      <c r="BB92" s="249" t="s">
        <v>6988</v>
      </c>
      <c r="BC92" s="241" t="s">
        <v>446</v>
      </c>
      <c r="BD92" s="241" t="s">
        <v>446</v>
      </c>
      <c r="BE92" s="241" t="s">
        <v>446</v>
      </c>
      <c r="BF92" s="241" t="s">
        <v>446</v>
      </c>
      <c r="BG92" s="241" t="s">
        <v>446</v>
      </c>
      <c r="BH92" s="241" t="s">
        <v>446</v>
      </c>
      <c r="BI92" s="242">
        <v>43608</v>
      </c>
      <c r="BJ92" s="250" t="s">
        <v>6989</v>
      </c>
      <c r="BK92" s="250">
        <v>184</v>
      </c>
      <c r="BL92" s="250" t="s">
        <v>3695</v>
      </c>
      <c r="BM92" s="250" t="s">
        <v>660</v>
      </c>
      <c r="BN92" s="250">
        <v>2</v>
      </c>
      <c r="BO92" s="250" t="s">
        <v>3835</v>
      </c>
      <c r="BP92" s="246" t="s">
        <v>937</v>
      </c>
      <c r="BQ92" s="251">
        <v>44165</v>
      </c>
      <c r="BR92" s="249" t="s">
        <v>6990</v>
      </c>
      <c r="BS92" s="252" t="s">
        <v>446</v>
      </c>
      <c r="BT92" s="252">
        <v>0</v>
      </c>
      <c r="BU92" s="252" t="s">
        <v>446</v>
      </c>
      <c r="BV92" s="252" t="s">
        <v>446</v>
      </c>
      <c r="BW92" s="252" t="s">
        <v>867</v>
      </c>
      <c r="BX92" s="252">
        <v>0</v>
      </c>
      <c r="BY92" s="242">
        <v>43510</v>
      </c>
      <c r="BZ92" s="250" t="s">
        <v>6991</v>
      </c>
      <c r="CA92" s="250" t="s">
        <v>446</v>
      </c>
      <c r="CB92" s="250">
        <v>0</v>
      </c>
      <c r="CC92" s="250" t="s">
        <v>446</v>
      </c>
      <c r="CD92" s="250" t="s">
        <v>446</v>
      </c>
      <c r="CE92" s="250" t="s">
        <v>867</v>
      </c>
      <c r="CF92" s="250">
        <v>0</v>
      </c>
      <c r="CG92" s="251">
        <v>43510</v>
      </c>
      <c r="CH92" s="249" t="s">
        <v>6992</v>
      </c>
      <c r="CI92" s="250" t="e">
        <v>#N/A</v>
      </c>
      <c r="CJ92" s="250" t="e">
        <v>#N/A</v>
      </c>
      <c r="CK92" s="250" t="e">
        <v>#N/A</v>
      </c>
      <c r="CL92" s="250" t="e">
        <v>#N/A</v>
      </c>
      <c r="CM92" s="250" t="e">
        <v>#N/A</v>
      </c>
      <c r="CN92" s="250" t="e">
        <v>#N/A</v>
      </c>
      <c r="CO92" s="253" t="e">
        <v>#N/A</v>
      </c>
      <c r="CP92" s="250" t="s">
        <v>6993</v>
      </c>
      <c r="CQ92" s="252" t="s">
        <v>446</v>
      </c>
      <c r="CR92" s="252">
        <v>0</v>
      </c>
      <c r="CS92" s="252" t="s">
        <v>446</v>
      </c>
      <c r="CT92" s="252" t="s">
        <v>446</v>
      </c>
      <c r="CU92" s="252" t="s">
        <v>867</v>
      </c>
      <c r="CV92" s="252">
        <v>0</v>
      </c>
      <c r="CW92" s="242">
        <v>43510</v>
      </c>
      <c r="CX92" s="250" t="s">
        <v>6994</v>
      </c>
      <c r="CY92" s="246">
        <v>754000</v>
      </c>
      <c r="CZ92" s="246" t="s">
        <v>2124</v>
      </c>
      <c r="DA92" s="246" t="s">
        <v>660</v>
      </c>
      <c r="DB92" s="246">
        <v>2</v>
      </c>
      <c r="DC92" s="246" t="s">
        <v>2137</v>
      </c>
      <c r="DD92" s="246" t="s">
        <v>2139</v>
      </c>
      <c r="DE92" s="248">
        <v>43920</v>
      </c>
      <c r="DF92" s="249" t="s">
        <v>6995</v>
      </c>
      <c r="DG92" s="241">
        <v>2318000</v>
      </c>
      <c r="DH92" s="252" t="s">
        <v>3392</v>
      </c>
      <c r="DI92" s="252" t="s">
        <v>660</v>
      </c>
      <c r="DJ92" s="252">
        <v>2</v>
      </c>
      <c r="DK92" s="252" t="s">
        <v>2137</v>
      </c>
      <c r="DL92" s="252" t="s">
        <v>2163</v>
      </c>
      <c r="DM92" s="242">
        <v>44119</v>
      </c>
      <c r="DN92" s="250" t="s">
        <v>6996</v>
      </c>
      <c r="DO92" s="246">
        <v>809000</v>
      </c>
      <c r="DP92" s="250" t="s">
        <v>2124</v>
      </c>
      <c r="DQ92" s="250" t="s">
        <v>660</v>
      </c>
      <c r="DR92" s="250">
        <v>2</v>
      </c>
      <c r="DS92" s="250" t="s">
        <v>2137</v>
      </c>
      <c r="DT92" s="250" t="s">
        <v>2138</v>
      </c>
      <c r="DU92" s="251">
        <v>43920</v>
      </c>
      <c r="DV92" s="249" t="s">
        <v>6997</v>
      </c>
      <c r="DW92" s="241">
        <v>250000</v>
      </c>
      <c r="DX92" s="252" t="s">
        <v>2124</v>
      </c>
      <c r="DY92" s="252" t="s">
        <v>660</v>
      </c>
      <c r="DZ92" s="252">
        <v>2</v>
      </c>
      <c r="EA92" s="252" t="s">
        <v>2137</v>
      </c>
      <c r="EB92" s="252" t="s">
        <v>2139</v>
      </c>
      <c r="EC92" s="242">
        <v>43920</v>
      </c>
      <c r="ED92" s="250" t="s">
        <v>6998</v>
      </c>
      <c r="EE92" s="246">
        <v>504000</v>
      </c>
      <c r="EF92" s="250" t="s">
        <v>2124</v>
      </c>
      <c r="EG92" s="250" t="s">
        <v>660</v>
      </c>
      <c r="EH92" s="250">
        <v>2</v>
      </c>
      <c r="EI92" s="250" t="s">
        <v>2137</v>
      </c>
      <c r="EJ92" s="250" t="s">
        <v>2140</v>
      </c>
      <c r="EK92" s="251">
        <v>43920</v>
      </c>
      <c r="EL92" s="249" t="s">
        <v>6999</v>
      </c>
      <c r="EM92" s="241">
        <v>0</v>
      </c>
      <c r="EN92" s="252" t="s">
        <v>2124</v>
      </c>
      <c r="EO92" s="252" t="s">
        <v>660</v>
      </c>
      <c r="EP92" s="252">
        <v>2</v>
      </c>
      <c r="EQ92" s="252" t="s">
        <v>2137</v>
      </c>
      <c r="ER92" s="252" t="s">
        <v>2141</v>
      </c>
      <c r="ES92" s="242">
        <v>43920</v>
      </c>
      <c r="ET92" s="250" t="s">
        <v>7000</v>
      </c>
      <c r="EU92" s="250">
        <v>236</v>
      </c>
      <c r="EV92" s="250" t="s">
        <v>3695</v>
      </c>
      <c r="EW92" s="250" t="s">
        <v>660</v>
      </c>
      <c r="EX92" s="250">
        <v>2</v>
      </c>
      <c r="EY92" s="250" t="s">
        <v>3834</v>
      </c>
      <c r="EZ92" s="250" t="s">
        <v>937</v>
      </c>
      <c r="FA92" s="251">
        <v>44165</v>
      </c>
      <c r="FB92" s="249" t="s">
        <v>7001</v>
      </c>
      <c r="FC92" s="252">
        <v>4</v>
      </c>
      <c r="FD92" s="252" t="s">
        <v>2125</v>
      </c>
      <c r="FE92" s="252" t="s">
        <v>661</v>
      </c>
      <c r="FF92" s="252">
        <v>1</v>
      </c>
      <c r="FG92" s="252" t="s">
        <v>2142</v>
      </c>
      <c r="FH92" s="252" t="s">
        <v>2131</v>
      </c>
      <c r="FI92" s="242">
        <v>43920</v>
      </c>
      <c r="FJ92" s="249" t="s">
        <v>7002</v>
      </c>
      <c r="FK92" s="250" t="s">
        <v>446</v>
      </c>
      <c r="FL92" s="250">
        <v>0</v>
      </c>
      <c r="FM92" s="250" t="s">
        <v>660</v>
      </c>
      <c r="FN92" s="250">
        <v>2</v>
      </c>
      <c r="FO92" s="250" t="s">
        <v>867</v>
      </c>
      <c r="FP92" s="246">
        <v>0</v>
      </c>
      <c r="FQ92" s="247">
        <v>43510</v>
      </c>
      <c r="FR92" s="249" t="s">
        <v>7003</v>
      </c>
      <c r="FS92" s="252" t="s">
        <v>446</v>
      </c>
      <c r="FT92" s="252">
        <v>0</v>
      </c>
      <c r="FU92" s="252" t="s">
        <v>660</v>
      </c>
      <c r="FV92" s="252">
        <v>2</v>
      </c>
      <c r="FW92" s="252" t="s">
        <v>867</v>
      </c>
      <c r="FX92" s="252">
        <v>0</v>
      </c>
      <c r="FY92" s="242">
        <v>43510</v>
      </c>
      <c r="FZ92" s="250" t="s">
        <v>7004</v>
      </c>
      <c r="GA92" s="250">
        <v>2</v>
      </c>
      <c r="GB92" s="250" t="s">
        <v>3625</v>
      </c>
      <c r="GC92" s="250" t="s">
        <v>660</v>
      </c>
      <c r="GD92" s="250">
        <v>2</v>
      </c>
      <c r="GE92" s="250" t="s">
        <v>3085</v>
      </c>
      <c r="GF92" s="250" t="s">
        <v>2075</v>
      </c>
      <c r="GG92" s="251">
        <v>44165</v>
      </c>
      <c r="GH92" s="249" t="s">
        <v>7005</v>
      </c>
      <c r="GI92" s="252">
        <v>3</v>
      </c>
      <c r="GJ92" s="252" t="s">
        <v>3625</v>
      </c>
      <c r="GK92" s="252" t="s">
        <v>660</v>
      </c>
      <c r="GL92" s="252">
        <v>2</v>
      </c>
      <c r="GM92" s="252" t="s">
        <v>3085</v>
      </c>
      <c r="GN92" s="252" t="s">
        <v>2075</v>
      </c>
      <c r="GO92" s="242">
        <v>44165</v>
      </c>
      <c r="GP92" s="250" t="s">
        <v>7006</v>
      </c>
      <c r="GQ92" s="250">
        <v>2</v>
      </c>
      <c r="GR92" s="250" t="s">
        <v>3625</v>
      </c>
      <c r="GS92" s="250" t="s">
        <v>660</v>
      </c>
      <c r="GT92" s="250">
        <v>2</v>
      </c>
      <c r="GU92" s="250" t="s">
        <v>3085</v>
      </c>
      <c r="GV92" s="250" t="s">
        <v>2075</v>
      </c>
      <c r="GW92" s="251">
        <v>44165</v>
      </c>
      <c r="GX92" s="249" t="s">
        <v>7007</v>
      </c>
      <c r="GY92" s="252">
        <v>0</v>
      </c>
      <c r="GZ92" s="252" t="s">
        <v>3625</v>
      </c>
      <c r="HA92" s="252" t="s">
        <v>660</v>
      </c>
      <c r="HB92" s="252">
        <v>2</v>
      </c>
      <c r="HC92" s="252" t="s">
        <v>3085</v>
      </c>
      <c r="HD92" s="252" t="s">
        <v>2075</v>
      </c>
      <c r="HE92" s="242">
        <v>44165</v>
      </c>
      <c r="HF92" s="250" t="s">
        <v>7008</v>
      </c>
      <c r="HG92" s="250">
        <v>3</v>
      </c>
      <c r="HH92" s="250" t="s">
        <v>3625</v>
      </c>
      <c r="HI92" s="250" t="s">
        <v>660</v>
      </c>
      <c r="HJ92" s="250">
        <v>2</v>
      </c>
      <c r="HK92" s="250" t="s">
        <v>3085</v>
      </c>
      <c r="HL92" s="250" t="s">
        <v>2075</v>
      </c>
      <c r="HM92" s="251">
        <v>44165</v>
      </c>
      <c r="HN92" s="249" t="s">
        <v>7009</v>
      </c>
      <c r="HO92" s="252">
        <v>3</v>
      </c>
      <c r="HP92" s="252" t="s">
        <v>3625</v>
      </c>
      <c r="HQ92" s="252" t="s">
        <v>660</v>
      </c>
      <c r="HR92" s="252">
        <v>2</v>
      </c>
      <c r="HS92" s="252" t="s">
        <v>3085</v>
      </c>
      <c r="HT92" s="252" t="s">
        <v>2075</v>
      </c>
      <c r="HU92" s="242">
        <v>44165</v>
      </c>
      <c r="HV92" s="250" t="s">
        <v>7010</v>
      </c>
      <c r="HW92" s="250">
        <v>2</v>
      </c>
      <c r="HX92" s="250" t="s">
        <v>3625</v>
      </c>
      <c r="HY92" s="250" t="s">
        <v>660</v>
      </c>
      <c r="HZ92" s="250">
        <v>2</v>
      </c>
      <c r="IA92" s="250" t="s">
        <v>3085</v>
      </c>
      <c r="IB92" s="250" t="s">
        <v>2075</v>
      </c>
      <c r="IC92" s="251">
        <v>44165</v>
      </c>
      <c r="ID92" s="249" t="s">
        <v>7011</v>
      </c>
      <c r="IE92" s="252">
        <v>1</v>
      </c>
      <c r="IF92" s="252" t="s">
        <v>3625</v>
      </c>
      <c r="IG92" s="252" t="s">
        <v>660</v>
      </c>
      <c r="IH92" s="252">
        <v>2</v>
      </c>
      <c r="II92" s="252" t="s">
        <v>3085</v>
      </c>
      <c r="IJ92" s="252" t="s">
        <v>2075</v>
      </c>
      <c r="IK92" s="242">
        <v>44165</v>
      </c>
      <c r="IL92" s="250" t="s">
        <v>7012</v>
      </c>
      <c r="IM92" s="250">
        <v>3</v>
      </c>
      <c r="IN92" s="250" t="s">
        <v>3625</v>
      </c>
      <c r="IO92" s="250" t="s">
        <v>660</v>
      </c>
      <c r="IP92" s="250">
        <v>2</v>
      </c>
      <c r="IQ92" s="250" t="s">
        <v>3085</v>
      </c>
      <c r="IR92" s="250" t="s">
        <v>2075</v>
      </c>
      <c r="IS92" s="251">
        <v>44165</v>
      </c>
    </row>
    <row r="93" spans="1:253" s="11" customFormat="1" ht="13.2" x14ac:dyDescent="0.25">
      <c r="A93" s="11" t="str">
        <f>Lists!B:B</f>
        <v>Kachin and Shan Conflict</v>
      </c>
      <c r="B93" s="11" t="str">
        <f>Lists!F:F</f>
        <v>Conflict</v>
      </c>
      <c r="C93" s="11" t="str">
        <f>Lists!C:C</f>
        <v>MMR003</v>
      </c>
      <c r="D93" s="11" t="str">
        <f>Lists!A:A</f>
        <v>Myanmar</v>
      </c>
      <c r="E93" s="11" t="str">
        <f>Lists!D:D</f>
        <v>MMR</v>
      </c>
      <c r="F93" s="11" t="s">
        <v>7013</v>
      </c>
      <c r="G93" s="240">
        <v>52261000</v>
      </c>
      <c r="H93" s="241" t="s">
        <v>4063</v>
      </c>
      <c r="I93" s="241" t="s">
        <v>661</v>
      </c>
      <c r="J93" s="241">
        <v>1</v>
      </c>
      <c r="K93" s="241" t="s">
        <v>4067</v>
      </c>
      <c r="L93" s="241" t="s">
        <v>4064</v>
      </c>
      <c r="M93" s="242">
        <v>44181</v>
      </c>
      <c r="N93" s="249" t="s">
        <v>7014</v>
      </c>
      <c r="O93" s="244">
        <v>244843.1</v>
      </c>
      <c r="P93" s="244" t="s">
        <v>1408</v>
      </c>
      <c r="Q93" s="244" t="s">
        <v>660</v>
      </c>
      <c r="R93" s="244">
        <v>2</v>
      </c>
      <c r="S93" s="244" t="s">
        <v>1885</v>
      </c>
      <c r="T93" s="244" t="s">
        <v>1409</v>
      </c>
      <c r="U93" s="245">
        <v>43608</v>
      </c>
      <c r="V93" s="249" t="s">
        <v>7015</v>
      </c>
      <c r="W93" s="241">
        <v>6513000</v>
      </c>
      <c r="X93" s="241" t="s">
        <v>2124</v>
      </c>
      <c r="Y93" s="241" t="s">
        <v>660</v>
      </c>
      <c r="Z93" s="241">
        <v>2</v>
      </c>
      <c r="AA93" s="241" t="s">
        <v>1884</v>
      </c>
      <c r="AB93" s="241" t="s">
        <v>2127</v>
      </c>
      <c r="AC93" s="242">
        <v>43920</v>
      </c>
      <c r="AD93" s="249" t="s">
        <v>7016</v>
      </c>
      <c r="AE93" s="246">
        <v>3560000</v>
      </c>
      <c r="AF93" s="246" t="s">
        <v>2124</v>
      </c>
      <c r="AG93" s="246" t="s">
        <v>660</v>
      </c>
      <c r="AH93" s="246">
        <v>2</v>
      </c>
      <c r="AI93" s="246" t="s">
        <v>1883</v>
      </c>
      <c r="AJ93" s="246" t="s">
        <v>2127</v>
      </c>
      <c r="AK93" s="247">
        <v>43920</v>
      </c>
      <c r="AL93" s="249" t="s">
        <v>7017</v>
      </c>
      <c r="AM93" s="241">
        <v>106000</v>
      </c>
      <c r="AN93" s="241" t="s">
        <v>3672</v>
      </c>
      <c r="AO93" s="241" t="s">
        <v>660</v>
      </c>
      <c r="AP93" s="241">
        <v>2</v>
      </c>
      <c r="AQ93" s="241" t="s">
        <v>3673</v>
      </c>
      <c r="AR93" s="241" t="s">
        <v>3674</v>
      </c>
      <c r="AS93" s="242">
        <v>44162</v>
      </c>
      <c r="AT93" s="250" t="s">
        <v>7018</v>
      </c>
      <c r="AU93" s="246" t="s">
        <v>446</v>
      </c>
      <c r="AV93" s="246">
        <v>0</v>
      </c>
      <c r="AW93" s="246" t="s">
        <v>660</v>
      </c>
      <c r="AX93" s="246">
        <v>2</v>
      </c>
      <c r="AY93" s="246" t="s">
        <v>867</v>
      </c>
      <c r="AZ93" s="246">
        <v>0</v>
      </c>
      <c r="BA93" s="247">
        <v>43510</v>
      </c>
      <c r="BB93" s="249" t="s">
        <v>7019</v>
      </c>
      <c r="BC93" s="241" t="s">
        <v>446</v>
      </c>
      <c r="BD93" s="241">
        <v>0</v>
      </c>
      <c r="BE93" s="241" t="s">
        <v>660</v>
      </c>
      <c r="BF93" s="241">
        <v>2</v>
      </c>
      <c r="BG93" s="241" t="s">
        <v>867</v>
      </c>
      <c r="BH93" s="241">
        <v>0</v>
      </c>
      <c r="BI93" s="242">
        <v>43510</v>
      </c>
      <c r="BJ93" s="250" t="s">
        <v>7020</v>
      </c>
      <c r="BK93" s="250">
        <v>52</v>
      </c>
      <c r="BL93" s="250" t="s">
        <v>3695</v>
      </c>
      <c r="BM93" s="250" t="s">
        <v>660</v>
      </c>
      <c r="BN93" s="250">
        <v>2</v>
      </c>
      <c r="BO93" s="250" t="s">
        <v>3836</v>
      </c>
      <c r="BP93" s="246" t="s">
        <v>937</v>
      </c>
      <c r="BQ93" s="251">
        <v>44165</v>
      </c>
      <c r="BR93" s="249" t="s">
        <v>7021</v>
      </c>
      <c r="BS93" s="252" t="s">
        <v>446</v>
      </c>
      <c r="BT93" s="252">
        <v>0</v>
      </c>
      <c r="BU93" s="252" t="s">
        <v>660</v>
      </c>
      <c r="BV93" s="252">
        <v>2</v>
      </c>
      <c r="BW93" s="252" t="s">
        <v>867</v>
      </c>
      <c r="BX93" s="252">
        <v>0</v>
      </c>
      <c r="BY93" s="242">
        <v>43510</v>
      </c>
      <c r="BZ93" s="250" t="s">
        <v>7022</v>
      </c>
      <c r="CA93" s="250" t="s">
        <v>446</v>
      </c>
      <c r="CB93" s="250">
        <v>0</v>
      </c>
      <c r="CC93" s="250" t="s">
        <v>446</v>
      </c>
      <c r="CD93" s="250" t="s">
        <v>446</v>
      </c>
      <c r="CE93" s="250" t="s">
        <v>867</v>
      </c>
      <c r="CF93" s="250">
        <v>0</v>
      </c>
      <c r="CG93" s="251">
        <v>43510</v>
      </c>
      <c r="CH93" s="249" t="s">
        <v>7023</v>
      </c>
      <c r="CI93" s="250" t="e">
        <v>#N/A</v>
      </c>
      <c r="CJ93" s="250" t="e">
        <v>#N/A</v>
      </c>
      <c r="CK93" s="250" t="e">
        <v>#N/A</v>
      </c>
      <c r="CL93" s="250" t="e">
        <v>#N/A</v>
      </c>
      <c r="CM93" s="250" t="e">
        <v>#N/A</v>
      </c>
      <c r="CN93" s="250" t="e">
        <v>#N/A</v>
      </c>
      <c r="CO93" s="253" t="e">
        <v>#N/A</v>
      </c>
      <c r="CP93" s="250" t="s">
        <v>7024</v>
      </c>
      <c r="CQ93" s="252" t="s">
        <v>446</v>
      </c>
      <c r="CR93" s="252">
        <v>0</v>
      </c>
      <c r="CS93" s="252" t="s">
        <v>660</v>
      </c>
      <c r="CT93" s="252">
        <v>2</v>
      </c>
      <c r="CU93" s="252" t="s">
        <v>867</v>
      </c>
      <c r="CV93" s="252">
        <v>0</v>
      </c>
      <c r="CW93" s="242">
        <v>43510</v>
      </c>
      <c r="CX93" s="250" t="s">
        <v>7025</v>
      </c>
      <c r="CY93" s="246">
        <v>221000</v>
      </c>
      <c r="CZ93" s="246" t="s">
        <v>3424</v>
      </c>
      <c r="DA93" s="246" t="s">
        <v>660</v>
      </c>
      <c r="DB93" s="246">
        <v>2</v>
      </c>
      <c r="DC93" s="246" t="s">
        <v>2143</v>
      </c>
      <c r="DD93" s="246" t="s">
        <v>3240</v>
      </c>
      <c r="DE93" s="248">
        <v>44162</v>
      </c>
      <c r="DF93" s="249" t="s">
        <v>7026</v>
      </c>
      <c r="DG93" s="241">
        <v>2953000</v>
      </c>
      <c r="DH93" s="252" t="s">
        <v>2124</v>
      </c>
      <c r="DI93" s="252" t="s">
        <v>660</v>
      </c>
      <c r="DJ93" s="252">
        <v>2</v>
      </c>
      <c r="DK93" s="252" t="s">
        <v>2143</v>
      </c>
      <c r="DL93" s="252" t="s">
        <v>2127</v>
      </c>
      <c r="DM93" s="242">
        <v>43920</v>
      </c>
      <c r="DN93" s="250" t="s">
        <v>7027</v>
      </c>
      <c r="DO93" s="246">
        <v>3340000</v>
      </c>
      <c r="DP93" s="250" t="s">
        <v>2124</v>
      </c>
      <c r="DQ93" s="250" t="s">
        <v>660</v>
      </c>
      <c r="DR93" s="250">
        <v>2</v>
      </c>
      <c r="DS93" s="250" t="s">
        <v>2143</v>
      </c>
      <c r="DT93" s="250" t="s">
        <v>2138</v>
      </c>
      <c r="DU93" s="251">
        <v>43920</v>
      </c>
      <c r="DV93" s="249" t="s">
        <v>7028</v>
      </c>
      <c r="DW93" s="241">
        <v>115000</v>
      </c>
      <c r="DX93" s="252" t="s">
        <v>3424</v>
      </c>
      <c r="DY93" s="252" t="s">
        <v>660</v>
      </c>
      <c r="DZ93" s="252">
        <v>2</v>
      </c>
      <c r="EA93" s="252" t="s">
        <v>2143</v>
      </c>
      <c r="EB93" s="252" t="s">
        <v>3240</v>
      </c>
      <c r="EC93" s="242">
        <v>44162</v>
      </c>
      <c r="ED93" s="250" t="s">
        <v>7029</v>
      </c>
      <c r="EE93" s="246">
        <v>106000</v>
      </c>
      <c r="EF93" s="250" t="s">
        <v>3424</v>
      </c>
      <c r="EG93" s="250" t="s">
        <v>660</v>
      </c>
      <c r="EH93" s="250">
        <v>2</v>
      </c>
      <c r="EI93" s="250" t="s">
        <v>2143</v>
      </c>
      <c r="EJ93" s="250" t="s">
        <v>3240</v>
      </c>
      <c r="EK93" s="251">
        <v>44162</v>
      </c>
      <c r="EL93" s="249" t="s">
        <v>7030</v>
      </c>
      <c r="EM93" s="241">
        <v>0</v>
      </c>
      <c r="EN93" s="252" t="s">
        <v>2124</v>
      </c>
      <c r="EO93" s="252" t="s">
        <v>660</v>
      </c>
      <c r="EP93" s="252">
        <v>2</v>
      </c>
      <c r="EQ93" s="252" t="s">
        <v>2143</v>
      </c>
      <c r="ER93" s="252" t="s">
        <v>2141</v>
      </c>
      <c r="ES93" s="242">
        <v>43920</v>
      </c>
      <c r="ET93" s="250" t="s">
        <v>7031</v>
      </c>
      <c r="EU93" s="250">
        <v>236</v>
      </c>
      <c r="EV93" s="250" t="s">
        <v>3695</v>
      </c>
      <c r="EW93" s="250" t="s">
        <v>660</v>
      </c>
      <c r="EX93" s="250">
        <v>2</v>
      </c>
      <c r="EY93" s="250" t="s">
        <v>3834</v>
      </c>
      <c r="EZ93" s="250" t="s">
        <v>937</v>
      </c>
      <c r="FA93" s="251">
        <v>44165</v>
      </c>
      <c r="FB93" s="249" t="s">
        <v>7032</v>
      </c>
      <c r="FC93" s="252">
        <v>3</v>
      </c>
      <c r="FD93" s="252" t="s">
        <v>2125</v>
      </c>
      <c r="FE93" s="252" t="s">
        <v>661</v>
      </c>
      <c r="FF93" s="252">
        <v>1</v>
      </c>
      <c r="FG93" s="252" t="s">
        <v>2144</v>
      </c>
      <c r="FH93" s="252" t="s">
        <v>2131</v>
      </c>
      <c r="FI93" s="242">
        <v>43920</v>
      </c>
      <c r="FJ93" s="249" t="s">
        <v>7033</v>
      </c>
      <c r="FK93" s="250" t="s">
        <v>446</v>
      </c>
      <c r="FL93" s="250">
        <v>0</v>
      </c>
      <c r="FM93" s="250" t="s">
        <v>660</v>
      </c>
      <c r="FN93" s="250">
        <v>2</v>
      </c>
      <c r="FO93" s="250" t="s">
        <v>867</v>
      </c>
      <c r="FP93" s="246">
        <v>0</v>
      </c>
      <c r="FQ93" s="247">
        <v>43510</v>
      </c>
      <c r="FR93" s="249" t="s">
        <v>7034</v>
      </c>
      <c r="FS93" s="252" t="s">
        <v>446</v>
      </c>
      <c r="FT93" s="252">
        <v>0</v>
      </c>
      <c r="FU93" s="252" t="s">
        <v>660</v>
      </c>
      <c r="FV93" s="252">
        <v>2</v>
      </c>
      <c r="FW93" s="252" t="s">
        <v>867</v>
      </c>
      <c r="FX93" s="252">
        <v>0</v>
      </c>
      <c r="FY93" s="242">
        <v>43510</v>
      </c>
      <c r="FZ93" s="250" t="s">
        <v>7035</v>
      </c>
      <c r="GA93" s="250">
        <v>2</v>
      </c>
      <c r="GB93" s="250" t="s">
        <v>3625</v>
      </c>
      <c r="GC93" s="250" t="s">
        <v>660</v>
      </c>
      <c r="GD93" s="250">
        <v>2</v>
      </c>
      <c r="GE93" s="250" t="s">
        <v>3085</v>
      </c>
      <c r="GF93" s="250" t="s">
        <v>2075</v>
      </c>
      <c r="GG93" s="251">
        <v>44165</v>
      </c>
      <c r="GH93" s="249" t="s">
        <v>7036</v>
      </c>
      <c r="GI93" s="252">
        <v>2</v>
      </c>
      <c r="GJ93" s="252" t="s">
        <v>3625</v>
      </c>
      <c r="GK93" s="252" t="s">
        <v>660</v>
      </c>
      <c r="GL93" s="252">
        <v>2</v>
      </c>
      <c r="GM93" s="252" t="s">
        <v>3085</v>
      </c>
      <c r="GN93" s="252" t="s">
        <v>2075</v>
      </c>
      <c r="GO93" s="242">
        <v>44165</v>
      </c>
      <c r="GP93" s="250" t="s">
        <v>7037</v>
      </c>
      <c r="GQ93" s="250">
        <v>2</v>
      </c>
      <c r="GR93" s="250" t="s">
        <v>3625</v>
      </c>
      <c r="GS93" s="250" t="s">
        <v>660</v>
      </c>
      <c r="GT93" s="250">
        <v>2</v>
      </c>
      <c r="GU93" s="250" t="s">
        <v>3085</v>
      </c>
      <c r="GV93" s="250" t="s">
        <v>2075</v>
      </c>
      <c r="GW93" s="251">
        <v>44165</v>
      </c>
      <c r="GX93" s="249" t="s">
        <v>7038</v>
      </c>
      <c r="GY93" s="252">
        <v>0</v>
      </c>
      <c r="GZ93" s="252" t="s">
        <v>3625</v>
      </c>
      <c r="HA93" s="252" t="s">
        <v>660</v>
      </c>
      <c r="HB93" s="252">
        <v>2</v>
      </c>
      <c r="HC93" s="252" t="s">
        <v>3085</v>
      </c>
      <c r="HD93" s="252" t="s">
        <v>2075</v>
      </c>
      <c r="HE93" s="242">
        <v>44165</v>
      </c>
      <c r="HF93" s="250" t="s">
        <v>7039</v>
      </c>
      <c r="HG93" s="250">
        <v>2</v>
      </c>
      <c r="HH93" s="250" t="s">
        <v>3625</v>
      </c>
      <c r="HI93" s="250" t="s">
        <v>660</v>
      </c>
      <c r="HJ93" s="250">
        <v>2</v>
      </c>
      <c r="HK93" s="250" t="s">
        <v>3085</v>
      </c>
      <c r="HL93" s="250" t="s">
        <v>2075</v>
      </c>
      <c r="HM93" s="251">
        <v>44165</v>
      </c>
      <c r="HN93" s="249" t="s">
        <v>7040</v>
      </c>
      <c r="HO93" s="252">
        <v>3</v>
      </c>
      <c r="HP93" s="252" t="s">
        <v>3625</v>
      </c>
      <c r="HQ93" s="252" t="s">
        <v>660</v>
      </c>
      <c r="HR93" s="252">
        <v>2</v>
      </c>
      <c r="HS93" s="252" t="s">
        <v>3085</v>
      </c>
      <c r="HT93" s="252" t="s">
        <v>2075</v>
      </c>
      <c r="HU93" s="242">
        <v>44165</v>
      </c>
      <c r="HV93" s="250" t="s">
        <v>7041</v>
      </c>
      <c r="HW93" s="250">
        <v>1</v>
      </c>
      <c r="HX93" s="250" t="s">
        <v>3625</v>
      </c>
      <c r="HY93" s="250" t="s">
        <v>660</v>
      </c>
      <c r="HZ93" s="250">
        <v>2</v>
      </c>
      <c r="IA93" s="250" t="s">
        <v>3085</v>
      </c>
      <c r="IB93" s="250" t="s">
        <v>2075</v>
      </c>
      <c r="IC93" s="251">
        <v>44165</v>
      </c>
      <c r="ID93" s="249" t="s">
        <v>7042</v>
      </c>
      <c r="IE93" s="252">
        <v>1</v>
      </c>
      <c r="IF93" s="252" t="s">
        <v>3625</v>
      </c>
      <c r="IG93" s="252" t="s">
        <v>660</v>
      </c>
      <c r="IH93" s="252">
        <v>2</v>
      </c>
      <c r="II93" s="252" t="s">
        <v>3085</v>
      </c>
      <c r="IJ93" s="252" t="s">
        <v>2075</v>
      </c>
      <c r="IK93" s="242">
        <v>44165</v>
      </c>
      <c r="IL93" s="250" t="s">
        <v>7043</v>
      </c>
      <c r="IM93" s="250">
        <v>2</v>
      </c>
      <c r="IN93" s="250" t="s">
        <v>3625</v>
      </c>
      <c r="IO93" s="250" t="s">
        <v>660</v>
      </c>
      <c r="IP93" s="250">
        <v>2</v>
      </c>
      <c r="IQ93" s="250" t="s">
        <v>3085</v>
      </c>
      <c r="IR93" s="250" t="s">
        <v>2075</v>
      </c>
      <c r="IS93" s="251">
        <v>44165</v>
      </c>
    </row>
    <row r="94" spans="1:253" s="11" customFormat="1" ht="13.2" x14ac:dyDescent="0.25">
      <c r="A94" s="11" t="str">
        <f>Lists!B:B</f>
        <v>Food Security Crisis in Namibia</v>
      </c>
      <c r="B94" s="11" t="str">
        <f>Lists!F:F</f>
        <v>Food Security</v>
      </c>
      <c r="C94" s="11" t="str">
        <f>Lists!C:C</f>
        <v>NAM002</v>
      </c>
      <c r="D94" s="11" t="str">
        <f>Lists!A:A</f>
        <v>Namibia</v>
      </c>
      <c r="E94" s="11" t="str">
        <f>Lists!D:D</f>
        <v>NAM</v>
      </c>
      <c r="F94" s="11" t="s">
        <v>7044</v>
      </c>
      <c r="G94" s="240">
        <v>2541000</v>
      </c>
      <c r="H94" s="241" t="s">
        <v>1627</v>
      </c>
      <c r="I94" s="241" t="s">
        <v>660</v>
      </c>
      <c r="J94" s="241">
        <v>2</v>
      </c>
      <c r="K94" s="241" t="s">
        <v>3305</v>
      </c>
      <c r="L94" s="241" t="s">
        <v>3306</v>
      </c>
      <c r="M94" s="242">
        <v>44110</v>
      </c>
      <c r="N94" s="249" t="s">
        <v>7045</v>
      </c>
      <c r="O94" s="244">
        <v>823</v>
      </c>
      <c r="P94" s="244" t="s">
        <v>2044</v>
      </c>
      <c r="Q94" s="244" t="s">
        <v>661</v>
      </c>
      <c r="R94" s="244">
        <v>1</v>
      </c>
      <c r="S94" s="244" t="s">
        <v>2046</v>
      </c>
      <c r="T94" s="244" t="s">
        <v>2045</v>
      </c>
      <c r="U94" s="245">
        <v>43868</v>
      </c>
      <c r="V94" s="249" t="s">
        <v>7046</v>
      </c>
      <c r="W94" s="241">
        <v>2256000</v>
      </c>
      <c r="X94" s="241" t="s">
        <v>3504</v>
      </c>
      <c r="Y94" s="241" t="s">
        <v>660</v>
      </c>
      <c r="Z94" s="241">
        <v>2</v>
      </c>
      <c r="AA94" s="241" t="s">
        <v>3503</v>
      </c>
      <c r="AB94" s="241" t="s">
        <v>3205</v>
      </c>
      <c r="AC94" s="242">
        <v>44134</v>
      </c>
      <c r="AD94" s="249" t="s">
        <v>7047</v>
      </c>
      <c r="AE94" s="246">
        <v>1091000</v>
      </c>
      <c r="AF94" s="246" t="s">
        <v>3504</v>
      </c>
      <c r="AG94" s="246" t="s">
        <v>660</v>
      </c>
      <c r="AH94" s="246">
        <v>2</v>
      </c>
      <c r="AI94" s="246" t="s">
        <v>3498</v>
      </c>
      <c r="AJ94" s="246" t="s">
        <v>3205</v>
      </c>
      <c r="AK94" s="247">
        <v>44134</v>
      </c>
      <c r="AL94" s="249" t="s">
        <v>7048</v>
      </c>
      <c r="AM94" s="241">
        <v>0</v>
      </c>
      <c r="AN94" s="241" t="s">
        <v>446</v>
      </c>
      <c r="AO94" s="241" t="s">
        <v>446</v>
      </c>
      <c r="AP94" s="241" t="s">
        <v>446</v>
      </c>
      <c r="AQ94" s="241" t="s">
        <v>446</v>
      </c>
      <c r="AR94" s="241" t="s">
        <v>446</v>
      </c>
      <c r="AS94" s="242">
        <v>43868</v>
      </c>
      <c r="AT94" s="250" t="s">
        <v>7049</v>
      </c>
      <c r="AU94" s="246">
        <v>0</v>
      </c>
      <c r="AV94" s="246" t="s">
        <v>446</v>
      </c>
      <c r="AW94" s="246" t="s">
        <v>446</v>
      </c>
      <c r="AX94" s="246" t="s">
        <v>446</v>
      </c>
      <c r="AY94" s="246" t="s">
        <v>446</v>
      </c>
      <c r="AZ94" s="246" t="s">
        <v>446</v>
      </c>
      <c r="BA94" s="247">
        <v>43874</v>
      </c>
      <c r="BB94" s="249" t="s">
        <v>7050</v>
      </c>
      <c r="BC94" s="241">
        <v>0</v>
      </c>
      <c r="BD94" s="241" t="s">
        <v>446</v>
      </c>
      <c r="BE94" s="241" t="s">
        <v>446</v>
      </c>
      <c r="BF94" s="241" t="s">
        <v>446</v>
      </c>
      <c r="BG94" s="241" t="s">
        <v>446</v>
      </c>
      <c r="BH94" s="241" t="s">
        <v>446</v>
      </c>
      <c r="BI94" s="242">
        <v>43874</v>
      </c>
      <c r="BJ94" s="250" t="s">
        <v>7051</v>
      </c>
      <c r="BK94" s="250" t="s">
        <v>446</v>
      </c>
      <c r="BL94" s="250" t="s">
        <v>446</v>
      </c>
      <c r="BM94" s="250" t="s">
        <v>446</v>
      </c>
      <c r="BN94" s="250" t="s">
        <v>446</v>
      </c>
      <c r="BO94" s="250" t="s">
        <v>3496</v>
      </c>
      <c r="BP94" s="246" t="s">
        <v>446</v>
      </c>
      <c r="BQ94" s="251">
        <v>44134</v>
      </c>
      <c r="BR94" s="249" t="s">
        <v>7052</v>
      </c>
      <c r="BS94" s="252" t="e">
        <v>#N/A</v>
      </c>
      <c r="BT94" s="252" t="e">
        <v>#N/A</v>
      </c>
      <c r="BU94" s="252" t="e">
        <v>#N/A</v>
      </c>
      <c r="BV94" s="252" t="e">
        <v>#N/A</v>
      </c>
      <c r="BW94" s="252" t="e">
        <v>#N/A</v>
      </c>
      <c r="BX94" s="252" t="e">
        <v>#N/A</v>
      </c>
      <c r="BY94" s="242" t="e">
        <v>#N/A</v>
      </c>
      <c r="BZ94" s="250" t="s">
        <v>7053</v>
      </c>
      <c r="CA94" s="250" t="e">
        <v>#N/A</v>
      </c>
      <c r="CB94" s="250" t="e">
        <v>#N/A</v>
      </c>
      <c r="CC94" s="250" t="e">
        <v>#N/A</v>
      </c>
      <c r="CD94" s="250" t="e">
        <v>#N/A</v>
      </c>
      <c r="CE94" s="250" t="e">
        <v>#N/A</v>
      </c>
      <c r="CF94" s="250" t="e">
        <v>#N/A</v>
      </c>
      <c r="CG94" s="251" t="e">
        <v>#N/A</v>
      </c>
      <c r="CH94" s="249" t="s">
        <v>7054</v>
      </c>
      <c r="CI94" s="250" t="e">
        <v>#N/A</v>
      </c>
      <c r="CJ94" s="250" t="e">
        <v>#N/A</v>
      </c>
      <c r="CK94" s="250" t="e">
        <v>#N/A</v>
      </c>
      <c r="CL94" s="250" t="e">
        <v>#N/A</v>
      </c>
      <c r="CM94" s="250" t="e">
        <v>#N/A</v>
      </c>
      <c r="CN94" s="250" t="e">
        <v>#N/A</v>
      </c>
      <c r="CO94" s="253" t="e">
        <v>#N/A</v>
      </c>
      <c r="CP94" s="250" t="s">
        <v>7055</v>
      </c>
      <c r="CQ94" s="252" t="e">
        <v>#N/A</v>
      </c>
      <c r="CR94" s="252" t="e">
        <v>#N/A</v>
      </c>
      <c r="CS94" s="252" t="e">
        <v>#N/A</v>
      </c>
      <c r="CT94" s="252" t="e">
        <v>#N/A</v>
      </c>
      <c r="CU94" s="252" t="e">
        <v>#N/A</v>
      </c>
      <c r="CV94" s="252" t="e">
        <v>#N/A</v>
      </c>
      <c r="CW94" s="242" t="e">
        <v>#N/A</v>
      </c>
      <c r="CX94" s="250" t="s">
        <v>7056</v>
      </c>
      <c r="CY94" s="246">
        <v>440000</v>
      </c>
      <c r="CZ94" s="246" t="s">
        <v>3504</v>
      </c>
      <c r="DA94" s="246" t="s">
        <v>660</v>
      </c>
      <c r="DB94" s="246">
        <v>2</v>
      </c>
      <c r="DC94" s="246" t="s">
        <v>3499</v>
      </c>
      <c r="DD94" s="246" t="s">
        <v>3205</v>
      </c>
      <c r="DE94" s="248">
        <v>44134</v>
      </c>
      <c r="DF94" s="249" t="s">
        <v>7057</v>
      </c>
      <c r="DG94" s="241">
        <v>1165000</v>
      </c>
      <c r="DH94" s="252" t="s">
        <v>3504</v>
      </c>
      <c r="DI94" s="252" t="s">
        <v>660</v>
      </c>
      <c r="DJ94" s="252">
        <v>2</v>
      </c>
      <c r="DK94" s="252" t="s">
        <v>3499</v>
      </c>
      <c r="DL94" s="252" t="s">
        <v>3205</v>
      </c>
      <c r="DM94" s="242">
        <v>44134</v>
      </c>
      <c r="DN94" s="250" t="s">
        <v>7058</v>
      </c>
      <c r="DO94" s="246">
        <v>651000</v>
      </c>
      <c r="DP94" s="250" t="s">
        <v>3504</v>
      </c>
      <c r="DQ94" s="250" t="s">
        <v>660</v>
      </c>
      <c r="DR94" s="250">
        <v>2</v>
      </c>
      <c r="DS94" s="250" t="s">
        <v>3499</v>
      </c>
      <c r="DT94" s="250" t="s">
        <v>3205</v>
      </c>
      <c r="DU94" s="251">
        <v>44134</v>
      </c>
      <c r="DV94" s="249" t="s">
        <v>7059</v>
      </c>
      <c r="DW94" s="241">
        <v>426000</v>
      </c>
      <c r="DX94" s="252" t="s">
        <v>3504</v>
      </c>
      <c r="DY94" s="252" t="s">
        <v>660</v>
      </c>
      <c r="DZ94" s="252">
        <v>2</v>
      </c>
      <c r="EA94" s="252" t="s">
        <v>3499</v>
      </c>
      <c r="EB94" s="252" t="s">
        <v>3205</v>
      </c>
      <c r="EC94" s="242">
        <v>44134</v>
      </c>
      <c r="ED94" s="250" t="s">
        <v>7060</v>
      </c>
      <c r="EE94" s="246">
        <v>14000</v>
      </c>
      <c r="EF94" s="250" t="s">
        <v>3504</v>
      </c>
      <c r="EG94" s="250" t="s">
        <v>660</v>
      </c>
      <c r="EH94" s="250">
        <v>2</v>
      </c>
      <c r="EI94" s="250" t="s">
        <v>3499</v>
      </c>
      <c r="EJ94" s="250" t="s">
        <v>3205</v>
      </c>
      <c r="EK94" s="251">
        <v>44134</v>
      </c>
      <c r="EL94" s="249" t="s">
        <v>7061</v>
      </c>
      <c r="EM94" s="241">
        <v>0</v>
      </c>
      <c r="EN94" s="252" t="s">
        <v>3504</v>
      </c>
      <c r="EO94" s="252" t="s">
        <v>660</v>
      </c>
      <c r="EP94" s="252">
        <v>2</v>
      </c>
      <c r="EQ94" s="252" t="s">
        <v>3499</v>
      </c>
      <c r="ER94" s="252" t="s">
        <v>3205</v>
      </c>
      <c r="ES94" s="242">
        <v>44134</v>
      </c>
      <c r="ET94" s="250" t="s">
        <v>7062</v>
      </c>
      <c r="EU94" s="250" t="s">
        <v>446</v>
      </c>
      <c r="EV94" s="250" t="s">
        <v>446</v>
      </c>
      <c r="EW94" s="250" t="s">
        <v>446</v>
      </c>
      <c r="EX94" s="250" t="s">
        <v>446</v>
      </c>
      <c r="EY94" s="250" t="s">
        <v>3496</v>
      </c>
      <c r="EZ94" s="250" t="s">
        <v>446</v>
      </c>
      <c r="FA94" s="251">
        <v>44134</v>
      </c>
      <c r="FB94" s="249" t="s">
        <v>7063</v>
      </c>
      <c r="FC94" s="252">
        <v>1</v>
      </c>
      <c r="FD94" s="252" t="s">
        <v>2047</v>
      </c>
      <c r="FE94" s="252" t="s">
        <v>660</v>
      </c>
      <c r="FF94" s="252">
        <v>2</v>
      </c>
      <c r="FG94" s="252" t="s">
        <v>2085</v>
      </c>
      <c r="FH94" s="252" t="s">
        <v>2048</v>
      </c>
      <c r="FI94" s="242">
        <v>43868</v>
      </c>
      <c r="FJ94" s="249" t="s">
        <v>7064</v>
      </c>
      <c r="FK94" s="250" t="e">
        <v>#N/A</v>
      </c>
      <c r="FL94" s="250" t="e">
        <v>#N/A</v>
      </c>
      <c r="FM94" s="250" t="e">
        <v>#N/A</v>
      </c>
      <c r="FN94" s="250" t="e">
        <v>#N/A</v>
      </c>
      <c r="FO94" s="250" t="e">
        <v>#N/A</v>
      </c>
      <c r="FP94" s="246" t="e">
        <v>#N/A</v>
      </c>
      <c r="FQ94" s="247" t="e">
        <v>#N/A</v>
      </c>
      <c r="FR94" s="249" t="s">
        <v>7065</v>
      </c>
      <c r="FS94" s="252" t="e">
        <v>#N/A</v>
      </c>
      <c r="FT94" s="252" t="e">
        <v>#N/A</v>
      </c>
      <c r="FU94" s="252" t="e">
        <v>#N/A</v>
      </c>
      <c r="FV94" s="252" t="e">
        <v>#N/A</v>
      </c>
      <c r="FW94" s="252" t="e">
        <v>#N/A</v>
      </c>
      <c r="FX94" s="252" t="e">
        <v>#N/A</v>
      </c>
      <c r="FY94" s="242" t="e">
        <v>#N/A</v>
      </c>
      <c r="FZ94" s="250" t="s">
        <v>7066</v>
      </c>
      <c r="GA94" s="250">
        <v>1</v>
      </c>
      <c r="GB94" s="250" t="s">
        <v>3625</v>
      </c>
      <c r="GC94" s="250" t="s">
        <v>660</v>
      </c>
      <c r="GD94" s="250">
        <v>2</v>
      </c>
      <c r="GE94" s="250" t="s">
        <v>3085</v>
      </c>
      <c r="GF94" s="250" t="s">
        <v>2075</v>
      </c>
      <c r="GG94" s="251">
        <v>44161</v>
      </c>
      <c r="GH94" s="249" t="s">
        <v>7067</v>
      </c>
      <c r="GI94" s="252">
        <v>0</v>
      </c>
      <c r="GJ94" s="252" t="s">
        <v>3625</v>
      </c>
      <c r="GK94" s="252" t="s">
        <v>660</v>
      </c>
      <c r="GL94" s="252">
        <v>2</v>
      </c>
      <c r="GM94" s="252" t="s">
        <v>3085</v>
      </c>
      <c r="GN94" s="252" t="s">
        <v>2075</v>
      </c>
      <c r="GO94" s="242">
        <v>44161</v>
      </c>
      <c r="GP94" s="250" t="s">
        <v>7068</v>
      </c>
      <c r="GQ94" s="250">
        <v>0</v>
      </c>
      <c r="GR94" s="250" t="s">
        <v>3625</v>
      </c>
      <c r="GS94" s="250" t="s">
        <v>660</v>
      </c>
      <c r="GT94" s="250">
        <v>2</v>
      </c>
      <c r="GU94" s="250" t="s">
        <v>3085</v>
      </c>
      <c r="GV94" s="250" t="s">
        <v>2075</v>
      </c>
      <c r="GW94" s="251">
        <v>44161</v>
      </c>
      <c r="GX94" s="249" t="s">
        <v>7069</v>
      </c>
      <c r="GY94" s="252">
        <v>0</v>
      </c>
      <c r="GZ94" s="252" t="s">
        <v>3625</v>
      </c>
      <c r="HA94" s="252" t="s">
        <v>660</v>
      </c>
      <c r="HB94" s="252">
        <v>2</v>
      </c>
      <c r="HC94" s="252" t="s">
        <v>3085</v>
      </c>
      <c r="HD94" s="252" t="s">
        <v>2075</v>
      </c>
      <c r="HE94" s="242">
        <v>44161</v>
      </c>
      <c r="HF94" s="250" t="s">
        <v>7070</v>
      </c>
      <c r="HG94" s="250">
        <v>0</v>
      </c>
      <c r="HH94" s="250" t="s">
        <v>3625</v>
      </c>
      <c r="HI94" s="250" t="s">
        <v>660</v>
      </c>
      <c r="HJ94" s="250">
        <v>2</v>
      </c>
      <c r="HK94" s="250" t="s">
        <v>3085</v>
      </c>
      <c r="HL94" s="250" t="s">
        <v>2075</v>
      </c>
      <c r="HM94" s="251">
        <v>44161</v>
      </c>
      <c r="HN94" s="249" t="s">
        <v>7071</v>
      </c>
      <c r="HO94" s="252">
        <v>2</v>
      </c>
      <c r="HP94" s="252" t="s">
        <v>3625</v>
      </c>
      <c r="HQ94" s="252" t="s">
        <v>660</v>
      </c>
      <c r="HR94" s="252">
        <v>2</v>
      </c>
      <c r="HS94" s="252" t="s">
        <v>3085</v>
      </c>
      <c r="HT94" s="252" t="s">
        <v>2075</v>
      </c>
      <c r="HU94" s="242">
        <v>44161</v>
      </c>
      <c r="HV94" s="250" t="s">
        <v>7072</v>
      </c>
      <c r="HW94" s="250">
        <v>0</v>
      </c>
      <c r="HX94" s="250" t="s">
        <v>3625</v>
      </c>
      <c r="HY94" s="250" t="s">
        <v>660</v>
      </c>
      <c r="HZ94" s="250">
        <v>2</v>
      </c>
      <c r="IA94" s="250" t="s">
        <v>3085</v>
      </c>
      <c r="IB94" s="250" t="s">
        <v>2075</v>
      </c>
      <c r="IC94" s="251">
        <v>44161</v>
      </c>
      <c r="ID94" s="249" t="s">
        <v>7073</v>
      </c>
      <c r="IE94" s="252">
        <v>0</v>
      </c>
      <c r="IF94" s="252" t="s">
        <v>3625</v>
      </c>
      <c r="IG94" s="252" t="s">
        <v>660</v>
      </c>
      <c r="IH94" s="252">
        <v>2</v>
      </c>
      <c r="II94" s="252" t="s">
        <v>3085</v>
      </c>
      <c r="IJ94" s="252" t="s">
        <v>2075</v>
      </c>
      <c r="IK94" s="242">
        <v>44161</v>
      </c>
      <c r="IL94" s="250" t="s">
        <v>7074</v>
      </c>
      <c r="IM94" s="250">
        <v>0</v>
      </c>
      <c r="IN94" s="250" t="s">
        <v>3625</v>
      </c>
      <c r="IO94" s="250" t="s">
        <v>660</v>
      </c>
      <c r="IP94" s="250">
        <v>2</v>
      </c>
      <c r="IQ94" s="250" t="s">
        <v>3085</v>
      </c>
      <c r="IR94" s="250" t="s">
        <v>2075</v>
      </c>
      <c r="IS94" s="251">
        <v>44161</v>
      </c>
    </row>
    <row r="95" spans="1:253" s="11" customFormat="1" ht="13.2" x14ac:dyDescent="0.25">
      <c r="A95" s="11" t="str">
        <f>Lists!B:B</f>
        <v>Socioeconomic crisis in Nicaragua</v>
      </c>
      <c r="B95" s="11" t="str">
        <f>Lists!F:F</f>
        <v>Political and economic crisis</v>
      </c>
      <c r="C95" s="11" t="str">
        <f>Lists!C:C</f>
        <v>NIC001</v>
      </c>
      <c r="D95" s="11" t="str">
        <f>Lists!A:A</f>
        <v>Nicaragua</v>
      </c>
      <c r="E95" s="11" t="str">
        <f>Lists!D:D</f>
        <v>NIC</v>
      </c>
      <c r="F95" s="11" t="s">
        <v>7075</v>
      </c>
      <c r="G95" s="240">
        <v>6444000</v>
      </c>
      <c r="H95" s="241" t="s">
        <v>3114</v>
      </c>
      <c r="I95" s="241" t="s">
        <v>660</v>
      </c>
      <c r="J95" s="241">
        <v>2</v>
      </c>
      <c r="K95" s="241" t="s">
        <v>3292</v>
      </c>
      <c r="L95" s="241" t="s">
        <v>3291</v>
      </c>
      <c r="M95" s="242">
        <v>44110</v>
      </c>
      <c r="N95" s="249" t="s">
        <v>7076</v>
      </c>
      <c r="O95" s="244">
        <v>120339.54</v>
      </c>
      <c r="P95" s="244" t="s">
        <v>1975</v>
      </c>
      <c r="Q95" s="244" t="s">
        <v>661</v>
      </c>
      <c r="R95" s="244">
        <v>1</v>
      </c>
      <c r="S95" s="244" t="s">
        <v>1993</v>
      </c>
      <c r="T95" s="244" t="s">
        <v>1985</v>
      </c>
      <c r="U95" s="245">
        <v>43867</v>
      </c>
      <c r="V95" s="249" t="s">
        <v>7077</v>
      </c>
      <c r="W95" s="241">
        <v>6444000</v>
      </c>
      <c r="X95" s="241" t="s">
        <v>3114</v>
      </c>
      <c r="Y95" s="241" t="s">
        <v>660</v>
      </c>
      <c r="Z95" s="241">
        <v>2</v>
      </c>
      <c r="AA95" s="241" t="s">
        <v>3292</v>
      </c>
      <c r="AB95" s="241" t="s">
        <v>3291</v>
      </c>
      <c r="AC95" s="242">
        <v>44110</v>
      </c>
      <c r="AD95" s="249" t="s">
        <v>7078</v>
      </c>
      <c r="AE95" s="246">
        <v>417000</v>
      </c>
      <c r="AF95" s="246" t="s">
        <v>755</v>
      </c>
      <c r="AG95" s="246" t="s">
        <v>660</v>
      </c>
      <c r="AH95" s="246">
        <v>2</v>
      </c>
      <c r="AI95" s="246" t="s">
        <v>757</v>
      </c>
      <c r="AJ95" s="246" t="s">
        <v>756</v>
      </c>
      <c r="AK95" s="247">
        <v>43489</v>
      </c>
      <c r="AL95" s="249" t="s">
        <v>7079</v>
      </c>
      <c r="AM95" s="241">
        <v>102000</v>
      </c>
      <c r="AN95" s="241" t="s">
        <v>3115</v>
      </c>
      <c r="AO95" s="241" t="s">
        <v>660</v>
      </c>
      <c r="AP95" s="241">
        <v>2</v>
      </c>
      <c r="AQ95" s="241" t="s">
        <v>3293</v>
      </c>
      <c r="AR95" s="241" t="s">
        <v>2170</v>
      </c>
      <c r="AS95" s="242">
        <v>44110</v>
      </c>
      <c r="AT95" s="250" t="s">
        <v>7080</v>
      </c>
      <c r="AU95" s="246" t="s">
        <v>446</v>
      </c>
      <c r="AV95" s="246" t="s">
        <v>3117</v>
      </c>
      <c r="AW95" s="246" t="s">
        <v>659</v>
      </c>
      <c r="AX95" s="246">
        <v>3</v>
      </c>
      <c r="AY95" s="246" t="s">
        <v>2175</v>
      </c>
      <c r="AZ95" s="246" t="s">
        <v>2169</v>
      </c>
      <c r="BA95" s="247">
        <v>44110</v>
      </c>
      <c r="BB95" s="249" t="s">
        <v>7081</v>
      </c>
      <c r="BC95" s="241">
        <v>17631</v>
      </c>
      <c r="BD95" s="241" t="s">
        <v>3116</v>
      </c>
      <c r="BE95" s="241" t="s">
        <v>660</v>
      </c>
      <c r="BF95" s="241">
        <v>2</v>
      </c>
      <c r="BG95" s="241" t="s">
        <v>3295</v>
      </c>
      <c r="BH95" s="241" t="s">
        <v>3294</v>
      </c>
      <c r="BI95" s="242">
        <v>44110</v>
      </c>
      <c r="BJ95" s="250" t="s">
        <v>7082</v>
      </c>
      <c r="BK95" s="250">
        <v>4</v>
      </c>
      <c r="BL95" s="250" t="s">
        <v>3911</v>
      </c>
      <c r="BM95" s="250" t="s">
        <v>660</v>
      </c>
      <c r="BN95" s="250">
        <v>2</v>
      </c>
      <c r="BO95" s="250" t="s">
        <v>2304</v>
      </c>
      <c r="BP95" s="246" t="s">
        <v>2169</v>
      </c>
      <c r="BQ95" s="251">
        <v>44183</v>
      </c>
      <c r="BR95" s="249" t="s">
        <v>7083</v>
      </c>
      <c r="BS95" s="252">
        <v>0</v>
      </c>
      <c r="BT95" s="252">
        <v>0</v>
      </c>
      <c r="BU95" s="252" t="s">
        <v>660</v>
      </c>
      <c r="BV95" s="252">
        <v>2</v>
      </c>
      <c r="BW95" s="252">
        <v>0</v>
      </c>
      <c r="BX95" s="252">
        <v>0</v>
      </c>
      <c r="BY95" s="242">
        <v>43489</v>
      </c>
      <c r="BZ95" s="250" t="s">
        <v>7084</v>
      </c>
      <c r="CA95" s="250">
        <v>0</v>
      </c>
      <c r="CB95" s="250">
        <v>0</v>
      </c>
      <c r="CC95" s="250" t="s">
        <v>660</v>
      </c>
      <c r="CD95" s="250">
        <v>2</v>
      </c>
      <c r="CE95" s="250">
        <v>0</v>
      </c>
      <c r="CF95" s="250">
        <v>0</v>
      </c>
      <c r="CG95" s="251">
        <v>43489</v>
      </c>
      <c r="CH95" s="249" t="s">
        <v>7085</v>
      </c>
      <c r="CI95" s="250" t="e">
        <v>#N/A</v>
      </c>
      <c r="CJ95" s="250" t="e">
        <v>#N/A</v>
      </c>
      <c r="CK95" s="250" t="e">
        <v>#N/A</v>
      </c>
      <c r="CL95" s="250" t="e">
        <v>#N/A</v>
      </c>
      <c r="CM95" s="250" t="e">
        <v>#N/A</v>
      </c>
      <c r="CN95" s="250" t="e">
        <v>#N/A</v>
      </c>
      <c r="CO95" s="253" t="e">
        <v>#N/A</v>
      </c>
      <c r="CP95" s="250" t="s">
        <v>7086</v>
      </c>
      <c r="CQ95" s="252">
        <v>1214</v>
      </c>
      <c r="CR95" s="252" t="s">
        <v>760</v>
      </c>
      <c r="CS95" s="252" t="s">
        <v>660</v>
      </c>
      <c r="CT95" s="252">
        <v>2</v>
      </c>
      <c r="CU95" s="252" t="s">
        <v>758</v>
      </c>
      <c r="CV95" s="252" t="s">
        <v>759</v>
      </c>
      <c r="CW95" s="242">
        <v>43489</v>
      </c>
      <c r="CX95" s="250" t="s">
        <v>7087</v>
      </c>
      <c r="CY95" s="246" t="s">
        <v>446</v>
      </c>
      <c r="CZ95" s="246" t="s">
        <v>446</v>
      </c>
      <c r="DA95" s="246" t="s">
        <v>446</v>
      </c>
      <c r="DB95" s="246" t="s">
        <v>446</v>
      </c>
      <c r="DC95" s="246" t="s">
        <v>1654</v>
      </c>
      <c r="DD95" s="246">
        <v>0</v>
      </c>
      <c r="DE95" s="248">
        <v>43769</v>
      </c>
      <c r="DF95" s="249" t="s">
        <v>7088</v>
      </c>
      <c r="DG95" s="241" t="s">
        <v>446</v>
      </c>
      <c r="DH95" s="252" t="s">
        <v>446</v>
      </c>
      <c r="DI95" s="252" t="s">
        <v>446</v>
      </c>
      <c r="DJ95" s="252" t="s">
        <v>446</v>
      </c>
      <c r="DK95" s="252" t="s">
        <v>1653</v>
      </c>
      <c r="DL95" s="252">
        <v>0</v>
      </c>
      <c r="DM95" s="242">
        <v>43769</v>
      </c>
      <c r="DN95" s="250" t="s">
        <v>7089</v>
      </c>
      <c r="DO95" s="246" t="s">
        <v>446</v>
      </c>
      <c r="DP95" s="250" t="s">
        <v>446</v>
      </c>
      <c r="DQ95" s="250" t="s">
        <v>446</v>
      </c>
      <c r="DR95" s="250" t="s">
        <v>446</v>
      </c>
      <c r="DS95" s="250" t="s">
        <v>1654</v>
      </c>
      <c r="DT95" s="250">
        <v>0</v>
      </c>
      <c r="DU95" s="251">
        <v>43769</v>
      </c>
      <c r="DV95" s="249" t="s">
        <v>7090</v>
      </c>
      <c r="DW95" s="241" t="s">
        <v>446</v>
      </c>
      <c r="DX95" s="252" t="s">
        <v>446</v>
      </c>
      <c r="DY95" s="252" t="s">
        <v>446</v>
      </c>
      <c r="DZ95" s="252" t="s">
        <v>446</v>
      </c>
      <c r="EA95" s="252" t="s">
        <v>1654</v>
      </c>
      <c r="EB95" s="252">
        <v>0</v>
      </c>
      <c r="EC95" s="242">
        <v>43769</v>
      </c>
      <c r="ED95" s="250" t="s">
        <v>7091</v>
      </c>
      <c r="EE95" s="246">
        <v>0</v>
      </c>
      <c r="EF95" s="250">
        <v>0</v>
      </c>
      <c r="EG95" s="250" t="s">
        <v>661</v>
      </c>
      <c r="EH95" s="250">
        <v>1</v>
      </c>
      <c r="EI95" s="250">
        <v>0</v>
      </c>
      <c r="EJ95" s="250">
        <v>0</v>
      </c>
      <c r="EK95" s="251">
        <v>43489</v>
      </c>
      <c r="EL95" s="249" t="s">
        <v>7092</v>
      </c>
      <c r="EM95" s="241">
        <v>0</v>
      </c>
      <c r="EN95" s="252">
        <v>0</v>
      </c>
      <c r="EO95" s="252" t="s">
        <v>661</v>
      </c>
      <c r="EP95" s="252">
        <v>1</v>
      </c>
      <c r="EQ95" s="252">
        <v>0</v>
      </c>
      <c r="ER95" s="252">
        <v>0</v>
      </c>
      <c r="ES95" s="242">
        <v>43489</v>
      </c>
      <c r="ET95" s="250" t="s">
        <v>7093</v>
      </c>
      <c r="EU95" s="250">
        <v>27</v>
      </c>
      <c r="EV95" s="250" t="s">
        <v>4143</v>
      </c>
      <c r="EW95" s="250" t="s">
        <v>660</v>
      </c>
      <c r="EX95" s="250">
        <v>2</v>
      </c>
      <c r="EY95" s="250" t="s">
        <v>4145</v>
      </c>
      <c r="EZ95" s="250" t="s">
        <v>4144</v>
      </c>
      <c r="FA95" s="251">
        <v>44183</v>
      </c>
      <c r="FB95" s="249" t="s">
        <v>7094</v>
      </c>
      <c r="FC95" s="252">
        <v>1</v>
      </c>
      <c r="FD95" s="252">
        <v>0</v>
      </c>
      <c r="FE95" s="252" t="s">
        <v>660</v>
      </c>
      <c r="FF95" s="252">
        <v>2</v>
      </c>
      <c r="FG95" s="252">
        <v>0</v>
      </c>
      <c r="FH95" s="252">
        <v>0</v>
      </c>
      <c r="FI95" s="242">
        <v>43489</v>
      </c>
      <c r="FJ95" s="249" t="s">
        <v>7095</v>
      </c>
      <c r="FK95" s="250">
        <v>0</v>
      </c>
      <c r="FL95" s="250">
        <v>0</v>
      </c>
      <c r="FM95" s="250">
        <v>0</v>
      </c>
      <c r="FN95" s="250" t="b">
        <v>0</v>
      </c>
      <c r="FO95" s="250">
        <v>0</v>
      </c>
      <c r="FP95" s="246">
        <v>0</v>
      </c>
      <c r="FQ95" s="247">
        <v>43489</v>
      </c>
      <c r="FR95" s="249" t="s">
        <v>7096</v>
      </c>
      <c r="FS95" s="252">
        <v>0</v>
      </c>
      <c r="FT95" s="252">
        <v>0</v>
      </c>
      <c r="FU95" s="252">
        <v>0</v>
      </c>
      <c r="FV95" s="252" t="b">
        <v>0</v>
      </c>
      <c r="FW95" s="252">
        <v>0</v>
      </c>
      <c r="FX95" s="252">
        <v>0</v>
      </c>
      <c r="FY95" s="242">
        <v>43489</v>
      </c>
      <c r="FZ95" s="250" t="s">
        <v>7097</v>
      </c>
      <c r="GA95" s="250" t="s">
        <v>446</v>
      </c>
      <c r="GB95" s="250" t="s">
        <v>1634</v>
      </c>
      <c r="GC95" s="250" t="s">
        <v>446</v>
      </c>
      <c r="GD95" s="250" t="s">
        <v>446</v>
      </c>
      <c r="GE95" s="250" t="s">
        <v>1665</v>
      </c>
      <c r="GF95" s="250" t="s">
        <v>1666</v>
      </c>
      <c r="GG95" s="251">
        <v>43769</v>
      </c>
      <c r="GH95" s="249" t="s">
        <v>7098</v>
      </c>
      <c r="GI95" s="252" t="s">
        <v>446</v>
      </c>
      <c r="GJ95" s="252" t="s">
        <v>1634</v>
      </c>
      <c r="GK95" s="252" t="s">
        <v>446</v>
      </c>
      <c r="GL95" s="252" t="s">
        <v>446</v>
      </c>
      <c r="GM95" s="252" t="s">
        <v>1665</v>
      </c>
      <c r="GN95" s="252" t="s">
        <v>1666</v>
      </c>
      <c r="GO95" s="242">
        <v>43769</v>
      </c>
      <c r="GP95" s="250" t="s">
        <v>7099</v>
      </c>
      <c r="GQ95" s="250">
        <v>1</v>
      </c>
      <c r="GR95" s="250" t="s">
        <v>1634</v>
      </c>
      <c r="GS95" s="250" t="s">
        <v>661</v>
      </c>
      <c r="GT95" s="250">
        <v>1</v>
      </c>
      <c r="GU95" s="250" t="s">
        <v>1665</v>
      </c>
      <c r="GV95" s="250" t="s">
        <v>1666</v>
      </c>
      <c r="GW95" s="251">
        <v>43769</v>
      </c>
      <c r="GX95" s="249" t="s">
        <v>7100</v>
      </c>
      <c r="GY95" s="252">
        <v>0</v>
      </c>
      <c r="GZ95" s="252" t="s">
        <v>1634</v>
      </c>
      <c r="HA95" s="252" t="s">
        <v>661</v>
      </c>
      <c r="HB95" s="252">
        <v>1</v>
      </c>
      <c r="HC95" s="252" t="s">
        <v>1665</v>
      </c>
      <c r="HD95" s="252" t="s">
        <v>1666</v>
      </c>
      <c r="HE95" s="242">
        <v>43769</v>
      </c>
      <c r="HF95" s="250" t="s">
        <v>7101</v>
      </c>
      <c r="HG95" s="250">
        <v>1</v>
      </c>
      <c r="HH95" s="250" t="s">
        <v>1634</v>
      </c>
      <c r="HI95" s="250" t="s">
        <v>661</v>
      </c>
      <c r="HJ95" s="250">
        <v>1</v>
      </c>
      <c r="HK95" s="250" t="s">
        <v>1665</v>
      </c>
      <c r="HL95" s="250" t="s">
        <v>1666</v>
      </c>
      <c r="HM95" s="251">
        <v>43769</v>
      </c>
      <c r="HN95" s="249" t="s">
        <v>7102</v>
      </c>
      <c r="HO95" s="252">
        <v>1</v>
      </c>
      <c r="HP95" s="252" t="s">
        <v>1634</v>
      </c>
      <c r="HQ95" s="252" t="s">
        <v>661</v>
      </c>
      <c r="HR95" s="252">
        <v>1</v>
      </c>
      <c r="HS95" s="252" t="s">
        <v>1665</v>
      </c>
      <c r="HT95" s="252" t="s">
        <v>1666</v>
      </c>
      <c r="HU95" s="242">
        <v>43769</v>
      </c>
      <c r="HV95" s="250" t="s">
        <v>7103</v>
      </c>
      <c r="HW95" s="250">
        <v>0</v>
      </c>
      <c r="HX95" s="250" t="s">
        <v>1634</v>
      </c>
      <c r="HY95" s="250" t="s">
        <v>661</v>
      </c>
      <c r="HZ95" s="250">
        <v>1</v>
      </c>
      <c r="IA95" s="250" t="s">
        <v>1665</v>
      </c>
      <c r="IB95" s="250" t="s">
        <v>1666</v>
      </c>
      <c r="IC95" s="251">
        <v>43769</v>
      </c>
      <c r="ID95" s="249" t="s">
        <v>7104</v>
      </c>
      <c r="IE95" s="252">
        <v>0</v>
      </c>
      <c r="IF95" s="252" t="s">
        <v>1634</v>
      </c>
      <c r="IG95" s="252" t="s">
        <v>661</v>
      </c>
      <c r="IH95" s="252">
        <v>1</v>
      </c>
      <c r="II95" s="252" t="s">
        <v>1665</v>
      </c>
      <c r="IJ95" s="252" t="s">
        <v>1666</v>
      </c>
      <c r="IK95" s="242">
        <v>43769</v>
      </c>
      <c r="IL95" s="250" t="s">
        <v>7105</v>
      </c>
      <c r="IM95" s="250">
        <v>2</v>
      </c>
      <c r="IN95" s="250" t="s">
        <v>1634</v>
      </c>
      <c r="IO95" s="250" t="s">
        <v>661</v>
      </c>
      <c r="IP95" s="250">
        <v>1</v>
      </c>
      <c r="IQ95" s="250" t="s">
        <v>1665</v>
      </c>
      <c r="IR95" s="250" t="s">
        <v>1666</v>
      </c>
      <c r="IS95" s="251">
        <v>43769</v>
      </c>
    </row>
    <row r="96" spans="1:253" s="11" customFormat="1" ht="13.2" x14ac:dyDescent="0.25">
      <c r="A96" s="11" t="str">
        <f>Lists!B:B</f>
        <v>Hurricane Eta and Iota in Nicaragua</v>
      </c>
      <c r="B96" s="11" t="str">
        <f>Lists!F:F</f>
        <v>Tropical cyclone</v>
      </c>
      <c r="C96" s="11" t="str">
        <f>Lists!C:C</f>
        <v>NIC002</v>
      </c>
      <c r="D96" s="11" t="str">
        <f>Lists!A:A</f>
        <v>Nicaragua</v>
      </c>
      <c r="E96" s="11" t="str">
        <f>Lists!D:D</f>
        <v>NIC</v>
      </c>
      <c r="F96" s="11" t="s">
        <v>7106</v>
      </c>
      <c r="G96" s="240">
        <v>6444000</v>
      </c>
      <c r="H96" s="241" t="s">
        <v>3114</v>
      </c>
      <c r="I96" s="241" t="s">
        <v>660</v>
      </c>
      <c r="J96" s="241">
        <v>2</v>
      </c>
      <c r="K96" s="241" t="s">
        <v>3888</v>
      </c>
      <c r="L96" s="241" t="s">
        <v>3291</v>
      </c>
      <c r="M96" s="242">
        <v>44165</v>
      </c>
      <c r="N96" s="249" t="s">
        <v>7107</v>
      </c>
      <c r="O96" s="244">
        <v>92703</v>
      </c>
      <c r="P96" s="244" t="s">
        <v>3885</v>
      </c>
      <c r="Q96" s="244" t="s">
        <v>660</v>
      </c>
      <c r="R96" s="244">
        <v>2</v>
      </c>
      <c r="S96" s="244" t="s">
        <v>3887</v>
      </c>
      <c r="T96" s="244" t="s">
        <v>3886</v>
      </c>
      <c r="U96" s="245">
        <v>44165</v>
      </c>
      <c r="V96" s="249" t="s">
        <v>7108</v>
      </c>
      <c r="W96" s="241">
        <v>2661000</v>
      </c>
      <c r="X96" s="241" t="s">
        <v>3885</v>
      </c>
      <c r="Y96" s="241" t="s">
        <v>660</v>
      </c>
      <c r="Z96" s="241">
        <v>2</v>
      </c>
      <c r="AA96" s="241" t="s">
        <v>3889</v>
      </c>
      <c r="AB96" s="241" t="s">
        <v>3886</v>
      </c>
      <c r="AC96" s="242">
        <v>44165</v>
      </c>
      <c r="AD96" s="249" t="s">
        <v>7109</v>
      </c>
      <c r="AE96" s="246">
        <v>530000</v>
      </c>
      <c r="AF96" s="246" t="s">
        <v>3890</v>
      </c>
      <c r="AG96" s="246" t="s">
        <v>659</v>
      </c>
      <c r="AH96" s="246">
        <v>3</v>
      </c>
      <c r="AI96" s="246" t="s">
        <v>3892</v>
      </c>
      <c r="AJ96" s="246" t="s">
        <v>3891</v>
      </c>
      <c r="AK96" s="247">
        <v>44165</v>
      </c>
      <c r="AL96" s="249" t="s">
        <v>7110</v>
      </c>
      <c r="AM96" s="241">
        <v>73000</v>
      </c>
      <c r="AN96" s="241" t="s">
        <v>3885</v>
      </c>
      <c r="AO96" s="241" t="s">
        <v>660</v>
      </c>
      <c r="AP96" s="241">
        <v>2</v>
      </c>
      <c r="AQ96" s="241" t="s">
        <v>3894</v>
      </c>
      <c r="AR96" s="241" t="s">
        <v>3893</v>
      </c>
      <c r="AS96" s="242">
        <v>44165</v>
      </c>
      <c r="AT96" s="250" t="s">
        <v>7111</v>
      </c>
      <c r="AU96" s="246" t="s">
        <v>446</v>
      </c>
      <c r="AV96" s="246" t="s">
        <v>446</v>
      </c>
      <c r="AW96" s="246" t="s">
        <v>446</v>
      </c>
      <c r="AX96" s="246" t="s">
        <v>446</v>
      </c>
      <c r="AY96" s="246" t="s">
        <v>446</v>
      </c>
      <c r="AZ96" s="246" t="s">
        <v>446</v>
      </c>
      <c r="BA96" s="247">
        <v>44165</v>
      </c>
      <c r="BB96" s="249" t="s">
        <v>7112</v>
      </c>
      <c r="BC96" s="241" t="s">
        <v>446</v>
      </c>
      <c r="BD96" s="241" t="s">
        <v>446</v>
      </c>
      <c r="BE96" s="241" t="s">
        <v>446</v>
      </c>
      <c r="BF96" s="241" t="s">
        <v>446</v>
      </c>
      <c r="BG96" s="241" t="s">
        <v>446</v>
      </c>
      <c r="BH96" s="241" t="s">
        <v>446</v>
      </c>
      <c r="BI96" s="242">
        <v>44165</v>
      </c>
      <c r="BJ96" s="250" t="s">
        <v>7113</v>
      </c>
      <c r="BK96" s="250">
        <v>23</v>
      </c>
      <c r="BL96" s="250" t="s">
        <v>3895</v>
      </c>
      <c r="BM96" s="250" t="s">
        <v>660</v>
      </c>
      <c r="BN96" s="250">
        <v>2</v>
      </c>
      <c r="BO96" s="250" t="s">
        <v>3896</v>
      </c>
      <c r="BP96" s="246" t="s">
        <v>3897</v>
      </c>
      <c r="BQ96" s="251">
        <v>44165</v>
      </c>
      <c r="BR96" s="249" t="s">
        <v>7114</v>
      </c>
      <c r="BS96" s="252">
        <v>8000</v>
      </c>
      <c r="BT96" s="252" t="s">
        <v>3898</v>
      </c>
      <c r="BU96" s="252" t="s">
        <v>660</v>
      </c>
      <c r="BV96" s="252">
        <v>2</v>
      </c>
      <c r="BW96" s="252" t="s">
        <v>3899</v>
      </c>
      <c r="BX96" s="252" t="s">
        <v>3893</v>
      </c>
      <c r="BY96" s="242">
        <v>44165</v>
      </c>
      <c r="BZ96" s="250" t="s">
        <v>7115</v>
      </c>
      <c r="CA96" s="250">
        <v>5890</v>
      </c>
      <c r="CB96" s="250" t="s">
        <v>3900</v>
      </c>
      <c r="CC96" s="250" t="s">
        <v>660</v>
      </c>
      <c r="CD96" s="250">
        <v>2</v>
      </c>
      <c r="CE96" s="250" t="s">
        <v>3901</v>
      </c>
      <c r="CF96" s="250" t="s">
        <v>3902</v>
      </c>
      <c r="CG96" s="251">
        <v>44165</v>
      </c>
      <c r="CH96" s="249" t="s">
        <v>7116</v>
      </c>
      <c r="CI96" s="250" t="e">
        <v>#N/A</v>
      </c>
      <c r="CJ96" s="250" t="e">
        <v>#N/A</v>
      </c>
      <c r="CK96" s="250" t="e">
        <v>#N/A</v>
      </c>
      <c r="CL96" s="250" t="e">
        <v>#N/A</v>
      </c>
      <c r="CM96" s="250" t="e">
        <v>#N/A</v>
      </c>
      <c r="CN96" s="250" t="e">
        <v>#N/A</v>
      </c>
      <c r="CO96" s="253" t="e">
        <v>#N/A</v>
      </c>
      <c r="CP96" s="250" t="s">
        <v>7117</v>
      </c>
      <c r="CQ96" s="252" t="s">
        <v>446</v>
      </c>
      <c r="CR96" s="252" t="s">
        <v>446</v>
      </c>
      <c r="CS96" s="252" t="s">
        <v>446</v>
      </c>
      <c r="CT96" s="252" t="s">
        <v>446</v>
      </c>
      <c r="CU96" s="252" t="s">
        <v>446</v>
      </c>
      <c r="CV96" s="252" t="s">
        <v>446</v>
      </c>
      <c r="CW96" s="242">
        <v>44165</v>
      </c>
      <c r="CX96" s="250" t="s">
        <v>7118</v>
      </c>
      <c r="CY96" s="246">
        <v>73000</v>
      </c>
      <c r="CZ96" s="246" t="s">
        <v>3903</v>
      </c>
      <c r="DA96" s="246" t="s">
        <v>660</v>
      </c>
      <c r="DB96" s="246">
        <v>2</v>
      </c>
      <c r="DC96" s="246" t="s">
        <v>3905</v>
      </c>
      <c r="DD96" s="246" t="s">
        <v>3904</v>
      </c>
      <c r="DE96" s="248">
        <v>44165</v>
      </c>
      <c r="DF96" s="249" t="s">
        <v>7119</v>
      </c>
      <c r="DG96" s="241">
        <v>2131000</v>
      </c>
      <c r="DH96" s="252" t="s">
        <v>3903</v>
      </c>
      <c r="DI96" s="252" t="s">
        <v>660</v>
      </c>
      <c r="DJ96" s="252">
        <v>2</v>
      </c>
      <c r="DK96" s="252" t="s">
        <v>3905</v>
      </c>
      <c r="DL96" s="252" t="s">
        <v>3904</v>
      </c>
      <c r="DM96" s="242">
        <v>44165</v>
      </c>
      <c r="DN96" s="250" t="s">
        <v>7120</v>
      </c>
      <c r="DO96" s="246">
        <v>457000</v>
      </c>
      <c r="DP96" s="250" t="s">
        <v>3903</v>
      </c>
      <c r="DQ96" s="250" t="s">
        <v>660</v>
      </c>
      <c r="DR96" s="250">
        <v>2</v>
      </c>
      <c r="DS96" s="250" t="s">
        <v>3905</v>
      </c>
      <c r="DT96" s="250" t="s">
        <v>3904</v>
      </c>
      <c r="DU96" s="251">
        <v>44165</v>
      </c>
      <c r="DV96" s="249" t="s">
        <v>7121</v>
      </c>
      <c r="DW96" s="241">
        <v>73000</v>
      </c>
      <c r="DX96" s="252" t="s">
        <v>3903</v>
      </c>
      <c r="DY96" s="252" t="s">
        <v>660</v>
      </c>
      <c r="DZ96" s="252">
        <v>2</v>
      </c>
      <c r="EA96" s="252" t="s">
        <v>3905</v>
      </c>
      <c r="EB96" s="252" t="s">
        <v>3904</v>
      </c>
      <c r="EC96" s="242">
        <v>44165</v>
      </c>
      <c r="ED96" s="250" t="s">
        <v>7122</v>
      </c>
      <c r="EE96" s="246">
        <v>0</v>
      </c>
      <c r="EF96" s="250" t="s">
        <v>3903</v>
      </c>
      <c r="EG96" s="250" t="s">
        <v>660</v>
      </c>
      <c r="EH96" s="250">
        <v>2</v>
      </c>
      <c r="EI96" s="250" t="s">
        <v>3905</v>
      </c>
      <c r="EJ96" s="250" t="s">
        <v>3904</v>
      </c>
      <c r="EK96" s="251">
        <v>44165</v>
      </c>
      <c r="EL96" s="249" t="s">
        <v>7123</v>
      </c>
      <c r="EM96" s="241">
        <v>0</v>
      </c>
      <c r="EN96" s="252" t="s">
        <v>3903</v>
      </c>
      <c r="EO96" s="252" t="s">
        <v>660</v>
      </c>
      <c r="EP96" s="252">
        <v>2</v>
      </c>
      <c r="EQ96" s="252" t="s">
        <v>3905</v>
      </c>
      <c r="ER96" s="252" t="s">
        <v>3904</v>
      </c>
      <c r="ES96" s="242">
        <v>44165</v>
      </c>
      <c r="ET96" s="250" t="s">
        <v>7124</v>
      </c>
      <c r="EU96" s="250">
        <v>25</v>
      </c>
      <c r="EV96" s="250" t="s">
        <v>3906</v>
      </c>
      <c r="EW96" s="250" t="s">
        <v>659</v>
      </c>
      <c r="EX96" s="250">
        <v>3</v>
      </c>
      <c r="EY96" s="250" t="s">
        <v>3907</v>
      </c>
      <c r="EZ96" s="250" t="s">
        <v>3908</v>
      </c>
      <c r="FA96" s="251">
        <v>44165</v>
      </c>
      <c r="FB96" s="249" t="s">
        <v>7125</v>
      </c>
      <c r="FC96" s="252">
        <v>3</v>
      </c>
      <c r="FD96" s="252" t="s">
        <v>982</v>
      </c>
      <c r="FE96" s="252" t="s">
        <v>660</v>
      </c>
      <c r="FF96" s="252">
        <v>2</v>
      </c>
      <c r="FG96" s="252" t="s">
        <v>3909</v>
      </c>
      <c r="FH96" s="252" t="s">
        <v>3910</v>
      </c>
      <c r="FI96" s="242">
        <v>44165</v>
      </c>
      <c r="FJ96" s="249" t="s">
        <v>7126</v>
      </c>
      <c r="FK96" s="250" t="e">
        <v>#N/A</v>
      </c>
      <c r="FL96" s="250" t="e">
        <v>#N/A</v>
      </c>
      <c r="FM96" s="250" t="e">
        <v>#N/A</v>
      </c>
      <c r="FN96" s="250" t="e">
        <v>#N/A</v>
      </c>
      <c r="FO96" s="250" t="e">
        <v>#N/A</v>
      </c>
      <c r="FP96" s="246" t="e">
        <v>#N/A</v>
      </c>
      <c r="FQ96" s="247" t="e">
        <v>#N/A</v>
      </c>
      <c r="FR96" s="249" t="s">
        <v>7127</v>
      </c>
      <c r="FS96" s="252" t="e">
        <v>#N/A</v>
      </c>
      <c r="FT96" s="252" t="e">
        <v>#N/A</v>
      </c>
      <c r="FU96" s="252" t="e">
        <v>#N/A</v>
      </c>
      <c r="FV96" s="252" t="e">
        <v>#N/A</v>
      </c>
      <c r="FW96" s="252" t="e">
        <v>#N/A</v>
      </c>
      <c r="FX96" s="252" t="e">
        <v>#N/A</v>
      </c>
      <c r="FY96" s="242" t="e">
        <v>#N/A</v>
      </c>
      <c r="FZ96" s="250" t="s">
        <v>7128</v>
      </c>
      <c r="GA96" s="250">
        <v>1</v>
      </c>
      <c r="GB96" s="250" t="s">
        <v>4045</v>
      </c>
      <c r="GC96" s="250" t="s">
        <v>660</v>
      </c>
      <c r="GD96" s="250">
        <v>2</v>
      </c>
      <c r="GE96" s="250" t="s">
        <v>2074</v>
      </c>
      <c r="GF96" s="250" t="s">
        <v>4046</v>
      </c>
      <c r="GG96" s="251">
        <v>44165</v>
      </c>
      <c r="GH96" s="249" t="s">
        <v>7129</v>
      </c>
      <c r="GI96" s="252">
        <v>2</v>
      </c>
      <c r="GJ96" s="252" t="s">
        <v>4045</v>
      </c>
      <c r="GK96" s="252" t="s">
        <v>660</v>
      </c>
      <c r="GL96" s="252">
        <v>2</v>
      </c>
      <c r="GM96" s="252" t="s">
        <v>2074</v>
      </c>
      <c r="GN96" s="252" t="s">
        <v>4046</v>
      </c>
      <c r="GO96" s="242">
        <v>44165</v>
      </c>
      <c r="GP96" s="250" t="s">
        <v>7130</v>
      </c>
      <c r="GQ96" s="250">
        <v>2</v>
      </c>
      <c r="GR96" s="250" t="s">
        <v>4045</v>
      </c>
      <c r="GS96" s="250" t="s">
        <v>660</v>
      </c>
      <c r="GT96" s="250">
        <v>2</v>
      </c>
      <c r="GU96" s="250" t="s">
        <v>2074</v>
      </c>
      <c r="GV96" s="250" t="s">
        <v>4046</v>
      </c>
      <c r="GW96" s="251">
        <v>44165</v>
      </c>
      <c r="GX96" s="249" t="s">
        <v>7131</v>
      </c>
      <c r="GY96" s="252">
        <v>0</v>
      </c>
      <c r="GZ96" s="252" t="s">
        <v>4045</v>
      </c>
      <c r="HA96" s="252" t="s">
        <v>660</v>
      </c>
      <c r="HB96" s="252">
        <v>2</v>
      </c>
      <c r="HC96" s="252" t="s">
        <v>2074</v>
      </c>
      <c r="HD96" s="252" t="s">
        <v>4046</v>
      </c>
      <c r="HE96" s="242">
        <v>44165</v>
      </c>
      <c r="HF96" s="250" t="s">
        <v>7132</v>
      </c>
      <c r="HG96" s="250">
        <v>2</v>
      </c>
      <c r="HH96" s="250" t="s">
        <v>4045</v>
      </c>
      <c r="HI96" s="250" t="s">
        <v>660</v>
      </c>
      <c r="HJ96" s="250">
        <v>2</v>
      </c>
      <c r="HK96" s="250" t="s">
        <v>2074</v>
      </c>
      <c r="HL96" s="250" t="s">
        <v>4046</v>
      </c>
      <c r="HM96" s="251">
        <v>44165</v>
      </c>
      <c r="HN96" s="249" t="s">
        <v>7133</v>
      </c>
      <c r="HO96" s="252">
        <v>0</v>
      </c>
      <c r="HP96" s="252" t="s">
        <v>4045</v>
      </c>
      <c r="HQ96" s="252" t="s">
        <v>660</v>
      </c>
      <c r="HR96" s="252">
        <v>2</v>
      </c>
      <c r="HS96" s="252" t="s">
        <v>2074</v>
      </c>
      <c r="HT96" s="252" t="s">
        <v>4046</v>
      </c>
      <c r="HU96" s="242">
        <v>44165</v>
      </c>
      <c r="HV96" s="250" t="s">
        <v>7134</v>
      </c>
      <c r="HW96" s="250">
        <v>0</v>
      </c>
      <c r="HX96" s="250" t="s">
        <v>4045</v>
      </c>
      <c r="HY96" s="250" t="s">
        <v>660</v>
      </c>
      <c r="HZ96" s="250">
        <v>2</v>
      </c>
      <c r="IA96" s="250" t="s">
        <v>2074</v>
      </c>
      <c r="IB96" s="250" t="s">
        <v>4046</v>
      </c>
      <c r="IC96" s="251">
        <v>44165</v>
      </c>
      <c r="ID96" s="249" t="s">
        <v>7135</v>
      </c>
      <c r="IE96" s="252">
        <v>0</v>
      </c>
      <c r="IF96" s="252" t="s">
        <v>4045</v>
      </c>
      <c r="IG96" s="252" t="s">
        <v>660</v>
      </c>
      <c r="IH96" s="252">
        <v>2</v>
      </c>
      <c r="II96" s="252" t="s">
        <v>2074</v>
      </c>
      <c r="IJ96" s="252" t="s">
        <v>4046</v>
      </c>
      <c r="IK96" s="242">
        <v>44165</v>
      </c>
      <c r="IL96" s="250" t="s">
        <v>7136</v>
      </c>
      <c r="IM96" s="250">
        <v>3</v>
      </c>
      <c r="IN96" s="250" t="s">
        <v>4045</v>
      </c>
      <c r="IO96" s="250" t="s">
        <v>660</v>
      </c>
      <c r="IP96" s="250">
        <v>2</v>
      </c>
      <c r="IQ96" s="250" t="s">
        <v>2074</v>
      </c>
      <c r="IR96" s="250" t="s">
        <v>4046</v>
      </c>
      <c r="IS96" s="251">
        <v>44165</v>
      </c>
    </row>
    <row r="97" spans="1:253" s="11" customFormat="1" ht="13.2" x14ac:dyDescent="0.25">
      <c r="A97" s="11" t="str">
        <f>Lists!B:B</f>
        <v>Multiple crises in Niger</v>
      </c>
      <c r="B97" s="11" t="str">
        <f>Lists!F:F</f>
        <v>Multiple crises country</v>
      </c>
      <c r="C97" s="11" t="str">
        <f>Lists!C:C</f>
        <v>NER001</v>
      </c>
      <c r="D97" s="11" t="str">
        <f>Lists!A:A</f>
        <v>Niger</v>
      </c>
      <c r="E97" s="11" t="str">
        <f>Lists!D:D</f>
        <v>NER</v>
      </c>
      <c r="F97" s="11" t="s">
        <v>7137</v>
      </c>
      <c r="G97" s="240">
        <v>23578000</v>
      </c>
      <c r="H97" s="241" t="s">
        <v>3082</v>
      </c>
      <c r="I97" s="241" t="s">
        <v>660</v>
      </c>
      <c r="J97" s="241">
        <v>2</v>
      </c>
      <c r="K97" s="241" t="s">
        <v>2023</v>
      </c>
      <c r="L97" s="241" t="s">
        <v>2625</v>
      </c>
      <c r="M97" s="242">
        <v>44134</v>
      </c>
      <c r="N97" s="249" t="s">
        <v>7138</v>
      </c>
      <c r="O97" s="244">
        <v>1267000</v>
      </c>
      <c r="P97" s="244" t="s">
        <v>903</v>
      </c>
      <c r="Q97" s="244" t="s">
        <v>661</v>
      </c>
      <c r="R97" s="244">
        <v>1</v>
      </c>
      <c r="S97" s="244" t="s">
        <v>908</v>
      </c>
      <c r="T97" s="244" t="s">
        <v>902</v>
      </c>
      <c r="U97" s="245">
        <v>43508</v>
      </c>
      <c r="V97" s="249" t="s">
        <v>7139</v>
      </c>
      <c r="W97" s="241">
        <v>23577000</v>
      </c>
      <c r="X97" s="241" t="s">
        <v>3082</v>
      </c>
      <c r="Y97" s="241" t="s">
        <v>660</v>
      </c>
      <c r="Z97" s="241">
        <v>2</v>
      </c>
      <c r="AA97" s="241" t="s">
        <v>2023</v>
      </c>
      <c r="AB97" s="241" t="s">
        <v>2625</v>
      </c>
      <c r="AC97" s="242">
        <v>44109</v>
      </c>
      <c r="AD97" s="249" t="s">
        <v>7140</v>
      </c>
      <c r="AE97" s="246">
        <v>23578000</v>
      </c>
      <c r="AF97" s="246" t="s">
        <v>3082</v>
      </c>
      <c r="AG97" s="246" t="s">
        <v>660</v>
      </c>
      <c r="AH97" s="246">
        <v>2</v>
      </c>
      <c r="AI97" s="246" t="s">
        <v>2023</v>
      </c>
      <c r="AJ97" s="246" t="s">
        <v>2625</v>
      </c>
      <c r="AK97" s="247">
        <v>44134</v>
      </c>
      <c r="AL97" s="249" t="s">
        <v>7141</v>
      </c>
      <c r="AM97" s="241">
        <v>529000</v>
      </c>
      <c r="AN97" s="241" t="s">
        <v>4034</v>
      </c>
      <c r="AO97" s="241" t="s">
        <v>660</v>
      </c>
      <c r="AP97" s="241">
        <v>2</v>
      </c>
      <c r="AQ97" s="241" t="s">
        <v>3214</v>
      </c>
      <c r="AR97" s="241" t="s">
        <v>3489</v>
      </c>
      <c r="AS97" s="242">
        <v>44165</v>
      </c>
      <c r="AT97" s="250" t="s">
        <v>7142</v>
      </c>
      <c r="AU97" s="246" t="s">
        <v>763</v>
      </c>
      <c r="AV97" s="246">
        <v>0</v>
      </c>
      <c r="AW97" s="246" t="s">
        <v>446</v>
      </c>
      <c r="AX97" s="246" t="s">
        <v>446</v>
      </c>
      <c r="AY97" s="246" t="s">
        <v>897</v>
      </c>
      <c r="AZ97" s="246">
        <v>0</v>
      </c>
      <c r="BA97" s="247">
        <v>43508</v>
      </c>
      <c r="BB97" s="249" t="s">
        <v>7143</v>
      </c>
      <c r="BC97" s="241" t="s">
        <v>763</v>
      </c>
      <c r="BD97" s="241">
        <v>0</v>
      </c>
      <c r="BE97" s="241" t="s">
        <v>446</v>
      </c>
      <c r="BF97" s="241" t="s">
        <v>446</v>
      </c>
      <c r="BG97" s="241" t="s">
        <v>897</v>
      </c>
      <c r="BH97" s="241">
        <v>0</v>
      </c>
      <c r="BI97" s="242">
        <v>43508</v>
      </c>
      <c r="BJ97" s="250" t="s">
        <v>7144</v>
      </c>
      <c r="BK97" s="250">
        <v>387</v>
      </c>
      <c r="BL97" s="250" t="s">
        <v>4035</v>
      </c>
      <c r="BM97" s="250" t="s">
        <v>659</v>
      </c>
      <c r="BN97" s="250">
        <v>3</v>
      </c>
      <c r="BO97" s="250" t="s">
        <v>4036</v>
      </c>
      <c r="BP97" s="246" t="s">
        <v>3215</v>
      </c>
      <c r="BQ97" s="251">
        <v>44165</v>
      </c>
      <c r="BR97" s="249" t="s">
        <v>7145</v>
      </c>
      <c r="BS97" s="252" t="s">
        <v>763</v>
      </c>
      <c r="BT97" s="252">
        <v>0</v>
      </c>
      <c r="BU97" s="252" t="s">
        <v>446</v>
      </c>
      <c r="BV97" s="252" t="s">
        <v>446</v>
      </c>
      <c r="BW97" s="252" t="s">
        <v>897</v>
      </c>
      <c r="BX97" s="252">
        <v>0</v>
      </c>
      <c r="BY97" s="242">
        <v>43508</v>
      </c>
      <c r="BZ97" s="250" t="s">
        <v>7146</v>
      </c>
      <c r="CA97" s="250" t="s">
        <v>763</v>
      </c>
      <c r="CB97" s="250">
        <v>0</v>
      </c>
      <c r="CC97" s="250" t="s">
        <v>446</v>
      </c>
      <c r="CD97" s="250" t="s">
        <v>446</v>
      </c>
      <c r="CE97" s="250" t="s">
        <v>897</v>
      </c>
      <c r="CF97" s="250">
        <v>0</v>
      </c>
      <c r="CG97" s="251">
        <v>43508</v>
      </c>
      <c r="CH97" s="249" t="s">
        <v>7147</v>
      </c>
      <c r="CI97" s="250" t="e">
        <v>#N/A</v>
      </c>
      <c r="CJ97" s="250" t="e">
        <v>#N/A</v>
      </c>
      <c r="CK97" s="250" t="e">
        <v>#N/A</v>
      </c>
      <c r="CL97" s="250" t="e">
        <v>#N/A</v>
      </c>
      <c r="CM97" s="250" t="e">
        <v>#N/A</v>
      </c>
      <c r="CN97" s="250" t="e">
        <v>#N/A</v>
      </c>
      <c r="CO97" s="253" t="e">
        <v>#N/A</v>
      </c>
      <c r="CP97" s="250" t="s">
        <v>7148</v>
      </c>
      <c r="CQ97" s="252" t="s">
        <v>763</v>
      </c>
      <c r="CR97" s="252">
        <v>0</v>
      </c>
      <c r="CS97" s="252" t="s">
        <v>446</v>
      </c>
      <c r="CT97" s="252" t="s">
        <v>446</v>
      </c>
      <c r="CU97" s="252" t="s">
        <v>897</v>
      </c>
      <c r="CV97" s="252">
        <v>0</v>
      </c>
      <c r="CW97" s="242">
        <v>43508</v>
      </c>
      <c r="CX97" s="250" t="s">
        <v>7149</v>
      </c>
      <c r="CY97" s="246">
        <v>3700000</v>
      </c>
      <c r="CZ97" s="246" t="s">
        <v>3490</v>
      </c>
      <c r="DA97" s="246" t="s">
        <v>659</v>
      </c>
      <c r="DB97" s="246">
        <v>3</v>
      </c>
      <c r="DC97" s="246" t="s">
        <v>3216</v>
      </c>
      <c r="DD97" s="246" t="s">
        <v>3491</v>
      </c>
      <c r="DE97" s="248">
        <v>44134</v>
      </c>
      <c r="DF97" s="249" t="s">
        <v>7150</v>
      </c>
      <c r="DG97" s="241">
        <v>19878000</v>
      </c>
      <c r="DH97" s="252" t="s">
        <v>3490</v>
      </c>
      <c r="DI97" s="252" t="s">
        <v>659</v>
      </c>
      <c r="DJ97" s="252">
        <v>3</v>
      </c>
      <c r="DK97" s="252" t="s">
        <v>3216</v>
      </c>
      <c r="DL97" s="252" t="s">
        <v>3491</v>
      </c>
      <c r="DM97" s="242">
        <v>44134</v>
      </c>
      <c r="DN97" s="250" t="s">
        <v>7151</v>
      </c>
      <c r="DO97" s="246">
        <v>0</v>
      </c>
      <c r="DP97" s="250" t="s">
        <v>3490</v>
      </c>
      <c r="DQ97" s="250" t="s">
        <v>659</v>
      </c>
      <c r="DR97" s="250">
        <v>3</v>
      </c>
      <c r="DS97" s="250" t="s">
        <v>3216</v>
      </c>
      <c r="DT97" s="250" t="s">
        <v>3491</v>
      </c>
      <c r="DU97" s="251">
        <v>44134</v>
      </c>
      <c r="DV97" s="249" t="s">
        <v>7152</v>
      </c>
      <c r="DW97" s="241">
        <v>3162000</v>
      </c>
      <c r="DX97" s="252" t="s">
        <v>3490</v>
      </c>
      <c r="DY97" s="252" t="s">
        <v>659</v>
      </c>
      <c r="DZ97" s="252">
        <v>3</v>
      </c>
      <c r="EA97" s="252" t="s">
        <v>3216</v>
      </c>
      <c r="EB97" s="252" t="s">
        <v>3491</v>
      </c>
      <c r="EC97" s="242">
        <v>44134</v>
      </c>
      <c r="ED97" s="250" t="s">
        <v>7153</v>
      </c>
      <c r="EE97" s="246">
        <v>538000</v>
      </c>
      <c r="EF97" s="250" t="s">
        <v>3490</v>
      </c>
      <c r="EG97" s="250" t="s">
        <v>659</v>
      </c>
      <c r="EH97" s="250">
        <v>3</v>
      </c>
      <c r="EI97" s="250" t="s">
        <v>3216</v>
      </c>
      <c r="EJ97" s="250" t="s">
        <v>3491</v>
      </c>
      <c r="EK97" s="251">
        <v>44134</v>
      </c>
      <c r="EL97" s="249" t="s">
        <v>7154</v>
      </c>
      <c r="EM97" s="241">
        <v>0</v>
      </c>
      <c r="EN97" s="252" t="s">
        <v>3490</v>
      </c>
      <c r="EO97" s="252" t="s">
        <v>659</v>
      </c>
      <c r="EP97" s="252">
        <v>3</v>
      </c>
      <c r="EQ97" s="252" t="s">
        <v>3216</v>
      </c>
      <c r="ER97" s="252" t="s">
        <v>3491</v>
      </c>
      <c r="ES97" s="242">
        <v>44134</v>
      </c>
      <c r="ET97" s="250" t="s">
        <v>7155</v>
      </c>
      <c r="EU97" s="250">
        <v>387</v>
      </c>
      <c r="EV97" s="250" t="s">
        <v>4035</v>
      </c>
      <c r="EW97" s="250" t="s">
        <v>659</v>
      </c>
      <c r="EX97" s="250">
        <v>3</v>
      </c>
      <c r="EY97" s="250" t="s">
        <v>4036</v>
      </c>
      <c r="EZ97" s="250" t="s">
        <v>3215</v>
      </c>
      <c r="FA97" s="251">
        <v>44165</v>
      </c>
      <c r="FB97" s="249" t="s">
        <v>7156</v>
      </c>
      <c r="FC97" s="252">
        <v>5</v>
      </c>
      <c r="FD97" s="252" t="s">
        <v>905</v>
      </c>
      <c r="FE97" s="252" t="s">
        <v>661</v>
      </c>
      <c r="FF97" s="252">
        <v>1</v>
      </c>
      <c r="FG97" s="252" t="s">
        <v>907</v>
      </c>
      <c r="FH97" s="252" t="s">
        <v>906</v>
      </c>
      <c r="FI97" s="242">
        <v>43508</v>
      </c>
      <c r="FJ97" s="249" t="s">
        <v>7157</v>
      </c>
      <c r="FK97" s="250" t="s">
        <v>763</v>
      </c>
      <c r="FL97" s="250">
        <v>0</v>
      </c>
      <c r="FM97" s="250" t="s">
        <v>446</v>
      </c>
      <c r="FN97" s="250" t="s">
        <v>446</v>
      </c>
      <c r="FO97" s="250" t="s">
        <v>897</v>
      </c>
      <c r="FP97" s="246">
        <v>0</v>
      </c>
      <c r="FQ97" s="247">
        <v>43508</v>
      </c>
      <c r="FR97" s="249" t="s">
        <v>7158</v>
      </c>
      <c r="FS97" s="252" t="s">
        <v>763</v>
      </c>
      <c r="FT97" s="252">
        <v>0</v>
      </c>
      <c r="FU97" s="252" t="s">
        <v>446</v>
      </c>
      <c r="FV97" s="252" t="s">
        <v>446</v>
      </c>
      <c r="FW97" s="252" t="s">
        <v>897</v>
      </c>
      <c r="FX97" s="252">
        <v>0</v>
      </c>
      <c r="FY97" s="242">
        <v>43508</v>
      </c>
      <c r="FZ97" s="250" t="s">
        <v>7159</v>
      </c>
      <c r="GA97" s="250">
        <v>0</v>
      </c>
      <c r="GB97" s="250" t="s">
        <v>3625</v>
      </c>
      <c r="GC97" s="250" t="s">
        <v>660</v>
      </c>
      <c r="GD97" s="250">
        <v>2</v>
      </c>
      <c r="GE97" s="250" t="s">
        <v>3085</v>
      </c>
      <c r="GF97" s="250" t="s">
        <v>2075</v>
      </c>
      <c r="GG97" s="251">
        <v>44165</v>
      </c>
      <c r="GH97" s="249" t="s">
        <v>7160</v>
      </c>
      <c r="GI97" s="252">
        <v>2</v>
      </c>
      <c r="GJ97" s="252" t="s">
        <v>3625</v>
      </c>
      <c r="GK97" s="252" t="s">
        <v>660</v>
      </c>
      <c r="GL97" s="252">
        <v>2</v>
      </c>
      <c r="GM97" s="252" t="s">
        <v>3085</v>
      </c>
      <c r="GN97" s="252" t="s">
        <v>2075</v>
      </c>
      <c r="GO97" s="242">
        <v>44165</v>
      </c>
      <c r="GP97" s="250" t="s">
        <v>7161</v>
      </c>
      <c r="GQ97" s="250">
        <v>0</v>
      </c>
      <c r="GR97" s="250" t="s">
        <v>3625</v>
      </c>
      <c r="GS97" s="250" t="s">
        <v>660</v>
      </c>
      <c r="GT97" s="250">
        <v>2</v>
      </c>
      <c r="GU97" s="250" t="s">
        <v>3085</v>
      </c>
      <c r="GV97" s="250" t="s">
        <v>2075</v>
      </c>
      <c r="GW97" s="251">
        <v>44165</v>
      </c>
      <c r="GX97" s="249" t="s">
        <v>7162</v>
      </c>
      <c r="GY97" s="252">
        <v>2</v>
      </c>
      <c r="GZ97" s="252" t="s">
        <v>3625</v>
      </c>
      <c r="HA97" s="252" t="s">
        <v>660</v>
      </c>
      <c r="HB97" s="252">
        <v>2</v>
      </c>
      <c r="HC97" s="252" t="s">
        <v>3085</v>
      </c>
      <c r="HD97" s="252" t="s">
        <v>2075</v>
      </c>
      <c r="HE97" s="242">
        <v>44165</v>
      </c>
      <c r="HF97" s="250" t="s">
        <v>7163</v>
      </c>
      <c r="HG97" s="250">
        <v>0</v>
      </c>
      <c r="HH97" s="250" t="s">
        <v>3625</v>
      </c>
      <c r="HI97" s="250" t="s">
        <v>660</v>
      </c>
      <c r="HJ97" s="250">
        <v>2</v>
      </c>
      <c r="HK97" s="250" t="s">
        <v>3085</v>
      </c>
      <c r="HL97" s="250" t="s">
        <v>2075</v>
      </c>
      <c r="HM97" s="251">
        <v>44165</v>
      </c>
      <c r="HN97" s="249" t="s">
        <v>7164</v>
      </c>
      <c r="HO97" s="252">
        <v>2</v>
      </c>
      <c r="HP97" s="252" t="s">
        <v>3625</v>
      </c>
      <c r="HQ97" s="252" t="s">
        <v>660</v>
      </c>
      <c r="HR97" s="252">
        <v>2</v>
      </c>
      <c r="HS97" s="252" t="s">
        <v>3085</v>
      </c>
      <c r="HT97" s="252" t="s">
        <v>2075</v>
      </c>
      <c r="HU97" s="242">
        <v>44165</v>
      </c>
      <c r="HV97" s="250" t="s">
        <v>7165</v>
      </c>
      <c r="HW97" s="250">
        <v>3</v>
      </c>
      <c r="HX97" s="250" t="s">
        <v>3625</v>
      </c>
      <c r="HY97" s="250" t="s">
        <v>660</v>
      </c>
      <c r="HZ97" s="250">
        <v>2</v>
      </c>
      <c r="IA97" s="250" t="s">
        <v>3085</v>
      </c>
      <c r="IB97" s="250" t="s">
        <v>2075</v>
      </c>
      <c r="IC97" s="251">
        <v>44165</v>
      </c>
      <c r="ID97" s="249" t="s">
        <v>7166</v>
      </c>
      <c r="IE97" s="252">
        <v>1</v>
      </c>
      <c r="IF97" s="252" t="s">
        <v>3625</v>
      </c>
      <c r="IG97" s="252" t="s">
        <v>660</v>
      </c>
      <c r="IH97" s="252">
        <v>2</v>
      </c>
      <c r="II97" s="252" t="s">
        <v>3085</v>
      </c>
      <c r="IJ97" s="252" t="s">
        <v>2075</v>
      </c>
      <c r="IK97" s="242">
        <v>44165</v>
      </c>
      <c r="IL97" s="250" t="s">
        <v>7167</v>
      </c>
      <c r="IM97" s="250">
        <v>3</v>
      </c>
      <c r="IN97" s="250" t="s">
        <v>3625</v>
      </c>
      <c r="IO97" s="250" t="s">
        <v>660</v>
      </c>
      <c r="IP97" s="250">
        <v>2</v>
      </c>
      <c r="IQ97" s="250" t="s">
        <v>3085</v>
      </c>
      <c r="IR97" s="250" t="s">
        <v>2075</v>
      </c>
      <c r="IS97" s="251">
        <v>44165</v>
      </c>
    </row>
    <row r="98" spans="1:253" s="11" customFormat="1" ht="13.2" x14ac:dyDescent="0.25">
      <c r="A98" s="11" t="str">
        <f>Lists!B:B</f>
        <v>Boko Haram in Niger</v>
      </c>
      <c r="B98" s="11" t="str">
        <f>Lists!F:F</f>
        <v>Conflict</v>
      </c>
      <c r="C98" s="11" t="str">
        <f>Lists!C:C</f>
        <v>NER002</v>
      </c>
      <c r="D98" s="11" t="str">
        <f>Lists!A:A</f>
        <v>Niger</v>
      </c>
      <c r="E98" s="11" t="str">
        <f>Lists!D:D</f>
        <v>NER</v>
      </c>
      <c r="F98" s="11" t="s">
        <v>7168</v>
      </c>
      <c r="G98" s="240">
        <v>23578000</v>
      </c>
      <c r="H98" s="241" t="s">
        <v>3082</v>
      </c>
      <c r="I98" s="241" t="s">
        <v>660</v>
      </c>
      <c r="J98" s="241">
        <v>2</v>
      </c>
      <c r="K98" s="241" t="s">
        <v>2023</v>
      </c>
      <c r="L98" s="241" t="s">
        <v>2625</v>
      </c>
      <c r="M98" s="242">
        <v>44134</v>
      </c>
      <c r="N98" s="249" t="s">
        <v>7169</v>
      </c>
      <c r="O98" s="244">
        <v>156906</v>
      </c>
      <c r="P98" s="244" t="s">
        <v>903</v>
      </c>
      <c r="Q98" s="244" t="s">
        <v>661</v>
      </c>
      <c r="R98" s="244">
        <v>1</v>
      </c>
      <c r="S98" s="244" t="s">
        <v>909</v>
      </c>
      <c r="T98" s="244" t="s">
        <v>902</v>
      </c>
      <c r="U98" s="245">
        <v>43508</v>
      </c>
      <c r="V98" s="249" t="s">
        <v>7170</v>
      </c>
      <c r="W98" s="241">
        <v>738000</v>
      </c>
      <c r="X98" s="241" t="s">
        <v>768</v>
      </c>
      <c r="Y98" s="241" t="s">
        <v>660</v>
      </c>
      <c r="Z98" s="241">
        <v>2</v>
      </c>
      <c r="AA98" s="241" t="s">
        <v>1297</v>
      </c>
      <c r="AB98" s="241" t="s">
        <v>906</v>
      </c>
      <c r="AC98" s="242">
        <v>43579</v>
      </c>
      <c r="AD98" s="249" t="s">
        <v>7171</v>
      </c>
      <c r="AE98" s="246">
        <v>728000</v>
      </c>
      <c r="AF98" s="246" t="s">
        <v>782</v>
      </c>
      <c r="AG98" s="246" t="s">
        <v>659</v>
      </c>
      <c r="AH98" s="246">
        <v>3</v>
      </c>
      <c r="AI98" s="246" t="s">
        <v>1648</v>
      </c>
      <c r="AJ98" s="246" t="s">
        <v>906</v>
      </c>
      <c r="AK98" s="247">
        <v>43769</v>
      </c>
      <c r="AL98" s="249" t="s">
        <v>7172</v>
      </c>
      <c r="AM98" s="241">
        <v>266000</v>
      </c>
      <c r="AN98" s="241" t="s">
        <v>3488</v>
      </c>
      <c r="AO98" s="241" t="s">
        <v>660</v>
      </c>
      <c r="AP98" s="241">
        <v>2</v>
      </c>
      <c r="AQ98" s="241" t="s">
        <v>2626</v>
      </c>
      <c r="AR98" s="241" t="s">
        <v>3213</v>
      </c>
      <c r="AS98" s="242">
        <v>44134</v>
      </c>
      <c r="AT98" s="250" t="s">
        <v>7173</v>
      </c>
      <c r="AU98" s="246">
        <v>141012</v>
      </c>
      <c r="AV98" s="246" t="s">
        <v>2325</v>
      </c>
      <c r="AW98" s="246" t="s">
        <v>660</v>
      </c>
      <c r="AX98" s="246">
        <v>2</v>
      </c>
      <c r="AY98" s="246" t="s">
        <v>2024</v>
      </c>
      <c r="AZ98" s="246" t="s">
        <v>2326</v>
      </c>
      <c r="BA98" s="247">
        <v>43951</v>
      </c>
      <c r="BB98" s="249" t="s">
        <v>7174</v>
      </c>
      <c r="BC98" s="241" t="s">
        <v>763</v>
      </c>
      <c r="BD98" s="241">
        <v>0</v>
      </c>
      <c r="BE98" s="241" t="s">
        <v>446</v>
      </c>
      <c r="BF98" s="241" t="s">
        <v>446</v>
      </c>
      <c r="BG98" s="241" t="s">
        <v>897</v>
      </c>
      <c r="BH98" s="241">
        <v>0</v>
      </c>
      <c r="BI98" s="242">
        <v>43508</v>
      </c>
      <c r="BJ98" s="250" t="s">
        <v>7175</v>
      </c>
      <c r="BK98" s="250">
        <v>176</v>
      </c>
      <c r="BL98" s="250" t="s">
        <v>4025</v>
      </c>
      <c r="BM98" s="250" t="s">
        <v>659</v>
      </c>
      <c r="BN98" s="250">
        <v>3</v>
      </c>
      <c r="BO98" s="250" t="s">
        <v>4037</v>
      </c>
      <c r="BP98" s="246" t="s">
        <v>868</v>
      </c>
      <c r="BQ98" s="251">
        <v>44165</v>
      </c>
      <c r="BR98" s="249" t="s">
        <v>7176</v>
      </c>
      <c r="BS98" s="252" t="s">
        <v>763</v>
      </c>
      <c r="BT98" s="252">
        <v>0</v>
      </c>
      <c r="BU98" s="252" t="s">
        <v>660</v>
      </c>
      <c r="BV98" s="252">
        <v>2</v>
      </c>
      <c r="BW98" s="252" t="s">
        <v>1265</v>
      </c>
      <c r="BX98" s="252" t="s">
        <v>868</v>
      </c>
      <c r="BY98" s="242">
        <v>43552</v>
      </c>
      <c r="BZ98" s="250" t="s">
        <v>7177</v>
      </c>
      <c r="CA98" s="250" t="s">
        <v>763</v>
      </c>
      <c r="CB98" s="250">
        <v>0</v>
      </c>
      <c r="CC98" s="250" t="s">
        <v>660</v>
      </c>
      <c r="CD98" s="250">
        <v>2</v>
      </c>
      <c r="CE98" s="250" t="s">
        <v>1265</v>
      </c>
      <c r="CF98" s="250" t="s">
        <v>868</v>
      </c>
      <c r="CG98" s="251">
        <v>43552</v>
      </c>
      <c r="CH98" s="249" t="s">
        <v>7178</v>
      </c>
      <c r="CI98" s="250" t="e">
        <v>#N/A</v>
      </c>
      <c r="CJ98" s="250" t="e">
        <v>#N/A</v>
      </c>
      <c r="CK98" s="250" t="e">
        <v>#N/A</v>
      </c>
      <c r="CL98" s="250" t="e">
        <v>#N/A</v>
      </c>
      <c r="CM98" s="250" t="e">
        <v>#N/A</v>
      </c>
      <c r="CN98" s="250" t="e">
        <v>#N/A</v>
      </c>
      <c r="CO98" s="253" t="e">
        <v>#N/A</v>
      </c>
      <c r="CP98" s="250" t="s">
        <v>7179</v>
      </c>
      <c r="CQ98" s="252" t="s">
        <v>763</v>
      </c>
      <c r="CR98" s="252">
        <v>0</v>
      </c>
      <c r="CS98" s="252" t="s">
        <v>446</v>
      </c>
      <c r="CT98" s="252" t="s">
        <v>446</v>
      </c>
      <c r="CU98" s="252" t="s">
        <v>897</v>
      </c>
      <c r="CV98" s="252">
        <v>0</v>
      </c>
      <c r="CW98" s="242">
        <v>43508</v>
      </c>
      <c r="CX98" s="250" t="s">
        <v>7180</v>
      </c>
      <c r="CY98" s="246">
        <v>518000</v>
      </c>
      <c r="CZ98" s="246" t="s">
        <v>3492</v>
      </c>
      <c r="DA98" s="246" t="s">
        <v>659</v>
      </c>
      <c r="DB98" s="246">
        <v>3</v>
      </c>
      <c r="DC98" s="246" t="s">
        <v>2025</v>
      </c>
      <c r="DD98" s="246" t="s">
        <v>3493</v>
      </c>
      <c r="DE98" s="248">
        <v>44134</v>
      </c>
      <c r="DF98" s="249" t="s">
        <v>7181</v>
      </c>
      <c r="DG98" s="241">
        <v>0</v>
      </c>
      <c r="DH98" s="252" t="s">
        <v>3492</v>
      </c>
      <c r="DI98" s="252" t="s">
        <v>659</v>
      </c>
      <c r="DJ98" s="252">
        <v>3</v>
      </c>
      <c r="DK98" s="252" t="s">
        <v>2025</v>
      </c>
      <c r="DL98" s="252" t="s">
        <v>3493</v>
      </c>
      <c r="DM98" s="242">
        <v>44134</v>
      </c>
      <c r="DN98" s="250" t="s">
        <v>7182</v>
      </c>
      <c r="DO98" s="246">
        <v>220000</v>
      </c>
      <c r="DP98" s="250" t="s">
        <v>3492</v>
      </c>
      <c r="DQ98" s="250" t="s">
        <v>659</v>
      </c>
      <c r="DR98" s="250">
        <v>3</v>
      </c>
      <c r="DS98" s="250" t="s">
        <v>2025</v>
      </c>
      <c r="DT98" s="250" t="s">
        <v>3493</v>
      </c>
      <c r="DU98" s="251">
        <v>44134</v>
      </c>
      <c r="DV98" s="249" t="s">
        <v>7183</v>
      </c>
      <c r="DW98" s="241">
        <v>252000</v>
      </c>
      <c r="DX98" s="252" t="s">
        <v>3492</v>
      </c>
      <c r="DY98" s="252" t="s">
        <v>659</v>
      </c>
      <c r="DZ98" s="252">
        <v>3</v>
      </c>
      <c r="EA98" s="252" t="s">
        <v>2025</v>
      </c>
      <c r="EB98" s="252" t="s">
        <v>3493</v>
      </c>
      <c r="EC98" s="242">
        <v>44134</v>
      </c>
      <c r="ED98" s="250" t="s">
        <v>7184</v>
      </c>
      <c r="EE98" s="246">
        <v>266000</v>
      </c>
      <c r="EF98" s="250" t="s">
        <v>3492</v>
      </c>
      <c r="EG98" s="250" t="s">
        <v>659</v>
      </c>
      <c r="EH98" s="250">
        <v>3</v>
      </c>
      <c r="EI98" s="250" t="s">
        <v>2025</v>
      </c>
      <c r="EJ98" s="250" t="s">
        <v>3493</v>
      </c>
      <c r="EK98" s="251">
        <v>44134</v>
      </c>
      <c r="EL98" s="249" t="s">
        <v>7185</v>
      </c>
      <c r="EM98" s="241">
        <v>0</v>
      </c>
      <c r="EN98" s="252" t="s">
        <v>3492</v>
      </c>
      <c r="EO98" s="252" t="s">
        <v>659</v>
      </c>
      <c r="EP98" s="252">
        <v>3</v>
      </c>
      <c r="EQ98" s="252" t="s">
        <v>2025</v>
      </c>
      <c r="ER98" s="252" t="s">
        <v>3493</v>
      </c>
      <c r="ES98" s="242">
        <v>44134</v>
      </c>
      <c r="ET98" s="250" t="s">
        <v>7186</v>
      </c>
      <c r="EU98" s="250">
        <v>387</v>
      </c>
      <c r="EV98" s="250" t="s">
        <v>4025</v>
      </c>
      <c r="EW98" s="250" t="s">
        <v>659</v>
      </c>
      <c r="EX98" s="250">
        <v>3</v>
      </c>
      <c r="EY98" s="250" t="s">
        <v>4037</v>
      </c>
      <c r="EZ98" s="250" t="s">
        <v>868</v>
      </c>
      <c r="FA98" s="251">
        <v>44165</v>
      </c>
      <c r="FB98" s="249" t="s">
        <v>7187</v>
      </c>
      <c r="FC98" s="252">
        <v>5</v>
      </c>
      <c r="FD98" s="252" t="s">
        <v>905</v>
      </c>
      <c r="FE98" s="252" t="s">
        <v>661</v>
      </c>
      <c r="FF98" s="252">
        <v>1</v>
      </c>
      <c r="FG98" s="252" t="s">
        <v>907</v>
      </c>
      <c r="FH98" s="252" t="s">
        <v>906</v>
      </c>
      <c r="FI98" s="242">
        <v>43508</v>
      </c>
      <c r="FJ98" s="249" t="s">
        <v>7188</v>
      </c>
      <c r="FK98" s="250" t="s">
        <v>763</v>
      </c>
      <c r="FL98" s="250">
        <v>0</v>
      </c>
      <c r="FM98" s="250" t="s">
        <v>446</v>
      </c>
      <c r="FN98" s="250" t="s">
        <v>446</v>
      </c>
      <c r="FO98" s="250" t="s">
        <v>897</v>
      </c>
      <c r="FP98" s="246">
        <v>0</v>
      </c>
      <c r="FQ98" s="247">
        <v>43508</v>
      </c>
      <c r="FR98" s="249" t="s">
        <v>7189</v>
      </c>
      <c r="FS98" s="252" t="s">
        <v>763</v>
      </c>
      <c r="FT98" s="252">
        <v>0</v>
      </c>
      <c r="FU98" s="252" t="s">
        <v>446</v>
      </c>
      <c r="FV98" s="252" t="s">
        <v>446</v>
      </c>
      <c r="FW98" s="252" t="s">
        <v>897</v>
      </c>
      <c r="FX98" s="252">
        <v>0</v>
      </c>
      <c r="FY98" s="242">
        <v>43508</v>
      </c>
      <c r="FZ98" s="250" t="s">
        <v>7190</v>
      </c>
      <c r="GA98" s="250">
        <v>0</v>
      </c>
      <c r="GB98" s="250" t="s">
        <v>3625</v>
      </c>
      <c r="GC98" s="250" t="s">
        <v>660</v>
      </c>
      <c r="GD98" s="250">
        <v>2</v>
      </c>
      <c r="GE98" s="250" t="s">
        <v>3085</v>
      </c>
      <c r="GF98" s="250" t="s">
        <v>2075</v>
      </c>
      <c r="GG98" s="251">
        <v>44165</v>
      </c>
      <c r="GH98" s="249" t="s">
        <v>7191</v>
      </c>
      <c r="GI98" s="252">
        <v>2</v>
      </c>
      <c r="GJ98" s="252" t="s">
        <v>3625</v>
      </c>
      <c r="GK98" s="252" t="s">
        <v>660</v>
      </c>
      <c r="GL98" s="252">
        <v>2</v>
      </c>
      <c r="GM98" s="252" t="s">
        <v>3085</v>
      </c>
      <c r="GN98" s="252" t="s">
        <v>2075</v>
      </c>
      <c r="GO98" s="242">
        <v>44165</v>
      </c>
      <c r="GP98" s="250" t="s">
        <v>7192</v>
      </c>
      <c r="GQ98" s="250">
        <v>0</v>
      </c>
      <c r="GR98" s="250" t="s">
        <v>3625</v>
      </c>
      <c r="GS98" s="250" t="s">
        <v>660</v>
      </c>
      <c r="GT98" s="250">
        <v>2</v>
      </c>
      <c r="GU98" s="250" t="s">
        <v>3085</v>
      </c>
      <c r="GV98" s="250" t="s">
        <v>2075</v>
      </c>
      <c r="GW98" s="251">
        <v>44165</v>
      </c>
      <c r="GX98" s="249" t="s">
        <v>7193</v>
      </c>
      <c r="GY98" s="252">
        <v>0</v>
      </c>
      <c r="GZ98" s="252" t="s">
        <v>3625</v>
      </c>
      <c r="HA98" s="252" t="s">
        <v>660</v>
      </c>
      <c r="HB98" s="252">
        <v>2</v>
      </c>
      <c r="HC98" s="252" t="s">
        <v>3085</v>
      </c>
      <c r="HD98" s="252" t="s">
        <v>2075</v>
      </c>
      <c r="HE98" s="242">
        <v>44165</v>
      </c>
      <c r="HF98" s="250" t="s">
        <v>7194</v>
      </c>
      <c r="HG98" s="250">
        <v>0</v>
      </c>
      <c r="HH98" s="250" t="s">
        <v>3625</v>
      </c>
      <c r="HI98" s="250" t="s">
        <v>660</v>
      </c>
      <c r="HJ98" s="250">
        <v>2</v>
      </c>
      <c r="HK98" s="250" t="s">
        <v>3085</v>
      </c>
      <c r="HL98" s="250" t="s">
        <v>2075</v>
      </c>
      <c r="HM98" s="251">
        <v>44165</v>
      </c>
      <c r="HN98" s="249" t="s">
        <v>7195</v>
      </c>
      <c r="HO98" s="252">
        <v>2</v>
      </c>
      <c r="HP98" s="252" t="s">
        <v>3625</v>
      </c>
      <c r="HQ98" s="252" t="s">
        <v>660</v>
      </c>
      <c r="HR98" s="252">
        <v>2</v>
      </c>
      <c r="HS98" s="252" t="s">
        <v>3085</v>
      </c>
      <c r="HT98" s="252" t="s">
        <v>2075</v>
      </c>
      <c r="HU98" s="242">
        <v>44165</v>
      </c>
      <c r="HV98" s="250" t="s">
        <v>7196</v>
      </c>
      <c r="HW98" s="250">
        <v>2</v>
      </c>
      <c r="HX98" s="250" t="s">
        <v>3625</v>
      </c>
      <c r="HY98" s="250" t="s">
        <v>660</v>
      </c>
      <c r="HZ98" s="250">
        <v>2</v>
      </c>
      <c r="IA98" s="250" t="s">
        <v>3085</v>
      </c>
      <c r="IB98" s="250" t="s">
        <v>2075</v>
      </c>
      <c r="IC98" s="251">
        <v>44165</v>
      </c>
      <c r="ID98" s="249" t="s">
        <v>7197</v>
      </c>
      <c r="IE98" s="252">
        <v>1</v>
      </c>
      <c r="IF98" s="252" t="s">
        <v>3625</v>
      </c>
      <c r="IG98" s="252" t="s">
        <v>660</v>
      </c>
      <c r="IH98" s="252">
        <v>2</v>
      </c>
      <c r="II98" s="252" t="s">
        <v>3085</v>
      </c>
      <c r="IJ98" s="252" t="s">
        <v>2075</v>
      </c>
      <c r="IK98" s="242">
        <v>44165</v>
      </c>
      <c r="IL98" s="250" t="s">
        <v>7198</v>
      </c>
      <c r="IM98" s="250">
        <v>3</v>
      </c>
      <c r="IN98" s="250" t="s">
        <v>3625</v>
      </c>
      <c r="IO98" s="250" t="s">
        <v>660</v>
      </c>
      <c r="IP98" s="250">
        <v>2</v>
      </c>
      <c r="IQ98" s="250" t="s">
        <v>3085</v>
      </c>
      <c r="IR98" s="250" t="s">
        <v>2075</v>
      </c>
      <c r="IS98" s="251">
        <v>44165</v>
      </c>
    </row>
    <row r="99" spans="1:253" s="11" customFormat="1" ht="13.2" x14ac:dyDescent="0.25">
      <c r="A99" s="11" t="str">
        <f>Lists!B:B</f>
        <v>Mali/Burkina Faso conflict</v>
      </c>
      <c r="B99" s="11" t="str">
        <f>Lists!F:F</f>
        <v>Conflict</v>
      </c>
      <c r="C99" s="11" t="str">
        <f>Lists!C:C</f>
        <v>NER003</v>
      </c>
      <c r="D99" s="11" t="str">
        <f>Lists!A:A</f>
        <v>Niger</v>
      </c>
      <c r="E99" s="11" t="str">
        <f>Lists!D:D</f>
        <v>NER</v>
      </c>
      <c r="F99" s="11" t="s">
        <v>7199</v>
      </c>
      <c r="G99" s="240">
        <v>23578000</v>
      </c>
      <c r="H99" s="241" t="s">
        <v>3082</v>
      </c>
      <c r="I99" s="241" t="s">
        <v>660</v>
      </c>
      <c r="J99" s="241">
        <v>2</v>
      </c>
      <c r="K99" s="241" t="s">
        <v>2023</v>
      </c>
      <c r="L99" s="241" t="s">
        <v>2625</v>
      </c>
      <c r="M99" s="242">
        <v>44134</v>
      </c>
      <c r="N99" s="249" t="s">
        <v>7200</v>
      </c>
      <c r="O99" s="244">
        <v>210600</v>
      </c>
      <c r="P99" s="244" t="s">
        <v>904</v>
      </c>
      <c r="Q99" s="244" t="s">
        <v>660</v>
      </c>
      <c r="R99" s="244">
        <v>2</v>
      </c>
      <c r="S99" s="244" t="s">
        <v>910</v>
      </c>
      <c r="T99" s="244" t="s">
        <v>901</v>
      </c>
      <c r="U99" s="245">
        <v>43508</v>
      </c>
      <c r="V99" s="249" t="s">
        <v>7201</v>
      </c>
      <c r="W99" s="241">
        <v>7800000</v>
      </c>
      <c r="X99" s="241" t="s">
        <v>768</v>
      </c>
      <c r="Y99" s="241" t="s">
        <v>660</v>
      </c>
      <c r="Z99" s="241">
        <v>2</v>
      </c>
      <c r="AA99" s="241" t="s">
        <v>1298</v>
      </c>
      <c r="AB99" s="241" t="s">
        <v>906</v>
      </c>
      <c r="AC99" s="242">
        <v>43579</v>
      </c>
      <c r="AD99" s="249" t="s">
        <v>7202</v>
      </c>
      <c r="AE99" s="246">
        <v>965000</v>
      </c>
      <c r="AF99" s="246" t="s">
        <v>2003</v>
      </c>
      <c r="AG99" s="246" t="s">
        <v>659</v>
      </c>
      <c r="AH99" s="246">
        <v>3</v>
      </c>
      <c r="AI99" s="246" t="s">
        <v>1299</v>
      </c>
      <c r="AJ99" s="246" t="s">
        <v>2026</v>
      </c>
      <c r="AK99" s="247">
        <v>43867</v>
      </c>
      <c r="AL99" s="249" t="s">
        <v>7203</v>
      </c>
      <c r="AM99" s="241">
        <v>197000</v>
      </c>
      <c r="AN99" s="241" t="s">
        <v>4034</v>
      </c>
      <c r="AO99" s="241" t="s">
        <v>660</v>
      </c>
      <c r="AP99" s="241">
        <v>2</v>
      </c>
      <c r="AQ99" s="241" t="s">
        <v>2627</v>
      </c>
      <c r="AR99" s="241" t="s">
        <v>4038</v>
      </c>
      <c r="AS99" s="242">
        <v>44165</v>
      </c>
      <c r="AT99" s="250" t="s">
        <v>7204</v>
      </c>
      <c r="AU99" s="246" t="s">
        <v>763</v>
      </c>
      <c r="AV99" s="246">
        <v>0</v>
      </c>
      <c r="AW99" s="246" t="s">
        <v>660</v>
      </c>
      <c r="AX99" s="246">
        <v>2</v>
      </c>
      <c r="AY99" s="246" t="s">
        <v>897</v>
      </c>
      <c r="AZ99" s="246">
        <v>0</v>
      </c>
      <c r="BA99" s="247">
        <v>43508</v>
      </c>
      <c r="BB99" s="249" t="s">
        <v>7205</v>
      </c>
      <c r="BC99" s="241" t="s">
        <v>763</v>
      </c>
      <c r="BD99" s="241">
        <v>0</v>
      </c>
      <c r="BE99" s="241" t="s">
        <v>660</v>
      </c>
      <c r="BF99" s="241">
        <v>2</v>
      </c>
      <c r="BG99" s="241" t="s">
        <v>897</v>
      </c>
      <c r="BH99" s="241">
        <v>0</v>
      </c>
      <c r="BI99" s="242">
        <v>43508</v>
      </c>
      <c r="BJ99" s="250" t="s">
        <v>7206</v>
      </c>
      <c r="BK99" s="250">
        <v>126</v>
      </c>
      <c r="BL99" s="250" t="s">
        <v>4027</v>
      </c>
      <c r="BM99" s="250" t="s">
        <v>659</v>
      </c>
      <c r="BN99" s="250">
        <v>3</v>
      </c>
      <c r="BO99" s="250" t="s">
        <v>4039</v>
      </c>
      <c r="BP99" s="246" t="s">
        <v>868</v>
      </c>
      <c r="BQ99" s="251">
        <v>44165</v>
      </c>
      <c r="BR99" s="249" t="s">
        <v>7207</v>
      </c>
      <c r="BS99" s="252" t="s">
        <v>763</v>
      </c>
      <c r="BT99" s="252">
        <v>0</v>
      </c>
      <c r="BU99" s="252" t="s">
        <v>660</v>
      </c>
      <c r="BV99" s="252">
        <v>2</v>
      </c>
      <c r="BW99" s="252" t="s">
        <v>897</v>
      </c>
      <c r="BX99" s="252">
        <v>0</v>
      </c>
      <c r="BY99" s="242">
        <v>43508</v>
      </c>
      <c r="BZ99" s="250" t="s">
        <v>7208</v>
      </c>
      <c r="CA99" s="250" t="s">
        <v>763</v>
      </c>
      <c r="CB99" s="250">
        <v>0</v>
      </c>
      <c r="CC99" s="250" t="s">
        <v>446</v>
      </c>
      <c r="CD99" s="250" t="s">
        <v>446</v>
      </c>
      <c r="CE99" s="250" t="s">
        <v>897</v>
      </c>
      <c r="CF99" s="250">
        <v>0</v>
      </c>
      <c r="CG99" s="251">
        <v>43508</v>
      </c>
      <c r="CH99" s="249" t="s">
        <v>7209</v>
      </c>
      <c r="CI99" s="250" t="e">
        <v>#N/A</v>
      </c>
      <c r="CJ99" s="250" t="e">
        <v>#N/A</v>
      </c>
      <c r="CK99" s="250" t="e">
        <v>#N/A</v>
      </c>
      <c r="CL99" s="250" t="e">
        <v>#N/A</v>
      </c>
      <c r="CM99" s="250" t="e">
        <v>#N/A</v>
      </c>
      <c r="CN99" s="250" t="e">
        <v>#N/A</v>
      </c>
      <c r="CO99" s="253" t="e">
        <v>#N/A</v>
      </c>
      <c r="CP99" s="250" t="s">
        <v>7210</v>
      </c>
      <c r="CQ99" s="252" t="s">
        <v>763</v>
      </c>
      <c r="CR99" s="252">
        <v>0</v>
      </c>
      <c r="CS99" s="252" t="s">
        <v>660</v>
      </c>
      <c r="CT99" s="252">
        <v>2</v>
      </c>
      <c r="CU99" s="252" t="s">
        <v>897</v>
      </c>
      <c r="CV99" s="252">
        <v>0</v>
      </c>
      <c r="CW99" s="242">
        <v>43508</v>
      </c>
      <c r="CX99" s="250" t="s">
        <v>7211</v>
      </c>
      <c r="CY99" s="246">
        <v>965000</v>
      </c>
      <c r="CZ99" s="246" t="s">
        <v>3492</v>
      </c>
      <c r="DA99" s="246" t="s">
        <v>659</v>
      </c>
      <c r="DB99" s="246">
        <v>3</v>
      </c>
      <c r="DC99" s="246" t="s">
        <v>1826</v>
      </c>
      <c r="DD99" s="246" t="s">
        <v>3493</v>
      </c>
      <c r="DE99" s="248">
        <v>44134</v>
      </c>
      <c r="DF99" s="249" t="s">
        <v>7212</v>
      </c>
      <c r="DG99" s="241">
        <v>6835000</v>
      </c>
      <c r="DH99" s="252" t="s">
        <v>3492</v>
      </c>
      <c r="DI99" s="252" t="s">
        <v>659</v>
      </c>
      <c r="DJ99" s="252">
        <v>3</v>
      </c>
      <c r="DK99" s="252" t="s">
        <v>1826</v>
      </c>
      <c r="DL99" s="252" t="s">
        <v>3493</v>
      </c>
      <c r="DM99" s="242">
        <v>44134</v>
      </c>
      <c r="DN99" s="250" t="s">
        <v>7213</v>
      </c>
      <c r="DO99" s="246">
        <v>0</v>
      </c>
      <c r="DP99" s="250" t="s">
        <v>3492</v>
      </c>
      <c r="DQ99" s="250" t="s">
        <v>659</v>
      </c>
      <c r="DR99" s="250">
        <v>3</v>
      </c>
      <c r="DS99" s="250" t="s">
        <v>1826</v>
      </c>
      <c r="DT99" s="250" t="s">
        <v>3493</v>
      </c>
      <c r="DU99" s="251">
        <v>44134</v>
      </c>
      <c r="DV99" s="249" t="s">
        <v>7214</v>
      </c>
      <c r="DW99" s="241">
        <v>765000</v>
      </c>
      <c r="DX99" s="252" t="s">
        <v>3492</v>
      </c>
      <c r="DY99" s="252" t="s">
        <v>659</v>
      </c>
      <c r="DZ99" s="252">
        <v>3</v>
      </c>
      <c r="EA99" s="252" t="s">
        <v>1826</v>
      </c>
      <c r="EB99" s="252" t="s">
        <v>3493</v>
      </c>
      <c r="EC99" s="242">
        <v>44134</v>
      </c>
      <c r="ED99" s="250" t="s">
        <v>7215</v>
      </c>
      <c r="EE99" s="246">
        <v>200000</v>
      </c>
      <c r="EF99" s="250" t="s">
        <v>3492</v>
      </c>
      <c r="EG99" s="250" t="s">
        <v>659</v>
      </c>
      <c r="EH99" s="250">
        <v>3</v>
      </c>
      <c r="EI99" s="250" t="s">
        <v>1826</v>
      </c>
      <c r="EJ99" s="250" t="s">
        <v>3493</v>
      </c>
      <c r="EK99" s="251">
        <v>44134</v>
      </c>
      <c r="EL99" s="249" t="s">
        <v>7216</v>
      </c>
      <c r="EM99" s="241">
        <v>0</v>
      </c>
      <c r="EN99" s="252" t="s">
        <v>3492</v>
      </c>
      <c r="EO99" s="252" t="s">
        <v>659</v>
      </c>
      <c r="EP99" s="252">
        <v>3</v>
      </c>
      <c r="EQ99" s="252" t="s">
        <v>1826</v>
      </c>
      <c r="ER99" s="252" t="s">
        <v>3493</v>
      </c>
      <c r="ES99" s="242">
        <v>44134</v>
      </c>
      <c r="ET99" s="250" t="s">
        <v>7217</v>
      </c>
      <c r="EU99" s="250">
        <v>387</v>
      </c>
      <c r="EV99" s="250" t="s">
        <v>4035</v>
      </c>
      <c r="EW99" s="250" t="s">
        <v>659</v>
      </c>
      <c r="EX99" s="250">
        <v>3</v>
      </c>
      <c r="EY99" s="250" t="s">
        <v>4036</v>
      </c>
      <c r="EZ99" s="250" t="s">
        <v>3215</v>
      </c>
      <c r="FA99" s="251">
        <v>44165</v>
      </c>
      <c r="FB99" s="249" t="s">
        <v>7218</v>
      </c>
      <c r="FC99" s="252">
        <v>5</v>
      </c>
      <c r="FD99" s="252" t="s">
        <v>905</v>
      </c>
      <c r="FE99" s="252" t="s">
        <v>660</v>
      </c>
      <c r="FF99" s="252">
        <v>2</v>
      </c>
      <c r="FG99" s="252" t="s">
        <v>907</v>
      </c>
      <c r="FH99" s="252" t="s">
        <v>906</v>
      </c>
      <c r="FI99" s="242">
        <v>43508</v>
      </c>
      <c r="FJ99" s="249" t="s">
        <v>7219</v>
      </c>
      <c r="FK99" s="250" t="s">
        <v>763</v>
      </c>
      <c r="FL99" s="250">
        <v>0</v>
      </c>
      <c r="FM99" s="250" t="s">
        <v>660</v>
      </c>
      <c r="FN99" s="250">
        <v>2</v>
      </c>
      <c r="FO99" s="250" t="s">
        <v>897</v>
      </c>
      <c r="FP99" s="246">
        <v>0</v>
      </c>
      <c r="FQ99" s="247">
        <v>43508</v>
      </c>
      <c r="FR99" s="249" t="s">
        <v>7220</v>
      </c>
      <c r="FS99" s="252" t="s">
        <v>763</v>
      </c>
      <c r="FT99" s="252">
        <v>0</v>
      </c>
      <c r="FU99" s="252" t="s">
        <v>660</v>
      </c>
      <c r="FV99" s="252">
        <v>2</v>
      </c>
      <c r="FW99" s="252" t="s">
        <v>897</v>
      </c>
      <c r="FX99" s="252">
        <v>0</v>
      </c>
      <c r="FY99" s="242">
        <v>43508</v>
      </c>
      <c r="FZ99" s="250" t="s">
        <v>7221</v>
      </c>
      <c r="GA99" s="250">
        <v>0</v>
      </c>
      <c r="GB99" s="250" t="s">
        <v>3625</v>
      </c>
      <c r="GC99" s="250" t="s">
        <v>660</v>
      </c>
      <c r="GD99" s="250">
        <v>2</v>
      </c>
      <c r="GE99" s="250" t="s">
        <v>3085</v>
      </c>
      <c r="GF99" s="250" t="s">
        <v>2075</v>
      </c>
      <c r="GG99" s="251">
        <v>44165</v>
      </c>
      <c r="GH99" s="249" t="s">
        <v>7222</v>
      </c>
      <c r="GI99" s="252">
        <v>2</v>
      </c>
      <c r="GJ99" s="252" t="s">
        <v>3625</v>
      </c>
      <c r="GK99" s="252" t="s">
        <v>660</v>
      </c>
      <c r="GL99" s="252">
        <v>2</v>
      </c>
      <c r="GM99" s="252" t="s">
        <v>3085</v>
      </c>
      <c r="GN99" s="252" t="s">
        <v>2075</v>
      </c>
      <c r="GO99" s="242">
        <v>44165</v>
      </c>
      <c r="GP99" s="250" t="s">
        <v>7223</v>
      </c>
      <c r="GQ99" s="250">
        <v>0</v>
      </c>
      <c r="GR99" s="250" t="s">
        <v>3625</v>
      </c>
      <c r="GS99" s="250" t="s">
        <v>660</v>
      </c>
      <c r="GT99" s="250">
        <v>2</v>
      </c>
      <c r="GU99" s="250" t="s">
        <v>3085</v>
      </c>
      <c r="GV99" s="250" t="s">
        <v>2075</v>
      </c>
      <c r="GW99" s="251">
        <v>44165</v>
      </c>
      <c r="GX99" s="249" t="s">
        <v>7224</v>
      </c>
      <c r="GY99" s="252">
        <v>2</v>
      </c>
      <c r="GZ99" s="252" t="s">
        <v>3625</v>
      </c>
      <c r="HA99" s="252" t="s">
        <v>660</v>
      </c>
      <c r="HB99" s="252">
        <v>2</v>
      </c>
      <c r="HC99" s="252" t="s">
        <v>3085</v>
      </c>
      <c r="HD99" s="252" t="s">
        <v>2075</v>
      </c>
      <c r="HE99" s="242">
        <v>44165</v>
      </c>
      <c r="HF99" s="250" t="s">
        <v>7225</v>
      </c>
      <c r="HG99" s="250">
        <v>0</v>
      </c>
      <c r="HH99" s="250" t="s">
        <v>3625</v>
      </c>
      <c r="HI99" s="250" t="s">
        <v>660</v>
      </c>
      <c r="HJ99" s="250">
        <v>2</v>
      </c>
      <c r="HK99" s="250" t="s">
        <v>3085</v>
      </c>
      <c r="HL99" s="250" t="s">
        <v>2075</v>
      </c>
      <c r="HM99" s="251">
        <v>44165</v>
      </c>
      <c r="HN99" s="249" t="s">
        <v>7226</v>
      </c>
      <c r="HO99" s="252">
        <v>2</v>
      </c>
      <c r="HP99" s="252" t="s">
        <v>3625</v>
      </c>
      <c r="HQ99" s="252" t="s">
        <v>660</v>
      </c>
      <c r="HR99" s="252">
        <v>2</v>
      </c>
      <c r="HS99" s="252" t="s">
        <v>3085</v>
      </c>
      <c r="HT99" s="252" t="s">
        <v>2075</v>
      </c>
      <c r="HU99" s="242">
        <v>44165</v>
      </c>
      <c r="HV99" s="250" t="s">
        <v>7227</v>
      </c>
      <c r="HW99" s="250">
        <v>3</v>
      </c>
      <c r="HX99" s="250" t="s">
        <v>3625</v>
      </c>
      <c r="HY99" s="250" t="s">
        <v>660</v>
      </c>
      <c r="HZ99" s="250">
        <v>2</v>
      </c>
      <c r="IA99" s="250" t="s">
        <v>3085</v>
      </c>
      <c r="IB99" s="250" t="s">
        <v>2075</v>
      </c>
      <c r="IC99" s="251">
        <v>44165</v>
      </c>
      <c r="ID99" s="249" t="s">
        <v>7228</v>
      </c>
      <c r="IE99" s="252">
        <v>1</v>
      </c>
      <c r="IF99" s="252" t="s">
        <v>3625</v>
      </c>
      <c r="IG99" s="252" t="s">
        <v>660</v>
      </c>
      <c r="IH99" s="252">
        <v>2</v>
      </c>
      <c r="II99" s="252" t="s">
        <v>3085</v>
      </c>
      <c r="IJ99" s="252" t="s">
        <v>2075</v>
      </c>
      <c r="IK99" s="242">
        <v>44165</v>
      </c>
      <c r="IL99" s="250" t="s">
        <v>7229</v>
      </c>
      <c r="IM99" s="250">
        <v>3</v>
      </c>
      <c r="IN99" s="250" t="s">
        <v>3625</v>
      </c>
      <c r="IO99" s="250" t="s">
        <v>660</v>
      </c>
      <c r="IP99" s="250">
        <v>2</v>
      </c>
      <c r="IQ99" s="250" t="s">
        <v>3085</v>
      </c>
      <c r="IR99" s="250" t="s">
        <v>2075</v>
      </c>
      <c r="IS99" s="251">
        <v>44165</v>
      </c>
    </row>
    <row r="100" spans="1:253" s="11" customFormat="1" ht="13.2" x14ac:dyDescent="0.25">
      <c r="A100" s="11" t="str">
        <f>Lists!B:B</f>
        <v>Nigerian Refugees</v>
      </c>
      <c r="B100" s="11" t="str">
        <f>Lists!F:F</f>
        <v>International displacement</v>
      </c>
      <c r="C100" s="11" t="str">
        <f>Lists!C:C</f>
        <v>NER004</v>
      </c>
      <c r="D100" s="11" t="str">
        <f>Lists!A:A</f>
        <v>Niger</v>
      </c>
      <c r="E100" s="11" t="str">
        <f>Lists!D:D</f>
        <v>NER</v>
      </c>
      <c r="F100" s="11" t="s">
        <v>7230</v>
      </c>
      <c r="G100" s="240">
        <v>23578000</v>
      </c>
      <c r="H100" s="241" t="s">
        <v>3082</v>
      </c>
      <c r="I100" s="241" t="s">
        <v>660</v>
      </c>
      <c r="J100" s="241">
        <v>2</v>
      </c>
      <c r="K100" s="241" t="s">
        <v>2023</v>
      </c>
      <c r="L100" s="241" t="s">
        <v>2625</v>
      </c>
      <c r="M100" s="242">
        <v>44134</v>
      </c>
      <c r="N100" s="249" t="s">
        <v>7231</v>
      </c>
      <c r="O100" s="244">
        <v>4929</v>
      </c>
      <c r="P100" s="244" t="s">
        <v>1855</v>
      </c>
      <c r="Q100" s="244" t="s">
        <v>660</v>
      </c>
      <c r="R100" s="244">
        <v>2</v>
      </c>
      <c r="S100" s="244" t="s">
        <v>1860</v>
      </c>
      <c r="T100" s="244" t="s">
        <v>1857</v>
      </c>
      <c r="U100" s="245">
        <v>43815</v>
      </c>
      <c r="V100" s="249" t="s">
        <v>7232</v>
      </c>
      <c r="W100" s="241">
        <v>656000</v>
      </c>
      <c r="X100" s="241" t="s">
        <v>1856</v>
      </c>
      <c r="Y100" s="241" t="s">
        <v>660</v>
      </c>
      <c r="Z100" s="241">
        <v>2</v>
      </c>
      <c r="AA100" s="241" t="s">
        <v>1861</v>
      </c>
      <c r="AB100" s="241" t="s">
        <v>1858</v>
      </c>
      <c r="AC100" s="242">
        <v>44119</v>
      </c>
      <c r="AD100" s="249" t="s">
        <v>7233</v>
      </c>
      <c r="AE100" s="246">
        <v>123000</v>
      </c>
      <c r="AF100" s="246" t="s">
        <v>3494</v>
      </c>
      <c r="AG100" s="246" t="s">
        <v>659</v>
      </c>
      <c r="AH100" s="246">
        <v>3</v>
      </c>
      <c r="AI100" s="246" t="s">
        <v>3217</v>
      </c>
      <c r="AJ100" s="246" t="s">
        <v>3495</v>
      </c>
      <c r="AK100" s="247">
        <v>44134</v>
      </c>
      <c r="AL100" s="249" t="s">
        <v>7234</v>
      </c>
      <c r="AM100" s="241">
        <v>93000</v>
      </c>
      <c r="AN100" s="241" t="s">
        <v>3494</v>
      </c>
      <c r="AO100" s="241" t="s">
        <v>659</v>
      </c>
      <c r="AP100" s="241">
        <v>3</v>
      </c>
      <c r="AQ100" s="241" t="s">
        <v>2628</v>
      </c>
      <c r="AR100" s="241" t="s">
        <v>3495</v>
      </c>
      <c r="AS100" s="242">
        <v>44134</v>
      </c>
      <c r="AT100" s="250" t="s">
        <v>7235</v>
      </c>
      <c r="AU100" s="246" t="s">
        <v>446</v>
      </c>
      <c r="AV100" s="246" t="s">
        <v>446</v>
      </c>
      <c r="AW100" s="246" t="s">
        <v>446</v>
      </c>
      <c r="AX100" s="246" t="s">
        <v>446</v>
      </c>
      <c r="AY100" s="246" t="s">
        <v>764</v>
      </c>
      <c r="AZ100" s="246" t="s">
        <v>446</v>
      </c>
      <c r="BA100" s="247">
        <v>43815</v>
      </c>
      <c r="BB100" s="249" t="s">
        <v>7236</v>
      </c>
      <c r="BC100" s="241" t="s">
        <v>446</v>
      </c>
      <c r="BD100" s="241" t="s">
        <v>446</v>
      </c>
      <c r="BE100" s="241" t="s">
        <v>446</v>
      </c>
      <c r="BF100" s="241" t="s">
        <v>446</v>
      </c>
      <c r="BG100" s="241" t="s">
        <v>764</v>
      </c>
      <c r="BH100" s="241" t="s">
        <v>446</v>
      </c>
      <c r="BI100" s="242">
        <v>43815</v>
      </c>
      <c r="BJ100" s="250" t="s">
        <v>7237</v>
      </c>
      <c r="BK100" s="250">
        <v>6</v>
      </c>
      <c r="BL100" s="250" t="s">
        <v>4027</v>
      </c>
      <c r="BM100" s="250" t="s">
        <v>659</v>
      </c>
      <c r="BN100" s="250">
        <v>3</v>
      </c>
      <c r="BO100" s="250" t="s">
        <v>4040</v>
      </c>
      <c r="BP100" s="246" t="s">
        <v>868</v>
      </c>
      <c r="BQ100" s="251">
        <v>44165</v>
      </c>
      <c r="BR100" s="249" t="s">
        <v>7238</v>
      </c>
      <c r="BS100" s="252">
        <v>0</v>
      </c>
      <c r="BT100" s="252" t="s">
        <v>446</v>
      </c>
      <c r="BU100" s="252" t="s">
        <v>661</v>
      </c>
      <c r="BV100" s="252">
        <v>1</v>
      </c>
      <c r="BW100" s="252" t="s">
        <v>1862</v>
      </c>
      <c r="BX100" s="252" t="s">
        <v>446</v>
      </c>
      <c r="BY100" s="242">
        <v>43815</v>
      </c>
      <c r="BZ100" s="250" t="s">
        <v>7239</v>
      </c>
      <c r="CA100" s="250">
        <v>0</v>
      </c>
      <c r="CB100" s="250" t="s">
        <v>446</v>
      </c>
      <c r="CC100" s="250" t="s">
        <v>661</v>
      </c>
      <c r="CD100" s="250">
        <v>1</v>
      </c>
      <c r="CE100" s="250" t="s">
        <v>1862</v>
      </c>
      <c r="CF100" s="250" t="s">
        <v>446</v>
      </c>
      <c r="CG100" s="251">
        <v>43815</v>
      </c>
      <c r="CH100" s="249" t="s">
        <v>7240</v>
      </c>
      <c r="CI100" s="250" t="e">
        <v>#N/A</v>
      </c>
      <c r="CJ100" s="250" t="e">
        <v>#N/A</v>
      </c>
      <c r="CK100" s="250" t="e">
        <v>#N/A</v>
      </c>
      <c r="CL100" s="250" t="e">
        <v>#N/A</v>
      </c>
      <c r="CM100" s="250" t="e">
        <v>#N/A</v>
      </c>
      <c r="CN100" s="250" t="e">
        <v>#N/A</v>
      </c>
      <c r="CO100" s="253" t="e">
        <v>#N/A</v>
      </c>
      <c r="CP100" s="250" t="s">
        <v>7241</v>
      </c>
      <c r="CQ100" s="252">
        <v>0</v>
      </c>
      <c r="CR100" s="252" t="s">
        <v>446</v>
      </c>
      <c r="CS100" s="252" t="s">
        <v>661</v>
      </c>
      <c r="CT100" s="252">
        <v>1</v>
      </c>
      <c r="CU100" s="252" t="s">
        <v>1862</v>
      </c>
      <c r="CV100" s="252" t="s">
        <v>446</v>
      </c>
      <c r="CW100" s="242">
        <v>43815</v>
      </c>
      <c r="CX100" s="250" t="s">
        <v>7242</v>
      </c>
      <c r="CY100" s="246">
        <v>123000</v>
      </c>
      <c r="CZ100" s="246" t="s">
        <v>3494</v>
      </c>
      <c r="DA100" s="246" t="s">
        <v>659</v>
      </c>
      <c r="DB100" s="246">
        <v>3</v>
      </c>
      <c r="DC100" s="246" t="s">
        <v>1863</v>
      </c>
      <c r="DD100" s="246" t="s">
        <v>3495</v>
      </c>
      <c r="DE100" s="248">
        <v>44134</v>
      </c>
      <c r="DF100" s="249" t="s">
        <v>7243</v>
      </c>
      <c r="DG100" s="241">
        <v>533000</v>
      </c>
      <c r="DH100" s="252" t="s">
        <v>3494</v>
      </c>
      <c r="DI100" s="252" t="s">
        <v>659</v>
      </c>
      <c r="DJ100" s="252">
        <v>3</v>
      </c>
      <c r="DK100" s="252" t="s">
        <v>1863</v>
      </c>
      <c r="DL100" s="252" t="s">
        <v>3495</v>
      </c>
      <c r="DM100" s="242">
        <v>44134</v>
      </c>
      <c r="DN100" s="250" t="s">
        <v>7244</v>
      </c>
      <c r="DO100" s="246">
        <v>0</v>
      </c>
      <c r="DP100" s="250" t="s">
        <v>3494</v>
      </c>
      <c r="DQ100" s="250" t="s">
        <v>659</v>
      </c>
      <c r="DR100" s="250">
        <v>3</v>
      </c>
      <c r="DS100" s="250" t="s">
        <v>1863</v>
      </c>
      <c r="DT100" s="250" t="s">
        <v>3495</v>
      </c>
      <c r="DU100" s="251">
        <v>44134</v>
      </c>
      <c r="DV100" s="249" t="s">
        <v>7245</v>
      </c>
      <c r="DW100" s="241">
        <v>30000</v>
      </c>
      <c r="DX100" s="252" t="s">
        <v>3494</v>
      </c>
      <c r="DY100" s="252" t="s">
        <v>659</v>
      </c>
      <c r="DZ100" s="252">
        <v>3</v>
      </c>
      <c r="EA100" s="252" t="s">
        <v>1863</v>
      </c>
      <c r="EB100" s="252" t="s">
        <v>3495</v>
      </c>
      <c r="EC100" s="242">
        <v>44134</v>
      </c>
      <c r="ED100" s="250" t="s">
        <v>7246</v>
      </c>
      <c r="EE100" s="246">
        <v>93000</v>
      </c>
      <c r="EF100" s="250" t="s">
        <v>3494</v>
      </c>
      <c r="EG100" s="250" t="s">
        <v>659</v>
      </c>
      <c r="EH100" s="250">
        <v>3</v>
      </c>
      <c r="EI100" s="250" t="s">
        <v>1863</v>
      </c>
      <c r="EJ100" s="250" t="s">
        <v>3495</v>
      </c>
      <c r="EK100" s="251">
        <v>44134</v>
      </c>
      <c r="EL100" s="249" t="s">
        <v>7247</v>
      </c>
      <c r="EM100" s="241">
        <v>0</v>
      </c>
      <c r="EN100" s="252" t="s">
        <v>3494</v>
      </c>
      <c r="EO100" s="252" t="s">
        <v>659</v>
      </c>
      <c r="EP100" s="252">
        <v>3</v>
      </c>
      <c r="EQ100" s="252" t="s">
        <v>1863</v>
      </c>
      <c r="ER100" s="252" t="s">
        <v>3495</v>
      </c>
      <c r="ES100" s="242">
        <v>44134</v>
      </c>
      <c r="ET100" s="250" t="s">
        <v>7248</v>
      </c>
      <c r="EU100" s="250">
        <v>387</v>
      </c>
      <c r="EV100" s="250" t="s">
        <v>4035</v>
      </c>
      <c r="EW100" s="250" t="s">
        <v>659</v>
      </c>
      <c r="EX100" s="250">
        <v>3</v>
      </c>
      <c r="EY100" s="250" t="s">
        <v>4036</v>
      </c>
      <c r="EZ100" s="250" t="s">
        <v>3215</v>
      </c>
      <c r="FA100" s="251">
        <v>44165</v>
      </c>
      <c r="FB100" s="249" t="s">
        <v>7249</v>
      </c>
      <c r="FC100" s="252">
        <v>2</v>
      </c>
      <c r="FD100" s="252" t="s">
        <v>1646</v>
      </c>
      <c r="FE100" s="252" t="s">
        <v>661</v>
      </c>
      <c r="FF100" s="252">
        <v>1</v>
      </c>
      <c r="FG100" s="252" t="s">
        <v>1864</v>
      </c>
      <c r="FH100" s="252" t="s">
        <v>1859</v>
      </c>
      <c r="FI100" s="242">
        <v>43815</v>
      </c>
      <c r="FJ100" s="249" t="s">
        <v>7250</v>
      </c>
      <c r="FK100" s="250" t="s">
        <v>446</v>
      </c>
      <c r="FL100" s="250" t="s">
        <v>446</v>
      </c>
      <c r="FM100" s="250" t="s">
        <v>446</v>
      </c>
      <c r="FN100" s="250" t="s">
        <v>446</v>
      </c>
      <c r="FO100" s="250" t="s">
        <v>764</v>
      </c>
      <c r="FP100" s="246" t="s">
        <v>446</v>
      </c>
      <c r="FQ100" s="247">
        <v>43815</v>
      </c>
      <c r="FR100" s="249" t="s">
        <v>7251</v>
      </c>
      <c r="FS100" s="252" t="s">
        <v>446</v>
      </c>
      <c r="FT100" s="252" t="s">
        <v>446</v>
      </c>
      <c r="FU100" s="252" t="s">
        <v>446</v>
      </c>
      <c r="FV100" s="252" t="s">
        <v>446</v>
      </c>
      <c r="FW100" s="252" t="s">
        <v>764</v>
      </c>
      <c r="FX100" s="252" t="s">
        <v>446</v>
      </c>
      <c r="FY100" s="242">
        <v>43815</v>
      </c>
      <c r="FZ100" s="250" t="s">
        <v>7252</v>
      </c>
      <c r="GA100" s="250">
        <v>0</v>
      </c>
      <c r="GB100" s="250" t="s">
        <v>3625</v>
      </c>
      <c r="GC100" s="250" t="s">
        <v>660</v>
      </c>
      <c r="GD100" s="250">
        <v>2</v>
      </c>
      <c r="GE100" s="250" t="s">
        <v>3085</v>
      </c>
      <c r="GF100" s="250" t="s">
        <v>2075</v>
      </c>
      <c r="GG100" s="251">
        <v>44165</v>
      </c>
      <c r="GH100" s="249" t="s">
        <v>7253</v>
      </c>
      <c r="GI100" s="252">
        <v>1</v>
      </c>
      <c r="GJ100" s="252" t="s">
        <v>3625</v>
      </c>
      <c r="GK100" s="252" t="s">
        <v>660</v>
      </c>
      <c r="GL100" s="252">
        <v>2</v>
      </c>
      <c r="GM100" s="252" t="s">
        <v>3085</v>
      </c>
      <c r="GN100" s="252" t="s">
        <v>2075</v>
      </c>
      <c r="GO100" s="242">
        <v>44165</v>
      </c>
      <c r="GP100" s="250" t="s">
        <v>7254</v>
      </c>
      <c r="GQ100" s="250">
        <v>0</v>
      </c>
      <c r="GR100" s="250" t="s">
        <v>3625</v>
      </c>
      <c r="GS100" s="250" t="s">
        <v>660</v>
      </c>
      <c r="GT100" s="250">
        <v>2</v>
      </c>
      <c r="GU100" s="250" t="s">
        <v>3085</v>
      </c>
      <c r="GV100" s="250" t="s">
        <v>2075</v>
      </c>
      <c r="GW100" s="251">
        <v>44165</v>
      </c>
      <c r="GX100" s="249" t="s">
        <v>7255</v>
      </c>
      <c r="GY100" s="252">
        <v>0</v>
      </c>
      <c r="GZ100" s="252" t="s">
        <v>3625</v>
      </c>
      <c r="HA100" s="252" t="s">
        <v>660</v>
      </c>
      <c r="HB100" s="252">
        <v>2</v>
      </c>
      <c r="HC100" s="252" t="s">
        <v>3085</v>
      </c>
      <c r="HD100" s="252" t="s">
        <v>2075</v>
      </c>
      <c r="HE100" s="242">
        <v>44165</v>
      </c>
      <c r="HF100" s="250" t="s">
        <v>7256</v>
      </c>
      <c r="HG100" s="250">
        <v>0</v>
      </c>
      <c r="HH100" s="250" t="s">
        <v>3625</v>
      </c>
      <c r="HI100" s="250" t="s">
        <v>660</v>
      </c>
      <c r="HJ100" s="250">
        <v>2</v>
      </c>
      <c r="HK100" s="250" t="s">
        <v>3085</v>
      </c>
      <c r="HL100" s="250" t="s">
        <v>2075</v>
      </c>
      <c r="HM100" s="251">
        <v>44165</v>
      </c>
      <c r="HN100" s="249" t="s">
        <v>7257</v>
      </c>
      <c r="HO100" s="252">
        <v>0</v>
      </c>
      <c r="HP100" s="252" t="s">
        <v>3625</v>
      </c>
      <c r="HQ100" s="252" t="s">
        <v>660</v>
      </c>
      <c r="HR100" s="252">
        <v>2</v>
      </c>
      <c r="HS100" s="252" t="s">
        <v>3085</v>
      </c>
      <c r="HT100" s="252" t="s">
        <v>2075</v>
      </c>
      <c r="HU100" s="242">
        <v>44165</v>
      </c>
      <c r="HV100" s="250" t="s">
        <v>7258</v>
      </c>
      <c r="HW100" s="250">
        <v>2</v>
      </c>
      <c r="HX100" s="250" t="s">
        <v>3625</v>
      </c>
      <c r="HY100" s="250" t="s">
        <v>660</v>
      </c>
      <c r="HZ100" s="250">
        <v>2</v>
      </c>
      <c r="IA100" s="250" t="s">
        <v>3085</v>
      </c>
      <c r="IB100" s="250" t="s">
        <v>2075</v>
      </c>
      <c r="IC100" s="251">
        <v>44165</v>
      </c>
      <c r="ID100" s="249" t="s">
        <v>7259</v>
      </c>
      <c r="IE100" s="252">
        <v>1</v>
      </c>
      <c r="IF100" s="252" t="s">
        <v>3625</v>
      </c>
      <c r="IG100" s="252" t="s">
        <v>660</v>
      </c>
      <c r="IH100" s="252">
        <v>2</v>
      </c>
      <c r="II100" s="252" t="s">
        <v>3085</v>
      </c>
      <c r="IJ100" s="252" t="s">
        <v>2075</v>
      </c>
      <c r="IK100" s="242">
        <v>44165</v>
      </c>
      <c r="IL100" s="250" t="s">
        <v>7260</v>
      </c>
      <c r="IM100" s="250">
        <v>3</v>
      </c>
      <c r="IN100" s="250" t="s">
        <v>3625</v>
      </c>
      <c r="IO100" s="250" t="s">
        <v>660</v>
      </c>
      <c r="IP100" s="250">
        <v>2</v>
      </c>
      <c r="IQ100" s="250" t="s">
        <v>3085</v>
      </c>
      <c r="IR100" s="250" t="s">
        <v>2075</v>
      </c>
      <c r="IS100" s="251">
        <v>44165</v>
      </c>
    </row>
    <row r="101" spans="1:253" s="11" customFormat="1" ht="13.2" x14ac:dyDescent="0.25">
      <c r="A101" s="11" t="str">
        <f>Lists!B:B</f>
        <v>Floods in Niger</v>
      </c>
      <c r="B101" s="11" t="str">
        <f>Lists!F:F</f>
        <v>Flood</v>
      </c>
      <c r="C101" s="11" t="str">
        <f>Lists!C:C</f>
        <v>NER005</v>
      </c>
      <c r="D101" s="11" t="str">
        <f>Lists!A:A</f>
        <v>Niger</v>
      </c>
      <c r="E101" s="11" t="str">
        <f>Lists!D:D</f>
        <v>NER</v>
      </c>
      <c r="F101" s="11" t="s">
        <v>7261</v>
      </c>
      <c r="G101" s="240">
        <v>23578000</v>
      </c>
      <c r="H101" s="241" t="s">
        <v>3082</v>
      </c>
      <c r="I101" s="241" t="s">
        <v>660</v>
      </c>
      <c r="J101" s="241">
        <v>2</v>
      </c>
      <c r="K101" s="241" t="s">
        <v>2023</v>
      </c>
      <c r="L101" s="241" t="s">
        <v>2625</v>
      </c>
      <c r="M101" s="242">
        <v>44139</v>
      </c>
      <c r="N101" s="249" t="s">
        <v>7262</v>
      </c>
      <c r="O101" s="244">
        <v>1267000</v>
      </c>
      <c r="P101" s="244" t="s">
        <v>3083</v>
      </c>
      <c r="Q101" s="244" t="s">
        <v>659</v>
      </c>
      <c r="R101" s="244">
        <v>3</v>
      </c>
      <c r="S101" s="244" t="s">
        <v>3219</v>
      </c>
      <c r="T101" s="244" t="s">
        <v>3218</v>
      </c>
      <c r="U101" s="245">
        <v>44109</v>
      </c>
      <c r="V101" s="249" t="s">
        <v>7263</v>
      </c>
      <c r="W101" s="241">
        <v>23578000</v>
      </c>
      <c r="X101" s="241" t="s">
        <v>3082</v>
      </c>
      <c r="Y101" s="241" t="s">
        <v>660</v>
      </c>
      <c r="Z101" s="241">
        <v>2</v>
      </c>
      <c r="AA101" s="241" t="s">
        <v>3525</v>
      </c>
      <c r="AB101" s="241" t="s">
        <v>2625</v>
      </c>
      <c r="AC101" s="242">
        <v>44139</v>
      </c>
      <c r="AD101" s="249" t="s">
        <v>7264</v>
      </c>
      <c r="AE101" s="246">
        <v>516000</v>
      </c>
      <c r="AF101" s="246" t="s">
        <v>3084</v>
      </c>
      <c r="AG101" s="246" t="s">
        <v>660</v>
      </c>
      <c r="AH101" s="246">
        <v>2</v>
      </c>
      <c r="AI101" s="246" t="s">
        <v>3221</v>
      </c>
      <c r="AJ101" s="246" t="s">
        <v>3220</v>
      </c>
      <c r="AK101" s="247">
        <v>44109</v>
      </c>
      <c r="AL101" s="249" t="s">
        <v>7265</v>
      </c>
      <c r="AM101" s="241" t="s">
        <v>446</v>
      </c>
      <c r="AN101" s="241" t="s">
        <v>446</v>
      </c>
      <c r="AO101" s="241" t="s">
        <v>446</v>
      </c>
      <c r="AP101" s="241" t="s">
        <v>446</v>
      </c>
      <c r="AQ101" s="241" t="s">
        <v>3222</v>
      </c>
      <c r="AR101" s="241" t="s">
        <v>446</v>
      </c>
      <c r="AS101" s="242">
        <v>44109</v>
      </c>
      <c r="AT101" s="250" t="s">
        <v>7266</v>
      </c>
      <c r="AU101" s="246" t="s">
        <v>446</v>
      </c>
      <c r="AV101" s="246" t="s">
        <v>446</v>
      </c>
      <c r="AW101" s="246" t="s">
        <v>446</v>
      </c>
      <c r="AX101" s="246" t="s">
        <v>446</v>
      </c>
      <c r="AY101" s="246" t="s">
        <v>446</v>
      </c>
      <c r="AZ101" s="246" t="s">
        <v>446</v>
      </c>
      <c r="BA101" s="247">
        <v>44109</v>
      </c>
      <c r="BB101" s="249" t="s">
        <v>7267</v>
      </c>
      <c r="BC101" s="241" t="s">
        <v>446</v>
      </c>
      <c r="BD101" s="241" t="s">
        <v>446</v>
      </c>
      <c r="BE101" s="241" t="s">
        <v>446</v>
      </c>
      <c r="BF101" s="241" t="s">
        <v>446</v>
      </c>
      <c r="BG101" s="241" t="s">
        <v>446</v>
      </c>
      <c r="BH101" s="241" t="s">
        <v>446</v>
      </c>
      <c r="BI101" s="242">
        <v>44109</v>
      </c>
      <c r="BJ101" s="250" t="s">
        <v>7268</v>
      </c>
      <c r="BK101" s="250">
        <v>69</v>
      </c>
      <c r="BL101" s="250" t="s">
        <v>3084</v>
      </c>
      <c r="BM101" s="250" t="s">
        <v>660</v>
      </c>
      <c r="BN101" s="250">
        <v>2</v>
      </c>
      <c r="BO101" s="250" t="s">
        <v>3223</v>
      </c>
      <c r="BP101" s="246" t="s">
        <v>3220</v>
      </c>
      <c r="BQ101" s="251">
        <v>44109</v>
      </c>
      <c r="BR101" s="249" t="s">
        <v>7269</v>
      </c>
      <c r="BS101" s="252" t="s">
        <v>446</v>
      </c>
      <c r="BT101" s="252" t="s">
        <v>446</v>
      </c>
      <c r="BU101" s="252" t="s">
        <v>446</v>
      </c>
      <c r="BV101" s="252" t="s">
        <v>446</v>
      </c>
      <c r="BW101" s="252" t="s">
        <v>446</v>
      </c>
      <c r="BX101" s="252" t="s">
        <v>446</v>
      </c>
      <c r="BY101" s="242">
        <v>44109</v>
      </c>
      <c r="BZ101" s="250" t="s">
        <v>7270</v>
      </c>
      <c r="CA101" s="250">
        <v>43667</v>
      </c>
      <c r="CB101" s="250" t="s">
        <v>3084</v>
      </c>
      <c r="CC101" s="250" t="s">
        <v>660</v>
      </c>
      <c r="CD101" s="250">
        <v>2</v>
      </c>
      <c r="CE101" s="250" t="s">
        <v>3224</v>
      </c>
      <c r="CF101" s="250" t="s">
        <v>3220</v>
      </c>
      <c r="CG101" s="251">
        <v>44109</v>
      </c>
      <c r="CH101" s="249" t="s">
        <v>7271</v>
      </c>
      <c r="CI101" s="250" t="e">
        <v>#N/A</v>
      </c>
      <c r="CJ101" s="250" t="e">
        <v>#N/A</v>
      </c>
      <c r="CK101" s="250" t="e">
        <v>#N/A</v>
      </c>
      <c r="CL101" s="250" t="e">
        <v>#N/A</v>
      </c>
      <c r="CM101" s="250" t="e">
        <v>#N/A</v>
      </c>
      <c r="CN101" s="250" t="e">
        <v>#N/A</v>
      </c>
      <c r="CO101" s="253" t="e">
        <v>#N/A</v>
      </c>
      <c r="CP101" s="250" t="s">
        <v>7272</v>
      </c>
      <c r="CQ101" s="252" t="s">
        <v>446</v>
      </c>
      <c r="CR101" s="252" t="s">
        <v>446</v>
      </c>
      <c r="CS101" s="252" t="s">
        <v>446</v>
      </c>
      <c r="CT101" s="252" t="s">
        <v>446</v>
      </c>
      <c r="CU101" s="252" t="s">
        <v>446</v>
      </c>
      <c r="CV101" s="252" t="s">
        <v>446</v>
      </c>
      <c r="CW101" s="242">
        <v>44109</v>
      </c>
      <c r="CX101" s="250" t="s">
        <v>7273</v>
      </c>
      <c r="CY101" s="246">
        <v>516000</v>
      </c>
      <c r="CZ101" s="246" t="s">
        <v>3084</v>
      </c>
      <c r="DA101" s="246" t="s">
        <v>659</v>
      </c>
      <c r="DB101" s="246">
        <v>3</v>
      </c>
      <c r="DC101" s="246" t="s">
        <v>3225</v>
      </c>
      <c r="DD101" s="246" t="s">
        <v>3220</v>
      </c>
      <c r="DE101" s="248">
        <v>44109</v>
      </c>
      <c r="DF101" s="249" t="s">
        <v>7274</v>
      </c>
      <c r="DG101" s="241">
        <v>23061000</v>
      </c>
      <c r="DH101" s="252" t="s">
        <v>3084</v>
      </c>
      <c r="DI101" s="252" t="s">
        <v>659</v>
      </c>
      <c r="DJ101" s="252">
        <v>3</v>
      </c>
      <c r="DK101" s="252" t="s">
        <v>3225</v>
      </c>
      <c r="DL101" s="252" t="s">
        <v>3220</v>
      </c>
      <c r="DM101" s="242">
        <v>44109</v>
      </c>
      <c r="DN101" s="250" t="s">
        <v>7275</v>
      </c>
      <c r="DO101" s="246">
        <v>0</v>
      </c>
      <c r="DP101" s="250" t="s">
        <v>3084</v>
      </c>
      <c r="DQ101" s="250" t="s">
        <v>659</v>
      </c>
      <c r="DR101" s="250">
        <v>3</v>
      </c>
      <c r="DS101" s="250" t="s">
        <v>3225</v>
      </c>
      <c r="DT101" s="250" t="s">
        <v>3220</v>
      </c>
      <c r="DU101" s="251">
        <v>44109</v>
      </c>
      <c r="DV101" s="249" t="s">
        <v>7276</v>
      </c>
      <c r="DW101" s="241">
        <v>516000</v>
      </c>
      <c r="DX101" s="252" t="s">
        <v>3084</v>
      </c>
      <c r="DY101" s="252" t="s">
        <v>659</v>
      </c>
      <c r="DZ101" s="252">
        <v>3</v>
      </c>
      <c r="EA101" s="252" t="s">
        <v>3225</v>
      </c>
      <c r="EB101" s="252" t="s">
        <v>3220</v>
      </c>
      <c r="EC101" s="242">
        <v>44109</v>
      </c>
      <c r="ED101" s="250" t="s">
        <v>7277</v>
      </c>
      <c r="EE101" s="246">
        <v>0</v>
      </c>
      <c r="EF101" s="250" t="s">
        <v>3084</v>
      </c>
      <c r="EG101" s="250" t="s">
        <v>659</v>
      </c>
      <c r="EH101" s="250">
        <v>3</v>
      </c>
      <c r="EI101" s="250" t="s">
        <v>3225</v>
      </c>
      <c r="EJ101" s="250" t="s">
        <v>3220</v>
      </c>
      <c r="EK101" s="251">
        <v>44109</v>
      </c>
      <c r="EL101" s="249" t="s">
        <v>7278</v>
      </c>
      <c r="EM101" s="241">
        <v>0</v>
      </c>
      <c r="EN101" s="252" t="s">
        <v>3084</v>
      </c>
      <c r="EO101" s="252" t="s">
        <v>659</v>
      </c>
      <c r="EP101" s="252">
        <v>3</v>
      </c>
      <c r="EQ101" s="252" t="s">
        <v>3225</v>
      </c>
      <c r="ER101" s="252" t="s">
        <v>3220</v>
      </c>
      <c r="ES101" s="242">
        <v>44109</v>
      </c>
      <c r="ET101" s="250" t="s">
        <v>7279</v>
      </c>
      <c r="EU101" s="250">
        <v>387</v>
      </c>
      <c r="EV101" s="250" t="s">
        <v>4035</v>
      </c>
      <c r="EW101" s="250" t="s">
        <v>660</v>
      </c>
      <c r="EX101" s="250">
        <v>2</v>
      </c>
      <c r="EY101" s="250" t="s">
        <v>4036</v>
      </c>
      <c r="EZ101" s="250" t="s">
        <v>3215</v>
      </c>
      <c r="FA101" s="251">
        <v>44165</v>
      </c>
      <c r="FB101" s="249" t="s">
        <v>7280</v>
      </c>
      <c r="FC101" s="252">
        <v>5</v>
      </c>
      <c r="FD101" s="252" t="s">
        <v>446</v>
      </c>
      <c r="FE101" s="252" t="s">
        <v>660</v>
      </c>
      <c r="FF101" s="252">
        <v>2</v>
      </c>
      <c r="FG101" s="252" t="s">
        <v>3226</v>
      </c>
      <c r="FH101" s="252" t="s">
        <v>446</v>
      </c>
      <c r="FI101" s="242">
        <v>44109</v>
      </c>
      <c r="FJ101" s="249" t="s">
        <v>7281</v>
      </c>
      <c r="FK101" s="250" t="s">
        <v>446</v>
      </c>
      <c r="FL101" s="250" t="s">
        <v>446</v>
      </c>
      <c r="FM101" s="250" t="s">
        <v>446</v>
      </c>
      <c r="FN101" s="250" t="s">
        <v>446</v>
      </c>
      <c r="FO101" s="250" t="s">
        <v>446</v>
      </c>
      <c r="FP101" s="246" t="s">
        <v>446</v>
      </c>
      <c r="FQ101" s="247">
        <v>44109</v>
      </c>
      <c r="FR101" s="249" t="s">
        <v>7282</v>
      </c>
      <c r="FS101" s="252" t="s">
        <v>446</v>
      </c>
      <c r="FT101" s="252" t="s">
        <v>446</v>
      </c>
      <c r="FU101" s="252" t="s">
        <v>446</v>
      </c>
      <c r="FV101" s="252" t="s">
        <v>446</v>
      </c>
      <c r="FW101" s="252" t="s">
        <v>446</v>
      </c>
      <c r="FX101" s="252" t="s">
        <v>446</v>
      </c>
      <c r="FY101" s="242">
        <v>44109</v>
      </c>
      <c r="FZ101" s="250" t="s">
        <v>7283</v>
      </c>
      <c r="GA101" s="250">
        <v>0</v>
      </c>
      <c r="GB101" s="250" t="s">
        <v>3625</v>
      </c>
      <c r="GC101" s="250" t="s">
        <v>660</v>
      </c>
      <c r="GD101" s="250">
        <v>2</v>
      </c>
      <c r="GE101" s="250" t="s">
        <v>3085</v>
      </c>
      <c r="GF101" s="250" t="s">
        <v>2075</v>
      </c>
      <c r="GG101" s="251">
        <v>44165</v>
      </c>
      <c r="GH101" s="249" t="s">
        <v>7284</v>
      </c>
      <c r="GI101" s="252">
        <v>2</v>
      </c>
      <c r="GJ101" s="252" t="s">
        <v>3625</v>
      </c>
      <c r="GK101" s="252" t="s">
        <v>660</v>
      </c>
      <c r="GL101" s="252">
        <v>2</v>
      </c>
      <c r="GM101" s="252" t="s">
        <v>3085</v>
      </c>
      <c r="GN101" s="252" t="s">
        <v>2075</v>
      </c>
      <c r="GO101" s="242">
        <v>44165</v>
      </c>
      <c r="GP101" s="250" t="s">
        <v>7285</v>
      </c>
      <c r="GQ101" s="250">
        <v>0</v>
      </c>
      <c r="GR101" s="250" t="s">
        <v>3625</v>
      </c>
      <c r="GS101" s="250" t="s">
        <v>660</v>
      </c>
      <c r="GT101" s="250">
        <v>2</v>
      </c>
      <c r="GU101" s="250" t="s">
        <v>3085</v>
      </c>
      <c r="GV101" s="250" t="s">
        <v>2075</v>
      </c>
      <c r="GW101" s="251">
        <v>44165</v>
      </c>
      <c r="GX101" s="249" t="s">
        <v>7286</v>
      </c>
      <c r="GY101" s="252">
        <v>2</v>
      </c>
      <c r="GZ101" s="252" t="s">
        <v>3625</v>
      </c>
      <c r="HA101" s="252" t="s">
        <v>660</v>
      </c>
      <c r="HB101" s="252">
        <v>2</v>
      </c>
      <c r="HC101" s="252" t="s">
        <v>3085</v>
      </c>
      <c r="HD101" s="252" t="s">
        <v>2075</v>
      </c>
      <c r="HE101" s="242">
        <v>44165</v>
      </c>
      <c r="HF101" s="250" t="s">
        <v>7287</v>
      </c>
      <c r="HG101" s="250">
        <v>0</v>
      </c>
      <c r="HH101" s="250" t="s">
        <v>3625</v>
      </c>
      <c r="HI101" s="250" t="s">
        <v>660</v>
      </c>
      <c r="HJ101" s="250">
        <v>2</v>
      </c>
      <c r="HK101" s="250" t="s">
        <v>3085</v>
      </c>
      <c r="HL101" s="250" t="s">
        <v>2075</v>
      </c>
      <c r="HM101" s="251">
        <v>44165</v>
      </c>
      <c r="HN101" s="249" t="s">
        <v>7288</v>
      </c>
      <c r="HO101" s="252">
        <v>2</v>
      </c>
      <c r="HP101" s="252" t="s">
        <v>3625</v>
      </c>
      <c r="HQ101" s="252" t="s">
        <v>660</v>
      </c>
      <c r="HR101" s="252">
        <v>2</v>
      </c>
      <c r="HS101" s="252" t="s">
        <v>3085</v>
      </c>
      <c r="HT101" s="252" t="s">
        <v>2075</v>
      </c>
      <c r="HU101" s="242">
        <v>44165</v>
      </c>
      <c r="HV101" s="250" t="s">
        <v>7289</v>
      </c>
      <c r="HW101" s="250">
        <v>3</v>
      </c>
      <c r="HX101" s="250" t="s">
        <v>3625</v>
      </c>
      <c r="HY101" s="250" t="s">
        <v>660</v>
      </c>
      <c r="HZ101" s="250">
        <v>2</v>
      </c>
      <c r="IA101" s="250" t="s">
        <v>3085</v>
      </c>
      <c r="IB101" s="250" t="s">
        <v>2075</v>
      </c>
      <c r="IC101" s="251">
        <v>44165</v>
      </c>
      <c r="ID101" s="249" t="s">
        <v>7290</v>
      </c>
      <c r="IE101" s="252">
        <v>1</v>
      </c>
      <c r="IF101" s="252" t="s">
        <v>3625</v>
      </c>
      <c r="IG101" s="252" t="s">
        <v>660</v>
      </c>
      <c r="IH101" s="252">
        <v>2</v>
      </c>
      <c r="II101" s="252" t="s">
        <v>3085</v>
      </c>
      <c r="IJ101" s="252" t="s">
        <v>2075</v>
      </c>
      <c r="IK101" s="242">
        <v>44165</v>
      </c>
      <c r="IL101" s="250" t="s">
        <v>7291</v>
      </c>
      <c r="IM101" s="250">
        <v>3</v>
      </c>
      <c r="IN101" s="250" t="s">
        <v>3625</v>
      </c>
      <c r="IO101" s="250" t="s">
        <v>660</v>
      </c>
      <c r="IP101" s="250">
        <v>2</v>
      </c>
      <c r="IQ101" s="250" t="s">
        <v>3085</v>
      </c>
      <c r="IR101" s="250" t="s">
        <v>2075</v>
      </c>
      <c r="IS101" s="251">
        <v>44165</v>
      </c>
    </row>
    <row r="102" spans="1:253" s="11" customFormat="1" ht="13.2" x14ac:dyDescent="0.25">
      <c r="A102" s="11" t="str">
        <f>Lists!B:B</f>
        <v>Complex crisis in Nigeria</v>
      </c>
      <c r="B102" s="11" t="str">
        <f>Lists!F:F</f>
        <v>Complex crisis</v>
      </c>
      <c r="C102" s="11" t="str">
        <f>Lists!C:C</f>
        <v>NGA001</v>
      </c>
      <c r="D102" s="11" t="str">
        <f>Lists!A:A</f>
        <v>Nigeria</v>
      </c>
      <c r="E102" s="11" t="str">
        <f>Lists!D:D</f>
        <v>NGA</v>
      </c>
      <c r="F102" s="11" t="s">
        <v>7292</v>
      </c>
      <c r="G102" s="240">
        <v>200964000</v>
      </c>
      <c r="H102" s="241" t="s">
        <v>1998</v>
      </c>
      <c r="I102" s="241" t="s">
        <v>660</v>
      </c>
      <c r="J102" s="241">
        <v>2</v>
      </c>
      <c r="K102" s="241" t="s">
        <v>3759</v>
      </c>
      <c r="L102" s="241" t="s">
        <v>3784</v>
      </c>
      <c r="M102" s="242">
        <v>44165</v>
      </c>
      <c r="N102" s="249" t="s">
        <v>7293</v>
      </c>
      <c r="O102" s="244">
        <v>909890</v>
      </c>
      <c r="P102" s="244" t="s">
        <v>1526</v>
      </c>
      <c r="Q102" s="244" t="s">
        <v>660</v>
      </c>
      <c r="R102" s="244">
        <v>2</v>
      </c>
      <c r="S102" s="244" t="s">
        <v>1513</v>
      </c>
      <c r="T102" s="244" t="s">
        <v>1512</v>
      </c>
      <c r="U102" s="245">
        <v>43649</v>
      </c>
      <c r="V102" s="249" t="s">
        <v>7294</v>
      </c>
      <c r="W102" s="241">
        <v>71033000</v>
      </c>
      <c r="X102" s="241" t="s">
        <v>3786</v>
      </c>
      <c r="Y102" s="241" t="s">
        <v>660</v>
      </c>
      <c r="Z102" s="241">
        <v>2</v>
      </c>
      <c r="AA102" s="241" t="s">
        <v>3791</v>
      </c>
      <c r="AB102" s="241" t="s">
        <v>3790</v>
      </c>
      <c r="AC102" s="242">
        <v>44165</v>
      </c>
      <c r="AD102" s="249" t="s">
        <v>7295</v>
      </c>
      <c r="AE102" s="246">
        <v>7925000</v>
      </c>
      <c r="AF102" s="246" t="s">
        <v>3788</v>
      </c>
      <c r="AG102" s="246" t="s">
        <v>660</v>
      </c>
      <c r="AH102" s="246">
        <v>2</v>
      </c>
      <c r="AI102" s="246" t="s">
        <v>3787</v>
      </c>
      <c r="AJ102" s="246" t="s">
        <v>3789</v>
      </c>
      <c r="AK102" s="247">
        <v>44165</v>
      </c>
      <c r="AL102" s="249" t="s">
        <v>7296</v>
      </c>
      <c r="AM102" s="241">
        <v>4643000</v>
      </c>
      <c r="AN102" s="241" t="s">
        <v>3788</v>
      </c>
      <c r="AO102" s="241" t="s">
        <v>660</v>
      </c>
      <c r="AP102" s="241">
        <v>2</v>
      </c>
      <c r="AQ102" s="241" t="s">
        <v>3792</v>
      </c>
      <c r="AR102" s="241" t="s">
        <v>3789</v>
      </c>
      <c r="AS102" s="242">
        <v>44165</v>
      </c>
      <c r="AT102" s="250" t="s">
        <v>7297</v>
      </c>
      <c r="AU102" s="246" t="s">
        <v>446</v>
      </c>
      <c r="AV102" s="246" t="s">
        <v>446</v>
      </c>
      <c r="AW102" s="246" t="s">
        <v>446</v>
      </c>
      <c r="AX102" s="246" t="s">
        <v>446</v>
      </c>
      <c r="AY102" s="246" t="s">
        <v>1532</v>
      </c>
      <c r="AZ102" s="246" t="s">
        <v>446</v>
      </c>
      <c r="BA102" s="247">
        <v>43672</v>
      </c>
      <c r="BB102" s="249" t="s">
        <v>7298</v>
      </c>
      <c r="BC102" s="241" t="s">
        <v>446</v>
      </c>
      <c r="BD102" s="241" t="s">
        <v>446</v>
      </c>
      <c r="BE102" s="241" t="s">
        <v>446</v>
      </c>
      <c r="BF102" s="241" t="s">
        <v>446</v>
      </c>
      <c r="BG102" s="241" t="s">
        <v>1532</v>
      </c>
      <c r="BH102" s="241" t="s">
        <v>446</v>
      </c>
      <c r="BI102" s="242">
        <v>43672</v>
      </c>
      <c r="BJ102" s="250" t="s">
        <v>7299</v>
      </c>
      <c r="BK102" s="250">
        <v>2553</v>
      </c>
      <c r="BL102" s="250" t="s">
        <v>3793</v>
      </c>
      <c r="BM102" s="250" t="s">
        <v>660</v>
      </c>
      <c r="BN102" s="250">
        <v>2</v>
      </c>
      <c r="BO102" s="250" t="s">
        <v>3794</v>
      </c>
      <c r="BP102" s="246" t="s">
        <v>1951</v>
      </c>
      <c r="BQ102" s="251">
        <v>44165</v>
      </c>
      <c r="BR102" s="249" t="s">
        <v>7300</v>
      </c>
      <c r="BS102" s="252" t="s">
        <v>446</v>
      </c>
      <c r="BT102" s="252" t="s">
        <v>446</v>
      </c>
      <c r="BU102" s="252" t="s">
        <v>446</v>
      </c>
      <c r="BV102" s="252" t="s">
        <v>446</v>
      </c>
      <c r="BW102" s="252" t="s">
        <v>1506</v>
      </c>
      <c r="BX102" s="252" t="s">
        <v>446</v>
      </c>
      <c r="BY102" s="242">
        <v>43649</v>
      </c>
      <c r="BZ102" s="250" t="s">
        <v>7301</v>
      </c>
      <c r="CA102" s="250">
        <v>4300</v>
      </c>
      <c r="CB102" s="250" t="s">
        <v>768</v>
      </c>
      <c r="CC102" s="250" t="s">
        <v>659</v>
      </c>
      <c r="CD102" s="250">
        <v>3</v>
      </c>
      <c r="CE102" s="250" t="s">
        <v>1514</v>
      </c>
      <c r="CF102" s="250" t="s">
        <v>769</v>
      </c>
      <c r="CG102" s="251">
        <v>43649</v>
      </c>
      <c r="CH102" s="249" t="s">
        <v>7302</v>
      </c>
      <c r="CI102" s="250" t="e">
        <v>#N/A</v>
      </c>
      <c r="CJ102" s="250" t="e">
        <v>#N/A</v>
      </c>
      <c r="CK102" s="250" t="e">
        <v>#N/A</v>
      </c>
      <c r="CL102" s="250" t="e">
        <v>#N/A</v>
      </c>
      <c r="CM102" s="250" t="e">
        <v>#N/A</v>
      </c>
      <c r="CN102" s="250" t="e">
        <v>#N/A</v>
      </c>
      <c r="CO102" s="253" t="e">
        <v>#N/A</v>
      </c>
      <c r="CP102" s="250" t="s">
        <v>7303</v>
      </c>
      <c r="CQ102" s="252" t="s">
        <v>446</v>
      </c>
      <c r="CR102" s="252" t="s">
        <v>784</v>
      </c>
      <c r="CS102" s="252" t="s">
        <v>446</v>
      </c>
      <c r="CT102" s="252" t="s">
        <v>446</v>
      </c>
      <c r="CU102" s="252" t="s">
        <v>1515</v>
      </c>
      <c r="CV102" s="252" t="s">
        <v>785</v>
      </c>
      <c r="CW102" s="242">
        <v>43649</v>
      </c>
      <c r="CX102" s="250" t="s">
        <v>7304</v>
      </c>
      <c r="CY102" s="246">
        <v>5990000</v>
      </c>
      <c r="CZ102" s="246" t="s">
        <v>3795</v>
      </c>
      <c r="DA102" s="246" t="s">
        <v>660</v>
      </c>
      <c r="DB102" s="246">
        <v>2</v>
      </c>
      <c r="DC102" s="246" t="s">
        <v>3797</v>
      </c>
      <c r="DD102" s="246" t="s">
        <v>3796</v>
      </c>
      <c r="DE102" s="248">
        <v>44165</v>
      </c>
      <c r="DF102" s="249" t="s">
        <v>7305</v>
      </c>
      <c r="DG102" s="241">
        <v>48404000</v>
      </c>
      <c r="DH102" s="252" t="s">
        <v>3795</v>
      </c>
      <c r="DI102" s="252" t="s">
        <v>660</v>
      </c>
      <c r="DJ102" s="252">
        <v>2</v>
      </c>
      <c r="DK102" s="252" t="s">
        <v>3797</v>
      </c>
      <c r="DL102" s="252" t="s">
        <v>3796</v>
      </c>
      <c r="DM102" s="242">
        <v>44165</v>
      </c>
      <c r="DN102" s="250" t="s">
        <v>7306</v>
      </c>
      <c r="DO102" s="246">
        <v>1936000</v>
      </c>
      <c r="DP102" s="250" t="s">
        <v>3795</v>
      </c>
      <c r="DQ102" s="250" t="s">
        <v>660</v>
      </c>
      <c r="DR102" s="250">
        <v>2</v>
      </c>
      <c r="DS102" s="250" t="s">
        <v>3797</v>
      </c>
      <c r="DT102" s="250" t="s">
        <v>3796</v>
      </c>
      <c r="DU102" s="251">
        <v>44165</v>
      </c>
      <c r="DV102" s="249" t="s">
        <v>7307</v>
      </c>
      <c r="DW102" s="241">
        <v>3106000</v>
      </c>
      <c r="DX102" s="252" t="s">
        <v>3795</v>
      </c>
      <c r="DY102" s="252" t="s">
        <v>660</v>
      </c>
      <c r="DZ102" s="252">
        <v>2</v>
      </c>
      <c r="EA102" s="252" t="s">
        <v>3797</v>
      </c>
      <c r="EB102" s="252" t="s">
        <v>3796</v>
      </c>
      <c r="EC102" s="242">
        <v>44165</v>
      </c>
      <c r="ED102" s="250" t="s">
        <v>7308</v>
      </c>
      <c r="EE102" s="246">
        <v>2884000</v>
      </c>
      <c r="EF102" s="250" t="s">
        <v>3795</v>
      </c>
      <c r="EG102" s="250" t="s">
        <v>660</v>
      </c>
      <c r="EH102" s="250">
        <v>2</v>
      </c>
      <c r="EI102" s="250" t="s">
        <v>3797</v>
      </c>
      <c r="EJ102" s="250" t="s">
        <v>3796</v>
      </c>
      <c r="EK102" s="251">
        <v>44165</v>
      </c>
      <c r="EL102" s="249" t="s">
        <v>7309</v>
      </c>
      <c r="EM102" s="241">
        <v>0</v>
      </c>
      <c r="EN102" s="252" t="s">
        <v>3795</v>
      </c>
      <c r="EO102" s="252" t="s">
        <v>660</v>
      </c>
      <c r="EP102" s="252">
        <v>2</v>
      </c>
      <c r="EQ102" s="252" t="s">
        <v>3797</v>
      </c>
      <c r="ER102" s="252" t="s">
        <v>3796</v>
      </c>
      <c r="ES102" s="242">
        <v>44165</v>
      </c>
      <c r="ET102" s="250" t="s">
        <v>7310</v>
      </c>
      <c r="EU102" s="250">
        <v>2553</v>
      </c>
      <c r="EV102" s="250" t="s">
        <v>3793</v>
      </c>
      <c r="EW102" s="250" t="s">
        <v>660</v>
      </c>
      <c r="EX102" s="250">
        <v>2</v>
      </c>
      <c r="EY102" s="250" t="s">
        <v>3794</v>
      </c>
      <c r="EZ102" s="250" t="s">
        <v>1951</v>
      </c>
      <c r="FA102" s="251">
        <v>44165</v>
      </c>
      <c r="FB102" s="249" t="s">
        <v>7311</v>
      </c>
      <c r="FC102" s="252">
        <v>5</v>
      </c>
      <c r="FD102" s="252" t="s">
        <v>446</v>
      </c>
      <c r="FE102" s="252" t="s">
        <v>660</v>
      </c>
      <c r="FF102" s="252">
        <v>2</v>
      </c>
      <c r="FG102" s="252" t="s">
        <v>786</v>
      </c>
      <c r="FH102" s="252" t="s">
        <v>446</v>
      </c>
      <c r="FI102" s="242">
        <v>43649</v>
      </c>
      <c r="FJ102" s="249" t="s">
        <v>7312</v>
      </c>
      <c r="FK102" s="250" t="s">
        <v>446</v>
      </c>
      <c r="FL102" s="250" t="s">
        <v>446</v>
      </c>
      <c r="FM102" s="250" t="s">
        <v>446</v>
      </c>
      <c r="FN102" s="250" t="s">
        <v>446</v>
      </c>
      <c r="FO102" s="250" t="s">
        <v>1506</v>
      </c>
      <c r="FP102" s="246" t="s">
        <v>446</v>
      </c>
      <c r="FQ102" s="247">
        <v>43649</v>
      </c>
      <c r="FR102" s="249" t="s">
        <v>7313</v>
      </c>
      <c r="FS102" s="252">
        <v>800000</v>
      </c>
      <c r="FT102" s="252" t="s">
        <v>1503</v>
      </c>
      <c r="FU102" s="252" t="s">
        <v>660</v>
      </c>
      <c r="FV102" s="252">
        <v>2</v>
      </c>
      <c r="FW102" s="252" t="s">
        <v>1509</v>
      </c>
      <c r="FX102" s="252" t="s">
        <v>1296</v>
      </c>
      <c r="FY102" s="242">
        <v>43649</v>
      </c>
      <c r="FZ102" s="250" t="s">
        <v>7314</v>
      </c>
      <c r="GA102" s="250">
        <v>1</v>
      </c>
      <c r="GB102" s="250" t="s">
        <v>3625</v>
      </c>
      <c r="GC102" s="250" t="s">
        <v>660</v>
      </c>
      <c r="GD102" s="250">
        <v>2</v>
      </c>
      <c r="GE102" s="250" t="s">
        <v>3085</v>
      </c>
      <c r="GF102" s="250" t="s">
        <v>2075</v>
      </c>
      <c r="GG102" s="251">
        <v>44161</v>
      </c>
      <c r="GH102" s="249" t="s">
        <v>7315</v>
      </c>
      <c r="GI102" s="252">
        <v>2</v>
      </c>
      <c r="GJ102" s="252" t="s">
        <v>3625</v>
      </c>
      <c r="GK102" s="252" t="s">
        <v>660</v>
      </c>
      <c r="GL102" s="252">
        <v>2</v>
      </c>
      <c r="GM102" s="252" t="s">
        <v>3085</v>
      </c>
      <c r="GN102" s="252" t="s">
        <v>2075</v>
      </c>
      <c r="GO102" s="242">
        <v>44161</v>
      </c>
      <c r="GP102" s="250" t="s">
        <v>7316</v>
      </c>
      <c r="GQ102" s="250">
        <v>3</v>
      </c>
      <c r="GR102" s="250" t="s">
        <v>3625</v>
      </c>
      <c r="GS102" s="250" t="s">
        <v>660</v>
      </c>
      <c r="GT102" s="250">
        <v>2</v>
      </c>
      <c r="GU102" s="250" t="s">
        <v>3085</v>
      </c>
      <c r="GV102" s="250" t="s">
        <v>2075</v>
      </c>
      <c r="GW102" s="251">
        <v>44161</v>
      </c>
      <c r="GX102" s="249" t="s">
        <v>7317</v>
      </c>
      <c r="GY102" s="252">
        <v>2</v>
      </c>
      <c r="GZ102" s="252" t="s">
        <v>3625</v>
      </c>
      <c r="HA102" s="252" t="s">
        <v>660</v>
      </c>
      <c r="HB102" s="252">
        <v>2</v>
      </c>
      <c r="HC102" s="252" t="s">
        <v>3085</v>
      </c>
      <c r="HD102" s="252" t="s">
        <v>2075</v>
      </c>
      <c r="HE102" s="242">
        <v>44161</v>
      </c>
      <c r="HF102" s="250" t="s">
        <v>7318</v>
      </c>
      <c r="HG102" s="250">
        <v>2</v>
      </c>
      <c r="HH102" s="250" t="s">
        <v>3625</v>
      </c>
      <c r="HI102" s="250" t="s">
        <v>660</v>
      </c>
      <c r="HJ102" s="250">
        <v>2</v>
      </c>
      <c r="HK102" s="250" t="s">
        <v>3085</v>
      </c>
      <c r="HL102" s="250" t="s">
        <v>2075</v>
      </c>
      <c r="HM102" s="251">
        <v>44161</v>
      </c>
      <c r="HN102" s="249" t="s">
        <v>7319</v>
      </c>
      <c r="HO102" s="252">
        <v>2</v>
      </c>
      <c r="HP102" s="252" t="s">
        <v>3625</v>
      </c>
      <c r="HQ102" s="252" t="s">
        <v>660</v>
      </c>
      <c r="HR102" s="252">
        <v>2</v>
      </c>
      <c r="HS102" s="252" t="s">
        <v>3085</v>
      </c>
      <c r="HT102" s="252" t="s">
        <v>2075</v>
      </c>
      <c r="HU102" s="242">
        <v>44161</v>
      </c>
      <c r="HV102" s="250" t="s">
        <v>7320</v>
      </c>
      <c r="HW102" s="250">
        <v>2</v>
      </c>
      <c r="HX102" s="250" t="s">
        <v>3625</v>
      </c>
      <c r="HY102" s="250" t="s">
        <v>660</v>
      </c>
      <c r="HZ102" s="250">
        <v>2</v>
      </c>
      <c r="IA102" s="250" t="s">
        <v>3085</v>
      </c>
      <c r="IB102" s="250" t="s">
        <v>2075</v>
      </c>
      <c r="IC102" s="251">
        <v>44161</v>
      </c>
      <c r="ID102" s="249" t="s">
        <v>7321</v>
      </c>
      <c r="IE102" s="252">
        <v>1</v>
      </c>
      <c r="IF102" s="252" t="s">
        <v>3625</v>
      </c>
      <c r="IG102" s="252" t="s">
        <v>660</v>
      </c>
      <c r="IH102" s="252">
        <v>2</v>
      </c>
      <c r="II102" s="252" t="s">
        <v>3085</v>
      </c>
      <c r="IJ102" s="252" t="s">
        <v>2075</v>
      </c>
      <c r="IK102" s="242">
        <v>44161</v>
      </c>
      <c r="IL102" s="250" t="s">
        <v>7322</v>
      </c>
      <c r="IM102" s="250">
        <v>2</v>
      </c>
      <c r="IN102" s="250" t="s">
        <v>3625</v>
      </c>
      <c r="IO102" s="250" t="s">
        <v>660</v>
      </c>
      <c r="IP102" s="250">
        <v>2</v>
      </c>
      <c r="IQ102" s="250" t="s">
        <v>3085</v>
      </c>
      <c r="IR102" s="250" t="s">
        <v>2075</v>
      </c>
      <c r="IS102" s="251">
        <v>44161</v>
      </c>
    </row>
    <row r="103" spans="1:253" s="11" customFormat="1" ht="13.2" x14ac:dyDescent="0.25">
      <c r="A103" s="11" t="str">
        <f>Lists!B:B</f>
        <v>Middle belt conflict</v>
      </c>
      <c r="B103" s="11" t="str">
        <f>Lists!F:F</f>
        <v>Conflict</v>
      </c>
      <c r="C103" s="11" t="str">
        <f>Lists!C:C</f>
        <v>NGA003</v>
      </c>
      <c r="D103" s="11" t="str">
        <f>Lists!A:A</f>
        <v>Nigeria</v>
      </c>
      <c r="E103" s="11" t="str">
        <f>Lists!D:D</f>
        <v>NGA</v>
      </c>
      <c r="F103" s="11" t="s">
        <v>7323</v>
      </c>
      <c r="G103" s="240">
        <v>200964000</v>
      </c>
      <c r="H103" s="241" t="s">
        <v>1998</v>
      </c>
      <c r="I103" s="241" t="s">
        <v>660</v>
      </c>
      <c r="J103" s="241">
        <v>2</v>
      </c>
      <c r="K103" s="241" t="s">
        <v>3759</v>
      </c>
      <c r="L103" s="241" t="s">
        <v>3784</v>
      </c>
      <c r="M103" s="242">
        <v>44165</v>
      </c>
      <c r="N103" s="249" t="s">
        <v>7324</v>
      </c>
      <c r="O103" s="244">
        <v>181664</v>
      </c>
      <c r="P103" s="244" t="s">
        <v>3802</v>
      </c>
      <c r="Q103" s="244" t="s">
        <v>661</v>
      </c>
      <c r="R103" s="244">
        <v>1</v>
      </c>
      <c r="S103" s="244" t="s">
        <v>3803</v>
      </c>
      <c r="T103" s="244" t="s">
        <v>1933</v>
      </c>
      <c r="U103" s="245">
        <v>44165</v>
      </c>
      <c r="V103" s="249" t="s">
        <v>7325</v>
      </c>
      <c r="W103" s="241">
        <v>15100000</v>
      </c>
      <c r="X103" s="241" t="s">
        <v>3802</v>
      </c>
      <c r="Y103" s="241" t="s">
        <v>659</v>
      </c>
      <c r="Z103" s="241">
        <v>3</v>
      </c>
      <c r="AA103" s="241" t="s">
        <v>3804</v>
      </c>
      <c r="AB103" s="241" t="s">
        <v>1933</v>
      </c>
      <c r="AC103" s="242">
        <v>44165</v>
      </c>
      <c r="AD103" s="249" t="s">
        <v>7326</v>
      </c>
      <c r="AE103" s="246">
        <v>397000</v>
      </c>
      <c r="AF103" s="246" t="s">
        <v>3806</v>
      </c>
      <c r="AG103" s="246" t="s">
        <v>659</v>
      </c>
      <c r="AH103" s="246">
        <v>3</v>
      </c>
      <c r="AI103" s="246" t="s">
        <v>3807</v>
      </c>
      <c r="AJ103" s="246" t="s">
        <v>3805</v>
      </c>
      <c r="AK103" s="247">
        <v>44165</v>
      </c>
      <c r="AL103" s="249" t="s">
        <v>7327</v>
      </c>
      <c r="AM103" s="241">
        <v>397000</v>
      </c>
      <c r="AN103" s="241" t="s">
        <v>3806</v>
      </c>
      <c r="AO103" s="241" t="s">
        <v>659</v>
      </c>
      <c r="AP103" s="241">
        <v>3</v>
      </c>
      <c r="AQ103" s="241" t="s">
        <v>3808</v>
      </c>
      <c r="AR103" s="241" t="s">
        <v>3805</v>
      </c>
      <c r="AS103" s="242">
        <v>44165</v>
      </c>
      <c r="AT103" s="250" t="s">
        <v>7328</v>
      </c>
      <c r="AU103" s="246" t="s">
        <v>446</v>
      </c>
      <c r="AV103" s="246" t="s">
        <v>446</v>
      </c>
      <c r="AW103" s="246" t="s">
        <v>446</v>
      </c>
      <c r="AX103" s="246" t="s">
        <v>446</v>
      </c>
      <c r="AY103" s="246" t="s">
        <v>1531</v>
      </c>
      <c r="AZ103" s="246" t="s">
        <v>446</v>
      </c>
      <c r="BA103" s="247">
        <v>43672</v>
      </c>
      <c r="BB103" s="249" t="s">
        <v>7329</v>
      </c>
      <c r="BC103" s="241" t="s">
        <v>446</v>
      </c>
      <c r="BD103" s="241" t="s">
        <v>446</v>
      </c>
      <c r="BE103" s="241" t="s">
        <v>446</v>
      </c>
      <c r="BF103" s="241" t="s">
        <v>446</v>
      </c>
      <c r="BG103" s="241" t="s">
        <v>1531</v>
      </c>
      <c r="BH103" s="241" t="s">
        <v>446</v>
      </c>
      <c r="BI103" s="242">
        <v>43672</v>
      </c>
      <c r="BJ103" s="250" t="s">
        <v>7330</v>
      </c>
      <c r="BK103" s="250">
        <v>222</v>
      </c>
      <c r="BL103" s="250" t="s">
        <v>3793</v>
      </c>
      <c r="BM103" s="250" t="s">
        <v>660</v>
      </c>
      <c r="BN103" s="250">
        <v>2</v>
      </c>
      <c r="BO103" s="250" t="s">
        <v>3809</v>
      </c>
      <c r="BP103" s="246" t="s">
        <v>1951</v>
      </c>
      <c r="BQ103" s="251">
        <v>44165</v>
      </c>
      <c r="BR103" s="249" t="s">
        <v>7331</v>
      </c>
      <c r="BS103" s="252" t="s">
        <v>446</v>
      </c>
      <c r="BT103" s="252" t="s">
        <v>446</v>
      </c>
      <c r="BU103" s="252" t="s">
        <v>446</v>
      </c>
      <c r="BV103" s="252" t="s">
        <v>446</v>
      </c>
      <c r="BW103" s="252" t="s">
        <v>1506</v>
      </c>
      <c r="BX103" s="252" t="s">
        <v>446</v>
      </c>
      <c r="BY103" s="242">
        <v>43648</v>
      </c>
      <c r="BZ103" s="250" t="s">
        <v>7332</v>
      </c>
      <c r="CA103" s="250" t="s">
        <v>446</v>
      </c>
      <c r="CB103" s="250" t="s">
        <v>446</v>
      </c>
      <c r="CC103" s="250" t="s">
        <v>446</v>
      </c>
      <c r="CD103" s="250" t="s">
        <v>446</v>
      </c>
      <c r="CE103" s="250" t="s">
        <v>1506</v>
      </c>
      <c r="CF103" s="250" t="s">
        <v>446</v>
      </c>
      <c r="CG103" s="251">
        <v>43648</v>
      </c>
      <c r="CH103" s="249" t="s">
        <v>7333</v>
      </c>
      <c r="CI103" s="250" t="e">
        <v>#N/A</v>
      </c>
      <c r="CJ103" s="250" t="e">
        <v>#N/A</v>
      </c>
      <c r="CK103" s="250" t="e">
        <v>#N/A</v>
      </c>
      <c r="CL103" s="250" t="e">
        <v>#N/A</v>
      </c>
      <c r="CM103" s="250" t="e">
        <v>#N/A</v>
      </c>
      <c r="CN103" s="250" t="e">
        <v>#N/A</v>
      </c>
      <c r="CO103" s="253" t="e">
        <v>#N/A</v>
      </c>
      <c r="CP103" s="250" t="s">
        <v>7334</v>
      </c>
      <c r="CQ103" s="252" t="s">
        <v>446</v>
      </c>
      <c r="CR103" s="252" t="s">
        <v>446</v>
      </c>
      <c r="CS103" s="252" t="s">
        <v>446</v>
      </c>
      <c r="CT103" s="252" t="s">
        <v>446</v>
      </c>
      <c r="CU103" s="252" t="s">
        <v>1506</v>
      </c>
      <c r="CV103" s="252" t="s">
        <v>446</v>
      </c>
      <c r="CW103" s="242">
        <v>43648</v>
      </c>
      <c r="CX103" s="250" t="s">
        <v>7335</v>
      </c>
      <c r="CY103" s="246">
        <v>397000</v>
      </c>
      <c r="CZ103" s="246" t="s">
        <v>3806</v>
      </c>
      <c r="DA103" s="246" t="s">
        <v>659</v>
      </c>
      <c r="DB103" s="246">
        <v>3</v>
      </c>
      <c r="DC103" s="246" t="s">
        <v>3810</v>
      </c>
      <c r="DD103" s="246" t="s">
        <v>3805</v>
      </c>
      <c r="DE103" s="248">
        <v>44165</v>
      </c>
      <c r="DF103" s="249" t="s">
        <v>7336</v>
      </c>
      <c r="DG103" s="241">
        <v>14704000</v>
      </c>
      <c r="DH103" s="252" t="s">
        <v>4047</v>
      </c>
      <c r="DI103" s="252" t="s">
        <v>659</v>
      </c>
      <c r="DJ103" s="252">
        <v>3</v>
      </c>
      <c r="DK103" s="252" t="s">
        <v>3810</v>
      </c>
      <c r="DL103" s="252" t="s">
        <v>4048</v>
      </c>
      <c r="DM103" s="242">
        <v>44165</v>
      </c>
      <c r="DN103" s="250" t="s">
        <v>7337</v>
      </c>
      <c r="DO103" s="246">
        <v>0</v>
      </c>
      <c r="DP103" s="250" t="s">
        <v>446</v>
      </c>
      <c r="DQ103" s="250" t="s">
        <v>659</v>
      </c>
      <c r="DR103" s="250">
        <v>3</v>
      </c>
      <c r="DS103" s="250" t="s">
        <v>3810</v>
      </c>
      <c r="DT103" s="250" t="s">
        <v>446</v>
      </c>
      <c r="DU103" s="251">
        <v>44165</v>
      </c>
      <c r="DV103" s="249" t="s">
        <v>7338</v>
      </c>
      <c r="DW103" s="241">
        <v>397000</v>
      </c>
      <c r="DX103" s="252" t="s">
        <v>3806</v>
      </c>
      <c r="DY103" s="252" t="s">
        <v>659</v>
      </c>
      <c r="DZ103" s="252">
        <v>3</v>
      </c>
      <c r="EA103" s="252" t="s">
        <v>3810</v>
      </c>
      <c r="EB103" s="252" t="s">
        <v>3805</v>
      </c>
      <c r="EC103" s="242">
        <v>44165</v>
      </c>
      <c r="ED103" s="250" t="s">
        <v>7339</v>
      </c>
      <c r="EE103" s="246">
        <v>0</v>
      </c>
      <c r="EF103" s="250" t="s">
        <v>446</v>
      </c>
      <c r="EG103" s="250" t="s">
        <v>659</v>
      </c>
      <c r="EH103" s="250">
        <v>3</v>
      </c>
      <c r="EI103" s="250" t="s">
        <v>3810</v>
      </c>
      <c r="EJ103" s="250" t="s">
        <v>446</v>
      </c>
      <c r="EK103" s="251">
        <v>44165</v>
      </c>
      <c r="EL103" s="249" t="s">
        <v>7340</v>
      </c>
      <c r="EM103" s="241">
        <v>0</v>
      </c>
      <c r="EN103" s="252" t="s">
        <v>446</v>
      </c>
      <c r="EO103" s="252" t="s">
        <v>659</v>
      </c>
      <c r="EP103" s="252">
        <v>3</v>
      </c>
      <c r="EQ103" s="252" t="s">
        <v>3810</v>
      </c>
      <c r="ER103" s="252" t="s">
        <v>446</v>
      </c>
      <c r="ES103" s="242">
        <v>44165</v>
      </c>
      <c r="ET103" s="250" t="s">
        <v>7341</v>
      </c>
      <c r="EU103" s="250">
        <v>2553</v>
      </c>
      <c r="EV103" s="250" t="s">
        <v>3793</v>
      </c>
      <c r="EW103" s="250" t="s">
        <v>660</v>
      </c>
      <c r="EX103" s="250">
        <v>2</v>
      </c>
      <c r="EY103" s="250" t="s">
        <v>3794</v>
      </c>
      <c r="EZ103" s="250" t="s">
        <v>1951</v>
      </c>
      <c r="FA103" s="251">
        <v>44165</v>
      </c>
      <c r="FB103" s="249" t="s">
        <v>7342</v>
      </c>
      <c r="FC103" s="252">
        <v>5</v>
      </c>
      <c r="FD103" s="252" t="s">
        <v>446</v>
      </c>
      <c r="FE103" s="252" t="s">
        <v>660</v>
      </c>
      <c r="FF103" s="252">
        <v>2</v>
      </c>
      <c r="FG103" s="252" t="s">
        <v>1510</v>
      </c>
      <c r="FH103" s="252" t="s">
        <v>446</v>
      </c>
      <c r="FI103" s="242">
        <v>43648</v>
      </c>
      <c r="FJ103" s="249" t="s">
        <v>7343</v>
      </c>
      <c r="FK103" s="250" t="s">
        <v>446</v>
      </c>
      <c r="FL103" s="250" t="s">
        <v>446</v>
      </c>
      <c r="FM103" s="250" t="s">
        <v>446</v>
      </c>
      <c r="FN103" s="250" t="s">
        <v>446</v>
      </c>
      <c r="FO103" s="250" t="s">
        <v>771</v>
      </c>
      <c r="FP103" s="246" t="s">
        <v>446</v>
      </c>
      <c r="FQ103" s="247">
        <v>43648</v>
      </c>
      <c r="FR103" s="249" t="s">
        <v>7344</v>
      </c>
      <c r="FS103" s="252" t="s">
        <v>446</v>
      </c>
      <c r="FT103" s="252" t="s">
        <v>446</v>
      </c>
      <c r="FU103" s="252" t="s">
        <v>446</v>
      </c>
      <c r="FV103" s="252" t="s">
        <v>446</v>
      </c>
      <c r="FW103" s="252" t="s">
        <v>1511</v>
      </c>
      <c r="FX103" s="252" t="s">
        <v>446</v>
      </c>
      <c r="FY103" s="242">
        <v>43648</v>
      </c>
      <c r="FZ103" s="250" t="s">
        <v>7345</v>
      </c>
      <c r="GA103" s="250">
        <v>0</v>
      </c>
      <c r="GB103" s="250" t="s">
        <v>3625</v>
      </c>
      <c r="GC103" s="250" t="s">
        <v>660</v>
      </c>
      <c r="GD103" s="250">
        <v>2</v>
      </c>
      <c r="GE103" s="250" t="s">
        <v>3085</v>
      </c>
      <c r="GF103" s="250" t="s">
        <v>2075</v>
      </c>
      <c r="GG103" s="251">
        <v>44161</v>
      </c>
      <c r="GH103" s="249" t="s">
        <v>7346</v>
      </c>
      <c r="GI103" s="252">
        <v>0</v>
      </c>
      <c r="GJ103" s="252" t="s">
        <v>3625</v>
      </c>
      <c r="GK103" s="252" t="s">
        <v>660</v>
      </c>
      <c r="GL103" s="252">
        <v>2</v>
      </c>
      <c r="GM103" s="252" t="s">
        <v>3085</v>
      </c>
      <c r="GN103" s="252" t="s">
        <v>2075</v>
      </c>
      <c r="GO103" s="242">
        <v>44161</v>
      </c>
      <c r="GP103" s="250" t="s">
        <v>7347</v>
      </c>
      <c r="GQ103" s="250">
        <v>0</v>
      </c>
      <c r="GR103" s="250" t="s">
        <v>3625</v>
      </c>
      <c r="GS103" s="250" t="s">
        <v>660</v>
      </c>
      <c r="GT103" s="250">
        <v>2</v>
      </c>
      <c r="GU103" s="250" t="s">
        <v>3085</v>
      </c>
      <c r="GV103" s="250" t="s">
        <v>2075</v>
      </c>
      <c r="GW103" s="251">
        <v>44161</v>
      </c>
      <c r="GX103" s="249" t="s">
        <v>7348</v>
      </c>
      <c r="GY103" s="252">
        <v>0</v>
      </c>
      <c r="GZ103" s="252" t="s">
        <v>3625</v>
      </c>
      <c r="HA103" s="252" t="s">
        <v>660</v>
      </c>
      <c r="HB103" s="252">
        <v>2</v>
      </c>
      <c r="HC103" s="252" t="s">
        <v>3085</v>
      </c>
      <c r="HD103" s="252" t="s">
        <v>2075</v>
      </c>
      <c r="HE103" s="242">
        <v>44161</v>
      </c>
      <c r="HF103" s="250" t="s">
        <v>7349</v>
      </c>
      <c r="HG103" s="250">
        <v>0</v>
      </c>
      <c r="HH103" s="250" t="s">
        <v>3625</v>
      </c>
      <c r="HI103" s="250" t="s">
        <v>660</v>
      </c>
      <c r="HJ103" s="250">
        <v>2</v>
      </c>
      <c r="HK103" s="250" t="s">
        <v>3085</v>
      </c>
      <c r="HL103" s="250" t="s">
        <v>2075</v>
      </c>
      <c r="HM103" s="251">
        <v>44161</v>
      </c>
      <c r="HN103" s="249" t="s">
        <v>7350</v>
      </c>
      <c r="HO103" s="252">
        <v>2</v>
      </c>
      <c r="HP103" s="252" t="s">
        <v>3625</v>
      </c>
      <c r="HQ103" s="252" t="s">
        <v>660</v>
      </c>
      <c r="HR103" s="252">
        <v>2</v>
      </c>
      <c r="HS103" s="252" t="s">
        <v>3085</v>
      </c>
      <c r="HT103" s="252" t="s">
        <v>2075</v>
      </c>
      <c r="HU103" s="242">
        <v>44161</v>
      </c>
      <c r="HV103" s="250" t="s">
        <v>7351</v>
      </c>
      <c r="HW103" s="250">
        <v>0</v>
      </c>
      <c r="HX103" s="250" t="s">
        <v>3625</v>
      </c>
      <c r="HY103" s="250" t="s">
        <v>660</v>
      </c>
      <c r="HZ103" s="250">
        <v>2</v>
      </c>
      <c r="IA103" s="250" t="s">
        <v>3085</v>
      </c>
      <c r="IB103" s="250" t="s">
        <v>2075</v>
      </c>
      <c r="IC103" s="251">
        <v>44161</v>
      </c>
      <c r="ID103" s="249" t="s">
        <v>7352</v>
      </c>
      <c r="IE103" s="252">
        <v>1</v>
      </c>
      <c r="IF103" s="252" t="s">
        <v>3625</v>
      </c>
      <c r="IG103" s="252" t="s">
        <v>660</v>
      </c>
      <c r="IH103" s="252">
        <v>2</v>
      </c>
      <c r="II103" s="252" t="s">
        <v>3085</v>
      </c>
      <c r="IJ103" s="252" t="s">
        <v>2075</v>
      </c>
      <c r="IK103" s="242">
        <v>44161</v>
      </c>
      <c r="IL103" s="250" t="s">
        <v>7353</v>
      </c>
      <c r="IM103" s="250">
        <v>0</v>
      </c>
      <c r="IN103" s="250" t="s">
        <v>3625</v>
      </c>
      <c r="IO103" s="250" t="s">
        <v>660</v>
      </c>
      <c r="IP103" s="250">
        <v>2</v>
      </c>
      <c r="IQ103" s="250" t="s">
        <v>3085</v>
      </c>
      <c r="IR103" s="250" t="s">
        <v>2075</v>
      </c>
      <c r="IS103" s="251">
        <v>44161</v>
      </c>
    </row>
    <row r="104" spans="1:253" s="11" customFormat="1" ht="13.2" x14ac:dyDescent="0.25">
      <c r="A104" s="11" t="str">
        <f>Lists!B:B</f>
        <v>Boko Haram crisis in Nigeria</v>
      </c>
      <c r="B104" s="11" t="str">
        <f>Lists!F:F</f>
        <v>Conflict</v>
      </c>
      <c r="C104" s="11" t="str">
        <f>Lists!C:C</f>
        <v>NGA004</v>
      </c>
      <c r="D104" s="11" t="str">
        <f>Lists!A:A</f>
        <v>Nigeria</v>
      </c>
      <c r="E104" s="11" t="str">
        <f>Lists!D:D</f>
        <v>NGA</v>
      </c>
      <c r="F104" s="11" t="s">
        <v>7354</v>
      </c>
      <c r="G104" s="240">
        <v>200964000</v>
      </c>
      <c r="H104" s="241" t="s">
        <v>1998</v>
      </c>
      <c r="I104" s="241" t="s">
        <v>660</v>
      </c>
      <c r="J104" s="241">
        <v>2</v>
      </c>
      <c r="K104" s="241" t="s">
        <v>3759</v>
      </c>
      <c r="L104" s="241" t="s">
        <v>3784</v>
      </c>
      <c r="M104" s="242">
        <v>44165</v>
      </c>
      <c r="N104" s="249" t="s">
        <v>7355</v>
      </c>
      <c r="O104" s="244">
        <v>157918</v>
      </c>
      <c r="P104" s="244" t="s">
        <v>1524</v>
      </c>
      <c r="Q104" s="244" t="s">
        <v>661</v>
      </c>
      <c r="R104" s="244">
        <v>1</v>
      </c>
      <c r="S104" s="244" t="s">
        <v>1505</v>
      </c>
      <c r="T104" s="244" t="s">
        <v>1525</v>
      </c>
      <c r="U104" s="245">
        <v>43647</v>
      </c>
      <c r="V104" s="249" t="s">
        <v>7356</v>
      </c>
      <c r="W104" s="241">
        <v>7900000</v>
      </c>
      <c r="X104" s="241" t="s">
        <v>2333</v>
      </c>
      <c r="Y104" s="241" t="s">
        <v>661</v>
      </c>
      <c r="Z104" s="241">
        <v>1</v>
      </c>
      <c r="AA104" s="241" t="s">
        <v>2098</v>
      </c>
      <c r="AB104" s="241" t="s">
        <v>2214</v>
      </c>
      <c r="AC104" s="242">
        <v>43979</v>
      </c>
      <c r="AD104" s="249" t="s">
        <v>7357</v>
      </c>
      <c r="AE104" s="246">
        <v>7150000</v>
      </c>
      <c r="AF104" s="246" t="s">
        <v>2213</v>
      </c>
      <c r="AG104" s="246" t="s">
        <v>660</v>
      </c>
      <c r="AH104" s="246">
        <v>2</v>
      </c>
      <c r="AI104" s="246" t="s">
        <v>2099</v>
      </c>
      <c r="AJ104" s="246" t="s">
        <v>2214</v>
      </c>
      <c r="AK104" s="247">
        <v>43949</v>
      </c>
      <c r="AL104" s="249" t="s">
        <v>7358</v>
      </c>
      <c r="AM104" s="241">
        <v>3868000</v>
      </c>
      <c r="AN104" s="241" t="s">
        <v>3798</v>
      </c>
      <c r="AO104" s="241" t="s">
        <v>660</v>
      </c>
      <c r="AP104" s="241">
        <v>2</v>
      </c>
      <c r="AQ104" s="241" t="s">
        <v>3800</v>
      </c>
      <c r="AR104" s="241" t="s">
        <v>3799</v>
      </c>
      <c r="AS104" s="242">
        <v>44165</v>
      </c>
      <c r="AT104" s="250" t="s">
        <v>7359</v>
      </c>
      <c r="AU104" s="246" t="s">
        <v>446</v>
      </c>
      <c r="AV104" s="246" t="s">
        <v>446</v>
      </c>
      <c r="AW104" s="246" t="s">
        <v>446</v>
      </c>
      <c r="AX104" s="246" t="s">
        <v>446</v>
      </c>
      <c r="AY104" s="246" t="s">
        <v>1531</v>
      </c>
      <c r="AZ104" s="246" t="s">
        <v>446</v>
      </c>
      <c r="BA104" s="247">
        <v>43672</v>
      </c>
      <c r="BB104" s="249" t="s">
        <v>7360</v>
      </c>
      <c r="BC104" s="241" t="s">
        <v>446</v>
      </c>
      <c r="BD104" s="241" t="s">
        <v>446</v>
      </c>
      <c r="BE104" s="241" t="s">
        <v>446</v>
      </c>
      <c r="BF104" s="241" t="s">
        <v>446</v>
      </c>
      <c r="BG104" s="241" t="s">
        <v>1531</v>
      </c>
      <c r="BH104" s="241" t="s">
        <v>446</v>
      </c>
      <c r="BI104" s="242">
        <v>43672</v>
      </c>
      <c r="BJ104" s="250" t="s">
        <v>7361</v>
      </c>
      <c r="BK104" s="250">
        <v>1203</v>
      </c>
      <c r="BL104" s="250" t="s">
        <v>3793</v>
      </c>
      <c r="BM104" s="250" t="s">
        <v>660</v>
      </c>
      <c r="BN104" s="250">
        <v>2</v>
      </c>
      <c r="BO104" s="250" t="s">
        <v>3801</v>
      </c>
      <c r="BP104" s="246" t="s">
        <v>1951</v>
      </c>
      <c r="BQ104" s="251">
        <v>44165</v>
      </c>
      <c r="BR104" s="249" t="s">
        <v>7362</v>
      </c>
      <c r="BS104" s="252" t="s">
        <v>446</v>
      </c>
      <c r="BT104" s="252" t="s">
        <v>446</v>
      </c>
      <c r="BU104" s="252" t="s">
        <v>446</v>
      </c>
      <c r="BV104" s="252" t="s">
        <v>446</v>
      </c>
      <c r="BW104" s="252" t="s">
        <v>1506</v>
      </c>
      <c r="BX104" s="252" t="s">
        <v>446</v>
      </c>
      <c r="BY104" s="242">
        <v>43647</v>
      </c>
      <c r="BZ104" s="250" t="s">
        <v>7363</v>
      </c>
      <c r="CA104" s="250">
        <v>4300</v>
      </c>
      <c r="CB104" s="250" t="s">
        <v>768</v>
      </c>
      <c r="CC104" s="250" t="s">
        <v>660</v>
      </c>
      <c r="CD104" s="250">
        <v>2</v>
      </c>
      <c r="CE104" s="250" t="s">
        <v>1507</v>
      </c>
      <c r="CF104" s="250" t="s">
        <v>769</v>
      </c>
      <c r="CG104" s="251">
        <v>43647</v>
      </c>
      <c r="CH104" s="249" t="s">
        <v>7364</v>
      </c>
      <c r="CI104" s="250" t="e">
        <v>#N/A</v>
      </c>
      <c r="CJ104" s="250" t="e">
        <v>#N/A</v>
      </c>
      <c r="CK104" s="250" t="e">
        <v>#N/A</v>
      </c>
      <c r="CL104" s="250" t="e">
        <v>#N/A</v>
      </c>
      <c r="CM104" s="250" t="e">
        <v>#N/A</v>
      </c>
      <c r="CN104" s="250" t="e">
        <v>#N/A</v>
      </c>
      <c r="CO104" s="253" t="e">
        <v>#N/A</v>
      </c>
      <c r="CP104" s="250" t="s">
        <v>7365</v>
      </c>
      <c r="CQ104" s="252" t="s">
        <v>446</v>
      </c>
      <c r="CR104" s="252" t="s">
        <v>784</v>
      </c>
      <c r="CS104" s="252" t="s">
        <v>446</v>
      </c>
      <c r="CT104" s="252" t="s">
        <v>446</v>
      </c>
      <c r="CU104" s="252" t="s">
        <v>1508</v>
      </c>
      <c r="CV104" s="252" t="s">
        <v>785</v>
      </c>
      <c r="CW104" s="242">
        <v>43647</v>
      </c>
      <c r="CX104" s="250" t="s">
        <v>7366</v>
      </c>
      <c r="CY104" s="246">
        <v>5215000</v>
      </c>
      <c r="CZ104" s="246" t="s">
        <v>2213</v>
      </c>
      <c r="DA104" s="246" t="s">
        <v>660</v>
      </c>
      <c r="DB104" s="246">
        <v>2</v>
      </c>
      <c r="DC104" s="246" t="s">
        <v>2215</v>
      </c>
      <c r="DD104" s="246" t="s">
        <v>2214</v>
      </c>
      <c r="DE104" s="248">
        <v>43949</v>
      </c>
      <c r="DF104" s="249" t="s">
        <v>7367</v>
      </c>
      <c r="DG104" s="241">
        <v>751000</v>
      </c>
      <c r="DH104" s="252" t="s">
        <v>2213</v>
      </c>
      <c r="DI104" s="252" t="s">
        <v>660</v>
      </c>
      <c r="DJ104" s="252">
        <v>2</v>
      </c>
      <c r="DK104" s="252" t="s">
        <v>2215</v>
      </c>
      <c r="DL104" s="252" t="s">
        <v>2214</v>
      </c>
      <c r="DM104" s="242">
        <v>43949</v>
      </c>
      <c r="DN104" s="250" t="s">
        <v>7368</v>
      </c>
      <c r="DO104" s="246">
        <v>1936000</v>
      </c>
      <c r="DP104" s="250" t="s">
        <v>2213</v>
      </c>
      <c r="DQ104" s="250" t="s">
        <v>660</v>
      </c>
      <c r="DR104" s="250">
        <v>2</v>
      </c>
      <c r="DS104" s="250" t="s">
        <v>2215</v>
      </c>
      <c r="DT104" s="250" t="s">
        <v>2214</v>
      </c>
      <c r="DU104" s="251">
        <v>43949</v>
      </c>
      <c r="DV104" s="249" t="s">
        <v>7369</v>
      </c>
      <c r="DW104" s="241">
        <v>2331000</v>
      </c>
      <c r="DX104" s="252" t="s">
        <v>2213</v>
      </c>
      <c r="DY104" s="252" t="s">
        <v>660</v>
      </c>
      <c r="DZ104" s="252">
        <v>2</v>
      </c>
      <c r="EA104" s="252" t="s">
        <v>2215</v>
      </c>
      <c r="EB104" s="252" t="s">
        <v>2214</v>
      </c>
      <c r="EC104" s="242">
        <v>43949</v>
      </c>
      <c r="ED104" s="250" t="s">
        <v>7370</v>
      </c>
      <c r="EE104" s="246">
        <v>2884000</v>
      </c>
      <c r="EF104" s="250" t="s">
        <v>2213</v>
      </c>
      <c r="EG104" s="250" t="s">
        <v>660</v>
      </c>
      <c r="EH104" s="250">
        <v>2</v>
      </c>
      <c r="EI104" s="250" t="s">
        <v>2215</v>
      </c>
      <c r="EJ104" s="250" t="s">
        <v>2214</v>
      </c>
      <c r="EK104" s="251">
        <v>43949</v>
      </c>
      <c r="EL104" s="249" t="s">
        <v>7371</v>
      </c>
      <c r="EM104" s="241">
        <v>0</v>
      </c>
      <c r="EN104" s="252" t="s">
        <v>2213</v>
      </c>
      <c r="EO104" s="252" t="s">
        <v>660</v>
      </c>
      <c r="EP104" s="252">
        <v>2</v>
      </c>
      <c r="EQ104" s="252" t="s">
        <v>2215</v>
      </c>
      <c r="ER104" s="252" t="s">
        <v>2214</v>
      </c>
      <c r="ES104" s="242">
        <v>43949</v>
      </c>
      <c r="ET104" s="250" t="s">
        <v>7372</v>
      </c>
      <c r="EU104" s="250">
        <v>2553</v>
      </c>
      <c r="EV104" s="250" t="s">
        <v>3793</v>
      </c>
      <c r="EW104" s="250" t="s">
        <v>660</v>
      </c>
      <c r="EX104" s="250">
        <v>2</v>
      </c>
      <c r="EY104" s="250" t="s">
        <v>3794</v>
      </c>
      <c r="EZ104" s="250" t="s">
        <v>1951</v>
      </c>
      <c r="FA104" s="251">
        <v>44165</v>
      </c>
      <c r="FB104" s="249" t="s">
        <v>7373</v>
      </c>
      <c r="FC104" s="252">
        <v>4</v>
      </c>
      <c r="FD104" s="252" t="s">
        <v>446</v>
      </c>
      <c r="FE104" s="252" t="s">
        <v>446</v>
      </c>
      <c r="FF104" s="252" t="s">
        <v>446</v>
      </c>
      <c r="FG104" s="252" t="s">
        <v>770</v>
      </c>
      <c r="FH104" s="252" t="s">
        <v>446</v>
      </c>
      <c r="FI104" s="242">
        <v>43647</v>
      </c>
      <c r="FJ104" s="249" t="s">
        <v>7374</v>
      </c>
      <c r="FK104" s="250" t="s">
        <v>446</v>
      </c>
      <c r="FL104" s="250" t="s">
        <v>446</v>
      </c>
      <c r="FM104" s="250" t="s">
        <v>446</v>
      </c>
      <c r="FN104" s="250" t="s">
        <v>446</v>
      </c>
      <c r="FO104" s="250" t="s">
        <v>1506</v>
      </c>
      <c r="FP104" s="246" t="s">
        <v>446</v>
      </c>
      <c r="FQ104" s="247">
        <v>43647</v>
      </c>
      <c r="FR104" s="249" t="s">
        <v>7375</v>
      </c>
      <c r="FS104" s="252">
        <v>800000</v>
      </c>
      <c r="FT104" s="252" t="s">
        <v>1503</v>
      </c>
      <c r="FU104" s="252" t="s">
        <v>660</v>
      </c>
      <c r="FV104" s="252">
        <v>2</v>
      </c>
      <c r="FW104" s="252" t="s">
        <v>1509</v>
      </c>
      <c r="FX104" s="252" t="s">
        <v>1296</v>
      </c>
      <c r="FY104" s="242">
        <v>43647</v>
      </c>
      <c r="FZ104" s="250" t="s">
        <v>7376</v>
      </c>
      <c r="GA104" s="250">
        <v>1</v>
      </c>
      <c r="GB104" s="250" t="s">
        <v>3625</v>
      </c>
      <c r="GC104" s="250" t="s">
        <v>660</v>
      </c>
      <c r="GD104" s="250">
        <v>2</v>
      </c>
      <c r="GE104" s="250" t="s">
        <v>3085</v>
      </c>
      <c r="GF104" s="250" t="s">
        <v>2075</v>
      </c>
      <c r="GG104" s="251">
        <v>44161</v>
      </c>
      <c r="GH104" s="249" t="s">
        <v>7377</v>
      </c>
      <c r="GI104" s="252">
        <v>2</v>
      </c>
      <c r="GJ104" s="252" t="s">
        <v>3625</v>
      </c>
      <c r="GK104" s="252" t="s">
        <v>660</v>
      </c>
      <c r="GL104" s="252">
        <v>2</v>
      </c>
      <c r="GM104" s="252" t="s">
        <v>3085</v>
      </c>
      <c r="GN104" s="252" t="s">
        <v>2075</v>
      </c>
      <c r="GO104" s="242">
        <v>44161</v>
      </c>
      <c r="GP104" s="250" t="s">
        <v>7378</v>
      </c>
      <c r="GQ104" s="250">
        <v>3</v>
      </c>
      <c r="GR104" s="250" t="s">
        <v>3625</v>
      </c>
      <c r="GS104" s="250" t="s">
        <v>660</v>
      </c>
      <c r="GT104" s="250">
        <v>2</v>
      </c>
      <c r="GU104" s="250" t="s">
        <v>3085</v>
      </c>
      <c r="GV104" s="250" t="s">
        <v>2075</v>
      </c>
      <c r="GW104" s="251">
        <v>44161</v>
      </c>
      <c r="GX104" s="249" t="s">
        <v>7379</v>
      </c>
      <c r="GY104" s="252">
        <v>2</v>
      </c>
      <c r="GZ104" s="252" t="s">
        <v>3625</v>
      </c>
      <c r="HA104" s="252" t="s">
        <v>660</v>
      </c>
      <c r="HB104" s="252">
        <v>2</v>
      </c>
      <c r="HC104" s="252" t="s">
        <v>3085</v>
      </c>
      <c r="HD104" s="252" t="s">
        <v>2075</v>
      </c>
      <c r="HE104" s="242">
        <v>44161</v>
      </c>
      <c r="HF104" s="250" t="s">
        <v>7380</v>
      </c>
      <c r="HG104" s="250">
        <v>2</v>
      </c>
      <c r="HH104" s="250" t="s">
        <v>3625</v>
      </c>
      <c r="HI104" s="250" t="s">
        <v>660</v>
      </c>
      <c r="HJ104" s="250">
        <v>2</v>
      </c>
      <c r="HK104" s="250" t="s">
        <v>3085</v>
      </c>
      <c r="HL104" s="250" t="s">
        <v>2075</v>
      </c>
      <c r="HM104" s="251">
        <v>44161</v>
      </c>
      <c r="HN104" s="249" t="s">
        <v>7381</v>
      </c>
      <c r="HO104" s="252">
        <v>2</v>
      </c>
      <c r="HP104" s="252" t="s">
        <v>3625</v>
      </c>
      <c r="HQ104" s="252" t="s">
        <v>660</v>
      </c>
      <c r="HR104" s="252">
        <v>2</v>
      </c>
      <c r="HS104" s="252" t="s">
        <v>3085</v>
      </c>
      <c r="HT104" s="252" t="s">
        <v>2075</v>
      </c>
      <c r="HU104" s="242">
        <v>44161</v>
      </c>
      <c r="HV104" s="250" t="s">
        <v>7382</v>
      </c>
      <c r="HW104" s="250">
        <v>2</v>
      </c>
      <c r="HX104" s="250" t="s">
        <v>3625</v>
      </c>
      <c r="HY104" s="250" t="s">
        <v>660</v>
      </c>
      <c r="HZ104" s="250">
        <v>2</v>
      </c>
      <c r="IA104" s="250" t="s">
        <v>3085</v>
      </c>
      <c r="IB104" s="250" t="s">
        <v>2075</v>
      </c>
      <c r="IC104" s="251">
        <v>44161</v>
      </c>
      <c r="ID104" s="249" t="s">
        <v>7383</v>
      </c>
      <c r="IE104" s="252">
        <v>1</v>
      </c>
      <c r="IF104" s="252" t="s">
        <v>3625</v>
      </c>
      <c r="IG104" s="252" t="s">
        <v>660</v>
      </c>
      <c r="IH104" s="252">
        <v>2</v>
      </c>
      <c r="II104" s="252" t="s">
        <v>3085</v>
      </c>
      <c r="IJ104" s="252" t="s">
        <v>2075</v>
      </c>
      <c r="IK104" s="242">
        <v>44161</v>
      </c>
      <c r="IL104" s="250" t="s">
        <v>7384</v>
      </c>
      <c r="IM104" s="250">
        <v>2</v>
      </c>
      <c r="IN104" s="250" t="s">
        <v>3625</v>
      </c>
      <c r="IO104" s="250" t="s">
        <v>660</v>
      </c>
      <c r="IP104" s="250">
        <v>2</v>
      </c>
      <c r="IQ104" s="250" t="s">
        <v>3085</v>
      </c>
      <c r="IR104" s="250" t="s">
        <v>2075</v>
      </c>
      <c r="IS104" s="251">
        <v>44161</v>
      </c>
    </row>
    <row r="105" spans="1:253" s="11" customFormat="1" ht="13.2" x14ac:dyDescent="0.25">
      <c r="A105" s="11" t="str">
        <f>Lists!B:B</f>
        <v>Northwest Banditry</v>
      </c>
      <c r="B105" s="11" t="str">
        <f>Lists!F:F</f>
        <v>Other type of violence</v>
      </c>
      <c r="C105" s="11" t="str">
        <f>Lists!C:C</f>
        <v>NGA007</v>
      </c>
      <c r="D105" s="11" t="str">
        <f>Lists!A:A</f>
        <v>Nigeria</v>
      </c>
      <c r="E105" s="11" t="str">
        <f>Lists!D:D</f>
        <v>NGA</v>
      </c>
      <c r="F105" s="11" t="s">
        <v>7385</v>
      </c>
      <c r="G105" s="240">
        <v>200964000</v>
      </c>
      <c r="H105" s="241" t="s">
        <v>1998</v>
      </c>
      <c r="I105" s="241" t="s">
        <v>660</v>
      </c>
      <c r="J105" s="241">
        <v>2</v>
      </c>
      <c r="K105" s="241" t="s">
        <v>3759</v>
      </c>
      <c r="L105" s="241" t="s">
        <v>3784</v>
      </c>
      <c r="M105" s="242">
        <v>44165</v>
      </c>
      <c r="N105" s="249" t="s">
        <v>7386</v>
      </c>
      <c r="O105" s="244">
        <v>237708</v>
      </c>
      <c r="P105" s="244" t="s">
        <v>2216</v>
      </c>
      <c r="Q105" s="244" t="s">
        <v>660</v>
      </c>
      <c r="R105" s="244">
        <v>2</v>
      </c>
      <c r="S105" s="244" t="s">
        <v>2217</v>
      </c>
      <c r="T105" s="244" t="s">
        <v>1886</v>
      </c>
      <c r="U105" s="245">
        <v>43949</v>
      </c>
      <c r="V105" s="249" t="s">
        <v>7387</v>
      </c>
      <c r="W105" s="241">
        <v>30376000</v>
      </c>
      <c r="X105" s="241" t="s">
        <v>3811</v>
      </c>
      <c r="Y105" s="241" t="s">
        <v>660</v>
      </c>
      <c r="Z105" s="241">
        <v>2</v>
      </c>
      <c r="AA105" s="241" t="s">
        <v>3813</v>
      </c>
      <c r="AB105" s="241" t="s">
        <v>3812</v>
      </c>
      <c r="AC105" s="242">
        <v>44165</v>
      </c>
      <c r="AD105" s="249" t="s">
        <v>7388</v>
      </c>
      <c r="AE105" s="246">
        <v>317000</v>
      </c>
      <c r="AF105" s="246" t="s">
        <v>3798</v>
      </c>
      <c r="AG105" s="246" t="s">
        <v>660</v>
      </c>
      <c r="AH105" s="246">
        <v>2</v>
      </c>
      <c r="AI105" s="246" t="s">
        <v>3774</v>
      </c>
      <c r="AJ105" s="246" t="s">
        <v>3799</v>
      </c>
      <c r="AK105" s="247">
        <v>44165</v>
      </c>
      <c r="AL105" s="249" t="s">
        <v>7389</v>
      </c>
      <c r="AM105" s="241">
        <v>317000</v>
      </c>
      <c r="AN105" s="241" t="s">
        <v>3798</v>
      </c>
      <c r="AO105" s="241" t="s">
        <v>660</v>
      </c>
      <c r="AP105" s="241">
        <v>2</v>
      </c>
      <c r="AQ105" s="241" t="s">
        <v>2334</v>
      </c>
      <c r="AR105" s="241" t="s">
        <v>3799</v>
      </c>
      <c r="AS105" s="242">
        <v>44165</v>
      </c>
      <c r="AT105" s="250" t="s">
        <v>7390</v>
      </c>
      <c r="AU105" s="246" t="s">
        <v>446</v>
      </c>
      <c r="AV105" s="246" t="s">
        <v>446</v>
      </c>
      <c r="AW105" s="246" t="s">
        <v>446</v>
      </c>
      <c r="AX105" s="246" t="s">
        <v>446</v>
      </c>
      <c r="AY105" s="246" t="s">
        <v>1531</v>
      </c>
      <c r="AZ105" s="246" t="s">
        <v>446</v>
      </c>
      <c r="BA105" s="247">
        <v>43815</v>
      </c>
      <c r="BB105" s="249" t="s">
        <v>7391</v>
      </c>
      <c r="BC105" s="241" t="s">
        <v>446</v>
      </c>
      <c r="BD105" s="241" t="s">
        <v>446</v>
      </c>
      <c r="BE105" s="241" t="s">
        <v>446</v>
      </c>
      <c r="BF105" s="241" t="s">
        <v>446</v>
      </c>
      <c r="BG105" s="241" t="s">
        <v>1531</v>
      </c>
      <c r="BH105" s="241" t="s">
        <v>446</v>
      </c>
      <c r="BI105" s="242">
        <v>43815</v>
      </c>
      <c r="BJ105" s="250" t="s">
        <v>7392</v>
      </c>
      <c r="BK105" s="250">
        <v>1128</v>
      </c>
      <c r="BL105" s="250" t="s">
        <v>3793</v>
      </c>
      <c r="BM105" s="250" t="s">
        <v>660</v>
      </c>
      <c r="BN105" s="250">
        <v>2</v>
      </c>
      <c r="BO105" s="250" t="s">
        <v>3814</v>
      </c>
      <c r="BP105" s="246" t="s">
        <v>1951</v>
      </c>
      <c r="BQ105" s="251">
        <v>44165</v>
      </c>
      <c r="BR105" s="249" t="s">
        <v>7393</v>
      </c>
      <c r="BS105" s="252">
        <v>500</v>
      </c>
      <c r="BT105" s="252" t="s">
        <v>1887</v>
      </c>
      <c r="BU105" s="252" t="s">
        <v>659</v>
      </c>
      <c r="BV105" s="252">
        <v>3</v>
      </c>
      <c r="BW105" s="252" t="s">
        <v>1889</v>
      </c>
      <c r="BX105" s="252" t="s">
        <v>1888</v>
      </c>
      <c r="BY105" s="242">
        <v>43815</v>
      </c>
      <c r="BZ105" s="250" t="s">
        <v>7394</v>
      </c>
      <c r="CA105" s="250">
        <v>10500</v>
      </c>
      <c r="CB105" s="250" t="s">
        <v>1890</v>
      </c>
      <c r="CC105" s="250" t="s">
        <v>659</v>
      </c>
      <c r="CD105" s="250">
        <v>3</v>
      </c>
      <c r="CE105" s="250" t="s">
        <v>1889</v>
      </c>
      <c r="CF105" s="250" t="s">
        <v>1888</v>
      </c>
      <c r="CG105" s="251">
        <v>43815</v>
      </c>
      <c r="CH105" s="249" t="s">
        <v>7395</v>
      </c>
      <c r="CI105" s="250" t="e">
        <v>#N/A</v>
      </c>
      <c r="CJ105" s="250" t="e">
        <v>#N/A</v>
      </c>
      <c r="CK105" s="250" t="e">
        <v>#N/A</v>
      </c>
      <c r="CL105" s="250" t="e">
        <v>#N/A</v>
      </c>
      <c r="CM105" s="250" t="e">
        <v>#N/A</v>
      </c>
      <c r="CN105" s="250" t="e">
        <v>#N/A</v>
      </c>
      <c r="CO105" s="253" t="e">
        <v>#N/A</v>
      </c>
      <c r="CP105" s="250" t="s">
        <v>7396</v>
      </c>
      <c r="CQ105" s="252">
        <v>49</v>
      </c>
      <c r="CR105" s="252" t="s">
        <v>1891</v>
      </c>
      <c r="CS105" s="252" t="s">
        <v>659</v>
      </c>
      <c r="CT105" s="252">
        <v>3</v>
      </c>
      <c r="CU105" s="252" t="s">
        <v>1893</v>
      </c>
      <c r="CV105" s="252" t="s">
        <v>1892</v>
      </c>
      <c r="CW105" s="242">
        <v>43815</v>
      </c>
      <c r="CX105" s="250" t="s">
        <v>7397</v>
      </c>
      <c r="CY105" s="246">
        <v>317000</v>
      </c>
      <c r="CZ105" s="246" t="s">
        <v>3798</v>
      </c>
      <c r="DA105" s="246" t="s">
        <v>660</v>
      </c>
      <c r="DB105" s="246">
        <v>2</v>
      </c>
      <c r="DC105" s="246" t="s">
        <v>3815</v>
      </c>
      <c r="DD105" s="246" t="s">
        <v>3799</v>
      </c>
      <c r="DE105" s="248">
        <v>44165</v>
      </c>
      <c r="DF105" s="249" t="s">
        <v>7398</v>
      </c>
      <c r="DG105" s="241">
        <v>30058000</v>
      </c>
      <c r="DH105" s="252" t="s">
        <v>3798</v>
      </c>
      <c r="DI105" s="252" t="s">
        <v>660</v>
      </c>
      <c r="DJ105" s="252">
        <v>2</v>
      </c>
      <c r="DK105" s="252" t="s">
        <v>3815</v>
      </c>
      <c r="DL105" s="252" t="s">
        <v>3799</v>
      </c>
      <c r="DM105" s="242">
        <v>44165</v>
      </c>
      <c r="DN105" s="250" t="s">
        <v>7399</v>
      </c>
      <c r="DO105" s="246">
        <v>0</v>
      </c>
      <c r="DP105" s="250" t="s">
        <v>446</v>
      </c>
      <c r="DQ105" s="250" t="s">
        <v>446</v>
      </c>
      <c r="DR105" s="250" t="s">
        <v>446</v>
      </c>
      <c r="DS105" s="250" t="s">
        <v>3815</v>
      </c>
      <c r="DT105" s="250" t="s">
        <v>446</v>
      </c>
      <c r="DU105" s="251">
        <v>44165</v>
      </c>
      <c r="DV105" s="249" t="s">
        <v>7400</v>
      </c>
      <c r="DW105" s="241">
        <v>317000</v>
      </c>
      <c r="DX105" s="252" t="s">
        <v>3798</v>
      </c>
      <c r="DY105" s="252" t="s">
        <v>660</v>
      </c>
      <c r="DZ105" s="252">
        <v>2</v>
      </c>
      <c r="EA105" s="252" t="s">
        <v>3815</v>
      </c>
      <c r="EB105" s="252" t="s">
        <v>3799</v>
      </c>
      <c r="EC105" s="242">
        <v>44165</v>
      </c>
      <c r="ED105" s="250" t="s">
        <v>7401</v>
      </c>
      <c r="EE105" s="246">
        <v>0</v>
      </c>
      <c r="EF105" s="250" t="s">
        <v>446</v>
      </c>
      <c r="EG105" s="250" t="s">
        <v>446</v>
      </c>
      <c r="EH105" s="250" t="s">
        <v>446</v>
      </c>
      <c r="EI105" s="250" t="s">
        <v>3815</v>
      </c>
      <c r="EJ105" s="250" t="s">
        <v>446</v>
      </c>
      <c r="EK105" s="251">
        <v>44165</v>
      </c>
      <c r="EL105" s="249" t="s">
        <v>7402</v>
      </c>
      <c r="EM105" s="241">
        <v>0</v>
      </c>
      <c r="EN105" s="252" t="s">
        <v>446</v>
      </c>
      <c r="EO105" s="252" t="s">
        <v>446</v>
      </c>
      <c r="EP105" s="252" t="s">
        <v>446</v>
      </c>
      <c r="EQ105" s="252" t="s">
        <v>3815</v>
      </c>
      <c r="ER105" s="252" t="s">
        <v>446</v>
      </c>
      <c r="ES105" s="242">
        <v>44165</v>
      </c>
      <c r="ET105" s="250" t="s">
        <v>7403</v>
      </c>
      <c r="EU105" s="250">
        <v>2553</v>
      </c>
      <c r="EV105" s="250" t="s">
        <v>3793</v>
      </c>
      <c r="EW105" s="250" t="s">
        <v>660</v>
      </c>
      <c r="EX105" s="250">
        <v>2</v>
      </c>
      <c r="EY105" s="250" t="s">
        <v>3794</v>
      </c>
      <c r="EZ105" s="250" t="s">
        <v>1951</v>
      </c>
      <c r="FA105" s="251">
        <v>44165</v>
      </c>
      <c r="FB105" s="249" t="s">
        <v>7404</v>
      </c>
      <c r="FC105" s="252">
        <v>5</v>
      </c>
      <c r="FD105" s="252" t="s">
        <v>446</v>
      </c>
      <c r="FE105" s="252" t="s">
        <v>661</v>
      </c>
      <c r="FF105" s="252">
        <v>1</v>
      </c>
      <c r="FG105" s="252" t="s">
        <v>1894</v>
      </c>
      <c r="FH105" s="252" t="s">
        <v>446</v>
      </c>
      <c r="FI105" s="242">
        <v>43815</v>
      </c>
      <c r="FJ105" s="249" t="s">
        <v>7405</v>
      </c>
      <c r="FK105" s="250" t="s">
        <v>446</v>
      </c>
      <c r="FL105" s="250" t="s">
        <v>446</v>
      </c>
      <c r="FM105" s="250" t="s">
        <v>446</v>
      </c>
      <c r="FN105" s="250" t="s">
        <v>446</v>
      </c>
      <c r="FO105" s="250" t="s">
        <v>446</v>
      </c>
      <c r="FP105" s="246" t="s">
        <v>446</v>
      </c>
      <c r="FQ105" s="247">
        <v>43818</v>
      </c>
      <c r="FR105" s="249" t="s">
        <v>7406</v>
      </c>
      <c r="FS105" s="252" t="s">
        <v>446</v>
      </c>
      <c r="FT105" s="252" t="s">
        <v>446</v>
      </c>
      <c r="FU105" s="252" t="s">
        <v>446</v>
      </c>
      <c r="FV105" s="252" t="s">
        <v>446</v>
      </c>
      <c r="FW105" s="252" t="s">
        <v>446</v>
      </c>
      <c r="FX105" s="252" t="s">
        <v>446</v>
      </c>
      <c r="FY105" s="242">
        <v>43818</v>
      </c>
      <c r="FZ105" s="250" t="s">
        <v>7407</v>
      </c>
      <c r="GA105" s="250">
        <v>0</v>
      </c>
      <c r="GB105" s="250" t="s">
        <v>3625</v>
      </c>
      <c r="GC105" s="250" t="s">
        <v>660</v>
      </c>
      <c r="GD105" s="250">
        <v>2</v>
      </c>
      <c r="GE105" s="250" t="s">
        <v>3085</v>
      </c>
      <c r="GF105" s="250" t="s">
        <v>2075</v>
      </c>
      <c r="GG105" s="251">
        <v>44161</v>
      </c>
      <c r="GH105" s="249" t="s">
        <v>7408</v>
      </c>
      <c r="GI105" s="252">
        <v>0</v>
      </c>
      <c r="GJ105" s="252" t="s">
        <v>3625</v>
      </c>
      <c r="GK105" s="252" t="s">
        <v>660</v>
      </c>
      <c r="GL105" s="252">
        <v>2</v>
      </c>
      <c r="GM105" s="252" t="s">
        <v>3085</v>
      </c>
      <c r="GN105" s="252" t="s">
        <v>2075</v>
      </c>
      <c r="GO105" s="242">
        <v>44161</v>
      </c>
      <c r="GP105" s="250" t="s">
        <v>7409</v>
      </c>
      <c r="GQ105" s="250">
        <v>1</v>
      </c>
      <c r="GR105" s="250" t="s">
        <v>3625</v>
      </c>
      <c r="GS105" s="250" t="s">
        <v>660</v>
      </c>
      <c r="GT105" s="250">
        <v>2</v>
      </c>
      <c r="GU105" s="250" t="s">
        <v>3085</v>
      </c>
      <c r="GV105" s="250" t="s">
        <v>2075</v>
      </c>
      <c r="GW105" s="251">
        <v>44161</v>
      </c>
      <c r="GX105" s="249" t="s">
        <v>7410</v>
      </c>
      <c r="GY105" s="252">
        <v>0</v>
      </c>
      <c r="GZ105" s="252" t="s">
        <v>3625</v>
      </c>
      <c r="HA105" s="252" t="s">
        <v>660</v>
      </c>
      <c r="HB105" s="252">
        <v>2</v>
      </c>
      <c r="HC105" s="252" t="s">
        <v>3085</v>
      </c>
      <c r="HD105" s="252" t="s">
        <v>2075</v>
      </c>
      <c r="HE105" s="242">
        <v>44161</v>
      </c>
      <c r="HF105" s="250" t="s">
        <v>7411</v>
      </c>
      <c r="HG105" s="250">
        <v>0</v>
      </c>
      <c r="HH105" s="250" t="s">
        <v>3625</v>
      </c>
      <c r="HI105" s="250" t="s">
        <v>660</v>
      </c>
      <c r="HJ105" s="250">
        <v>2</v>
      </c>
      <c r="HK105" s="250" t="s">
        <v>3085</v>
      </c>
      <c r="HL105" s="250" t="s">
        <v>2075</v>
      </c>
      <c r="HM105" s="251">
        <v>44161</v>
      </c>
      <c r="HN105" s="249" t="s">
        <v>7412</v>
      </c>
      <c r="HO105" s="252">
        <v>2</v>
      </c>
      <c r="HP105" s="252" t="s">
        <v>3625</v>
      </c>
      <c r="HQ105" s="252" t="s">
        <v>660</v>
      </c>
      <c r="HR105" s="252">
        <v>2</v>
      </c>
      <c r="HS105" s="252" t="s">
        <v>3085</v>
      </c>
      <c r="HT105" s="252" t="s">
        <v>2075</v>
      </c>
      <c r="HU105" s="242">
        <v>44161</v>
      </c>
      <c r="HV105" s="250" t="s">
        <v>7413</v>
      </c>
      <c r="HW105" s="250">
        <v>1</v>
      </c>
      <c r="HX105" s="250" t="s">
        <v>3625</v>
      </c>
      <c r="HY105" s="250" t="s">
        <v>660</v>
      </c>
      <c r="HZ105" s="250">
        <v>2</v>
      </c>
      <c r="IA105" s="250" t="s">
        <v>3085</v>
      </c>
      <c r="IB105" s="250" t="s">
        <v>2075</v>
      </c>
      <c r="IC105" s="251">
        <v>44161</v>
      </c>
      <c r="ID105" s="249" t="s">
        <v>7414</v>
      </c>
      <c r="IE105" s="252">
        <v>1</v>
      </c>
      <c r="IF105" s="252" t="s">
        <v>3625</v>
      </c>
      <c r="IG105" s="252" t="s">
        <v>660</v>
      </c>
      <c r="IH105" s="252">
        <v>2</v>
      </c>
      <c r="II105" s="252" t="s">
        <v>3085</v>
      </c>
      <c r="IJ105" s="252" t="s">
        <v>2075</v>
      </c>
      <c r="IK105" s="242">
        <v>44161</v>
      </c>
      <c r="IL105" s="250" t="s">
        <v>7415</v>
      </c>
      <c r="IM105" s="250">
        <v>0</v>
      </c>
      <c r="IN105" s="250" t="s">
        <v>3625</v>
      </c>
      <c r="IO105" s="250" t="s">
        <v>660</v>
      </c>
      <c r="IP105" s="250">
        <v>2</v>
      </c>
      <c r="IQ105" s="250" t="s">
        <v>3085</v>
      </c>
      <c r="IR105" s="250" t="s">
        <v>2075</v>
      </c>
      <c r="IS105" s="251">
        <v>44161</v>
      </c>
    </row>
    <row r="106" spans="1:253" s="11" customFormat="1" ht="13.2" x14ac:dyDescent="0.25">
      <c r="A106" s="11" t="str">
        <f>Lists!B:B</f>
        <v>Cameroonian Refugees in Nigeria</v>
      </c>
      <c r="B106" s="11" t="str">
        <f>Lists!F:F</f>
        <v>International displacement</v>
      </c>
      <c r="C106" s="11" t="str">
        <f>Lists!C:C</f>
        <v>NGA008</v>
      </c>
      <c r="D106" s="11" t="str">
        <f>Lists!A:A</f>
        <v>Nigeria</v>
      </c>
      <c r="E106" s="11" t="str">
        <f>Lists!D:D</f>
        <v>NGA</v>
      </c>
      <c r="F106" s="11" t="s">
        <v>7416</v>
      </c>
      <c r="G106" s="240">
        <v>200964000</v>
      </c>
      <c r="H106" s="241" t="s">
        <v>1998</v>
      </c>
      <c r="I106" s="241" t="s">
        <v>660</v>
      </c>
      <c r="J106" s="241">
        <v>2</v>
      </c>
      <c r="K106" s="241" t="s">
        <v>3759</v>
      </c>
      <c r="L106" s="241" t="s">
        <v>3784</v>
      </c>
      <c r="M106" s="242">
        <v>44165</v>
      </c>
      <c r="N106" s="249" t="s">
        <v>7417</v>
      </c>
      <c r="O106" s="244">
        <v>115769</v>
      </c>
      <c r="P106" s="244" t="s">
        <v>2077</v>
      </c>
      <c r="Q106" s="244" t="s">
        <v>661</v>
      </c>
      <c r="R106" s="244">
        <v>1</v>
      </c>
      <c r="S106" s="244" t="s">
        <v>1934</v>
      </c>
      <c r="T106" s="244" t="s">
        <v>1933</v>
      </c>
      <c r="U106" s="245">
        <v>43840</v>
      </c>
      <c r="V106" s="249" t="s">
        <v>7418</v>
      </c>
      <c r="W106" s="241">
        <v>17657000</v>
      </c>
      <c r="X106" s="241" t="s">
        <v>3817</v>
      </c>
      <c r="Y106" s="241" t="s">
        <v>660</v>
      </c>
      <c r="Z106" s="241">
        <v>2</v>
      </c>
      <c r="AA106" s="241" t="s">
        <v>3813</v>
      </c>
      <c r="AB106" s="241" t="s">
        <v>3816</v>
      </c>
      <c r="AC106" s="242">
        <v>44165</v>
      </c>
      <c r="AD106" s="249" t="s">
        <v>7419</v>
      </c>
      <c r="AE106" s="246">
        <v>62000</v>
      </c>
      <c r="AF106" s="246" t="s">
        <v>3609</v>
      </c>
      <c r="AG106" s="246" t="s">
        <v>660</v>
      </c>
      <c r="AH106" s="246">
        <v>2</v>
      </c>
      <c r="AI106" s="246" t="s">
        <v>3774</v>
      </c>
      <c r="AJ106" s="246" t="s">
        <v>1944</v>
      </c>
      <c r="AK106" s="247">
        <v>44165</v>
      </c>
      <c r="AL106" s="249" t="s">
        <v>7420</v>
      </c>
      <c r="AM106" s="241">
        <v>62000</v>
      </c>
      <c r="AN106" s="241" t="s">
        <v>3609</v>
      </c>
      <c r="AO106" s="241" t="s">
        <v>660</v>
      </c>
      <c r="AP106" s="241">
        <v>2</v>
      </c>
      <c r="AQ106" s="241" t="s">
        <v>1935</v>
      </c>
      <c r="AR106" s="241" t="s">
        <v>1944</v>
      </c>
      <c r="AS106" s="242">
        <v>44165</v>
      </c>
      <c r="AT106" s="250" t="s">
        <v>7421</v>
      </c>
      <c r="AU106" s="246" t="s">
        <v>446</v>
      </c>
      <c r="AV106" s="246" t="s">
        <v>446</v>
      </c>
      <c r="AW106" s="246" t="s">
        <v>446</v>
      </c>
      <c r="AX106" s="246" t="s">
        <v>446</v>
      </c>
      <c r="AY106" s="246" t="s">
        <v>446</v>
      </c>
      <c r="AZ106" s="246" t="s">
        <v>446</v>
      </c>
      <c r="BA106" s="247">
        <v>43840</v>
      </c>
      <c r="BB106" s="249" t="s">
        <v>7422</v>
      </c>
      <c r="BC106" s="241" t="s">
        <v>446</v>
      </c>
      <c r="BD106" s="241" t="s">
        <v>446</v>
      </c>
      <c r="BE106" s="241" t="s">
        <v>446</v>
      </c>
      <c r="BF106" s="241" t="s">
        <v>446</v>
      </c>
      <c r="BG106" s="241" t="s">
        <v>446</v>
      </c>
      <c r="BH106" s="241" t="s">
        <v>446</v>
      </c>
      <c r="BI106" s="242">
        <v>43840</v>
      </c>
      <c r="BJ106" s="250" t="s">
        <v>7423</v>
      </c>
      <c r="BK106" s="250" t="s">
        <v>446</v>
      </c>
      <c r="BL106" s="250" t="s">
        <v>446</v>
      </c>
      <c r="BM106" s="250" t="s">
        <v>446</v>
      </c>
      <c r="BN106" s="250" t="s">
        <v>446</v>
      </c>
      <c r="BO106" s="250" t="s">
        <v>1106</v>
      </c>
      <c r="BP106" s="246" t="s">
        <v>446</v>
      </c>
      <c r="BQ106" s="251">
        <v>44165</v>
      </c>
      <c r="BR106" s="249" t="s">
        <v>7424</v>
      </c>
      <c r="BS106" s="252" t="s">
        <v>446</v>
      </c>
      <c r="BT106" s="252" t="s">
        <v>446</v>
      </c>
      <c r="BU106" s="252" t="s">
        <v>446</v>
      </c>
      <c r="BV106" s="252" t="s">
        <v>446</v>
      </c>
      <c r="BW106" s="252" t="s">
        <v>446</v>
      </c>
      <c r="BX106" s="252" t="s">
        <v>763</v>
      </c>
      <c r="BY106" s="242">
        <v>43840</v>
      </c>
      <c r="BZ106" s="250" t="s">
        <v>7425</v>
      </c>
      <c r="CA106" s="250" t="s">
        <v>446</v>
      </c>
      <c r="CB106" s="250" t="s">
        <v>446</v>
      </c>
      <c r="CC106" s="250" t="s">
        <v>446</v>
      </c>
      <c r="CD106" s="250" t="s">
        <v>446</v>
      </c>
      <c r="CE106" s="250" t="s">
        <v>446</v>
      </c>
      <c r="CF106" s="250" t="s">
        <v>763</v>
      </c>
      <c r="CG106" s="251">
        <v>43840</v>
      </c>
      <c r="CH106" s="249" t="s">
        <v>7426</v>
      </c>
      <c r="CI106" s="250" t="e">
        <v>#N/A</v>
      </c>
      <c r="CJ106" s="250" t="e">
        <v>#N/A</v>
      </c>
      <c r="CK106" s="250" t="e">
        <v>#N/A</v>
      </c>
      <c r="CL106" s="250" t="e">
        <v>#N/A</v>
      </c>
      <c r="CM106" s="250" t="e">
        <v>#N/A</v>
      </c>
      <c r="CN106" s="250" t="e">
        <v>#N/A</v>
      </c>
      <c r="CO106" s="253" t="e">
        <v>#N/A</v>
      </c>
      <c r="CP106" s="250" t="s">
        <v>7427</v>
      </c>
      <c r="CQ106" s="252" t="s">
        <v>446</v>
      </c>
      <c r="CR106" s="252" t="s">
        <v>446</v>
      </c>
      <c r="CS106" s="252" t="s">
        <v>446</v>
      </c>
      <c r="CT106" s="252" t="s">
        <v>446</v>
      </c>
      <c r="CU106" s="252" t="s">
        <v>446</v>
      </c>
      <c r="CV106" s="252" t="s">
        <v>763</v>
      </c>
      <c r="CW106" s="242">
        <v>43840</v>
      </c>
      <c r="CX106" s="250" t="s">
        <v>7428</v>
      </c>
      <c r="CY106" s="246">
        <v>62000</v>
      </c>
      <c r="CZ106" s="246" t="s">
        <v>3609</v>
      </c>
      <c r="DA106" s="246" t="s">
        <v>660</v>
      </c>
      <c r="DB106" s="246">
        <v>2</v>
      </c>
      <c r="DC106" s="246" t="s">
        <v>3818</v>
      </c>
      <c r="DD106" s="246" t="s">
        <v>1944</v>
      </c>
      <c r="DE106" s="248">
        <v>44165</v>
      </c>
      <c r="DF106" s="249" t="s">
        <v>7429</v>
      </c>
      <c r="DG106" s="241">
        <v>17595000</v>
      </c>
      <c r="DH106" s="252" t="s">
        <v>3817</v>
      </c>
      <c r="DI106" s="252" t="s">
        <v>660</v>
      </c>
      <c r="DJ106" s="252">
        <v>2</v>
      </c>
      <c r="DK106" s="252" t="s">
        <v>3818</v>
      </c>
      <c r="DL106" s="252" t="s">
        <v>3816</v>
      </c>
      <c r="DM106" s="242">
        <v>44165</v>
      </c>
      <c r="DN106" s="250" t="s">
        <v>7430</v>
      </c>
      <c r="DO106" s="246">
        <v>0</v>
      </c>
      <c r="DP106" s="250" t="s">
        <v>446</v>
      </c>
      <c r="DQ106" s="250" t="s">
        <v>446</v>
      </c>
      <c r="DR106" s="250" t="s">
        <v>446</v>
      </c>
      <c r="DS106" s="250" t="s">
        <v>3818</v>
      </c>
      <c r="DT106" s="250" t="s">
        <v>446</v>
      </c>
      <c r="DU106" s="251">
        <v>44165</v>
      </c>
      <c r="DV106" s="249" t="s">
        <v>7431</v>
      </c>
      <c r="DW106" s="241">
        <v>62000</v>
      </c>
      <c r="DX106" s="252" t="s">
        <v>3609</v>
      </c>
      <c r="DY106" s="252" t="s">
        <v>660</v>
      </c>
      <c r="DZ106" s="252">
        <v>2</v>
      </c>
      <c r="EA106" s="252" t="s">
        <v>3818</v>
      </c>
      <c r="EB106" s="252" t="s">
        <v>1944</v>
      </c>
      <c r="EC106" s="242">
        <v>44165</v>
      </c>
      <c r="ED106" s="250" t="s">
        <v>7432</v>
      </c>
      <c r="EE106" s="246">
        <v>0</v>
      </c>
      <c r="EF106" s="250" t="s">
        <v>446</v>
      </c>
      <c r="EG106" s="250" t="s">
        <v>446</v>
      </c>
      <c r="EH106" s="250" t="s">
        <v>446</v>
      </c>
      <c r="EI106" s="250" t="s">
        <v>3818</v>
      </c>
      <c r="EJ106" s="250" t="s">
        <v>446</v>
      </c>
      <c r="EK106" s="251">
        <v>44165</v>
      </c>
      <c r="EL106" s="249" t="s">
        <v>7433</v>
      </c>
      <c r="EM106" s="241">
        <v>0</v>
      </c>
      <c r="EN106" s="252" t="s">
        <v>446</v>
      </c>
      <c r="EO106" s="252" t="s">
        <v>446</v>
      </c>
      <c r="EP106" s="252" t="s">
        <v>446</v>
      </c>
      <c r="EQ106" s="252" t="s">
        <v>3818</v>
      </c>
      <c r="ER106" s="252" t="s">
        <v>446</v>
      </c>
      <c r="ES106" s="242">
        <v>44165</v>
      </c>
      <c r="ET106" s="250" t="s">
        <v>7434</v>
      </c>
      <c r="EU106" s="250">
        <v>2553</v>
      </c>
      <c r="EV106" s="250" t="s">
        <v>3793</v>
      </c>
      <c r="EW106" s="250" t="s">
        <v>660</v>
      </c>
      <c r="EX106" s="250">
        <v>2</v>
      </c>
      <c r="EY106" s="250" t="s">
        <v>3794</v>
      </c>
      <c r="EZ106" s="250" t="s">
        <v>1951</v>
      </c>
      <c r="FA106" s="251">
        <v>44165</v>
      </c>
      <c r="FB106" s="249" t="s">
        <v>7435</v>
      </c>
      <c r="FC106" s="252">
        <v>2139</v>
      </c>
      <c r="FD106" s="252" t="s">
        <v>1949</v>
      </c>
      <c r="FE106" s="252" t="s">
        <v>660</v>
      </c>
      <c r="FF106" s="252">
        <v>2</v>
      </c>
      <c r="FG106" s="252" t="s">
        <v>1948</v>
      </c>
      <c r="FH106" s="252" t="s">
        <v>1950</v>
      </c>
      <c r="FI106" s="242">
        <v>43859</v>
      </c>
      <c r="FJ106" s="249" t="s">
        <v>7436</v>
      </c>
      <c r="FK106" s="250" t="s">
        <v>446</v>
      </c>
      <c r="FL106" s="250" t="s">
        <v>446</v>
      </c>
      <c r="FM106" s="250" t="s">
        <v>446</v>
      </c>
      <c r="FN106" s="250" t="s">
        <v>446</v>
      </c>
      <c r="FO106" s="250" t="s">
        <v>446</v>
      </c>
      <c r="FP106" s="246" t="s">
        <v>446</v>
      </c>
      <c r="FQ106" s="247">
        <v>43840</v>
      </c>
      <c r="FR106" s="249" t="s">
        <v>7437</v>
      </c>
      <c r="FS106" s="252" t="s">
        <v>446</v>
      </c>
      <c r="FT106" s="252" t="s">
        <v>446</v>
      </c>
      <c r="FU106" s="252" t="s">
        <v>446</v>
      </c>
      <c r="FV106" s="252" t="s">
        <v>446</v>
      </c>
      <c r="FW106" s="252" t="s">
        <v>446</v>
      </c>
      <c r="FX106" s="252" t="s">
        <v>446</v>
      </c>
      <c r="FY106" s="242">
        <v>43840</v>
      </c>
      <c r="FZ106" s="250" t="s">
        <v>7438</v>
      </c>
      <c r="GA106" s="250">
        <v>0</v>
      </c>
      <c r="GB106" s="250" t="s">
        <v>3625</v>
      </c>
      <c r="GC106" s="250" t="s">
        <v>660</v>
      </c>
      <c r="GD106" s="250">
        <v>2</v>
      </c>
      <c r="GE106" s="250" t="s">
        <v>3085</v>
      </c>
      <c r="GF106" s="250" t="s">
        <v>2075</v>
      </c>
      <c r="GG106" s="251">
        <v>44161</v>
      </c>
      <c r="GH106" s="249" t="s">
        <v>7439</v>
      </c>
      <c r="GI106" s="252">
        <v>0</v>
      </c>
      <c r="GJ106" s="252" t="s">
        <v>3625</v>
      </c>
      <c r="GK106" s="252" t="s">
        <v>660</v>
      </c>
      <c r="GL106" s="252">
        <v>2</v>
      </c>
      <c r="GM106" s="252" t="s">
        <v>3085</v>
      </c>
      <c r="GN106" s="252" t="s">
        <v>2075</v>
      </c>
      <c r="GO106" s="242">
        <v>44161</v>
      </c>
      <c r="GP106" s="250" t="s">
        <v>7440</v>
      </c>
      <c r="GQ106" s="250">
        <v>0</v>
      </c>
      <c r="GR106" s="250" t="s">
        <v>3625</v>
      </c>
      <c r="GS106" s="250" t="s">
        <v>660</v>
      </c>
      <c r="GT106" s="250">
        <v>2</v>
      </c>
      <c r="GU106" s="250" t="s">
        <v>3085</v>
      </c>
      <c r="GV106" s="250" t="s">
        <v>2075</v>
      </c>
      <c r="GW106" s="251">
        <v>44161</v>
      </c>
      <c r="GX106" s="249" t="s">
        <v>7441</v>
      </c>
      <c r="GY106" s="252">
        <v>0</v>
      </c>
      <c r="GZ106" s="252" t="s">
        <v>3625</v>
      </c>
      <c r="HA106" s="252" t="s">
        <v>660</v>
      </c>
      <c r="HB106" s="252">
        <v>2</v>
      </c>
      <c r="HC106" s="252" t="s">
        <v>3085</v>
      </c>
      <c r="HD106" s="252" t="s">
        <v>2075</v>
      </c>
      <c r="HE106" s="242">
        <v>44161</v>
      </c>
      <c r="HF106" s="250" t="s">
        <v>7442</v>
      </c>
      <c r="HG106" s="250">
        <v>0</v>
      </c>
      <c r="HH106" s="250" t="s">
        <v>3625</v>
      </c>
      <c r="HI106" s="250" t="s">
        <v>660</v>
      </c>
      <c r="HJ106" s="250">
        <v>2</v>
      </c>
      <c r="HK106" s="250" t="s">
        <v>3085</v>
      </c>
      <c r="HL106" s="250" t="s">
        <v>2075</v>
      </c>
      <c r="HM106" s="251">
        <v>44161</v>
      </c>
      <c r="HN106" s="249" t="s">
        <v>7443</v>
      </c>
      <c r="HO106" s="252">
        <v>2</v>
      </c>
      <c r="HP106" s="252" t="s">
        <v>3625</v>
      </c>
      <c r="HQ106" s="252" t="s">
        <v>660</v>
      </c>
      <c r="HR106" s="252">
        <v>2</v>
      </c>
      <c r="HS106" s="252" t="s">
        <v>3085</v>
      </c>
      <c r="HT106" s="252" t="s">
        <v>2075</v>
      </c>
      <c r="HU106" s="242">
        <v>44161</v>
      </c>
      <c r="HV106" s="250" t="s">
        <v>7444</v>
      </c>
      <c r="HW106" s="250">
        <v>0</v>
      </c>
      <c r="HX106" s="250" t="s">
        <v>3625</v>
      </c>
      <c r="HY106" s="250" t="s">
        <v>660</v>
      </c>
      <c r="HZ106" s="250">
        <v>2</v>
      </c>
      <c r="IA106" s="250" t="s">
        <v>3085</v>
      </c>
      <c r="IB106" s="250" t="s">
        <v>2075</v>
      </c>
      <c r="IC106" s="251">
        <v>44161</v>
      </c>
      <c r="ID106" s="249" t="s">
        <v>7445</v>
      </c>
      <c r="IE106" s="252">
        <v>1</v>
      </c>
      <c r="IF106" s="252" t="s">
        <v>3625</v>
      </c>
      <c r="IG106" s="252" t="s">
        <v>660</v>
      </c>
      <c r="IH106" s="252">
        <v>2</v>
      </c>
      <c r="II106" s="252" t="s">
        <v>3085</v>
      </c>
      <c r="IJ106" s="252" t="s">
        <v>2075</v>
      </c>
      <c r="IK106" s="242">
        <v>44161</v>
      </c>
      <c r="IL106" s="250" t="s">
        <v>7446</v>
      </c>
      <c r="IM106" s="250">
        <v>0</v>
      </c>
      <c r="IN106" s="250" t="s">
        <v>3625</v>
      </c>
      <c r="IO106" s="250" t="s">
        <v>660</v>
      </c>
      <c r="IP106" s="250">
        <v>2</v>
      </c>
      <c r="IQ106" s="250" t="s">
        <v>3085</v>
      </c>
      <c r="IR106" s="250" t="s">
        <v>2075</v>
      </c>
      <c r="IS106" s="251">
        <v>44161</v>
      </c>
    </row>
    <row r="107" spans="1:253" s="11" customFormat="1" ht="13.2" x14ac:dyDescent="0.25">
      <c r="A107" s="11" t="str">
        <f>Lists!B:B</f>
        <v>Regional Boko Haram Crisis</v>
      </c>
      <c r="B107" s="11" t="str">
        <f>Lists!F:F</f>
        <v>Regional crisis</v>
      </c>
      <c r="C107" s="11" t="str">
        <f>Lists!C:C</f>
        <v>REG001</v>
      </c>
      <c r="D107" s="11" t="str">
        <f>Lists!A:A</f>
        <v>Nigeria, Niger, Chad, Cameroon</v>
      </c>
      <c r="E107" s="11" t="str">
        <f>Lists!D:D</f>
        <v>NGA, NER, TCD, CMR</v>
      </c>
      <c r="F107" s="11" t="s">
        <v>7447</v>
      </c>
      <c r="G107" s="240">
        <v>261911000</v>
      </c>
      <c r="H107" s="241" t="s">
        <v>3081</v>
      </c>
      <c r="I107" s="241" t="s">
        <v>660</v>
      </c>
      <c r="J107" s="241">
        <v>2</v>
      </c>
      <c r="K107" s="241" t="s">
        <v>3203</v>
      </c>
      <c r="L107" s="241" t="s">
        <v>3081</v>
      </c>
      <c r="M107" s="242">
        <v>44165</v>
      </c>
      <c r="N107" s="249" t="s">
        <v>7448</v>
      </c>
      <c r="O107" s="244">
        <v>369002</v>
      </c>
      <c r="P107" s="244" t="s">
        <v>2336</v>
      </c>
      <c r="Q107" s="244" t="s">
        <v>660</v>
      </c>
      <c r="R107" s="244">
        <v>2</v>
      </c>
      <c r="S107" s="244" t="s">
        <v>2338</v>
      </c>
      <c r="T107" s="244" t="s">
        <v>2337</v>
      </c>
      <c r="U107" s="245">
        <v>43979</v>
      </c>
      <c r="V107" s="249" t="s">
        <v>7449</v>
      </c>
      <c r="W107" s="241">
        <v>13701000</v>
      </c>
      <c r="X107" s="241" t="s">
        <v>3081</v>
      </c>
      <c r="Y107" s="241" t="s">
        <v>660</v>
      </c>
      <c r="Z107" s="241">
        <v>2</v>
      </c>
      <c r="AA107" s="241" t="s">
        <v>3203</v>
      </c>
      <c r="AB107" s="241" t="s">
        <v>3081</v>
      </c>
      <c r="AC107" s="242">
        <v>44165</v>
      </c>
      <c r="AD107" s="249" t="s">
        <v>7450</v>
      </c>
      <c r="AE107" s="246">
        <v>11093000</v>
      </c>
      <c r="AF107" s="246" t="s">
        <v>3081</v>
      </c>
      <c r="AG107" s="246" t="s">
        <v>660</v>
      </c>
      <c r="AH107" s="246">
        <v>2</v>
      </c>
      <c r="AI107" s="246" t="s">
        <v>3203</v>
      </c>
      <c r="AJ107" s="246" t="s">
        <v>3081</v>
      </c>
      <c r="AK107" s="247">
        <v>44165</v>
      </c>
      <c r="AL107" s="249" t="s">
        <v>7451</v>
      </c>
      <c r="AM107" s="241">
        <v>5076000</v>
      </c>
      <c r="AN107" s="241" t="s">
        <v>3081</v>
      </c>
      <c r="AO107" s="241" t="s">
        <v>660</v>
      </c>
      <c r="AP107" s="241">
        <v>2</v>
      </c>
      <c r="AQ107" s="241" t="s">
        <v>3203</v>
      </c>
      <c r="AR107" s="241" t="s">
        <v>3081</v>
      </c>
      <c r="AS107" s="242">
        <v>44165</v>
      </c>
      <c r="AT107" s="250" t="s">
        <v>7452</v>
      </c>
      <c r="AU107" s="246" t="s">
        <v>446</v>
      </c>
      <c r="AV107" s="246">
        <v>0</v>
      </c>
      <c r="AW107" s="246" t="s">
        <v>446</v>
      </c>
      <c r="AX107" s="246" t="s">
        <v>446</v>
      </c>
      <c r="AY107" s="246">
        <v>0</v>
      </c>
      <c r="AZ107" s="246">
        <v>0</v>
      </c>
      <c r="BA107" s="247">
        <v>43769</v>
      </c>
      <c r="BB107" s="249" t="s">
        <v>7453</v>
      </c>
      <c r="BC107" s="241" t="s">
        <v>446</v>
      </c>
      <c r="BD107" s="241">
        <v>0</v>
      </c>
      <c r="BE107" s="241" t="s">
        <v>446</v>
      </c>
      <c r="BF107" s="241" t="s">
        <v>446</v>
      </c>
      <c r="BG107" s="241">
        <v>0</v>
      </c>
      <c r="BH107" s="241">
        <v>0</v>
      </c>
      <c r="BI107" s="242">
        <v>43769</v>
      </c>
      <c r="BJ107" s="250" t="s">
        <v>7454</v>
      </c>
      <c r="BK107" s="250">
        <v>1740</v>
      </c>
      <c r="BL107" s="250" t="s">
        <v>3081</v>
      </c>
      <c r="BM107" s="250" t="s">
        <v>660</v>
      </c>
      <c r="BN107" s="250">
        <v>2</v>
      </c>
      <c r="BO107" s="250" t="s">
        <v>3203</v>
      </c>
      <c r="BP107" s="246" t="s">
        <v>3081</v>
      </c>
      <c r="BQ107" s="251">
        <v>44165</v>
      </c>
      <c r="BR107" s="249" t="s">
        <v>7455</v>
      </c>
      <c r="BS107" s="252">
        <v>0</v>
      </c>
      <c r="BT107" s="252">
        <v>0</v>
      </c>
      <c r="BU107" s="252" t="s">
        <v>660</v>
      </c>
      <c r="BV107" s="252">
        <v>2</v>
      </c>
      <c r="BW107" s="252">
        <v>0</v>
      </c>
      <c r="BX107" s="252">
        <v>0</v>
      </c>
      <c r="BY107" s="242">
        <v>43545</v>
      </c>
      <c r="BZ107" s="250" t="s">
        <v>7456</v>
      </c>
      <c r="CA107" s="250">
        <v>4300</v>
      </c>
      <c r="CB107" s="250" t="s">
        <v>768</v>
      </c>
      <c r="CC107" s="250" t="s">
        <v>660</v>
      </c>
      <c r="CD107" s="250">
        <v>2</v>
      </c>
      <c r="CE107" s="250" t="s">
        <v>1246</v>
      </c>
      <c r="CF107" s="250">
        <v>0</v>
      </c>
      <c r="CG107" s="251">
        <v>43545</v>
      </c>
      <c r="CH107" s="249" t="s">
        <v>7457</v>
      </c>
      <c r="CI107" s="250" t="e">
        <v>#N/A</v>
      </c>
      <c r="CJ107" s="250" t="e">
        <v>#N/A</v>
      </c>
      <c r="CK107" s="250" t="e">
        <v>#N/A</v>
      </c>
      <c r="CL107" s="250" t="e">
        <v>#N/A</v>
      </c>
      <c r="CM107" s="250" t="e">
        <v>#N/A</v>
      </c>
      <c r="CN107" s="250" t="e">
        <v>#N/A</v>
      </c>
      <c r="CO107" s="253" t="e">
        <v>#N/A</v>
      </c>
      <c r="CP107" s="250" t="s">
        <v>7458</v>
      </c>
      <c r="CQ107" s="252">
        <v>5200000</v>
      </c>
      <c r="CR107" s="252" t="s">
        <v>1248</v>
      </c>
      <c r="CS107" s="252" t="s">
        <v>660</v>
      </c>
      <c r="CT107" s="252">
        <v>2</v>
      </c>
      <c r="CU107" s="252" t="s">
        <v>1247</v>
      </c>
      <c r="CV107" s="252">
        <v>0</v>
      </c>
      <c r="CW107" s="242">
        <v>43545</v>
      </c>
      <c r="CX107" s="250" t="s">
        <v>7459</v>
      </c>
      <c r="CY107" s="246">
        <v>6741000</v>
      </c>
      <c r="CZ107" s="246" t="s">
        <v>3081</v>
      </c>
      <c r="DA107" s="246" t="s">
        <v>660</v>
      </c>
      <c r="DB107" s="246">
        <v>2</v>
      </c>
      <c r="DC107" s="246" t="s">
        <v>3522</v>
      </c>
      <c r="DD107" s="246" t="s">
        <v>3081</v>
      </c>
      <c r="DE107" s="248">
        <v>44136</v>
      </c>
      <c r="DF107" s="249" t="s">
        <v>7460</v>
      </c>
      <c r="DG107" s="241">
        <v>2608000</v>
      </c>
      <c r="DH107" s="252" t="s">
        <v>3081</v>
      </c>
      <c r="DI107" s="252" t="s">
        <v>660</v>
      </c>
      <c r="DJ107" s="252">
        <v>2</v>
      </c>
      <c r="DK107" s="252" t="s">
        <v>3522</v>
      </c>
      <c r="DL107" s="252" t="s">
        <v>3081</v>
      </c>
      <c r="DM107" s="242">
        <v>44136</v>
      </c>
      <c r="DN107" s="250" t="s">
        <v>7461</v>
      </c>
      <c r="DO107" s="246">
        <v>4352000</v>
      </c>
      <c r="DP107" s="250" t="s">
        <v>3081</v>
      </c>
      <c r="DQ107" s="250" t="s">
        <v>660</v>
      </c>
      <c r="DR107" s="250">
        <v>2</v>
      </c>
      <c r="DS107" s="250" t="s">
        <v>3522</v>
      </c>
      <c r="DT107" s="250" t="s">
        <v>3081</v>
      </c>
      <c r="DU107" s="251">
        <v>44136</v>
      </c>
      <c r="DV107" s="249" t="s">
        <v>7462</v>
      </c>
      <c r="DW107" s="241">
        <v>3234000</v>
      </c>
      <c r="DX107" s="252" t="s">
        <v>3081</v>
      </c>
      <c r="DY107" s="252" t="s">
        <v>660</v>
      </c>
      <c r="DZ107" s="252">
        <v>2</v>
      </c>
      <c r="EA107" s="252" t="s">
        <v>3522</v>
      </c>
      <c r="EB107" s="252" t="s">
        <v>3081</v>
      </c>
      <c r="EC107" s="242">
        <v>44136</v>
      </c>
      <c r="ED107" s="250" t="s">
        <v>7463</v>
      </c>
      <c r="EE107" s="246">
        <v>3385000</v>
      </c>
      <c r="EF107" s="250" t="s">
        <v>3081</v>
      </c>
      <c r="EG107" s="250" t="s">
        <v>660</v>
      </c>
      <c r="EH107" s="250">
        <v>2</v>
      </c>
      <c r="EI107" s="250" t="s">
        <v>3522</v>
      </c>
      <c r="EJ107" s="250" t="s">
        <v>3081</v>
      </c>
      <c r="EK107" s="251">
        <v>44136</v>
      </c>
      <c r="EL107" s="249" t="s">
        <v>7464</v>
      </c>
      <c r="EM107" s="241">
        <v>122000</v>
      </c>
      <c r="EN107" s="252" t="s">
        <v>3081</v>
      </c>
      <c r="EO107" s="252" t="s">
        <v>660</v>
      </c>
      <c r="EP107" s="252">
        <v>2</v>
      </c>
      <c r="EQ107" s="252" t="s">
        <v>3522</v>
      </c>
      <c r="ER107" s="252" t="s">
        <v>3081</v>
      </c>
      <c r="ES107" s="242">
        <v>44136</v>
      </c>
      <c r="ET107" s="250" t="s">
        <v>7465</v>
      </c>
      <c r="EU107" s="250">
        <v>3897</v>
      </c>
      <c r="EV107" s="250" t="s">
        <v>3081</v>
      </c>
      <c r="EW107" s="250" t="s">
        <v>660</v>
      </c>
      <c r="EX107" s="250">
        <v>2</v>
      </c>
      <c r="EY107" s="250" t="s">
        <v>3203</v>
      </c>
      <c r="EZ107" s="250" t="s">
        <v>3081</v>
      </c>
      <c r="FA107" s="251">
        <v>44165</v>
      </c>
      <c r="FB107" s="249" t="s">
        <v>7466</v>
      </c>
      <c r="FC107" s="252">
        <v>5</v>
      </c>
      <c r="FD107" s="252" t="s">
        <v>446</v>
      </c>
      <c r="FE107" s="252" t="s">
        <v>660</v>
      </c>
      <c r="FF107" s="252">
        <v>2</v>
      </c>
      <c r="FG107" s="252" t="s">
        <v>446</v>
      </c>
      <c r="FH107" s="252" t="s">
        <v>446</v>
      </c>
      <c r="FI107" s="242">
        <v>43586</v>
      </c>
      <c r="FJ107" s="249" t="s">
        <v>7467</v>
      </c>
      <c r="FK107" s="250" t="s">
        <v>446</v>
      </c>
      <c r="FL107" s="250" t="s">
        <v>1380</v>
      </c>
      <c r="FM107" s="250" t="s">
        <v>660</v>
      </c>
      <c r="FN107" s="250">
        <v>2</v>
      </c>
      <c r="FO107" s="250" t="s">
        <v>446</v>
      </c>
      <c r="FP107" s="246" t="s">
        <v>446</v>
      </c>
      <c r="FQ107" s="247">
        <v>43586</v>
      </c>
      <c r="FR107" s="249" t="s">
        <v>7468</v>
      </c>
      <c r="FS107" s="252">
        <v>800000</v>
      </c>
      <c r="FT107" s="252" t="s">
        <v>1380</v>
      </c>
      <c r="FU107" s="252" t="s">
        <v>660</v>
      </c>
      <c r="FV107" s="252">
        <v>2</v>
      </c>
      <c r="FW107" s="252" t="s">
        <v>1381</v>
      </c>
      <c r="FX107" s="252" t="s">
        <v>1366</v>
      </c>
      <c r="FY107" s="242">
        <v>43586</v>
      </c>
      <c r="FZ107" s="250" t="s">
        <v>7469</v>
      </c>
      <c r="GA107" s="250">
        <v>1</v>
      </c>
      <c r="GB107" s="250" t="s">
        <v>3625</v>
      </c>
      <c r="GC107" s="250" t="s">
        <v>660</v>
      </c>
      <c r="GD107" s="250">
        <v>2</v>
      </c>
      <c r="GE107" s="250" t="s">
        <v>3085</v>
      </c>
      <c r="GF107" s="250" t="s">
        <v>2075</v>
      </c>
      <c r="GG107" s="251">
        <v>44161</v>
      </c>
      <c r="GH107" s="249" t="s">
        <v>7470</v>
      </c>
      <c r="GI107" s="252">
        <v>1</v>
      </c>
      <c r="GJ107" s="252" t="s">
        <v>3625</v>
      </c>
      <c r="GK107" s="252" t="s">
        <v>660</v>
      </c>
      <c r="GL107" s="252">
        <v>2</v>
      </c>
      <c r="GM107" s="252" t="s">
        <v>3085</v>
      </c>
      <c r="GN107" s="252" t="s">
        <v>2075</v>
      </c>
      <c r="GO107" s="242">
        <v>44161</v>
      </c>
      <c r="GP107" s="250" t="s">
        <v>7471</v>
      </c>
      <c r="GQ107" s="250">
        <v>2</v>
      </c>
      <c r="GR107" s="250" t="s">
        <v>3625</v>
      </c>
      <c r="GS107" s="250" t="s">
        <v>660</v>
      </c>
      <c r="GT107" s="250">
        <v>2</v>
      </c>
      <c r="GU107" s="250" t="s">
        <v>3085</v>
      </c>
      <c r="GV107" s="250" t="s">
        <v>2075</v>
      </c>
      <c r="GW107" s="251">
        <v>44161</v>
      </c>
      <c r="GX107" s="249" t="s">
        <v>7472</v>
      </c>
      <c r="GY107" s="252">
        <v>2</v>
      </c>
      <c r="GZ107" s="252" t="s">
        <v>3625</v>
      </c>
      <c r="HA107" s="252" t="s">
        <v>660</v>
      </c>
      <c r="HB107" s="252">
        <v>2</v>
      </c>
      <c r="HC107" s="252" t="s">
        <v>3085</v>
      </c>
      <c r="HD107" s="252" t="s">
        <v>2075</v>
      </c>
      <c r="HE107" s="242">
        <v>44161</v>
      </c>
      <c r="HF107" s="250" t="s">
        <v>7473</v>
      </c>
      <c r="HG107" s="250">
        <v>0</v>
      </c>
      <c r="HH107" s="250" t="s">
        <v>3625</v>
      </c>
      <c r="HI107" s="250" t="s">
        <v>660</v>
      </c>
      <c r="HJ107" s="250">
        <v>2</v>
      </c>
      <c r="HK107" s="250" t="s">
        <v>3085</v>
      </c>
      <c r="HL107" s="250" t="s">
        <v>2075</v>
      </c>
      <c r="HM107" s="251">
        <v>44161</v>
      </c>
      <c r="HN107" s="249" t="s">
        <v>7474</v>
      </c>
      <c r="HO107" s="252">
        <v>2</v>
      </c>
      <c r="HP107" s="252" t="s">
        <v>3625</v>
      </c>
      <c r="HQ107" s="252" t="s">
        <v>660</v>
      </c>
      <c r="HR107" s="252">
        <v>2</v>
      </c>
      <c r="HS107" s="252" t="s">
        <v>3085</v>
      </c>
      <c r="HT107" s="252" t="s">
        <v>2075</v>
      </c>
      <c r="HU107" s="242">
        <v>44161</v>
      </c>
      <c r="HV107" s="250" t="s">
        <v>7475</v>
      </c>
      <c r="HW107" s="250">
        <v>2</v>
      </c>
      <c r="HX107" s="250" t="s">
        <v>3625</v>
      </c>
      <c r="HY107" s="250" t="s">
        <v>660</v>
      </c>
      <c r="HZ107" s="250">
        <v>2</v>
      </c>
      <c r="IA107" s="250" t="s">
        <v>3085</v>
      </c>
      <c r="IB107" s="250" t="s">
        <v>2075</v>
      </c>
      <c r="IC107" s="251">
        <v>44161</v>
      </c>
      <c r="ID107" s="249" t="s">
        <v>7476</v>
      </c>
      <c r="IE107" s="252">
        <v>2</v>
      </c>
      <c r="IF107" s="252" t="s">
        <v>3625</v>
      </c>
      <c r="IG107" s="252" t="s">
        <v>660</v>
      </c>
      <c r="IH107" s="252">
        <v>2</v>
      </c>
      <c r="II107" s="252" t="s">
        <v>3085</v>
      </c>
      <c r="IJ107" s="252" t="s">
        <v>2075</v>
      </c>
      <c r="IK107" s="242">
        <v>44161</v>
      </c>
      <c r="IL107" s="250" t="s">
        <v>7477</v>
      </c>
      <c r="IM107" s="250">
        <v>3</v>
      </c>
      <c r="IN107" s="250" t="s">
        <v>3625</v>
      </c>
      <c r="IO107" s="250" t="s">
        <v>660</v>
      </c>
      <c r="IP107" s="250">
        <v>2</v>
      </c>
      <c r="IQ107" s="250" t="s">
        <v>3085</v>
      </c>
      <c r="IR107" s="250" t="s">
        <v>2075</v>
      </c>
      <c r="IS107" s="251">
        <v>44161</v>
      </c>
    </row>
    <row r="108" spans="1:253" s="11" customFormat="1" ht="13.2" x14ac:dyDescent="0.25">
      <c r="A108" s="11" t="str">
        <f>Lists!B:B</f>
        <v>Complex crisis in Pakistan</v>
      </c>
      <c r="B108" s="11" t="str">
        <f>Lists!F:F</f>
        <v>Complex crisis</v>
      </c>
      <c r="C108" s="11" t="str">
        <f>Lists!C:C</f>
        <v>PAK001</v>
      </c>
      <c r="D108" s="11" t="str">
        <f>Lists!A:A</f>
        <v>Pakistan</v>
      </c>
      <c r="E108" s="11" t="str">
        <f>Lists!D:D</f>
        <v>PAK</v>
      </c>
      <c r="F108" s="11" t="s">
        <v>7478</v>
      </c>
      <c r="G108" s="240">
        <v>209594000</v>
      </c>
      <c r="H108" s="241" t="s">
        <v>3087</v>
      </c>
      <c r="I108" s="241" t="s">
        <v>660</v>
      </c>
      <c r="J108" s="241">
        <v>2</v>
      </c>
      <c r="K108" s="241" t="s">
        <v>1869</v>
      </c>
      <c r="L108" s="241" t="s">
        <v>1623</v>
      </c>
      <c r="M108" s="242">
        <v>44110</v>
      </c>
      <c r="N108" s="249" t="s">
        <v>7479</v>
      </c>
      <c r="O108" s="244">
        <v>770880</v>
      </c>
      <c r="P108" s="244" t="s">
        <v>1599</v>
      </c>
      <c r="Q108" s="244" t="s">
        <v>660</v>
      </c>
      <c r="R108" s="244">
        <v>2</v>
      </c>
      <c r="S108" s="244" t="s">
        <v>1870</v>
      </c>
      <c r="T108" s="244" t="s">
        <v>3241</v>
      </c>
      <c r="U108" s="245">
        <v>44110</v>
      </c>
      <c r="V108" s="249" t="s">
        <v>7480</v>
      </c>
      <c r="W108" s="241">
        <v>209594000</v>
      </c>
      <c r="X108" s="241" t="s">
        <v>3088</v>
      </c>
      <c r="Y108" s="241" t="s">
        <v>660</v>
      </c>
      <c r="Z108" s="241">
        <v>2</v>
      </c>
      <c r="AA108" s="241" t="s">
        <v>1871</v>
      </c>
      <c r="AB108" s="241" t="s">
        <v>1623</v>
      </c>
      <c r="AC108" s="242">
        <v>44110</v>
      </c>
      <c r="AD108" s="249" t="s">
        <v>7481</v>
      </c>
      <c r="AE108" s="246">
        <v>64359000</v>
      </c>
      <c r="AF108" s="246" t="s">
        <v>3089</v>
      </c>
      <c r="AG108" s="246" t="s">
        <v>659</v>
      </c>
      <c r="AH108" s="246">
        <v>3</v>
      </c>
      <c r="AI108" s="246" t="s">
        <v>3243</v>
      </c>
      <c r="AJ108" s="246" t="s">
        <v>3242</v>
      </c>
      <c r="AK108" s="247">
        <v>44110</v>
      </c>
      <c r="AL108" s="249" t="s">
        <v>7482</v>
      </c>
      <c r="AM108" s="241">
        <v>204000</v>
      </c>
      <c r="AN108" s="241" t="s">
        <v>1626</v>
      </c>
      <c r="AO108" s="241" t="s">
        <v>660</v>
      </c>
      <c r="AP108" s="241">
        <v>2</v>
      </c>
      <c r="AQ108" s="241" t="s">
        <v>1872</v>
      </c>
      <c r="AR108" s="241" t="s">
        <v>1625</v>
      </c>
      <c r="AS108" s="242">
        <v>43742</v>
      </c>
      <c r="AT108" s="250" t="s">
        <v>7483</v>
      </c>
      <c r="AU108" s="246" t="s">
        <v>446</v>
      </c>
      <c r="AV108" s="246" t="s">
        <v>446</v>
      </c>
      <c r="AW108" s="246" t="s">
        <v>446</v>
      </c>
      <c r="AX108" s="246" t="s">
        <v>446</v>
      </c>
      <c r="AY108" s="246" t="s">
        <v>888</v>
      </c>
      <c r="AZ108" s="246" t="s">
        <v>446</v>
      </c>
      <c r="BA108" s="247">
        <v>43742</v>
      </c>
      <c r="BB108" s="249" t="s">
        <v>7484</v>
      </c>
      <c r="BC108" s="241" t="s">
        <v>446</v>
      </c>
      <c r="BD108" s="241" t="s">
        <v>446</v>
      </c>
      <c r="BE108" s="241" t="s">
        <v>446</v>
      </c>
      <c r="BF108" s="241" t="s">
        <v>446</v>
      </c>
      <c r="BG108" s="241" t="s">
        <v>1624</v>
      </c>
      <c r="BH108" s="241" t="s">
        <v>446</v>
      </c>
      <c r="BI108" s="242">
        <v>43742</v>
      </c>
      <c r="BJ108" s="250" t="s">
        <v>7485</v>
      </c>
      <c r="BK108" s="250">
        <v>757</v>
      </c>
      <c r="BL108" s="250" t="s">
        <v>3822</v>
      </c>
      <c r="BM108" s="250" t="s">
        <v>660</v>
      </c>
      <c r="BN108" s="250">
        <v>2</v>
      </c>
      <c r="BO108" s="250" t="s">
        <v>3837</v>
      </c>
      <c r="BP108" s="246" t="s">
        <v>3244</v>
      </c>
      <c r="BQ108" s="251">
        <v>44165</v>
      </c>
      <c r="BR108" s="249" t="s">
        <v>7486</v>
      </c>
      <c r="BS108" s="252" t="s">
        <v>446</v>
      </c>
      <c r="BT108" s="252" t="s">
        <v>446</v>
      </c>
      <c r="BU108" s="252" t="s">
        <v>446</v>
      </c>
      <c r="BV108" s="252" t="s">
        <v>446</v>
      </c>
      <c r="BW108" s="252" t="s">
        <v>885</v>
      </c>
      <c r="BX108" s="252" t="s">
        <v>446</v>
      </c>
      <c r="BY108" s="242">
        <v>43503</v>
      </c>
      <c r="BZ108" s="250" t="s">
        <v>7487</v>
      </c>
      <c r="CA108" s="250" t="s">
        <v>446</v>
      </c>
      <c r="CB108" s="250" t="s">
        <v>446</v>
      </c>
      <c r="CC108" s="250" t="s">
        <v>446</v>
      </c>
      <c r="CD108" s="250" t="s">
        <v>446</v>
      </c>
      <c r="CE108" s="250" t="s">
        <v>885</v>
      </c>
      <c r="CF108" s="250" t="s">
        <v>446</v>
      </c>
      <c r="CG108" s="251">
        <v>43503</v>
      </c>
      <c r="CH108" s="249" t="s">
        <v>7488</v>
      </c>
      <c r="CI108" s="250" t="e">
        <v>#N/A</v>
      </c>
      <c r="CJ108" s="250" t="e">
        <v>#N/A</v>
      </c>
      <c r="CK108" s="250" t="e">
        <v>#N/A</v>
      </c>
      <c r="CL108" s="250" t="e">
        <v>#N/A</v>
      </c>
      <c r="CM108" s="250" t="e">
        <v>#N/A</v>
      </c>
      <c r="CN108" s="250" t="e">
        <v>#N/A</v>
      </c>
      <c r="CO108" s="253" t="e">
        <v>#N/A</v>
      </c>
      <c r="CP108" s="250" t="s">
        <v>7489</v>
      </c>
      <c r="CQ108" s="252" t="s">
        <v>446</v>
      </c>
      <c r="CR108" s="252" t="s">
        <v>883</v>
      </c>
      <c r="CS108" s="252" t="s">
        <v>446</v>
      </c>
      <c r="CT108" s="252" t="s">
        <v>446</v>
      </c>
      <c r="CU108" s="252" t="s">
        <v>886</v>
      </c>
      <c r="CV108" s="252" t="s">
        <v>937</v>
      </c>
      <c r="CW108" s="242">
        <v>43503</v>
      </c>
      <c r="CX108" s="250" t="s">
        <v>7490</v>
      </c>
      <c r="CY108" s="246">
        <v>3039000</v>
      </c>
      <c r="CZ108" s="246" t="s">
        <v>3090</v>
      </c>
      <c r="DA108" s="246" t="s">
        <v>660</v>
      </c>
      <c r="DB108" s="246">
        <v>2</v>
      </c>
      <c r="DC108" s="246" t="s">
        <v>3246</v>
      </c>
      <c r="DD108" s="246" t="s">
        <v>3245</v>
      </c>
      <c r="DE108" s="248">
        <v>44110</v>
      </c>
      <c r="DF108" s="249" t="s">
        <v>7491</v>
      </c>
      <c r="DG108" s="241">
        <v>145236000</v>
      </c>
      <c r="DH108" s="252" t="s">
        <v>3090</v>
      </c>
      <c r="DI108" s="252" t="s">
        <v>660</v>
      </c>
      <c r="DJ108" s="252">
        <v>2</v>
      </c>
      <c r="DK108" s="252" t="s">
        <v>3246</v>
      </c>
      <c r="DL108" s="252" t="s">
        <v>3245</v>
      </c>
      <c r="DM108" s="242">
        <v>44110</v>
      </c>
      <c r="DN108" s="250" t="s">
        <v>7492</v>
      </c>
      <c r="DO108" s="246">
        <v>61320000</v>
      </c>
      <c r="DP108" s="250" t="s">
        <v>3090</v>
      </c>
      <c r="DQ108" s="250" t="s">
        <v>660</v>
      </c>
      <c r="DR108" s="250">
        <v>2</v>
      </c>
      <c r="DS108" s="250" t="s">
        <v>3246</v>
      </c>
      <c r="DT108" s="250" t="s">
        <v>3245</v>
      </c>
      <c r="DU108" s="251">
        <v>44110</v>
      </c>
      <c r="DV108" s="249" t="s">
        <v>7493</v>
      </c>
      <c r="DW108" s="241">
        <v>2021000</v>
      </c>
      <c r="DX108" s="252" t="s">
        <v>3090</v>
      </c>
      <c r="DY108" s="252" t="s">
        <v>660</v>
      </c>
      <c r="DZ108" s="252">
        <v>2</v>
      </c>
      <c r="EA108" s="252" t="s">
        <v>3246</v>
      </c>
      <c r="EB108" s="252" t="s">
        <v>3245</v>
      </c>
      <c r="EC108" s="242">
        <v>44110</v>
      </c>
      <c r="ED108" s="250" t="s">
        <v>7494</v>
      </c>
      <c r="EE108" s="246">
        <v>1018000</v>
      </c>
      <c r="EF108" s="250" t="s">
        <v>3090</v>
      </c>
      <c r="EG108" s="250" t="s">
        <v>660</v>
      </c>
      <c r="EH108" s="250">
        <v>2</v>
      </c>
      <c r="EI108" s="250" t="s">
        <v>3246</v>
      </c>
      <c r="EJ108" s="250" t="s">
        <v>3245</v>
      </c>
      <c r="EK108" s="251">
        <v>44110</v>
      </c>
      <c r="EL108" s="249" t="s">
        <v>7495</v>
      </c>
      <c r="EM108" s="241">
        <v>0</v>
      </c>
      <c r="EN108" s="252" t="s">
        <v>3090</v>
      </c>
      <c r="EO108" s="252" t="s">
        <v>660</v>
      </c>
      <c r="EP108" s="252">
        <v>2</v>
      </c>
      <c r="EQ108" s="252" t="s">
        <v>3246</v>
      </c>
      <c r="ER108" s="252" t="s">
        <v>3245</v>
      </c>
      <c r="ES108" s="242">
        <v>44110</v>
      </c>
      <c r="ET108" s="250" t="s">
        <v>7496</v>
      </c>
      <c r="EU108" s="250">
        <v>794</v>
      </c>
      <c r="EV108" s="250" t="s">
        <v>3822</v>
      </c>
      <c r="EW108" s="250" t="s">
        <v>660</v>
      </c>
      <c r="EX108" s="250">
        <v>2</v>
      </c>
      <c r="EY108" s="250" t="s">
        <v>3838</v>
      </c>
      <c r="EZ108" s="250" t="s">
        <v>3244</v>
      </c>
      <c r="FA108" s="251">
        <v>44165</v>
      </c>
      <c r="FB108" s="249" t="s">
        <v>7497</v>
      </c>
      <c r="FC108" s="252">
        <v>5</v>
      </c>
      <c r="FD108" s="252" t="s">
        <v>882</v>
      </c>
      <c r="FE108" s="252" t="s">
        <v>661</v>
      </c>
      <c r="FF108" s="252">
        <v>1</v>
      </c>
      <c r="FG108" s="252" t="s">
        <v>887</v>
      </c>
      <c r="FH108" s="252">
        <v>0</v>
      </c>
      <c r="FI108" s="242">
        <v>43503</v>
      </c>
      <c r="FJ108" s="249" t="s">
        <v>7498</v>
      </c>
      <c r="FK108" s="250" t="s">
        <v>446</v>
      </c>
      <c r="FL108" s="250" t="s">
        <v>806</v>
      </c>
      <c r="FM108" s="250" t="s">
        <v>446</v>
      </c>
      <c r="FN108" s="250" t="s">
        <v>446</v>
      </c>
      <c r="FO108" s="250" t="s">
        <v>1388</v>
      </c>
      <c r="FP108" s="246" t="s">
        <v>1387</v>
      </c>
      <c r="FQ108" s="247">
        <v>43578</v>
      </c>
      <c r="FR108" s="249" t="s">
        <v>7499</v>
      </c>
      <c r="FS108" s="252" t="s">
        <v>446</v>
      </c>
      <c r="FT108" s="252" t="s">
        <v>1295</v>
      </c>
      <c r="FU108" s="252" t="s">
        <v>446</v>
      </c>
      <c r="FV108" s="252" t="s">
        <v>446</v>
      </c>
      <c r="FW108" s="252" t="s">
        <v>1388</v>
      </c>
      <c r="FX108" s="252" t="s">
        <v>1387</v>
      </c>
      <c r="FY108" s="242">
        <v>43578</v>
      </c>
      <c r="FZ108" s="250" t="s">
        <v>7500</v>
      </c>
      <c r="GA108" s="250">
        <v>2</v>
      </c>
      <c r="GB108" s="250" t="s">
        <v>3625</v>
      </c>
      <c r="GC108" s="250" t="s">
        <v>660</v>
      </c>
      <c r="GD108" s="250">
        <v>2</v>
      </c>
      <c r="GE108" s="250" t="s">
        <v>3085</v>
      </c>
      <c r="GF108" s="250" t="s">
        <v>2075</v>
      </c>
      <c r="GG108" s="251">
        <v>44165</v>
      </c>
      <c r="GH108" s="249" t="s">
        <v>7501</v>
      </c>
      <c r="GI108" s="252">
        <v>0</v>
      </c>
      <c r="GJ108" s="252" t="s">
        <v>3625</v>
      </c>
      <c r="GK108" s="252" t="s">
        <v>660</v>
      </c>
      <c r="GL108" s="252">
        <v>2</v>
      </c>
      <c r="GM108" s="252" t="s">
        <v>3085</v>
      </c>
      <c r="GN108" s="252" t="s">
        <v>2075</v>
      </c>
      <c r="GO108" s="242">
        <v>44165</v>
      </c>
      <c r="GP108" s="250" t="s">
        <v>7502</v>
      </c>
      <c r="GQ108" s="250">
        <v>2</v>
      </c>
      <c r="GR108" s="250" t="s">
        <v>3625</v>
      </c>
      <c r="GS108" s="250" t="s">
        <v>660</v>
      </c>
      <c r="GT108" s="250">
        <v>2</v>
      </c>
      <c r="GU108" s="250" t="s">
        <v>3085</v>
      </c>
      <c r="GV108" s="250" t="s">
        <v>2075</v>
      </c>
      <c r="GW108" s="251">
        <v>44165</v>
      </c>
      <c r="GX108" s="249" t="s">
        <v>7503</v>
      </c>
      <c r="GY108" s="252">
        <v>0</v>
      </c>
      <c r="GZ108" s="252" t="s">
        <v>3625</v>
      </c>
      <c r="HA108" s="252" t="s">
        <v>660</v>
      </c>
      <c r="HB108" s="252">
        <v>2</v>
      </c>
      <c r="HC108" s="252" t="s">
        <v>3085</v>
      </c>
      <c r="HD108" s="252" t="s">
        <v>2075</v>
      </c>
      <c r="HE108" s="242">
        <v>44165</v>
      </c>
      <c r="HF108" s="250" t="s">
        <v>7504</v>
      </c>
      <c r="HG108" s="250">
        <v>0</v>
      </c>
      <c r="HH108" s="250" t="s">
        <v>3625</v>
      </c>
      <c r="HI108" s="250" t="s">
        <v>660</v>
      </c>
      <c r="HJ108" s="250">
        <v>2</v>
      </c>
      <c r="HK108" s="250" t="s">
        <v>3085</v>
      </c>
      <c r="HL108" s="250" t="s">
        <v>2075</v>
      </c>
      <c r="HM108" s="251">
        <v>44165</v>
      </c>
      <c r="HN108" s="249" t="s">
        <v>7505</v>
      </c>
      <c r="HO108" s="252">
        <v>2</v>
      </c>
      <c r="HP108" s="252" t="s">
        <v>3625</v>
      </c>
      <c r="HQ108" s="252" t="s">
        <v>660</v>
      </c>
      <c r="HR108" s="252">
        <v>2</v>
      </c>
      <c r="HS108" s="252" t="s">
        <v>3085</v>
      </c>
      <c r="HT108" s="252" t="s">
        <v>2075</v>
      </c>
      <c r="HU108" s="242">
        <v>44165</v>
      </c>
      <c r="HV108" s="250" t="s">
        <v>7506</v>
      </c>
      <c r="HW108" s="250">
        <v>1</v>
      </c>
      <c r="HX108" s="250" t="s">
        <v>3625</v>
      </c>
      <c r="HY108" s="250" t="s">
        <v>660</v>
      </c>
      <c r="HZ108" s="250">
        <v>2</v>
      </c>
      <c r="IA108" s="250" t="s">
        <v>3085</v>
      </c>
      <c r="IB108" s="250" t="s">
        <v>2075</v>
      </c>
      <c r="IC108" s="251">
        <v>44165</v>
      </c>
      <c r="ID108" s="249" t="s">
        <v>7507</v>
      </c>
      <c r="IE108" s="252">
        <v>1</v>
      </c>
      <c r="IF108" s="252" t="s">
        <v>3625</v>
      </c>
      <c r="IG108" s="252" t="s">
        <v>660</v>
      </c>
      <c r="IH108" s="252">
        <v>2</v>
      </c>
      <c r="II108" s="252" t="s">
        <v>3085</v>
      </c>
      <c r="IJ108" s="252" t="s">
        <v>2075</v>
      </c>
      <c r="IK108" s="242">
        <v>44165</v>
      </c>
      <c r="IL108" s="250" t="s">
        <v>7508</v>
      </c>
      <c r="IM108" s="250">
        <v>3</v>
      </c>
      <c r="IN108" s="250" t="s">
        <v>3625</v>
      </c>
      <c r="IO108" s="250" t="s">
        <v>660</v>
      </c>
      <c r="IP108" s="250">
        <v>2</v>
      </c>
      <c r="IQ108" s="250" t="s">
        <v>3085</v>
      </c>
      <c r="IR108" s="250" t="s">
        <v>2075</v>
      </c>
      <c r="IS108" s="251">
        <v>44165</v>
      </c>
    </row>
    <row r="109" spans="1:253" s="11" customFormat="1" ht="13.2" x14ac:dyDescent="0.25">
      <c r="A109" s="11" t="str">
        <f>Lists!B:B</f>
        <v>Kashmir conflict in Pakistan</v>
      </c>
      <c r="B109" s="11" t="str">
        <f>Lists!F:F</f>
        <v>Conflict</v>
      </c>
      <c r="C109" s="11" t="str">
        <f>Lists!C:C</f>
        <v>PAK004</v>
      </c>
      <c r="D109" s="11" t="str">
        <f>Lists!A:A</f>
        <v>Pakistan</v>
      </c>
      <c r="E109" s="11" t="str">
        <f>Lists!D:D</f>
        <v>PAK</v>
      </c>
      <c r="F109" s="11" t="s">
        <v>7509</v>
      </c>
      <c r="G109" s="240">
        <v>209594000</v>
      </c>
      <c r="H109" s="241" t="s">
        <v>3087</v>
      </c>
      <c r="I109" s="241" t="s">
        <v>660</v>
      </c>
      <c r="J109" s="241">
        <v>2</v>
      </c>
      <c r="K109" s="241" t="s">
        <v>1869</v>
      </c>
      <c r="L109" s="241" t="s">
        <v>1623</v>
      </c>
      <c r="M109" s="242">
        <v>44110</v>
      </c>
      <c r="N109" s="249" t="s">
        <v>7510</v>
      </c>
      <c r="O109" s="244">
        <v>13297</v>
      </c>
      <c r="P109" s="244" t="s">
        <v>1399</v>
      </c>
      <c r="Q109" s="244" t="s">
        <v>661</v>
      </c>
      <c r="R109" s="244">
        <v>1</v>
      </c>
      <c r="S109" s="244" t="s">
        <v>1874</v>
      </c>
      <c r="T109" s="244" t="s">
        <v>884</v>
      </c>
      <c r="U109" s="245">
        <v>43605</v>
      </c>
      <c r="V109" s="249" t="s">
        <v>7511</v>
      </c>
      <c r="W109" s="241">
        <v>4450000</v>
      </c>
      <c r="X109" s="241" t="s">
        <v>1399</v>
      </c>
      <c r="Y109" s="241" t="s">
        <v>660</v>
      </c>
      <c r="Z109" s="241">
        <v>2</v>
      </c>
      <c r="AA109" s="241" t="s">
        <v>1875</v>
      </c>
      <c r="AB109" s="241" t="s">
        <v>884</v>
      </c>
      <c r="AC109" s="242">
        <v>43605</v>
      </c>
      <c r="AD109" s="249" t="s">
        <v>7512</v>
      </c>
      <c r="AE109" s="246" t="s">
        <v>446</v>
      </c>
      <c r="AF109" s="246" t="s">
        <v>446</v>
      </c>
      <c r="AG109" s="246" t="s">
        <v>660</v>
      </c>
      <c r="AH109" s="246">
        <v>2</v>
      </c>
      <c r="AI109" s="246" t="s">
        <v>1198</v>
      </c>
      <c r="AJ109" s="246" t="s">
        <v>446</v>
      </c>
      <c r="AK109" s="247">
        <v>43523</v>
      </c>
      <c r="AL109" s="249" t="s">
        <v>7513</v>
      </c>
      <c r="AM109" s="241" t="s">
        <v>446</v>
      </c>
      <c r="AN109" s="241" t="s">
        <v>446</v>
      </c>
      <c r="AO109" s="241" t="s">
        <v>446</v>
      </c>
      <c r="AP109" s="241" t="s">
        <v>446</v>
      </c>
      <c r="AQ109" s="241" t="s">
        <v>2073</v>
      </c>
      <c r="AR109" s="241" t="s">
        <v>446</v>
      </c>
      <c r="AS109" s="242">
        <v>43859</v>
      </c>
      <c r="AT109" s="250" t="s">
        <v>7514</v>
      </c>
      <c r="AU109" s="246" t="s">
        <v>446</v>
      </c>
      <c r="AV109" s="246" t="s">
        <v>446</v>
      </c>
      <c r="AW109" s="246" t="s">
        <v>660</v>
      </c>
      <c r="AX109" s="246">
        <v>2</v>
      </c>
      <c r="AY109" s="246" t="s">
        <v>1199</v>
      </c>
      <c r="AZ109" s="246" t="s">
        <v>446</v>
      </c>
      <c r="BA109" s="247">
        <v>43523</v>
      </c>
      <c r="BB109" s="249" t="s">
        <v>7515</v>
      </c>
      <c r="BC109" s="241" t="s">
        <v>446</v>
      </c>
      <c r="BD109" s="241" t="s">
        <v>446</v>
      </c>
      <c r="BE109" s="241" t="s">
        <v>660</v>
      </c>
      <c r="BF109" s="241">
        <v>2</v>
      </c>
      <c r="BG109" s="241" t="s">
        <v>1200</v>
      </c>
      <c r="BH109" s="241" t="s">
        <v>446</v>
      </c>
      <c r="BI109" s="242">
        <v>43523</v>
      </c>
      <c r="BJ109" s="250" t="s">
        <v>7516</v>
      </c>
      <c r="BK109" s="250">
        <v>37</v>
      </c>
      <c r="BL109" s="250" t="s">
        <v>3695</v>
      </c>
      <c r="BM109" s="250" t="s">
        <v>659</v>
      </c>
      <c r="BN109" s="250">
        <v>3</v>
      </c>
      <c r="BO109" s="250" t="s">
        <v>3839</v>
      </c>
      <c r="BP109" s="246" t="s">
        <v>937</v>
      </c>
      <c r="BQ109" s="251">
        <v>44165</v>
      </c>
      <c r="BR109" s="249" t="s">
        <v>7517</v>
      </c>
      <c r="BS109" s="252" t="s">
        <v>446</v>
      </c>
      <c r="BT109" s="252" t="s">
        <v>446</v>
      </c>
      <c r="BU109" s="252" t="s">
        <v>660</v>
      </c>
      <c r="BV109" s="252">
        <v>2</v>
      </c>
      <c r="BW109" s="252" t="s">
        <v>1201</v>
      </c>
      <c r="BX109" s="252" t="s">
        <v>446</v>
      </c>
      <c r="BY109" s="242">
        <v>43523</v>
      </c>
      <c r="BZ109" s="250" t="s">
        <v>7518</v>
      </c>
      <c r="CA109" s="250" t="s">
        <v>446</v>
      </c>
      <c r="CB109" s="250" t="s">
        <v>446</v>
      </c>
      <c r="CC109" s="250" t="s">
        <v>446</v>
      </c>
      <c r="CD109" s="250" t="s">
        <v>446</v>
      </c>
      <c r="CE109" s="250" t="s">
        <v>1202</v>
      </c>
      <c r="CF109" s="250" t="s">
        <v>446</v>
      </c>
      <c r="CG109" s="251">
        <v>43523</v>
      </c>
      <c r="CH109" s="249" t="s">
        <v>7519</v>
      </c>
      <c r="CI109" s="250" t="e">
        <v>#N/A</v>
      </c>
      <c r="CJ109" s="250" t="e">
        <v>#N/A</v>
      </c>
      <c r="CK109" s="250" t="e">
        <v>#N/A</v>
      </c>
      <c r="CL109" s="250" t="e">
        <v>#N/A</v>
      </c>
      <c r="CM109" s="250" t="e">
        <v>#N/A</v>
      </c>
      <c r="CN109" s="250" t="e">
        <v>#N/A</v>
      </c>
      <c r="CO109" s="253" t="e">
        <v>#N/A</v>
      </c>
      <c r="CP109" s="250" t="s">
        <v>7520</v>
      </c>
      <c r="CQ109" s="252" t="s">
        <v>446</v>
      </c>
      <c r="CR109" s="252" t="s">
        <v>446</v>
      </c>
      <c r="CS109" s="252" t="s">
        <v>660</v>
      </c>
      <c r="CT109" s="252">
        <v>2</v>
      </c>
      <c r="CU109" s="252" t="s">
        <v>1203</v>
      </c>
      <c r="CV109" s="252" t="s">
        <v>446</v>
      </c>
      <c r="CW109" s="242">
        <v>43523</v>
      </c>
      <c r="CX109" s="250" t="s">
        <v>7521</v>
      </c>
      <c r="CY109" s="246" t="s">
        <v>446</v>
      </c>
      <c r="CZ109" s="246" t="s">
        <v>446</v>
      </c>
      <c r="DA109" s="246" t="s">
        <v>659</v>
      </c>
      <c r="DB109" s="246">
        <v>3</v>
      </c>
      <c r="DC109" s="246" t="s">
        <v>1682</v>
      </c>
      <c r="DD109" s="246" t="s">
        <v>446</v>
      </c>
      <c r="DE109" s="248">
        <v>43523</v>
      </c>
      <c r="DF109" s="249" t="s">
        <v>7522</v>
      </c>
      <c r="DG109" s="241" t="s">
        <v>446</v>
      </c>
      <c r="DH109" s="252" t="s">
        <v>446</v>
      </c>
      <c r="DI109" s="252" t="s">
        <v>659</v>
      </c>
      <c r="DJ109" s="252">
        <v>3</v>
      </c>
      <c r="DK109" s="252" t="s">
        <v>446</v>
      </c>
      <c r="DL109" s="252" t="s">
        <v>446</v>
      </c>
      <c r="DM109" s="242">
        <v>43796</v>
      </c>
      <c r="DN109" s="250" t="s">
        <v>7523</v>
      </c>
      <c r="DO109" s="246" t="s">
        <v>446</v>
      </c>
      <c r="DP109" s="250" t="s">
        <v>446</v>
      </c>
      <c r="DQ109" s="250" t="s">
        <v>659</v>
      </c>
      <c r="DR109" s="250">
        <v>3</v>
      </c>
      <c r="DS109" s="250" t="s">
        <v>1682</v>
      </c>
      <c r="DT109" s="250" t="s">
        <v>446</v>
      </c>
      <c r="DU109" s="251">
        <v>43523</v>
      </c>
      <c r="DV109" s="249" t="s">
        <v>7524</v>
      </c>
      <c r="DW109" s="241" t="s">
        <v>446</v>
      </c>
      <c r="DX109" s="252" t="s">
        <v>446</v>
      </c>
      <c r="DY109" s="252" t="s">
        <v>659</v>
      </c>
      <c r="DZ109" s="252">
        <v>3</v>
      </c>
      <c r="EA109" s="252" t="s">
        <v>1682</v>
      </c>
      <c r="EB109" s="252" t="s">
        <v>446</v>
      </c>
      <c r="EC109" s="242">
        <v>43523</v>
      </c>
      <c r="ED109" s="250" t="s">
        <v>7525</v>
      </c>
      <c r="EE109" s="246" t="s">
        <v>446</v>
      </c>
      <c r="EF109" s="250" t="s">
        <v>446</v>
      </c>
      <c r="EG109" s="250" t="s">
        <v>659</v>
      </c>
      <c r="EH109" s="250">
        <v>3</v>
      </c>
      <c r="EI109" s="250" t="s">
        <v>1682</v>
      </c>
      <c r="EJ109" s="250" t="s">
        <v>446</v>
      </c>
      <c r="EK109" s="251">
        <v>43523</v>
      </c>
      <c r="EL109" s="249" t="s">
        <v>7526</v>
      </c>
      <c r="EM109" s="241" t="s">
        <v>446</v>
      </c>
      <c r="EN109" s="252" t="s">
        <v>446</v>
      </c>
      <c r="EO109" s="252" t="s">
        <v>659</v>
      </c>
      <c r="EP109" s="252">
        <v>3</v>
      </c>
      <c r="EQ109" s="252" t="s">
        <v>1873</v>
      </c>
      <c r="ER109" s="252" t="s">
        <v>446</v>
      </c>
      <c r="ES109" s="242">
        <v>43523</v>
      </c>
      <c r="ET109" s="250" t="s">
        <v>7527</v>
      </c>
      <c r="EU109" s="250">
        <v>794</v>
      </c>
      <c r="EV109" s="250" t="s">
        <v>3822</v>
      </c>
      <c r="EW109" s="250" t="s">
        <v>660</v>
      </c>
      <c r="EX109" s="250">
        <v>2</v>
      </c>
      <c r="EY109" s="250" t="s">
        <v>3838</v>
      </c>
      <c r="EZ109" s="250" t="s">
        <v>3244</v>
      </c>
      <c r="FA109" s="251">
        <v>44165</v>
      </c>
      <c r="FB109" s="249" t="s">
        <v>7528</v>
      </c>
      <c r="FC109" s="252">
        <v>3</v>
      </c>
      <c r="FD109" s="252" t="s">
        <v>889</v>
      </c>
      <c r="FE109" s="252" t="s">
        <v>660</v>
      </c>
      <c r="FF109" s="252">
        <v>2</v>
      </c>
      <c r="FG109" s="252" t="s">
        <v>1204</v>
      </c>
      <c r="FH109" s="252" t="s">
        <v>1197</v>
      </c>
      <c r="FI109" s="242">
        <v>43523</v>
      </c>
      <c r="FJ109" s="249" t="s">
        <v>7529</v>
      </c>
      <c r="FK109" s="250" t="s">
        <v>446</v>
      </c>
      <c r="FL109" s="250" t="s">
        <v>1295</v>
      </c>
      <c r="FM109" s="250" t="s">
        <v>446</v>
      </c>
      <c r="FN109" s="250" t="s">
        <v>446</v>
      </c>
      <c r="FO109" s="250" t="s">
        <v>1388</v>
      </c>
      <c r="FP109" s="246" t="s">
        <v>1387</v>
      </c>
      <c r="FQ109" s="247">
        <v>43578</v>
      </c>
      <c r="FR109" s="249" t="s">
        <v>7530</v>
      </c>
      <c r="FS109" s="252" t="s">
        <v>446</v>
      </c>
      <c r="FT109" s="252" t="s">
        <v>806</v>
      </c>
      <c r="FU109" s="252" t="s">
        <v>446</v>
      </c>
      <c r="FV109" s="252" t="s">
        <v>446</v>
      </c>
      <c r="FW109" s="252" t="s">
        <v>1388</v>
      </c>
      <c r="FX109" s="252" t="s">
        <v>1387</v>
      </c>
      <c r="FY109" s="242">
        <v>43578</v>
      </c>
      <c r="FZ109" s="250" t="s">
        <v>7531</v>
      </c>
      <c r="GA109" s="250">
        <v>2</v>
      </c>
      <c r="GB109" s="250" t="s">
        <v>3625</v>
      </c>
      <c r="GC109" s="250" t="s">
        <v>660</v>
      </c>
      <c r="GD109" s="250">
        <v>2</v>
      </c>
      <c r="GE109" s="250" t="s">
        <v>3085</v>
      </c>
      <c r="GF109" s="250" t="s">
        <v>2075</v>
      </c>
      <c r="GG109" s="251">
        <v>44165</v>
      </c>
      <c r="GH109" s="249" t="s">
        <v>7532</v>
      </c>
      <c r="GI109" s="252">
        <v>0</v>
      </c>
      <c r="GJ109" s="252" t="s">
        <v>3625</v>
      </c>
      <c r="GK109" s="252" t="s">
        <v>660</v>
      </c>
      <c r="GL109" s="252">
        <v>2</v>
      </c>
      <c r="GM109" s="252" t="s">
        <v>3085</v>
      </c>
      <c r="GN109" s="252" t="s">
        <v>2075</v>
      </c>
      <c r="GO109" s="242">
        <v>44165</v>
      </c>
      <c r="GP109" s="250" t="s">
        <v>7533</v>
      </c>
      <c r="GQ109" s="250">
        <v>2</v>
      </c>
      <c r="GR109" s="250" t="s">
        <v>3625</v>
      </c>
      <c r="GS109" s="250" t="s">
        <v>660</v>
      </c>
      <c r="GT109" s="250">
        <v>2</v>
      </c>
      <c r="GU109" s="250" t="s">
        <v>3085</v>
      </c>
      <c r="GV109" s="250" t="s">
        <v>2075</v>
      </c>
      <c r="GW109" s="251">
        <v>44165</v>
      </c>
      <c r="GX109" s="249" t="s">
        <v>7534</v>
      </c>
      <c r="GY109" s="252">
        <v>0</v>
      </c>
      <c r="GZ109" s="252" t="s">
        <v>3625</v>
      </c>
      <c r="HA109" s="252" t="s">
        <v>660</v>
      </c>
      <c r="HB109" s="252">
        <v>2</v>
      </c>
      <c r="HC109" s="252" t="s">
        <v>3085</v>
      </c>
      <c r="HD109" s="252" t="s">
        <v>2075</v>
      </c>
      <c r="HE109" s="242">
        <v>44165</v>
      </c>
      <c r="HF109" s="250" t="s">
        <v>7535</v>
      </c>
      <c r="HG109" s="250">
        <v>0</v>
      </c>
      <c r="HH109" s="250" t="s">
        <v>3625</v>
      </c>
      <c r="HI109" s="250" t="s">
        <v>660</v>
      </c>
      <c r="HJ109" s="250">
        <v>2</v>
      </c>
      <c r="HK109" s="250" t="s">
        <v>3085</v>
      </c>
      <c r="HL109" s="250" t="s">
        <v>2075</v>
      </c>
      <c r="HM109" s="251">
        <v>44165</v>
      </c>
      <c r="HN109" s="249" t="s">
        <v>7536</v>
      </c>
      <c r="HO109" s="252">
        <v>2</v>
      </c>
      <c r="HP109" s="252" t="s">
        <v>3625</v>
      </c>
      <c r="HQ109" s="252" t="s">
        <v>660</v>
      </c>
      <c r="HR109" s="252">
        <v>2</v>
      </c>
      <c r="HS109" s="252" t="s">
        <v>3085</v>
      </c>
      <c r="HT109" s="252" t="s">
        <v>2075</v>
      </c>
      <c r="HU109" s="242">
        <v>44165</v>
      </c>
      <c r="HV109" s="250" t="s">
        <v>7537</v>
      </c>
      <c r="HW109" s="250">
        <v>1</v>
      </c>
      <c r="HX109" s="250" t="s">
        <v>3625</v>
      </c>
      <c r="HY109" s="250" t="s">
        <v>660</v>
      </c>
      <c r="HZ109" s="250">
        <v>2</v>
      </c>
      <c r="IA109" s="250" t="s">
        <v>3085</v>
      </c>
      <c r="IB109" s="250" t="s">
        <v>2075</v>
      </c>
      <c r="IC109" s="251">
        <v>44165</v>
      </c>
      <c r="ID109" s="249" t="s">
        <v>7538</v>
      </c>
      <c r="IE109" s="252">
        <v>1</v>
      </c>
      <c r="IF109" s="252" t="s">
        <v>3625</v>
      </c>
      <c r="IG109" s="252" t="s">
        <v>660</v>
      </c>
      <c r="IH109" s="252">
        <v>2</v>
      </c>
      <c r="II109" s="252" t="s">
        <v>3085</v>
      </c>
      <c r="IJ109" s="252" t="s">
        <v>2075</v>
      </c>
      <c r="IK109" s="242">
        <v>44165</v>
      </c>
      <c r="IL109" s="250" t="s">
        <v>7539</v>
      </c>
      <c r="IM109" s="250">
        <v>3</v>
      </c>
      <c r="IN109" s="250" t="s">
        <v>3625</v>
      </c>
      <c r="IO109" s="250" t="s">
        <v>660</v>
      </c>
      <c r="IP109" s="250">
        <v>2</v>
      </c>
      <c r="IQ109" s="250" t="s">
        <v>3085</v>
      </c>
      <c r="IR109" s="250" t="s">
        <v>2075</v>
      </c>
      <c r="IS109" s="251">
        <v>44165</v>
      </c>
    </row>
    <row r="110" spans="1:253" s="11" customFormat="1" ht="13.2" x14ac:dyDescent="0.25">
      <c r="A110" s="11" t="str">
        <f>Lists!B:B</f>
        <v>Conflict in Palestine</v>
      </c>
      <c r="B110" s="11" t="str">
        <f>Lists!F:F</f>
        <v>Conflict</v>
      </c>
      <c r="C110" s="11" t="str">
        <f>Lists!C:C</f>
        <v>PSE002</v>
      </c>
      <c r="D110" s="11" t="str">
        <f>Lists!A:A</f>
        <v>Palestine</v>
      </c>
      <c r="E110" s="11" t="str">
        <f>Lists!D:D</f>
        <v>PSE</v>
      </c>
      <c r="F110" s="11" t="s">
        <v>7540</v>
      </c>
      <c r="G110" s="240">
        <v>5200000</v>
      </c>
      <c r="H110" s="241" t="s">
        <v>2678</v>
      </c>
      <c r="I110" s="241" t="s">
        <v>660</v>
      </c>
      <c r="J110" s="241">
        <v>2</v>
      </c>
      <c r="K110" s="241" t="s">
        <v>2681</v>
      </c>
      <c r="L110" s="241" t="s">
        <v>2680</v>
      </c>
      <c r="M110" s="242">
        <v>44069</v>
      </c>
      <c r="N110" s="249" t="s">
        <v>7541</v>
      </c>
      <c r="O110" s="244">
        <v>6020</v>
      </c>
      <c r="P110" s="244" t="s">
        <v>1599</v>
      </c>
      <c r="Q110" s="244" t="s">
        <v>660</v>
      </c>
      <c r="R110" s="244">
        <v>2</v>
      </c>
      <c r="S110" s="244" t="s">
        <v>3184</v>
      </c>
      <c r="T110" s="244" t="s">
        <v>3183</v>
      </c>
      <c r="U110" s="245">
        <v>44103</v>
      </c>
      <c r="V110" s="249" t="s">
        <v>7542</v>
      </c>
      <c r="W110" s="241">
        <v>5200000</v>
      </c>
      <c r="X110" s="241" t="s">
        <v>2678</v>
      </c>
      <c r="Y110" s="241" t="s">
        <v>660</v>
      </c>
      <c r="Z110" s="241">
        <v>2</v>
      </c>
      <c r="AA110" s="241" t="s">
        <v>2682</v>
      </c>
      <c r="AB110" s="241" t="s">
        <v>2680</v>
      </c>
      <c r="AC110" s="242">
        <v>44111</v>
      </c>
      <c r="AD110" s="249" t="s">
        <v>7543</v>
      </c>
      <c r="AE110" s="246">
        <v>5200000</v>
      </c>
      <c r="AF110" s="246" t="s">
        <v>2678</v>
      </c>
      <c r="AG110" s="246" t="s">
        <v>660</v>
      </c>
      <c r="AH110" s="246">
        <v>2</v>
      </c>
      <c r="AI110" s="246" t="s">
        <v>2682</v>
      </c>
      <c r="AJ110" s="246" t="s">
        <v>2680</v>
      </c>
      <c r="AK110" s="247">
        <v>44069</v>
      </c>
      <c r="AL110" s="249" t="s">
        <v>7544</v>
      </c>
      <c r="AM110" s="241">
        <v>6365000</v>
      </c>
      <c r="AN110" s="241" t="s">
        <v>3574</v>
      </c>
      <c r="AO110" s="241" t="s">
        <v>659</v>
      </c>
      <c r="AP110" s="241">
        <v>3</v>
      </c>
      <c r="AQ110" s="241" t="s">
        <v>3451</v>
      </c>
      <c r="AR110" s="241" t="s">
        <v>3448</v>
      </c>
      <c r="AS110" s="242">
        <v>44159</v>
      </c>
      <c r="AT110" s="250" t="s">
        <v>7545</v>
      </c>
      <c r="AU110" s="246">
        <v>742</v>
      </c>
      <c r="AV110" s="246" t="s">
        <v>3575</v>
      </c>
      <c r="AW110" s="246" t="s">
        <v>659</v>
      </c>
      <c r="AX110" s="246">
        <v>3</v>
      </c>
      <c r="AY110" s="246" t="s">
        <v>3576</v>
      </c>
      <c r="AZ110" s="246" t="s">
        <v>1489</v>
      </c>
      <c r="BA110" s="247">
        <v>44159</v>
      </c>
      <c r="BB110" s="249" t="s">
        <v>7546</v>
      </c>
      <c r="BC110" s="241" t="s">
        <v>446</v>
      </c>
      <c r="BD110" s="241">
        <v>0</v>
      </c>
      <c r="BE110" s="241" t="s">
        <v>446</v>
      </c>
      <c r="BF110" s="241" t="s">
        <v>446</v>
      </c>
      <c r="BG110" s="241" t="s">
        <v>873</v>
      </c>
      <c r="BH110" s="241">
        <v>0</v>
      </c>
      <c r="BI110" s="242">
        <v>43503</v>
      </c>
      <c r="BJ110" s="250" t="s">
        <v>7547</v>
      </c>
      <c r="BK110" s="250">
        <v>9</v>
      </c>
      <c r="BL110" s="250" t="s">
        <v>3575</v>
      </c>
      <c r="BM110" s="250" t="s">
        <v>659</v>
      </c>
      <c r="BN110" s="250">
        <v>3</v>
      </c>
      <c r="BO110" s="250" t="s">
        <v>3577</v>
      </c>
      <c r="BP110" s="246" t="s">
        <v>1489</v>
      </c>
      <c r="BQ110" s="251">
        <v>44159</v>
      </c>
      <c r="BR110" s="249" t="s">
        <v>7548</v>
      </c>
      <c r="BS110" s="252">
        <v>160000</v>
      </c>
      <c r="BT110" s="252" t="s">
        <v>871</v>
      </c>
      <c r="BU110" s="252" t="s">
        <v>660</v>
      </c>
      <c r="BV110" s="252">
        <v>2</v>
      </c>
      <c r="BW110" s="252" t="s">
        <v>875</v>
      </c>
      <c r="BX110" s="252" t="s">
        <v>874</v>
      </c>
      <c r="BY110" s="242">
        <v>43503</v>
      </c>
      <c r="BZ110" s="250" t="s">
        <v>7549</v>
      </c>
      <c r="CA110" s="250">
        <v>11422</v>
      </c>
      <c r="CB110" s="250" t="s">
        <v>871</v>
      </c>
      <c r="CC110" s="250" t="s">
        <v>660</v>
      </c>
      <c r="CD110" s="250">
        <v>2</v>
      </c>
      <c r="CE110" s="250" t="s">
        <v>876</v>
      </c>
      <c r="CF110" s="250" t="s">
        <v>872</v>
      </c>
      <c r="CG110" s="251">
        <v>43503</v>
      </c>
      <c r="CH110" s="249" t="s">
        <v>7550</v>
      </c>
      <c r="CI110" s="250" t="e">
        <v>#N/A</v>
      </c>
      <c r="CJ110" s="250" t="e">
        <v>#N/A</v>
      </c>
      <c r="CK110" s="250" t="e">
        <v>#N/A</v>
      </c>
      <c r="CL110" s="250" t="e">
        <v>#N/A</v>
      </c>
      <c r="CM110" s="250" t="e">
        <v>#N/A</v>
      </c>
      <c r="CN110" s="250" t="e">
        <v>#N/A</v>
      </c>
      <c r="CO110" s="253" t="e">
        <v>#N/A</v>
      </c>
      <c r="CP110" s="250" t="s">
        <v>7551</v>
      </c>
      <c r="CQ110" s="252" t="s">
        <v>446</v>
      </c>
      <c r="CR110" s="252" t="s">
        <v>1914</v>
      </c>
      <c r="CS110" s="252" t="s">
        <v>446</v>
      </c>
      <c r="CT110" s="252" t="s">
        <v>446</v>
      </c>
      <c r="CU110" s="252" t="s">
        <v>1919</v>
      </c>
      <c r="CV110" s="252" t="s">
        <v>1915</v>
      </c>
      <c r="CW110" s="242">
        <v>43816</v>
      </c>
      <c r="CX110" s="250" t="s">
        <v>7552</v>
      </c>
      <c r="CY110" s="246">
        <v>2200000</v>
      </c>
      <c r="CZ110" s="246" t="s">
        <v>2679</v>
      </c>
      <c r="DA110" s="246" t="s">
        <v>660</v>
      </c>
      <c r="DB110" s="246">
        <v>2</v>
      </c>
      <c r="DC110" s="246" t="s">
        <v>2683</v>
      </c>
      <c r="DD110" s="246" t="s">
        <v>2680</v>
      </c>
      <c r="DE110" s="248">
        <v>44069</v>
      </c>
      <c r="DF110" s="249" t="s">
        <v>7553</v>
      </c>
      <c r="DG110" s="241">
        <v>0</v>
      </c>
      <c r="DH110" s="252" t="s">
        <v>2679</v>
      </c>
      <c r="DI110" s="252" t="s">
        <v>660</v>
      </c>
      <c r="DJ110" s="252">
        <v>2</v>
      </c>
      <c r="DK110" s="252" t="s">
        <v>2683</v>
      </c>
      <c r="DL110" s="252" t="s">
        <v>2680</v>
      </c>
      <c r="DM110" s="242">
        <v>44069</v>
      </c>
      <c r="DN110" s="250" t="s">
        <v>7554</v>
      </c>
      <c r="DO110" s="246">
        <v>3000000</v>
      </c>
      <c r="DP110" s="250" t="s">
        <v>2679</v>
      </c>
      <c r="DQ110" s="250" t="s">
        <v>660</v>
      </c>
      <c r="DR110" s="250">
        <v>2</v>
      </c>
      <c r="DS110" s="250" t="s">
        <v>2683</v>
      </c>
      <c r="DT110" s="250" t="s">
        <v>2680</v>
      </c>
      <c r="DU110" s="251">
        <v>44069</v>
      </c>
      <c r="DV110" s="249" t="s">
        <v>7555</v>
      </c>
      <c r="DW110" s="241">
        <v>396000</v>
      </c>
      <c r="DX110" s="252" t="s">
        <v>2679</v>
      </c>
      <c r="DY110" s="252" t="s">
        <v>660</v>
      </c>
      <c r="DZ110" s="252">
        <v>2</v>
      </c>
      <c r="EA110" s="252" t="s">
        <v>2683</v>
      </c>
      <c r="EB110" s="252" t="s">
        <v>2680</v>
      </c>
      <c r="EC110" s="242">
        <v>44069</v>
      </c>
      <c r="ED110" s="250" t="s">
        <v>7556</v>
      </c>
      <c r="EE110" s="246">
        <v>858000</v>
      </c>
      <c r="EF110" s="250" t="s">
        <v>2679</v>
      </c>
      <c r="EG110" s="250" t="s">
        <v>660</v>
      </c>
      <c r="EH110" s="250">
        <v>2</v>
      </c>
      <c r="EI110" s="250" t="s">
        <v>2683</v>
      </c>
      <c r="EJ110" s="250" t="s">
        <v>2680</v>
      </c>
      <c r="EK110" s="251">
        <v>44069</v>
      </c>
      <c r="EL110" s="249" t="s">
        <v>7557</v>
      </c>
      <c r="EM110" s="241">
        <v>946000</v>
      </c>
      <c r="EN110" s="252" t="s">
        <v>2679</v>
      </c>
      <c r="EO110" s="252" t="s">
        <v>660</v>
      </c>
      <c r="EP110" s="252">
        <v>2</v>
      </c>
      <c r="EQ110" s="252" t="s">
        <v>2683</v>
      </c>
      <c r="ER110" s="252" t="s">
        <v>2680</v>
      </c>
      <c r="ES110" s="242">
        <v>44069</v>
      </c>
      <c r="ET110" s="250" t="s">
        <v>7558</v>
      </c>
      <c r="EU110" s="250">
        <v>9</v>
      </c>
      <c r="EV110" s="250" t="s">
        <v>3575</v>
      </c>
      <c r="EW110" s="250" t="s">
        <v>659</v>
      </c>
      <c r="EX110" s="250">
        <v>3</v>
      </c>
      <c r="EY110" s="250" t="s">
        <v>3577</v>
      </c>
      <c r="EZ110" s="250" t="s">
        <v>1489</v>
      </c>
      <c r="FA110" s="251">
        <v>44159</v>
      </c>
      <c r="FB110" s="249" t="s">
        <v>7559</v>
      </c>
      <c r="FC110" s="252">
        <v>4</v>
      </c>
      <c r="FD110" s="252">
        <v>0</v>
      </c>
      <c r="FE110" s="252" t="s">
        <v>660</v>
      </c>
      <c r="FF110" s="252">
        <v>2</v>
      </c>
      <c r="FG110" s="252" t="s">
        <v>877</v>
      </c>
      <c r="FH110" s="252">
        <v>0</v>
      </c>
      <c r="FI110" s="242">
        <v>43503</v>
      </c>
      <c r="FJ110" s="249" t="s">
        <v>7560</v>
      </c>
      <c r="FK110" s="250" t="s">
        <v>446</v>
      </c>
      <c r="FL110" s="250">
        <v>0</v>
      </c>
      <c r="FM110" s="250" t="s">
        <v>446</v>
      </c>
      <c r="FN110" s="250" t="s">
        <v>446</v>
      </c>
      <c r="FO110" s="250">
        <v>0</v>
      </c>
      <c r="FP110" s="246">
        <v>0</v>
      </c>
      <c r="FQ110" s="247">
        <v>43503</v>
      </c>
      <c r="FR110" s="249" t="s">
        <v>7561</v>
      </c>
      <c r="FS110" s="252">
        <v>4950000</v>
      </c>
      <c r="FT110" s="252" t="s">
        <v>1377</v>
      </c>
      <c r="FU110" s="252" t="s">
        <v>660</v>
      </c>
      <c r="FV110" s="252">
        <v>2</v>
      </c>
      <c r="FW110" s="252" t="s">
        <v>1379</v>
      </c>
      <c r="FX110" s="252" t="s">
        <v>1378</v>
      </c>
      <c r="FY110" s="242">
        <v>43585</v>
      </c>
      <c r="FZ110" s="250" t="s">
        <v>7562</v>
      </c>
      <c r="GA110" s="250">
        <v>2</v>
      </c>
      <c r="GB110" s="250" t="s">
        <v>3625</v>
      </c>
      <c r="GC110" s="250" t="s">
        <v>660</v>
      </c>
      <c r="GD110" s="250">
        <v>2</v>
      </c>
      <c r="GE110" s="250" t="s">
        <v>3085</v>
      </c>
      <c r="GF110" s="250" t="s">
        <v>2075</v>
      </c>
      <c r="GG110" s="251">
        <v>44162</v>
      </c>
      <c r="GH110" s="249" t="s">
        <v>7563</v>
      </c>
      <c r="GI110" s="252">
        <v>3</v>
      </c>
      <c r="GJ110" s="252" t="s">
        <v>3625</v>
      </c>
      <c r="GK110" s="252" t="s">
        <v>660</v>
      </c>
      <c r="GL110" s="252">
        <v>2</v>
      </c>
      <c r="GM110" s="252" t="s">
        <v>3085</v>
      </c>
      <c r="GN110" s="252" t="s">
        <v>2075</v>
      </c>
      <c r="GO110" s="242">
        <v>44162</v>
      </c>
      <c r="GP110" s="250" t="s">
        <v>7564</v>
      </c>
      <c r="GQ110" s="250">
        <v>3</v>
      </c>
      <c r="GR110" s="250" t="s">
        <v>3625</v>
      </c>
      <c r="GS110" s="250" t="s">
        <v>660</v>
      </c>
      <c r="GT110" s="250">
        <v>2</v>
      </c>
      <c r="GU110" s="250" t="s">
        <v>3085</v>
      </c>
      <c r="GV110" s="250" t="s">
        <v>2075</v>
      </c>
      <c r="GW110" s="251">
        <v>44162</v>
      </c>
      <c r="GX110" s="249" t="s">
        <v>7565</v>
      </c>
      <c r="GY110" s="252">
        <v>0</v>
      </c>
      <c r="GZ110" s="252" t="s">
        <v>3625</v>
      </c>
      <c r="HA110" s="252" t="s">
        <v>660</v>
      </c>
      <c r="HB110" s="252">
        <v>2</v>
      </c>
      <c r="HC110" s="252" t="s">
        <v>3085</v>
      </c>
      <c r="HD110" s="252" t="s">
        <v>2075</v>
      </c>
      <c r="HE110" s="242">
        <v>44162</v>
      </c>
      <c r="HF110" s="250" t="s">
        <v>7566</v>
      </c>
      <c r="HG110" s="250">
        <v>3</v>
      </c>
      <c r="HH110" s="250" t="s">
        <v>3625</v>
      </c>
      <c r="HI110" s="250" t="s">
        <v>660</v>
      </c>
      <c r="HJ110" s="250">
        <v>2</v>
      </c>
      <c r="HK110" s="250" t="s">
        <v>3085</v>
      </c>
      <c r="HL110" s="250" t="s">
        <v>2075</v>
      </c>
      <c r="HM110" s="251">
        <v>44162</v>
      </c>
      <c r="HN110" s="249" t="s">
        <v>7567</v>
      </c>
      <c r="HO110" s="252">
        <v>3</v>
      </c>
      <c r="HP110" s="252" t="s">
        <v>3625</v>
      </c>
      <c r="HQ110" s="252" t="s">
        <v>660</v>
      </c>
      <c r="HR110" s="252">
        <v>2</v>
      </c>
      <c r="HS110" s="252" t="s">
        <v>3085</v>
      </c>
      <c r="HT110" s="252" t="s">
        <v>2075</v>
      </c>
      <c r="HU110" s="242">
        <v>44162</v>
      </c>
      <c r="HV110" s="250" t="s">
        <v>7568</v>
      </c>
      <c r="HW110" s="250">
        <v>2</v>
      </c>
      <c r="HX110" s="250" t="s">
        <v>3625</v>
      </c>
      <c r="HY110" s="250" t="s">
        <v>660</v>
      </c>
      <c r="HZ110" s="250">
        <v>2</v>
      </c>
      <c r="IA110" s="250" t="s">
        <v>3085</v>
      </c>
      <c r="IB110" s="250" t="s">
        <v>2075</v>
      </c>
      <c r="IC110" s="251">
        <v>44162</v>
      </c>
      <c r="ID110" s="249" t="s">
        <v>7569</v>
      </c>
      <c r="IE110" s="252">
        <v>2</v>
      </c>
      <c r="IF110" s="252" t="s">
        <v>3625</v>
      </c>
      <c r="IG110" s="252" t="s">
        <v>660</v>
      </c>
      <c r="IH110" s="252">
        <v>2</v>
      </c>
      <c r="II110" s="252" t="s">
        <v>3085</v>
      </c>
      <c r="IJ110" s="252" t="s">
        <v>2075</v>
      </c>
      <c r="IK110" s="242">
        <v>44162</v>
      </c>
      <c r="IL110" s="250" t="s">
        <v>7570</v>
      </c>
      <c r="IM110" s="250">
        <v>2</v>
      </c>
      <c r="IN110" s="250" t="s">
        <v>3625</v>
      </c>
      <c r="IO110" s="250" t="s">
        <v>660</v>
      </c>
      <c r="IP110" s="250">
        <v>2</v>
      </c>
      <c r="IQ110" s="250" t="s">
        <v>3085</v>
      </c>
      <c r="IR110" s="250" t="s">
        <v>2075</v>
      </c>
      <c r="IS110" s="251">
        <v>44162</v>
      </c>
    </row>
    <row r="111" spans="1:253" s="11" customFormat="1" ht="13.2" x14ac:dyDescent="0.25">
      <c r="A111" s="11" t="str">
        <f>Lists!B:B</f>
        <v>Venezuela displacement in Peru</v>
      </c>
      <c r="B111" s="11" t="str">
        <f>Lists!F:F</f>
        <v>International displacement</v>
      </c>
      <c r="C111" s="11" t="str">
        <f>Lists!C:C</f>
        <v>PER002</v>
      </c>
      <c r="D111" s="11" t="str">
        <f>Lists!A:A</f>
        <v>Peru</v>
      </c>
      <c r="E111" s="11" t="str">
        <f>Lists!D:D</f>
        <v>PER</v>
      </c>
      <c r="F111" s="11" t="s">
        <v>7571</v>
      </c>
      <c r="G111" s="240">
        <v>31989000</v>
      </c>
      <c r="H111" s="241" t="s">
        <v>1998</v>
      </c>
      <c r="I111" s="241" t="s">
        <v>660</v>
      </c>
      <c r="J111" s="241">
        <v>2</v>
      </c>
      <c r="K111" s="241" t="s">
        <v>2011</v>
      </c>
      <c r="L111" s="241" t="s">
        <v>2010</v>
      </c>
      <c r="M111" s="242">
        <v>43867</v>
      </c>
      <c r="N111" s="249" t="s">
        <v>7572</v>
      </c>
      <c r="O111" s="244">
        <v>178440</v>
      </c>
      <c r="P111" s="244" t="s">
        <v>1999</v>
      </c>
      <c r="Q111" s="244" t="s">
        <v>660</v>
      </c>
      <c r="R111" s="244">
        <v>2</v>
      </c>
      <c r="S111" s="244" t="s">
        <v>2013</v>
      </c>
      <c r="T111" s="244" t="s">
        <v>2012</v>
      </c>
      <c r="U111" s="245">
        <v>43867</v>
      </c>
      <c r="V111" s="249" t="s">
        <v>7573</v>
      </c>
      <c r="W111" s="241">
        <v>16328000</v>
      </c>
      <c r="X111" s="241" t="s">
        <v>1010</v>
      </c>
      <c r="Y111" s="241" t="s">
        <v>660</v>
      </c>
      <c r="Z111" s="241">
        <v>2</v>
      </c>
      <c r="AA111" s="241" t="s">
        <v>2014</v>
      </c>
      <c r="AB111" s="241" t="s">
        <v>1011</v>
      </c>
      <c r="AC111" s="242">
        <v>43867</v>
      </c>
      <c r="AD111" s="249" t="s">
        <v>7574</v>
      </c>
      <c r="AE111" s="246">
        <v>1098000</v>
      </c>
      <c r="AF111" s="246" t="s">
        <v>3102</v>
      </c>
      <c r="AG111" s="246" t="s">
        <v>660</v>
      </c>
      <c r="AH111" s="246">
        <v>2</v>
      </c>
      <c r="AI111" s="246" t="s">
        <v>3274</v>
      </c>
      <c r="AJ111" s="246" t="s">
        <v>3273</v>
      </c>
      <c r="AK111" s="247">
        <v>44110</v>
      </c>
      <c r="AL111" s="249" t="s">
        <v>7575</v>
      </c>
      <c r="AM111" s="241">
        <v>830000</v>
      </c>
      <c r="AN111" s="241" t="s">
        <v>3998</v>
      </c>
      <c r="AO111" s="241" t="s">
        <v>660</v>
      </c>
      <c r="AP111" s="241">
        <v>2</v>
      </c>
      <c r="AQ111" s="241" t="s">
        <v>4000</v>
      </c>
      <c r="AR111" s="241" t="s">
        <v>3999</v>
      </c>
      <c r="AS111" s="242">
        <v>44165</v>
      </c>
      <c r="AT111" s="250" t="s">
        <v>7576</v>
      </c>
      <c r="AU111" s="246" t="s">
        <v>446</v>
      </c>
      <c r="AV111" s="246">
        <v>0</v>
      </c>
      <c r="AW111" s="246" t="s">
        <v>660</v>
      </c>
      <c r="AX111" s="246">
        <v>2</v>
      </c>
      <c r="AY111" s="246" t="s">
        <v>1013</v>
      </c>
      <c r="AZ111" s="246">
        <v>0</v>
      </c>
      <c r="BA111" s="247">
        <v>43511</v>
      </c>
      <c r="BB111" s="249" t="s">
        <v>7577</v>
      </c>
      <c r="BC111" s="241" t="s">
        <v>446</v>
      </c>
      <c r="BD111" s="241" t="s">
        <v>1012</v>
      </c>
      <c r="BE111" s="241" t="s">
        <v>660</v>
      </c>
      <c r="BF111" s="241">
        <v>2</v>
      </c>
      <c r="BG111" s="241" t="s">
        <v>1014</v>
      </c>
      <c r="BH111" s="241" t="s">
        <v>1015</v>
      </c>
      <c r="BI111" s="242">
        <v>43511</v>
      </c>
      <c r="BJ111" s="250" t="s">
        <v>7578</v>
      </c>
      <c r="BK111" s="250">
        <v>3</v>
      </c>
      <c r="BL111" s="250" t="s">
        <v>3103</v>
      </c>
      <c r="BM111" s="250" t="s">
        <v>659</v>
      </c>
      <c r="BN111" s="250">
        <v>3</v>
      </c>
      <c r="BO111" s="250" t="s">
        <v>3275</v>
      </c>
      <c r="BP111" s="246" t="s">
        <v>2196</v>
      </c>
      <c r="BQ111" s="251">
        <v>44110</v>
      </c>
      <c r="BR111" s="249" t="s">
        <v>7579</v>
      </c>
      <c r="BS111" s="252">
        <v>0</v>
      </c>
      <c r="BT111" s="252">
        <v>0</v>
      </c>
      <c r="BU111" s="252" t="s">
        <v>660</v>
      </c>
      <c r="BV111" s="252">
        <v>2</v>
      </c>
      <c r="BW111" s="252">
        <v>0</v>
      </c>
      <c r="BX111" s="252">
        <v>0</v>
      </c>
      <c r="BY111" s="242">
        <v>43511</v>
      </c>
      <c r="BZ111" s="250" t="s">
        <v>7580</v>
      </c>
      <c r="CA111" s="250">
        <v>0</v>
      </c>
      <c r="CB111" s="250">
        <v>0</v>
      </c>
      <c r="CC111" s="250" t="s">
        <v>660</v>
      </c>
      <c r="CD111" s="250">
        <v>2</v>
      </c>
      <c r="CE111" s="250">
        <v>0</v>
      </c>
      <c r="CF111" s="250">
        <v>0</v>
      </c>
      <c r="CG111" s="251">
        <v>43511</v>
      </c>
      <c r="CH111" s="249" t="s">
        <v>7581</v>
      </c>
      <c r="CI111" s="250" t="e">
        <v>#N/A</v>
      </c>
      <c r="CJ111" s="250" t="e">
        <v>#N/A</v>
      </c>
      <c r="CK111" s="250" t="e">
        <v>#N/A</v>
      </c>
      <c r="CL111" s="250" t="e">
        <v>#N/A</v>
      </c>
      <c r="CM111" s="250" t="e">
        <v>#N/A</v>
      </c>
      <c r="CN111" s="250" t="e">
        <v>#N/A</v>
      </c>
      <c r="CO111" s="253" t="e">
        <v>#N/A</v>
      </c>
      <c r="CP111" s="250" t="s">
        <v>7582</v>
      </c>
      <c r="CQ111" s="252" t="s">
        <v>446</v>
      </c>
      <c r="CR111" s="252">
        <v>0</v>
      </c>
      <c r="CS111" s="252" t="s">
        <v>660</v>
      </c>
      <c r="CT111" s="252">
        <v>2</v>
      </c>
      <c r="CU111" s="252" t="s">
        <v>1017</v>
      </c>
      <c r="CV111" s="252">
        <v>0</v>
      </c>
      <c r="CW111" s="242">
        <v>43511</v>
      </c>
      <c r="CX111" s="250" t="s">
        <v>7583</v>
      </c>
      <c r="CY111" s="246">
        <v>885000</v>
      </c>
      <c r="CZ111" s="246" t="s">
        <v>2000</v>
      </c>
      <c r="DA111" s="246" t="s">
        <v>659</v>
      </c>
      <c r="DB111" s="246">
        <v>3</v>
      </c>
      <c r="DC111" s="246" t="s">
        <v>2016</v>
      </c>
      <c r="DD111" s="246" t="s">
        <v>2015</v>
      </c>
      <c r="DE111" s="248">
        <v>43867</v>
      </c>
      <c r="DF111" s="249" t="s">
        <v>7584</v>
      </c>
      <c r="DG111" s="241">
        <v>15443000</v>
      </c>
      <c r="DH111" s="252" t="s">
        <v>2000</v>
      </c>
      <c r="DI111" s="252" t="s">
        <v>659</v>
      </c>
      <c r="DJ111" s="252">
        <v>3</v>
      </c>
      <c r="DK111" s="252" t="s">
        <v>2016</v>
      </c>
      <c r="DL111" s="252" t="s">
        <v>2015</v>
      </c>
      <c r="DM111" s="242">
        <v>43867</v>
      </c>
      <c r="DN111" s="250" t="s">
        <v>7585</v>
      </c>
      <c r="DO111" s="246">
        <v>0</v>
      </c>
      <c r="DP111" s="250" t="s">
        <v>2000</v>
      </c>
      <c r="DQ111" s="250" t="s">
        <v>659</v>
      </c>
      <c r="DR111" s="250">
        <v>3</v>
      </c>
      <c r="DS111" s="250" t="s">
        <v>2016</v>
      </c>
      <c r="DT111" s="250" t="s">
        <v>2015</v>
      </c>
      <c r="DU111" s="251">
        <v>43867</v>
      </c>
      <c r="DV111" s="249" t="s">
        <v>7586</v>
      </c>
      <c r="DW111" s="241">
        <v>885000</v>
      </c>
      <c r="DX111" s="252" t="s">
        <v>2000</v>
      </c>
      <c r="DY111" s="252" t="s">
        <v>659</v>
      </c>
      <c r="DZ111" s="252">
        <v>3</v>
      </c>
      <c r="EA111" s="252" t="s">
        <v>2016</v>
      </c>
      <c r="EB111" s="252" t="s">
        <v>2015</v>
      </c>
      <c r="EC111" s="242">
        <v>43867</v>
      </c>
      <c r="ED111" s="250" t="s">
        <v>7587</v>
      </c>
      <c r="EE111" s="246">
        <v>0</v>
      </c>
      <c r="EF111" s="250" t="s">
        <v>2000</v>
      </c>
      <c r="EG111" s="250" t="s">
        <v>659</v>
      </c>
      <c r="EH111" s="250">
        <v>3</v>
      </c>
      <c r="EI111" s="250" t="s">
        <v>2016</v>
      </c>
      <c r="EJ111" s="250" t="s">
        <v>2015</v>
      </c>
      <c r="EK111" s="251">
        <v>43867</v>
      </c>
      <c r="EL111" s="249" t="s">
        <v>7588</v>
      </c>
      <c r="EM111" s="241">
        <v>0</v>
      </c>
      <c r="EN111" s="252" t="s">
        <v>2000</v>
      </c>
      <c r="EO111" s="252" t="s">
        <v>659</v>
      </c>
      <c r="EP111" s="252">
        <v>3</v>
      </c>
      <c r="EQ111" s="252" t="s">
        <v>2016</v>
      </c>
      <c r="ER111" s="252" t="s">
        <v>2015</v>
      </c>
      <c r="ES111" s="242">
        <v>43867</v>
      </c>
      <c r="ET111" s="250" t="s">
        <v>7589</v>
      </c>
      <c r="EU111" s="250">
        <v>3</v>
      </c>
      <c r="EV111" s="250" t="s">
        <v>3103</v>
      </c>
      <c r="EW111" s="250" t="s">
        <v>659</v>
      </c>
      <c r="EX111" s="250">
        <v>3</v>
      </c>
      <c r="EY111" s="250" t="s">
        <v>3275</v>
      </c>
      <c r="EZ111" s="250" t="s">
        <v>2196</v>
      </c>
      <c r="FA111" s="251">
        <v>44110</v>
      </c>
      <c r="FB111" s="249" t="s">
        <v>7590</v>
      </c>
      <c r="FC111" s="252">
        <v>2</v>
      </c>
      <c r="FD111" s="252">
        <v>0</v>
      </c>
      <c r="FE111" s="252" t="s">
        <v>660</v>
      </c>
      <c r="FF111" s="252">
        <v>2</v>
      </c>
      <c r="FG111" s="252">
        <v>0</v>
      </c>
      <c r="FH111" s="252">
        <v>0</v>
      </c>
      <c r="FI111" s="242">
        <v>43511</v>
      </c>
      <c r="FJ111" s="249" t="s">
        <v>7591</v>
      </c>
      <c r="FK111" s="250">
        <v>1</v>
      </c>
      <c r="FL111" s="250" t="s">
        <v>502</v>
      </c>
      <c r="FM111" s="250" t="s">
        <v>659</v>
      </c>
      <c r="FN111" s="250">
        <v>3</v>
      </c>
      <c r="FO111" s="250" t="s">
        <v>3997</v>
      </c>
      <c r="FP111" s="246" t="s">
        <v>3996</v>
      </c>
      <c r="FQ111" s="247">
        <v>44165</v>
      </c>
      <c r="FR111" s="249" t="s">
        <v>7592</v>
      </c>
      <c r="FS111" s="252">
        <v>0</v>
      </c>
      <c r="FT111" s="252">
        <v>0</v>
      </c>
      <c r="FU111" s="252" t="s">
        <v>660</v>
      </c>
      <c r="FV111" s="252">
        <v>2</v>
      </c>
      <c r="FW111" s="252" t="s">
        <v>1016</v>
      </c>
      <c r="FX111" s="252">
        <v>0</v>
      </c>
      <c r="FY111" s="242">
        <v>43511</v>
      </c>
      <c r="FZ111" s="250" t="s">
        <v>7593</v>
      </c>
      <c r="GA111" s="250">
        <v>0</v>
      </c>
      <c r="GB111" s="250" t="s">
        <v>1634</v>
      </c>
      <c r="GC111" s="250" t="s">
        <v>660</v>
      </c>
      <c r="GD111" s="250">
        <v>2</v>
      </c>
      <c r="GE111" s="250" t="s">
        <v>1665</v>
      </c>
      <c r="GF111" s="250" t="s">
        <v>1666</v>
      </c>
      <c r="GG111" s="251">
        <v>43770</v>
      </c>
      <c r="GH111" s="249" t="s">
        <v>7594</v>
      </c>
      <c r="GI111" s="252">
        <v>1</v>
      </c>
      <c r="GJ111" s="252" t="s">
        <v>3993</v>
      </c>
      <c r="GK111" s="252" t="s">
        <v>659</v>
      </c>
      <c r="GL111" s="252">
        <v>3</v>
      </c>
      <c r="GM111" s="252" t="s">
        <v>3995</v>
      </c>
      <c r="GN111" s="252" t="s">
        <v>3994</v>
      </c>
      <c r="GO111" s="242">
        <v>44165</v>
      </c>
      <c r="GP111" s="250" t="s">
        <v>7595</v>
      </c>
      <c r="GQ111" s="250">
        <v>0</v>
      </c>
      <c r="GR111" s="250" t="s">
        <v>1634</v>
      </c>
      <c r="GS111" s="250" t="s">
        <v>660</v>
      </c>
      <c r="GT111" s="250">
        <v>2</v>
      </c>
      <c r="GU111" s="250" t="s">
        <v>1665</v>
      </c>
      <c r="GV111" s="250" t="s">
        <v>1666</v>
      </c>
      <c r="GW111" s="251">
        <v>43770</v>
      </c>
      <c r="GX111" s="249" t="s">
        <v>7596</v>
      </c>
      <c r="GY111" s="252">
        <v>0</v>
      </c>
      <c r="GZ111" s="252" t="s">
        <v>1634</v>
      </c>
      <c r="HA111" s="252" t="s">
        <v>660</v>
      </c>
      <c r="HB111" s="252">
        <v>2</v>
      </c>
      <c r="HC111" s="252" t="s">
        <v>1665</v>
      </c>
      <c r="HD111" s="252" t="s">
        <v>1666</v>
      </c>
      <c r="HE111" s="242">
        <v>43770</v>
      </c>
      <c r="HF111" s="250" t="s">
        <v>7597</v>
      </c>
      <c r="HG111" s="250">
        <v>0</v>
      </c>
      <c r="HH111" s="250" t="s">
        <v>1634</v>
      </c>
      <c r="HI111" s="250" t="s">
        <v>660</v>
      </c>
      <c r="HJ111" s="250">
        <v>2</v>
      </c>
      <c r="HK111" s="250" t="s">
        <v>1665</v>
      </c>
      <c r="HL111" s="250" t="s">
        <v>1666</v>
      </c>
      <c r="HM111" s="251">
        <v>43770</v>
      </c>
      <c r="HN111" s="249" t="s">
        <v>7598</v>
      </c>
      <c r="HO111" s="252">
        <v>1</v>
      </c>
      <c r="HP111" s="252" t="s">
        <v>3990</v>
      </c>
      <c r="HQ111" s="252" t="s">
        <v>659</v>
      </c>
      <c r="HR111" s="252">
        <v>3</v>
      </c>
      <c r="HS111" s="252" t="s">
        <v>3992</v>
      </c>
      <c r="HT111" s="252" t="s">
        <v>3991</v>
      </c>
      <c r="HU111" s="242">
        <v>44165</v>
      </c>
      <c r="HV111" s="250" t="s">
        <v>7599</v>
      </c>
      <c r="HW111" s="250">
        <v>0</v>
      </c>
      <c r="HX111" s="250" t="s">
        <v>1634</v>
      </c>
      <c r="HY111" s="250" t="s">
        <v>660</v>
      </c>
      <c r="HZ111" s="250">
        <v>2</v>
      </c>
      <c r="IA111" s="250" t="s">
        <v>1665</v>
      </c>
      <c r="IB111" s="250" t="s">
        <v>1666</v>
      </c>
      <c r="IC111" s="251">
        <v>43770</v>
      </c>
      <c r="ID111" s="249" t="s">
        <v>7600</v>
      </c>
      <c r="IE111" s="252">
        <v>0</v>
      </c>
      <c r="IF111" s="252" t="s">
        <v>1634</v>
      </c>
      <c r="IG111" s="252" t="s">
        <v>660</v>
      </c>
      <c r="IH111" s="252">
        <v>2</v>
      </c>
      <c r="II111" s="252" t="s">
        <v>1665</v>
      </c>
      <c r="IJ111" s="252" t="s">
        <v>1666</v>
      </c>
      <c r="IK111" s="242">
        <v>43770</v>
      </c>
      <c r="IL111" s="250" t="s">
        <v>7601</v>
      </c>
      <c r="IM111" s="250">
        <v>2</v>
      </c>
      <c r="IN111" s="250" t="s">
        <v>1634</v>
      </c>
      <c r="IO111" s="250" t="s">
        <v>660</v>
      </c>
      <c r="IP111" s="250">
        <v>2</v>
      </c>
      <c r="IQ111" s="250" t="s">
        <v>1665</v>
      </c>
      <c r="IR111" s="250" t="s">
        <v>1666</v>
      </c>
      <c r="IS111" s="251">
        <v>43770</v>
      </c>
    </row>
    <row r="112" spans="1:253" s="11" customFormat="1" ht="13.2" x14ac:dyDescent="0.25">
      <c r="A112" s="11" t="str">
        <f>Lists!B:B</f>
        <v>Multiple crises in the Philippines</v>
      </c>
      <c r="B112" s="11" t="str">
        <f>Lists!F:F</f>
        <v>Multiple crises country</v>
      </c>
      <c r="C112" s="11" t="str">
        <f>Lists!C:C</f>
        <v>PHL001</v>
      </c>
      <c r="D112" s="11" t="str">
        <f>Lists!A:A</f>
        <v>Philippines</v>
      </c>
      <c r="E112" s="11" t="str">
        <f>Lists!D:D</f>
        <v>PHL</v>
      </c>
      <c r="F112" s="11" t="s">
        <v>7602</v>
      </c>
      <c r="G112" s="240">
        <v>100979000</v>
      </c>
      <c r="H112" s="241" t="s">
        <v>931</v>
      </c>
      <c r="I112" s="241" t="s">
        <v>660</v>
      </c>
      <c r="J112" s="241">
        <v>2</v>
      </c>
      <c r="K112" s="241" t="s">
        <v>1501</v>
      </c>
      <c r="L112" s="241" t="s">
        <v>3850</v>
      </c>
      <c r="M112" s="242">
        <v>44165</v>
      </c>
      <c r="N112" s="249" t="s">
        <v>7603</v>
      </c>
      <c r="O112" s="244">
        <v>424484</v>
      </c>
      <c r="P112" s="244" t="s">
        <v>3848</v>
      </c>
      <c r="Q112" s="244" t="s">
        <v>660</v>
      </c>
      <c r="R112" s="244">
        <v>2</v>
      </c>
      <c r="S112" s="244" t="s">
        <v>3865</v>
      </c>
      <c r="T112" s="244" t="s">
        <v>1781</v>
      </c>
      <c r="U112" s="245">
        <v>44165</v>
      </c>
      <c r="V112" s="249" t="s">
        <v>7604</v>
      </c>
      <c r="W112" s="241">
        <v>88754000</v>
      </c>
      <c r="X112" s="241" t="s">
        <v>2224</v>
      </c>
      <c r="Y112" s="241" t="s">
        <v>660</v>
      </c>
      <c r="Z112" s="241">
        <v>2</v>
      </c>
      <c r="AA112" s="241" t="s">
        <v>3866</v>
      </c>
      <c r="AB112" s="241" t="s">
        <v>1782</v>
      </c>
      <c r="AC112" s="242">
        <v>44165</v>
      </c>
      <c r="AD112" s="249" t="s">
        <v>7605</v>
      </c>
      <c r="AE112" s="246">
        <v>8358000</v>
      </c>
      <c r="AF112" s="246" t="s">
        <v>4071</v>
      </c>
      <c r="AG112" s="246" t="s">
        <v>660</v>
      </c>
      <c r="AH112" s="246">
        <v>2</v>
      </c>
      <c r="AI112" s="246" t="s">
        <v>3867</v>
      </c>
      <c r="AJ112" s="246" t="s">
        <v>3863</v>
      </c>
      <c r="AK112" s="247">
        <v>44181</v>
      </c>
      <c r="AL112" s="249" t="s">
        <v>7606</v>
      </c>
      <c r="AM112" s="241">
        <v>266000</v>
      </c>
      <c r="AN112" s="241" t="s">
        <v>4071</v>
      </c>
      <c r="AO112" s="241" t="s">
        <v>660</v>
      </c>
      <c r="AP112" s="241">
        <v>2</v>
      </c>
      <c r="AQ112" s="241" t="s">
        <v>3868</v>
      </c>
      <c r="AR112" s="241" t="s">
        <v>3863</v>
      </c>
      <c r="AS112" s="242">
        <v>44181</v>
      </c>
      <c r="AT112" s="250" t="s">
        <v>7607</v>
      </c>
      <c r="AU112" s="246" t="s">
        <v>446</v>
      </c>
      <c r="AV112" s="246" t="s">
        <v>446</v>
      </c>
      <c r="AW112" s="246" t="s">
        <v>446</v>
      </c>
      <c r="AX112" s="246" t="s">
        <v>446</v>
      </c>
      <c r="AY112" s="246" t="s">
        <v>1910</v>
      </c>
      <c r="AZ112" s="246" t="s">
        <v>446</v>
      </c>
      <c r="BA112" s="247">
        <v>43815</v>
      </c>
      <c r="BB112" s="249" t="s">
        <v>7608</v>
      </c>
      <c r="BC112" s="241" t="s">
        <v>446</v>
      </c>
      <c r="BD112" s="241" t="s">
        <v>446</v>
      </c>
      <c r="BE112" s="241" t="s">
        <v>446</v>
      </c>
      <c r="BF112" s="241" t="s">
        <v>446</v>
      </c>
      <c r="BG112" s="241" t="s">
        <v>1912</v>
      </c>
      <c r="BH112" s="241" t="s">
        <v>446</v>
      </c>
      <c r="BI112" s="242">
        <v>43819</v>
      </c>
      <c r="BJ112" s="250" t="s">
        <v>7609</v>
      </c>
      <c r="BK112" s="250">
        <v>390</v>
      </c>
      <c r="BL112" s="250" t="s">
        <v>3823</v>
      </c>
      <c r="BM112" s="250" t="s">
        <v>660</v>
      </c>
      <c r="BN112" s="250">
        <v>2</v>
      </c>
      <c r="BO112" s="250" t="s">
        <v>3841</v>
      </c>
      <c r="BP112" s="246" t="s">
        <v>3840</v>
      </c>
      <c r="BQ112" s="251">
        <v>44165</v>
      </c>
      <c r="BR112" s="249" t="s">
        <v>7610</v>
      </c>
      <c r="BS112" s="252" t="e">
        <v>#N/A</v>
      </c>
      <c r="BT112" s="252" t="e">
        <v>#N/A</v>
      </c>
      <c r="BU112" s="252" t="e">
        <v>#N/A</v>
      </c>
      <c r="BV112" s="252" t="e">
        <v>#N/A</v>
      </c>
      <c r="BW112" s="252" t="e">
        <v>#N/A</v>
      </c>
      <c r="BX112" s="252" t="e">
        <v>#N/A</v>
      </c>
      <c r="BY112" s="242" t="e">
        <v>#N/A</v>
      </c>
      <c r="BZ112" s="250" t="s">
        <v>7611</v>
      </c>
      <c r="CA112" s="250" t="e">
        <v>#N/A</v>
      </c>
      <c r="CB112" s="250" t="e">
        <v>#N/A</v>
      </c>
      <c r="CC112" s="250" t="e">
        <v>#N/A</v>
      </c>
      <c r="CD112" s="250" t="e">
        <v>#N/A</v>
      </c>
      <c r="CE112" s="250" t="e">
        <v>#N/A</v>
      </c>
      <c r="CF112" s="250" t="e">
        <v>#N/A</v>
      </c>
      <c r="CG112" s="251" t="e">
        <v>#N/A</v>
      </c>
      <c r="CH112" s="249" t="s">
        <v>7612</v>
      </c>
      <c r="CI112" s="250" t="e">
        <v>#N/A</v>
      </c>
      <c r="CJ112" s="250" t="e">
        <v>#N/A</v>
      </c>
      <c r="CK112" s="250" t="e">
        <v>#N/A</v>
      </c>
      <c r="CL112" s="250" t="e">
        <v>#N/A</v>
      </c>
      <c r="CM112" s="250" t="e">
        <v>#N/A</v>
      </c>
      <c r="CN112" s="250" t="e">
        <v>#N/A</v>
      </c>
      <c r="CO112" s="253" t="e">
        <v>#N/A</v>
      </c>
      <c r="CP112" s="250" t="s">
        <v>7613</v>
      </c>
      <c r="CQ112" s="252" t="s">
        <v>446</v>
      </c>
      <c r="CR112" s="252" t="s">
        <v>446</v>
      </c>
      <c r="CS112" s="252" t="s">
        <v>446</v>
      </c>
      <c r="CT112" s="252" t="s">
        <v>446</v>
      </c>
      <c r="CU112" s="252" t="s">
        <v>1910</v>
      </c>
      <c r="CV112" s="252" t="s">
        <v>446</v>
      </c>
      <c r="CW112" s="242">
        <v>43815</v>
      </c>
      <c r="CX112" s="250" t="s">
        <v>7614</v>
      </c>
      <c r="CY112" s="246">
        <v>1128000</v>
      </c>
      <c r="CZ112" s="246" t="s">
        <v>4070</v>
      </c>
      <c r="DA112" s="246" t="s">
        <v>660</v>
      </c>
      <c r="DB112" s="246">
        <v>2</v>
      </c>
      <c r="DC112" s="246" t="s">
        <v>3869</v>
      </c>
      <c r="DD112" s="246" t="s">
        <v>3864</v>
      </c>
      <c r="DE112" s="248">
        <v>44181</v>
      </c>
      <c r="DF112" s="249" t="s">
        <v>7615</v>
      </c>
      <c r="DG112" s="241">
        <v>80397000</v>
      </c>
      <c r="DH112" s="252" t="s">
        <v>4070</v>
      </c>
      <c r="DI112" s="252" t="s">
        <v>660</v>
      </c>
      <c r="DJ112" s="252">
        <v>2</v>
      </c>
      <c r="DK112" s="252" t="s">
        <v>3869</v>
      </c>
      <c r="DL112" s="252" t="s">
        <v>3864</v>
      </c>
      <c r="DM112" s="242">
        <v>44181</v>
      </c>
      <c r="DN112" s="250" t="s">
        <v>7616</v>
      </c>
      <c r="DO112" s="246">
        <v>8092000</v>
      </c>
      <c r="DP112" s="250" t="s">
        <v>4070</v>
      </c>
      <c r="DQ112" s="250" t="s">
        <v>660</v>
      </c>
      <c r="DR112" s="250">
        <v>2</v>
      </c>
      <c r="DS112" s="250" t="s">
        <v>3869</v>
      </c>
      <c r="DT112" s="250" t="s">
        <v>3864</v>
      </c>
      <c r="DU112" s="251">
        <v>44181</v>
      </c>
      <c r="DV112" s="249" t="s">
        <v>7617</v>
      </c>
      <c r="DW112" s="241">
        <v>1128000</v>
      </c>
      <c r="DX112" s="252" t="s">
        <v>4070</v>
      </c>
      <c r="DY112" s="252" t="s">
        <v>660</v>
      </c>
      <c r="DZ112" s="252">
        <v>2</v>
      </c>
      <c r="EA112" s="252" t="s">
        <v>3869</v>
      </c>
      <c r="EB112" s="252" t="s">
        <v>3864</v>
      </c>
      <c r="EC112" s="242">
        <v>44181</v>
      </c>
      <c r="ED112" s="250" t="s">
        <v>7618</v>
      </c>
      <c r="EE112" s="246">
        <v>0</v>
      </c>
      <c r="EF112" s="250" t="s">
        <v>4070</v>
      </c>
      <c r="EG112" s="250" t="s">
        <v>660</v>
      </c>
      <c r="EH112" s="250">
        <v>2</v>
      </c>
      <c r="EI112" s="250" t="s">
        <v>3869</v>
      </c>
      <c r="EJ112" s="250" t="s">
        <v>3864</v>
      </c>
      <c r="EK112" s="251">
        <v>44181</v>
      </c>
      <c r="EL112" s="249" t="s">
        <v>7619</v>
      </c>
      <c r="EM112" s="241">
        <v>0</v>
      </c>
      <c r="EN112" s="252" t="s">
        <v>4070</v>
      </c>
      <c r="EO112" s="252" t="s">
        <v>660</v>
      </c>
      <c r="EP112" s="252">
        <v>2</v>
      </c>
      <c r="EQ112" s="252" t="s">
        <v>3869</v>
      </c>
      <c r="ER112" s="252" t="s">
        <v>3864</v>
      </c>
      <c r="ES112" s="242">
        <v>44181</v>
      </c>
      <c r="ET112" s="250" t="s">
        <v>7620</v>
      </c>
      <c r="EU112" s="250">
        <v>390</v>
      </c>
      <c r="EV112" s="250" t="s">
        <v>3823</v>
      </c>
      <c r="EW112" s="250" t="s">
        <v>660</v>
      </c>
      <c r="EX112" s="250">
        <v>2</v>
      </c>
      <c r="EY112" s="250" t="s">
        <v>3841</v>
      </c>
      <c r="EZ112" s="250" t="s">
        <v>3840</v>
      </c>
      <c r="FA112" s="251">
        <v>44165</v>
      </c>
      <c r="FB112" s="249" t="s">
        <v>7621</v>
      </c>
      <c r="FC112" s="252">
        <v>4</v>
      </c>
      <c r="FD112" s="252" t="s">
        <v>446</v>
      </c>
      <c r="FE112" s="252" t="s">
        <v>660</v>
      </c>
      <c r="FF112" s="252">
        <v>2</v>
      </c>
      <c r="FG112" s="252" t="s">
        <v>1911</v>
      </c>
      <c r="FH112" s="252" t="s">
        <v>446</v>
      </c>
      <c r="FI112" s="242">
        <v>43815</v>
      </c>
      <c r="FJ112" s="249" t="s">
        <v>7622</v>
      </c>
      <c r="FK112" s="250" t="e">
        <v>#N/A</v>
      </c>
      <c r="FL112" s="250" t="e">
        <v>#N/A</v>
      </c>
      <c r="FM112" s="250" t="e">
        <v>#N/A</v>
      </c>
      <c r="FN112" s="250" t="e">
        <v>#N/A</v>
      </c>
      <c r="FO112" s="250" t="e">
        <v>#N/A</v>
      </c>
      <c r="FP112" s="246" t="e">
        <v>#N/A</v>
      </c>
      <c r="FQ112" s="247" t="e">
        <v>#N/A</v>
      </c>
      <c r="FR112" s="249" t="s">
        <v>7623</v>
      </c>
      <c r="FS112" s="252" t="e">
        <v>#N/A</v>
      </c>
      <c r="FT112" s="252" t="e">
        <v>#N/A</v>
      </c>
      <c r="FU112" s="252" t="e">
        <v>#N/A</v>
      </c>
      <c r="FV112" s="252" t="e">
        <v>#N/A</v>
      </c>
      <c r="FW112" s="252" t="e">
        <v>#N/A</v>
      </c>
      <c r="FX112" s="252" t="e">
        <v>#N/A</v>
      </c>
      <c r="FY112" s="242" t="e">
        <v>#N/A</v>
      </c>
      <c r="FZ112" s="250" t="s">
        <v>7624</v>
      </c>
      <c r="GA112" s="250">
        <v>0</v>
      </c>
      <c r="GB112" s="250" t="s">
        <v>3625</v>
      </c>
      <c r="GC112" s="250" t="s">
        <v>660</v>
      </c>
      <c r="GD112" s="250">
        <v>2</v>
      </c>
      <c r="GE112" s="250" t="s">
        <v>3085</v>
      </c>
      <c r="GF112" s="250" t="s">
        <v>2075</v>
      </c>
      <c r="GG112" s="251">
        <v>44165</v>
      </c>
      <c r="GH112" s="249" t="s">
        <v>7625</v>
      </c>
      <c r="GI112" s="252">
        <v>1</v>
      </c>
      <c r="GJ112" s="252" t="s">
        <v>3625</v>
      </c>
      <c r="GK112" s="252" t="s">
        <v>660</v>
      </c>
      <c r="GL112" s="252">
        <v>2</v>
      </c>
      <c r="GM112" s="252" t="s">
        <v>3085</v>
      </c>
      <c r="GN112" s="252" t="s">
        <v>2075</v>
      </c>
      <c r="GO112" s="242">
        <v>44165</v>
      </c>
      <c r="GP112" s="250" t="s">
        <v>7626</v>
      </c>
      <c r="GQ112" s="250">
        <v>0</v>
      </c>
      <c r="GR112" s="250" t="s">
        <v>3625</v>
      </c>
      <c r="GS112" s="250" t="s">
        <v>660</v>
      </c>
      <c r="GT112" s="250">
        <v>2</v>
      </c>
      <c r="GU112" s="250" t="s">
        <v>3085</v>
      </c>
      <c r="GV112" s="250" t="s">
        <v>2075</v>
      </c>
      <c r="GW112" s="251">
        <v>44165</v>
      </c>
      <c r="GX112" s="249" t="s">
        <v>7627</v>
      </c>
      <c r="GY112" s="252">
        <v>0</v>
      </c>
      <c r="GZ112" s="252" t="s">
        <v>3625</v>
      </c>
      <c r="HA112" s="252" t="s">
        <v>660</v>
      </c>
      <c r="HB112" s="252">
        <v>2</v>
      </c>
      <c r="HC112" s="252" t="s">
        <v>3085</v>
      </c>
      <c r="HD112" s="252" t="s">
        <v>2075</v>
      </c>
      <c r="HE112" s="242">
        <v>44165</v>
      </c>
      <c r="HF112" s="250" t="s">
        <v>7628</v>
      </c>
      <c r="HG112" s="250">
        <v>0</v>
      </c>
      <c r="HH112" s="250" t="s">
        <v>3625</v>
      </c>
      <c r="HI112" s="250" t="s">
        <v>660</v>
      </c>
      <c r="HJ112" s="250">
        <v>2</v>
      </c>
      <c r="HK112" s="250" t="s">
        <v>3085</v>
      </c>
      <c r="HL112" s="250" t="s">
        <v>2075</v>
      </c>
      <c r="HM112" s="251">
        <v>44165</v>
      </c>
      <c r="HN112" s="249" t="s">
        <v>7629</v>
      </c>
      <c r="HO112" s="252">
        <v>2</v>
      </c>
      <c r="HP112" s="252" t="s">
        <v>3625</v>
      </c>
      <c r="HQ112" s="252" t="s">
        <v>660</v>
      </c>
      <c r="HR112" s="252">
        <v>2</v>
      </c>
      <c r="HS112" s="252" t="s">
        <v>3085</v>
      </c>
      <c r="HT112" s="252" t="s">
        <v>2075</v>
      </c>
      <c r="HU112" s="242">
        <v>44165</v>
      </c>
      <c r="HV112" s="250" t="s">
        <v>7630</v>
      </c>
      <c r="HW112" s="250">
        <v>1</v>
      </c>
      <c r="HX112" s="250" t="s">
        <v>3625</v>
      </c>
      <c r="HY112" s="250" t="s">
        <v>660</v>
      </c>
      <c r="HZ112" s="250">
        <v>2</v>
      </c>
      <c r="IA112" s="250" t="s">
        <v>3085</v>
      </c>
      <c r="IB112" s="250" t="s">
        <v>2075</v>
      </c>
      <c r="IC112" s="251">
        <v>44165</v>
      </c>
      <c r="ID112" s="249" t="s">
        <v>7631</v>
      </c>
      <c r="IE112" s="252">
        <v>1</v>
      </c>
      <c r="IF112" s="252" t="s">
        <v>3625</v>
      </c>
      <c r="IG112" s="252" t="s">
        <v>660</v>
      </c>
      <c r="IH112" s="252">
        <v>2</v>
      </c>
      <c r="II112" s="252" t="s">
        <v>3085</v>
      </c>
      <c r="IJ112" s="252" t="s">
        <v>2075</v>
      </c>
      <c r="IK112" s="242">
        <v>44165</v>
      </c>
      <c r="IL112" s="250" t="s">
        <v>7632</v>
      </c>
      <c r="IM112" s="250">
        <v>3</v>
      </c>
      <c r="IN112" s="250" t="s">
        <v>3625</v>
      </c>
      <c r="IO112" s="250" t="s">
        <v>660</v>
      </c>
      <c r="IP112" s="250">
        <v>2</v>
      </c>
      <c r="IQ112" s="250" t="s">
        <v>3085</v>
      </c>
      <c r="IR112" s="250" t="s">
        <v>2075</v>
      </c>
      <c r="IS112" s="251">
        <v>44165</v>
      </c>
    </row>
    <row r="113" spans="1:253" s="11" customFormat="1" ht="13.2" x14ac:dyDescent="0.25">
      <c r="A113" s="11" t="str">
        <f>Lists!B:B</f>
        <v>Mindanao conflict</v>
      </c>
      <c r="B113" s="11" t="str">
        <f>Lists!F:F</f>
        <v>Conflict</v>
      </c>
      <c r="C113" s="11" t="str">
        <f>Lists!C:C</f>
        <v>PHL003</v>
      </c>
      <c r="D113" s="11" t="str">
        <f>Lists!A:A</f>
        <v>Philippines</v>
      </c>
      <c r="E113" s="11" t="str">
        <f>Lists!D:D</f>
        <v>PHL</v>
      </c>
      <c r="F113" s="11" t="s">
        <v>7633</v>
      </c>
      <c r="G113" s="240">
        <v>100979000</v>
      </c>
      <c r="H113" s="241" t="s">
        <v>931</v>
      </c>
      <c r="I113" s="241" t="s">
        <v>660</v>
      </c>
      <c r="J113" s="241">
        <v>2</v>
      </c>
      <c r="K113" s="241" t="s">
        <v>1501</v>
      </c>
      <c r="L113" s="241" t="s">
        <v>932</v>
      </c>
      <c r="M113" s="242">
        <v>43644</v>
      </c>
      <c r="N113" s="249" t="s">
        <v>7634</v>
      </c>
      <c r="O113" s="244">
        <v>138354</v>
      </c>
      <c r="P113" s="244" t="s">
        <v>1780</v>
      </c>
      <c r="Q113" s="244" t="s">
        <v>660</v>
      </c>
      <c r="R113" s="244">
        <v>2</v>
      </c>
      <c r="S113" s="244" t="s">
        <v>1783</v>
      </c>
      <c r="T113" s="244" t="s">
        <v>1781</v>
      </c>
      <c r="U113" s="245">
        <v>43798</v>
      </c>
      <c r="V113" s="249" t="s">
        <v>7635</v>
      </c>
      <c r="W113" s="241">
        <v>24136000</v>
      </c>
      <c r="X113" s="241" t="s">
        <v>780</v>
      </c>
      <c r="Y113" s="241" t="s">
        <v>660</v>
      </c>
      <c r="Z113" s="241">
        <v>2</v>
      </c>
      <c r="AA113" s="241" t="s">
        <v>1784</v>
      </c>
      <c r="AB113" s="241" t="s">
        <v>1782</v>
      </c>
      <c r="AC113" s="242">
        <v>43798</v>
      </c>
      <c r="AD113" s="249" t="s">
        <v>7636</v>
      </c>
      <c r="AE113" s="246">
        <v>145000</v>
      </c>
      <c r="AF113" s="246" t="s">
        <v>4077</v>
      </c>
      <c r="AG113" s="246" t="s">
        <v>659</v>
      </c>
      <c r="AH113" s="246">
        <v>3</v>
      </c>
      <c r="AI113" s="246" t="s">
        <v>2066</v>
      </c>
      <c r="AJ113" s="246" t="s">
        <v>3861</v>
      </c>
      <c r="AK113" s="247">
        <v>44181</v>
      </c>
      <c r="AL113" s="249" t="s">
        <v>7637</v>
      </c>
      <c r="AM113" s="241">
        <v>145000</v>
      </c>
      <c r="AN113" s="241" t="s">
        <v>4077</v>
      </c>
      <c r="AO113" s="241" t="s">
        <v>660</v>
      </c>
      <c r="AP113" s="241">
        <v>2</v>
      </c>
      <c r="AQ113" s="241" t="s">
        <v>2165</v>
      </c>
      <c r="AR113" s="241" t="s">
        <v>3861</v>
      </c>
      <c r="AS113" s="242">
        <v>44181</v>
      </c>
      <c r="AT113" s="250" t="s">
        <v>7638</v>
      </c>
      <c r="AU113" s="246" t="s">
        <v>446</v>
      </c>
      <c r="AV113" s="246" t="s">
        <v>446</v>
      </c>
      <c r="AW113" s="246" t="s">
        <v>446</v>
      </c>
      <c r="AX113" s="246" t="s">
        <v>446</v>
      </c>
      <c r="AY113" s="246" t="s">
        <v>446</v>
      </c>
      <c r="AZ113" s="246" t="s">
        <v>446</v>
      </c>
      <c r="BA113" s="247">
        <v>43798</v>
      </c>
      <c r="BB113" s="249" t="s">
        <v>7639</v>
      </c>
      <c r="BC113" s="241" t="s">
        <v>446</v>
      </c>
      <c r="BD113" s="241" t="s">
        <v>446</v>
      </c>
      <c r="BE113" s="241" t="s">
        <v>446</v>
      </c>
      <c r="BF113" s="241" t="s">
        <v>446</v>
      </c>
      <c r="BG113" s="241" t="s">
        <v>1912</v>
      </c>
      <c r="BH113" s="241" t="s">
        <v>446</v>
      </c>
      <c r="BI113" s="242">
        <v>43819</v>
      </c>
      <c r="BJ113" s="250" t="s">
        <v>7640</v>
      </c>
      <c r="BK113" s="250">
        <v>292</v>
      </c>
      <c r="BL113" s="250" t="s">
        <v>3695</v>
      </c>
      <c r="BM113" s="250" t="s">
        <v>660</v>
      </c>
      <c r="BN113" s="250">
        <v>2</v>
      </c>
      <c r="BO113" s="250" t="s">
        <v>3842</v>
      </c>
      <c r="BP113" s="246" t="s">
        <v>937</v>
      </c>
      <c r="BQ113" s="251">
        <v>44165</v>
      </c>
      <c r="BR113" s="249" t="s">
        <v>7641</v>
      </c>
      <c r="BS113" s="252" t="s">
        <v>446</v>
      </c>
      <c r="BT113" s="252" t="s">
        <v>446</v>
      </c>
      <c r="BU113" s="252" t="s">
        <v>446</v>
      </c>
      <c r="BV113" s="252" t="s">
        <v>446</v>
      </c>
      <c r="BW113" s="252" t="s">
        <v>446</v>
      </c>
      <c r="BX113" s="252" t="s">
        <v>446</v>
      </c>
      <c r="BY113" s="242">
        <v>43798</v>
      </c>
      <c r="BZ113" s="250" t="s">
        <v>7642</v>
      </c>
      <c r="CA113" s="250" t="s">
        <v>446</v>
      </c>
      <c r="CB113" s="250" t="s">
        <v>446</v>
      </c>
      <c r="CC113" s="250" t="s">
        <v>446</v>
      </c>
      <c r="CD113" s="250" t="s">
        <v>446</v>
      </c>
      <c r="CE113" s="250" t="s">
        <v>446</v>
      </c>
      <c r="CF113" s="250" t="s">
        <v>446</v>
      </c>
      <c r="CG113" s="251">
        <v>43798</v>
      </c>
      <c r="CH113" s="249" t="s">
        <v>7643</v>
      </c>
      <c r="CI113" s="250" t="e">
        <v>#N/A</v>
      </c>
      <c r="CJ113" s="250" t="e">
        <v>#N/A</v>
      </c>
      <c r="CK113" s="250" t="e">
        <v>#N/A</v>
      </c>
      <c r="CL113" s="250" t="e">
        <v>#N/A</v>
      </c>
      <c r="CM113" s="250" t="e">
        <v>#N/A</v>
      </c>
      <c r="CN113" s="250" t="e">
        <v>#N/A</v>
      </c>
      <c r="CO113" s="253" t="e">
        <v>#N/A</v>
      </c>
      <c r="CP113" s="250" t="s">
        <v>7644</v>
      </c>
      <c r="CQ113" s="252" t="s">
        <v>446</v>
      </c>
      <c r="CR113" s="252" t="s">
        <v>446</v>
      </c>
      <c r="CS113" s="252" t="s">
        <v>446</v>
      </c>
      <c r="CT113" s="252" t="s">
        <v>446</v>
      </c>
      <c r="CU113" s="252" t="s">
        <v>446</v>
      </c>
      <c r="CV113" s="252" t="s">
        <v>446</v>
      </c>
      <c r="CW113" s="242">
        <v>43798</v>
      </c>
      <c r="CX113" s="250" t="s">
        <v>7645</v>
      </c>
      <c r="CY113" s="246">
        <v>145000</v>
      </c>
      <c r="CZ113" s="246" t="s">
        <v>4078</v>
      </c>
      <c r="DA113" s="246" t="s">
        <v>660</v>
      </c>
      <c r="DB113" s="246">
        <v>2</v>
      </c>
      <c r="DC113" s="246" t="s">
        <v>3369</v>
      </c>
      <c r="DD113" s="246" t="s">
        <v>4079</v>
      </c>
      <c r="DE113" s="248">
        <v>44181</v>
      </c>
      <c r="DF113" s="249" t="s">
        <v>7646</v>
      </c>
      <c r="DG113" s="241">
        <v>23991000</v>
      </c>
      <c r="DH113" s="252" t="s">
        <v>4078</v>
      </c>
      <c r="DI113" s="252" t="s">
        <v>660</v>
      </c>
      <c r="DJ113" s="252">
        <v>2</v>
      </c>
      <c r="DK113" s="252" t="s">
        <v>3369</v>
      </c>
      <c r="DL113" s="252" t="s">
        <v>3862</v>
      </c>
      <c r="DM113" s="242">
        <v>44181</v>
      </c>
      <c r="DN113" s="250" t="s">
        <v>7647</v>
      </c>
      <c r="DO113" s="246">
        <v>0</v>
      </c>
      <c r="DP113" s="250" t="s">
        <v>4078</v>
      </c>
      <c r="DQ113" s="250" t="s">
        <v>660</v>
      </c>
      <c r="DR113" s="250">
        <v>2</v>
      </c>
      <c r="DS113" s="250" t="s">
        <v>3369</v>
      </c>
      <c r="DT113" s="250" t="s">
        <v>4079</v>
      </c>
      <c r="DU113" s="251">
        <v>44181</v>
      </c>
      <c r="DV113" s="249" t="s">
        <v>7648</v>
      </c>
      <c r="DW113" s="241">
        <v>145000</v>
      </c>
      <c r="DX113" s="252" t="s">
        <v>4078</v>
      </c>
      <c r="DY113" s="252" t="s">
        <v>660</v>
      </c>
      <c r="DZ113" s="252">
        <v>2</v>
      </c>
      <c r="EA113" s="252" t="s">
        <v>3369</v>
      </c>
      <c r="EB113" s="252" t="s">
        <v>4079</v>
      </c>
      <c r="EC113" s="242">
        <v>44181</v>
      </c>
      <c r="ED113" s="250" t="s">
        <v>7649</v>
      </c>
      <c r="EE113" s="246">
        <v>0</v>
      </c>
      <c r="EF113" s="250" t="s">
        <v>4078</v>
      </c>
      <c r="EG113" s="250" t="s">
        <v>660</v>
      </c>
      <c r="EH113" s="250">
        <v>2</v>
      </c>
      <c r="EI113" s="250" t="s">
        <v>3369</v>
      </c>
      <c r="EJ113" s="250" t="s">
        <v>4079</v>
      </c>
      <c r="EK113" s="251">
        <v>44181</v>
      </c>
      <c r="EL113" s="249" t="s">
        <v>7650</v>
      </c>
      <c r="EM113" s="241">
        <v>0</v>
      </c>
      <c r="EN113" s="252" t="s">
        <v>4078</v>
      </c>
      <c r="EO113" s="252" t="s">
        <v>660</v>
      </c>
      <c r="EP113" s="252">
        <v>2</v>
      </c>
      <c r="EQ113" s="252" t="s">
        <v>3369</v>
      </c>
      <c r="ER113" s="252" t="s">
        <v>4079</v>
      </c>
      <c r="ES113" s="242">
        <v>44181</v>
      </c>
      <c r="ET113" s="250" t="s">
        <v>7651</v>
      </c>
      <c r="EU113" s="250">
        <v>390</v>
      </c>
      <c r="EV113" s="250" t="s">
        <v>3823</v>
      </c>
      <c r="EW113" s="250" t="s">
        <v>660</v>
      </c>
      <c r="EX113" s="250">
        <v>2</v>
      </c>
      <c r="EY113" s="250" t="s">
        <v>3841</v>
      </c>
      <c r="EZ113" s="250" t="s">
        <v>3840</v>
      </c>
      <c r="FA113" s="251">
        <v>44165</v>
      </c>
      <c r="FB113" s="249" t="s">
        <v>7652</v>
      </c>
      <c r="FC113" s="252">
        <v>4</v>
      </c>
      <c r="FD113" s="252">
        <v>0</v>
      </c>
      <c r="FE113" s="252">
        <v>0</v>
      </c>
      <c r="FF113" s="252" t="b">
        <v>0</v>
      </c>
      <c r="FG113" s="252" t="s">
        <v>1785</v>
      </c>
      <c r="FH113" s="252">
        <v>0</v>
      </c>
      <c r="FI113" s="242">
        <v>43798</v>
      </c>
      <c r="FJ113" s="249" t="s">
        <v>7653</v>
      </c>
      <c r="FK113" s="250" t="s">
        <v>446</v>
      </c>
      <c r="FL113" s="250" t="s">
        <v>1295</v>
      </c>
      <c r="FM113" s="250" t="s">
        <v>446</v>
      </c>
      <c r="FN113" s="250" t="s">
        <v>446</v>
      </c>
      <c r="FO113" s="250">
        <v>0</v>
      </c>
      <c r="FP113" s="246">
        <v>0</v>
      </c>
      <c r="FQ113" s="247">
        <v>43578</v>
      </c>
      <c r="FR113" s="249" t="s">
        <v>7654</v>
      </c>
      <c r="FS113" s="252" t="s">
        <v>446</v>
      </c>
      <c r="FT113" s="252" t="s">
        <v>806</v>
      </c>
      <c r="FU113" s="252" t="s">
        <v>446</v>
      </c>
      <c r="FV113" s="252" t="s">
        <v>446</v>
      </c>
      <c r="FW113" s="252">
        <v>0</v>
      </c>
      <c r="FX113" s="252">
        <v>0</v>
      </c>
      <c r="FY113" s="242">
        <v>43578</v>
      </c>
      <c r="FZ113" s="250" t="s">
        <v>7655</v>
      </c>
      <c r="GA113" s="250">
        <v>0</v>
      </c>
      <c r="GB113" s="250" t="s">
        <v>3625</v>
      </c>
      <c r="GC113" s="250" t="s">
        <v>660</v>
      </c>
      <c r="GD113" s="250">
        <v>2</v>
      </c>
      <c r="GE113" s="250" t="s">
        <v>3085</v>
      </c>
      <c r="GF113" s="250" t="s">
        <v>2075</v>
      </c>
      <c r="GG113" s="251">
        <v>44165</v>
      </c>
      <c r="GH113" s="249" t="s">
        <v>7656</v>
      </c>
      <c r="GI113" s="252">
        <v>1</v>
      </c>
      <c r="GJ113" s="252" t="s">
        <v>3625</v>
      </c>
      <c r="GK113" s="252" t="s">
        <v>660</v>
      </c>
      <c r="GL113" s="252">
        <v>2</v>
      </c>
      <c r="GM113" s="252" t="s">
        <v>3085</v>
      </c>
      <c r="GN113" s="252" t="s">
        <v>2075</v>
      </c>
      <c r="GO113" s="242">
        <v>44165</v>
      </c>
      <c r="GP113" s="250" t="s">
        <v>7657</v>
      </c>
      <c r="GQ113" s="250">
        <v>0</v>
      </c>
      <c r="GR113" s="250" t="s">
        <v>3625</v>
      </c>
      <c r="GS113" s="250" t="s">
        <v>660</v>
      </c>
      <c r="GT113" s="250">
        <v>2</v>
      </c>
      <c r="GU113" s="250" t="s">
        <v>3085</v>
      </c>
      <c r="GV113" s="250" t="s">
        <v>2075</v>
      </c>
      <c r="GW113" s="251">
        <v>44165</v>
      </c>
      <c r="GX113" s="249" t="s">
        <v>7658</v>
      </c>
      <c r="GY113" s="252">
        <v>0</v>
      </c>
      <c r="GZ113" s="252" t="s">
        <v>3625</v>
      </c>
      <c r="HA113" s="252" t="s">
        <v>660</v>
      </c>
      <c r="HB113" s="252">
        <v>2</v>
      </c>
      <c r="HC113" s="252" t="s">
        <v>3085</v>
      </c>
      <c r="HD113" s="252" t="s">
        <v>2075</v>
      </c>
      <c r="HE113" s="242">
        <v>44165</v>
      </c>
      <c r="HF113" s="250" t="s">
        <v>7659</v>
      </c>
      <c r="HG113" s="250">
        <v>0</v>
      </c>
      <c r="HH113" s="250" t="s">
        <v>3625</v>
      </c>
      <c r="HI113" s="250" t="s">
        <v>660</v>
      </c>
      <c r="HJ113" s="250">
        <v>2</v>
      </c>
      <c r="HK113" s="250" t="s">
        <v>3085</v>
      </c>
      <c r="HL113" s="250" t="s">
        <v>2075</v>
      </c>
      <c r="HM113" s="251">
        <v>44165</v>
      </c>
      <c r="HN113" s="249" t="s">
        <v>7660</v>
      </c>
      <c r="HO113" s="252">
        <v>2</v>
      </c>
      <c r="HP113" s="252" t="s">
        <v>3625</v>
      </c>
      <c r="HQ113" s="252" t="s">
        <v>660</v>
      </c>
      <c r="HR113" s="252">
        <v>2</v>
      </c>
      <c r="HS113" s="252" t="s">
        <v>3085</v>
      </c>
      <c r="HT113" s="252" t="s">
        <v>2075</v>
      </c>
      <c r="HU113" s="242">
        <v>44165</v>
      </c>
      <c r="HV113" s="250" t="s">
        <v>7661</v>
      </c>
      <c r="HW113" s="250">
        <v>1</v>
      </c>
      <c r="HX113" s="250" t="s">
        <v>3625</v>
      </c>
      <c r="HY113" s="250" t="s">
        <v>660</v>
      </c>
      <c r="HZ113" s="250">
        <v>2</v>
      </c>
      <c r="IA113" s="250" t="s">
        <v>3085</v>
      </c>
      <c r="IB113" s="250" t="s">
        <v>2075</v>
      </c>
      <c r="IC113" s="251">
        <v>44165</v>
      </c>
      <c r="ID113" s="249" t="s">
        <v>7662</v>
      </c>
      <c r="IE113" s="252">
        <v>1</v>
      </c>
      <c r="IF113" s="252" t="s">
        <v>3625</v>
      </c>
      <c r="IG113" s="252" t="s">
        <v>660</v>
      </c>
      <c r="IH113" s="252">
        <v>2</v>
      </c>
      <c r="II113" s="252" t="s">
        <v>3085</v>
      </c>
      <c r="IJ113" s="252" t="s">
        <v>2075</v>
      </c>
      <c r="IK113" s="242">
        <v>44165</v>
      </c>
      <c r="IL113" s="250" t="s">
        <v>7663</v>
      </c>
      <c r="IM113" s="250">
        <v>3</v>
      </c>
      <c r="IN113" s="250" t="s">
        <v>3625</v>
      </c>
      <c r="IO113" s="250" t="s">
        <v>660</v>
      </c>
      <c r="IP113" s="250">
        <v>2</v>
      </c>
      <c r="IQ113" s="250" t="s">
        <v>3085</v>
      </c>
      <c r="IR113" s="250" t="s">
        <v>2075</v>
      </c>
      <c r="IS113" s="251">
        <v>44165</v>
      </c>
    </row>
    <row r="114" spans="1:253" s="11" customFormat="1" ht="13.2" x14ac:dyDescent="0.25">
      <c r="A114" s="11" t="str">
        <f>Lists!B:B</f>
        <v>Mindanao Earthquake</v>
      </c>
      <c r="B114" s="11" t="str">
        <f>Lists!F:F</f>
        <v>Earthquake</v>
      </c>
      <c r="C114" s="11" t="str">
        <f>Lists!C:C</f>
        <v>PHL004</v>
      </c>
      <c r="D114" s="11" t="str">
        <f>Lists!A:A</f>
        <v>Philippines</v>
      </c>
      <c r="E114" s="11" t="str">
        <f>Lists!D:D</f>
        <v>PHL</v>
      </c>
      <c r="F114" s="11" t="s">
        <v>7664</v>
      </c>
      <c r="G114" s="240">
        <v>100979000</v>
      </c>
      <c r="H114" s="241" t="s">
        <v>931</v>
      </c>
      <c r="I114" s="241" t="s">
        <v>660</v>
      </c>
      <c r="J114" s="241">
        <v>2</v>
      </c>
      <c r="K114" s="241" t="s">
        <v>1903</v>
      </c>
      <c r="L114" s="241" t="s">
        <v>1898</v>
      </c>
      <c r="M114" s="242">
        <v>43815</v>
      </c>
      <c r="N114" s="249" t="s">
        <v>7665</v>
      </c>
      <c r="O114" s="244">
        <v>138354</v>
      </c>
      <c r="P114" s="244" t="s">
        <v>1895</v>
      </c>
      <c r="Q114" s="244" t="s">
        <v>660</v>
      </c>
      <c r="R114" s="244">
        <v>2</v>
      </c>
      <c r="S114" s="244" t="s">
        <v>1904</v>
      </c>
      <c r="T114" s="244" t="s">
        <v>1899</v>
      </c>
      <c r="U114" s="245">
        <v>43815</v>
      </c>
      <c r="V114" s="249" t="s">
        <v>7666</v>
      </c>
      <c r="W114" s="241">
        <v>10134000</v>
      </c>
      <c r="X114" s="241" t="s">
        <v>1895</v>
      </c>
      <c r="Y114" s="241" t="s">
        <v>660</v>
      </c>
      <c r="Z114" s="241">
        <v>2</v>
      </c>
      <c r="AA114" s="241" t="s">
        <v>1905</v>
      </c>
      <c r="AB114" s="241" t="s">
        <v>1899</v>
      </c>
      <c r="AC114" s="242">
        <v>43815</v>
      </c>
      <c r="AD114" s="249" t="s">
        <v>7667</v>
      </c>
      <c r="AE114" s="246">
        <v>79000</v>
      </c>
      <c r="AF114" s="246" t="s">
        <v>3075</v>
      </c>
      <c r="AG114" s="246" t="s">
        <v>659</v>
      </c>
      <c r="AH114" s="246">
        <v>3</v>
      </c>
      <c r="AI114" s="246" t="s">
        <v>3199</v>
      </c>
      <c r="AJ114" s="246" t="s">
        <v>3198</v>
      </c>
      <c r="AK114" s="247">
        <v>44106</v>
      </c>
      <c r="AL114" s="249" t="s">
        <v>7668</v>
      </c>
      <c r="AM114" s="241">
        <v>79000</v>
      </c>
      <c r="AN114" s="241" t="s">
        <v>3075</v>
      </c>
      <c r="AO114" s="241" t="s">
        <v>660</v>
      </c>
      <c r="AP114" s="241">
        <v>2</v>
      </c>
      <c r="AQ114" s="241" t="s">
        <v>3200</v>
      </c>
      <c r="AR114" s="241" t="s">
        <v>3198</v>
      </c>
      <c r="AS114" s="242">
        <v>44106</v>
      </c>
      <c r="AT114" s="250" t="s">
        <v>7669</v>
      </c>
      <c r="AU114" s="246">
        <v>563</v>
      </c>
      <c r="AV114" s="246" t="s">
        <v>1897</v>
      </c>
      <c r="AW114" s="246" t="s">
        <v>1437</v>
      </c>
      <c r="AX114" s="246">
        <v>2</v>
      </c>
      <c r="AY114" s="246" t="s">
        <v>1906</v>
      </c>
      <c r="AZ114" s="246" t="s">
        <v>446</v>
      </c>
      <c r="BA114" s="247">
        <v>43815</v>
      </c>
      <c r="BB114" s="249" t="s">
        <v>7670</v>
      </c>
      <c r="BC114" s="241" t="s">
        <v>446</v>
      </c>
      <c r="BD114" s="241" t="s">
        <v>446</v>
      </c>
      <c r="BE114" s="241" t="s">
        <v>446</v>
      </c>
      <c r="BF114" s="241" t="s">
        <v>446</v>
      </c>
      <c r="BG114" s="241" t="s">
        <v>1912</v>
      </c>
      <c r="BH114" s="241" t="s">
        <v>446</v>
      </c>
      <c r="BI114" s="242">
        <v>43819</v>
      </c>
      <c r="BJ114" s="250" t="s">
        <v>7671</v>
      </c>
      <c r="BK114" s="250">
        <v>0</v>
      </c>
      <c r="BL114" s="250" t="s">
        <v>2223</v>
      </c>
      <c r="BM114" s="250" t="s">
        <v>661</v>
      </c>
      <c r="BN114" s="250">
        <v>1</v>
      </c>
      <c r="BO114" s="250" t="s">
        <v>2350</v>
      </c>
      <c r="BP114" s="246" t="s">
        <v>2229</v>
      </c>
      <c r="BQ114" s="251">
        <v>43987</v>
      </c>
      <c r="BR114" s="249" t="s">
        <v>7672</v>
      </c>
      <c r="BS114" s="252">
        <v>21681</v>
      </c>
      <c r="BT114" s="252" t="s">
        <v>1896</v>
      </c>
      <c r="BU114" s="252" t="s">
        <v>1437</v>
      </c>
      <c r="BV114" s="252">
        <v>2</v>
      </c>
      <c r="BW114" s="252" t="s">
        <v>1908</v>
      </c>
      <c r="BX114" s="252" t="s">
        <v>1900</v>
      </c>
      <c r="BY114" s="242">
        <v>43815</v>
      </c>
      <c r="BZ114" s="250" t="s">
        <v>7673</v>
      </c>
      <c r="CA114" s="250">
        <v>25795</v>
      </c>
      <c r="CB114" s="250" t="s">
        <v>1896</v>
      </c>
      <c r="CC114" s="250" t="s">
        <v>1437</v>
      </c>
      <c r="CD114" s="250">
        <v>2</v>
      </c>
      <c r="CE114" s="250" t="s">
        <v>1908</v>
      </c>
      <c r="CF114" s="250" t="s">
        <v>1900</v>
      </c>
      <c r="CG114" s="251">
        <v>43815</v>
      </c>
      <c r="CH114" s="249" t="s">
        <v>7674</v>
      </c>
      <c r="CI114" s="250" t="e">
        <v>#N/A</v>
      </c>
      <c r="CJ114" s="250" t="e">
        <v>#N/A</v>
      </c>
      <c r="CK114" s="250" t="e">
        <v>#N/A</v>
      </c>
      <c r="CL114" s="250" t="e">
        <v>#N/A</v>
      </c>
      <c r="CM114" s="250" t="e">
        <v>#N/A</v>
      </c>
      <c r="CN114" s="250" t="e">
        <v>#N/A</v>
      </c>
      <c r="CO114" s="253" t="e">
        <v>#N/A</v>
      </c>
      <c r="CP114" s="250" t="s">
        <v>7675</v>
      </c>
      <c r="CQ114" s="252" t="s">
        <v>446</v>
      </c>
      <c r="CR114" s="252" t="s">
        <v>446</v>
      </c>
      <c r="CS114" s="252" t="s">
        <v>446</v>
      </c>
      <c r="CT114" s="252" t="s">
        <v>446</v>
      </c>
      <c r="CU114" s="252" t="s">
        <v>1907</v>
      </c>
      <c r="CV114" s="252" t="s">
        <v>446</v>
      </c>
      <c r="CW114" s="242">
        <v>43815</v>
      </c>
      <c r="CX114" s="250" t="s">
        <v>7676</v>
      </c>
      <c r="CY114" s="246">
        <v>79000</v>
      </c>
      <c r="CZ114" s="246" t="s">
        <v>3078</v>
      </c>
      <c r="DA114" s="246" t="s">
        <v>660</v>
      </c>
      <c r="DB114" s="246">
        <v>2</v>
      </c>
      <c r="DC114" s="246" t="s">
        <v>3202</v>
      </c>
      <c r="DD114" s="246" t="s">
        <v>3201</v>
      </c>
      <c r="DE114" s="248">
        <v>44106</v>
      </c>
      <c r="DF114" s="249" t="s">
        <v>7677</v>
      </c>
      <c r="DG114" s="241">
        <v>10056000</v>
      </c>
      <c r="DH114" s="252" t="s">
        <v>3076</v>
      </c>
      <c r="DI114" s="252" t="s">
        <v>660</v>
      </c>
      <c r="DJ114" s="252">
        <v>2</v>
      </c>
      <c r="DK114" s="252" t="s">
        <v>3202</v>
      </c>
      <c r="DL114" s="252" t="s">
        <v>3201</v>
      </c>
      <c r="DM114" s="242">
        <v>44106</v>
      </c>
      <c r="DN114" s="250" t="s">
        <v>7678</v>
      </c>
      <c r="DO114" s="246">
        <v>0</v>
      </c>
      <c r="DP114" s="250" t="s">
        <v>3077</v>
      </c>
      <c r="DQ114" s="250" t="s">
        <v>660</v>
      </c>
      <c r="DR114" s="250">
        <v>2</v>
      </c>
      <c r="DS114" s="250" t="s">
        <v>3202</v>
      </c>
      <c r="DT114" s="250" t="s">
        <v>3201</v>
      </c>
      <c r="DU114" s="251">
        <v>44106</v>
      </c>
      <c r="DV114" s="249" t="s">
        <v>7679</v>
      </c>
      <c r="DW114" s="241">
        <v>79000</v>
      </c>
      <c r="DX114" s="252" t="s">
        <v>3078</v>
      </c>
      <c r="DY114" s="252" t="s">
        <v>660</v>
      </c>
      <c r="DZ114" s="252">
        <v>2</v>
      </c>
      <c r="EA114" s="252" t="s">
        <v>3202</v>
      </c>
      <c r="EB114" s="252" t="s">
        <v>3201</v>
      </c>
      <c r="EC114" s="242">
        <v>44106</v>
      </c>
      <c r="ED114" s="250" t="s">
        <v>7680</v>
      </c>
      <c r="EE114" s="246">
        <v>0</v>
      </c>
      <c r="EF114" s="250" t="s">
        <v>3079</v>
      </c>
      <c r="EG114" s="250" t="s">
        <v>660</v>
      </c>
      <c r="EH114" s="250">
        <v>2</v>
      </c>
      <c r="EI114" s="250" t="s">
        <v>3202</v>
      </c>
      <c r="EJ114" s="250" t="s">
        <v>3201</v>
      </c>
      <c r="EK114" s="251">
        <v>44106</v>
      </c>
      <c r="EL114" s="249" t="s">
        <v>7681</v>
      </c>
      <c r="EM114" s="241">
        <v>0</v>
      </c>
      <c r="EN114" s="252" t="s">
        <v>3080</v>
      </c>
      <c r="EO114" s="252" t="s">
        <v>660</v>
      </c>
      <c r="EP114" s="252">
        <v>2</v>
      </c>
      <c r="EQ114" s="252" t="s">
        <v>3202</v>
      </c>
      <c r="ER114" s="252" t="s">
        <v>3201</v>
      </c>
      <c r="ES114" s="242">
        <v>44106</v>
      </c>
      <c r="ET114" s="250" t="s">
        <v>7682</v>
      </c>
      <c r="EU114" s="250">
        <v>390</v>
      </c>
      <c r="EV114" s="250" t="s">
        <v>3823</v>
      </c>
      <c r="EW114" s="250" t="s">
        <v>660</v>
      </c>
      <c r="EX114" s="250">
        <v>2</v>
      </c>
      <c r="EY114" s="250" t="s">
        <v>3841</v>
      </c>
      <c r="EZ114" s="250" t="s">
        <v>3840</v>
      </c>
      <c r="FA114" s="251">
        <v>44165</v>
      </c>
      <c r="FB114" s="249" t="s">
        <v>7683</v>
      </c>
      <c r="FC114" s="252">
        <v>3</v>
      </c>
      <c r="FD114" s="252" t="s">
        <v>446</v>
      </c>
      <c r="FE114" s="252" t="s">
        <v>661</v>
      </c>
      <c r="FF114" s="252">
        <v>1</v>
      </c>
      <c r="FG114" s="252" t="s">
        <v>1909</v>
      </c>
      <c r="FH114" s="252" t="s">
        <v>446</v>
      </c>
      <c r="FI114" s="242">
        <v>43815</v>
      </c>
      <c r="FJ114" s="249" t="s">
        <v>7684</v>
      </c>
      <c r="FK114" s="250" t="e">
        <v>#N/A</v>
      </c>
      <c r="FL114" s="250" t="e">
        <v>#N/A</v>
      </c>
      <c r="FM114" s="250" t="e">
        <v>#N/A</v>
      </c>
      <c r="FN114" s="250" t="e">
        <v>#N/A</v>
      </c>
      <c r="FO114" s="250" t="e">
        <v>#N/A</v>
      </c>
      <c r="FP114" s="246" t="e">
        <v>#N/A</v>
      </c>
      <c r="FQ114" s="247" t="e">
        <v>#N/A</v>
      </c>
      <c r="FR114" s="249" t="s">
        <v>7685</v>
      </c>
      <c r="FS114" s="252" t="e">
        <v>#N/A</v>
      </c>
      <c r="FT114" s="252" t="e">
        <v>#N/A</v>
      </c>
      <c r="FU114" s="252" t="e">
        <v>#N/A</v>
      </c>
      <c r="FV114" s="252" t="e">
        <v>#N/A</v>
      </c>
      <c r="FW114" s="252" t="e">
        <v>#N/A</v>
      </c>
      <c r="FX114" s="252" t="e">
        <v>#N/A</v>
      </c>
      <c r="FY114" s="242" t="e">
        <v>#N/A</v>
      </c>
      <c r="FZ114" s="250" t="s">
        <v>7686</v>
      </c>
      <c r="GA114" s="250">
        <v>0</v>
      </c>
      <c r="GB114" s="250" t="s">
        <v>3625</v>
      </c>
      <c r="GC114" s="250" t="s">
        <v>660</v>
      </c>
      <c r="GD114" s="250">
        <v>2</v>
      </c>
      <c r="GE114" s="250" t="s">
        <v>3085</v>
      </c>
      <c r="GF114" s="250" t="s">
        <v>2075</v>
      </c>
      <c r="GG114" s="251">
        <v>44165</v>
      </c>
      <c r="GH114" s="249" t="s">
        <v>7687</v>
      </c>
      <c r="GI114" s="252">
        <v>0</v>
      </c>
      <c r="GJ114" s="252" t="s">
        <v>3625</v>
      </c>
      <c r="GK114" s="252" t="s">
        <v>660</v>
      </c>
      <c r="GL114" s="252">
        <v>2</v>
      </c>
      <c r="GM114" s="252" t="s">
        <v>3085</v>
      </c>
      <c r="GN114" s="252" t="s">
        <v>2075</v>
      </c>
      <c r="GO114" s="242">
        <v>44165</v>
      </c>
      <c r="GP114" s="250" t="s">
        <v>7688</v>
      </c>
      <c r="GQ114" s="250">
        <v>0</v>
      </c>
      <c r="GR114" s="250" t="s">
        <v>3625</v>
      </c>
      <c r="GS114" s="250" t="s">
        <v>660</v>
      </c>
      <c r="GT114" s="250">
        <v>2</v>
      </c>
      <c r="GU114" s="250" t="s">
        <v>3085</v>
      </c>
      <c r="GV114" s="250" t="s">
        <v>2075</v>
      </c>
      <c r="GW114" s="251">
        <v>44165</v>
      </c>
      <c r="GX114" s="249" t="s">
        <v>7689</v>
      </c>
      <c r="GY114" s="252">
        <v>0</v>
      </c>
      <c r="GZ114" s="252" t="s">
        <v>3625</v>
      </c>
      <c r="HA114" s="252" t="s">
        <v>660</v>
      </c>
      <c r="HB114" s="252">
        <v>2</v>
      </c>
      <c r="HC114" s="252" t="s">
        <v>3085</v>
      </c>
      <c r="HD114" s="252" t="s">
        <v>2075</v>
      </c>
      <c r="HE114" s="242">
        <v>44165</v>
      </c>
      <c r="HF114" s="250" t="s">
        <v>7690</v>
      </c>
      <c r="HG114" s="250">
        <v>0</v>
      </c>
      <c r="HH114" s="250" t="s">
        <v>3625</v>
      </c>
      <c r="HI114" s="250" t="s">
        <v>660</v>
      </c>
      <c r="HJ114" s="250">
        <v>2</v>
      </c>
      <c r="HK114" s="250" t="s">
        <v>3085</v>
      </c>
      <c r="HL114" s="250" t="s">
        <v>2075</v>
      </c>
      <c r="HM114" s="251">
        <v>44165</v>
      </c>
      <c r="HN114" s="249" t="s">
        <v>7691</v>
      </c>
      <c r="HO114" s="252">
        <v>1</v>
      </c>
      <c r="HP114" s="252" t="s">
        <v>3625</v>
      </c>
      <c r="HQ114" s="252" t="s">
        <v>660</v>
      </c>
      <c r="HR114" s="252">
        <v>2</v>
      </c>
      <c r="HS114" s="252" t="s">
        <v>3085</v>
      </c>
      <c r="HT114" s="252" t="s">
        <v>2075</v>
      </c>
      <c r="HU114" s="242">
        <v>44165</v>
      </c>
      <c r="HV114" s="250" t="s">
        <v>7692</v>
      </c>
      <c r="HW114" s="250">
        <v>1</v>
      </c>
      <c r="HX114" s="250" t="s">
        <v>3625</v>
      </c>
      <c r="HY114" s="250" t="s">
        <v>660</v>
      </c>
      <c r="HZ114" s="250">
        <v>2</v>
      </c>
      <c r="IA114" s="250" t="s">
        <v>3085</v>
      </c>
      <c r="IB114" s="250" t="s">
        <v>2075</v>
      </c>
      <c r="IC114" s="251">
        <v>44165</v>
      </c>
      <c r="ID114" s="249" t="s">
        <v>7693</v>
      </c>
      <c r="IE114" s="252">
        <v>1</v>
      </c>
      <c r="IF114" s="252" t="s">
        <v>3625</v>
      </c>
      <c r="IG114" s="252" t="s">
        <v>660</v>
      </c>
      <c r="IH114" s="252">
        <v>2</v>
      </c>
      <c r="II114" s="252" t="s">
        <v>3085</v>
      </c>
      <c r="IJ114" s="252" t="s">
        <v>2075</v>
      </c>
      <c r="IK114" s="242">
        <v>44165</v>
      </c>
      <c r="IL114" s="250" t="s">
        <v>7694</v>
      </c>
      <c r="IM114" s="250">
        <v>3</v>
      </c>
      <c r="IN114" s="250" t="s">
        <v>3625</v>
      </c>
      <c r="IO114" s="250" t="s">
        <v>660</v>
      </c>
      <c r="IP114" s="250">
        <v>2</v>
      </c>
      <c r="IQ114" s="250" t="s">
        <v>3085</v>
      </c>
      <c r="IR114" s="250" t="s">
        <v>2075</v>
      </c>
      <c r="IS114" s="251">
        <v>44165</v>
      </c>
    </row>
    <row r="115" spans="1:253" s="11" customFormat="1" ht="13.2" x14ac:dyDescent="0.25">
      <c r="A115" s="11" t="str">
        <f>Lists!B:B</f>
        <v xml:space="preserve">Typhoon Goni (Rolly) and Typhoon Vamco (Ulysses) </v>
      </c>
      <c r="B115" s="11" t="str">
        <f>Lists!F:F</f>
        <v>Tropical cyclone</v>
      </c>
      <c r="C115" s="11" t="str">
        <f>Lists!C:C</f>
        <v>PHL009</v>
      </c>
      <c r="D115" s="11" t="str">
        <f>Lists!A:A</f>
        <v>Philippines</v>
      </c>
      <c r="E115" s="11" t="str">
        <f>Lists!D:D</f>
        <v>PHL</v>
      </c>
      <c r="F115" s="11" t="s">
        <v>7695</v>
      </c>
      <c r="G115" s="240">
        <v>100979000</v>
      </c>
      <c r="H115" s="241" t="s">
        <v>931</v>
      </c>
      <c r="I115" s="241" t="s">
        <v>660</v>
      </c>
      <c r="J115" s="241">
        <v>2</v>
      </c>
      <c r="K115" s="241" t="s">
        <v>1501</v>
      </c>
      <c r="L115" s="241" t="s">
        <v>3850</v>
      </c>
      <c r="M115" s="242">
        <v>44181</v>
      </c>
      <c r="N115" s="249" t="s">
        <v>7696</v>
      </c>
      <c r="O115" s="244">
        <v>147776</v>
      </c>
      <c r="P115" s="244" t="s">
        <v>4072</v>
      </c>
      <c r="Q115" s="244" t="s">
        <v>660</v>
      </c>
      <c r="R115" s="244">
        <v>2</v>
      </c>
      <c r="S115" s="244" t="s">
        <v>4075</v>
      </c>
      <c r="T115" s="244" t="s">
        <v>3851</v>
      </c>
      <c r="U115" s="245">
        <v>44181</v>
      </c>
      <c r="V115" s="249" t="s">
        <v>7697</v>
      </c>
      <c r="W115" s="241">
        <v>54484000</v>
      </c>
      <c r="X115" s="241" t="s">
        <v>4072</v>
      </c>
      <c r="Y115" s="241" t="s">
        <v>660</v>
      </c>
      <c r="Z115" s="241">
        <v>2</v>
      </c>
      <c r="AA115" s="241" t="s">
        <v>3854</v>
      </c>
      <c r="AB115" s="241" t="s">
        <v>3851</v>
      </c>
      <c r="AC115" s="242">
        <v>44181</v>
      </c>
      <c r="AD115" s="249" t="s">
        <v>7698</v>
      </c>
      <c r="AE115" s="246">
        <v>8134000</v>
      </c>
      <c r="AF115" s="246" t="s">
        <v>4073</v>
      </c>
      <c r="AG115" s="246" t="s">
        <v>660</v>
      </c>
      <c r="AH115" s="246">
        <v>2</v>
      </c>
      <c r="AI115" s="246" t="s">
        <v>4076</v>
      </c>
      <c r="AJ115" s="246" t="s">
        <v>3852</v>
      </c>
      <c r="AK115" s="247">
        <v>44181</v>
      </c>
      <c r="AL115" s="249" t="s">
        <v>7699</v>
      </c>
      <c r="AM115" s="241">
        <v>43000</v>
      </c>
      <c r="AN115" s="241" t="s">
        <v>4073</v>
      </c>
      <c r="AO115" s="241" t="s">
        <v>660</v>
      </c>
      <c r="AP115" s="241">
        <v>2</v>
      </c>
      <c r="AQ115" s="241" t="s">
        <v>3855</v>
      </c>
      <c r="AR115" s="241" t="s">
        <v>3852</v>
      </c>
      <c r="AS115" s="242">
        <v>44181</v>
      </c>
      <c r="AT115" s="250" t="s">
        <v>7700</v>
      </c>
      <c r="AU115" s="246" t="e">
        <v>#N/A</v>
      </c>
      <c r="AV115" s="246" t="e">
        <v>#N/A</v>
      </c>
      <c r="AW115" s="246" t="e">
        <v>#N/A</v>
      </c>
      <c r="AX115" s="246" t="e">
        <v>#N/A</v>
      </c>
      <c r="AY115" s="246" t="e">
        <v>#N/A</v>
      </c>
      <c r="AZ115" s="246" t="e">
        <v>#N/A</v>
      </c>
      <c r="BA115" s="247" t="e">
        <v>#N/A</v>
      </c>
      <c r="BB115" s="249" t="s">
        <v>7701</v>
      </c>
      <c r="BC115" s="241" t="e">
        <v>#N/A</v>
      </c>
      <c r="BD115" s="241" t="e">
        <v>#N/A</v>
      </c>
      <c r="BE115" s="241" t="e">
        <v>#N/A</v>
      </c>
      <c r="BF115" s="241" t="e">
        <v>#N/A</v>
      </c>
      <c r="BG115" s="241" t="e">
        <v>#N/A</v>
      </c>
      <c r="BH115" s="241" t="e">
        <v>#N/A</v>
      </c>
      <c r="BI115" s="242" t="e">
        <v>#N/A</v>
      </c>
      <c r="BJ115" s="250" t="s">
        <v>7702</v>
      </c>
      <c r="BK115" s="250">
        <v>98</v>
      </c>
      <c r="BL115" s="250" t="s">
        <v>3849</v>
      </c>
      <c r="BM115" s="250" t="s">
        <v>660</v>
      </c>
      <c r="BN115" s="250">
        <v>2</v>
      </c>
      <c r="BO115" s="250" t="s">
        <v>3856</v>
      </c>
      <c r="BP115" s="246" t="s">
        <v>3852</v>
      </c>
      <c r="BQ115" s="251">
        <v>44165</v>
      </c>
      <c r="BR115" s="249" t="s">
        <v>7703</v>
      </c>
      <c r="BS115" s="252" t="e">
        <v>#N/A</v>
      </c>
      <c r="BT115" s="252" t="e">
        <v>#N/A</v>
      </c>
      <c r="BU115" s="252" t="e">
        <v>#N/A</v>
      </c>
      <c r="BV115" s="252" t="e">
        <v>#N/A</v>
      </c>
      <c r="BW115" s="252" t="e">
        <v>#N/A</v>
      </c>
      <c r="BX115" s="252" t="e">
        <v>#N/A</v>
      </c>
      <c r="BY115" s="242" t="e">
        <v>#N/A</v>
      </c>
      <c r="BZ115" s="250" t="s">
        <v>7704</v>
      </c>
      <c r="CA115" s="250" t="e">
        <v>#N/A</v>
      </c>
      <c r="CB115" s="250" t="e">
        <v>#N/A</v>
      </c>
      <c r="CC115" s="250" t="e">
        <v>#N/A</v>
      </c>
      <c r="CD115" s="250" t="e">
        <v>#N/A</v>
      </c>
      <c r="CE115" s="250" t="e">
        <v>#N/A</v>
      </c>
      <c r="CF115" s="250" t="e">
        <v>#N/A</v>
      </c>
      <c r="CG115" s="251" t="e">
        <v>#N/A</v>
      </c>
      <c r="CH115" s="249" t="s">
        <v>7705</v>
      </c>
      <c r="CI115" s="250" t="e">
        <v>#N/A</v>
      </c>
      <c r="CJ115" s="250" t="e">
        <v>#N/A</v>
      </c>
      <c r="CK115" s="250" t="e">
        <v>#N/A</v>
      </c>
      <c r="CL115" s="250" t="e">
        <v>#N/A</v>
      </c>
      <c r="CM115" s="250" t="e">
        <v>#N/A</v>
      </c>
      <c r="CN115" s="250" t="e">
        <v>#N/A</v>
      </c>
      <c r="CO115" s="253" t="e">
        <v>#N/A</v>
      </c>
      <c r="CP115" s="250" t="s">
        <v>7706</v>
      </c>
      <c r="CQ115" s="252" t="e">
        <v>#N/A</v>
      </c>
      <c r="CR115" s="252" t="e">
        <v>#N/A</v>
      </c>
      <c r="CS115" s="252" t="e">
        <v>#N/A</v>
      </c>
      <c r="CT115" s="252" t="e">
        <v>#N/A</v>
      </c>
      <c r="CU115" s="252" t="e">
        <v>#N/A</v>
      </c>
      <c r="CV115" s="252" t="e">
        <v>#N/A</v>
      </c>
      <c r="CW115" s="242" t="e">
        <v>#N/A</v>
      </c>
      <c r="CX115" s="250" t="s">
        <v>7707</v>
      </c>
      <c r="CY115" s="246">
        <v>905000</v>
      </c>
      <c r="CZ115" s="246" t="s">
        <v>4074</v>
      </c>
      <c r="DA115" s="246" t="s">
        <v>660</v>
      </c>
      <c r="DB115" s="246">
        <v>2</v>
      </c>
      <c r="DC115" s="246" t="s">
        <v>3857</v>
      </c>
      <c r="DD115" s="246" t="s">
        <v>3853</v>
      </c>
      <c r="DE115" s="248">
        <v>44181</v>
      </c>
      <c r="DF115" s="249" t="s">
        <v>7708</v>
      </c>
      <c r="DG115" s="241">
        <v>46350000</v>
      </c>
      <c r="DH115" s="252" t="s">
        <v>4074</v>
      </c>
      <c r="DI115" s="252" t="s">
        <v>660</v>
      </c>
      <c r="DJ115" s="252">
        <v>2</v>
      </c>
      <c r="DK115" s="252" t="s">
        <v>3857</v>
      </c>
      <c r="DL115" s="252" t="s">
        <v>3853</v>
      </c>
      <c r="DM115" s="242">
        <v>44181</v>
      </c>
      <c r="DN115" s="250" t="s">
        <v>7709</v>
      </c>
      <c r="DO115" s="246">
        <v>7229000</v>
      </c>
      <c r="DP115" s="250" t="s">
        <v>4074</v>
      </c>
      <c r="DQ115" s="250" t="s">
        <v>660</v>
      </c>
      <c r="DR115" s="250">
        <v>2</v>
      </c>
      <c r="DS115" s="250" t="s">
        <v>3857</v>
      </c>
      <c r="DT115" s="250" t="s">
        <v>3853</v>
      </c>
      <c r="DU115" s="251">
        <v>44181</v>
      </c>
      <c r="DV115" s="249" t="s">
        <v>7710</v>
      </c>
      <c r="DW115" s="241">
        <v>905000</v>
      </c>
      <c r="DX115" s="252" t="s">
        <v>4074</v>
      </c>
      <c r="DY115" s="252" t="s">
        <v>660</v>
      </c>
      <c r="DZ115" s="252">
        <v>2</v>
      </c>
      <c r="EA115" s="252" t="s">
        <v>3857</v>
      </c>
      <c r="EB115" s="252" t="s">
        <v>3853</v>
      </c>
      <c r="EC115" s="242">
        <v>44181</v>
      </c>
      <c r="ED115" s="250" t="s">
        <v>7711</v>
      </c>
      <c r="EE115" s="246">
        <v>0</v>
      </c>
      <c r="EF115" s="250" t="s">
        <v>4074</v>
      </c>
      <c r="EG115" s="250" t="s">
        <v>660</v>
      </c>
      <c r="EH115" s="250">
        <v>2</v>
      </c>
      <c r="EI115" s="250" t="s">
        <v>3857</v>
      </c>
      <c r="EJ115" s="250" t="s">
        <v>3853</v>
      </c>
      <c r="EK115" s="251">
        <v>44181</v>
      </c>
      <c r="EL115" s="249" t="s">
        <v>7712</v>
      </c>
      <c r="EM115" s="241">
        <v>0</v>
      </c>
      <c r="EN115" s="252" t="s">
        <v>4074</v>
      </c>
      <c r="EO115" s="252" t="s">
        <v>660</v>
      </c>
      <c r="EP115" s="252">
        <v>2</v>
      </c>
      <c r="EQ115" s="252" t="s">
        <v>3857</v>
      </c>
      <c r="ER115" s="252" t="s">
        <v>3853</v>
      </c>
      <c r="ES115" s="242">
        <v>44181</v>
      </c>
      <c r="ET115" s="250" t="s">
        <v>7713</v>
      </c>
      <c r="EU115" s="250">
        <v>390</v>
      </c>
      <c r="EV115" s="250" t="s">
        <v>3858</v>
      </c>
      <c r="EW115" s="250" t="s">
        <v>660</v>
      </c>
      <c r="EX115" s="250">
        <v>2</v>
      </c>
      <c r="EY115" s="250" t="s">
        <v>3860</v>
      </c>
      <c r="EZ115" s="250" t="s">
        <v>3859</v>
      </c>
      <c r="FA115" s="251">
        <v>44165</v>
      </c>
      <c r="FB115" s="249" t="s">
        <v>7714</v>
      </c>
      <c r="FC115" s="252">
        <v>2</v>
      </c>
      <c r="FD115" s="252" t="s">
        <v>4074</v>
      </c>
      <c r="FE115" s="252" t="s">
        <v>660</v>
      </c>
      <c r="FF115" s="252">
        <v>2</v>
      </c>
      <c r="FG115" s="252" t="s">
        <v>3857</v>
      </c>
      <c r="FH115" s="252" t="s">
        <v>3853</v>
      </c>
      <c r="FI115" s="242">
        <v>44181</v>
      </c>
      <c r="FJ115" s="249" t="s">
        <v>7715</v>
      </c>
      <c r="FK115" s="250" t="e">
        <v>#N/A</v>
      </c>
      <c r="FL115" s="250" t="e">
        <v>#N/A</v>
      </c>
      <c r="FM115" s="250" t="e">
        <v>#N/A</v>
      </c>
      <c r="FN115" s="250" t="e">
        <v>#N/A</v>
      </c>
      <c r="FO115" s="250" t="e">
        <v>#N/A</v>
      </c>
      <c r="FP115" s="246" t="e">
        <v>#N/A</v>
      </c>
      <c r="FQ115" s="247" t="e">
        <v>#N/A</v>
      </c>
      <c r="FR115" s="249" t="s">
        <v>7716</v>
      </c>
      <c r="FS115" s="252" t="e">
        <v>#N/A</v>
      </c>
      <c r="FT115" s="252" t="e">
        <v>#N/A</v>
      </c>
      <c r="FU115" s="252" t="e">
        <v>#N/A</v>
      </c>
      <c r="FV115" s="252" t="e">
        <v>#N/A</v>
      </c>
      <c r="FW115" s="252" t="e">
        <v>#N/A</v>
      </c>
      <c r="FX115" s="252" t="e">
        <v>#N/A</v>
      </c>
      <c r="FY115" s="242" t="e">
        <v>#N/A</v>
      </c>
      <c r="FZ115" s="250" t="s">
        <v>7717</v>
      </c>
      <c r="GA115" s="250">
        <v>0</v>
      </c>
      <c r="GB115" s="250" t="s">
        <v>3625</v>
      </c>
      <c r="GC115" s="250" t="s">
        <v>660</v>
      </c>
      <c r="GD115" s="250">
        <v>2</v>
      </c>
      <c r="GE115" s="250" t="s">
        <v>3085</v>
      </c>
      <c r="GF115" s="250" t="s">
        <v>2075</v>
      </c>
      <c r="GG115" s="251">
        <v>44165</v>
      </c>
      <c r="GH115" s="249" t="s">
        <v>7718</v>
      </c>
      <c r="GI115" s="252">
        <v>0</v>
      </c>
      <c r="GJ115" s="252" t="s">
        <v>3625</v>
      </c>
      <c r="GK115" s="252" t="s">
        <v>660</v>
      </c>
      <c r="GL115" s="252">
        <v>2</v>
      </c>
      <c r="GM115" s="252" t="s">
        <v>3085</v>
      </c>
      <c r="GN115" s="252" t="s">
        <v>2075</v>
      </c>
      <c r="GO115" s="242">
        <v>44165</v>
      </c>
      <c r="GP115" s="250" t="s">
        <v>7719</v>
      </c>
      <c r="GQ115" s="250">
        <v>0</v>
      </c>
      <c r="GR115" s="250" t="s">
        <v>3625</v>
      </c>
      <c r="GS115" s="250" t="s">
        <v>660</v>
      </c>
      <c r="GT115" s="250">
        <v>2</v>
      </c>
      <c r="GU115" s="250" t="s">
        <v>3085</v>
      </c>
      <c r="GV115" s="250" t="s">
        <v>2075</v>
      </c>
      <c r="GW115" s="251">
        <v>44165</v>
      </c>
      <c r="GX115" s="249" t="s">
        <v>7720</v>
      </c>
      <c r="GY115" s="252">
        <v>0</v>
      </c>
      <c r="GZ115" s="252" t="s">
        <v>3625</v>
      </c>
      <c r="HA115" s="252" t="s">
        <v>660</v>
      </c>
      <c r="HB115" s="252">
        <v>2</v>
      </c>
      <c r="HC115" s="252" t="s">
        <v>3085</v>
      </c>
      <c r="HD115" s="252" t="s">
        <v>2075</v>
      </c>
      <c r="HE115" s="242">
        <v>44165</v>
      </c>
      <c r="HF115" s="250" t="s">
        <v>7721</v>
      </c>
      <c r="HG115" s="250">
        <v>0</v>
      </c>
      <c r="HH115" s="250" t="s">
        <v>3625</v>
      </c>
      <c r="HI115" s="250" t="s">
        <v>660</v>
      </c>
      <c r="HJ115" s="250">
        <v>2</v>
      </c>
      <c r="HK115" s="250" t="s">
        <v>3085</v>
      </c>
      <c r="HL115" s="250" t="s">
        <v>2075</v>
      </c>
      <c r="HM115" s="251">
        <v>44165</v>
      </c>
      <c r="HN115" s="249" t="s">
        <v>7722</v>
      </c>
      <c r="HO115" s="252">
        <v>0</v>
      </c>
      <c r="HP115" s="252" t="s">
        <v>3625</v>
      </c>
      <c r="HQ115" s="252" t="s">
        <v>660</v>
      </c>
      <c r="HR115" s="252">
        <v>2</v>
      </c>
      <c r="HS115" s="252" t="s">
        <v>3085</v>
      </c>
      <c r="HT115" s="252" t="s">
        <v>2075</v>
      </c>
      <c r="HU115" s="242">
        <v>44165</v>
      </c>
      <c r="HV115" s="250" t="s">
        <v>7723</v>
      </c>
      <c r="HW115" s="250">
        <v>0</v>
      </c>
      <c r="HX115" s="250" t="s">
        <v>3625</v>
      </c>
      <c r="HY115" s="250" t="s">
        <v>660</v>
      </c>
      <c r="HZ115" s="250">
        <v>2</v>
      </c>
      <c r="IA115" s="250" t="s">
        <v>3085</v>
      </c>
      <c r="IB115" s="250" t="s">
        <v>2075</v>
      </c>
      <c r="IC115" s="251">
        <v>44165</v>
      </c>
      <c r="ID115" s="249" t="s">
        <v>7724</v>
      </c>
      <c r="IE115" s="252">
        <v>0</v>
      </c>
      <c r="IF115" s="252" t="s">
        <v>3625</v>
      </c>
      <c r="IG115" s="252" t="s">
        <v>660</v>
      </c>
      <c r="IH115" s="252">
        <v>2</v>
      </c>
      <c r="II115" s="252" t="s">
        <v>3085</v>
      </c>
      <c r="IJ115" s="252" t="s">
        <v>2075</v>
      </c>
      <c r="IK115" s="242">
        <v>44165</v>
      </c>
      <c r="IL115" s="250" t="s">
        <v>7725</v>
      </c>
      <c r="IM115" s="250">
        <v>3</v>
      </c>
      <c r="IN115" s="250" t="s">
        <v>3625</v>
      </c>
      <c r="IO115" s="250" t="s">
        <v>660</v>
      </c>
      <c r="IP115" s="250">
        <v>2</v>
      </c>
      <c r="IQ115" s="250" t="s">
        <v>3085</v>
      </c>
      <c r="IR115" s="250" t="s">
        <v>2075</v>
      </c>
      <c r="IS115" s="251">
        <v>44165</v>
      </c>
    </row>
    <row r="116" spans="1:253" s="11" customFormat="1" ht="13.2" x14ac:dyDescent="0.25">
      <c r="A116" s="11" t="str">
        <f>Lists!B:B</f>
        <v>Burundi and DRC refugees in Rwanda</v>
      </c>
      <c r="B116" s="11" t="str">
        <f>Lists!F:F</f>
        <v>International displacement</v>
      </c>
      <c r="C116" s="11" t="str">
        <f>Lists!C:C</f>
        <v>RWA002</v>
      </c>
      <c r="D116" s="11" t="str">
        <f>Lists!A:A</f>
        <v>Rwanda</v>
      </c>
      <c r="E116" s="11" t="str">
        <f>Lists!D:D</f>
        <v>RWA</v>
      </c>
      <c r="F116" s="11" t="s">
        <v>7726</v>
      </c>
      <c r="G116" s="240">
        <v>9661000</v>
      </c>
      <c r="H116" s="241" t="s">
        <v>1023</v>
      </c>
      <c r="I116" s="241" t="s">
        <v>660</v>
      </c>
      <c r="J116" s="241">
        <v>2</v>
      </c>
      <c r="K116" s="241" t="s">
        <v>1026</v>
      </c>
      <c r="L116" s="241" t="s">
        <v>1025</v>
      </c>
      <c r="M116" s="242">
        <v>43511</v>
      </c>
      <c r="N116" s="249" t="s">
        <v>7727</v>
      </c>
      <c r="O116" s="244">
        <v>10646</v>
      </c>
      <c r="P116" s="244" t="s">
        <v>1024</v>
      </c>
      <c r="Q116" s="244" t="s">
        <v>660</v>
      </c>
      <c r="R116" s="244">
        <v>2</v>
      </c>
      <c r="S116" s="244" t="s">
        <v>1028</v>
      </c>
      <c r="T116" s="244" t="s">
        <v>1027</v>
      </c>
      <c r="U116" s="245">
        <v>43511</v>
      </c>
      <c r="V116" s="249" t="s">
        <v>7728</v>
      </c>
      <c r="W116" s="241">
        <v>4576000</v>
      </c>
      <c r="X116" s="241" t="s">
        <v>3634</v>
      </c>
      <c r="Y116" s="241" t="s">
        <v>660</v>
      </c>
      <c r="Z116" s="241">
        <v>2</v>
      </c>
      <c r="AA116" s="241" t="s">
        <v>3636</v>
      </c>
      <c r="AB116" s="241" t="s">
        <v>3635</v>
      </c>
      <c r="AC116" s="242">
        <v>44161</v>
      </c>
      <c r="AD116" s="249" t="s">
        <v>7729</v>
      </c>
      <c r="AE116" s="246">
        <v>148000</v>
      </c>
      <c r="AF116" s="246" t="s">
        <v>3609</v>
      </c>
      <c r="AG116" s="246" t="s">
        <v>660</v>
      </c>
      <c r="AH116" s="246">
        <v>2</v>
      </c>
      <c r="AI116" s="246" t="s">
        <v>3632</v>
      </c>
      <c r="AJ116" s="246" t="s">
        <v>3631</v>
      </c>
      <c r="AK116" s="247">
        <v>44161</v>
      </c>
      <c r="AL116" s="249" t="s">
        <v>7730</v>
      </c>
      <c r="AM116" s="241">
        <v>148000</v>
      </c>
      <c r="AN116" s="241" t="s">
        <v>3609</v>
      </c>
      <c r="AO116" s="241" t="s">
        <v>660</v>
      </c>
      <c r="AP116" s="241">
        <v>2</v>
      </c>
      <c r="AQ116" s="241" t="s">
        <v>3633</v>
      </c>
      <c r="AR116" s="241" t="s">
        <v>3631</v>
      </c>
      <c r="AS116" s="242">
        <v>44161</v>
      </c>
      <c r="AT116" s="250" t="s">
        <v>7731</v>
      </c>
      <c r="AU116" s="246" t="s">
        <v>446</v>
      </c>
      <c r="AV116" s="246" t="s">
        <v>778</v>
      </c>
      <c r="AW116" s="246" t="s">
        <v>660</v>
      </c>
      <c r="AX116" s="246">
        <v>2</v>
      </c>
      <c r="AY116" s="246" t="s">
        <v>1030</v>
      </c>
      <c r="AZ116" s="246" t="s">
        <v>1029</v>
      </c>
      <c r="BA116" s="247">
        <v>43511</v>
      </c>
      <c r="BB116" s="249" t="s">
        <v>7732</v>
      </c>
      <c r="BC116" s="241" t="s">
        <v>446</v>
      </c>
      <c r="BD116" s="241" t="s">
        <v>778</v>
      </c>
      <c r="BE116" s="241" t="s">
        <v>660</v>
      </c>
      <c r="BF116" s="241">
        <v>2</v>
      </c>
      <c r="BG116" s="241" t="s">
        <v>1031</v>
      </c>
      <c r="BH116" s="241" t="s">
        <v>1029</v>
      </c>
      <c r="BI116" s="242">
        <v>43511</v>
      </c>
      <c r="BJ116" s="250" t="s">
        <v>7733</v>
      </c>
      <c r="BK116" s="250" t="s">
        <v>446</v>
      </c>
      <c r="BL116" s="250" t="s">
        <v>446</v>
      </c>
      <c r="BM116" s="250" t="s">
        <v>446</v>
      </c>
      <c r="BN116" s="250" t="s">
        <v>446</v>
      </c>
      <c r="BO116" s="250" t="s">
        <v>3505</v>
      </c>
      <c r="BP116" s="246" t="s">
        <v>446</v>
      </c>
      <c r="BQ116" s="251">
        <v>44134</v>
      </c>
      <c r="BR116" s="249" t="s">
        <v>7734</v>
      </c>
      <c r="BS116" s="252">
        <v>0</v>
      </c>
      <c r="BT116" s="252">
        <v>0</v>
      </c>
      <c r="BU116" s="252" t="s">
        <v>660</v>
      </c>
      <c r="BV116" s="252">
        <v>2</v>
      </c>
      <c r="BW116" s="252" t="s">
        <v>1032</v>
      </c>
      <c r="BX116" s="252">
        <v>0</v>
      </c>
      <c r="BY116" s="242">
        <v>43511</v>
      </c>
      <c r="BZ116" s="250" t="s">
        <v>7735</v>
      </c>
      <c r="CA116" s="250">
        <v>0</v>
      </c>
      <c r="CB116" s="250">
        <v>0</v>
      </c>
      <c r="CC116" s="250" t="s">
        <v>660</v>
      </c>
      <c r="CD116" s="250">
        <v>2</v>
      </c>
      <c r="CE116" s="250" t="s">
        <v>1032</v>
      </c>
      <c r="CF116" s="250">
        <v>0</v>
      </c>
      <c r="CG116" s="251">
        <v>43511</v>
      </c>
      <c r="CH116" s="249" t="s">
        <v>7736</v>
      </c>
      <c r="CI116" s="250" t="e">
        <v>#N/A</v>
      </c>
      <c r="CJ116" s="250" t="e">
        <v>#N/A</v>
      </c>
      <c r="CK116" s="250" t="e">
        <v>#N/A</v>
      </c>
      <c r="CL116" s="250" t="e">
        <v>#N/A</v>
      </c>
      <c r="CM116" s="250" t="e">
        <v>#N/A</v>
      </c>
      <c r="CN116" s="250" t="e">
        <v>#N/A</v>
      </c>
      <c r="CO116" s="253" t="e">
        <v>#N/A</v>
      </c>
      <c r="CP116" s="250" t="s">
        <v>7737</v>
      </c>
      <c r="CQ116" s="252">
        <v>0</v>
      </c>
      <c r="CR116" s="252">
        <v>0</v>
      </c>
      <c r="CS116" s="252" t="s">
        <v>660</v>
      </c>
      <c r="CT116" s="252">
        <v>2</v>
      </c>
      <c r="CU116" s="252" t="s">
        <v>1033</v>
      </c>
      <c r="CV116" s="252">
        <v>0</v>
      </c>
      <c r="CW116" s="242">
        <v>43511</v>
      </c>
      <c r="CX116" s="250" t="s">
        <v>7738</v>
      </c>
      <c r="CY116" s="246">
        <v>148000</v>
      </c>
      <c r="CZ116" s="246" t="s">
        <v>3609</v>
      </c>
      <c r="DA116" s="246" t="s">
        <v>660</v>
      </c>
      <c r="DB116" s="246">
        <v>2</v>
      </c>
      <c r="DC116" s="246" t="s">
        <v>3637</v>
      </c>
      <c r="DD116" s="246" t="s">
        <v>3631</v>
      </c>
      <c r="DE116" s="248">
        <v>44161</v>
      </c>
      <c r="DF116" s="249" t="s">
        <v>7739</v>
      </c>
      <c r="DG116" s="241">
        <v>4429000</v>
      </c>
      <c r="DH116" s="252" t="s">
        <v>3634</v>
      </c>
      <c r="DI116" s="252" t="s">
        <v>660</v>
      </c>
      <c r="DJ116" s="252">
        <v>2</v>
      </c>
      <c r="DK116" s="252" t="s">
        <v>3637</v>
      </c>
      <c r="DL116" s="252" t="s">
        <v>3635</v>
      </c>
      <c r="DM116" s="242">
        <v>44161</v>
      </c>
      <c r="DN116" s="250" t="s">
        <v>7740</v>
      </c>
      <c r="DO116" s="246">
        <v>0</v>
      </c>
      <c r="DP116" s="250" t="s">
        <v>2464</v>
      </c>
      <c r="DQ116" s="250" t="s">
        <v>660</v>
      </c>
      <c r="DR116" s="250">
        <v>2</v>
      </c>
      <c r="DS116" s="250" t="s">
        <v>3506</v>
      </c>
      <c r="DT116" s="250" t="s">
        <v>3507</v>
      </c>
      <c r="DU116" s="251">
        <v>44134</v>
      </c>
      <c r="DV116" s="249" t="s">
        <v>7741</v>
      </c>
      <c r="DW116" s="241">
        <v>148000</v>
      </c>
      <c r="DX116" s="252" t="s">
        <v>3609</v>
      </c>
      <c r="DY116" s="252" t="s">
        <v>660</v>
      </c>
      <c r="DZ116" s="252">
        <v>2</v>
      </c>
      <c r="EA116" s="252" t="s">
        <v>3637</v>
      </c>
      <c r="EB116" s="252" t="s">
        <v>3631</v>
      </c>
      <c r="EC116" s="242">
        <v>44161</v>
      </c>
      <c r="ED116" s="250" t="s">
        <v>7742</v>
      </c>
      <c r="EE116" s="246">
        <v>0</v>
      </c>
      <c r="EF116" s="250" t="s">
        <v>2464</v>
      </c>
      <c r="EG116" s="250" t="s">
        <v>660</v>
      </c>
      <c r="EH116" s="250">
        <v>2</v>
      </c>
      <c r="EI116" s="250" t="s">
        <v>3506</v>
      </c>
      <c r="EJ116" s="250" t="s">
        <v>3508</v>
      </c>
      <c r="EK116" s="251">
        <v>44134</v>
      </c>
      <c r="EL116" s="249" t="s">
        <v>7743</v>
      </c>
      <c r="EM116" s="241">
        <v>0</v>
      </c>
      <c r="EN116" s="252" t="s">
        <v>2464</v>
      </c>
      <c r="EO116" s="252" t="s">
        <v>660</v>
      </c>
      <c r="EP116" s="252">
        <v>2</v>
      </c>
      <c r="EQ116" s="252" t="s">
        <v>3506</v>
      </c>
      <c r="ER116" s="252" t="s">
        <v>3509</v>
      </c>
      <c r="ES116" s="242">
        <v>44134</v>
      </c>
      <c r="ET116" s="250" t="s">
        <v>7744</v>
      </c>
      <c r="EU116" s="250" t="s">
        <v>446</v>
      </c>
      <c r="EV116" s="250" t="s">
        <v>446</v>
      </c>
      <c r="EW116" s="250" t="s">
        <v>446</v>
      </c>
      <c r="EX116" s="250" t="s">
        <v>446</v>
      </c>
      <c r="EY116" s="250" t="s">
        <v>3505</v>
      </c>
      <c r="EZ116" s="250" t="s">
        <v>446</v>
      </c>
      <c r="FA116" s="251">
        <v>44134</v>
      </c>
      <c r="FB116" s="249" t="s">
        <v>7745</v>
      </c>
      <c r="FC116" s="252">
        <v>2</v>
      </c>
      <c r="FD116" s="252">
        <v>0</v>
      </c>
      <c r="FE116" s="252" t="s">
        <v>660</v>
      </c>
      <c r="FF116" s="252">
        <v>2</v>
      </c>
      <c r="FG116" s="252">
        <v>0</v>
      </c>
      <c r="FH116" s="252">
        <v>0</v>
      </c>
      <c r="FI116" s="242">
        <v>43511</v>
      </c>
      <c r="FJ116" s="249" t="s">
        <v>7746</v>
      </c>
      <c r="FK116" s="250">
        <v>0</v>
      </c>
      <c r="FL116" s="250">
        <v>0</v>
      </c>
      <c r="FM116" s="250" t="s">
        <v>660</v>
      </c>
      <c r="FN116" s="250">
        <v>2</v>
      </c>
      <c r="FO116" s="250" t="s">
        <v>1034</v>
      </c>
      <c r="FP116" s="246">
        <v>0</v>
      </c>
      <c r="FQ116" s="247">
        <v>43511</v>
      </c>
      <c r="FR116" s="249" t="s">
        <v>7747</v>
      </c>
      <c r="FS116" s="252">
        <v>0</v>
      </c>
      <c r="FT116" s="252">
        <v>0</v>
      </c>
      <c r="FU116" s="252" t="s">
        <v>660</v>
      </c>
      <c r="FV116" s="252">
        <v>2</v>
      </c>
      <c r="FW116" s="252">
        <v>0</v>
      </c>
      <c r="FX116" s="252">
        <v>0</v>
      </c>
      <c r="FY116" s="242">
        <v>43511</v>
      </c>
      <c r="FZ116" s="250" t="s">
        <v>7748</v>
      </c>
      <c r="GA116" s="250">
        <v>1</v>
      </c>
      <c r="GB116" s="250" t="s">
        <v>3625</v>
      </c>
      <c r="GC116" s="250" t="s">
        <v>660</v>
      </c>
      <c r="GD116" s="250">
        <v>2</v>
      </c>
      <c r="GE116" s="250" t="s">
        <v>3085</v>
      </c>
      <c r="GF116" s="250" t="s">
        <v>2075</v>
      </c>
      <c r="GG116" s="251">
        <v>44161</v>
      </c>
      <c r="GH116" s="249" t="s">
        <v>7749</v>
      </c>
      <c r="GI116" s="252">
        <v>0</v>
      </c>
      <c r="GJ116" s="252" t="s">
        <v>3625</v>
      </c>
      <c r="GK116" s="252" t="s">
        <v>660</v>
      </c>
      <c r="GL116" s="252">
        <v>2</v>
      </c>
      <c r="GM116" s="252" t="s">
        <v>3085</v>
      </c>
      <c r="GN116" s="252" t="s">
        <v>2075</v>
      </c>
      <c r="GO116" s="242">
        <v>44161</v>
      </c>
      <c r="GP116" s="250" t="s">
        <v>7750</v>
      </c>
      <c r="GQ116" s="250">
        <v>0</v>
      </c>
      <c r="GR116" s="250" t="s">
        <v>3625</v>
      </c>
      <c r="GS116" s="250" t="s">
        <v>660</v>
      </c>
      <c r="GT116" s="250">
        <v>2</v>
      </c>
      <c r="GU116" s="250" t="s">
        <v>3085</v>
      </c>
      <c r="GV116" s="250" t="s">
        <v>2075</v>
      </c>
      <c r="GW116" s="251">
        <v>44161</v>
      </c>
      <c r="GX116" s="249" t="s">
        <v>7751</v>
      </c>
      <c r="GY116" s="252">
        <v>0</v>
      </c>
      <c r="GZ116" s="252" t="s">
        <v>3625</v>
      </c>
      <c r="HA116" s="252" t="s">
        <v>660</v>
      </c>
      <c r="HB116" s="252">
        <v>2</v>
      </c>
      <c r="HC116" s="252" t="s">
        <v>3085</v>
      </c>
      <c r="HD116" s="252" t="s">
        <v>2075</v>
      </c>
      <c r="HE116" s="242">
        <v>44161</v>
      </c>
      <c r="HF116" s="250" t="s">
        <v>7752</v>
      </c>
      <c r="HG116" s="250">
        <v>0</v>
      </c>
      <c r="HH116" s="250" t="s">
        <v>3625</v>
      </c>
      <c r="HI116" s="250" t="s">
        <v>660</v>
      </c>
      <c r="HJ116" s="250">
        <v>2</v>
      </c>
      <c r="HK116" s="250" t="s">
        <v>3085</v>
      </c>
      <c r="HL116" s="250" t="s">
        <v>2075</v>
      </c>
      <c r="HM116" s="251">
        <v>44161</v>
      </c>
      <c r="HN116" s="249" t="s">
        <v>7753</v>
      </c>
      <c r="HO116" s="252">
        <v>2</v>
      </c>
      <c r="HP116" s="252" t="s">
        <v>3625</v>
      </c>
      <c r="HQ116" s="252" t="s">
        <v>660</v>
      </c>
      <c r="HR116" s="252">
        <v>2</v>
      </c>
      <c r="HS116" s="252" t="s">
        <v>3085</v>
      </c>
      <c r="HT116" s="252" t="s">
        <v>2075</v>
      </c>
      <c r="HU116" s="242">
        <v>44161</v>
      </c>
      <c r="HV116" s="250" t="s">
        <v>7754</v>
      </c>
      <c r="HW116" s="250">
        <v>0</v>
      </c>
      <c r="HX116" s="250" t="s">
        <v>3625</v>
      </c>
      <c r="HY116" s="250" t="s">
        <v>660</v>
      </c>
      <c r="HZ116" s="250">
        <v>2</v>
      </c>
      <c r="IA116" s="250" t="s">
        <v>3085</v>
      </c>
      <c r="IB116" s="250" t="s">
        <v>2075</v>
      </c>
      <c r="IC116" s="251">
        <v>44161</v>
      </c>
      <c r="ID116" s="249" t="s">
        <v>7755</v>
      </c>
      <c r="IE116" s="252">
        <v>0</v>
      </c>
      <c r="IF116" s="252" t="s">
        <v>3625</v>
      </c>
      <c r="IG116" s="252" t="s">
        <v>660</v>
      </c>
      <c r="IH116" s="252">
        <v>2</v>
      </c>
      <c r="II116" s="252" t="s">
        <v>3085</v>
      </c>
      <c r="IJ116" s="252" t="s">
        <v>2075</v>
      </c>
      <c r="IK116" s="242">
        <v>44161</v>
      </c>
      <c r="IL116" s="250" t="s">
        <v>7756</v>
      </c>
      <c r="IM116" s="250">
        <v>1</v>
      </c>
      <c r="IN116" s="250" t="s">
        <v>3625</v>
      </c>
      <c r="IO116" s="250" t="s">
        <v>660</v>
      </c>
      <c r="IP116" s="250">
        <v>2</v>
      </c>
      <c r="IQ116" s="250" t="s">
        <v>3085</v>
      </c>
      <c r="IR116" s="250" t="s">
        <v>2075</v>
      </c>
      <c r="IS116" s="251">
        <v>44161</v>
      </c>
    </row>
    <row r="117" spans="1:253" s="11" customFormat="1" ht="13.2" x14ac:dyDescent="0.25">
      <c r="A117" s="11" t="str">
        <f>Lists!B:B</f>
        <v>Drought in Senegal</v>
      </c>
      <c r="B117" s="11" t="str">
        <f>Lists!F:F</f>
        <v>Drought</v>
      </c>
      <c r="C117" s="11" t="str">
        <f>Lists!C:C</f>
        <v>SEN002</v>
      </c>
      <c r="D117" s="11" t="str">
        <f>Lists!A:A</f>
        <v>Senegal</v>
      </c>
      <c r="E117" s="11" t="str">
        <f>Lists!D:D</f>
        <v>SEN</v>
      </c>
      <c r="F117" s="11" t="s">
        <v>7757</v>
      </c>
      <c r="G117" s="240">
        <v>16709000</v>
      </c>
      <c r="H117" s="241" t="s">
        <v>4088</v>
      </c>
      <c r="I117" s="241" t="s">
        <v>660</v>
      </c>
      <c r="J117" s="241">
        <v>2</v>
      </c>
      <c r="K117" s="241" t="s">
        <v>4091</v>
      </c>
      <c r="L117" s="241" t="s">
        <v>4090</v>
      </c>
      <c r="M117" s="242">
        <v>44182</v>
      </c>
      <c r="N117" s="265" t="s">
        <v>7758</v>
      </c>
      <c r="O117" s="244">
        <v>192530</v>
      </c>
      <c r="P117" s="244" t="s">
        <v>3073</v>
      </c>
      <c r="Q117" s="244" t="s">
        <v>661</v>
      </c>
      <c r="R117" s="244">
        <v>1</v>
      </c>
      <c r="S117" s="244" t="s">
        <v>766</v>
      </c>
      <c r="T117" s="244" t="s">
        <v>3227</v>
      </c>
      <c r="U117" s="245">
        <v>44109</v>
      </c>
      <c r="V117" s="265" t="s">
        <v>7759</v>
      </c>
      <c r="W117" s="241">
        <v>16709000</v>
      </c>
      <c r="X117" s="241" t="s">
        <v>4088</v>
      </c>
      <c r="Y117" s="241" t="s">
        <v>660</v>
      </c>
      <c r="Z117" s="241">
        <v>2</v>
      </c>
      <c r="AA117" s="241" t="s">
        <v>4091</v>
      </c>
      <c r="AB117" s="241" t="s">
        <v>4090</v>
      </c>
      <c r="AC117" s="242">
        <v>44182</v>
      </c>
      <c r="AD117" s="265" t="s">
        <v>7760</v>
      </c>
      <c r="AE117" s="246">
        <v>3188000</v>
      </c>
      <c r="AF117" s="246" t="s">
        <v>4089</v>
      </c>
      <c r="AG117" s="246" t="s">
        <v>660</v>
      </c>
      <c r="AH117" s="246">
        <v>2</v>
      </c>
      <c r="AI117" s="246" t="s">
        <v>4092</v>
      </c>
      <c r="AJ117" s="246" t="s">
        <v>767</v>
      </c>
      <c r="AK117" s="247">
        <v>44182</v>
      </c>
      <c r="AL117" s="265" t="s">
        <v>7761</v>
      </c>
      <c r="AM117" s="241" t="s">
        <v>446</v>
      </c>
      <c r="AN117" s="241" t="s">
        <v>446</v>
      </c>
      <c r="AO117" s="241" t="s">
        <v>446</v>
      </c>
      <c r="AP117" s="241" t="s">
        <v>446</v>
      </c>
      <c r="AQ117" s="241" t="s">
        <v>752</v>
      </c>
      <c r="AR117" s="241" t="s">
        <v>446</v>
      </c>
      <c r="AS117" s="242">
        <v>43811</v>
      </c>
      <c r="AT117" s="266" t="s">
        <v>7762</v>
      </c>
      <c r="AU117" s="246">
        <v>0</v>
      </c>
      <c r="AV117" s="246">
        <v>0</v>
      </c>
      <c r="AW117" s="246" t="s">
        <v>660</v>
      </c>
      <c r="AX117" s="246">
        <v>2</v>
      </c>
      <c r="AY117" s="246">
        <v>0</v>
      </c>
      <c r="AZ117" s="246">
        <v>0</v>
      </c>
      <c r="BA117" s="247">
        <v>43489</v>
      </c>
      <c r="BB117" s="265" t="s">
        <v>7763</v>
      </c>
      <c r="BC117" s="241">
        <v>0</v>
      </c>
      <c r="BD117" s="241">
        <v>0</v>
      </c>
      <c r="BE117" s="241" t="s">
        <v>660</v>
      </c>
      <c r="BF117" s="241">
        <v>2</v>
      </c>
      <c r="BG117" s="241">
        <v>0</v>
      </c>
      <c r="BH117" s="241">
        <v>0</v>
      </c>
      <c r="BI117" s="242">
        <v>43489</v>
      </c>
      <c r="BJ117" s="266" t="s">
        <v>7764</v>
      </c>
      <c r="BK117" s="266">
        <v>0</v>
      </c>
      <c r="BL117" s="266">
        <v>0</v>
      </c>
      <c r="BM117" s="266" t="s">
        <v>660</v>
      </c>
      <c r="BN117" s="266">
        <v>2</v>
      </c>
      <c r="BO117" s="266">
        <v>0</v>
      </c>
      <c r="BP117" s="246">
        <v>0</v>
      </c>
      <c r="BQ117" s="267">
        <v>43489</v>
      </c>
      <c r="BR117" s="265" t="s">
        <v>7765</v>
      </c>
      <c r="BS117" s="268">
        <v>0</v>
      </c>
      <c r="BT117" s="268">
        <v>0</v>
      </c>
      <c r="BU117" s="268" t="s">
        <v>660</v>
      </c>
      <c r="BV117" s="268">
        <v>2</v>
      </c>
      <c r="BW117" s="268">
        <v>0</v>
      </c>
      <c r="BX117" s="268">
        <v>0</v>
      </c>
      <c r="BY117" s="242">
        <v>43489</v>
      </c>
      <c r="BZ117" s="266" t="s">
        <v>7766</v>
      </c>
      <c r="CA117" s="266">
        <v>0</v>
      </c>
      <c r="CB117" s="266">
        <v>0</v>
      </c>
      <c r="CC117" s="266" t="s">
        <v>660</v>
      </c>
      <c r="CD117" s="266">
        <v>2</v>
      </c>
      <c r="CE117" s="266">
        <v>0</v>
      </c>
      <c r="CF117" s="266">
        <v>0</v>
      </c>
      <c r="CG117" s="267">
        <v>43489</v>
      </c>
      <c r="CH117" s="265" t="s">
        <v>7767</v>
      </c>
      <c r="CI117" s="266" t="e">
        <v>#N/A</v>
      </c>
      <c r="CJ117" s="266" t="e">
        <v>#N/A</v>
      </c>
      <c r="CK117" s="266" t="e">
        <v>#N/A</v>
      </c>
      <c r="CL117" s="266" t="e">
        <v>#N/A</v>
      </c>
      <c r="CM117" s="266" t="e">
        <v>#N/A</v>
      </c>
      <c r="CN117" s="266" t="e">
        <v>#N/A</v>
      </c>
      <c r="CO117" s="269" t="e">
        <v>#N/A</v>
      </c>
      <c r="CP117" s="266" t="s">
        <v>7768</v>
      </c>
      <c r="CQ117" s="268" t="s">
        <v>446</v>
      </c>
      <c r="CR117" s="268">
        <v>0</v>
      </c>
      <c r="CS117" s="268" t="s">
        <v>659</v>
      </c>
      <c r="CT117" s="268">
        <v>3</v>
      </c>
      <c r="CU117" s="268" t="s">
        <v>754</v>
      </c>
      <c r="CV117" s="268">
        <v>0</v>
      </c>
      <c r="CW117" s="242">
        <v>43489</v>
      </c>
      <c r="CX117" s="266" t="s">
        <v>7769</v>
      </c>
      <c r="CY117" s="246">
        <v>511000</v>
      </c>
      <c r="CZ117" s="246" t="s">
        <v>4089</v>
      </c>
      <c r="DA117" s="246" t="s">
        <v>660</v>
      </c>
      <c r="DB117" s="246">
        <v>2</v>
      </c>
      <c r="DC117" s="246" t="s">
        <v>4093</v>
      </c>
      <c r="DD117" s="246" t="s">
        <v>767</v>
      </c>
      <c r="DE117" s="248">
        <v>44182</v>
      </c>
      <c r="DF117" s="265" t="s">
        <v>7770</v>
      </c>
      <c r="DG117" s="241">
        <v>13521000</v>
      </c>
      <c r="DH117" s="268" t="s">
        <v>4089</v>
      </c>
      <c r="DI117" s="268" t="s">
        <v>660</v>
      </c>
      <c r="DJ117" s="268">
        <v>2</v>
      </c>
      <c r="DK117" s="268" t="s">
        <v>4093</v>
      </c>
      <c r="DL117" s="268" t="s">
        <v>767</v>
      </c>
      <c r="DM117" s="242">
        <v>44182</v>
      </c>
      <c r="DN117" s="266" t="s">
        <v>7771</v>
      </c>
      <c r="DO117" s="246">
        <v>2676000</v>
      </c>
      <c r="DP117" s="266" t="s">
        <v>4089</v>
      </c>
      <c r="DQ117" s="266" t="s">
        <v>660</v>
      </c>
      <c r="DR117" s="266">
        <v>2</v>
      </c>
      <c r="DS117" s="266" t="s">
        <v>4093</v>
      </c>
      <c r="DT117" s="266" t="s">
        <v>767</v>
      </c>
      <c r="DU117" s="267">
        <v>44182</v>
      </c>
      <c r="DV117" s="265" t="s">
        <v>7772</v>
      </c>
      <c r="DW117" s="241">
        <v>498000</v>
      </c>
      <c r="DX117" s="268" t="s">
        <v>4089</v>
      </c>
      <c r="DY117" s="268" t="s">
        <v>660</v>
      </c>
      <c r="DZ117" s="268">
        <v>2</v>
      </c>
      <c r="EA117" s="268" t="s">
        <v>4093</v>
      </c>
      <c r="EB117" s="268" t="s">
        <v>767</v>
      </c>
      <c r="EC117" s="242">
        <v>44182</v>
      </c>
      <c r="ED117" s="266" t="s">
        <v>7773</v>
      </c>
      <c r="EE117" s="246">
        <v>13000</v>
      </c>
      <c r="EF117" s="266" t="s">
        <v>4089</v>
      </c>
      <c r="EG117" s="266" t="s">
        <v>660</v>
      </c>
      <c r="EH117" s="266">
        <v>2</v>
      </c>
      <c r="EI117" s="266" t="s">
        <v>4093</v>
      </c>
      <c r="EJ117" s="266" t="s">
        <v>767</v>
      </c>
      <c r="EK117" s="267">
        <v>44182</v>
      </c>
      <c r="EL117" s="265" t="s">
        <v>7774</v>
      </c>
      <c r="EM117" s="241">
        <v>0</v>
      </c>
      <c r="EN117" s="268" t="s">
        <v>4089</v>
      </c>
      <c r="EO117" s="268" t="s">
        <v>660</v>
      </c>
      <c r="EP117" s="268">
        <v>2</v>
      </c>
      <c r="EQ117" s="268" t="s">
        <v>4093</v>
      </c>
      <c r="ER117" s="268" t="s">
        <v>767</v>
      </c>
      <c r="ES117" s="242">
        <v>44182</v>
      </c>
      <c r="ET117" s="266" t="s">
        <v>7775</v>
      </c>
      <c r="EU117" s="266">
        <v>0</v>
      </c>
      <c r="EV117" s="266">
        <v>0</v>
      </c>
      <c r="EW117" s="266" t="s">
        <v>660</v>
      </c>
      <c r="EX117" s="266">
        <v>2</v>
      </c>
      <c r="EY117" s="266">
        <v>0</v>
      </c>
      <c r="EZ117" s="266">
        <v>0</v>
      </c>
      <c r="FA117" s="267">
        <v>43489</v>
      </c>
      <c r="FB117" s="265" t="s">
        <v>7776</v>
      </c>
      <c r="FC117" s="268">
        <v>4</v>
      </c>
      <c r="FD117" s="268">
        <v>0</v>
      </c>
      <c r="FE117" s="268" t="s">
        <v>661</v>
      </c>
      <c r="FF117" s="268">
        <v>1</v>
      </c>
      <c r="FG117" s="268" t="s">
        <v>753</v>
      </c>
      <c r="FH117" s="268">
        <v>0</v>
      </c>
      <c r="FI117" s="242">
        <v>43489</v>
      </c>
      <c r="FJ117" s="265" t="s">
        <v>7777</v>
      </c>
      <c r="FK117" s="266">
        <v>0</v>
      </c>
      <c r="FL117" s="266">
        <v>0</v>
      </c>
      <c r="FM117" s="266" t="s">
        <v>660</v>
      </c>
      <c r="FN117" s="266">
        <v>2</v>
      </c>
      <c r="FO117" s="266">
        <v>0</v>
      </c>
      <c r="FP117" s="246">
        <v>0</v>
      </c>
      <c r="FQ117" s="247">
        <v>43580</v>
      </c>
      <c r="FR117" s="265" t="s">
        <v>7778</v>
      </c>
      <c r="FS117" s="268">
        <v>0</v>
      </c>
      <c r="FT117" s="268">
        <v>0</v>
      </c>
      <c r="FU117" s="268" t="s">
        <v>660</v>
      </c>
      <c r="FV117" s="268">
        <v>2</v>
      </c>
      <c r="FW117" s="268">
        <v>0</v>
      </c>
      <c r="FX117" s="268">
        <v>0</v>
      </c>
      <c r="FY117" s="242">
        <v>43580</v>
      </c>
      <c r="FZ117" s="266" t="s">
        <v>7779</v>
      </c>
      <c r="GA117" s="266">
        <v>1</v>
      </c>
      <c r="GB117" s="266" t="s">
        <v>3625</v>
      </c>
      <c r="GC117" s="266" t="s">
        <v>660</v>
      </c>
      <c r="GD117" s="266">
        <v>2</v>
      </c>
      <c r="GE117" s="266" t="s">
        <v>3085</v>
      </c>
      <c r="GF117" s="266" t="s">
        <v>2075</v>
      </c>
      <c r="GG117" s="267">
        <v>44165</v>
      </c>
      <c r="GH117" s="265" t="s">
        <v>7780</v>
      </c>
      <c r="GI117" s="268">
        <v>0</v>
      </c>
      <c r="GJ117" s="268" t="s">
        <v>3625</v>
      </c>
      <c r="GK117" s="268" t="s">
        <v>660</v>
      </c>
      <c r="GL117" s="268">
        <v>2</v>
      </c>
      <c r="GM117" s="268" t="s">
        <v>3085</v>
      </c>
      <c r="GN117" s="268" t="s">
        <v>2075</v>
      </c>
      <c r="GO117" s="242">
        <v>44165</v>
      </c>
      <c r="GP117" s="266" t="s">
        <v>7781</v>
      </c>
      <c r="GQ117" s="266">
        <v>0</v>
      </c>
      <c r="GR117" s="266" t="s">
        <v>3625</v>
      </c>
      <c r="GS117" s="266" t="s">
        <v>660</v>
      </c>
      <c r="GT117" s="266">
        <v>2</v>
      </c>
      <c r="GU117" s="266" t="s">
        <v>3085</v>
      </c>
      <c r="GV117" s="266" t="s">
        <v>2075</v>
      </c>
      <c r="GW117" s="267">
        <v>44165</v>
      </c>
      <c r="GX117" s="265" t="s">
        <v>7782</v>
      </c>
      <c r="GY117" s="268">
        <v>0</v>
      </c>
      <c r="GZ117" s="268" t="s">
        <v>3625</v>
      </c>
      <c r="HA117" s="268" t="s">
        <v>660</v>
      </c>
      <c r="HB117" s="268">
        <v>2</v>
      </c>
      <c r="HC117" s="268" t="s">
        <v>3085</v>
      </c>
      <c r="HD117" s="268" t="s">
        <v>2075</v>
      </c>
      <c r="HE117" s="242">
        <v>44165</v>
      </c>
      <c r="HF117" s="266" t="s">
        <v>7783</v>
      </c>
      <c r="HG117" s="266">
        <v>0</v>
      </c>
      <c r="HH117" s="266" t="s">
        <v>3625</v>
      </c>
      <c r="HI117" s="266" t="s">
        <v>660</v>
      </c>
      <c r="HJ117" s="266">
        <v>2</v>
      </c>
      <c r="HK117" s="266" t="s">
        <v>3085</v>
      </c>
      <c r="HL117" s="266" t="s">
        <v>2075</v>
      </c>
      <c r="HM117" s="267">
        <v>44165</v>
      </c>
      <c r="HN117" s="265" t="s">
        <v>7784</v>
      </c>
      <c r="HO117" s="268">
        <v>0</v>
      </c>
      <c r="HP117" s="268" t="s">
        <v>3625</v>
      </c>
      <c r="HQ117" s="268" t="s">
        <v>660</v>
      </c>
      <c r="HR117" s="268">
        <v>2</v>
      </c>
      <c r="HS117" s="268" t="s">
        <v>3085</v>
      </c>
      <c r="HT117" s="268" t="s">
        <v>2075</v>
      </c>
      <c r="HU117" s="242">
        <v>44165</v>
      </c>
      <c r="HV117" s="266" t="s">
        <v>7785</v>
      </c>
      <c r="HW117" s="266">
        <v>0</v>
      </c>
      <c r="HX117" s="266" t="s">
        <v>3625</v>
      </c>
      <c r="HY117" s="266" t="s">
        <v>660</v>
      </c>
      <c r="HZ117" s="266">
        <v>2</v>
      </c>
      <c r="IA117" s="266" t="s">
        <v>3085</v>
      </c>
      <c r="IB117" s="266" t="s">
        <v>2075</v>
      </c>
      <c r="IC117" s="267">
        <v>44165</v>
      </c>
      <c r="ID117" s="265" t="s">
        <v>7786</v>
      </c>
      <c r="IE117" s="268">
        <v>1</v>
      </c>
      <c r="IF117" s="268" t="s">
        <v>3625</v>
      </c>
      <c r="IG117" s="268" t="s">
        <v>660</v>
      </c>
      <c r="IH117" s="268">
        <v>2</v>
      </c>
      <c r="II117" s="268" t="s">
        <v>3085</v>
      </c>
      <c r="IJ117" s="268" t="s">
        <v>2075</v>
      </c>
      <c r="IK117" s="242">
        <v>44165</v>
      </c>
      <c r="IL117" s="266" t="s">
        <v>7787</v>
      </c>
      <c r="IM117" s="266">
        <v>0</v>
      </c>
      <c r="IN117" s="266" t="s">
        <v>3625</v>
      </c>
      <c r="IO117" s="266" t="s">
        <v>660</v>
      </c>
      <c r="IP117" s="266">
        <v>2</v>
      </c>
      <c r="IQ117" s="266" t="s">
        <v>3085</v>
      </c>
      <c r="IR117" s="266" t="s">
        <v>2075</v>
      </c>
      <c r="IS117" s="267">
        <v>44165</v>
      </c>
    </row>
    <row r="118" spans="1:253" s="11" customFormat="1" ht="13.2" x14ac:dyDescent="0.25">
      <c r="A118" s="11" t="str">
        <f>Lists!B:B</f>
        <v>Complex crisis in Somalia</v>
      </c>
      <c r="B118" s="11" t="str">
        <f>Lists!F:F</f>
        <v>Complex crisis</v>
      </c>
      <c r="C118" s="11" t="str">
        <f>Lists!C:C</f>
        <v>SOM001</v>
      </c>
      <c r="D118" s="11" t="str">
        <f>Lists!A:A</f>
        <v>Somalia</v>
      </c>
      <c r="E118" s="11" t="str">
        <f>Lists!D:D</f>
        <v>SOM</v>
      </c>
      <c r="F118" s="11" t="s">
        <v>7788</v>
      </c>
      <c r="G118" s="240">
        <v>12300000</v>
      </c>
      <c r="H118" s="241" t="s">
        <v>2055</v>
      </c>
      <c r="I118" s="241" t="s">
        <v>660</v>
      </c>
      <c r="J118" s="241">
        <v>2</v>
      </c>
      <c r="K118" s="241" t="s">
        <v>2068</v>
      </c>
      <c r="L118" s="241" t="s">
        <v>2067</v>
      </c>
      <c r="M118" s="242">
        <v>43868</v>
      </c>
      <c r="N118" s="249" t="s">
        <v>7789</v>
      </c>
      <c r="O118" s="244">
        <v>627340</v>
      </c>
      <c r="P118" s="244" t="s">
        <v>1649</v>
      </c>
      <c r="Q118" s="244" t="s">
        <v>661</v>
      </c>
      <c r="R118" s="244">
        <v>1</v>
      </c>
      <c r="S118" s="244" t="s">
        <v>1418</v>
      </c>
      <c r="T118" s="244" t="s">
        <v>1650</v>
      </c>
      <c r="U118" s="245">
        <v>43759</v>
      </c>
      <c r="V118" s="249" t="s">
        <v>7790</v>
      </c>
      <c r="W118" s="241">
        <v>12300000</v>
      </c>
      <c r="X118" s="241" t="s">
        <v>2055</v>
      </c>
      <c r="Y118" s="241" t="s">
        <v>660</v>
      </c>
      <c r="Z118" s="241">
        <v>2</v>
      </c>
      <c r="AA118" s="241" t="s">
        <v>2068</v>
      </c>
      <c r="AB118" s="241" t="s">
        <v>2067</v>
      </c>
      <c r="AC118" s="242">
        <v>43868</v>
      </c>
      <c r="AD118" s="249" t="s">
        <v>7791</v>
      </c>
      <c r="AE118" s="246">
        <v>12300000</v>
      </c>
      <c r="AF118" s="246" t="s">
        <v>2055</v>
      </c>
      <c r="AG118" s="246" t="s">
        <v>660</v>
      </c>
      <c r="AH118" s="246">
        <v>2</v>
      </c>
      <c r="AI118" s="246" t="s">
        <v>2069</v>
      </c>
      <c r="AJ118" s="246" t="s">
        <v>2067</v>
      </c>
      <c r="AK118" s="247">
        <v>43868</v>
      </c>
      <c r="AL118" s="249" t="s">
        <v>7792</v>
      </c>
      <c r="AM118" s="241">
        <v>3939000</v>
      </c>
      <c r="AN118" s="241" t="s">
        <v>2328</v>
      </c>
      <c r="AO118" s="241" t="s">
        <v>659</v>
      </c>
      <c r="AP118" s="241">
        <v>3</v>
      </c>
      <c r="AQ118" s="241" t="s">
        <v>2071</v>
      </c>
      <c r="AR118" s="241" t="s">
        <v>2070</v>
      </c>
      <c r="AS118" s="242">
        <v>44036</v>
      </c>
      <c r="AT118" s="250" t="s">
        <v>7793</v>
      </c>
      <c r="AU118" s="246" t="s">
        <v>446</v>
      </c>
      <c r="AV118" s="246" t="s">
        <v>1426</v>
      </c>
      <c r="AW118" s="246" t="s">
        <v>446</v>
      </c>
      <c r="AX118" s="246" t="s">
        <v>446</v>
      </c>
      <c r="AY118" s="246" t="s">
        <v>1427</v>
      </c>
      <c r="AZ118" s="246" t="s">
        <v>816</v>
      </c>
      <c r="BA118" s="247">
        <v>43612</v>
      </c>
      <c r="BB118" s="249" t="s">
        <v>7794</v>
      </c>
      <c r="BC118" s="241" t="s">
        <v>446</v>
      </c>
      <c r="BD118" s="241" t="s">
        <v>446</v>
      </c>
      <c r="BE118" s="241" t="s">
        <v>446</v>
      </c>
      <c r="BF118" s="241" t="s">
        <v>446</v>
      </c>
      <c r="BG118" s="241" t="s">
        <v>446</v>
      </c>
      <c r="BH118" s="241" t="s">
        <v>446</v>
      </c>
      <c r="BI118" s="242">
        <v>43759</v>
      </c>
      <c r="BJ118" s="250" t="s">
        <v>7795</v>
      </c>
      <c r="BK118" s="250">
        <v>1629</v>
      </c>
      <c r="BL118" s="250" t="s">
        <v>3565</v>
      </c>
      <c r="BM118" s="250" t="s">
        <v>660</v>
      </c>
      <c r="BN118" s="250">
        <v>2</v>
      </c>
      <c r="BO118" s="250" t="s">
        <v>3564</v>
      </c>
      <c r="BP118" s="246" t="s">
        <v>3563</v>
      </c>
      <c r="BQ118" s="251">
        <v>44140</v>
      </c>
      <c r="BR118" s="249" t="s">
        <v>7796</v>
      </c>
      <c r="BS118" s="252" t="s">
        <v>446</v>
      </c>
      <c r="BT118" s="252">
        <v>0</v>
      </c>
      <c r="BU118" s="252" t="s">
        <v>446</v>
      </c>
      <c r="BV118" s="252" t="s">
        <v>446</v>
      </c>
      <c r="BW118" s="252">
        <v>0</v>
      </c>
      <c r="BX118" s="252">
        <v>0</v>
      </c>
      <c r="BY118" s="242">
        <v>43496</v>
      </c>
      <c r="BZ118" s="250" t="s">
        <v>7797</v>
      </c>
      <c r="CA118" s="250" t="s">
        <v>446</v>
      </c>
      <c r="CB118" s="250">
        <v>0</v>
      </c>
      <c r="CC118" s="250" t="s">
        <v>446</v>
      </c>
      <c r="CD118" s="250" t="s">
        <v>446</v>
      </c>
      <c r="CE118" s="250">
        <v>0</v>
      </c>
      <c r="CF118" s="250">
        <v>0</v>
      </c>
      <c r="CG118" s="251">
        <v>43496</v>
      </c>
      <c r="CH118" s="249" t="s">
        <v>7798</v>
      </c>
      <c r="CI118" s="250" t="e">
        <v>#N/A</v>
      </c>
      <c r="CJ118" s="250" t="e">
        <v>#N/A</v>
      </c>
      <c r="CK118" s="250" t="e">
        <v>#N/A</v>
      </c>
      <c r="CL118" s="250" t="e">
        <v>#N/A</v>
      </c>
      <c r="CM118" s="250" t="e">
        <v>#N/A</v>
      </c>
      <c r="CN118" s="250" t="e">
        <v>#N/A</v>
      </c>
      <c r="CO118" s="253" t="e">
        <v>#N/A</v>
      </c>
      <c r="CP118" s="250" t="s">
        <v>7799</v>
      </c>
      <c r="CQ118" s="252" t="s">
        <v>446</v>
      </c>
      <c r="CR118" s="252" t="s">
        <v>446</v>
      </c>
      <c r="CS118" s="252" t="s">
        <v>446</v>
      </c>
      <c r="CT118" s="252" t="s">
        <v>446</v>
      </c>
      <c r="CU118" s="252" t="s">
        <v>446</v>
      </c>
      <c r="CV118" s="252" t="s">
        <v>446</v>
      </c>
      <c r="CW118" s="242">
        <v>43759</v>
      </c>
      <c r="CX118" s="250" t="s">
        <v>7800</v>
      </c>
      <c r="CY118" s="246">
        <v>2105000</v>
      </c>
      <c r="CZ118" s="246" t="s">
        <v>3741</v>
      </c>
      <c r="DA118" s="246" t="s">
        <v>660</v>
      </c>
      <c r="DB118" s="246">
        <v>2</v>
      </c>
      <c r="DC118" s="246" t="s">
        <v>3751</v>
      </c>
      <c r="DD118" s="246" t="s">
        <v>3306</v>
      </c>
      <c r="DE118" s="248">
        <v>44164</v>
      </c>
      <c r="DF118" s="249" t="s">
        <v>7801</v>
      </c>
      <c r="DG118" s="241">
        <v>7213000</v>
      </c>
      <c r="DH118" s="252" t="s">
        <v>3739</v>
      </c>
      <c r="DI118" s="252" t="s">
        <v>660</v>
      </c>
      <c r="DJ118" s="252">
        <v>2</v>
      </c>
      <c r="DK118" s="252" t="s">
        <v>3751</v>
      </c>
      <c r="DL118" s="252" t="s">
        <v>3306</v>
      </c>
      <c r="DM118" s="242">
        <v>44164</v>
      </c>
      <c r="DN118" s="250" t="s">
        <v>7802</v>
      </c>
      <c r="DO118" s="246">
        <v>3010000</v>
      </c>
      <c r="DP118" s="250" t="s">
        <v>3740</v>
      </c>
      <c r="DQ118" s="250" t="s">
        <v>660</v>
      </c>
      <c r="DR118" s="250">
        <v>2</v>
      </c>
      <c r="DS118" s="250" t="s">
        <v>3751</v>
      </c>
      <c r="DT118" s="250" t="s">
        <v>3306</v>
      </c>
      <c r="DU118" s="251">
        <v>44164</v>
      </c>
      <c r="DV118" s="249" t="s">
        <v>7803</v>
      </c>
      <c r="DW118" s="241">
        <v>1705000</v>
      </c>
      <c r="DX118" s="252" t="s">
        <v>3741</v>
      </c>
      <c r="DY118" s="252" t="s">
        <v>660</v>
      </c>
      <c r="DZ118" s="252">
        <v>2</v>
      </c>
      <c r="EA118" s="252" t="s">
        <v>3751</v>
      </c>
      <c r="EB118" s="252" t="s">
        <v>3306</v>
      </c>
      <c r="EC118" s="242">
        <v>44164</v>
      </c>
      <c r="ED118" s="250" t="s">
        <v>7804</v>
      </c>
      <c r="EE118" s="246">
        <v>400000</v>
      </c>
      <c r="EF118" s="250" t="s">
        <v>3742</v>
      </c>
      <c r="EG118" s="250" t="s">
        <v>660</v>
      </c>
      <c r="EH118" s="250">
        <v>2</v>
      </c>
      <c r="EI118" s="250" t="s">
        <v>3751</v>
      </c>
      <c r="EJ118" s="250" t="s">
        <v>3306</v>
      </c>
      <c r="EK118" s="251">
        <v>44164</v>
      </c>
      <c r="EL118" s="249" t="s">
        <v>7805</v>
      </c>
      <c r="EM118" s="241">
        <v>0</v>
      </c>
      <c r="EN118" s="252" t="s">
        <v>3743</v>
      </c>
      <c r="EO118" s="252" t="s">
        <v>660</v>
      </c>
      <c r="EP118" s="252">
        <v>2</v>
      </c>
      <c r="EQ118" s="252" t="s">
        <v>3751</v>
      </c>
      <c r="ER118" s="252" t="s">
        <v>3306</v>
      </c>
      <c r="ES118" s="242">
        <v>44164</v>
      </c>
      <c r="ET118" s="250" t="s">
        <v>7806</v>
      </c>
      <c r="EU118" s="250">
        <v>1479</v>
      </c>
      <c r="EV118" s="250" t="s">
        <v>3738</v>
      </c>
      <c r="EW118" s="250" t="s">
        <v>660</v>
      </c>
      <c r="EX118" s="250">
        <v>2</v>
      </c>
      <c r="EY118" s="250" t="s">
        <v>3750</v>
      </c>
      <c r="EZ118" s="250" t="s">
        <v>3747</v>
      </c>
      <c r="FA118" s="251">
        <v>44164</v>
      </c>
      <c r="FB118" s="249" t="s">
        <v>7807</v>
      </c>
      <c r="FC118" s="252">
        <v>5</v>
      </c>
      <c r="FD118" s="252">
        <v>0</v>
      </c>
      <c r="FE118" s="252" t="s">
        <v>661</v>
      </c>
      <c r="FF118" s="252">
        <v>1</v>
      </c>
      <c r="FG118" s="252">
        <v>0</v>
      </c>
      <c r="FH118" s="252">
        <v>0</v>
      </c>
      <c r="FI118" s="242">
        <v>43496</v>
      </c>
      <c r="FJ118" s="249" t="s">
        <v>7808</v>
      </c>
      <c r="FK118" s="250" t="s">
        <v>446</v>
      </c>
      <c r="FL118" s="250">
        <v>0</v>
      </c>
      <c r="FM118" s="250" t="s">
        <v>446</v>
      </c>
      <c r="FN118" s="250" t="s">
        <v>446</v>
      </c>
      <c r="FO118" s="250">
        <v>0</v>
      </c>
      <c r="FP118" s="246">
        <v>0</v>
      </c>
      <c r="FQ118" s="247">
        <v>43496</v>
      </c>
      <c r="FR118" s="249" t="s">
        <v>7809</v>
      </c>
      <c r="FS118" s="252" t="s">
        <v>446</v>
      </c>
      <c r="FT118" s="252">
        <v>0</v>
      </c>
      <c r="FU118" s="252" t="s">
        <v>446</v>
      </c>
      <c r="FV118" s="252" t="s">
        <v>446</v>
      </c>
      <c r="FW118" s="252">
        <v>0</v>
      </c>
      <c r="FX118" s="252">
        <v>0</v>
      </c>
      <c r="FY118" s="242">
        <v>43496</v>
      </c>
      <c r="FZ118" s="250" t="s">
        <v>7810</v>
      </c>
      <c r="GA118" s="250">
        <v>1</v>
      </c>
      <c r="GB118" s="250" t="s">
        <v>3625</v>
      </c>
      <c r="GC118" s="250" t="s">
        <v>660</v>
      </c>
      <c r="GD118" s="250">
        <v>2</v>
      </c>
      <c r="GE118" s="250" t="s">
        <v>3085</v>
      </c>
      <c r="GF118" s="250" t="s">
        <v>2075</v>
      </c>
      <c r="GG118" s="251">
        <v>44164</v>
      </c>
      <c r="GH118" s="249" t="s">
        <v>7811</v>
      </c>
      <c r="GI118" s="252">
        <v>1</v>
      </c>
      <c r="GJ118" s="252" t="s">
        <v>3625</v>
      </c>
      <c r="GK118" s="252" t="s">
        <v>660</v>
      </c>
      <c r="GL118" s="252">
        <v>2</v>
      </c>
      <c r="GM118" s="252" t="s">
        <v>3085</v>
      </c>
      <c r="GN118" s="252" t="s">
        <v>2075</v>
      </c>
      <c r="GO118" s="242">
        <v>44164</v>
      </c>
      <c r="GP118" s="250" t="s">
        <v>7812</v>
      </c>
      <c r="GQ118" s="250">
        <v>2</v>
      </c>
      <c r="GR118" s="250" t="s">
        <v>3625</v>
      </c>
      <c r="GS118" s="250" t="s">
        <v>660</v>
      </c>
      <c r="GT118" s="250">
        <v>2</v>
      </c>
      <c r="GU118" s="250" t="s">
        <v>3085</v>
      </c>
      <c r="GV118" s="250" t="s">
        <v>2075</v>
      </c>
      <c r="GW118" s="251">
        <v>44164</v>
      </c>
      <c r="GX118" s="249" t="s">
        <v>7813</v>
      </c>
      <c r="GY118" s="252">
        <v>3</v>
      </c>
      <c r="GZ118" s="252" t="s">
        <v>3625</v>
      </c>
      <c r="HA118" s="252" t="s">
        <v>660</v>
      </c>
      <c r="HB118" s="252">
        <v>2</v>
      </c>
      <c r="HC118" s="252" t="s">
        <v>3085</v>
      </c>
      <c r="HD118" s="252" t="s">
        <v>2075</v>
      </c>
      <c r="HE118" s="242">
        <v>44164</v>
      </c>
      <c r="HF118" s="250" t="s">
        <v>7814</v>
      </c>
      <c r="HG118" s="250">
        <v>1</v>
      </c>
      <c r="HH118" s="250" t="s">
        <v>3625</v>
      </c>
      <c r="HI118" s="250" t="s">
        <v>660</v>
      </c>
      <c r="HJ118" s="250">
        <v>2</v>
      </c>
      <c r="HK118" s="250" t="s">
        <v>3085</v>
      </c>
      <c r="HL118" s="250" t="s">
        <v>2075</v>
      </c>
      <c r="HM118" s="251">
        <v>44164</v>
      </c>
      <c r="HN118" s="249" t="s">
        <v>7815</v>
      </c>
      <c r="HO118" s="252">
        <v>2</v>
      </c>
      <c r="HP118" s="252" t="s">
        <v>3625</v>
      </c>
      <c r="HQ118" s="252" t="s">
        <v>660</v>
      </c>
      <c r="HR118" s="252">
        <v>2</v>
      </c>
      <c r="HS118" s="252" t="s">
        <v>3085</v>
      </c>
      <c r="HT118" s="252" t="s">
        <v>2075</v>
      </c>
      <c r="HU118" s="242">
        <v>44164</v>
      </c>
      <c r="HV118" s="250" t="s">
        <v>7816</v>
      </c>
      <c r="HW118" s="250">
        <v>3</v>
      </c>
      <c r="HX118" s="250" t="s">
        <v>3625</v>
      </c>
      <c r="HY118" s="250" t="s">
        <v>660</v>
      </c>
      <c r="HZ118" s="250">
        <v>2</v>
      </c>
      <c r="IA118" s="250" t="s">
        <v>3085</v>
      </c>
      <c r="IB118" s="250" t="s">
        <v>2075</v>
      </c>
      <c r="IC118" s="251">
        <v>44164</v>
      </c>
      <c r="ID118" s="249" t="s">
        <v>7817</v>
      </c>
      <c r="IE118" s="252">
        <v>2</v>
      </c>
      <c r="IF118" s="252" t="s">
        <v>3625</v>
      </c>
      <c r="IG118" s="252" t="s">
        <v>660</v>
      </c>
      <c r="IH118" s="252">
        <v>2</v>
      </c>
      <c r="II118" s="252" t="s">
        <v>3085</v>
      </c>
      <c r="IJ118" s="252" t="s">
        <v>2075</v>
      </c>
      <c r="IK118" s="242">
        <v>44164</v>
      </c>
      <c r="IL118" s="250" t="s">
        <v>7818</v>
      </c>
      <c r="IM118" s="250">
        <v>2</v>
      </c>
      <c r="IN118" s="250" t="s">
        <v>3625</v>
      </c>
      <c r="IO118" s="250" t="s">
        <v>660</v>
      </c>
      <c r="IP118" s="250">
        <v>2</v>
      </c>
      <c r="IQ118" s="250" t="s">
        <v>3085</v>
      </c>
      <c r="IR118" s="250" t="s">
        <v>2075</v>
      </c>
      <c r="IS118" s="251">
        <v>44164</v>
      </c>
    </row>
    <row r="119" spans="1:253" s="11" customFormat="1" ht="13.2" x14ac:dyDescent="0.25">
      <c r="A119" s="11" t="str">
        <f>Lists!B:B</f>
        <v>Mixed Migration Flows in Somalia</v>
      </c>
      <c r="B119" s="11" t="str">
        <f>Lists!F:F</f>
        <v>International displacement</v>
      </c>
      <c r="C119" s="11" t="str">
        <f>Lists!C:C</f>
        <v>SOM002</v>
      </c>
      <c r="D119" s="11" t="str">
        <f>Lists!A:A</f>
        <v>Somalia</v>
      </c>
      <c r="E119" s="11" t="str">
        <f>Lists!D:D</f>
        <v>SOM</v>
      </c>
      <c r="F119" s="11" t="s">
        <v>7819</v>
      </c>
      <c r="G119" s="240">
        <v>12328000</v>
      </c>
      <c r="H119" s="241" t="s">
        <v>1423</v>
      </c>
      <c r="I119" s="241" t="s">
        <v>660</v>
      </c>
      <c r="J119" s="241">
        <v>2</v>
      </c>
      <c r="K119" s="241" t="s">
        <v>1425</v>
      </c>
      <c r="L119" s="241" t="s">
        <v>1424</v>
      </c>
      <c r="M119" s="242">
        <v>43612</v>
      </c>
      <c r="N119" s="249" t="s">
        <v>7820</v>
      </c>
      <c r="O119" s="244">
        <v>28220</v>
      </c>
      <c r="P119" s="244" t="s">
        <v>2597</v>
      </c>
      <c r="Q119" s="244" t="s">
        <v>661</v>
      </c>
      <c r="R119" s="244">
        <v>1</v>
      </c>
      <c r="S119" s="244" t="s">
        <v>2599</v>
      </c>
      <c r="T119" s="244" t="s">
        <v>2598</v>
      </c>
      <c r="U119" s="245">
        <v>44036</v>
      </c>
      <c r="V119" s="249" t="s">
        <v>7821</v>
      </c>
      <c r="W119" s="241">
        <v>1261000</v>
      </c>
      <c r="X119" s="241" t="s">
        <v>2597</v>
      </c>
      <c r="Y119" s="241" t="s">
        <v>661</v>
      </c>
      <c r="Z119" s="241">
        <v>1</v>
      </c>
      <c r="AA119" s="241" t="s">
        <v>2600</v>
      </c>
      <c r="AB119" s="241" t="s">
        <v>2598</v>
      </c>
      <c r="AC119" s="242">
        <v>44036</v>
      </c>
      <c r="AD119" s="249" t="s">
        <v>7822</v>
      </c>
      <c r="AE119" s="246">
        <v>36000</v>
      </c>
      <c r="AF119" s="246" t="s">
        <v>2150</v>
      </c>
      <c r="AG119" s="246" t="s">
        <v>659</v>
      </c>
      <c r="AH119" s="246">
        <v>3</v>
      </c>
      <c r="AI119" s="246" t="s">
        <v>2601</v>
      </c>
      <c r="AJ119" s="246" t="s">
        <v>2598</v>
      </c>
      <c r="AK119" s="247">
        <v>44036</v>
      </c>
      <c r="AL119" s="249" t="s">
        <v>7823</v>
      </c>
      <c r="AM119" s="241">
        <v>36000</v>
      </c>
      <c r="AN119" s="241" t="s">
        <v>2150</v>
      </c>
      <c r="AO119" s="241" t="s">
        <v>659</v>
      </c>
      <c r="AP119" s="241">
        <v>3</v>
      </c>
      <c r="AQ119" s="241" t="s">
        <v>2601</v>
      </c>
      <c r="AR119" s="241" t="s">
        <v>2598</v>
      </c>
      <c r="AS119" s="242">
        <v>44036</v>
      </c>
      <c r="AT119" s="250" t="s">
        <v>7824</v>
      </c>
      <c r="AU119" s="246" t="s">
        <v>446</v>
      </c>
      <c r="AV119" s="246" t="s">
        <v>446</v>
      </c>
      <c r="AW119" s="246" t="s">
        <v>446</v>
      </c>
      <c r="AX119" s="246" t="s">
        <v>446</v>
      </c>
      <c r="AY119" s="246" t="s">
        <v>1055</v>
      </c>
      <c r="AZ119" s="246" t="s">
        <v>446</v>
      </c>
      <c r="BA119" s="247">
        <v>43584</v>
      </c>
      <c r="BB119" s="249" t="s">
        <v>7825</v>
      </c>
      <c r="BC119" s="241" t="s">
        <v>446</v>
      </c>
      <c r="BD119" s="241" t="s">
        <v>446</v>
      </c>
      <c r="BE119" s="241" t="s">
        <v>446</v>
      </c>
      <c r="BF119" s="241" t="s">
        <v>446</v>
      </c>
      <c r="BG119" s="241" t="s">
        <v>1055</v>
      </c>
      <c r="BH119" s="241" t="s">
        <v>446</v>
      </c>
      <c r="BI119" s="242">
        <v>43584</v>
      </c>
      <c r="BJ119" s="250" t="s">
        <v>7826</v>
      </c>
      <c r="BK119" s="250" t="s">
        <v>446</v>
      </c>
      <c r="BL119" s="250" t="s">
        <v>446</v>
      </c>
      <c r="BM119" s="250" t="s">
        <v>446</v>
      </c>
      <c r="BN119" s="250" t="s">
        <v>446</v>
      </c>
      <c r="BO119" s="250" t="s">
        <v>2668</v>
      </c>
      <c r="BP119" s="246" t="s">
        <v>1213</v>
      </c>
      <c r="BQ119" s="251">
        <v>44064</v>
      </c>
      <c r="BR119" s="249" t="s">
        <v>7827</v>
      </c>
      <c r="BS119" s="252">
        <v>0</v>
      </c>
      <c r="BT119" s="252" t="s">
        <v>446</v>
      </c>
      <c r="BU119" s="252" t="s">
        <v>661</v>
      </c>
      <c r="BV119" s="252">
        <v>1</v>
      </c>
      <c r="BW119" s="252" t="s">
        <v>446</v>
      </c>
      <c r="BX119" s="252" t="s">
        <v>446</v>
      </c>
      <c r="BY119" s="242">
        <v>43584</v>
      </c>
      <c r="BZ119" s="250" t="s">
        <v>7828</v>
      </c>
      <c r="CA119" s="250">
        <v>0</v>
      </c>
      <c r="CB119" s="250" t="s">
        <v>446</v>
      </c>
      <c r="CC119" s="250" t="s">
        <v>661</v>
      </c>
      <c r="CD119" s="250">
        <v>1</v>
      </c>
      <c r="CE119" s="250" t="s">
        <v>446</v>
      </c>
      <c r="CF119" s="250" t="s">
        <v>446</v>
      </c>
      <c r="CG119" s="251">
        <v>43584</v>
      </c>
      <c r="CH119" s="249" t="s">
        <v>7829</v>
      </c>
      <c r="CI119" s="250" t="e">
        <v>#N/A</v>
      </c>
      <c r="CJ119" s="250" t="e">
        <v>#N/A</v>
      </c>
      <c r="CK119" s="250" t="e">
        <v>#N/A</v>
      </c>
      <c r="CL119" s="250" t="e">
        <v>#N/A</v>
      </c>
      <c r="CM119" s="250" t="e">
        <v>#N/A</v>
      </c>
      <c r="CN119" s="250" t="e">
        <v>#N/A</v>
      </c>
      <c r="CO119" s="253" t="e">
        <v>#N/A</v>
      </c>
      <c r="CP119" s="250" t="s">
        <v>7830</v>
      </c>
      <c r="CQ119" s="252">
        <v>0</v>
      </c>
      <c r="CR119" s="252" t="s">
        <v>446</v>
      </c>
      <c r="CS119" s="252" t="s">
        <v>661</v>
      </c>
      <c r="CT119" s="252">
        <v>1</v>
      </c>
      <c r="CU119" s="252" t="s">
        <v>446</v>
      </c>
      <c r="CV119" s="252" t="s">
        <v>446</v>
      </c>
      <c r="CW119" s="242">
        <v>43584</v>
      </c>
      <c r="CX119" s="250" t="s">
        <v>7831</v>
      </c>
      <c r="CY119" s="246">
        <v>36000</v>
      </c>
      <c r="CZ119" s="246" t="s">
        <v>2150</v>
      </c>
      <c r="DA119" s="246" t="s">
        <v>660</v>
      </c>
      <c r="DB119" s="246">
        <v>2</v>
      </c>
      <c r="DC119" s="246" t="s">
        <v>2602</v>
      </c>
      <c r="DD119" s="246" t="s">
        <v>2598</v>
      </c>
      <c r="DE119" s="248">
        <v>44036</v>
      </c>
      <c r="DF119" s="249" t="s">
        <v>7832</v>
      </c>
      <c r="DG119" s="241">
        <v>1227000</v>
      </c>
      <c r="DH119" s="252" t="s">
        <v>1349</v>
      </c>
      <c r="DI119" s="252" t="s">
        <v>660</v>
      </c>
      <c r="DJ119" s="252">
        <v>2</v>
      </c>
      <c r="DK119" s="252" t="s">
        <v>1351</v>
      </c>
      <c r="DL119" s="252" t="s">
        <v>1350</v>
      </c>
      <c r="DM119" s="242">
        <v>43584</v>
      </c>
      <c r="DN119" s="250" t="s">
        <v>7833</v>
      </c>
      <c r="DO119" s="246">
        <v>0</v>
      </c>
      <c r="DP119" s="250" t="s">
        <v>446</v>
      </c>
      <c r="DQ119" s="250" t="s">
        <v>660</v>
      </c>
      <c r="DR119" s="250">
        <v>2</v>
      </c>
      <c r="DS119" s="250" t="s">
        <v>1352</v>
      </c>
      <c r="DT119" s="250" t="s">
        <v>446</v>
      </c>
      <c r="DU119" s="251">
        <v>43584</v>
      </c>
      <c r="DV119" s="249" t="s">
        <v>7834</v>
      </c>
      <c r="DW119" s="241">
        <v>2000</v>
      </c>
      <c r="DX119" s="252" t="s">
        <v>2150</v>
      </c>
      <c r="DY119" s="252" t="s">
        <v>660</v>
      </c>
      <c r="DZ119" s="252">
        <v>2</v>
      </c>
      <c r="EA119" s="252" t="s">
        <v>2602</v>
      </c>
      <c r="EB119" s="252" t="s">
        <v>2598</v>
      </c>
      <c r="EC119" s="242">
        <v>44036</v>
      </c>
      <c r="ED119" s="250" t="s">
        <v>7835</v>
      </c>
      <c r="EE119" s="246">
        <v>34000</v>
      </c>
      <c r="EF119" s="250" t="s">
        <v>2150</v>
      </c>
      <c r="EG119" s="250" t="s">
        <v>660</v>
      </c>
      <c r="EH119" s="250">
        <v>2</v>
      </c>
      <c r="EI119" s="250" t="s">
        <v>2602</v>
      </c>
      <c r="EJ119" s="250" t="s">
        <v>2598</v>
      </c>
      <c r="EK119" s="251">
        <v>44036</v>
      </c>
      <c r="EL119" s="249" t="s">
        <v>7836</v>
      </c>
      <c r="EM119" s="241">
        <v>0</v>
      </c>
      <c r="EN119" s="252" t="s">
        <v>446</v>
      </c>
      <c r="EO119" s="252" t="s">
        <v>446</v>
      </c>
      <c r="EP119" s="252" t="s">
        <v>446</v>
      </c>
      <c r="EQ119" s="252" t="s">
        <v>3154</v>
      </c>
      <c r="ER119" s="252" t="s">
        <v>446</v>
      </c>
      <c r="ES119" s="242">
        <v>44036</v>
      </c>
      <c r="ET119" s="250" t="s">
        <v>7837</v>
      </c>
      <c r="EU119" s="250">
        <v>1301</v>
      </c>
      <c r="EV119" s="250" t="s">
        <v>2595</v>
      </c>
      <c r="EW119" s="250" t="s">
        <v>1628</v>
      </c>
      <c r="EX119" s="250">
        <v>3</v>
      </c>
      <c r="EY119" s="250" t="s">
        <v>2669</v>
      </c>
      <c r="EZ119" s="250" t="s">
        <v>2596</v>
      </c>
      <c r="FA119" s="251">
        <v>44064</v>
      </c>
      <c r="FB119" s="249" t="s">
        <v>7838</v>
      </c>
      <c r="FC119" s="252">
        <v>2</v>
      </c>
      <c r="FD119" s="252" t="s">
        <v>446</v>
      </c>
      <c r="FE119" s="252" t="s">
        <v>660</v>
      </c>
      <c r="FF119" s="252">
        <v>2</v>
      </c>
      <c r="FG119" s="252" t="s">
        <v>1353</v>
      </c>
      <c r="FH119" s="252" t="s">
        <v>446</v>
      </c>
      <c r="FI119" s="242">
        <v>43584</v>
      </c>
      <c r="FJ119" s="249" t="s">
        <v>7839</v>
      </c>
      <c r="FK119" s="250" t="s">
        <v>446</v>
      </c>
      <c r="FL119" s="250" t="s">
        <v>446</v>
      </c>
      <c r="FM119" s="250" t="s">
        <v>446</v>
      </c>
      <c r="FN119" s="250" t="s">
        <v>446</v>
      </c>
      <c r="FO119" s="250" t="s">
        <v>1055</v>
      </c>
      <c r="FP119" s="246" t="s">
        <v>446</v>
      </c>
      <c r="FQ119" s="247">
        <v>43584</v>
      </c>
      <c r="FR119" s="249" t="s">
        <v>7840</v>
      </c>
      <c r="FS119" s="252" t="s">
        <v>446</v>
      </c>
      <c r="FT119" s="252" t="s">
        <v>446</v>
      </c>
      <c r="FU119" s="252" t="s">
        <v>446</v>
      </c>
      <c r="FV119" s="252" t="s">
        <v>446</v>
      </c>
      <c r="FW119" s="252" t="s">
        <v>1055</v>
      </c>
      <c r="FX119" s="252" t="s">
        <v>446</v>
      </c>
      <c r="FY119" s="242">
        <v>43584</v>
      </c>
      <c r="FZ119" s="250" t="s">
        <v>7841</v>
      </c>
      <c r="GA119" s="250">
        <v>1</v>
      </c>
      <c r="GB119" s="250" t="s">
        <v>1634</v>
      </c>
      <c r="GC119" s="250" t="s">
        <v>661</v>
      </c>
      <c r="GD119" s="250">
        <v>1</v>
      </c>
      <c r="GE119" s="250" t="s">
        <v>1665</v>
      </c>
      <c r="GF119" s="250" t="s">
        <v>1666</v>
      </c>
      <c r="GG119" s="251">
        <v>43769</v>
      </c>
      <c r="GH119" s="249" t="s">
        <v>7842</v>
      </c>
      <c r="GI119" s="252">
        <v>3</v>
      </c>
      <c r="GJ119" s="252" t="s">
        <v>1634</v>
      </c>
      <c r="GK119" s="252" t="s">
        <v>661</v>
      </c>
      <c r="GL119" s="252">
        <v>1</v>
      </c>
      <c r="GM119" s="252" t="s">
        <v>1665</v>
      </c>
      <c r="GN119" s="252" t="s">
        <v>1666</v>
      </c>
      <c r="GO119" s="242">
        <v>43769</v>
      </c>
      <c r="GP119" s="250" t="s">
        <v>7843</v>
      </c>
      <c r="GQ119" s="250">
        <v>2</v>
      </c>
      <c r="GR119" s="250" t="s">
        <v>1634</v>
      </c>
      <c r="GS119" s="250" t="s">
        <v>661</v>
      </c>
      <c r="GT119" s="250">
        <v>1</v>
      </c>
      <c r="GU119" s="250" t="s">
        <v>1665</v>
      </c>
      <c r="GV119" s="250" t="s">
        <v>1666</v>
      </c>
      <c r="GW119" s="251">
        <v>43769</v>
      </c>
      <c r="GX119" s="249" t="s">
        <v>7844</v>
      </c>
      <c r="GY119" s="252">
        <v>3</v>
      </c>
      <c r="GZ119" s="252" t="s">
        <v>1634</v>
      </c>
      <c r="HA119" s="252" t="s">
        <v>661</v>
      </c>
      <c r="HB119" s="252">
        <v>1</v>
      </c>
      <c r="HC119" s="252" t="s">
        <v>1665</v>
      </c>
      <c r="HD119" s="252" t="s">
        <v>1666</v>
      </c>
      <c r="HE119" s="242">
        <v>43769</v>
      </c>
      <c r="HF119" s="250" t="s">
        <v>7845</v>
      </c>
      <c r="HG119" s="250">
        <v>2</v>
      </c>
      <c r="HH119" s="250" t="s">
        <v>1634</v>
      </c>
      <c r="HI119" s="250" t="s">
        <v>661</v>
      </c>
      <c r="HJ119" s="250">
        <v>1</v>
      </c>
      <c r="HK119" s="250" t="s">
        <v>1665</v>
      </c>
      <c r="HL119" s="250" t="s">
        <v>1666</v>
      </c>
      <c r="HM119" s="251">
        <v>43769</v>
      </c>
      <c r="HN119" s="249" t="s">
        <v>7846</v>
      </c>
      <c r="HO119" s="252">
        <v>2</v>
      </c>
      <c r="HP119" s="252" t="s">
        <v>1634</v>
      </c>
      <c r="HQ119" s="252" t="s">
        <v>661</v>
      </c>
      <c r="HR119" s="252">
        <v>1</v>
      </c>
      <c r="HS119" s="252" t="s">
        <v>1665</v>
      </c>
      <c r="HT119" s="252" t="s">
        <v>1666</v>
      </c>
      <c r="HU119" s="242">
        <v>43769</v>
      </c>
      <c r="HV119" s="250" t="s">
        <v>7847</v>
      </c>
      <c r="HW119" s="250">
        <v>2</v>
      </c>
      <c r="HX119" s="250" t="s">
        <v>1634</v>
      </c>
      <c r="HY119" s="250" t="s">
        <v>661</v>
      </c>
      <c r="HZ119" s="250">
        <v>1</v>
      </c>
      <c r="IA119" s="250" t="s">
        <v>1665</v>
      </c>
      <c r="IB119" s="250" t="s">
        <v>1666</v>
      </c>
      <c r="IC119" s="251">
        <v>43769</v>
      </c>
      <c r="ID119" s="249" t="s">
        <v>7848</v>
      </c>
      <c r="IE119" s="252">
        <v>2</v>
      </c>
      <c r="IF119" s="252" t="s">
        <v>1634</v>
      </c>
      <c r="IG119" s="252" t="s">
        <v>661</v>
      </c>
      <c r="IH119" s="252">
        <v>1</v>
      </c>
      <c r="II119" s="252" t="s">
        <v>1665</v>
      </c>
      <c r="IJ119" s="252" t="s">
        <v>1666</v>
      </c>
      <c r="IK119" s="242">
        <v>43769</v>
      </c>
      <c r="IL119" s="250" t="s">
        <v>7849</v>
      </c>
      <c r="IM119" s="250">
        <v>2</v>
      </c>
      <c r="IN119" s="250" t="s">
        <v>1634</v>
      </c>
      <c r="IO119" s="250" t="s">
        <v>661</v>
      </c>
      <c r="IP119" s="250">
        <v>1</v>
      </c>
      <c r="IQ119" s="250" t="s">
        <v>1665</v>
      </c>
      <c r="IR119" s="250" t="s">
        <v>1666</v>
      </c>
      <c r="IS119" s="251">
        <v>43769</v>
      </c>
    </row>
    <row r="120" spans="1:253" s="11" customFormat="1" ht="13.2" x14ac:dyDescent="0.25">
      <c r="A120" s="11" t="str">
        <f>Lists!B:B</f>
        <v>Floods in Somalia</v>
      </c>
      <c r="B120" s="11" t="str">
        <f>Lists!F:F</f>
        <v>Flood</v>
      </c>
      <c r="C120" s="11" t="str">
        <f>Lists!C:C</f>
        <v>SOM004</v>
      </c>
      <c r="D120" s="11" t="str">
        <f>Lists!A:A</f>
        <v>Somalia</v>
      </c>
      <c r="E120" s="11" t="str">
        <f>Lists!D:D</f>
        <v>SOM</v>
      </c>
      <c r="F120" s="11" t="s">
        <v>7850</v>
      </c>
      <c r="G120" s="240">
        <v>14430000</v>
      </c>
      <c r="H120" s="241" t="s">
        <v>1729</v>
      </c>
      <c r="I120" s="241" t="s">
        <v>661</v>
      </c>
      <c r="J120" s="241">
        <v>1</v>
      </c>
      <c r="K120" s="241" t="s">
        <v>1740</v>
      </c>
      <c r="L120" s="241" t="s">
        <v>1739</v>
      </c>
      <c r="M120" s="242">
        <v>43798</v>
      </c>
      <c r="N120" s="265" t="s">
        <v>7851</v>
      </c>
      <c r="O120" s="244">
        <v>255047</v>
      </c>
      <c r="P120" s="244" t="s">
        <v>1730</v>
      </c>
      <c r="Q120" s="244" t="s">
        <v>661</v>
      </c>
      <c r="R120" s="244">
        <v>1</v>
      </c>
      <c r="S120" s="244" t="s">
        <v>1742</v>
      </c>
      <c r="T120" s="244" t="s">
        <v>1741</v>
      </c>
      <c r="U120" s="245">
        <v>43798</v>
      </c>
      <c r="V120" s="265" t="s">
        <v>7852</v>
      </c>
      <c r="W120" s="241">
        <v>5300000</v>
      </c>
      <c r="X120" s="241" t="s">
        <v>1731</v>
      </c>
      <c r="Y120" s="241" t="s">
        <v>660</v>
      </c>
      <c r="Z120" s="241">
        <v>2</v>
      </c>
      <c r="AA120" s="241" t="s">
        <v>1744</v>
      </c>
      <c r="AB120" s="241" t="s">
        <v>1743</v>
      </c>
      <c r="AC120" s="242">
        <v>43798</v>
      </c>
      <c r="AD120" s="265" t="s">
        <v>7853</v>
      </c>
      <c r="AE120" s="246">
        <v>536000</v>
      </c>
      <c r="AF120" s="246" t="s">
        <v>1731</v>
      </c>
      <c r="AG120" s="246">
        <v>0</v>
      </c>
      <c r="AH120" s="246" t="b">
        <v>0</v>
      </c>
      <c r="AI120" s="246" t="s">
        <v>1745</v>
      </c>
      <c r="AJ120" s="246" t="s">
        <v>1743</v>
      </c>
      <c r="AK120" s="247">
        <v>43798</v>
      </c>
      <c r="AL120" s="265" t="s">
        <v>7854</v>
      </c>
      <c r="AM120" s="241">
        <v>285000</v>
      </c>
      <c r="AN120" s="241" t="s">
        <v>1731</v>
      </c>
      <c r="AO120" s="241" t="s">
        <v>660</v>
      </c>
      <c r="AP120" s="241">
        <v>2</v>
      </c>
      <c r="AQ120" s="241" t="s">
        <v>1820</v>
      </c>
      <c r="AR120" s="241" t="s">
        <v>1819</v>
      </c>
      <c r="AS120" s="242">
        <v>43810</v>
      </c>
      <c r="AT120" s="266" t="s">
        <v>7855</v>
      </c>
      <c r="AU120" s="246" t="s">
        <v>446</v>
      </c>
      <c r="AV120" s="246" t="s">
        <v>446</v>
      </c>
      <c r="AW120" s="246" t="s">
        <v>446</v>
      </c>
      <c r="AX120" s="246" t="s">
        <v>446</v>
      </c>
      <c r="AY120" s="246" t="s">
        <v>1746</v>
      </c>
      <c r="AZ120" s="246" t="s">
        <v>446</v>
      </c>
      <c r="BA120" s="247">
        <v>43798</v>
      </c>
      <c r="BB120" s="265" t="s">
        <v>7856</v>
      </c>
      <c r="BC120" s="241" t="s">
        <v>446</v>
      </c>
      <c r="BD120" s="241" t="s">
        <v>446</v>
      </c>
      <c r="BE120" s="241" t="s">
        <v>446</v>
      </c>
      <c r="BF120" s="241" t="s">
        <v>446</v>
      </c>
      <c r="BG120" s="241" t="s">
        <v>1746</v>
      </c>
      <c r="BH120" s="241" t="s">
        <v>446</v>
      </c>
      <c r="BI120" s="242">
        <v>43798</v>
      </c>
      <c r="BJ120" s="266" t="s">
        <v>7857</v>
      </c>
      <c r="BK120" s="266">
        <v>17</v>
      </c>
      <c r="BL120" s="266" t="s">
        <v>1731</v>
      </c>
      <c r="BM120" s="266" t="s">
        <v>659</v>
      </c>
      <c r="BN120" s="266">
        <v>3</v>
      </c>
      <c r="BO120" s="266" t="s">
        <v>1747</v>
      </c>
      <c r="BP120" s="246" t="s">
        <v>1743</v>
      </c>
      <c r="BQ120" s="267">
        <v>43798</v>
      </c>
      <c r="BR120" s="265" t="s">
        <v>7858</v>
      </c>
      <c r="BS120" s="268" t="s">
        <v>446</v>
      </c>
      <c r="BT120" s="268" t="s">
        <v>446</v>
      </c>
      <c r="BU120" s="268" t="s">
        <v>446</v>
      </c>
      <c r="BV120" s="268" t="s">
        <v>446</v>
      </c>
      <c r="BW120" s="268" t="s">
        <v>1746</v>
      </c>
      <c r="BX120" s="268" t="s">
        <v>446</v>
      </c>
      <c r="BY120" s="242">
        <v>43798</v>
      </c>
      <c r="BZ120" s="266" t="s">
        <v>7859</v>
      </c>
      <c r="CA120" s="266" t="s">
        <v>446</v>
      </c>
      <c r="CB120" s="266" t="s">
        <v>446</v>
      </c>
      <c r="CC120" s="266" t="s">
        <v>446</v>
      </c>
      <c r="CD120" s="266" t="s">
        <v>446</v>
      </c>
      <c r="CE120" s="266" t="s">
        <v>1746</v>
      </c>
      <c r="CF120" s="266" t="s">
        <v>446</v>
      </c>
      <c r="CG120" s="267">
        <v>43798</v>
      </c>
      <c r="CH120" s="265" t="s">
        <v>7860</v>
      </c>
      <c r="CI120" s="266" t="e">
        <v>#N/A</v>
      </c>
      <c r="CJ120" s="266" t="e">
        <v>#N/A</v>
      </c>
      <c r="CK120" s="266" t="e">
        <v>#N/A</v>
      </c>
      <c r="CL120" s="266" t="e">
        <v>#N/A</v>
      </c>
      <c r="CM120" s="266" t="e">
        <v>#N/A</v>
      </c>
      <c r="CN120" s="266" t="e">
        <v>#N/A</v>
      </c>
      <c r="CO120" s="269" t="e">
        <v>#N/A</v>
      </c>
      <c r="CP120" s="266" t="s">
        <v>7861</v>
      </c>
      <c r="CQ120" s="268" t="s">
        <v>446</v>
      </c>
      <c r="CR120" s="268" t="s">
        <v>446</v>
      </c>
      <c r="CS120" s="268" t="s">
        <v>446</v>
      </c>
      <c r="CT120" s="268" t="s">
        <v>446</v>
      </c>
      <c r="CU120" s="268" t="s">
        <v>1746</v>
      </c>
      <c r="CV120" s="268" t="s">
        <v>446</v>
      </c>
      <c r="CW120" s="242">
        <v>43798</v>
      </c>
      <c r="CX120" s="266" t="s">
        <v>7862</v>
      </c>
      <c r="CY120" s="246">
        <v>285000</v>
      </c>
      <c r="CZ120" s="246" t="s">
        <v>1731</v>
      </c>
      <c r="DA120" s="246" t="s">
        <v>660</v>
      </c>
      <c r="DB120" s="246">
        <v>2</v>
      </c>
      <c r="DC120" s="246" t="s">
        <v>1820</v>
      </c>
      <c r="DD120" s="246" t="s">
        <v>1819</v>
      </c>
      <c r="DE120" s="248">
        <v>43810</v>
      </c>
      <c r="DF120" s="265" t="s">
        <v>7863</v>
      </c>
      <c r="DG120" s="241">
        <v>4764000</v>
      </c>
      <c r="DH120" s="268" t="s">
        <v>1731</v>
      </c>
      <c r="DI120" s="268" t="s">
        <v>660</v>
      </c>
      <c r="DJ120" s="268">
        <v>2</v>
      </c>
      <c r="DK120" s="268" t="s">
        <v>1820</v>
      </c>
      <c r="DL120" s="268" t="s">
        <v>1819</v>
      </c>
      <c r="DM120" s="242">
        <v>43810</v>
      </c>
      <c r="DN120" s="266" t="s">
        <v>7864</v>
      </c>
      <c r="DO120" s="246">
        <v>251000</v>
      </c>
      <c r="DP120" s="266" t="s">
        <v>1731</v>
      </c>
      <c r="DQ120" s="266" t="s">
        <v>660</v>
      </c>
      <c r="DR120" s="266">
        <v>2</v>
      </c>
      <c r="DS120" s="266" t="s">
        <v>1820</v>
      </c>
      <c r="DT120" s="266" t="s">
        <v>1819</v>
      </c>
      <c r="DU120" s="267">
        <v>43810</v>
      </c>
      <c r="DV120" s="265" t="s">
        <v>7865</v>
      </c>
      <c r="DW120" s="241">
        <v>285000</v>
      </c>
      <c r="DX120" s="268" t="s">
        <v>1731</v>
      </c>
      <c r="DY120" s="268" t="s">
        <v>660</v>
      </c>
      <c r="DZ120" s="268">
        <v>2</v>
      </c>
      <c r="EA120" s="268" t="s">
        <v>1820</v>
      </c>
      <c r="EB120" s="268" t="s">
        <v>1819</v>
      </c>
      <c r="EC120" s="242">
        <v>43810</v>
      </c>
      <c r="ED120" s="266" t="s">
        <v>7866</v>
      </c>
      <c r="EE120" s="246">
        <v>0</v>
      </c>
      <c r="EF120" s="266" t="s">
        <v>1731</v>
      </c>
      <c r="EG120" s="266" t="s">
        <v>660</v>
      </c>
      <c r="EH120" s="266">
        <v>2</v>
      </c>
      <c r="EI120" s="266" t="s">
        <v>1748</v>
      </c>
      <c r="EJ120" s="266" t="s">
        <v>1743</v>
      </c>
      <c r="EK120" s="267">
        <v>43798</v>
      </c>
      <c r="EL120" s="265" t="s">
        <v>7867</v>
      </c>
      <c r="EM120" s="241">
        <v>0</v>
      </c>
      <c r="EN120" s="268" t="s">
        <v>1731</v>
      </c>
      <c r="EO120" s="268" t="s">
        <v>660</v>
      </c>
      <c r="EP120" s="268">
        <v>2</v>
      </c>
      <c r="EQ120" s="268" t="s">
        <v>1748</v>
      </c>
      <c r="ER120" s="268" t="s">
        <v>1743</v>
      </c>
      <c r="ES120" s="242">
        <v>43798</v>
      </c>
      <c r="ET120" s="266" t="s">
        <v>7868</v>
      </c>
      <c r="EU120" s="266">
        <v>1301</v>
      </c>
      <c r="EV120" s="266" t="s">
        <v>2595</v>
      </c>
      <c r="EW120" s="266" t="s">
        <v>1628</v>
      </c>
      <c r="EX120" s="266">
        <v>3</v>
      </c>
      <c r="EY120" s="266" t="s">
        <v>2669</v>
      </c>
      <c r="EZ120" s="266" t="s">
        <v>2596</v>
      </c>
      <c r="FA120" s="267">
        <v>44064</v>
      </c>
      <c r="FB120" s="265" t="s">
        <v>7869</v>
      </c>
      <c r="FC120" s="268">
        <v>3</v>
      </c>
      <c r="FD120" s="268" t="s">
        <v>1731</v>
      </c>
      <c r="FE120" s="268" t="s">
        <v>659</v>
      </c>
      <c r="FF120" s="268">
        <v>3</v>
      </c>
      <c r="FG120" s="268" t="s">
        <v>1748</v>
      </c>
      <c r="FH120" s="268" t="s">
        <v>1743</v>
      </c>
      <c r="FI120" s="242">
        <v>43798</v>
      </c>
      <c r="FJ120" s="265" t="s">
        <v>7870</v>
      </c>
      <c r="FK120" s="266" t="e">
        <v>#N/A</v>
      </c>
      <c r="FL120" s="266" t="e">
        <v>#N/A</v>
      </c>
      <c r="FM120" s="266" t="e">
        <v>#N/A</v>
      </c>
      <c r="FN120" s="266" t="e">
        <v>#N/A</v>
      </c>
      <c r="FO120" s="266" t="e">
        <v>#N/A</v>
      </c>
      <c r="FP120" s="246" t="e">
        <v>#N/A</v>
      </c>
      <c r="FQ120" s="247" t="e">
        <v>#N/A</v>
      </c>
      <c r="FR120" s="265" t="s">
        <v>7871</v>
      </c>
      <c r="FS120" s="268" t="e">
        <v>#N/A</v>
      </c>
      <c r="FT120" s="268" t="e">
        <v>#N/A</v>
      </c>
      <c r="FU120" s="268" t="e">
        <v>#N/A</v>
      </c>
      <c r="FV120" s="268" t="e">
        <v>#N/A</v>
      </c>
      <c r="FW120" s="268" t="e">
        <v>#N/A</v>
      </c>
      <c r="FX120" s="268" t="e">
        <v>#N/A</v>
      </c>
      <c r="FY120" s="242" t="e">
        <v>#N/A</v>
      </c>
      <c r="FZ120" s="266" t="s">
        <v>7872</v>
      </c>
      <c r="GA120" s="266">
        <v>1</v>
      </c>
      <c r="GB120" s="266" t="s">
        <v>1634</v>
      </c>
      <c r="GC120" s="266" t="s">
        <v>660</v>
      </c>
      <c r="GD120" s="266">
        <v>2</v>
      </c>
      <c r="GE120" s="266" t="s">
        <v>446</v>
      </c>
      <c r="GF120" s="266" t="s">
        <v>446</v>
      </c>
      <c r="GG120" s="267">
        <v>43798</v>
      </c>
      <c r="GH120" s="265" t="s">
        <v>7873</v>
      </c>
      <c r="GI120" s="268">
        <v>3</v>
      </c>
      <c r="GJ120" s="268" t="s">
        <v>1634</v>
      </c>
      <c r="GK120" s="268" t="s">
        <v>661</v>
      </c>
      <c r="GL120" s="268">
        <v>1</v>
      </c>
      <c r="GM120" s="268" t="s">
        <v>446</v>
      </c>
      <c r="GN120" s="268" t="s">
        <v>446</v>
      </c>
      <c r="GO120" s="242">
        <v>43798</v>
      </c>
      <c r="GP120" s="266" t="s">
        <v>7874</v>
      </c>
      <c r="GQ120" s="266">
        <v>2</v>
      </c>
      <c r="GR120" s="266" t="s">
        <v>1634</v>
      </c>
      <c r="GS120" s="266" t="s">
        <v>660</v>
      </c>
      <c r="GT120" s="266">
        <v>2</v>
      </c>
      <c r="GU120" s="266" t="s">
        <v>446</v>
      </c>
      <c r="GV120" s="266" t="s">
        <v>446</v>
      </c>
      <c r="GW120" s="267">
        <v>43798</v>
      </c>
      <c r="GX120" s="265" t="s">
        <v>7875</v>
      </c>
      <c r="GY120" s="268">
        <v>3</v>
      </c>
      <c r="GZ120" s="268" t="s">
        <v>1634</v>
      </c>
      <c r="HA120" s="268" t="s">
        <v>661</v>
      </c>
      <c r="HB120" s="268">
        <v>1</v>
      </c>
      <c r="HC120" s="268" t="s">
        <v>446</v>
      </c>
      <c r="HD120" s="268" t="s">
        <v>446</v>
      </c>
      <c r="HE120" s="242">
        <v>43798</v>
      </c>
      <c r="HF120" s="266" t="s">
        <v>7876</v>
      </c>
      <c r="HG120" s="266">
        <v>2</v>
      </c>
      <c r="HH120" s="266" t="s">
        <v>1634</v>
      </c>
      <c r="HI120" s="266" t="s">
        <v>660</v>
      </c>
      <c r="HJ120" s="266">
        <v>2</v>
      </c>
      <c r="HK120" s="266" t="s">
        <v>446</v>
      </c>
      <c r="HL120" s="266" t="s">
        <v>446</v>
      </c>
      <c r="HM120" s="267">
        <v>43798</v>
      </c>
      <c r="HN120" s="265" t="s">
        <v>7877</v>
      </c>
      <c r="HO120" s="268">
        <v>3</v>
      </c>
      <c r="HP120" s="268" t="s">
        <v>1634</v>
      </c>
      <c r="HQ120" s="268" t="s">
        <v>661</v>
      </c>
      <c r="HR120" s="268">
        <v>1</v>
      </c>
      <c r="HS120" s="268" t="s">
        <v>446</v>
      </c>
      <c r="HT120" s="268" t="s">
        <v>446</v>
      </c>
      <c r="HU120" s="242">
        <v>43798</v>
      </c>
      <c r="HV120" s="266" t="s">
        <v>7878</v>
      </c>
      <c r="HW120" s="266">
        <v>2</v>
      </c>
      <c r="HX120" s="266" t="s">
        <v>1634</v>
      </c>
      <c r="HY120" s="266" t="s">
        <v>660</v>
      </c>
      <c r="HZ120" s="266">
        <v>2</v>
      </c>
      <c r="IA120" s="266" t="s">
        <v>446</v>
      </c>
      <c r="IB120" s="266" t="s">
        <v>446</v>
      </c>
      <c r="IC120" s="267">
        <v>43798</v>
      </c>
      <c r="ID120" s="265" t="s">
        <v>7879</v>
      </c>
      <c r="IE120" s="268">
        <v>2</v>
      </c>
      <c r="IF120" s="268" t="s">
        <v>1634</v>
      </c>
      <c r="IG120" s="268" t="s">
        <v>661</v>
      </c>
      <c r="IH120" s="268">
        <v>1</v>
      </c>
      <c r="II120" s="268" t="s">
        <v>446</v>
      </c>
      <c r="IJ120" s="268" t="s">
        <v>446</v>
      </c>
      <c r="IK120" s="242">
        <v>43798</v>
      </c>
      <c r="IL120" s="266" t="s">
        <v>7880</v>
      </c>
      <c r="IM120" s="266">
        <v>3</v>
      </c>
      <c r="IN120" s="266" t="s">
        <v>1634</v>
      </c>
      <c r="IO120" s="266" t="s">
        <v>661</v>
      </c>
      <c r="IP120" s="266">
        <v>1</v>
      </c>
      <c r="IQ120" s="266" t="s">
        <v>446</v>
      </c>
      <c r="IR120" s="266" t="s">
        <v>446</v>
      </c>
      <c r="IS120" s="267">
        <v>43798</v>
      </c>
    </row>
    <row r="121" spans="1:253" s="11" customFormat="1" ht="13.2" x14ac:dyDescent="0.25">
      <c r="A121" s="11" t="str">
        <f>Lists!B:B</f>
        <v>Complex crisis in South Sudan</v>
      </c>
      <c r="B121" s="11" t="str">
        <f>Lists!F:F</f>
        <v>Complex crisis</v>
      </c>
      <c r="C121" s="11" t="str">
        <f>Lists!C:C</f>
        <v>SSD001</v>
      </c>
      <c r="D121" s="11" t="str">
        <f>Lists!A:A</f>
        <v>South Sudan</v>
      </c>
      <c r="E121" s="11" t="str">
        <f>Lists!D:D</f>
        <v>SSD</v>
      </c>
      <c r="F121" s="11" t="s">
        <v>7881</v>
      </c>
      <c r="G121" s="240">
        <v>11685000</v>
      </c>
      <c r="H121" s="241" t="s">
        <v>1550</v>
      </c>
      <c r="I121" s="241" t="s">
        <v>660</v>
      </c>
      <c r="J121" s="241">
        <v>2</v>
      </c>
      <c r="K121" s="241" t="s">
        <v>1551</v>
      </c>
      <c r="L121" s="241" t="s">
        <v>1495</v>
      </c>
      <c r="M121" s="242">
        <v>43676</v>
      </c>
      <c r="N121" s="249" t="s">
        <v>7882</v>
      </c>
      <c r="O121" s="244">
        <v>644000</v>
      </c>
      <c r="P121" s="244" t="s">
        <v>1496</v>
      </c>
      <c r="Q121" s="244" t="s">
        <v>661</v>
      </c>
      <c r="R121" s="244">
        <v>1</v>
      </c>
      <c r="S121" s="244" t="s">
        <v>1497</v>
      </c>
      <c r="T121" s="244" t="s">
        <v>1498</v>
      </c>
      <c r="U121" s="245">
        <v>43644</v>
      </c>
      <c r="V121" s="249" t="s">
        <v>7883</v>
      </c>
      <c r="W121" s="241">
        <v>11685000</v>
      </c>
      <c r="X121" s="241" t="s">
        <v>1550</v>
      </c>
      <c r="Y121" s="241" t="s">
        <v>660</v>
      </c>
      <c r="Z121" s="241">
        <v>2</v>
      </c>
      <c r="AA121" s="241" t="s">
        <v>1551</v>
      </c>
      <c r="AB121" s="241" t="s">
        <v>1495</v>
      </c>
      <c r="AC121" s="242">
        <v>43676</v>
      </c>
      <c r="AD121" s="249" t="s">
        <v>7884</v>
      </c>
      <c r="AE121" s="246">
        <v>11685000</v>
      </c>
      <c r="AF121" s="246" t="s">
        <v>1550</v>
      </c>
      <c r="AG121" s="246" t="s">
        <v>660</v>
      </c>
      <c r="AH121" s="246">
        <v>2</v>
      </c>
      <c r="AI121" s="246" t="s">
        <v>1551</v>
      </c>
      <c r="AJ121" s="246" t="s">
        <v>1495</v>
      </c>
      <c r="AK121" s="247">
        <v>43676</v>
      </c>
      <c r="AL121" s="249" t="s">
        <v>7885</v>
      </c>
      <c r="AM121" s="241">
        <v>4381000</v>
      </c>
      <c r="AN121" s="241" t="s">
        <v>3716</v>
      </c>
      <c r="AO121" s="241" t="s">
        <v>660</v>
      </c>
      <c r="AP121" s="241">
        <v>2</v>
      </c>
      <c r="AQ121" s="241" t="s">
        <v>3719</v>
      </c>
      <c r="AR121" s="241" t="s">
        <v>3717</v>
      </c>
      <c r="AS121" s="242">
        <v>44164</v>
      </c>
      <c r="AT121" s="250" t="s">
        <v>7886</v>
      </c>
      <c r="AU121" s="246" t="s">
        <v>446</v>
      </c>
      <c r="AV121" s="246">
        <v>0</v>
      </c>
      <c r="AW121" s="246" t="s">
        <v>660</v>
      </c>
      <c r="AX121" s="246">
        <v>2</v>
      </c>
      <c r="AY121" s="246">
        <v>0</v>
      </c>
      <c r="AZ121" s="246">
        <v>0</v>
      </c>
      <c r="BA121" s="247">
        <v>43510</v>
      </c>
      <c r="BB121" s="249" t="s">
        <v>7887</v>
      </c>
      <c r="BC121" s="241">
        <v>600000</v>
      </c>
      <c r="BD121" s="241" t="s">
        <v>1583</v>
      </c>
      <c r="BE121" s="241" t="s">
        <v>659</v>
      </c>
      <c r="BF121" s="241">
        <v>3</v>
      </c>
      <c r="BG121" s="241" t="s">
        <v>1584</v>
      </c>
      <c r="BH121" s="241" t="s">
        <v>1552</v>
      </c>
      <c r="BI121" s="242">
        <v>43700</v>
      </c>
      <c r="BJ121" s="250" t="s">
        <v>7888</v>
      </c>
      <c r="BK121" s="250">
        <v>1127</v>
      </c>
      <c r="BL121" s="250" t="s">
        <v>3718</v>
      </c>
      <c r="BM121" s="250" t="s">
        <v>660</v>
      </c>
      <c r="BN121" s="250">
        <v>2</v>
      </c>
      <c r="BO121" s="250" t="s">
        <v>3720</v>
      </c>
      <c r="BP121" s="246" t="s">
        <v>868</v>
      </c>
      <c r="BQ121" s="251">
        <v>44164</v>
      </c>
      <c r="BR121" s="249" t="s">
        <v>7889</v>
      </c>
      <c r="BS121" s="252" t="s">
        <v>446</v>
      </c>
      <c r="BT121" s="252">
        <v>0</v>
      </c>
      <c r="BU121" s="252" t="s">
        <v>660</v>
      </c>
      <c r="BV121" s="252">
        <v>2</v>
      </c>
      <c r="BW121" s="252">
        <v>0</v>
      </c>
      <c r="BX121" s="252">
        <v>0</v>
      </c>
      <c r="BY121" s="242">
        <v>43510</v>
      </c>
      <c r="BZ121" s="250" t="s">
        <v>7890</v>
      </c>
      <c r="CA121" s="250" t="s">
        <v>446</v>
      </c>
      <c r="CB121" s="250">
        <v>0</v>
      </c>
      <c r="CC121" s="250" t="s">
        <v>446</v>
      </c>
      <c r="CD121" s="250" t="s">
        <v>446</v>
      </c>
      <c r="CE121" s="250">
        <v>0</v>
      </c>
      <c r="CF121" s="250">
        <v>0</v>
      </c>
      <c r="CG121" s="251">
        <v>43510</v>
      </c>
      <c r="CH121" s="249" t="s">
        <v>7891</v>
      </c>
      <c r="CI121" s="250" t="e">
        <v>#N/A</v>
      </c>
      <c r="CJ121" s="250" t="e">
        <v>#N/A</v>
      </c>
      <c r="CK121" s="250" t="e">
        <v>#N/A</v>
      </c>
      <c r="CL121" s="250" t="e">
        <v>#N/A</v>
      </c>
      <c r="CM121" s="250" t="e">
        <v>#N/A</v>
      </c>
      <c r="CN121" s="250" t="e">
        <v>#N/A</v>
      </c>
      <c r="CO121" s="253" t="e">
        <v>#N/A</v>
      </c>
      <c r="CP121" s="250" t="s">
        <v>7892</v>
      </c>
      <c r="CQ121" s="252">
        <v>14369</v>
      </c>
      <c r="CR121" s="252" t="s">
        <v>502</v>
      </c>
      <c r="CS121" s="252" t="s">
        <v>660</v>
      </c>
      <c r="CT121" s="252">
        <v>2</v>
      </c>
      <c r="CU121" s="252" t="s">
        <v>1001</v>
      </c>
      <c r="CV121" s="252" t="s">
        <v>994</v>
      </c>
      <c r="CW121" s="242">
        <v>43510</v>
      </c>
      <c r="CX121" s="250" t="s">
        <v>7893</v>
      </c>
      <c r="CY121" s="246">
        <v>7200000</v>
      </c>
      <c r="CZ121" s="246" t="s">
        <v>1615</v>
      </c>
      <c r="DA121" s="246" t="s">
        <v>660</v>
      </c>
      <c r="DB121" s="246">
        <v>2</v>
      </c>
      <c r="DC121" s="246" t="s">
        <v>1614</v>
      </c>
      <c r="DD121" s="246" t="s">
        <v>1616</v>
      </c>
      <c r="DE121" s="248">
        <v>43735</v>
      </c>
      <c r="DF121" s="249" t="s">
        <v>7894</v>
      </c>
      <c r="DG121" s="241">
        <v>0</v>
      </c>
      <c r="DH121" s="252" t="s">
        <v>1615</v>
      </c>
      <c r="DI121" s="252" t="s">
        <v>660</v>
      </c>
      <c r="DJ121" s="252">
        <v>2</v>
      </c>
      <c r="DK121" s="252" t="s">
        <v>1614</v>
      </c>
      <c r="DL121" s="252" t="s">
        <v>1616</v>
      </c>
      <c r="DM121" s="242">
        <v>43735</v>
      </c>
      <c r="DN121" s="250" t="s">
        <v>7895</v>
      </c>
      <c r="DO121" s="246">
        <v>4430000</v>
      </c>
      <c r="DP121" s="250" t="s">
        <v>1615</v>
      </c>
      <c r="DQ121" s="250" t="s">
        <v>660</v>
      </c>
      <c r="DR121" s="250">
        <v>2</v>
      </c>
      <c r="DS121" s="250" t="s">
        <v>1614</v>
      </c>
      <c r="DT121" s="250" t="s">
        <v>1616</v>
      </c>
      <c r="DU121" s="251">
        <v>43735</v>
      </c>
      <c r="DV121" s="249" t="s">
        <v>7896</v>
      </c>
      <c r="DW121" s="241">
        <v>5260000</v>
      </c>
      <c r="DX121" s="252" t="s">
        <v>1615</v>
      </c>
      <c r="DY121" s="252" t="s">
        <v>660</v>
      </c>
      <c r="DZ121" s="252">
        <v>2</v>
      </c>
      <c r="EA121" s="252" t="s">
        <v>1614</v>
      </c>
      <c r="EB121" s="252" t="s">
        <v>1616</v>
      </c>
      <c r="EC121" s="242">
        <v>43735</v>
      </c>
      <c r="ED121" s="250" t="s">
        <v>7897</v>
      </c>
      <c r="EE121" s="246">
        <v>1930000</v>
      </c>
      <c r="EF121" s="250" t="s">
        <v>1615</v>
      </c>
      <c r="EG121" s="250" t="s">
        <v>660</v>
      </c>
      <c r="EH121" s="250">
        <v>2</v>
      </c>
      <c r="EI121" s="250" t="s">
        <v>1614</v>
      </c>
      <c r="EJ121" s="250" t="s">
        <v>1616</v>
      </c>
      <c r="EK121" s="251">
        <v>43735</v>
      </c>
      <c r="EL121" s="249" t="s">
        <v>7898</v>
      </c>
      <c r="EM121" s="241">
        <v>10000</v>
      </c>
      <c r="EN121" s="252" t="s">
        <v>1615</v>
      </c>
      <c r="EO121" s="252" t="s">
        <v>660</v>
      </c>
      <c r="EP121" s="252">
        <v>2</v>
      </c>
      <c r="EQ121" s="252" t="s">
        <v>1614</v>
      </c>
      <c r="ER121" s="252" t="s">
        <v>1616</v>
      </c>
      <c r="ES121" s="242">
        <v>43735</v>
      </c>
      <c r="ET121" s="250" t="s">
        <v>7899</v>
      </c>
      <c r="EU121" s="250">
        <v>1127</v>
      </c>
      <c r="EV121" s="250" t="s">
        <v>3718</v>
      </c>
      <c r="EW121" s="250" t="s">
        <v>660</v>
      </c>
      <c r="EX121" s="250">
        <v>2</v>
      </c>
      <c r="EY121" s="250" t="s">
        <v>3720</v>
      </c>
      <c r="EZ121" s="250" t="s">
        <v>868</v>
      </c>
      <c r="FA121" s="251">
        <v>44164</v>
      </c>
      <c r="FB121" s="249" t="s">
        <v>7900</v>
      </c>
      <c r="FC121" s="252">
        <v>5</v>
      </c>
      <c r="FD121" s="252" t="s">
        <v>1221</v>
      </c>
      <c r="FE121" s="252" t="s">
        <v>661</v>
      </c>
      <c r="FF121" s="252">
        <v>1</v>
      </c>
      <c r="FG121" s="252" t="s">
        <v>1499</v>
      </c>
      <c r="FH121" s="252" t="s">
        <v>1221</v>
      </c>
      <c r="FI121" s="242">
        <v>43644</v>
      </c>
      <c r="FJ121" s="249" t="s">
        <v>7901</v>
      </c>
      <c r="FK121" s="250" t="s">
        <v>446</v>
      </c>
      <c r="FL121" s="250">
        <v>0</v>
      </c>
      <c r="FM121" s="250" t="s">
        <v>660</v>
      </c>
      <c r="FN121" s="250">
        <v>2</v>
      </c>
      <c r="FO121" s="250">
        <v>0</v>
      </c>
      <c r="FP121" s="246">
        <v>0</v>
      </c>
      <c r="FQ121" s="247">
        <v>43510</v>
      </c>
      <c r="FR121" s="249" t="s">
        <v>7902</v>
      </c>
      <c r="FS121" s="252">
        <v>1500000</v>
      </c>
      <c r="FT121" s="252" t="s">
        <v>985</v>
      </c>
      <c r="FU121" s="252" t="s">
        <v>660</v>
      </c>
      <c r="FV121" s="252">
        <v>2</v>
      </c>
      <c r="FW121" s="252">
        <v>0</v>
      </c>
      <c r="FX121" s="252" t="s">
        <v>993</v>
      </c>
      <c r="FY121" s="242">
        <v>43510</v>
      </c>
      <c r="FZ121" s="250" t="s">
        <v>7903</v>
      </c>
      <c r="GA121" s="250">
        <v>1</v>
      </c>
      <c r="GB121" s="250" t="s">
        <v>3625</v>
      </c>
      <c r="GC121" s="250" t="s">
        <v>660</v>
      </c>
      <c r="GD121" s="250">
        <v>2</v>
      </c>
      <c r="GE121" s="250" t="s">
        <v>3085</v>
      </c>
      <c r="GF121" s="250" t="s">
        <v>2075</v>
      </c>
      <c r="GG121" s="251">
        <v>44164</v>
      </c>
      <c r="GH121" s="249" t="s">
        <v>7904</v>
      </c>
      <c r="GI121" s="252">
        <v>1</v>
      </c>
      <c r="GJ121" s="252" t="s">
        <v>3625</v>
      </c>
      <c r="GK121" s="252" t="s">
        <v>660</v>
      </c>
      <c r="GL121" s="252">
        <v>2</v>
      </c>
      <c r="GM121" s="252" t="s">
        <v>3085</v>
      </c>
      <c r="GN121" s="252" t="s">
        <v>2075</v>
      </c>
      <c r="GO121" s="242">
        <v>44164</v>
      </c>
      <c r="GP121" s="250" t="s">
        <v>7905</v>
      </c>
      <c r="GQ121" s="250">
        <v>1</v>
      </c>
      <c r="GR121" s="250" t="s">
        <v>3625</v>
      </c>
      <c r="GS121" s="250" t="s">
        <v>660</v>
      </c>
      <c r="GT121" s="250">
        <v>2</v>
      </c>
      <c r="GU121" s="250" t="s">
        <v>3085</v>
      </c>
      <c r="GV121" s="250" t="s">
        <v>2075</v>
      </c>
      <c r="GW121" s="251">
        <v>44164</v>
      </c>
      <c r="GX121" s="249" t="s">
        <v>7906</v>
      </c>
      <c r="GY121" s="252">
        <v>1</v>
      </c>
      <c r="GZ121" s="252" t="s">
        <v>3625</v>
      </c>
      <c r="HA121" s="252" t="s">
        <v>660</v>
      </c>
      <c r="HB121" s="252">
        <v>2</v>
      </c>
      <c r="HC121" s="252" t="s">
        <v>3085</v>
      </c>
      <c r="HD121" s="252" t="s">
        <v>2075</v>
      </c>
      <c r="HE121" s="242">
        <v>44164</v>
      </c>
      <c r="HF121" s="250" t="s">
        <v>7907</v>
      </c>
      <c r="HG121" s="250">
        <v>1</v>
      </c>
      <c r="HH121" s="250" t="s">
        <v>3625</v>
      </c>
      <c r="HI121" s="250" t="s">
        <v>660</v>
      </c>
      <c r="HJ121" s="250">
        <v>2</v>
      </c>
      <c r="HK121" s="250" t="s">
        <v>3085</v>
      </c>
      <c r="HL121" s="250" t="s">
        <v>2075</v>
      </c>
      <c r="HM121" s="251">
        <v>44164</v>
      </c>
      <c r="HN121" s="249" t="s">
        <v>7908</v>
      </c>
      <c r="HO121" s="252">
        <v>1</v>
      </c>
      <c r="HP121" s="252" t="s">
        <v>3625</v>
      </c>
      <c r="HQ121" s="252" t="s">
        <v>660</v>
      </c>
      <c r="HR121" s="252">
        <v>2</v>
      </c>
      <c r="HS121" s="252" t="s">
        <v>3085</v>
      </c>
      <c r="HT121" s="252" t="s">
        <v>2075</v>
      </c>
      <c r="HU121" s="242">
        <v>44164</v>
      </c>
      <c r="HV121" s="250" t="s">
        <v>7909</v>
      </c>
      <c r="HW121" s="250">
        <v>1</v>
      </c>
      <c r="HX121" s="250" t="s">
        <v>3625</v>
      </c>
      <c r="HY121" s="250" t="s">
        <v>660</v>
      </c>
      <c r="HZ121" s="250">
        <v>2</v>
      </c>
      <c r="IA121" s="250" t="s">
        <v>3085</v>
      </c>
      <c r="IB121" s="250" t="s">
        <v>2075</v>
      </c>
      <c r="IC121" s="251">
        <v>44164</v>
      </c>
      <c r="ID121" s="249" t="s">
        <v>7910</v>
      </c>
      <c r="IE121" s="252">
        <v>1</v>
      </c>
      <c r="IF121" s="252" t="s">
        <v>3625</v>
      </c>
      <c r="IG121" s="252" t="s">
        <v>660</v>
      </c>
      <c r="IH121" s="252">
        <v>2</v>
      </c>
      <c r="II121" s="252" t="s">
        <v>3085</v>
      </c>
      <c r="IJ121" s="252" t="s">
        <v>2075</v>
      </c>
      <c r="IK121" s="242">
        <v>44164</v>
      </c>
      <c r="IL121" s="250" t="s">
        <v>7911</v>
      </c>
      <c r="IM121" s="250">
        <v>1</v>
      </c>
      <c r="IN121" s="250" t="s">
        <v>3625</v>
      </c>
      <c r="IO121" s="250" t="s">
        <v>660</v>
      </c>
      <c r="IP121" s="250">
        <v>2</v>
      </c>
      <c r="IQ121" s="250" t="s">
        <v>3085</v>
      </c>
      <c r="IR121" s="250" t="s">
        <v>2075</v>
      </c>
      <c r="IS121" s="251">
        <v>44164</v>
      </c>
    </row>
    <row r="122" spans="1:253" s="11" customFormat="1" ht="13.2" x14ac:dyDescent="0.25">
      <c r="A122" s="11" t="str">
        <f>Lists!B:B</f>
        <v>Mixed migration flows in Spain</v>
      </c>
      <c r="B122" s="11" t="str">
        <f>Lists!F:F</f>
        <v>International displacement</v>
      </c>
      <c r="C122" s="11" t="str">
        <f>Lists!C:C</f>
        <v>ESP002</v>
      </c>
      <c r="D122" s="11" t="str">
        <f>Lists!A:A</f>
        <v>Spain</v>
      </c>
      <c r="E122" s="11" t="str">
        <f>Lists!D:D</f>
        <v>ESP</v>
      </c>
      <c r="F122" s="11" t="s">
        <v>7912</v>
      </c>
      <c r="G122" s="240">
        <v>46575000</v>
      </c>
      <c r="H122" s="241" t="s">
        <v>967</v>
      </c>
      <c r="I122" s="241" t="s">
        <v>660</v>
      </c>
      <c r="J122" s="241">
        <v>2</v>
      </c>
      <c r="K122" s="241" t="s">
        <v>965</v>
      </c>
      <c r="L122" s="241" t="s">
        <v>966</v>
      </c>
      <c r="M122" s="242">
        <v>43510</v>
      </c>
      <c r="N122" s="265" t="s">
        <v>7913</v>
      </c>
      <c r="O122" s="244">
        <v>87268</v>
      </c>
      <c r="P122" s="244" t="s">
        <v>970</v>
      </c>
      <c r="Q122" s="244" t="s">
        <v>660</v>
      </c>
      <c r="R122" s="244">
        <v>2</v>
      </c>
      <c r="S122" s="244" t="s">
        <v>969</v>
      </c>
      <c r="T122" s="244" t="s">
        <v>968</v>
      </c>
      <c r="U122" s="245">
        <v>43510</v>
      </c>
      <c r="V122" s="265" t="s">
        <v>7914</v>
      </c>
      <c r="W122" s="241">
        <v>8388000</v>
      </c>
      <c r="X122" s="241" t="s">
        <v>970</v>
      </c>
      <c r="Y122" s="241" t="s">
        <v>660</v>
      </c>
      <c r="Z122" s="241">
        <v>2</v>
      </c>
      <c r="AA122" s="241" t="s">
        <v>969</v>
      </c>
      <c r="AB122" s="241" t="s">
        <v>968</v>
      </c>
      <c r="AC122" s="242">
        <v>43510</v>
      </c>
      <c r="AD122" s="265" t="s">
        <v>7915</v>
      </c>
      <c r="AE122" s="246">
        <v>64000</v>
      </c>
      <c r="AF122" s="246" t="s">
        <v>801</v>
      </c>
      <c r="AG122" s="246" t="s">
        <v>660</v>
      </c>
      <c r="AH122" s="246">
        <v>2</v>
      </c>
      <c r="AI122" s="246" t="s">
        <v>972</v>
      </c>
      <c r="AJ122" s="246" t="s">
        <v>971</v>
      </c>
      <c r="AK122" s="247">
        <v>43510</v>
      </c>
      <c r="AL122" s="265" t="s">
        <v>7916</v>
      </c>
      <c r="AM122" s="241">
        <v>64000</v>
      </c>
      <c r="AN122" s="241" t="s">
        <v>801</v>
      </c>
      <c r="AO122" s="241" t="s">
        <v>660</v>
      </c>
      <c r="AP122" s="241">
        <v>2</v>
      </c>
      <c r="AQ122" s="241" t="s">
        <v>972</v>
      </c>
      <c r="AR122" s="241" t="s">
        <v>971</v>
      </c>
      <c r="AS122" s="242">
        <v>43510</v>
      </c>
      <c r="AT122" s="266" t="s">
        <v>7917</v>
      </c>
      <c r="AU122" s="246" t="s">
        <v>446</v>
      </c>
      <c r="AV122" s="246">
        <v>0</v>
      </c>
      <c r="AW122" s="246" t="s">
        <v>660</v>
      </c>
      <c r="AX122" s="246">
        <v>2</v>
      </c>
      <c r="AY122" s="246">
        <v>0</v>
      </c>
      <c r="AZ122" s="246">
        <v>0</v>
      </c>
      <c r="BA122" s="247">
        <v>43510</v>
      </c>
      <c r="BB122" s="265" t="s">
        <v>7918</v>
      </c>
      <c r="BC122" s="241" t="s">
        <v>446</v>
      </c>
      <c r="BD122" s="241">
        <v>0</v>
      </c>
      <c r="BE122" s="241" t="s">
        <v>660</v>
      </c>
      <c r="BF122" s="241">
        <v>2</v>
      </c>
      <c r="BG122" s="241">
        <v>0</v>
      </c>
      <c r="BH122" s="241">
        <v>0</v>
      </c>
      <c r="BI122" s="242">
        <v>43510</v>
      </c>
      <c r="BJ122" s="266" t="s">
        <v>7919</v>
      </c>
      <c r="BK122" s="266">
        <v>563</v>
      </c>
      <c r="BL122" s="266" t="s">
        <v>973</v>
      </c>
      <c r="BM122" s="266" t="s">
        <v>660</v>
      </c>
      <c r="BN122" s="266">
        <v>2</v>
      </c>
      <c r="BO122" s="266" t="s">
        <v>975</v>
      </c>
      <c r="BP122" s="246" t="s">
        <v>974</v>
      </c>
      <c r="BQ122" s="267">
        <v>43510</v>
      </c>
      <c r="BR122" s="265" t="s">
        <v>7920</v>
      </c>
      <c r="BS122" s="268" t="s">
        <v>763</v>
      </c>
      <c r="BT122" s="268">
        <v>0</v>
      </c>
      <c r="BU122" s="268" t="s">
        <v>660</v>
      </c>
      <c r="BV122" s="268">
        <v>2</v>
      </c>
      <c r="BW122" s="268">
        <v>0</v>
      </c>
      <c r="BX122" s="268">
        <v>0</v>
      </c>
      <c r="BY122" s="242">
        <v>43510</v>
      </c>
      <c r="BZ122" s="266" t="s">
        <v>7921</v>
      </c>
      <c r="CA122" s="266" t="s">
        <v>446</v>
      </c>
      <c r="CB122" s="266">
        <v>0</v>
      </c>
      <c r="CC122" s="266" t="s">
        <v>446</v>
      </c>
      <c r="CD122" s="266" t="s">
        <v>446</v>
      </c>
      <c r="CE122" s="266">
        <v>0</v>
      </c>
      <c r="CF122" s="266">
        <v>0</v>
      </c>
      <c r="CG122" s="267">
        <v>43510</v>
      </c>
      <c r="CH122" s="265" t="s">
        <v>7922</v>
      </c>
      <c r="CI122" s="266" t="e">
        <v>#N/A</v>
      </c>
      <c r="CJ122" s="266" t="e">
        <v>#N/A</v>
      </c>
      <c r="CK122" s="266" t="e">
        <v>#N/A</v>
      </c>
      <c r="CL122" s="266" t="e">
        <v>#N/A</v>
      </c>
      <c r="CM122" s="266" t="e">
        <v>#N/A</v>
      </c>
      <c r="CN122" s="266" t="e">
        <v>#N/A</v>
      </c>
      <c r="CO122" s="269" t="e">
        <v>#N/A</v>
      </c>
      <c r="CP122" s="266" t="s">
        <v>7923</v>
      </c>
      <c r="CQ122" s="268" t="s">
        <v>446</v>
      </c>
      <c r="CR122" s="268">
        <v>0</v>
      </c>
      <c r="CS122" s="268" t="s">
        <v>660</v>
      </c>
      <c r="CT122" s="268">
        <v>2</v>
      </c>
      <c r="CU122" s="268">
        <v>0</v>
      </c>
      <c r="CV122" s="268">
        <v>0</v>
      </c>
      <c r="CW122" s="242">
        <v>43510</v>
      </c>
      <c r="CX122" s="266" t="s">
        <v>7924</v>
      </c>
      <c r="CY122" s="246">
        <v>0</v>
      </c>
      <c r="CZ122" s="246">
        <v>0</v>
      </c>
      <c r="DA122" s="246" t="s">
        <v>660</v>
      </c>
      <c r="DB122" s="246">
        <v>2</v>
      </c>
      <c r="DC122" s="246" t="s">
        <v>976</v>
      </c>
      <c r="DD122" s="246">
        <v>0</v>
      </c>
      <c r="DE122" s="248">
        <v>43510</v>
      </c>
      <c r="DF122" s="265" t="s">
        <v>7925</v>
      </c>
      <c r="DG122" s="241">
        <v>64000</v>
      </c>
      <c r="DH122" s="268">
        <v>0</v>
      </c>
      <c r="DI122" s="268" t="s">
        <v>660</v>
      </c>
      <c r="DJ122" s="268">
        <v>2</v>
      </c>
      <c r="DK122" s="268" t="s">
        <v>976</v>
      </c>
      <c r="DL122" s="268" t="s">
        <v>974</v>
      </c>
      <c r="DM122" s="242">
        <v>43510</v>
      </c>
      <c r="DN122" s="266" t="s">
        <v>7926</v>
      </c>
      <c r="DO122" s="246">
        <v>0</v>
      </c>
      <c r="DP122" s="266">
        <v>0</v>
      </c>
      <c r="DQ122" s="266" t="s">
        <v>660</v>
      </c>
      <c r="DR122" s="266">
        <v>2</v>
      </c>
      <c r="DS122" s="266" t="s">
        <v>976</v>
      </c>
      <c r="DT122" s="266">
        <v>0</v>
      </c>
      <c r="DU122" s="267">
        <v>43510</v>
      </c>
      <c r="DV122" s="265" t="s">
        <v>7927</v>
      </c>
      <c r="DW122" s="241">
        <v>0</v>
      </c>
      <c r="DX122" s="268">
        <v>0</v>
      </c>
      <c r="DY122" s="268" t="s">
        <v>660</v>
      </c>
      <c r="DZ122" s="268">
        <v>2</v>
      </c>
      <c r="EA122" s="268" t="s">
        <v>976</v>
      </c>
      <c r="EB122" s="268">
        <v>0</v>
      </c>
      <c r="EC122" s="242">
        <v>43510</v>
      </c>
      <c r="ED122" s="266" t="s">
        <v>7928</v>
      </c>
      <c r="EE122" s="246">
        <v>0</v>
      </c>
      <c r="EF122" s="266">
        <v>0</v>
      </c>
      <c r="EG122" s="266" t="s">
        <v>660</v>
      </c>
      <c r="EH122" s="266">
        <v>2</v>
      </c>
      <c r="EI122" s="266" t="s">
        <v>976</v>
      </c>
      <c r="EJ122" s="266">
        <v>0</v>
      </c>
      <c r="EK122" s="267">
        <v>43510</v>
      </c>
      <c r="EL122" s="265" t="s">
        <v>7929</v>
      </c>
      <c r="EM122" s="241">
        <v>0</v>
      </c>
      <c r="EN122" s="268">
        <v>0</v>
      </c>
      <c r="EO122" s="268" t="s">
        <v>660</v>
      </c>
      <c r="EP122" s="268">
        <v>2</v>
      </c>
      <c r="EQ122" s="268" t="s">
        <v>976</v>
      </c>
      <c r="ER122" s="268">
        <v>0</v>
      </c>
      <c r="ES122" s="242">
        <v>43510</v>
      </c>
      <c r="ET122" s="266" t="s">
        <v>7930</v>
      </c>
      <c r="EU122" s="266">
        <v>563</v>
      </c>
      <c r="EV122" s="266" t="s">
        <v>973</v>
      </c>
      <c r="EW122" s="266" t="s">
        <v>660</v>
      </c>
      <c r="EX122" s="266">
        <v>2</v>
      </c>
      <c r="EY122" s="266" t="s">
        <v>975</v>
      </c>
      <c r="EZ122" s="266" t="s">
        <v>974</v>
      </c>
      <c r="FA122" s="267">
        <v>43510</v>
      </c>
      <c r="FB122" s="265" t="s">
        <v>7931</v>
      </c>
      <c r="FC122" s="268">
        <v>2</v>
      </c>
      <c r="FD122" s="268">
        <v>0</v>
      </c>
      <c r="FE122" s="268" t="s">
        <v>660</v>
      </c>
      <c r="FF122" s="268">
        <v>2</v>
      </c>
      <c r="FG122" s="268" t="s">
        <v>977</v>
      </c>
      <c r="FH122" s="268">
        <v>0</v>
      </c>
      <c r="FI122" s="242">
        <v>43510</v>
      </c>
      <c r="FJ122" s="265" t="s">
        <v>7932</v>
      </c>
      <c r="FK122" s="266" t="s">
        <v>446</v>
      </c>
      <c r="FL122" s="266">
        <v>0</v>
      </c>
      <c r="FM122" s="266" t="s">
        <v>660</v>
      </c>
      <c r="FN122" s="266">
        <v>2</v>
      </c>
      <c r="FO122" s="266">
        <v>0</v>
      </c>
      <c r="FP122" s="246">
        <v>0</v>
      </c>
      <c r="FQ122" s="247">
        <v>43510</v>
      </c>
      <c r="FR122" s="265" t="s">
        <v>7933</v>
      </c>
      <c r="FS122" s="268" t="s">
        <v>446</v>
      </c>
      <c r="FT122" s="268">
        <v>0</v>
      </c>
      <c r="FU122" s="268" t="s">
        <v>660</v>
      </c>
      <c r="FV122" s="268">
        <v>2</v>
      </c>
      <c r="FW122" s="268">
        <v>0</v>
      </c>
      <c r="FX122" s="268">
        <v>0</v>
      </c>
      <c r="FY122" s="242">
        <v>43510</v>
      </c>
      <c r="FZ122" s="266" t="s">
        <v>7934</v>
      </c>
      <c r="GA122" s="266" t="s">
        <v>446</v>
      </c>
      <c r="GB122" s="266">
        <v>0</v>
      </c>
      <c r="GC122" s="266" t="s">
        <v>660</v>
      </c>
      <c r="GD122" s="266">
        <v>2</v>
      </c>
      <c r="GE122" s="266">
        <v>0</v>
      </c>
      <c r="GF122" s="266">
        <v>0</v>
      </c>
      <c r="GG122" s="267">
        <v>43510</v>
      </c>
      <c r="GH122" s="265" t="s">
        <v>7935</v>
      </c>
      <c r="GI122" s="268" t="s">
        <v>446</v>
      </c>
      <c r="GJ122" s="268">
        <v>0</v>
      </c>
      <c r="GK122" s="268" t="s">
        <v>660</v>
      </c>
      <c r="GL122" s="268">
        <v>2</v>
      </c>
      <c r="GM122" s="268">
        <v>0</v>
      </c>
      <c r="GN122" s="268">
        <v>0</v>
      </c>
      <c r="GO122" s="242">
        <v>43510</v>
      </c>
      <c r="GP122" s="266" t="s">
        <v>7936</v>
      </c>
      <c r="GQ122" s="266" t="s">
        <v>446</v>
      </c>
      <c r="GR122" s="266">
        <v>0</v>
      </c>
      <c r="GS122" s="266" t="s">
        <v>660</v>
      </c>
      <c r="GT122" s="266">
        <v>2</v>
      </c>
      <c r="GU122" s="266">
        <v>0</v>
      </c>
      <c r="GV122" s="266">
        <v>0</v>
      </c>
      <c r="GW122" s="267">
        <v>43510</v>
      </c>
      <c r="GX122" s="265" t="s">
        <v>7937</v>
      </c>
      <c r="GY122" s="268" t="s">
        <v>446</v>
      </c>
      <c r="GZ122" s="268">
        <v>0</v>
      </c>
      <c r="HA122" s="268" t="s">
        <v>660</v>
      </c>
      <c r="HB122" s="268">
        <v>2</v>
      </c>
      <c r="HC122" s="268">
        <v>0</v>
      </c>
      <c r="HD122" s="268">
        <v>0</v>
      </c>
      <c r="HE122" s="242">
        <v>43510</v>
      </c>
      <c r="HF122" s="266" t="s">
        <v>7938</v>
      </c>
      <c r="HG122" s="266" t="s">
        <v>446</v>
      </c>
      <c r="HH122" s="266">
        <v>0</v>
      </c>
      <c r="HI122" s="266" t="s">
        <v>660</v>
      </c>
      <c r="HJ122" s="266">
        <v>2</v>
      </c>
      <c r="HK122" s="266">
        <v>0</v>
      </c>
      <c r="HL122" s="266">
        <v>0</v>
      </c>
      <c r="HM122" s="267">
        <v>43510</v>
      </c>
      <c r="HN122" s="265" t="s">
        <v>7939</v>
      </c>
      <c r="HO122" s="268" t="s">
        <v>446</v>
      </c>
      <c r="HP122" s="268">
        <v>0</v>
      </c>
      <c r="HQ122" s="268" t="s">
        <v>660</v>
      </c>
      <c r="HR122" s="268">
        <v>2</v>
      </c>
      <c r="HS122" s="268">
        <v>0</v>
      </c>
      <c r="HT122" s="268">
        <v>0</v>
      </c>
      <c r="HU122" s="242">
        <v>43510</v>
      </c>
      <c r="HV122" s="266" t="s">
        <v>7940</v>
      </c>
      <c r="HW122" s="266" t="s">
        <v>446</v>
      </c>
      <c r="HX122" s="266">
        <v>0</v>
      </c>
      <c r="HY122" s="266" t="s">
        <v>660</v>
      </c>
      <c r="HZ122" s="266">
        <v>2</v>
      </c>
      <c r="IA122" s="266">
        <v>0</v>
      </c>
      <c r="IB122" s="266">
        <v>0</v>
      </c>
      <c r="IC122" s="267">
        <v>43510</v>
      </c>
      <c r="ID122" s="265" t="s">
        <v>7941</v>
      </c>
      <c r="IE122" s="268" t="s">
        <v>446</v>
      </c>
      <c r="IF122" s="268">
        <v>0</v>
      </c>
      <c r="IG122" s="268" t="s">
        <v>660</v>
      </c>
      <c r="IH122" s="268">
        <v>2</v>
      </c>
      <c r="II122" s="268">
        <v>0</v>
      </c>
      <c r="IJ122" s="268">
        <v>0</v>
      </c>
      <c r="IK122" s="242">
        <v>43510</v>
      </c>
      <c r="IL122" s="266" t="s">
        <v>7942</v>
      </c>
      <c r="IM122" s="266" t="s">
        <v>446</v>
      </c>
      <c r="IN122" s="266">
        <v>0</v>
      </c>
      <c r="IO122" s="266" t="s">
        <v>660</v>
      </c>
      <c r="IP122" s="266">
        <v>2</v>
      </c>
      <c r="IQ122" s="266">
        <v>0</v>
      </c>
      <c r="IR122" s="266">
        <v>0</v>
      </c>
      <c r="IS122" s="267">
        <v>43510</v>
      </c>
    </row>
    <row r="123" spans="1:253" s="11" customFormat="1" ht="13.2" x14ac:dyDescent="0.25">
      <c r="A123" s="11" t="str">
        <f>Lists!B:B</f>
        <v>Complex crisis in Sudan</v>
      </c>
      <c r="B123" s="11" t="str">
        <f>Lists!F:F</f>
        <v>Complex crisis</v>
      </c>
      <c r="C123" s="11" t="str">
        <f>Lists!C:C</f>
        <v>SDN001</v>
      </c>
      <c r="D123" s="11" t="str">
        <f>Lists!A:A</f>
        <v>Sudan</v>
      </c>
      <c r="E123" s="11" t="str">
        <f>Lists!D:D</f>
        <v>SDN</v>
      </c>
      <c r="F123" s="11" t="s">
        <v>7943</v>
      </c>
      <c r="G123" s="240">
        <v>43000000</v>
      </c>
      <c r="H123" s="241" t="s">
        <v>2052</v>
      </c>
      <c r="I123" s="241" t="s">
        <v>661</v>
      </c>
      <c r="J123" s="241">
        <v>1</v>
      </c>
      <c r="K123" s="241" t="s">
        <v>2057</v>
      </c>
      <c r="L123" s="241" t="s">
        <v>2056</v>
      </c>
      <c r="M123" s="242">
        <v>43868</v>
      </c>
      <c r="N123" s="249" t="s">
        <v>7944</v>
      </c>
      <c r="O123" s="244">
        <v>1840687</v>
      </c>
      <c r="P123" s="244" t="s">
        <v>2053</v>
      </c>
      <c r="Q123" s="244" t="s">
        <v>661</v>
      </c>
      <c r="R123" s="244">
        <v>1</v>
      </c>
      <c r="S123" s="244" t="s">
        <v>2058</v>
      </c>
      <c r="T123" s="244" t="s">
        <v>1440</v>
      </c>
      <c r="U123" s="245">
        <v>43868</v>
      </c>
      <c r="V123" s="249" t="s">
        <v>7945</v>
      </c>
      <c r="W123" s="241">
        <v>43000000</v>
      </c>
      <c r="X123" s="241" t="s">
        <v>2052</v>
      </c>
      <c r="Y123" s="241" t="s">
        <v>661</v>
      </c>
      <c r="Z123" s="241">
        <v>1</v>
      </c>
      <c r="AA123" s="241" t="s">
        <v>2059</v>
      </c>
      <c r="AB123" s="241" t="s">
        <v>2056</v>
      </c>
      <c r="AC123" s="242">
        <v>43868</v>
      </c>
      <c r="AD123" s="249" t="s">
        <v>7946</v>
      </c>
      <c r="AE123" s="246">
        <v>3876000</v>
      </c>
      <c r="AF123" s="246" t="s">
        <v>3721</v>
      </c>
      <c r="AG123" s="246" t="s">
        <v>660</v>
      </c>
      <c r="AH123" s="246">
        <v>2</v>
      </c>
      <c r="AI123" s="246" t="s">
        <v>3728</v>
      </c>
      <c r="AJ123" s="246" t="s">
        <v>3726</v>
      </c>
      <c r="AK123" s="247">
        <v>44164</v>
      </c>
      <c r="AL123" s="249" t="s">
        <v>7947</v>
      </c>
      <c r="AM123" s="241">
        <v>3650000</v>
      </c>
      <c r="AN123" s="241" t="s">
        <v>3722</v>
      </c>
      <c r="AO123" s="241" t="s">
        <v>660</v>
      </c>
      <c r="AP123" s="241">
        <v>2</v>
      </c>
      <c r="AQ123" s="241" t="s">
        <v>3729</v>
      </c>
      <c r="AR123" s="241" t="s">
        <v>3727</v>
      </c>
      <c r="AS123" s="242">
        <v>44164</v>
      </c>
      <c r="AT123" s="250" t="s">
        <v>7948</v>
      </c>
      <c r="AU123" s="246" t="s">
        <v>446</v>
      </c>
      <c r="AV123" s="246" t="s">
        <v>446</v>
      </c>
      <c r="AW123" s="246" t="s">
        <v>446</v>
      </c>
      <c r="AX123" s="246" t="s">
        <v>446</v>
      </c>
      <c r="AY123" s="246" t="s">
        <v>1531</v>
      </c>
      <c r="AZ123" s="246" t="s">
        <v>446</v>
      </c>
      <c r="BA123" s="247">
        <v>43868</v>
      </c>
      <c r="BB123" s="249" t="s">
        <v>7949</v>
      </c>
      <c r="BC123" s="241" t="s">
        <v>446</v>
      </c>
      <c r="BD123" s="241" t="s">
        <v>446</v>
      </c>
      <c r="BE123" s="241" t="s">
        <v>446</v>
      </c>
      <c r="BF123" s="241" t="s">
        <v>446</v>
      </c>
      <c r="BG123" s="241" t="s">
        <v>1531</v>
      </c>
      <c r="BH123" s="241" t="s">
        <v>446</v>
      </c>
      <c r="BI123" s="242">
        <v>43868</v>
      </c>
      <c r="BJ123" s="250" t="s">
        <v>7950</v>
      </c>
      <c r="BK123" s="250">
        <v>543</v>
      </c>
      <c r="BL123" s="250" t="s">
        <v>3695</v>
      </c>
      <c r="BM123" s="250" t="s">
        <v>660</v>
      </c>
      <c r="BN123" s="250">
        <v>2</v>
      </c>
      <c r="BO123" s="250" t="s">
        <v>3328</v>
      </c>
      <c r="BP123" s="246" t="s">
        <v>2169</v>
      </c>
      <c r="BQ123" s="251">
        <v>44164</v>
      </c>
      <c r="BR123" s="249" t="s">
        <v>7951</v>
      </c>
      <c r="BS123" s="252" t="s">
        <v>446</v>
      </c>
      <c r="BT123" s="252" t="s">
        <v>446</v>
      </c>
      <c r="BU123" s="252" t="s">
        <v>446</v>
      </c>
      <c r="BV123" s="252" t="s">
        <v>446</v>
      </c>
      <c r="BW123" s="252" t="s">
        <v>1531</v>
      </c>
      <c r="BX123" s="252" t="s">
        <v>446</v>
      </c>
      <c r="BY123" s="242">
        <v>43868</v>
      </c>
      <c r="BZ123" s="250" t="s">
        <v>7952</v>
      </c>
      <c r="CA123" s="250" t="s">
        <v>446</v>
      </c>
      <c r="CB123" s="250" t="s">
        <v>446</v>
      </c>
      <c r="CC123" s="250" t="s">
        <v>446</v>
      </c>
      <c r="CD123" s="250" t="s">
        <v>446</v>
      </c>
      <c r="CE123" s="250" t="s">
        <v>1531</v>
      </c>
      <c r="CF123" s="250" t="s">
        <v>446</v>
      </c>
      <c r="CG123" s="251">
        <v>43868</v>
      </c>
      <c r="CH123" s="249" t="s">
        <v>7953</v>
      </c>
      <c r="CI123" s="250" t="e">
        <v>#N/A</v>
      </c>
      <c r="CJ123" s="250" t="e">
        <v>#N/A</v>
      </c>
      <c r="CK123" s="250" t="e">
        <v>#N/A</v>
      </c>
      <c r="CL123" s="250" t="e">
        <v>#N/A</v>
      </c>
      <c r="CM123" s="250" t="e">
        <v>#N/A</v>
      </c>
      <c r="CN123" s="250" t="e">
        <v>#N/A</v>
      </c>
      <c r="CO123" s="253" t="e">
        <v>#N/A</v>
      </c>
      <c r="CP123" s="250" t="s">
        <v>7954</v>
      </c>
      <c r="CQ123" s="252" t="s">
        <v>446</v>
      </c>
      <c r="CR123" s="252" t="s">
        <v>446</v>
      </c>
      <c r="CS123" s="252" t="s">
        <v>446</v>
      </c>
      <c r="CT123" s="252" t="s">
        <v>446</v>
      </c>
      <c r="CU123" s="252" t="s">
        <v>1531</v>
      </c>
      <c r="CV123" s="252" t="s">
        <v>446</v>
      </c>
      <c r="CW123" s="242">
        <v>43868</v>
      </c>
      <c r="CX123" s="250" t="s">
        <v>7955</v>
      </c>
      <c r="CY123" s="246">
        <v>9300000</v>
      </c>
      <c r="CZ123" s="246" t="s">
        <v>2052</v>
      </c>
      <c r="DA123" s="246" t="s">
        <v>660</v>
      </c>
      <c r="DB123" s="246">
        <v>2</v>
      </c>
      <c r="DC123" s="246" t="s">
        <v>2060</v>
      </c>
      <c r="DD123" s="246" t="s">
        <v>2056</v>
      </c>
      <c r="DE123" s="248">
        <v>43868</v>
      </c>
      <c r="DF123" s="249" t="s">
        <v>7956</v>
      </c>
      <c r="DG123" s="241">
        <v>16400000</v>
      </c>
      <c r="DH123" s="252" t="s">
        <v>2606</v>
      </c>
      <c r="DI123" s="252" t="s">
        <v>660</v>
      </c>
      <c r="DJ123" s="252">
        <v>2</v>
      </c>
      <c r="DK123" s="252" t="s">
        <v>2060</v>
      </c>
      <c r="DL123" s="252" t="s">
        <v>2056</v>
      </c>
      <c r="DM123" s="242">
        <v>44039</v>
      </c>
      <c r="DN123" s="250" t="s">
        <v>7957</v>
      </c>
      <c r="DO123" s="246">
        <v>17300000</v>
      </c>
      <c r="DP123" s="250" t="s">
        <v>2606</v>
      </c>
      <c r="DQ123" s="250" t="s">
        <v>660</v>
      </c>
      <c r="DR123" s="250">
        <v>2</v>
      </c>
      <c r="DS123" s="250" t="s">
        <v>2060</v>
      </c>
      <c r="DT123" s="250" t="s">
        <v>2056</v>
      </c>
      <c r="DU123" s="251">
        <v>44039</v>
      </c>
      <c r="DV123" s="249" t="s">
        <v>7958</v>
      </c>
      <c r="DW123" s="241">
        <v>4400000</v>
      </c>
      <c r="DX123" s="252" t="s">
        <v>2052</v>
      </c>
      <c r="DY123" s="252" t="s">
        <v>660</v>
      </c>
      <c r="DZ123" s="252">
        <v>2</v>
      </c>
      <c r="EA123" s="252" t="s">
        <v>2060</v>
      </c>
      <c r="EB123" s="252" t="s">
        <v>2056</v>
      </c>
      <c r="EC123" s="242">
        <v>43868</v>
      </c>
      <c r="ED123" s="250" t="s">
        <v>7959</v>
      </c>
      <c r="EE123" s="246">
        <v>1000000</v>
      </c>
      <c r="EF123" s="250" t="s">
        <v>2052</v>
      </c>
      <c r="EG123" s="250" t="s">
        <v>660</v>
      </c>
      <c r="EH123" s="250">
        <v>2</v>
      </c>
      <c r="EI123" s="250" t="s">
        <v>2060</v>
      </c>
      <c r="EJ123" s="250" t="s">
        <v>2056</v>
      </c>
      <c r="EK123" s="251">
        <v>43868</v>
      </c>
      <c r="EL123" s="249" t="s">
        <v>7960</v>
      </c>
      <c r="EM123" s="241">
        <v>3900000</v>
      </c>
      <c r="EN123" s="252" t="s">
        <v>2052</v>
      </c>
      <c r="EO123" s="252" t="s">
        <v>660</v>
      </c>
      <c r="EP123" s="252">
        <v>2</v>
      </c>
      <c r="EQ123" s="252" t="s">
        <v>2060</v>
      </c>
      <c r="ER123" s="252" t="s">
        <v>2056</v>
      </c>
      <c r="ES123" s="242">
        <v>43868</v>
      </c>
      <c r="ET123" s="250" t="s">
        <v>7961</v>
      </c>
      <c r="EU123" s="250">
        <v>543</v>
      </c>
      <c r="EV123" s="250" t="s">
        <v>3695</v>
      </c>
      <c r="EW123" s="250" t="s">
        <v>660</v>
      </c>
      <c r="EX123" s="250">
        <v>2</v>
      </c>
      <c r="EY123" s="250" t="s">
        <v>3328</v>
      </c>
      <c r="EZ123" s="250" t="s">
        <v>2169</v>
      </c>
      <c r="FA123" s="251">
        <v>44164</v>
      </c>
      <c r="FB123" s="249" t="s">
        <v>7962</v>
      </c>
      <c r="FC123" s="252">
        <v>5</v>
      </c>
      <c r="FD123" s="252" t="s">
        <v>2052</v>
      </c>
      <c r="FE123" s="252" t="s">
        <v>661</v>
      </c>
      <c r="FF123" s="252">
        <v>1</v>
      </c>
      <c r="FG123" s="252" t="s">
        <v>2060</v>
      </c>
      <c r="FH123" s="252" t="s">
        <v>2056</v>
      </c>
      <c r="FI123" s="242">
        <v>43868</v>
      </c>
      <c r="FJ123" s="249" t="s">
        <v>7963</v>
      </c>
      <c r="FK123" s="250" t="s">
        <v>446</v>
      </c>
      <c r="FL123" s="250">
        <v>0</v>
      </c>
      <c r="FM123" s="250" t="s">
        <v>660</v>
      </c>
      <c r="FN123" s="250">
        <v>2</v>
      </c>
      <c r="FO123" s="250" t="s">
        <v>867</v>
      </c>
      <c r="FP123" s="246">
        <v>0</v>
      </c>
      <c r="FQ123" s="247">
        <v>43511</v>
      </c>
      <c r="FR123" s="249" t="s">
        <v>7964</v>
      </c>
      <c r="FS123" s="252" t="s">
        <v>446</v>
      </c>
      <c r="FT123" s="252">
        <v>0</v>
      </c>
      <c r="FU123" s="252" t="s">
        <v>660</v>
      </c>
      <c r="FV123" s="252">
        <v>2</v>
      </c>
      <c r="FW123" s="252" t="s">
        <v>867</v>
      </c>
      <c r="FX123" s="252">
        <v>0</v>
      </c>
      <c r="FY123" s="242">
        <v>43511</v>
      </c>
      <c r="FZ123" s="250" t="s">
        <v>7965</v>
      </c>
      <c r="GA123" s="250">
        <v>1</v>
      </c>
      <c r="GB123" s="250" t="s">
        <v>3625</v>
      </c>
      <c r="GC123" s="250" t="s">
        <v>660</v>
      </c>
      <c r="GD123" s="250">
        <v>2</v>
      </c>
      <c r="GE123" s="250" t="s">
        <v>3085</v>
      </c>
      <c r="GF123" s="250" t="s">
        <v>2075</v>
      </c>
      <c r="GG123" s="251">
        <v>44164</v>
      </c>
      <c r="GH123" s="249" t="s">
        <v>7966</v>
      </c>
      <c r="GI123" s="252">
        <v>1</v>
      </c>
      <c r="GJ123" s="252" t="s">
        <v>3625</v>
      </c>
      <c r="GK123" s="252" t="s">
        <v>660</v>
      </c>
      <c r="GL123" s="252">
        <v>2</v>
      </c>
      <c r="GM123" s="252" t="s">
        <v>3085</v>
      </c>
      <c r="GN123" s="252" t="s">
        <v>2075</v>
      </c>
      <c r="GO123" s="242">
        <v>44164</v>
      </c>
      <c r="GP123" s="250" t="s">
        <v>7967</v>
      </c>
      <c r="GQ123" s="250">
        <v>2</v>
      </c>
      <c r="GR123" s="250" t="s">
        <v>3625</v>
      </c>
      <c r="GS123" s="250" t="s">
        <v>660</v>
      </c>
      <c r="GT123" s="250">
        <v>2</v>
      </c>
      <c r="GU123" s="250" t="s">
        <v>3085</v>
      </c>
      <c r="GV123" s="250" t="s">
        <v>2075</v>
      </c>
      <c r="GW123" s="251">
        <v>44164</v>
      </c>
      <c r="GX123" s="249" t="s">
        <v>7968</v>
      </c>
      <c r="GY123" s="252">
        <v>0</v>
      </c>
      <c r="GZ123" s="252" t="s">
        <v>3625</v>
      </c>
      <c r="HA123" s="252" t="s">
        <v>660</v>
      </c>
      <c r="HB123" s="252">
        <v>2</v>
      </c>
      <c r="HC123" s="252" t="s">
        <v>3085</v>
      </c>
      <c r="HD123" s="252" t="s">
        <v>2075</v>
      </c>
      <c r="HE123" s="242">
        <v>44164</v>
      </c>
      <c r="HF123" s="250" t="s">
        <v>7969</v>
      </c>
      <c r="HG123" s="250">
        <v>2</v>
      </c>
      <c r="HH123" s="250" t="s">
        <v>3625</v>
      </c>
      <c r="HI123" s="250" t="s">
        <v>660</v>
      </c>
      <c r="HJ123" s="250">
        <v>2</v>
      </c>
      <c r="HK123" s="250" t="s">
        <v>3085</v>
      </c>
      <c r="HL123" s="250" t="s">
        <v>2075</v>
      </c>
      <c r="HM123" s="251">
        <v>44164</v>
      </c>
      <c r="HN123" s="249" t="s">
        <v>7970</v>
      </c>
      <c r="HO123" s="252">
        <v>2</v>
      </c>
      <c r="HP123" s="252" t="s">
        <v>3625</v>
      </c>
      <c r="HQ123" s="252" t="s">
        <v>660</v>
      </c>
      <c r="HR123" s="252">
        <v>2</v>
      </c>
      <c r="HS123" s="252" t="s">
        <v>3085</v>
      </c>
      <c r="HT123" s="252" t="s">
        <v>2075</v>
      </c>
      <c r="HU123" s="242">
        <v>44164</v>
      </c>
      <c r="HV123" s="250" t="s">
        <v>7971</v>
      </c>
      <c r="HW123" s="250">
        <v>1</v>
      </c>
      <c r="HX123" s="250" t="s">
        <v>3625</v>
      </c>
      <c r="HY123" s="250" t="s">
        <v>660</v>
      </c>
      <c r="HZ123" s="250">
        <v>2</v>
      </c>
      <c r="IA123" s="250" t="s">
        <v>3085</v>
      </c>
      <c r="IB123" s="250" t="s">
        <v>2075</v>
      </c>
      <c r="IC123" s="251">
        <v>44164</v>
      </c>
      <c r="ID123" s="249" t="s">
        <v>7972</v>
      </c>
      <c r="IE123" s="252">
        <v>1</v>
      </c>
      <c r="IF123" s="252" t="s">
        <v>3625</v>
      </c>
      <c r="IG123" s="252" t="s">
        <v>660</v>
      </c>
      <c r="IH123" s="252">
        <v>2</v>
      </c>
      <c r="II123" s="252" t="s">
        <v>3085</v>
      </c>
      <c r="IJ123" s="252" t="s">
        <v>2075</v>
      </c>
      <c r="IK123" s="242">
        <v>44164</v>
      </c>
      <c r="IL123" s="250" t="s">
        <v>7973</v>
      </c>
      <c r="IM123" s="250">
        <v>3</v>
      </c>
      <c r="IN123" s="250" t="s">
        <v>3625</v>
      </c>
      <c r="IO123" s="250" t="s">
        <v>660</v>
      </c>
      <c r="IP123" s="250">
        <v>2</v>
      </c>
      <c r="IQ123" s="250" t="s">
        <v>3085</v>
      </c>
      <c r="IR123" s="250" t="s">
        <v>2075</v>
      </c>
      <c r="IS123" s="251">
        <v>44164</v>
      </c>
    </row>
    <row r="124" spans="1:253" s="11" customFormat="1" ht="13.2" x14ac:dyDescent="0.25">
      <c r="A124" s="11" t="str">
        <f>Lists!B:B</f>
        <v>Refugees in Sudan</v>
      </c>
      <c r="B124" s="11" t="str">
        <f>Lists!F:F</f>
        <v>International displacement</v>
      </c>
      <c r="C124" s="11" t="str">
        <f>Lists!C:C</f>
        <v>SDN005</v>
      </c>
      <c r="D124" s="11" t="str">
        <f>Lists!A:A</f>
        <v>Sudan</v>
      </c>
      <c r="E124" s="11" t="str">
        <f>Lists!D:D</f>
        <v>SDN</v>
      </c>
      <c r="F124" s="11" t="s">
        <v>7974</v>
      </c>
      <c r="G124" s="240">
        <v>43000000</v>
      </c>
      <c r="H124" s="241" t="s">
        <v>2052</v>
      </c>
      <c r="I124" s="241" t="s">
        <v>661</v>
      </c>
      <c r="J124" s="241">
        <v>1</v>
      </c>
      <c r="K124" s="241" t="s">
        <v>2057</v>
      </c>
      <c r="L124" s="241" t="s">
        <v>2056</v>
      </c>
      <c r="M124" s="242">
        <v>43868</v>
      </c>
      <c r="N124" s="265" t="s">
        <v>7975</v>
      </c>
      <c r="O124" s="244">
        <v>15000</v>
      </c>
      <c r="P124" s="244" t="s">
        <v>2053</v>
      </c>
      <c r="Q124" s="244" t="s">
        <v>661</v>
      </c>
      <c r="R124" s="244">
        <v>1</v>
      </c>
      <c r="S124" s="244" t="s">
        <v>2061</v>
      </c>
      <c r="T124" s="244" t="s">
        <v>1440</v>
      </c>
      <c r="U124" s="245">
        <v>43868</v>
      </c>
      <c r="V124" s="265" t="s">
        <v>7976</v>
      </c>
      <c r="W124" s="241">
        <v>1326000</v>
      </c>
      <c r="X124" s="241" t="s">
        <v>2054</v>
      </c>
      <c r="Y124" s="241" t="s">
        <v>660</v>
      </c>
      <c r="Z124" s="241">
        <v>2</v>
      </c>
      <c r="AA124" s="241" t="s">
        <v>2063</v>
      </c>
      <c r="AB124" s="241" t="s">
        <v>2062</v>
      </c>
      <c r="AC124" s="242">
        <v>43868</v>
      </c>
      <c r="AD124" s="265" t="s">
        <v>7977</v>
      </c>
      <c r="AE124" s="246">
        <v>3876000</v>
      </c>
      <c r="AF124" s="246" t="s">
        <v>3723</v>
      </c>
      <c r="AG124" s="246" t="s">
        <v>660</v>
      </c>
      <c r="AH124" s="246">
        <v>2</v>
      </c>
      <c r="AI124" s="246" t="s">
        <v>2063</v>
      </c>
      <c r="AJ124" s="246" t="s">
        <v>3730</v>
      </c>
      <c r="AK124" s="247">
        <v>44164</v>
      </c>
      <c r="AL124" s="265" t="s">
        <v>7978</v>
      </c>
      <c r="AM124" s="241">
        <v>3650000</v>
      </c>
      <c r="AN124" s="241" t="s">
        <v>3725</v>
      </c>
      <c r="AO124" s="241" t="s">
        <v>660</v>
      </c>
      <c r="AP124" s="241">
        <v>2</v>
      </c>
      <c r="AQ124" s="241" t="s">
        <v>3732</v>
      </c>
      <c r="AR124" s="241" t="s">
        <v>3727</v>
      </c>
      <c r="AS124" s="242">
        <v>44164</v>
      </c>
      <c r="AT124" s="266" t="s">
        <v>7979</v>
      </c>
      <c r="AU124" s="246" t="s">
        <v>446</v>
      </c>
      <c r="AV124" s="246" t="s">
        <v>446</v>
      </c>
      <c r="AW124" s="246" t="s">
        <v>446</v>
      </c>
      <c r="AX124" s="246" t="s">
        <v>446</v>
      </c>
      <c r="AY124" s="246" t="s">
        <v>446</v>
      </c>
      <c r="AZ124" s="246" t="s">
        <v>446</v>
      </c>
      <c r="BA124" s="247">
        <v>43868</v>
      </c>
      <c r="BB124" s="265" t="s">
        <v>7980</v>
      </c>
      <c r="BC124" s="241" t="s">
        <v>446</v>
      </c>
      <c r="BD124" s="241" t="s">
        <v>446</v>
      </c>
      <c r="BE124" s="241" t="s">
        <v>446</v>
      </c>
      <c r="BF124" s="241" t="s">
        <v>446</v>
      </c>
      <c r="BG124" s="241" t="s">
        <v>446</v>
      </c>
      <c r="BH124" s="241" t="s">
        <v>446</v>
      </c>
      <c r="BI124" s="242">
        <v>43868</v>
      </c>
      <c r="BJ124" s="266" t="s">
        <v>7981</v>
      </c>
      <c r="BK124" s="266" t="s">
        <v>446</v>
      </c>
      <c r="BL124" s="266" t="s">
        <v>446</v>
      </c>
      <c r="BM124" s="266" t="s">
        <v>446</v>
      </c>
      <c r="BN124" s="266" t="s">
        <v>446</v>
      </c>
      <c r="BO124" s="266" t="s">
        <v>2064</v>
      </c>
      <c r="BP124" s="246" t="s">
        <v>446</v>
      </c>
      <c r="BQ124" s="267">
        <v>43868</v>
      </c>
      <c r="BR124" s="265" t="s">
        <v>7982</v>
      </c>
      <c r="BS124" s="268" t="s">
        <v>446</v>
      </c>
      <c r="BT124" s="268" t="s">
        <v>446</v>
      </c>
      <c r="BU124" s="268" t="s">
        <v>446</v>
      </c>
      <c r="BV124" s="268" t="s">
        <v>446</v>
      </c>
      <c r="BW124" s="268" t="s">
        <v>446</v>
      </c>
      <c r="BX124" s="268" t="s">
        <v>446</v>
      </c>
      <c r="BY124" s="242">
        <v>43868</v>
      </c>
      <c r="BZ124" s="266" t="s">
        <v>7983</v>
      </c>
      <c r="CA124" s="266" t="s">
        <v>446</v>
      </c>
      <c r="CB124" s="266" t="s">
        <v>446</v>
      </c>
      <c r="CC124" s="266" t="s">
        <v>446</v>
      </c>
      <c r="CD124" s="266" t="s">
        <v>446</v>
      </c>
      <c r="CE124" s="266" t="s">
        <v>446</v>
      </c>
      <c r="CF124" s="266" t="s">
        <v>446</v>
      </c>
      <c r="CG124" s="267">
        <v>43868</v>
      </c>
      <c r="CH124" s="265" t="s">
        <v>7984</v>
      </c>
      <c r="CI124" s="266" t="e">
        <v>#N/A</v>
      </c>
      <c r="CJ124" s="266" t="e">
        <v>#N/A</v>
      </c>
      <c r="CK124" s="266" t="e">
        <v>#N/A</v>
      </c>
      <c r="CL124" s="266" t="e">
        <v>#N/A</v>
      </c>
      <c r="CM124" s="266" t="e">
        <v>#N/A</v>
      </c>
      <c r="CN124" s="266" t="e">
        <v>#N/A</v>
      </c>
      <c r="CO124" s="269" t="e">
        <v>#N/A</v>
      </c>
      <c r="CP124" s="266" t="s">
        <v>7985</v>
      </c>
      <c r="CQ124" s="268" t="s">
        <v>446</v>
      </c>
      <c r="CR124" s="268" t="s">
        <v>446</v>
      </c>
      <c r="CS124" s="268" t="s">
        <v>446</v>
      </c>
      <c r="CT124" s="268" t="s">
        <v>446</v>
      </c>
      <c r="CU124" s="268" t="s">
        <v>446</v>
      </c>
      <c r="CV124" s="268" t="s">
        <v>446</v>
      </c>
      <c r="CW124" s="242">
        <v>43868</v>
      </c>
      <c r="CX124" s="266" t="s">
        <v>7986</v>
      </c>
      <c r="CY124" s="246">
        <v>1100000</v>
      </c>
      <c r="CZ124" s="246" t="s">
        <v>2151</v>
      </c>
      <c r="DA124" s="246" t="s">
        <v>660</v>
      </c>
      <c r="DB124" s="246">
        <v>2</v>
      </c>
      <c r="DC124" s="246" t="s">
        <v>2065</v>
      </c>
      <c r="DD124" s="246" t="s">
        <v>2062</v>
      </c>
      <c r="DE124" s="248">
        <v>43920</v>
      </c>
      <c r="DF124" s="265" t="s">
        <v>7987</v>
      </c>
      <c r="DG124" s="241">
        <v>0</v>
      </c>
      <c r="DH124" s="268" t="s">
        <v>2151</v>
      </c>
      <c r="DI124" s="268" t="s">
        <v>660</v>
      </c>
      <c r="DJ124" s="268">
        <v>2</v>
      </c>
      <c r="DK124" s="268" t="s">
        <v>2065</v>
      </c>
      <c r="DL124" s="268" t="s">
        <v>2062</v>
      </c>
      <c r="DM124" s="242">
        <v>43920</v>
      </c>
      <c r="DN124" s="266" t="s">
        <v>7988</v>
      </c>
      <c r="DO124" s="246">
        <v>226000</v>
      </c>
      <c r="DP124" s="266" t="s">
        <v>2151</v>
      </c>
      <c r="DQ124" s="266" t="s">
        <v>660</v>
      </c>
      <c r="DR124" s="266">
        <v>2</v>
      </c>
      <c r="DS124" s="266" t="s">
        <v>2065</v>
      </c>
      <c r="DT124" s="266" t="s">
        <v>2062</v>
      </c>
      <c r="DU124" s="267">
        <v>43920</v>
      </c>
      <c r="DV124" s="265" t="s">
        <v>7989</v>
      </c>
      <c r="DW124" s="241">
        <v>400000</v>
      </c>
      <c r="DX124" s="268" t="s">
        <v>2151</v>
      </c>
      <c r="DY124" s="268" t="s">
        <v>660</v>
      </c>
      <c r="DZ124" s="268">
        <v>2</v>
      </c>
      <c r="EA124" s="268" t="s">
        <v>2065</v>
      </c>
      <c r="EB124" s="268" t="s">
        <v>2062</v>
      </c>
      <c r="EC124" s="242">
        <v>43920</v>
      </c>
      <c r="ED124" s="266" t="s">
        <v>7990</v>
      </c>
      <c r="EE124" s="246">
        <v>500000</v>
      </c>
      <c r="EF124" s="266" t="s">
        <v>2151</v>
      </c>
      <c r="EG124" s="266" t="s">
        <v>660</v>
      </c>
      <c r="EH124" s="266">
        <v>2</v>
      </c>
      <c r="EI124" s="266" t="s">
        <v>2065</v>
      </c>
      <c r="EJ124" s="266" t="s">
        <v>2062</v>
      </c>
      <c r="EK124" s="267">
        <v>43920</v>
      </c>
      <c r="EL124" s="265" t="s">
        <v>7991</v>
      </c>
      <c r="EM124" s="241">
        <v>200000</v>
      </c>
      <c r="EN124" s="268" t="s">
        <v>2151</v>
      </c>
      <c r="EO124" s="268" t="s">
        <v>660</v>
      </c>
      <c r="EP124" s="268">
        <v>2</v>
      </c>
      <c r="EQ124" s="268" t="s">
        <v>2065</v>
      </c>
      <c r="ER124" s="268" t="s">
        <v>2062</v>
      </c>
      <c r="ES124" s="242">
        <v>43920</v>
      </c>
      <c r="ET124" s="266" t="s">
        <v>7992</v>
      </c>
      <c r="EU124" s="266">
        <v>588</v>
      </c>
      <c r="EV124" s="266" t="s">
        <v>2664</v>
      </c>
      <c r="EW124" s="266" t="s">
        <v>1628</v>
      </c>
      <c r="EX124" s="266">
        <v>3</v>
      </c>
      <c r="EY124" s="266" t="s">
        <v>2667</v>
      </c>
      <c r="EZ124" s="266" t="s">
        <v>2665</v>
      </c>
      <c r="FA124" s="267">
        <v>44064</v>
      </c>
      <c r="FB124" s="265" t="s">
        <v>7993</v>
      </c>
      <c r="FC124" s="268">
        <v>3876000</v>
      </c>
      <c r="FD124" s="268" t="s">
        <v>3724</v>
      </c>
      <c r="FE124" s="268" t="s">
        <v>660</v>
      </c>
      <c r="FF124" s="268">
        <v>2</v>
      </c>
      <c r="FG124" s="268" t="s">
        <v>3731</v>
      </c>
      <c r="FH124" s="268" t="s">
        <v>3726</v>
      </c>
      <c r="FI124" s="242">
        <v>44164</v>
      </c>
      <c r="FJ124" s="265" t="s">
        <v>7994</v>
      </c>
      <c r="FK124" s="266" t="e">
        <v>#N/A</v>
      </c>
      <c r="FL124" s="266" t="e">
        <v>#N/A</v>
      </c>
      <c r="FM124" s="266" t="e">
        <v>#N/A</v>
      </c>
      <c r="FN124" s="266" t="e">
        <v>#N/A</v>
      </c>
      <c r="FO124" s="266" t="e">
        <v>#N/A</v>
      </c>
      <c r="FP124" s="246" t="e">
        <v>#N/A</v>
      </c>
      <c r="FQ124" s="247" t="e">
        <v>#N/A</v>
      </c>
      <c r="FR124" s="265" t="s">
        <v>7995</v>
      </c>
      <c r="FS124" s="268" t="e">
        <v>#N/A</v>
      </c>
      <c r="FT124" s="268" t="e">
        <v>#N/A</v>
      </c>
      <c r="FU124" s="268" t="e">
        <v>#N/A</v>
      </c>
      <c r="FV124" s="268" t="e">
        <v>#N/A</v>
      </c>
      <c r="FW124" s="268" t="e">
        <v>#N/A</v>
      </c>
      <c r="FX124" s="268" t="e">
        <v>#N/A</v>
      </c>
      <c r="FY124" s="242" t="e">
        <v>#N/A</v>
      </c>
      <c r="FZ124" s="266" t="s">
        <v>7996</v>
      </c>
      <c r="GA124" s="266">
        <v>2</v>
      </c>
      <c r="GB124" s="266" t="s">
        <v>1634</v>
      </c>
      <c r="GC124" s="266" t="s">
        <v>661</v>
      </c>
      <c r="GD124" s="266">
        <v>1</v>
      </c>
      <c r="GE124" s="266" t="s">
        <v>446</v>
      </c>
      <c r="GF124" s="266" t="s">
        <v>1753</v>
      </c>
      <c r="GG124" s="267">
        <v>43868</v>
      </c>
      <c r="GH124" s="265" t="s">
        <v>7997</v>
      </c>
      <c r="GI124" s="268">
        <v>3</v>
      </c>
      <c r="GJ124" s="268" t="s">
        <v>1634</v>
      </c>
      <c r="GK124" s="268" t="s">
        <v>661</v>
      </c>
      <c r="GL124" s="268">
        <v>1</v>
      </c>
      <c r="GM124" s="268" t="s">
        <v>446</v>
      </c>
      <c r="GN124" s="268" t="s">
        <v>1753</v>
      </c>
      <c r="GO124" s="242">
        <v>43868</v>
      </c>
      <c r="GP124" s="266" t="s">
        <v>7998</v>
      </c>
      <c r="GQ124" s="266">
        <v>2</v>
      </c>
      <c r="GR124" s="266" t="s">
        <v>1634</v>
      </c>
      <c r="GS124" s="266" t="s">
        <v>661</v>
      </c>
      <c r="GT124" s="266">
        <v>1</v>
      </c>
      <c r="GU124" s="266" t="s">
        <v>446</v>
      </c>
      <c r="GV124" s="266" t="s">
        <v>1753</v>
      </c>
      <c r="GW124" s="267">
        <v>43868</v>
      </c>
      <c r="GX124" s="265" t="s">
        <v>7999</v>
      </c>
      <c r="GY124" s="268">
        <v>2</v>
      </c>
      <c r="GZ124" s="268" t="s">
        <v>1634</v>
      </c>
      <c r="HA124" s="268" t="s">
        <v>661</v>
      </c>
      <c r="HB124" s="268">
        <v>1</v>
      </c>
      <c r="HC124" s="268" t="s">
        <v>446</v>
      </c>
      <c r="HD124" s="268" t="s">
        <v>1753</v>
      </c>
      <c r="HE124" s="242">
        <v>43868</v>
      </c>
      <c r="HF124" s="266" t="s">
        <v>8000</v>
      </c>
      <c r="HG124" s="266">
        <v>0</v>
      </c>
      <c r="HH124" s="266" t="s">
        <v>1634</v>
      </c>
      <c r="HI124" s="266" t="s">
        <v>661</v>
      </c>
      <c r="HJ124" s="266">
        <v>1</v>
      </c>
      <c r="HK124" s="266" t="s">
        <v>446</v>
      </c>
      <c r="HL124" s="266" t="s">
        <v>1753</v>
      </c>
      <c r="HM124" s="267">
        <v>43868</v>
      </c>
      <c r="HN124" s="265" t="s">
        <v>8001</v>
      </c>
      <c r="HO124" s="268" t="s">
        <v>446</v>
      </c>
      <c r="HP124" s="268" t="s">
        <v>1634</v>
      </c>
      <c r="HQ124" s="268" t="s">
        <v>446</v>
      </c>
      <c r="HR124" s="268" t="s">
        <v>446</v>
      </c>
      <c r="HS124" s="268" t="s">
        <v>446</v>
      </c>
      <c r="HT124" s="268" t="s">
        <v>1753</v>
      </c>
      <c r="HU124" s="242">
        <v>43868</v>
      </c>
      <c r="HV124" s="266" t="s">
        <v>8002</v>
      </c>
      <c r="HW124" s="266">
        <v>2</v>
      </c>
      <c r="HX124" s="266" t="s">
        <v>1634</v>
      </c>
      <c r="HY124" s="266" t="s">
        <v>661</v>
      </c>
      <c r="HZ124" s="266">
        <v>1</v>
      </c>
      <c r="IA124" s="266" t="s">
        <v>446</v>
      </c>
      <c r="IB124" s="266" t="s">
        <v>1753</v>
      </c>
      <c r="IC124" s="267">
        <v>43868</v>
      </c>
      <c r="ID124" s="265" t="s">
        <v>8003</v>
      </c>
      <c r="IE124" s="268">
        <v>2</v>
      </c>
      <c r="IF124" s="268" t="s">
        <v>1634</v>
      </c>
      <c r="IG124" s="268" t="s">
        <v>661</v>
      </c>
      <c r="IH124" s="268">
        <v>1</v>
      </c>
      <c r="II124" s="268" t="s">
        <v>446</v>
      </c>
      <c r="IJ124" s="268" t="s">
        <v>1753</v>
      </c>
      <c r="IK124" s="242">
        <v>43868</v>
      </c>
      <c r="IL124" s="266" t="s">
        <v>8004</v>
      </c>
      <c r="IM124" s="266">
        <v>3</v>
      </c>
      <c r="IN124" s="266" t="s">
        <v>1634</v>
      </c>
      <c r="IO124" s="266" t="s">
        <v>661</v>
      </c>
      <c r="IP124" s="266">
        <v>1</v>
      </c>
      <c r="IQ124" s="266" t="s">
        <v>446</v>
      </c>
      <c r="IR124" s="266" t="s">
        <v>1753</v>
      </c>
      <c r="IS124" s="267">
        <v>43868</v>
      </c>
    </row>
    <row r="125" spans="1:253" s="11" customFormat="1" ht="13.2" x14ac:dyDescent="0.25">
      <c r="A125" s="11" t="str">
        <f>Lists!B:B</f>
        <v xml:space="preserve">Floods in Sudan </v>
      </c>
      <c r="B125" s="11" t="str">
        <f>Lists!F:F</f>
        <v>Flood</v>
      </c>
      <c r="C125" s="11" t="str">
        <f>Lists!C:C</f>
        <v>SDN006</v>
      </c>
      <c r="D125" s="11" t="str">
        <f>Lists!A:A</f>
        <v>Sudan</v>
      </c>
      <c r="E125" s="11" t="str">
        <f>Lists!D:D</f>
        <v>SDN</v>
      </c>
      <c r="F125" s="11" t="s">
        <v>8005</v>
      </c>
      <c r="G125" s="240">
        <v>43000000</v>
      </c>
      <c r="H125" s="241" t="s">
        <v>2663</v>
      </c>
      <c r="I125" s="241" t="s">
        <v>660</v>
      </c>
      <c r="J125" s="241">
        <v>2</v>
      </c>
      <c r="K125" s="241" t="s">
        <v>2057</v>
      </c>
      <c r="L125" s="241" t="s">
        <v>2056</v>
      </c>
      <c r="M125" s="242">
        <v>44064</v>
      </c>
      <c r="N125" s="249" t="s">
        <v>8006</v>
      </c>
      <c r="O125" s="244">
        <v>1840687</v>
      </c>
      <c r="P125" s="244" t="s">
        <v>2053</v>
      </c>
      <c r="Q125" s="244" t="s">
        <v>660</v>
      </c>
      <c r="R125" s="244">
        <v>2</v>
      </c>
      <c r="S125" s="244" t="s">
        <v>3305</v>
      </c>
      <c r="T125" s="244" t="s">
        <v>3304</v>
      </c>
      <c r="U125" s="245">
        <v>44110</v>
      </c>
      <c r="V125" s="249" t="s">
        <v>8007</v>
      </c>
      <c r="W125" s="241">
        <v>43000000</v>
      </c>
      <c r="X125" s="241" t="s">
        <v>2052</v>
      </c>
      <c r="Y125" s="241" t="s">
        <v>660</v>
      </c>
      <c r="Z125" s="241">
        <v>2</v>
      </c>
      <c r="AA125" s="241" t="s">
        <v>3375</v>
      </c>
      <c r="AB125" s="241" t="s">
        <v>2056</v>
      </c>
      <c r="AC125" s="242">
        <v>44120</v>
      </c>
      <c r="AD125" s="249" t="s">
        <v>8008</v>
      </c>
      <c r="AE125" s="246">
        <v>875000</v>
      </c>
      <c r="AF125" s="246" t="s">
        <v>3567</v>
      </c>
      <c r="AG125" s="246" t="s">
        <v>660</v>
      </c>
      <c r="AH125" s="246">
        <v>2</v>
      </c>
      <c r="AI125" s="246" t="s">
        <v>3569</v>
      </c>
      <c r="AJ125" s="246" t="s">
        <v>3568</v>
      </c>
      <c r="AK125" s="247">
        <v>44140</v>
      </c>
      <c r="AL125" s="249" t="s">
        <v>8009</v>
      </c>
      <c r="AM125" s="241">
        <v>480000</v>
      </c>
      <c r="AN125" s="241" t="s">
        <v>3130</v>
      </c>
      <c r="AO125" s="241" t="s">
        <v>660</v>
      </c>
      <c r="AP125" s="241">
        <v>2</v>
      </c>
      <c r="AQ125" s="241" t="s">
        <v>3323</v>
      </c>
      <c r="AR125" s="241" t="s">
        <v>3322</v>
      </c>
      <c r="AS125" s="242">
        <v>44110</v>
      </c>
      <c r="AT125" s="250" t="s">
        <v>8010</v>
      </c>
      <c r="AU125" s="246">
        <v>54</v>
      </c>
      <c r="AV125" s="246" t="s">
        <v>3131</v>
      </c>
      <c r="AW125" s="246" t="s">
        <v>659</v>
      </c>
      <c r="AX125" s="246">
        <v>3</v>
      </c>
      <c r="AY125" s="246" t="s">
        <v>3325</v>
      </c>
      <c r="AZ125" s="246" t="s">
        <v>3324</v>
      </c>
      <c r="BA125" s="247">
        <v>44110</v>
      </c>
      <c r="BB125" s="249" t="s">
        <v>8011</v>
      </c>
      <c r="BC125" s="241" t="s">
        <v>446</v>
      </c>
      <c r="BD125" s="241" t="s">
        <v>446</v>
      </c>
      <c r="BE125" s="241" t="s">
        <v>446</v>
      </c>
      <c r="BF125" s="241" t="s">
        <v>446</v>
      </c>
      <c r="BG125" s="241" t="s">
        <v>1531</v>
      </c>
      <c r="BH125" s="241" t="s">
        <v>446</v>
      </c>
      <c r="BI125" s="242">
        <v>44064</v>
      </c>
      <c r="BJ125" s="250" t="s">
        <v>8012</v>
      </c>
      <c r="BK125" s="250">
        <v>155</v>
      </c>
      <c r="BL125" s="250" t="s">
        <v>3570</v>
      </c>
      <c r="BM125" s="250" t="s">
        <v>660</v>
      </c>
      <c r="BN125" s="250">
        <v>2</v>
      </c>
      <c r="BO125" s="250" t="s">
        <v>3572</v>
      </c>
      <c r="BP125" s="246" t="s">
        <v>3571</v>
      </c>
      <c r="BQ125" s="251">
        <v>44140</v>
      </c>
      <c r="BR125" s="249" t="s">
        <v>8013</v>
      </c>
      <c r="BS125" s="252">
        <v>92600</v>
      </c>
      <c r="BT125" s="252" t="s">
        <v>3132</v>
      </c>
      <c r="BU125" s="252" t="s">
        <v>659</v>
      </c>
      <c r="BV125" s="252">
        <v>3</v>
      </c>
      <c r="BW125" s="252" t="s">
        <v>3326</v>
      </c>
      <c r="BX125" s="252" t="s">
        <v>1585</v>
      </c>
      <c r="BY125" s="242">
        <v>44110</v>
      </c>
      <c r="BZ125" s="250" t="s">
        <v>8014</v>
      </c>
      <c r="CA125" s="250">
        <v>79400</v>
      </c>
      <c r="CB125" s="250" t="s">
        <v>3132</v>
      </c>
      <c r="CC125" s="250" t="s">
        <v>659</v>
      </c>
      <c r="CD125" s="250">
        <v>3</v>
      </c>
      <c r="CE125" s="250" t="s">
        <v>3327</v>
      </c>
      <c r="CF125" s="250" t="s">
        <v>1585</v>
      </c>
      <c r="CG125" s="251">
        <v>44110</v>
      </c>
      <c r="CH125" s="249" t="s">
        <v>8015</v>
      </c>
      <c r="CI125" s="250" t="e">
        <v>#N/A</v>
      </c>
      <c r="CJ125" s="250" t="e">
        <v>#N/A</v>
      </c>
      <c r="CK125" s="250" t="e">
        <v>#N/A</v>
      </c>
      <c r="CL125" s="250" t="e">
        <v>#N/A</v>
      </c>
      <c r="CM125" s="250" t="e">
        <v>#N/A</v>
      </c>
      <c r="CN125" s="250" t="e">
        <v>#N/A</v>
      </c>
      <c r="CO125" s="253" t="e">
        <v>#N/A</v>
      </c>
      <c r="CP125" s="250" t="s">
        <v>8016</v>
      </c>
      <c r="CQ125" s="252" t="s">
        <v>446</v>
      </c>
      <c r="CR125" s="252" t="s">
        <v>446</v>
      </c>
      <c r="CS125" s="252" t="s">
        <v>446</v>
      </c>
      <c r="CT125" s="252" t="s">
        <v>446</v>
      </c>
      <c r="CU125" s="252" t="s">
        <v>1531</v>
      </c>
      <c r="CV125" s="252" t="s">
        <v>446</v>
      </c>
      <c r="CW125" s="242">
        <v>44064</v>
      </c>
      <c r="CX125" s="250" t="s">
        <v>8017</v>
      </c>
      <c r="CY125" s="246">
        <v>50000</v>
      </c>
      <c r="CZ125" s="246" t="s">
        <v>3363</v>
      </c>
      <c r="DA125" s="246" t="s">
        <v>659</v>
      </c>
      <c r="DB125" s="246">
        <v>3</v>
      </c>
      <c r="DC125" s="246" t="s">
        <v>1748</v>
      </c>
      <c r="DD125" s="246" t="s">
        <v>2666</v>
      </c>
      <c r="DE125" s="248">
        <v>44120</v>
      </c>
      <c r="DF125" s="249" t="s">
        <v>8018</v>
      </c>
      <c r="DG125" s="241">
        <v>42140000</v>
      </c>
      <c r="DH125" s="252" t="s">
        <v>3363</v>
      </c>
      <c r="DI125" s="252" t="s">
        <v>659</v>
      </c>
      <c r="DJ125" s="252">
        <v>3</v>
      </c>
      <c r="DK125" s="252" t="s">
        <v>1748</v>
      </c>
      <c r="DL125" s="252" t="s">
        <v>2666</v>
      </c>
      <c r="DM125" s="242">
        <v>44120</v>
      </c>
      <c r="DN125" s="250" t="s">
        <v>8019</v>
      </c>
      <c r="DO125" s="246">
        <v>810000</v>
      </c>
      <c r="DP125" s="250" t="s">
        <v>3363</v>
      </c>
      <c r="DQ125" s="250" t="s">
        <v>659</v>
      </c>
      <c r="DR125" s="250">
        <v>3</v>
      </c>
      <c r="DS125" s="250" t="s">
        <v>1748</v>
      </c>
      <c r="DT125" s="250" t="s">
        <v>2666</v>
      </c>
      <c r="DU125" s="251">
        <v>44120</v>
      </c>
      <c r="DV125" s="249" t="s">
        <v>8020</v>
      </c>
      <c r="DW125" s="241">
        <v>50000</v>
      </c>
      <c r="DX125" s="252" t="s">
        <v>3363</v>
      </c>
      <c r="DY125" s="252" t="s">
        <v>659</v>
      </c>
      <c r="DZ125" s="252">
        <v>3</v>
      </c>
      <c r="EA125" s="252" t="s">
        <v>1748</v>
      </c>
      <c r="EB125" s="252" t="s">
        <v>2666</v>
      </c>
      <c r="EC125" s="242">
        <v>44120</v>
      </c>
      <c r="ED125" s="250" t="s">
        <v>8021</v>
      </c>
      <c r="EE125" s="246">
        <v>0</v>
      </c>
      <c r="EF125" s="250" t="s">
        <v>3363</v>
      </c>
      <c r="EG125" s="250" t="s">
        <v>659</v>
      </c>
      <c r="EH125" s="250">
        <v>3</v>
      </c>
      <c r="EI125" s="250" t="s">
        <v>1748</v>
      </c>
      <c r="EJ125" s="250" t="s">
        <v>2666</v>
      </c>
      <c r="EK125" s="251">
        <v>44120</v>
      </c>
      <c r="EL125" s="249" t="s">
        <v>8022</v>
      </c>
      <c r="EM125" s="241">
        <v>0</v>
      </c>
      <c r="EN125" s="252" t="s">
        <v>3363</v>
      </c>
      <c r="EO125" s="252" t="s">
        <v>659</v>
      </c>
      <c r="EP125" s="252">
        <v>3</v>
      </c>
      <c r="EQ125" s="252" t="s">
        <v>1748</v>
      </c>
      <c r="ER125" s="252" t="s">
        <v>2666</v>
      </c>
      <c r="ES125" s="242">
        <v>44120</v>
      </c>
      <c r="ET125" s="250" t="s">
        <v>8023</v>
      </c>
      <c r="EU125" s="250">
        <v>588</v>
      </c>
      <c r="EV125" s="250" t="s">
        <v>2664</v>
      </c>
      <c r="EW125" s="250" t="s">
        <v>1628</v>
      </c>
      <c r="EX125" s="250">
        <v>3</v>
      </c>
      <c r="EY125" s="250" t="s">
        <v>2667</v>
      </c>
      <c r="EZ125" s="250" t="s">
        <v>2665</v>
      </c>
      <c r="FA125" s="251">
        <v>44064</v>
      </c>
      <c r="FB125" s="249" t="s">
        <v>8024</v>
      </c>
      <c r="FC125" s="252">
        <v>3</v>
      </c>
      <c r="FD125" s="252" t="s">
        <v>446</v>
      </c>
      <c r="FE125" s="252" t="s">
        <v>446</v>
      </c>
      <c r="FF125" s="252" t="s">
        <v>446</v>
      </c>
      <c r="FG125" s="252" t="s">
        <v>2329</v>
      </c>
      <c r="FH125" s="252" t="s">
        <v>446</v>
      </c>
      <c r="FI125" s="242">
        <v>44064</v>
      </c>
      <c r="FJ125" s="249" t="s">
        <v>8025</v>
      </c>
      <c r="FK125" s="250" t="s">
        <v>446</v>
      </c>
      <c r="FL125" s="250" t="s">
        <v>446</v>
      </c>
      <c r="FM125" s="250" t="s">
        <v>446</v>
      </c>
      <c r="FN125" s="250" t="s">
        <v>446</v>
      </c>
      <c r="FO125" s="250" t="s">
        <v>1531</v>
      </c>
      <c r="FP125" s="246" t="s">
        <v>446</v>
      </c>
      <c r="FQ125" s="247">
        <v>44064</v>
      </c>
      <c r="FR125" s="249" t="s">
        <v>8026</v>
      </c>
      <c r="FS125" s="252" t="s">
        <v>446</v>
      </c>
      <c r="FT125" s="252" t="s">
        <v>446</v>
      </c>
      <c r="FU125" s="252" t="s">
        <v>446</v>
      </c>
      <c r="FV125" s="252" t="s">
        <v>446</v>
      </c>
      <c r="FW125" s="252" t="s">
        <v>1531</v>
      </c>
      <c r="FX125" s="252" t="s">
        <v>446</v>
      </c>
      <c r="FY125" s="242">
        <v>44064</v>
      </c>
      <c r="FZ125" s="250" t="s">
        <v>8027</v>
      </c>
      <c r="GA125" s="250">
        <v>2</v>
      </c>
      <c r="GB125" s="250" t="s">
        <v>2074</v>
      </c>
      <c r="GC125" s="250" t="s">
        <v>660</v>
      </c>
      <c r="GD125" s="250">
        <v>2</v>
      </c>
      <c r="GE125" s="250" t="s">
        <v>2074</v>
      </c>
      <c r="GF125" s="250" t="s">
        <v>1387</v>
      </c>
      <c r="GG125" s="251">
        <v>44064</v>
      </c>
      <c r="GH125" s="249" t="s">
        <v>8028</v>
      </c>
      <c r="GI125" s="252">
        <v>2</v>
      </c>
      <c r="GJ125" s="252" t="s">
        <v>2074</v>
      </c>
      <c r="GK125" s="252" t="s">
        <v>660</v>
      </c>
      <c r="GL125" s="252">
        <v>2</v>
      </c>
      <c r="GM125" s="252" t="s">
        <v>2074</v>
      </c>
      <c r="GN125" s="252" t="s">
        <v>1387</v>
      </c>
      <c r="GO125" s="242">
        <v>44064</v>
      </c>
      <c r="GP125" s="250" t="s">
        <v>8029</v>
      </c>
      <c r="GQ125" s="250">
        <v>0</v>
      </c>
      <c r="GR125" s="250" t="s">
        <v>2074</v>
      </c>
      <c r="GS125" s="250" t="s">
        <v>660</v>
      </c>
      <c r="GT125" s="250">
        <v>2</v>
      </c>
      <c r="GU125" s="250" t="s">
        <v>2074</v>
      </c>
      <c r="GV125" s="250" t="s">
        <v>1387</v>
      </c>
      <c r="GW125" s="251">
        <v>44064</v>
      </c>
      <c r="GX125" s="249" t="s">
        <v>8030</v>
      </c>
      <c r="GY125" s="252">
        <v>0</v>
      </c>
      <c r="GZ125" s="252" t="s">
        <v>2074</v>
      </c>
      <c r="HA125" s="252" t="s">
        <v>660</v>
      </c>
      <c r="HB125" s="252">
        <v>2</v>
      </c>
      <c r="HC125" s="252" t="s">
        <v>2074</v>
      </c>
      <c r="HD125" s="252" t="s">
        <v>1387</v>
      </c>
      <c r="HE125" s="242">
        <v>44064</v>
      </c>
      <c r="HF125" s="250" t="s">
        <v>8031</v>
      </c>
      <c r="HG125" s="250">
        <v>0</v>
      </c>
      <c r="HH125" s="250" t="s">
        <v>2074</v>
      </c>
      <c r="HI125" s="250" t="s">
        <v>660</v>
      </c>
      <c r="HJ125" s="250">
        <v>2</v>
      </c>
      <c r="HK125" s="250" t="s">
        <v>2074</v>
      </c>
      <c r="HL125" s="250" t="s">
        <v>1387</v>
      </c>
      <c r="HM125" s="251">
        <v>44064</v>
      </c>
      <c r="HN125" s="249" t="s">
        <v>8032</v>
      </c>
      <c r="HO125" s="252">
        <v>3</v>
      </c>
      <c r="HP125" s="252" t="s">
        <v>2074</v>
      </c>
      <c r="HQ125" s="252" t="s">
        <v>660</v>
      </c>
      <c r="HR125" s="252">
        <v>2</v>
      </c>
      <c r="HS125" s="252" t="s">
        <v>2074</v>
      </c>
      <c r="HT125" s="252" t="s">
        <v>1387</v>
      </c>
      <c r="HU125" s="242">
        <v>44064</v>
      </c>
      <c r="HV125" s="250" t="s">
        <v>8033</v>
      </c>
      <c r="HW125" s="250">
        <v>1</v>
      </c>
      <c r="HX125" s="250" t="s">
        <v>2074</v>
      </c>
      <c r="HY125" s="250" t="s">
        <v>660</v>
      </c>
      <c r="HZ125" s="250">
        <v>2</v>
      </c>
      <c r="IA125" s="250" t="s">
        <v>2074</v>
      </c>
      <c r="IB125" s="250" t="s">
        <v>1387</v>
      </c>
      <c r="IC125" s="251">
        <v>44064</v>
      </c>
      <c r="ID125" s="249" t="s">
        <v>8034</v>
      </c>
      <c r="IE125" s="252">
        <v>1</v>
      </c>
      <c r="IF125" s="252" t="s">
        <v>2074</v>
      </c>
      <c r="IG125" s="252" t="s">
        <v>660</v>
      </c>
      <c r="IH125" s="252">
        <v>2</v>
      </c>
      <c r="II125" s="252" t="s">
        <v>2074</v>
      </c>
      <c r="IJ125" s="252" t="s">
        <v>1387</v>
      </c>
      <c r="IK125" s="242">
        <v>44064</v>
      </c>
      <c r="IL125" s="250" t="s">
        <v>8035</v>
      </c>
      <c r="IM125" s="250">
        <v>3</v>
      </c>
      <c r="IN125" s="250" t="s">
        <v>2074</v>
      </c>
      <c r="IO125" s="250" t="s">
        <v>660</v>
      </c>
      <c r="IP125" s="250">
        <v>2</v>
      </c>
      <c r="IQ125" s="250" t="s">
        <v>2074</v>
      </c>
      <c r="IR125" s="250" t="s">
        <v>1387</v>
      </c>
      <c r="IS125" s="251">
        <v>44064</v>
      </c>
    </row>
    <row r="126" spans="1:253" s="11" customFormat="1" ht="13.2" x14ac:dyDescent="0.25">
      <c r="A126" s="11" t="str">
        <f>Lists!B:B</f>
        <v>Refugees from Ethiopia</v>
      </c>
      <c r="B126" s="11" t="str">
        <f>Lists!F:F</f>
        <v>International displacement</v>
      </c>
      <c r="C126" s="11" t="str">
        <f>Lists!C:C</f>
        <v>SDN007</v>
      </c>
      <c r="D126" s="11" t="str">
        <f>Lists!A:A</f>
        <v>Sudan</v>
      </c>
      <c r="E126" s="11" t="str">
        <f>Lists!D:D</f>
        <v>SDN</v>
      </c>
      <c r="F126" s="11" t="s">
        <v>8036</v>
      </c>
      <c r="G126" s="240">
        <v>43800000</v>
      </c>
      <c r="H126" s="241" t="s">
        <v>4193</v>
      </c>
      <c r="I126" s="241" t="s">
        <v>660</v>
      </c>
      <c r="J126" s="241">
        <v>2</v>
      </c>
      <c r="K126" s="241" t="s">
        <v>4195</v>
      </c>
      <c r="L126" s="241" t="s">
        <v>4194</v>
      </c>
      <c r="M126" s="242">
        <v>44187</v>
      </c>
      <c r="N126" s="265" t="s">
        <v>8037</v>
      </c>
      <c r="O126" s="244">
        <v>61064</v>
      </c>
      <c r="P126" s="244" t="s">
        <v>4196</v>
      </c>
      <c r="Q126" s="244" t="s">
        <v>660</v>
      </c>
      <c r="R126" s="244">
        <v>2</v>
      </c>
      <c r="S126" s="244" t="s">
        <v>4197</v>
      </c>
      <c r="T126" s="244" t="s">
        <v>446</v>
      </c>
      <c r="U126" s="245">
        <v>44187</v>
      </c>
      <c r="V126" s="265" t="s">
        <v>8038</v>
      </c>
      <c r="W126" s="241">
        <v>5858000</v>
      </c>
      <c r="X126" s="241" t="s">
        <v>4159</v>
      </c>
      <c r="Y126" s="241" t="s">
        <v>660</v>
      </c>
      <c r="Z126" s="241">
        <v>2</v>
      </c>
      <c r="AA126" s="241" t="s">
        <v>4221</v>
      </c>
      <c r="AB126" s="241" t="s">
        <v>4198</v>
      </c>
      <c r="AC126" s="242">
        <v>44187</v>
      </c>
      <c r="AD126" s="265" t="s">
        <v>8039</v>
      </c>
      <c r="AE126" s="246">
        <v>903000</v>
      </c>
      <c r="AF126" s="246" t="s">
        <v>4159</v>
      </c>
      <c r="AG126" s="246" t="s">
        <v>660</v>
      </c>
      <c r="AH126" s="246">
        <v>2</v>
      </c>
      <c r="AI126" s="246" t="s">
        <v>4222</v>
      </c>
      <c r="AJ126" s="246" t="s">
        <v>4198</v>
      </c>
      <c r="AK126" s="247">
        <v>44187</v>
      </c>
      <c r="AL126" s="265" t="s">
        <v>8040</v>
      </c>
      <c r="AM126" s="241">
        <v>56000</v>
      </c>
      <c r="AN126" s="241" t="s">
        <v>4199</v>
      </c>
      <c r="AO126" s="241" t="s">
        <v>661</v>
      </c>
      <c r="AP126" s="241">
        <v>1</v>
      </c>
      <c r="AQ126" s="241" t="s">
        <v>4201</v>
      </c>
      <c r="AR126" s="241" t="s">
        <v>4200</v>
      </c>
      <c r="AS126" s="242">
        <v>44187</v>
      </c>
      <c r="AT126" s="266" t="s">
        <v>8041</v>
      </c>
      <c r="AU126" s="246" t="s">
        <v>446</v>
      </c>
      <c r="AV126" s="246" t="s">
        <v>446</v>
      </c>
      <c r="AW126" s="246" t="s">
        <v>659</v>
      </c>
      <c r="AX126" s="246">
        <v>3</v>
      </c>
      <c r="AY126" s="246" t="s">
        <v>4215</v>
      </c>
      <c r="AZ126" s="246" t="s">
        <v>446</v>
      </c>
      <c r="BA126" s="247">
        <v>44187</v>
      </c>
      <c r="BB126" s="265" t="s">
        <v>8042</v>
      </c>
      <c r="BC126" s="241" t="s">
        <v>446</v>
      </c>
      <c r="BD126" s="241" t="s">
        <v>446</v>
      </c>
      <c r="BE126" s="241" t="s">
        <v>659</v>
      </c>
      <c r="BF126" s="241">
        <v>3</v>
      </c>
      <c r="BG126" s="241" t="s">
        <v>4202</v>
      </c>
      <c r="BH126" s="241" t="s">
        <v>446</v>
      </c>
      <c r="BI126" s="242">
        <v>44187</v>
      </c>
      <c r="BJ126" s="266" t="s">
        <v>8043</v>
      </c>
      <c r="BK126" s="266" t="s">
        <v>446</v>
      </c>
      <c r="BL126" s="266" t="s">
        <v>446</v>
      </c>
      <c r="BM126" s="266" t="s">
        <v>660</v>
      </c>
      <c r="BN126" s="266">
        <v>2</v>
      </c>
      <c r="BO126" s="266" t="s">
        <v>4214</v>
      </c>
      <c r="BP126" s="246" t="s">
        <v>446</v>
      </c>
      <c r="BQ126" s="267">
        <v>44187</v>
      </c>
      <c r="BR126" s="265" t="s">
        <v>8044</v>
      </c>
      <c r="BS126" s="268" t="s">
        <v>446</v>
      </c>
      <c r="BT126" s="268" t="s">
        <v>446</v>
      </c>
      <c r="BU126" s="268" t="s">
        <v>661</v>
      </c>
      <c r="BV126" s="268">
        <v>1</v>
      </c>
      <c r="BW126" s="268" t="s">
        <v>4213</v>
      </c>
      <c r="BX126" s="268" t="s">
        <v>446</v>
      </c>
      <c r="BY126" s="242">
        <v>44187</v>
      </c>
      <c r="BZ126" s="266" t="s">
        <v>8045</v>
      </c>
      <c r="CA126" s="266" t="s">
        <v>446</v>
      </c>
      <c r="CB126" s="266" t="s">
        <v>446</v>
      </c>
      <c r="CC126" s="266" t="s">
        <v>661</v>
      </c>
      <c r="CD126" s="266">
        <v>1</v>
      </c>
      <c r="CE126" s="266" t="s">
        <v>4212</v>
      </c>
      <c r="CF126" s="266" t="s">
        <v>446</v>
      </c>
      <c r="CG126" s="267">
        <v>44187</v>
      </c>
      <c r="CH126" s="265" t="s">
        <v>8046</v>
      </c>
      <c r="CI126" s="266" t="e">
        <v>#N/A</v>
      </c>
      <c r="CJ126" s="266" t="e">
        <v>#N/A</v>
      </c>
      <c r="CK126" s="266" t="e">
        <v>#N/A</v>
      </c>
      <c r="CL126" s="266" t="e">
        <v>#N/A</v>
      </c>
      <c r="CM126" s="266" t="e">
        <v>#N/A</v>
      </c>
      <c r="CN126" s="266" t="e">
        <v>#N/A</v>
      </c>
      <c r="CO126" s="269" t="e">
        <v>#N/A</v>
      </c>
      <c r="CP126" s="266" t="s">
        <v>8047</v>
      </c>
      <c r="CQ126" s="268" t="s">
        <v>446</v>
      </c>
      <c r="CR126" s="268" t="s">
        <v>446</v>
      </c>
      <c r="CS126" s="268" t="s">
        <v>661</v>
      </c>
      <c r="CT126" s="268">
        <v>1</v>
      </c>
      <c r="CU126" s="268" t="s">
        <v>4211</v>
      </c>
      <c r="CV126" s="268" t="s">
        <v>446</v>
      </c>
      <c r="CW126" s="242">
        <v>44187</v>
      </c>
      <c r="CX126" s="266" t="s">
        <v>8048</v>
      </c>
      <c r="CY126" s="246">
        <v>903000</v>
      </c>
      <c r="CZ126" s="246" t="s">
        <v>4203</v>
      </c>
      <c r="DA126" s="246" t="s">
        <v>660</v>
      </c>
      <c r="DB126" s="246">
        <v>2</v>
      </c>
      <c r="DC126" s="246" t="s">
        <v>4205</v>
      </c>
      <c r="DD126" s="246" t="s">
        <v>4204</v>
      </c>
      <c r="DE126" s="248">
        <v>44187</v>
      </c>
      <c r="DF126" s="265" t="s">
        <v>8049</v>
      </c>
      <c r="DG126" s="241">
        <v>4956000</v>
      </c>
      <c r="DH126" s="268" t="s">
        <v>4206</v>
      </c>
      <c r="DI126" s="268" t="s">
        <v>660</v>
      </c>
      <c r="DJ126" s="268">
        <v>2</v>
      </c>
      <c r="DK126" s="268" t="s">
        <v>4208</v>
      </c>
      <c r="DL126" s="268" t="s">
        <v>4207</v>
      </c>
      <c r="DM126" s="242">
        <v>44187</v>
      </c>
      <c r="DN126" s="266" t="s">
        <v>8050</v>
      </c>
      <c r="DO126" s="246">
        <v>0</v>
      </c>
      <c r="DP126" s="266" t="s">
        <v>446</v>
      </c>
      <c r="DQ126" s="266" t="s">
        <v>659</v>
      </c>
      <c r="DR126" s="266">
        <v>3</v>
      </c>
      <c r="DS126" s="266" t="s">
        <v>4209</v>
      </c>
      <c r="DT126" s="266" t="s">
        <v>446</v>
      </c>
      <c r="DU126" s="267">
        <v>44187</v>
      </c>
      <c r="DV126" s="265" t="s">
        <v>8051</v>
      </c>
      <c r="DW126" s="241">
        <v>903000</v>
      </c>
      <c r="DX126" s="268" t="s">
        <v>4203</v>
      </c>
      <c r="DY126" s="268" t="s">
        <v>660</v>
      </c>
      <c r="DZ126" s="268">
        <v>2</v>
      </c>
      <c r="EA126" s="268" t="s">
        <v>4205</v>
      </c>
      <c r="EB126" s="268" t="s">
        <v>4204</v>
      </c>
      <c r="EC126" s="242">
        <v>44187</v>
      </c>
      <c r="ED126" s="266" t="s">
        <v>8052</v>
      </c>
      <c r="EE126" s="246">
        <v>0</v>
      </c>
      <c r="EF126" s="266" t="s">
        <v>446</v>
      </c>
      <c r="EG126" s="266" t="s">
        <v>659</v>
      </c>
      <c r="EH126" s="266">
        <v>3</v>
      </c>
      <c r="EI126" s="266" t="s">
        <v>4209</v>
      </c>
      <c r="EJ126" s="266" t="s">
        <v>446</v>
      </c>
      <c r="EK126" s="267">
        <v>44187</v>
      </c>
      <c r="EL126" s="265" t="s">
        <v>8053</v>
      </c>
      <c r="EM126" s="241">
        <v>0</v>
      </c>
      <c r="EN126" s="268" t="s">
        <v>446</v>
      </c>
      <c r="EO126" s="268" t="s">
        <v>659</v>
      </c>
      <c r="EP126" s="268">
        <v>3</v>
      </c>
      <c r="EQ126" s="268" t="s">
        <v>4209</v>
      </c>
      <c r="ER126" s="268" t="s">
        <v>446</v>
      </c>
      <c r="ES126" s="242">
        <v>44187</v>
      </c>
      <c r="ET126" s="266" t="s">
        <v>8054</v>
      </c>
      <c r="EU126" s="266" t="s">
        <v>446</v>
      </c>
      <c r="EV126" s="266" t="s">
        <v>446</v>
      </c>
      <c r="EW126" s="266" t="s">
        <v>446</v>
      </c>
      <c r="EX126" s="266" t="s">
        <v>446</v>
      </c>
      <c r="EY126" s="266" t="s">
        <v>4210</v>
      </c>
      <c r="EZ126" s="266" t="s">
        <v>446</v>
      </c>
      <c r="FA126" s="267">
        <v>44187</v>
      </c>
      <c r="FB126" s="265" t="s">
        <v>8055</v>
      </c>
      <c r="FC126" s="268">
        <v>2</v>
      </c>
      <c r="FD126" s="268" t="s">
        <v>446</v>
      </c>
      <c r="FE126" s="268" t="s">
        <v>660</v>
      </c>
      <c r="FF126" s="268">
        <v>2</v>
      </c>
      <c r="FG126" s="268" t="s">
        <v>4192</v>
      </c>
      <c r="FH126" s="268" t="s">
        <v>446</v>
      </c>
      <c r="FI126" s="242">
        <v>44187</v>
      </c>
      <c r="FJ126" s="265" t="s">
        <v>8056</v>
      </c>
      <c r="FK126" s="266" t="s">
        <v>446</v>
      </c>
      <c r="FL126" s="266" t="s">
        <v>446</v>
      </c>
      <c r="FM126" s="266" t="s">
        <v>659</v>
      </c>
      <c r="FN126" s="266">
        <v>3</v>
      </c>
      <c r="FO126" s="266" t="s">
        <v>4216</v>
      </c>
      <c r="FP126" s="246" t="s">
        <v>446</v>
      </c>
      <c r="FQ126" s="247">
        <v>44187</v>
      </c>
      <c r="FR126" s="265" t="s">
        <v>8057</v>
      </c>
      <c r="FS126" s="268" t="s">
        <v>446</v>
      </c>
      <c r="FT126" s="268" t="s">
        <v>446</v>
      </c>
      <c r="FU126" s="268" t="s">
        <v>659</v>
      </c>
      <c r="FV126" s="268">
        <v>3</v>
      </c>
      <c r="FW126" s="268" t="s">
        <v>4216</v>
      </c>
      <c r="FX126" s="268" t="s">
        <v>446</v>
      </c>
      <c r="FY126" s="242">
        <v>44187</v>
      </c>
      <c r="FZ126" s="266" t="s">
        <v>8058</v>
      </c>
      <c r="GA126" s="266">
        <v>1</v>
      </c>
      <c r="GB126" s="266" t="s">
        <v>3625</v>
      </c>
      <c r="GC126" s="266" t="s">
        <v>660</v>
      </c>
      <c r="GD126" s="266">
        <v>2</v>
      </c>
      <c r="GE126" s="266" t="s">
        <v>4217</v>
      </c>
      <c r="GF126" s="266" t="s">
        <v>4191</v>
      </c>
      <c r="GG126" s="267">
        <v>44187</v>
      </c>
      <c r="GH126" s="265" t="s">
        <v>8059</v>
      </c>
      <c r="GI126" s="268">
        <v>1</v>
      </c>
      <c r="GJ126" s="268" t="s">
        <v>3625</v>
      </c>
      <c r="GK126" s="268" t="s">
        <v>660</v>
      </c>
      <c r="GL126" s="268">
        <v>2</v>
      </c>
      <c r="GM126" s="268" t="s">
        <v>4217</v>
      </c>
      <c r="GN126" s="268" t="s">
        <v>4191</v>
      </c>
      <c r="GO126" s="242">
        <v>44187</v>
      </c>
      <c r="GP126" s="266" t="s">
        <v>8060</v>
      </c>
      <c r="GQ126" s="266">
        <v>2</v>
      </c>
      <c r="GR126" s="266" t="s">
        <v>3625</v>
      </c>
      <c r="GS126" s="266" t="s">
        <v>660</v>
      </c>
      <c r="GT126" s="266">
        <v>2</v>
      </c>
      <c r="GU126" s="266" t="s">
        <v>4217</v>
      </c>
      <c r="GV126" s="266" t="s">
        <v>4191</v>
      </c>
      <c r="GW126" s="267">
        <v>44187</v>
      </c>
      <c r="GX126" s="265" t="s">
        <v>8061</v>
      </c>
      <c r="GY126" s="268">
        <v>0</v>
      </c>
      <c r="GZ126" s="268" t="s">
        <v>3625</v>
      </c>
      <c r="HA126" s="268" t="s">
        <v>660</v>
      </c>
      <c r="HB126" s="268">
        <v>2</v>
      </c>
      <c r="HC126" s="268" t="s">
        <v>4217</v>
      </c>
      <c r="HD126" s="268" t="s">
        <v>4191</v>
      </c>
      <c r="HE126" s="242">
        <v>44187</v>
      </c>
      <c r="HF126" s="266" t="s">
        <v>8062</v>
      </c>
      <c r="HG126" s="266">
        <v>2</v>
      </c>
      <c r="HH126" s="266" t="s">
        <v>3625</v>
      </c>
      <c r="HI126" s="266" t="s">
        <v>660</v>
      </c>
      <c r="HJ126" s="266">
        <v>2</v>
      </c>
      <c r="HK126" s="266" t="s">
        <v>4217</v>
      </c>
      <c r="HL126" s="266" t="s">
        <v>4191</v>
      </c>
      <c r="HM126" s="267">
        <v>44187</v>
      </c>
      <c r="HN126" s="265" t="s">
        <v>8063</v>
      </c>
      <c r="HO126" s="268">
        <v>2</v>
      </c>
      <c r="HP126" s="268" t="s">
        <v>3625</v>
      </c>
      <c r="HQ126" s="268" t="s">
        <v>660</v>
      </c>
      <c r="HR126" s="268">
        <v>2</v>
      </c>
      <c r="HS126" s="268" t="s">
        <v>4217</v>
      </c>
      <c r="HT126" s="268" t="s">
        <v>4191</v>
      </c>
      <c r="HU126" s="242">
        <v>44187</v>
      </c>
      <c r="HV126" s="266" t="s">
        <v>8064</v>
      </c>
      <c r="HW126" s="266">
        <v>1</v>
      </c>
      <c r="HX126" s="266" t="s">
        <v>3625</v>
      </c>
      <c r="HY126" s="266" t="s">
        <v>660</v>
      </c>
      <c r="HZ126" s="266">
        <v>2</v>
      </c>
      <c r="IA126" s="266" t="s">
        <v>4217</v>
      </c>
      <c r="IB126" s="266" t="s">
        <v>4191</v>
      </c>
      <c r="IC126" s="267">
        <v>44187</v>
      </c>
      <c r="ID126" s="265" t="s">
        <v>8065</v>
      </c>
      <c r="IE126" s="268">
        <v>1</v>
      </c>
      <c r="IF126" s="268" t="s">
        <v>3625</v>
      </c>
      <c r="IG126" s="268" t="s">
        <v>660</v>
      </c>
      <c r="IH126" s="268">
        <v>2</v>
      </c>
      <c r="II126" s="268" t="s">
        <v>4217</v>
      </c>
      <c r="IJ126" s="268" t="s">
        <v>4191</v>
      </c>
      <c r="IK126" s="242">
        <v>44187</v>
      </c>
      <c r="IL126" s="266" t="s">
        <v>8066</v>
      </c>
      <c r="IM126" s="266">
        <v>3</v>
      </c>
      <c r="IN126" s="266" t="s">
        <v>3625</v>
      </c>
      <c r="IO126" s="266" t="s">
        <v>660</v>
      </c>
      <c r="IP126" s="266">
        <v>2</v>
      </c>
      <c r="IQ126" s="266" t="s">
        <v>4218</v>
      </c>
      <c r="IR126" s="266" t="s">
        <v>4191</v>
      </c>
      <c r="IS126" s="267">
        <v>44187</v>
      </c>
    </row>
    <row r="127" spans="1:253" s="11" customFormat="1" ht="13.2" x14ac:dyDescent="0.25">
      <c r="A127" s="11" t="str">
        <f>Lists!B:B</f>
        <v>Syrian conflict</v>
      </c>
      <c r="B127" s="11" t="str">
        <f>Lists!F:F</f>
        <v>Complex crisis</v>
      </c>
      <c r="C127" s="11" t="str">
        <f>Lists!C:C</f>
        <v>SYR001</v>
      </c>
      <c r="D127" s="11" t="str">
        <f>Lists!A:A</f>
        <v>Syria</v>
      </c>
      <c r="E127" s="11" t="str">
        <f>Lists!D:D</f>
        <v>SYR</v>
      </c>
      <c r="F127" s="11" t="s">
        <v>8067</v>
      </c>
      <c r="G127" s="240">
        <v>17070000</v>
      </c>
      <c r="H127" s="241" t="s">
        <v>2670</v>
      </c>
      <c r="I127" s="241" t="s">
        <v>660</v>
      </c>
      <c r="J127" s="241">
        <v>2</v>
      </c>
      <c r="K127" s="241" t="s">
        <v>2674</v>
      </c>
      <c r="L127" s="241" t="s">
        <v>2672</v>
      </c>
      <c r="M127" s="242">
        <v>44064</v>
      </c>
      <c r="N127" s="249" t="s">
        <v>8068</v>
      </c>
      <c r="O127" s="244">
        <v>183630</v>
      </c>
      <c r="P127" s="244" t="s">
        <v>1599</v>
      </c>
      <c r="Q127" s="244" t="s">
        <v>660</v>
      </c>
      <c r="R127" s="244">
        <v>2</v>
      </c>
      <c r="S127" s="244" t="s">
        <v>3178</v>
      </c>
      <c r="T127" s="244" t="s">
        <v>3177</v>
      </c>
      <c r="U127" s="245">
        <v>44103</v>
      </c>
      <c r="V127" s="249" t="s">
        <v>8069</v>
      </c>
      <c r="W127" s="241">
        <v>17070000</v>
      </c>
      <c r="X127" s="241" t="s">
        <v>2670</v>
      </c>
      <c r="Y127" s="241" t="s">
        <v>660</v>
      </c>
      <c r="Z127" s="241">
        <v>2</v>
      </c>
      <c r="AA127" s="241" t="s">
        <v>1637</v>
      </c>
      <c r="AB127" s="241" t="s">
        <v>2672</v>
      </c>
      <c r="AC127" s="242">
        <v>44064</v>
      </c>
      <c r="AD127" s="249" t="s">
        <v>8070</v>
      </c>
      <c r="AE127" s="246">
        <v>17070000</v>
      </c>
      <c r="AF127" s="246" t="s">
        <v>2670</v>
      </c>
      <c r="AG127" s="246" t="s">
        <v>660</v>
      </c>
      <c r="AH127" s="246">
        <v>2</v>
      </c>
      <c r="AI127" s="246" t="s">
        <v>799</v>
      </c>
      <c r="AJ127" s="246" t="s">
        <v>2672</v>
      </c>
      <c r="AK127" s="247">
        <v>44064</v>
      </c>
      <c r="AL127" s="249" t="s">
        <v>8071</v>
      </c>
      <c r="AM127" s="241">
        <v>12283000</v>
      </c>
      <c r="AN127" s="241" t="s">
        <v>3585</v>
      </c>
      <c r="AO127" s="241" t="s">
        <v>659</v>
      </c>
      <c r="AP127" s="241">
        <v>3</v>
      </c>
      <c r="AQ127" s="241" t="s">
        <v>2560</v>
      </c>
      <c r="AR127" s="241" t="s">
        <v>3179</v>
      </c>
      <c r="AS127" s="242">
        <v>44159</v>
      </c>
      <c r="AT127" s="250" t="s">
        <v>8072</v>
      </c>
      <c r="AU127" s="246" t="s">
        <v>446</v>
      </c>
      <c r="AV127" s="246" t="s">
        <v>1543</v>
      </c>
      <c r="AW127" s="246" t="s">
        <v>446</v>
      </c>
      <c r="AX127" s="246" t="s">
        <v>446</v>
      </c>
      <c r="AY127" s="246" t="s">
        <v>1638</v>
      </c>
      <c r="AZ127" s="246" t="s">
        <v>1502</v>
      </c>
      <c r="BA127" s="247">
        <v>43767</v>
      </c>
      <c r="BB127" s="249" t="s">
        <v>8073</v>
      </c>
      <c r="BC127" s="241" t="s">
        <v>446</v>
      </c>
      <c r="BD127" s="241" t="s">
        <v>446</v>
      </c>
      <c r="BE127" s="241" t="s">
        <v>446</v>
      </c>
      <c r="BF127" s="241" t="s">
        <v>446</v>
      </c>
      <c r="BG127" s="241" t="s">
        <v>800</v>
      </c>
      <c r="BH127" s="241">
        <v>0</v>
      </c>
      <c r="BI127" s="242">
        <v>43495</v>
      </c>
      <c r="BJ127" s="250" t="s">
        <v>8074</v>
      </c>
      <c r="BK127" s="250">
        <v>3043</v>
      </c>
      <c r="BL127" s="250" t="s">
        <v>3580</v>
      </c>
      <c r="BM127" s="250" t="s">
        <v>659</v>
      </c>
      <c r="BN127" s="250">
        <v>3</v>
      </c>
      <c r="BO127" s="250" t="s">
        <v>3180</v>
      </c>
      <c r="BP127" s="246" t="s">
        <v>868</v>
      </c>
      <c r="BQ127" s="251">
        <v>44159</v>
      </c>
      <c r="BR127" s="249" t="s">
        <v>8075</v>
      </c>
      <c r="BS127" s="252" t="s">
        <v>446</v>
      </c>
      <c r="BT127" s="252" t="s">
        <v>446</v>
      </c>
      <c r="BU127" s="252" t="s">
        <v>446</v>
      </c>
      <c r="BV127" s="252" t="s">
        <v>446</v>
      </c>
      <c r="BW127" s="252" t="s">
        <v>446</v>
      </c>
      <c r="BX127" s="252" t="s">
        <v>446</v>
      </c>
      <c r="BY127" s="242">
        <v>43767</v>
      </c>
      <c r="BZ127" s="250" t="s">
        <v>8076</v>
      </c>
      <c r="CA127" s="250" t="s">
        <v>446</v>
      </c>
      <c r="CB127" s="250" t="s">
        <v>446</v>
      </c>
      <c r="CC127" s="250" t="s">
        <v>446</v>
      </c>
      <c r="CD127" s="250" t="s">
        <v>446</v>
      </c>
      <c r="CE127" s="250" t="s">
        <v>446</v>
      </c>
      <c r="CF127" s="250" t="s">
        <v>446</v>
      </c>
      <c r="CG127" s="251">
        <v>43767</v>
      </c>
      <c r="CH127" s="249" t="s">
        <v>8077</v>
      </c>
      <c r="CI127" s="250" t="e">
        <v>#N/A</v>
      </c>
      <c r="CJ127" s="250" t="e">
        <v>#N/A</v>
      </c>
      <c r="CK127" s="250" t="e">
        <v>#N/A</v>
      </c>
      <c r="CL127" s="250" t="e">
        <v>#N/A</v>
      </c>
      <c r="CM127" s="250" t="e">
        <v>#N/A</v>
      </c>
      <c r="CN127" s="250" t="e">
        <v>#N/A</v>
      </c>
      <c r="CO127" s="253" t="e">
        <v>#N/A</v>
      </c>
      <c r="CP127" s="250" t="s">
        <v>8078</v>
      </c>
      <c r="CQ127" s="252" t="s">
        <v>446</v>
      </c>
      <c r="CR127" s="252" t="s">
        <v>2671</v>
      </c>
      <c r="CS127" s="252" t="s">
        <v>446</v>
      </c>
      <c r="CT127" s="252" t="s">
        <v>446</v>
      </c>
      <c r="CU127" s="252" t="s">
        <v>2675</v>
      </c>
      <c r="CV127" s="252" t="s">
        <v>2673</v>
      </c>
      <c r="CW127" s="242">
        <v>44064</v>
      </c>
      <c r="CX127" s="250" t="s">
        <v>8079</v>
      </c>
      <c r="CY127" s="246">
        <v>11708000</v>
      </c>
      <c r="CZ127" s="246" t="s">
        <v>812</v>
      </c>
      <c r="DA127" s="246" t="s">
        <v>659</v>
      </c>
      <c r="DB127" s="246">
        <v>3</v>
      </c>
      <c r="DC127" s="246" t="s">
        <v>1639</v>
      </c>
      <c r="DD127" s="246" t="s">
        <v>1635</v>
      </c>
      <c r="DE127" s="248">
        <v>43767</v>
      </c>
      <c r="DF127" s="249" t="s">
        <v>8080</v>
      </c>
      <c r="DG127" s="241">
        <v>0</v>
      </c>
      <c r="DH127" s="252" t="s">
        <v>812</v>
      </c>
      <c r="DI127" s="252" t="s">
        <v>659</v>
      </c>
      <c r="DJ127" s="252">
        <v>3</v>
      </c>
      <c r="DK127" s="252" t="s">
        <v>1639</v>
      </c>
      <c r="DL127" s="252" t="s">
        <v>1635</v>
      </c>
      <c r="DM127" s="242">
        <v>43767</v>
      </c>
      <c r="DN127" s="250" t="s">
        <v>8081</v>
      </c>
      <c r="DO127" s="246">
        <v>5362000</v>
      </c>
      <c r="DP127" s="250" t="s">
        <v>812</v>
      </c>
      <c r="DQ127" s="250" t="s">
        <v>1628</v>
      </c>
      <c r="DR127" s="250">
        <v>3</v>
      </c>
      <c r="DS127" s="250" t="s">
        <v>1639</v>
      </c>
      <c r="DT127" s="250" t="s">
        <v>1635</v>
      </c>
      <c r="DU127" s="251">
        <v>44064</v>
      </c>
      <c r="DV127" s="249" t="s">
        <v>8082</v>
      </c>
      <c r="DW127" s="241">
        <v>1969000</v>
      </c>
      <c r="DX127" s="252" t="s">
        <v>812</v>
      </c>
      <c r="DY127" s="252" t="s">
        <v>659</v>
      </c>
      <c r="DZ127" s="252">
        <v>3</v>
      </c>
      <c r="EA127" s="252" t="s">
        <v>1639</v>
      </c>
      <c r="EB127" s="252" t="s">
        <v>1635</v>
      </c>
      <c r="EC127" s="242">
        <v>43767</v>
      </c>
      <c r="ED127" s="250" t="s">
        <v>8083</v>
      </c>
      <c r="EE127" s="246">
        <v>8500000</v>
      </c>
      <c r="EF127" s="250" t="s">
        <v>812</v>
      </c>
      <c r="EG127" s="250" t="s">
        <v>659</v>
      </c>
      <c r="EH127" s="250">
        <v>3</v>
      </c>
      <c r="EI127" s="250" t="s">
        <v>1639</v>
      </c>
      <c r="EJ127" s="250" t="s">
        <v>1635</v>
      </c>
      <c r="EK127" s="251">
        <v>43767</v>
      </c>
      <c r="EL127" s="249" t="s">
        <v>8084</v>
      </c>
      <c r="EM127" s="241">
        <v>1239000</v>
      </c>
      <c r="EN127" s="252" t="s">
        <v>812</v>
      </c>
      <c r="EO127" s="252" t="s">
        <v>659</v>
      </c>
      <c r="EP127" s="252">
        <v>3</v>
      </c>
      <c r="EQ127" s="252" t="s">
        <v>1639</v>
      </c>
      <c r="ER127" s="252" t="s">
        <v>1635</v>
      </c>
      <c r="ES127" s="242">
        <v>43767</v>
      </c>
      <c r="ET127" s="250" t="s">
        <v>8085</v>
      </c>
      <c r="EU127" s="250">
        <v>3043</v>
      </c>
      <c r="EV127" s="250" t="s">
        <v>3580</v>
      </c>
      <c r="EW127" s="250" t="s">
        <v>659</v>
      </c>
      <c r="EX127" s="250">
        <v>3</v>
      </c>
      <c r="EY127" s="250" t="s">
        <v>3181</v>
      </c>
      <c r="EZ127" s="250" t="s">
        <v>868</v>
      </c>
      <c r="FA127" s="251">
        <v>44159</v>
      </c>
      <c r="FB127" s="249" t="s">
        <v>8086</v>
      </c>
      <c r="FC127" s="252">
        <v>5</v>
      </c>
      <c r="FD127" s="252">
        <v>0</v>
      </c>
      <c r="FE127" s="252" t="s">
        <v>661</v>
      </c>
      <c r="FF127" s="252">
        <v>1</v>
      </c>
      <c r="FG127" s="252" t="s">
        <v>802</v>
      </c>
      <c r="FH127" s="252">
        <v>0</v>
      </c>
      <c r="FI127" s="242">
        <v>43495</v>
      </c>
      <c r="FJ127" s="249" t="s">
        <v>8087</v>
      </c>
      <c r="FK127" s="250" t="s">
        <v>446</v>
      </c>
      <c r="FL127" s="250">
        <v>0</v>
      </c>
      <c r="FM127" s="250" t="s">
        <v>446</v>
      </c>
      <c r="FN127" s="250" t="s">
        <v>446</v>
      </c>
      <c r="FO127" s="250" t="s">
        <v>803</v>
      </c>
      <c r="FP127" s="246">
        <v>0</v>
      </c>
      <c r="FQ127" s="247">
        <v>43495</v>
      </c>
      <c r="FR127" s="249" t="s">
        <v>8088</v>
      </c>
      <c r="FS127" s="252">
        <v>1160000</v>
      </c>
      <c r="FT127" s="252" t="s">
        <v>804</v>
      </c>
      <c r="FU127" s="252" t="s">
        <v>660</v>
      </c>
      <c r="FV127" s="252">
        <v>2</v>
      </c>
      <c r="FW127" s="252" t="s">
        <v>813</v>
      </c>
      <c r="FX127" s="252" t="s">
        <v>805</v>
      </c>
      <c r="FY127" s="242">
        <v>43495</v>
      </c>
      <c r="FZ127" s="250" t="s">
        <v>8089</v>
      </c>
      <c r="GA127" s="250">
        <v>2</v>
      </c>
      <c r="GB127" s="250" t="s">
        <v>3625</v>
      </c>
      <c r="GC127" s="250" t="s">
        <v>660</v>
      </c>
      <c r="GD127" s="250">
        <v>2</v>
      </c>
      <c r="GE127" s="250" t="s">
        <v>3085</v>
      </c>
      <c r="GF127" s="250" t="s">
        <v>2075</v>
      </c>
      <c r="GG127" s="251">
        <v>44162</v>
      </c>
      <c r="GH127" s="249" t="s">
        <v>8090</v>
      </c>
      <c r="GI127" s="252">
        <v>3</v>
      </c>
      <c r="GJ127" s="252" t="s">
        <v>3625</v>
      </c>
      <c r="GK127" s="252" t="s">
        <v>660</v>
      </c>
      <c r="GL127" s="252">
        <v>2</v>
      </c>
      <c r="GM127" s="252" t="s">
        <v>3085</v>
      </c>
      <c r="GN127" s="252" t="s">
        <v>2075</v>
      </c>
      <c r="GO127" s="242">
        <v>44162</v>
      </c>
      <c r="GP127" s="250" t="s">
        <v>8091</v>
      </c>
      <c r="GQ127" s="250">
        <v>3</v>
      </c>
      <c r="GR127" s="250" t="s">
        <v>3625</v>
      </c>
      <c r="GS127" s="250" t="s">
        <v>660</v>
      </c>
      <c r="GT127" s="250">
        <v>2</v>
      </c>
      <c r="GU127" s="250" t="s">
        <v>3085</v>
      </c>
      <c r="GV127" s="250" t="s">
        <v>2075</v>
      </c>
      <c r="GW127" s="251">
        <v>44162</v>
      </c>
      <c r="GX127" s="249" t="s">
        <v>8092</v>
      </c>
      <c r="GY127" s="252">
        <v>3</v>
      </c>
      <c r="GZ127" s="252" t="s">
        <v>3625</v>
      </c>
      <c r="HA127" s="252" t="s">
        <v>660</v>
      </c>
      <c r="HB127" s="252">
        <v>2</v>
      </c>
      <c r="HC127" s="252" t="s">
        <v>3085</v>
      </c>
      <c r="HD127" s="252" t="s">
        <v>2075</v>
      </c>
      <c r="HE127" s="242">
        <v>44162</v>
      </c>
      <c r="HF127" s="250" t="s">
        <v>8093</v>
      </c>
      <c r="HG127" s="250">
        <v>3</v>
      </c>
      <c r="HH127" s="250" t="s">
        <v>3625</v>
      </c>
      <c r="HI127" s="250" t="s">
        <v>660</v>
      </c>
      <c r="HJ127" s="250">
        <v>2</v>
      </c>
      <c r="HK127" s="250" t="s">
        <v>3085</v>
      </c>
      <c r="HL127" s="250" t="s">
        <v>2075</v>
      </c>
      <c r="HM127" s="251">
        <v>44162</v>
      </c>
      <c r="HN127" s="249" t="s">
        <v>8094</v>
      </c>
      <c r="HO127" s="252">
        <v>2</v>
      </c>
      <c r="HP127" s="252" t="s">
        <v>3625</v>
      </c>
      <c r="HQ127" s="252" t="s">
        <v>660</v>
      </c>
      <c r="HR127" s="252">
        <v>2</v>
      </c>
      <c r="HS127" s="252" t="s">
        <v>3085</v>
      </c>
      <c r="HT127" s="252" t="s">
        <v>2075</v>
      </c>
      <c r="HU127" s="242">
        <v>44162</v>
      </c>
      <c r="HV127" s="250" t="s">
        <v>8095</v>
      </c>
      <c r="HW127" s="250">
        <v>3</v>
      </c>
      <c r="HX127" s="250" t="s">
        <v>3625</v>
      </c>
      <c r="HY127" s="250" t="s">
        <v>660</v>
      </c>
      <c r="HZ127" s="250">
        <v>2</v>
      </c>
      <c r="IA127" s="250" t="s">
        <v>3085</v>
      </c>
      <c r="IB127" s="250" t="s">
        <v>2075</v>
      </c>
      <c r="IC127" s="251">
        <v>44162</v>
      </c>
      <c r="ID127" s="249" t="s">
        <v>8096</v>
      </c>
      <c r="IE127" s="252">
        <v>2</v>
      </c>
      <c r="IF127" s="252" t="s">
        <v>3625</v>
      </c>
      <c r="IG127" s="252" t="s">
        <v>660</v>
      </c>
      <c r="IH127" s="252">
        <v>2</v>
      </c>
      <c r="II127" s="252" t="s">
        <v>3085</v>
      </c>
      <c r="IJ127" s="252" t="s">
        <v>2075</v>
      </c>
      <c r="IK127" s="242">
        <v>44162</v>
      </c>
      <c r="IL127" s="250" t="s">
        <v>8097</v>
      </c>
      <c r="IM127" s="250">
        <v>3</v>
      </c>
      <c r="IN127" s="250" t="s">
        <v>3625</v>
      </c>
      <c r="IO127" s="250" t="s">
        <v>660</v>
      </c>
      <c r="IP127" s="250">
        <v>2</v>
      </c>
      <c r="IQ127" s="250" t="s">
        <v>3085</v>
      </c>
      <c r="IR127" s="250" t="s">
        <v>2075</v>
      </c>
      <c r="IS127" s="251">
        <v>44162</v>
      </c>
    </row>
    <row r="128" spans="1:253" s="11" customFormat="1" ht="13.2" x14ac:dyDescent="0.25">
      <c r="A128" s="11" t="str">
        <f>Lists!B:B</f>
        <v>Syrian Regional Crisis</v>
      </c>
      <c r="B128" s="11" t="str">
        <f>Lists!F:F</f>
        <v>Regional crisis</v>
      </c>
      <c r="C128" s="11" t="str">
        <f>Lists!C:C</f>
        <v>REG004</v>
      </c>
      <c r="D128" s="11" t="str">
        <f>Lists!A:A</f>
        <v>Syria, Turkey, Iraq, Egypt, Jordan, Lebanon</v>
      </c>
      <c r="E128" s="11" t="str">
        <f>Lists!D:D</f>
        <v>SYR, TUR, IRQ, EGY, JOR, LBN</v>
      </c>
      <c r="F128" s="11" t="s">
        <v>8098</v>
      </c>
      <c r="G128" s="240">
        <v>256724000</v>
      </c>
      <c r="H128" s="241" t="s">
        <v>3081</v>
      </c>
      <c r="I128" s="241" t="s">
        <v>660</v>
      </c>
      <c r="J128" s="241">
        <v>2</v>
      </c>
      <c r="K128" s="241" t="s">
        <v>3203</v>
      </c>
      <c r="L128" s="241" t="s">
        <v>3081</v>
      </c>
      <c r="M128" s="242">
        <v>44165</v>
      </c>
      <c r="N128" s="265" t="s">
        <v>8099</v>
      </c>
      <c r="O128" s="244">
        <v>497394.2</v>
      </c>
      <c r="P128" s="244" t="s">
        <v>3081</v>
      </c>
      <c r="Q128" s="244" t="s">
        <v>660</v>
      </c>
      <c r="R128" s="244">
        <v>2</v>
      </c>
      <c r="S128" s="244" t="s">
        <v>3203</v>
      </c>
      <c r="T128" s="244" t="s">
        <v>3081</v>
      </c>
      <c r="U128" s="245">
        <v>44165</v>
      </c>
      <c r="V128" s="265" t="s">
        <v>8100</v>
      </c>
      <c r="W128" s="241">
        <v>95995000</v>
      </c>
      <c r="X128" s="241" t="s">
        <v>3081</v>
      </c>
      <c r="Y128" s="241" t="s">
        <v>660</v>
      </c>
      <c r="Z128" s="241">
        <v>2</v>
      </c>
      <c r="AA128" s="241" t="s">
        <v>3203</v>
      </c>
      <c r="AB128" s="241" t="s">
        <v>3081</v>
      </c>
      <c r="AC128" s="242">
        <v>44165</v>
      </c>
      <c r="AD128" s="265" t="s">
        <v>8101</v>
      </c>
      <c r="AE128" s="246">
        <v>28718000</v>
      </c>
      <c r="AF128" s="246" t="s">
        <v>3081</v>
      </c>
      <c r="AG128" s="246" t="s">
        <v>660</v>
      </c>
      <c r="AH128" s="246">
        <v>2</v>
      </c>
      <c r="AI128" s="246" t="s">
        <v>3203</v>
      </c>
      <c r="AJ128" s="246" t="s">
        <v>3081</v>
      </c>
      <c r="AK128" s="247">
        <v>44165</v>
      </c>
      <c r="AL128" s="265" t="s">
        <v>8102</v>
      </c>
      <c r="AM128" s="241">
        <v>19567000</v>
      </c>
      <c r="AN128" s="241" t="s">
        <v>3081</v>
      </c>
      <c r="AO128" s="241" t="s">
        <v>660</v>
      </c>
      <c r="AP128" s="241">
        <v>2</v>
      </c>
      <c r="AQ128" s="241" t="s">
        <v>3203</v>
      </c>
      <c r="AR128" s="241" t="s">
        <v>3081</v>
      </c>
      <c r="AS128" s="242">
        <v>44165</v>
      </c>
      <c r="AT128" s="266" t="s">
        <v>8103</v>
      </c>
      <c r="AU128" s="246" t="s">
        <v>446</v>
      </c>
      <c r="AV128" s="246" t="s">
        <v>1400</v>
      </c>
      <c r="AW128" s="246" t="s">
        <v>1437</v>
      </c>
      <c r="AX128" s="246">
        <v>2</v>
      </c>
      <c r="AY128" s="246" t="s">
        <v>1401</v>
      </c>
      <c r="AZ128" s="246" t="s">
        <v>1400</v>
      </c>
      <c r="BA128" s="247">
        <v>43815</v>
      </c>
      <c r="BB128" s="265" t="s">
        <v>8104</v>
      </c>
      <c r="BC128" s="241" t="s">
        <v>446</v>
      </c>
      <c r="BD128" s="241" t="s">
        <v>1400</v>
      </c>
      <c r="BE128" s="241" t="s">
        <v>1437</v>
      </c>
      <c r="BF128" s="241">
        <v>2</v>
      </c>
      <c r="BG128" s="241" t="s">
        <v>1642</v>
      </c>
      <c r="BH128" s="241" t="s">
        <v>1400</v>
      </c>
      <c r="BI128" s="242">
        <v>43815</v>
      </c>
      <c r="BJ128" s="266" t="s">
        <v>8105</v>
      </c>
      <c r="BK128" s="266">
        <v>3043</v>
      </c>
      <c r="BL128" s="266" t="s">
        <v>3081</v>
      </c>
      <c r="BM128" s="266" t="s">
        <v>659</v>
      </c>
      <c r="BN128" s="266">
        <v>3</v>
      </c>
      <c r="BO128" s="266" t="s">
        <v>3203</v>
      </c>
      <c r="BP128" s="246" t="s">
        <v>3081</v>
      </c>
      <c r="BQ128" s="267">
        <v>44165</v>
      </c>
      <c r="BR128" s="265" t="s">
        <v>8106</v>
      </c>
      <c r="BS128" s="268" t="s">
        <v>446</v>
      </c>
      <c r="BT128" s="268" t="s">
        <v>1400</v>
      </c>
      <c r="BU128" s="268" t="s">
        <v>660</v>
      </c>
      <c r="BV128" s="268">
        <v>2</v>
      </c>
      <c r="BW128" s="268" t="s">
        <v>1402</v>
      </c>
      <c r="BX128" s="268" t="s">
        <v>1400</v>
      </c>
      <c r="BY128" s="242">
        <v>43606</v>
      </c>
      <c r="BZ128" s="266" t="s">
        <v>8107</v>
      </c>
      <c r="CA128" s="266" t="s">
        <v>446</v>
      </c>
      <c r="CB128" s="266" t="s">
        <v>1400</v>
      </c>
      <c r="CC128" s="266" t="s">
        <v>660</v>
      </c>
      <c r="CD128" s="266">
        <v>2</v>
      </c>
      <c r="CE128" s="266" t="s">
        <v>1402</v>
      </c>
      <c r="CF128" s="266" t="s">
        <v>1400</v>
      </c>
      <c r="CG128" s="267">
        <v>43606</v>
      </c>
      <c r="CH128" s="265" t="s">
        <v>8108</v>
      </c>
      <c r="CI128" s="266" t="e">
        <v>#N/A</v>
      </c>
      <c r="CJ128" s="266" t="e">
        <v>#N/A</v>
      </c>
      <c r="CK128" s="266" t="e">
        <v>#N/A</v>
      </c>
      <c r="CL128" s="266" t="e">
        <v>#N/A</v>
      </c>
      <c r="CM128" s="266" t="e">
        <v>#N/A</v>
      </c>
      <c r="CN128" s="266" t="e">
        <v>#N/A</v>
      </c>
      <c r="CO128" s="269" t="e">
        <v>#N/A</v>
      </c>
      <c r="CP128" s="266" t="s">
        <v>8109</v>
      </c>
      <c r="CQ128" s="268" t="s">
        <v>446</v>
      </c>
      <c r="CR128" s="268" t="s">
        <v>1400</v>
      </c>
      <c r="CS128" s="268" t="s">
        <v>660</v>
      </c>
      <c r="CT128" s="268">
        <v>2</v>
      </c>
      <c r="CU128" s="268" t="s">
        <v>1402</v>
      </c>
      <c r="CV128" s="268" t="s">
        <v>1400</v>
      </c>
      <c r="CW128" s="242">
        <v>43606</v>
      </c>
      <c r="CX128" s="266" t="s">
        <v>8110</v>
      </c>
      <c r="CY128" s="246">
        <v>15483000</v>
      </c>
      <c r="CZ128" s="246" t="s">
        <v>3081</v>
      </c>
      <c r="DA128" s="246" t="s">
        <v>660</v>
      </c>
      <c r="DB128" s="246">
        <v>2</v>
      </c>
      <c r="DC128" s="246" t="s">
        <v>3847</v>
      </c>
      <c r="DD128" s="246" t="s">
        <v>3081</v>
      </c>
      <c r="DE128" s="248">
        <v>44165</v>
      </c>
      <c r="DF128" s="265" t="s">
        <v>8111</v>
      </c>
      <c r="DG128" s="241">
        <v>67281000</v>
      </c>
      <c r="DH128" s="268" t="s">
        <v>3081</v>
      </c>
      <c r="DI128" s="268" t="s">
        <v>660</v>
      </c>
      <c r="DJ128" s="268">
        <v>2</v>
      </c>
      <c r="DK128" s="268" t="s">
        <v>3847</v>
      </c>
      <c r="DL128" s="268" t="s">
        <v>3081</v>
      </c>
      <c r="DM128" s="242">
        <v>44165</v>
      </c>
      <c r="DN128" s="266" t="s">
        <v>8112</v>
      </c>
      <c r="DO128" s="246">
        <v>13230000</v>
      </c>
      <c r="DP128" s="266" t="s">
        <v>3081</v>
      </c>
      <c r="DQ128" s="266" t="s">
        <v>660</v>
      </c>
      <c r="DR128" s="266">
        <v>2</v>
      </c>
      <c r="DS128" s="266" t="s">
        <v>3847</v>
      </c>
      <c r="DT128" s="266" t="s">
        <v>3081</v>
      </c>
      <c r="DU128" s="267">
        <v>44165</v>
      </c>
      <c r="DV128" s="265" t="s">
        <v>8113</v>
      </c>
      <c r="DW128" s="241">
        <v>4439000</v>
      </c>
      <c r="DX128" s="268" t="s">
        <v>3081</v>
      </c>
      <c r="DY128" s="268" t="s">
        <v>660</v>
      </c>
      <c r="DZ128" s="268">
        <v>2</v>
      </c>
      <c r="EA128" s="268" t="s">
        <v>3847</v>
      </c>
      <c r="EB128" s="268" t="s">
        <v>3081</v>
      </c>
      <c r="EC128" s="242">
        <v>44165</v>
      </c>
      <c r="ED128" s="266" t="s">
        <v>8114</v>
      </c>
      <c r="EE128" s="246">
        <v>9805000</v>
      </c>
      <c r="EF128" s="266" t="s">
        <v>3081</v>
      </c>
      <c r="EG128" s="266" t="s">
        <v>660</v>
      </c>
      <c r="EH128" s="266">
        <v>2</v>
      </c>
      <c r="EI128" s="266" t="s">
        <v>3847</v>
      </c>
      <c r="EJ128" s="266" t="s">
        <v>3081</v>
      </c>
      <c r="EK128" s="267">
        <v>44165</v>
      </c>
      <c r="EL128" s="265" t="s">
        <v>8115</v>
      </c>
      <c r="EM128" s="241">
        <v>1239000</v>
      </c>
      <c r="EN128" s="268" t="s">
        <v>3081</v>
      </c>
      <c r="EO128" s="268" t="s">
        <v>660</v>
      </c>
      <c r="EP128" s="268">
        <v>2</v>
      </c>
      <c r="EQ128" s="268" t="s">
        <v>3847</v>
      </c>
      <c r="ER128" s="268" t="s">
        <v>3081</v>
      </c>
      <c r="ES128" s="242">
        <v>44165</v>
      </c>
      <c r="ET128" s="266" t="s">
        <v>8116</v>
      </c>
      <c r="EU128" s="266">
        <v>3043</v>
      </c>
      <c r="EV128" s="266" t="s">
        <v>3081</v>
      </c>
      <c r="EW128" s="266" t="s">
        <v>659</v>
      </c>
      <c r="EX128" s="266">
        <v>3</v>
      </c>
      <c r="EY128" s="266" t="s">
        <v>3203</v>
      </c>
      <c r="EZ128" s="266" t="s">
        <v>3081</v>
      </c>
      <c r="FA128" s="267">
        <v>44165</v>
      </c>
      <c r="FB128" s="265" t="s">
        <v>8117</v>
      </c>
      <c r="FC128" s="268">
        <v>5</v>
      </c>
      <c r="FD128" s="268" t="s">
        <v>1400</v>
      </c>
      <c r="FE128" s="268" t="s">
        <v>660</v>
      </c>
      <c r="FF128" s="268">
        <v>2</v>
      </c>
      <c r="FG128" s="268" t="s">
        <v>1403</v>
      </c>
      <c r="FH128" s="268" t="s">
        <v>1400</v>
      </c>
      <c r="FI128" s="242">
        <v>43606</v>
      </c>
      <c r="FJ128" s="265" t="s">
        <v>8118</v>
      </c>
      <c r="FK128" s="266" t="e">
        <v>#N/A</v>
      </c>
      <c r="FL128" s="266" t="e">
        <v>#N/A</v>
      </c>
      <c r="FM128" s="266" t="e">
        <v>#N/A</v>
      </c>
      <c r="FN128" s="266" t="e">
        <v>#N/A</v>
      </c>
      <c r="FO128" s="266" t="e">
        <v>#N/A</v>
      </c>
      <c r="FP128" s="246" t="e">
        <v>#N/A</v>
      </c>
      <c r="FQ128" s="247" t="e">
        <v>#N/A</v>
      </c>
      <c r="FR128" s="265" t="s">
        <v>8119</v>
      </c>
      <c r="FS128" s="268" t="s">
        <v>446</v>
      </c>
      <c r="FT128" s="268" t="s">
        <v>446</v>
      </c>
      <c r="FU128" s="268" t="s">
        <v>446</v>
      </c>
      <c r="FV128" s="268" t="s">
        <v>446</v>
      </c>
      <c r="FW128" s="268" t="s">
        <v>446</v>
      </c>
      <c r="FX128" s="268" t="s">
        <v>446</v>
      </c>
      <c r="FY128" s="242">
        <v>44015</v>
      </c>
      <c r="FZ128" s="266" t="s">
        <v>8120</v>
      </c>
      <c r="GA128" s="266">
        <v>1</v>
      </c>
      <c r="GB128" s="266" t="s">
        <v>3625</v>
      </c>
      <c r="GC128" s="266" t="s">
        <v>660</v>
      </c>
      <c r="GD128" s="266">
        <v>2</v>
      </c>
      <c r="GE128" s="266" t="s">
        <v>3085</v>
      </c>
      <c r="GF128" s="266" t="s">
        <v>2075</v>
      </c>
      <c r="GG128" s="267">
        <v>44162</v>
      </c>
      <c r="GH128" s="265" t="s">
        <v>8121</v>
      </c>
      <c r="GI128" s="268">
        <v>2</v>
      </c>
      <c r="GJ128" s="268" t="s">
        <v>3625</v>
      </c>
      <c r="GK128" s="268" t="s">
        <v>660</v>
      </c>
      <c r="GL128" s="268">
        <v>2</v>
      </c>
      <c r="GM128" s="268" t="s">
        <v>3085</v>
      </c>
      <c r="GN128" s="268" t="s">
        <v>2075</v>
      </c>
      <c r="GO128" s="242">
        <v>44162</v>
      </c>
      <c r="GP128" s="266" t="s">
        <v>8122</v>
      </c>
      <c r="GQ128" s="266">
        <v>2</v>
      </c>
      <c r="GR128" s="266" t="s">
        <v>3625</v>
      </c>
      <c r="GS128" s="266" t="s">
        <v>660</v>
      </c>
      <c r="GT128" s="266">
        <v>2</v>
      </c>
      <c r="GU128" s="266" t="s">
        <v>3085</v>
      </c>
      <c r="GV128" s="266" t="s">
        <v>2075</v>
      </c>
      <c r="GW128" s="267">
        <v>44162</v>
      </c>
      <c r="GX128" s="265" t="s">
        <v>8123</v>
      </c>
      <c r="GY128" s="268">
        <v>0</v>
      </c>
      <c r="GZ128" s="268" t="s">
        <v>3625</v>
      </c>
      <c r="HA128" s="268" t="s">
        <v>660</v>
      </c>
      <c r="HB128" s="268">
        <v>2</v>
      </c>
      <c r="HC128" s="268" t="s">
        <v>3085</v>
      </c>
      <c r="HD128" s="268" t="s">
        <v>2075</v>
      </c>
      <c r="HE128" s="242">
        <v>44162</v>
      </c>
      <c r="HF128" s="266" t="s">
        <v>8124</v>
      </c>
      <c r="HG128" s="266">
        <v>2</v>
      </c>
      <c r="HH128" s="266" t="s">
        <v>3625</v>
      </c>
      <c r="HI128" s="266" t="s">
        <v>660</v>
      </c>
      <c r="HJ128" s="266">
        <v>2</v>
      </c>
      <c r="HK128" s="266" t="s">
        <v>3085</v>
      </c>
      <c r="HL128" s="266" t="s">
        <v>2075</v>
      </c>
      <c r="HM128" s="267">
        <v>44162</v>
      </c>
      <c r="HN128" s="265" t="s">
        <v>8125</v>
      </c>
      <c r="HO128" s="268">
        <v>3</v>
      </c>
      <c r="HP128" s="268" t="s">
        <v>3625</v>
      </c>
      <c r="HQ128" s="268" t="s">
        <v>660</v>
      </c>
      <c r="HR128" s="268">
        <v>2</v>
      </c>
      <c r="HS128" s="268" t="s">
        <v>3085</v>
      </c>
      <c r="HT128" s="268" t="s">
        <v>2075</v>
      </c>
      <c r="HU128" s="242">
        <v>44162</v>
      </c>
      <c r="HV128" s="266" t="s">
        <v>8126</v>
      </c>
      <c r="HW128" s="266">
        <v>0</v>
      </c>
      <c r="HX128" s="266" t="s">
        <v>3625</v>
      </c>
      <c r="HY128" s="266" t="s">
        <v>660</v>
      </c>
      <c r="HZ128" s="266">
        <v>2</v>
      </c>
      <c r="IA128" s="266" t="s">
        <v>3085</v>
      </c>
      <c r="IB128" s="266" t="s">
        <v>2075</v>
      </c>
      <c r="IC128" s="267">
        <v>44162</v>
      </c>
      <c r="ID128" s="265" t="s">
        <v>8127</v>
      </c>
      <c r="IE128" s="268">
        <v>3</v>
      </c>
      <c r="IF128" s="268" t="s">
        <v>3625</v>
      </c>
      <c r="IG128" s="268" t="s">
        <v>660</v>
      </c>
      <c r="IH128" s="268">
        <v>2</v>
      </c>
      <c r="II128" s="268" t="s">
        <v>3085</v>
      </c>
      <c r="IJ128" s="268" t="s">
        <v>2075</v>
      </c>
      <c r="IK128" s="242">
        <v>44162</v>
      </c>
      <c r="IL128" s="266" t="s">
        <v>8128</v>
      </c>
      <c r="IM128" s="266">
        <v>3</v>
      </c>
      <c r="IN128" s="266" t="s">
        <v>3625</v>
      </c>
      <c r="IO128" s="266" t="s">
        <v>660</v>
      </c>
      <c r="IP128" s="266">
        <v>2</v>
      </c>
      <c r="IQ128" s="266" t="s">
        <v>3085</v>
      </c>
      <c r="IR128" s="266" t="s">
        <v>2075</v>
      </c>
      <c r="IS128" s="267">
        <v>44162</v>
      </c>
    </row>
    <row r="129" spans="1:253" s="11" customFormat="1" ht="13.2" x14ac:dyDescent="0.25">
      <c r="A129" s="11" t="str">
        <f>Lists!B:B</f>
        <v>International Displacement in Tanzania</v>
      </c>
      <c r="B129" s="11" t="str">
        <f>Lists!F:F</f>
        <v>International displacement</v>
      </c>
      <c r="C129" s="11" t="str">
        <f>Lists!C:C</f>
        <v>TZA002</v>
      </c>
      <c r="D129" s="11" t="str">
        <f>Lists!A:A</f>
        <v>Tanzania</v>
      </c>
      <c r="E129" s="11" t="str">
        <f>Lists!D:D</f>
        <v>TZA</v>
      </c>
      <c r="F129" s="11" t="s">
        <v>8129</v>
      </c>
      <c r="G129" s="240">
        <v>58005000</v>
      </c>
      <c r="H129" s="241" t="s">
        <v>1998</v>
      </c>
      <c r="I129" s="241" t="s">
        <v>660</v>
      </c>
      <c r="J129" s="241">
        <v>2</v>
      </c>
      <c r="K129" s="241" t="s">
        <v>3502</v>
      </c>
      <c r="L129" s="241" t="s">
        <v>3501</v>
      </c>
      <c r="M129" s="242">
        <v>44134</v>
      </c>
      <c r="N129" s="249" t="s">
        <v>8130</v>
      </c>
      <c r="O129" s="244">
        <v>187000</v>
      </c>
      <c r="P129" s="244" t="s">
        <v>1458</v>
      </c>
      <c r="Q129" s="244" t="s">
        <v>660</v>
      </c>
      <c r="R129" s="244">
        <v>2</v>
      </c>
      <c r="S129" s="244" t="s">
        <v>1530</v>
      </c>
      <c r="T129" s="244" t="s">
        <v>1529</v>
      </c>
      <c r="U129" s="245">
        <v>43670</v>
      </c>
      <c r="V129" s="249" t="s">
        <v>8131</v>
      </c>
      <c r="W129" s="241">
        <v>11385000</v>
      </c>
      <c r="X129" s="241" t="s">
        <v>3648</v>
      </c>
      <c r="Y129" s="241" t="s">
        <v>660</v>
      </c>
      <c r="Z129" s="241">
        <v>2</v>
      </c>
      <c r="AA129" s="241" t="s">
        <v>3647</v>
      </c>
      <c r="AB129" s="241" t="s">
        <v>2335</v>
      </c>
      <c r="AC129" s="242">
        <v>44161</v>
      </c>
      <c r="AD129" s="249" t="s">
        <v>8132</v>
      </c>
      <c r="AE129" s="246">
        <v>294000</v>
      </c>
      <c r="AF129" s="246" t="s">
        <v>3609</v>
      </c>
      <c r="AG129" s="246" t="s">
        <v>660</v>
      </c>
      <c r="AH129" s="246">
        <v>2</v>
      </c>
      <c r="AI129" s="246" t="s">
        <v>3649</v>
      </c>
      <c r="AJ129" s="246" t="s">
        <v>1956</v>
      </c>
      <c r="AK129" s="247">
        <v>44161</v>
      </c>
      <c r="AL129" s="249" t="s">
        <v>8133</v>
      </c>
      <c r="AM129" s="241">
        <v>294000</v>
      </c>
      <c r="AN129" s="241" t="s">
        <v>3609</v>
      </c>
      <c r="AO129" s="241" t="s">
        <v>660</v>
      </c>
      <c r="AP129" s="241">
        <v>2</v>
      </c>
      <c r="AQ129" s="241" t="s">
        <v>3650</v>
      </c>
      <c r="AR129" s="241" t="s">
        <v>1956</v>
      </c>
      <c r="AS129" s="242">
        <v>44161</v>
      </c>
      <c r="AT129" s="250" t="s">
        <v>8134</v>
      </c>
      <c r="AU129" s="246">
        <v>0</v>
      </c>
      <c r="AV129" s="246" t="s">
        <v>446</v>
      </c>
      <c r="AW129" s="246" t="s">
        <v>446</v>
      </c>
      <c r="AX129" s="246" t="s">
        <v>446</v>
      </c>
      <c r="AY129" s="246" t="s">
        <v>446</v>
      </c>
      <c r="AZ129" s="246" t="s">
        <v>446</v>
      </c>
      <c r="BA129" s="247">
        <v>43670</v>
      </c>
      <c r="BB129" s="249" t="s">
        <v>8135</v>
      </c>
      <c r="BC129" s="241" t="s">
        <v>446</v>
      </c>
      <c r="BD129" s="241">
        <v>0</v>
      </c>
      <c r="BE129" s="241" t="s">
        <v>446</v>
      </c>
      <c r="BF129" s="241" t="s">
        <v>446</v>
      </c>
      <c r="BG129" s="241">
        <v>0</v>
      </c>
      <c r="BH129" s="241">
        <v>0</v>
      </c>
      <c r="BI129" s="242">
        <v>43495</v>
      </c>
      <c r="BJ129" s="250" t="s">
        <v>8136</v>
      </c>
      <c r="BK129" s="250">
        <v>0</v>
      </c>
      <c r="BL129" s="250" t="s">
        <v>1527</v>
      </c>
      <c r="BM129" s="250" t="s">
        <v>660</v>
      </c>
      <c r="BN129" s="250">
        <v>2</v>
      </c>
      <c r="BO129" s="250" t="s">
        <v>1528</v>
      </c>
      <c r="BP129" s="246" t="s">
        <v>868</v>
      </c>
      <c r="BQ129" s="251">
        <v>43670</v>
      </c>
      <c r="BR129" s="249" t="s">
        <v>8137</v>
      </c>
      <c r="BS129" s="252" t="s">
        <v>446</v>
      </c>
      <c r="BT129" s="252">
        <v>0</v>
      </c>
      <c r="BU129" s="252" t="s">
        <v>446</v>
      </c>
      <c r="BV129" s="252" t="s">
        <v>446</v>
      </c>
      <c r="BW129" s="252">
        <v>0</v>
      </c>
      <c r="BX129" s="252">
        <v>0</v>
      </c>
      <c r="BY129" s="242">
        <v>43495</v>
      </c>
      <c r="BZ129" s="250" t="s">
        <v>8138</v>
      </c>
      <c r="CA129" s="250" t="s">
        <v>446</v>
      </c>
      <c r="CB129" s="250">
        <v>0</v>
      </c>
      <c r="CC129" s="250" t="s">
        <v>446</v>
      </c>
      <c r="CD129" s="250" t="s">
        <v>446</v>
      </c>
      <c r="CE129" s="250">
        <v>0</v>
      </c>
      <c r="CF129" s="250">
        <v>0</v>
      </c>
      <c r="CG129" s="251">
        <v>43495</v>
      </c>
      <c r="CH129" s="249" t="s">
        <v>8139</v>
      </c>
      <c r="CI129" s="250" t="e">
        <v>#N/A</v>
      </c>
      <c r="CJ129" s="250" t="e">
        <v>#N/A</v>
      </c>
      <c r="CK129" s="250" t="e">
        <v>#N/A</v>
      </c>
      <c r="CL129" s="250" t="e">
        <v>#N/A</v>
      </c>
      <c r="CM129" s="250" t="e">
        <v>#N/A</v>
      </c>
      <c r="CN129" s="250" t="e">
        <v>#N/A</v>
      </c>
      <c r="CO129" s="253" t="e">
        <v>#N/A</v>
      </c>
      <c r="CP129" s="250" t="s">
        <v>8140</v>
      </c>
      <c r="CQ129" s="252" t="s">
        <v>446</v>
      </c>
      <c r="CR129" s="252">
        <v>0</v>
      </c>
      <c r="CS129" s="252" t="s">
        <v>446</v>
      </c>
      <c r="CT129" s="252" t="s">
        <v>446</v>
      </c>
      <c r="CU129" s="252">
        <v>0</v>
      </c>
      <c r="CV129" s="252">
        <v>0</v>
      </c>
      <c r="CW129" s="242">
        <v>43495</v>
      </c>
      <c r="CX129" s="250" t="s">
        <v>8141</v>
      </c>
      <c r="CY129" s="246">
        <v>294000</v>
      </c>
      <c r="CZ129" s="246" t="s">
        <v>3609</v>
      </c>
      <c r="DA129" s="246" t="s">
        <v>660</v>
      </c>
      <c r="DB129" s="246">
        <v>2</v>
      </c>
      <c r="DC129" s="246" t="s">
        <v>3651</v>
      </c>
      <c r="DD129" s="246" t="s">
        <v>1956</v>
      </c>
      <c r="DE129" s="248">
        <v>44161</v>
      </c>
      <c r="DF129" s="249" t="s">
        <v>8142</v>
      </c>
      <c r="DG129" s="241">
        <v>11092000</v>
      </c>
      <c r="DH129" s="252" t="s">
        <v>3648</v>
      </c>
      <c r="DI129" s="252" t="s">
        <v>660</v>
      </c>
      <c r="DJ129" s="252">
        <v>2</v>
      </c>
      <c r="DK129" s="252" t="s">
        <v>3651</v>
      </c>
      <c r="DL129" s="252" t="s">
        <v>2335</v>
      </c>
      <c r="DM129" s="242">
        <v>44161</v>
      </c>
      <c r="DN129" s="250" t="s">
        <v>8143</v>
      </c>
      <c r="DO129" s="246">
        <v>0</v>
      </c>
      <c r="DP129" s="250" t="s">
        <v>1602</v>
      </c>
      <c r="DQ129" s="250" t="s">
        <v>660</v>
      </c>
      <c r="DR129" s="250">
        <v>2</v>
      </c>
      <c r="DS129" s="250" t="s">
        <v>3349</v>
      </c>
      <c r="DT129" s="250" t="s">
        <v>1956</v>
      </c>
      <c r="DU129" s="251">
        <v>44113</v>
      </c>
      <c r="DV129" s="249" t="s">
        <v>8144</v>
      </c>
      <c r="DW129" s="241">
        <v>294000</v>
      </c>
      <c r="DX129" s="252" t="s">
        <v>3609</v>
      </c>
      <c r="DY129" s="252" t="s">
        <v>660</v>
      </c>
      <c r="DZ129" s="252">
        <v>2</v>
      </c>
      <c r="EA129" s="252" t="s">
        <v>3651</v>
      </c>
      <c r="EB129" s="252" t="s">
        <v>1956</v>
      </c>
      <c r="EC129" s="242">
        <v>44161</v>
      </c>
      <c r="ED129" s="250" t="s">
        <v>8145</v>
      </c>
      <c r="EE129" s="246">
        <v>0</v>
      </c>
      <c r="EF129" s="250" t="s">
        <v>1602</v>
      </c>
      <c r="EG129" s="250" t="s">
        <v>660</v>
      </c>
      <c r="EH129" s="250">
        <v>2</v>
      </c>
      <c r="EI129" s="250" t="s">
        <v>3349</v>
      </c>
      <c r="EJ129" s="250" t="s">
        <v>1956</v>
      </c>
      <c r="EK129" s="251">
        <v>44113</v>
      </c>
      <c r="EL129" s="249" t="s">
        <v>8146</v>
      </c>
      <c r="EM129" s="241">
        <v>0</v>
      </c>
      <c r="EN129" s="252" t="s">
        <v>1602</v>
      </c>
      <c r="EO129" s="252" t="s">
        <v>660</v>
      </c>
      <c r="EP129" s="252">
        <v>2</v>
      </c>
      <c r="EQ129" s="252" t="s">
        <v>3349</v>
      </c>
      <c r="ER129" s="252" t="s">
        <v>1956</v>
      </c>
      <c r="ES129" s="242">
        <v>44113</v>
      </c>
      <c r="ET129" s="250" t="s">
        <v>8147</v>
      </c>
      <c r="EU129" s="250">
        <v>0</v>
      </c>
      <c r="EV129" s="250" t="s">
        <v>934</v>
      </c>
      <c r="EW129" s="250" t="s">
        <v>660</v>
      </c>
      <c r="EX129" s="250">
        <v>2</v>
      </c>
      <c r="EY129" s="250" t="s">
        <v>1651</v>
      </c>
      <c r="EZ129" s="250" t="s">
        <v>937</v>
      </c>
      <c r="FA129" s="251">
        <v>43766</v>
      </c>
      <c r="FB129" s="249" t="s">
        <v>8148</v>
      </c>
      <c r="FC129" s="252">
        <v>2</v>
      </c>
      <c r="FD129" s="252">
        <v>0</v>
      </c>
      <c r="FE129" s="252" t="s">
        <v>661</v>
      </c>
      <c r="FF129" s="252">
        <v>1</v>
      </c>
      <c r="FG129" s="252">
        <v>0</v>
      </c>
      <c r="FH129" s="252">
        <v>0</v>
      </c>
      <c r="FI129" s="242">
        <v>43495</v>
      </c>
      <c r="FJ129" s="249" t="s">
        <v>8149</v>
      </c>
      <c r="FK129" s="250" t="s">
        <v>446</v>
      </c>
      <c r="FL129" s="250">
        <v>0</v>
      </c>
      <c r="FM129" s="250" t="s">
        <v>446</v>
      </c>
      <c r="FN129" s="250" t="s">
        <v>446</v>
      </c>
      <c r="FO129" s="250">
        <v>0</v>
      </c>
      <c r="FP129" s="246">
        <v>0</v>
      </c>
      <c r="FQ129" s="247">
        <v>43495</v>
      </c>
      <c r="FR129" s="249" t="s">
        <v>8150</v>
      </c>
      <c r="FS129" s="252" t="s">
        <v>446</v>
      </c>
      <c r="FT129" s="252">
        <v>0</v>
      </c>
      <c r="FU129" s="252" t="s">
        <v>446</v>
      </c>
      <c r="FV129" s="252" t="s">
        <v>446</v>
      </c>
      <c r="FW129" s="252">
        <v>0</v>
      </c>
      <c r="FX129" s="252">
        <v>0</v>
      </c>
      <c r="FY129" s="242">
        <v>43495</v>
      </c>
      <c r="FZ129" s="250" t="s">
        <v>8151</v>
      </c>
      <c r="GA129" s="250">
        <v>0</v>
      </c>
      <c r="GB129" s="250" t="s">
        <v>3625</v>
      </c>
      <c r="GC129" s="250" t="s">
        <v>660</v>
      </c>
      <c r="GD129" s="250">
        <v>2</v>
      </c>
      <c r="GE129" s="250" t="s">
        <v>3085</v>
      </c>
      <c r="GF129" s="250" t="s">
        <v>2075</v>
      </c>
      <c r="GG129" s="251">
        <v>44161</v>
      </c>
      <c r="GH129" s="249" t="s">
        <v>8152</v>
      </c>
      <c r="GI129" s="252">
        <v>0</v>
      </c>
      <c r="GJ129" s="252" t="s">
        <v>3625</v>
      </c>
      <c r="GK129" s="252" t="s">
        <v>660</v>
      </c>
      <c r="GL129" s="252">
        <v>2</v>
      </c>
      <c r="GM129" s="252" t="s">
        <v>3085</v>
      </c>
      <c r="GN129" s="252" t="s">
        <v>2075</v>
      </c>
      <c r="GO129" s="242">
        <v>44161</v>
      </c>
      <c r="GP129" s="250" t="s">
        <v>8153</v>
      </c>
      <c r="GQ129" s="250">
        <v>0</v>
      </c>
      <c r="GR129" s="250" t="s">
        <v>3625</v>
      </c>
      <c r="GS129" s="250" t="s">
        <v>660</v>
      </c>
      <c r="GT129" s="250">
        <v>2</v>
      </c>
      <c r="GU129" s="250" t="s">
        <v>3085</v>
      </c>
      <c r="GV129" s="250" t="s">
        <v>2075</v>
      </c>
      <c r="GW129" s="251">
        <v>44161</v>
      </c>
      <c r="GX129" s="249" t="s">
        <v>8154</v>
      </c>
      <c r="GY129" s="252">
        <v>0</v>
      </c>
      <c r="GZ129" s="252" t="s">
        <v>3625</v>
      </c>
      <c r="HA129" s="252" t="s">
        <v>660</v>
      </c>
      <c r="HB129" s="252">
        <v>2</v>
      </c>
      <c r="HC129" s="252" t="s">
        <v>3085</v>
      </c>
      <c r="HD129" s="252" t="s">
        <v>2075</v>
      </c>
      <c r="HE129" s="242">
        <v>44161</v>
      </c>
      <c r="HF129" s="250" t="s">
        <v>8155</v>
      </c>
      <c r="HG129" s="250">
        <v>0</v>
      </c>
      <c r="HH129" s="250" t="s">
        <v>3625</v>
      </c>
      <c r="HI129" s="250" t="s">
        <v>660</v>
      </c>
      <c r="HJ129" s="250">
        <v>2</v>
      </c>
      <c r="HK129" s="250" t="s">
        <v>3085</v>
      </c>
      <c r="HL129" s="250" t="s">
        <v>2075</v>
      </c>
      <c r="HM129" s="251">
        <v>44161</v>
      </c>
      <c r="HN129" s="249" t="s">
        <v>8156</v>
      </c>
      <c r="HO129" s="252">
        <v>2</v>
      </c>
      <c r="HP129" s="252" t="s">
        <v>3625</v>
      </c>
      <c r="HQ129" s="252" t="s">
        <v>660</v>
      </c>
      <c r="HR129" s="252">
        <v>2</v>
      </c>
      <c r="HS129" s="252" t="s">
        <v>3085</v>
      </c>
      <c r="HT129" s="252" t="s">
        <v>2075</v>
      </c>
      <c r="HU129" s="242">
        <v>44161</v>
      </c>
      <c r="HV129" s="250" t="s">
        <v>8157</v>
      </c>
      <c r="HW129" s="250">
        <v>0</v>
      </c>
      <c r="HX129" s="250" t="s">
        <v>3625</v>
      </c>
      <c r="HY129" s="250" t="s">
        <v>660</v>
      </c>
      <c r="HZ129" s="250">
        <v>2</v>
      </c>
      <c r="IA129" s="250" t="s">
        <v>3085</v>
      </c>
      <c r="IB129" s="250" t="s">
        <v>2075</v>
      </c>
      <c r="IC129" s="251">
        <v>44161</v>
      </c>
      <c r="ID129" s="249" t="s">
        <v>8158</v>
      </c>
      <c r="IE129" s="252">
        <v>0</v>
      </c>
      <c r="IF129" s="252" t="s">
        <v>3625</v>
      </c>
      <c r="IG129" s="252" t="s">
        <v>660</v>
      </c>
      <c r="IH129" s="252">
        <v>2</v>
      </c>
      <c r="II129" s="252" t="s">
        <v>3085</v>
      </c>
      <c r="IJ129" s="252" t="s">
        <v>2075</v>
      </c>
      <c r="IK129" s="242">
        <v>44161</v>
      </c>
      <c r="IL129" s="250" t="s">
        <v>8159</v>
      </c>
      <c r="IM129" s="250">
        <v>0</v>
      </c>
      <c r="IN129" s="250" t="s">
        <v>3625</v>
      </c>
      <c r="IO129" s="250" t="s">
        <v>660</v>
      </c>
      <c r="IP129" s="250">
        <v>2</v>
      </c>
      <c r="IQ129" s="250" t="s">
        <v>3085</v>
      </c>
      <c r="IR129" s="250" t="s">
        <v>2075</v>
      </c>
      <c r="IS129" s="251">
        <v>44161</v>
      </c>
    </row>
    <row r="130" spans="1:253" s="11" customFormat="1" ht="13.2" x14ac:dyDescent="0.25">
      <c r="A130" s="11" t="str">
        <f>Lists!B:B</f>
        <v>Multiple situations in Thailand</v>
      </c>
      <c r="B130" s="11" t="str">
        <f>Lists!F:F</f>
        <v>Multiple crises country</v>
      </c>
      <c r="C130" s="11" t="str">
        <f>Lists!C:C</f>
        <v>THA001</v>
      </c>
      <c r="D130" s="11" t="str">
        <f>Lists!A:A</f>
        <v>Thailand</v>
      </c>
      <c r="E130" s="11" t="str">
        <f>Lists!D:D</f>
        <v>THA</v>
      </c>
      <c r="F130" s="11" t="s">
        <v>8160</v>
      </c>
      <c r="G130" s="240">
        <v>66141000</v>
      </c>
      <c r="H130" s="241" t="s">
        <v>1544</v>
      </c>
      <c r="I130" s="241" t="s">
        <v>1437</v>
      </c>
      <c r="J130" s="241">
        <v>2</v>
      </c>
      <c r="K130" s="241" t="s">
        <v>956</v>
      </c>
      <c r="L130" s="241" t="s">
        <v>955</v>
      </c>
      <c r="M130" s="242">
        <v>43676</v>
      </c>
      <c r="N130" s="265" t="s">
        <v>8161</v>
      </c>
      <c r="O130" s="244">
        <v>30342</v>
      </c>
      <c r="P130" s="244" t="s">
        <v>1544</v>
      </c>
      <c r="Q130" s="244" t="s">
        <v>1437</v>
      </c>
      <c r="R130" s="244">
        <v>2</v>
      </c>
      <c r="S130" s="244" t="s">
        <v>957</v>
      </c>
      <c r="T130" s="244" t="s">
        <v>955</v>
      </c>
      <c r="U130" s="245">
        <v>43676</v>
      </c>
      <c r="V130" s="265" t="s">
        <v>8162</v>
      </c>
      <c r="W130" s="241">
        <v>3549000</v>
      </c>
      <c r="X130" s="241" t="s">
        <v>3675</v>
      </c>
      <c r="Y130" s="241" t="s">
        <v>660</v>
      </c>
      <c r="Z130" s="241">
        <v>2</v>
      </c>
      <c r="AA130" s="241" t="s">
        <v>3419</v>
      </c>
      <c r="AB130" s="241" t="s">
        <v>3234</v>
      </c>
      <c r="AC130" s="242">
        <v>44162</v>
      </c>
      <c r="AD130" s="265" t="s">
        <v>8163</v>
      </c>
      <c r="AE130" s="246">
        <v>3549000</v>
      </c>
      <c r="AF130" s="246" t="s">
        <v>3675</v>
      </c>
      <c r="AG130" s="246" t="s">
        <v>660</v>
      </c>
      <c r="AH130" s="246">
        <v>2</v>
      </c>
      <c r="AI130" s="246" t="s">
        <v>3420</v>
      </c>
      <c r="AJ130" s="246" t="s">
        <v>3234</v>
      </c>
      <c r="AK130" s="247">
        <v>44162</v>
      </c>
      <c r="AL130" s="265" t="s">
        <v>8164</v>
      </c>
      <c r="AM130" s="241">
        <v>92000</v>
      </c>
      <c r="AN130" s="241" t="s">
        <v>3676</v>
      </c>
      <c r="AO130" s="241" t="s">
        <v>660</v>
      </c>
      <c r="AP130" s="241">
        <v>2</v>
      </c>
      <c r="AQ130" s="241" t="s">
        <v>3418</v>
      </c>
      <c r="AR130" s="241" t="s">
        <v>2508</v>
      </c>
      <c r="AS130" s="242">
        <v>44162</v>
      </c>
      <c r="AT130" s="266" t="s">
        <v>8165</v>
      </c>
      <c r="AU130" s="246" t="s">
        <v>446</v>
      </c>
      <c r="AV130" s="246" t="s">
        <v>446</v>
      </c>
      <c r="AW130" s="246" t="s">
        <v>446</v>
      </c>
      <c r="AX130" s="246" t="s">
        <v>446</v>
      </c>
      <c r="AY130" s="246" t="s">
        <v>446</v>
      </c>
      <c r="AZ130" s="246" t="s">
        <v>446</v>
      </c>
      <c r="BA130" s="247">
        <v>43859</v>
      </c>
      <c r="BB130" s="265" t="s">
        <v>8166</v>
      </c>
      <c r="BC130" s="241" t="s">
        <v>763</v>
      </c>
      <c r="BD130" s="241">
        <v>0</v>
      </c>
      <c r="BE130" s="241" t="s">
        <v>660</v>
      </c>
      <c r="BF130" s="241">
        <v>2</v>
      </c>
      <c r="BG130" s="241" t="s">
        <v>764</v>
      </c>
      <c r="BH130" s="241">
        <v>0</v>
      </c>
      <c r="BI130" s="242">
        <v>43509</v>
      </c>
      <c r="BJ130" s="266" t="s">
        <v>8167</v>
      </c>
      <c r="BK130" s="266">
        <v>49</v>
      </c>
      <c r="BL130" s="266" t="s">
        <v>3417</v>
      </c>
      <c r="BM130" s="266" t="s">
        <v>660</v>
      </c>
      <c r="BN130" s="266">
        <v>2</v>
      </c>
      <c r="BO130" s="266" t="s">
        <v>3421</v>
      </c>
      <c r="BP130" s="246" t="s">
        <v>954</v>
      </c>
      <c r="BQ130" s="267">
        <v>44132</v>
      </c>
      <c r="BR130" s="265" t="s">
        <v>8168</v>
      </c>
      <c r="BS130" s="268" t="s">
        <v>763</v>
      </c>
      <c r="BT130" s="268">
        <v>0</v>
      </c>
      <c r="BU130" s="268" t="s">
        <v>660</v>
      </c>
      <c r="BV130" s="268">
        <v>2</v>
      </c>
      <c r="BW130" s="268" t="s">
        <v>764</v>
      </c>
      <c r="BX130" s="268">
        <v>0</v>
      </c>
      <c r="BY130" s="242">
        <v>43509</v>
      </c>
      <c r="BZ130" s="266" t="s">
        <v>8169</v>
      </c>
      <c r="CA130" s="266" t="s">
        <v>763</v>
      </c>
      <c r="CB130" s="266">
        <v>0</v>
      </c>
      <c r="CC130" s="266" t="s">
        <v>446</v>
      </c>
      <c r="CD130" s="266" t="s">
        <v>446</v>
      </c>
      <c r="CE130" s="266" t="s">
        <v>764</v>
      </c>
      <c r="CF130" s="266">
        <v>0</v>
      </c>
      <c r="CG130" s="267">
        <v>43509</v>
      </c>
      <c r="CH130" s="265" t="s">
        <v>8170</v>
      </c>
      <c r="CI130" s="266" t="e">
        <v>#N/A</v>
      </c>
      <c r="CJ130" s="266" t="e">
        <v>#N/A</v>
      </c>
      <c r="CK130" s="266" t="e">
        <v>#N/A</v>
      </c>
      <c r="CL130" s="266" t="e">
        <v>#N/A</v>
      </c>
      <c r="CM130" s="266" t="e">
        <v>#N/A</v>
      </c>
      <c r="CN130" s="266" t="e">
        <v>#N/A</v>
      </c>
      <c r="CO130" s="269" t="e">
        <v>#N/A</v>
      </c>
      <c r="CP130" s="266" t="s">
        <v>8171</v>
      </c>
      <c r="CQ130" s="268" t="s">
        <v>763</v>
      </c>
      <c r="CR130" s="268">
        <v>0</v>
      </c>
      <c r="CS130" s="268" t="s">
        <v>660</v>
      </c>
      <c r="CT130" s="268">
        <v>2</v>
      </c>
      <c r="CU130" s="268" t="s">
        <v>764</v>
      </c>
      <c r="CV130" s="268">
        <v>0</v>
      </c>
      <c r="CW130" s="242">
        <v>43509</v>
      </c>
      <c r="CX130" s="266" t="s">
        <v>8172</v>
      </c>
      <c r="CY130" s="246">
        <v>92000</v>
      </c>
      <c r="CZ130" s="246" t="s">
        <v>3677</v>
      </c>
      <c r="DA130" s="246" t="s">
        <v>660</v>
      </c>
      <c r="DB130" s="246">
        <v>2</v>
      </c>
      <c r="DC130" s="246" t="s">
        <v>3235</v>
      </c>
      <c r="DD130" s="246" t="s">
        <v>3416</v>
      </c>
      <c r="DE130" s="248">
        <v>44162</v>
      </c>
      <c r="DF130" s="265" t="s">
        <v>8173</v>
      </c>
      <c r="DG130" s="241">
        <v>0</v>
      </c>
      <c r="DH130" s="268" t="s">
        <v>3677</v>
      </c>
      <c r="DI130" s="268" t="s">
        <v>660</v>
      </c>
      <c r="DJ130" s="268">
        <v>2</v>
      </c>
      <c r="DK130" s="268" t="s">
        <v>3235</v>
      </c>
      <c r="DL130" s="268" t="s">
        <v>3416</v>
      </c>
      <c r="DM130" s="242">
        <v>44162</v>
      </c>
      <c r="DN130" s="266" t="s">
        <v>8174</v>
      </c>
      <c r="DO130" s="246">
        <v>3458000</v>
      </c>
      <c r="DP130" s="266" t="s">
        <v>3677</v>
      </c>
      <c r="DQ130" s="266" t="s">
        <v>660</v>
      </c>
      <c r="DR130" s="266">
        <v>2</v>
      </c>
      <c r="DS130" s="266" t="s">
        <v>3235</v>
      </c>
      <c r="DT130" s="266" t="s">
        <v>3416</v>
      </c>
      <c r="DU130" s="267">
        <v>44162</v>
      </c>
      <c r="DV130" s="265" t="s">
        <v>8175</v>
      </c>
      <c r="DW130" s="241">
        <v>92000</v>
      </c>
      <c r="DX130" s="268" t="s">
        <v>3677</v>
      </c>
      <c r="DY130" s="268" t="s">
        <v>660</v>
      </c>
      <c r="DZ130" s="268">
        <v>2</v>
      </c>
      <c r="EA130" s="268" t="s">
        <v>3235</v>
      </c>
      <c r="EB130" s="268" t="s">
        <v>3416</v>
      </c>
      <c r="EC130" s="242">
        <v>44162</v>
      </c>
      <c r="ED130" s="266" t="s">
        <v>8176</v>
      </c>
      <c r="EE130" s="246">
        <v>0</v>
      </c>
      <c r="EF130" s="266" t="s">
        <v>3677</v>
      </c>
      <c r="EG130" s="266" t="s">
        <v>660</v>
      </c>
      <c r="EH130" s="266">
        <v>2</v>
      </c>
      <c r="EI130" s="266" t="s">
        <v>3235</v>
      </c>
      <c r="EJ130" s="266" t="s">
        <v>3416</v>
      </c>
      <c r="EK130" s="267">
        <v>44162</v>
      </c>
      <c r="EL130" s="265" t="s">
        <v>8177</v>
      </c>
      <c r="EM130" s="241">
        <v>0</v>
      </c>
      <c r="EN130" s="268" t="s">
        <v>3677</v>
      </c>
      <c r="EO130" s="268" t="s">
        <v>660</v>
      </c>
      <c r="EP130" s="268">
        <v>2</v>
      </c>
      <c r="EQ130" s="268" t="s">
        <v>3235</v>
      </c>
      <c r="ER130" s="268" t="s">
        <v>3416</v>
      </c>
      <c r="ES130" s="242">
        <v>44162</v>
      </c>
      <c r="ET130" s="266" t="s">
        <v>8178</v>
      </c>
      <c r="EU130" s="266">
        <v>49</v>
      </c>
      <c r="EV130" s="266" t="s">
        <v>3417</v>
      </c>
      <c r="EW130" s="266" t="s">
        <v>660</v>
      </c>
      <c r="EX130" s="266">
        <v>2</v>
      </c>
      <c r="EY130" s="266" t="s">
        <v>3421</v>
      </c>
      <c r="EZ130" s="266" t="s">
        <v>954</v>
      </c>
      <c r="FA130" s="267">
        <v>44132</v>
      </c>
      <c r="FB130" s="265" t="s">
        <v>8179</v>
      </c>
      <c r="FC130" s="268">
        <v>2</v>
      </c>
      <c r="FD130" s="268" t="s">
        <v>962</v>
      </c>
      <c r="FE130" s="268" t="s">
        <v>660</v>
      </c>
      <c r="FF130" s="268">
        <v>2</v>
      </c>
      <c r="FG130" s="268" t="s">
        <v>953</v>
      </c>
      <c r="FH130" s="268" t="s">
        <v>963</v>
      </c>
      <c r="FI130" s="242">
        <v>43509</v>
      </c>
      <c r="FJ130" s="265" t="s">
        <v>8180</v>
      </c>
      <c r="FK130" s="266" t="s">
        <v>763</v>
      </c>
      <c r="FL130" s="266">
        <v>0</v>
      </c>
      <c r="FM130" s="266" t="s">
        <v>660</v>
      </c>
      <c r="FN130" s="266">
        <v>2</v>
      </c>
      <c r="FO130" s="266" t="s">
        <v>764</v>
      </c>
      <c r="FP130" s="246">
        <v>0</v>
      </c>
      <c r="FQ130" s="247">
        <v>43509</v>
      </c>
      <c r="FR130" s="265" t="s">
        <v>8181</v>
      </c>
      <c r="FS130" s="268" t="s">
        <v>763</v>
      </c>
      <c r="FT130" s="268">
        <v>0</v>
      </c>
      <c r="FU130" s="268" t="s">
        <v>660</v>
      </c>
      <c r="FV130" s="268">
        <v>2</v>
      </c>
      <c r="FW130" s="268" t="s">
        <v>764</v>
      </c>
      <c r="FX130" s="268">
        <v>0</v>
      </c>
      <c r="FY130" s="242">
        <v>43509</v>
      </c>
      <c r="FZ130" s="266" t="s">
        <v>8182</v>
      </c>
      <c r="GA130" s="266">
        <v>0</v>
      </c>
      <c r="GB130" s="266" t="s">
        <v>3625</v>
      </c>
      <c r="GC130" s="266" t="s">
        <v>660</v>
      </c>
      <c r="GD130" s="266">
        <v>2</v>
      </c>
      <c r="GE130" s="266" t="s">
        <v>3085</v>
      </c>
      <c r="GF130" s="266" t="s">
        <v>2075</v>
      </c>
      <c r="GG130" s="267">
        <v>44165</v>
      </c>
      <c r="GH130" s="265" t="s">
        <v>8183</v>
      </c>
      <c r="GI130" s="268">
        <v>1</v>
      </c>
      <c r="GJ130" s="268" t="s">
        <v>3625</v>
      </c>
      <c r="GK130" s="268" t="s">
        <v>660</v>
      </c>
      <c r="GL130" s="268">
        <v>2</v>
      </c>
      <c r="GM130" s="268" t="s">
        <v>3085</v>
      </c>
      <c r="GN130" s="268" t="s">
        <v>2075</v>
      </c>
      <c r="GO130" s="242">
        <v>44165</v>
      </c>
      <c r="GP130" s="266" t="s">
        <v>8184</v>
      </c>
      <c r="GQ130" s="266">
        <v>1</v>
      </c>
      <c r="GR130" s="266" t="s">
        <v>3625</v>
      </c>
      <c r="GS130" s="266" t="s">
        <v>660</v>
      </c>
      <c r="GT130" s="266">
        <v>2</v>
      </c>
      <c r="GU130" s="266" t="s">
        <v>3085</v>
      </c>
      <c r="GV130" s="266" t="s">
        <v>2075</v>
      </c>
      <c r="GW130" s="267">
        <v>44165</v>
      </c>
      <c r="GX130" s="265" t="s">
        <v>8185</v>
      </c>
      <c r="GY130" s="268">
        <v>0</v>
      </c>
      <c r="GZ130" s="268" t="s">
        <v>3625</v>
      </c>
      <c r="HA130" s="268" t="s">
        <v>660</v>
      </c>
      <c r="HB130" s="268">
        <v>2</v>
      </c>
      <c r="HC130" s="268" t="s">
        <v>3085</v>
      </c>
      <c r="HD130" s="268" t="s">
        <v>2075</v>
      </c>
      <c r="HE130" s="242">
        <v>44165</v>
      </c>
      <c r="HF130" s="266" t="s">
        <v>8186</v>
      </c>
      <c r="HG130" s="266">
        <v>0</v>
      </c>
      <c r="HH130" s="266" t="s">
        <v>3625</v>
      </c>
      <c r="HI130" s="266" t="s">
        <v>660</v>
      </c>
      <c r="HJ130" s="266">
        <v>2</v>
      </c>
      <c r="HK130" s="266" t="s">
        <v>3085</v>
      </c>
      <c r="HL130" s="266" t="s">
        <v>2075</v>
      </c>
      <c r="HM130" s="267">
        <v>44165</v>
      </c>
      <c r="HN130" s="265" t="s">
        <v>8187</v>
      </c>
      <c r="HO130" s="268">
        <v>1</v>
      </c>
      <c r="HP130" s="268" t="s">
        <v>3625</v>
      </c>
      <c r="HQ130" s="268" t="s">
        <v>660</v>
      </c>
      <c r="HR130" s="268">
        <v>2</v>
      </c>
      <c r="HS130" s="268" t="s">
        <v>3085</v>
      </c>
      <c r="HT130" s="268" t="s">
        <v>2075</v>
      </c>
      <c r="HU130" s="242">
        <v>44165</v>
      </c>
      <c r="HV130" s="266" t="s">
        <v>8188</v>
      </c>
      <c r="HW130" s="266">
        <v>1</v>
      </c>
      <c r="HX130" s="266" t="s">
        <v>3625</v>
      </c>
      <c r="HY130" s="266" t="s">
        <v>660</v>
      </c>
      <c r="HZ130" s="266">
        <v>2</v>
      </c>
      <c r="IA130" s="266" t="s">
        <v>3085</v>
      </c>
      <c r="IB130" s="266" t="s">
        <v>2075</v>
      </c>
      <c r="IC130" s="267">
        <v>44165</v>
      </c>
      <c r="ID130" s="265" t="s">
        <v>8189</v>
      </c>
      <c r="IE130" s="268">
        <v>3</v>
      </c>
      <c r="IF130" s="268" t="s">
        <v>3625</v>
      </c>
      <c r="IG130" s="268" t="s">
        <v>660</v>
      </c>
      <c r="IH130" s="268">
        <v>2</v>
      </c>
      <c r="II130" s="268" t="s">
        <v>3085</v>
      </c>
      <c r="IJ130" s="268" t="s">
        <v>2075</v>
      </c>
      <c r="IK130" s="242">
        <v>44165</v>
      </c>
      <c r="IL130" s="266" t="s">
        <v>8190</v>
      </c>
      <c r="IM130" s="266">
        <v>2</v>
      </c>
      <c r="IN130" s="266" t="s">
        <v>3625</v>
      </c>
      <c r="IO130" s="266" t="s">
        <v>660</v>
      </c>
      <c r="IP130" s="266">
        <v>2</v>
      </c>
      <c r="IQ130" s="266" t="s">
        <v>3085</v>
      </c>
      <c r="IR130" s="266" t="s">
        <v>2075</v>
      </c>
      <c r="IS130" s="267">
        <v>44165</v>
      </c>
    </row>
    <row r="131" spans="1:253" s="11" customFormat="1" ht="13.2" x14ac:dyDescent="0.25">
      <c r="A131" s="11" t="str">
        <f>Lists!B:B</f>
        <v xml:space="preserve">Conflict in southern Thailand </v>
      </c>
      <c r="B131" s="11" t="str">
        <f>Lists!F:F</f>
        <v>Conflict</v>
      </c>
      <c r="C131" s="11" t="str">
        <f>Lists!C:C</f>
        <v>THA002</v>
      </c>
      <c r="D131" s="11" t="str">
        <f>Lists!A:A</f>
        <v>Thailand</v>
      </c>
      <c r="E131" s="11" t="str">
        <f>Lists!D:D</f>
        <v>THA</v>
      </c>
      <c r="F131" s="11" t="s">
        <v>8191</v>
      </c>
      <c r="G131" s="240">
        <v>66141000</v>
      </c>
      <c r="H131" s="241" t="s">
        <v>1544</v>
      </c>
      <c r="I131" s="241" t="s">
        <v>1437</v>
      </c>
      <c r="J131" s="241">
        <v>2</v>
      </c>
      <c r="K131" s="241" t="s">
        <v>956</v>
      </c>
      <c r="L131" s="241" t="s">
        <v>955</v>
      </c>
      <c r="M131" s="242">
        <v>43676</v>
      </c>
      <c r="N131" s="249" t="s">
        <v>8192</v>
      </c>
      <c r="O131" s="244">
        <v>18330</v>
      </c>
      <c r="P131" s="244" t="s">
        <v>1544</v>
      </c>
      <c r="Q131" s="244" t="s">
        <v>1437</v>
      </c>
      <c r="R131" s="244">
        <v>2</v>
      </c>
      <c r="S131" s="244" t="s">
        <v>959</v>
      </c>
      <c r="T131" s="244" t="s">
        <v>955</v>
      </c>
      <c r="U131" s="245">
        <v>43676</v>
      </c>
      <c r="V131" s="249" t="s">
        <v>8193</v>
      </c>
      <c r="W131" s="241">
        <v>3458000</v>
      </c>
      <c r="X131" s="241" t="s">
        <v>1544</v>
      </c>
      <c r="Y131" s="241" t="s">
        <v>1437</v>
      </c>
      <c r="Z131" s="241">
        <v>2</v>
      </c>
      <c r="AA131" s="241" t="s">
        <v>960</v>
      </c>
      <c r="AB131" s="241" t="s">
        <v>955</v>
      </c>
      <c r="AC131" s="242">
        <v>43676</v>
      </c>
      <c r="AD131" s="249" t="s">
        <v>8194</v>
      </c>
      <c r="AE131" s="246">
        <v>3458000</v>
      </c>
      <c r="AF131" s="246" t="s">
        <v>1544</v>
      </c>
      <c r="AG131" s="246" t="s">
        <v>1437</v>
      </c>
      <c r="AH131" s="246">
        <v>2</v>
      </c>
      <c r="AI131" s="246" t="s">
        <v>1549</v>
      </c>
      <c r="AJ131" s="246" t="s">
        <v>955</v>
      </c>
      <c r="AK131" s="247">
        <v>43676</v>
      </c>
      <c r="AL131" s="249" t="s">
        <v>8195</v>
      </c>
      <c r="AM131" s="241" t="s">
        <v>446</v>
      </c>
      <c r="AN131" s="241" t="s">
        <v>446</v>
      </c>
      <c r="AO131" s="241" t="s">
        <v>763</v>
      </c>
      <c r="AP131" s="241" t="s">
        <v>446</v>
      </c>
      <c r="AQ131" s="241" t="s">
        <v>867</v>
      </c>
      <c r="AR131" s="241" t="s">
        <v>446</v>
      </c>
      <c r="AS131" s="242">
        <v>43676</v>
      </c>
      <c r="AT131" s="250" t="s">
        <v>8196</v>
      </c>
      <c r="AU131" s="246" t="s">
        <v>446</v>
      </c>
      <c r="AV131" s="246" t="s">
        <v>446</v>
      </c>
      <c r="AW131" s="246" t="s">
        <v>446</v>
      </c>
      <c r="AX131" s="246" t="s">
        <v>446</v>
      </c>
      <c r="AY131" s="246" t="s">
        <v>446</v>
      </c>
      <c r="AZ131" s="246" t="s">
        <v>446</v>
      </c>
      <c r="BA131" s="247">
        <v>43859</v>
      </c>
      <c r="BB131" s="249" t="s">
        <v>8197</v>
      </c>
      <c r="BC131" s="241" t="s">
        <v>763</v>
      </c>
      <c r="BD131" s="241">
        <v>0</v>
      </c>
      <c r="BE131" s="241" t="s">
        <v>660</v>
      </c>
      <c r="BF131" s="241">
        <v>2</v>
      </c>
      <c r="BG131" s="241" t="s">
        <v>764</v>
      </c>
      <c r="BH131" s="241">
        <v>0</v>
      </c>
      <c r="BI131" s="242">
        <v>43509</v>
      </c>
      <c r="BJ131" s="250" t="s">
        <v>8198</v>
      </c>
      <c r="BK131" s="250">
        <v>49</v>
      </c>
      <c r="BL131" s="250" t="s">
        <v>3417</v>
      </c>
      <c r="BM131" s="250" t="s">
        <v>660</v>
      </c>
      <c r="BN131" s="250">
        <v>2</v>
      </c>
      <c r="BO131" s="250" t="s">
        <v>3422</v>
      </c>
      <c r="BP131" s="246" t="s">
        <v>954</v>
      </c>
      <c r="BQ131" s="251">
        <v>44132</v>
      </c>
      <c r="BR131" s="249" t="s">
        <v>8199</v>
      </c>
      <c r="BS131" s="252" t="s">
        <v>763</v>
      </c>
      <c r="BT131" s="252">
        <v>0</v>
      </c>
      <c r="BU131" s="252" t="s">
        <v>660</v>
      </c>
      <c r="BV131" s="252">
        <v>2</v>
      </c>
      <c r="BW131" s="252" t="s">
        <v>764</v>
      </c>
      <c r="BX131" s="252">
        <v>0</v>
      </c>
      <c r="BY131" s="242">
        <v>43509</v>
      </c>
      <c r="BZ131" s="250" t="s">
        <v>8200</v>
      </c>
      <c r="CA131" s="250" t="s">
        <v>763</v>
      </c>
      <c r="CB131" s="250">
        <v>0</v>
      </c>
      <c r="CC131" s="250" t="s">
        <v>446</v>
      </c>
      <c r="CD131" s="250" t="s">
        <v>446</v>
      </c>
      <c r="CE131" s="250" t="s">
        <v>764</v>
      </c>
      <c r="CF131" s="250">
        <v>0</v>
      </c>
      <c r="CG131" s="251">
        <v>43509</v>
      </c>
      <c r="CH131" s="249" t="s">
        <v>8201</v>
      </c>
      <c r="CI131" s="250" t="e">
        <v>#N/A</v>
      </c>
      <c r="CJ131" s="250" t="e">
        <v>#N/A</v>
      </c>
      <c r="CK131" s="250" t="e">
        <v>#N/A</v>
      </c>
      <c r="CL131" s="250" t="e">
        <v>#N/A</v>
      </c>
      <c r="CM131" s="250" t="e">
        <v>#N/A</v>
      </c>
      <c r="CN131" s="250" t="e">
        <v>#N/A</v>
      </c>
      <c r="CO131" s="253" t="e">
        <v>#N/A</v>
      </c>
      <c r="CP131" s="250" t="s">
        <v>8202</v>
      </c>
      <c r="CQ131" s="252" t="s">
        <v>763</v>
      </c>
      <c r="CR131" s="252">
        <v>0</v>
      </c>
      <c r="CS131" s="252" t="s">
        <v>660</v>
      </c>
      <c r="CT131" s="252">
        <v>2</v>
      </c>
      <c r="CU131" s="252" t="s">
        <v>764</v>
      </c>
      <c r="CV131" s="252">
        <v>0</v>
      </c>
      <c r="CW131" s="242">
        <v>43509</v>
      </c>
      <c r="CX131" s="250" t="s">
        <v>8203</v>
      </c>
      <c r="CY131" s="246" t="s">
        <v>446</v>
      </c>
      <c r="CZ131" s="246" t="s">
        <v>446</v>
      </c>
      <c r="DA131" s="246" t="s">
        <v>446</v>
      </c>
      <c r="DB131" s="246" t="s">
        <v>446</v>
      </c>
      <c r="DC131" s="246" t="s">
        <v>2168</v>
      </c>
      <c r="DD131" s="246" t="s">
        <v>446</v>
      </c>
      <c r="DE131" s="248">
        <v>43920</v>
      </c>
      <c r="DF131" s="249" t="s">
        <v>8204</v>
      </c>
      <c r="DG131" s="241" t="s">
        <v>446</v>
      </c>
      <c r="DH131" s="252" t="s">
        <v>446</v>
      </c>
      <c r="DI131" s="252" t="s">
        <v>446</v>
      </c>
      <c r="DJ131" s="252" t="s">
        <v>446</v>
      </c>
      <c r="DK131" s="252" t="s">
        <v>2168</v>
      </c>
      <c r="DL131" s="252" t="s">
        <v>446</v>
      </c>
      <c r="DM131" s="242">
        <v>43920</v>
      </c>
      <c r="DN131" s="250" t="s">
        <v>8205</v>
      </c>
      <c r="DO131" s="246" t="s">
        <v>446</v>
      </c>
      <c r="DP131" s="250" t="s">
        <v>446</v>
      </c>
      <c r="DQ131" s="250" t="s">
        <v>446</v>
      </c>
      <c r="DR131" s="250" t="s">
        <v>446</v>
      </c>
      <c r="DS131" s="250" t="s">
        <v>2168</v>
      </c>
      <c r="DT131" s="250" t="s">
        <v>446</v>
      </c>
      <c r="DU131" s="251">
        <v>43920</v>
      </c>
      <c r="DV131" s="249" t="s">
        <v>8206</v>
      </c>
      <c r="DW131" s="241" t="s">
        <v>446</v>
      </c>
      <c r="DX131" s="252" t="s">
        <v>446</v>
      </c>
      <c r="DY131" s="252" t="s">
        <v>446</v>
      </c>
      <c r="DZ131" s="252" t="s">
        <v>446</v>
      </c>
      <c r="EA131" s="252" t="s">
        <v>2168</v>
      </c>
      <c r="EB131" s="252" t="s">
        <v>446</v>
      </c>
      <c r="EC131" s="242">
        <v>43920</v>
      </c>
      <c r="ED131" s="250" t="s">
        <v>8207</v>
      </c>
      <c r="EE131" s="246" t="s">
        <v>446</v>
      </c>
      <c r="EF131" s="250" t="s">
        <v>446</v>
      </c>
      <c r="EG131" s="250" t="s">
        <v>446</v>
      </c>
      <c r="EH131" s="250" t="s">
        <v>446</v>
      </c>
      <c r="EI131" s="250" t="s">
        <v>2168</v>
      </c>
      <c r="EJ131" s="250" t="s">
        <v>446</v>
      </c>
      <c r="EK131" s="251">
        <v>43920</v>
      </c>
      <c r="EL131" s="249" t="s">
        <v>8208</v>
      </c>
      <c r="EM131" s="241" t="s">
        <v>446</v>
      </c>
      <c r="EN131" s="252" t="s">
        <v>446</v>
      </c>
      <c r="EO131" s="252" t="s">
        <v>446</v>
      </c>
      <c r="EP131" s="252" t="s">
        <v>446</v>
      </c>
      <c r="EQ131" s="252" t="s">
        <v>2168</v>
      </c>
      <c r="ER131" s="252" t="s">
        <v>446</v>
      </c>
      <c r="ES131" s="242">
        <v>43920</v>
      </c>
      <c r="ET131" s="250" t="s">
        <v>8209</v>
      </c>
      <c r="EU131" s="250">
        <v>49</v>
      </c>
      <c r="EV131" s="250" t="s">
        <v>3417</v>
      </c>
      <c r="EW131" s="250" t="s">
        <v>660</v>
      </c>
      <c r="EX131" s="250">
        <v>2</v>
      </c>
      <c r="EY131" s="250" t="s">
        <v>3421</v>
      </c>
      <c r="EZ131" s="250" t="s">
        <v>954</v>
      </c>
      <c r="FA131" s="251">
        <v>44132</v>
      </c>
      <c r="FB131" s="249" t="s">
        <v>8210</v>
      </c>
      <c r="FC131" s="252">
        <v>1</v>
      </c>
      <c r="FD131" s="252" t="s">
        <v>446</v>
      </c>
      <c r="FE131" s="252" t="s">
        <v>660</v>
      </c>
      <c r="FF131" s="252">
        <v>2</v>
      </c>
      <c r="FG131" s="252" t="s">
        <v>958</v>
      </c>
      <c r="FH131" s="252" t="s">
        <v>446</v>
      </c>
      <c r="FI131" s="242">
        <v>43509</v>
      </c>
      <c r="FJ131" s="249" t="s">
        <v>8211</v>
      </c>
      <c r="FK131" s="250" t="s">
        <v>763</v>
      </c>
      <c r="FL131" s="250">
        <v>0</v>
      </c>
      <c r="FM131" s="250" t="s">
        <v>660</v>
      </c>
      <c r="FN131" s="250">
        <v>2</v>
      </c>
      <c r="FO131" s="250" t="s">
        <v>764</v>
      </c>
      <c r="FP131" s="246">
        <v>0</v>
      </c>
      <c r="FQ131" s="247">
        <v>43509</v>
      </c>
      <c r="FR131" s="249" t="s">
        <v>8212</v>
      </c>
      <c r="FS131" s="252" t="s">
        <v>763</v>
      </c>
      <c r="FT131" s="252">
        <v>0</v>
      </c>
      <c r="FU131" s="252" t="s">
        <v>660</v>
      </c>
      <c r="FV131" s="252">
        <v>2</v>
      </c>
      <c r="FW131" s="252" t="s">
        <v>764</v>
      </c>
      <c r="FX131" s="252">
        <v>0</v>
      </c>
      <c r="FY131" s="242">
        <v>43509</v>
      </c>
      <c r="FZ131" s="250" t="s">
        <v>8213</v>
      </c>
      <c r="GA131" s="250">
        <v>0</v>
      </c>
      <c r="GB131" s="250" t="s">
        <v>3625</v>
      </c>
      <c r="GC131" s="250" t="s">
        <v>660</v>
      </c>
      <c r="GD131" s="250">
        <v>2</v>
      </c>
      <c r="GE131" s="250" t="s">
        <v>3085</v>
      </c>
      <c r="GF131" s="250" t="s">
        <v>2075</v>
      </c>
      <c r="GG131" s="251">
        <v>44165</v>
      </c>
      <c r="GH131" s="249" t="s">
        <v>8214</v>
      </c>
      <c r="GI131" s="252">
        <v>1</v>
      </c>
      <c r="GJ131" s="252" t="s">
        <v>3625</v>
      </c>
      <c r="GK131" s="252" t="s">
        <v>660</v>
      </c>
      <c r="GL131" s="252">
        <v>2</v>
      </c>
      <c r="GM131" s="252" t="s">
        <v>3085</v>
      </c>
      <c r="GN131" s="252" t="s">
        <v>2075</v>
      </c>
      <c r="GO131" s="242">
        <v>44165</v>
      </c>
      <c r="GP131" s="250" t="s">
        <v>8215</v>
      </c>
      <c r="GQ131" s="250">
        <v>0</v>
      </c>
      <c r="GR131" s="250" t="s">
        <v>3625</v>
      </c>
      <c r="GS131" s="250" t="s">
        <v>660</v>
      </c>
      <c r="GT131" s="250">
        <v>2</v>
      </c>
      <c r="GU131" s="250" t="s">
        <v>3085</v>
      </c>
      <c r="GV131" s="250" t="s">
        <v>2075</v>
      </c>
      <c r="GW131" s="251">
        <v>44165</v>
      </c>
      <c r="GX131" s="249" t="s">
        <v>8216</v>
      </c>
      <c r="GY131" s="252">
        <v>0</v>
      </c>
      <c r="GZ131" s="252" t="s">
        <v>3625</v>
      </c>
      <c r="HA131" s="252" t="s">
        <v>660</v>
      </c>
      <c r="HB131" s="252">
        <v>2</v>
      </c>
      <c r="HC131" s="252" t="s">
        <v>3085</v>
      </c>
      <c r="HD131" s="252" t="s">
        <v>2075</v>
      </c>
      <c r="HE131" s="242">
        <v>44165</v>
      </c>
      <c r="HF131" s="250" t="s">
        <v>8217</v>
      </c>
      <c r="HG131" s="250">
        <v>0</v>
      </c>
      <c r="HH131" s="250" t="s">
        <v>3625</v>
      </c>
      <c r="HI131" s="250" t="s">
        <v>660</v>
      </c>
      <c r="HJ131" s="250">
        <v>2</v>
      </c>
      <c r="HK131" s="250" t="s">
        <v>3085</v>
      </c>
      <c r="HL131" s="250" t="s">
        <v>2075</v>
      </c>
      <c r="HM131" s="251">
        <v>44165</v>
      </c>
      <c r="HN131" s="249" t="s">
        <v>8218</v>
      </c>
      <c r="HO131" s="252">
        <v>0</v>
      </c>
      <c r="HP131" s="252" t="s">
        <v>3625</v>
      </c>
      <c r="HQ131" s="252" t="s">
        <v>660</v>
      </c>
      <c r="HR131" s="252">
        <v>2</v>
      </c>
      <c r="HS131" s="252" t="s">
        <v>3085</v>
      </c>
      <c r="HT131" s="252" t="s">
        <v>2075</v>
      </c>
      <c r="HU131" s="242">
        <v>44165</v>
      </c>
      <c r="HV131" s="250" t="s">
        <v>8219</v>
      </c>
      <c r="HW131" s="250">
        <v>1</v>
      </c>
      <c r="HX131" s="250" t="s">
        <v>3625</v>
      </c>
      <c r="HY131" s="250" t="s">
        <v>660</v>
      </c>
      <c r="HZ131" s="250">
        <v>2</v>
      </c>
      <c r="IA131" s="250" t="s">
        <v>3085</v>
      </c>
      <c r="IB131" s="250" t="s">
        <v>2075</v>
      </c>
      <c r="IC131" s="251">
        <v>44165</v>
      </c>
      <c r="ID131" s="249" t="s">
        <v>8220</v>
      </c>
      <c r="IE131" s="252">
        <v>3</v>
      </c>
      <c r="IF131" s="252" t="s">
        <v>3625</v>
      </c>
      <c r="IG131" s="252" t="s">
        <v>660</v>
      </c>
      <c r="IH131" s="252">
        <v>2</v>
      </c>
      <c r="II131" s="252" t="s">
        <v>3085</v>
      </c>
      <c r="IJ131" s="252" t="s">
        <v>2075</v>
      </c>
      <c r="IK131" s="242">
        <v>44165</v>
      </c>
      <c r="IL131" s="250" t="s">
        <v>8221</v>
      </c>
      <c r="IM131" s="250">
        <v>2</v>
      </c>
      <c r="IN131" s="250" t="s">
        <v>3625</v>
      </c>
      <c r="IO131" s="250" t="s">
        <v>660</v>
      </c>
      <c r="IP131" s="250">
        <v>2</v>
      </c>
      <c r="IQ131" s="250" t="s">
        <v>3085</v>
      </c>
      <c r="IR131" s="250" t="s">
        <v>2075</v>
      </c>
      <c r="IS131" s="251">
        <v>44165</v>
      </c>
    </row>
    <row r="132" spans="1:253" s="11" customFormat="1" ht="13.2" x14ac:dyDescent="0.25">
      <c r="A132" s="11" t="str">
        <f>Lists!B:B</f>
        <v>Myanmar refugees in Thailand</v>
      </c>
      <c r="B132" s="11" t="str">
        <f>Lists!F:F</f>
        <v>International displacement</v>
      </c>
      <c r="C132" s="11" t="str">
        <f>Lists!C:C</f>
        <v>THA003</v>
      </c>
      <c r="D132" s="11" t="str">
        <f>Lists!A:A</f>
        <v>Thailand</v>
      </c>
      <c r="E132" s="11" t="str">
        <f>Lists!D:D</f>
        <v>THA</v>
      </c>
      <c r="F132" s="11" t="s">
        <v>8222</v>
      </c>
      <c r="G132" s="240">
        <v>66141000</v>
      </c>
      <c r="H132" s="241" t="s">
        <v>1544</v>
      </c>
      <c r="I132" s="241" t="s">
        <v>1437</v>
      </c>
      <c r="J132" s="241">
        <v>2</v>
      </c>
      <c r="K132" s="241" t="s">
        <v>956</v>
      </c>
      <c r="L132" s="241" t="s">
        <v>955</v>
      </c>
      <c r="M132" s="242">
        <v>43676</v>
      </c>
      <c r="N132" s="265" t="s">
        <v>8223</v>
      </c>
      <c r="O132" s="244">
        <v>9</v>
      </c>
      <c r="P132" s="244" t="s">
        <v>1050</v>
      </c>
      <c r="Q132" s="244" t="s">
        <v>660</v>
      </c>
      <c r="R132" s="244">
        <v>2</v>
      </c>
      <c r="S132" s="244" t="s">
        <v>1723</v>
      </c>
      <c r="T132" s="244" t="s">
        <v>1722</v>
      </c>
      <c r="U132" s="245">
        <v>43791</v>
      </c>
      <c r="V132" s="265" t="s">
        <v>8224</v>
      </c>
      <c r="W132" s="241">
        <v>92000</v>
      </c>
      <c r="X132" s="241" t="s">
        <v>3676</v>
      </c>
      <c r="Y132" s="241" t="s">
        <v>660</v>
      </c>
      <c r="Z132" s="241">
        <v>2</v>
      </c>
      <c r="AA132" s="241" t="s">
        <v>1902</v>
      </c>
      <c r="AB132" s="241" t="s">
        <v>2508</v>
      </c>
      <c r="AC132" s="242">
        <v>44162</v>
      </c>
      <c r="AD132" s="265" t="s">
        <v>8225</v>
      </c>
      <c r="AE132" s="246">
        <v>92000</v>
      </c>
      <c r="AF132" s="246" t="s">
        <v>3676</v>
      </c>
      <c r="AG132" s="246" t="s">
        <v>660</v>
      </c>
      <c r="AH132" s="246">
        <v>2</v>
      </c>
      <c r="AI132" s="246" t="s">
        <v>2233</v>
      </c>
      <c r="AJ132" s="246" t="s">
        <v>2508</v>
      </c>
      <c r="AK132" s="247">
        <v>44162</v>
      </c>
      <c r="AL132" s="265" t="s">
        <v>8226</v>
      </c>
      <c r="AM132" s="241">
        <v>92000</v>
      </c>
      <c r="AN132" s="241" t="s">
        <v>3676</v>
      </c>
      <c r="AO132" s="241" t="s">
        <v>660</v>
      </c>
      <c r="AP132" s="241">
        <v>2</v>
      </c>
      <c r="AQ132" s="241" t="s">
        <v>2234</v>
      </c>
      <c r="AR132" s="241" t="s">
        <v>2508</v>
      </c>
      <c r="AS132" s="242">
        <v>44162</v>
      </c>
      <c r="AT132" s="266" t="s">
        <v>8227</v>
      </c>
      <c r="AU132" s="246">
        <v>0</v>
      </c>
      <c r="AV132" s="246" t="s">
        <v>446</v>
      </c>
      <c r="AW132" s="246" t="s">
        <v>446</v>
      </c>
      <c r="AX132" s="246" t="s">
        <v>446</v>
      </c>
      <c r="AY132" s="246" t="s">
        <v>1548</v>
      </c>
      <c r="AZ132" s="246" t="s">
        <v>446</v>
      </c>
      <c r="BA132" s="247">
        <v>43676</v>
      </c>
      <c r="BB132" s="265" t="s">
        <v>8228</v>
      </c>
      <c r="BC132" s="241" t="s">
        <v>763</v>
      </c>
      <c r="BD132" s="241">
        <v>0</v>
      </c>
      <c r="BE132" s="241" t="s">
        <v>660</v>
      </c>
      <c r="BF132" s="241">
        <v>2</v>
      </c>
      <c r="BG132" s="241" t="s">
        <v>764</v>
      </c>
      <c r="BH132" s="241">
        <v>0</v>
      </c>
      <c r="BI132" s="242">
        <v>43509</v>
      </c>
      <c r="BJ132" s="266" t="s">
        <v>8229</v>
      </c>
      <c r="BK132" s="266" t="s">
        <v>446</v>
      </c>
      <c r="BL132" s="266" t="s">
        <v>446</v>
      </c>
      <c r="BM132" s="266" t="s">
        <v>446</v>
      </c>
      <c r="BN132" s="266" t="s">
        <v>446</v>
      </c>
      <c r="BO132" s="266" t="s">
        <v>3236</v>
      </c>
      <c r="BP132" s="246" t="s">
        <v>446</v>
      </c>
      <c r="BQ132" s="267">
        <v>44110</v>
      </c>
      <c r="BR132" s="265" t="s">
        <v>8230</v>
      </c>
      <c r="BS132" s="268" t="s">
        <v>763</v>
      </c>
      <c r="BT132" s="268">
        <v>0</v>
      </c>
      <c r="BU132" s="268" t="s">
        <v>660</v>
      </c>
      <c r="BV132" s="268">
        <v>2</v>
      </c>
      <c r="BW132" s="268" t="s">
        <v>764</v>
      </c>
      <c r="BX132" s="268">
        <v>0</v>
      </c>
      <c r="BY132" s="242">
        <v>43509</v>
      </c>
      <c r="BZ132" s="266" t="s">
        <v>8231</v>
      </c>
      <c r="CA132" s="266" t="s">
        <v>763</v>
      </c>
      <c r="CB132" s="266">
        <v>0</v>
      </c>
      <c r="CC132" s="266" t="s">
        <v>446</v>
      </c>
      <c r="CD132" s="266" t="s">
        <v>446</v>
      </c>
      <c r="CE132" s="266" t="s">
        <v>764</v>
      </c>
      <c r="CF132" s="266">
        <v>0</v>
      </c>
      <c r="CG132" s="267">
        <v>43509</v>
      </c>
      <c r="CH132" s="265" t="s">
        <v>8232</v>
      </c>
      <c r="CI132" s="266" t="e">
        <v>#N/A</v>
      </c>
      <c r="CJ132" s="266" t="e">
        <v>#N/A</v>
      </c>
      <c r="CK132" s="266" t="e">
        <v>#N/A</v>
      </c>
      <c r="CL132" s="266" t="e">
        <v>#N/A</v>
      </c>
      <c r="CM132" s="266" t="e">
        <v>#N/A</v>
      </c>
      <c r="CN132" s="266" t="e">
        <v>#N/A</v>
      </c>
      <c r="CO132" s="269" t="e">
        <v>#N/A</v>
      </c>
      <c r="CP132" s="266" t="s">
        <v>8233</v>
      </c>
      <c r="CQ132" s="268" t="s">
        <v>763</v>
      </c>
      <c r="CR132" s="268">
        <v>0</v>
      </c>
      <c r="CS132" s="268" t="s">
        <v>660</v>
      </c>
      <c r="CT132" s="268">
        <v>2</v>
      </c>
      <c r="CU132" s="268" t="s">
        <v>764</v>
      </c>
      <c r="CV132" s="268">
        <v>0</v>
      </c>
      <c r="CW132" s="242">
        <v>43509</v>
      </c>
      <c r="CX132" s="266" t="s">
        <v>8234</v>
      </c>
      <c r="CY132" s="246">
        <v>92000</v>
      </c>
      <c r="CZ132" s="246" t="s">
        <v>3423</v>
      </c>
      <c r="DA132" s="246" t="s">
        <v>660</v>
      </c>
      <c r="DB132" s="246">
        <v>2</v>
      </c>
      <c r="DC132" s="246" t="s">
        <v>2235</v>
      </c>
      <c r="DD132" s="246" t="s">
        <v>2509</v>
      </c>
      <c r="DE132" s="248">
        <v>44162</v>
      </c>
      <c r="DF132" s="265" t="s">
        <v>8235</v>
      </c>
      <c r="DG132" s="241">
        <v>0</v>
      </c>
      <c r="DH132" s="268" t="s">
        <v>3423</v>
      </c>
      <c r="DI132" s="268" t="s">
        <v>660</v>
      </c>
      <c r="DJ132" s="268">
        <v>2</v>
      </c>
      <c r="DK132" s="268" t="s">
        <v>2235</v>
      </c>
      <c r="DL132" s="268" t="s">
        <v>2509</v>
      </c>
      <c r="DM132" s="242">
        <v>44162</v>
      </c>
      <c r="DN132" s="266" t="s">
        <v>8236</v>
      </c>
      <c r="DO132" s="246">
        <v>0</v>
      </c>
      <c r="DP132" s="266" t="s">
        <v>3423</v>
      </c>
      <c r="DQ132" s="266" t="s">
        <v>660</v>
      </c>
      <c r="DR132" s="266">
        <v>2</v>
      </c>
      <c r="DS132" s="266" t="s">
        <v>2235</v>
      </c>
      <c r="DT132" s="266" t="s">
        <v>2509</v>
      </c>
      <c r="DU132" s="267">
        <v>44162</v>
      </c>
      <c r="DV132" s="265" t="s">
        <v>8237</v>
      </c>
      <c r="DW132" s="241">
        <v>92000</v>
      </c>
      <c r="DX132" s="268" t="s">
        <v>3423</v>
      </c>
      <c r="DY132" s="268" t="s">
        <v>660</v>
      </c>
      <c r="DZ132" s="268">
        <v>2</v>
      </c>
      <c r="EA132" s="268" t="s">
        <v>2235</v>
      </c>
      <c r="EB132" s="268" t="s">
        <v>2509</v>
      </c>
      <c r="EC132" s="242">
        <v>44162</v>
      </c>
      <c r="ED132" s="266" t="s">
        <v>8238</v>
      </c>
      <c r="EE132" s="246">
        <v>0</v>
      </c>
      <c r="EF132" s="266" t="s">
        <v>3423</v>
      </c>
      <c r="EG132" s="266" t="s">
        <v>660</v>
      </c>
      <c r="EH132" s="266">
        <v>2</v>
      </c>
      <c r="EI132" s="266" t="s">
        <v>2235</v>
      </c>
      <c r="EJ132" s="266" t="s">
        <v>2509</v>
      </c>
      <c r="EK132" s="267">
        <v>44162</v>
      </c>
      <c r="EL132" s="265" t="s">
        <v>8239</v>
      </c>
      <c r="EM132" s="241">
        <v>0</v>
      </c>
      <c r="EN132" s="268" t="s">
        <v>3423</v>
      </c>
      <c r="EO132" s="268" t="s">
        <v>660</v>
      </c>
      <c r="EP132" s="268">
        <v>2</v>
      </c>
      <c r="EQ132" s="268" t="s">
        <v>2235</v>
      </c>
      <c r="ER132" s="268" t="s">
        <v>2509</v>
      </c>
      <c r="ES132" s="242">
        <v>44162</v>
      </c>
      <c r="ET132" s="266" t="s">
        <v>8240</v>
      </c>
      <c r="EU132" s="266">
        <v>49</v>
      </c>
      <c r="EV132" s="266" t="s">
        <v>3417</v>
      </c>
      <c r="EW132" s="266" t="s">
        <v>660</v>
      </c>
      <c r="EX132" s="266">
        <v>2</v>
      </c>
      <c r="EY132" s="266" t="s">
        <v>3421</v>
      </c>
      <c r="EZ132" s="266" t="s">
        <v>954</v>
      </c>
      <c r="FA132" s="267">
        <v>44132</v>
      </c>
      <c r="FB132" s="265" t="s">
        <v>8241</v>
      </c>
      <c r="FC132" s="268">
        <v>1</v>
      </c>
      <c r="FD132" s="268" t="s">
        <v>962</v>
      </c>
      <c r="FE132" s="268" t="s">
        <v>660</v>
      </c>
      <c r="FF132" s="268">
        <v>2</v>
      </c>
      <c r="FG132" s="268" t="s">
        <v>961</v>
      </c>
      <c r="FH132" s="268" t="s">
        <v>963</v>
      </c>
      <c r="FI132" s="242">
        <v>43509</v>
      </c>
      <c r="FJ132" s="265" t="s">
        <v>8242</v>
      </c>
      <c r="FK132" s="266" t="s">
        <v>763</v>
      </c>
      <c r="FL132" s="266">
        <v>0</v>
      </c>
      <c r="FM132" s="266" t="s">
        <v>660</v>
      </c>
      <c r="FN132" s="266">
        <v>2</v>
      </c>
      <c r="FO132" s="266" t="s">
        <v>764</v>
      </c>
      <c r="FP132" s="246">
        <v>0</v>
      </c>
      <c r="FQ132" s="247">
        <v>43509</v>
      </c>
      <c r="FR132" s="265" t="s">
        <v>8243</v>
      </c>
      <c r="FS132" s="268" t="s">
        <v>763</v>
      </c>
      <c r="FT132" s="268">
        <v>0</v>
      </c>
      <c r="FU132" s="268" t="s">
        <v>660</v>
      </c>
      <c r="FV132" s="268">
        <v>2</v>
      </c>
      <c r="FW132" s="268" t="s">
        <v>764</v>
      </c>
      <c r="FX132" s="268">
        <v>0</v>
      </c>
      <c r="FY132" s="242">
        <v>43509</v>
      </c>
      <c r="FZ132" s="266" t="s">
        <v>8244</v>
      </c>
      <c r="GA132" s="266">
        <v>0</v>
      </c>
      <c r="GB132" s="266" t="s">
        <v>3625</v>
      </c>
      <c r="GC132" s="266" t="s">
        <v>660</v>
      </c>
      <c r="GD132" s="266">
        <v>2</v>
      </c>
      <c r="GE132" s="266" t="s">
        <v>3085</v>
      </c>
      <c r="GF132" s="266" t="s">
        <v>2075</v>
      </c>
      <c r="GG132" s="267">
        <v>44165</v>
      </c>
      <c r="GH132" s="265" t="s">
        <v>8245</v>
      </c>
      <c r="GI132" s="268">
        <v>0</v>
      </c>
      <c r="GJ132" s="268" t="s">
        <v>3625</v>
      </c>
      <c r="GK132" s="268" t="s">
        <v>660</v>
      </c>
      <c r="GL132" s="268">
        <v>2</v>
      </c>
      <c r="GM132" s="268" t="s">
        <v>3085</v>
      </c>
      <c r="GN132" s="268" t="s">
        <v>2075</v>
      </c>
      <c r="GO132" s="242">
        <v>44165</v>
      </c>
      <c r="GP132" s="266" t="s">
        <v>8246</v>
      </c>
      <c r="GQ132" s="266">
        <v>1</v>
      </c>
      <c r="GR132" s="266" t="s">
        <v>3625</v>
      </c>
      <c r="GS132" s="266" t="s">
        <v>660</v>
      </c>
      <c r="GT132" s="266">
        <v>2</v>
      </c>
      <c r="GU132" s="266" t="s">
        <v>3085</v>
      </c>
      <c r="GV132" s="266" t="s">
        <v>2075</v>
      </c>
      <c r="GW132" s="267">
        <v>44165</v>
      </c>
      <c r="GX132" s="265" t="s">
        <v>8247</v>
      </c>
      <c r="GY132" s="268">
        <v>0</v>
      </c>
      <c r="GZ132" s="268" t="s">
        <v>3625</v>
      </c>
      <c r="HA132" s="268" t="s">
        <v>660</v>
      </c>
      <c r="HB132" s="268">
        <v>2</v>
      </c>
      <c r="HC132" s="268" t="s">
        <v>3085</v>
      </c>
      <c r="HD132" s="268" t="s">
        <v>2075</v>
      </c>
      <c r="HE132" s="242">
        <v>44165</v>
      </c>
      <c r="HF132" s="266" t="s">
        <v>8248</v>
      </c>
      <c r="HG132" s="266">
        <v>0</v>
      </c>
      <c r="HH132" s="266" t="s">
        <v>3625</v>
      </c>
      <c r="HI132" s="266" t="s">
        <v>660</v>
      </c>
      <c r="HJ132" s="266">
        <v>2</v>
      </c>
      <c r="HK132" s="266" t="s">
        <v>3085</v>
      </c>
      <c r="HL132" s="266" t="s">
        <v>2075</v>
      </c>
      <c r="HM132" s="267">
        <v>44165</v>
      </c>
      <c r="HN132" s="265" t="s">
        <v>8249</v>
      </c>
      <c r="HO132" s="268">
        <v>1</v>
      </c>
      <c r="HP132" s="268" t="s">
        <v>3625</v>
      </c>
      <c r="HQ132" s="268" t="s">
        <v>660</v>
      </c>
      <c r="HR132" s="268">
        <v>2</v>
      </c>
      <c r="HS132" s="268" t="s">
        <v>3085</v>
      </c>
      <c r="HT132" s="268" t="s">
        <v>2075</v>
      </c>
      <c r="HU132" s="242">
        <v>44165</v>
      </c>
      <c r="HV132" s="266" t="s">
        <v>8250</v>
      </c>
      <c r="HW132" s="266">
        <v>1</v>
      </c>
      <c r="HX132" s="266" t="s">
        <v>3625</v>
      </c>
      <c r="HY132" s="266" t="s">
        <v>660</v>
      </c>
      <c r="HZ132" s="266">
        <v>2</v>
      </c>
      <c r="IA132" s="266" t="s">
        <v>3085</v>
      </c>
      <c r="IB132" s="266" t="s">
        <v>2075</v>
      </c>
      <c r="IC132" s="267">
        <v>44165</v>
      </c>
      <c r="ID132" s="265" t="s">
        <v>8251</v>
      </c>
      <c r="IE132" s="268">
        <v>3</v>
      </c>
      <c r="IF132" s="268" t="s">
        <v>3625</v>
      </c>
      <c r="IG132" s="268" t="s">
        <v>660</v>
      </c>
      <c r="IH132" s="268">
        <v>2</v>
      </c>
      <c r="II132" s="268" t="s">
        <v>3085</v>
      </c>
      <c r="IJ132" s="268" t="s">
        <v>2075</v>
      </c>
      <c r="IK132" s="242">
        <v>44165</v>
      </c>
      <c r="IL132" s="266" t="s">
        <v>8252</v>
      </c>
      <c r="IM132" s="266">
        <v>2</v>
      </c>
      <c r="IN132" s="266" t="s">
        <v>3625</v>
      </c>
      <c r="IO132" s="266" t="s">
        <v>660</v>
      </c>
      <c r="IP132" s="266">
        <v>2</v>
      </c>
      <c r="IQ132" s="266" t="s">
        <v>3085</v>
      </c>
      <c r="IR132" s="266" t="s">
        <v>2075</v>
      </c>
      <c r="IS132" s="267">
        <v>44165</v>
      </c>
    </row>
    <row r="133" spans="1:253" s="11" customFormat="1" ht="13.2" x14ac:dyDescent="0.25">
      <c r="A133" s="11" t="str">
        <f>Lists!B:B</f>
        <v>Venezuelan refugees in Trinidad and Tobago</v>
      </c>
      <c r="B133" s="11" t="str">
        <f>Lists!F:F</f>
        <v>International displacement</v>
      </c>
      <c r="C133" s="11" t="str">
        <f>Lists!C:C</f>
        <v>TTO002</v>
      </c>
      <c r="D133" s="11" t="str">
        <f>Lists!A:A</f>
        <v>Trinidad and Tobago</v>
      </c>
      <c r="E133" s="11" t="str">
        <f>Lists!D:D</f>
        <v>TTO</v>
      </c>
      <c r="F133" s="11" t="s">
        <v>8253</v>
      </c>
      <c r="G133" s="240">
        <v>1455000</v>
      </c>
      <c r="H133" s="241" t="s">
        <v>2670</v>
      </c>
      <c r="I133" s="241" t="s">
        <v>660</v>
      </c>
      <c r="J133" s="241">
        <v>2</v>
      </c>
      <c r="K133" s="241" t="s">
        <v>3272</v>
      </c>
      <c r="L133" s="241" t="s">
        <v>1760</v>
      </c>
      <c r="M133" s="242">
        <v>44110</v>
      </c>
      <c r="N133" s="249" t="s">
        <v>8254</v>
      </c>
      <c r="O133" s="244">
        <v>5130</v>
      </c>
      <c r="P133" s="244" t="s">
        <v>1220</v>
      </c>
      <c r="Q133" s="244" t="s">
        <v>660</v>
      </c>
      <c r="R133" s="244">
        <v>2</v>
      </c>
      <c r="S133" s="244" t="s">
        <v>1219</v>
      </c>
      <c r="T133" s="244" t="s">
        <v>1218</v>
      </c>
      <c r="U133" s="245">
        <v>43524</v>
      </c>
      <c r="V133" s="249" t="s">
        <v>8255</v>
      </c>
      <c r="W133" s="241">
        <v>1450000</v>
      </c>
      <c r="X133" s="241" t="s">
        <v>1756</v>
      </c>
      <c r="Y133" s="241" t="s">
        <v>660</v>
      </c>
      <c r="Z133" s="241">
        <v>2</v>
      </c>
      <c r="AA133" s="241" t="s">
        <v>1765</v>
      </c>
      <c r="AB133" s="241" t="s">
        <v>1760</v>
      </c>
      <c r="AC133" s="242">
        <v>43798</v>
      </c>
      <c r="AD133" s="249" t="s">
        <v>8256</v>
      </c>
      <c r="AE133" s="246">
        <v>60000</v>
      </c>
      <c r="AF133" s="246" t="s">
        <v>1266</v>
      </c>
      <c r="AG133" s="246" t="s">
        <v>660</v>
      </c>
      <c r="AH133" s="246">
        <v>2</v>
      </c>
      <c r="AI133" s="246" t="s">
        <v>1268</v>
      </c>
      <c r="AJ133" s="246" t="s">
        <v>1267</v>
      </c>
      <c r="AK133" s="247">
        <v>43553</v>
      </c>
      <c r="AL133" s="249" t="s">
        <v>8257</v>
      </c>
      <c r="AM133" s="241">
        <v>60000</v>
      </c>
      <c r="AN133" s="241" t="s">
        <v>1266</v>
      </c>
      <c r="AO133" s="241" t="s">
        <v>660</v>
      </c>
      <c r="AP133" s="241">
        <v>2</v>
      </c>
      <c r="AQ133" s="241" t="s">
        <v>1269</v>
      </c>
      <c r="AR133" s="241" t="s">
        <v>1267</v>
      </c>
      <c r="AS133" s="242">
        <v>43553</v>
      </c>
      <c r="AT133" s="250" t="s">
        <v>8258</v>
      </c>
      <c r="AU133" s="246" t="s">
        <v>446</v>
      </c>
      <c r="AV133" s="246" t="s">
        <v>446</v>
      </c>
      <c r="AW133" s="246" t="s">
        <v>660</v>
      </c>
      <c r="AX133" s="246">
        <v>2</v>
      </c>
      <c r="AY133" s="246" t="s">
        <v>1766</v>
      </c>
      <c r="AZ133" s="246" t="s">
        <v>446</v>
      </c>
      <c r="BA133" s="247">
        <v>43798</v>
      </c>
      <c r="BB133" s="249" t="s">
        <v>8259</v>
      </c>
      <c r="BC133" s="241" t="s">
        <v>446</v>
      </c>
      <c r="BD133" s="241" t="s">
        <v>1221</v>
      </c>
      <c r="BE133" s="241" t="s">
        <v>660</v>
      </c>
      <c r="BF133" s="241">
        <v>2</v>
      </c>
      <c r="BG133" s="241">
        <v>0</v>
      </c>
      <c r="BH133" s="241">
        <v>0</v>
      </c>
      <c r="BI133" s="242">
        <v>43524</v>
      </c>
      <c r="BJ133" s="250" t="s">
        <v>8260</v>
      </c>
      <c r="BK133" s="250">
        <v>60</v>
      </c>
      <c r="BL133" s="250" t="s">
        <v>3745</v>
      </c>
      <c r="BM133" s="250" t="s">
        <v>660</v>
      </c>
      <c r="BN133" s="250">
        <v>2</v>
      </c>
      <c r="BO133" s="250" t="s">
        <v>3757</v>
      </c>
      <c r="BP133" s="246" t="s">
        <v>3748</v>
      </c>
      <c r="BQ133" s="251">
        <v>44164</v>
      </c>
      <c r="BR133" s="249" t="s">
        <v>8261</v>
      </c>
      <c r="BS133" s="252">
        <v>0</v>
      </c>
      <c r="BT133" s="252">
        <v>0</v>
      </c>
      <c r="BU133" s="252" t="s">
        <v>660</v>
      </c>
      <c r="BV133" s="252">
        <v>2</v>
      </c>
      <c r="BW133" s="252">
        <v>0</v>
      </c>
      <c r="BX133" s="252">
        <v>0</v>
      </c>
      <c r="BY133" s="242">
        <v>43524</v>
      </c>
      <c r="BZ133" s="250" t="s">
        <v>8262</v>
      </c>
      <c r="CA133" s="250">
        <v>0</v>
      </c>
      <c r="CB133" s="250">
        <v>0</v>
      </c>
      <c r="CC133" s="250" t="s">
        <v>660</v>
      </c>
      <c r="CD133" s="250">
        <v>2</v>
      </c>
      <c r="CE133" s="250" t="s">
        <v>446</v>
      </c>
      <c r="CF133" s="250" t="s">
        <v>446</v>
      </c>
      <c r="CG133" s="251">
        <v>43524</v>
      </c>
      <c r="CH133" s="249" t="s">
        <v>8263</v>
      </c>
      <c r="CI133" s="250" t="e">
        <v>#N/A</v>
      </c>
      <c r="CJ133" s="250" t="e">
        <v>#N/A</v>
      </c>
      <c r="CK133" s="250" t="e">
        <v>#N/A</v>
      </c>
      <c r="CL133" s="250" t="e">
        <v>#N/A</v>
      </c>
      <c r="CM133" s="250" t="e">
        <v>#N/A</v>
      </c>
      <c r="CN133" s="250" t="e">
        <v>#N/A</v>
      </c>
      <c r="CO133" s="253" t="e">
        <v>#N/A</v>
      </c>
      <c r="CP133" s="250" t="s">
        <v>8264</v>
      </c>
      <c r="CQ133" s="252">
        <v>0</v>
      </c>
      <c r="CR133" s="252">
        <v>0</v>
      </c>
      <c r="CS133" s="252" t="s">
        <v>660</v>
      </c>
      <c r="CT133" s="252">
        <v>2</v>
      </c>
      <c r="CU133" s="252">
        <v>0</v>
      </c>
      <c r="CV133" s="252">
        <v>0</v>
      </c>
      <c r="CW133" s="242">
        <v>43524</v>
      </c>
      <c r="CX133" s="250" t="s">
        <v>8265</v>
      </c>
      <c r="CY133" s="246">
        <v>60000</v>
      </c>
      <c r="CZ133" s="246" t="s">
        <v>2001</v>
      </c>
      <c r="DA133" s="246" t="s">
        <v>659</v>
      </c>
      <c r="DB133" s="246">
        <v>3</v>
      </c>
      <c r="DC133" s="246" t="s">
        <v>2017</v>
      </c>
      <c r="DD133" s="246" t="s">
        <v>2018</v>
      </c>
      <c r="DE133" s="248">
        <v>43867</v>
      </c>
      <c r="DF133" s="249" t="s">
        <v>8266</v>
      </c>
      <c r="DG133" s="241">
        <v>1395000</v>
      </c>
      <c r="DH133" s="252" t="s">
        <v>2001</v>
      </c>
      <c r="DI133" s="252" t="s">
        <v>660</v>
      </c>
      <c r="DJ133" s="252">
        <v>2</v>
      </c>
      <c r="DK133" s="252" t="s">
        <v>2017</v>
      </c>
      <c r="DL133" s="252" t="s">
        <v>2018</v>
      </c>
      <c r="DM133" s="242">
        <v>44110</v>
      </c>
      <c r="DN133" s="250" t="s">
        <v>8267</v>
      </c>
      <c r="DO133" s="246">
        <v>0</v>
      </c>
      <c r="DP133" s="250" t="s">
        <v>2001</v>
      </c>
      <c r="DQ133" s="250" t="s">
        <v>659</v>
      </c>
      <c r="DR133" s="250">
        <v>3</v>
      </c>
      <c r="DS133" s="250" t="s">
        <v>2017</v>
      </c>
      <c r="DT133" s="250" t="s">
        <v>2018</v>
      </c>
      <c r="DU133" s="251">
        <v>43867</v>
      </c>
      <c r="DV133" s="249" t="s">
        <v>8268</v>
      </c>
      <c r="DW133" s="241">
        <v>60000</v>
      </c>
      <c r="DX133" s="252" t="s">
        <v>2001</v>
      </c>
      <c r="DY133" s="252" t="s">
        <v>659</v>
      </c>
      <c r="DZ133" s="252">
        <v>3</v>
      </c>
      <c r="EA133" s="252" t="s">
        <v>2017</v>
      </c>
      <c r="EB133" s="252" t="s">
        <v>2018</v>
      </c>
      <c r="EC133" s="242">
        <v>43867</v>
      </c>
      <c r="ED133" s="250" t="s">
        <v>8269</v>
      </c>
      <c r="EE133" s="246">
        <v>0</v>
      </c>
      <c r="EF133" s="250" t="s">
        <v>2001</v>
      </c>
      <c r="EG133" s="250" t="s">
        <v>659</v>
      </c>
      <c r="EH133" s="250">
        <v>3</v>
      </c>
      <c r="EI133" s="250" t="s">
        <v>2017</v>
      </c>
      <c r="EJ133" s="250" t="s">
        <v>2018</v>
      </c>
      <c r="EK133" s="251">
        <v>43867</v>
      </c>
      <c r="EL133" s="249" t="s">
        <v>8270</v>
      </c>
      <c r="EM133" s="241">
        <v>0</v>
      </c>
      <c r="EN133" s="252" t="s">
        <v>2001</v>
      </c>
      <c r="EO133" s="252" t="s">
        <v>659</v>
      </c>
      <c r="EP133" s="252">
        <v>3</v>
      </c>
      <c r="EQ133" s="252" t="s">
        <v>2017</v>
      </c>
      <c r="ER133" s="252" t="s">
        <v>2018</v>
      </c>
      <c r="ES133" s="242">
        <v>43867</v>
      </c>
      <c r="ET133" s="250" t="s">
        <v>8271</v>
      </c>
      <c r="EU133" s="250">
        <v>60</v>
      </c>
      <c r="EV133" s="250" t="s">
        <v>3746</v>
      </c>
      <c r="EW133" s="250" t="s">
        <v>660</v>
      </c>
      <c r="EX133" s="250">
        <v>2</v>
      </c>
      <c r="EY133" s="250" t="s">
        <v>3757</v>
      </c>
      <c r="EZ133" s="250" t="s">
        <v>3748</v>
      </c>
      <c r="FA133" s="251">
        <v>44164</v>
      </c>
      <c r="FB133" s="249" t="s">
        <v>8272</v>
      </c>
      <c r="FC133" s="252">
        <v>2</v>
      </c>
      <c r="FD133" s="252" t="s">
        <v>446</v>
      </c>
      <c r="FE133" s="252" t="s">
        <v>660</v>
      </c>
      <c r="FF133" s="252">
        <v>2</v>
      </c>
      <c r="FG133" s="252" t="s">
        <v>1767</v>
      </c>
      <c r="FH133" s="252" t="s">
        <v>446</v>
      </c>
      <c r="FI133" s="242">
        <v>43798</v>
      </c>
      <c r="FJ133" s="249" t="s">
        <v>8273</v>
      </c>
      <c r="FK133" s="250" t="s">
        <v>446</v>
      </c>
      <c r="FL133" s="250" t="s">
        <v>1221</v>
      </c>
      <c r="FM133" s="250" t="s">
        <v>660</v>
      </c>
      <c r="FN133" s="250">
        <v>2</v>
      </c>
      <c r="FO133" s="250" t="s">
        <v>1222</v>
      </c>
      <c r="FP133" s="246">
        <v>0</v>
      </c>
      <c r="FQ133" s="247">
        <v>43524</v>
      </c>
      <c r="FR133" s="249" t="s">
        <v>8274</v>
      </c>
      <c r="FS133" s="252">
        <v>0</v>
      </c>
      <c r="FT133" s="252">
        <v>0</v>
      </c>
      <c r="FU133" s="252" t="s">
        <v>660</v>
      </c>
      <c r="FV133" s="252">
        <v>2</v>
      </c>
      <c r="FW133" s="252">
        <v>0</v>
      </c>
      <c r="FX133" s="252">
        <v>0</v>
      </c>
      <c r="FY133" s="242">
        <v>43524</v>
      </c>
      <c r="FZ133" s="250" t="s">
        <v>8275</v>
      </c>
      <c r="GA133" s="250">
        <v>0</v>
      </c>
      <c r="GB133" s="250" t="s">
        <v>3625</v>
      </c>
      <c r="GC133" s="250" t="s">
        <v>660</v>
      </c>
      <c r="GD133" s="250">
        <v>2</v>
      </c>
      <c r="GE133" s="250" t="s">
        <v>3085</v>
      </c>
      <c r="GF133" s="250" t="s">
        <v>2075</v>
      </c>
      <c r="GG133" s="251">
        <v>44164</v>
      </c>
      <c r="GH133" s="249" t="s">
        <v>8276</v>
      </c>
      <c r="GI133" s="252">
        <v>1</v>
      </c>
      <c r="GJ133" s="252" t="s">
        <v>3625</v>
      </c>
      <c r="GK133" s="252" t="s">
        <v>660</v>
      </c>
      <c r="GL133" s="252">
        <v>2</v>
      </c>
      <c r="GM133" s="252" t="s">
        <v>3085</v>
      </c>
      <c r="GN133" s="252" t="s">
        <v>2075</v>
      </c>
      <c r="GO133" s="242">
        <v>44164</v>
      </c>
      <c r="GP133" s="250" t="s">
        <v>8277</v>
      </c>
      <c r="GQ133" s="250">
        <v>1</v>
      </c>
      <c r="GR133" s="250" t="s">
        <v>3625</v>
      </c>
      <c r="GS133" s="250" t="s">
        <v>660</v>
      </c>
      <c r="GT133" s="250">
        <v>2</v>
      </c>
      <c r="GU133" s="250" t="s">
        <v>3085</v>
      </c>
      <c r="GV133" s="250" t="s">
        <v>2075</v>
      </c>
      <c r="GW133" s="251">
        <v>44164</v>
      </c>
      <c r="GX133" s="249" t="s">
        <v>8278</v>
      </c>
      <c r="GY133" s="252">
        <v>0</v>
      </c>
      <c r="GZ133" s="252" t="s">
        <v>3625</v>
      </c>
      <c r="HA133" s="252" t="s">
        <v>660</v>
      </c>
      <c r="HB133" s="252">
        <v>2</v>
      </c>
      <c r="HC133" s="252" t="s">
        <v>3085</v>
      </c>
      <c r="HD133" s="252" t="s">
        <v>2075</v>
      </c>
      <c r="HE133" s="242">
        <v>44164</v>
      </c>
      <c r="HF133" s="250" t="s">
        <v>8279</v>
      </c>
      <c r="HG133" s="250">
        <v>0</v>
      </c>
      <c r="HH133" s="250" t="s">
        <v>3625</v>
      </c>
      <c r="HI133" s="250" t="s">
        <v>660</v>
      </c>
      <c r="HJ133" s="250">
        <v>2</v>
      </c>
      <c r="HK133" s="250" t="s">
        <v>3085</v>
      </c>
      <c r="HL133" s="250" t="s">
        <v>2075</v>
      </c>
      <c r="HM133" s="251">
        <v>44164</v>
      </c>
      <c r="HN133" s="249" t="s">
        <v>8280</v>
      </c>
      <c r="HO133" s="252">
        <v>1</v>
      </c>
      <c r="HP133" s="252" t="s">
        <v>3625</v>
      </c>
      <c r="HQ133" s="252" t="s">
        <v>660</v>
      </c>
      <c r="HR133" s="252">
        <v>2</v>
      </c>
      <c r="HS133" s="252" t="s">
        <v>3085</v>
      </c>
      <c r="HT133" s="252" t="s">
        <v>2075</v>
      </c>
      <c r="HU133" s="242">
        <v>44164</v>
      </c>
      <c r="HV133" s="250" t="s">
        <v>8281</v>
      </c>
      <c r="HW133" s="250">
        <v>1</v>
      </c>
      <c r="HX133" s="250" t="s">
        <v>3625</v>
      </c>
      <c r="HY133" s="250" t="s">
        <v>660</v>
      </c>
      <c r="HZ133" s="250">
        <v>2</v>
      </c>
      <c r="IA133" s="250" t="s">
        <v>3085</v>
      </c>
      <c r="IB133" s="250" t="s">
        <v>2075</v>
      </c>
      <c r="IC133" s="251">
        <v>44164</v>
      </c>
      <c r="ID133" s="249" t="s">
        <v>8282</v>
      </c>
      <c r="IE133" s="252">
        <v>3</v>
      </c>
      <c r="IF133" s="252" t="s">
        <v>3625</v>
      </c>
      <c r="IG133" s="252" t="s">
        <v>660</v>
      </c>
      <c r="IH133" s="252">
        <v>2</v>
      </c>
      <c r="II133" s="252" t="s">
        <v>3085</v>
      </c>
      <c r="IJ133" s="252" t="s">
        <v>2075</v>
      </c>
      <c r="IK133" s="242">
        <v>44164</v>
      </c>
      <c r="IL133" s="250" t="s">
        <v>8283</v>
      </c>
      <c r="IM133" s="250">
        <v>2</v>
      </c>
      <c r="IN133" s="250" t="s">
        <v>3625</v>
      </c>
      <c r="IO133" s="250" t="s">
        <v>660</v>
      </c>
      <c r="IP133" s="250">
        <v>2</v>
      </c>
      <c r="IQ133" s="250" t="s">
        <v>3085</v>
      </c>
      <c r="IR133" s="250" t="s">
        <v>2075</v>
      </c>
      <c r="IS133" s="251">
        <v>44164</v>
      </c>
    </row>
    <row r="134" spans="1:253" s="11" customFormat="1" ht="13.2" x14ac:dyDescent="0.25">
      <c r="A134" s="11" t="str">
        <f>Lists!B:B</f>
        <v>Mixed migration flows in Tunisia</v>
      </c>
      <c r="B134" s="11" t="str">
        <f>Lists!F:F</f>
        <v>International displacement</v>
      </c>
      <c r="C134" s="11" t="str">
        <f>Lists!C:C</f>
        <v>TUN002</v>
      </c>
      <c r="D134" s="11" t="str">
        <f>Lists!A:A</f>
        <v>Tunisia</v>
      </c>
      <c r="E134" s="11" t="str">
        <f>Lists!D:D</f>
        <v>TUN</v>
      </c>
      <c r="F134" s="11" t="s">
        <v>8284</v>
      </c>
      <c r="G134" s="240">
        <v>11718000</v>
      </c>
      <c r="H134" s="241" t="s">
        <v>1973</v>
      </c>
      <c r="I134" s="241" t="s">
        <v>661</v>
      </c>
      <c r="J134" s="241">
        <v>1</v>
      </c>
      <c r="K134" s="241" t="s">
        <v>1988</v>
      </c>
      <c r="L134" s="241" t="s">
        <v>1980</v>
      </c>
      <c r="M134" s="242">
        <v>43867</v>
      </c>
      <c r="N134" s="249" t="s">
        <v>8285</v>
      </c>
      <c r="O134" s="244">
        <v>155360</v>
      </c>
      <c r="P134" s="244" t="s">
        <v>1599</v>
      </c>
      <c r="Q134" s="244" t="s">
        <v>661</v>
      </c>
      <c r="R134" s="244">
        <v>1</v>
      </c>
      <c r="S134" s="244" t="s">
        <v>2417</v>
      </c>
      <c r="T134" s="244" t="s">
        <v>3185</v>
      </c>
      <c r="U134" s="245">
        <v>44103</v>
      </c>
      <c r="V134" s="249" t="s">
        <v>8286</v>
      </c>
      <c r="W134" s="241">
        <v>11718000</v>
      </c>
      <c r="X134" s="241" t="s">
        <v>2412</v>
      </c>
      <c r="Y134" s="241" t="s">
        <v>660</v>
      </c>
      <c r="Z134" s="241">
        <v>2</v>
      </c>
      <c r="AA134" s="241" t="s">
        <v>2418</v>
      </c>
      <c r="AB134" s="241" t="s">
        <v>2414</v>
      </c>
      <c r="AC134" s="242">
        <v>43992</v>
      </c>
      <c r="AD134" s="249" t="s">
        <v>8287</v>
      </c>
      <c r="AE134" s="246" t="s">
        <v>446</v>
      </c>
      <c r="AF134" s="246" t="s">
        <v>2413</v>
      </c>
      <c r="AG134" s="246" t="s">
        <v>446</v>
      </c>
      <c r="AH134" s="246" t="s">
        <v>446</v>
      </c>
      <c r="AI134" s="246" t="s">
        <v>2419</v>
      </c>
      <c r="AJ134" s="246" t="s">
        <v>2415</v>
      </c>
      <c r="AK134" s="247">
        <v>43992</v>
      </c>
      <c r="AL134" s="249" t="s">
        <v>8288</v>
      </c>
      <c r="AM134" s="241" t="s">
        <v>446</v>
      </c>
      <c r="AN134" s="241" t="s">
        <v>2413</v>
      </c>
      <c r="AO134" s="241" t="s">
        <v>446</v>
      </c>
      <c r="AP134" s="241" t="s">
        <v>446</v>
      </c>
      <c r="AQ134" s="241" t="s">
        <v>2420</v>
      </c>
      <c r="AR134" s="241" t="s">
        <v>2415</v>
      </c>
      <c r="AS134" s="242">
        <v>43992</v>
      </c>
      <c r="AT134" s="250" t="s">
        <v>8289</v>
      </c>
      <c r="AU134" s="246" t="s">
        <v>446</v>
      </c>
      <c r="AV134" s="246">
        <v>0</v>
      </c>
      <c r="AW134" s="246" t="s">
        <v>660</v>
      </c>
      <c r="AX134" s="246">
        <v>2</v>
      </c>
      <c r="AY134" s="246">
        <v>0</v>
      </c>
      <c r="AZ134" s="246">
        <v>0</v>
      </c>
      <c r="BA134" s="247">
        <v>43511</v>
      </c>
      <c r="BB134" s="249" t="s">
        <v>8290</v>
      </c>
      <c r="BC134" s="241" t="s">
        <v>446</v>
      </c>
      <c r="BD134" s="241">
        <v>0</v>
      </c>
      <c r="BE134" s="241" t="s">
        <v>660</v>
      </c>
      <c r="BF134" s="241">
        <v>2</v>
      </c>
      <c r="BG134" s="241">
        <v>0</v>
      </c>
      <c r="BH134" s="241">
        <v>0</v>
      </c>
      <c r="BI134" s="242">
        <v>43511</v>
      </c>
      <c r="BJ134" s="250" t="s">
        <v>8291</v>
      </c>
      <c r="BK134" s="250">
        <v>564</v>
      </c>
      <c r="BL134" s="250" t="s">
        <v>3581</v>
      </c>
      <c r="BM134" s="250" t="s">
        <v>659</v>
      </c>
      <c r="BN134" s="250">
        <v>3</v>
      </c>
      <c r="BO134" s="250" t="s">
        <v>2416</v>
      </c>
      <c r="BP134" s="246" t="s">
        <v>1098</v>
      </c>
      <c r="BQ134" s="251">
        <v>44159</v>
      </c>
      <c r="BR134" s="249" t="s">
        <v>8292</v>
      </c>
      <c r="BS134" s="252">
        <v>0</v>
      </c>
      <c r="BT134" s="252">
        <v>0</v>
      </c>
      <c r="BU134" s="252" t="s">
        <v>660</v>
      </c>
      <c r="BV134" s="252">
        <v>2</v>
      </c>
      <c r="BW134" s="252">
        <v>0</v>
      </c>
      <c r="BX134" s="252">
        <v>0</v>
      </c>
      <c r="BY134" s="242">
        <v>43511</v>
      </c>
      <c r="BZ134" s="250" t="s">
        <v>8293</v>
      </c>
      <c r="CA134" s="250">
        <v>0</v>
      </c>
      <c r="CB134" s="250" t="s">
        <v>446</v>
      </c>
      <c r="CC134" s="250" t="s">
        <v>660</v>
      </c>
      <c r="CD134" s="250">
        <v>2</v>
      </c>
      <c r="CE134" s="250" t="s">
        <v>446</v>
      </c>
      <c r="CF134" s="250" t="s">
        <v>446</v>
      </c>
      <c r="CG134" s="251">
        <v>43511</v>
      </c>
      <c r="CH134" s="249" t="s">
        <v>8294</v>
      </c>
      <c r="CI134" s="250" t="e">
        <v>#N/A</v>
      </c>
      <c r="CJ134" s="250" t="e">
        <v>#N/A</v>
      </c>
      <c r="CK134" s="250" t="e">
        <v>#N/A</v>
      </c>
      <c r="CL134" s="250" t="e">
        <v>#N/A</v>
      </c>
      <c r="CM134" s="250" t="e">
        <v>#N/A</v>
      </c>
      <c r="CN134" s="250" t="e">
        <v>#N/A</v>
      </c>
      <c r="CO134" s="253" t="e">
        <v>#N/A</v>
      </c>
      <c r="CP134" s="250" t="s">
        <v>8295</v>
      </c>
      <c r="CQ134" s="252" t="s">
        <v>446</v>
      </c>
      <c r="CR134" s="252">
        <v>0</v>
      </c>
      <c r="CS134" s="252" t="s">
        <v>660</v>
      </c>
      <c r="CT134" s="252">
        <v>2</v>
      </c>
      <c r="CU134" s="252">
        <v>0</v>
      </c>
      <c r="CV134" s="252">
        <v>0</v>
      </c>
      <c r="CW134" s="242">
        <v>43511</v>
      </c>
      <c r="CX134" s="250" t="s">
        <v>8296</v>
      </c>
      <c r="CY134" s="246" t="s">
        <v>446</v>
      </c>
      <c r="CZ134" s="246">
        <v>0</v>
      </c>
      <c r="DA134" s="246" t="s">
        <v>660</v>
      </c>
      <c r="DB134" s="246">
        <v>2</v>
      </c>
      <c r="DC134" s="246">
        <v>0</v>
      </c>
      <c r="DD134" s="246">
        <v>0</v>
      </c>
      <c r="DE134" s="248">
        <v>43511</v>
      </c>
      <c r="DF134" s="249" t="s">
        <v>8297</v>
      </c>
      <c r="DG134" s="241" t="s">
        <v>446</v>
      </c>
      <c r="DH134" s="252">
        <v>0</v>
      </c>
      <c r="DI134" s="252" t="s">
        <v>660</v>
      </c>
      <c r="DJ134" s="252">
        <v>2</v>
      </c>
      <c r="DK134" s="252">
        <v>0</v>
      </c>
      <c r="DL134" s="252">
        <v>0</v>
      </c>
      <c r="DM134" s="242">
        <v>43511</v>
      </c>
      <c r="DN134" s="250" t="s">
        <v>8298</v>
      </c>
      <c r="DO134" s="246" t="s">
        <v>446</v>
      </c>
      <c r="DP134" s="250">
        <v>0</v>
      </c>
      <c r="DQ134" s="250" t="s">
        <v>660</v>
      </c>
      <c r="DR134" s="250">
        <v>2</v>
      </c>
      <c r="DS134" s="250">
        <v>0</v>
      </c>
      <c r="DT134" s="250">
        <v>0</v>
      </c>
      <c r="DU134" s="251">
        <v>43511</v>
      </c>
      <c r="DV134" s="249" t="s">
        <v>8299</v>
      </c>
      <c r="DW134" s="241" t="s">
        <v>446</v>
      </c>
      <c r="DX134" s="252">
        <v>0</v>
      </c>
      <c r="DY134" s="252" t="s">
        <v>660</v>
      </c>
      <c r="DZ134" s="252">
        <v>2</v>
      </c>
      <c r="EA134" s="252">
        <v>0</v>
      </c>
      <c r="EB134" s="252">
        <v>0</v>
      </c>
      <c r="EC134" s="242">
        <v>43511</v>
      </c>
      <c r="ED134" s="250" t="s">
        <v>8300</v>
      </c>
      <c r="EE134" s="246" t="s">
        <v>446</v>
      </c>
      <c r="EF134" s="250">
        <v>0</v>
      </c>
      <c r="EG134" s="250" t="s">
        <v>660</v>
      </c>
      <c r="EH134" s="250">
        <v>2</v>
      </c>
      <c r="EI134" s="250">
        <v>0</v>
      </c>
      <c r="EJ134" s="250">
        <v>0</v>
      </c>
      <c r="EK134" s="251">
        <v>43511</v>
      </c>
      <c r="EL134" s="249" t="s">
        <v>8301</v>
      </c>
      <c r="EM134" s="241" t="s">
        <v>446</v>
      </c>
      <c r="EN134" s="252">
        <v>0</v>
      </c>
      <c r="EO134" s="252" t="s">
        <v>660</v>
      </c>
      <c r="EP134" s="252">
        <v>2</v>
      </c>
      <c r="EQ134" s="252">
        <v>0</v>
      </c>
      <c r="ER134" s="252">
        <v>0</v>
      </c>
      <c r="ES134" s="242">
        <v>43511</v>
      </c>
      <c r="ET134" s="250" t="s">
        <v>8302</v>
      </c>
      <c r="EU134" s="250">
        <v>564</v>
      </c>
      <c r="EV134" s="250" t="s">
        <v>3581</v>
      </c>
      <c r="EW134" s="250" t="s">
        <v>659</v>
      </c>
      <c r="EX134" s="250">
        <v>3</v>
      </c>
      <c r="EY134" s="250" t="s">
        <v>2416</v>
      </c>
      <c r="EZ134" s="250" t="s">
        <v>1098</v>
      </c>
      <c r="FA134" s="251">
        <v>44159</v>
      </c>
      <c r="FB134" s="249" t="s">
        <v>8303</v>
      </c>
      <c r="FC134" s="252">
        <v>1</v>
      </c>
      <c r="FD134" s="252">
        <v>0</v>
      </c>
      <c r="FE134" s="252" t="s">
        <v>660</v>
      </c>
      <c r="FF134" s="252">
        <v>2</v>
      </c>
      <c r="FG134" s="252" t="s">
        <v>1132</v>
      </c>
      <c r="FH134" s="252">
        <v>0</v>
      </c>
      <c r="FI134" s="242">
        <v>43511</v>
      </c>
      <c r="FJ134" s="249" t="s">
        <v>8304</v>
      </c>
      <c r="FK134" s="250" t="s">
        <v>446</v>
      </c>
      <c r="FL134" s="250">
        <v>0</v>
      </c>
      <c r="FM134" s="250" t="s">
        <v>660</v>
      </c>
      <c r="FN134" s="250">
        <v>2</v>
      </c>
      <c r="FO134" s="250">
        <v>0</v>
      </c>
      <c r="FP134" s="246">
        <v>0</v>
      </c>
      <c r="FQ134" s="247">
        <v>43511</v>
      </c>
      <c r="FR134" s="249" t="s">
        <v>8305</v>
      </c>
      <c r="FS134" s="252" t="s">
        <v>446</v>
      </c>
      <c r="FT134" s="252">
        <v>0</v>
      </c>
      <c r="FU134" s="252" t="s">
        <v>660</v>
      </c>
      <c r="FV134" s="252">
        <v>2</v>
      </c>
      <c r="FW134" s="252">
        <v>0</v>
      </c>
      <c r="FX134" s="252">
        <v>0</v>
      </c>
      <c r="FY134" s="242">
        <v>43511</v>
      </c>
      <c r="FZ134" s="250" t="s">
        <v>8306</v>
      </c>
      <c r="GA134" s="250">
        <v>0</v>
      </c>
      <c r="GB134" s="250" t="s">
        <v>3625</v>
      </c>
      <c r="GC134" s="250" t="s">
        <v>660</v>
      </c>
      <c r="GD134" s="250">
        <v>2</v>
      </c>
      <c r="GE134" s="250" t="s">
        <v>3085</v>
      </c>
      <c r="GF134" s="250" t="s">
        <v>2075</v>
      </c>
      <c r="GG134" s="251">
        <v>44162</v>
      </c>
      <c r="GH134" s="249" t="s">
        <v>8307</v>
      </c>
      <c r="GI134" s="252">
        <v>0</v>
      </c>
      <c r="GJ134" s="252" t="s">
        <v>3625</v>
      </c>
      <c r="GK134" s="252" t="s">
        <v>660</v>
      </c>
      <c r="GL134" s="252">
        <v>2</v>
      </c>
      <c r="GM134" s="252" t="s">
        <v>3085</v>
      </c>
      <c r="GN134" s="252" t="s">
        <v>2075</v>
      </c>
      <c r="GO134" s="242">
        <v>44162</v>
      </c>
      <c r="GP134" s="250" t="s">
        <v>8308</v>
      </c>
      <c r="GQ134" s="250">
        <v>0</v>
      </c>
      <c r="GR134" s="250" t="s">
        <v>3625</v>
      </c>
      <c r="GS134" s="250" t="s">
        <v>660</v>
      </c>
      <c r="GT134" s="250">
        <v>2</v>
      </c>
      <c r="GU134" s="250" t="s">
        <v>3085</v>
      </c>
      <c r="GV134" s="250" t="s">
        <v>2075</v>
      </c>
      <c r="GW134" s="251">
        <v>44162</v>
      </c>
      <c r="GX134" s="249" t="s">
        <v>8309</v>
      </c>
      <c r="GY134" s="252">
        <v>0</v>
      </c>
      <c r="GZ134" s="252" t="s">
        <v>3625</v>
      </c>
      <c r="HA134" s="252" t="s">
        <v>660</v>
      </c>
      <c r="HB134" s="252">
        <v>2</v>
      </c>
      <c r="HC134" s="252" t="s">
        <v>3085</v>
      </c>
      <c r="HD134" s="252" t="s">
        <v>2075</v>
      </c>
      <c r="HE134" s="242">
        <v>44162</v>
      </c>
      <c r="HF134" s="250" t="s">
        <v>8310</v>
      </c>
      <c r="HG134" s="250">
        <v>0</v>
      </c>
      <c r="HH134" s="250" t="s">
        <v>3625</v>
      </c>
      <c r="HI134" s="250" t="s">
        <v>660</v>
      </c>
      <c r="HJ134" s="250">
        <v>2</v>
      </c>
      <c r="HK134" s="250" t="s">
        <v>3085</v>
      </c>
      <c r="HL134" s="250" t="s">
        <v>2075</v>
      </c>
      <c r="HM134" s="251">
        <v>44162</v>
      </c>
      <c r="HN134" s="249" t="s">
        <v>8311</v>
      </c>
      <c r="HO134" s="252">
        <v>2</v>
      </c>
      <c r="HP134" s="252" t="s">
        <v>3625</v>
      </c>
      <c r="HQ134" s="252" t="s">
        <v>660</v>
      </c>
      <c r="HR134" s="252">
        <v>2</v>
      </c>
      <c r="HS134" s="252" t="s">
        <v>3085</v>
      </c>
      <c r="HT134" s="252" t="s">
        <v>2075</v>
      </c>
      <c r="HU134" s="242">
        <v>44162</v>
      </c>
      <c r="HV134" s="250" t="s">
        <v>8312</v>
      </c>
      <c r="HW134" s="250">
        <v>0</v>
      </c>
      <c r="HX134" s="250" t="s">
        <v>3625</v>
      </c>
      <c r="HY134" s="250" t="s">
        <v>660</v>
      </c>
      <c r="HZ134" s="250">
        <v>2</v>
      </c>
      <c r="IA134" s="250" t="s">
        <v>3085</v>
      </c>
      <c r="IB134" s="250" t="s">
        <v>2075</v>
      </c>
      <c r="IC134" s="251">
        <v>44162</v>
      </c>
      <c r="ID134" s="249" t="s">
        <v>8313</v>
      </c>
      <c r="IE134" s="252">
        <v>1</v>
      </c>
      <c r="IF134" s="252" t="s">
        <v>3625</v>
      </c>
      <c r="IG134" s="252" t="s">
        <v>660</v>
      </c>
      <c r="IH134" s="252">
        <v>2</v>
      </c>
      <c r="II134" s="252" t="s">
        <v>3085</v>
      </c>
      <c r="IJ134" s="252" t="s">
        <v>2075</v>
      </c>
      <c r="IK134" s="242">
        <v>44162</v>
      </c>
      <c r="IL134" s="250" t="s">
        <v>8314</v>
      </c>
      <c r="IM134" s="250">
        <v>0</v>
      </c>
      <c r="IN134" s="250" t="s">
        <v>3625</v>
      </c>
      <c r="IO134" s="250" t="s">
        <v>660</v>
      </c>
      <c r="IP134" s="250">
        <v>2</v>
      </c>
      <c r="IQ134" s="250" t="s">
        <v>3085</v>
      </c>
      <c r="IR134" s="250" t="s">
        <v>2075</v>
      </c>
      <c r="IS134" s="251">
        <v>44162</v>
      </c>
    </row>
    <row r="135" spans="1:253" s="11" customFormat="1" ht="13.2" x14ac:dyDescent="0.25">
      <c r="A135" s="11" t="str">
        <f>Lists!B:B</f>
        <v>Complex situation in Turkey</v>
      </c>
      <c r="B135" s="11" t="str">
        <f>Lists!F:F</f>
        <v>Multiple crises country</v>
      </c>
      <c r="C135" s="11" t="str">
        <f>Lists!C:C</f>
        <v>TUR001</v>
      </c>
      <c r="D135" s="11" t="str">
        <f>Lists!A:A</f>
        <v>Turkey</v>
      </c>
      <c r="E135" s="11" t="str">
        <f>Lists!D:D</f>
        <v>TUR</v>
      </c>
      <c r="F135" s="11" t="s">
        <v>8315</v>
      </c>
      <c r="G135" s="240">
        <v>83430000</v>
      </c>
      <c r="H135" s="241" t="s">
        <v>1998</v>
      </c>
      <c r="I135" s="241" t="s">
        <v>660</v>
      </c>
      <c r="J135" s="241">
        <v>2</v>
      </c>
      <c r="K135" s="241" t="s">
        <v>1074</v>
      </c>
      <c r="L135" s="241" t="s">
        <v>1073</v>
      </c>
      <c r="M135" s="242">
        <v>44110</v>
      </c>
      <c r="N135" s="265" t="s">
        <v>8316</v>
      </c>
      <c r="O135" s="244">
        <v>378923</v>
      </c>
      <c r="P135" s="244" t="s">
        <v>1065</v>
      </c>
      <c r="Q135" s="244" t="s">
        <v>660</v>
      </c>
      <c r="R135" s="244">
        <v>2</v>
      </c>
      <c r="S135" s="244" t="s">
        <v>1076</v>
      </c>
      <c r="T135" s="244" t="s">
        <v>1075</v>
      </c>
      <c r="U135" s="245">
        <v>43511</v>
      </c>
      <c r="V135" s="265" t="s">
        <v>8317</v>
      </c>
      <c r="W135" s="241">
        <v>53611000</v>
      </c>
      <c r="X135" s="241" t="s">
        <v>1066</v>
      </c>
      <c r="Y135" s="241" t="s">
        <v>660</v>
      </c>
      <c r="Z135" s="241">
        <v>2</v>
      </c>
      <c r="AA135" s="241" t="s">
        <v>1078</v>
      </c>
      <c r="AB135" s="241" t="s">
        <v>1077</v>
      </c>
      <c r="AC135" s="242">
        <v>43511</v>
      </c>
      <c r="AD135" s="265" t="s">
        <v>8318</v>
      </c>
      <c r="AE135" s="246">
        <v>3970000</v>
      </c>
      <c r="AF135" s="246" t="s">
        <v>4161</v>
      </c>
      <c r="AG135" s="246" t="s">
        <v>659</v>
      </c>
      <c r="AH135" s="246">
        <v>3</v>
      </c>
      <c r="AI135" s="246" t="s">
        <v>1641</v>
      </c>
      <c r="AJ135" s="246" t="s">
        <v>4184</v>
      </c>
      <c r="AK135" s="247">
        <v>44187</v>
      </c>
      <c r="AL135" s="265" t="s">
        <v>8319</v>
      </c>
      <c r="AM135" s="241">
        <v>3970000</v>
      </c>
      <c r="AN135" s="241" t="s">
        <v>4161</v>
      </c>
      <c r="AO135" s="241" t="s">
        <v>659</v>
      </c>
      <c r="AP135" s="241">
        <v>3</v>
      </c>
      <c r="AQ135" s="241" t="s">
        <v>1641</v>
      </c>
      <c r="AR135" s="241" t="s">
        <v>4184</v>
      </c>
      <c r="AS135" s="242">
        <v>44187</v>
      </c>
      <c r="AT135" s="266" t="s">
        <v>8320</v>
      </c>
      <c r="AU135" s="246" t="s">
        <v>446</v>
      </c>
      <c r="AV135" s="246">
        <v>0</v>
      </c>
      <c r="AW135" s="246" t="s">
        <v>660</v>
      </c>
      <c r="AX135" s="246">
        <v>2</v>
      </c>
      <c r="AY135" s="246" t="s">
        <v>1079</v>
      </c>
      <c r="AZ135" s="246">
        <v>0</v>
      </c>
      <c r="BA135" s="247">
        <v>43511</v>
      </c>
      <c r="BB135" s="265" t="s">
        <v>8321</v>
      </c>
      <c r="BC135" s="241" t="s">
        <v>446</v>
      </c>
      <c r="BD135" s="241">
        <v>0</v>
      </c>
      <c r="BE135" s="241" t="s">
        <v>660</v>
      </c>
      <c r="BF135" s="241">
        <v>2</v>
      </c>
      <c r="BG135" s="241" t="s">
        <v>1079</v>
      </c>
      <c r="BH135" s="241">
        <v>0</v>
      </c>
      <c r="BI135" s="242">
        <v>43511</v>
      </c>
      <c r="BJ135" s="266" t="s">
        <v>8322</v>
      </c>
      <c r="BK135" s="270">
        <v>407</v>
      </c>
      <c r="BL135" s="266" t="s">
        <v>3617</v>
      </c>
      <c r="BM135" s="266" t="s">
        <v>659</v>
      </c>
      <c r="BN135" s="266">
        <v>3</v>
      </c>
      <c r="BO135" s="266" t="s">
        <v>3618</v>
      </c>
      <c r="BP135" s="246" t="s">
        <v>2633</v>
      </c>
      <c r="BQ135" s="267">
        <v>44161</v>
      </c>
      <c r="BR135" s="265" t="s">
        <v>8323</v>
      </c>
      <c r="BS135" s="268" t="s">
        <v>446</v>
      </c>
      <c r="BT135" s="268">
        <v>0</v>
      </c>
      <c r="BU135" s="268" t="s">
        <v>660</v>
      </c>
      <c r="BV135" s="268">
        <v>2</v>
      </c>
      <c r="BW135" s="268" t="s">
        <v>1080</v>
      </c>
      <c r="BX135" s="268">
        <v>0</v>
      </c>
      <c r="BY135" s="242">
        <v>43511</v>
      </c>
      <c r="BZ135" s="266" t="s">
        <v>8324</v>
      </c>
      <c r="CA135" s="266" t="s">
        <v>446</v>
      </c>
      <c r="CB135" s="266">
        <v>0</v>
      </c>
      <c r="CC135" s="266" t="s">
        <v>446</v>
      </c>
      <c r="CD135" s="266" t="s">
        <v>446</v>
      </c>
      <c r="CE135" s="266" t="s">
        <v>1079</v>
      </c>
      <c r="CF135" s="266">
        <v>0</v>
      </c>
      <c r="CG135" s="267">
        <v>43511</v>
      </c>
      <c r="CH135" s="265" t="s">
        <v>8325</v>
      </c>
      <c r="CI135" s="266" t="e">
        <v>#N/A</v>
      </c>
      <c r="CJ135" s="266" t="e">
        <v>#N/A</v>
      </c>
      <c r="CK135" s="266" t="e">
        <v>#N/A</v>
      </c>
      <c r="CL135" s="266" t="e">
        <v>#N/A</v>
      </c>
      <c r="CM135" s="266" t="e">
        <v>#N/A</v>
      </c>
      <c r="CN135" s="266" t="e">
        <v>#N/A</v>
      </c>
      <c r="CO135" s="269" t="e">
        <v>#N/A</v>
      </c>
      <c r="CP135" s="266" t="s">
        <v>8326</v>
      </c>
      <c r="CQ135" s="268" t="s">
        <v>446</v>
      </c>
      <c r="CR135" s="268">
        <v>0</v>
      </c>
      <c r="CS135" s="268" t="s">
        <v>660</v>
      </c>
      <c r="CT135" s="268">
        <v>2</v>
      </c>
      <c r="CU135" s="268" t="s">
        <v>1079</v>
      </c>
      <c r="CV135" s="268">
        <v>0</v>
      </c>
      <c r="CW135" s="242">
        <v>43511</v>
      </c>
      <c r="CX135" s="266" t="s">
        <v>8327</v>
      </c>
      <c r="CY135" s="246">
        <v>2223000</v>
      </c>
      <c r="CZ135" s="246" t="s">
        <v>4161</v>
      </c>
      <c r="DA135" s="246" t="s">
        <v>659</v>
      </c>
      <c r="DB135" s="246">
        <v>3</v>
      </c>
      <c r="DC135" s="246" t="s">
        <v>1641</v>
      </c>
      <c r="DD135" s="246" t="s">
        <v>4184</v>
      </c>
      <c r="DE135" s="248">
        <v>44187</v>
      </c>
      <c r="DF135" s="265" t="s">
        <v>8328</v>
      </c>
      <c r="DG135" s="241">
        <v>49641000</v>
      </c>
      <c r="DH135" s="268" t="s">
        <v>4161</v>
      </c>
      <c r="DI135" s="268" t="s">
        <v>659</v>
      </c>
      <c r="DJ135" s="268">
        <v>3</v>
      </c>
      <c r="DK135" s="268" t="s">
        <v>1641</v>
      </c>
      <c r="DL135" s="268" t="s">
        <v>4184</v>
      </c>
      <c r="DM135" s="242">
        <v>44187</v>
      </c>
      <c r="DN135" s="266" t="s">
        <v>8329</v>
      </c>
      <c r="DO135" s="246">
        <v>1747000</v>
      </c>
      <c r="DP135" s="266" t="s">
        <v>4161</v>
      </c>
      <c r="DQ135" s="266" t="s">
        <v>659</v>
      </c>
      <c r="DR135" s="266">
        <v>3</v>
      </c>
      <c r="DS135" s="266" t="s">
        <v>1641</v>
      </c>
      <c r="DT135" s="266" t="s">
        <v>4184</v>
      </c>
      <c r="DU135" s="267">
        <v>44187</v>
      </c>
      <c r="DV135" s="265" t="s">
        <v>8330</v>
      </c>
      <c r="DW135" s="241">
        <v>1638000</v>
      </c>
      <c r="DX135" s="268" t="s">
        <v>4161</v>
      </c>
      <c r="DY135" s="268" t="s">
        <v>659</v>
      </c>
      <c r="DZ135" s="268">
        <v>3</v>
      </c>
      <c r="EA135" s="268" t="s">
        <v>1641</v>
      </c>
      <c r="EB135" s="268" t="s">
        <v>4184</v>
      </c>
      <c r="EC135" s="242">
        <v>44187</v>
      </c>
      <c r="ED135" s="266" t="s">
        <v>8331</v>
      </c>
      <c r="EE135" s="246">
        <v>585000</v>
      </c>
      <c r="EF135" s="266" t="s">
        <v>4161</v>
      </c>
      <c r="EG135" s="266" t="s">
        <v>659</v>
      </c>
      <c r="EH135" s="266">
        <v>3</v>
      </c>
      <c r="EI135" s="266" t="s">
        <v>1641</v>
      </c>
      <c r="EJ135" s="266" t="s">
        <v>4184</v>
      </c>
      <c r="EK135" s="267">
        <v>44187</v>
      </c>
      <c r="EL135" s="265" t="s">
        <v>8332</v>
      </c>
      <c r="EM135" s="241">
        <v>0</v>
      </c>
      <c r="EN135" s="268" t="s">
        <v>4161</v>
      </c>
      <c r="EO135" s="268" t="s">
        <v>659</v>
      </c>
      <c r="EP135" s="268">
        <v>3</v>
      </c>
      <c r="EQ135" s="268" t="s">
        <v>1641</v>
      </c>
      <c r="ER135" s="268" t="s">
        <v>4184</v>
      </c>
      <c r="ES135" s="242">
        <v>44187</v>
      </c>
      <c r="ET135" s="266" t="s">
        <v>8333</v>
      </c>
      <c r="EU135" s="266">
        <v>407</v>
      </c>
      <c r="EV135" s="266" t="s">
        <v>3617</v>
      </c>
      <c r="EW135" s="266" t="s">
        <v>659</v>
      </c>
      <c r="EX135" s="266">
        <v>3</v>
      </c>
      <c r="EY135" s="266" t="s">
        <v>3618</v>
      </c>
      <c r="EZ135" s="266" t="s">
        <v>2633</v>
      </c>
      <c r="FA135" s="267">
        <v>44161</v>
      </c>
      <c r="FB135" s="265" t="s">
        <v>8334</v>
      </c>
      <c r="FC135" s="268">
        <v>4</v>
      </c>
      <c r="FD135" s="268">
        <v>0</v>
      </c>
      <c r="FE135" s="268" t="s">
        <v>660</v>
      </c>
      <c r="FF135" s="268">
        <v>2</v>
      </c>
      <c r="FG135" s="268" t="s">
        <v>1081</v>
      </c>
      <c r="FH135" s="268">
        <v>0</v>
      </c>
      <c r="FI135" s="242">
        <v>43511</v>
      </c>
      <c r="FJ135" s="265" t="s">
        <v>8335</v>
      </c>
      <c r="FK135" s="266" t="s">
        <v>446</v>
      </c>
      <c r="FL135" s="266">
        <v>0</v>
      </c>
      <c r="FM135" s="266" t="s">
        <v>660</v>
      </c>
      <c r="FN135" s="266">
        <v>2</v>
      </c>
      <c r="FO135" s="266" t="s">
        <v>1079</v>
      </c>
      <c r="FP135" s="246">
        <v>0</v>
      </c>
      <c r="FQ135" s="247">
        <v>43511</v>
      </c>
      <c r="FR135" s="265" t="s">
        <v>8336</v>
      </c>
      <c r="FS135" s="268" t="s">
        <v>446</v>
      </c>
      <c r="FT135" s="268">
        <v>0</v>
      </c>
      <c r="FU135" s="268" t="s">
        <v>660</v>
      </c>
      <c r="FV135" s="268">
        <v>2</v>
      </c>
      <c r="FW135" s="268" t="s">
        <v>1079</v>
      </c>
      <c r="FX135" s="268">
        <v>0</v>
      </c>
      <c r="FY135" s="242">
        <v>43511</v>
      </c>
      <c r="FZ135" s="266" t="s">
        <v>8337</v>
      </c>
      <c r="GA135" s="266">
        <v>0</v>
      </c>
      <c r="GB135" s="266" t="s">
        <v>2074</v>
      </c>
      <c r="GC135" s="266" t="s">
        <v>660</v>
      </c>
      <c r="GD135" s="266">
        <v>2</v>
      </c>
      <c r="GE135" s="266" t="s">
        <v>3085</v>
      </c>
      <c r="GF135" s="266" t="s">
        <v>2075</v>
      </c>
      <c r="GG135" s="267">
        <v>44161</v>
      </c>
      <c r="GH135" s="265" t="s">
        <v>8338</v>
      </c>
      <c r="GI135" s="268">
        <v>1</v>
      </c>
      <c r="GJ135" s="268" t="s">
        <v>2074</v>
      </c>
      <c r="GK135" s="268" t="s">
        <v>660</v>
      </c>
      <c r="GL135" s="268">
        <v>2</v>
      </c>
      <c r="GM135" s="268" t="s">
        <v>3085</v>
      </c>
      <c r="GN135" s="268" t="s">
        <v>2075</v>
      </c>
      <c r="GO135" s="242">
        <v>44161</v>
      </c>
      <c r="GP135" s="266" t="s">
        <v>8339</v>
      </c>
      <c r="GQ135" s="266">
        <v>1</v>
      </c>
      <c r="GR135" s="266" t="s">
        <v>2074</v>
      </c>
      <c r="GS135" s="266" t="s">
        <v>660</v>
      </c>
      <c r="GT135" s="266">
        <v>2</v>
      </c>
      <c r="GU135" s="266" t="s">
        <v>3085</v>
      </c>
      <c r="GV135" s="266" t="s">
        <v>2075</v>
      </c>
      <c r="GW135" s="267">
        <v>44161</v>
      </c>
      <c r="GX135" s="265" t="s">
        <v>8340</v>
      </c>
      <c r="GY135" s="268">
        <v>0</v>
      </c>
      <c r="GZ135" s="268" t="s">
        <v>2074</v>
      </c>
      <c r="HA135" s="268" t="s">
        <v>660</v>
      </c>
      <c r="HB135" s="268">
        <v>2</v>
      </c>
      <c r="HC135" s="268" t="s">
        <v>3085</v>
      </c>
      <c r="HD135" s="268" t="s">
        <v>2075</v>
      </c>
      <c r="HE135" s="242">
        <v>44161</v>
      </c>
      <c r="HF135" s="266" t="s">
        <v>8341</v>
      </c>
      <c r="HG135" s="266">
        <v>2</v>
      </c>
      <c r="HH135" s="266" t="s">
        <v>2074</v>
      </c>
      <c r="HI135" s="266" t="s">
        <v>660</v>
      </c>
      <c r="HJ135" s="266">
        <v>2</v>
      </c>
      <c r="HK135" s="266" t="s">
        <v>3085</v>
      </c>
      <c r="HL135" s="266" t="s">
        <v>2075</v>
      </c>
      <c r="HM135" s="267">
        <v>44161</v>
      </c>
      <c r="HN135" s="265" t="s">
        <v>8342</v>
      </c>
      <c r="HO135" s="268">
        <v>2</v>
      </c>
      <c r="HP135" s="268" t="s">
        <v>2074</v>
      </c>
      <c r="HQ135" s="268" t="s">
        <v>660</v>
      </c>
      <c r="HR135" s="268">
        <v>2</v>
      </c>
      <c r="HS135" s="268" t="s">
        <v>3085</v>
      </c>
      <c r="HT135" s="268" t="s">
        <v>2075</v>
      </c>
      <c r="HU135" s="242">
        <v>44161</v>
      </c>
      <c r="HV135" s="266" t="s">
        <v>8343</v>
      </c>
      <c r="HW135" s="266">
        <v>0</v>
      </c>
      <c r="HX135" s="266" t="s">
        <v>2074</v>
      </c>
      <c r="HY135" s="266" t="s">
        <v>660</v>
      </c>
      <c r="HZ135" s="266">
        <v>2</v>
      </c>
      <c r="IA135" s="266" t="s">
        <v>3085</v>
      </c>
      <c r="IB135" s="266" t="s">
        <v>2075</v>
      </c>
      <c r="IC135" s="267">
        <v>44161</v>
      </c>
      <c r="ID135" s="265" t="s">
        <v>8344</v>
      </c>
      <c r="IE135" s="268">
        <v>3</v>
      </c>
      <c r="IF135" s="268" t="s">
        <v>2074</v>
      </c>
      <c r="IG135" s="268" t="s">
        <v>660</v>
      </c>
      <c r="IH135" s="268">
        <v>2</v>
      </c>
      <c r="II135" s="268" t="s">
        <v>3085</v>
      </c>
      <c r="IJ135" s="268" t="s">
        <v>2075</v>
      </c>
      <c r="IK135" s="242">
        <v>44161</v>
      </c>
      <c r="IL135" s="266" t="s">
        <v>8345</v>
      </c>
      <c r="IM135" s="266">
        <v>0</v>
      </c>
      <c r="IN135" s="266" t="s">
        <v>2074</v>
      </c>
      <c r="IO135" s="266" t="s">
        <v>660</v>
      </c>
      <c r="IP135" s="266">
        <v>2</v>
      </c>
      <c r="IQ135" s="266" t="s">
        <v>3085</v>
      </c>
      <c r="IR135" s="266" t="s">
        <v>2075</v>
      </c>
      <c r="IS135" s="267">
        <v>44161</v>
      </c>
    </row>
    <row r="136" spans="1:253" s="11" customFormat="1" ht="13.2" x14ac:dyDescent="0.25">
      <c r="A136" s="11" t="str">
        <f>Lists!B:B</f>
        <v>Syrian Refugees in Turkey</v>
      </c>
      <c r="B136" s="11" t="str">
        <f>Lists!F:F</f>
        <v>International displacement</v>
      </c>
      <c r="C136" s="11" t="str">
        <f>Lists!C:C</f>
        <v>TUR002</v>
      </c>
      <c r="D136" s="11" t="str">
        <f>Lists!A:A</f>
        <v>Turkey</v>
      </c>
      <c r="E136" s="11" t="str">
        <f>Lists!D:D</f>
        <v>TUR</v>
      </c>
      <c r="F136" s="11" t="s">
        <v>8346</v>
      </c>
      <c r="G136" s="240">
        <v>83430000</v>
      </c>
      <c r="H136" s="241" t="s">
        <v>1998</v>
      </c>
      <c r="I136" s="241" t="s">
        <v>660</v>
      </c>
      <c r="J136" s="241">
        <v>2</v>
      </c>
      <c r="K136" s="241" t="s">
        <v>1074</v>
      </c>
      <c r="L136" s="241" t="s">
        <v>1073</v>
      </c>
      <c r="M136" s="242">
        <v>44110</v>
      </c>
      <c r="N136" s="249" t="s">
        <v>8347</v>
      </c>
      <c r="O136" s="244">
        <v>132028</v>
      </c>
      <c r="P136" s="244" t="s">
        <v>1067</v>
      </c>
      <c r="Q136" s="244" t="s">
        <v>660</v>
      </c>
      <c r="R136" s="244">
        <v>2</v>
      </c>
      <c r="S136" s="244" t="s">
        <v>1083</v>
      </c>
      <c r="T136" s="244" t="s">
        <v>1082</v>
      </c>
      <c r="U136" s="245">
        <v>43511</v>
      </c>
      <c r="V136" s="249" t="s">
        <v>8348</v>
      </c>
      <c r="W136" s="241">
        <v>36158000</v>
      </c>
      <c r="X136" s="241" t="s">
        <v>1068</v>
      </c>
      <c r="Y136" s="241" t="s">
        <v>660</v>
      </c>
      <c r="Z136" s="241">
        <v>2</v>
      </c>
      <c r="AA136" s="241" t="s">
        <v>1085</v>
      </c>
      <c r="AB136" s="241" t="s">
        <v>1084</v>
      </c>
      <c r="AC136" s="242">
        <v>43551</v>
      </c>
      <c r="AD136" s="249" t="s">
        <v>8349</v>
      </c>
      <c r="AE136" s="246">
        <v>3640000</v>
      </c>
      <c r="AF136" s="246" t="s">
        <v>4162</v>
      </c>
      <c r="AG136" s="246" t="s">
        <v>660</v>
      </c>
      <c r="AH136" s="246">
        <v>2</v>
      </c>
      <c r="AI136" s="246" t="s">
        <v>1534</v>
      </c>
      <c r="AJ136" s="246" t="s">
        <v>1086</v>
      </c>
      <c r="AK136" s="247">
        <v>44187</v>
      </c>
      <c r="AL136" s="249" t="s">
        <v>8350</v>
      </c>
      <c r="AM136" s="241">
        <v>3640000</v>
      </c>
      <c r="AN136" s="241" t="s">
        <v>4162</v>
      </c>
      <c r="AO136" s="241" t="s">
        <v>660</v>
      </c>
      <c r="AP136" s="241">
        <v>2</v>
      </c>
      <c r="AQ136" s="241" t="s">
        <v>1534</v>
      </c>
      <c r="AR136" s="241" t="s">
        <v>1086</v>
      </c>
      <c r="AS136" s="242">
        <v>44187</v>
      </c>
      <c r="AT136" s="250" t="s">
        <v>8351</v>
      </c>
      <c r="AU136" s="246" t="s">
        <v>446</v>
      </c>
      <c r="AV136" s="246">
        <v>0</v>
      </c>
      <c r="AW136" s="246" t="s">
        <v>660</v>
      </c>
      <c r="AX136" s="246">
        <v>2</v>
      </c>
      <c r="AY136" s="246" t="s">
        <v>1088</v>
      </c>
      <c r="AZ136" s="246">
        <v>0</v>
      </c>
      <c r="BA136" s="247">
        <v>43511</v>
      </c>
      <c r="BB136" s="249" t="s">
        <v>8352</v>
      </c>
      <c r="BC136" s="241" t="s">
        <v>446</v>
      </c>
      <c r="BD136" s="241">
        <v>0</v>
      </c>
      <c r="BE136" s="241" t="s">
        <v>660</v>
      </c>
      <c r="BF136" s="241">
        <v>2</v>
      </c>
      <c r="BG136" s="241" t="s">
        <v>1087</v>
      </c>
      <c r="BH136" s="241">
        <v>0</v>
      </c>
      <c r="BI136" s="242">
        <v>43511</v>
      </c>
      <c r="BJ136" s="250" t="s">
        <v>8353</v>
      </c>
      <c r="BK136" s="250" t="s">
        <v>446</v>
      </c>
      <c r="BL136" s="250">
        <v>0</v>
      </c>
      <c r="BM136" s="250" t="s">
        <v>660</v>
      </c>
      <c r="BN136" s="250">
        <v>2</v>
      </c>
      <c r="BO136" s="250" t="s">
        <v>1091</v>
      </c>
      <c r="BP136" s="246">
        <v>0</v>
      </c>
      <c r="BQ136" s="251">
        <v>43511</v>
      </c>
      <c r="BR136" s="249" t="s">
        <v>8354</v>
      </c>
      <c r="BS136" s="252">
        <v>0</v>
      </c>
      <c r="BT136" s="252">
        <v>0</v>
      </c>
      <c r="BU136" s="252" t="s">
        <v>660</v>
      </c>
      <c r="BV136" s="252">
        <v>2</v>
      </c>
      <c r="BW136" s="252" t="s">
        <v>1089</v>
      </c>
      <c r="BX136" s="252">
        <v>0</v>
      </c>
      <c r="BY136" s="242">
        <v>43511</v>
      </c>
      <c r="BZ136" s="250" t="s">
        <v>8355</v>
      </c>
      <c r="CA136" s="250">
        <v>0</v>
      </c>
      <c r="CB136" s="250">
        <v>0</v>
      </c>
      <c r="CC136" s="250" t="s">
        <v>660</v>
      </c>
      <c r="CD136" s="250">
        <v>2</v>
      </c>
      <c r="CE136" s="250" t="s">
        <v>1090</v>
      </c>
      <c r="CF136" s="250">
        <v>0</v>
      </c>
      <c r="CG136" s="251">
        <v>43511</v>
      </c>
      <c r="CH136" s="249" t="s">
        <v>8356</v>
      </c>
      <c r="CI136" s="250" t="e">
        <v>#N/A</v>
      </c>
      <c r="CJ136" s="250" t="e">
        <v>#N/A</v>
      </c>
      <c r="CK136" s="250" t="e">
        <v>#N/A</v>
      </c>
      <c r="CL136" s="250" t="e">
        <v>#N/A</v>
      </c>
      <c r="CM136" s="250" t="e">
        <v>#N/A</v>
      </c>
      <c r="CN136" s="250" t="e">
        <v>#N/A</v>
      </c>
      <c r="CO136" s="253" t="e">
        <v>#N/A</v>
      </c>
      <c r="CP136" s="250" t="s">
        <v>8357</v>
      </c>
      <c r="CQ136" s="252" t="s">
        <v>446</v>
      </c>
      <c r="CR136" s="252">
        <v>0</v>
      </c>
      <c r="CS136" s="252" t="s">
        <v>660</v>
      </c>
      <c r="CT136" s="252">
        <v>2</v>
      </c>
      <c r="CU136" s="252" t="s">
        <v>1092</v>
      </c>
      <c r="CV136" s="252">
        <v>0</v>
      </c>
      <c r="CW136" s="242">
        <v>43511</v>
      </c>
      <c r="CX136" s="250" t="s">
        <v>8358</v>
      </c>
      <c r="CY136" s="246">
        <v>1893000</v>
      </c>
      <c r="CZ136" s="246" t="s">
        <v>4163</v>
      </c>
      <c r="DA136" s="246" t="s">
        <v>659</v>
      </c>
      <c r="DB136" s="246">
        <v>3</v>
      </c>
      <c r="DC136" s="246" t="s">
        <v>3229</v>
      </c>
      <c r="DD136" s="246" t="s">
        <v>3228</v>
      </c>
      <c r="DE136" s="248">
        <v>44187</v>
      </c>
      <c r="DF136" s="249" t="s">
        <v>8359</v>
      </c>
      <c r="DG136" s="241">
        <v>32518000</v>
      </c>
      <c r="DH136" s="252" t="s">
        <v>4163</v>
      </c>
      <c r="DI136" s="252" t="s">
        <v>659</v>
      </c>
      <c r="DJ136" s="252">
        <v>3</v>
      </c>
      <c r="DK136" s="252" t="s">
        <v>3229</v>
      </c>
      <c r="DL136" s="252" t="s">
        <v>3228</v>
      </c>
      <c r="DM136" s="242">
        <v>44187</v>
      </c>
      <c r="DN136" s="250" t="s">
        <v>8360</v>
      </c>
      <c r="DO136" s="246">
        <v>1747000</v>
      </c>
      <c r="DP136" s="250" t="s">
        <v>4163</v>
      </c>
      <c r="DQ136" s="250" t="s">
        <v>659</v>
      </c>
      <c r="DR136" s="250">
        <v>3</v>
      </c>
      <c r="DS136" s="250" t="s">
        <v>3229</v>
      </c>
      <c r="DT136" s="250" t="s">
        <v>3228</v>
      </c>
      <c r="DU136" s="251">
        <v>44187</v>
      </c>
      <c r="DV136" s="249" t="s">
        <v>8361</v>
      </c>
      <c r="DW136" s="241">
        <v>1638000</v>
      </c>
      <c r="DX136" s="252" t="s">
        <v>4163</v>
      </c>
      <c r="DY136" s="252" t="s">
        <v>659</v>
      </c>
      <c r="DZ136" s="252">
        <v>3</v>
      </c>
      <c r="EA136" s="252" t="s">
        <v>3229</v>
      </c>
      <c r="EB136" s="252" t="s">
        <v>3228</v>
      </c>
      <c r="EC136" s="242">
        <v>44187</v>
      </c>
      <c r="ED136" s="250" t="s">
        <v>8362</v>
      </c>
      <c r="EE136" s="246">
        <v>255000</v>
      </c>
      <c r="EF136" s="250" t="s">
        <v>4163</v>
      </c>
      <c r="EG136" s="250" t="s">
        <v>659</v>
      </c>
      <c r="EH136" s="250">
        <v>3</v>
      </c>
      <c r="EI136" s="250" t="s">
        <v>3229</v>
      </c>
      <c r="EJ136" s="250" t="s">
        <v>3228</v>
      </c>
      <c r="EK136" s="251">
        <v>44187</v>
      </c>
      <c r="EL136" s="249" t="s">
        <v>8363</v>
      </c>
      <c r="EM136" s="241">
        <v>0</v>
      </c>
      <c r="EN136" s="252" t="s">
        <v>4163</v>
      </c>
      <c r="EO136" s="252" t="s">
        <v>659</v>
      </c>
      <c r="EP136" s="252">
        <v>3</v>
      </c>
      <c r="EQ136" s="252" t="s">
        <v>3229</v>
      </c>
      <c r="ER136" s="252" t="s">
        <v>3228</v>
      </c>
      <c r="ES136" s="242">
        <v>44187</v>
      </c>
      <c r="ET136" s="250" t="s">
        <v>8364</v>
      </c>
      <c r="EU136" s="250">
        <v>407</v>
      </c>
      <c r="EV136" s="250" t="s">
        <v>3617</v>
      </c>
      <c r="EW136" s="250" t="s">
        <v>659</v>
      </c>
      <c r="EX136" s="250">
        <v>3</v>
      </c>
      <c r="EY136" s="250" t="s">
        <v>3618</v>
      </c>
      <c r="EZ136" s="250" t="s">
        <v>2633</v>
      </c>
      <c r="FA136" s="251">
        <v>44161</v>
      </c>
      <c r="FB136" s="249" t="s">
        <v>8365</v>
      </c>
      <c r="FC136" s="252">
        <v>2</v>
      </c>
      <c r="FD136" s="252">
        <v>0</v>
      </c>
      <c r="FE136" s="252" t="s">
        <v>660</v>
      </c>
      <c r="FF136" s="252">
        <v>2</v>
      </c>
      <c r="FG136" s="252" t="s">
        <v>1093</v>
      </c>
      <c r="FH136" s="252">
        <v>0</v>
      </c>
      <c r="FI136" s="242">
        <v>43511</v>
      </c>
      <c r="FJ136" s="249" t="s">
        <v>8366</v>
      </c>
      <c r="FK136" s="250" t="s">
        <v>446</v>
      </c>
      <c r="FL136" s="250">
        <v>0</v>
      </c>
      <c r="FM136" s="250" t="s">
        <v>660</v>
      </c>
      <c r="FN136" s="250">
        <v>2</v>
      </c>
      <c r="FO136" s="250" t="s">
        <v>1094</v>
      </c>
      <c r="FP136" s="246">
        <v>0</v>
      </c>
      <c r="FQ136" s="247">
        <v>43511</v>
      </c>
      <c r="FR136" s="249" t="s">
        <v>8367</v>
      </c>
      <c r="FS136" s="252" t="s">
        <v>446</v>
      </c>
      <c r="FT136" s="252">
        <v>0</v>
      </c>
      <c r="FU136" s="252" t="s">
        <v>660</v>
      </c>
      <c r="FV136" s="252">
        <v>2</v>
      </c>
      <c r="FW136" s="252" t="s">
        <v>1094</v>
      </c>
      <c r="FX136" s="252">
        <v>0</v>
      </c>
      <c r="FY136" s="242">
        <v>43511</v>
      </c>
      <c r="FZ136" s="250" t="s">
        <v>8368</v>
      </c>
      <c r="GA136" s="250">
        <v>0</v>
      </c>
      <c r="GB136" s="250" t="s">
        <v>2074</v>
      </c>
      <c r="GC136" s="250" t="s">
        <v>660</v>
      </c>
      <c r="GD136" s="250">
        <v>2</v>
      </c>
      <c r="GE136" s="250" t="s">
        <v>3085</v>
      </c>
      <c r="GF136" s="250" t="s">
        <v>2075</v>
      </c>
      <c r="GG136" s="251">
        <v>44161</v>
      </c>
      <c r="GH136" s="249" t="s">
        <v>8369</v>
      </c>
      <c r="GI136" s="252">
        <v>0</v>
      </c>
      <c r="GJ136" s="252" t="s">
        <v>2074</v>
      </c>
      <c r="GK136" s="252" t="s">
        <v>660</v>
      </c>
      <c r="GL136" s="252">
        <v>2</v>
      </c>
      <c r="GM136" s="252" t="s">
        <v>3085</v>
      </c>
      <c r="GN136" s="252" t="s">
        <v>2075</v>
      </c>
      <c r="GO136" s="242">
        <v>44161</v>
      </c>
      <c r="GP136" s="250" t="s">
        <v>8370</v>
      </c>
      <c r="GQ136" s="250">
        <v>1</v>
      </c>
      <c r="GR136" s="250" t="s">
        <v>2074</v>
      </c>
      <c r="GS136" s="250" t="s">
        <v>660</v>
      </c>
      <c r="GT136" s="250">
        <v>2</v>
      </c>
      <c r="GU136" s="250" t="s">
        <v>3085</v>
      </c>
      <c r="GV136" s="250" t="s">
        <v>2075</v>
      </c>
      <c r="GW136" s="251">
        <v>44161</v>
      </c>
      <c r="GX136" s="249" t="s">
        <v>8371</v>
      </c>
      <c r="GY136" s="252">
        <v>0</v>
      </c>
      <c r="GZ136" s="252" t="s">
        <v>2074</v>
      </c>
      <c r="HA136" s="252" t="s">
        <v>660</v>
      </c>
      <c r="HB136" s="252">
        <v>2</v>
      </c>
      <c r="HC136" s="252" t="s">
        <v>3085</v>
      </c>
      <c r="HD136" s="252" t="s">
        <v>2075</v>
      </c>
      <c r="HE136" s="242">
        <v>44161</v>
      </c>
      <c r="HF136" s="250" t="s">
        <v>8372</v>
      </c>
      <c r="HG136" s="250">
        <v>2</v>
      </c>
      <c r="HH136" s="250" t="s">
        <v>2074</v>
      </c>
      <c r="HI136" s="250" t="s">
        <v>660</v>
      </c>
      <c r="HJ136" s="250">
        <v>2</v>
      </c>
      <c r="HK136" s="250" t="s">
        <v>3085</v>
      </c>
      <c r="HL136" s="250" t="s">
        <v>2075</v>
      </c>
      <c r="HM136" s="251">
        <v>44161</v>
      </c>
      <c r="HN136" s="249" t="s">
        <v>8373</v>
      </c>
      <c r="HO136" s="252">
        <v>2</v>
      </c>
      <c r="HP136" s="252" t="s">
        <v>2074</v>
      </c>
      <c r="HQ136" s="252" t="s">
        <v>660</v>
      </c>
      <c r="HR136" s="252">
        <v>2</v>
      </c>
      <c r="HS136" s="252" t="s">
        <v>3085</v>
      </c>
      <c r="HT136" s="252" t="s">
        <v>2075</v>
      </c>
      <c r="HU136" s="242">
        <v>44161</v>
      </c>
      <c r="HV136" s="250" t="s">
        <v>8374</v>
      </c>
      <c r="HW136" s="250">
        <v>0</v>
      </c>
      <c r="HX136" s="250" t="s">
        <v>2074</v>
      </c>
      <c r="HY136" s="250" t="s">
        <v>660</v>
      </c>
      <c r="HZ136" s="250">
        <v>2</v>
      </c>
      <c r="IA136" s="250" t="s">
        <v>3085</v>
      </c>
      <c r="IB136" s="250" t="s">
        <v>2075</v>
      </c>
      <c r="IC136" s="251">
        <v>44161</v>
      </c>
      <c r="ID136" s="249" t="s">
        <v>8375</v>
      </c>
      <c r="IE136" s="252">
        <v>3</v>
      </c>
      <c r="IF136" s="252" t="s">
        <v>2074</v>
      </c>
      <c r="IG136" s="252" t="s">
        <v>660</v>
      </c>
      <c r="IH136" s="252">
        <v>2</v>
      </c>
      <c r="II136" s="252" t="s">
        <v>3085</v>
      </c>
      <c r="IJ136" s="252" t="s">
        <v>2075</v>
      </c>
      <c r="IK136" s="242">
        <v>44161</v>
      </c>
      <c r="IL136" s="250" t="s">
        <v>8376</v>
      </c>
      <c r="IM136" s="250">
        <v>0</v>
      </c>
      <c r="IN136" s="250" t="s">
        <v>2074</v>
      </c>
      <c r="IO136" s="250" t="s">
        <v>660</v>
      </c>
      <c r="IP136" s="250">
        <v>2</v>
      </c>
      <c r="IQ136" s="250" t="s">
        <v>3085</v>
      </c>
      <c r="IR136" s="250" t="s">
        <v>2075</v>
      </c>
      <c r="IS136" s="251">
        <v>44161</v>
      </c>
    </row>
    <row r="137" spans="1:253" s="11" customFormat="1" ht="13.2" x14ac:dyDescent="0.25">
      <c r="A137" s="11" t="str">
        <f>Lists!B:B</f>
        <v>Mixed Migration Flows in Turkey</v>
      </c>
      <c r="B137" s="11" t="str">
        <f>Lists!F:F</f>
        <v>International displacement</v>
      </c>
      <c r="C137" s="11" t="str">
        <f>Lists!C:C</f>
        <v>TUR003</v>
      </c>
      <c r="D137" s="11" t="str">
        <f>Lists!A:A</f>
        <v>Turkey</v>
      </c>
      <c r="E137" s="11" t="str">
        <f>Lists!D:D</f>
        <v>TUR</v>
      </c>
      <c r="F137" s="11" t="s">
        <v>8377</v>
      </c>
      <c r="G137" s="240">
        <v>83430000</v>
      </c>
      <c r="H137" s="241" t="s">
        <v>1998</v>
      </c>
      <c r="I137" s="241" t="s">
        <v>660</v>
      </c>
      <c r="J137" s="241">
        <v>2</v>
      </c>
      <c r="K137" s="241" t="s">
        <v>1074</v>
      </c>
      <c r="L137" s="241" t="s">
        <v>1073</v>
      </c>
      <c r="M137" s="242">
        <v>44110</v>
      </c>
      <c r="N137" s="249" t="s">
        <v>8378</v>
      </c>
      <c r="O137" s="244">
        <v>177504</v>
      </c>
      <c r="P137" s="244" t="s">
        <v>1069</v>
      </c>
      <c r="Q137" s="244" t="s">
        <v>660</v>
      </c>
      <c r="R137" s="244">
        <v>2</v>
      </c>
      <c r="S137" s="244">
        <v>0</v>
      </c>
      <c r="T137" s="244" t="s">
        <v>1073</v>
      </c>
      <c r="U137" s="245">
        <v>43511</v>
      </c>
      <c r="V137" s="249" t="s">
        <v>8379</v>
      </c>
      <c r="W137" s="241">
        <v>37626000</v>
      </c>
      <c r="X137" s="241" t="s">
        <v>1070</v>
      </c>
      <c r="Y137" s="241" t="s">
        <v>660</v>
      </c>
      <c r="Z137" s="241">
        <v>2</v>
      </c>
      <c r="AA137" s="241" t="s">
        <v>1096</v>
      </c>
      <c r="AB137" s="241" t="s">
        <v>1095</v>
      </c>
      <c r="AC137" s="242">
        <v>43511</v>
      </c>
      <c r="AD137" s="249" t="s">
        <v>8380</v>
      </c>
      <c r="AE137" s="246">
        <v>3970000</v>
      </c>
      <c r="AF137" s="246" t="s">
        <v>4164</v>
      </c>
      <c r="AG137" s="246" t="s">
        <v>660</v>
      </c>
      <c r="AH137" s="246">
        <v>2</v>
      </c>
      <c r="AI137" s="246" t="s">
        <v>2634</v>
      </c>
      <c r="AJ137" s="246" t="s">
        <v>4185</v>
      </c>
      <c r="AK137" s="247">
        <v>44187</v>
      </c>
      <c r="AL137" s="249" t="s">
        <v>8381</v>
      </c>
      <c r="AM137" s="241">
        <v>3970000</v>
      </c>
      <c r="AN137" s="241" t="s">
        <v>4164</v>
      </c>
      <c r="AO137" s="241" t="s">
        <v>660</v>
      </c>
      <c r="AP137" s="241">
        <v>2</v>
      </c>
      <c r="AQ137" s="241" t="s">
        <v>1097</v>
      </c>
      <c r="AR137" s="241" t="s">
        <v>4185</v>
      </c>
      <c r="AS137" s="242">
        <v>44187</v>
      </c>
      <c r="AT137" s="250" t="s">
        <v>8382</v>
      </c>
      <c r="AU137" s="246" t="s">
        <v>446</v>
      </c>
      <c r="AV137" s="246">
        <v>0</v>
      </c>
      <c r="AW137" s="246" t="s">
        <v>660</v>
      </c>
      <c r="AX137" s="246">
        <v>2</v>
      </c>
      <c r="AY137" s="246">
        <v>0</v>
      </c>
      <c r="AZ137" s="246">
        <v>0</v>
      </c>
      <c r="BA137" s="247">
        <v>43511</v>
      </c>
      <c r="BB137" s="249" t="s">
        <v>8383</v>
      </c>
      <c r="BC137" s="241" t="s">
        <v>446</v>
      </c>
      <c r="BD137" s="241">
        <v>0</v>
      </c>
      <c r="BE137" s="241" t="s">
        <v>660</v>
      </c>
      <c r="BF137" s="241">
        <v>2</v>
      </c>
      <c r="BG137" s="241">
        <v>0</v>
      </c>
      <c r="BH137" s="241">
        <v>0</v>
      </c>
      <c r="BI137" s="242">
        <v>43511</v>
      </c>
      <c r="BJ137" s="250" t="s">
        <v>8384</v>
      </c>
      <c r="BK137" s="250">
        <v>89</v>
      </c>
      <c r="BL137" s="250" t="s">
        <v>4165</v>
      </c>
      <c r="BM137" s="250" t="s">
        <v>659</v>
      </c>
      <c r="BN137" s="250">
        <v>3</v>
      </c>
      <c r="BO137" s="250" t="s">
        <v>4186</v>
      </c>
      <c r="BP137" s="246" t="s">
        <v>1098</v>
      </c>
      <c r="BQ137" s="251">
        <v>44187</v>
      </c>
      <c r="BR137" s="249" t="s">
        <v>8385</v>
      </c>
      <c r="BS137" s="252">
        <v>0</v>
      </c>
      <c r="BT137" s="252">
        <v>0</v>
      </c>
      <c r="BU137" s="252" t="s">
        <v>660</v>
      </c>
      <c r="BV137" s="252">
        <v>2</v>
      </c>
      <c r="BW137" s="252">
        <v>0</v>
      </c>
      <c r="BX137" s="252">
        <v>0</v>
      </c>
      <c r="BY137" s="242">
        <v>43511</v>
      </c>
      <c r="BZ137" s="250" t="s">
        <v>8386</v>
      </c>
      <c r="CA137" s="250">
        <v>0</v>
      </c>
      <c r="CB137" s="250">
        <v>0</v>
      </c>
      <c r="CC137" s="250" t="s">
        <v>660</v>
      </c>
      <c r="CD137" s="250">
        <v>2</v>
      </c>
      <c r="CE137" s="250">
        <v>0</v>
      </c>
      <c r="CF137" s="250">
        <v>0</v>
      </c>
      <c r="CG137" s="251">
        <v>43511</v>
      </c>
      <c r="CH137" s="249" t="s">
        <v>8387</v>
      </c>
      <c r="CI137" s="250" t="e">
        <v>#N/A</v>
      </c>
      <c r="CJ137" s="250" t="e">
        <v>#N/A</v>
      </c>
      <c r="CK137" s="250" t="e">
        <v>#N/A</v>
      </c>
      <c r="CL137" s="250" t="e">
        <v>#N/A</v>
      </c>
      <c r="CM137" s="250" t="e">
        <v>#N/A</v>
      </c>
      <c r="CN137" s="250" t="e">
        <v>#N/A</v>
      </c>
      <c r="CO137" s="253" t="e">
        <v>#N/A</v>
      </c>
      <c r="CP137" s="250" t="s">
        <v>8388</v>
      </c>
      <c r="CQ137" s="252" t="s">
        <v>446</v>
      </c>
      <c r="CR137" s="252">
        <v>0</v>
      </c>
      <c r="CS137" s="252" t="s">
        <v>660</v>
      </c>
      <c r="CT137" s="252">
        <v>2</v>
      </c>
      <c r="CU137" s="252">
        <v>0</v>
      </c>
      <c r="CV137" s="252">
        <v>0</v>
      </c>
      <c r="CW137" s="242">
        <v>43511</v>
      </c>
      <c r="CX137" s="250" t="s">
        <v>8389</v>
      </c>
      <c r="CY137" s="246">
        <v>2223000</v>
      </c>
      <c r="CZ137" s="246" t="s">
        <v>4161</v>
      </c>
      <c r="DA137" s="246" t="s">
        <v>659</v>
      </c>
      <c r="DB137" s="246">
        <v>3</v>
      </c>
      <c r="DC137" s="246" t="s">
        <v>1641</v>
      </c>
      <c r="DD137" s="246" t="s">
        <v>4184</v>
      </c>
      <c r="DE137" s="248">
        <v>44187</v>
      </c>
      <c r="DF137" s="249" t="s">
        <v>8390</v>
      </c>
      <c r="DG137" s="241">
        <v>33656000</v>
      </c>
      <c r="DH137" s="252" t="s">
        <v>4161</v>
      </c>
      <c r="DI137" s="252" t="s">
        <v>659</v>
      </c>
      <c r="DJ137" s="252">
        <v>3</v>
      </c>
      <c r="DK137" s="252" t="s">
        <v>1641</v>
      </c>
      <c r="DL137" s="252" t="s">
        <v>4184</v>
      </c>
      <c r="DM137" s="242">
        <v>44187</v>
      </c>
      <c r="DN137" s="250" t="s">
        <v>8391</v>
      </c>
      <c r="DO137" s="246">
        <v>1747000</v>
      </c>
      <c r="DP137" s="250" t="s">
        <v>4161</v>
      </c>
      <c r="DQ137" s="250" t="s">
        <v>659</v>
      </c>
      <c r="DR137" s="250">
        <v>3</v>
      </c>
      <c r="DS137" s="250" t="s">
        <v>1641</v>
      </c>
      <c r="DT137" s="250" t="s">
        <v>4184</v>
      </c>
      <c r="DU137" s="251">
        <v>44187</v>
      </c>
      <c r="DV137" s="249" t="s">
        <v>8392</v>
      </c>
      <c r="DW137" s="241">
        <v>1638000</v>
      </c>
      <c r="DX137" s="252" t="s">
        <v>4161</v>
      </c>
      <c r="DY137" s="252" t="s">
        <v>659</v>
      </c>
      <c r="DZ137" s="252">
        <v>3</v>
      </c>
      <c r="EA137" s="252" t="s">
        <v>1641</v>
      </c>
      <c r="EB137" s="252" t="s">
        <v>4184</v>
      </c>
      <c r="EC137" s="242">
        <v>44187</v>
      </c>
      <c r="ED137" s="250" t="s">
        <v>8393</v>
      </c>
      <c r="EE137" s="246">
        <v>585000</v>
      </c>
      <c r="EF137" s="250" t="s">
        <v>4161</v>
      </c>
      <c r="EG137" s="250" t="s">
        <v>659</v>
      </c>
      <c r="EH137" s="250">
        <v>3</v>
      </c>
      <c r="EI137" s="250" t="s">
        <v>1641</v>
      </c>
      <c r="EJ137" s="250" t="s">
        <v>4184</v>
      </c>
      <c r="EK137" s="251">
        <v>44187</v>
      </c>
      <c r="EL137" s="249" t="s">
        <v>8394</v>
      </c>
      <c r="EM137" s="241">
        <v>0</v>
      </c>
      <c r="EN137" s="252" t="s">
        <v>4161</v>
      </c>
      <c r="EO137" s="252" t="s">
        <v>659</v>
      </c>
      <c r="EP137" s="252">
        <v>3</v>
      </c>
      <c r="EQ137" s="252" t="s">
        <v>1641</v>
      </c>
      <c r="ER137" s="252" t="s">
        <v>4184</v>
      </c>
      <c r="ES137" s="242">
        <v>44187</v>
      </c>
      <c r="ET137" s="250" t="s">
        <v>8395</v>
      </c>
      <c r="EU137" s="250">
        <v>407</v>
      </c>
      <c r="EV137" s="250" t="s">
        <v>3617</v>
      </c>
      <c r="EW137" s="250" t="s">
        <v>659</v>
      </c>
      <c r="EX137" s="250">
        <v>3</v>
      </c>
      <c r="EY137" s="250" t="s">
        <v>3618</v>
      </c>
      <c r="EZ137" s="250" t="s">
        <v>2633</v>
      </c>
      <c r="FA137" s="251">
        <v>44161</v>
      </c>
      <c r="FB137" s="249" t="s">
        <v>8396</v>
      </c>
      <c r="FC137" s="252">
        <v>2</v>
      </c>
      <c r="FD137" s="252">
        <v>0</v>
      </c>
      <c r="FE137" s="252" t="s">
        <v>660</v>
      </c>
      <c r="FF137" s="252">
        <v>2</v>
      </c>
      <c r="FG137" s="252" t="s">
        <v>1099</v>
      </c>
      <c r="FH137" s="252">
        <v>0</v>
      </c>
      <c r="FI137" s="242">
        <v>43511</v>
      </c>
      <c r="FJ137" s="249" t="s">
        <v>8397</v>
      </c>
      <c r="FK137" s="250" t="s">
        <v>446</v>
      </c>
      <c r="FL137" s="250">
        <v>0</v>
      </c>
      <c r="FM137" s="250" t="s">
        <v>660</v>
      </c>
      <c r="FN137" s="250">
        <v>2</v>
      </c>
      <c r="FO137" s="250" t="s">
        <v>1100</v>
      </c>
      <c r="FP137" s="246">
        <v>0</v>
      </c>
      <c r="FQ137" s="247">
        <v>43511</v>
      </c>
      <c r="FR137" s="249" t="s">
        <v>8398</v>
      </c>
      <c r="FS137" s="252" t="s">
        <v>446</v>
      </c>
      <c r="FT137" s="252">
        <v>0</v>
      </c>
      <c r="FU137" s="252" t="s">
        <v>660</v>
      </c>
      <c r="FV137" s="252">
        <v>2</v>
      </c>
      <c r="FW137" s="252" t="s">
        <v>1101</v>
      </c>
      <c r="FX137" s="252">
        <v>0</v>
      </c>
      <c r="FY137" s="242">
        <v>43511</v>
      </c>
      <c r="FZ137" s="250" t="s">
        <v>8399</v>
      </c>
      <c r="GA137" s="250">
        <v>0</v>
      </c>
      <c r="GB137" s="250" t="s">
        <v>2074</v>
      </c>
      <c r="GC137" s="250" t="s">
        <v>660</v>
      </c>
      <c r="GD137" s="250">
        <v>2</v>
      </c>
      <c r="GE137" s="250" t="s">
        <v>3085</v>
      </c>
      <c r="GF137" s="250" t="s">
        <v>2075</v>
      </c>
      <c r="GG137" s="251">
        <v>44161</v>
      </c>
      <c r="GH137" s="249" t="s">
        <v>8400</v>
      </c>
      <c r="GI137" s="252">
        <v>0</v>
      </c>
      <c r="GJ137" s="252" t="s">
        <v>2074</v>
      </c>
      <c r="GK137" s="252" t="s">
        <v>660</v>
      </c>
      <c r="GL137" s="252">
        <v>2</v>
      </c>
      <c r="GM137" s="252" t="s">
        <v>3085</v>
      </c>
      <c r="GN137" s="252" t="s">
        <v>2075</v>
      </c>
      <c r="GO137" s="242">
        <v>44161</v>
      </c>
      <c r="GP137" s="250" t="s">
        <v>8401</v>
      </c>
      <c r="GQ137" s="250">
        <v>1</v>
      </c>
      <c r="GR137" s="250" t="s">
        <v>2074</v>
      </c>
      <c r="GS137" s="250" t="s">
        <v>660</v>
      </c>
      <c r="GT137" s="250">
        <v>2</v>
      </c>
      <c r="GU137" s="250" t="s">
        <v>3085</v>
      </c>
      <c r="GV137" s="250" t="s">
        <v>2075</v>
      </c>
      <c r="GW137" s="251">
        <v>44161</v>
      </c>
      <c r="GX137" s="249" t="s">
        <v>8402</v>
      </c>
      <c r="GY137" s="252">
        <v>0</v>
      </c>
      <c r="GZ137" s="252" t="s">
        <v>2074</v>
      </c>
      <c r="HA137" s="252" t="s">
        <v>660</v>
      </c>
      <c r="HB137" s="252">
        <v>2</v>
      </c>
      <c r="HC137" s="252" t="s">
        <v>3085</v>
      </c>
      <c r="HD137" s="252" t="s">
        <v>2075</v>
      </c>
      <c r="HE137" s="242">
        <v>44161</v>
      </c>
      <c r="HF137" s="250" t="s">
        <v>8403</v>
      </c>
      <c r="HG137" s="250">
        <v>2</v>
      </c>
      <c r="HH137" s="250" t="s">
        <v>2074</v>
      </c>
      <c r="HI137" s="250" t="s">
        <v>660</v>
      </c>
      <c r="HJ137" s="250">
        <v>2</v>
      </c>
      <c r="HK137" s="250" t="s">
        <v>3085</v>
      </c>
      <c r="HL137" s="250" t="s">
        <v>2075</v>
      </c>
      <c r="HM137" s="251">
        <v>44161</v>
      </c>
      <c r="HN137" s="249" t="s">
        <v>8404</v>
      </c>
      <c r="HO137" s="252">
        <v>2</v>
      </c>
      <c r="HP137" s="252" t="s">
        <v>2074</v>
      </c>
      <c r="HQ137" s="252" t="s">
        <v>660</v>
      </c>
      <c r="HR137" s="252">
        <v>2</v>
      </c>
      <c r="HS137" s="252" t="s">
        <v>3085</v>
      </c>
      <c r="HT137" s="252" t="s">
        <v>2075</v>
      </c>
      <c r="HU137" s="242">
        <v>44161</v>
      </c>
      <c r="HV137" s="250" t="s">
        <v>8405</v>
      </c>
      <c r="HW137" s="250">
        <v>0</v>
      </c>
      <c r="HX137" s="250" t="s">
        <v>2074</v>
      </c>
      <c r="HY137" s="250" t="s">
        <v>660</v>
      </c>
      <c r="HZ137" s="250">
        <v>2</v>
      </c>
      <c r="IA137" s="250" t="s">
        <v>3085</v>
      </c>
      <c r="IB137" s="250" t="s">
        <v>2075</v>
      </c>
      <c r="IC137" s="251">
        <v>44161</v>
      </c>
      <c r="ID137" s="249" t="s">
        <v>8406</v>
      </c>
      <c r="IE137" s="252">
        <v>3</v>
      </c>
      <c r="IF137" s="252" t="s">
        <v>2074</v>
      </c>
      <c r="IG137" s="252" t="s">
        <v>660</v>
      </c>
      <c r="IH137" s="252">
        <v>2</v>
      </c>
      <c r="II137" s="252" t="s">
        <v>3085</v>
      </c>
      <c r="IJ137" s="252" t="s">
        <v>2075</v>
      </c>
      <c r="IK137" s="242">
        <v>44161</v>
      </c>
      <c r="IL137" s="250" t="s">
        <v>8407</v>
      </c>
      <c r="IM137" s="250">
        <v>0</v>
      </c>
      <c r="IN137" s="250" t="s">
        <v>2074</v>
      </c>
      <c r="IO137" s="250" t="s">
        <v>660</v>
      </c>
      <c r="IP137" s="250">
        <v>2</v>
      </c>
      <c r="IQ137" s="250" t="s">
        <v>3085</v>
      </c>
      <c r="IR137" s="250" t="s">
        <v>2075</v>
      </c>
      <c r="IS137" s="251">
        <v>44161</v>
      </c>
    </row>
    <row r="138" spans="1:253" s="11" customFormat="1" ht="13.2" x14ac:dyDescent="0.25">
      <c r="A138" s="11" t="str">
        <f>Lists!B:B</f>
        <v>Kurdish Conflict</v>
      </c>
      <c r="B138" s="11" t="str">
        <f>Lists!F:F</f>
        <v>Conflict</v>
      </c>
      <c r="C138" s="11" t="str">
        <f>Lists!C:C</f>
        <v>TUR004</v>
      </c>
      <c r="D138" s="11" t="str">
        <f>Lists!A:A</f>
        <v>Turkey</v>
      </c>
      <c r="E138" s="11" t="str">
        <f>Lists!D:D</f>
        <v>TUR</v>
      </c>
      <c r="F138" s="11" t="s">
        <v>8408</v>
      </c>
      <c r="G138" s="240">
        <v>83430000</v>
      </c>
      <c r="H138" s="241" t="s">
        <v>1998</v>
      </c>
      <c r="I138" s="241" t="s">
        <v>660</v>
      </c>
      <c r="J138" s="241">
        <v>2</v>
      </c>
      <c r="K138" s="241" t="s">
        <v>1074</v>
      </c>
      <c r="L138" s="241" t="s">
        <v>1073</v>
      </c>
      <c r="M138" s="242">
        <v>44110</v>
      </c>
      <c r="N138" s="265" t="s">
        <v>8409</v>
      </c>
      <c r="O138" s="244">
        <v>195587</v>
      </c>
      <c r="P138" s="244" t="s">
        <v>1071</v>
      </c>
      <c r="Q138" s="244" t="s">
        <v>660</v>
      </c>
      <c r="R138" s="244">
        <v>2</v>
      </c>
      <c r="S138" s="244">
        <v>0</v>
      </c>
      <c r="T138" s="244" t="s">
        <v>1102</v>
      </c>
      <c r="U138" s="245">
        <v>43511</v>
      </c>
      <c r="V138" s="265" t="s">
        <v>8410</v>
      </c>
      <c r="W138" s="241">
        <v>12974000</v>
      </c>
      <c r="X138" s="241" t="s">
        <v>1072</v>
      </c>
      <c r="Y138" s="241" t="s">
        <v>660</v>
      </c>
      <c r="Z138" s="241">
        <v>2</v>
      </c>
      <c r="AA138" s="241">
        <v>0</v>
      </c>
      <c r="AB138" s="241" t="s">
        <v>1103</v>
      </c>
      <c r="AC138" s="242">
        <v>43511</v>
      </c>
      <c r="AD138" s="265" t="s">
        <v>8411</v>
      </c>
      <c r="AE138" s="246" t="s">
        <v>446</v>
      </c>
      <c r="AF138" s="246">
        <v>0</v>
      </c>
      <c r="AG138" s="246" t="s">
        <v>660</v>
      </c>
      <c r="AH138" s="246">
        <v>2</v>
      </c>
      <c r="AI138" s="246">
        <v>0</v>
      </c>
      <c r="AJ138" s="246">
        <v>0</v>
      </c>
      <c r="AK138" s="247">
        <v>43511</v>
      </c>
      <c r="AL138" s="265" t="s">
        <v>8412</v>
      </c>
      <c r="AM138" s="241" t="s">
        <v>446</v>
      </c>
      <c r="AN138" s="241">
        <v>0</v>
      </c>
      <c r="AO138" s="241" t="s">
        <v>660</v>
      </c>
      <c r="AP138" s="241">
        <v>2</v>
      </c>
      <c r="AQ138" s="241" t="s">
        <v>1105</v>
      </c>
      <c r="AR138" s="241" t="s">
        <v>1104</v>
      </c>
      <c r="AS138" s="242">
        <v>43511</v>
      </c>
      <c r="AT138" s="266" t="s">
        <v>8413</v>
      </c>
      <c r="AU138" s="246" t="s">
        <v>446</v>
      </c>
      <c r="AV138" s="246">
        <v>0</v>
      </c>
      <c r="AW138" s="246" t="s">
        <v>660</v>
      </c>
      <c r="AX138" s="246">
        <v>2</v>
      </c>
      <c r="AY138" s="246">
        <v>0</v>
      </c>
      <c r="AZ138" s="246">
        <v>0</v>
      </c>
      <c r="BA138" s="247">
        <v>43511</v>
      </c>
      <c r="BB138" s="265" t="s">
        <v>8414</v>
      </c>
      <c r="BC138" s="241" t="s">
        <v>446</v>
      </c>
      <c r="BD138" s="241">
        <v>0</v>
      </c>
      <c r="BE138" s="241" t="s">
        <v>660</v>
      </c>
      <c r="BF138" s="241">
        <v>2</v>
      </c>
      <c r="BG138" s="241">
        <v>0</v>
      </c>
      <c r="BH138" s="241">
        <v>0</v>
      </c>
      <c r="BI138" s="242">
        <v>43511</v>
      </c>
      <c r="BJ138" s="266" t="s">
        <v>8415</v>
      </c>
      <c r="BK138" s="266">
        <v>397</v>
      </c>
      <c r="BL138" s="266" t="s">
        <v>3440</v>
      </c>
      <c r="BM138" s="266" t="s">
        <v>659</v>
      </c>
      <c r="BN138" s="266">
        <v>3</v>
      </c>
      <c r="BO138" s="266" t="s">
        <v>3619</v>
      </c>
      <c r="BP138" s="246" t="s">
        <v>937</v>
      </c>
      <c r="BQ138" s="267">
        <v>44161</v>
      </c>
      <c r="BR138" s="265" t="s">
        <v>8416</v>
      </c>
      <c r="BS138" s="268" t="s">
        <v>446</v>
      </c>
      <c r="BT138" s="268">
        <v>0</v>
      </c>
      <c r="BU138" s="268" t="s">
        <v>660</v>
      </c>
      <c r="BV138" s="268">
        <v>2</v>
      </c>
      <c r="BW138" s="268">
        <v>0</v>
      </c>
      <c r="BX138" s="268">
        <v>0</v>
      </c>
      <c r="BY138" s="242">
        <v>43511</v>
      </c>
      <c r="BZ138" s="266" t="s">
        <v>8417</v>
      </c>
      <c r="CA138" s="266" t="s">
        <v>446</v>
      </c>
      <c r="CB138" s="266" t="s">
        <v>446</v>
      </c>
      <c r="CC138" s="266" t="s">
        <v>446</v>
      </c>
      <c r="CD138" s="266" t="s">
        <v>446</v>
      </c>
      <c r="CE138" s="266">
        <v>0</v>
      </c>
      <c r="CF138" s="266">
        <v>0</v>
      </c>
      <c r="CG138" s="267">
        <v>43511</v>
      </c>
      <c r="CH138" s="265" t="s">
        <v>8418</v>
      </c>
      <c r="CI138" s="266" t="e">
        <v>#N/A</v>
      </c>
      <c r="CJ138" s="266" t="e">
        <v>#N/A</v>
      </c>
      <c r="CK138" s="266" t="e">
        <v>#N/A</v>
      </c>
      <c r="CL138" s="266" t="e">
        <v>#N/A</v>
      </c>
      <c r="CM138" s="266" t="e">
        <v>#N/A</v>
      </c>
      <c r="CN138" s="266" t="e">
        <v>#N/A</v>
      </c>
      <c r="CO138" s="269" t="e">
        <v>#N/A</v>
      </c>
      <c r="CP138" s="266" t="s">
        <v>8419</v>
      </c>
      <c r="CQ138" s="268" t="s">
        <v>446</v>
      </c>
      <c r="CR138" s="268">
        <v>0</v>
      </c>
      <c r="CS138" s="268" t="s">
        <v>660</v>
      </c>
      <c r="CT138" s="268">
        <v>2</v>
      </c>
      <c r="CU138" s="268">
        <v>0</v>
      </c>
      <c r="CV138" s="268">
        <v>0</v>
      </c>
      <c r="CW138" s="242">
        <v>43511</v>
      </c>
      <c r="CX138" s="266" t="s">
        <v>8420</v>
      </c>
      <c r="CY138" s="246" t="s">
        <v>446</v>
      </c>
      <c r="CZ138" s="246">
        <v>0</v>
      </c>
      <c r="DA138" s="246" t="s">
        <v>660</v>
      </c>
      <c r="DB138" s="246">
        <v>2</v>
      </c>
      <c r="DC138" s="246" t="s">
        <v>1106</v>
      </c>
      <c r="DD138" s="246">
        <v>0</v>
      </c>
      <c r="DE138" s="248">
        <v>43511</v>
      </c>
      <c r="DF138" s="265" t="s">
        <v>8421</v>
      </c>
      <c r="DG138" s="241" t="s">
        <v>446</v>
      </c>
      <c r="DH138" s="268">
        <v>0</v>
      </c>
      <c r="DI138" s="268" t="s">
        <v>660</v>
      </c>
      <c r="DJ138" s="268">
        <v>2</v>
      </c>
      <c r="DK138" s="268" t="s">
        <v>1106</v>
      </c>
      <c r="DL138" s="268">
        <v>0</v>
      </c>
      <c r="DM138" s="242">
        <v>43511</v>
      </c>
      <c r="DN138" s="266" t="s">
        <v>8422</v>
      </c>
      <c r="DO138" s="246" t="s">
        <v>446</v>
      </c>
      <c r="DP138" s="266">
        <v>0</v>
      </c>
      <c r="DQ138" s="266" t="s">
        <v>660</v>
      </c>
      <c r="DR138" s="266">
        <v>2</v>
      </c>
      <c r="DS138" s="266" t="s">
        <v>1106</v>
      </c>
      <c r="DT138" s="266">
        <v>0</v>
      </c>
      <c r="DU138" s="267">
        <v>43511</v>
      </c>
      <c r="DV138" s="265" t="s">
        <v>8423</v>
      </c>
      <c r="DW138" s="241" t="s">
        <v>446</v>
      </c>
      <c r="DX138" s="268">
        <v>0</v>
      </c>
      <c r="DY138" s="268" t="s">
        <v>660</v>
      </c>
      <c r="DZ138" s="268">
        <v>2</v>
      </c>
      <c r="EA138" s="268" t="s">
        <v>1106</v>
      </c>
      <c r="EB138" s="268">
        <v>0</v>
      </c>
      <c r="EC138" s="242">
        <v>43511</v>
      </c>
      <c r="ED138" s="266" t="s">
        <v>8424</v>
      </c>
      <c r="EE138" s="246" t="s">
        <v>446</v>
      </c>
      <c r="EF138" s="266">
        <v>0</v>
      </c>
      <c r="EG138" s="266" t="s">
        <v>660</v>
      </c>
      <c r="EH138" s="266">
        <v>2</v>
      </c>
      <c r="EI138" s="266" t="s">
        <v>1106</v>
      </c>
      <c r="EJ138" s="266">
        <v>0</v>
      </c>
      <c r="EK138" s="267">
        <v>43511</v>
      </c>
      <c r="EL138" s="265" t="s">
        <v>8425</v>
      </c>
      <c r="EM138" s="241" t="s">
        <v>446</v>
      </c>
      <c r="EN138" s="268">
        <v>0</v>
      </c>
      <c r="EO138" s="268" t="s">
        <v>660</v>
      </c>
      <c r="EP138" s="268">
        <v>2</v>
      </c>
      <c r="EQ138" s="268">
        <v>0</v>
      </c>
      <c r="ER138" s="268">
        <v>0</v>
      </c>
      <c r="ES138" s="242">
        <v>43511</v>
      </c>
      <c r="ET138" s="266" t="s">
        <v>8426</v>
      </c>
      <c r="EU138" s="266">
        <v>407</v>
      </c>
      <c r="EV138" s="266" t="s">
        <v>3617</v>
      </c>
      <c r="EW138" s="266" t="s">
        <v>659</v>
      </c>
      <c r="EX138" s="266">
        <v>3</v>
      </c>
      <c r="EY138" s="266" t="s">
        <v>3618</v>
      </c>
      <c r="EZ138" s="266" t="s">
        <v>2633</v>
      </c>
      <c r="FA138" s="267">
        <v>44161</v>
      </c>
      <c r="FB138" s="265" t="s">
        <v>8427</v>
      </c>
      <c r="FC138" s="268">
        <v>3</v>
      </c>
      <c r="FD138" s="268">
        <v>0</v>
      </c>
      <c r="FE138" s="268" t="s">
        <v>660</v>
      </c>
      <c r="FF138" s="268">
        <v>2</v>
      </c>
      <c r="FG138" s="268" t="s">
        <v>1107</v>
      </c>
      <c r="FH138" s="268">
        <v>0</v>
      </c>
      <c r="FI138" s="242">
        <v>43511</v>
      </c>
      <c r="FJ138" s="265" t="s">
        <v>8428</v>
      </c>
      <c r="FK138" s="266" t="s">
        <v>446</v>
      </c>
      <c r="FL138" s="266">
        <v>0</v>
      </c>
      <c r="FM138" s="266" t="s">
        <v>660</v>
      </c>
      <c r="FN138" s="266">
        <v>2</v>
      </c>
      <c r="FO138" s="266" t="s">
        <v>1108</v>
      </c>
      <c r="FP138" s="246">
        <v>0</v>
      </c>
      <c r="FQ138" s="247">
        <v>43511</v>
      </c>
      <c r="FR138" s="265" t="s">
        <v>8429</v>
      </c>
      <c r="FS138" s="268" t="s">
        <v>446</v>
      </c>
      <c r="FT138" s="268">
        <v>0</v>
      </c>
      <c r="FU138" s="268" t="s">
        <v>660</v>
      </c>
      <c r="FV138" s="268">
        <v>2</v>
      </c>
      <c r="FW138" s="268" t="s">
        <v>1108</v>
      </c>
      <c r="FX138" s="268">
        <v>0</v>
      </c>
      <c r="FY138" s="242">
        <v>43511</v>
      </c>
      <c r="FZ138" s="266" t="s">
        <v>8430</v>
      </c>
      <c r="GA138" s="266">
        <v>0</v>
      </c>
      <c r="GB138" s="266" t="s">
        <v>2074</v>
      </c>
      <c r="GC138" s="266" t="s">
        <v>660</v>
      </c>
      <c r="GD138" s="266">
        <v>2</v>
      </c>
      <c r="GE138" s="266" t="s">
        <v>3085</v>
      </c>
      <c r="GF138" s="266" t="s">
        <v>2075</v>
      </c>
      <c r="GG138" s="267">
        <v>44161</v>
      </c>
      <c r="GH138" s="265" t="s">
        <v>8431</v>
      </c>
      <c r="GI138" s="268">
        <v>0</v>
      </c>
      <c r="GJ138" s="268" t="s">
        <v>2074</v>
      </c>
      <c r="GK138" s="268" t="s">
        <v>660</v>
      </c>
      <c r="GL138" s="268">
        <v>2</v>
      </c>
      <c r="GM138" s="268" t="s">
        <v>3085</v>
      </c>
      <c r="GN138" s="268" t="s">
        <v>2075</v>
      </c>
      <c r="GO138" s="242">
        <v>44161</v>
      </c>
      <c r="GP138" s="266" t="s">
        <v>8432</v>
      </c>
      <c r="GQ138" s="266">
        <v>1</v>
      </c>
      <c r="GR138" s="266" t="s">
        <v>2074</v>
      </c>
      <c r="GS138" s="266" t="s">
        <v>660</v>
      </c>
      <c r="GT138" s="266">
        <v>2</v>
      </c>
      <c r="GU138" s="266" t="s">
        <v>3085</v>
      </c>
      <c r="GV138" s="266" t="s">
        <v>2075</v>
      </c>
      <c r="GW138" s="267">
        <v>44161</v>
      </c>
      <c r="GX138" s="265" t="s">
        <v>8433</v>
      </c>
      <c r="GY138" s="268">
        <v>0</v>
      </c>
      <c r="GZ138" s="268" t="s">
        <v>2074</v>
      </c>
      <c r="HA138" s="268" t="s">
        <v>660</v>
      </c>
      <c r="HB138" s="268">
        <v>2</v>
      </c>
      <c r="HC138" s="268" t="s">
        <v>3085</v>
      </c>
      <c r="HD138" s="268" t="s">
        <v>2075</v>
      </c>
      <c r="HE138" s="242">
        <v>44161</v>
      </c>
      <c r="HF138" s="266" t="s">
        <v>8434</v>
      </c>
      <c r="HG138" s="266">
        <v>2</v>
      </c>
      <c r="HH138" s="266" t="s">
        <v>2074</v>
      </c>
      <c r="HI138" s="266" t="s">
        <v>660</v>
      </c>
      <c r="HJ138" s="266">
        <v>2</v>
      </c>
      <c r="HK138" s="266" t="s">
        <v>3085</v>
      </c>
      <c r="HL138" s="266" t="s">
        <v>2075</v>
      </c>
      <c r="HM138" s="267">
        <v>44161</v>
      </c>
      <c r="HN138" s="265" t="s">
        <v>8435</v>
      </c>
      <c r="HO138" s="268">
        <v>2</v>
      </c>
      <c r="HP138" s="268" t="s">
        <v>2074</v>
      </c>
      <c r="HQ138" s="268" t="s">
        <v>660</v>
      </c>
      <c r="HR138" s="268">
        <v>2</v>
      </c>
      <c r="HS138" s="268" t="s">
        <v>3085</v>
      </c>
      <c r="HT138" s="268" t="s">
        <v>2075</v>
      </c>
      <c r="HU138" s="242">
        <v>44161</v>
      </c>
      <c r="HV138" s="266" t="s">
        <v>8436</v>
      </c>
      <c r="HW138" s="266">
        <v>0</v>
      </c>
      <c r="HX138" s="266" t="s">
        <v>2074</v>
      </c>
      <c r="HY138" s="266" t="s">
        <v>660</v>
      </c>
      <c r="HZ138" s="266">
        <v>2</v>
      </c>
      <c r="IA138" s="266" t="s">
        <v>3085</v>
      </c>
      <c r="IB138" s="266" t="s">
        <v>2075</v>
      </c>
      <c r="IC138" s="267">
        <v>44161</v>
      </c>
      <c r="ID138" s="265" t="s">
        <v>8437</v>
      </c>
      <c r="IE138" s="268">
        <v>3</v>
      </c>
      <c r="IF138" s="268" t="s">
        <v>2074</v>
      </c>
      <c r="IG138" s="268" t="s">
        <v>660</v>
      </c>
      <c r="IH138" s="268">
        <v>2</v>
      </c>
      <c r="II138" s="268" t="s">
        <v>3085</v>
      </c>
      <c r="IJ138" s="268" t="s">
        <v>2075</v>
      </c>
      <c r="IK138" s="242">
        <v>44161</v>
      </c>
      <c r="IL138" s="266" t="s">
        <v>8438</v>
      </c>
      <c r="IM138" s="266">
        <v>0</v>
      </c>
      <c r="IN138" s="266" t="s">
        <v>2074</v>
      </c>
      <c r="IO138" s="266" t="s">
        <v>660</v>
      </c>
      <c r="IP138" s="266">
        <v>2</v>
      </c>
      <c r="IQ138" s="266" t="s">
        <v>3085</v>
      </c>
      <c r="IR138" s="266" t="s">
        <v>2075</v>
      </c>
      <c r="IS138" s="267">
        <v>44161</v>
      </c>
    </row>
    <row r="139" spans="1:253" s="11" customFormat="1" ht="13.2" x14ac:dyDescent="0.25">
      <c r="A139" s="11" t="str">
        <f>Lists!B:B</f>
        <v xml:space="preserve">Eastern Mediterranean Route </v>
      </c>
      <c r="B139" s="11" t="str">
        <f>Lists!F:F</f>
        <v>Regional crisis</v>
      </c>
      <c r="C139" s="11" t="str">
        <f>Lists!C:C</f>
        <v>REG006</v>
      </c>
      <c r="D139" s="11" t="str">
        <f>Lists!A:A</f>
        <v>Turkey, Greece</v>
      </c>
      <c r="E139" s="11" t="str">
        <f>Lists!D:D</f>
        <v>TUR, GRC</v>
      </c>
      <c r="F139" s="11" t="s">
        <v>8439</v>
      </c>
      <c r="G139" s="240">
        <v>91602000</v>
      </c>
      <c r="H139" s="241" t="s">
        <v>1209</v>
      </c>
      <c r="I139" s="241" t="s">
        <v>661</v>
      </c>
      <c r="J139" s="241">
        <v>1</v>
      </c>
      <c r="K139" s="241" t="s">
        <v>1643</v>
      </c>
      <c r="L139" s="241" t="s">
        <v>1640</v>
      </c>
      <c r="M139" s="242">
        <v>43767</v>
      </c>
      <c r="N139" s="249" t="s">
        <v>8440</v>
      </c>
      <c r="O139" s="244" t="s">
        <v>446</v>
      </c>
      <c r="P139" s="244" t="s">
        <v>446</v>
      </c>
      <c r="Q139" s="244" t="s">
        <v>446</v>
      </c>
      <c r="R139" s="244" t="s">
        <v>446</v>
      </c>
      <c r="S139" s="244" t="s">
        <v>446</v>
      </c>
      <c r="T139" s="244" t="s">
        <v>446</v>
      </c>
      <c r="U139" s="245">
        <v>43603</v>
      </c>
      <c r="V139" s="249" t="s">
        <v>8441</v>
      </c>
      <c r="W139" s="241" t="s">
        <v>446</v>
      </c>
      <c r="X139" s="241" t="s">
        <v>446</v>
      </c>
      <c r="Y139" s="241" t="s">
        <v>446</v>
      </c>
      <c r="Z139" s="241" t="s">
        <v>446</v>
      </c>
      <c r="AA139" s="241" t="s">
        <v>446</v>
      </c>
      <c r="AB139" s="241" t="s">
        <v>446</v>
      </c>
      <c r="AC139" s="242">
        <v>43603</v>
      </c>
      <c r="AD139" s="249" t="s">
        <v>8442</v>
      </c>
      <c r="AE139" s="246" t="s">
        <v>446</v>
      </c>
      <c r="AF139" s="246" t="s">
        <v>446</v>
      </c>
      <c r="AG139" s="246" t="s">
        <v>446</v>
      </c>
      <c r="AH139" s="246" t="s">
        <v>446</v>
      </c>
      <c r="AI139" s="246" t="s">
        <v>446</v>
      </c>
      <c r="AJ139" s="246" t="s">
        <v>446</v>
      </c>
      <c r="AK139" s="247">
        <v>43603</v>
      </c>
      <c r="AL139" s="249" t="s">
        <v>8443</v>
      </c>
      <c r="AM139" s="241" t="s">
        <v>446</v>
      </c>
      <c r="AN139" s="241" t="s">
        <v>446</v>
      </c>
      <c r="AO139" s="241" t="s">
        <v>446</v>
      </c>
      <c r="AP139" s="241" t="s">
        <v>446</v>
      </c>
      <c r="AQ139" s="241" t="s">
        <v>446</v>
      </c>
      <c r="AR139" s="241" t="s">
        <v>446</v>
      </c>
      <c r="AS139" s="242">
        <v>43603</v>
      </c>
      <c r="AT139" s="250" t="s">
        <v>8444</v>
      </c>
      <c r="AU139" s="246" t="s">
        <v>446</v>
      </c>
      <c r="AV139" s="246" t="s">
        <v>446</v>
      </c>
      <c r="AW139" s="246" t="s">
        <v>446</v>
      </c>
      <c r="AX139" s="246" t="s">
        <v>446</v>
      </c>
      <c r="AY139" s="246" t="s">
        <v>446</v>
      </c>
      <c r="AZ139" s="246" t="s">
        <v>446</v>
      </c>
      <c r="BA139" s="247">
        <v>43603</v>
      </c>
      <c r="BB139" s="249" t="s">
        <v>8445</v>
      </c>
      <c r="BC139" s="241" t="s">
        <v>446</v>
      </c>
      <c r="BD139" s="241" t="s">
        <v>446</v>
      </c>
      <c r="BE139" s="241" t="s">
        <v>446</v>
      </c>
      <c r="BF139" s="241" t="s">
        <v>446</v>
      </c>
      <c r="BG139" s="241" t="s">
        <v>446</v>
      </c>
      <c r="BH139" s="241" t="s">
        <v>446</v>
      </c>
      <c r="BI139" s="242">
        <v>43603</v>
      </c>
      <c r="BJ139" s="250" t="s">
        <v>8446</v>
      </c>
      <c r="BK139" s="250">
        <v>26</v>
      </c>
      <c r="BL139" s="250" t="s">
        <v>4100</v>
      </c>
      <c r="BM139" s="250" t="s">
        <v>659</v>
      </c>
      <c r="BN139" s="250">
        <v>3</v>
      </c>
      <c r="BO139" s="250" t="s">
        <v>2572</v>
      </c>
      <c r="BP139" s="246" t="s">
        <v>1341</v>
      </c>
      <c r="BQ139" s="251">
        <v>44182</v>
      </c>
      <c r="BR139" s="249" t="s">
        <v>8447</v>
      </c>
      <c r="BS139" s="252" t="s">
        <v>446</v>
      </c>
      <c r="BT139" s="252" t="s">
        <v>446</v>
      </c>
      <c r="BU139" s="252" t="s">
        <v>446</v>
      </c>
      <c r="BV139" s="252" t="s">
        <v>446</v>
      </c>
      <c r="BW139" s="252" t="s">
        <v>446</v>
      </c>
      <c r="BX139" s="252" t="s">
        <v>446</v>
      </c>
      <c r="BY139" s="242">
        <v>43603</v>
      </c>
      <c r="BZ139" s="250" t="s">
        <v>8448</v>
      </c>
      <c r="CA139" s="250" t="s">
        <v>446</v>
      </c>
      <c r="CB139" s="250" t="s">
        <v>446</v>
      </c>
      <c r="CC139" s="250" t="s">
        <v>446</v>
      </c>
      <c r="CD139" s="250" t="s">
        <v>446</v>
      </c>
      <c r="CE139" s="250" t="s">
        <v>446</v>
      </c>
      <c r="CF139" s="250" t="s">
        <v>446</v>
      </c>
      <c r="CG139" s="251">
        <v>43603</v>
      </c>
      <c r="CH139" s="249" t="s">
        <v>8449</v>
      </c>
      <c r="CI139" s="250" t="e">
        <v>#N/A</v>
      </c>
      <c r="CJ139" s="250" t="e">
        <v>#N/A</v>
      </c>
      <c r="CK139" s="250" t="e">
        <v>#N/A</v>
      </c>
      <c r="CL139" s="250" t="e">
        <v>#N/A</v>
      </c>
      <c r="CM139" s="250" t="e">
        <v>#N/A</v>
      </c>
      <c r="CN139" s="250" t="e">
        <v>#N/A</v>
      </c>
      <c r="CO139" s="253" t="e">
        <v>#N/A</v>
      </c>
      <c r="CP139" s="250" t="s">
        <v>8450</v>
      </c>
      <c r="CQ139" s="252" t="s">
        <v>446</v>
      </c>
      <c r="CR139" s="252" t="s">
        <v>446</v>
      </c>
      <c r="CS139" s="252" t="s">
        <v>446</v>
      </c>
      <c r="CT139" s="252" t="s">
        <v>446</v>
      </c>
      <c r="CU139" s="252" t="s">
        <v>446</v>
      </c>
      <c r="CV139" s="252" t="s">
        <v>446</v>
      </c>
      <c r="CW139" s="242">
        <v>43603</v>
      </c>
      <c r="CX139" s="250" t="s">
        <v>8451</v>
      </c>
      <c r="CY139" s="246" t="s">
        <v>446</v>
      </c>
      <c r="CZ139" s="246" t="s">
        <v>446</v>
      </c>
      <c r="DA139" s="246" t="s">
        <v>446</v>
      </c>
      <c r="DB139" s="246" t="s">
        <v>446</v>
      </c>
      <c r="DC139" s="246" t="s">
        <v>446</v>
      </c>
      <c r="DD139" s="246" t="s">
        <v>446</v>
      </c>
      <c r="DE139" s="248">
        <v>43603</v>
      </c>
      <c r="DF139" s="249" t="s">
        <v>8452</v>
      </c>
      <c r="DG139" s="241" t="s">
        <v>446</v>
      </c>
      <c r="DH139" s="252" t="s">
        <v>446</v>
      </c>
      <c r="DI139" s="252" t="s">
        <v>446</v>
      </c>
      <c r="DJ139" s="252" t="s">
        <v>446</v>
      </c>
      <c r="DK139" s="252" t="s">
        <v>446</v>
      </c>
      <c r="DL139" s="252" t="s">
        <v>446</v>
      </c>
      <c r="DM139" s="242">
        <v>43603</v>
      </c>
      <c r="DN139" s="250" t="s">
        <v>8453</v>
      </c>
      <c r="DO139" s="246" t="s">
        <v>446</v>
      </c>
      <c r="DP139" s="250" t="s">
        <v>446</v>
      </c>
      <c r="DQ139" s="250" t="s">
        <v>446</v>
      </c>
      <c r="DR139" s="250" t="s">
        <v>446</v>
      </c>
      <c r="DS139" s="250" t="s">
        <v>446</v>
      </c>
      <c r="DT139" s="250" t="s">
        <v>446</v>
      </c>
      <c r="DU139" s="251">
        <v>43603</v>
      </c>
      <c r="DV139" s="249" t="s">
        <v>8454</v>
      </c>
      <c r="DW139" s="241" t="s">
        <v>446</v>
      </c>
      <c r="DX139" s="252" t="s">
        <v>446</v>
      </c>
      <c r="DY139" s="252" t="s">
        <v>446</v>
      </c>
      <c r="DZ139" s="252" t="s">
        <v>446</v>
      </c>
      <c r="EA139" s="252" t="s">
        <v>446</v>
      </c>
      <c r="EB139" s="252" t="s">
        <v>446</v>
      </c>
      <c r="EC139" s="242">
        <v>43603</v>
      </c>
      <c r="ED139" s="250" t="s">
        <v>8455</v>
      </c>
      <c r="EE139" s="246" t="s">
        <v>446</v>
      </c>
      <c r="EF139" s="250" t="s">
        <v>446</v>
      </c>
      <c r="EG139" s="250" t="s">
        <v>446</v>
      </c>
      <c r="EH139" s="250" t="s">
        <v>446</v>
      </c>
      <c r="EI139" s="250" t="s">
        <v>446</v>
      </c>
      <c r="EJ139" s="250" t="s">
        <v>446</v>
      </c>
      <c r="EK139" s="251">
        <v>43603</v>
      </c>
      <c r="EL139" s="249" t="s">
        <v>8456</v>
      </c>
      <c r="EM139" s="241" t="s">
        <v>446</v>
      </c>
      <c r="EN139" s="252" t="s">
        <v>446</v>
      </c>
      <c r="EO139" s="252" t="s">
        <v>446</v>
      </c>
      <c r="EP139" s="252" t="s">
        <v>446</v>
      </c>
      <c r="EQ139" s="252" t="s">
        <v>446</v>
      </c>
      <c r="ER139" s="252" t="s">
        <v>446</v>
      </c>
      <c r="ES139" s="242">
        <v>43603</v>
      </c>
      <c r="ET139" s="250" t="s">
        <v>8457</v>
      </c>
      <c r="EU139" s="250">
        <v>26</v>
      </c>
      <c r="EV139" s="250" t="s">
        <v>4100</v>
      </c>
      <c r="EW139" s="250" t="s">
        <v>659</v>
      </c>
      <c r="EX139" s="250">
        <v>3</v>
      </c>
      <c r="EY139" s="250" t="s">
        <v>2572</v>
      </c>
      <c r="EZ139" s="250" t="s">
        <v>1341</v>
      </c>
      <c r="FA139" s="251">
        <v>44182</v>
      </c>
      <c r="FB139" s="249" t="s">
        <v>8458</v>
      </c>
      <c r="FC139" s="252">
        <v>2</v>
      </c>
      <c r="FD139" s="252" t="s">
        <v>446</v>
      </c>
      <c r="FE139" s="252" t="s">
        <v>446</v>
      </c>
      <c r="FF139" s="252" t="s">
        <v>446</v>
      </c>
      <c r="FG139" s="252" t="s">
        <v>1391</v>
      </c>
      <c r="FH139" s="252" t="s">
        <v>446</v>
      </c>
      <c r="FI139" s="242">
        <v>43603</v>
      </c>
      <c r="FJ139" s="249" t="s">
        <v>8459</v>
      </c>
      <c r="FK139" s="250" t="s">
        <v>446</v>
      </c>
      <c r="FL139" s="250" t="s">
        <v>446</v>
      </c>
      <c r="FM139" s="250" t="s">
        <v>446</v>
      </c>
      <c r="FN139" s="250" t="s">
        <v>446</v>
      </c>
      <c r="FO139" s="250" t="s">
        <v>446</v>
      </c>
      <c r="FP139" s="246" t="s">
        <v>446</v>
      </c>
      <c r="FQ139" s="247">
        <v>43603</v>
      </c>
      <c r="FR139" s="249" t="s">
        <v>8460</v>
      </c>
      <c r="FS139" s="252" t="s">
        <v>446</v>
      </c>
      <c r="FT139" s="252" t="s">
        <v>446</v>
      </c>
      <c r="FU139" s="252" t="s">
        <v>446</v>
      </c>
      <c r="FV139" s="252" t="s">
        <v>446</v>
      </c>
      <c r="FW139" s="252" t="s">
        <v>446</v>
      </c>
      <c r="FX139" s="252" t="s">
        <v>446</v>
      </c>
      <c r="FY139" s="242">
        <v>43603</v>
      </c>
      <c r="FZ139" s="250" t="s">
        <v>8461</v>
      </c>
      <c r="GA139" s="250">
        <v>0</v>
      </c>
      <c r="GB139" s="250" t="s">
        <v>3625</v>
      </c>
      <c r="GC139" s="250" t="s">
        <v>660</v>
      </c>
      <c r="GD139" s="250">
        <v>2</v>
      </c>
      <c r="GE139" s="250" t="s">
        <v>4032</v>
      </c>
      <c r="GF139" s="250" t="s">
        <v>2075</v>
      </c>
      <c r="GG139" s="251">
        <v>44165</v>
      </c>
      <c r="GH139" s="249" t="s">
        <v>8462</v>
      </c>
      <c r="GI139" s="252">
        <v>0</v>
      </c>
      <c r="GJ139" s="252" t="s">
        <v>3625</v>
      </c>
      <c r="GK139" s="252" t="s">
        <v>660</v>
      </c>
      <c r="GL139" s="252">
        <v>2</v>
      </c>
      <c r="GM139" s="252" t="s">
        <v>4032</v>
      </c>
      <c r="GN139" s="252" t="s">
        <v>2075</v>
      </c>
      <c r="GO139" s="242">
        <v>44165</v>
      </c>
      <c r="GP139" s="250" t="s">
        <v>8463</v>
      </c>
      <c r="GQ139" s="250">
        <v>3</v>
      </c>
      <c r="GR139" s="250" t="s">
        <v>3625</v>
      </c>
      <c r="GS139" s="250" t="s">
        <v>660</v>
      </c>
      <c r="GT139" s="250">
        <v>2</v>
      </c>
      <c r="GU139" s="250" t="s">
        <v>4032</v>
      </c>
      <c r="GV139" s="250" t="s">
        <v>2075</v>
      </c>
      <c r="GW139" s="251">
        <v>44165</v>
      </c>
      <c r="GX139" s="249" t="s">
        <v>8464</v>
      </c>
      <c r="GY139" s="252">
        <v>0</v>
      </c>
      <c r="GZ139" s="252" t="s">
        <v>3625</v>
      </c>
      <c r="HA139" s="252" t="s">
        <v>660</v>
      </c>
      <c r="HB139" s="252">
        <v>2</v>
      </c>
      <c r="HC139" s="252" t="s">
        <v>4032</v>
      </c>
      <c r="HD139" s="252" t="s">
        <v>2075</v>
      </c>
      <c r="HE139" s="242">
        <v>44165</v>
      </c>
      <c r="HF139" s="250" t="s">
        <v>8465</v>
      </c>
      <c r="HG139" s="250">
        <v>2</v>
      </c>
      <c r="HH139" s="250" t="s">
        <v>3625</v>
      </c>
      <c r="HI139" s="250" t="s">
        <v>660</v>
      </c>
      <c r="HJ139" s="250">
        <v>2</v>
      </c>
      <c r="HK139" s="250" t="s">
        <v>4032</v>
      </c>
      <c r="HL139" s="250" t="s">
        <v>2075</v>
      </c>
      <c r="HM139" s="251">
        <v>44165</v>
      </c>
      <c r="HN139" s="249" t="s">
        <v>8466</v>
      </c>
      <c r="HO139" s="252">
        <v>3</v>
      </c>
      <c r="HP139" s="252" t="s">
        <v>3625</v>
      </c>
      <c r="HQ139" s="252" t="s">
        <v>660</v>
      </c>
      <c r="HR139" s="252">
        <v>2</v>
      </c>
      <c r="HS139" s="252" t="s">
        <v>4032</v>
      </c>
      <c r="HT139" s="252" t="s">
        <v>2075</v>
      </c>
      <c r="HU139" s="242">
        <v>44165</v>
      </c>
      <c r="HV139" s="250" t="s">
        <v>8467</v>
      </c>
      <c r="HW139" s="250">
        <v>1</v>
      </c>
      <c r="HX139" s="250" t="s">
        <v>3625</v>
      </c>
      <c r="HY139" s="250" t="s">
        <v>660</v>
      </c>
      <c r="HZ139" s="250">
        <v>2</v>
      </c>
      <c r="IA139" s="250" t="s">
        <v>4032</v>
      </c>
      <c r="IB139" s="250" t="s">
        <v>2075</v>
      </c>
      <c r="IC139" s="251">
        <v>44165</v>
      </c>
      <c r="ID139" s="249" t="s">
        <v>8468</v>
      </c>
      <c r="IE139" s="252">
        <v>0</v>
      </c>
      <c r="IF139" s="252" t="s">
        <v>3625</v>
      </c>
      <c r="IG139" s="252" t="s">
        <v>660</v>
      </c>
      <c r="IH139" s="252">
        <v>2</v>
      </c>
      <c r="II139" s="252" t="s">
        <v>4032</v>
      </c>
      <c r="IJ139" s="252" t="s">
        <v>2075</v>
      </c>
      <c r="IK139" s="242">
        <v>44165</v>
      </c>
      <c r="IL139" s="250" t="s">
        <v>8469</v>
      </c>
      <c r="IM139" s="250">
        <v>2</v>
      </c>
      <c r="IN139" s="250" t="s">
        <v>3625</v>
      </c>
      <c r="IO139" s="250" t="s">
        <v>660</v>
      </c>
      <c r="IP139" s="250">
        <v>2</v>
      </c>
      <c r="IQ139" s="250" t="s">
        <v>4032</v>
      </c>
      <c r="IR139" s="250" t="s">
        <v>2075</v>
      </c>
      <c r="IS139" s="251">
        <v>44165</v>
      </c>
    </row>
    <row r="140" spans="1:253" s="11" customFormat="1" ht="13.2" x14ac:dyDescent="0.25">
      <c r="A140" s="11" t="str">
        <f>Lists!B:B</f>
        <v>Multiple crises in Uganda</v>
      </c>
      <c r="B140" s="11" t="str">
        <f>Lists!F:F</f>
        <v>Multiple crises country</v>
      </c>
      <c r="C140" s="11" t="str">
        <f>Lists!C:C</f>
        <v>UGA001</v>
      </c>
      <c r="D140" s="11" t="str">
        <f>Lists!A:A</f>
        <v>Uganda</v>
      </c>
      <c r="E140" s="11" t="str">
        <f>Lists!D:D</f>
        <v>UGA</v>
      </c>
      <c r="F140" s="11" t="s">
        <v>8470</v>
      </c>
      <c r="G140" s="240">
        <v>40234000</v>
      </c>
      <c r="H140" s="241" t="s">
        <v>1581</v>
      </c>
      <c r="I140" s="241" t="s">
        <v>660</v>
      </c>
      <c r="J140" s="241">
        <v>2</v>
      </c>
      <c r="K140" s="241" t="s">
        <v>1749</v>
      </c>
      <c r="L140" s="241" t="s">
        <v>1794</v>
      </c>
      <c r="M140" s="242">
        <v>43987</v>
      </c>
      <c r="N140" s="249" t="s">
        <v>8471</v>
      </c>
      <c r="O140" s="244">
        <v>99973</v>
      </c>
      <c r="P140" s="244" t="s">
        <v>2355</v>
      </c>
      <c r="Q140" s="244" t="s">
        <v>660</v>
      </c>
      <c r="R140" s="244">
        <v>2</v>
      </c>
      <c r="S140" s="244" t="s">
        <v>2367</v>
      </c>
      <c r="T140" s="244" t="s">
        <v>2366</v>
      </c>
      <c r="U140" s="245">
        <v>43987</v>
      </c>
      <c r="V140" s="249" t="s">
        <v>8472</v>
      </c>
      <c r="W140" s="241">
        <v>14476000</v>
      </c>
      <c r="X140" s="241" t="s">
        <v>2355</v>
      </c>
      <c r="Y140" s="241" t="s">
        <v>660</v>
      </c>
      <c r="Z140" s="241">
        <v>2</v>
      </c>
      <c r="AA140" s="241" t="s">
        <v>3376</v>
      </c>
      <c r="AB140" s="241" t="s">
        <v>2366</v>
      </c>
      <c r="AC140" s="242">
        <v>44120</v>
      </c>
      <c r="AD140" s="249" t="s">
        <v>8473</v>
      </c>
      <c r="AE140" s="246">
        <v>1435000</v>
      </c>
      <c r="AF140" s="246" t="s">
        <v>3609</v>
      </c>
      <c r="AG140" s="246" t="s">
        <v>660</v>
      </c>
      <c r="AH140" s="246">
        <v>2</v>
      </c>
      <c r="AI140" s="246" t="s">
        <v>1752</v>
      </c>
      <c r="AJ140" s="246" t="s">
        <v>1751</v>
      </c>
      <c r="AK140" s="247">
        <v>44164</v>
      </c>
      <c r="AL140" s="249" t="s">
        <v>8474</v>
      </c>
      <c r="AM140" s="241">
        <v>1435000</v>
      </c>
      <c r="AN140" s="241" t="s">
        <v>3737</v>
      </c>
      <c r="AO140" s="241" t="s">
        <v>660</v>
      </c>
      <c r="AP140" s="241">
        <v>2</v>
      </c>
      <c r="AQ140" s="241" t="s">
        <v>2588</v>
      </c>
      <c r="AR140" s="241" t="s">
        <v>1751</v>
      </c>
      <c r="AS140" s="242">
        <v>44164</v>
      </c>
      <c r="AT140" s="250" t="s">
        <v>8475</v>
      </c>
      <c r="AU140" s="246" t="s">
        <v>446</v>
      </c>
      <c r="AV140" s="246" t="s">
        <v>446</v>
      </c>
      <c r="AW140" s="246" t="s">
        <v>446</v>
      </c>
      <c r="AX140" s="246" t="s">
        <v>446</v>
      </c>
      <c r="AY140" s="246" t="s">
        <v>446</v>
      </c>
      <c r="AZ140" s="246" t="s">
        <v>446</v>
      </c>
      <c r="BA140" s="247">
        <v>43987</v>
      </c>
      <c r="BB140" s="249" t="s">
        <v>8476</v>
      </c>
      <c r="BC140" s="241" t="s">
        <v>446</v>
      </c>
      <c r="BD140" s="241" t="s">
        <v>446</v>
      </c>
      <c r="BE140" s="241" t="s">
        <v>446</v>
      </c>
      <c r="BF140" s="241" t="s">
        <v>446</v>
      </c>
      <c r="BG140" s="241" t="s">
        <v>446</v>
      </c>
      <c r="BH140" s="241" t="s">
        <v>446</v>
      </c>
      <c r="BI140" s="242">
        <v>43987</v>
      </c>
      <c r="BJ140" s="250" t="s">
        <v>8477</v>
      </c>
      <c r="BK140" s="250">
        <v>110</v>
      </c>
      <c r="BL140" s="250" t="s">
        <v>3566</v>
      </c>
      <c r="BM140" s="250" t="s">
        <v>660</v>
      </c>
      <c r="BN140" s="250">
        <v>2</v>
      </c>
      <c r="BO140" s="250" t="s">
        <v>3564</v>
      </c>
      <c r="BP140" s="246" t="s">
        <v>3563</v>
      </c>
      <c r="BQ140" s="251">
        <v>44140</v>
      </c>
      <c r="BR140" s="249" t="s">
        <v>8478</v>
      </c>
      <c r="BS140" s="252" t="s">
        <v>446</v>
      </c>
      <c r="BT140" s="252" t="s">
        <v>446</v>
      </c>
      <c r="BU140" s="252" t="s">
        <v>446</v>
      </c>
      <c r="BV140" s="252" t="s">
        <v>446</v>
      </c>
      <c r="BW140" s="252" t="s">
        <v>446</v>
      </c>
      <c r="BX140" s="252" t="s">
        <v>446</v>
      </c>
      <c r="BY140" s="242">
        <v>43987</v>
      </c>
      <c r="BZ140" s="250" t="s">
        <v>8479</v>
      </c>
      <c r="CA140" s="250" t="s">
        <v>446</v>
      </c>
      <c r="CB140" s="250" t="s">
        <v>446</v>
      </c>
      <c r="CC140" s="250" t="s">
        <v>446</v>
      </c>
      <c r="CD140" s="250" t="s">
        <v>446</v>
      </c>
      <c r="CE140" s="250" t="s">
        <v>446</v>
      </c>
      <c r="CF140" s="250" t="s">
        <v>446</v>
      </c>
      <c r="CG140" s="251">
        <v>43987</v>
      </c>
      <c r="CH140" s="249" t="s">
        <v>8480</v>
      </c>
      <c r="CI140" s="250" t="e">
        <v>#N/A</v>
      </c>
      <c r="CJ140" s="250" t="e">
        <v>#N/A</v>
      </c>
      <c r="CK140" s="250" t="e">
        <v>#N/A</v>
      </c>
      <c r="CL140" s="250" t="e">
        <v>#N/A</v>
      </c>
      <c r="CM140" s="250" t="e">
        <v>#N/A</v>
      </c>
      <c r="CN140" s="250" t="e">
        <v>#N/A</v>
      </c>
      <c r="CO140" s="253" t="e">
        <v>#N/A</v>
      </c>
      <c r="CP140" s="250" t="s">
        <v>8481</v>
      </c>
      <c r="CQ140" s="252" t="s">
        <v>446</v>
      </c>
      <c r="CR140" s="252" t="s">
        <v>446</v>
      </c>
      <c r="CS140" s="252" t="s">
        <v>446</v>
      </c>
      <c r="CT140" s="252" t="s">
        <v>446</v>
      </c>
      <c r="CU140" s="252" t="s">
        <v>446</v>
      </c>
      <c r="CV140" s="252" t="s">
        <v>446</v>
      </c>
      <c r="CW140" s="242">
        <v>43987</v>
      </c>
      <c r="CX140" s="250" t="s">
        <v>8482</v>
      </c>
      <c r="CY140" s="246">
        <v>1529000</v>
      </c>
      <c r="CZ140" s="246" t="s">
        <v>2585</v>
      </c>
      <c r="DA140" s="246" t="s">
        <v>660</v>
      </c>
      <c r="DB140" s="246">
        <v>2</v>
      </c>
      <c r="DC140" s="246" t="s">
        <v>2637</v>
      </c>
      <c r="DD140" s="246" t="s">
        <v>2636</v>
      </c>
      <c r="DE140" s="248">
        <v>44064</v>
      </c>
      <c r="DF140" s="249" t="s">
        <v>8483</v>
      </c>
      <c r="DG140" s="241">
        <v>9662000</v>
      </c>
      <c r="DH140" s="252" t="s">
        <v>2585</v>
      </c>
      <c r="DI140" s="252" t="s">
        <v>660</v>
      </c>
      <c r="DJ140" s="252">
        <v>2</v>
      </c>
      <c r="DK140" s="252" t="s">
        <v>2637</v>
      </c>
      <c r="DL140" s="252" t="s">
        <v>2636</v>
      </c>
      <c r="DM140" s="242">
        <v>44064</v>
      </c>
      <c r="DN140" s="250" t="s">
        <v>8484</v>
      </c>
      <c r="DO140" s="246">
        <v>3285000</v>
      </c>
      <c r="DP140" s="250" t="s">
        <v>2585</v>
      </c>
      <c r="DQ140" s="250" t="s">
        <v>660</v>
      </c>
      <c r="DR140" s="250">
        <v>2</v>
      </c>
      <c r="DS140" s="250" t="s">
        <v>2637</v>
      </c>
      <c r="DT140" s="250" t="s">
        <v>2636</v>
      </c>
      <c r="DU140" s="251">
        <v>44064</v>
      </c>
      <c r="DV140" s="249" t="s">
        <v>8485</v>
      </c>
      <c r="DW140" s="241">
        <v>1529000</v>
      </c>
      <c r="DX140" s="252" t="s">
        <v>2585</v>
      </c>
      <c r="DY140" s="252" t="s">
        <v>660</v>
      </c>
      <c r="DZ140" s="252">
        <v>2</v>
      </c>
      <c r="EA140" s="252" t="s">
        <v>2637</v>
      </c>
      <c r="EB140" s="252" t="s">
        <v>2636</v>
      </c>
      <c r="EC140" s="242">
        <v>44064</v>
      </c>
      <c r="ED140" s="250" t="s">
        <v>8486</v>
      </c>
      <c r="EE140" s="246">
        <v>0</v>
      </c>
      <c r="EF140" s="250" t="s">
        <v>2585</v>
      </c>
      <c r="EG140" s="250" t="s">
        <v>660</v>
      </c>
      <c r="EH140" s="250">
        <v>2</v>
      </c>
      <c r="EI140" s="250" t="s">
        <v>2637</v>
      </c>
      <c r="EJ140" s="250" t="s">
        <v>2636</v>
      </c>
      <c r="EK140" s="251">
        <v>44064</v>
      </c>
      <c r="EL140" s="249" t="s">
        <v>8487</v>
      </c>
      <c r="EM140" s="241">
        <v>0</v>
      </c>
      <c r="EN140" s="252" t="s">
        <v>2585</v>
      </c>
      <c r="EO140" s="252" t="s">
        <v>660</v>
      </c>
      <c r="EP140" s="252">
        <v>2</v>
      </c>
      <c r="EQ140" s="252" t="s">
        <v>2637</v>
      </c>
      <c r="ER140" s="252" t="s">
        <v>2636</v>
      </c>
      <c r="ES140" s="242">
        <v>44064</v>
      </c>
      <c r="ET140" s="250" t="s">
        <v>8488</v>
      </c>
      <c r="EU140" s="250">
        <v>146</v>
      </c>
      <c r="EV140" s="250" t="s">
        <v>3695</v>
      </c>
      <c r="EW140" s="250" t="s">
        <v>660</v>
      </c>
      <c r="EX140" s="250">
        <v>2</v>
      </c>
      <c r="EY140" s="250" t="s">
        <v>3749</v>
      </c>
      <c r="EZ140" s="250" t="s">
        <v>2169</v>
      </c>
      <c r="FA140" s="251">
        <v>44164</v>
      </c>
      <c r="FB140" s="249" t="s">
        <v>8489</v>
      </c>
      <c r="FC140" s="252">
        <v>3</v>
      </c>
      <c r="FD140" s="252" t="s">
        <v>2585</v>
      </c>
      <c r="FE140" s="252" t="s">
        <v>660</v>
      </c>
      <c r="FF140" s="252">
        <v>2</v>
      </c>
      <c r="FG140" s="252" t="s">
        <v>2591</v>
      </c>
      <c r="FH140" s="252" t="s">
        <v>2586</v>
      </c>
      <c r="FI140" s="242">
        <v>44039</v>
      </c>
      <c r="FJ140" s="249" t="s">
        <v>8490</v>
      </c>
      <c r="FK140" s="250" t="s">
        <v>446</v>
      </c>
      <c r="FL140" s="250" t="s">
        <v>446</v>
      </c>
      <c r="FM140" s="250" t="s">
        <v>446</v>
      </c>
      <c r="FN140" s="250" t="s">
        <v>446</v>
      </c>
      <c r="FO140" s="250" t="s">
        <v>446</v>
      </c>
      <c r="FP140" s="246" t="s">
        <v>446</v>
      </c>
      <c r="FQ140" s="247">
        <v>43987</v>
      </c>
      <c r="FR140" s="249" t="s">
        <v>8491</v>
      </c>
      <c r="FS140" s="252" t="s">
        <v>446</v>
      </c>
      <c r="FT140" s="252" t="s">
        <v>446</v>
      </c>
      <c r="FU140" s="252" t="s">
        <v>446</v>
      </c>
      <c r="FV140" s="252" t="s">
        <v>446</v>
      </c>
      <c r="FW140" s="252" t="s">
        <v>446</v>
      </c>
      <c r="FX140" s="252" t="s">
        <v>446</v>
      </c>
      <c r="FY140" s="242">
        <v>43987</v>
      </c>
      <c r="FZ140" s="250" t="s">
        <v>8492</v>
      </c>
      <c r="GA140" s="250">
        <v>0</v>
      </c>
      <c r="GB140" s="250" t="s">
        <v>3625</v>
      </c>
      <c r="GC140" s="250" t="s">
        <v>660</v>
      </c>
      <c r="GD140" s="250">
        <v>2</v>
      </c>
      <c r="GE140" s="250" t="s">
        <v>3085</v>
      </c>
      <c r="GF140" s="250" t="s">
        <v>2075</v>
      </c>
      <c r="GG140" s="251">
        <v>44164</v>
      </c>
      <c r="GH140" s="249" t="s">
        <v>8493</v>
      </c>
      <c r="GI140" s="252">
        <v>0</v>
      </c>
      <c r="GJ140" s="252" t="s">
        <v>3625</v>
      </c>
      <c r="GK140" s="252" t="s">
        <v>660</v>
      </c>
      <c r="GL140" s="252">
        <v>2</v>
      </c>
      <c r="GM140" s="252" t="s">
        <v>3085</v>
      </c>
      <c r="GN140" s="252" t="s">
        <v>2075</v>
      </c>
      <c r="GO140" s="242">
        <v>44164</v>
      </c>
      <c r="GP140" s="250" t="s">
        <v>8494</v>
      </c>
      <c r="GQ140" s="250">
        <v>1</v>
      </c>
      <c r="GR140" s="250" t="s">
        <v>3625</v>
      </c>
      <c r="GS140" s="250" t="s">
        <v>660</v>
      </c>
      <c r="GT140" s="250">
        <v>2</v>
      </c>
      <c r="GU140" s="250" t="s">
        <v>3085</v>
      </c>
      <c r="GV140" s="250" t="s">
        <v>2075</v>
      </c>
      <c r="GW140" s="251">
        <v>44164</v>
      </c>
      <c r="GX140" s="249" t="s">
        <v>8495</v>
      </c>
      <c r="GY140" s="252">
        <v>0</v>
      </c>
      <c r="GZ140" s="252" t="s">
        <v>3625</v>
      </c>
      <c r="HA140" s="252" t="s">
        <v>660</v>
      </c>
      <c r="HB140" s="252">
        <v>2</v>
      </c>
      <c r="HC140" s="252" t="s">
        <v>3085</v>
      </c>
      <c r="HD140" s="252" t="s">
        <v>2075</v>
      </c>
      <c r="HE140" s="242">
        <v>44164</v>
      </c>
      <c r="HF140" s="250" t="s">
        <v>8496</v>
      </c>
      <c r="HG140" s="250">
        <v>1</v>
      </c>
      <c r="HH140" s="250" t="s">
        <v>3625</v>
      </c>
      <c r="HI140" s="250" t="s">
        <v>660</v>
      </c>
      <c r="HJ140" s="250">
        <v>2</v>
      </c>
      <c r="HK140" s="250" t="s">
        <v>3085</v>
      </c>
      <c r="HL140" s="250" t="s">
        <v>2075</v>
      </c>
      <c r="HM140" s="251">
        <v>44164</v>
      </c>
      <c r="HN140" s="249" t="s">
        <v>8497</v>
      </c>
      <c r="HO140" s="252">
        <v>2</v>
      </c>
      <c r="HP140" s="252" t="s">
        <v>3625</v>
      </c>
      <c r="HQ140" s="252" t="s">
        <v>660</v>
      </c>
      <c r="HR140" s="252">
        <v>2</v>
      </c>
      <c r="HS140" s="252" t="s">
        <v>3085</v>
      </c>
      <c r="HT140" s="252" t="s">
        <v>2075</v>
      </c>
      <c r="HU140" s="242">
        <v>44164</v>
      </c>
      <c r="HV140" s="250" t="s">
        <v>8498</v>
      </c>
      <c r="HW140" s="250">
        <v>1</v>
      </c>
      <c r="HX140" s="250" t="s">
        <v>3625</v>
      </c>
      <c r="HY140" s="250" t="s">
        <v>660</v>
      </c>
      <c r="HZ140" s="250">
        <v>2</v>
      </c>
      <c r="IA140" s="250" t="s">
        <v>3085</v>
      </c>
      <c r="IB140" s="250" t="s">
        <v>2075</v>
      </c>
      <c r="IC140" s="251">
        <v>44164</v>
      </c>
      <c r="ID140" s="249" t="s">
        <v>8499</v>
      </c>
      <c r="IE140" s="252">
        <v>0</v>
      </c>
      <c r="IF140" s="252" t="s">
        <v>3625</v>
      </c>
      <c r="IG140" s="252" t="s">
        <v>660</v>
      </c>
      <c r="IH140" s="252">
        <v>2</v>
      </c>
      <c r="II140" s="252" t="s">
        <v>3085</v>
      </c>
      <c r="IJ140" s="252" t="s">
        <v>2075</v>
      </c>
      <c r="IK140" s="242">
        <v>44164</v>
      </c>
      <c r="IL140" s="250" t="s">
        <v>8500</v>
      </c>
      <c r="IM140" s="250">
        <v>2</v>
      </c>
      <c r="IN140" s="250" t="s">
        <v>3625</v>
      </c>
      <c r="IO140" s="250" t="s">
        <v>660</v>
      </c>
      <c r="IP140" s="250">
        <v>2</v>
      </c>
      <c r="IQ140" s="250" t="s">
        <v>3085</v>
      </c>
      <c r="IR140" s="250" t="s">
        <v>2075</v>
      </c>
      <c r="IS140" s="251">
        <v>44164</v>
      </c>
    </row>
    <row r="141" spans="1:253" s="11" customFormat="1" ht="13.2" x14ac:dyDescent="0.25">
      <c r="A141" s="11" t="str">
        <f>Lists!B:B</f>
        <v>International Displacement in Uganda</v>
      </c>
      <c r="B141" s="11" t="str">
        <f>Lists!F:F</f>
        <v>International displacement</v>
      </c>
      <c r="C141" s="11" t="str">
        <f>Lists!C:C</f>
        <v>UGA005</v>
      </c>
      <c r="D141" s="11" t="str">
        <f>Lists!A:A</f>
        <v>Uganda</v>
      </c>
      <c r="E141" s="11" t="str">
        <f>Lists!D:D</f>
        <v>UGA</v>
      </c>
      <c r="F141" s="11" t="s">
        <v>8501</v>
      </c>
      <c r="G141" s="240">
        <v>40185000</v>
      </c>
      <c r="H141" s="241" t="s">
        <v>1732</v>
      </c>
      <c r="I141" s="241" t="s">
        <v>660</v>
      </c>
      <c r="J141" s="241">
        <v>2</v>
      </c>
      <c r="K141" s="241" t="s">
        <v>1749</v>
      </c>
      <c r="L141" s="241" t="s">
        <v>1794</v>
      </c>
      <c r="M141" s="242">
        <v>43798</v>
      </c>
      <c r="N141" s="265" t="s">
        <v>8502</v>
      </c>
      <c r="O141" s="244">
        <v>66662</v>
      </c>
      <c r="P141" s="244" t="s">
        <v>1733</v>
      </c>
      <c r="Q141" s="244" t="s">
        <v>659</v>
      </c>
      <c r="R141" s="244">
        <v>3</v>
      </c>
      <c r="S141" s="244" t="s">
        <v>1750</v>
      </c>
      <c r="T141" s="244" t="s">
        <v>1795</v>
      </c>
      <c r="U141" s="245">
        <v>43798</v>
      </c>
      <c r="V141" s="265" t="s">
        <v>8503</v>
      </c>
      <c r="W141" s="241">
        <v>7440000</v>
      </c>
      <c r="X141" s="241" t="s">
        <v>2325</v>
      </c>
      <c r="Y141" s="241" t="s">
        <v>660</v>
      </c>
      <c r="Z141" s="241">
        <v>2</v>
      </c>
      <c r="AA141" s="241" t="s">
        <v>1821</v>
      </c>
      <c r="AB141" s="241" t="s">
        <v>1231</v>
      </c>
      <c r="AC141" s="242">
        <v>43987</v>
      </c>
      <c r="AD141" s="265" t="s">
        <v>8504</v>
      </c>
      <c r="AE141" s="246">
        <v>1435000</v>
      </c>
      <c r="AF141" s="246" t="s">
        <v>3609</v>
      </c>
      <c r="AG141" s="246" t="s">
        <v>660</v>
      </c>
      <c r="AH141" s="246">
        <v>2</v>
      </c>
      <c r="AI141" s="246" t="s">
        <v>1752</v>
      </c>
      <c r="AJ141" s="246" t="s">
        <v>1751</v>
      </c>
      <c r="AK141" s="247">
        <v>44164</v>
      </c>
      <c r="AL141" s="265" t="s">
        <v>8505</v>
      </c>
      <c r="AM141" s="241">
        <v>1435000</v>
      </c>
      <c r="AN141" s="241" t="s">
        <v>3737</v>
      </c>
      <c r="AO141" s="241" t="s">
        <v>660</v>
      </c>
      <c r="AP141" s="241">
        <v>2</v>
      </c>
      <c r="AQ141" s="241" t="s">
        <v>2588</v>
      </c>
      <c r="AR141" s="241" t="s">
        <v>1751</v>
      </c>
      <c r="AS141" s="242">
        <v>44164</v>
      </c>
      <c r="AT141" s="266" t="s">
        <v>8506</v>
      </c>
      <c r="AU141" s="246" t="s">
        <v>446</v>
      </c>
      <c r="AV141" s="246" t="s">
        <v>446</v>
      </c>
      <c r="AW141" s="246" t="s">
        <v>446</v>
      </c>
      <c r="AX141" s="246" t="s">
        <v>446</v>
      </c>
      <c r="AY141" s="246" t="s">
        <v>1531</v>
      </c>
      <c r="AZ141" s="246" t="s">
        <v>446</v>
      </c>
      <c r="BA141" s="247">
        <v>43798</v>
      </c>
      <c r="BB141" s="265" t="s">
        <v>8507</v>
      </c>
      <c r="BC141" s="241" t="s">
        <v>446</v>
      </c>
      <c r="BD141" s="241" t="s">
        <v>446</v>
      </c>
      <c r="BE141" s="241" t="s">
        <v>446</v>
      </c>
      <c r="BF141" s="241" t="s">
        <v>446</v>
      </c>
      <c r="BG141" s="241" t="s">
        <v>1531</v>
      </c>
      <c r="BH141" s="241" t="s">
        <v>446</v>
      </c>
      <c r="BI141" s="242">
        <v>43798</v>
      </c>
      <c r="BJ141" s="266" t="s">
        <v>8508</v>
      </c>
      <c r="BK141" s="266" t="s">
        <v>446</v>
      </c>
      <c r="BL141" s="266" t="s">
        <v>446</v>
      </c>
      <c r="BM141" s="266" t="s">
        <v>446</v>
      </c>
      <c r="BN141" s="266" t="s">
        <v>446</v>
      </c>
      <c r="BO141" s="266" t="s">
        <v>2365</v>
      </c>
      <c r="BP141" s="246" t="s">
        <v>446</v>
      </c>
      <c r="BQ141" s="267">
        <v>43987</v>
      </c>
      <c r="BR141" s="265" t="s">
        <v>8509</v>
      </c>
      <c r="BS141" s="268" t="s">
        <v>446</v>
      </c>
      <c r="BT141" s="268" t="s">
        <v>446</v>
      </c>
      <c r="BU141" s="268" t="s">
        <v>446</v>
      </c>
      <c r="BV141" s="268" t="s">
        <v>446</v>
      </c>
      <c r="BW141" s="268" t="s">
        <v>1531</v>
      </c>
      <c r="BX141" s="268" t="s">
        <v>446</v>
      </c>
      <c r="BY141" s="242">
        <v>43798</v>
      </c>
      <c r="BZ141" s="266" t="s">
        <v>8510</v>
      </c>
      <c r="CA141" s="266" t="s">
        <v>446</v>
      </c>
      <c r="CB141" s="266" t="s">
        <v>446</v>
      </c>
      <c r="CC141" s="266" t="s">
        <v>446</v>
      </c>
      <c r="CD141" s="266" t="s">
        <v>446</v>
      </c>
      <c r="CE141" s="266" t="s">
        <v>1531</v>
      </c>
      <c r="CF141" s="266" t="s">
        <v>446</v>
      </c>
      <c r="CG141" s="267">
        <v>43798</v>
      </c>
      <c r="CH141" s="265" t="s">
        <v>8511</v>
      </c>
      <c r="CI141" s="266" t="e">
        <v>#N/A</v>
      </c>
      <c r="CJ141" s="266" t="e">
        <v>#N/A</v>
      </c>
      <c r="CK141" s="266" t="e">
        <v>#N/A</v>
      </c>
      <c r="CL141" s="266" t="e">
        <v>#N/A</v>
      </c>
      <c r="CM141" s="266" t="e">
        <v>#N/A</v>
      </c>
      <c r="CN141" s="266" t="e">
        <v>#N/A</v>
      </c>
      <c r="CO141" s="269" t="e">
        <v>#N/A</v>
      </c>
      <c r="CP141" s="266" t="s">
        <v>8512</v>
      </c>
      <c r="CQ141" s="268" t="s">
        <v>446</v>
      </c>
      <c r="CR141" s="268" t="s">
        <v>446</v>
      </c>
      <c r="CS141" s="268" t="s">
        <v>446</v>
      </c>
      <c r="CT141" s="268" t="s">
        <v>446</v>
      </c>
      <c r="CU141" s="268" t="s">
        <v>1531</v>
      </c>
      <c r="CV141" s="268" t="s">
        <v>446</v>
      </c>
      <c r="CW141" s="242">
        <v>43798</v>
      </c>
      <c r="CX141" s="266" t="s">
        <v>8513</v>
      </c>
      <c r="CY141" s="246">
        <v>1429000</v>
      </c>
      <c r="CZ141" s="246" t="s">
        <v>2638</v>
      </c>
      <c r="DA141" s="246" t="s">
        <v>660</v>
      </c>
      <c r="DB141" s="246">
        <v>2</v>
      </c>
      <c r="DC141" s="246" t="s">
        <v>2640</v>
      </c>
      <c r="DD141" s="246" t="s">
        <v>2639</v>
      </c>
      <c r="DE141" s="248">
        <v>44064</v>
      </c>
      <c r="DF141" s="265" t="s">
        <v>8514</v>
      </c>
      <c r="DG141" s="241">
        <v>6011000</v>
      </c>
      <c r="DH141" s="268" t="s">
        <v>2638</v>
      </c>
      <c r="DI141" s="268" t="s">
        <v>660</v>
      </c>
      <c r="DJ141" s="268">
        <v>2</v>
      </c>
      <c r="DK141" s="268" t="s">
        <v>2640</v>
      </c>
      <c r="DL141" s="268" t="s">
        <v>2639</v>
      </c>
      <c r="DM141" s="242">
        <v>44064</v>
      </c>
      <c r="DN141" s="266" t="s">
        <v>8515</v>
      </c>
      <c r="DO141" s="246">
        <v>0</v>
      </c>
      <c r="DP141" s="266" t="s">
        <v>2638</v>
      </c>
      <c r="DQ141" s="266" t="s">
        <v>660</v>
      </c>
      <c r="DR141" s="266">
        <v>2</v>
      </c>
      <c r="DS141" s="266" t="s">
        <v>2640</v>
      </c>
      <c r="DT141" s="266" t="s">
        <v>2639</v>
      </c>
      <c r="DU141" s="267">
        <v>44064</v>
      </c>
      <c r="DV141" s="265" t="s">
        <v>8516</v>
      </c>
      <c r="DW141" s="241">
        <v>1429000</v>
      </c>
      <c r="DX141" s="268" t="s">
        <v>2638</v>
      </c>
      <c r="DY141" s="268" t="s">
        <v>660</v>
      </c>
      <c r="DZ141" s="268">
        <v>2</v>
      </c>
      <c r="EA141" s="268" t="s">
        <v>2640</v>
      </c>
      <c r="EB141" s="268" t="s">
        <v>2639</v>
      </c>
      <c r="EC141" s="242">
        <v>44064</v>
      </c>
      <c r="ED141" s="266" t="s">
        <v>8517</v>
      </c>
      <c r="EE141" s="246">
        <v>0</v>
      </c>
      <c r="EF141" s="266" t="s">
        <v>2638</v>
      </c>
      <c r="EG141" s="266" t="s">
        <v>660</v>
      </c>
      <c r="EH141" s="266">
        <v>2</v>
      </c>
      <c r="EI141" s="266" t="s">
        <v>2640</v>
      </c>
      <c r="EJ141" s="266" t="s">
        <v>2639</v>
      </c>
      <c r="EK141" s="267">
        <v>44064</v>
      </c>
      <c r="EL141" s="265" t="s">
        <v>8518</v>
      </c>
      <c r="EM141" s="241">
        <v>0</v>
      </c>
      <c r="EN141" s="268" t="s">
        <v>2638</v>
      </c>
      <c r="EO141" s="268" t="s">
        <v>660</v>
      </c>
      <c r="EP141" s="268">
        <v>2</v>
      </c>
      <c r="EQ141" s="268" t="s">
        <v>2640</v>
      </c>
      <c r="ER141" s="268" t="s">
        <v>2639</v>
      </c>
      <c r="ES141" s="242">
        <v>44064</v>
      </c>
      <c r="ET141" s="266" t="s">
        <v>8519</v>
      </c>
      <c r="EU141" s="266">
        <v>146</v>
      </c>
      <c r="EV141" s="266" t="s">
        <v>3695</v>
      </c>
      <c r="EW141" s="266" t="s">
        <v>660</v>
      </c>
      <c r="EX141" s="266">
        <v>2</v>
      </c>
      <c r="EY141" s="266" t="s">
        <v>3749</v>
      </c>
      <c r="EZ141" s="266" t="s">
        <v>2169</v>
      </c>
      <c r="FA141" s="267">
        <v>44164</v>
      </c>
      <c r="FB141" s="265" t="s">
        <v>8520</v>
      </c>
      <c r="FC141" s="268">
        <v>2</v>
      </c>
      <c r="FD141" s="268" t="s">
        <v>2587</v>
      </c>
      <c r="FE141" s="268" t="s">
        <v>660</v>
      </c>
      <c r="FF141" s="268">
        <v>2</v>
      </c>
      <c r="FG141" s="268" t="s">
        <v>2590</v>
      </c>
      <c r="FH141" s="268" t="s">
        <v>2589</v>
      </c>
      <c r="FI141" s="242">
        <v>44039</v>
      </c>
      <c r="FJ141" s="265" t="s">
        <v>8521</v>
      </c>
      <c r="FK141" s="266" t="e">
        <v>#N/A</v>
      </c>
      <c r="FL141" s="266" t="e">
        <v>#N/A</v>
      </c>
      <c r="FM141" s="266" t="e">
        <v>#N/A</v>
      </c>
      <c r="FN141" s="266" t="e">
        <v>#N/A</v>
      </c>
      <c r="FO141" s="266" t="e">
        <v>#N/A</v>
      </c>
      <c r="FP141" s="246" t="e">
        <v>#N/A</v>
      </c>
      <c r="FQ141" s="247" t="e">
        <v>#N/A</v>
      </c>
      <c r="FR141" s="265" t="s">
        <v>8522</v>
      </c>
      <c r="FS141" s="268" t="e">
        <v>#N/A</v>
      </c>
      <c r="FT141" s="268" t="e">
        <v>#N/A</v>
      </c>
      <c r="FU141" s="268" t="e">
        <v>#N/A</v>
      </c>
      <c r="FV141" s="268" t="e">
        <v>#N/A</v>
      </c>
      <c r="FW141" s="268" t="e">
        <v>#N/A</v>
      </c>
      <c r="FX141" s="268" t="e">
        <v>#N/A</v>
      </c>
      <c r="FY141" s="242" t="e">
        <v>#N/A</v>
      </c>
      <c r="FZ141" s="266" t="s">
        <v>8523</v>
      </c>
      <c r="GA141" s="266">
        <v>0</v>
      </c>
      <c r="GB141" s="266" t="s">
        <v>1634</v>
      </c>
      <c r="GC141" s="266" t="s">
        <v>661</v>
      </c>
      <c r="GD141" s="266">
        <v>1</v>
      </c>
      <c r="GE141" s="266" t="s">
        <v>446</v>
      </c>
      <c r="GF141" s="266" t="s">
        <v>1753</v>
      </c>
      <c r="GG141" s="267">
        <v>43798</v>
      </c>
      <c r="GH141" s="265" t="s">
        <v>8524</v>
      </c>
      <c r="GI141" s="268">
        <v>0</v>
      </c>
      <c r="GJ141" s="268" t="s">
        <v>1634</v>
      </c>
      <c r="GK141" s="268" t="s">
        <v>660</v>
      </c>
      <c r="GL141" s="268">
        <v>2</v>
      </c>
      <c r="GM141" s="268" t="s">
        <v>446</v>
      </c>
      <c r="GN141" s="268" t="s">
        <v>1753</v>
      </c>
      <c r="GO141" s="242">
        <v>43798</v>
      </c>
      <c r="GP141" s="266" t="s">
        <v>8525</v>
      </c>
      <c r="GQ141" s="266">
        <v>0</v>
      </c>
      <c r="GR141" s="266" t="s">
        <v>1634</v>
      </c>
      <c r="GS141" s="266" t="s">
        <v>661</v>
      </c>
      <c r="GT141" s="266">
        <v>1</v>
      </c>
      <c r="GU141" s="266" t="s">
        <v>446</v>
      </c>
      <c r="GV141" s="266" t="s">
        <v>1753</v>
      </c>
      <c r="GW141" s="267">
        <v>43798</v>
      </c>
      <c r="GX141" s="265" t="s">
        <v>8526</v>
      </c>
      <c r="GY141" s="268">
        <v>0</v>
      </c>
      <c r="GZ141" s="268" t="s">
        <v>1634</v>
      </c>
      <c r="HA141" s="268" t="s">
        <v>661</v>
      </c>
      <c r="HB141" s="268">
        <v>1</v>
      </c>
      <c r="HC141" s="268" t="s">
        <v>446</v>
      </c>
      <c r="HD141" s="268" t="s">
        <v>1753</v>
      </c>
      <c r="HE141" s="242">
        <v>43798</v>
      </c>
      <c r="HF141" s="266" t="s">
        <v>8527</v>
      </c>
      <c r="HG141" s="266">
        <v>0</v>
      </c>
      <c r="HH141" s="266" t="s">
        <v>1634</v>
      </c>
      <c r="HI141" s="266" t="s">
        <v>661</v>
      </c>
      <c r="HJ141" s="266">
        <v>1</v>
      </c>
      <c r="HK141" s="266" t="s">
        <v>446</v>
      </c>
      <c r="HL141" s="266" t="s">
        <v>1753</v>
      </c>
      <c r="HM141" s="267">
        <v>43798</v>
      </c>
      <c r="HN141" s="265" t="s">
        <v>8528</v>
      </c>
      <c r="HO141" s="268">
        <v>0</v>
      </c>
      <c r="HP141" s="268" t="s">
        <v>1634</v>
      </c>
      <c r="HQ141" s="268" t="s">
        <v>660</v>
      </c>
      <c r="HR141" s="268">
        <v>2</v>
      </c>
      <c r="HS141" s="268" t="s">
        <v>446</v>
      </c>
      <c r="HT141" s="268" t="s">
        <v>1753</v>
      </c>
      <c r="HU141" s="242">
        <v>43798</v>
      </c>
      <c r="HV141" s="266" t="s">
        <v>8529</v>
      </c>
      <c r="HW141" s="266">
        <v>0</v>
      </c>
      <c r="HX141" s="266" t="s">
        <v>1634</v>
      </c>
      <c r="HY141" s="266" t="s">
        <v>661</v>
      </c>
      <c r="HZ141" s="266">
        <v>1</v>
      </c>
      <c r="IA141" s="266" t="s">
        <v>446</v>
      </c>
      <c r="IB141" s="266" t="s">
        <v>1753</v>
      </c>
      <c r="IC141" s="267">
        <v>43798</v>
      </c>
      <c r="ID141" s="265" t="s">
        <v>8530</v>
      </c>
      <c r="IE141" s="268">
        <v>1</v>
      </c>
      <c r="IF141" s="268" t="s">
        <v>1634</v>
      </c>
      <c r="IG141" s="268" t="s">
        <v>661</v>
      </c>
      <c r="IH141" s="268">
        <v>1</v>
      </c>
      <c r="II141" s="268" t="s">
        <v>446</v>
      </c>
      <c r="IJ141" s="268" t="s">
        <v>1753</v>
      </c>
      <c r="IK141" s="242">
        <v>43798</v>
      </c>
      <c r="IL141" s="266" t="s">
        <v>8531</v>
      </c>
      <c r="IM141" s="266">
        <v>2</v>
      </c>
      <c r="IN141" s="266" t="s">
        <v>1634</v>
      </c>
      <c r="IO141" s="266" t="s">
        <v>661</v>
      </c>
      <c r="IP141" s="266">
        <v>1</v>
      </c>
      <c r="IQ141" s="266" t="s">
        <v>446</v>
      </c>
      <c r="IR141" s="266" t="s">
        <v>1753</v>
      </c>
      <c r="IS141" s="267">
        <v>43798</v>
      </c>
    </row>
    <row r="142" spans="1:253" x14ac:dyDescent="0.3">
      <c r="A142" s="11" t="str">
        <f>Lists!B:B</f>
        <v>Conflict in Ukraine</v>
      </c>
      <c r="B142" s="11" t="str">
        <f>Lists!F:F</f>
        <v>Conflict</v>
      </c>
      <c r="C142" s="11" t="str">
        <f>Lists!C:C</f>
        <v>UKR002</v>
      </c>
      <c r="D142" s="11" t="str">
        <f>Lists!A:A</f>
        <v>Ukraine</v>
      </c>
      <c r="E142" s="11" t="str">
        <f>Lists!D:D</f>
        <v>UKR</v>
      </c>
      <c r="F142" s="11" t="s">
        <v>8532</v>
      </c>
      <c r="G142" s="240">
        <v>42074000</v>
      </c>
      <c r="H142" s="241" t="s">
        <v>1003</v>
      </c>
      <c r="I142" s="241" t="s">
        <v>661</v>
      </c>
      <c r="J142" s="241">
        <v>1</v>
      </c>
      <c r="K142" s="241" t="s">
        <v>1006</v>
      </c>
      <c r="L142" s="241" t="s">
        <v>1005</v>
      </c>
      <c r="M142" s="242">
        <v>43511</v>
      </c>
      <c r="N142" s="265" t="s">
        <v>8533</v>
      </c>
      <c r="O142" s="244">
        <v>53206</v>
      </c>
      <c r="P142" s="244" t="s">
        <v>1004</v>
      </c>
      <c r="Q142" s="244" t="s">
        <v>660</v>
      </c>
      <c r="R142" s="244">
        <v>2</v>
      </c>
      <c r="S142" s="244" t="s">
        <v>1008</v>
      </c>
      <c r="T142" s="244" t="s">
        <v>1007</v>
      </c>
      <c r="U142" s="245">
        <v>43511</v>
      </c>
      <c r="V142" s="265" t="s">
        <v>8534</v>
      </c>
      <c r="W142" s="241">
        <v>6309000</v>
      </c>
      <c r="X142" s="241" t="s">
        <v>2145</v>
      </c>
      <c r="Y142" s="241" t="s">
        <v>661</v>
      </c>
      <c r="Z142" s="241">
        <v>1</v>
      </c>
      <c r="AA142" s="241" t="s">
        <v>1009</v>
      </c>
      <c r="AB142" s="241" t="s">
        <v>2153</v>
      </c>
      <c r="AC142" s="242">
        <v>43920</v>
      </c>
      <c r="AD142" s="265" t="s">
        <v>8535</v>
      </c>
      <c r="AE142" s="246">
        <v>5400000</v>
      </c>
      <c r="AF142" s="246" t="s">
        <v>2125</v>
      </c>
      <c r="AG142" s="246" t="s">
        <v>661</v>
      </c>
      <c r="AH142" s="246">
        <v>1</v>
      </c>
      <c r="AI142" s="246" t="s">
        <v>2155</v>
      </c>
      <c r="AJ142" s="246" t="s">
        <v>2154</v>
      </c>
      <c r="AK142" s="247">
        <v>43920</v>
      </c>
      <c r="AL142" s="265" t="s">
        <v>8536</v>
      </c>
      <c r="AM142" s="241">
        <v>1440000</v>
      </c>
      <c r="AN142" s="241" t="s">
        <v>2146</v>
      </c>
      <c r="AO142" s="241" t="s">
        <v>660</v>
      </c>
      <c r="AP142" s="241">
        <v>2</v>
      </c>
      <c r="AQ142" s="241" t="s">
        <v>2157</v>
      </c>
      <c r="AR142" s="241" t="s">
        <v>2156</v>
      </c>
      <c r="AS142" s="242">
        <v>43920</v>
      </c>
      <c r="AT142" s="266" t="s">
        <v>8537</v>
      </c>
      <c r="AU142" s="246" t="s">
        <v>446</v>
      </c>
      <c r="AV142" s="246" t="s">
        <v>446</v>
      </c>
      <c r="AW142" s="246" t="s">
        <v>446</v>
      </c>
      <c r="AX142" s="246" t="s">
        <v>446</v>
      </c>
      <c r="AY142" s="246" t="s">
        <v>446</v>
      </c>
      <c r="AZ142" s="246" t="s">
        <v>446</v>
      </c>
      <c r="BA142" s="247">
        <v>43859</v>
      </c>
      <c r="BB142" s="265" t="s">
        <v>8538</v>
      </c>
      <c r="BC142" s="241" t="s">
        <v>446</v>
      </c>
      <c r="BD142" s="241" t="s">
        <v>446</v>
      </c>
      <c r="BE142" s="241" t="s">
        <v>446</v>
      </c>
      <c r="BF142" s="241" t="s">
        <v>446</v>
      </c>
      <c r="BG142" s="241" t="s">
        <v>446</v>
      </c>
      <c r="BH142" s="241" t="s">
        <v>446</v>
      </c>
      <c r="BI142" s="242">
        <v>43920</v>
      </c>
      <c r="BJ142" s="266" t="s">
        <v>8539</v>
      </c>
      <c r="BK142" s="266">
        <v>7</v>
      </c>
      <c r="BL142" s="266" t="s">
        <v>4166</v>
      </c>
      <c r="BM142" s="266" t="s">
        <v>660</v>
      </c>
      <c r="BN142" s="266">
        <v>2</v>
      </c>
      <c r="BO142" s="266" t="s">
        <v>4188</v>
      </c>
      <c r="BP142" s="246" t="s">
        <v>4187</v>
      </c>
      <c r="BQ142" s="267">
        <v>44187</v>
      </c>
      <c r="BR142" s="265" t="s">
        <v>8540</v>
      </c>
      <c r="BS142" s="268" t="s">
        <v>446</v>
      </c>
      <c r="BT142" s="268">
        <v>0</v>
      </c>
      <c r="BU142" s="268" t="s">
        <v>660</v>
      </c>
      <c r="BV142" s="268">
        <v>2</v>
      </c>
      <c r="BW142" s="268">
        <v>0</v>
      </c>
      <c r="BX142" s="268">
        <v>0</v>
      </c>
      <c r="BY142" s="242">
        <v>43511</v>
      </c>
      <c r="BZ142" s="266" t="s">
        <v>8541</v>
      </c>
      <c r="CA142" s="266" t="s">
        <v>446</v>
      </c>
      <c r="CB142" s="266">
        <v>0</v>
      </c>
      <c r="CC142" s="266" t="s">
        <v>446</v>
      </c>
      <c r="CD142" s="266" t="s">
        <v>446</v>
      </c>
      <c r="CE142" s="266">
        <v>0</v>
      </c>
      <c r="CF142" s="266">
        <v>0</v>
      </c>
      <c r="CG142" s="267">
        <v>43511</v>
      </c>
      <c r="CH142" s="265" t="s">
        <v>8542</v>
      </c>
      <c r="CI142" s="266" t="e">
        <v>#N/A</v>
      </c>
      <c r="CJ142" s="266" t="e">
        <v>#N/A</v>
      </c>
      <c r="CK142" s="266" t="e">
        <v>#N/A</v>
      </c>
      <c r="CL142" s="266" t="e">
        <v>#N/A</v>
      </c>
      <c r="CM142" s="266" t="e">
        <v>#N/A</v>
      </c>
      <c r="CN142" s="266" t="e">
        <v>#N/A</v>
      </c>
      <c r="CO142" s="269" t="e">
        <v>#N/A</v>
      </c>
      <c r="CP142" s="266" t="s">
        <v>8543</v>
      </c>
      <c r="CQ142" s="268" t="s">
        <v>446</v>
      </c>
      <c r="CR142" s="268" t="s">
        <v>446</v>
      </c>
      <c r="CS142" s="268" t="s">
        <v>446</v>
      </c>
      <c r="CT142" s="268" t="s">
        <v>446</v>
      </c>
      <c r="CU142" s="268" t="s">
        <v>446</v>
      </c>
      <c r="CV142" s="268" t="s">
        <v>446</v>
      </c>
      <c r="CW142" s="242">
        <v>43787</v>
      </c>
      <c r="CX142" s="266" t="s">
        <v>8544</v>
      </c>
      <c r="CY142" s="246">
        <v>3400000</v>
      </c>
      <c r="CZ142" s="246" t="s">
        <v>2147</v>
      </c>
      <c r="DA142" s="246" t="s">
        <v>660</v>
      </c>
      <c r="DB142" s="246">
        <v>2</v>
      </c>
      <c r="DC142" s="246" t="s">
        <v>2159</v>
      </c>
      <c r="DD142" s="246" t="s">
        <v>2158</v>
      </c>
      <c r="DE142" s="248">
        <v>43920</v>
      </c>
      <c r="DF142" s="265" t="s">
        <v>8545</v>
      </c>
      <c r="DG142" s="241">
        <v>909000</v>
      </c>
      <c r="DH142" s="268" t="s">
        <v>2147</v>
      </c>
      <c r="DI142" s="268" t="s">
        <v>660</v>
      </c>
      <c r="DJ142" s="268">
        <v>2</v>
      </c>
      <c r="DK142" s="268" t="s">
        <v>2159</v>
      </c>
      <c r="DL142" s="268" t="s">
        <v>2158</v>
      </c>
      <c r="DM142" s="242">
        <v>43920</v>
      </c>
      <c r="DN142" s="266" t="s">
        <v>8546</v>
      </c>
      <c r="DO142" s="246">
        <v>2000000</v>
      </c>
      <c r="DP142" s="266" t="s">
        <v>2147</v>
      </c>
      <c r="DQ142" s="266" t="s">
        <v>660</v>
      </c>
      <c r="DR142" s="266">
        <v>2</v>
      </c>
      <c r="DS142" s="266" t="s">
        <v>2159</v>
      </c>
      <c r="DT142" s="266" t="s">
        <v>2158</v>
      </c>
      <c r="DU142" s="267">
        <v>43920</v>
      </c>
      <c r="DV142" s="265" t="s">
        <v>8547</v>
      </c>
      <c r="DW142" s="241">
        <v>2440000</v>
      </c>
      <c r="DX142" s="268" t="s">
        <v>2147</v>
      </c>
      <c r="DY142" s="268" t="s">
        <v>660</v>
      </c>
      <c r="DZ142" s="268">
        <v>2</v>
      </c>
      <c r="EA142" s="268" t="s">
        <v>2159</v>
      </c>
      <c r="EB142" s="268" t="s">
        <v>2158</v>
      </c>
      <c r="EC142" s="242">
        <v>43920</v>
      </c>
      <c r="ED142" s="266" t="s">
        <v>8548</v>
      </c>
      <c r="EE142" s="246">
        <v>960000</v>
      </c>
      <c r="EF142" s="266" t="s">
        <v>2147</v>
      </c>
      <c r="EG142" s="266" t="s">
        <v>660</v>
      </c>
      <c r="EH142" s="266">
        <v>2</v>
      </c>
      <c r="EI142" s="266" t="s">
        <v>2159</v>
      </c>
      <c r="EJ142" s="266" t="s">
        <v>2158</v>
      </c>
      <c r="EK142" s="267">
        <v>43920</v>
      </c>
      <c r="EL142" s="265" t="s">
        <v>8549</v>
      </c>
      <c r="EM142" s="241">
        <v>0</v>
      </c>
      <c r="EN142" s="268" t="s">
        <v>2147</v>
      </c>
      <c r="EO142" s="268" t="s">
        <v>660</v>
      </c>
      <c r="EP142" s="268">
        <v>2</v>
      </c>
      <c r="EQ142" s="268" t="s">
        <v>2159</v>
      </c>
      <c r="ER142" s="268" t="s">
        <v>2158</v>
      </c>
      <c r="ES142" s="242">
        <v>43920</v>
      </c>
      <c r="ET142" s="266" t="s">
        <v>8550</v>
      </c>
      <c r="EU142" s="266">
        <v>7</v>
      </c>
      <c r="EV142" s="266" t="s">
        <v>4166</v>
      </c>
      <c r="EW142" s="266" t="s">
        <v>660</v>
      </c>
      <c r="EX142" s="266">
        <v>2</v>
      </c>
      <c r="EY142" s="266" t="s">
        <v>4188</v>
      </c>
      <c r="EZ142" s="266" t="s">
        <v>4187</v>
      </c>
      <c r="FA142" s="267">
        <v>44187</v>
      </c>
      <c r="FB142" s="265" t="s">
        <v>8551</v>
      </c>
      <c r="FC142" s="268">
        <v>3</v>
      </c>
      <c r="FD142" s="268" t="s">
        <v>2125</v>
      </c>
      <c r="FE142" s="268" t="s">
        <v>661</v>
      </c>
      <c r="FF142" s="268">
        <v>1</v>
      </c>
      <c r="FG142" s="268" t="s">
        <v>2160</v>
      </c>
      <c r="FH142" s="268" t="s">
        <v>2154</v>
      </c>
      <c r="FI142" s="242">
        <v>43920</v>
      </c>
      <c r="FJ142" s="265" t="s">
        <v>8552</v>
      </c>
      <c r="FK142" s="266" t="s">
        <v>446</v>
      </c>
      <c r="FL142" s="266" t="s">
        <v>446</v>
      </c>
      <c r="FM142" s="266" t="s">
        <v>446</v>
      </c>
      <c r="FN142" s="266" t="s">
        <v>446</v>
      </c>
      <c r="FO142" s="266" t="s">
        <v>446</v>
      </c>
      <c r="FP142" s="246" t="s">
        <v>446</v>
      </c>
      <c r="FQ142" s="247">
        <v>43920</v>
      </c>
      <c r="FR142" s="265" t="s">
        <v>8553</v>
      </c>
      <c r="FS142" s="268" t="s">
        <v>446</v>
      </c>
      <c r="FT142" s="268">
        <v>0</v>
      </c>
      <c r="FU142" s="268" t="s">
        <v>660</v>
      </c>
      <c r="FV142" s="268">
        <v>2</v>
      </c>
      <c r="FW142" s="268">
        <v>0</v>
      </c>
      <c r="FX142" s="268">
        <v>0</v>
      </c>
      <c r="FY142" s="242">
        <v>43511</v>
      </c>
      <c r="FZ142" s="266" t="s">
        <v>8554</v>
      </c>
      <c r="GA142" s="266">
        <v>2</v>
      </c>
      <c r="GB142" s="266" t="s">
        <v>3625</v>
      </c>
      <c r="GC142" s="266" t="s">
        <v>660</v>
      </c>
      <c r="GD142" s="266">
        <v>2</v>
      </c>
      <c r="GE142" s="266" t="s">
        <v>3085</v>
      </c>
      <c r="GF142" s="266" t="s">
        <v>2075</v>
      </c>
      <c r="GG142" s="267">
        <v>44165</v>
      </c>
      <c r="GH142" s="265" t="s">
        <v>8555</v>
      </c>
      <c r="GI142" s="268">
        <v>3</v>
      </c>
      <c r="GJ142" s="268" t="s">
        <v>3625</v>
      </c>
      <c r="GK142" s="268" t="s">
        <v>660</v>
      </c>
      <c r="GL142" s="268">
        <v>2</v>
      </c>
      <c r="GM142" s="268" t="s">
        <v>3085</v>
      </c>
      <c r="GN142" s="268" t="s">
        <v>2075</v>
      </c>
      <c r="GO142" s="242">
        <v>44165</v>
      </c>
      <c r="GP142" s="266" t="s">
        <v>8556</v>
      </c>
      <c r="GQ142" s="266">
        <v>2</v>
      </c>
      <c r="GR142" s="266" t="s">
        <v>3625</v>
      </c>
      <c r="GS142" s="266" t="s">
        <v>660</v>
      </c>
      <c r="GT142" s="266">
        <v>2</v>
      </c>
      <c r="GU142" s="266" t="s">
        <v>3085</v>
      </c>
      <c r="GV142" s="266" t="s">
        <v>2075</v>
      </c>
      <c r="GW142" s="267">
        <v>44165</v>
      </c>
      <c r="GX142" s="265" t="s">
        <v>8557</v>
      </c>
      <c r="GY142" s="268">
        <v>0</v>
      </c>
      <c r="GZ142" s="268" t="s">
        <v>3625</v>
      </c>
      <c r="HA142" s="268" t="s">
        <v>660</v>
      </c>
      <c r="HB142" s="268">
        <v>2</v>
      </c>
      <c r="HC142" s="268" t="s">
        <v>3085</v>
      </c>
      <c r="HD142" s="268" t="s">
        <v>2075</v>
      </c>
      <c r="HE142" s="242">
        <v>44165</v>
      </c>
      <c r="HF142" s="266" t="s">
        <v>8558</v>
      </c>
      <c r="HG142" s="266">
        <v>0</v>
      </c>
      <c r="HH142" s="266" t="s">
        <v>3625</v>
      </c>
      <c r="HI142" s="266" t="s">
        <v>660</v>
      </c>
      <c r="HJ142" s="266">
        <v>2</v>
      </c>
      <c r="HK142" s="266" t="s">
        <v>3085</v>
      </c>
      <c r="HL142" s="266" t="s">
        <v>2075</v>
      </c>
      <c r="HM142" s="267">
        <v>44165</v>
      </c>
      <c r="HN142" s="265" t="s">
        <v>8559</v>
      </c>
      <c r="HO142" s="268">
        <v>2</v>
      </c>
      <c r="HP142" s="268" t="s">
        <v>3625</v>
      </c>
      <c r="HQ142" s="268" t="s">
        <v>660</v>
      </c>
      <c r="HR142" s="268">
        <v>2</v>
      </c>
      <c r="HS142" s="268" t="s">
        <v>3085</v>
      </c>
      <c r="HT142" s="268" t="s">
        <v>2075</v>
      </c>
      <c r="HU142" s="242">
        <v>44165</v>
      </c>
      <c r="HV142" s="266" t="s">
        <v>8560</v>
      </c>
      <c r="HW142" s="266">
        <v>2</v>
      </c>
      <c r="HX142" s="266" t="s">
        <v>3625</v>
      </c>
      <c r="HY142" s="266" t="s">
        <v>660</v>
      </c>
      <c r="HZ142" s="266">
        <v>2</v>
      </c>
      <c r="IA142" s="266" t="s">
        <v>3085</v>
      </c>
      <c r="IB142" s="266" t="s">
        <v>2075</v>
      </c>
      <c r="IC142" s="267">
        <v>44165</v>
      </c>
      <c r="ID142" s="265" t="s">
        <v>8561</v>
      </c>
      <c r="IE142" s="268">
        <v>3</v>
      </c>
      <c r="IF142" s="268" t="s">
        <v>3625</v>
      </c>
      <c r="IG142" s="268" t="s">
        <v>660</v>
      </c>
      <c r="IH142" s="268">
        <v>2</v>
      </c>
      <c r="II142" s="268" t="s">
        <v>3085</v>
      </c>
      <c r="IJ142" s="268" t="s">
        <v>2075</v>
      </c>
      <c r="IK142" s="242">
        <v>44165</v>
      </c>
      <c r="IL142" s="266" t="s">
        <v>8562</v>
      </c>
      <c r="IM142" s="266">
        <v>2</v>
      </c>
      <c r="IN142" s="266" t="s">
        <v>3625</v>
      </c>
      <c r="IO142" s="266" t="s">
        <v>660</v>
      </c>
      <c r="IP142" s="266">
        <v>2</v>
      </c>
      <c r="IQ142" s="266" t="s">
        <v>3085</v>
      </c>
      <c r="IR142" s="266" t="s">
        <v>2075</v>
      </c>
      <c r="IS142" s="267">
        <v>44165</v>
      </c>
    </row>
    <row r="143" spans="1:253" x14ac:dyDescent="0.3">
      <c r="A143" s="11" t="str">
        <f>Lists!B:B</f>
        <v>Cyclone Harold in Vanuatu</v>
      </c>
      <c r="B143" s="11" t="str">
        <f>Lists!F:F</f>
        <v>Tropical cyclone</v>
      </c>
      <c r="C143" s="11" t="str">
        <f>Lists!C:C</f>
        <v>VUT002</v>
      </c>
      <c r="D143" s="11" t="str">
        <f>Lists!A:A</f>
        <v>Vanuatu</v>
      </c>
      <c r="E143" s="11" t="str">
        <f>Lists!D:D</f>
        <v>VUT</v>
      </c>
      <c r="F143" s="11" t="s">
        <v>8563</v>
      </c>
      <c r="G143" s="240">
        <v>272000</v>
      </c>
      <c r="H143" s="241" t="s">
        <v>2208</v>
      </c>
      <c r="I143" s="241" t="s">
        <v>660</v>
      </c>
      <c r="J143" s="241">
        <v>2</v>
      </c>
      <c r="K143" s="241" t="s">
        <v>2210</v>
      </c>
      <c r="L143" s="241" t="s">
        <v>2209</v>
      </c>
      <c r="M143" s="242">
        <v>43936</v>
      </c>
      <c r="N143" s="265" t="s">
        <v>8564</v>
      </c>
      <c r="O143" s="244">
        <v>10562</v>
      </c>
      <c r="P143" s="244" t="s">
        <v>2225</v>
      </c>
      <c r="Q143" s="244" t="s">
        <v>660</v>
      </c>
      <c r="R143" s="244">
        <v>2</v>
      </c>
      <c r="S143" s="244" t="s">
        <v>2236</v>
      </c>
      <c r="T143" s="244" t="s">
        <v>2230</v>
      </c>
      <c r="U143" s="245">
        <v>43950</v>
      </c>
      <c r="V143" s="265" t="s">
        <v>8565</v>
      </c>
      <c r="W143" s="241">
        <v>231000</v>
      </c>
      <c r="X143" s="241" t="s">
        <v>2225</v>
      </c>
      <c r="Y143" s="241" t="s">
        <v>660</v>
      </c>
      <c r="Z143" s="241">
        <v>2</v>
      </c>
      <c r="AA143" s="241" t="s">
        <v>2237</v>
      </c>
      <c r="AB143" s="241" t="s">
        <v>2230</v>
      </c>
      <c r="AC143" s="242">
        <v>43950</v>
      </c>
      <c r="AD143" s="265" t="s">
        <v>8566</v>
      </c>
      <c r="AE143" s="246">
        <v>157000</v>
      </c>
      <c r="AF143" s="246" t="s">
        <v>2226</v>
      </c>
      <c r="AG143" s="246" t="s">
        <v>660</v>
      </c>
      <c r="AH143" s="246">
        <v>2</v>
      </c>
      <c r="AI143" s="246" t="s">
        <v>2238</v>
      </c>
      <c r="AJ143" s="246" t="s">
        <v>2231</v>
      </c>
      <c r="AK143" s="247">
        <v>43950</v>
      </c>
      <c r="AL143" s="265" t="s">
        <v>8567</v>
      </c>
      <c r="AM143" s="241">
        <v>18000</v>
      </c>
      <c r="AN143" s="241" t="s">
        <v>2533</v>
      </c>
      <c r="AO143" s="241" t="s">
        <v>659</v>
      </c>
      <c r="AP143" s="241">
        <v>3</v>
      </c>
      <c r="AQ143" s="241" t="s">
        <v>2535</v>
      </c>
      <c r="AR143" s="241" t="s">
        <v>2534</v>
      </c>
      <c r="AS143" s="242">
        <v>44014</v>
      </c>
      <c r="AT143" s="266" t="s">
        <v>8568</v>
      </c>
      <c r="AU143" s="246" t="s">
        <v>446</v>
      </c>
      <c r="AV143" s="246" t="s">
        <v>446</v>
      </c>
      <c r="AW143" s="246" t="s">
        <v>446</v>
      </c>
      <c r="AX143" s="246" t="s">
        <v>446</v>
      </c>
      <c r="AY143" s="246" t="s">
        <v>446</v>
      </c>
      <c r="AZ143" s="246" t="s">
        <v>446</v>
      </c>
      <c r="BA143" s="247">
        <v>43936</v>
      </c>
      <c r="BB143" s="265" t="s">
        <v>8569</v>
      </c>
      <c r="BC143" s="241" t="s">
        <v>446</v>
      </c>
      <c r="BD143" s="241" t="s">
        <v>446</v>
      </c>
      <c r="BE143" s="241" t="s">
        <v>446</v>
      </c>
      <c r="BF143" s="241" t="s">
        <v>446</v>
      </c>
      <c r="BG143" s="241" t="s">
        <v>446</v>
      </c>
      <c r="BH143" s="241" t="s">
        <v>446</v>
      </c>
      <c r="BI143" s="242">
        <v>43936</v>
      </c>
      <c r="BJ143" s="266" t="s">
        <v>8570</v>
      </c>
      <c r="BK143" s="266">
        <v>4</v>
      </c>
      <c r="BL143" s="266" t="s">
        <v>2205</v>
      </c>
      <c r="BM143" s="266" t="s">
        <v>659</v>
      </c>
      <c r="BN143" s="266">
        <v>3</v>
      </c>
      <c r="BO143" s="266" t="s">
        <v>2207</v>
      </c>
      <c r="BP143" s="246" t="s">
        <v>2206</v>
      </c>
      <c r="BQ143" s="267">
        <v>43936</v>
      </c>
      <c r="BR143" s="265" t="s">
        <v>8571</v>
      </c>
      <c r="BS143" s="268" t="s">
        <v>446</v>
      </c>
      <c r="BT143" s="268" t="s">
        <v>446</v>
      </c>
      <c r="BU143" s="268" t="s">
        <v>446</v>
      </c>
      <c r="BV143" s="268" t="s">
        <v>446</v>
      </c>
      <c r="BW143" s="268" t="s">
        <v>446</v>
      </c>
      <c r="BX143" s="268" t="s">
        <v>446</v>
      </c>
      <c r="BY143" s="242">
        <v>43936</v>
      </c>
      <c r="BZ143" s="266" t="s">
        <v>8572</v>
      </c>
      <c r="CA143" s="266" t="s">
        <v>446</v>
      </c>
      <c r="CB143" s="266" t="s">
        <v>446</v>
      </c>
      <c r="CC143" s="266" t="s">
        <v>446</v>
      </c>
      <c r="CD143" s="266" t="s">
        <v>446</v>
      </c>
      <c r="CE143" s="266" t="s">
        <v>446</v>
      </c>
      <c r="CF143" s="266" t="s">
        <v>446</v>
      </c>
      <c r="CG143" s="267">
        <v>43936</v>
      </c>
      <c r="CH143" s="265" t="s">
        <v>8573</v>
      </c>
      <c r="CI143" s="266" t="e">
        <v>#N/A</v>
      </c>
      <c r="CJ143" s="266" t="e">
        <v>#N/A</v>
      </c>
      <c r="CK143" s="266" t="e">
        <v>#N/A</v>
      </c>
      <c r="CL143" s="266" t="e">
        <v>#N/A</v>
      </c>
      <c r="CM143" s="266" t="e">
        <v>#N/A</v>
      </c>
      <c r="CN143" s="266" t="e">
        <v>#N/A</v>
      </c>
      <c r="CO143" s="269" t="e">
        <v>#N/A</v>
      </c>
      <c r="CP143" s="266" t="s">
        <v>8574</v>
      </c>
      <c r="CQ143" s="268" t="s">
        <v>446</v>
      </c>
      <c r="CR143" s="268" t="s">
        <v>446</v>
      </c>
      <c r="CS143" s="268" t="s">
        <v>446</v>
      </c>
      <c r="CT143" s="268" t="s">
        <v>446</v>
      </c>
      <c r="CU143" s="268" t="s">
        <v>446</v>
      </c>
      <c r="CV143" s="268" t="s">
        <v>446</v>
      </c>
      <c r="CW143" s="242">
        <v>43936</v>
      </c>
      <c r="CX143" s="266" t="s">
        <v>8575</v>
      </c>
      <c r="CY143" s="246">
        <v>123000</v>
      </c>
      <c r="CZ143" s="246" t="s">
        <v>2227</v>
      </c>
      <c r="DA143" s="246" t="s">
        <v>660</v>
      </c>
      <c r="DB143" s="246">
        <v>2</v>
      </c>
      <c r="DC143" s="246" t="s">
        <v>2239</v>
      </c>
      <c r="DD143" s="246" t="s">
        <v>2232</v>
      </c>
      <c r="DE143" s="248">
        <v>43950</v>
      </c>
      <c r="DF143" s="265" t="s">
        <v>8576</v>
      </c>
      <c r="DG143" s="241">
        <v>75000</v>
      </c>
      <c r="DH143" s="268" t="s">
        <v>2227</v>
      </c>
      <c r="DI143" s="268" t="s">
        <v>660</v>
      </c>
      <c r="DJ143" s="268">
        <v>2</v>
      </c>
      <c r="DK143" s="268" t="s">
        <v>2239</v>
      </c>
      <c r="DL143" s="268" t="s">
        <v>2232</v>
      </c>
      <c r="DM143" s="242">
        <v>43950</v>
      </c>
      <c r="DN143" s="266" t="s">
        <v>8577</v>
      </c>
      <c r="DO143" s="246">
        <v>33000</v>
      </c>
      <c r="DP143" s="266" t="s">
        <v>2227</v>
      </c>
      <c r="DQ143" s="266" t="s">
        <v>660</v>
      </c>
      <c r="DR143" s="266">
        <v>2</v>
      </c>
      <c r="DS143" s="266" t="s">
        <v>2239</v>
      </c>
      <c r="DT143" s="266" t="s">
        <v>2232</v>
      </c>
      <c r="DU143" s="267">
        <v>43950</v>
      </c>
      <c r="DV143" s="265" t="s">
        <v>8578</v>
      </c>
      <c r="DW143" s="241">
        <v>123000</v>
      </c>
      <c r="DX143" s="268" t="s">
        <v>2227</v>
      </c>
      <c r="DY143" s="268" t="s">
        <v>660</v>
      </c>
      <c r="DZ143" s="268">
        <v>2</v>
      </c>
      <c r="EA143" s="268" t="s">
        <v>2239</v>
      </c>
      <c r="EB143" s="268" t="s">
        <v>2232</v>
      </c>
      <c r="EC143" s="242">
        <v>43950</v>
      </c>
      <c r="ED143" s="266" t="s">
        <v>8579</v>
      </c>
      <c r="EE143" s="246">
        <v>0</v>
      </c>
      <c r="EF143" s="266" t="s">
        <v>2227</v>
      </c>
      <c r="EG143" s="266" t="s">
        <v>660</v>
      </c>
      <c r="EH143" s="266">
        <v>2</v>
      </c>
      <c r="EI143" s="266" t="s">
        <v>2239</v>
      </c>
      <c r="EJ143" s="266" t="s">
        <v>2232</v>
      </c>
      <c r="EK143" s="267">
        <v>43950</v>
      </c>
      <c r="EL143" s="265" t="s">
        <v>8580</v>
      </c>
      <c r="EM143" s="241">
        <v>0</v>
      </c>
      <c r="EN143" s="268" t="s">
        <v>2227</v>
      </c>
      <c r="EO143" s="268" t="s">
        <v>660</v>
      </c>
      <c r="EP143" s="268">
        <v>2</v>
      </c>
      <c r="EQ143" s="268" t="s">
        <v>2239</v>
      </c>
      <c r="ER143" s="268" t="s">
        <v>2232</v>
      </c>
      <c r="ES143" s="242">
        <v>43950</v>
      </c>
      <c r="ET143" s="266" t="s">
        <v>8581</v>
      </c>
      <c r="EU143" s="266">
        <v>4</v>
      </c>
      <c r="EV143" s="266" t="s">
        <v>2205</v>
      </c>
      <c r="EW143" s="266" t="s">
        <v>659</v>
      </c>
      <c r="EX143" s="266">
        <v>3</v>
      </c>
      <c r="EY143" s="266" t="s">
        <v>2207</v>
      </c>
      <c r="EZ143" s="266" t="s">
        <v>2206</v>
      </c>
      <c r="FA143" s="267">
        <v>43936</v>
      </c>
      <c r="FB143" s="265" t="s">
        <v>8582</v>
      </c>
      <c r="FC143" s="268">
        <v>1</v>
      </c>
      <c r="FD143" s="268" t="s">
        <v>2202</v>
      </c>
      <c r="FE143" s="268" t="s">
        <v>661</v>
      </c>
      <c r="FF143" s="268">
        <v>1</v>
      </c>
      <c r="FG143" s="268" t="s">
        <v>2204</v>
      </c>
      <c r="FH143" s="268" t="s">
        <v>2203</v>
      </c>
      <c r="FI143" s="242">
        <v>43936</v>
      </c>
      <c r="FJ143" s="265" t="s">
        <v>8583</v>
      </c>
      <c r="FK143" s="266" t="s">
        <v>446</v>
      </c>
      <c r="FL143" s="266" t="s">
        <v>446</v>
      </c>
      <c r="FM143" s="266" t="s">
        <v>446</v>
      </c>
      <c r="FN143" s="266" t="s">
        <v>446</v>
      </c>
      <c r="FO143" s="266" t="s">
        <v>446</v>
      </c>
      <c r="FP143" s="246" t="s">
        <v>446</v>
      </c>
      <c r="FQ143" s="247">
        <v>43936</v>
      </c>
      <c r="FR143" s="265" t="s">
        <v>8584</v>
      </c>
      <c r="FS143" s="268" t="s">
        <v>446</v>
      </c>
      <c r="FT143" s="268" t="s">
        <v>446</v>
      </c>
      <c r="FU143" s="268" t="s">
        <v>446</v>
      </c>
      <c r="FV143" s="268" t="s">
        <v>446</v>
      </c>
      <c r="FW143" s="268" t="s">
        <v>446</v>
      </c>
      <c r="FX143" s="268" t="s">
        <v>446</v>
      </c>
      <c r="FY143" s="242">
        <v>43936</v>
      </c>
      <c r="FZ143" s="266" t="s">
        <v>8585</v>
      </c>
      <c r="GA143" s="266">
        <v>1</v>
      </c>
      <c r="GB143" s="266" t="s">
        <v>2074</v>
      </c>
      <c r="GC143" s="266" t="s">
        <v>661</v>
      </c>
      <c r="GD143" s="266">
        <v>1</v>
      </c>
      <c r="GE143" s="266" t="s">
        <v>2212</v>
      </c>
      <c r="GF143" s="266" t="s">
        <v>1753</v>
      </c>
      <c r="GG143" s="267">
        <v>43936</v>
      </c>
      <c r="GH143" s="265" t="s">
        <v>8586</v>
      </c>
      <c r="GI143" s="268">
        <v>0</v>
      </c>
      <c r="GJ143" s="268" t="s">
        <v>2074</v>
      </c>
      <c r="GK143" s="268" t="s">
        <v>661</v>
      </c>
      <c r="GL143" s="268">
        <v>1</v>
      </c>
      <c r="GM143" s="268" t="s">
        <v>446</v>
      </c>
      <c r="GN143" s="268" t="s">
        <v>1753</v>
      </c>
      <c r="GO143" s="242">
        <v>43936</v>
      </c>
      <c r="GP143" s="266" t="s">
        <v>8587</v>
      </c>
      <c r="GQ143" s="266">
        <v>0</v>
      </c>
      <c r="GR143" s="266" t="s">
        <v>2074</v>
      </c>
      <c r="GS143" s="266" t="s">
        <v>661</v>
      </c>
      <c r="GT143" s="266">
        <v>1</v>
      </c>
      <c r="GU143" s="266" t="s">
        <v>446</v>
      </c>
      <c r="GV143" s="266" t="s">
        <v>1753</v>
      </c>
      <c r="GW143" s="267">
        <v>43936</v>
      </c>
      <c r="GX143" s="265" t="s">
        <v>8588</v>
      </c>
      <c r="GY143" s="268">
        <v>0</v>
      </c>
      <c r="GZ143" s="268" t="s">
        <v>2074</v>
      </c>
      <c r="HA143" s="268" t="s">
        <v>661</v>
      </c>
      <c r="HB143" s="268">
        <v>1</v>
      </c>
      <c r="HC143" s="268" t="s">
        <v>446</v>
      </c>
      <c r="HD143" s="268" t="s">
        <v>1753</v>
      </c>
      <c r="HE143" s="242">
        <v>43936</v>
      </c>
      <c r="HF143" s="266" t="s">
        <v>8589</v>
      </c>
      <c r="HG143" s="266">
        <v>0</v>
      </c>
      <c r="HH143" s="266" t="s">
        <v>2074</v>
      </c>
      <c r="HI143" s="266" t="s">
        <v>661</v>
      </c>
      <c r="HJ143" s="266">
        <v>1</v>
      </c>
      <c r="HK143" s="266" t="s">
        <v>446</v>
      </c>
      <c r="HL143" s="266" t="s">
        <v>1753</v>
      </c>
      <c r="HM143" s="267">
        <v>43936</v>
      </c>
      <c r="HN143" s="265" t="s">
        <v>8590</v>
      </c>
      <c r="HO143" s="268">
        <v>0</v>
      </c>
      <c r="HP143" s="268" t="s">
        <v>2074</v>
      </c>
      <c r="HQ143" s="268" t="s">
        <v>661</v>
      </c>
      <c r="HR143" s="268">
        <v>1</v>
      </c>
      <c r="HS143" s="268" t="s">
        <v>446</v>
      </c>
      <c r="HT143" s="268" t="s">
        <v>1753</v>
      </c>
      <c r="HU143" s="242">
        <v>43936</v>
      </c>
      <c r="HV143" s="266" t="s">
        <v>8591</v>
      </c>
      <c r="HW143" s="266">
        <v>0</v>
      </c>
      <c r="HX143" s="266" t="s">
        <v>2074</v>
      </c>
      <c r="HY143" s="266" t="s">
        <v>661</v>
      </c>
      <c r="HZ143" s="266">
        <v>1</v>
      </c>
      <c r="IA143" s="266" t="s">
        <v>446</v>
      </c>
      <c r="IB143" s="266" t="s">
        <v>1753</v>
      </c>
      <c r="IC143" s="267">
        <v>43936</v>
      </c>
      <c r="ID143" s="265" t="s">
        <v>8592</v>
      </c>
      <c r="IE143" s="268">
        <v>0</v>
      </c>
      <c r="IF143" s="268" t="s">
        <v>2074</v>
      </c>
      <c r="IG143" s="268" t="s">
        <v>661</v>
      </c>
      <c r="IH143" s="268">
        <v>1</v>
      </c>
      <c r="II143" s="268" t="s">
        <v>446</v>
      </c>
      <c r="IJ143" s="268" t="s">
        <v>1753</v>
      </c>
      <c r="IK143" s="242">
        <v>43936</v>
      </c>
      <c r="IL143" s="266" t="s">
        <v>8593</v>
      </c>
      <c r="IM143" s="266">
        <v>3</v>
      </c>
      <c r="IN143" s="266" t="s">
        <v>2074</v>
      </c>
      <c r="IO143" s="266" t="s">
        <v>661</v>
      </c>
      <c r="IP143" s="266">
        <v>1</v>
      </c>
      <c r="IQ143" s="266" t="s">
        <v>2211</v>
      </c>
      <c r="IR143" s="266" t="s">
        <v>1753</v>
      </c>
      <c r="IS143" s="267">
        <v>43936</v>
      </c>
    </row>
    <row r="144" spans="1:253" x14ac:dyDescent="0.3">
      <c r="A144" s="11" t="str">
        <f>Lists!B:B</f>
        <v>Complex crisis in Venezuela</v>
      </c>
      <c r="B144" s="11" t="str">
        <f>Lists!F:F</f>
        <v>Complex crisis</v>
      </c>
      <c r="C144" s="11" t="str">
        <f>Lists!C:C</f>
        <v>VEN001</v>
      </c>
      <c r="D144" s="11" t="str">
        <f>Lists!A:A</f>
        <v>Venezuela</v>
      </c>
      <c r="E144" s="11" t="str">
        <f>Lists!D:D</f>
        <v>VEN</v>
      </c>
      <c r="F144" s="11" t="s">
        <v>8594</v>
      </c>
      <c r="G144" s="240">
        <v>27365000</v>
      </c>
      <c r="H144" s="241" t="s">
        <v>3104</v>
      </c>
      <c r="I144" s="241" t="s">
        <v>660</v>
      </c>
      <c r="J144" s="241">
        <v>2</v>
      </c>
      <c r="K144" s="241" t="s">
        <v>2316</v>
      </c>
      <c r="L144" s="241" t="s">
        <v>2315</v>
      </c>
      <c r="M144" s="242">
        <v>44140</v>
      </c>
      <c r="N144" s="265" t="s">
        <v>8595</v>
      </c>
      <c r="O144" s="244">
        <v>882050</v>
      </c>
      <c r="P144" s="244" t="s">
        <v>3153</v>
      </c>
      <c r="Q144" s="244" t="s">
        <v>661</v>
      </c>
      <c r="R144" s="244">
        <v>1</v>
      </c>
      <c r="S144" s="244" t="s">
        <v>2313</v>
      </c>
      <c r="T144" s="244" t="s">
        <v>3347</v>
      </c>
      <c r="U144" s="245">
        <v>44111</v>
      </c>
      <c r="V144" s="265" t="s">
        <v>8596</v>
      </c>
      <c r="W144" s="241">
        <v>27365000</v>
      </c>
      <c r="X144" s="241" t="s">
        <v>3104</v>
      </c>
      <c r="Y144" s="241" t="s">
        <v>660</v>
      </c>
      <c r="Z144" s="241">
        <v>2</v>
      </c>
      <c r="AA144" s="241" t="s">
        <v>2316</v>
      </c>
      <c r="AB144" s="241" t="s">
        <v>2315</v>
      </c>
      <c r="AC144" s="242">
        <v>44140</v>
      </c>
      <c r="AD144" s="265" t="s">
        <v>8597</v>
      </c>
      <c r="AE144" s="246">
        <v>27365000</v>
      </c>
      <c r="AF144" s="246" t="s">
        <v>3104</v>
      </c>
      <c r="AG144" s="246" t="s">
        <v>660</v>
      </c>
      <c r="AH144" s="246">
        <v>2</v>
      </c>
      <c r="AI144" s="246" t="s">
        <v>2317</v>
      </c>
      <c r="AJ144" s="246" t="s">
        <v>2315</v>
      </c>
      <c r="AK144" s="247">
        <v>44140</v>
      </c>
      <c r="AL144" s="265" t="s">
        <v>8598</v>
      </c>
      <c r="AM144" s="241">
        <v>5490000</v>
      </c>
      <c r="AN144" s="241" t="s">
        <v>3562</v>
      </c>
      <c r="AO144" s="241" t="s">
        <v>660</v>
      </c>
      <c r="AP144" s="241">
        <v>2</v>
      </c>
      <c r="AQ144" s="241" t="s">
        <v>3276</v>
      </c>
      <c r="AR144" s="241" t="s">
        <v>981</v>
      </c>
      <c r="AS144" s="242">
        <v>44140</v>
      </c>
      <c r="AT144" s="266" t="s">
        <v>8599</v>
      </c>
      <c r="AU144" s="246" t="s">
        <v>446</v>
      </c>
      <c r="AV144" s="246">
        <v>0</v>
      </c>
      <c r="AW144" s="246" t="s">
        <v>446</v>
      </c>
      <c r="AX144" s="246" t="s">
        <v>446</v>
      </c>
      <c r="AY144" s="246" t="s">
        <v>790</v>
      </c>
      <c r="AZ144" s="246">
        <v>0</v>
      </c>
      <c r="BA144" s="247">
        <v>43494</v>
      </c>
      <c r="BB144" s="265" t="s">
        <v>8600</v>
      </c>
      <c r="BC144" s="241" t="s">
        <v>446</v>
      </c>
      <c r="BD144" s="241" t="s">
        <v>2002</v>
      </c>
      <c r="BE144" s="241" t="s">
        <v>446</v>
      </c>
      <c r="BF144" s="241" t="s">
        <v>446</v>
      </c>
      <c r="BG144" s="241" t="s">
        <v>2020</v>
      </c>
      <c r="BH144" s="241" t="s">
        <v>2019</v>
      </c>
      <c r="BI144" s="242">
        <v>43867</v>
      </c>
      <c r="BJ144" s="266" t="s">
        <v>8601</v>
      </c>
      <c r="BK144" s="266">
        <v>8253</v>
      </c>
      <c r="BL144" s="266" t="s">
        <v>787</v>
      </c>
      <c r="BM144" s="266" t="s">
        <v>659</v>
      </c>
      <c r="BN144" s="266">
        <v>3</v>
      </c>
      <c r="BO144" s="266" t="s">
        <v>2022</v>
      </c>
      <c r="BP144" s="246" t="s">
        <v>2021</v>
      </c>
      <c r="BQ144" s="267">
        <v>43867</v>
      </c>
      <c r="BR144" s="265" t="s">
        <v>8602</v>
      </c>
      <c r="BS144" s="268" t="s">
        <v>446</v>
      </c>
      <c r="BT144" s="268">
        <v>0</v>
      </c>
      <c r="BU144" s="268" t="s">
        <v>446</v>
      </c>
      <c r="BV144" s="268" t="s">
        <v>446</v>
      </c>
      <c r="BW144" s="268" t="s">
        <v>791</v>
      </c>
      <c r="BX144" s="268">
        <v>0</v>
      </c>
      <c r="BY144" s="242">
        <v>43494</v>
      </c>
      <c r="BZ144" s="266" t="s">
        <v>8603</v>
      </c>
      <c r="CA144" s="266" t="s">
        <v>446</v>
      </c>
      <c r="CB144" s="266">
        <v>0</v>
      </c>
      <c r="CC144" s="266" t="s">
        <v>446</v>
      </c>
      <c r="CD144" s="266" t="s">
        <v>446</v>
      </c>
      <c r="CE144" s="266">
        <v>0</v>
      </c>
      <c r="CF144" s="266">
        <v>0</v>
      </c>
      <c r="CG144" s="267">
        <v>43494</v>
      </c>
      <c r="CH144" s="265" t="s">
        <v>8604</v>
      </c>
      <c r="CI144" s="266" t="e">
        <v>#N/A</v>
      </c>
      <c r="CJ144" s="266" t="e">
        <v>#N/A</v>
      </c>
      <c r="CK144" s="266" t="e">
        <v>#N/A</v>
      </c>
      <c r="CL144" s="266" t="e">
        <v>#N/A</v>
      </c>
      <c r="CM144" s="266" t="e">
        <v>#N/A</v>
      </c>
      <c r="CN144" s="266" t="e">
        <v>#N/A</v>
      </c>
      <c r="CO144" s="269" t="e">
        <v>#N/A</v>
      </c>
      <c r="CP144" s="266" t="s">
        <v>8605</v>
      </c>
      <c r="CQ144" s="268">
        <v>223750</v>
      </c>
      <c r="CR144" s="268" t="s">
        <v>788</v>
      </c>
      <c r="CS144" s="268" t="s">
        <v>661</v>
      </c>
      <c r="CT144" s="268">
        <v>1</v>
      </c>
      <c r="CU144" s="268" t="s">
        <v>793</v>
      </c>
      <c r="CV144" s="268" t="s">
        <v>792</v>
      </c>
      <c r="CW144" s="242">
        <v>43494</v>
      </c>
      <c r="CX144" s="266" t="s">
        <v>8606</v>
      </c>
      <c r="CY144" s="246">
        <v>13956000</v>
      </c>
      <c r="CZ144" s="246" t="s">
        <v>3106</v>
      </c>
      <c r="DA144" s="246" t="s">
        <v>660</v>
      </c>
      <c r="DB144" s="246">
        <v>2</v>
      </c>
      <c r="DC144" s="246" t="s">
        <v>2319</v>
      </c>
      <c r="DD144" s="246" t="s">
        <v>2318</v>
      </c>
      <c r="DE144" s="248">
        <v>44140</v>
      </c>
      <c r="DF144" s="265" t="s">
        <v>8607</v>
      </c>
      <c r="DG144" s="241">
        <v>13409000</v>
      </c>
      <c r="DH144" s="268" t="s">
        <v>3106</v>
      </c>
      <c r="DI144" s="268" t="s">
        <v>660</v>
      </c>
      <c r="DJ144" s="268">
        <v>2</v>
      </c>
      <c r="DK144" s="268" t="s">
        <v>2319</v>
      </c>
      <c r="DL144" s="268" t="s">
        <v>2318</v>
      </c>
      <c r="DM144" s="242">
        <v>44140</v>
      </c>
      <c r="DN144" s="266" t="s">
        <v>8608</v>
      </c>
      <c r="DO144" s="246">
        <v>0</v>
      </c>
      <c r="DP144" s="266" t="s">
        <v>3106</v>
      </c>
      <c r="DQ144" s="266" t="s">
        <v>660</v>
      </c>
      <c r="DR144" s="266">
        <v>2</v>
      </c>
      <c r="DS144" s="266" t="s">
        <v>2319</v>
      </c>
      <c r="DT144" s="266" t="s">
        <v>2318</v>
      </c>
      <c r="DU144" s="267">
        <v>44140</v>
      </c>
      <c r="DV144" s="265" t="s">
        <v>8609</v>
      </c>
      <c r="DW144" s="241">
        <v>13956000</v>
      </c>
      <c r="DX144" s="268" t="s">
        <v>3106</v>
      </c>
      <c r="DY144" s="268" t="s">
        <v>660</v>
      </c>
      <c r="DZ144" s="268">
        <v>2</v>
      </c>
      <c r="EA144" s="268" t="s">
        <v>2319</v>
      </c>
      <c r="EB144" s="268" t="s">
        <v>2318</v>
      </c>
      <c r="EC144" s="242">
        <v>44140</v>
      </c>
      <c r="ED144" s="266" t="s">
        <v>8610</v>
      </c>
      <c r="EE144" s="246">
        <v>0</v>
      </c>
      <c r="EF144" s="266" t="s">
        <v>3106</v>
      </c>
      <c r="EG144" s="266" t="s">
        <v>660</v>
      </c>
      <c r="EH144" s="266">
        <v>2</v>
      </c>
      <c r="EI144" s="266" t="s">
        <v>2319</v>
      </c>
      <c r="EJ144" s="266" t="s">
        <v>2318</v>
      </c>
      <c r="EK144" s="267">
        <v>44140</v>
      </c>
      <c r="EL144" s="265" t="s">
        <v>8611</v>
      </c>
      <c r="EM144" s="241">
        <v>0</v>
      </c>
      <c r="EN144" s="268" t="s">
        <v>3106</v>
      </c>
      <c r="EO144" s="268" t="s">
        <v>660</v>
      </c>
      <c r="EP144" s="268">
        <v>2</v>
      </c>
      <c r="EQ144" s="268" t="s">
        <v>2319</v>
      </c>
      <c r="ER144" s="268" t="s">
        <v>2318</v>
      </c>
      <c r="ES144" s="242">
        <v>44140</v>
      </c>
      <c r="ET144" s="266" t="s">
        <v>8612</v>
      </c>
      <c r="EU144" s="266">
        <v>8253</v>
      </c>
      <c r="EV144" s="266" t="s">
        <v>787</v>
      </c>
      <c r="EW144" s="266" t="s">
        <v>659</v>
      </c>
      <c r="EX144" s="266">
        <v>3</v>
      </c>
      <c r="EY144" s="266" t="s">
        <v>2022</v>
      </c>
      <c r="EZ144" s="266" t="s">
        <v>2021</v>
      </c>
      <c r="FA144" s="267">
        <v>43867</v>
      </c>
      <c r="FB144" s="265" t="s">
        <v>8613</v>
      </c>
      <c r="FC144" s="268">
        <v>2</v>
      </c>
      <c r="FD144" s="268" t="s">
        <v>1221</v>
      </c>
      <c r="FE144" s="268" t="s">
        <v>659</v>
      </c>
      <c r="FF144" s="268">
        <v>3</v>
      </c>
      <c r="FG144" s="268" t="s">
        <v>1494</v>
      </c>
      <c r="FH144" s="268" t="s">
        <v>1221</v>
      </c>
      <c r="FI144" s="242">
        <v>43644</v>
      </c>
      <c r="FJ144" s="265" t="s">
        <v>8614</v>
      </c>
      <c r="FK144" s="266" t="s">
        <v>446</v>
      </c>
      <c r="FL144" s="266">
        <v>0</v>
      </c>
      <c r="FM144" s="266" t="s">
        <v>446</v>
      </c>
      <c r="FN144" s="266" t="s">
        <v>446</v>
      </c>
      <c r="FO144" s="266" t="s">
        <v>1368</v>
      </c>
      <c r="FP144" s="246">
        <v>0</v>
      </c>
      <c r="FQ144" s="247">
        <v>43585</v>
      </c>
      <c r="FR144" s="265" t="s">
        <v>8615</v>
      </c>
      <c r="FS144" s="268" t="s">
        <v>446</v>
      </c>
      <c r="FT144" s="268">
        <v>0</v>
      </c>
      <c r="FU144" s="268" t="s">
        <v>446</v>
      </c>
      <c r="FV144" s="268" t="s">
        <v>446</v>
      </c>
      <c r="FW144" s="268">
        <v>0</v>
      </c>
      <c r="FX144" s="268">
        <v>0</v>
      </c>
      <c r="FY144" s="242">
        <v>43494</v>
      </c>
      <c r="FZ144" s="266" t="s">
        <v>8616</v>
      </c>
      <c r="GA144" s="266">
        <v>2</v>
      </c>
      <c r="GB144" s="266" t="s">
        <v>1634</v>
      </c>
      <c r="GC144" s="266" t="s">
        <v>660</v>
      </c>
      <c r="GD144" s="266">
        <v>2</v>
      </c>
      <c r="GE144" s="266" t="s">
        <v>1665</v>
      </c>
      <c r="GF144" s="266" t="s">
        <v>1666</v>
      </c>
      <c r="GG144" s="267">
        <v>43770</v>
      </c>
      <c r="GH144" s="265" t="s">
        <v>8617</v>
      </c>
      <c r="GI144" s="268">
        <v>2</v>
      </c>
      <c r="GJ144" s="268" t="s">
        <v>1634</v>
      </c>
      <c r="GK144" s="268" t="s">
        <v>660</v>
      </c>
      <c r="GL144" s="268">
        <v>2</v>
      </c>
      <c r="GM144" s="268" t="s">
        <v>1665</v>
      </c>
      <c r="GN144" s="268" t="s">
        <v>1666</v>
      </c>
      <c r="GO144" s="242">
        <v>43770</v>
      </c>
      <c r="GP144" s="266" t="s">
        <v>8618</v>
      </c>
      <c r="GQ144" s="266">
        <v>3</v>
      </c>
      <c r="GR144" s="266" t="s">
        <v>1634</v>
      </c>
      <c r="GS144" s="266" t="s">
        <v>660</v>
      </c>
      <c r="GT144" s="266">
        <v>2</v>
      </c>
      <c r="GU144" s="266" t="s">
        <v>1665</v>
      </c>
      <c r="GV144" s="266" t="s">
        <v>1666</v>
      </c>
      <c r="GW144" s="267">
        <v>43770</v>
      </c>
      <c r="GX144" s="265" t="s">
        <v>8619</v>
      </c>
      <c r="GY144" s="268">
        <v>0</v>
      </c>
      <c r="GZ144" s="268" t="s">
        <v>1634</v>
      </c>
      <c r="HA144" s="268" t="s">
        <v>660</v>
      </c>
      <c r="HB144" s="268">
        <v>2</v>
      </c>
      <c r="HC144" s="268" t="s">
        <v>1665</v>
      </c>
      <c r="HD144" s="268" t="s">
        <v>1666</v>
      </c>
      <c r="HE144" s="242">
        <v>43770</v>
      </c>
      <c r="HF144" s="266" t="s">
        <v>8620</v>
      </c>
      <c r="HG144" s="266">
        <v>2</v>
      </c>
      <c r="HH144" s="266" t="s">
        <v>1634</v>
      </c>
      <c r="HI144" s="266" t="s">
        <v>660</v>
      </c>
      <c r="HJ144" s="266">
        <v>2</v>
      </c>
      <c r="HK144" s="266" t="s">
        <v>1665</v>
      </c>
      <c r="HL144" s="266" t="s">
        <v>1666</v>
      </c>
      <c r="HM144" s="267">
        <v>43770</v>
      </c>
      <c r="HN144" s="265" t="s">
        <v>8621</v>
      </c>
      <c r="HO144" s="268">
        <v>2</v>
      </c>
      <c r="HP144" s="268" t="s">
        <v>1634</v>
      </c>
      <c r="HQ144" s="268" t="s">
        <v>660</v>
      </c>
      <c r="HR144" s="268">
        <v>2</v>
      </c>
      <c r="HS144" s="268" t="s">
        <v>1665</v>
      </c>
      <c r="HT144" s="268" t="s">
        <v>1666</v>
      </c>
      <c r="HU144" s="242">
        <v>43770</v>
      </c>
      <c r="HV144" s="266" t="s">
        <v>8622</v>
      </c>
      <c r="HW144" s="266">
        <v>2</v>
      </c>
      <c r="HX144" s="266" t="s">
        <v>1634</v>
      </c>
      <c r="HY144" s="266" t="s">
        <v>660</v>
      </c>
      <c r="HZ144" s="266">
        <v>2</v>
      </c>
      <c r="IA144" s="266" t="s">
        <v>1665</v>
      </c>
      <c r="IB144" s="266" t="s">
        <v>1666</v>
      </c>
      <c r="IC144" s="267">
        <v>43770</v>
      </c>
      <c r="ID144" s="265" t="s">
        <v>8623</v>
      </c>
      <c r="IE144" s="268">
        <v>0</v>
      </c>
      <c r="IF144" s="268" t="s">
        <v>1634</v>
      </c>
      <c r="IG144" s="268" t="s">
        <v>660</v>
      </c>
      <c r="IH144" s="268">
        <v>2</v>
      </c>
      <c r="II144" s="268" t="s">
        <v>1665</v>
      </c>
      <c r="IJ144" s="268" t="s">
        <v>1666</v>
      </c>
      <c r="IK144" s="242">
        <v>43770</v>
      </c>
      <c r="IL144" s="266" t="s">
        <v>8624</v>
      </c>
      <c r="IM144" s="266">
        <v>3</v>
      </c>
      <c r="IN144" s="266" t="s">
        <v>1634</v>
      </c>
      <c r="IO144" s="266" t="s">
        <v>660</v>
      </c>
      <c r="IP144" s="266">
        <v>2</v>
      </c>
      <c r="IQ144" s="266" t="s">
        <v>1665</v>
      </c>
      <c r="IR144" s="266" t="s">
        <v>1666</v>
      </c>
      <c r="IS144" s="267">
        <v>43770</v>
      </c>
    </row>
    <row r="145" spans="1:253" x14ac:dyDescent="0.3">
      <c r="A145" s="11" t="str">
        <f>Lists!B:B</f>
        <v>Venezuela Regional Crisis</v>
      </c>
      <c r="B145" s="11" t="str">
        <f>Lists!F:F</f>
        <v>Regional crisis</v>
      </c>
      <c r="C145" s="11" t="str">
        <f>Lists!C:C</f>
        <v>REG002</v>
      </c>
      <c r="D145" s="11" t="str">
        <f>Lists!A:A</f>
        <v>Venezuela, Brazil, Colombia, Ecuador, Peru, Trinidad and Tobago</v>
      </c>
      <c r="E145" s="11" t="str">
        <f>Lists!D:D</f>
        <v>VEN, BRA, COL, ECU, PER, TTO</v>
      </c>
      <c r="F145" s="11" t="s">
        <v>8625</v>
      </c>
      <c r="G145" s="240">
        <v>334494000</v>
      </c>
      <c r="H145" s="241" t="s">
        <v>3124</v>
      </c>
      <c r="I145" s="241" t="s">
        <v>661</v>
      </c>
      <c r="J145" s="241">
        <v>1</v>
      </c>
      <c r="K145" s="241" t="s">
        <v>3312</v>
      </c>
      <c r="L145" s="241" t="s">
        <v>3311</v>
      </c>
      <c r="M145" s="242">
        <v>44110</v>
      </c>
      <c r="N145" s="265" t="s">
        <v>8626</v>
      </c>
      <c r="O145" s="244">
        <v>1458646</v>
      </c>
      <c r="P145" s="244" t="s">
        <v>2006</v>
      </c>
      <c r="Q145" s="244" t="s">
        <v>660</v>
      </c>
      <c r="R145" s="244">
        <v>2</v>
      </c>
      <c r="S145" s="244" t="s">
        <v>2033</v>
      </c>
      <c r="T145" s="244" t="s">
        <v>2032</v>
      </c>
      <c r="U145" s="245">
        <v>43867</v>
      </c>
      <c r="V145" s="265" t="s">
        <v>8627</v>
      </c>
      <c r="W145" s="241">
        <v>78070000</v>
      </c>
      <c r="X145" s="241" t="s">
        <v>3123</v>
      </c>
      <c r="Y145" s="241" t="s">
        <v>660</v>
      </c>
      <c r="Z145" s="241">
        <v>2</v>
      </c>
      <c r="AA145" s="241" t="s">
        <v>3310</v>
      </c>
      <c r="AB145" s="241" t="s">
        <v>3309</v>
      </c>
      <c r="AC145" s="242">
        <v>44110</v>
      </c>
      <c r="AD145" s="265" t="s">
        <v>8628</v>
      </c>
      <c r="AE145" s="246">
        <v>34304000</v>
      </c>
      <c r="AF145" s="246" t="s">
        <v>3125</v>
      </c>
      <c r="AG145" s="246" t="s">
        <v>660</v>
      </c>
      <c r="AH145" s="246">
        <v>2</v>
      </c>
      <c r="AI145" s="246" t="s">
        <v>3314</v>
      </c>
      <c r="AJ145" s="246" t="s">
        <v>3313</v>
      </c>
      <c r="AK145" s="247">
        <v>44110</v>
      </c>
      <c r="AL145" s="265" t="s">
        <v>8629</v>
      </c>
      <c r="AM145" s="241">
        <v>5098000</v>
      </c>
      <c r="AN145" s="241" t="s">
        <v>3105</v>
      </c>
      <c r="AO145" s="241" t="s">
        <v>661</v>
      </c>
      <c r="AP145" s="241">
        <v>1</v>
      </c>
      <c r="AQ145" s="241" t="s">
        <v>3315</v>
      </c>
      <c r="AR145" s="241" t="s">
        <v>981</v>
      </c>
      <c r="AS145" s="242">
        <v>44110</v>
      </c>
      <c r="AT145" s="266" t="s">
        <v>8630</v>
      </c>
      <c r="AU145" s="246" t="s">
        <v>446</v>
      </c>
      <c r="AV145" s="246" t="s">
        <v>446</v>
      </c>
      <c r="AW145" s="246" t="s">
        <v>446</v>
      </c>
      <c r="AX145" s="246" t="s">
        <v>446</v>
      </c>
      <c r="AY145" s="246" t="s">
        <v>1768</v>
      </c>
      <c r="AZ145" s="246" t="s">
        <v>446</v>
      </c>
      <c r="BA145" s="247">
        <v>43798</v>
      </c>
      <c r="BB145" s="265" t="s">
        <v>8631</v>
      </c>
      <c r="BC145" s="241" t="s">
        <v>446</v>
      </c>
      <c r="BD145" s="241" t="s">
        <v>446</v>
      </c>
      <c r="BE145" s="241" t="s">
        <v>446</v>
      </c>
      <c r="BF145" s="241" t="s">
        <v>446</v>
      </c>
      <c r="BG145" s="241" t="s">
        <v>1768</v>
      </c>
      <c r="BH145" s="241" t="s">
        <v>446</v>
      </c>
      <c r="BI145" s="242">
        <v>43798</v>
      </c>
      <c r="BJ145" s="266" t="s">
        <v>8632</v>
      </c>
      <c r="BK145" s="266" t="s">
        <v>446</v>
      </c>
      <c r="BL145" s="266" t="s">
        <v>446</v>
      </c>
      <c r="BM145" s="266" t="s">
        <v>446</v>
      </c>
      <c r="BN145" s="266" t="s">
        <v>446</v>
      </c>
      <c r="BO145" s="266" t="s">
        <v>1768</v>
      </c>
      <c r="BP145" s="246" t="s">
        <v>446</v>
      </c>
      <c r="BQ145" s="267">
        <v>43798</v>
      </c>
      <c r="BR145" s="265" t="s">
        <v>8633</v>
      </c>
      <c r="BS145" s="268">
        <v>0</v>
      </c>
      <c r="BT145" s="268">
        <v>0</v>
      </c>
      <c r="BU145" s="268" t="s">
        <v>659</v>
      </c>
      <c r="BV145" s="268">
        <v>3</v>
      </c>
      <c r="BW145" s="268">
        <v>0</v>
      </c>
      <c r="BX145" s="268">
        <v>0</v>
      </c>
      <c r="BY145" s="242">
        <v>43585</v>
      </c>
      <c r="BZ145" s="266" t="s">
        <v>8634</v>
      </c>
      <c r="CA145" s="266">
        <v>0</v>
      </c>
      <c r="CB145" s="266" t="s">
        <v>446</v>
      </c>
      <c r="CC145" s="266" t="s">
        <v>659</v>
      </c>
      <c r="CD145" s="266">
        <v>3</v>
      </c>
      <c r="CE145" s="266" t="s">
        <v>446</v>
      </c>
      <c r="CF145" s="266" t="s">
        <v>446</v>
      </c>
      <c r="CG145" s="267">
        <v>43585</v>
      </c>
      <c r="CH145" s="265" t="s">
        <v>8635</v>
      </c>
      <c r="CI145" s="266" t="e">
        <v>#N/A</v>
      </c>
      <c r="CJ145" s="266" t="e">
        <v>#N/A</v>
      </c>
      <c r="CK145" s="266" t="e">
        <v>#N/A</v>
      </c>
      <c r="CL145" s="266" t="e">
        <v>#N/A</v>
      </c>
      <c r="CM145" s="266" t="e">
        <v>#N/A</v>
      </c>
      <c r="CN145" s="266" t="e">
        <v>#N/A</v>
      </c>
      <c r="CO145" s="269" t="e">
        <v>#N/A</v>
      </c>
      <c r="CP145" s="266" t="s">
        <v>8636</v>
      </c>
      <c r="CQ145" s="268" t="s">
        <v>446</v>
      </c>
      <c r="CR145" s="268" t="s">
        <v>446</v>
      </c>
      <c r="CS145" s="268" t="s">
        <v>446</v>
      </c>
      <c r="CT145" s="268" t="s">
        <v>446</v>
      </c>
      <c r="CU145" s="268" t="s">
        <v>1768</v>
      </c>
      <c r="CV145" s="268" t="s">
        <v>446</v>
      </c>
      <c r="CW145" s="242">
        <v>43798</v>
      </c>
      <c r="CX145" s="266" t="s">
        <v>8637</v>
      </c>
      <c r="CY145" s="246">
        <v>19278000</v>
      </c>
      <c r="CZ145" s="246" t="s">
        <v>3127</v>
      </c>
      <c r="DA145" s="246" t="s">
        <v>660</v>
      </c>
      <c r="DB145" s="246">
        <v>2</v>
      </c>
      <c r="DC145" s="246" t="s">
        <v>3319</v>
      </c>
      <c r="DD145" s="246" t="s">
        <v>3317</v>
      </c>
      <c r="DE145" s="248">
        <v>44110</v>
      </c>
      <c r="DF145" s="265" t="s">
        <v>8638</v>
      </c>
      <c r="DG145" s="241">
        <v>44631000</v>
      </c>
      <c r="DH145" s="268" t="s">
        <v>2183</v>
      </c>
      <c r="DI145" s="268" t="s">
        <v>660</v>
      </c>
      <c r="DJ145" s="268">
        <v>2</v>
      </c>
      <c r="DK145" s="268" t="s">
        <v>2198</v>
      </c>
      <c r="DL145" s="268" t="s">
        <v>2197</v>
      </c>
      <c r="DM145" s="242">
        <v>44110</v>
      </c>
      <c r="DN145" s="266" t="s">
        <v>8639</v>
      </c>
      <c r="DO145" s="246">
        <v>14161000</v>
      </c>
      <c r="DP145" s="266" t="s">
        <v>3127</v>
      </c>
      <c r="DQ145" s="266" t="s">
        <v>660</v>
      </c>
      <c r="DR145" s="266">
        <v>2</v>
      </c>
      <c r="DS145" s="266" t="s">
        <v>3318</v>
      </c>
      <c r="DT145" s="266" t="s">
        <v>3317</v>
      </c>
      <c r="DU145" s="267">
        <v>44110</v>
      </c>
      <c r="DV145" s="265" t="s">
        <v>8640</v>
      </c>
      <c r="DW145" s="241">
        <v>18778000</v>
      </c>
      <c r="DX145" s="268" t="s">
        <v>3127</v>
      </c>
      <c r="DY145" s="268" t="s">
        <v>660</v>
      </c>
      <c r="DZ145" s="268">
        <v>2</v>
      </c>
      <c r="EA145" s="268" t="s">
        <v>3319</v>
      </c>
      <c r="EB145" s="268" t="s">
        <v>3317</v>
      </c>
      <c r="EC145" s="242">
        <v>44110</v>
      </c>
      <c r="ED145" s="266" t="s">
        <v>8641</v>
      </c>
      <c r="EE145" s="246">
        <v>500000</v>
      </c>
      <c r="EF145" s="266" t="s">
        <v>3126</v>
      </c>
      <c r="EG145" s="266" t="s">
        <v>660</v>
      </c>
      <c r="EH145" s="266">
        <v>2</v>
      </c>
      <c r="EI145" s="266" t="s">
        <v>2034</v>
      </c>
      <c r="EJ145" s="266" t="s">
        <v>3316</v>
      </c>
      <c r="EK145" s="267">
        <v>44110</v>
      </c>
      <c r="EL145" s="265" t="s">
        <v>8642</v>
      </c>
      <c r="EM145" s="241">
        <v>0</v>
      </c>
      <c r="EN145" s="268" t="s">
        <v>3126</v>
      </c>
      <c r="EO145" s="268" t="s">
        <v>660</v>
      </c>
      <c r="EP145" s="268">
        <v>2</v>
      </c>
      <c r="EQ145" s="268" t="s">
        <v>2034</v>
      </c>
      <c r="ER145" s="268" t="s">
        <v>3316</v>
      </c>
      <c r="ES145" s="242">
        <v>44110</v>
      </c>
      <c r="ET145" s="266" t="s">
        <v>8643</v>
      </c>
      <c r="EU145" s="266" t="s">
        <v>446</v>
      </c>
      <c r="EV145" s="266" t="s">
        <v>446</v>
      </c>
      <c r="EW145" s="266" t="s">
        <v>446</v>
      </c>
      <c r="EX145" s="266" t="s">
        <v>446</v>
      </c>
      <c r="EY145" s="266" t="s">
        <v>1768</v>
      </c>
      <c r="EZ145" s="266" t="s">
        <v>446</v>
      </c>
      <c r="FA145" s="267">
        <v>43798</v>
      </c>
      <c r="FB145" s="265" t="s">
        <v>8644</v>
      </c>
      <c r="FC145" s="268">
        <v>4</v>
      </c>
      <c r="FD145" s="268">
        <v>0</v>
      </c>
      <c r="FE145" s="268" t="s">
        <v>660</v>
      </c>
      <c r="FF145" s="268">
        <v>2</v>
      </c>
      <c r="FG145" s="268" t="s">
        <v>1375</v>
      </c>
      <c r="FH145" s="268">
        <v>0</v>
      </c>
      <c r="FI145" s="242">
        <v>43585</v>
      </c>
      <c r="FJ145" s="265" t="s">
        <v>8645</v>
      </c>
      <c r="FK145" s="266" t="s">
        <v>446</v>
      </c>
      <c r="FL145" s="266">
        <v>0</v>
      </c>
      <c r="FM145" s="266" t="s">
        <v>446</v>
      </c>
      <c r="FN145" s="266" t="s">
        <v>446</v>
      </c>
      <c r="FO145" s="266" t="s">
        <v>1376</v>
      </c>
      <c r="FP145" s="246">
        <v>0</v>
      </c>
      <c r="FQ145" s="247">
        <v>43585</v>
      </c>
      <c r="FR145" s="265" t="s">
        <v>8646</v>
      </c>
      <c r="FS145" s="268" t="s">
        <v>446</v>
      </c>
      <c r="FT145" s="268">
        <v>0</v>
      </c>
      <c r="FU145" s="268" t="s">
        <v>446</v>
      </c>
      <c r="FV145" s="268" t="s">
        <v>446</v>
      </c>
      <c r="FW145" s="268">
        <v>0</v>
      </c>
      <c r="FX145" s="268">
        <v>0</v>
      </c>
      <c r="FY145" s="242">
        <v>43585</v>
      </c>
      <c r="FZ145" s="266" t="s">
        <v>8647</v>
      </c>
      <c r="GA145" s="266">
        <v>0</v>
      </c>
      <c r="GB145" s="266" t="s">
        <v>1634</v>
      </c>
      <c r="GC145" s="266" t="s">
        <v>660</v>
      </c>
      <c r="GD145" s="266">
        <v>2</v>
      </c>
      <c r="GE145" s="266" t="s">
        <v>1665</v>
      </c>
      <c r="GF145" s="266" t="s">
        <v>1666</v>
      </c>
      <c r="GG145" s="267">
        <v>43770</v>
      </c>
      <c r="GH145" s="265" t="s">
        <v>8648</v>
      </c>
      <c r="GI145" s="268">
        <v>0</v>
      </c>
      <c r="GJ145" s="268" t="s">
        <v>1634</v>
      </c>
      <c r="GK145" s="268" t="s">
        <v>660</v>
      </c>
      <c r="GL145" s="268">
        <v>2</v>
      </c>
      <c r="GM145" s="268" t="s">
        <v>1665</v>
      </c>
      <c r="GN145" s="268" t="s">
        <v>1666</v>
      </c>
      <c r="GO145" s="242">
        <v>43770</v>
      </c>
      <c r="GP145" s="266" t="s">
        <v>8649</v>
      </c>
      <c r="GQ145" s="266">
        <v>0</v>
      </c>
      <c r="GR145" s="266" t="s">
        <v>1634</v>
      </c>
      <c r="GS145" s="266" t="s">
        <v>660</v>
      </c>
      <c r="GT145" s="266">
        <v>2</v>
      </c>
      <c r="GU145" s="266" t="s">
        <v>1665</v>
      </c>
      <c r="GV145" s="266" t="s">
        <v>1666</v>
      </c>
      <c r="GW145" s="267">
        <v>43770</v>
      </c>
      <c r="GX145" s="265" t="s">
        <v>8650</v>
      </c>
      <c r="GY145" s="268">
        <v>2</v>
      </c>
      <c r="GZ145" s="268" t="s">
        <v>1634</v>
      </c>
      <c r="HA145" s="268" t="s">
        <v>660</v>
      </c>
      <c r="HB145" s="268">
        <v>2</v>
      </c>
      <c r="HC145" s="268" t="s">
        <v>1665</v>
      </c>
      <c r="HD145" s="268" t="s">
        <v>1666</v>
      </c>
      <c r="HE145" s="242">
        <v>43770</v>
      </c>
      <c r="HF145" s="266" t="s">
        <v>8651</v>
      </c>
      <c r="HG145" s="266">
        <v>0</v>
      </c>
      <c r="HH145" s="266" t="s">
        <v>1634</v>
      </c>
      <c r="HI145" s="266" t="s">
        <v>660</v>
      </c>
      <c r="HJ145" s="266">
        <v>2</v>
      </c>
      <c r="HK145" s="266" t="s">
        <v>1665</v>
      </c>
      <c r="HL145" s="266" t="s">
        <v>1666</v>
      </c>
      <c r="HM145" s="267">
        <v>43770</v>
      </c>
      <c r="HN145" s="265" t="s">
        <v>8652</v>
      </c>
      <c r="HO145" s="268">
        <v>0</v>
      </c>
      <c r="HP145" s="268" t="s">
        <v>1634</v>
      </c>
      <c r="HQ145" s="268" t="s">
        <v>660</v>
      </c>
      <c r="HR145" s="268">
        <v>2</v>
      </c>
      <c r="HS145" s="268" t="s">
        <v>1665</v>
      </c>
      <c r="HT145" s="268" t="s">
        <v>1666</v>
      </c>
      <c r="HU145" s="242">
        <v>43770</v>
      </c>
      <c r="HV145" s="266" t="s">
        <v>8653</v>
      </c>
      <c r="HW145" s="266">
        <v>0</v>
      </c>
      <c r="HX145" s="266" t="s">
        <v>1634</v>
      </c>
      <c r="HY145" s="266" t="s">
        <v>660</v>
      </c>
      <c r="HZ145" s="266">
        <v>2</v>
      </c>
      <c r="IA145" s="266" t="s">
        <v>1665</v>
      </c>
      <c r="IB145" s="266" t="s">
        <v>1666</v>
      </c>
      <c r="IC145" s="267">
        <v>43770</v>
      </c>
      <c r="ID145" s="265" t="s">
        <v>8654</v>
      </c>
      <c r="IE145" s="268" t="s">
        <v>446</v>
      </c>
      <c r="IF145" s="268" t="s">
        <v>1634</v>
      </c>
      <c r="IG145" s="268" t="s">
        <v>446</v>
      </c>
      <c r="IH145" s="268" t="s">
        <v>446</v>
      </c>
      <c r="II145" s="268" t="s">
        <v>1665</v>
      </c>
      <c r="IJ145" s="268" t="s">
        <v>1666</v>
      </c>
      <c r="IK145" s="242">
        <v>43770</v>
      </c>
      <c r="IL145" s="266" t="s">
        <v>8655</v>
      </c>
      <c r="IM145" s="266">
        <v>0</v>
      </c>
      <c r="IN145" s="266" t="s">
        <v>1634</v>
      </c>
      <c r="IO145" s="266" t="s">
        <v>660</v>
      </c>
      <c r="IP145" s="266">
        <v>2</v>
      </c>
      <c r="IQ145" s="266" t="s">
        <v>1665</v>
      </c>
      <c r="IR145" s="266" t="s">
        <v>1666</v>
      </c>
      <c r="IS145" s="267">
        <v>43770</v>
      </c>
    </row>
    <row r="146" spans="1:253" x14ac:dyDescent="0.3">
      <c r="A146" s="11" t="str">
        <f>Lists!B:B</f>
        <v>Floods in central Vietnam</v>
      </c>
      <c r="B146" s="11" t="str">
        <f>Lists!F:F</f>
        <v>Flood</v>
      </c>
      <c r="C146" s="11" t="str">
        <f>Lists!C:C</f>
        <v>VNM002</v>
      </c>
      <c r="D146" s="11" t="str">
        <f>Lists!A:A</f>
        <v>Vietnam</v>
      </c>
      <c r="E146" s="11" t="str">
        <f>Lists!D:D</f>
        <v>VNM</v>
      </c>
      <c r="F146" s="11" t="s">
        <v>8656</v>
      </c>
      <c r="G146" s="240">
        <v>96484000</v>
      </c>
      <c r="H146" s="241" t="s">
        <v>3550</v>
      </c>
      <c r="I146" s="241" t="s">
        <v>661</v>
      </c>
      <c r="J146" s="241">
        <v>1</v>
      </c>
      <c r="K146" s="241" t="s">
        <v>2043</v>
      </c>
      <c r="L146" s="241" t="s">
        <v>3552</v>
      </c>
      <c r="M146" s="242">
        <v>44140</v>
      </c>
      <c r="N146" s="265" t="s">
        <v>8657</v>
      </c>
      <c r="O146" s="244">
        <v>71467</v>
      </c>
      <c r="P146" s="244" t="s">
        <v>3553</v>
      </c>
      <c r="Q146" s="244" t="s">
        <v>661</v>
      </c>
      <c r="R146" s="244">
        <v>1</v>
      </c>
      <c r="S146" s="244" t="s">
        <v>3554</v>
      </c>
      <c r="T146" s="244" t="s">
        <v>3551</v>
      </c>
      <c r="U146" s="245">
        <v>44140</v>
      </c>
      <c r="V146" s="265" t="s">
        <v>8658</v>
      </c>
      <c r="W146" s="241">
        <v>7700000</v>
      </c>
      <c r="X146" s="241" t="s">
        <v>3555</v>
      </c>
      <c r="Y146" s="241" t="s">
        <v>660</v>
      </c>
      <c r="Z146" s="241">
        <v>2</v>
      </c>
      <c r="AA146" s="241" t="s">
        <v>3557</v>
      </c>
      <c r="AB146" s="241" t="s">
        <v>3556</v>
      </c>
      <c r="AC146" s="242">
        <v>44140</v>
      </c>
      <c r="AD146" s="265" t="s">
        <v>8659</v>
      </c>
      <c r="AE146" s="246">
        <v>1500000</v>
      </c>
      <c r="AF146" s="246" t="s">
        <v>3555</v>
      </c>
      <c r="AG146" s="246" t="s">
        <v>660</v>
      </c>
      <c r="AH146" s="246">
        <v>2</v>
      </c>
      <c r="AI146" s="246" t="s">
        <v>3558</v>
      </c>
      <c r="AJ146" s="246" t="s">
        <v>3556</v>
      </c>
      <c r="AK146" s="247">
        <v>44140</v>
      </c>
      <c r="AL146" s="265" t="s">
        <v>8660</v>
      </c>
      <c r="AM146" s="241">
        <v>375000</v>
      </c>
      <c r="AN146" s="241" t="s">
        <v>3555</v>
      </c>
      <c r="AO146" s="241" t="s">
        <v>659</v>
      </c>
      <c r="AP146" s="241">
        <v>3</v>
      </c>
      <c r="AQ146" s="241" t="s">
        <v>3559</v>
      </c>
      <c r="AR146" s="241" t="s">
        <v>3556</v>
      </c>
      <c r="AS146" s="242">
        <v>44140</v>
      </c>
      <c r="AT146" s="266" t="s">
        <v>8661</v>
      </c>
      <c r="AU146" s="246" t="s">
        <v>446</v>
      </c>
      <c r="AV146" s="246" t="s">
        <v>446</v>
      </c>
      <c r="AW146" s="246" t="s">
        <v>659</v>
      </c>
      <c r="AX146" s="246">
        <v>3</v>
      </c>
      <c r="AY146" s="246" t="s">
        <v>446</v>
      </c>
      <c r="AZ146" s="246" t="s">
        <v>446</v>
      </c>
      <c r="BA146" s="247">
        <v>44140</v>
      </c>
      <c r="BB146" s="265" t="s">
        <v>8662</v>
      </c>
      <c r="BC146" s="241" t="s">
        <v>446</v>
      </c>
      <c r="BD146" s="241" t="s">
        <v>446</v>
      </c>
      <c r="BE146" s="241" t="s">
        <v>659</v>
      </c>
      <c r="BF146" s="241">
        <v>3</v>
      </c>
      <c r="BG146" s="241" t="s">
        <v>446</v>
      </c>
      <c r="BH146" s="241" t="s">
        <v>446</v>
      </c>
      <c r="BI146" s="242">
        <v>44140</v>
      </c>
      <c r="BJ146" s="266" t="s">
        <v>8663</v>
      </c>
      <c r="BK146" s="266">
        <v>243</v>
      </c>
      <c r="BL146" s="266" t="s">
        <v>4041</v>
      </c>
      <c r="BM146" s="266" t="s">
        <v>660</v>
      </c>
      <c r="BN146" s="266">
        <v>2</v>
      </c>
      <c r="BO146" s="266" t="s">
        <v>4043</v>
      </c>
      <c r="BP146" s="246" t="s">
        <v>4042</v>
      </c>
      <c r="BQ146" s="267">
        <v>44165</v>
      </c>
      <c r="BR146" s="265" t="s">
        <v>8664</v>
      </c>
      <c r="BS146" s="268">
        <v>600000</v>
      </c>
      <c r="BT146" s="268" t="s">
        <v>4041</v>
      </c>
      <c r="BU146" s="268" t="s">
        <v>660</v>
      </c>
      <c r="BV146" s="268">
        <v>2</v>
      </c>
      <c r="BW146" s="268" t="s">
        <v>4044</v>
      </c>
      <c r="BX146" s="268" t="s">
        <v>4042</v>
      </c>
      <c r="BY146" s="242">
        <v>44165</v>
      </c>
      <c r="BZ146" s="266" t="s">
        <v>8665</v>
      </c>
      <c r="CA146" s="266" t="s">
        <v>446</v>
      </c>
      <c r="CB146" s="266" t="s">
        <v>446</v>
      </c>
      <c r="CC146" s="266" t="s">
        <v>659</v>
      </c>
      <c r="CD146" s="266">
        <v>3</v>
      </c>
      <c r="CE146" s="266" t="s">
        <v>446</v>
      </c>
      <c r="CF146" s="266" t="s">
        <v>446</v>
      </c>
      <c r="CG146" s="267">
        <v>44140</v>
      </c>
      <c r="CH146" s="265" t="s">
        <v>8666</v>
      </c>
      <c r="CI146" s="266" t="e">
        <v>#N/A</v>
      </c>
      <c r="CJ146" s="266" t="e">
        <v>#N/A</v>
      </c>
      <c r="CK146" s="266" t="e">
        <v>#N/A</v>
      </c>
      <c r="CL146" s="266" t="e">
        <v>#N/A</v>
      </c>
      <c r="CM146" s="266" t="e">
        <v>#N/A</v>
      </c>
      <c r="CN146" s="266" t="e">
        <v>#N/A</v>
      </c>
      <c r="CO146" s="269" t="e">
        <v>#N/A</v>
      </c>
      <c r="CP146" s="266" t="s">
        <v>8667</v>
      </c>
      <c r="CQ146" s="268" t="s">
        <v>446</v>
      </c>
      <c r="CR146" s="268" t="s">
        <v>446</v>
      </c>
      <c r="CS146" s="268" t="s">
        <v>659</v>
      </c>
      <c r="CT146" s="268">
        <v>3</v>
      </c>
      <c r="CU146" s="268" t="s">
        <v>446</v>
      </c>
      <c r="CV146" s="268" t="s">
        <v>446</v>
      </c>
      <c r="CW146" s="242">
        <v>44140</v>
      </c>
      <c r="CX146" s="266" t="s">
        <v>8668</v>
      </c>
      <c r="CY146" s="246">
        <v>177000</v>
      </c>
      <c r="CZ146" s="246" t="s">
        <v>3555</v>
      </c>
      <c r="DA146" s="246" t="s">
        <v>660</v>
      </c>
      <c r="DB146" s="246">
        <v>2</v>
      </c>
      <c r="DC146" s="246" t="s">
        <v>3560</v>
      </c>
      <c r="DD146" s="246" t="s">
        <v>3556</v>
      </c>
      <c r="DE146" s="248">
        <v>44140</v>
      </c>
      <c r="DF146" s="265" t="s">
        <v>8669</v>
      </c>
      <c r="DG146" s="241">
        <v>6200000</v>
      </c>
      <c r="DH146" s="268" t="s">
        <v>3555</v>
      </c>
      <c r="DI146" s="268" t="s">
        <v>660</v>
      </c>
      <c r="DJ146" s="268">
        <v>2</v>
      </c>
      <c r="DK146" s="268" t="s">
        <v>3560</v>
      </c>
      <c r="DL146" s="268" t="s">
        <v>3556</v>
      </c>
      <c r="DM146" s="242">
        <v>44140</v>
      </c>
      <c r="DN146" s="266" t="s">
        <v>8670</v>
      </c>
      <c r="DO146" s="246">
        <v>1323000</v>
      </c>
      <c r="DP146" s="266" t="s">
        <v>3555</v>
      </c>
      <c r="DQ146" s="266" t="s">
        <v>660</v>
      </c>
      <c r="DR146" s="266">
        <v>2</v>
      </c>
      <c r="DS146" s="266" t="s">
        <v>3560</v>
      </c>
      <c r="DT146" s="266" t="s">
        <v>3556</v>
      </c>
      <c r="DU146" s="267">
        <v>44140</v>
      </c>
      <c r="DV146" s="265" t="s">
        <v>8671</v>
      </c>
      <c r="DW146" s="241">
        <v>177000</v>
      </c>
      <c r="DX146" s="268" t="s">
        <v>3555</v>
      </c>
      <c r="DY146" s="268" t="s">
        <v>660</v>
      </c>
      <c r="DZ146" s="268">
        <v>2</v>
      </c>
      <c r="EA146" s="268" t="s">
        <v>3560</v>
      </c>
      <c r="EB146" s="268" t="s">
        <v>3556</v>
      </c>
      <c r="EC146" s="242">
        <v>44140</v>
      </c>
      <c r="ED146" s="266" t="s">
        <v>8672</v>
      </c>
      <c r="EE146" s="246">
        <v>0</v>
      </c>
      <c r="EF146" s="266" t="s">
        <v>3555</v>
      </c>
      <c r="EG146" s="266" t="s">
        <v>660</v>
      </c>
      <c r="EH146" s="266">
        <v>2</v>
      </c>
      <c r="EI146" s="266" t="s">
        <v>3560</v>
      </c>
      <c r="EJ146" s="266" t="s">
        <v>3556</v>
      </c>
      <c r="EK146" s="267">
        <v>44140</v>
      </c>
      <c r="EL146" s="265" t="s">
        <v>8673</v>
      </c>
      <c r="EM146" s="241">
        <v>0</v>
      </c>
      <c r="EN146" s="268" t="s">
        <v>3555</v>
      </c>
      <c r="EO146" s="268" t="s">
        <v>660</v>
      </c>
      <c r="EP146" s="268">
        <v>2</v>
      </c>
      <c r="EQ146" s="268" t="s">
        <v>3560</v>
      </c>
      <c r="ER146" s="268" t="s">
        <v>3556</v>
      </c>
      <c r="ES146" s="242">
        <v>44140</v>
      </c>
      <c r="ET146" s="266" t="s">
        <v>8674</v>
      </c>
      <c r="EU146" s="266">
        <v>243</v>
      </c>
      <c r="EV146" s="266" t="s">
        <v>4041</v>
      </c>
      <c r="EW146" s="266" t="s">
        <v>660</v>
      </c>
      <c r="EX146" s="266">
        <v>2</v>
      </c>
      <c r="EY146" s="266" t="s">
        <v>4043</v>
      </c>
      <c r="EZ146" s="266" t="s">
        <v>4042</v>
      </c>
      <c r="FA146" s="267">
        <v>44165</v>
      </c>
      <c r="FB146" s="265" t="s">
        <v>8675</v>
      </c>
      <c r="FC146" s="268">
        <v>2</v>
      </c>
      <c r="FD146" s="268" t="s">
        <v>446</v>
      </c>
      <c r="FE146" s="268" t="s">
        <v>660</v>
      </c>
      <c r="FF146" s="268">
        <v>2</v>
      </c>
      <c r="FG146" s="268" t="s">
        <v>3561</v>
      </c>
      <c r="FH146" s="268" t="s">
        <v>446</v>
      </c>
      <c r="FI146" s="242">
        <v>44140</v>
      </c>
      <c r="FJ146" s="265" t="s">
        <v>8676</v>
      </c>
      <c r="FK146" s="266" t="s">
        <v>446</v>
      </c>
      <c r="FL146" s="266" t="s">
        <v>446</v>
      </c>
      <c r="FM146" s="266" t="s">
        <v>659</v>
      </c>
      <c r="FN146" s="266">
        <v>3</v>
      </c>
      <c r="FO146" s="266" t="s">
        <v>446</v>
      </c>
      <c r="FP146" s="246" t="s">
        <v>446</v>
      </c>
      <c r="FQ146" s="247">
        <v>44140</v>
      </c>
      <c r="FR146" s="265" t="s">
        <v>8677</v>
      </c>
      <c r="FS146" s="268" t="s">
        <v>446</v>
      </c>
      <c r="FT146" s="268" t="s">
        <v>446</v>
      </c>
      <c r="FU146" s="268" t="s">
        <v>659</v>
      </c>
      <c r="FV146" s="268">
        <v>3</v>
      </c>
      <c r="FW146" s="268" t="s">
        <v>446</v>
      </c>
      <c r="FX146" s="268" t="s">
        <v>446</v>
      </c>
      <c r="FY146" s="242">
        <v>44140</v>
      </c>
      <c r="FZ146" s="266" t="s">
        <v>8678</v>
      </c>
      <c r="GA146" s="266">
        <v>0</v>
      </c>
      <c r="GB146" s="266" t="s">
        <v>3625</v>
      </c>
      <c r="GC146" s="266" t="s">
        <v>660</v>
      </c>
      <c r="GD146" s="266">
        <v>2</v>
      </c>
      <c r="GE146" s="266" t="s">
        <v>3085</v>
      </c>
      <c r="GF146" s="266" t="s">
        <v>2075</v>
      </c>
      <c r="GG146" s="267">
        <v>44165</v>
      </c>
      <c r="GH146" s="265" t="s">
        <v>8679</v>
      </c>
      <c r="GI146" s="268">
        <v>0</v>
      </c>
      <c r="GJ146" s="268" t="s">
        <v>3625</v>
      </c>
      <c r="GK146" s="268" t="s">
        <v>660</v>
      </c>
      <c r="GL146" s="268">
        <v>2</v>
      </c>
      <c r="GM146" s="268" t="s">
        <v>3085</v>
      </c>
      <c r="GN146" s="268" t="s">
        <v>2075</v>
      </c>
      <c r="GO146" s="242">
        <v>44165</v>
      </c>
      <c r="GP146" s="266" t="s">
        <v>8680</v>
      </c>
      <c r="GQ146" s="266">
        <v>0</v>
      </c>
      <c r="GR146" s="266" t="s">
        <v>3625</v>
      </c>
      <c r="GS146" s="266" t="s">
        <v>660</v>
      </c>
      <c r="GT146" s="266">
        <v>2</v>
      </c>
      <c r="GU146" s="266" t="s">
        <v>3085</v>
      </c>
      <c r="GV146" s="266" t="s">
        <v>2075</v>
      </c>
      <c r="GW146" s="267">
        <v>44165</v>
      </c>
      <c r="GX146" s="265" t="s">
        <v>8681</v>
      </c>
      <c r="GY146" s="268">
        <v>0</v>
      </c>
      <c r="GZ146" s="268" t="s">
        <v>3625</v>
      </c>
      <c r="HA146" s="268" t="s">
        <v>660</v>
      </c>
      <c r="HB146" s="268">
        <v>2</v>
      </c>
      <c r="HC146" s="268" t="s">
        <v>3085</v>
      </c>
      <c r="HD146" s="268" t="s">
        <v>2075</v>
      </c>
      <c r="HE146" s="242">
        <v>44165</v>
      </c>
      <c r="HF146" s="266" t="s">
        <v>8682</v>
      </c>
      <c r="HG146" s="266">
        <v>0</v>
      </c>
      <c r="HH146" s="266" t="s">
        <v>3625</v>
      </c>
      <c r="HI146" s="266" t="s">
        <v>660</v>
      </c>
      <c r="HJ146" s="266">
        <v>2</v>
      </c>
      <c r="HK146" s="266" t="s">
        <v>3085</v>
      </c>
      <c r="HL146" s="266" t="s">
        <v>2075</v>
      </c>
      <c r="HM146" s="267">
        <v>44165</v>
      </c>
      <c r="HN146" s="265" t="s">
        <v>8683</v>
      </c>
      <c r="HO146" s="268">
        <v>0</v>
      </c>
      <c r="HP146" s="268" t="s">
        <v>3625</v>
      </c>
      <c r="HQ146" s="268" t="s">
        <v>660</v>
      </c>
      <c r="HR146" s="268">
        <v>2</v>
      </c>
      <c r="HS146" s="268" t="s">
        <v>3085</v>
      </c>
      <c r="HT146" s="268" t="s">
        <v>2075</v>
      </c>
      <c r="HU146" s="242">
        <v>44165</v>
      </c>
      <c r="HV146" s="266" t="s">
        <v>8684</v>
      </c>
      <c r="HW146" s="266">
        <v>2</v>
      </c>
      <c r="HX146" s="266" t="s">
        <v>3625</v>
      </c>
      <c r="HY146" s="266" t="s">
        <v>660</v>
      </c>
      <c r="HZ146" s="266">
        <v>2</v>
      </c>
      <c r="IA146" s="266" t="s">
        <v>3085</v>
      </c>
      <c r="IB146" s="266" t="s">
        <v>2075</v>
      </c>
      <c r="IC146" s="267">
        <v>44165</v>
      </c>
      <c r="ID146" s="265" t="s">
        <v>8685</v>
      </c>
      <c r="IE146" s="268">
        <v>0</v>
      </c>
      <c r="IF146" s="268" t="s">
        <v>3625</v>
      </c>
      <c r="IG146" s="268" t="s">
        <v>660</v>
      </c>
      <c r="IH146" s="268">
        <v>2</v>
      </c>
      <c r="II146" s="268" t="s">
        <v>3085</v>
      </c>
      <c r="IJ146" s="268" t="s">
        <v>2075</v>
      </c>
      <c r="IK146" s="242">
        <v>44165</v>
      </c>
      <c r="IL146" s="266" t="s">
        <v>8686</v>
      </c>
      <c r="IM146" s="266">
        <v>3</v>
      </c>
      <c r="IN146" s="266" t="s">
        <v>3625</v>
      </c>
      <c r="IO146" s="266" t="s">
        <v>660</v>
      </c>
      <c r="IP146" s="266">
        <v>2</v>
      </c>
      <c r="IQ146" s="266" t="s">
        <v>3085</v>
      </c>
      <c r="IR146" s="266" t="s">
        <v>2075</v>
      </c>
      <c r="IS146" s="267">
        <v>44165</v>
      </c>
    </row>
    <row r="147" spans="1:253" x14ac:dyDescent="0.3">
      <c r="A147" s="11" t="str">
        <f>Lists!B:B</f>
        <v>Conflict in Yemen</v>
      </c>
      <c r="B147" s="11" t="str">
        <f>Lists!F:F</f>
        <v>Complex crisis</v>
      </c>
      <c r="C147" s="11" t="str">
        <f>Lists!C:C</f>
        <v>YEM001</v>
      </c>
      <c r="D147" s="11" t="str">
        <f>Lists!A:A</f>
        <v>Yemen</v>
      </c>
      <c r="E147" s="11" t="str">
        <f>Lists!D:D</f>
        <v>YEM</v>
      </c>
      <c r="F147" s="11" t="s">
        <v>8687</v>
      </c>
      <c r="G147" s="240">
        <v>30500000</v>
      </c>
      <c r="H147" s="241" t="s">
        <v>2575</v>
      </c>
      <c r="I147" s="241" t="s">
        <v>660</v>
      </c>
      <c r="J147" s="241">
        <v>2</v>
      </c>
      <c r="K147" s="241" t="s">
        <v>1533</v>
      </c>
      <c r="L147" s="241" t="s">
        <v>2576</v>
      </c>
      <c r="M147" s="242">
        <v>44123</v>
      </c>
      <c r="N147" s="265" t="s">
        <v>8688</v>
      </c>
      <c r="O147" s="244">
        <v>527970</v>
      </c>
      <c r="P147" s="244" t="s">
        <v>761</v>
      </c>
      <c r="Q147" s="244" t="s">
        <v>660</v>
      </c>
      <c r="R147" s="244">
        <v>2</v>
      </c>
      <c r="S147" s="244" t="s">
        <v>1418</v>
      </c>
      <c r="T147" s="244" t="s">
        <v>776</v>
      </c>
      <c r="U147" s="245">
        <v>44123</v>
      </c>
      <c r="V147" s="265" t="s">
        <v>8689</v>
      </c>
      <c r="W147" s="241">
        <v>30500000</v>
      </c>
      <c r="X147" s="241" t="s">
        <v>2575</v>
      </c>
      <c r="Y147" s="241" t="s">
        <v>660</v>
      </c>
      <c r="Z147" s="241">
        <v>2</v>
      </c>
      <c r="AA147" s="241" t="s">
        <v>1419</v>
      </c>
      <c r="AB147" s="241" t="s">
        <v>2577</v>
      </c>
      <c r="AC147" s="242">
        <v>44123</v>
      </c>
      <c r="AD147" s="265" t="s">
        <v>8690</v>
      </c>
      <c r="AE147" s="246">
        <v>30500000</v>
      </c>
      <c r="AF147" s="246" t="s">
        <v>2575</v>
      </c>
      <c r="AG147" s="246" t="s">
        <v>660</v>
      </c>
      <c r="AH147" s="246">
        <v>2</v>
      </c>
      <c r="AI147" s="246" t="s">
        <v>1596</v>
      </c>
      <c r="AJ147" s="246" t="s">
        <v>2576</v>
      </c>
      <c r="AK147" s="247">
        <v>44123</v>
      </c>
      <c r="AL147" s="265" t="s">
        <v>8691</v>
      </c>
      <c r="AM147" s="241">
        <v>3650000</v>
      </c>
      <c r="AN147" s="241" t="s">
        <v>3380</v>
      </c>
      <c r="AO147" s="241" t="s">
        <v>660</v>
      </c>
      <c r="AP147" s="241">
        <v>2</v>
      </c>
      <c r="AQ147" s="241" t="s">
        <v>3384</v>
      </c>
      <c r="AR147" s="241" t="s">
        <v>2581</v>
      </c>
      <c r="AS147" s="242">
        <v>44123</v>
      </c>
      <c r="AT147" s="266" t="s">
        <v>8692</v>
      </c>
      <c r="AU147" s="246">
        <v>586</v>
      </c>
      <c r="AV147" s="246" t="s">
        <v>3381</v>
      </c>
      <c r="AW147" s="246" t="s">
        <v>660</v>
      </c>
      <c r="AX147" s="246">
        <v>2</v>
      </c>
      <c r="AY147" s="246" t="s">
        <v>3385</v>
      </c>
      <c r="AZ147" s="246" t="s">
        <v>2199</v>
      </c>
      <c r="BA147" s="247">
        <v>44123</v>
      </c>
      <c r="BB147" s="265" t="s">
        <v>8693</v>
      </c>
      <c r="BC147" s="241">
        <v>111494</v>
      </c>
      <c r="BD147" s="241" t="s">
        <v>3382</v>
      </c>
      <c r="BE147" s="241" t="s">
        <v>660</v>
      </c>
      <c r="BF147" s="241">
        <v>2</v>
      </c>
      <c r="BG147" s="241" t="s">
        <v>3387</v>
      </c>
      <c r="BH147" s="241" t="s">
        <v>3386</v>
      </c>
      <c r="BI147" s="242">
        <v>44123</v>
      </c>
      <c r="BJ147" s="266" t="s">
        <v>8694</v>
      </c>
      <c r="BK147" s="266">
        <v>12205</v>
      </c>
      <c r="BL147" s="266" t="s">
        <v>3383</v>
      </c>
      <c r="BM147" s="266" t="s">
        <v>660</v>
      </c>
      <c r="BN147" s="266">
        <v>2</v>
      </c>
      <c r="BO147" s="266" t="s">
        <v>3388</v>
      </c>
      <c r="BP147" s="246" t="s">
        <v>1613</v>
      </c>
      <c r="BQ147" s="267">
        <v>44123</v>
      </c>
      <c r="BR147" s="265" t="s">
        <v>8695</v>
      </c>
      <c r="BS147" s="268" t="s">
        <v>446</v>
      </c>
      <c r="BT147" s="268">
        <v>0</v>
      </c>
      <c r="BU147" s="268" t="s">
        <v>446</v>
      </c>
      <c r="BV147" s="268" t="s">
        <v>446</v>
      </c>
      <c r="BW147" s="268">
        <v>0</v>
      </c>
      <c r="BX147" s="268">
        <v>0</v>
      </c>
      <c r="BY147" s="242">
        <v>43493</v>
      </c>
      <c r="BZ147" s="266" t="s">
        <v>8696</v>
      </c>
      <c r="CA147" s="266" t="s">
        <v>446</v>
      </c>
      <c r="CB147" s="266">
        <v>0</v>
      </c>
      <c r="CC147" s="266" t="s">
        <v>446</v>
      </c>
      <c r="CD147" s="266" t="s">
        <v>446</v>
      </c>
      <c r="CE147" s="266">
        <v>0</v>
      </c>
      <c r="CF147" s="266">
        <v>0</v>
      </c>
      <c r="CG147" s="267">
        <v>43493</v>
      </c>
      <c r="CH147" s="265" t="s">
        <v>8697</v>
      </c>
      <c r="CI147" s="266" t="e">
        <v>#N/A</v>
      </c>
      <c r="CJ147" s="266" t="e">
        <v>#N/A</v>
      </c>
      <c r="CK147" s="266" t="e">
        <v>#N/A</v>
      </c>
      <c r="CL147" s="266" t="e">
        <v>#N/A</v>
      </c>
      <c r="CM147" s="266" t="e">
        <v>#N/A</v>
      </c>
      <c r="CN147" s="266" t="e">
        <v>#N/A</v>
      </c>
      <c r="CO147" s="269" t="e">
        <v>#N/A</v>
      </c>
      <c r="CP147" s="266" t="s">
        <v>8698</v>
      </c>
      <c r="CQ147" s="268" t="s">
        <v>446</v>
      </c>
      <c r="CR147" s="268">
        <v>0</v>
      </c>
      <c r="CS147" s="268" t="s">
        <v>446</v>
      </c>
      <c r="CT147" s="268" t="s">
        <v>446</v>
      </c>
      <c r="CU147" s="268">
        <v>0</v>
      </c>
      <c r="CV147" s="268">
        <v>0</v>
      </c>
      <c r="CW147" s="242">
        <v>43493</v>
      </c>
      <c r="CX147" s="266" t="s">
        <v>8699</v>
      </c>
      <c r="CY147" s="246">
        <v>24164000</v>
      </c>
      <c r="CZ147" s="246" t="s">
        <v>1301</v>
      </c>
      <c r="DA147" s="246" t="s">
        <v>660</v>
      </c>
      <c r="DB147" s="246">
        <v>2</v>
      </c>
      <c r="DC147" s="246" t="s">
        <v>1308</v>
      </c>
      <c r="DD147" s="246" t="s">
        <v>1304</v>
      </c>
      <c r="DE147" s="248">
        <v>44123</v>
      </c>
      <c r="DF147" s="265" t="s">
        <v>8700</v>
      </c>
      <c r="DG147" s="241">
        <v>0</v>
      </c>
      <c r="DH147" s="268" t="s">
        <v>446</v>
      </c>
      <c r="DI147" s="268" t="s">
        <v>660</v>
      </c>
      <c r="DJ147" s="268">
        <v>2</v>
      </c>
      <c r="DK147" s="268" t="s">
        <v>1307</v>
      </c>
      <c r="DL147" s="268" t="s">
        <v>446</v>
      </c>
      <c r="DM147" s="242">
        <v>43579</v>
      </c>
      <c r="DN147" s="266" t="s">
        <v>8701</v>
      </c>
      <c r="DO147" s="246">
        <v>6337000</v>
      </c>
      <c r="DP147" s="266" t="s">
        <v>2575</v>
      </c>
      <c r="DQ147" s="266" t="s">
        <v>660</v>
      </c>
      <c r="DR147" s="266">
        <v>2</v>
      </c>
      <c r="DS147" s="266" t="s">
        <v>3390</v>
      </c>
      <c r="DT147" s="266" t="s">
        <v>1304</v>
      </c>
      <c r="DU147" s="267">
        <v>44123</v>
      </c>
      <c r="DV147" s="265" t="s">
        <v>8702</v>
      </c>
      <c r="DW147" s="241">
        <v>9800000</v>
      </c>
      <c r="DX147" s="268" t="s">
        <v>1301</v>
      </c>
      <c r="DY147" s="268" t="s">
        <v>660</v>
      </c>
      <c r="DZ147" s="268">
        <v>2</v>
      </c>
      <c r="EA147" s="268" t="s">
        <v>1308</v>
      </c>
      <c r="EB147" s="268" t="s">
        <v>1304</v>
      </c>
      <c r="EC147" s="242">
        <v>44123</v>
      </c>
      <c r="ED147" s="266" t="s">
        <v>8703</v>
      </c>
      <c r="EE147" s="246">
        <v>14300000</v>
      </c>
      <c r="EF147" s="266" t="s">
        <v>1302</v>
      </c>
      <c r="EG147" s="266" t="s">
        <v>660</v>
      </c>
      <c r="EH147" s="266">
        <v>2</v>
      </c>
      <c r="EI147" s="266" t="s">
        <v>2580</v>
      </c>
      <c r="EJ147" s="266" t="s">
        <v>1305</v>
      </c>
      <c r="EK147" s="267">
        <v>44123</v>
      </c>
      <c r="EL147" s="265" t="s">
        <v>8704</v>
      </c>
      <c r="EM147" s="241">
        <v>64000</v>
      </c>
      <c r="EN147" s="268" t="s">
        <v>1303</v>
      </c>
      <c r="EO147" s="268" t="s">
        <v>660</v>
      </c>
      <c r="EP147" s="268">
        <v>2</v>
      </c>
      <c r="EQ147" s="268" t="s">
        <v>2582</v>
      </c>
      <c r="ER147" s="268" t="s">
        <v>1306</v>
      </c>
      <c r="ES147" s="242">
        <v>44123</v>
      </c>
      <c r="ET147" s="266" t="s">
        <v>8705</v>
      </c>
      <c r="EU147" s="266">
        <v>12222</v>
      </c>
      <c r="EV147" s="266" t="s">
        <v>3383</v>
      </c>
      <c r="EW147" s="266" t="s">
        <v>660</v>
      </c>
      <c r="EX147" s="266">
        <v>2</v>
      </c>
      <c r="EY147" s="266" t="s">
        <v>3389</v>
      </c>
      <c r="EZ147" s="266" t="s">
        <v>1323</v>
      </c>
      <c r="FA147" s="267">
        <v>44123</v>
      </c>
      <c r="FB147" s="265" t="s">
        <v>8706</v>
      </c>
      <c r="FC147" s="268">
        <v>5</v>
      </c>
      <c r="FD147" s="268">
        <v>0</v>
      </c>
      <c r="FE147" s="268" t="s">
        <v>661</v>
      </c>
      <c r="FF147" s="268">
        <v>1</v>
      </c>
      <c r="FG147" s="268" t="s">
        <v>779</v>
      </c>
      <c r="FH147" s="268">
        <v>0</v>
      </c>
      <c r="FI147" s="242">
        <v>43493</v>
      </c>
      <c r="FJ147" s="265" t="s">
        <v>8707</v>
      </c>
      <c r="FK147" s="266" t="s">
        <v>446</v>
      </c>
      <c r="FL147" s="266">
        <v>0</v>
      </c>
      <c r="FM147" s="266" t="s">
        <v>446</v>
      </c>
      <c r="FN147" s="266" t="s">
        <v>446</v>
      </c>
      <c r="FO147" s="266">
        <v>0</v>
      </c>
      <c r="FP147" s="246">
        <v>0</v>
      </c>
      <c r="FQ147" s="247">
        <v>43493</v>
      </c>
      <c r="FR147" s="265" t="s">
        <v>8708</v>
      </c>
      <c r="FS147" s="268" t="s">
        <v>446</v>
      </c>
      <c r="FT147" s="268">
        <v>0</v>
      </c>
      <c r="FU147" s="268" t="s">
        <v>446</v>
      </c>
      <c r="FV147" s="268" t="s">
        <v>446</v>
      </c>
      <c r="FW147" s="268">
        <v>0</v>
      </c>
      <c r="FX147" s="268">
        <v>0</v>
      </c>
      <c r="FY147" s="242">
        <v>43493</v>
      </c>
      <c r="FZ147" s="266" t="s">
        <v>8709</v>
      </c>
      <c r="GA147" s="266">
        <v>2</v>
      </c>
      <c r="GB147" s="266" t="s">
        <v>1288</v>
      </c>
      <c r="GC147" s="266" t="s">
        <v>660</v>
      </c>
      <c r="GD147" s="266">
        <v>2</v>
      </c>
      <c r="GE147" s="266">
        <v>0</v>
      </c>
      <c r="GF147" s="266">
        <v>0</v>
      </c>
      <c r="GG147" s="267">
        <v>43572</v>
      </c>
      <c r="GH147" s="265" t="s">
        <v>8710</v>
      </c>
      <c r="GI147" s="268">
        <v>3</v>
      </c>
      <c r="GJ147" s="268" t="s">
        <v>1288</v>
      </c>
      <c r="GK147" s="268" t="s">
        <v>660</v>
      </c>
      <c r="GL147" s="268">
        <v>2</v>
      </c>
      <c r="GM147" s="268">
        <v>0</v>
      </c>
      <c r="GN147" s="268">
        <v>0</v>
      </c>
      <c r="GO147" s="242">
        <v>43572</v>
      </c>
      <c r="GP147" s="266" t="s">
        <v>8711</v>
      </c>
      <c r="GQ147" s="266">
        <v>3</v>
      </c>
      <c r="GR147" s="266" t="s">
        <v>1288</v>
      </c>
      <c r="GS147" s="266" t="s">
        <v>660</v>
      </c>
      <c r="GT147" s="266">
        <v>2</v>
      </c>
      <c r="GU147" s="266">
        <v>0</v>
      </c>
      <c r="GV147" s="266">
        <v>0</v>
      </c>
      <c r="GW147" s="267">
        <v>43572</v>
      </c>
      <c r="GX147" s="265" t="s">
        <v>8712</v>
      </c>
      <c r="GY147" s="268">
        <v>3</v>
      </c>
      <c r="GZ147" s="268" t="s">
        <v>1288</v>
      </c>
      <c r="HA147" s="268" t="s">
        <v>660</v>
      </c>
      <c r="HB147" s="268">
        <v>2</v>
      </c>
      <c r="HC147" s="268">
        <v>0</v>
      </c>
      <c r="HD147" s="268">
        <v>0</v>
      </c>
      <c r="HE147" s="242">
        <v>43572</v>
      </c>
      <c r="HF147" s="266" t="s">
        <v>8713</v>
      </c>
      <c r="HG147" s="266">
        <v>2</v>
      </c>
      <c r="HH147" s="266" t="s">
        <v>1288</v>
      </c>
      <c r="HI147" s="266" t="s">
        <v>660</v>
      </c>
      <c r="HJ147" s="266">
        <v>2</v>
      </c>
      <c r="HK147" s="266">
        <v>0</v>
      </c>
      <c r="HL147" s="266">
        <v>0</v>
      </c>
      <c r="HM147" s="267">
        <v>43572</v>
      </c>
      <c r="HN147" s="265" t="s">
        <v>8714</v>
      </c>
      <c r="HO147" s="268">
        <v>3</v>
      </c>
      <c r="HP147" s="268" t="s">
        <v>1288</v>
      </c>
      <c r="HQ147" s="268" t="s">
        <v>660</v>
      </c>
      <c r="HR147" s="268">
        <v>2</v>
      </c>
      <c r="HS147" s="268">
        <v>0</v>
      </c>
      <c r="HT147" s="268">
        <v>0</v>
      </c>
      <c r="HU147" s="242">
        <v>43572</v>
      </c>
      <c r="HV147" s="266" t="s">
        <v>8715</v>
      </c>
      <c r="HW147" s="266">
        <v>3</v>
      </c>
      <c r="HX147" s="266" t="s">
        <v>1288</v>
      </c>
      <c r="HY147" s="266" t="s">
        <v>660</v>
      </c>
      <c r="HZ147" s="266">
        <v>2</v>
      </c>
      <c r="IA147" s="266">
        <v>0</v>
      </c>
      <c r="IB147" s="266">
        <v>0</v>
      </c>
      <c r="IC147" s="267">
        <v>43572</v>
      </c>
      <c r="ID147" s="265" t="s">
        <v>8716</v>
      </c>
      <c r="IE147" s="268">
        <v>3</v>
      </c>
      <c r="IF147" s="268" t="s">
        <v>1288</v>
      </c>
      <c r="IG147" s="268" t="s">
        <v>660</v>
      </c>
      <c r="IH147" s="268">
        <v>2</v>
      </c>
      <c r="II147" s="268">
        <v>0</v>
      </c>
      <c r="IJ147" s="268">
        <v>0</v>
      </c>
      <c r="IK147" s="242">
        <v>43572</v>
      </c>
      <c r="IL147" s="266" t="s">
        <v>8717</v>
      </c>
      <c r="IM147" s="266">
        <v>3</v>
      </c>
      <c r="IN147" s="266" t="s">
        <v>1288</v>
      </c>
      <c r="IO147" s="266" t="s">
        <v>660</v>
      </c>
      <c r="IP147" s="266">
        <v>2</v>
      </c>
      <c r="IQ147" s="266">
        <v>0</v>
      </c>
      <c r="IR147" s="266">
        <v>0</v>
      </c>
      <c r="IS147" s="267">
        <v>43572</v>
      </c>
    </row>
    <row r="148" spans="1:253" x14ac:dyDescent="0.3">
      <c r="A148" s="11" t="str">
        <f>Lists!B:B</f>
        <v>Mixed migration flows in Yemen</v>
      </c>
      <c r="B148" s="11" t="str">
        <f>Lists!F:F</f>
        <v>International displacement</v>
      </c>
      <c r="C148" s="11" t="str">
        <f>Lists!C:C</f>
        <v>YEM002</v>
      </c>
      <c r="D148" s="11" t="str">
        <f>Lists!A:A</f>
        <v>Yemen</v>
      </c>
      <c r="E148" s="11" t="str">
        <f>Lists!D:D</f>
        <v>YEM</v>
      </c>
      <c r="F148" s="11" t="s">
        <v>8718</v>
      </c>
      <c r="G148" s="240">
        <v>30500000</v>
      </c>
      <c r="H148" s="241" t="s">
        <v>2575</v>
      </c>
      <c r="I148" s="241" t="s">
        <v>660</v>
      </c>
      <c r="J148" s="241">
        <v>2</v>
      </c>
      <c r="K148" s="241" t="s">
        <v>1533</v>
      </c>
      <c r="L148" s="241" t="s">
        <v>2578</v>
      </c>
      <c r="M148" s="242">
        <v>44123</v>
      </c>
      <c r="N148" s="265" t="s">
        <v>8719</v>
      </c>
      <c r="O148" s="244">
        <v>1240</v>
      </c>
      <c r="P148" s="244" t="s">
        <v>1420</v>
      </c>
      <c r="Q148" s="244" t="s">
        <v>660</v>
      </c>
      <c r="R148" s="244">
        <v>2</v>
      </c>
      <c r="S148" s="244" t="s">
        <v>1422</v>
      </c>
      <c r="T148" s="244" t="s">
        <v>1421</v>
      </c>
      <c r="U148" s="245">
        <v>44123</v>
      </c>
      <c r="V148" s="265" t="s">
        <v>8720</v>
      </c>
      <c r="W148" s="241">
        <v>4073000</v>
      </c>
      <c r="X148" s="241" t="s">
        <v>2575</v>
      </c>
      <c r="Y148" s="241" t="s">
        <v>660</v>
      </c>
      <c r="Z148" s="241">
        <v>2</v>
      </c>
      <c r="AA148" s="241" t="s">
        <v>2579</v>
      </c>
      <c r="AB148" s="241" t="s">
        <v>2577</v>
      </c>
      <c r="AC148" s="242">
        <v>44123</v>
      </c>
      <c r="AD148" s="265" t="s">
        <v>8721</v>
      </c>
      <c r="AE148" s="246">
        <v>422000</v>
      </c>
      <c r="AF148" s="246" t="s">
        <v>2575</v>
      </c>
      <c r="AG148" s="246" t="s">
        <v>660</v>
      </c>
      <c r="AH148" s="246">
        <v>2</v>
      </c>
      <c r="AI148" s="246" t="s">
        <v>999</v>
      </c>
      <c r="AJ148" s="246" t="s">
        <v>2577</v>
      </c>
      <c r="AK148" s="247">
        <v>44123</v>
      </c>
      <c r="AL148" s="265" t="s">
        <v>8722</v>
      </c>
      <c r="AM148" s="241">
        <v>422000</v>
      </c>
      <c r="AN148" s="241" t="s">
        <v>2575</v>
      </c>
      <c r="AO148" s="241" t="s">
        <v>660</v>
      </c>
      <c r="AP148" s="241">
        <v>2</v>
      </c>
      <c r="AQ148" s="241" t="s">
        <v>999</v>
      </c>
      <c r="AR148" s="241" t="s">
        <v>2577</v>
      </c>
      <c r="AS148" s="242">
        <v>44123</v>
      </c>
      <c r="AT148" s="266" t="s">
        <v>8723</v>
      </c>
      <c r="AU148" s="246" t="s">
        <v>446</v>
      </c>
      <c r="AV148" s="246" t="s">
        <v>446</v>
      </c>
      <c r="AW148" s="246" t="s">
        <v>446</v>
      </c>
      <c r="AX148" s="246" t="s">
        <v>446</v>
      </c>
      <c r="AY148" s="246" t="s">
        <v>1055</v>
      </c>
      <c r="AZ148" s="246" t="s">
        <v>446</v>
      </c>
      <c r="BA148" s="247">
        <v>43579</v>
      </c>
      <c r="BB148" s="265" t="s">
        <v>8724</v>
      </c>
      <c r="BC148" s="241">
        <v>552437</v>
      </c>
      <c r="BD148" s="241" t="s">
        <v>1611</v>
      </c>
      <c r="BE148" s="241" t="s">
        <v>660</v>
      </c>
      <c r="BF148" s="241">
        <v>2</v>
      </c>
      <c r="BG148" s="241" t="s">
        <v>1612</v>
      </c>
      <c r="BH148" s="241" t="s">
        <v>1322</v>
      </c>
      <c r="BI148" s="242">
        <v>43734</v>
      </c>
      <c r="BJ148" s="266" t="s">
        <v>8725</v>
      </c>
      <c r="BK148" s="266">
        <v>17</v>
      </c>
      <c r="BL148" s="266" t="s">
        <v>3383</v>
      </c>
      <c r="BM148" s="266" t="s">
        <v>660</v>
      </c>
      <c r="BN148" s="266">
        <v>2</v>
      </c>
      <c r="BO148" s="266" t="s">
        <v>3391</v>
      </c>
      <c r="BP148" s="246" t="s">
        <v>1613</v>
      </c>
      <c r="BQ148" s="267">
        <v>44123</v>
      </c>
      <c r="BR148" s="265" t="s">
        <v>8726</v>
      </c>
      <c r="BS148" s="268" t="s">
        <v>446</v>
      </c>
      <c r="BT148" s="268" t="s">
        <v>446</v>
      </c>
      <c r="BU148" s="268" t="s">
        <v>446</v>
      </c>
      <c r="BV148" s="268" t="s">
        <v>446</v>
      </c>
      <c r="BW148" s="268" t="s">
        <v>446</v>
      </c>
      <c r="BX148" s="268" t="s">
        <v>446</v>
      </c>
      <c r="BY148" s="242">
        <v>43532</v>
      </c>
      <c r="BZ148" s="266" t="s">
        <v>8727</v>
      </c>
      <c r="CA148" s="266" t="s">
        <v>446</v>
      </c>
      <c r="CB148" s="266" t="s">
        <v>446</v>
      </c>
      <c r="CC148" s="266" t="s">
        <v>446</v>
      </c>
      <c r="CD148" s="266" t="s">
        <v>446</v>
      </c>
      <c r="CE148" s="266" t="s">
        <v>446</v>
      </c>
      <c r="CF148" s="266" t="s">
        <v>446</v>
      </c>
      <c r="CG148" s="267">
        <v>43532</v>
      </c>
      <c r="CH148" s="265" t="s">
        <v>8728</v>
      </c>
      <c r="CI148" s="266" t="e">
        <v>#N/A</v>
      </c>
      <c r="CJ148" s="266" t="e">
        <v>#N/A</v>
      </c>
      <c r="CK148" s="266" t="e">
        <v>#N/A</v>
      </c>
      <c r="CL148" s="266" t="e">
        <v>#N/A</v>
      </c>
      <c r="CM148" s="266" t="e">
        <v>#N/A</v>
      </c>
      <c r="CN148" s="266" t="e">
        <v>#N/A</v>
      </c>
      <c r="CO148" s="269" t="e">
        <v>#N/A</v>
      </c>
      <c r="CP148" s="266" t="s">
        <v>8729</v>
      </c>
      <c r="CQ148" s="268" t="s">
        <v>446</v>
      </c>
      <c r="CR148" s="268" t="s">
        <v>446</v>
      </c>
      <c r="CS148" s="268" t="s">
        <v>446</v>
      </c>
      <c r="CT148" s="268" t="s">
        <v>446</v>
      </c>
      <c r="CU148" s="268" t="s">
        <v>446</v>
      </c>
      <c r="CV148" s="268" t="s">
        <v>446</v>
      </c>
      <c r="CW148" s="242">
        <v>43532</v>
      </c>
      <c r="CX148" s="266" t="s">
        <v>8730</v>
      </c>
      <c r="CY148" s="246">
        <v>422000</v>
      </c>
      <c r="CZ148" s="246" t="s">
        <v>1301</v>
      </c>
      <c r="DA148" s="246" t="s">
        <v>660</v>
      </c>
      <c r="DB148" s="246">
        <v>2</v>
      </c>
      <c r="DC148" s="246" t="s">
        <v>1310</v>
      </c>
      <c r="DD148" s="246" t="s">
        <v>1309</v>
      </c>
      <c r="DE148" s="248">
        <v>44019</v>
      </c>
      <c r="DF148" s="265" t="s">
        <v>8731</v>
      </c>
      <c r="DG148" s="241">
        <v>3873000</v>
      </c>
      <c r="DH148" s="268" t="s">
        <v>1301</v>
      </c>
      <c r="DI148" s="268" t="s">
        <v>660</v>
      </c>
      <c r="DJ148" s="268">
        <v>2</v>
      </c>
      <c r="DK148" s="268" t="s">
        <v>1287</v>
      </c>
      <c r="DL148" s="268" t="s">
        <v>1309</v>
      </c>
      <c r="DM148" s="242">
        <v>43579</v>
      </c>
      <c r="DN148" s="266" t="s">
        <v>8732</v>
      </c>
      <c r="DO148" s="246">
        <v>0</v>
      </c>
      <c r="DP148" s="266" t="s">
        <v>1301</v>
      </c>
      <c r="DQ148" s="266" t="s">
        <v>660</v>
      </c>
      <c r="DR148" s="266">
        <v>2</v>
      </c>
      <c r="DS148" s="266" t="s">
        <v>1310</v>
      </c>
      <c r="DT148" s="266" t="s">
        <v>1309</v>
      </c>
      <c r="DU148" s="267">
        <v>43579</v>
      </c>
      <c r="DV148" s="265" t="s">
        <v>8733</v>
      </c>
      <c r="DW148" s="241">
        <v>245000</v>
      </c>
      <c r="DX148" s="268" t="s">
        <v>1301</v>
      </c>
      <c r="DY148" s="268" t="s">
        <v>660</v>
      </c>
      <c r="DZ148" s="268">
        <v>2</v>
      </c>
      <c r="EA148" s="268" t="s">
        <v>1310</v>
      </c>
      <c r="EB148" s="268" t="s">
        <v>1309</v>
      </c>
      <c r="EC148" s="242">
        <v>44019</v>
      </c>
      <c r="ED148" s="266" t="s">
        <v>8734</v>
      </c>
      <c r="EE148" s="246">
        <v>177000</v>
      </c>
      <c r="EF148" s="266" t="s">
        <v>1301</v>
      </c>
      <c r="EG148" s="266" t="s">
        <v>660</v>
      </c>
      <c r="EH148" s="266">
        <v>2</v>
      </c>
      <c r="EI148" s="266" t="s">
        <v>1310</v>
      </c>
      <c r="EJ148" s="266" t="s">
        <v>1309</v>
      </c>
      <c r="EK148" s="267">
        <v>44019</v>
      </c>
      <c r="EL148" s="265" t="s">
        <v>8735</v>
      </c>
      <c r="EM148" s="241">
        <v>0</v>
      </c>
      <c r="EN148" s="268" t="s">
        <v>1301</v>
      </c>
      <c r="EO148" s="268" t="s">
        <v>660</v>
      </c>
      <c r="EP148" s="268">
        <v>2</v>
      </c>
      <c r="EQ148" s="268" t="s">
        <v>1310</v>
      </c>
      <c r="ER148" s="268" t="s">
        <v>1309</v>
      </c>
      <c r="ES148" s="242">
        <v>43579</v>
      </c>
      <c r="ET148" s="266" t="s">
        <v>8736</v>
      </c>
      <c r="EU148" s="266">
        <v>12222</v>
      </c>
      <c r="EV148" s="266" t="s">
        <v>3383</v>
      </c>
      <c r="EW148" s="266" t="s">
        <v>660</v>
      </c>
      <c r="EX148" s="266">
        <v>2</v>
      </c>
      <c r="EY148" s="266" t="s">
        <v>3389</v>
      </c>
      <c r="EZ148" s="266" t="s">
        <v>1323</v>
      </c>
      <c r="FA148" s="267">
        <v>44123</v>
      </c>
      <c r="FB148" s="265" t="s">
        <v>8737</v>
      </c>
      <c r="FC148" s="268">
        <v>2</v>
      </c>
      <c r="FD148" s="268">
        <v>0</v>
      </c>
      <c r="FE148" s="268" t="s">
        <v>660</v>
      </c>
      <c r="FF148" s="268">
        <v>2</v>
      </c>
      <c r="FG148" s="268" t="s">
        <v>1212</v>
      </c>
      <c r="FH148" s="268">
        <v>0</v>
      </c>
      <c r="FI148" s="242">
        <v>43523</v>
      </c>
      <c r="FJ148" s="265" t="s">
        <v>8738</v>
      </c>
      <c r="FK148" s="266" t="s">
        <v>446</v>
      </c>
      <c r="FL148" s="266">
        <v>0</v>
      </c>
      <c r="FM148" s="266" t="s">
        <v>446</v>
      </c>
      <c r="FN148" s="266" t="s">
        <v>446</v>
      </c>
      <c r="FO148" s="266">
        <v>0</v>
      </c>
      <c r="FP148" s="246">
        <v>0</v>
      </c>
      <c r="FQ148" s="247">
        <v>43523</v>
      </c>
      <c r="FR148" s="265" t="s">
        <v>8739</v>
      </c>
      <c r="FS148" s="268" t="s">
        <v>446</v>
      </c>
      <c r="FT148" s="268">
        <v>0</v>
      </c>
      <c r="FU148" s="268" t="s">
        <v>446</v>
      </c>
      <c r="FV148" s="268" t="s">
        <v>446</v>
      </c>
      <c r="FW148" s="268">
        <v>0</v>
      </c>
      <c r="FX148" s="268">
        <v>0</v>
      </c>
      <c r="FY148" s="242">
        <v>43523</v>
      </c>
      <c r="FZ148" s="266" t="s">
        <v>8740</v>
      </c>
      <c r="GA148" s="266">
        <v>2</v>
      </c>
      <c r="GB148" s="266" t="s">
        <v>1288</v>
      </c>
      <c r="GC148" s="266" t="s">
        <v>660</v>
      </c>
      <c r="GD148" s="266">
        <v>2</v>
      </c>
      <c r="GE148" s="266">
        <v>0</v>
      </c>
      <c r="GF148" s="266">
        <v>0</v>
      </c>
      <c r="GG148" s="267">
        <v>43572</v>
      </c>
      <c r="GH148" s="265" t="s">
        <v>8741</v>
      </c>
      <c r="GI148" s="268">
        <v>3</v>
      </c>
      <c r="GJ148" s="268" t="s">
        <v>1288</v>
      </c>
      <c r="GK148" s="268" t="s">
        <v>660</v>
      </c>
      <c r="GL148" s="268">
        <v>2</v>
      </c>
      <c r="GM148" s="268">
        <v>0</v>
      </c>
      <c r="GN148" s="268">
        <v>0</v>
      </c>
      <c r="GO148" s="242">
        <v>43572</v>
      </c>
      <c r="GP148" s="266" t="s">
        <v>8742</v>
      </c>
      <c r="GQ148" s="266">
        <v>3</v>
      </c>
      <c r="GR148" s="266" t="s">
        <v>1288</v>
      </c>
      <c r="GS148" s="266" t="s">
        <v>660</v>
      </c>
      <c r="GT148" s="266">
        <v>2</v>
      </c>
      <c r="GU148" s="266">
        <v>0</v>
      </c>
      <c r="GV148" s="266">
        <v>0</v>
      </c>
      <c r="GW148" s="267">
        <v>43572</v>
      </c>
      <c r="GX148" s="265" t="s">
        <v>8743</v>
      </c>
      <c r="GY148" s="268">
        <v>3</v>
      </c>
      <c r="GZ148" s="268" t="s">
        <v>1288</v>
      </c>
      <c r="HA148" s="268" t="s">
        <v>660</v>
      </c>
      <c r="HB148" s="268">
        <v>2</v>
      </c>
      <c r="HC148" s="268">
        <v>0</v>
      </c>
      <c r="HD148" s="268">
        <v>0</v>
      </c>
      <c r="HE148" s="242">
        <v>43572</v>
      </c>
      <c r="HF148" s="266" t="s">
        <v>8744</v>
      </c>
      <c r="HG148" s="266">
        <v>2</v>
      </c>
      <c r="HH148" s="266" t="s">
        <v>1288</v>
      </c>
      <c r="HI148" s="266" t="s">
        <v>660</v>
      </c>
      <c r="HJ148" s="266">
        <v>2</v>
      </c>
      <c r="HK148" s="266">
        <v>0</v>
      </c>
      <c r="HL148" s="266">
        <v>0</v>
      </c>
      <c r="HM148" s="267">
        <v>43572</v>
      </c>
      <c r="HN148" s="265" t="s">
        <v>8745</v>
      </c>
      <c r="HO148" s="268">
        <v>3</v>
      </c>
      <c r="HP148" s="268" t="s">
        <v>1288</v>
      </c>
      <c r="HQ148" s="268" t="s">
        <v>660</v>
      </c>
      <c r="HR148" s="268">
        <v>2</v>
      </c>
      <c r="HS148" s="268">
        <v>0</v>
      </c>
      <c r="HT148" s="268">
        <v>0</v>
      </c>
      <c r="HU148" s="242">
        <v>43572</v>
      </c>
      <c r="HV148" s="266" t="s">
        <v>8746</v>
      </c>
      <c r="HW148" s="266">
        <v>3</v>
      </c>
      <c r="HX148" s="266" t="s">
        <v>1288</v>
      </c>
      <c r="HY148" s="266" t="s">
        <v>660</v>
      </c>
      <c r="HZ148" s="266">
        <v>2</v>
      </c>
      <c r="IA148" s="266">
        <v>0</v>
      </c>
      <c r="IB148" s="266">
        <v>0</v>
      </c>
      <c r="IC148" s="267">
        <v>43572</v>
      </c>
      <c r="ID148" s="265" t="s">
        <v>8747</v>
      </c>
      <c r="IE148" s="268">
        <v>3</v>
      </c>
      <c r="IF148" s="268" t="s">
        <v>1288</v>
      </c>
      <c r="IG148" s="268" t="s">
        <v>660</v>
      </c>
      <c r="IH148" s="268">
        <v>2</v>
      </c>
      <c r="II148" s="268">
        <v>0</v>
      </c>
      <c r="IJ148" s="268">
        <v>0</v>
      </c>
      <c r="IK148" s="242">
        <v>43572</v>
      </c>
      <c r="IL148" s="266" t="s">
        <v>8748</v>
      </c>
      <c r="IM148" s="266">
        <v>3</v>
      </c>
      <c r="IN148" s="266" t="s">
        <v>1288</v>
      </c>
      <c r="IO148" s="266" t="s">
        <v>660</v>
      </c>
      <c r="IP148" s="266">
        <v>2</v>
      </c>
      <c r="IQ148" s="266">
        <v>0</v>
      </c>
      <c r="IR148" s="266">
        <v>0</v>
      </c>
      <c r="IS148" s="267">
        <v>43572</v>
      </c>
    </row>
    <row r="149" spans="1:253" x14ac:dyDescent="0.3">
      <c r="A149" s="11" t="str">
        <f>Lists!B:B</f>
        <v>Drought in Zambia</v>
      </c>
      <c r="B149" s="11" t="str">
        <f>Lists!F:F</f>
        <v>Drought</v>
      </c>
      <c r="C149" s="11" t="str">
        <f>Lists!C:C</f>
        <v>ZMB002</v>
      </c>
      <c r="D149" s="11" t="str">
        <f>Lists!A:A</f>
        <v>Zambia</v>
      </c>
      <c r="E149" s="11" t="str">
        <f>Lists!D:D</f>
        <v>ZMB</v>
      </c>
      <c r="F149" s="11" t="s">
        <v>8749</v>
      </c>
      <c r="G149" s="240">
        <v>17885000</v>
      </c>
      <c r="H149" s="241" t="s">
        <v>3626</v>
      </c>
      <c r="I149" s="241" t="s">
        <v>660</v>
      </c>
      <c r="J149" s="241">
        <v>2</v>
      </c>
      <c r="K149" s="241" t="s">
        <v>3638</v>
      </c>
      <c r="L149" s="241" t="s">
        <v>3306</v>
      </c>
      <c r="M149" s="242">
        <v>44182</v>
      </c>
      <c r="N149" s="265" t="s">
        <v>8750</v>
      </c>
      <c r="O149" s="244">
        <v>448388</v>
      </c>
      <c r="P149" s="244" t="s">
        <v>4111</v>
      </c>
      <c r="Q149" s="244" t="s">
        <v>660</v>
      </c>
      <c r="R149" s="244">
        <v>2</v>
      </c>
      <c r="S149" s="244" t="s">
        <v>4113</v>
      </c>
      <c r="T149" s="244" t="s">
        <v>4112</v>
      </c>
      <c r="U149" s="245">
        <v>44182</v>
      </c>
      <c r="V149" s="265" t="s">
        <v>8751</v>
      </c>
      <c r="W149" s="241">
        <v>6889000</v>
      </c>
      <c r="X149" s="241" t="s">
        <v>4111</v>
      </c>
      <c r="Y149" s="241" t="s">
        <v>660</v>
      </c>
      <c r="Z149" s="241">
        <v>2</v>
      </c>
      <c r="AA149" s="241" t="s">
        <v>4110</v>
      </c>
      <c r="AB149" s="241" t="s">
        <v>4107</v>
      </c>
      <c r="AC149" s="242">
        <v>44182</v>
      </c>
      <c r="AD149" s="265" t="s">
        <v>8752</v>
      </c>
      <c r="AE149" s="246">
        <v>4363000</v>
      </c>
      <c r="AF149" s="246" t="s">
        <v>4111</v>
      </c>
      <c r="AG149" s="246" t="s">
        <v>660</v>
      </c>
      <c r="AH149" s="246">
        <v>2</v>
      </c>
      <c r="AI149" s="246" t="s">
        <v>4109</v>
      </c>
      <c r="AJ149" s="246" t="s">
        <v>4107</v>
      </c>
      <c r="AK149" s="247">
        <v>44182</v>
      </c>
      <c r="AL149" s="265" t="s">
        <v>8753</v>
      </c>
      <c r="AM149" s="241">
        <v>0</v>
      </c>
      <c r="AN149" s="241" t="s">
        <v>446</v>
      </c>
      <c r="AO149" s="241" t="s">
        <v>660</v>
      </c>
      <c r="AP149" s="241">
        <v>2</v>
      </c>
      <c r="AQ149" s="241" t="s">
        <v>1594</v>
      </c>
      <c r="AR149" s="241" t="s">
        <v>446</v>
      </c>
      <c r="AS149" s="242">
        <v>43707</v>
      </c>
      <c r="AT149" s="266" t="s">
        <v>8754</v>
      </c>
      <c r="AU149" s="246">
        <v>0</v>
      </c>
      <c r="AV149" s="246" t="s">
        <v>446</v>
      </c>
      <c r="AW149" s="246" t="s">
        <v>661</v>
      </c>
      <c r="AX149" s="246">
        <v>1</v>
      </c>
      <c r="AY149" s="246" t="s">
        <v>446</v>
      </c>
      <c r="AZ149" s="246" t="s">
        <v>446</v>
      </c>
      <c r="BA149" s="247">
        <v>43784</v>
      </c>
      <c r="BB149" s="265" t="s">
        <v>8755</v>
      </c>
      <c r="BC149" s="241">
        <v>0</v>
      </c>
      <c r="BD149" s="241" t="s">
        <v>446</v>
      </c>
      <c r="BE149" s="241" t="s">
        <v>661</v>
      </c>
      <c r="BF149" s="241">
        <v>1</v>
      </c>
      <c r="BG149" s="241" t="s">
        <v>446</v>
      </c>
      <c r="BH149" s="241" t="s">
        <v>446</v>
      </c>
      <c r="BI149" s="242">
        <v>43784</v>
      </c>
      <c r="BJ149" s="266" t="s">
        <v>8756</v>
      </c>
      <c r="BK149" s="266" t="s">
        <v>446</v>
      </c>
      <c r="BL149" s="266" t="s">
        <v>446</v>
      </c>
      <c r="BM149" s="266" t="s">
        <v>446</v>
      </c>
      <c r="BN149" s="266" t="s">
        <v>446</v>
      </c>
      <c r="BO149" s="266" t="s">
        <v>3500</v>
      </c>
      <c r="BP149" s="246" t="s">
        <v>446</v>
      </c>
      <c r="BQ149" s="267">
        <v>44134</v>
      </c>
      <c r="BR149" s="265" t="s">
        <v>8757</v>
      </c>
      <c r="BS149" s="268">
        <v>0</v>
      </c>
      <c r="BT149" s="268">
        <v>0</v>
      </c>
      <c r="BU149" s="268" t="s">
        <v>660</v>
      </c>
      <c r="BV149" s="268">
        <v>2</v>
      </c>
      <c r="BW149" s="268" t="s">
        <v>911</v>
      </c>
      <c r="BX149" s="268">
        <v>0</v>
      </c>
      <c r="BY149" s="242">
        <v>43509</v>
      </c>
      <c r="BZ149" s="266" t="s">
        <v>8758</v>
      </c>
      <c r="CA149" s="266">
        <v>0</v>
      </c>
      <c r="CB149" s="266">
        <v>0</v>
      </c>
      <c r="CC149" s="266" t="s">
        <v>660</v>
      </c>
      <c r="CD149" s="266">
        <v>2</v>
      </c>
      <c r="CE149" s="266" t="s">
        <v>911</v>
      </c>
      <c r="CF149" s="266">
        <v>0</v>
      </c>
      <c r="CG149" s="267">
        <v>43509</v>
      </c>
      <c r="CH149" s="265" t="s">
        <v>8759</v>
      </c>
      <c r="CI149" s="266" t="e">
        <v>#N/A</v>
      </c>
      <c r="CJ149" s="266" t="e">
        <v>#N/A</v>
      </c>
      <c r="CK149" s="266" t="e">
        <v>#N/A</v>
      </c>
      <c r="CL149" s="266" t="e">
        <v>#N/A</v>
      </c>
      <c r="CM149" s="266" t="e">
        <v>#N/A</v>
      </c>
      <c r="CN149" s="266" t="e">
        <v>#N/A</v>
      </c>
      <c r="CO149" s="269" t="e">
        <v>#N/A</v>
      </c>
      <c r="CP149" s="266" t="s">
        <v>8760</v>
      </c>
      <c r="CQ149" s="268" t="s">
        <v>446</v>
      </c>
      <c r="CR149" s="268" t="s">
        <v>446</v>
      </c>
      <c r="CS149" s="268" t="s">
        <v>446</v>
      </c>
      <c r="CT149" s="268" t="s">
        <v>446</v>
      </c>
      <c r="CU149" s="268" t="s">
        <v>446</v>
      </c>
      <c r="CV149" s="268" t="s">
        <v>446</v>
      </c>
      <c r="CW149" s="242">
        <v>43784</v>
      </c>
      <c r="CX149" s="266" t="s">
        <v>8761</v>
      </c>
      <c r="CY149" s="246">
        <v>1684000</v>
      </c>
      <c r="CZ149" s="246" t="s">
        <v>4111</v>
      </c>
      <c r="DA149" s="246" t="s">
        <v>660</v>
      </c>
      <c r="DB149" s="246">
        <v>2</v>
      </c>
      <c r="DC149" s="246" t="s">
        <v>4108</v>
      </c>
      <c r="DD149" s="246" t="s">
        <v>4107</v>
      </c>
      <c r="DE149" s="248">
        <v>44182</v>
      </c>
      <c r="DF149" s="265" t="s">
        <v>8762</v>
      </c>
      <c r="DG149" s="241">
        <v>2526000</v>
      </c>
      <c r="DH149" s="268" t="s">
        <v>4111</v>
      </c>
      <c r="DI149" s="268" t="s">
        <v>660</v>
      </c>
      <c r="DJ149" s="268">
        <v>2</v>
      </c>
      <c r="DK149" s="268" t="s">
        <v>4108</v>
      </c>
      <c r="DL149" s="268" t="s">
        <v>4107</v>
      </c>
      <c r="DM149" s="242">
        <v>44182</v>
      </c>
      <c r="DN149" s="266" t="s">
        <v>8763</v>
      </c>
      <c r="DO149" s="246">
        <v>2387000</v>
      </c>
      <c r="DP149" s="266" t="s">
        <v>4111</v>
      </c>
      <c r="DQ149" s="266" t="s">
        <v>660</v>
      </c>
      <c r="DR149" s="266">
        <v>2</v>
      </c>
      <c r="DS149" s="266" t="s">
        <v>4108</v>
      </c>
      <c r="DT149" s="266" t="s">
        <v>4107</v>
      </c>
      <c r="DU149" s="267">
        <v>44182</v>
      </c>
      <c r="DV149" s="265" t="s">
        <v>8764</v>
      </c>
      <c r="DW149" s="241">
        <v>1651000</v>
      </c>
      <c r="DX149" s="268" t="s">
        <v>4111</v>
      </c>
      <c r="DY149" s="268" t="s">
        <v>660</v>
      </c>
      <c r="DZ149" s="268">
        <v>2</v>
      </c>
      <c r="EA149" s="268" t="s">
        <v>4108</v>
      </c>
      <c r="EB149" s="268" t="s">
        <v>4107</v>
      </c>
      <c r="EC149" s="242">
        <v>44182</v>
      </c>
      <c r="ED149" s="266" t="s">
        <v>8765</v>
      </c>
      <c r="EE149" s="246">
        <v>33000</v>
      </c>
      <c r="EF149" s="266" t="s">
        <v>4111</v>
      </c>
      <c r="EG149" s="266" t="s">
        <v>660</v>
      </c>
      <c r="EH149" s="266">
        <v>2</v>
      </c>
      <c r="EI149" s="266" t="s">
        <v>4108</v>
      </c>
      <c r="EJ149" s="266" t="s">
        <v>4107</v>
      </c>
      <c r="EK149" s="267">
        <v>44182</v>
      </c>
      <c r="EL149" s="265" t="s">
        <v>8766</v>
      </c>
      <c r="EM149" s="241">
        <v>0</v>
      </c>
      <c r="EN149" s="268" t="s">
        <v>4111</v>
      </c>
      <c r="EO149" s="268" t="s">
        <v>660</v>
      </c>
      <c r="EP149" s="268">
        <v>2</v>
      </c>
      <c r="EQ149" s="268" t="s">
        <v>4108</v>
      </c>
      <c r="ER149" s="268" t="s">
        <v>4107</v>
      </c>
      <c r="ES149" s="242">
        <v>44182</v>
      </c>
      <c r="ET149" s="266" t="s">
        <v>8767</v>
      </c>
      <c r="EU149" s="266" t="s">
        <v>446</v>
      </c>
      <c r="EV149" s="266" t="s">
        <v>446</v>
      </c>
      <c r="EW149" s="266" t="s">
        <v>446</v>
      </c>
      <c r="EX149" s="266" t="s">
        <v>446</v>
      </c>
      <c r="EY149" s="266" t="s">
        <v>3500</v>
      </c>
      <c r="EZ149" s="266" t="s">
        <v>446</v>
      </c>
      <c r="FA149" s="267">
        <v>44134</v>
      </c>
      <c r="FB149" s="265" t="s">
        <v>8768</v>
      </c>
      <c r="FC149" s="268">
        <v>3</v>
      </c>
      <c r="FD149" s="268" t="s">
        <v>912</v>
      </c>
      <c r="FE149" s="268" t="s">
        <v>660</v>
      </c>
      <c r="FF149" s="268">
        <v>2</v>
      </c>
      <c r="FG149" s="268" t="s">
        <v>913</v>
      </c>
      <c r="FH149" s="268" t="s">
        <v>914</v>
      </c>
      <c r="FI149" s="242">
        <v>43509</v>
      </c>
      <c r="FJ149" s="265" t="s">
        <v>8769</v>
      </c>
      <c r="FK149" s="266" t="s">
        <v>446</v>
      </c>
      <c r="FL149" s="266" t="s">
        <v>806</v>
      </c>
      <c r="FM149" s="266" t="s">
        <v>446</v>
      </c>
      <c r="FN149" s="266" t="s">
        <v>446</v>
      </c>
      <c r="FO149" s="266" t="s">
        <v>1388</v>
      </c>
      <c r="FP149" s="246" t="s">
        <v>1389</v>
      </c>
      <c r="FQ149" s="247">
        <v>43578</v>
      </c>
      <c r="FR149" s="265" t="s">
        <v>8770</v>
      </c>
      <c r="FS149" s="268" t="s">
        <v>446</v>
      </c>
      <c r="FT149" s="268" t="s">
        <v>1295</v>
      </c>
      <c r="FU149" s="268" t="s">
        <v>446</v>
      </c>
      <c r="FV149" s="268" t="s">
        <v>446</v>
      </c>
      <c r="FW149" s="268" t="s">
        <v>1388</v>
      </c>
      <c r="FX149" s="268" t="s">
        <v>1389</v>
      </c>
      <c r="FY149" s="242">
        <v>43578</v>
      </c>
      <c r="FZ149" s="266" t="s">
        <v>8771</v>
      </c>
      <c r="GA149" s="266">
        <v>0</v>
      </c>
      <c r="GB149" s="266" t="s">
        <v>3625</v>
      </c>
      <c r="GC149" s="266" t="s">
        <v>660</v>
      </c>
      <c r="GD149" s="266">
        <v>2</v>
      </c>
      <c r="GE149" s="266" t="s">
        <v>3085</v>
      </c>
      <c r="GF149" s="266" t="s">
        <v>2075</v>
      </c>
      <c r="GG149" s="267">
        <v>44161</v>
      </c>
      <c r="GH149" s="265" t="s">
        <v>8772</v>
      </c>
      <c r="GI149" s="268">
        <v>0</v>
      </c>
      <c r="GJ149" s="268" t="s">
        <v>3625</v>
      </c>
      <c r="GK149" s="268" t="s">
        <v>660</v>
      </c>
      <c r="GL149" s="268">
        <v>2</v>
      </c>
      <c r="GM149" s="268" t="s">
        <v>3085</v>
      </c>
      <c r="GN149" s="268" t="s">
        <v>2075</v>
      </c>
      <c r="GO149" s="242">
        <v>44161</v>
      </c>
      <c r="GP149" s="266" t="s">
        <v>8773</v>
      </c>
      <c r="GQ149" s="266">
        <v>0</v>
      </c>
      <c r="GR149" s="266" t="s">
        <v>3625</v>
      </c>
      <c r="GS149" s="266" t="s">
        <v>660</v>
      </c>
      <c r="GT149" s="266">
        <v>2</v>
      </c>
      <c r="GU149" s="266" t="s">
        <v>3085</v>
      </c>
      <c r="GV149" s="266" t="s">
        <v>2075</v>
      </c>
      <c r="GW149" s="267">
        <v>44161</v>
      </c>
      <c r="GX149" s="265" t="s">
        <v>8774</v>
      </c>
      <c r="GY149" s="268">
        <v>0</v>
      </c>
      <c r="GZ149" s="268" t="s">
        <v>3625</v>
      </c>
      <c r="HA149" s="268" t="s">
        <v>660</v>
      </c>
      <c r="HB149" s="268">
        <v>2</v>
      </c>
      <c r="HC149" s="268" t="s">
        <v>3085</v>
      </c>
      <c r="HD149" s="268" t="s">
        <v>2075</v>
      </c>
      <c r="HE149" s="242">
        <v>44161</v>
      </c>
      <c r="HF149" s="266" t="s">
        <v>8775</v>
      </c>
      <c r="HG149" s="266">
        <v>0</v>
      </c>
      <c r="HH149" s="266" t="s">
        <v>3625</v>
      </c>
      <c r="HI149" s="266" t="s">
        <v>660</v>
      </c>
      <c r="HJ149" s="266">
        <v>2</v>
      </c>
      <c r="HK149" s="266" t="s">
        <v>3085</v>
      </c>
      <c r="HL149" s="266" t="s">
        <v>2075</v>
      </c>
      <c r="HM149" s="267">
        <v>44161</v>
      </c>
      <c r="HN149" s="265" t="s">
        <v>8776</v>
      </c>
      <c r="HO149" s="268">
        <v>0</v>
      </c>
      <c r="HP149" s="268" t="s">
        <v>3625</v>
      </c>
      <c r="HQ149" s="268" t="s">
        <v>660</v>
      </c>
      <c r="HR149" s="268">
        <v>2</v>
      </c>
      <c r="HS149" s="268" t="s">
        <v>3085</v>
      </c>
      <c r="HT149" s="268" t="s">
        <v>2075</v>
      </c>
      <c r="HU149" s="242">
        <v>44161</v>
      </c>
      <c r="HV149" s="266" t="s">
        <v>8777</v>
      </c>
      <c r="HW149" s="266">
        <v>0</v>
      </c>
      <c r="HX149" s="266" t="s">
        <v>3625</v>
      </c>
      <c r="HY149" s="266" t="s">
        <v>660</v>
      </c>
      <c r="HZ149" s="266">
        <v>2</v>
      </c>
      <c r="IA149" s="266" t="s">
        <v>3085</v>
      </c>
      <c r="IB149" s="266" t="s">
        <v>2075</v>
      </c>
      <c r="IC149" s="267">
        <v>44161</v>
      </c>
      <c r="ID149" s="265" t="s">
        <v>8778</v>
      </c>
      <c r="IE149" s="268">
        <v>0</v>
      </c>
      <c r="IF149" s="268" t="s">
        <v>3625</v>
      </c>
      <c r="IG149" s="268" t="s">
        <v>660</v>
      </c>
      <c r="IH149" s="268">
        <v>2</v>
      </c>
      <c r="II149" s="268" t="s">
        <v>3085</v>
      </c>
      <c r="IJ149" s="268" t="s">
        <v>2075</v>
      </c>
      <c r="IK149" s="242">
        <v>44161</v>
      </c>
      <c r="IL149" s="266" t="s">
        <v>8779</v>
      </c>
      <c r="IM149" s="266">
        <v>1</v>
      </c>
      <c r="IN149" s="266" t="s">
        <v>3625</v>
      </c>
      <c r="IO149" s="266" t="s">
        <v>660</v>
      </c>
      <c r="IP149" s="266">
        <v>2</v>
      </c>
      <c r="IQ149" s="266" t="s">
        <v>3085</v>
      </c>
      <c r="IR149" s="266" t="s">
        <v>2075</v>
      </c>
      <c r="IS149" s="267">
        <v>44161</v>
      </c>
    </row>
    <row r="150" spans="1:253" x14ac:dyDescent="0.3">
      <c r="A150" s="11" t="str">
        <f>Lists!B:B</f>
        <v>Complex crisis in Zimbabwe</v>
      </c>
      <c r="B150" s="11" t="str">
        <f>Lists!F:F</f>
        <v>Complex crisis</v>
      </c>
      <c r="C150" s="11" t="str">
        <f>Lists!C:C</f>
        <v>ZWE001</v>
      </c>
      <c r="D150" s="11" t="str">
        <f>Lists!A:A</f>
        <v>Zimbabwe</v>
      </c>
      <c r="E150" s="11" t="str">
        <f>Lists!D:D</f>
        <v>ZWE</v>
      </c>
      <c r="F150" s="11" t="s">
        <v>8780</v>
      </c>
      <c r="G150" s="240">
        <v>14645000</v>
      </c>
      <c r="H150" s="241" t="s">
        <v>1998</v>
      </c>
      <c r="I150" s="241" t="s">
        <v>660</v>
      </c>
      <c r="J150" s="241">
        <v>2</v>
      </c>
      <c r="K150" s="241" t="s">
        <v>3642</v>
      </c>
      <c r="L150" s="241" t="s">
        <v>3640</v>
      </c>
      <c r="M150" s="242">
        <v>44161</v>
      </c>
      <c r="N150" s="265" t="s">
        <v>8781</v>
      </c>
      <c r="O150" s="244">
        <v>386847</v>
      </c>
      <c r="P150" s="244" t="s">
        <v>3129</v>
      </c>
      <c r="Q150" s="244" t="s">
        <v>661</v>
      </c>
      <c r="R150" s="244">
        <v>1</v>
      </c>
      <c r="S150" s="244" t="s">
        <v>3308</v>
      </c>
      <c r="T150" s="244" t="s">
        <v>3321</v>
      </c>
      <c r="U150" s="245">
        <v>44110</v>
      </c>
      <c r="V150" s="265" t="s">
        <v>8782</v>
      </c>
      <c r="W150" s="241">
        <v>14645000</v>
      </c>
      <c r="X150" s="241" t="s">
        <v>1998</v>
      </c>
      <c r="Y150" s="241" t="s">
        <v>660</v>
      </c>
      <c r="Z150" s="241">
        <v>2</v>
      </c>
      <c r="AA150" s="241" t="s">
        <v>3643</v>
      </c>
      <c r="AB150" s="241" t="s">
        <v>3640</v>
      </c>
      <c r="AC150" s="242">
        <v>44161</v>
      </c>
      <c r="AD150" s="265" t="s">
        <v>8783</v>
      </c>
      <c r="AE150" s="246">
        <v>7000000</v>
      </c>
      <c r="AF150" s="246" t="s">
        <v>3511</v>
      </c>
      <c r="AG150" s="246" t="s">
        <v>660</v>
      </c>
      <c r="AH150" s="246">
        <v>2</v>
      </c>
      <c r="AI150" s="246" t="s">
        <v>3513</v>
      </c>
      <c r="AJ150" s="246" t="s">
        <v>3512</v>
      </c>
      <c r="AK150" s="247">
        <v>44134</v>
      </c>
      <c r="AL150" s="265" t="s">
        <v>8784</v>
      </c>
      <c r="AM150" s="241">
        <v>21000</v>
      </c>
      <c r="AN150" s="241" t="s">
        <v>1945</v>
      </c>
      <c r="AO150" s="241" t="s">
        <v>659</v>
      </c>
      <c r="AP150" s="241">
        <v>3</v>
      </c>
      <c r="AQ150" s="241" t="s">
        <v>1952</v>
      </c>
      <c r="AR150" s="241" t="s">
        <v>1953</v>
      </c>
      <c r="AS150" s="242">
        <v>43859</v>
      </c>
      <c r="AT150" s="266" t="s">
        <v>8785</v>
      </c>
      <c r="AU150" s="246">
        <v>0</v>
      </c>
      <c r="AV150" s="246" t="s">
        <v>446</v>
      </c>
      <c r="AW150" s="246" t="s">
        <v>446</v>
      </c>
      <c r="AX150" s="246" t="s">
        <v>446</v>
      </c>
      <c r="AY150" s="246" t="s">
        <v>1622</v>
      </c>
      <c r="AZ150" s="246" t="s">
        <v>446</v>
      </c>
      <c r="BA150" s="247">
        <v>43742</v>
      </c>
      <c r="BB150" s="265" t="s">
        <v>8786</v>
      </c>
      <c r="BC150" s="241">
        <v>0</v>
      </c>
      <c r="BD150" s="241" t="s">
        <v>446</v>
      </c>
      <c r="BE150" s="241" t="s">
        <v>446</v>
      </c>
      <c r="BF150" s="241" t="s">
        <v>446</v>
      </c>
      <c r="BG150" s="241" t="s">
        <v>1621</v>
      </c>
      <c r="BH150" s="241" t="s">
        <v>446</v>
      </c>
      <c r="BI150" s="242">
        <v>43742</v>
      </c>
      <c r="BJ150" s="266" t="s">
        <v>8787</v>
      </c>
      <c r="BK150" s="266">
        <v>15</v>
      </c>
      <c r="BL150" s="266" t="s">
        <v>3622</v>
      </c>
      <c r="BM150" s="266" t="s">
        <v>660</v>
      </c>
      <c r="BN150" s="266">
        <v>2</v>
      </c>
      <c r="BO150" s="266" t="s">
        <v>3641</v>
      </c>
      <c r="BP150" s="246" t="s">
        <v>2169</v>
      </c>
      <c r="BQ150" s="267">
        <v>44161</v>
      </c>
      <c r="BR150" s="265" t="s">
        <v>8788</v>
      </c>
      <c r="BS150" s="268" t="s">
        <v>446</v>
      </c>
      <c r="BT150" s="268" t="s">
        <v>446</v>
      </c>
      <c r="BU150" s="268" t="s">
        <v>446</v>
      </c>
      <c r="BV150" s="268" t="s">
        <v>446</v>
      </c>
      <c r="BW150" s="268" t="s">
        <v>446</v>
      </c>
      <c r="BX150" s="268" t="s">
        <v>446</v>
      </c>
      <c r="BY150" s="242">
        <v>43787</v>
      </c>
      <c r="BZ150" s="266" t="s">
        <v>8789</v>
      </c>
      <c r="CA150" s="266" t="s">
        <v>446</v>
      </c>
      <c r="CB150" s="266" t="s">
        <v>446</v>
      </c>
      <c r="CC150" s="266" t="s">
        <v>446</v>
      </c>
      <c r="CD150" s="266" t="s">
        <v>446</v>
      </c>
      <c r="CE150" s="266" t="s">
        <v>446</v>
      </c>
      <c r="CF150" s="266" t="s">
        <v>446</v>
      </c>
      <c r="CG150" s="267">
        <v>43787</v>
      </c>
      <c r="CH150" s="265" t="s">
        <v>8790</v>
      </c>
      <c r="CI150" s="266" t="e">
        <v>#N/A</v>
      </c>
      <c r="CJ150" s="266" t="e">
        <v>#N/A</v>
      </c>
      <c r="CK150" s="266" t="e">
        <v>#N/A</v>
      </c>
      <c r="CL150" s="266" t="e">
        <v>#N/A</v>
      </c>
      <c r="CM150" s="266" t="e">
        <v>#N/A</v>
      </c>
      <c r="CN150" s="266" t="e">
        <v>#N/A</v>
      </c>
      <c r="CO150" s="269" t="e">
        <v>#N/A</v>
      </c>
      <c r="CP150" s="266" t="s">
        <v>8791</v>
      </c>
      <c r="CQ150" s="268" t="s">
        <v>763</v>
      </c>
      <c r="CR150" s="268">
        <v>0</v>
      </c>
      <c r="CS150" s="268" t="s">
        <v>446</v>
      </c>
      <c r="CT150" s="268" t="s">
        <v>446</v>
      </c>
      <c r="CU150" s="268">
        <v>0</v>
      </c>
      <c r="CV150" s="268">
        <v>0</v>
      </c>
      <c r="CW150" s="242">
        <v>43502</v>
      </c>
      <c r="CX150" s="266" t="s">
        <v>8792</v>
      </c>
      <c r="CY150" s="246">
        <v>7000000</v>
      </c>
      <c r="CZ150" s="246" t="s">
        <v>3511</v>
      </c>
      <c r="DA150" s="246" t="s">
        <v>660</v>
      </c>
      <c r="DB150" s="246">
        <v>2</v>
      </c>
      <c r="DC150" s="246" t="s">
        <v>3514</v>
      </c>
      <c r="DD150" s="246" t="s">
        <v>3512</v>
      </c>
      <c r="DE150" s="248">
        <v>44134</v>
      </c>
      <c r="DF150" s="265" t="s">
        <v>8793</v>
      </c>
      <c r="DG150" s="241">
        <v>7645000</v>
      </c>
      <c r="DH150" s="268" t="s">
        <v>3646</v>
      </c>
      <c r="DI150" s="268" t="s">
        <v>660</v>
      </c>
      <c r="DJ150" s="268">
        <v>2</v>
      </c>
      <c r="DK150" s="268" t="s">
        <v>3644</v>
      </c>
      <c r="DL150" s="268" t="s">
        <v>3645</v>
      </c>
      <c r="DM150" s="242">
        <v>44161</v>
      </c>
      <c r="DN150" s="266" t="s">
        <v>8794</v>
      </c>
      <c r="DO150" s="246">
        <v>0</v>
      </c>
      <c r="DP150" s="266" t="s">
        <v>3511</v>
      </c>
      <c r="DQ150" s="266" t="s">
        <v>660</v>
      </c>
      <c r="DR150" s="266">
        <v>2</v>
      </c>
      <c r="DS150" s="266" t="s">
        <v>3515</v>
      </c>
      <c r="DT150" s="266" t="s">
        <v>3512</v>
      </c>
      <c r="DU150" s="267">
        <v>44134</v>
      </c>
      <c r="DV150" s="265" t="s">
        <v>8795</v>
      </c>
      <c r="DW150" s="241">
        <v>7000000</v>
      </c>
      <c r="DX150" s="268" t="s">
        <v>3511</v>
      </c>
      <c r="DY150" s="268" t="s">
        <v>660</v>
      </c>
      <c r="DZ150" s="268">
        <v>2</v>
      </c>
      <c r="EA150" s="268" t="s">
        <v>3514</v>
      </c>
      <c r="EB150" s="268" t="s">
        <v>3512</v>
      </c>
      <c r="EC150" s="242">
        <v>44134</v>
      </c>
      <c r="ED150" s="266" t="s">
        <v>8796</v>
      </c>
      <c r="EE150" s="246">
        <v>0</v>
      </c>
      <c r="EF150" s="266" t="s">
        <v>3511</v>
      </c>
      <c r="EG150" s="266" t="s">
        <v>660</v>
      </c>
      <c r="EH150" s="266">
        <v>2</v>
      </c>
      <c r="EI150" s="266" t="s">
        <v>3514</v>
      </c>
      <c r="EJ150" s="266" t="s">
        <v>3512</v>
      </c>
      <c r="EK150" s="267">
        <v>44134</v>
      </c>
      <c r="EL150" s="265" t="s">
        <v>8797</v>
      </c>
      <c r="EM150" s="241">
        <v>0</v>
      </c>
      <c r="EN150" s="268" t="s">
        <v>3511</v>
      </c>
      <c r="EO150" s="268" t="s">
        <v>660</v>
      </c>
      <c r="EP150" s="268">
        <v>2</v>
      </c>
      <c r="EQ150" s="268" t="s">
        <v>3514</v>
      </c>
      <c r="ER150" s="268" t="s">
        <v>3512</v>
      </c>
      <c r="ES150" s="242">
        <v>44134</v>
      </c>
      <c r="ET150" s="266" t="s">
        <v>8798</v>
      </c>
      <c r="EU150" s="266">
        <v>15</v>
      </c>
      <c r="EV150" s="266" t="s">
        <v>3622</v>
      </c>
      <c r="EW150" s="266" t="s">
        <v>660</v>
      </c>
      <c r="EX150" s="266">
        <v>2</v>
      </c>
      <c r="EY150" s="266" t="s">
        <v>3641</v>
      </c>
      <c r="EZ150" s="266" t="s">
        <v>2169</v>
      </c>
      <c r="FA150" s="267">
        <v>44161</v>
      </c>
      <c r="FB150" s="265" t="s">
        <v>8799</v>
      </c>
      <c r="FC150" s="268">
        <v>5</v>
      </c>
      <c r="FD150" s="268" t="s">
        <v>446</v>
      </c>
      <c r="FE150" s="268" t="s">
        <v>661</v>
      </c>
      <c r="FF150" s="268">
        <v>1</v>
      </c>
      <c r="FG150" s="268" t="s">
        <v>3639</v>
      </c>
      <c r="FH150" s="268" t="s">
        <v>446</v>
      </c>
      <c r="FI150" s="242">
        <v>44161</v>
      </c>
      <c r="FJ150" s="265" t="s">
        <v>8800</v>
      </c>
      <c r="FK150" s="266" t="s">
        <v>763</v>
      </c>
      <c r="FL150" s="266">
        <v>0</v>
      </c>
      <c r="FM150" s="266" t="s">
        <v>446</v>
      </c>
      <c r="FN150" s="266" t="s">
        <v>446</v>
      </c>
      <c r="FO150" s="266">
        <v>0</v>
      </c>
      <c r="FP150" s="246">
        <v>0</v>
      </c>
      <c r="FQ150" s="247">
        <v>43502</v>
      </c>
      <c r="FR150" s="265" t="s">
        <v>8801</v>
      </c>
      <c r="FS150" s="268" t="s">
        <v>763</v>
      </c>
      <c r="FT150" s="268">
        <v>0</v>
      </c>
      <c r="FU150" s="268" t="s">
        <v>446</v>
      </c>
      <c r="FV150" s="268" t="s">
        <v>446</v>
      </c>
      <c r="FW150" s="268">
        <v>0</v>
      </c>
      <c r="FX150" s="268">
        <v>0</v>
      </c>
      <c r="FY150" s="242">
        <v>43502</v>
      </c>
      <c r="FZ150" s="266" t="s">
        <v>8802</v>
      </c>
      <c r="GA150" s="266">
        <v>1</v>
      </c>
      <c r="GB150" s="266" t="s">
        <v>3625</v>
      </c>
      <c r="GC150" s="266" t="s">
        <v>660</v>
      </c>
      <c r="GD150" s="266">
        <v>2</v>
      </c>
      <c r="GE150" s="266" t="s">
        <v>3085</v>
      </c>
      <c r="GF150" s="266" t="s">
        <v>2075</v>
      </c>
      <c r="GG150" s="267">
        <v>44161</v>
      </c>
      <c r="GH150" s="265" t="s">
        <v>8803</v>
      </c>
      <c r="GI150" s="268">
        <v>2</v>
      </c>
      <c r="GJ150" s="268" t="s">
        <v>3625</v>
      </c>
      <c r="GK150" s="268" t="s">
        <v>660</v>
      </c>
      <c r="GL150" s="268">
        <v>2</v>
      </c>
      <c r="GM150" s="268" t="s">
        <v>3085</v>
      </c>
      <c r="GN150" s="268" t="s">
        <v>2075</v>
      </c>
      <c r="GO150" s="242">
        <v>44161</v>
      </c>
      <c r="GP150" s="266" t="s">
        <v>8804</v>
      </c>
      <c r="GQ150" s="266">
        <v>0</v>
      </c>
      <c r="GR150" s="266" t="s">
        <v>3625</v>
      </c>
      <c r="GS150" s="266" t="s">
        <v>660</v>
      </c>
      <c r="GT150" s="266">
        <v>2</v>
      </c>
      <c r="GU150" s="266" t="s">
        <v>3085</v>
      </c>
      <c r="GV150" s="266" t="s">
        <v>2075</v>
      </c>
      <c r="GW150" s="267">
        <v>44161</v>
      </c>
      <c r="GX150" s="265" t="s">
        <v>8805</v>
      </c>
      <c r="GY150" s="268">
        <v>0</v>
      </c>
      <c r="GZ150" s="268" t="s">
        <v>3625</v>
      </c>
      <c r="HA150" s="268" t="s">
        <v>660</v>
      </c>
      <c r="HB150" s="268">
        <v>2</v>
      </c>
      <c r="HC150" s="268" t="s">
        <v>3085</v>
      </c>
      <c r="HD150" s="268" t="s">
        <v>2075</v>
      </c>
      <c r="HE150" s="242">
        <v>44161</v>
      </c>
      <c r="HF150" s="266" t="s">
        <v>8806</v>
      </c>
      <c r="HG150" s="266">
        <v>0</v>
      </c>
      <c r="HH150" s="266" t="s">
        <v>3625</v>
      </c>
      <c r="HI150" s="266" t="s">
        <v>660</v>
      </c>
      <c r="HJ150" s="266">
        <v>2</v>
      </c>
      <c r="HK150" s="266" t="s">
        <v>3085</v>
      </c>
      <c r="HL150" s="266" t="s">
        <v>2075</v>
      </c>
      <c r="HM150" s="267">
        <v>44161</v>
      </c>
      <c r="HN150" s="265" t="s">
        <v>8807</v>
      </c>
      <c r="HO150" s="268">
        <v>2</v>
      </c>
      <c r="HP150" s="268" t="s">
        <v>3625</v>
      </c>
      <c r="HQ150" s="268" t="s">
        <v>660</v>
      </c>
      <c r="HR150" s="268">
        <v>2</v>
      </c>
      <c r="HS150" s="268" t="s">
        <v>3085</v>
      </c>
      <c r="HT150" s="268" t="s">
        <v>2075</v>
      </c>
      <c r="HU150" s="242">
        <v>44161</v>
      </c>
      <c r="HV150" s="266" t="s">
        <v>8808</v>
      </c>
      <c r="HW150" s="266">
        <v>0</v>
      </c>
      <c r="HX150" s="266" t="s">
        <v>3625</v>
      </c>
      <c r="HY150" s="266" t="s">
        <v>660</v>
      </c>
      <c r="HZ150" s="266">
        <v>2</v>
      </c>
      <c r="IA150" s="266" t="s">
        <v>3085</v>
      </c>
      <c r="IB150" s="266" t="s">
        <v>2075</v>
      </c>
      <c r="IC150" s="267">
        <v>44161</v>
      </c>
      <c r="ID150" s="265" t="s">
        <v>8809</v>
      </c>
      <c r="IE150" s="268">
        <v>2</v>
      </c>
      <c r="IF150" s="268" t="s">
        <v>3625</v>
      </c>
      <c r="IG150" s="268" t="s">
        <v>660</v>
      </c>
      <c r="IH150" s="268">
        <v>2</v>
      </c>
      <c r="II150" s="268" t="s">
        <v>3085</v>
      </c>
      <c r="IJ150" s="268" t="s">
        <v>2075</v>
      </c>
      <c r="IK150" s="242">
        <v>44161</v>
      </c>
      <c r="IL150" s="266" t="s">
        <v>8810</v>
      </c>
      <c r="IM150" s="266">
        <v>0</v>
      </c>
      <c r="IN150" s="266" t="s">
        <v>3625</v>
      </c>
      <c r="IO150" s="266" t="s">
        <v>660</v>
      </c>
      <c r="IP150" s="266">
        <v>2</v>
      </c>
      <c r="IQ150" s="266" t="s">
        <v>3085</v>
      </c>
      <c r="IR150" s="266" t="s">
        <v>2075</v>
      </c>
      <c r="IS150" s="267">
        <v>44161</v>
      </c>
    </row>
    <row r="151" spans="1:253" x14ac:dyDescent="0.3">
      <c r="M151"/>
      <c r="U151"/>
      <c r="AC151"/>
      <c r="AK151"/>
      <c r="BA151"/>
      <c r="BI151"/>
      <c r="BQ151"/>
      <c r="CG151"/>
      <c r="CO151"/>
      <c r="CW151"/>
      <c r="DE151"/>
      <c r="DM151"/>
      <c r="DU151"/>
      <c r="EC151"/>
      <c r="EK151"/>
      <c r="ES151"/>
      <c r="FA151"/>
      <c r="FI151"/>
      <c r="FQ151"/>
      <c r="FY151"/>
      <c r="GG151"/>
      <c r="GO151"/>
      <c r="GW151"/>
      <c r="HE151"/>
      <c r="HM151"/>
      <c r="HU151"/>
      <c r="IC151"/>
      <c r="IK151"/>
      <c r="IS151"/>
    </row>
    <row r="152" spans="1:253" x14ac:dyDescent="0.3">
      <c r="M152"/>
      <c r="U152"/>
      <c r="AC152"/>
      <c r="AK152"/>
      <c r="BA152"/>
      <c r="BI152"/>
      <c r="BQ152"/>
      <c r="CG152"/>
      <c r="CO152"/>
      <c r="CW152"/>
      <c r="DE152"/>
      <c r="DM152"/>
      <c r="DU152"/>
      <c r="EC152"/>
      <c r="EK152"/>
      <c r="ES152"/>
      <c r="FA152"/>
      <c r="FI152"/>
      <c r="FQ152"/>
      <c r="FY152"/>
      <c r="GG152"/>
      <c r="GO152"/>
      <c r="GW152"/>
      <c r="HE152"/>
      <c r="HM152"/>
      <c r="HU152"/>
      <c r="IC152"/>
      <c r="IK152"/>
      <c r="IS152"/>
    </row>
    <row r="153" spans="1:253" x14ac:dyDescent="0.3">
      <c r="M153"/>
      <c r="U153"/>
      <c r="AC153"/>
      <c r="AK153"/>
      <c r="BA153"/>
      <c r="BI153"/>
      <c r="BQ153"/>
      <c r="CG153"/>
      <c r="CO153"/>
      <c r="CW153"/>
      <c r="DE153"/>
      <c r="DM153"/>
      <c r="DU153"/>
      <c r="EC153"/>
      <c r="EK153"/>
      <c r="ES153"/>
      <c r="FA153"/>
      <c r="FI153"/>
      <c r="FQ153"/>
      <c r="FY153"/>
      <c r="GG153"/>
      <c r="GO153"/>
      <c r="GW153"/>
      <c r="HE153"/>
      <c r="HM153"/>
      <c r="HU153"/>
      <c r="IC153"/>
      <c r="IK153"/>
      <c r="IS153"/>
    </row>
    <row r="154" spans="1:253" x14ac:dyDescent="0.3">
      <c r="M154"/>
      <c r="U154"/>
      <c r="AC154"/>
      <c r="AK154"/>
      <c r="BA154"/>
      <c r="BI154"/>
      <c r="BQ154"/>
      <c r="CG154"/>
      <c r="CO154"/>
      <c r="CW154"/>
      <c r="DE154"/>
      <c r="DM154"/>
      <c r="DU154"/>
      <c r="EC154"/>
      <c r="EK154"/>
      <c r="ES154"/>
      <c r="FA154"/>
      <c r="FI154"/>
      <c r="FQ154"/>
      <c r="FY154"/>
      <c r="GG154"/>
      <c r="GO154"/>
      <c r="GW154"/>
      <c r="HE154"/>
      <c r="HM154"/>
      <c r="HU154"/>
      <c r="IC154"/>
      <c r="IK154"/>
      <c r="IS154"/>
    </row>
    <row r="155" spans="1:253" x14ac:dyDescent="0.3">
      <c r="M155" s="70"/>
      <c r="U155" s="70"/>
      <c r="AC155" s="70"/>
      <c r="AK155" s="70"/>
      <c r="AS155" s="49"/>
      <c r="IK155" s="70"/>
    </row>
    <row r="156" spans="1:253" x14ac:dyDescent="0.3">
      <c r="M156" s="70"/>
      <c r="U156" s="70"/>
      <c r="AC156" s="70"/>
      <c r="AK156" s="70"/>
      <c r="AS156" s="49"/>
      <c r="IK156" s="70"/>
    </row>
    <row r="157" spans="1:253" x14ac:dyDescent="0.3">
      <c r="M157" s="70"/>
      <c r="U157" s="70"/>
      <c r="IK157" s="70"/>
    </row>
    <row r="158" spans="1:253" x14ac:dyDescent="0.3">
      <c r="M158" s="70"/>
      <c r="U158" s="70"/>
      <c r="IK158" s="70"/>
    </row>
    <row r="159" spans="1:253" x14ac:dyDescent="0.3">
      <c r="M159" s="70"/>
      <c r="U159" s="70"/>
      <c r="IK159" s="70"/>
    </row>
    <row r="160" spans="1:253" x14ac:dyDescent="0.3">
      <c r="M160" s="70"/>
      <c r="U160" s="70"/>
      <c r="IK160" s="70"/>
    </row>
    <row r="161" spans="13:245" x14ac:dyDescent="0.3">
      <c r="M161" s="70"/>
      <c r="U161" s="70"/>
      <c r="IK161" s="70"/>
    </row>
    <row r="162" spans="13:245" x14ac:dyDescent="0.3">
      <c r="M162" s="70"/>
      <c r="U162" s="70"/>
      <c r="IK162" s="70"/>
    </row>
    <row r="163" spans="13:245" x14ac:dyDescent="0.3">
      <c r="M163" s="70"/>
      <c r="U163" s="70"/>
      <c r="IK163" s="70"/>
    </row>
    <row r="164" spans="13:245" x14ac:dyDescent="0.3">
      <c r="M164" s="70"/>
      <c r="U164" s="70"/>
      <c r="IK164" s="70"/>
    </row>
    <row r="165" spans="13:245" x14ac:dyDescent="0.3">
      <c r="M165" s="70"/>
      <c r="U165" s="70"/>
      <c r="IK165" s="70"/>
    </row>
    <row r="166" spans="13:245" x14ac:dyDescent="0.3">
      <c r="M166" s="70"/>
      <c r="U166" s="70"/>
      <c r="IK166" s="70"/>
    </row>
    <row r="167" spans="13:245" x14ac:dyDescent="0.3">
      <c r="M167" s="70"/>
      <c r="U167" s="70"/>
      <c r="IK167" s="70"/>
    </row>
    <row r="168" spans="13:245" x14ac:dyDescent="0.3">
      <c r="IK168" s="70"/>
    </row>
    <row r="169" spans="13:245" x14ac:dyDescent="0.3">
      <c r="IK169" s="70"/>
    </row>
    <row r="170" spans="13:245" x14ac:dyDescent="0.3">
      <c r="IK170" s="70"/>
    </row>
    <row r="171" spans="13:245" x14ac:dyDescent="0.3">
      <c r="IK171" s="70"/>
    </row>
    <row r="172" spans="13:245" x14ac:dyDescent="0.3">
      <c r="IK172" s="70"/>
    </row>
    <row r="173" spans="13:245" x14ac:dyDescent="0.3">
      <c r="IK173" s="70"/>
    </row>
    <row r="174" spans="13:245" x14ac:dyDescent="0.3">
      <c r="IK174" s="70"/>
    </row>
    <row r="175" spans="13:245" x14ac:dyDescent="0.3">
      <c r="IK175" s="70"/>
    </row>
    <row r="176" spans="13:245" x14ac:dyDescent="0.3">
      <c r="IK176" s="70"/>
    </row>
    <row r="177" spans="245:245" x14ac:dyDescent="0.3">
      <c r="IK177" s="70"/>
    </row>
    <row r="178" spans="245:245" x14ac:dyDescent="0.3">
      <c r="IK178" s="70"/>
    </row>
    <row r="179" spans="245:245" x14ac:dyDescent="0.3">
      <c r="IK179" s="70"/>
    </row>
    <row r="180" spans="245:245" x14ac:dyDescent="0.3">
      <c r="IK180" s="70"/>
    </row>
    <row r="181" spans="245:245" x14ac:dyDescent="0.3">
      <c r="IK181" s="70"/>
    </row>
    <row r="182" spans="245:245" x14ac:dyDescent="0.3">
      <c r="IK182" s="70"/>
    </row>
    <row r="183" spans="245:245" x14ac:dyDescent="0.3">
      <c r="IK183" s="70"/>
    </row>
    <row r="184" spans="245:245" x14ac:dyDescent="0.3">
      <c r="IK184" s="70"/>
    </row>
    <row r="185" spans="245:245" x14ac:dyDescent="0.3">
      <c r="IK185" s="70"/>
    </row>
    <row r="186" spans="245:245" x14ac:dyDescent="0.3">
      <c r="IK186" s="70"/>
    </row>
    <row r="187" spans="245:245" x14ac:dyDescent="0.3">
      <c r="IK187" s="70"/>
    </row>
    <row r="188" spans="245:245" x14ac:dyDescent="0.3">
      <c r="IK188" s="70"/>
    </row>
    <row r="189" spans="245:245" x14ac:dyDescent="0.3">
      <c r="IK189" s="70"/>
    </row>
    <row r="190" spans="245:245" x14ac:dyDescent="0.3">
      <c r="IK190" s="70"/>
    </row>
    <row r="191" spans="245:245" x14ac:dyDescent="0.3">
      <c r="IK191" s="70"/>
    </row>
    <row r="192" spans="245:245" x14ac:dyDescent="0.3">
      <c r="IK192" s="70"/>
    </row>
    <row r="193" spans="245:245" x14ac:dyDescent="0.3">
      <c r="IK193" s="70"/>
    </row>
    <row r="194" spans="245:245" x14ac:dyDescent="0.3">
      <c r="IK194" s="70"/>
    </row>
    <row r="195" spans="245:245" x14ac:dyDescent="0.3">
      <c r="IK195" s="70"/>
    </row>
    <row r="196" spans="245:245" x14ac:dyDescent="0.3">
      <c r="IK196" s="70"/>
    </row>
    <row r="197" spans="245:245" x14ac:dyDescent="0.3">
      <c r="IK197" s="70"/>
    </row>
    <row r="198" spans="245:245" x14ac:dyDescent="0.3">
      <c r="IK198" s="70"/>
    </row>
    <row r="199" spans="245:245" x14ac:dyDescent="0.3">
      <c r="IK199" s="70"/>
    </row>
    <row r="200" spans="245:245" x14ac:dyDescent="0.3">
      <c r="IK200" s="70"/>
    </row>
    <row r="201" spans="245:245" x14ac:dyDescent="0.3">
      <c r="IK201" s="70"/>
    </row>
    <row r="202" spans="245:245" x14ac:dyDescent="0.3">
      <c r="IK202" s="70"/>
    </row>
    <row r="203" spans="245:245" x14ac:dyDescent="0.3">
      <c r="IK203" s="70"/>
    </row>
    <row r="204" spans="245:245" x14ac:dyDescent="0.3">
      <c r="IK204" s="70"/>
    </row>
    <row r="205" spans="245:245" x14ac:dyDescent="0.3">
      <c r="IK205" s="70"/>
    </row>
    <row r="206" spans="245:245" x14ac:dyDescent="0.3">
      <c r="IK206" s="70"/>
    </row>
    <row r="207" spans="245:245" x14ac:dyDescent="0.3">
      <c r="IK207" s="70"/>
    </row>
    <row r="208" spans="245:245" x14ac:dyDescent="0.3">
      <c r="IK208" s="70"/>
    </row>
    <row r="209" spans="245:245" x14ac:dyDescent="0.3">
      <c r="IK209" s="70"/>
    </row>
    <row r="210" spans="245:245" x14ac:dyDescent="0.3">
      <c r="IK210" s="70"/>
    </row>
    <row r="211" spans="245:245" x14ac:dyDescent="0.3">
      <c r="IK211" s="70"/>
    </row>
    <row r="212" spans="245:245" x14ac:dyDescent="0.3">
      <c r="IK212" s="70"/>
    </row>
    <row r="213" spans="245:245" x14ac:dyDescent="0.3">
      <c r="IK213" s="70"/>
    </row>
    <row r="214" spans="245:245" x14ac:dyDescent="0.3">
      <c r="IK214" s="70"/>
    </row>
  </sheetData>
  <mergeCells count="31">
    <mergeCell ref="EE1:EK1"/>
    <mergeCell ref="EM1:ES1"/>
    <mergeCell ref="IL1:IS1"/>
    <mergeCell ref="HF1:HM1"/>
    <mergeCell ref="GX1:HE1"/>
    <mergeCell ref="HN1:HU1"/>
    <mergeCell ref="HV1:IC1"/>
    <mergeCell ref="GP1:GW1"/>
    <mergeCell ref="ET1:FA1"/>
    <mergeCell ref="FB1:FI1"/>
    <mergeCell ref="FJ1:FQ1"/>
    <mergeCell ref="ID1:IK1"/>
    <mergeCell ref="FR1:FY1"/>
    <mergeCell ref="GH1:GO1"/>
    <mergeCell ref="FZ1:GG1"/>
    <mergeCell ref="N1:U1"/>
    <mergeCell ref="F1:M1"/>
    <mergeCell ref="DV1:EC1"/>
    <mergeCell ref="CX1:DE1"/>
    <mergeCell ref="DN1:DU1"/>
    <mergeCell ref="DF1:DM1"/>
    <mergeCell ref="AT1:BA1"/>
    <mergeCell ref="BJ1:BQ1"/>
    <mergeCell ref="CH1:CO1"/>
    <mergeCell ref="BZ1:CG1"/>
    <mergeCell ref="CP1:CW1"/>
    <mergeCell ref="V1:AC1"/>
    <mergeCell ref="AD1:AK1"/>
    <mergeCell ref="AL1:AS1"/>
    <mergeCell ref="BR1:BY1"/>
    <mergeCell ref="BB1:BI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0" tint="-0.499984740745262"/>
  </sheetPr>
  <dimension ref="A1:AG156"/>
  <sheetViews>
    <sheetView showGridLines="0" zoomScale="80" zoomScaleNormal="80" zoomScalePageLayoutView="80" workbookViewId="0">
      <pane xSplit="5" ySplit="2" topLeftCell="F3" activePane="bottomRight" state="frozen"/>
      <selection pane="topRight" activeCell="C1" sqref="C1"/>
      <selection pane="bottomLeft" activeCell="A5" sqref="A5"/>
      <selection pane="bottomRight"/>
    </sheetView>
  </sheetViews>
  <sheetFormatPr defaultColWidth="9.44140625" defaultRowHeight="14.4" x14ac:dyDescent="0.3"/>
  <cols>
    <col min="1" max="1" width="36" style="1" customWidth="1"/>
    <col min="2" max="2" width="23.44140625" style="1" customWidth="1"/>
    <col min="3" max="3" width="10.44140625" style="1" bestFit="1" customWidth="1"/>
    <col min="4" max="4" width="11.44140625" style="1" bestFit="1" customWidth="1"/>
    <col min="5" max="5" width="5.44140625" style="1" bestFit="1" customWidth="1"/>
    <col min="6" max="6" width="12.44140625" style="4" customWidth="1"/>
    <col min="7" max="8" width="11.44140625" style="4" bestFit="1" customWidth="1"/>
    <col min="9" max="9" width="10.44140625" style="4" bestFit="1" customWidth="1"/>
    <col min="10" max="11" width="9.44140625" style="4" hidden="1" customWidth="1"/>
    <col min="12" max="12" width="8.5546875" style="4" bestFit="1" customWidth="1"/>
    <col min="13" max="14" width="8.5546875" style="4" hidden="1" customWidth="1"/>
    <col min="15" max="15" width="6.44140625" style="4" hidden="1" customWidth="1"/>
    <col min="16" max="16" width="6.5546875" style="4" hidden="1" customWidth="1"/>
    <col min="17" max="17" width="11.44140625" style="4" bestFit="1" customWidth="1"/>
    <col min="18" max="21" width="10.44140625" style="4" bestFit="1" customWidth="1"/>
    <col min="22" max="22" width="9.44140625" style="4" bestFit="1" customWidth="1"/>
    <col min="23" max="24" width="10.44140625" style="4" hidden="1" customWidth="1"/>
    <col min="25" max="25" width="9.44140625" style="4" bestFit="1" customWidth="1"/>
    <col min="26" max="26" width="12.44140625" style="4" bestFit="1" customWidth="1"/>
    <col min="27" max="27" width="9.44140625" style="4" bestFit="1" customWidth="1"/>
    <col min="28" max="28" width="6.44140625" style="4" bestFit="1" customWidth="1"/>
    <col min="29" max="31" width="9.44140625" style="4" bestFit="1" customWidth="1"/>
    <col min="32" max="32" width="6.44140625" style="4" bestFit="1" customWidth="1"/>
    <col min="33" max="33" width="12.44140625" style="4" bestFit="1" customWidth="1"/>
    <col min="34" max="16384" width="9.44140625" style="1"/>
  </cols>
  <sheetData>
    <row r="1" spans="1:33" s="5" customFormat="1" ht="147" customHeight="1" x14ac:dyDescent="0.25">
      <c r="A1" s="16" t="str">
        <f>'Core Indicators'!A:A</f>
        <v>Crisis</v>
      </c>
      <c r="B1" s="16" t="s">
        <v>470</v>
      </c>
      <c r="C1" s="16" t="s">
        <v>460</v>
      </c>
      <c r="D1" s="16" t="s">
        <v>372</v>
      </c>
      <c r="E1" s="11" t="s">
        <v>357</v>
      </c>
      <c r="F1" s="41" t="s">
        <v>457</v>
      </c>
      <c r="G1" s="41" t="s">
        <v>458</v>
      </c>
      <c r="H1" s="41" t="s">
        <v>471</v>
      </c>
      <c r="I1" s="41" t="s">
        <v>472</v>
      </c>
      <c r="J1" s="41" t="s">
        <v>608</v>
      </c>
      <c r="K1" s="41" t="s">
        <v>609</v>
      </c>
      <c r="L1" s="41" t="s">
        <v>473</v>
      </c>
      <c r="M1" s="41" t="s">
        <v>461</v>
      </c>
      <c r="N1" s="41" t="s">
        <v>462</v>
      </c>
      <c r="O1" s="41" t="s">
        <v>486</v>
      </c>
      <c r="P1" s="42" t="s">
        <v>554</v>
      </c>
      <c r="Q1" s="41" t="s">
        <v>586</v>
      </c>
      <c r="R1" s="41" t="s">
        <v>684</v>
      </c>
      <c r="S1" s="41" t="s">
        <v>587</v>
      </c>
      <c r="T1" s="41" t="s">
        <v>588</v>
      </c>
      <c r="U1" s="41" t="s">
        <v>589</v>
      </c>
      <c r="V1" s="42" t="s">
        <v>2747</v>
      </c>
      <c r="W1" s="42" t="s">
        <v>488</v>
      </c>
      <c r="X1" s="42" t="s">
        <v>489</v>
      </c>
      <c r="Y1" s="42" t="s">
        <v>590</v>
      </c>
      <c r="Z1" s="42" t="s">
        <v>591</v>
      </c>
      <c r="AA1" s="42" t="s">
        <v>592</v>
      </c>
      <c r="AB1" s="42" t="s">
        <v>593</v>
      </c>
      <c r="AC1" s="42" t="s">
        <v>594</v>
      </c>
      <c r="AD1" s="42" t="s">
        <v>595</v>
      </c>
      <c r="AE1" s="42" t="s">
        <v>596</v>
      </c>
      <c r="AF1" s="42" t="s">
        <v>597</v>
      </c>
      <c r="AG1" s="42" t="s">
        <v>598</v>
      </c>
    </row>
    <row r="2" spans="1:33" ht="39.6" x14ac:dyDescent="0.3">
      <c r="A2" s="55">
        <f>'Core Indicators'!A:A</f>
        <v>0</v>
      </c>
      <c r="B2" s="18"/>
      <c r="C2" s="18"/>
      <c r="D2" s="18"/>
      <c r="E2" s="11"/>
      <c r="F2" s="12" t="s">
        <v>412</v>
      </c>
      <c r="G2" s="12" t="s">
        <v>395</v>
      </c>
      <c r="H2" s="12" t="s">
        <v>395</v>
      </c>
      <c r="I2" s="12" t="s">
        <v>395</v>
      </c>
      <c r="J2" s="12" t="s">
        <v>395</v>
      </c>
      <c r="K2" s="12"/>
      <c r="L2" s="12" t="s">
        <v>395</v>
      </c>
      <c r="M2" s="12" t="s">
        <v>395</v>
      </c>
      <c r="N2" s="12" t="s">
        <v>395</v>
      </c>
      <c r="O2" s="12" t="s">
        <v>395</v>
      </c>
      <c r="P2" s="12" t="s">
        <v>490</v>
      </c>
      <c r="Q2" s="12" t="s">
        <v>395</v>
      </c>
      <c r="R2" s="12" t="s">
        <v>395</v>
      </c>
      <c r="S2" s="12" t="s">
        <v>395</v>
      </c>
      <c r="T2" s="12" t="s">
        <v>395</v>
      </c>
      <c r="U2" s="12" t="s">
        <v>395</v>
      </c>
      <c r="V2" s="12" t="s">
        <v>395</v>
      </c>
      <c r="W2" s="12" t="s">
        <v>395</v>
      </c>
      <c r="X2" s="12" t="s">
        <v>395</v>
      </c>
      <c r="Y2" s="12"/>
      <c r="Z2" s="12"/>
      <c r="AA2" s="12"/>
      <c r="AB2" s="12"/>
      <c r="AC2" s="12"/>
      <c r="AD2" s="12"/>
      <c r="AE2" s="12"/>
      <c r="AF2" s="12"/>
      <c r="AG2" s="12"/>
    </row>
    <row r="3" spans="1:33" s="47" customFormat="1" ht="20.100000000000001" customHeight="1" x14ac:dyDescent="0.3">
      <c r="A3" s="271" t="str">
        <f>'Core Indicators'!A:A</f>
        <v>Complex crisis in Afghanistan</v>
      </c>
      <c r="B3" s="271" t="str">
        <f>'Core Indicators'!B:B</f>
        <v>Complex crisis</v>
      </c>
      <c r="C3" s="271" t="str">
        <f>'Core Indicators'!C3</f>
        <v>AFG001</v>
      </c>
      <c r="D3" s="271" t="str">
        <f>'Core Indicators'!D3</f>
        <v>Afghanistan</v>
      </c>
      <c r="E3" s="271" t="str">
        <f>'Core Indicators'!E3</f>
        <v>AFG</v>
      </c>
      <c r="F3" s="45">
        <f>'Core Indicators'!O3</f>
        <v>652867</v>
      </c>
      <c r="G3" s="45">
        <f>'Core Indicators'!W3</f>
        <v>35700000</v>
      </c>
      <c r="H3" s="45">
        <f>'Core Indicators'!AE3</f>
        <v>35700000</v>
      </c>
      <c r="I3" s="45">
        <f>'Core Indicators'!AM3</f>
        <v>5239000</v>
      </c>
      <c r="J3" s="45" t="str">
        <f>'Core Indicators'!AU3</f>
        <v>x</v>
      </c>
      <c r="K3" s="45" t="str">
        <f>'Core Indicators'!BC3</f>
        <v>x</v>
      </c>
      <c r="L3" s="45">
        <f>'Core Indicators'!BK3</f>
        <v>11393</v>
      </c>
      <c r="M3" s="45" t="str">
        <f>'Core Indicators'!BS3</f>
        <v>x</v>
      </c>
      <c r="N3" s="45" t="str">
        <f>'Core Indicators'!CA3</f>
        <v>x</v>
      </c>
      <c r="O3" s="45" t="e">
        <f>'Core Indicators'!CI3</f>
        <v>#N/A</v>
      </c>
      <c r="P3" s="45">
        <f>'Core Indicators'!CQ3</f>
        <v>13114</v>
      </c>
      <c r="Q3" s="45">
        <f>'Core Indicators'!DG3</f>
        <v>0</v>
      </c>
      <c r="R3" s="45">
        <f>'Core Indicators'!DO3</f>
        <v>21700000</v>
      </c>
      <c r="S3" s="45">
        <f>'Core Indicators'!DW3</f>
        <v>10447000</v>
      </c>
      <c r="T3" s="45">
        <f>'Core Indicators'!EE3</f>
        <v>3553000</v>
      </c>
      <c r="U3" s="45">
        <f>'Core Indicators'!EM3</f>
        <v>0</v>
      </c>
      <c r="V3" s="45">
        <f>'Core Indicators'!FC3</f>
        <v>5</v>
      </c>
      <c r="W3" s="45" t="str">
        <f>'Core Indicators'!FK3</f>
        <v>x</v>
      </c>
      <c r="X3" s="45" t="str">
        <f>'Core Indicators'!FS3</f>
        <v>x</v>
      </c>
      <c r="Y3" s="45">
        <f>'Core Indicators'!GA3</f>
        <v>1</v>
      </c>
      <c r="Z3" s="45">
        <f>'Core Indicators'!GI3</f>
        <v>3</v>
      </c>
      <c r="AA3" s="45">
        <f>'Core Indicators'!GQ3</f>
        <v>2</v>
      </c>
      <c r="AB3" s="45">
        <f>'Core Indicators'!GY3</f>
        <v>3</v>
      </c>
      <c r="AC3" s="45">
        <f>'Core Indicators'!HG3</f>
        <v>0</v>
      </c>
      <c r="AD3" s="45">
        <f>'Core Indicators'!HO3</f>
        <v>3</v>
      </c>
      <c r="AE3" s="45">
        <f>'Core Indicators'!HW3</f>
        <v>3</v>
      </c>
      <c r="AF3" s="45">
        <f>'Core Indicators'!IE3</f>
        <v>3</v>
      </c>
      <c r="AG3" s="45">
        <f>'Core Indicators'!IM3</f>
        <v>3</v>
      </c>
    </row>
    <row r="4" spans="1:33" s="47" customFormat="1" ht="20.100000000000001" customHeight="1" x14ac:dyDescent="0.3">
      <c r="A4" s="272" t="str">
        <f>'Core Indicators'!A:A</f>
        <v>Mixed migration flows in Algeria</v>
      </c>
      <c r="B4" s="272" t="str">
        <f>'Core Indicators'!B:B</f>
        <v>International displacement</v>
      </c>
      <c r="C4" s="272" t="str">
        <f>'Core Indicators'!C4</f>
        <v>DZA002</v>
      </c>
      <c r="D4" s="272" t="str">
        <f>'Core Indicators'!D4</f>
        <v>Algeria</v>
      </c>
      <c r="E4" s="272" t="str">
        <f>'Core Indicators'!E4</f>
        <v>DZA</v>
      </c>
      <c r="F4" s="46">
        <f>'Core Indicators'!O4</f>
        <v>2381000</v>
      </c>
      <c r="G4" s="46">
        <f>'Core Indicators'!W4</f>
        <v>43100000</v>
      </c>
      <c r="H4" s="46" t="str">
        <f>'Core Indicators'!AE4</f>
        <v>x</v>
      </c>
      <c r="I4" s="46" t="str">
        <f>'Core Indicators'!AM4</f>
        <v>x</v>
      </c>
      <c r="J4" s="46" t="str">
        <f>'Core Indicators'!AU4</f>
        <v>x</v>
      </c>
      <c r="K4" s="46" t="str">
        <f>'Core Indicators'!BC4</f>
        <v>x</v>
      </c>
      <c r="L4" s="46">
        <f>'Core Indicators'!BK4</f>
        <v>651</v>
      </c>
      <c r="M4" s="46">
        <f>'Core Indicators'!BS4</f>
        <v>0</v>
      </c>
      <c r="N4" s="46">
        <f>'Core Indicators'!CA4</f>
        <v>0</v>
      </c>
      <c r="O4" s="46" t="e">
        <f>'Core Indicators'!CI4</f>
        <v>#N/A</v>
      </c>
      <c r="P4" s="46" t="str">
        <f>'Core Indicators'!CQ4</f>
        <v>X</v>
      </c>
      <c r="Q4" s="46" t="str">
        <f>'Core Indicators'!DG4</f>
        <v>x</v>
      </c>
      <c r="R4" s="46" t="str">
        <f>'Core Indicators'!DO4</f>
        <v>x</v>
      </c>
      <c r="S4" s="46" t="str">
        <f>'Core Indicators'!DW4</f>
        <v>x</v>
      </c>
      <c r="T4" s="46" t="str">
        <f>'Core Indicators'!EE4</f>
        <v>x</v>
      </c>
      <c r="U4" s="46" t="str">
        <f>'Core Indicators'!EM4</f>
        <v>x</v>
      </c>
      <c r="V4" s="46">
        <f>'Core Indicators'!FC4</f>
        <v>2</v>
      </c>
      <c r="W4" s="46" t="str">
        <f>'Core Indicators'!FK4</f>
        <v>X</v>
      </c>
      <c r="X4" s="46" t="str">
        <f>'Core Indicators'!FS4</f>
        <v>X</v>
      </c>
      <c r="Y4" s="46">
        <f>'Core Indicators'!GA4</f>
        <v>1</v>
      </c>
      <c r="Z4" s="46">
        <f>'Core Indicators'!GI4</f>
        <v>0</v>
      </c>
      <c r="AA4" s="46">
        <f>'Core Indicators'!GQ4</f>
        <v>1</v>
      </c>
      <c r="AB4" s="46">
        <f>'Core Indicators'!GY4</f>
        <v>0</v>
      </c>
      <c r="AC4" s="46">
        <f>'Core Indicators'!HG4</f>
        <v>0</v>
      </c>
      <c r="AD4" s="46">
        <f>'Core Indicators'!HO4</f>
        <v>2</v>
      </c>
      <c r="AE4" s="46">
        <f>'Core Indicators'!HW4</f>
        <v>0</v>
      </c>
      <c r="AF4" s="46">
        <f>'Core Indicators'!IE4</f>
        <v>1</v>
      </c>
      <c r="AG4" s="46">
        <f>'Core Indicators'!IM4</f>
        <v>0</v>
      </c>
    </row>
    <row r="5" spans="1:33" s="47" customFormat="1" ht="20.100000000000001" customHeight="1" x14ac:dyDescent="0.3">
      <c r="A5" s="271" t="str">
        <f>'Core Indicators'!A:A</f>
        <v>Sahrawi refugees in Algeria</v>
      </c>
      <c r="B5" s="271" t="str">
        <f>'Core Indicators'!B:B</f>
        <v>International displacement</v>
      </c>
      <c r="C5" s="271" t="str">
        <f>'Core Indicators'!C5</f>
        <v>DZA003</v>
      </c>
      <c r="D5" s="271" t="str">
        <f>'Core Indicators'!D5</f>
        <v>Algeria</v>
      </c>
      <c r="E5" s="271" t="str">
        <f>'Core Indicators'!E5</f>
        <v>DZA</v>
      </c>
      <c r="F5" s="45">
        <f>'Core Indicators'!O5</f>
        <v>159000</v>
      </c>
      <c r="G5" s="45">
        <f>'Core Indicators'!W5</f>
        <v>223000</v>
      </c>
      <c r="H5" s="45">
        <f>'Core Indicators'!AE5</f>
        <v>174000</v>
      </c>
      <c r="I5" s="45">
        <f>'Core Indicators'!AM5</f>
        <v>174000</v>
      </c>
      <c r="J5" s="45" t="str">
        <f>'Core Indicators'!AU5</f>
        <v>x</v>
      </c>
      <c r="K5" s="45" t="str">
        <f>'Core Indicators'!BC5</f>
        <v>x</v>
      </c>
      <c r="L5" s="45">
        <f>'Core Indicators'!BK5</f>
        <v>0</v>
      </c>
      <c r="M5" s="45" t="str">
        <f>'Core Indicators'!BS5</f>
        <v>x</v>
      </c>
      <c r="N5" s="45" t="str">
        <f>'Core Indicators'!CA5</f>
        <v>x</v>
      </c>
      <c r="O5" s="45" t="e">
        <f>'Core Indicators'!CI5</f>
        <v>#N/A</v>
      </c>
      <c r="P5" s="45" t="str">
        <f>'Core Indicators'!CQ5</f>
        <v>x</v>
      </c>
      <c r="Q5" s="45">
        <f>'Core Indicators'!DG5</f>
        <v>49000</v>
      </c>
      <c r="R5" s="45">
        <f>'Core Indicators'!DO5</f>
        <v>84000</v>
      </c>
      <c r="S5" s="45">
        <f>'Core Indicators'!DW5</f>
        <v>90000</v>
      </c>
      <c r="T5" s="45">
        <f>'Core Indicators'!EE5</f>
        <v>0</v>
      </c>
      <c r="U5" s="45">
        <f>'Core Indicators'!EM5</f>
        <v>0</v>
      </c>
      <c r="V5" s="45">
        <f>'Core Indicators'!FC5</f>
        <v>1</v>
      </c>
      <c r="W5" s="45">
        <f>'Core Indicators'!FK5</f>
        <v>0</v>
      </c>
      <c r="X5" s="45">
        <f>'Core Indicators'!FS5</f>
        <v>0</v>
      </c>
      <c r="Y5" s="45">
        <f>'Core Indicators'!GA5</f>
        <v>1</v>
      </c>
      <c r="Z5" s="45">
        <f>'Core Indicators'!GI5</f>
        <v>1</v>
      </c>
      <c r="AA5" s="45">
        <f>'Core Indicators'!GQ5</f>
        <v>2</v>
      </c>
      <c r="AB5" s="45">
        <f>'Core Indicators'!GY5</f>
        <v>0</v>
      </c>
      <c r="AC5" s="45">
        <f>'Core Indicators'!HG5</f>
        <v>0</v>
      </c>
      <c r="AD5" s="45">
        <f>'Core Indicators'!HO5</f>
        <v>0</v>
      </c>
      <c r="AE5" s="45">
        <f>'Core Indicators'!HW5</f>
        <v>0</v>
      </c>
      <c r="AF5" s="45">
        <f>'Core Indicators'!IE5</f>
        <v>1</v>
      </c>
      <c r="AG5" s="45">
        <f>'Core Indicators'!IM5</f>
        <v>2</v>
      </c>
    </row>
    <row r="6" spans="1:33" s="47" customFormat="1" ht="20.100000000000001" customHeight="1" x14ac:dyDescent="0.3">
      <c r="A6" s="272" t="str">
        <f>'Core Indicators'!A:A</f>
        <v>Multiple crises in Algeria</v>
      </c>
      <c r="B6" s="272" t="str">
        <f>'Core Indicators'!B:B</f>
        <v>Multiple crises country</v>
      </c>
      <c r="C6" s="272" t="str">
        <f>'Core Indicators'!C6</f>
        <v>DZA004</v>
      </c>
      <c r="D6" s="272" t="str">
        <f>'Core Indicators'!D6</f>
        <v>Algeria</v>
      </c>
      <c r="E6" s="272" t="str">
        <f>'Core Indicators'!E6</f>
        <v>DZA</v>
      </c>
      <c r="F6" s="46">
        <f>'Core Indicators'!O6</f>
        <v>2381000</v>
      </c>
      <c r="G6" s="46">
        <f>'Core Indicators'!W6</f>
        <v>43100000</v>
      </c>
      <c r="H6" s="46" t="str">
        <f>'Core Indicators'!AE6</f>
        <v>x</v>
      </c>
      <c r="I6" s="46" t="str">
        <f>'Core Indicators'!AM6</f>
        <v>x</v>
      </c>
      <c r="J6" s="46" t="str">
        <f>'Core Indicators'!AU6</f>
        <v>X</v>
      </c>
      <c r="K6" s="46" t="str">
        <f>'Core Indicators'!BC6</f>
        <v>X</v>
      </c>
      <c r="L6" s="46">
        <f>'Core Indicators'!BK6</f>
        <v>651</v>
      </c>
      <c r="M6" s="46" t="str">
        <f>'Core Indicators'!BS6</f>
        <v>x</v>
      </c>
      <c r="N6" s="46" t="str">
        <f>'Core Indicators'!CA6</f>
        <v>x</v>
      </c>
      <c r="O6" s="46" t="e">
        <f>'Core Indicators'!CI6</f>
        <v>#N/A</v>
      </c>
      <c r="P6" s="46" t="str">
        <f>'Core Indicators'!CQ6</f>
        <v>X</v>
      </c>
      <c r="Q6" s="46" t="str">
        <f>'Core Indicators'!DG6</f>
        <v>x</v>
      </c>
      <c r="R6" s="46" t="str">
        <f>'Core Indicators'!DO6</f>
        <v>x</v>
      </c>
      <c r="S6" s="46" t="str">
        <f>'Core Indicators'!DW6</f>
        <v>x</v>
      </c>
      <c r="T6" s="46" t="str">
        <f>'Core Indicators'!EE6</f>
        <v>x</v>
      </c>
      <c r="U6" s="46" t="str">
        <f>'Core Indicators'!EM6</f>
        <v>x</v>
      </c>
      <c r="V6" s="46">
        <f>'Core Indicators'!FC6</f>
        <v>2</v>
      </c>
      <c r="W6" s="46" t="str">
        <f>'Core Indicators'!FK6</f>
        <v>X</v>
      </c>
      <c r="X6" s="46" t="str">
        <f>'Core Indicators'!FS6</f>
        <v>X</v>
      </c>
      <c r="Y6" s="46">
        <f>'Core Indicators'!GA6</f>
        <v>1</v>
      </c>
      <c r="Z6" s="46">
        <f>'Core Indicators'!GI6</f>
        <v>1</v>
      </c>
      <c r="AA6" s="46">
        <f>'Core Indicators'!GQ6</f>
        <v>2</v>
      </c>
      <c r="AB6" s="46">
        <f>'Core Indicators'!GY6</f>
        <v>0</v>
      </c>
      <c r="AC6" s="46">
        <f>'Core Indicators'!HG6</f>
        <v>0</v>
      </c>
      <c r="AD6" s="46">
        <f>'Core Indicators'!HO6</f>
        <v>2</v>
      </c>
      <c r="AE6" s="46">
        <f>'Core Indicators'!HW6</f>
        <v>0</v>
      </c>
      <c r="AF6" s="46">
        <f>'Core Indicators'!IE6</f>
        <v>1</v>
      </c>
      <c r="AG6" s="46">
        <f>'Core Indicators'!IM6</f>
        <v>1</v>
      </c>
    </row>
    <row r="7" spans="1:33" s="47" customFormat="1" ht="20.100000000000001" customHeight="1" x14ac:dyDescent="0.3">
      <c r="A7" s="271" t="str">
        <f>'Core Indicators'!A:A</f>
        <v>Western Mediterranean Route</v>
      </c>
      <c r="B7" s="271" t="str">
        <f>'Core Indicators'!B:B</f>
        <v>Regional crisis</v>
      </c>
      <c r="C7" s="271" t="str">
        <f>'Core Indicators'!C7</f>
        <v>REG008</v>
      </c>
      <c r="D7" s="271" t="str">
        <f>'Core Indicators'!D7</f>
        <v>Algeria, Morocco, Spain</v>
      </c>
      <c r="E7" s="271" t="str">
        <f>'Core Indicators'!E7</f>
        <v>DZA, MAR, ESP</v>
      </c>
      <c r="F7" s="45" t="str">
        <f>'Core Indicators'!O7</f>
        <v>x</v>
      </c>
      <c r="G7" s="45" t="str">
        <f>'Core Indicators'!W7</f>
        <v>x</v>
      </c>
      <c r="H7" s="45" t="str">
        <f>'Core Indicators'!AE7</f>
        <v>x</v>
      </c>
      <c r="I7" s="45" t="str">
        <f>'Core Indicators'!AM7</f>
        <v>x</v>
      </c>
      <c r="J7" s="45" t="str">
        <f>'Core Indicators'!AU7</f>
        <v>x</v>
      </c>
      <c r="K7" s="45" t="str">
        <f>'Core Indicators'!BC7</f>
        <v>x</v>
      </c>
      <c r="L7" s="45">
        <f>'Core Indicators'!BK7</f>
        <v>173</v>
      </c>
      <c r="M7" s="45" t="str">
        <f>'Core Indicators'!BS7</f>
        <v>x</v>
      </c>
      <c r="N7" s="45" t="str">
        <f>'Core Indicators'!CA7</f>
        <v>x</v>
      </c>
      <c r="O7" s="45" t="e">
        <f>'Core Indicators'!CI7</f>
        <v>#N/A</v>
      </c>
      <c r="P7" s="45" t="str">
        <f>'Core Indicators'!CQ7</f>
        <v>x</v>
      </c>
      <c r="Q7" s="45" t="str">
        <f>'Core Indicators'!DG7</f>
        <v>x</v>
      </c>
      <c r="R7" s="45" t="str">
        <f>'Core Indicators'!DO7</f>
        <v>x</v>
      </c>
      <c r="S7" s="45" t="str">
        <f>'Core Indicators'!DW7</f>
        <v>x</v>
      </c>
      <c r="T7" s="45" t="str">
        <f>'Core Indicators'!EE7</f>
        <v>x</v>
      </c>
      <c r="U7" s="45" t="str">
        <f>'Core Indicators'!EM7</f>
        <v>x</v>
      </c>
      <c r="V7" s="45">
        <f>'Core Indicators'!FC7</f>
        <v>2</v>
      </c>
      <c r="W7" s="45" t="str">
        <f>'Core Indicators'!FK7</f>
        <v>x</v>
      </c>
      <c r="X7" s="45" t="str">
        <f>'Core Indicators'!FS7</f>
        <v>x</v>
      </c>
      <c r="Y7" s="45">
        <f>'Core Indicators'!GA7</f>
        <v>1</v>
      </c>
      <c r="Z7" s="45">
        <f>'Core Indicators'!GI7</f>
        <v>0</v>
      </c>
      <c r="AA7" s="45">
        <f>'Core Indicators'!GQ7</f>
        <v>2</v>
      </c>
      <c r="AB7" s="45">
        <f>'Core Indicators'!GY7</f>
        <v>0</v>
      </c>
      <c r="AC7" s="45">
        <f>'Core Indicators'!HG7</f>
        <v>0</v>
      </c>
      <c r="AD7" s="45">
        <f>'Core Indicators'!HO7</f>
        <v>2</v>
      </c>
      <c r="AE7" s="45">
        <f>'Core Indicators'!HW7</f>
        <v>0</v>
      </c>
      <c r="AF7" s="45">
        <f>'Core Indicators'!IE7</f>
        <v>1</v>
      </c>
      <c r="AG7" s="45">
        <f>'Core Indicators'!IM7</f>
        <v>0</v>
      </c>
    </row>
    <row r="8" spans="1:33" s="47" customFormat="1" ht="20.100000000000001" customHeight="1" x14ac:dyDescent="0.3">
      <c r="A8" s="272" t="str">
        <f>'Core Indicators'!A:A</f>
        <v>Central Mediterranean Route</v>
      </c>
      <c r="B8" s="272" t="str">
        <f>'Core Indicators'!B:B</f>
        <v>Regional crisis</v>
      </c>
      <c r="C8" s="272" t="str">
        <f>'Core Indicators'!C8</f>
        <v>REG007</v>
      </c>
      <c r="D8" s="272" t="str">
        <f>'Core Indicators'!D8</f>
        <v>Algeria, Tunisia, Libya, Italy</v>
      </c>
      <c r="E8" s="272" t="str">
        <f>'Core Indicators'!E8</f>
        <v>DZA, TUN, LBY, ITA</v>
      </c>
      <c r="F8" s="46" t="str">
        <f>'Core Indicators'!O8</f>
        <v>x</v>
      </c>
      <c r="G8" s="46" t="str">
        <f>'Core Indicators'!W8</f>
        <v>x</v>
      </c>
      <c r="H8" s="46" t="str">
        <f>'Core Indicators'!AE8</f>
        <v>x</v>
      </c>
      <c r="I8" s="46" t="str">
        <f>'Core Indicators'!AM8</f>
        <v>x</v>
      </c>
      <c r="J8" s="46" t="str">
        <f>'Core Indicators'!AU8</f>
        <v>x</v>
      </c>
      <c r="K8" s="46" t="str">
        <f>'Core Indicators'!BC8</f>
        <v>x</v>
      </c>
      <c r="L8" s="46">
        <f>'Core Indicators'!BK8</f>
        <v>584</v>
      </c>
      <c r="M8" s="46" t="str">
        <f>'Core Indicators'!BS8</f>
        <v>x</v>
      </c>
      <c r="N8" s="46" t="str">
        <f>'Core Indicators'!CA8</f>
        <v>x</v>
      </c>
      <c r="O8" s="46" t="e">
        <f>'Core Indicators'!CI8</f>
        <v>#N/A</v>
      </c>
      <c r="P8" s="46" t="str">
        <f>'Core Indicators'!CQ8</f>
        <v>x</v>
      </c>
      <c r="Q8" s="46" t="str">
        <f>'Core Indicators'!DG8</f>
        <v>x</v>
      </c>
      <c r="R8" s="46" t="str">
        <f>'Core Indicators'!DO8</f>
        <v>x</v>
      </c>
      <c r="S8" s="46" t="str">
        <f>'Core Indicators'!DW8</f>
        <v>x</v>
      </c>
      <c r="T8" s="46" t="str">
        <f>'Core Indicators'!EE8</f>
        <v>x</v>
      </c>
      <c r="U8" s="46" t="str">
        <f>'Core Indicators'!EM8</f>
        <v>x</v>
      </c>
      <c r="V8" s="46">
        <f>'Core Indicators'!FC8</f>
        <v>2</v>
      </c>
      <c r="W8" s="46" t="str">
        <f>'Core Indicators'!FK8</f>
        <v>x</v>
      </c>
      <c r="X8" s="46" t="str">
        <f>'Core Indicators'!FS8</f>
        <v>x</v>
      </c>
      <c r="Y8" s="46">
        <f>'Core Indicators'!GA8</f>
        <v>2</v>
      </c>
      <c r="Z8" s="46">
        <f>'Core Indicators'!GI8</f>
        <v>3</v>
      </c>
      <c r="AA8" s="46">
        <f>'Core Indicators'!GQ8</f>
        <v>3</v>
      </c>
      <c r="AB8" s="46">
        <f>'Core Indicators'!GY8</f>
        <v>0</v>
      </c>
      <c r="AC8" s="46">
        <f>'Core Indicators'!HG8</f>
        <v>2</v>
      </c>
      <c r="AD8" s="46">
        <f>'Core Indicators'!HO8</f>
        <v>3</v>
      </c>
      <c r="AE8" s="46">
        <f>'Core Indicators'!HW8</f>
        <v>3</v>
      </c>
      <c r="AF8" s="46">
        <f>'Core Indicators'!IE8</f>
        <v>1</v>
      </c>
      <c r="AG8" s="46">
        <f>'Core Indicators'!IM8</f>
        <v>3</v>
      </c>
    </row>
    <row r="9" spans="1:33" s="47" customFormat="1" ht="20.100000000000001" customHeight="1" x14ac:dyDescent="0.3">
      <c r="A9" s="271" t="str">
        <f>'Core Indicators'!A:A</f>
        <v>Nagorno-Karabakh Conflict in Armenia</v>
      </c>
      <c r="B9" s="271" t="str">
        <f>'Core Indicators'!B:B</f>
        <v>Conflict</v>
      </c>
      <c r="C9" s="271" t="str">
        <f>'Core Indicators'!C9</f>
        <v>ARM002</v>
      </c>
      <c r="D9" s="271" t="str">
        <f>'Core Indicators'!D9</f>
        <v>Armenia</v>
      </c>
      <c r="E9" s="271" t="str">
        <f>'Core Indicators'!E9</f>
        <v>ARM</v>
      </c>
      <c r="F9" s="45">
        <f>'Core Indicators'!O9</f>
        <v>28203</v>
      </c>
      <c r="G9" s="45">
        <f>'Core Indicators'!W9</f>
        <v>3048000</v>
      </c>
      <c r="H9" s="45">
        <f>'Core Indicators'!AE9</f>
        <v>3048000</v>
      </c>
      <c r="I9" s="45">
        <f>'Core Indicators'!AM9</f>
        <v>91000</v>
      </c>
      <c r="J9" s="45" t="str">
        <f>'Core Indicators'!AU9</f>
        <v>x</v>
      </c>
      <c r="K9" s="45" t="str">
        <f>'Core Indicators'!BC9</f>
        <v>x</v>
      </c>
      <c r="L9" s="45">
        <f>'Core Indicators'!BK9</f>
        <v>2</v>
      </c>
      <c r="M9" s="45" t="str">
        <f>'Core Indicators'!BS9</f>
        <v>x</v>
      </c>
      <c r="N9" s="45" t="str">
        <f>'Core Indicators'!CA9</f>
        <v>x</v>
      </c>
      <c r="O9" s="45" t="e">
        <f>'Core Indicators'!CI9</f>
        <v>#N/A</v>
      </c>
      <c r="P9" s="45" t="str">
        <f>'Core Indicators'!CQ9</f>
        <v>x</v>
      </c>
      <c r="Q9" s="45" t="str">
        <f>'Core Indicators'!DG9</f>
        <v>x</v>
      </c>
      <c r="R9" s="45" t="str">
        <f>'Core Indicators'!DO9</f>
        <v>x</v>
      </c>
      <c r="S9" s="45" t="str">
        <f>'Core Indicators'!DW9</f>
        <v>x</v>
      </c>
      <c r="T9" s="45" t="str">
        <f>'Core Indicators'!EE9</f>
        <v>x</v>
      </c>
      <c r="U9" s="45" t="str">
        <f>'Core Indicators'!EM9</f>
        <v>x</v>
      </c>
      <c r="V9" s="45">
        <f>'Core Indicators'!FC9</f>
        <v>3</v>
      </c>
      <c r="W9" s="45" t="str">
        <f>'Core Indicators'!FK9</f>
        <v>x</v>
      </c>
      <c r="X9" s="45" t="str">
        <f>'Core Indicators'!FS9</f>
        <v>x</v>
      </c>
      <c r="Y9" s="45">
        <f>'Core Indicators'!GA9</f>
        <v>0</v>
      </c>
      <c r="Z9" s="45">
        <f>'Core Indicators'!GI9</f>
        <v>0</v>
      </c>
      <c r="AA9" s="45">
        <f>'Core Indicators'!GQ9</f>
        <v>0</v>
      </c>
      <c r="AB9" s="45">
        <f>'Core Indicators'!GY9</f>
        <v>0</v>
      </c>
      <c r="AC9" s="45">
        <f>'Core Indicators'!HG9</f>
        <v>0</v>
      </c>
      <c r="AD9" s="45">
        <f>'Core Indicators'!HO9</f>
        <v>0</v>
      </c>
      <c r="AE9" s="45">
        <f>'Core Indicators'!HW9</f>
        <v>0</v>
      </c>
      <c r="AF9" s="45">
        <f>'Core Indicators'!IE9</f>
        <v>2</v>
      </c>
      <c r="AG9" s="45">
        <f>'Core Indicators'!IM9</f>
        <v>0</v>
      </c>
    </row>
    <row r="10" spans="1:33" s="47" customFormat="1" ht="20.100000000000001" customHeight="1" x14ac:dyDescent="0.3">
      <c r="A10" s="272" t="str">
        <f>'Core Indicators'!A:A</f>
        <v>Nagorno-Karabakh Conflict</v>
      </c>
      <c r="B10" s="272" t="str">
        <f>'Core Indicators'!B:B</f>
        <v>Regional crisis</v>
      </c>
      <c r="C10" s="272" t="str">
        <f>'Core Indicators'!C10</f>
        <v>REG013</v>
      </c>
      <c r="D10" s="272" t="str">
        <f>'Core Indicators'!D10</f>
        <v>Armenia, Azerbaijan</v>
      </c>
      <c r="E10" s="272" t="str">
        <f>'Core Indicators'!E10</f>
        <v>ARM, AZE</v>
      </c>
      <c r="F10" s="46">
        <f>'Core Indicators'!O10</f>
        <v>59763</v>
      </c>
      <c r="G10" s="46">
        <f>'Core Indicators'!W10</f>
        <v>5874000</v>
      </c>
      <c r="H10" s="46">
        <f>'Core Indicators'!AE10</f>
        <v>5874000</v>
      </c>
      <c r="I10" s="46">
        <f>'Core Indicators'!AM10</f>
        <v>91000</v>
      </c>
      <c r="J10" s="46" t="str">
        <f>'Core Indicators'!AU10</f>
        <v>x</v>
      </c>
      <c r="K10" s="46" t="str">
        <f>'Core Indicators'!BC10</f>
        <v>x</v>
      </c>
      <c r="L10" s="46">
        <f>'Core Indicators'!BK10</f>
        <v>138</v>
      </c>
      <c r="M10" s="46" t="str">
        <f>'Core Indicators'!BS10</f>
        <v>x</v>
      </c>
      <c r="N10" s="46" t="str">
        <f>'Core Indicators'!CA10</f>
        <v>x</v>
      </c>
      <c r="O10" s="46" t="e">
        <f>'Core Indicators'!CI10</f>
        <v>#N/A</v>
      </c>
      <c r="P10" s="46" t="str">
        <f>'Core Indicators'!CQ10</f>
        <v>x</v>
      </c>
      <c r="Q10" s="46" t="str">
        <f>'Core Indicators'!DG10</f>
        <v>x</v>
      </c>
      <c r="R10" s="46" t="str">
        <f>'Core Indicators'!DO10</f>
        <v>x</v>
      </c>
      <c r="S10" s="46" t="str">
        <f>'Core Indicators'!DW10</f>
        <v>x</v>
      </c>
      <c r="T10" s="46" t="str">
        <f>'Core Indicators'!EE10</f>
        <v>x</v>
      </c>
      <c r="U10" s="46" t="str">
        <f>'Core Indicators'!EM10</f>
        <v>x</v>
      </c>
      <c r="V10" s="46">
        <f>'Core Indicators'!FC10</f>
        <v>3</v>
      </c>
      <c r="W10" s="46" t="str">
        <f>'Core Indicators'!FK10</f>
        <v>x</v>
      </c>
      <c r="X10" s="46" t="str">
        <f>'Core Indicators'!FS10</f>
        <v>x</v>
      </c>
      <c r="Y10" s="46">
        <f>'Core Indicators'!GA10</f>
        <v>2</v>
      </c>
      <c r="Z10" s="46">
        <f>'Core Indicators'!GI10</f>
        <v>2</v>
      </c>
      <c r="AA10" s="46">
        <f>'Core Indicators'!GQ10</f>
        <v>0</v>
      </c>
      <c r="AB10" s="46">
        <f>'Core Indicators'!GY10</f>
        <v>0</v>
      </c>
      <c r="AC10" s="46">
        <f>'Core Indicators'!HG10</f>
        <v>0</v>
      </c>
      <c r="AD10" s="46">
        <f>'Core Indicators'!HO10</f>
        <v>2</v>
      </c>
      <c r="AE10" s="46">
        <f>'Core Indicators'!HW10</f>
        <v>3</v>
      </c>
      <c r="AF10" s="46">
        <f>'Core Indicators'!IE10</f>
        <v>3</v>
      </c>
      <c r="AG10" s="46">
        <f>'Core Indicators'!IM10</f>
        <v>0</v>
      </c>
    </row>
    <row r="11" spans="1:33" s="47" customFormat="1" ht="20.100000000000001" customHeight="1" x14ac:dyDescent="0.3">
      <c r="A11" s="271" t="str">
        <f>'Core Indicators'!A:A</f>
        <v>Nagorno-Karabakh conflict in Azerbaijan</v>
      </c>
      <c r="B11" s="271" t="str">
        <f>'Core Indicators'!B:B</f>
        <v>Conflict</v>
      </c>
      <c r="C11" s="271" t="str">
        <f>'Core Indicators'!C11</f>
        <v>AZE002</v>
      </c>
      <c r="D11" s="271" t="str">
        <f>'Core Indicators'!D11</f>
        <v>Azerbaijan</v>
      </c>
      <c r="E11" s="271" t="str">
        <f>'Core Indicators'!E11</f>
        <v>AZE</v>
      </c>
      <c r="F11" s="45">
        <f>'Core Indicators'!O11</f>
        <v>31560</v>
      </c>
      <c r="G11" s="45">
        <f>'Core Indicators'!W11</f>
        <v>5874000</v>
      </c>
      <c r="H11" s="45">
        <f>'Core Indicators'!AE11</f>
        <v>5874000</v>
      </c>
      <c r="I11" s="45">
        <f>'Core Indicators'!AM11</f>
        <v>0</v>
      </c>
      <c r="J11" s="45" t="str">
        <f>'Core Indicators'!AU11</f>
        <v>x</v>
      </c>
      <c r="K11" s="45" t="str">
        <f>'Core Indicators'!BC11</f>
        <v>x</v>
      </c>
      <c r="L11" s="45">
        <f>'Core Indicators'!BK11</f>
        <v>91</v>
      </c>
      <c r="M11" s="45" t="str">
        <f>'Core Indicators'!BS11</f>
        <v>x</v>
      </c>
      <c r="N11" s="45" t="str">
        <f>'Core Indicators'!CA11</f>
        <v>x</v>
      </c>
      <c r="O11" s="45" t="e">
        <f>'Core Indicators'!CI11</f>
        <v>#N/A</v>
      </c>
      <c r="P11" s="45" t="str">
        <f>'Core Indicators'!CQ11</f>
        <v>x</v>
      </c>
      <c r="Q11" s="45" t="str">
        <f>'Core Indicators'!DG11</f>
        <v>x</v>
      </c>
      <c r="R11" s="45" t="str">
        <f>'Core Indicators'!DO11</f>
        <v>x</v>
      </c>
      <c r="S11" s="45" t="str">
        <f>'Core Indicators'!DW11</f>
        <v>x</v>
      </c>
      <c r="T11" s="45" t="str">
        <f>'Core Indicators'!EE11</f>
        <v>x</v>
      </c>
      <c r="U11" s="45" t="str">
        <f>'Core Indicators'!EM11</f>
        <v>x</v>
      </c>
      <c r="V11" s="45">
        <f>'Core Indicators'!FC11</f>
        <v>3</v>
      </c>
      <c r="W11" s="45" t="str">
        <f>'Core Indicators'!FK11</f>
        <v>x</v>
      </c>
      <c r="X11" s="45" t="str">
        <f>'Core Indicators'!FS11</f>
        <v>x</v>
      </c>
      <c r="Y11" s="45">
        <f>'Core Indicators'!GA11</f>
        <v>2</v>
      </c>
      <c r="Z11" s="45">
        <f>'Core Indicators'!GI11</f>
        <v>2</v>
      </c>
      <c r="AA11" s="45">
        <f>'Core Indicators'!GQ11</f>
        <v>0</v>
      </c>
      <c r="AB11" s="45">
        <f>'Core Indicators'!GY11</f>
        <v>0</v>
      </c>
      <c r="AC11" s="45">
        <f>'Core Indicators'!HG11</f>
        <v>0</v>
      </c>
      <c r="AD11" s="45">
        <f>'Core Indicators'!HO11</f>
        <v>2</v>
      </c>
      <c r="AE11" s="45">
        <f>'Core Indicators'!HW11</f>
        <v>3</v>
      </c>
      <c r="AF11" s="45">
        <f>'Core Indicators'!IE11</f>
        <v>3</v>
      </c>
      <c r="AG11" s="45">
        <f>'Core Indicators'!IM11</f>
        <v>0</v>
      </c>
    </row>
    <row r="12" spans="1:33" s="47" customFormat="1" ht="20.100000000000001" customHeight="1" x14ac:dyDescent="0.3">
      <c r="A12" s="272" t="str">
        <f>'Core Indicators'!A:A</f>
        <v>Rohingya refugee crisis</v>
      </c>
      <c r="B12" s="272" t="str">
        <f>'Core Indicators'!B:B</f>
        <v>International displacement</v>
      </c>
      <c r="C12" s="272" t="str">
        <f>'Core Indicators'!C12</f>
        <v>BGD002</v>
      </c>
      <c r="D12" s="272" t="str">
        <f>'Core Indicators'!D12</f>
        <v>Bangladesh</v>
      </c>
      <c r="E12" s="272" t="str">
        <f>'Core Indicators'!E12</f>
        <v>BGD</v>
      </c>
      <c r="F12" s="46">
        <f>'Core Indicators'!O12</f>
        <v>650</v>
      </c>
      <c r="G12" s="46">
        <f>'Core Indicators'!W12</f>
        <v>1336000</v>
      </c>
      <c r="H12" s="46">
        <f>'Core Indicators'!AE12</f>
        <v>1334000</v>
      </c>
      <c r="I12" s="46">
        <f>'Core Indicators'!AM12</f>
        <v>864000</v>
      </c>
      <c r="J12" s="46">
        <f>'Core Indicators'!AU12</f>
        <v>37140</v>
      </c>
      <c r="K12" s="46">
        <f>'Core Indicators'!BC12</f>
        <v>141302</v>
      </c>
      <c r="L12" s="46">
        <f>'Core Indicators'!BK12</f>
        <v>7</v>
      </c>
      <c r="M12" s="46" t="str">
        <f>'Core Indicators'!BS12</f>
        <v>x</v>
      </c>
      <c r="N12" s="46" t="str">
        <f>'Core Indicators'!CA12</f>
        <v>x</v>
      </c>
      <c r="O12" s="46" t="e">
        <f>'Core Indicators'!CI12</f>
        <v>#N/A</v>
      </c>
      <c r="P12" s="46" t="str">
        <f>'Core Indicators'!CQ12</f>
        <v>x</v>
      </c>
      <c r="Q12" s="46">
        <f>'Core Indicators'!DG12</f>
        <v>0</v>
      </c>
      <c r="R12" s="46">
        <f>'Core Indicators'!DO12</f>
        <v>472000</v>
      </c>
      <c r="S12" s="46">
        <f>'Core Indicators'!DW12</f>
        <v>657000</v>
      </c>
      <c r="T12" s="46">
        <f>'Core Indicators'!EE12</f>
        <v>207000</v>
      </c>
      <c r="U12" s="46">
        <f>'Core Indicators'!EM12</f>
        <v>0</v>
      </c>
      <c r="V12" s="46">
        <f>'Core Indicators'!FC12</f>
        <v>3</v>
      </c>
      <c r="W12" s="46">
        <f>'Core Indicators'!FK12</f>
        <v>0</v>
      </c>
      <c r="X12" s="46">
        <f>'Core Indicators'!FS12</f>
        <v>0</v>
      </c>
      <c r="Y12" s="46">
        <f>'Core Indicators'!GA12</f>
        <v>2</v>
      </c>
      <c r="Z12" s="46">
        <f>'Core Indicators'!GI12</f>
        <v>1</v>
      </c>
      <c r="AA12" s="46">
        <f>'Core Indicators'!GQ12</f>
        <v>2</v>
      </c>
      <c r="AB12" s="46">
        <f>'Core Indicators'!GY12</f>
        <v>0</v>
      </c>
      <c r="AC12" s="46">
        <f>'Core Indicators'!HG12</f>
        <v>2</v>
      </c>
      <c r="AD12" s="46">
        <f>'Core Indicators'!HO12</f>
        <v>3</v>
      </c>
      <c r="AE12" s="46">
        <f>'Core Indicators'!HW12</f>
        <v>3</v>
      </c>
      <c r="AF12" s="46">
        <f>'Core Indicators'!IE12</f>
        <v>1</v>
      </c>
      <c r="AG12" s="46">
        <f>'Core Indicators'!IM12</f>
        <v>3</v>
      </c>
    </row>
    <row r="13" spans="1:33" s="47" customFormat="1" ht="20.100000000000001" customHeight="1" x14ac:dyDescent="0.3">
      <c r="A13" s="271" t="str">
        <f>'Core Indicators'!A:A</f>
        <v>Rohingya Regional Crisis</v>
      </c>
      <c r="B13" s="271" t="str">
        <f>'Core Indicators'!B:B</f>
        <v>Regional crisis</v>
      </c>
      <c r="C13" s="271" t="str">
        <f>'Core Indicators'!C13</f>
        <v>REG011</v>
      </c>
      <c r="D13" s="271" t="str">
        <f>'Core Indicators'!D13</f>
        <v>Bangladesh, Myanmar</v>
      </c>
      <c r="E13" s="271" t="str">
        <f>'Core Indicators'!E13</f>
        <v>BGD, MMR</v>
      </c>
      <c r="F13" s="45">
        <f>'Core Indicators'!O13</f>
        <v>45507</v>
      </c>
      <c r="G13" s="45">
        <f>'Core Indicators'!W13</f>
        <v>5218000</v>
      </c>
      <c r="H13" s="45">
        <f>'Core Indicators'!AE13</f>
        <v>2900000</v>
      </c>
      <c r="I13" s="45">
        <f>'Core Indicators'!AM13</f>
        <v>1247000</v>
      </c>
      <c r="J13" s="45" t="str">
        <f>'Core Indicators'!AU13</f>
        <v>x</v>
      </c>
      <c r="K13" s="45" t="str">
        <f>'Core Indicators'!BC13</f>
        <v>x</v>
      </c>
      <c r="L13" s="45">
        <f>'Core Indicators'!BK13</f>
        <v>191</v>
      </c>
      <c r="M13" s="45" t="str">
        <f>'Core Indicators'!BS13</f>
        <v>x</v>
      </c>
      <c r="N13" s="45" t="str">
        <f>'Core Indicators'!CA13</f>
        <v>x</v>
      </c>
      <c r="O13" s="45" t="e">
        <f>'Core Indicators'!CI13</f>
        <v>#N/A</v>
      </c>
      <c r="P13" s="45" t="str">
        <f>'Core Indicators'!CQ13</f>
        <v>x</v>
      </c>
      <c r="Q13" s="45">
        <f>'Core Indicators'!DG13</f>
        <v>2318000</v>
      </c>
      <c r="R13" s="45">
        <f>'Core Indicators'!DO13</f>
        <v>1281000</v>
      </c>
      <c r="S13" s="45">
        <f>'Core Indicators'!DW13</f>
        <v>908000</v>
      </c>
      <c r="T13" s="45">
        <f>'Core Indicators'!EE13</f>
        <v>711000</v>
      </c>
      <c r="U13" s="45">
        <f>'Core Indicators'!EM13</f>
        <v>0</v>
      </c>
      <c r="V13" s="45">
        <f>'Core Indicators'!FC13</f>
        <v>4</v>
      </c>
      <c r="W13" s="45" t="str">
        <f>'Core Indicators'!FK13</f>
        <v>x</v>
      </c>
      <c r="X13" s="45" t="str">
        <f>'Core Indicators'!FS13</f>
        <v>x</v>
      </c>
      <c r="Y13" s="45">
        <f>'Core Indicators'!GA13</f>
        <v>2</v>
      </c>
      <c r="Z13" s="45">
        <f>'Core Indicators'!GI13</f>
        <v>3</v>
      </c>
      <c r="AA13" s="45">
        <f>'Core Indicators'!GQ13</f>
        <v>2</v>
      </c>
      <c r="AB13" s="45">
        <f>'Core Indicators'!GY13</f>
        <v>0</v>
      </c>
      <c r="AC13" s="45">
        <f>'Core Indicators'!HG13</f>
        <v>3</v>
      </c>
      <c r="AD13" s="45">
        <f>'Core Indicators'!HO13</f>
        <v>3</v>
      </c>
      <c r="AE13" s="45">
        <f>'Core Indicators'!HW13</f>
        <v>3</v>
      </c>
      <c r="AF13" s="45">
        <f>'Core Indicators'!IE13</f>
        <v>1</v>
      </c>
      <c r="AG13" s="45">
        <f>'Core Indicators'!IM13</f>
        <v>3</v>
      </c>
    </row>
    <row r="14" spans="1:33" s="47" customFormat="1" ht="20.100000000000001" customHeight="1" x14ac:dyDescent="0.3">
      <c r="A14" s="272" t="str">
        <f>'Core Indicators'!A:A</f>
        <v>Venezuela displacement in Brazil</v>
      </c>
      <c r="B14" s="272" t="str">
        <f>'Core Indicators'!B:B</f>
        <v>International displacement</v>
      </c>
      <c r="C14" s="272" t="str">
        <f>'Core Indicators'!C14</f>
        <v>BRA002</v>
      </c>
      <c r="D14" s="272" t="str">
        <f>'Core Indicators'!D14</f>
        <v>Brazil</v>
      </c>
      <c r="E14" s="272" t="str">
        <f>'Core Indicators'!E14</f>
        <v>BRA</v>
      </c>
      <c r="F14" s="46">
        <f>'Core Indicators'!O14</f>
        <v>224274</v>
      </c>
      <c r="G14" s="46">
        <f>'Core Indicators'!W14</f>
        <v>870000</v>
      </c>
      <c r="H14" s="46">
        <f>'Core Indicators'!AE14</f>
        <v>663000</v>
      </c>
      <c r="I14" s="46">
        <f>'Core Indicators'!AM14</f>
        <v>264000</v>
      </c>
      <c r="J14" s="46" t="str">
        <f>'Core Indicators'!AU14</f>
        <v>x</v>
      </c>
      <c r="K14" s="46" t="str">
        <f>'Core Indicators'!BC14</f>
        <v>x</v>
      </c>
      <c r="L14" s="46">
        <f>'Core Indicators'!BK14</f>
        <v>0</v>
      </c>
      <c r="M14" s="46" t="str">
        <f>'Core Indicators'!BS14</f>
        <v>x</v>
      </c>
      <c r="N14" s="46" t="str">
        <f>'Core Indicators'!CA14</f>
        <v>x</v>
      </c>
      <c r="O14" s="46" t="e">
        <f>'Core Indicators'!CI14</f>
        <v>#N/A</v>
      </c>
      <c r="P14" s="46" t="str">
        <f>'Core Indicators'!CQ14</f>
        <v>x</v>
      </c>
      <c r="Q14" s="46">
        <f>'Core Indicators'!DG14</f>
        <v>207000</v>
      </c>
      <c r="R14" s="46">
        <f>'Core Indicators'!DO14</f>
        <v>399000</v>
      </c>
      <c r="S14" s="46">
        <f>'Core Indicators'!DW14</f>
        <v>264000</v>
      </c>
      <c r="T14" s="46">
        <f>'Core Indicators'!EE14</f>
        <v>0</v>
      </c>
      <c r="U14" s="46">
        <f>'Core Indicators'!EM14</f>
        <v>0</v>
      </c>
      <c r="V14" s="46">
        <f>'Core Indicators'!FC14</f>
        <v>2</v>
      </c>
      <c r="W14" s="46" t="str">
        <f>'Core Indicators'!FK14</f>
        <v>x</v>
      </c>
      <c r="X14" s="46" t="str">
        <f>'Core Indicators'!FS14</f>
        <v>x</v>
      </c>
      <c r="Y14" s="46">
        <f>'Core Indicators'!GA14</f>
        <v>0</v>
      </c>
      <c r="Z14" s="46">
        <f>'Core Indicators'!GI14</f>
        <v>0</v>
      </c>
      <c r="AA14" s="46">
        <f>'Core Indicators'!GQ14</f>
        <v>0</v>
      </c>
      <c r="AB14" s="46">
        <f>'Core Indicators'!GY14</f>
        <v>0</v>
      </c>
      <c r="AC14" s="46">
        <f>'Core Indicators'!HG14</f>
        <v>0</v>
      </c>
      <c r="AD14" s="46">
        <f>'Core Indicators'!HO14</f>
        <v>0</v>
      </c>
      <c r="AE14" s="46">
        <f>'Core Indicators'!HW14</f>
        <v>0</v>
      </c>
      <c r="AF14" s="46">
        <f>'Core Indicators'!IE14</f>
        <v>0</v>
      </c>
      <c r="AG14" s="46">
        <f>'Core Indicators'!IM14</f>
        <v>0</v>
      </c>
    </row>
    <row r="15" spans="1:33" s="47" customFormat="1" ht="20.100000000000001" customHeight="1" x14ac:dyDescent="0.3">
      <c r="A15" s="271" t="str">
        <f>'Core Indicators'!A:A</f>
        <v>Conflict in Burkina Faso</v>
      </c>
      <c r="B15" s="271" t="str">
        <f>'Core Indicators'!B:B</f>
        <v>Conflict</v>
      </c>
      <c r="C15" s="271" t="str">
        <f>'Core Indicators'!C15</f>
        <v>BFA002</v>
      </c>
      <c r="D15" s="271" t="str">
        <f>'Core Indicators'!D15</f>
        <v>Burkina Faso</v>
      </c>
      <c r="E15" s="271" t="str">
        <f>'Core Indicators'!E15</f>
        <v>BFA</v>
      </c>
      <c r="F15" s="45">
        <f>'Core Indicators'!O15</f>
        <v>151789</v>
      </c>
      <c r="G15" s="45">
        <f>'Core Indicators'!W15</f>
        <v>8736000</v>
      </c>
      <c r="H15" s="45">
        <f>'Core Indicators'!AE15</f>
        <v>5277000</v>
      </c>
      <c r="I15" s="45">
        <f>'Core Indicators'!AM15</f>
        <v>1066000</v>
      </c>
      <c r="J15" s="45" t="str">
        <f>'Core Indicators'!AU15</f>
        <v>X</v>
      </c>
      <c r="K15" s="45" t="str">
        <f>'Core Indicators'!BC15</f>
        <v>X</v>
      </c>
      <c r="L15" s="45">
        <f>'Core Indicators'!BK15</f>
        <v>3402</v>
      </c>
      <c r="M15" s="45" t="str">
        <f>'Core Indicators'!BS15</f>
        <v>X</v>
      </c>
      <c r="N15" s="45" t="str">
        <f>'Core Indicators'!CA15</f>
        <v>X</v>
      </c>
      <c r="O15" s="45" t="e">
        <f>'Core Indicators'!CI15</f>
        <v>#N/A</v>
      </c>
      <c r="P15" s="45" t="str">
        <f>'Core Indicators'!CQ15</f>
        <v>X</v>
      </c>
      <c r="Q15" s="45">
        <f>'Core Indicators'!DG15</f>
        <v>3459000</v>
      </c>
      <c r="R15" s="45">
        <f>'Core Indicators'!DO15</f>
        <v>3107000</v>
      </c>
      <c r="S15" s="45">
        <f>'Core Indicators'!DW15</f>
        <v>490000</v>
      </c>
      <c r="T15" s="45">
        <f>'Core Indicators'!EE15</f>
        <v>764000</v>
      </c>
      <c r="U15" s="45">
        <f>'Core Indicators'!EM15</f>
        <v>916000</v>
      </c>
      <c r="V15" s="45">
        <f>'Core Indicators'!FC15</f>
        <v>4</v>
      </c>
      <c r="W15" s="45" t="str">
        <f>'Core Indicators'!FK15</f>
        <v>x</v>
      </c>
      <c r="X15" s="45" t="str">
        <f>'Core Indicators'!FS15</f>
        <v>x</v>
      </c>
      <c r="Y15" s="45">
        <f>'Core Indicators'!GA15</f>
        <v>0</v>
      </c>
      <c r="Z15" s="45">
        <f>'Core Indicators'!GI15</f>
        <v>2</v>
      </c>
      <c r="AA15" s="45">
        <f>'Core Indicators'!GQ15</f>
        <v>2</v>
      </c>
      <c r="AB15" s="45">
        <f>'Core Indicators'!GY15</f>
        <v>3</v>
      </c>
      <c r="AC15" s="45">
        <f>'Core Indicators'!HG15</f>
        <v>0</v>
      </c>
      <c r="AD15" s="45">
        <f>'Core Indicators'!HO15</f>
        <v>2</v>
      </c>
      <c r="AE15" s="45">
        <f>'Core Indicators'!HW15</f>
        <v>3</v>
      </c>
      <c r="AF15" s="45">
        <f>'Core Indicators'!IE15</f>
        <v>0</v>
      </c>
      <c r="AG15" s="45">
        <f>'Core Indicators'!IM15</f>
        <v>3</v>
      </c>
    </row>
    <row r="16" spans="1:33" s="47" customFormat="1" ht="20.100000000000001" customHeight="1" x14ac:dyDescent="0.3">
      <c r="A16" s="272" t="str">
        <f>'Core Indicators'!A:A</f>
        <v>Floods in Burkina Faso</v>
      </c>
      <c r="B16" s="272" t="str">
        <f>'Core Indicators'!B:B</f>
        <v>Flood</v>
      </c>
      <c r="C16" s="272" t="str">
        <f>'Core Indicators'!C16</f>
        <v>BFA003</v>
      </c>
      <c r="D16" s="272" t="str">
        <f>'Core Indicators'!D16</f>
        <v>Burkina Faso</v>
      </c>
      <c r="E16" s="272" t="str">
        <f>'Core Indicators'!E16</f>
        <v>BFA</v>
      </c>
      <c r="F16" s="46">
        <f>'Core Indicators'!O16</f>
        <v>270764</v>
      </c>
      <c r="G16" s="46">
        <f>'Core Indicators'!W16</f>
        <v>21138000</v>
      </c>
      <c r="H16" s="46">
        <f>'Core Indicators'!AE16</f>
        <v>106000</v>
      </c>
      <c r="I16" s="46" t="str">
        <f>'Core Indicators'!AM16</f>
        <v>x</v>
      </c>
      <c r="J16" s="46">
        <f>'Core Indicators'!AU16</f>
        <v>112</v>
      </c>
      <c r="K16" s="46" t="str">
        <f>'Core Indicators'!BC16</f>
        <v>x</v>
      </c>
      <c r="L16" s="46">
        <f>'Core Indicators'!BK16</f>
        <v>41</v>
      </c>
      <c r="M16" s="46">
        <f>'Core Indicators'!BS16</f>
        <v>3446</v>
      </c>
      <c r="N16" s="46">
        <f>'Core Indicators'!CA16</f>
        <v>12378</v>
      </c>
      <c r="O16" s="46" t="e">
        <f>'Core Indicators'!CI16</f>
        <v>#N/A</v>
      </c>
      <c r="P16" s="46" t="str">
        <f>'Core Indicators'!CQ16</f>
        <v>x</v>
      </c>
      <c r="Q16" s="46">
        <f>'Core Indicators'!DG16</f>
        <v>21032000</v>
      </c>
      <c r="R16" s="46">
        <f>'Core Indicators'!DO16</f>
        <v>56000</v>
      </c>
      <c r="S16" s="46">
        <f>'Core Indicators'!DW16</f>
        <v>50000</v>
      </c>
      <c r="T16" s="46">
        <f>'Core Indicators'!EE16</f>
        <v>0</v>
      </c>
      <c r="U16" s="46">
        <f>'Core Indicators'!EM16</f>
        <v>0</v>
      </c>
      <c r="V16" s="46">
        <f>'Core Indicators'!FC16</f>
        <v>5</v>
      </c>
      <c r="W16" s="46" t="str">
        <f>'Core Indicators'!FK16</f>
        <v>x</v>
      </c>
      <c r="X16" s="46" t="str">
        <f>'Core Indicators'!FS16</f>
        <v>x</v>
      </c>
      <c r="Y16" s="46">
        <f>'Core Indicators'!GA16</f>
        <v>0</v>
      </c>
      <c r="Z16" s="46">
        <f>'Core Indicators'!GI16</f>
        <v>2</v>
      </c>
      <c r="AA16" s="46">
        <f>'Core Indicators'!GQ16</f>
        <v>2</v>
      </c>
      <c r="AB16" s="46">
        <f>'Core Indicators'!GY16</f>
        <v>3</v>
      </c>
      <c r="AC16" s="46">
        <f>'Core Indicators'!HG16</f>
        <v>0</v>
      </c>
      <c r="AD16" s="46">
        <f>'Core Indicators'!HO16</f>
        <v>2</v>
      </c>
      <c r="AE16" s="46">
        <f>'Core Indicators'!HW16</f>
        <v>3</v>
      </c>
      <c r="AF16" s="46">
        <f>'Core Indicators'!IE16</f>
        <v>0</v>
      </c>
      <c r="AG16" s="46">
        <f>'Core Indicators'!IM16</f>
        <v>3</v>
      </c>
    </row>
    <row r="17" spans="1:33" s="47" customFormat="1" ht="20.100000000000001" customHeight="1" x14ac:dyDescent="0.3">
      <c r="A17" s="271" t="str">
        <f>'Core Indicators'!A:A</f>
        <v>Multiple crises in Burkina Faso</v>
      </c>
      <c r="B17" s="271" t="str">
        <f>'Core Indicators'!B:B</f>
        <v>Multiple crises country</v>
      </c>
      <c r="C17" s="271" t="str">
        <f>'Core Indicators'!C17</f>
        <v>BFA004</v>
      </c>
      <c r="D17" s="271" t="str">
        <f>'Core Indicators'!D17</f>
        <v>Burkina Faso</v>
      </c>
      <c r="E17" s="271" t="str">
        <f>'Core Indicators'!E17</f>
        <v>BFA</v>
      </c>
      <c r="F17" s="45">
        <f>'Core Indicators'!O17</f>
        <v>270764</v>
      </c>
      <c r="G17" s="45">
        <f>'Core Indicators'!W17</f>
        <v>21139000</v>
      </c>
      <c r="H17" s="45">
        <f>'Core Indicators'!AE17</f>
        <v>5277000</v>
      </c>
      <c r="I17" s="45">
        <f>'Core Indicators'!AM17</f>
        <v>1066000</v>
      </c>
      <c r="J17" s="45" t="str">
        <f>'Core Indicators'!AU17</f>
        <v>x</v>
      </c>
      <c r="K17" s="45" t="str">
        <f>'Core Indicators'!BC17</f>
        <v>x</v>
      </c>
      <c r="L17" s="45">
        <f>'Core Indicators'!BK17</f>
        <v>3443</v>
      </c>
      <c r="M17" s="45">
        <f>'Core Indicators'!BS17</f>
        <v>3446</v>
      </c>
      <c r="N17" s="45">
        <f>'Core Indicators'!CA17</f>
        <v>12378</v>
      </c>
      <c r="O17" s="45" t="e">
        <f>'Core Indicators'!CI17</f>
        <v>#N/A</v>
      </c>
      <c r="P17" s="45" t="str">
        <f>'Core Indicators'!CQ17</f>
        <v>x</v>
      </c>
      <c r="Q17" s="45">
        <f>'Core Indicators'!DG17</f>
        <v>15755000</v>
      </c>
      <c r="R17" s="45">
        <f>'Core Indicators'!DO17</f>
        <v>3163000</v>
      </c>
      <c r="S17" s="45">
        <f>'Core Indicators'!DW17</f>
        <v>540000</v>
      </c>
      <c r="T17" s="45">
        <f>'Core Indicators'!EE17</f>
        <v>764000</v>
      </c>
      <c r="U17" s="45">
        <f>'Core Indicators'!EM17</f>
        <v>916000</v>
      </c>
      <c r="V17" s="45">
        <f>'Core Indicators'!FC17</f>
        <v>5</v>
      </c>
      <c r="W17" s="45" t="str">
        <f>'Core Indicators'!FK17</f>
        <v>x</v>
      </c>
      <c r="X17" s="45" t="str">
        <f>'Core Indicators'!FS17</f>
        <v>x</v>
      </c>
      <c r="Y17" s="45">
        <f>'Core Indicators'!GA17</f>
        <v>0</v>
      </c>
      <c r="Z17" s="45">
        <f>'Core Indicators'!GI17</f>
        <v>2</v>
      </c>
      <c r="AA17" s="45">
        <f>'Core Indicators'!GQ17</f>
        <v>2</v>
      </c>
      <c r="AB17" s="45">
        <f>'Core Indicators'!GY17</f>
        <v>3</v>
      </c>
      <c r="AC17" s="45">
        <f>'Core Indicators'!HG17</f>
        <v>0</v>
      </c>
      <c r="AD17" s="45">
        <f>'Core Indicators'!HO17</f>
        <v>2</v>
      </c>
      <c r="AE17" s="45">
        <f>'Core Indicators'!HW17</f>
        <v>3</v>
      </c>
      <c r="AF17" s="45">
        <f>'Core Indicators'!IE17</f>
        <v>0</v>
      </c>
      <c r="AG17" s="45">
        <f>'Core Indicators'!IM17</f>
        <v>3</v>
      </c>
    </row>
    <row r="18" spans="1:33" s="47" customFormat="1" ht="20.100000000000001" customHeight="1" x14ac:dyDescent="0.3">
      <c r="A18" s="272" t="str">
        <f>'Core Indicators'!A:A</f>
        <v>Complex in Burundi</v>
      </c>
      <c r="B18" s="272" t="str">
        <f>'Core Indicators'!B:B</f>
        <v>Complex crisis</v>
      </c>
      <c r="C18" s="272" t="str">
        <f>'Core Indicators'!C18</f>
        <v>BDI001</v>
      </c>
      <c r="D18" s="272" t="str">
        <f>'Core Indicators'!D18</f>
        <v>Burundi</v>
      </c>
      <c r="E18" s="272" t="str">
        <f>'Core Indicators'!E18</f>
        <v>BDI</v>
      </c>
      <c r="F18" s="46">
        <f>'Core Indicators'!O18</f>
        <v>25680</v>
      </c>
      <c r="G18" s="46">
        <f>'Core Indicators'!W18</f>
        <v>11657000</v>
      </c>
      <c r="H18" s="46">
        <f>'Core Indicators'!AE18</f>
        <v>5289000</v>
      </c>
      <c r="I18" s="46">
        <f>'Core Indicators'!AM18</f>
        <v>503000</v>
      </c>
      <c r="J18" s="46" t="str">
        <f>'Core Indicators'!AU18</f>
        <v>x</v>
      </c>
      <c r="K18" s="46">
        <f>'Core Indicators'!BC18</f>
        <v>70187</v>
      </c>
      <c r="L18" s="46">
        <f>'Core Indicators'!BK18</f>
        <v>226</v>
      </c>
      <c r="M18" s="46" t="str">
        <f>'Core Indicators'!BS18</f>
        <v>x</v>
      </c>
      <c r="N18" s="46" t="str">
        <f>'Core Indicators'!CA18</f>
        <v>x</v>
      </c>
      <c r="O18" s="46" t="e">
        <f>'Core Indicators'!CI18</f>
        <v>#N/A</v>
      </c>
      <c r="P18" s="46">
        <f>'Core Indicators'!CQ18</f>
        <v>444</v>
      </c>
      <c r="Q18" s="46">
        <f>'Core Indicators'!DG18</f>
        <v>6368000</v>
      </c>
      <c r="R18" s="46">
        <f>'Core Indicators'!DO18</f>
        <v>3955000</v>
      </c>
      <c r="S18" s="46">
        <f>'Core Indicators'!DW18</f>
        <v>1206000</v>
      </c>
      <c r="T18" s="46">
        <f>'Core Indicators'!EE18</f>
        <v>128000</v>
      </c>
      <c r="U18" s="46">
        <f>'Core Indicators'!EM18</f>
        <v>0</v>
      </c>
      <c r="V18" s="46">
        <f>'Core Indicators'!FC18</f>
        <v>5</v>
      </c>
      <c r="W18" s="46" t="str">
        <f>'Core Indicators'!FK18</f>
        <v>x</v>
      </c>
      <c r="X18" s="46" t="str">
        <f>'Core Indicators'!FS18</f>
        <v>x</v>
      </c>
      <c r="Y18" s="46">
        <f>'Core Indicators'!GA18</f>
        <v>1</v>
      </c>
      <c r="Z18" s="46">
        <f>'Core Indicators'!GI18</f>
        <v>2</v>
      </c>
      <c r="AA18" s="46">
        <f>'Core Indicators'!GQ18</f>
        <v>2</v>
      </c>
      <c r="AB18" s="46">
        <f>'Core Indicators'!GY18</f>
        <v>0</v>
      </c>
      <c r="AC18" s="46">
        <f>'Core Indicators'!HG18</f>
        <v>2</v>
      </c>
      <c r="AD18" s="46">
        <f>'Core Indicators'!HO18</f>
        <v>0</v>
      </c>
      <c r="AE18" s="46">
        <f>'Core Indicators'!HW18</f>
        <v>1</v>
      </c>
      <c r="AF18" s="46">
        <f>'Core Indicators'!IE18</f>
        <v>0</v>
      </c>
      <c r="AG18" s="46">
        <f>'Core Indicators'!IM18</f>
        <v>2</v>
      </c>
    </row>
    <row r="19" spans="1:33" s="47" customFormat="1" ht="20.100000000000001" customHeight="1" x14ac:dyDescent="0.3">
      <c r="A19" s="271" t="str">
        <f>'Core Indicators'!A:A</f>
        <v>Multiple crises in Cameroon</v>
      </c>
      <c r="B19" s="271" t="str">
        <f>'Core Indicators'!B:B</f>
        <v>Multiple crises country</v>
      </c>
      <c r="C19" s="271" t="str">
        <f>'Core Indicators'!C19</f>
        <v>CMR001</v>
      </c>
      <c r="D19" s="271" t="str">
        <f>'Core Indicators'!D19</f>
        <v>Cameroon</v>
      </c>
      <c r="E19" s="271" t="str">
        <f>'Core Indicators'!E19</f>
        <v>CMR</v>
      </c>
      <c r="F19" s="45">
        <f>'Core Indicators'!O19</f>
        <v>283816</v>
      </c>
      <c r="G19" s="45">
        <f>'Core Indicators'!W19</f>
        <v>10316000</v>
      </c>
      <c r="H19" s="45">
        <f>'Core Indicators'!AE19</f>
        <v>5567000</v>
      </c>
      <c r="I19" s="45">
        <f>'Core Indicators'!AM19</f>
        <v>1981000</v>
      </c>
      <c r="J19" s="45">
        <f>'Core Indicators'!AU19</f>
        <v>150</v>
      </c>
      <c r="K19" s="45" t="str">
        <f>'Core Indicators'!BC19</f>
        <v>x</v>
      </c>
      <c r="L19" s="45">
        <f>'Core Indicators'!BK19</f>
        <v>643</v>
      </c>
      <c r="M19" s="45" t="str">
        <f>'Core Indicators'!BS19</f>
        <v>x</v>
      </c>
      <c r="N19" s="45" t="str">
        <f>'Core Indicators'!CA19</f>
        <v>x</v>
      </c>
      <c r="O19" s="45" t="e">
        <f>'Core Indicators'!CI19</f>
        <v>#N/A</v>
      </c>
      <c r="P19" s="45" t="str">
        <f>'Core Indicators'!CQ19</f>
        <v>x</v>
      </c>
      <c r="Q19" s="45">
        <f>'Core Indicators'!DG19</f>
        <v>5124000</v>
      </c>
      <c r="R19" s="45">
        <f>'Core Indicators'!DO19</f>
        <v>3855000</v>
      </c>
      <c r="S19" s="45">
        <f>'Core Indicators'!DW19</f>
        <v>1543000</v>
      </c>
      <c r="T19" s="45">
        <f>'Core Indicators'!EE19</f>
        <v>185000</v>
      </c>
      <c r="U19" s="45">
        <f>'Core Indicators'!EM19</f>
        <v>0</v>
      </c>
      <c r="V19" s="45">
        <f>'Core Indicators'!FC19</f>
        <v>5</v>
      </c>
      <c r="W19" s="45" t="str">
        <f>'Core Indicators'!FK19</f>
        <v>x</v>
      </c>
      <c r="X19" s="45" t="str">
        <f>'Core Indicators'!FS19</f>
        <v>x</v>
      </c>
      <c r="Y19" s="45">
        <f>'Core Indicators'!GA19</f>
        <v>0</v>
      </c>
      <c r="Z19" s="45">
        <f>'Core Indicators'!GI19</f>
        <v>3</v>
      </c>
      <c r="AA19" s="45">
        <f>'Core Indicators'!GQ19</f>
        <v>3</v>
      </c>
      <c r="AB19" s="45">
        <f>'Core Indicators'!GY19</f>
        <v>2</v>
      </c>
      <c r="AC19" s="45">
        <f>'Core Indicators'!HG19</f>
        <v>1</v>
      </c>
      <c r="AD19" s="45">
        <f>'Core Indicators'!HO19</f>
        <v>2</v>
      </c>
      <c r="AE19" s="45">
        <f>'Core Indicators'!HW19</f>
        <v>3</v>
      </c>
      <c r="AF19" s="45">
        <f>'Core Indicators'!IE19</f>
        <v>1</v>
      </c>
      <c r="AG19" s="45">
        <f>'Core Indicators'!IM19</f>
        <v>2</v>
      </c>
    </row>
    <row r="20" spans="1:33" s="47" customFormat="1" ht="20.100000000000001" customHeight="1" x14ac:dyDescent="0.3">
      <c r="A20" s="272" t="str">
        <f>'Core Indicators'!A:A</f>
        <v>Boko Haram in Cameroon</v>
      </c>
      <c r="B20" s="272" t="str">
        <f>'Core Indicators'!B:B</f>
        <v>Conflict</v>
      </c>
      <c r="C20" s="272" t="str">
        <f>'Core Indicators'!C20</f>
        <v>CMR002</v>
      </c>
      <c r="D20" s="272" t="str">
        <f>'Core Indicators'!D20</f>
        <v>Cameroon</v>
      </c>
      <c r="E20" s="272" t="str">
        <f>'Core Indicators'!E20</f>
        <v>CMR</v>
      </c>
      <c r="F20" s="46">
        <f>'Core Indicators'!O20</f>
        <v>34263</v>
      </c>
      <c r="G20" s="46">
        <f>'Core Indicators'!W20</f>
        <v>4378000</v>
      </c>
      <c r="H20" s="46">
        <f>'Core Indicators'!AE20</f>
        <v>2521000</v>
      </c>
      <c r="I20" s="46">
        <f>'Core Indicators'!AM20</f>
        <v>560000</v>
      </c>
      <c r="J20" s="46" t="str">
        <f>'Core Indicators'!AU20</f>
        <v>X</v>
      </c>
      <c r="K20" s="46" t="str">
        <f>'Core Indicators'!BC20</f>
        <v>X</v>
      </c>
      <c r="L20" s="46">
        <f>'Core Indicators'!BK20</f>
        <v>253</v>
      </c>
      <c r="M20" s="46" t="str">
        <f>'Core Indicators'!BS20</f>
        <v>x</v>
      </c>
      <c r="N20" s="46" t="str">
        <f>'Core Indicators'!CA20</f>
        <v>x</v>
      </c>
      <c r="O20" s="46" t="e">
        <f>'Core Indicators'!CI20</f>
        <v>#N/A</v>
      </c>
      <c r="P20" s="46">
        <f>'Core Indicators'!CQ20</f>
        <v>5.2</v>
      </c>
      <c r="Q20" s="46">
        <f>'Core Indicators'!DG20</f>
        <v>1857000</v>
      </c>
      <c r="R20" s="46">
        <f>'Core Indicators'!DO20</f>
        <v>1879000</v>
      </c>
      <c r="S20" s="46">
        <f>'Core Indicators'!DW20</f>
        <v>553000</v>
      </c>
      <c r="T20" s="46">
        <f>'Core Indicators'!EE20</f>
        <v>89000</v>
      </c>
      <c r="U20" s="46">
        <f>'Core Indicators'!EM20</f>
        <v>0</v>
      </c>
      <c r="V20" s="46">
        <f>'Core Indicators'!FC20</f>
        <v>5</v>
      </c>
      <c r="W20" s="46" t="str">
        <f>'Core Indicators'!FK20</f>
        <v>x</v>
      </c>
      <c r="X20" s="46" t="str">
        <f>'Core Indicators'!FS20</f>
        <v>x</v>
      </c>
      <c r="Y20" s="46">
        <f>'Core Indicators'!GA20</f>
        <v>0</v>
      </c>
      <c r="Z20" s="46">
        <f>'Core Indicators'!GI20</f>
        <v>1</v>
      </c>
      <c r="AA20" s="46">
        <f>'Core Indicators'!GQ20</f>
        <v>1</v>
      </c>
      <c r="AB20" s="46">
        <f>'Core Indicators'!GY20</f>
        <v>0</v>
      </c>
      <c r="AC20" s="46">
        <f>'Core Indicators'!HG20</f>
        <v>0</v>
      </c>
      <c r="AD20" s="46">
        <f>'Core Indicators'!HO20</f>
        <v>2</v>
      </c>
      <c r="AE20" s="46">
        <f>'Core Indicators'!HW20</f>
        <v>2</v>
      </c>
      <c r="AF20" s="46">
        <f>'Core Indicators'!IE20</f>
        <v>1</v>
      </c>
      <c r="AG20" s="46">
        <f>'Core Indicators'!IM20</f>
        <v>1</v>
      </c>
    </row>
    <row r="21" spans="1:33" s="47" customFormat="1" ht="20.100000000000001" customHeight="1" x14ac:dyDescent="0.3">
      <c r="A21" s="271" t="str">
        <f>'Core Indicators'!A:A</f>
        <v>Anglophone Crisis in Cameroon</v>
      </c>
      <c r="B21" s="271" t="str">
        <f>'Core Indicators'!B:B</f>
        <v>Conflict</v>
      </c>
      <c r="C21" s="271" t="str">
        <f>'Core Indicators'!C21</f>
        <v>CMR003</v>
      </c>
      <c r="D21" s="271" t="str">
        <f>'Core Indicators'!D21</f>
        <v>Cameroon</v>
      </c>
      <c r="E21" s="271" t="str">
        <f>'Core Indicators'!E21</f>
        <v>CMR</v>
      </c>
      <c r="F21" s="45">
        <f>'Core Indicators'!O21</f>
        <v>76850</v>
      </c>
      <c r="G21" s="45">
        <f>'Core Indicators'!W21</f>
        <v>4374000</v>
      </c>
      <c r="H21" s="45">
        <f>'Core Indicators'!AE21</f>
        <v>2763000</v>
      </c>
      <c r="I21" s="45">
        <f>'Core Indicators'!AM21</f>
        <v>1133000</v>
      </c>
      <c r="J21" s="45" t="str">
        <f>'Core Indicators'!AU21</f>
        <v>X</v>
      </c>
      <c r="K21" s="45" t="str">
        <f>'Core Indicators'!BC21</f>
        <v>x</v>
      </c>
      <c r="L21" s="45">
        <f>'Core Indicators'!BK21</f>
        <v>390</v>
      </c>
      <c r="M21" s="45" t="str">
        <f>'Core Indicators'!BS21</f>
        <v>X</v>
      </c>
      <c r="N21" s="45" t="str">
        <f>'Core Indicators'!CA21</f>
        <v>X</v>
      </c>
      <c r="O21" s="45" t="e">
        <f>'Core Indicators'!CI21</f>
        <v>#N/A</v>
      </c>
      <c r="P21" s="45" t="str">
        <f>'Core Indicators'!CQ21</f>
        <v>X</v>
      </c>
      <c r="Q21" s="45">
        <f>'Core Indicators'!DG21</f>
        <v>1611000</v>
      </c>
      <c r="R21" s="45">
        <f>'Core Indicators'!DO21</f>
        <v>1976000</v>
      </c>
      <c r="S21" s="45">
        <f>'Core Indicators'!DW21</f>
        <v>690000</v>
      </c>
      <c r="T21" s="45">
        <f>'Core Indicators'!EE21</f>
        <v>97000</v>
      </c>
      <c r="U21" s="45">
        <f>'Core Indicators'!EM21</f>
        <v>0</v>
      </c>
      <c r="V21" s="45">
        <f>'Core Indicators'!FC21</f>
        <v>4</v>
      </c>
      <c r="W21" s="45" t="str">
        <f>'Core Indicators'!FK21</f>
        <v>x</v>
      </c>
      <c r="X21" s="45">
        <f>'Core Indicators'!FS21</f>
        <v>377500</v>
      </c>
      <c r="Y21" s="45">
        <f>'Core Indicators'!GA21</f>
        <v>0</v>
      </c>
      <c r="Z21" s="45">
        <f>'Core Indicators'!GI21</f>
        <v>3</v>
      </c>
      <c r="AA21" s="45">
        <f>'Core Indicators'!GQ21</f>
        <v>3</v>
      </c>
      <c r="AB21" s="45">
        <f>'Core Indicators'!GY21</f>
        <v>2</v>
      </c>
      <c r="AC21" s="45">
        <f>'Core Indicators'!HG21</f>
        <v>1</v>
      </c>
      <c r="AD21" s="45">
        <f>'Core Indicators'!HO21</f>
        <v>2</v>
      </c>
      <c r="AE21" s="45">
        <f>'Core Indicators'!HW21</f>
        <v>3</v>
      </c>
      <c r="AF21" s="45">
        <f>'Core Indicators'!IE21</f>
        <v>1</v>
      </c>
      <c r="AG21" s="45">
        <f>'Core Indicators'!IM21</f>
        <v>2</v>
      </c>
    </row>
    <row r="22" spans="1:33" s="47" customFormat="1" ht="20.100000000000001" customHeight="1" x14ac:dyDescent="0.3">
      <c r="A22" s="272" t="str">
        <f>'Core Indicators'!A:A</f>
        <v>CAR refugees in Cameroon</v>
      </c>
      <c r="B22" s="272" t="str">
        <f>'Core Indicators'!B:B</f>
        <v>International displacement</v>
      </c>
      <c r="C22" s="272" t="str">
        <f>'Core Indicators'!C22</f>
        <v>CMR004</v>
      </c>
      <c r="D22" s="272" t="str">
        <f>'Core Indicators'!D22</f>
        <v>Cameroon</v>
      </c>
      <c r="E22" s="272" t="str">
        <f>'Core Indicators'!E22</f>
        <v>CMR</v>
      </c>
      <c r="F22" s="46">
        <f>'Core Indicators'!O22</f>
        <v>172703</v>
      </c>
      <c r="G22" s="46">
        <f>'Core Indicators'!W22</f>
        <v>1565000</v>
      </c>
      <c r="H22" s="46">
        <f>'Core Indicators'!AE22</f>
        <v>288000</v>
      </c>
      <c r="I22" s="46">
        <f>'Core Indicators'!AM22</f>
        <v>288000</v>
      </c>
      <c r="J22" s="46">
        <f>'Core Indicators'!AU22</f>
        <v>0</v>
      </c>
      <c r="K22" s="46" t="str">
        <f>'Core Indicators'!BC22</f>
        <v>x</v>
      </c>
      <c r="L22" s="46">
        <f>'Core Indicators'!BK22</f>
        <v>0</v>
      </c>
      <c r="M22" s="46">
        <f>'Core Indicators'!BS22</f>
        <v>0</v>
      </c>
      <c r="N22" s="46">
        <f>'Core Indicators'!CA22</f>
        <v>0</v>
      </c>
      <c r="O22" s="46" t="e">
        <f>'Core Indicators'!CI22</f>
        <v>#N/A</v>
      </c>
      <c r="P22" s="46" t="str">
        <f>'Core Indicators'!CQ22</f>
        <v>x</v>
      </c>
      <c r="Q22" s="46">
        <f>'Core Indicators'!DG22</f>
        <v>1277000</v>
      </c>
      <c r="R22" s="46">
        <f>'Core Indicators'!DO22</f>
        <v>0</v>
      </c>
      <c r="S22" s="46">
        <f>'Core Indicators'!DW22</f>
        <v>288000</v>
      </c>
      <c r="T22" s="46">
        <f>'Core Indicators'!EE22</f>
        <v>0</v>
      </c>
      <c r="U22" s="46">
        <f>'Core Indicators'!EM22</f>
        <v>0</v>
      </c>
      <c r="V22" s="46">
        <f>'Core Indicators'!FC22</f>
        <v>3</v>
      </c>
      <c r="W22" s="46" t="str">
        <f>'Core Indicators'!FK22</f>
        <v>x</v>
      </c>
      <c r="X22" s="46" t="str">
        <f>'Core Indicators'!FS22</f>
        <v>x</v>
      </c>
      <c r="Y22" s="46">
        <f>'Core Indicators'!GA22</f>
        <v>0</v>
      </c>
      <c r="Z22" s="46">
        <f>'Core Indicators'!GI22</f>
        <v>0</v>
      </c>
      <c r="AA22" s="46">
        <f>'Core Indicators'!GQ22</f>
        <v>1</v>
      </c>
      <c r="AB22" s="46">
        <f>'Core Indicators'!GY22</f>
        <v>0</v>
      </c>
      <c r="AC22" s="46">
        <f>'Core Indicators'!HG22</f>
        <v>0</v>
      </c>
      <c r="AD22" s="46">
        <f>'Core Indicators'!HO22</f>
        <v>2</v>
      </c>
      <c r="AE22" s="46">
        <f>'Core Indicators'!HW22</f>
        <v>0</v>
      </c>
      <c r="AF22" s="46">
        <f>'Core Indicators'!IE22</f>
        <v>1</v>
      </c>
      <c r="AG22" s="46">
        <f>'Core Indicators'!IM22</f>
        <v>1</v>
      </c>
    </row>
    <row r="23" spans="1:33" s="47" customFormat="1" ht="20.100000000000001" customHeight="1" x14ac:dyDescent="0.3">
      <c r="A23" s="271" t="str">
        <f>'Core Indicators'!A:A</f>
        <v>Complex crisis in CAR</v>
      </c>
      <c r="B23" s="271" t="str">
        <f>'Core Indicators'!B:B</f>
        <v>Complex crisis</v>
      </c>
      <c r="C23" s="271" t="str">
        <f>'Core Indicators'!C23</f>
        <v>CAF001</v>
      </c>
      <c r="D23" s="271" t="str">
        <f>'Core Indicators'!D23</f>
        <v>CAR</v>
      </c>
      <c r="E23" s="271" t="str">
        <f>'Core Indicators'!E23</f>
        <v>CAF</v>
      </c>
      <c r="F23" s="45">
        <f>'Core Indicators'!O23</f>
        <v>623000</v>
      </c>
      <c r="G23" s="45">
        <f>'Core Indicators'!W23</f>
        <v>4900000</v>
      </c>
      <c r="H23" s="45">
        <f>'Core Indicators'!AE23</f>
        <v>4900000</v>
      </c>
      <c r="I23" s="45">
        <f>'Core Indicators'!AM23</f>
        <v>1370000</v>
      </c>
      <c r="J23" s="45" t="str">
        <f>'Core Indicators'!AU23</f>
        <v>X</v>
      </c>
      <c r="K23" s="45" t="str">
        <f>'Core Indicators'!BC23</f>
        <v>X</v>
      </c>
      <c r="L23" s="45">
        <f>'Core Indicators'!BK23</f>
        <v>91</v>
      </c>
      <c r="M23" s="45" t="str">
        <f>'Core Indicators'!BS23</f>
        <v>X</v>
      </c>
      <c r="N23" s="45" t="str">
        <f>'Core Indicators'!CA23</f>
        <v>X</v>
      </c>
      <c r="O23" s="45" t="e">
        <f>'Core Indicators'!CI23</f>
        <v>#N/A</v>
      </c>
      <c r="P23" s="45" t="str">
        <f>'Core Indicators'!CQ23</f>
        <v>X</v>
      </c>
      <c r="Q23" s="45">
        <f>'Core Indicators'!DG23</f>
        <v>0</v>
      </c>
      <c r="R23" s="45">
        <f>'Core Indicators'!DO23</f>
        <v>2100000</v>
      </c>
      <c r="S23" s="45">
        <f>'Core Indicators'!DW23</f>
        <v>900000</v>
      </c>
      <c r="T23" s="45">
        <f>'Core Indicators'!EE23</f>
        <v>1900000</v>
      </c>
      <c r="U23" s="45">
        <f>'Core Indicators'!EM23</f>
        <v>0</v>
      </c>
      <c r="V23" s="45">
        <f>'Core Indicators'!FC23</f>
        <v>5</v>
      </c>
      <c r="W23" s="45" t="str">
        <f>'Core Indicators'!FK23</f>
        <v>X</v>
      </c>
      <c r="X23" s="45" t="str">
        <f>'Core Indicators'!FS23</f>
        <v>X</v>
      </c>
      <c r="Y23" s="45">
        <f>'Core Indicators'!GA23</f>
        <v>0</v>
      </c>
      <c r="Z23" s="45">
        <f>'Core Indicators'!GI23</f>
        <v>3</v>
      </c>
      <c r="AA23" s="45">
        <f>'Core Indicators'!GQ23</f>
        <v>2</v>
      </c>
      <c r="AB23" s="45">
        <f>'Core Indicators'!GY23</f>
        <v>3</v>
      </c>
      <c r="AC23" s="45">
        <f>'Core Indicators'!HG23</f>
        <v>0</v>
      </c>
      <c r="AD23" s="45">
        <f>'Core Indicators'!HO23</f>
        <v>2</v>
      </c>
      <c r="AE23" s="45">
        <f>'Core Indicators'!HW23</f>
        <v>3</v>
      </c>
      <c r="AF23" s="45">
        <f>'Core Indicators'!IE23</f>
        <v>0</v>
      </c>
      <c r="AG23" s="45">
        <f>'Core Indicators'!IM23</f>
        <v>3</v>
      </c>
    </row>
    <row r="24" spans="1:33" s="47" customFormat="1" ht="20.100000000000001" customHeight="1" x14ac:dyDescent="0.3">
      <c r="A24" s="272" t="str">
        <f>'Core Indicators'!A:A</f>
        <v>Multiple crises in Chad</v>
      </c>
      <c r="B24" s="272" t="str">
        <f>'Core Indicators'!B:B</f>
        <v>Multiple crises country</v>
      </c>
      <c r="C24" s="272" t="str">
        <f>'Core Indicators'!C24</f>
        <v>TCD001</v>
      </c>
      <c r="D24" s="272" t="str">
        <f>'Core Indicators'!D24</f>
        <v>Chad</v>
      </c>
      <c r="E24" s="272" t="str">
        <f>'Core Indicators'!E24</f>
        <v>TCD</v>
      </c>
      <c r="F24" s="46">
        <f>'Core Indicators'!O24</f>
        <v>1259200</v>
      </c>
      <c r="G24" s="46">
        <f>'Core Indicators'!W24</f>
        <v>16782000</v>
      </c>
      <c r="H24" s="46">
        <f>'Core Indicators'!AE24</f>
        <v>7607000</v>
      </c>
      <c r="I24" s="46">
        <f>'Core Indicators'!AM24</f>
        <v>918000</v>
      </c>
      <c r="J24" s="46" t="str">
        <f>'Core Indicators'!AU24</f>
        <v>x</v>
      </c>
      <c r="K24" s="46" t="str">
        <f>'Core Indicators'!BC24</f>
        <v>x</v>
      </c>
      <c r="L24" s="46">
        <f>'Core Indicators'!BK24</f>
        <v>232</v>
      </c>
      <c r="M24" s="46" t="str">
        <f>'Core Indicators'!BS24</f>
        <v>x</v>
      </c>
      <c r="N24" s="46" t="str">
        <f>'Core Indicators'!CA24</f>
        <v>x</v>
      </c>
      <c r="O24" s="46" t="e">
        <f>'Core Indicators'!CI24</f>
        <v>#N/A</v>
      </c>
      <c r="P24" s="46" t="str">
        <f>'Core Indicators'!CQ24</f>
        <v>x</v>
      </c>
      <c r="Q24" s="46">
        <f>'Core Indicators'!DG24</f>
        <v>9175000</v>
      </c>
      <c r="R24" s="46">
        <f>'Core Indicators'!DO24</f>
        <v>1207000</v>
      </c>
      <c r="S24" s="46">
        <f>'Core Indicators'!DW24</f>
        <v>4736000</v>
      </c>
      <c r="T24" s="46">
        <f>'Core Indicators'!EE24</f>
        <v>1472000</v>
      </c>
      <c r="U24" s="46">
        <f>'Core Indicators'!EM24</f>
        <v>192000</v>
      </c>
      <c r="V24" s="46">
        <f>'Core Indicators'!FC24</f>
        <v>5</v>
      </c>
      <c r="W24" s="46" t="str">
        <f>'Core Indicators'!FK24</f>
        <v>x</v>
      </c>
      <c r="X24" s="46" t="str">
        <f>'Core Indicators'!FS24</f>
        <v>x</v>
      </c>
      <c r="Y24" s="46">
        <f>'Core Indicators'!GA24</f>
        <v>1</v>
      </c>
      <c r="Z24" s="46">
        <f>'Core Indicators'!GI24</f>
        <v>2</v>
      </c>
      <c r="AA24" s="46">
        <f>'Core Indicators'!GQ24</f>
        <v>2</v>
      </c>
      <c r="AB24" s="46">
        <f>'Core Indicators'!GY24</f>
        <v>0</v>
      </c>
      <c r="AC24" s="46">
        <f>'Core Indicators'!HG24</f>
        <v>0</v>
      </c>
      <c r="AD24" s="46">
        <f>'Core Indicators'!HO24</f>
        <v>2</v>
      </c>
      <c r="AE24" s="46">
        <f>'Core Indicators'!HW24</f>
        <v>3</v>
      </c>
      <c r="AF24" s="46">
        <f>'Core Indicators'!IE24</f>
        <v>2</v>
      </c>
      <c r="AG24" s="46">
        <f>'Core Indicators'!IM24</f>
        <v>3</v>
      </c>
    </row>
    <row r="25" spans="1:33" s="47" customFormat="1" ht="20.100000000000001" customHeight="1" x14ac:dyDescent="0.3">
      <c r="A25" s="271" t="str">
        <f>'Core Indicators'!A:A</f>
        <v>Boko Haram in Chad</v>
      </c>
      <c r="B25" s="271" t="str">
        <f>'Core Indicators'!B:B</f>
        <v>Conflict</v>
      </c>
      <c r="C25" s="271" t="str">
        <f>'Core Indicators'!C25</f>
        <v>TCD003</v>
      </c>
      <c r="D25" s="271" t="str">
        <f>'Core Indicators'!D25</f>
        <v>Chad</v>
      </c>
      <c r="E25" s="271" t="str">
        <f>'Core Indicators'!E25</f>
        <v>TCD</v>
      </c>
      <c r="F25" s="45">
        <f>'Core Indicators'!O25</f>
        <v>19915</v>
      </c>
      <c r="G25" s="45">
        <f>'Core Indicators'!W25</f>
        <v>685000</v>
      </c>
      <c r="H25" s="45">
        <f>'Core Indicators'!AE25</f>
        <v>685000</v>
      </c>
      <c r="I25" s="45">
        <f>'Core Indicators'!AM25</f>
        <v>383000</v>
      </c>
      <c r="J25" s="45" t="str">
        <f>'Core Indicators'!AU25</f>
        <v>x</v>
      </c>
      <c r="K25" s="45" t="str">
        <f>'Core Indicators'!BC25</f>
        <v>x</v>
      </c>
      <c r="L25" s="45">
        <f>'Core Indicators'!BK25</f>
        <v>122</v>
      </c>
      <c r="M25" s="45" t="str">
        <f>'Core Indicators'!BS25</f>
        <v>x</v>
      </c>
      <c r="N25" s="45" t="str">
        <f>'Core Indicators'!CA25</f>
        <v>x</v>
      </c>
      <c r="O25" s="45" t="e">
        <f>'Core Indicators'!CI25</f>
        <v>#N/A</v>
      </c>
      <c r="P25" s="45" t="str">
        <f>'Core Indicators'!CQ25</f>
        <v>x</v>
      </c>
      <c r="Q25" s="45">
        <f>'Core Indicators'!DG25</f>
        <v>0</v>
      </c>
      <c r="R25" s="45">
        <f>'Core Indicators'!DO25</f>
        <v>318000</v>
      </c>
      <c r="S25" s="45">
        <f>'Core Indicators'!DW25</f>
        <v>98000</v>
      </c>
      <c r="T25" s="45">
        <f>'Core Indicators'!EE25</f>
        <v>147000</v>
      </c>
      <c r="U25" s="45">
        <f>'Core Indicators'!EM25</f>
        <v>122000</v>
      </c>
      <c r="V25" s="45">
        <f>'Core Indicators'!FC25</f>
        <v>5</v>
      </c>
      <c r="W25" s="45" t="str">
        <f>'Core Indicators'!FK25</f>
        <v>x</v>
      </c>
      <c r="X25" s="45" t="str">
        <f>'Core Indicators'!FS25</f>
        <v>x</v>
      </c>
      <c r="Y25" s="45">
        <f>'Core Indicators'!GA25</f>
        <v>1</v>
      </c>
      <c r="Z25" s="45">
        <f>'Core Indicators'!GI25</f>
        <v>2</v>
      </c>
      <c r="AA25" s="45">
        <f>'Core Indicators'!GQ25</f>
        <v>2</v>
      </c>
      <c r="AB25" s="45">
        <f>'Core Indicators'!GY25</f>
        <v>0</v>
      </c>
      <c r="AC25" s="45">
        <f>'Core Indicators'!HG25</f>
        <v>0</v>
      </c>
      <c r="AD25" s="45">
        <f>'Core Indicators'!HO25</f>
        <v>2</v>
      </c>
      <c r="AE25" s="45">
        <f>'Core Indicators'!HW25</f>
        <v>3</v>
      </c>
      <c r="AF25" s="45">
        <f>'Core Indicators'!IE25</f>
        <v>2</v>
      </c>
      <c r="AG25" s="45">
        <f>'Core Indicators'!IM25</f>
        <v>3</v>
      </c>
    </row>
    <row r="26" spans="1:33" s="47" customFormat="1" ht="20.100000000000001" customHeight="1" x14ac:dyDescent="0.3">
      <c r="A26" s="272" t="str">
        <f>'Core Indicators'!A:A</f>
        <v>CAR refugees in Chad</v>
      </c>
      <c r="B26" s="272" t="str">
        <f>'Core Indicators'!B:B</f>
        <v>International displacement</v>
      </c>
      <c r="C26" s="272" t="str">
        <f>'Core Indicators'!C26</f>
        <v>TCD004</v>
      </c>
      <c r="D26" s="272" t="str">
        <f>'Core Indicators'!D26</f>
        <v>Chad</v>
      </c>
      <c r="E26" s="272" t="str">
        <f>'Core Indicators'!E26</f>
        <v>TCD</v>
      </c>
      <c r="F26" s="46">
        <f>'Core Indicators'!O26</f>
        <v>154623</v>
      </c>
      <c r="G26" s="46">
        <f>'Core Indicators'!W26</f>
        <v>4456000</v>
      </c>
      <c r="H26" s="46">
        <f>'Core Indicators'!AE26</f>
        <v>1004000</v>
      </c>
      <c r="I26" s="46">
        <f>'Core Indicators'!AM26</f>
        <v>164000</v>
      </c>
      <c r="J26" s="46" t="str">
        <f>'Core Indicators'!AU26</f>
        <v>X</v>
      </c>
      <c r="K26" s="46" t="str">
        <f>'Core Indicators'!BC26</f>
        <v>X</v>
      </c>
      <c r="L26" s="46" t="str">
        <f>'Core Indicators'!BK26</f>
        <v>X</v>
      </c>
      <c r="M26" s="46" t="str">
        <f>'Core Indicators'!BS26</f>
        <v>X</v>
      </c>
      <c r="N26" s="46">
        <f>'Core Indicators'!CA26</f>
        <v>0</v>
      </c>
      <c r="O26" s="46" t="e">
        <f>'Core Indicators'!CI26</f>
        <v>#N/A</v>
      </c>
      <c r="P26" s="46" t="str">
        <f>'Core Indicators'!CQ26</f>
        <v>X</v>
      </c>
      <c r="Q26" s="46">
        <f>'Core Indicators'!DG26</f>
        <v>3452000</v>
      </c>
      <c r="R26" s="46">
        <f>'Core Indicators'!DO26</f>
        <v>0</v>
      </c>
      <c r="S26" s="46">
        <f>'Core Indicators'!DW26</f>
        <v>743000</v>
      </c>
      <c r="T26" s="46">
        <f>'Core Indicators'!EE26</f>
        <v>261000</v>
      </c>
      <c r="U26" s="46">
        <f>'Core Indicators'!EM26</f>
        <v>0</v>
      </c>
      <c r="V26" s="46">
        <f>'Core Indicators'!FC26</f>
        <v>3</v>
      </c>
      <c r="W26" s="46" t="str">
        <f>'Core Indicators'!FK26</f>
        <v>X</v>
      </c>
      <c r="X26" s="46" t="str">
        <f>'Core Indicators'!FS26</f>
        <v>X</v>
      </c>
      <c r="Y26" s="46">
        <f>'Core Indicators'!GA26</f>
        <v>1</v>
      </c>
      <c r="Z26" s="46">
        <f>'Core Indicators'!GI26</f>
        <v>2</v>
      </c>
      <c r="AA26" s="46">
        <f>'Core Indicators'!GQ26</f>
        <v>2</v>
      </c>
      <c r="AB26" s="46">
        <f>'Core Indicators'!GY26</f>
        <v>0</v>
      </c>
      <c r="AC26" s="46">
        <f>'Core Indicators'!HG26</f>
        <v>0</v>
      </c>
      <c r="AD26" s="46">
        <f>'Core Indicators'!HO26</f>
        <v>2</v>
      </c>
      <c r="AE26" s="46">
        <f>'Core Indicators'!HW26</f>
        <v>3</v>
      </c>
      <c r="AF26" s="46">
        <f>'Core Indicators'!IE26</f>
        <v>2</v>
      </c>
      <c r="AG26" s="46">
        <f>'Core Indicators'!IM26</f>
        <v>3</v>
      </c>
    </row>
    <row r="27" spans="1:33" s="47" customFormat="1" ht="20.100000000000001" customHeight="1" x14ac:dyDescent="0.3">
      <c r="A27" s="271" t="str">
        <f>'Core Indicators'!A:A</f>
        <v>Darfur refugees in Chad</v>
      </c>
      <c r="B27" s="271" t="str">
        <f>'Core Indicators'!B:B</f>
        <v>International displacement</v>
      </c>
      <c r="C27" s="271" t="str">
        <f>'Core Indicators'!C27</f>
        <v>TCD005</v>
      </c>
      <c r="D27" s="271" t="str">
        <f>'Core Indicators'!D27</f>
        <v>Chad</v>
      </c>
      <c r="E27" s="271" t="str">
        <f>'Core Indicators'!E27</f>
        <v>TCD</v>
      </c>
      <c r="F27" s="45">
        <f>'Core Indicators'!O27</f>
        <v>205671</v>
      </c>
      <c r="G27" s="45">
        <f>'Core Indicators'!W27</f>
        <v>2577000</v>
      </c>
      <c r="H27" s="45">
        <f>'Core Indicators'!AE27</f>
        <v>1123000</v>
      </c>
      <c r="I27" s="45">
        <f>'Core Indicators'!AM27</f>
        <v>366000</v>
      </c>
      <c r="J27" s="45" t="str">
        <f>'Core Indicators'!AU27</f>
        <v>X</v>
      </c>
      <c r="K27" s="45" t="str">
        <f>'Core Indicators'!BC27</f>
        <v>X</v>
      </c>
      <c r="L27" s="45">
        <f>'Core Indicators'!BK27</f>
        <v>3</v>
      </c>
      <c r="M27" s="45" t="str">
        <f>'Core Indicators'!BS27</f>
        <v>X</v>
      </c>
      <c r="N27" s="45">
        <f>'Core Indicators'!CA27</f>
        <v>0</v>
      </c>
      <c r="O27" s="45" t="e">
        <f>'Core Indicators'!CI27</f>
        <v>#N/A</v>
      </c>
      <c r="P27" s="45" t="str">
        <f>'Core Indicators'!CQ27</f>
        <v>X</v>
      </c>
      <c r="Q27" s="45">
        <f>'Core Indicators'!DG27</f>
        <v>1454000</v>
      </c>
      <c r="R27" s="45">
        <f>'Core Indicators'!DO27</f>
        <v>0</v>
      </c>
      <c r="S27" s="45">
        <f>'Core Indicators'!DW27</f>
        <v>694000</v>
      </c>
      <c r="T27" s="45">
        <f>'Core Indicators'!EE27</f>
        <v>429000</v>
      </c>
      <c r="U27" s="45">
        <f>'Core Indicators'!EM27</f>
        <v>0</v>
      </c>
      <c r="V27" s="45">
        <f>'Core Indicators'!FC27</f>
        <v>2</v>
      </c>
      <c r="W27" s="45" t="str">
        <f>'Core Indicators'!FK27</f>
        <v>X</v>
      </c>
      <c r="X27" s="45" t="str">
        <f>'Core Indicators'!FS27</f>
        <v>X</v>
      </c>
      <c r="Y27" s="45">
        <f>'Core Indicators'!GA27</f>
        <v>1</v>
      </c>
      <c r="Z27" s="45">
        <f>'Core Indicators'!GI27</f>
        <v>2</v>
      </c>
      <c r="AA27" s="45">
        <f>'Core Indicators'!GQ27</f>
        <v>2</v>
      </c>
      <c r="AB27" s="45">
        <f>'Core Indicators'!GY27</f>
        <v>0</v>
      </c>
      <c r="AC27" s="45">
        <f>'Core Indicators'!HG27</f>
        <v>0</v>
      </c>
      <c r="AD27" s="45">
        <f>'Core Indicators'!HO27</f>
        <v>2</v>
      </c>
      <c r="AE27" s="45">
        <f>'Core Indicators'!HW27</f>
        <v>3</v>
      </c>
      <c r="AF27" s="45">
        <f>'Core Indicators'!IE27</f>
        <v>2</v>
      </c>
      <c r="AG27" s="45">
        <f>'Core Indicators'!IM27</f>
        <v>3</v>
      </c>
    </row>
    <row r="28" spans="1:33" s="47" customFormat="1" ht="20.100000000000001" customHeight="1" x14ac:dyDescent="0.3">
      <c r="A28" s="272" t="str">
        <f>'Core Indicators'!A:A</f>
        <v>Tibesti Conflict in Chad</v>
      </c>
      <c r="B28" s="272" t="str">
        <f>'Core Indicators'!B:B</f>
        <v>Conflict</v>
      </c>
      <c r="C28" s="272" t="str">
        <f>'Core Indicators'!C28</f>
        <v>TCD006</v>
      </c>
      <c r="D28" s="272" t="str">
        <f>'Core Indicators'!D28</f>
        <v>Chad</v>
      </c>
      <c r="E28" s="272" t="str">
        <f>'Core Indicators'!E28</f>
        <v>TCD</v>
      </c>
      <c r="F28" s="46">
        <f>'Core Indicators'!O28</f>
        <v>220000</v>
      </c>
      <c r="G28" s="46">
        <f>'Core Indicators'!W28</f>
        <v>38000</v>
      </c>
      <c r="H28" s="46">
        <f>'Core Indicators'!AE28</f>
        <v>38000</v>
      </c>
      <c r="I28" s="46" t="str">
        <f>'Core Indicators'!AM28</f>
        <v>x</v>
      </c>
      <c r="J28" s="46" t="str">
        <f>'Core Indicators'!AU28</f>
        <v>x</v>
      </c>
      <c r="K28" s="46" t="str">
        <f>'Core Indicators'!BC28</f>
        <v>x</v>
      </c>
      <c r="L28" s="46">
        <f>'Core Indicators'!BK28</f>
        <v>37</v>
      </c>
      <c r="M28" s="46" t="str">
        <f>'Core Indicators'!BS28</f>
        <v>x</v>
      </c>
      <c r="N28" s="46" t="str">
        <f>'Core Indicators'!CA28</f>
        <v>x</v>
      </c>
      <c r="O28" s="46" t="e">
        <f>'Core Indicators'!CI28</f>
        <v>#N/A</v>
      </c>
      <c r="P28" s="46" t="str">
        <f>'Core Indicators'!CQ28</f>
        <v>x</v>
      </c>
      <c r="Q28" s="46">
        <f>'Core Indicators'!DG28</f>
        <v>0</v>
      </c>
      <c r="R28" s="46">
        <f>'Core Indicators'!DO28</f>
        <v>20000</v>
      </c>
      <c r="S28" s="46">
        <f>'Core Indicators'!DW28</f>
        <v>11000</v>
      </c>
      <c r="T28" s="46">
        <f>'Core Indicators'!EE28</f>
        <v>6000</v>
      </c>
      <c r="U28" s="46">
        <f>'Core Indicators'!EM28</f>
        <v>1000</v>
      </c>
      <c r="V28" s="46">
        <f>'Core Indicators'!FC28</f>
        <v>3</v>
      </c>
      <c r="W28" s="46" t="str">
        <f>'Core Indicators'!FK28</f>
        <v>x</v>
      </c>
      <c r="X28" s="46" t="str">
        <f>'Core Indicators'!FS28</f>
        <v>x</v>
      </c>
      <c r="Y28" s="46">
        <f>'Core Indicators'!GA28</f>
        <v>1</v>
      </c>
      <c r="Z28" s="46">
        <f>'Core Indicators'!GI28</f>
        <v>2</v>
      </c>
      <c r="AA28" s="46">
        <f>'Core Indicators'!GQ28</f>
        <v>0</v>
      </c>
      <c r="AB28" s="46">
        <f>'Core Indicators'!GY28</f>
        <v>0</v>
      </c>
      <c r="AC28" s="46">
        <f>'Core Indicators'!HG28</f>
        <v>0</v>
      </c>
      <c r="AD28" s="46">
        <f>'Core Indicators'!HO28</f>
        <v>0</v>
      </c>
      <c r="AE28" s="46">
        <f>'Core Indicators'!HW28</f>
        <v>0</v>
      </c>
      <c r="AF28" s="46">
        <f>'Core Indicators'!IE28</f>
        <v>2</v>
      </c>
      <c r="AG28" s="46">
        <f>'Core Indicators'!IM28</f>
        <v>3</v>
      </c>
    </row>
    <row r="29" spans="1:33" ht="20.100000000000001" customHeight="1" x14ac:dyDescent="0.3">
      <c r="A29" s="271" t="str">
        <f>'Core Indicators'!A:A</f>
        <v>Floods in Chad</v>
      </c>
      <c r="B29" s="271" t="str">
        <f>'Core Indicators'!B:B</f>
        <v>Flood</v>
      </c>
      <c r="C29" s="271" t="str">
        <f>'Core Indicators'!C29</f>
        <v>TCD008</v>
      </c>
      <c r="D29" s="271" t="str">
        <f>'Core Indicators'!D29</f>
        <v>Chad</v>
      </c>
      <c r="E29" s="271" t="str">
        <f>'Core Indicators'!E29</f>
        <v>TCD</v>
      </c>
      <c r="F29" s="45">
        <f>'Core Indicators'!O29</f>
        <v>682200</v>
      </c>
      <c r="G29" s="45">
        <f>'Core Indicators'!W29</f>
        <v>16364000</v>
      </c>
      <c r="H29" s="45">
        <f>'Core Indicators'!AE29</f>
        <v>388000</v>
      </c>
      <c r="I29" s="45">
        <f>'Core Indicators'!AM29</f>
        <v>120000</v>
      </c>
      <c r="J29" s="45" t="str">
        <f>'Core Indicators'!AU29</f>
        <v>x</v>
      </c>
      <c r="K29" s="45" t="str">
        <f>'Core Indicators'!BC29</f>
        <v>x</v>
      </c>
      <c r="L29" s="45">
        <f>'Core Indicators'!BK29</f>
        <v>10</v>
      </c>
      <c r="M29" s="45" t="str">
        <f>'Core Indicators'!BS29</f>
        <v>x</v>
      </c>
      <c r="N29" s="45" t="str">
        <f>'Core Indicators'!CA29</f>
        <v>x</v>
      </c>
      <c r="O29" s="45" t="e">
        <f>'Core Indicators'!CI29</f>
        <v>#N/A</v>
      </c>
      <c r="P29" s="45" t="str">
        <f>'Core Indicators'!CQ29</f>
        <v>x</v>
      </c>
      <c r="Q29" s="45">
        <f>'Core Indicators'!DG29</f>
        <v>15976000</v>
      </c>
      <c r="R29" s="45">
        <f>'Core Indicators'!DO29</f>
        <v>113000</v>
      </c>
      <c r="S29" s="45">
        <f>'Core Indicators'!DW29</f>
        <v>275000</v>
      </c>
      <c r="T29" s="45">
        <f>'Core Indicators'!EE29</f>
        <v>0</v>
      </c>
      <c r="U29" s="45">
        <f>'Core Indicators'!EM29</f>
        <v>0</v>
      </c>
      <c r="V29" s="45">
        <f>'Core Indicators'!FC29</f>
        <v>5</v>
      </c>
      <c r="W29" s="45" t="str">
        <f>'Core Indicators'!FK29</f>
        <v>x</v>
      </c>
      <c r="X29" s="45" t="str">
        <f>'Core Indicators'!FS29</f>
        <v>x</v>
      </c>
      <c r="Y29" s="45">
        <f>'Core Indicators'!GA29</f>
        <v>1</v>
      </c>
      <c r="Z29" s="45">
        <f>'Core Indicators'!GI29</f>
        <v>2</v>
      </c>
      <c r="AA29" s="45">
        <f>'Core Indicators'!GQ29</f>
        <v>2</v>
      </c>
      <c r="AB29" s="45">
        <f>'Core Indicators'!GY29</f>
        <v>0</v>
      </c>
      <c r="AC29" s="45">
        <f>'Core Indicators'!HG29</f>
        <v>0</v>
      </c>
      <c r="AD29" s="45">
        <f>'Core Indicators'!HO29</f>
        <v>2</v>
      </c>
      <c r="AE29" s="45">
        <f>'Core Indicators'!HW29</f>
        <v>3</v>
      </c>
      <c r="AF29" s="45">
        <f>'Core Indicators'!IE29</f>
        <v>2</v>
      </c>
      <c r="AG29" s="45">
        <f>'Core Indicators'!IM29</f>
        <v>3</v>
      </c>
    </row>
    <row r="30" spans="1:33" ht="20.100000000000001" customHeight="1" x14ac:dyDescent="0.3">
      <c r="A30" s="272" t="str">
        <f>'Core Indicators'!A:A</f>
        <v>Complex crisis in Colombia</v>
      </c>
      <c r="B30" s="272" t="str">
        <f>'Core Indicators'!B:B</f>
        <v>Complex crisis</v>
      </c>
      <c r="C30" s="272" t="str">
        <f>'Core Indicators'!C30</f>
        <v>COL001</v>
      </c>
      <c r="D30" s="272" t="str">
        <f>'Core Indicators'!D30</f>
        <v>Colombia</v>
      </c>
      <c r="E30" s="272" t="str">
        <f>'Core Indicators'!E30</f>
        <v>COL</v>
      </c>
      <c r="F30" s="46">
        <f>'Core Indicators'!O30</f>
        <v>1109500</v>
      </c>
      <c r="G30" s="46">
        <f>'Core Indicators'!W30</f>
        <v>50900000</v>
      </c>
      <c r="H30" s="46">
        <f>'Core Indicators'!AE30</f>
        <v>13400000</v>
      </c>
      <c r="I30" s="46">
        <f>'Core Indicators'!AM30</f>
        <v>4027000</v>
      </c>
      <c r="J30" s="46" t="str">
        <f>'Core Indicators'!AU30</f>
        <v>x</v>
      </c>
      <c r="K30" s="46" t="str">
        <f>'Core Indicators'!BC30</f>
        <v>x</v>
      </c>
      <c r="L30" s="46">
        <f>'Core Indicators'!BK30</f>
        <v>425</v>
      </c>
      <c r="M30" s="46" t="str">
        <f>'Core Indicators'!BS30</f>
        <v>x</v>
      </c>
      <c r="N30" s="46" t="str">
        <f>'Core Indicators'!CA30</f>
        <v>x</v>
      </c>
      <c r="O30" s="46" t="e">
        <f>'Core Indicators'!CI30</f>
        <v>#N/A</v>
      </c>
      <c r="P30" s="46" t="str">
        <f>'Core Indicators'!CQ30</f>
        <v>x</v>
      </c>
      <c r="Q30" s="46">
        <f>'Core Indicators'!DG30</f>
        <v>34900000</v>
      </c>
      <c r="R30" s="46">
        <f>'Core Indicators'!DO30</f>
        <v>4900000</v>
      </c>
      <c r="S30" s="46">
        <f>'Core Indicators'!DW30</f>
        <v>5998000</v>
      </c>
      <c r="T30" s="46">
        <f>'Core Indicators'!EE30</f>
        <v>2502000</v>
      </c>
      <c r="U30" s="46">
        <f>'Core Indicators'!EM30</f>
        <v>0</v>
      </c>
      <c r="V30" s="46">
        <f>'Core Indicators'!FC30</f>
        <v>5</v>
      </c>
      <c r="W30" s="46">
        <f>'Core Indicators'!FK30</f>
        <v>1800000</v>
      </c>
      <c r="X30" s="46">
        <f>'Core Indicators'!FS30</f>
        <v>11500</v>
      </c>
      <c r="Y30" s="46">
        <f>'Core Indicators'!GA30</f>
        <v>0</v>
      </c>
      <c r="Z30" s="46">
        <f>'Core Indicators'!GI30</f>
        <v>2</v>
      </c>
      <c r="AA30" s="46">
        <f>'Core Indicators'!GQ30</f>
        <v>0</v>
      </c>
      <c r="AB30" s="46">
        <f>'Core Indicators'!GY30</f>
        <v>0</v>
      </c>
      <c r="AC30" s="46">
        <f>'Core Indicators'!HG30</f>
        <v>0</v>
      </c>
      <c r="AD30" s="46">
        <f>'Core Indicators'!HO30</f>
        <v>2</v>
      </c>
      <c r="AE30" s="46">
        <f>'Core Indicators'!HW30</f>
        <v>1</v>
      </c>
      <c r="AF30" s="46">
        <f>'Core Indicators'!IE30</f>
        <v>3</v>
      </c>
      <c r="AG30" s="46">
        <f>'Core Indicators'!IM30</f>
        <v>1</v>
      </c>
    </row>
    <row r="31" spans="1:33" ht="20.100000000000001" customHeight="1" x14ac:dyDescent="0.3">
      <c r="A31" s="271" t="str">
        <f>'Core Indicators'!A:A</f>
        <v>Venezuela displacement in Colombia</v>
      </c>
      <c r="B31" s="271" t="str">
        <f>'Core Indicators'!B:B</f>
        <v>International displacement</v>
      </c>
      <c r="C31" s="271" t="str">
        <f>'Core Indicators'!C31</f>
        <v>COL002</v>
      </c>
      <c r="D31" s="271" t="str">
        <f>'Core Indicators'!D31</f>
        <v>Colombia</v>
      </c>
      <c r="E31" s="271" t="str">
        <f>'Core Indicators'!E31</f>
        <v>COL</v>
      </c>
      <c r="F31" s="45">
        <f>'Core Indicators'!O31</f>
        <v>111093</v>
      </c>
      <c r="G31" s="45">
        <f>'Core Indicators'!W31</f>
        <v>22194000</v>
      </c>
      <c r="H31" s="45">
        <f>'Core Indicators'!AE31</f>
        <v>3056000</v>
      </c>
      <c r="I31" s="45">
        <f>'Core Indicators'!AM31</f>
        <v>2996000</v>
      </c>
      <c r="J31" s="45" t="str">
        <f>'Core Indicators'!AU31</f>
        <v>x</v>
      </c>
      <c r="K31" s="45" t="str">
        <f>'Core Indicators'!BC31</f>
        <v>x</v>
      </c>
      <c r="L31" s="45" t="str">
        <f>'Core Indicators'!BK31</f>
        <v>x</v>
      </c>
      <c r="M31" s="45" t="str">
        <f>'Core Indicators'!BS31</f>
        <v>x</v>
      </c>
      <c r="N31" s="45" t="str">
        <f>'Core Indicators'!CA31</f>
        <v>x</v>
      </c>
      <c r="O31" s="45" t="e">
        <f>'Core Indicators'!CI31</f>
        <v>#N/A</v>
      </c>
      <c r="P31" s="45" t="str">
        <f>'Core Indicators'!CQ31</f>
        <v>x</v>
      </c>
      <c r="Q31" s="45">
        <f>'Core Indicators'!DG31</f>
        <v>19138000</v>
      </c>
      <c r="R31" s="45">
        <f>'Core Indicators'!DO31</f>
        <v>0</v>
      </c>
      <c r="S31" s="45">
        <f>'Core Indicators'!DW31</f>
        <v>2756000</v>
      </c>
      <c r="T31" s="45">
        <f>'Core Indicators'!EE31</f>
        <v>300000</v>
      </c>
      <c r="U31" s="45">
        <f>'Core Indicators'!EM31</f>
        <v>0</v>
      </c>
      <c r="V31" s="45">
        <f>'Core Indicators'!FC31</f>
        <v>3</v>
      </c>
      <c r="W31" s="45" t="str">
        <f>'Core Indicators'!FK31</f>
        <v>x</v>
      </c>
      <c r="X31" s="45" t="str">
        <f>'Core Indicators'!FS31</f>
        <v>x</v>
      </c>
      <c r="Y31" s="45">
        <f>'Core Indicators'!GA31</f>
        <v>0</v>
      </c>
      <c r="Z31" s="45">
        <f>'Core Indicators'!GI31</f>
        <v>2</v>
      </c>
      <c r="AA31" s="45">
        <f>'Core Indicators'!GQ31</f>
        <v>0</v>
      </c>
      <c r="AB31" s="45">
        <f>'Core Indicators'!GY31</f>
        <v>0</v>
      </c>
      <c r="AC31" s="45">
        <f>'Core Indicators'!HG31</f>
        <v>0</v>
      </c>
      <c r="AD31" s="45">
        <f>'Core Indicators'!HO31</f>
        <v>2</v>
      </c>
      <c r="AE31" s="45">
        <f>'Core Indicators'!HW31</f>
        <v>1</v>
      </c>
      <c r="AF31" s="45">
        <f>'Core Indicators'!IE31</f>
        <v>3</v>
      </c>
      <c r="AG31" s="45">
        <f>'Core Indicators'!IM31</f>
        <v>1</v>
      </c>
    </row>
    <row r="32" spans="1:33" ht="20.100000000000001" customHeight="1" x14ac:dyDescent="0.3">
      <c r="A32" s="272" t="str">
        <f>'Core Indicators'!A:A</f>
        <v>Hurricane Eta and Iota in Colombia</v>
      </c>
      <c r="B32" s="272" t="str">
        <f>'Core Indicators'!B:B</f>
        <v>Tropical cyclone</v>
      </c>
      <c r="C32" s="272" t="str">
        <f>'Core Indicators'!C32</f>
        <v>COL003</v>
      </c>
      <c r="D32" s="272" t="str">
        <f>'Core Indicators'!D32</f>
        <v>Colombia</v>
      </c>
      <c r="E32" s="272" t="str">
        <f>'Core Indicators'!E32</f>
        <v>COL</v>
      </c>
      <c r="F32" s="46">
        <f>'Core Indicators'!O32</f>
        <v>438561</v>
      </c>
      <c r="G32" s="46">
        <f>'Core Indicators'!W32</f>
        <v>23922000</v>
      </c>
      <c r="H32" s="46">
        <f>'Core Indicators'!AE32</f>
        <v>303000</v>
      </c>
      <c r="I32" s="46" t="str">
        <f>'Core Indicators'!AM32</f>
        <v>x</v>
      </c>
      <c r="J32" s="46">
        <f>'Core Indicators'!AU32</f>
        <v>39</v>
      </c>
      <c r="K32" s="46" t="e">
        <f>'Core Indicators'!BC32</f>
        <v>#N/A</v>
      </c>
      <c r="L32" s="46">
        <f>'Core Indicators'!BK32</f>
        <v>26</v>
      </c>
      <c r="M32" s="46" t="str">
        <f>'Core Indicators'!BS32</f>
        <v>x</v>
      </c>
      <c r="N32" s="46" t="str">
        <f>'Core Indicators'!CA32</f>
        <v>x</v>
      </c>
      <c r="O32" s="46" t="e">
        <f>'Core Indicators'!CI32</f>
        <v>#N/A</v>
      </c>
      <c r="P32" s="46" t="str">
        <f>'Core Indicators'!CQ32</f>
        <v>x</v>
      </c>
      <c r="Q32" s="46">
        <f>'Core Indicators'!DG32</f>
        <v>23619000</v>
      </c>
      <c r="R32" s="46">
        <f>'Core Indicators'!DO32</f>
        <v>257000</v>
      </c>
      <c r="S32" s="46">
        <f>'Core Indicators'!DW32</f>
        <v>46000</v>
      </c>
      <c r="T32" s="46">
        <f>'Core Indicators'!EE32</f>
        <v>0</v>
      </c>
      <c r="U32" s="46">
        <f>'Core Indicators'!EM32</f>
        <v>0</v>
      </c>
      <c r="V32" s="46">
        <f>'Core Indicators'!FC32</f>
        <v>3</v>
      </c>
      <c r="W32" s="46" t="e">
        <f>'Core Indicators'!FK32</f>
        <v>#N/A</v>
      </c>
      <c r="X32" s="46" t="e">
        <f>'Core Indicators'!FS32</f>
        <v>#N/A</v>
      </c>
      <c r="Y32" s="46">
        <f>'Core Indicators'!GA32</f>
        <v>0</v>
      </c>
      <c r="Z32" s="46">
        <f>'Core Indicators'!GI32</f>
        <v>2</v>
      </c>
      <c r="AA32" s="46">
        <f>'Core Indicators'!GQ32</f>
        <v>0</v>
      </c>
      <c r="AB32" s="46">
        <f>'Core Indicators'!GY32</f>
        <v>2</v>
      </c>
      <c r="AC32" s="46">
        <f>'Core Indicators'!HG32</f>
        <v>0</v>
      </c>
      <c r="AD32" s="46">
        <f>'Core Indicators'!HO32</f>
        <v>3</v>
      </c>
      <c r="AE32" s="46">
        <f>'Core Indicators'!HW32</f>
        <v>2</v>
      </c>
      <c r="AF32" s="46">
        <f>'Core Indicators'!IE32</f>
        <v>2</v>
      </c>
      <c r="AG32" s="46">
        <f>'Core Indicators'!IM32</f>
        <v>2</v>
      </c>
    </row>
    <row r="33" spans="1:33" ht="20.100000000000001" customHeight="1" x14ac:dyDescent="0.3">
      <c r="A33" s="271" t="str">
        <f>'Core Indicators'!A:A</f>
        <v>Floods in Congo</v>
      </c>
      <c r="B33" s="271" t="str">
        <f>'Core Indicators'!B:B</f>
        <v>Flood</v>
      </c>
      <c r="C33" s="271" t="str">
        <f>'Core Indicators'!C33</f>
        <v>COG004</v>
      </c>
      <c r="D33" s="271" t="str">
        <f>'Core Indicators'!D33</f>
        <v>Congo</v>
      </c>
      <c r="E33" s="271" t="str">
        <f>'Core Indicators'!E33</f>
        <v>COG</v>
      </c>
      <c r="F33" s="45">
        <f>'Core Indicators'!O33</f>
        <v>66044</v>
      </c>
      <c r="G33" s="45">
        <f>'Core Indicators'!W33</f>
        <v>154000</v>
      </c>
      <c r="H33" s="45">
        <f>'Core Indicators'!AE33</f>
        <v>87000</v>
      </c>
      <c r="I33" s="45" t="str">
        <f>'Core Indicators'!AM33</f>
        <v>x</v>
      </c>
      <c r="J33" s="45" t="str">
        <f>'Core Indicators'!AU33</f>
        <v>x</v>
      </c>
      <c r="K33" s="45" t="str">
        <f>'Core Indicators'!BC33</f>
        <v>x</v>
      </c>
      <c r="L33" s="45" t="str">
        <f>'Core Indicators'!BK33</f>
        <v>x</v>
      </c>
      <c r="M33" s="45" t="str">
        <f>'Core Indicators'!BS33</f>
        <v>x</v>
      </c>
      <c r="N33" s="45" t="str">
        <f>'Core Indicators'!CA33</f>
        <v>x</v>
      </c>
      <c r="O33" s="45" t="e">
        <f>'Core Indicators'!CI33</f>
        <v>#N/A</v>
      </c>
      <c r="P33" s="45" t="str">
        <f>'Core Indicators'!CQ33</f>
        <v>x</v>
      </c>
      <c r="Q33" s="45">
        <f>'Core Indicators'!DG33</f>
        <v>67000</v>
      </c>
      <c r="R33" s="45">
        <f>'Core Indicators'!DO33</f>
        <v>0</v>
      </c>
      <c r="S33" s="45">
        <f>'Core Indicators'!DW33</f>
        <v>87000</v>
      </c>
      <c r="T33" s="45">
        <f>'Core Indicators'!EE33</f>
        <v>0</v>
      </c>
      <c r="U33" s="45">
        <f>'Core Indicators'!EM33</f>
        <v>0</v>
      </c>
      <c r="V33" s="45">
        <f>'Core Indicators'!FC33</f>
        <v>4</v>
      </c>
      <c r="W33" s="45" t="str">
        <f>'Core Indicators'!FK33</f>
        <v>x</v>
      </c>
      <c r="X33" s="45" t="str">
        <f>'Core Indicators'!FS33</f>
        <v>x</v>
      </c>
      <c r="Y33" s="45">
        <f>'Core Indicators'!GA33</f>
        <v>0</v>
      </c>
      <c r="Z33" s="45">
        <f>'Core Indicators'!GI33</f>
        <v>0</v>
      </c>
      <c r="AA33" s="45">
        <f>'Core Indicators'!GQ33</f>
        <v>0</v>
      </c>
      <c r="AB33" s="45">
        <f>'Core Indicators'!GY33</f>
        <v>0</v>
      </c>
      <c r="AC33" s="45">
        <f>'Core Indicators'!HG33</f>
        <v>0</v>
      </c>
      <c r="AD33" s="45">
        <f>'Core Indicators'!HO33</f>
        <v>0</v>
      </c>
      <c r="AE33" s="45">
        <f>'Core Indicators'!HW33</f>
        <v>0</v>
      </c>
      <c r="AF33" s="45">
        <f>'Core Indicators'!IE33</f>
        <v>0</v>
      </c>
      <c r="AG33" s="45">
        <f>'Core Indicators'!IM33</f>
        <v>1</v>
      </c>
    </row>
    <row r="34" spans="1:33" ht="20.100000000000001" customHeight="1" x14ac:dyDescent="0.3">
      <c r="A34" s="272" t="str">
        <f>'Core Indicators'!A:A</f>
        <v>Nicaraguan refugees in Costa Rica</v>
      </c>
      <c r="B34" s="272" t="str">
        <f>'Core Indicators'!B:B</f>
        <v>International displacement</v>
      </c>
      <c r="C34" s="272" t="str">
        <f>'Core Indicators'!C34</f>
        <v>CRI002</v>
      </c>
      <c r="D34" s="272" t="str">
        <f>'Core Indicators'!D34</f>
        <v>Costa Rica</v>
      </c>
      <c r="E34" s="272" t="str">
        <f>'Core Indicators'!E34</f>
        <v>CRI</v>
      </c>
      <c r="F34" s="46">
        <f>'Core Indicators'!O34</f>
        <v>4966</v>
      </c>
      <c r="G34" s="46">
        <f>'Core Indicators'!W34</f>
        <v>1730000</v>
      </c>
      <c r="H34" s="46">
        <f>'Core Indicators'!AE34</f>
        <v>81000</v>
      </c>
      <c r="I34" s="46">
        <f>'Core Indicators'!AM34</f>
        <v>81000</v>
      </c>
      <c r="J34" s="46">
        <f>'Core Indicators'!AU34</f>
        <v>0</v>
      </c>
      <c r="K34" s="46">
        <f>'Core Indicators'!BC34</f>
        <v>0</v>
      </c>
      <c r="L34" s="46">
        <f>'Core Indicators'!BK34</f>
        <v>0</v>
      </c>
      <c r="M34" s="46">
        <f>'Core Indicators'!BS34</f>
        <v>0</v>
      </c>
      <c r="N34" s="46">
        <f>'Core Indicators'!CA34</f>
        <v>0</v>
      </c>
      <c r="O34" s="46" t="e">
        <f>'Core Indicators'!CI34</f>
        <v>#N/A</v>
      </c>
      <c r="P34" s="46">
        <f>'Core Indicators'!CQ34</f>
        <v>0</v>
      </c>
      <c r="Q34" s="46">
        <f>'Core Indicators'!DG34</f>
        <v>1651000</v>
      </c>
      <c r="R34" s="46">
        <f>'Core Indicators'!DO34</f>
        <v>39000</v>
      </c>
      <c r="S34" s="46">
        <f>'Core Indicators'!DW34</f>
        <v>41000</v>
      </c>
      <c r="T34" s="46">
        <f>'Core Indicators'!EE34</f>
        <v>0</v>
      </c>
      <c r="U34" s="46">
        <f>'Core Indicators'!EM34</f>
        <v>0</v>
      </c>
      <c r="V34" s="46">
        <f>'Core Indicators'!FC34</f>
        <v>2</v>
      </c>
      <c r="W34" s="46">
        <f>'Core Indicators'!FK34</f>
        <v>0</v>
      </c>
      <c r="X34" s="46" t="e">
        <f>'Core Indicators'!FS34</f>
        <v>#N/A</v>
      </c>
      <c r="Y34" s="46">
        <f>'Core Indicators'!GA34</f>
        <v>0</v>
      </c>
      <c r="Z34" s="46">
        <f>'Core Indicators'!GI34</f>
        <v>0</v>
      </c>
      <c r="AA34" s="46">
        <f>'Core Indicators'!GQ34</f>
        <v>0</v>
      </c>
      <c r="AB34" s="46">
        <f>'Core Indicators'!GY34</f>
        <v>0</v>
      </c>
      <c r="AC34" s="46">
        <f>'Core Indicators'!HG34</f>
        <v>0</v>
      </c>
      <c r="AD34" s="46">
        <f>'Core Indicators'!HO34</f>
        <v>0</v>
      </c>
      <c r="AE34" s="46">
        <f>'Core Indicators'!HW34</f>
        <v>0</v>
      </c>
      <c r="AF34" s="46">
        <f>'Core Indicators'!IE34</f>
        <v>0</v>
      </c>
      <c r="AG34" s="46">
        <f>'Core Indicators'!IM34</f>
        <v>0</v>
      </c>
    </row>
    <row r="35" spans="1:33" ht="20.100000000000001" customHeight="1" x14ac:dyDescent="0.3">
      <c r="A35" s="271" t="str">
        <f>'Core Indicators'!A:A</f>
        <v>Multiple crises in Djibouti</v>
      </c>
      <c r="B35" s="271" t="str">
        <f>'Core Indicators'!B:B</f>
        <v>Multiple crises country</v>
      </c>
      <c r="C35" s="271" t="str">
        <f>'Core Indicators'!C35</f>
        <v>DJI001</v>
      </c>
      <c r="D35" s="271" t="str">
        <f>'Core Indicators'!D35</f>
        <v>Djibouti</v>
      </c>
      <c r="E35" s="271" t="str">
        <f>'Core Indicators'!E35</f>
        <v>DJI</v>
      </c>
      <c r="F35" s="45">
        <f>'Core Indicators'!O35</f>
        <v>23180</v>
      </c>
      <c r="G35" s="45">
        <f>'Core Indicators'!W35</f>
        <v>1011000</v>
      </c>
      <c r="H35" s="45">
        <f>'Core Indicators'!AE35</f>
        <v>640000</v>
      </c>
      <c r="I35" s="45" t="str">
        <f>'Core Indicators'!AM35</f>
        <v>x</v>
      </c>
      <c r="J35" s="45" t="str">
        <f>'Core Indicators'!AU35</f>
        <v>x</v>
      </c>
      <c r="K35" s="45" t="str">
        <f>'Core Indicators'!BC35</f>
        <v>x</v>
      </c>
      <c r="L35" s="45">
        <f>'Core Indicators'!BK35</f>
        <v>0</v>
      </c>
      <c r="M35" s="45" t="str">
        <f>'Core Indicators'!BS35</f>
        <v>x</v>
      </c>
      <c r="N35" s="45" t="str">
        <f>'Core Indicators'!CA35</f>
        <v>x</v>
      </c>
      <c r="O35" s="45" t="e">
        <f>'Core Indicators'!CI35</f>
        <v>#N/A</v>
      </c>
      <c r="P35" s="45" t="str">
        <f>'Core Indicators'!CQ35</f>
        <v>x</v>
      </c>
      <c r="Q35" s="45">
        <f>'Core Indicators'!DG35</f>
        <v>372000</v>
      </c>
      <c r="R35" s="45">
        <f>'Core Indicators'!DO35</f>
        <v>329000</v>
      </c>
      <c r="S35" s="45">
        <f>'Core Indicators'!DW35</f>
        <v>203000</v>
      </c>
      <c r="T35" s="45">
        <f>'Core Indicators'!EE35</f>
        <v>107000</v>
      </c>
      <c r="U35" s="45">
        <f>'Core Indicators'!EM35</f>
        <v>0</v>
      </c>
      <c r="V35" s="45">
        <f>'Core Indicators'!FC35</f>
        <v>5</v>
      </c>
      <c r="W35" s="45" t="str">
        <f>'Core Indicators'!FK35</f>
        <v>x</v>
      </c>
      <c r="X35" s="45" t="str">
        <f>'Core Indicators'!FS35</f>
        <v>x</v>
      </c>
      <c r="Y35" s="45">
        <f>'Core Indicators'!GA35</f>
        <v>1</v>
      </c>
      <c r="Z35" s="45">
        <f>'Core Indicators'!GI35</f>
        <v>1</v>
      </c>
      <c r="AA35" s="45">
        <f>'Core Indicators'!GQ35</f>
        <v>0</v>
      </c>
      <c r="AB35" s="45">
        <f>'Core Indicators'!GY35</f>
        <v>0</v>
      </c>
      <c r="AC35" s="45">
        <f>'Core Indicators'!HG35</f>
        <v>0</v>
      </c>
      <c r="AD35" s="45">
        <f>'Core Indicators'!HO35</f>
        <v>2</v>
      </c>
      <c r="AE35" s="45">
        <f>'Core Indicators'!HW35</f>
        <v>0</v>
      </c>
      <c r="AF35" s="45">
        <f>'Core Indicators'!IE35</f>
        <v>0</v>
      </c>
      <c r="AG35" s="45">
        <f>'Core Indicators'!IM35</f>
        <v>1</v>
      </c>
    </row>
    <row r="36" spans="1:33" ht="20.100000000000001" customHeight="1" x14ac:dyDescent="0.3">
      <c r="A36" s="272" t="str">
        <f>'Core Indicators'!A:A</f>
        <v>Mixed migration in Djibouti</v>
      </c>
      <c r="B36" s="272" t="str">
        <f>'Core Indicators'!B:B</f>
        <v>International displacement</v>
      </c>
      <c r="C36" s="272" t="str">
        <f>'Core Indicators'!C36</f>
        <v>DJI002</v>
      </c>
      <c r="D36" s="272" t="str">
        <f>'Core Indicators'!D36</f>
        <v>Djibouti</v>
      </c>
      <c r="E36" s="272" t="str">
        <f>'Core Indicators'!E36</f>
        <v>DJI</v>
      </c>
      <c r="F36" s="46">
        <f>'Core Indicators'!O36</f>
        <v>23180</v>
      </c>
      <c r="G36" s="46">
        <f>'Core Indicators'!W36</f>
        <v>1011000</v>
      </c>
      <c r="H36" s="46">
        <f>'Core Indicators'!AE36</f>
        <v>30000</v>
      </c>
      <c r="I36" s="46">
        <f>'Core Indicators'!AM36</f>
        <v>30000</v>
      </c>
      <c r="J36" s="46" t="str">
        <f>'Core Indicators'!AU36</f>
        <v>x</v>
      </c>
      <c r="K36" s="46" t="str">
        <f>'Core Indicators'!BC36</f>
        <v>x</v>
      </c>
      <c r="L36" s="46">
        <f>'Core Indicators'!BK36</f>
        <v>51</v>
      </c>
      <c r="M36" s="46">
        <f>'Core Indicators'!BS36</f>
        <v>0</v>
      </c>
      <c r="N36" s="46">
        <f>'Core Indicators'!CA36</f>
        <v>0</v>
      </c>
      <c r="O36" s="46" t="e">
        <f>'Core Indicators'!CI36</f>
        <v>#N/A</v>
      </c>
      <c r="P36" s="46">
        <f>'Core Indicators'!CQ36</f>
        <v>0</v>
      </c>
      <c r="Q36" s="46">
        <f>'Core Indicators'!DG36</f>
        <v>981000</v>
      </c>
      <c r="R36" s="46">
        <f>'Core Indicators'!DO36</f>
        <v>0</v>
      </c>
      <c r="S36" s="46">
        <f>'Core Indicators'!DW36</f>
        <v>30000</v>
      </c>
      <c r="T36" s="46">
        <f>'Core Indicators'!EE36</f>
        <v>0</v>
      </c>
      <c r="U36" s="46">
        <f>'Core Indicators'!EM36</f>
        <v>0</v>
      </c>
      <c r="V36" s="46">
        <f>'Core Indicators'!FC36</f>
        <v>2</v>
      </c>
      <c r="W36" s="46">
        <f>'Core Indicators'!FK36</f>
        <v>0</v>
      </c>
      <c r="X36" s="46">
        <f>'Core Indicators'!FS36</f>
        <v>0</v>
      </c>
      <c r="Y36" s="46">
        <f>'Core Indicators'!GA36</f>
        <v>1</v>
      </c>
      <c r="Z36" s="46">
        <f>'Core Indicators'!GI36</f>
        <v>0</v>
      </c>
      <c r="AA36" s="46">
        <f>'Core Indicators'!GQ36</f>
        <v>0</v>
      </c>
      <c r="AB36" s="46">
        <f>'Core Indicators'!GY36</f>
        <v>0</v>
      </c>
      <c r="AC36" s="46">
        <f>'Core Indicators'!HG36</f>
        <v>0</v>
      </c>
      <c r="AD36" s="46">
        <f>'Core Indicators'!HO36</f>
        <v>0</v>
      </c>
      <c r="AE36" s="46">
        <f>'Core Indicators'!HW36</f>
        <v>0</v>
      </c>
      <c r="AF36" s="46">
        <f>'Core Indicators'!IE36</f>
        <v>0</v>
      </c>
      <c r="AG36" s="46">
        <f>'Core Indicators'!IM36</f>
        <v>1</v>
      </c>
    </row>
    <row r="37" spans="1:33" ht="20.100000000000001" customHeight="1" x14ac:dyDescent="0.3">
      <c r="A37" s="271" t="str">
        <f>'Core Indicators'!A:A</f>
        <v>Drought in Djibouti</v>
      </c>
      <c r="B37" s="271" t="str">
        <f>'Core Indicators'!B:B</f>
        <v>Drought</v>
      </c>
      <c r="C37" s="271" t="str">
        <f>'Core Indicators'!C37</f>
        <v>DJI003</v>
      </c>
      <c r="D37" s="271" t="str">
        <f>'Core Indicators'!D37</f>
        <v>Djibouti</v>
      </c>
      <c r="E37" s="271" t="str">
        <f>'Core Indicators'!E37</f>
        <v>DJI</v>
      </c>
      <c r="F37" s="45">
        <f>'Core Indicators'!O37</f>
        <v>23180</v>
      </c>
      <c r="G37" s="45">
        <f>'Core Indicators'!W37</f>
        <v>1011000</v>
      </c>
      <c r="H37" s="45">
        <f>'Core Indicators'!AE37</f>
        <v>639000</v>
      </c>
      <c r="I37" s="45" t="str">
        <f>'Core Indicators'!AM37</f>
        <v>x</v>
      </c>
      <c r="J37" s="45">
        <f>'Core Indicators'!AU37</f>
        <v>0</v>
      </c>
      <c r="K37" s="45" t="str">
        <f>'Core Indicators'!BC37</f>
        <v>x</v>
      </c>
      <c r="L37" s="45" t="str">
        <f>'Core Indicators'!BK37</f>
        <v>x</v>
      </c>
      <c r="M37" s="45">
        <f>'Core Indicators'!BS37</f>
        <v>0</v>
      </c>
      <c r="N37" s="45">
        <f>'Core Indicators'!CA37</f>
        <v>0</v>
      </c>
      <c r="O37" s="45" t="e">
        <f>'Core Indicators'!CI37</f>
        <v>#N/A</v>
      </c>
      <c r="P37" s="45" t="str">
        <f>'Core Indicators'!CQ37</f>
        <v>x</v>
      </c>
      <c r="Q37" s="45">
        <f>'Core Indicators'!DG37</f>
        <v>372000</v>
      </c>
      <c r="R37" s="45">
        <f>'Core Indicators'!DO37</f>
        <v>329000</v>
      </c>
      <c r="S37" s="45">
        <f>'Core Indicators'!DW37</f>
        <v>203000</v>
      </c>
      <c r="T37" s="45">
        <f>'Core Indicators'!EE37</f>
        <v>107000</v>
      </c>
      <c r="U37" s="45">
        <f>'Core Indicators'!EM37</f>
        <v>0</v>
      </c>
      <c r="V37" s="45">
        <f>'Core Indicators'!FC37</f>
        <v>5</v>
      </c>
      <c r="W37" s="45">
        <f>'Core Indicators'!FK37</f>
        <v>0</v>
      </c>
      <c r="X37" s="45">
        <f>'Core Indicators'!FS37</f>
        <v>0</v>
      </c>
      <c r="Y37" s="45">
        <f>'Core Indicators'!GA37</f>
        <v>1</v>
      </c>
      <c r="Z37" s="45">
        <f>'Core Indicators'!GI37</f>
        <v>0</v>
      </c>
      <c r="AA37" s="45">
        <f>'Core Indicators'!GQ37</f>
        <v>0</v>
      </c>
      <c r="AB37" s="45">
        <f>'Core Indicators'!GY37</f>
        <v>0</v>
      </c>
      <c r="AC37" s="45">
        <f>'Core Indicators'!HG37</f>
        <v>0</v>
      </c>
      <c r="AD37" s="45">
        <f>'Core Indicators'!HO37</f>
        <v>0</v>
      </c>
      <c r="AE37" s="45">
        <f>'Core Indicators'!HW37</f>
        <v>0</v>
      </c>
      <c r="AF37" s="45">
        <f>'Core Indicators'!IE37</f>
        <v>0</v>
      </c>
      <c r="AG37" s="45">
        <f>'Core Indicators'!IM37</f>
        <v>1</v>
      </c>
    </row>
    <row r="38" spans="1:33" ht="20.100000000000001" customHeight="1" x14ac:dyDescent="0.3">
      <c r="A38" s="272" t="str">
        <f>'Core Indicators'!A:A</f>
        <v>Complex crisis in DPRK</v>
      </c>
      <c r="B38" s="272" t="str">
        <f>'Core Indicators'!B:B</f>
        <v>Complex crisis</v>
      </c>
      <c r="C38" s="272" t="str">
        <f>'Core Indicators'!C38</f>
        <v>PRK001</v>
      </c>
      <c r="D38" s="272" t="str">
        <f>'Core Indicators'!D38</f>
        <v>DPRK</v>
      </c>
      <c r="E38" s="272" t="str">
        <f>'Core Indicators'!E38</f>
        <v>PRK</v>
      </c>
      <c r="F38" s="46">
        <f>'Core Indicators'!O38</f>
        <v>120410</v>
      </c>
      <c r="G38" s="46">
        <f>'Core Indicators'!W38</f>
        <v>25550000</v>
      </c>
      <c r="H38" s="46">
        <f>'Core Indicators'!AE38</f>
        <v>25550000</v>
      </c>
      <c r="I38" s="46" t="str">
        <f>'Core Indicators'!AM38</f>
        <v>x</v>
      </c>
      <c r="J38" s="46" t="str">
        <f>'Core Indicators'!AU38</f>
        <v>x</v>
      </c>
      <c r="K38" s="46" t="str">
        <f>'Core Indicators'!BC38</f>
        <v>x</v>
      </c>
      <c r="L38" s="46">
        <f>'Core Indicators'!BK38</f>
        <v>2</v>
      </c>
      <c r="M38" s="46" t="str">
        <f>'Core Indicators'!BS38</f>
        <v>x</v>
      </c>
      <c r="N38" s="46" t="str">
        <f>'Core Indicators'!CA38</f>
        <v>x</v>
      </c>
      <c r="O38" s="46" t="e">
        <f>'Core Indicators'!CI38</f>
        <v>#N/A</v>
      </c>
      <c r="P38" s="46" t="str">
        <f>'Core Indicators'!CQ38</f>
        <v>x</v>
      </c>
      <c r="Q38" s="46">
        <f>'Core Indicators'!DG38</f>
        <v>0</v>
      </c>
      <c r="R38" s="46">
        <f>'Core Indicators'!DO38</f>
        <v>15120000</v>
      </c>
      <c r="S38" s="46">
        <f>'Core Indicators'!DW38</f>
        <v>4970000</v>
      </c>
      <c r="T38" s="46">
        <f>'Core Indicators'!EE38</f>
        <v>5459000</v>
      </c>
      <c r="U38" s="46">
        <f>'Core Indicators'!EM38</f>
        <v>0</v>
      </c>
      <c r="V38" s="46">
        <f>'Core Indicators'!FC38</f>
        <v>1</v>
      </c>
      <c r="W38" s="46" t="str">
        <f>'Core Indicators'!FK38</f>
        <v>x</v>
      </c>
      <c r="X38" s="46" t="str">
        <f>'Core Indicators'!FS38</f>
        <v>x</v>
      </c>
      <c r="Y38" s="46">
        <f>'Core Indicators'!GA38</f>
        <v>1</v>
      </c>
      <c r="Z38" s="46">
        <f>'Core Indicators'!GI38</f>
        <v>2</v>
      </c>
      <c r="AA38" s="46">
        <f>'Core Indicators'!GQ38</f>
        <v>2</v>
      </c>
      <c r="AB38" s="46">
        <f>'Core Indicators'!GY38</f>
        <v>0</v>
      </c>
      <c r="AC38" s="46">
        <f>'Core Indicators'!HG38</f>
        <v>3</v>
      </c>
      <c r="AD38" s="46">
        <f>'Core Indicators'!HO38</f>
        <v>3</v>
      </c>
      <c r="AE38" s="46">
        <f>'Core Indicators'!HW38</f>
        <v>0</v>
      </c>
      <c r="AF38" s="46">
        <f>'Core Indicators'!IE38</f>
        <v>0</v>
      </c>
      <c r="AG38" s="46">
        <f>'Core Indicators'!IM38</f>
        <v>3</v>
      </c>
    </row>
    <row r="39" spans="1:33" ht="20.100000000000001" customHeight="1" x14ac:dyDescent="0.3">
      <c r="A39" s="271" t="str">
        <f>'Core Indicators'!A:A</f>
        <v>Complex crisis in DRC</v>
      </c>
      <c r="B39" s="271" t="str">
        <f>'Core Indicators'!B:B</f>
        <v>Complex crisis</v>
      </c>
      <c r="C39" s="271" t="str">
        <f>'Core Indicators'!C39</f>
        <v>COD001</v>
      </c>
      <c r="D39" s="271" t="str">
        <f>'Core Indicators'!D39</f>
        <v>DRC</v>
      </c>
      <c r="E39" s="271" t="str">
        <f>'Core Indicators'!E39</f>
        <v>COD</v>
      </c>
      <c r="F39" s="45">
        <f>'Core Indicators'!O39</f>
        <v>2267048</v>
      </c>
      <c r="G39" s="45">
        <f>'Core Indicators'!W39</f>
        <v>99510000</v>
      </c>
      <c r="H39" s="45">
        <f>'Core Indicators'!AE39</f>
        <v>43245000</v>
      </c>
      <c r="I39" s="45">
        <f>'Core Indicators'!AM39</f>
        <v>8470000</v>
      </c>
      <c r="J39" s="45" t="str">
        <f>'Core Indicators'!AU39</f>
        <v>x</v>
      </c>
      <c r="K39" s="45" t="str">
        <f>'Core Indicators'!BC39</f>
        <v>x</v>
      </c>
      <c r="L39" s="45">
        <f>'Core Indicators'!BK39</f>
        <v>2831</v>
      </c>
      <c r="M39" s="45" t="str">
        <f>'Core Indicators'!BS39</f>
        <v>x</v>
      </c>
      <c r="N39" s="45" t="str">
        <f>'Core Indicators'!CA39</f>
        <v>x</v>
      </c>
      <c r="O39" s="45" t="e">
        <f>'Core Indicators'!CI39</f>
        <v>#N/A</v>
      </c>
      <c r="P39" s="45">
        <f>'Core Indicators'!CQ39</f>
        <v>1700</v>
      </c>
      <c r="Q39" s="45">
        <f>'Core Indicators'!DG39</f>
        <v>46241000</v>
      </c>
      <c r="R39" s="45">
        <f>'Core Indicators'!DO39</f>
        <v>29826000</v>
      </c>
      <c r="S39" s="45">
        <f>'Core Indicators'!DW39</f>
        <v>16511000</v>
      </c>
      <c r="T39" s="45">
        <f>'Core Indicators'!EE39</f>
        <v>6391000</v>
      </c>
      <c r="U39" s="45">
        <f>'Core Indicators'!EM39</f>
        <v>533000</v>
      </c>
      <c r="V39" s="45">
        <f>'Core Indicators'!FC39</f>
        <v>5</v>
      </c>
      <c r="W39" s="45" t="str">
        <f>'Core Indicators'!FK39</f>
        <v>x</v>
      </c>
      <c r="X39" s="45" t="str">
        <f>'Core Indicators'!FS39</f>
        <v>x</v>
      </c>
      <c r="Y39" s="45">
        <f>'Core Indicators'!GA39</f>
        <v>1</v>
      </c>
      <c r="Z39" s="45">
        <f>'Core Indicators'!GI39</f>
        <v>3</v>
      </c>
      <c r="AA39" s="45">
        <f>'Core Indicators'!GQ39</f>
        <v>2</v>
      </c>
      <c r="AB39" s="45">
        <f>'Core Indicators'!GY39</f>
        <v>3</v>
      </c>
      <c r="AC39" s="45">
        <f>'Core Indicators'!HG39</f>
        <v>0</v>
      </c>
      <c r="AD39" s="45">
        <f>'Core Indicators'!HO39</f>
        <v>2</v>
      </c>
      <c r="AE39" s="45">
        <f>'Core Indicators'!HW39</f>
        <v>3</v>
      </c>
      <c r="AF39" s="45">
        <f>'Core Indicators'!IE39</f>
        <v>1</v>
      </c>
      <c r="AG39" s="45">
        <f>'Core Indicators'!IM39</f>
        <v>3</v>
      </c>
    </row>
    <row r="40" spans="1:33" ht="20.100000000000001" customHeight="1" x14ac:dyDescent="0.3">
      <c r="A40" s="272" t="str">
        <f>'Core Indicators'!A:A</f>
        <v>Floods in south-eastern DRC</v>
      </c>
      <c r="B40" s="272" t="str">
        <f>'Core Indicators'!B:B</f>
        <v>Flood</v>
      </c>
      <c r="C40" s="272" t="str">
        <f>'Core Indicators'!C40</f>
        <v>COD003</v>
      </c>
      <c r="D40" s="272" t="str">
        <f>'Core Indicators'!D40</f>
        <v>DRC</v>
      </c>
      <c r="E40" s="272" t="str">
        <f>'Core Indicators'!E40</f>
        <v>COD</v>
      </c>
      <c r="F40" s="46">
        <f>'Core Indicators'!O40</f>
        <v>575949</v>
      </c>
      <c r="G40" s="46">
        <f>'Core Indicators'!W40</f>
        <v>23077000</v>
      </c>
      <c r="H40" s="46">
        <f>'Core Indicators'!AE40</f>
        <v>587000</v>
      </c>
      <c r="I40" s="46" t="str">
        <f>'Core Indicators'!AM40</f>
        <v>x</v>
      </c>
      <c r="J40" s="46" t="str">
        <f>'Core Indicators'!AU40</f>
        <v>x</v>
      </c>
      <c r="K40" s="46" t="str">
        <f>'Core Indicators'!BC40</f>
        <v>x</v>
      </c>
      <c r="L40" s="46" t="str">
        <f>'Core Indicators'!BK40</f>
        <v>x</v>
      </c>
      <c r="M40" s="46" t="str">
        <f>'Core Indicators'!BS40</f>
        <v>x</v>
      </c>
      <c r="N40" s="46" t="str">
        <f>'Core Indicators'!CA40</f>
        <v>x</v>
      </c>
      <c r="O40" s="46" t="e">
        <f>'Core Indicators'!CI40</f>
        <v>#N/A</v>
      </c>
      <c r="P40" s="46" t="str">
        <f>'Core Indicators'!CQ40</f>
        <v>x</v>
      </c>
      <c r="Q40" s="46">
        <f>'Core Indicators'!DG40</f>
        <v>22490000</v>
      </c>
      <c r="R40" s="46">
        <f>'Core Indicators'!DO40</f>
        <v>0</v>
      </c>
      <c r="S40" s="46">
        <f>'Core Indicators'!DW40</f>
        <v>523000</v>
      </c>
      <c r="T40" s="46">
        <f>'Core Indicators'!EE40</f>
        <v>64000</v>
      </c>
      <c r="U40" s="46">
        <f>'Core Indicators'!EM40</f>
        <v>0</v>
      </c>
      <c r="V40" s="46">
        <f>'Core Indicators'!FC40</f>
        <v>5</v>
      </c>
      <c r="W40" s="46" t="str">
        <f>'Core Indicators'!FK40</f>
        <v>x</v>
      </c>
      <c r="X40" s="46" t="str">
        <f>'Core Indicators'!FS40</f>
        <v>x</v>
      </c>
      <c r="Y40" s="46">
        <f>'Core Indicators'!GA40</f>
        <v>1</v>
      </c>
      <c r="Z40" s="46">
        <f>'Core Indicators'!GI40</f>
        <v>2</v>
      </c>
      <c r="AA40" s="46">
        <f>'Core Indicators'!GQ40</f>
        <v>2</v>
      </c>
      <c r="AB40" s="46">
        <f>'Core Indicators'!GY40</f>
        <v>3</v>
      </c>
      <c r="AC40" s="46">
        <f>'Core Indicators'!HG40</f>
        <v>0</v>
      </c>
      <c r="AD40" s="46">
        <f>'Core Indicators'!HO40</f>
        <v>2</v>
      </c>
      <c r="AE40" s="46">
        <f>'Core Indicators'!HW40</f>
        <v>2</v>
      </c>
      <c r="AF40" s="46">
        <f>'Core Indicators'!IE40</f>
        <v>1</v>
      </c>
      <c r="AG40" s="46">
        <f>'Core Indicators'!IM40</f>
        <v>3</v>
      </c>
    </row>
    <row r="41" spans="1:33" ht="20.100000000000001" customHeight="1" x14ac:dyDescent="0.3">
      <c r="A41" s="271" t="str">
        <f>'Core Indicators'!A:A</f>
        <v>Venezuela displacement in Ecuador</v>
      </c>
      <c r="B41" s="271" t="str">
        <f>'Core Indicators'!B:B</f>
        <v>International displacement</v>
      </c>
      <c r="C41" s="271" t="str">
        <f>'Core Indicators'!C41</f>
        <v>ECU002</v>
      </c>
      <c r="D41" s="271" t="str">
        <f>'Core Indicators'!D41</f>
        <v>Ecuador</v>
      </c>
      <c r="E41" s="271" t="str">
        <f>'Core Indicators'!E41</f>
        <v>ECU</v>
      </c>
      <c r="F41" s="45">
        <f>'Core Indicators'!O41</f>
        <v>3449</v>
      </c>
      <c r="G41" s="45">
        <f>'Core Indicators'!W41</f>
        <v>4817000</v>
      </c>
      <c r="H41" s="45">
        <f>'Core Indicators'!AE41</f>
        <v>626000</v>
      </c>
      <c r="I41" s="45">
        <f>'Core Indicators'!AM41</f>
        <v>417000</v>
      </c>
      <c r="J41" s="45" t="str">
        <f>'Core Indicators'!AU41</f>
        <v>x</v>
      </c>
      <c r="K41" s="45" t="str">
        <f>'Core Indicators'!BC41</f>
        <v>x</v>
      </c>
      <c r="L41" s="45">
        <f>'Core Indicators'!BK41</f>
        <v>1</v>
      </c>
      <c r="M41" s="45" t="str">
        <f>'Core Indicators'!BS41</f>
        <v>x</v>
      </c>
      <c r="N41" s="45" t="str">
        <f>'Core Indicators'!CA41</f>
        <v>x</v>
      </c>
      <c r="O41" s="45" t="e">
        <f>'Core Indicators'!CI41</f>
        <v>#N/A</v>
      </c>
      <c r="P41" s="45" t="str">
        <f>'Core Indicators'!CQ41</f>
        <v>x</v>
      </c>
      <c r="Q41" s="45">
        <f>'Core Indicators'!DG41</f>
        <v>4190000</v>
      </c>
      <c r="R41" s="45">
        <f>'Core Indicators'!DO41</f>
        <v>0</v>
      </c>
      <c r="S41" s="45">
        <f>'Core Indicators'!DW41</f>
        <v>626000</v>
      </c>
      <c r="T41" s="45">
        <f>'Core Indicators'!EE41</f>
        <v>0</v>
      </c>
      <c r="U41" s="45">
        <f>'Core Indicators'!EM41</f>
        <v>0</v>
      </c>
      <c r="V41" s="45">
        <f>'Core Indicators'!FC41</f>
        <v>2</v>
      </c>
      <c r="W41" s="45" t="str">
        <f>'Core Indicators'!FK41</f>
        <v>x</v>
      </c>
      <c r="X41" s="45">
        <f>'Core Indicators'!FS41</f>
        <v>0</v>
      </c>
      <c r="Y41" s="45">
        <f>'Core Indicators'!GA41</f>
        <v>0</v>
      </c>
      <c r="Z41" s="45">
        <f>'Core Indicators'!GI41</f>
        <v>0</v>
      </c>
      <c r="AA41" s="45">
        <f>'Core Indicators'!GQ41</f>
        <v>0</v>
      </c>
      <c r="AB41" s="45">
        <f>'Core Indicators'!GY41</f>
        <v>0</v>
      </c>
      <c r="AC41" s="45">
        <f>'Core Indicators'!HG41</f>
        <v>0</v>
      </c>
      <c r="AD41" s="45">
        <f>'Core Indicators'!HO41</f>
        <v>2</v>
      </c>
      <c r="AE41" s="45">
        <f>'Core Indicators'!HW41</f>
        <v>0</v>
      </c>
      <c r="AF41" s="45">
        <f>'Core Indicators'!IE41</f>
        <v>1</v>
      </c>
      <c r="AG41" s="45">
        <f>'Core Indicators'!IM41</f>
        <v>0</v>
      </c>
    </row>
    <row r="42" spans="1:33" ht="20.100000000000001" customHeight="1" x14ac:dyDescent="0.3">
      <c r="A42" s="272" t="str">
        <f>'Core Indicators'!A:A</f>
        <v>Syrian Refugee Crisis in Egypt</v>
      </c>
      <c r="B42" s="272" t="str">
        <f>'Core Indicators'!B:B</f>
        <v>International displacement</v>
      </c>
      <c r="C42" s="272" t="str">
        <f>'Core Indicators'!C42</f>
        <v>EGY002</v>
      </c>
      <c r="D42" s="272" t="str">
        <f>'Core Indicators'!D42</f>
        <v>Egypt</v>
      </c>
      <c r="E42" s="272" t="str">
        <f>'Core Indicators'!E42</f>
        <v>EGY</v>
      </c>
      <c r="F42" s="46">
        <f>'Core Indicators'!O42</f>
        <v>91071.77</v>
      </c>
      <c r="G42" s="46">
        <f>'Core Indicators'!W42</f>
        <v>21884000</v>
      </c>
      <c r="H42" s="46">
        <f>'Core Indicators'!AE42</f>
        <v>3157000</v>
      </c>
      <c r="I42" s="46">
        <f>'Core Indicators'!AM42</f>
        <v>503000</v>
      </c>
      <c r="J42" s="46" t="str">
        <f>'Core Indicators'!AU42</f>
        <v>x</v>
      </c>
      <c r="K42" s="46" t="str">
        <f>'Core Indicators'!BC42</f>
        <v>x</v>
      </c>
      <c r="L42" s="46">
        <f>'Core Indicators'!BK42</f>
        <v>257</v>
      </c>
      <c r="M42" s="46" t="str">
        <f>'Core Indicators'!BS42</f>
        <v>x</v>
      </c>
      <c r="N42" s="46" t="str">
        <f>'Core Indicators'!CA42</f>
        <v>x</v>
      </c>
      <c r="O42" s="46" t="e">
        <f>'Core Indicators'!CI42</f>
        <v>#N/A</v>
      </c>
      <c r="P42" s="46" t="str">
        <f>'Core Indicators'!CQ42</f>
        <v>x</v>
      </c>
      <c r="Q42" s="46">
        <f>'Core Indicators'!DG42</f>
        <v>18731000</v>
      </c>
      <c r="R42" s="46">
        <f>'Core Indicators'!DO42</f>
        <v>3030000</v>
      </c>
      <c r="S42" s="46">
        <f>'Core Indicators'!DW42</f>
        <v>37000</v>
      </c>
      <c r="T42" s="46">
        <f>'Core Indicators'!EE42</f>
        <v>87000</v>
      </c>
      <c r="U42" s="46">
        <f>'Core Indicators'!EM42</f>
        <v>0</v>
      </c>
      <c r="V42" s="46">
        <f>'Core Indicators'!FC42</f>
        <v>2</v>
      </c>
      <c r="W42" s="46" t="str">
        <f>'Core Indicators'!FK42</f>
        <v>x</v>
      </c>
      <c r="X42" s="46" t="str">
        <f>'Core Indicators'!FS42</f>
        <v>x</v>
      </c>
      <c r="Y42" s="46">
        <f>'Core Indicators'!GA42</f>
        <v>1</v>
      </c>
      <c r="Z42" s="46">
        <f>'Core Indicators'!GI42</f>
        <v>1</v>
      </c>
      <c r="AA42" s="46">
        <f>'Core Indicators'!GQ42</f>
        <v>0</v>
      </c>
      <c r="AB42" s="46">
        <f>'Core Indicators'!GY42</f>
        <v>0</v>
      </c>
      <c r="AC42" s="46">
        <f>'Core Indicators'!HG42</f>
        <v>0</v>
      </c>
      <c r="AD42" s="46">
        <f>'Core Indicators'!HO42</f>
        <v>0</v>
      </c>
      <c r="AE42" s="46">
        <f>'Core Indicators'!HW42</f>
        <v>1</v>
      </c>
      <c r="AF42" s="46">
        <f>'Core Indicators'!IE42</f>
        <v>1</v>
      </c>
      <c r="AG42" s="46">
        <f>'Core Indicators'!IM42</f>
        <v>1</v>
      </c>
    </row>
    <row r="43" spans="1:33" ht="20.100000000000001" customHeight="1" x14ac:dyDescent="0.3">
      <c r="A43" s="271" t="str">
        <f>'Core Indicators'!A:A</f>
        <v>Complex crisis in El Salvador</v>
      </c>
      <c r="B43" s="271" t="str">
        <f>'Core Indicators'!B:B</f>
        <v>Complex crisis</v>
      </c>
      <c r="C43" s="271" t="str">
        <f>'Core Indicators'!C43</f>
        <v>SLV001</v>
      </c>
      <c r="D43" s="271" t="str">
        <f>'Core Indicators'!D43</f>
        <v>El Salvador</v>
      </c>
      <c r="E43" s="271" t="str">
        <f>'Core Indicators'!E43</f>
        <v>SLV</v>
      </c>
      <c r="F43" s="45">
        <f>'Core Indicators'!O43</f>
        <v>20720</v>
      </c>
      <c r="G43" s="45">
        <f>'Core Indicators'!W43</f>
        <v>6700000</v>
      </c>
      <c r="H43" s="45">
        <f>'Core Indicators'!AE43</f>
        <v>1400000</v>
      </c>
      <c r="I43" s="45">
        <f>'Core Indicators'!AM43</f>
        <v>454000</v>
      </c>
      <c r="J43" s="45" t="str">
        <f>'Core Indicators'!AU43</f>
        <v>x</v>
      </c>
      <c r="K43" s="45">
        <f>'Core Indicators'!BC43</f>
        <v>2304</v>
      </c>
      <c r="L43" s="45">
        <f>'Core Indicators'!BK43</f>
        <v>663</v>
      </c>
      <c r="M43" s="45" t="str">
        <f>'Core Indicators'!BS43</f>
        <v>x</v>
      </c>
      <c r="N43" s="45" t="str">
        <f>'Core Indicators'!CA43</f>
        <v>x</v>
      </c>
      <c r="O43" s="45" t="e">
        <f>'Core Indicators'!CI43</f>
        <v>#N/A</v>
      </c>
      <c r="P43" s="45" t="str">
        <f>'Core Indicators'!CQ43</f>
        <v>x</v>
      </c>
      <c r="Q43" s="45">
        <f>'Core Indicators'!DG43</f>
        <v>5300000</v>
      </c>
      <c r="R43" s="45">
        <f>'Core Indicators'!DO43</f>
        <v>757000</v>
      </c>
      <c r="S43" s="45">
        <f>'Core Indicators'!DW43</f>
        <v>580000</v>
      </c>
      <c r="T43" s="45">
        <f>'Core Indicators'!EE43</f>
        <v>63000</v>
      </c>
      <c r="U43" s="45">
        <f>'Core Indicators'!EM43</f>
        <v>0</v>
      </c>
      <c r="V43" s="45">
        <f>'Core Indicators'!FC43</f>
        <v>3</v>
      </c>
      <c r="W43" s="45" t="str">
        <f>'Core Indicators'!FK43</f>
        <v>x</v>
      </c>
      <c r="X43" s="45" t="str">
        <f>'Core Indicators'!FS43</f>
        <v>x</v>
      </c>
      <c r="Y43" s="45">
        <f>'Core Indicators'!GA43</f>
        <v>0</v>
      </c>
      <c r="Z43" s="45">
        <f>'Core Indicators'!GI43</f>
        <v>2</v>
      </c>
      <c r="AA43" s="45">
        <f>'Core Indicators'!GQ43</f>
        <v>1</v>
      </c>
      <c r="AB43" s="45">
        <f>'Core Indicators'!GY43</f>
        <v>0</v>
      </c>
      <c r="AC43" s="45">
        <f>'Core Indicators'!HG43</f>
        <v>0</v>
      </c>
      <c r="AD43" s="45">
        <f>'Core Indicators'!HO43</f>
        <v>2</v>
      </c>
      <c r="AE43" s="45">
        <f>'Core Indicators'!HW43</f>
        <v>1</v>
      </c>
      <c r="AF43" s="45">
        <f>'Core Indicators'!IE43</f>
        <v>0</v>
      </c>
      <c r="AG43" s="45">
        <f>'Core Indicators'!IM43</f>
        <v>2</v>
      </c>
    </row>
    <row r="44" spans="1:33" ht="20.100000000000001" customHeight="1" x14ac:dyDescent="0.3">
      <c r="A44" s="272" t="str">
        <f>'Core Indicators'!A:A</f>
        <v>Complex crisis in Eritrea</v>
      </c>
      <c r="B44" s="272" t="str">
        <f>'Core Indicators'!B:B</f>
        <v>Complex crisis</v>
      </c>
      <c r="C44" s="272" t="str">
        <f>'Core Indicators'!C44</f>
        <v>ERI001</v>
      </c>
      <c r="D44" s="272" t="str">
        <f>'Core Indicators'!D44</f>
        <v>Eritrea</v>
      </c>
      <c r="E44" s="272" t="str">
        <f>'Core Indicators'!E44</f>
        <v>ERI</v>
      </c>
      <c r="F44" s="46">
        <f>'Core Indicators'!O44</f>
        <v>101000</v>
      </c>
      <c r="G44" s="46">
        <f>'Core Indicators'!W44</f>
        <v>3227000</v>
      </c>
      <c r="H44" s="46">
        <f>'Core Indicators'!AE44</f>
        <v>3227000</v>
      </c>
      <c r="I44" s="46">
        <f>'Core Indicators'!AM44</f>
        <v>300000</v>
      </c>
      <c r="J44" s="46" t="str">
        <f>'Core Indicators'!AU44</f>
        <v>x</v>
      </c>
      <c r="K44" s="46" t="str">
        <f>'Core Indicators'!BC44</f>
        <v>x</v>
      </c>
      <c r="L44" s="46">
        <f>'Core Indicators'!BK44</f>
        <v>0</v>
      </c>
      <c r="M44" s="46" t="str">
        <f>'Core Indicators'!BS44</f>
        <v>x</v>
      </c>
      <c r="N44" s="46" t="str">
        <f>'Core Indicators'!CA44</f>
        <v>x</v>
      </c>
      <c r="O44" s="46" t="e">
        <f>'Core Indicators'!CI44</f>
        <v>#N/A</v>
      </c>
      <c r="P44" s="46" t="str">
        <f>'Core Indicators'!CQ44</f>
        <v>x</v>
      </c>
      <c r="Q44" s="46">
        <f>'Core Indicators'!DG44</f>
        <v>645000</v>
      </c>
      <c r="R44" s="46">
        <f>'Core Indicators'!DO44</f>
        <v>0</v>
      </c>
      <c r="S44" s="46">
        <f>'Core Indicators'!DW44</f>
        <v>2582000</v>
      </c>
      <c r="T44" s="46">
        <f>'Core Indicators'!EE44</f>
        <v>0</v>
      </c>
      <c r="U44" s="46">
        <f>'Core Indicators'!EM44</f>
        <v>0</v>
      </c>
      <c r="V44" s="46">
        <f>'Core Indicators'!FC44</f>
        <v>5</v>
      </c>
      <c r="W44" s="46" t="str">
        <f>'Core Indicators'!FK44</f>
        <v>x</v>
      </c>
      <c r="X44" s="46" t="str">
        <f>'Core Indicators'!FS44</f>
        <v>x</v>
      </c>
      <c r="Y44" s="46">
        <f>'Core Indicators'!GA44</f>
        <v>3</v>
      </c>
      <c r="Z44" s="46">
        <f>'Core Indicators'!GI44</f>
        <v>0</v>
      </c>
      <c r="AA44" s="46">
        <f>'Core Indicators'!GQ44</f>
        <v>0</v>
      </c>
      <c r="AB44" s="46">
        <f>'Core Indicators'!GY44</f>
        <v>0</v>
      </c>
      <c r="AC44" s="46">
        <f>'Core Indicators'!HG44</f>
        <v>2</v>
      </c>
      <c r="AD44" s="46">
        <f>'Core Indicators'!HO44</f>
        <v>0</v>
      </c>
      <c r="AE44" s="46">
        <f>'Core Indicators'!HW44</f>
        <v>0</v>
      </c>
      <c r="AF44" s="46">
        <f>'Core Indicators'!IE44</f>
        <v>2</v>
      </c>
      <c r="AG44" s="46">
        <f>'Core Indicators'!IM44</f>
        <v>0</v>
      </c>
    </row>
    <row r="45" spans="1:33" ht="20.100000000000001" customHeight="1" x14ac:dyDescent="0.3">
      <c r="A45" s="271" t="str">
        <f>'Core Indicators'!A:A</f>
        <v>Food Security Crisis in Eswatini</v>
      </c>
      <c r="B45" s="271" t="str">
        <f>'Core Indicators'!B:B</f>
        <v>Food Security</v>
      </c>
      <c r="C45" s="271" t="str">
        <f>'Core Indicators'!C45</f>
        <v>SWZ001</v>
      </c>
      <c r="D45" s="271" t="str">
        <f>'Core Indicators'!D45</f>
        <v>Eswatini</v>
      </c>
      <c r="E45" s="271" t="str">
        <f>'Core Indicators'!E45</f>
        <v>SWZ</v>
      </c>
      <c r="F45" s="45">
        <f>'Core Indicators'!O45</f>
        <v>17204</v>
      </c>
      <c r="G45" s="45">
        <f>'Core Indicators'!W45</f>
        <v>1131000</v>
      </c>
      <c r="H45" s="45">
        <f>'Core Indicators'!AE45</f>
        <v>752000</v>
      </c>
      <c r="I45" s="45">
        <f>'Core Indicators'!AM45</f>
        <v>0</v>
      </c>
      <c r="J45" s="45">
        <f>'Core Indicators'!AU45</f>
        <v>0</v>
      </c>
      <c r="K45" s="45">
        <f>'Core Indicators'!BC45</f>
        <v>0</v>
      </c>
      <c r="L45" s="45" t="str">
        <f>'Core Indicators'!BK45</f>
        <v>x</v>
      </c>
      <c r="M45" s="45" t="e">
        <f>'Core Indicators'!BS45</f>
        <v>#N/A</v>
      </c>
      <c r="N45" s="45" t="e">
        <f>'Core Indicators'!CA45</f>
        <v>#N/A</v>
      </c>
      <c r="O45" s="45" t="e">
        <f>'Core Indicators'!CI45</f>
        <v>#N/A</v>
      </c>
      <c r="P45" s="45" t="e">
        <f>'Core Indicators'!CQ45</f>
        <v>#N/A</v>
      </c>
      <c r="Q45" s="45">
        <f>'Core Indicators'!DG45</f>
        <v>379000</v>
      </c>
      <c r="R45" s="45">
        <f>'Core Indicators'!DO45</f>
        <v>385000</v>
      </c>
      <c r="S45" s="45">
        <f>'Core Indicators'!DW45</f>
        <v>307000</v>
      </c>
      <c r="T45" s="45">
        <f>'Core Indicators'!EE45</f>
        <v>60000</v>
      </c>
      <c r="U45" s="45">
        <f>'Core Indicators'!EM45</f>
        <v>0</v>
      </c>
      <c r="V45" s="45">
        <f>'Core Indicators'!FC45</f>
        <v>1</v>
      </c>
      <c r="W45" s="45" t="e">
        <f>'Core Indicators'!FK45</f>
        <v>#N/A</v>
      </c>
      <c r="X45" s="45" t="e">
        <f>'Core Indicators'!FS45</f>
        <v>#N/A</v>
      </c>
      <c r="Y45" s="45">
        <f>'Core Indicators'!GA45</f>
        <v>0</v>
      </c>
      <c r="Z45" s="45">
        <f>'Core Indicators'!GI45</f>
        <v>0</v>
      </c>
      <c r="AA45" s="45">
        <f>'Core Indicators'!GQ45</f>
        <v>0</v>
      </c>
      <c r="AB45" s="45">
        <f>'Core Indicators'!GY45</f>
        <v>0</v>
      </c>
      <c r="AC45" s="45">
        <f>'Core Indicators'!HG45</f>
        <v>0</v>
      </c>
      <c r="AD45" s="45">
        <f>'Core Indicators'!HO45</f>
        <v>2</v>
      </c>
      <c r="AE45" s="45">
        <f>'Core Indicators'!HW45</f>
        <v>0</v>
      </c>
      <c r="AF45" s="45">
        <f>'Core Indicators'!IE45</f>
        <v>0</v>
      </c>
      <c r="AG45" s="45">
        <f>'Core Indicators'!IM45</f>
        <v>1</v>
      </c>
    </row>
    <row r="46" spans="1:33" ht="20.100000000000001" customHeight="1" x14ac:dyDescent="0.3">
      <c r="A46" s="272" t="str">
        <f>'Core Indicators'!A:A</f>
        <v>Complex crisis in Ethiopia</v>
      </c>
      <c r="B46" s="272" t="str">
        <f>'Core Indicators'!B:B</f>
        <v>Complex crisis</v>
      </c>
      <c r="C46" s="272" t="str">
        <f>'Core Indicators'!C46</f>
        <v>ETH001</v>
      </c>
      <c r="D46" s="272" t="str">
        <f>'Core Indicators'!D46</f>
        <v>Ethiopia</v>
      </c>
      <c r="E46" s="272" t="str">
        <f>'Core Indicators'!E46</f>
        <v>ETH</v>
      </c>
      <c r="F46" s="46">
        <f>'Core Indicators'!O46</f>
        <v>1000000</v>
      </c>
      <c r="G46" s="46">
        <f>'Core Indicators'!W46</f>
        <v>29225000</v>
      </c>
      <c r="H46" s="46">
        <f>'Core Indicators'!AE46</f>
        <v>18770000</v>
      </c>
      <c r="I46" s="46">
        <f>'Core Indicators'!AM46</f>
        <v>1735000</v>
      </c>
      <c r="J46" s="46" t="str">
        <f>'Core Indicators'!AU46</f>
        <v>x</v>
      </c>
      <c r="K46" s="46" t="str">
        <f>'Core Indicators'!BC46</f>
        <v>x</v>
      </c>
      <c r="L46" s="46">
        <f>'Core Indicators'!BK46</f>
        <v>1227</v>
      </c>
      <c r="M46" s="46" t="str">
        <f>'Core Indicators'!BS46</f>
        <v>x</v>
      </c>
      <c r="N46" s="46" t="str">
        <f>'Core Indicators'!CA46</f>
        <v>x</v>
      </c>
      <c r="O46" s="46" t="e">
        <f>'Core Indicators'!CI46</f>
        <v>#N/A</v>
      </c>
      <c r="P46" s="46" t="str">
        <f>'Core Indicators'!CQ46</f>
        <v>x</v>
      </c>
      <c r="Q46" s="46">
        <f>'Core Indicators'!DG46</f>
        <v>10455000</v>
      </c>
      <c r="R46" s="46">
        <f>'Core Indicators'!DO46</f>
        <v>10296000</v>
      </c>
      <c r="S46" s="46">
        <f>'Core Indicators'!DW46</f>
        <v>6497000</v>
      </c>
      <c r="T46" s="46">
        <f>'Core Indicators'!EE46</f>
        <v>1977000</v>
      </c>
      <c r="U46" s="46">
        <f>'Core Indicators'!EM46</f>
        <v>0</v>
      </c>
      <c r="V46" s="46">
        <f>'Core Indicators'!FC46</f>
        <v>4</v>
      </c>
      <c r="W46" s="46" t="str">
        <f>'Core Indicators'!FK46</f>
        <v>x</v>
      </c>
      <c r="X46" s="46" t="str">
        <f>'Core Indicators'!FS46</f>
        <v>x</v>
      </c>
      <c r="Y46" s="46">
        <f>'Core Indicators'!GA46</f>
        <v>1</v>
      </c>
      <c r="Z46" s="46">
        <f>'Core Indicators'!GI46</f>
        <v>2</v>
      </c>
      <c r="AA46" s="46">
        <f>'Core Indicators'!GQ46</f>
        <v>2</v>
      </c>
      <c r="AB46" s="46">
        <f>'Core Indicators'!GY46</f>
        <v>0</v>
      </c>
      <c r="AC46" s="46">
        <f>'Core Indicators'!HG46</f>
        <v>3</v>
      </c>
      <c r="AD46" s="46">
        <f>'Core Indicators'!HO46</f>
        <v>2</v>
      </c>
      <c r="AE46" s="46">
        <f>'Core Indicators'!HW46</f>
        <v>3</v>
      </c>
      <c r="AF46" s="46">
        <f>'Core Indicators'!IE46</f>
        <v>3</v>
      </c>
      <c r="AG46" s="46">
        <f>'Core Indicators'!IM46</f>
        <v>3</v>
      </c>
    </row>
    <row r="47" spans="1:33" ht="20.100000000000001" customHeight="1" x14ac:dyDescent="0.3">
      <c r="A47" s="271" t="str">
        <f>'Core Indicators'!A:A</f>
        <v>Flood Crisis in Ethiopia</v>
      </c>
      <c r="B47" s="271" t="str">
        <f>'Core Indicators'!B:B</f>
        <v>Flood</v>
      </c>
      <c r="C47" s="271" t="str">
        <f>'Core Indicators'!C47</f>
        <v>ETH002</v>
      </c>
      <c r="D47" s="271" t="str">
        <f>'Core Indicators'!D47</f>
        <v>Ethiopia</v>
      </c>
      <c r="E47" s="271" t="str">
        <f>'Core Indicators'!E47</f>
        <v>ETH</v>
      </c>
      <c r="F47" s="45">
        <f>'Core Indicators'!O47</f>
        <v>742878</v>
      </c>
      <c r="G47" s="45">
        <f>'Core Indicators'!W47</f>
        <v>61952000</v>
      </c>
      <c r="H47" s="45">
        <f>'Core Indicators'!AE47</f>
        <v>1018000</v>
      </c>
      <c r="I47" s="45">
        <f>'Core Indicators'!AM47</f>
        <v>294000</v>
      </c>
      <c r="J47" s="45" t="str">
        <f>'Core Indicators'!AU47</f>
        <v>x</v>
      </c>
      <c r="K47" s="45" t="str">
        <f>'Core Indicators'!BC47</f>
        <v>x</v>
      </c>
      <c r="L47" s="45">
        <f>'Core Indicators'!BK47</f>
        <v>12</v>
      </c>
      <c r="M47" s="45" t="str">
        <f>'Core Indicators'!BS47</f>
        <v>x</v>
      </c>
      <c r="N47" s="45" t="str">
        <f>'Core Indicators'!CA47</f>
        <v>x</v>
      </c>
      <c r="O47" s="45" t="e">
        <f>'Core Indicators'!CI47</f>
        <v>#N/A</v>
      </c>
      <c r="P47" s="45" t="str">
        <f>'Core Indicators'!CQ47</f>
        <v>x</v>
      </c>
      <c r="Q47" s="45">
        <f>'Core Indicators'!DG47</f>
        <v>61221000</v>
      </c>
      <c r="R47" s="45">
        <f>'Core Indicators'!DO47</f>
        <v>221000</v>
      </c>
      <c r="S47" s="45">
        <f>'Core Indicators'!DW47</f>
        <v>401000</v>
      </c>
      <c r="T47" s="45">
        <f>'Core Indicators'!EE47</f>
        <v>0</v>
      </c>
      <c r="U47" s="45">
        <f>'Core Indicators'!EM47</f>
        <v>0</v>
      </c>
      <c r="V47" s="45">
        <f>'Core Indicators'!FC47</f>
        <v>3</v>
      </c>
      <c r="W47" s="45" t="str">
        <f>'Core Indicators'!FK47</f>
        <v>x</v>
      </c>
      <c r="X47" s="45" t="str">
        <f>'Core Indicators'!FS47</f>
        <v>x</v>
      </c>
      <c r="Y47" s="45" t="str">
        <f>'Core Indicators'!GA47</f>
        <v>x</v>
      </c>
      <c r="Z47" s="45" t="str">
        <f>'Core Indicators'!GI47</f>
        <v>x</v>
      </c>
      <c r="AA47" s="45" t="str">
        <f>'Core Indicators'!GQ47</f>
        <v>x</v>
      </c>
      <c r="AB47" s="45" t="str">
        <f>'Core Indicators'!GY47</f>
        <v>x</v>
      </c>
      <c r="AC47" s="45" t="str">
        <f>'Core Indicators'!HG47</f>
        <v>x</v>
      </c>
      <c r="AD47" s="45" t="str">
        <f>'Core Indicators'!HO47</f>
        <v>x</v>
      </c>
      <c r="AE47" s="45" t="str">
        <f>'Core Indicators'!HW47</f>
        <v>x</v>
      </c>
      <c r="AF47" s="45" t="str">
        <f>'Core Indicators'!IE47</f>
        <v>x</v>
      </c>
      <c r="AG47" s="45">
        <f>'Core Indicators'!IM47</f>
        <v>2</v>
      </c>
    </row>
    <row r="48" spans="1:33" ht="20.100000000000001" customHeight="1" x14ac:dyDescent="0.3">
      <c r="A48" s="272" t="str">
        <f>'Core Indicators'!A:A</f>
        <v>International Displacement</v>
      </c>
      <c r="B48" s="272" t="str">
        <f>'Core Indicators'!B:B</f>
        <v>International displacement</v>
      </c>
      <c r="C48" s="272" t="str">
        <f>'Core Indicators'!C48</f>
        <v>ETH003</v>
      </c>
      <c r="D48" s="272" t="str">
        <f>'Core Indicators'!D48</f>
        <v>Ethiopia</v>
      </c>
      <c r="E48" s="272" t="str">
        <f>'Core Indicators'!E48</f>
        <v>ETH</v>
      </c>
      <c r="F48" s="46">
        <f>'Core Indicators'!O48</f>
        <v>907050</v>
      </c>
      <c r="G48" s="46">
        <f>'Core Indicators'!W48</f>
        <v>72381000</v>
      </c>
      <c r="H48" s="46">
        <f>'Core Indicators'!AE48</f>
        <v>769000</v>
      </c>
      <c r="I48" s="46">
        <f>'Core Indicators'!AM48</f>
        <v>769000</v>
      </c>
      <c r="J48" s="46" t="str">
        <f>'Core Indicators'!AU48</f>
        <v>x</v>
      </c>
      <c r="K48" s="46" t="str">
        <f>'Core Indicators'!BC48</f>
        <v>x</v>
      </c>
      <c r="L48" s="46" t="str">
        <f>'Core Indicators'!BK48</f>
        <v>x</v>
      </c>
      <c r="M48" s="46" t="str">
        <f>'Core Indicators'!BS48</f>
        <v>x</v>
      </c>
      <c r="N48" s="46" t="str">
        <f>'Core Indicators'!CA48</f>
        <v>x</v>
      </c>
      <c r="O48" s="46" t="e">
        <f>'Core Indicators'!CI48</f>
        <v>#N/A</v>
      </c>
      <c r="P48" s="46" t="str">
        <f>'Core Indicators'!CQ48</f>
        <v>x</v>
      </c>
      <c r="Q48" s="46">
        <f>'Core Indicators'!DG48</f>
        <v>71612000</v>
      </c>
      <c r="R48" s="46">
        <f>'Core Indicators'!DO48</f>
        <v>0</v>
      </c>
      <c r="S48" s="46">
        <f>'Core Indicators'!DW48</f>
        <v>769000</v>
      </c>
      <c r="T48" s="46">
        <f>'Core Indicators'!EE48</f>
        <v>0</v>
      </c>
      <c r="U48" s="46">
        <f>'Core Indicators'!EM48</f>
        <v>0</v>
      </c>
      <c r="V48" s="46">
        <f>'Core Indicators'!FC48</f>
        <v>3</v>
      </c>
      <c r="W48" s="46" t="str">
        <f>'Core Indicators'!FK48</f>
        <v>x</v>
      </c>
      <c r="X48" s="46" t="str">
        <f>'Core Indicators'!FS48</f>
        <v>x</v>
      </c>
      <c r="Y48" s="46">
        <f>'Core Indicators'!GA48</f>
        <v>2</v>
      </c>
      <c r="Z48" s="46">
        <f>'Core Indicators'!GI48</f>
        <v>1</v>
      </c>
      <c r="AA48" s="46">
        <f>'Core Indicators'!GQ48</f>
        <v>2</v>
      </c>
      <c r="AB48" s="46">
        <f>'Core Indicators'!GY48</f>
        <v>0</v>
      </c>
      <c r="AC48" s="46">
        <f>'Core Indicators'!HG48</f>
        <v>2</v>
      </c>
      <c r="AD48" s="46">
        <f>'Core Indicators'!HO48</f>
        <v>2</v>
      </c>
      <c r="AE48" s="46">
        <f>'Core Indicators'!HW48</f>
        <v>1</v>
      </c>
      <c r="AF48" s="46">
        <f>'Core Indicators'!IE48</f>
        <v>3</v>
      </c>
      <c r="AG48" s="46" t="str">
        <f>'Core Indicators'!IM48</f>
        <v>x</v>
      </c>
    </row>
    <row r="49" spans="1:33" ht="20.100000000000001" customHeight="1" x14ac:dyDescent="0.3">
      <c r="A49" s="271" t="str">
        <f>'Core Indicators'!A:A</f>
        <v>Crisis in Tigray</v>
      </c>
      <c r="B49" s="271" t="str">
        <f>'Core Indicators'!B:B</f>
        <v>Conflict</v>
      </c>
      <c r="C49" s="271" t="str">
        <f>'Core Indicators'!C49</f>
        <v>ETH004</v>
      </c>
      <c r="D49" s="271" t="str">
        <f>'Core Indicators'!D49</f>
        <v>Ethiopia</v>
      </c>
      <c r="E49" s="271" t="str">
        <f>'Core Indicators'!E49</f>
        <v>ETH</v>
      </c>
      <c r="F49" s="45">
        <f>'Core Indicators'!O49</f>
        <v>50079</v>
      </c>
      <c r="G49" s="45">
        <f>'Core Indicators'!W49</f>
        <v>5443000</v>
      </c>
      <c r="H49" s="45">
        <f>'Core Indicators'!AE49</f>
        <v>5399000</v>
      </c>
      <c r="I49" s="45">
        <f>'Core Indicators'!AM49</f>
        <v>145000</v>
      </c>
      <c r="J49" s="45" t="str">
        <f>'Core Indicators'!AU49</f>
        <v>x</v>
      </c>
      <c r="K49" s="45" t="e">
        <f>'Core Indicators'!BC49</f>
        <v>#N/A</v>
      </c>
      <c r="L49" s="45" t="str">
        <f>'Core Indicators'!BK49</f>
        <v>x</v>
      </c>
      <c r="M49" s="45" t="e">
        <f>'Core Indicators'!BS49</f>
        <v>#N/A</v>
      </c>
      <c r="N49" s="45" t="e">
        <f>'Core Indicators'!CA49</f>
        <v>#N/A</v>
      </c>
      <c r="O49" s="45" t="e">
        <f>'Core Indicators'!CI49</f>
        <v>#N/A</v>
      </c>
      <c r="P49" s="45" t="e">
        <f>'Core Indicators'!CQ49</f>
        <v>#N/A</v>
      </c>
      <c r="Q49" s="45">
        <f>'Core Indicators'!DG49</f>
        <v>0</v>
      </c>
      <c r="R49" s="45">
        <f>'Core Indicators'!DO49</f>
        <v>0</v>
      </c>
      <c r="S49" s="45">
        <f>'Core Indicators'!DW49</f>
        <v>4899000</v>
      </c>
      <c r="T49" s="45">
        <f>'Core Indicators'!EE49</f>
        <v>0</v>
      </c>
      <c r="U49" s="45">
        <f>'Core Indicators'!EM49</f>
        <v>500000</v>
      </c>
      <c r="V49" s="45">
        <f>'Core Indicators'!FC49</f>
        <v>4</v>
      </c>
      <c r="W49" s="45" t="e">
        <f>'Core Indicators'!FK49</f>
        <v>#N/A</v>
      </c>
      <c r="X49" s="45" t="e">
        <f>'Core Indicators'!FS49</f>
        <v>#N/A</v>
      </c>
      <c r="Y49" s="45">
        <f>'Core Indicators'!GA49</f>
        <v>2</v>
      </c>
      <c r="Z49" s="45">
        <f>'Core Indicators'!GI49</f>
        <v>2</v>
      </c>
      <c r="AA49" s="45">
        <f>'Core Indicators'!GQ49</f>
        <v>3</v>
      </c>
      <c r="AB49" s="45">
        <f>'Core Indicators'!GY49</f>
        <v>3</v>
      </c>
      <c r="AC49" s="45">
        <f>'Core Indicators'!HG49</f>
        <v>2</v>
      </c>
      <c r="AD49" s="45">
        <f>'Core Indicators'!HO49</f>
        <v>0</v>
      </c>
      <c r="AE49" s="45">
        <f>'Core Indicators'!HW49</f>
        <v>3</v>
      </c>
      <c r="AF49" s="45">
        <f>'Core Indicators'!IE49</f>
        <v>3</v>
      </c>
      <c r="AG49" s="45">
        <f>'Core Indicators'!IM49</f>
        <v>3</v>
      </c>
    </row>
    <row r="50" spans="1:33" ht="20.100000000000001" customHeight="1" x14ac:dyDescent="0.3">
      <c r="A50" s="272" t="str">
        <f>'Core Indicators'!A:A</f>
        <v>Mixed migration flows in Greece</v>
      </c>
      <c r="B50" s="272" t="str">
        <f>'Core Indicators'!B:B</f>
        <v>International displacement</v>
      </c>
      <c r="C50" s="272" t="str">
        <f>'Core Indicators'!C50</f>
        <v>GRC002</v>
      </c>
      <c r="D50" s="272" t="str">
        <f>'Core Indicators'!D50</f>
        <v>Greece</v>
      </c>
      <c r="E50" s="272" t="str">
        <f>'Core Indicators'!E50</f>
        <v>GRC</v>
      </c>
      <c r="F50" s="46">
        <f>'Core Indicators'!O50</f>
        <v>3364.07</v>
      </c>
      <c r="G50" s="46">
        <f>'Core Indicators'!W50</f>
        <v>334000</v>
      </c>
      <c r="H50" s="46">
        <f>'Core Indicators'!AE50</f>
        <v>120000</v>
      </c>
      <c r="I50" s="46">
        <f>'Core Indicators'!AM50</f>
        <v>120000</v>
      </c>
      <c r="J50" s="46">
        <f>'Core Indicators'!AU50</f>
        <v>0</v>
      </c>
      <c r="K50" s="46" t="str">
        <f>'Core Indicators'!BC50</f>
        <v>x</v>
      </c>
      <c r="L50" s="46">
        <f>'Core Indicators'!BK50</f>
        <v>24</v>
      </c>
      <c r="M50" s="46" t="str">
        <f>'Core Indicators'!BS50</f>
        <v>x</v>
      </c>
      <c r="N50" s="46" t="str">
        <f>'Core Indicators'!CA50</f>
        <v>x</v>
      </c>
      <c r="O50" s="46" t="e">
        <f>'Core Indicators'!CI50</f>
        <v>#N/A</v>
      </c>
      <c r="P50" s="46" t="str">
        <f>'Core Indicators'!CQ50</f>
        <v>x</v>
      </c>
      <c r="Q50" s="46">
        <f>'Core Indicators'!DG50</f>
        <v>214000</v>
      </c>
      <c r="R50" s="46">
        <f>'Core Indicators'!DO50</f>
        <v>101000</v>
      </c>
      <c r="S50" s="46">
        <f>'Core Indicators'!DW50</f>
        <v>20000</v>
      </c>
      <c r="T50" s="46">
        <f>'Core Indicators'!EE50</f>
        <v>0</v>
      </c>
      <c r="U50" s="46">
        <f>'Core Indicators'!EM50</f>
        <v>0</v>
      </c>
      <c r="V50" s="46">
        <f>'Core Indicators'!FC50</f>
        <v>2</v>
      </c>
      <c r="W50" s="46" t="str">
        <f>'Core Indicators'!FK50</f>
        <v>x</v>
      </c>
      <c r="X50" s="46" t="str">
        <f>'Core Indicators'!FS50</f>
        <v>x</v>
      </c>
      <c r="Y50" s="46">
        <f>'Core Indicators'!GA50</f>
        <v>0</v>
      </c>
      <c r="Z50" s="46">
        <f>'Core Indicators'!GI50</f>
        <v>0</v>
      </c>
      <c r="AA50" s="46">
        <f>'Core Indicators'!GQ50</f>
        <v>1</v>
      </c>
      <c r="AB50" s="46">
        <f>'Core Indicators'!GY50</f>
        <v>0</v>
      </c>
      <c r="AC50" s="46">
        <f>'Core Indicators'!HG50</f>
        <v>0</v>
      </c>
      <c r="AD50" s="46">
        <f>'Core Indicators'!HO50</f>
        <v>2</v>
      </c>
      <c r="AE50" s="46">
        <f>'Core Indicators'!HW50</f>
        <v>0</v>
      </c>
      <c r="AF50" s="46">
        <f>'Core Indicators'!IE50</f>
        <v>0</v>
      </c>
      <c r="AG50" s="46">
        <f>'Core Indicators'!IM50</f>
        <v>0</v>
      </c>
    </row>
    <row r="51" spans="1:33" ht="20.100000000000001" customHeight="1" x14ac:dyDescent="0.3">
      <c r="A51" s="271" t="str">
        <f>'Core Indicators'!A:A</f>
        <v>Complex crisis in Guatemala</v>
      </c>
      <c r="B51" s="271" t="str">
        <f>'Core Indicators'!B:B</f>
        <v>Complex crisis</v>
      </c>
      <c r="C51" s="271" t="str">
        <f>'Core Indicators'!C51</f>
        <v>GTM001</v>
      </c>
      <c r="D51" s="271" t="str">
        <f>'Core Indicators'!D51</f>
        <v>Guatemala</v>
      </c>
      <c r="E51" s="271" t="str">
        <f>'Core Indicators'!E51</f>
        <v>GTM</v>
      </c>
      <c r="F51" s="45">
        <f>'Core Indicators'!O51</f>
        <v>107160</v>
      </c>
      <c r="G51" s="45">
        <f>'Core Indicators'!W51</f>
        <v>14900000</v>
      </c>
      <c r="H51" s="45">
        <f>'Core Indicators'!AE51</f>
        <v>5500000</v>
      </c>
      <c r="I51" s="45">
        <f>'Core Indicators'!AM51</f>
        <v>242000</v>
      </c>
      <c r="J51" s="45" t="str">
        <f>'Core Indicators'!AU51</f>
        <v>x</v>
      </c>
      <c r="K51" s="45">
        <f>'Core Indicators'!BC51</f>
        <v>1678</v>
      </c>
      <c r="L51" s="45">
        <f>'Core Indicators'!BK51</f>
        <v>1859</v>
      </c>
      <c r="M51" s="45">
        <f>'Core Indicators'!BS51</f>
        <v>0</v>
      </c>
      <c r="N51" s="45">
        <f>'Core Indicators'!CA51</f>
        <v>0</v>
      </c>
      <c r="O51" s="45" t="e">
        <f>'Core Indicators'!CI51</f>
        <v>#N/A</v>
      </c>
      <c r="P51" s="45" t="str">
        <f>'Core Indicators'!CQ51</f>
        <v>x</v>
      </c>
      <c r="Q51" s="45">
        <f>'Core Indicators'!DG51</f>
        <v>4503000</v>
      </c>
      <c r="R51" s="45">
        <f>'Core Indicators'!DO51</f>
        <v>7097000</v>
      </c>
      <c r="S51" s="45">
        <f>'Core Indicators'!DW51</f>
        <v>3137000</v>
      </c>
      <c r="T51" s="45">
        <f>'Core Indicators'!EE51</f>
        <v>163000</v>
      </c>
      <c r="U51" s="45">
        <f>'Core Indicators'!EM51</f>
        <v>0</v>
      </c>
      <c r="V51" s="45">
        <f>'Core Indicators'!FC51</f>
        <v>3</v>
      </c>
      <c r="W51" s="45" t="str">
        <f>'Core Indicators'!FK51</f>
        <v>x</v>
      </c>
      <c r="X51" s="45" t="str">
        <f>'Core Indicators'!FS51</f>
        <v>x</v>
      </c>
      <c r="Y51" s="45">
        <f>'Core Indicators'!GA51</f>
        <v>0</v>
      </c>
      <c r="Z51" s="45">
        <f>'Core Indicators'!GI51</f>
        <v>1</v>
      </c>
      <c r="AA51" s="45">
        <f>'Core Indicators'!GQ51</f>
        <v>0</v>
      </c>
      <c r="AB51" s="45">
        <f>'Core Indicators'!GY51</f>
        <v>1</v>
      </c>
      <c r="AC51" s="45">
        <f>'Core Indicators'!HG51</f>
        <v>0</v>
      </c>
      <c r="AD51" s="45">
        <f>'Core Indicators'!HO51</f>
        <v>2</v>
      </c>
      <c r="AE51" s="45">
        <f>'Core Indicators'!HW51</f>
        <v>0</v>
      </c>
      <c r="AF51" s="45">
        <f>'Core Indicators'!IE51</f>
        <v>0</v>
      </c>
      <c r="AG51" s="45">
        <f>'Core Indicators'!IM51</f>
        <v>1</v>
      </c>
    </row>
    <row r="52" spans="1:33" ht="20.100000000000001" customHeight="1" x14ac:dyDescent="0.3">
      <c r="A52" s="272" t="str">
        <f>'Core Indicators'!A:A</f>
        <v>Hurricane Eta and Iota in Guatemala</v>
      </c>
      <c r="B52" s="272" t="str">
        <f>'Core Indicators'!B:B</f>
        <v>Tropical cyclone</v>
      </c>
      <c r="C52" s="272" t="str">
        <f>'Core Indicators'!C52</f>
        <v>GTM003</v>
      </c>
      <c r="D52" s="272" t="str">
        <f>'Core Indicators'!D52</f>
        <v>Guatemala</v>
      </c>
      <c r="E52" s="272" t="str">
        <f>'Core Indicators'!E52</f>
        <v>GTM</v>
      </c>
      <c r="F52" s="46">
        <f>'Core Indicators'!O52</f>
        <v>108889</v>
      </c>
      <c r="G52" s="46">
        <f>'Core Indicators'!W52</f>
        <v>14900000</v>
      </c>
      <c r="H52" s="46">
        <f>'Core Indicators'!AE52</f>
        <v>2409000</v>
      </c>
      <c r="I52" s="46">
        <f>'Core Indicators'!AM52</f>
        <v>304000</v>
      </c>
      <c r="J52" s="46">
        <f>'Core Indicators'!AU52</f>
        <v>30</v>
      </c>
      <c r="K52" s="46" t="str">
        <f>'Core Indicators'!BC52</f>
        <v>x</v>
      </c>
      <c r="L52" s="46">
        <f>'Core Indicators'!BK52</f>
        <v>60</v>
      </c>
      <c r="M52" s="46">
        <f>'Core Indicators'!BS52</f>
        <v>74237</v>
      </c>
      <c r="N52" s="46">
        <f>'Core Indicators'!CA52</f>
        <v>4133</v>
      </c>
      <c r="O52" s="46" t="e">
        <f>'Core Indicators'!CI52</f>
        <v>#N/A</v>
      </c>
      <c r="P52" s="46" t="str">
        <f>'Core Indicators'!CQ52</f>
        <v>x</v>
      </c>
      <c r="Q52" s="46">
        <f>'Core Indicators'!DG52</f>
        <v>12491000</v>
      </c>
      <c r="R52" s="46">
        <f>'Core Indicators'!DO52</f>
        <v>2105000</v>
      </c>
      <c r="S52" s="46">
        <f>'Core Indicators'!DW52</f>
        <v>304000</v>
      </c>
      <c r="T52" s="46">
        <f>'Core Indicators'!EE52</f>
        <v>0</v>
      </c>
      <c r="U52" s="46">
        <f>'Core Indicators'!EM52</f>
        <v>0</v>
      </c>
      <c r="V52" s="46">
        <f>'Core Indicators'!FC52</f>
        <v>3</v>
      </c>
      <c r="W52" s="46" t="e">
        <f>'Core Indicators'!FK52</f>
        <v>#N/A</v>
      </c>
      <c r="X52" s="46" t="e">
        <f>'Core Indicators'!FS52</f>
        <v>#N/A</v>
      </c>
      <c r="Y52" s="46">
        <f>'Core Indicators'!GA52</f>
        <v>0</v>
      </c>
      <c r="Z52" s="46">
        <f>'Core Indicators'!GI52</f>
        <v>0</v>
      </c>
      <c r="AA52" s="46">
        <f>'Core Indicators'!GQ52</f>
        <v>0</v>
      </c>
      <c r="AB52" s="46">
        <f>'Core Indicators'!GY52</f>
        <v>0</v>
      </c>
      <c r="AC52" s="46">
        <f>'Core Indicators'!HG52</f>
        <v>0</v>
      </c>
      <c r="AD52" s="46">
        <f>'Core Indicators'!HO52</f>
        <v>0</v>
      </c>
      <c r="AE52" s="46">
        <f>'Core Indicators'!HW52</f>
        <v>1</v>
      </c>
      <c r="AF52" s="46">
        <f>'Core Indicators'!IE52</f>
        <v>0</v>
      </c>
      <c r="AG52" s="46">
        <f>'Core Indicators'!IM52</f>
        <v>3</v>
      </c>
    </row>
    <row r="53" spans="1:33" ht="20.100000000000001" customHeight="1" x14ac:dyDescent="0.3">
      <c r="A53" s="271" t="str">
        <f>'Core Indicators'!A:A</f>
        <v>Complex crisis in Haiti</v>
      </c>
      <c r="B53" s="271" t="str">
        <f>'Core Indicators'!B:B</f>
        <v>Complex crisis</v>
      </c>
      <c r="C53" s="271" t="str">
        <f>'Core Indicators'!C53</f>
        <v>HTI001</v>
      </c>
      <c r="D53" s="271" t="str">
        <f>'Core Indicators'!D53</f>
        <v>Haiti</v>
      </c>
      <c r="E53" s="271" t="str">
        <f>'Core Indicators'!E53</f>
        <v>HTI</v>
      </c>
      <c r="F53" s="45">
        <f>'Core Indicators'!O53</f>
        <v>27166</v>
      </c>
      <c r="G53" s="45">
        <f>'Core Indicators'!W53</f>
        <v>10900000</v>
      </c>
      <c r="H53" s="45">
        <f>'Core Indicators'!AE53</f>
        <v>6300000</v>
      </c>
      <c r="I53" s="45">
        <f>'Core Indicators'!AM53</f>
        <v>53000</v>
      </c>
      <c r="J53" s="45" t="str">
        <f>'Core Indicators'!AU53</f>
        <v>x</v>
      </c>
      <c r="K53" s="45" t="str">
        <f>'Core Indicators'!BC53</f>
        <v>x</v>
      </c>
      <c r="L53" s="45">
        <f>'Core Indicators'!BK53</f>
        <v>201</v>
      </c>
      <c r="M53" s="45" t="str">
        <f>'Core Indicators'!BS53</f>
        <v>x</v>
      </c>
      <c r="N53" s="45" t="str">
        <f>'Core Indicators'!CA53</f>
        <v>x</v>
      </c>
      <c r="O53" s="45" t="e">
        <f>'Core Indicators'!CI53</f>
        <v>#N/A</v>
      </c>
      <c r="P53" s="45" t="str">
        <f>'Core Indicators'!CQ53</f>
        <v>x</v>
      </c>
      <c r="Q53" s="45">
        <f>'Core Indicators'!DG53</f>
        <v>3878000</v>
      </c>
      <c r="R53" s="45">
        <f>'Core Indicators'!DO53</f>
        <v>3022000</v>
      </c>
      <c r="S53" s="45">
        <f>'Core Indicators'!DW53</f>
        <v>3095000</v>
      </c>
      <c r="T53" s="45">
        <f>'Core Indicators'!EE53</f>
        <v>905000</v>
      </c>
      <c r="U53" s="45">
        <f>'Core Indicators'!EM53</f>
        <v>0</v>
      </c>
      <c r="V53" s="45">
        <f>'Core Indicators'!FC53</f>
        <v>2</v>
      </c>
      <c r="W53" s="45" t="str">
        <f>'Core Indicators'!FK53</f>
        <v>x</v>
      </c>
      <c r="X53" s="45" t="str">
        <f>'Core Indicators'!FS53</f>
        <v>x</v>
      </c>
      <c r="Y53" s="45">
        <f>'Core Indicators'!GA53</f>
        <v>0</v>
      </c>
      <c r="Z53" s="45">
        <f>'Core Indicators'!GI53</f>
        <v>1</v>
      </c>
      <c r="AA53" s="45">
        <f>'Core Indicators'!GQ53</f>
        <v>0</v>
      </c>
      <c r="AB53" s="45">
        <f>'Core Indicators'!GY53</f>
        <v>0</v>
      </c>
      <c r="AC53" s="45">
        <f>'Core Indicators'!HG53</f>
        <v>0</v>
      </c>
      <c r="AD53" s="45">
        <f>'Core Indicators'!HO53</f>
        <v>0</v>
      </c>
      <c r="AE53" s="45">
        <f>'Core Indicators'!HW53</f>
        <v>2</v>
      </c>
      <c r="AF53" s="45">
        <f>'Core Indicators'!IE53</f>
        <v>0</v>
      </c>
      <c r="AG53" s="45">
        <f>'Core Indicators'!IM53</f>
        <v>3</v>
      </c>
    </row>
    <row r="54" spans="1:33" ht="20.100000000000001" customHeight="1" x14ac:dyDescent="0.3">
      <c r="A54" s="272" t="str">
        <f>'Core Indicators'!A:A</f>
        <v>Complex crisis in Honduras</v>
      </c>
      <c r="B54" s="272" t="str">
        <f>'Core Indicators'!B:B</f>
        <v>Complex crisis</v>
      </c>
      <c r="C54" s="272" t="str">
        <f>'Core Indicators'!C54</f>
        <v>HND001</v>
      </c>
      <c r="D54" s="272" t="str">
        <f>'Core Indicators'!D54</f>
        <v>Honduras</v>
      </c>
      <c r="E54" s="272" t="str">
        <f>'Core Indicators'!E54</f>
        <v>HND</v>
      </c>
      <c r="F54" s="46">
        <f>'Core Indicators'!O54</f>
        <v>111890</v>
      </c>
      <c r="G54" s="46">
        <f>'Core Indicators'!W54</f>
        <v>9158000</v>
      </c>
      <c r="H54" s="46">
        <f>'Core Indicators'!AE54</f>
        <v>2700000</v>
      </c>
      <c r="I54" s="46">
        <f>'Core Indicators'!AM54</f>
        <v>247000</v>
      </c>
      <c r="J54" s="46">
        <f>'Core Indicators'!AU54</f>
        <v>75122</v>
      </c>
      <c r="K54" s="46">
        <f>'Core Indicators'!BC54</f>
        <v>7103</v>
      </c>
      <c r="L54" s="46">
        <f>'Core Indicators'!BK54</f>
        <v>1829</v>
      </c>
      <c r="M54" s="46" t="str">
        <f>'Core Indicators'!BS54</f>
        <v>x</v>
      </c>
      <c r="N54" s="46" t="str">
        <f>'Core Indicators'!CA54</f>
        <v>x</v>
      </c>
      <c r="O54" s="46" t="e">
        <f>'Core Indicators'!CI54</f>
        <v>#N/A</v>
      </c>
      <c r="P54" s="46">
        <f>'Core Indicators'!CQ54</f>
        <v>12965</v>
      </c>
      <c r="Q54" s="46">
        <f>'Core Indicators'!DG54</f>
        <v>6458000</v>
      </c>
      <c r="R54" s="46">
        <f>'Core Indicators'!DO54</f>
        <v>1400000</v>
      </c>
      <c r="S54" s="46">
        <f>'Core Indicators'!DW54</f>
        <v>950000</v>
      </c>
      <c r="T54" s="46">
        <f>'Core Indicators'!EE54</f>
        <v>350000</v>
      </c>
      <c r="U54" s="46">
        <f>'Core Indicators'!EM54</f>
        <v>0</v>
      </c>
      <c r="V54" s="46">
        <f>'Core Indicators'!FC54</f>
        <v>3</v>
      </c>
      <c r="W54" s="46" t="str">
        <f>'Core Indicators'!FK54</f>
        <v>x</v>
      </c>
      <c r="X54" s="46" t="str">
        <f>'Core Indicators'!FS54</f>
        <v>x</v>
      </c>
      <c r="Y54" s="46">
        <f>'Core Indicators'!GA54</f>
        <v>0</v>
      </c>
      <c r="Z54" s="46">
        <f>'Core Indicators'!GI54</f>
        <v>2</v>
      </c>
      <c r="AA54" s="46">
        <f>'Core Indicators'!GQ54</f>
        <v>1</v>
      </c>
      <c r="AB54" s="46">
        <f>'Core Indicators'!GY54</f>
        <v>1</v>
      </c>
      <c r="AC54" s="46">
        <f>'Core Indicators'!HG54</f>
        <v>0</v>
      </c>
      <c r="AD54" s="46">
        <f>'Core Indicators'!HO54</f>
        <v>2</v>
      </c>
      <c r="AE54" s="46">
        <f>'Core Indicators'!HW54</f>
        <v>1</v>
      </c>
      <c r="AF54" s="46">
        <f>'Core Indicators'!IE54</f>
        <v>0</v>
      </c>
      <c r="AG54" s="46">
        <f>'Core Indicators'!IM54</f>
        <v>0</v>
      </c>
    </row>
    <row r="55" spans="1:33" ht="20.100000000000001" customHeight="1" x14ac:dyDescent="0.3">
      <c r="A55" s="271" t="str">
        <f>'Core Indicators'!A:A</f>
        <v>Hurricane Eta and Iota in Honduras</v>
      </c>
      <c r="B55" s="271" t="str">
        <f>'Core Indicators'!B:B</f>
        <v>Tropical cyclone</v>
      </c>
      <c r="C55" s="271" t="str">
        <f>'Core Indicators'!C55</f>
        <v>HND002</v>
      </c>
      <c r="D55" s="271" t="str">
        <f>'Core Indicators'!D55</f>
        <v>Honduras</v>
      </c>
      <c r="E55" s="271" t="str">
        <f>'Core Indicators'!E55</f>
        <v>HND</v>
      </c>
      <c r="F55" s="45">
        <f>'Core Indicators'!O55</f>
        <v>112490</v>
      </c>
      <c r="G55" s="45">
        <f>'Core Indicators'!W55</f>
        <v>9158000</v>
      </c>
      <c r="H55" s="45">
        <f>'Core Indicators'!AE55</f>
        <v>4138000</v>
      </c>
      <c r="I55" s="45">
        <f>'Core Indicators'!AM55</f>
        <v>494000</v>
      </c>
      <c r="J55" s="45" t="str">
        <f>'Core Indicators'!AU55</f>
        <v>x</v>
      </c>
      <c r="K55" s="45" t="str">
        <f>'Core Indicators'!BC55</f>
        <v>x</v>
      </c>
      <c r="L55" s="45">
        <f>'Core Indicators'!BK55</f>
        <v>98</v>
      </c>
      <c r="M55" s="45">
        <f>'Core Indicators'!BS55</f>
        <v>28000</v>
      </c>
      <c r="N55" s="45" t="str">
        <f>'Core Indicators'!CA55</f>
        <v>x</v>
      </c>
      <c r="O55" s="45" t="e">
        <f>'Core Indicators'!CI55</f>
        <v>#N/A</v>
      </c>
      <c r="P55" s="45" t="str">
        <f>'Core Indicators'!CQ55</f>
        <v>x</v>
      </c>
      <c r="Q55" s="45">
        <f>'Core Indicators'!DG55</f>
        <v>5020000</v>
      </c>
      <c r="R55" s="45">
        <f>'Core Indicators'!DO55</f>
        <v>3644000</v>
      </c>
      <c r="S55" s="45">
        <f>'Core Indicators'!DW55</f>
        <v>494000</v>
      </c>
      <c r="T55" s="45">
        <f>'Core Indicators'!EE55</f>
        <v>0</v>
      </c>
      <c r="U55" s="45">
        <f>'Core Indicators'!EM55</f>
        <v>0</v>
      </c>
      <c r="V55" s="45">
        <f>'Core Indicators'!FC55</f>
        <v>3</v>
      </c>
      <c r="W55" s="45" t="e">
        <f>'Core Indicators'!FK55</f>
        <v>#N/A</v>
      </c>
      <c r="X55" s="45" t="e">
        <f>'Core Indicators'!FS55</f>
        <v>#N/A</v>
      </c>
      <c r="Y55" s="45">
        <f>'Core Indicators'!GA55</f>
        <v>0</v>
      </c>
      <c r="Z55" s="45">
        <f>'Core Indicators'!GI55</f>
        <v>2</v>
      </c>
      <c r="AA55" s="45">
        <f>'Core Indicators'!GQ55</f>
        <v>0</v>
      </c>
      <c r="AB55" s="45">
        <f>'Core Indicators'!GY55</f>
        <v>1</v>
      </c>
      <c r="AC55" s="45">
        <f>'Core Indicators'!HG55</f>
        <v>2</v>
      </c>
      <c r="AD55" s="45">
        <f>'Core Indicators'!HO55</f>
        <v>0</v>
      </c>
      <c r="AE55" s="45">
        <f>'Core Indicators'!HW55</f>
        <v>3</v>
      </c>
      <c r="AF55" s="45">
        <f>'Core Indicators'!IE55</f>
        <v>0</v>
      </c>
      <c r="AG55" s="45">
        <f>'Core Indicators'!IM55</f>
        <v>2</v>
      </c>
    </row>
    <row r="56" spans="1:33" ht="20.100000000000001" customHeight="1" x14ac:dyDescent="0.3">
      <c r="A56" s="272" t="str">
        <f>'Core Indicators'!A:A</f>
        <v>Multiple Crises in India</v>
      </c>
      <c r="B56" s="272" t="str">
        <f>'Core Indicators'!B:B</f>
        <v>Multiple crises country</v>
      </c>
      <c r="C56" s="272" t="str">
        <f>'Core Indicators'!C56</f>
        <v>IND001</v>
      </c>
      <c r="D56" s="272" t="str">
        <f>'Core Indicators'!D56</f>
        <v>India</v>
      </c>
      <c r="E56" s="272" t="str">
        <f>'Core Indicators'!E56</f>
        <v>IND</v>
      </c>
      <c r="F56" s="46">
        <f>'Core Indicators'!O56</f>
        <v>2119339</v>
      </c>
      <c r="G56" s="46">
        <f>'Core Indicators'!W56</f>
        <v>821006000</v>
      </c>
      <c r="H56" s="46">
        <f>'Core Indicators'!AE56</f>
        <v>22615000</v>
      </c>
      <c r="I56" s="46">
        <f>'Core Indicators'!AM56</f>
        <v>1167000</v>
      </c>
      <c r="J56" s="46" t="str">
        <f>'Core Indicators'!AU56</f>
        <v>x</v>
      </c>
      <c r="K56" s="46" t="str">
        <f>'Core Indicators'!BC56</f>
        <v>x</v>
      </c>
      <c r="L56" s="46">
        <f>'Core Indicators'!BK56</f>
        <v>1941</v>
      </c>
      <c r="M56" s="46" t="str">
        <f>'Core Indicators'!BS56</f>
        <v>x</v>
      </c>
      <c r="N56" s="46" t="str">
        <f>'Core Indicators'!CA56</f>
        <v>x</v>
      </c>
      <c r="O56" s="46" t="e">
        <f>'Core Indicators'!CI56</f>
        <v>#N/A</v>
      </c>
      <c r="P56" s="46" t="str">
        <f>'Core Indicators'!CQ56</f>
        <v>x</v>
      </c>
      <c r="Q56" s="46">
        <f>'Core Indicators'!DG56</f>
        <v>798392000</v>
      </c>
      <c r="R56" s="46">
        <f>'Core Indicators'!DO56</f>
        <v>21448000</v>
      </c>
      <c r="S56" s="46">
        <f>'Core Indicators'!DW56</f>
        <v>1167000</v>
      </c>
      <c r="T56" s="46">
        <f>'Core Indicators'!EE56</f>
        <v>0</v>
      </c>
      <c r="U56" s="46">
        <f>'Core Indicators'!EM56</f>
        <v>0</v>
      </c>
      <c r="V56" s="46" t="str">
        <f>'Core Indicators'!FC56</f>
        <v>x</v>
      </c>
      <c r="W56" s="46" t="str">
        <f>'Core Indicators'!FK56</f>
        <v>x</v>
      </c>
      <c r="X56" s="46" t="str">
        <f>'Core Indicators'!FS56</f>
        <v>x</v>
      </c>
      <c r="Y56" s="46">
        <f>'Core Indicators'!GA56</f>
        <v>1</v>
      </c>
      <c r="Z56" s="46">
        <f>'Core Indicators'!GI56</f>
        <v>1</v>
      </c>
      <c r="AA56" s="46">
        <f>'Core Indicators'!GQ56</f>
        <v>3</v>
      </c>
      <c r="AB56" s="46">
        <f>'Core Indicators'!GY56</f>
        <v>0</v>
      </c>
      <c r="AC56" s="46">
        <f>'Core Indicators'!HG56</f>
        <v>2</v>
      </c>
      <c r="AD56" s="46">
        <f>'Core Indicators'!HO56</f>
        <v>2</v>
      </c>
      <c r="AE56" s="46">
        <f>'Core Indicators'!HW56</f>
        <v>1</v>
      </c>
      <c r="AF56" s="46">
        <f>'Core Indicators'!IE56</f>
        <v>1</v>
      </c>
      <c r="AG56" s="46">
        <f>'Core Indicators'!IM56</f>
        <v>3</v>
      </c>
    </row>
    <row r="57" spans="1:33" ht="20.100000000000001" customHeight="1" x14ac:dyDescent="0.3">
      <c r="A57" s="271" t="str">
        <f>'Core Indicators'!A:A</f>
        <v>Conflict in Jammu and Kashmir</v>
      </c>
      <c r="B57" s="271" t="str">
        <f>'Core Indicators'!B:B</f>
        <v>Conflict</v>
      </c>
      <c r="C57" s="271" t="str">
        <f>'Core Indicators'!C57</f>
        <v>IND002</v>
      </c>
      <c r="D57" s="271" t="str">
        <f>'Core Indicators'!D57</f>
        <v>India</v>
      </c>
      <c r="E57" s="271" t="str">
        <f>'Core Indicators'!E57</f>
        <v>IND</v>
      </c>
      <c r="F57" s="45">
        <f>'Core Indicators'!O57</f>
        <v>222236</v>
      </c>
      <c r="G57" s="45">
        <f>'Core Indicators'!W57</f>
        <v>12541000</v>
      </c>
      <c r="H57" s="45" t="str">
        <f>'Core Indicators'!AE57</f>
        <v>x</v>
      </c>
      <c r="I57" s="45" t="str">
        <f>'Core Indicators'!AM57</f>
        <v>x</v>
      </c>
      <c r="J57" s="45" t="str">
        <f>'Core Indicators'!AU57</f>
        <v>x</v>
      </c>
      <c r="K57" s="45" t="str">
        <f>'Core Indicators'!BC57</f>
        <v>x</v>
      </c>
      <c r="L57" s="45">
        <f>'Core Indicators'!BK57</f>
        <v>279</v>
      </c>
      <c r="M57" s="45" t="str">
        <f>'Core Indicators'!BS57</f>
        <v>x</v>
      </c>
      <c r="N57" s="45" t="str">
        <f>'Core Indicators'!CA57</f>
        <v>x</v>
      </c>
      <c r="O57" s="45" t="e">
        <f>'Core Indicators'!CI57</f>
        <v>#N/A</v>
      </c>
      <c r="P57" s="45" t="str">
        <f>'Core Indicators'!CQ57</f>
        <v>x</v>
      </c>
      <c r="Q57" s="45">
        <f>'Core Indicators'!DG57</f>
        <v>12541000</v>
      </c>
      <c r="R57" s="45" t="str">
        <f>'Core Indicators'!DO57</f>
        <v>x</v>
      </c>
      <c r="S57" s="45" t="str">
        <f>'Core Indicators'!DW57</f>
        <v>x</v>
      </c>
      <c r="T57" s="45" t="str">
        <f>'Core Indicators'!EE57</f>
        <v>x</v>
      </c>
      <c r="U57" s="45">
        <f>'Core Indicators'!EM57</f>
        <v>0</v>
      </c>
      <c r="V57" s="45" t="str">
        <f>'Core Indicators'!FC57</f>
        <v>x</v>
      </c>
      <c r="W57" s="45" t="str">
        <f>'Core Indicators'!FK57</f>
        <v>x</v>
      </c>
      <c r="X57" s="45" t="str">
        <f>'Core Indicators'!FS57</f>
        <v>x</v>
      </c>
      <c r="Y57" s="45">
        <f>'Core Indicators'!GA57</f>
        <v>1</v>
      </c>
      <c r="Z57" s="45">
        <f>'Core Indicators'!GI57</f>
        <v>1</v>
      </c>
      <c r="AA57" s="45">
        <f>'Core Indicators'!GQ57</f>
        <v>1</v>
      </c>
      <c r="AB57" s="45">
        <f>'Core Indicators'!GY57</f>
        <v>0</v>
      </c>
      <c r="AC57" s="45">
        <f>'Core Indicators'!HG57</f>
        <v>1</v>
      </c>
      <c r="AD57" s="45">
        <f>'Core Indicators'!HO57</f>
        <v>2</v>
      </c>
      <c r="AE57" s="45">
        <f>'Core Indicators'!HW57</f>
        <v>1</v>
      </c>
      <c r="AF57" s="45">
        <f>'Core Indicators'!IE57</f>
        <v>1</v>
      </c>
      <c r="AG57" s="45">
        <f>'Core Indicators'!IM57</f>
        <v>2</v>
      </c>
    </row>
    <row r="58" spans="1:33" ht="20.100000000000001" customHeight="1" x14ac:dyDescent="0.3">
      <c r="A58" s="272" t="str">
        <f>'Core Indicators'!A:A</f>
        <v>Floods in India</v>
      </c>
      <c r="B58" s="272" t="str">
        <f>'Core Indicators'!B:B</f>
        <v>Flood</v>
      </c>
      <c r="C58" s="272" t="str">
        <f>'Core Indicators'!C58</f>
        <v>IND005</v>
      </c>
      <c r="D58" s="272" t="str">
        <f>'Core Indicators'!D58</f>
        <v>India</v>
      </c>
      <c r="E58" s="272" t="str">
        <f>'Core Indicators'!E58</f>
        <v>IND</v>
      </c>
      <c r="F58" s="46">
        <f>'Core Indicators'!O58</f>
        <v>1897103</v>
      </c>
      <c r="G58" s="46">
        <f>'Core Indicators'!W58</f>
        <v>821006000</v>
      </c>
      <c r="H58" s="46">
        <f>'Core Indicators'!AE58</f>
        <v>22615000</v>
      </c>
      <c r="I58" s="46">
        <f>'Core Indicators'!AM58</f>
        <v>1167000</v>
      </c>
      <c r="J58" s="46" t="str">
        <f>'Core Indicators'!AU58</f>
        <v>x</v>
      </c>
      <c r="K58" s="46" t="str">
        <f>'Core Indicators'!BC58</f>
        <v>x</v>
      </c>
      <c r="L58" s="46">
        <f>'Core Indicators'!BK58</f>
        <v>1662</v>
      </c>
      <c r="M58" s="46" t="str">
        <f>'Core Indicators'!BS58</f>
        <v>x</v>
      </c>
      <c r="N58" s="46" t="str">
        <f>'Core Indicators'!CA58</f>
        <v>x</v>
      </c>
      <c r="O58" s="46" t="e">
        <f>'Core Indicators'!CI58</f>
        <v>#N/A</v>
      </c>
      <c r="P58" s="46" t="str">
        <f>'Core Indicators'!CQ58</f>
        <v>x</v>
      </c>
      <c r="Q58" s="46">
        <f>'Core Indicators'!DG58</f>
        <v>797224000</v>
      </c>
      <c r="R58" s="46">
        <f>'Core Indicators'!DO58</f>
        <v>21448000</v>
      </c>
      <c r="S58" s="46">
        <f>'Core Indicators'!DW58</f>
        <v>1167000</v>
      </c>
      <c r="T58" s="46">
        <f>'Core Indicators'!EE58</f>
        <v>0</v>
      </c>
      <c r="U58" s="46">
        <f>'Core Indicators'!EM58</f>
        <v>0</v>
      </c>
      <c r="V58" s="46">
        <f>'Core Indicators'!FC58</f>
        <v>2</v>
      </c>
      <c r="W58" s="46" t="str">
        <f>'Core Indicators'!FK58</f>
        <v>x</v>
      </c>
      <c r="X58" s="46" t="str">
        <f>'Core Indicators'!FS58</f>
        <v>x</v>
      </c>
      <c r="Y58" s="46">
        <f>'Core Indicators'!GA58</f>
        <v>1</v>
      </c>
      <c r="Z58" s="46">
        <f>'Core Indicators'!GI58</f>
        <v>0</v>
      </c>
      <c r="AA58" s="46">
        <f>'Core Indicators'!GQ58</f>
        <v>0</v>
      </c>
      <c r="AB58" s="46">
        <f>'Core Indicators'!GY58</f>
        <v>0</v>
      </c>
      <c r="AC58" s="46">
        <f>'Core Indicators'!HG58</f>
        <v>0</v>
      </c>
      <c r="AD58" s="46">
        <f>'Core Indicators'!HO58</f>
        <v>0</v>
      </c>
      <c r="AE58" s="46">
        <f>'Core Indicators'!HW58</f>
        <v>0</v>
      </c>
      <c r="AF58" s="46">
        <f>'Core Indicators'!IE58</f>
        <v>1</v>
      </c>
      <c r="AG58" s="46">
        <f>'Core Indicators'!IM58</f>
        <v>3</v>
      </c>
    </row>
    <row r="59" spans="1:33" ht="20.100000000000001" customHeight="1" x14ac:dyDescent="0.3">
      <c r="A59" s="271" t="str">
        <f>'Core Indicators'!A:A</f>
        <v>Regional Kashmir conflict</v>
      </c>
      <c r="B59" s="271" t="str">
        <f>'Core Indicators'!B:B</f>
        <v>Regional crisis</v>
      </c>
      <c r="C59" s="271" t="str">
        <f>'Core Indicators'!C59</f>
        <v>REG003</v>
      </c>
      <c r="D59" s="271" t="str">
        <f>'Core Indicators'!D59</f>
        <v>India, Pakistan</v>
      </c>
      <c r="E59" s="271" t="str">
        <f>'Core Indicators'!E59</f>
        <v>IND, PAK</v>
      </c>
      <c r="F59" s="45">
        <f>'Core Indicators'!O59</f>
        <v>235533</v>
      </c>
      <c r="G59" s="45">
        <f>'Core Indicators'!W59</f>
        <v>16991000</v>
      </c>
      <c r="H59" s="45">
        <f>'Core Indicators'!AE59</f>
        <v>16991000</v>
      </c>
      <c r="I59" s="45" t="str">
        <f>'Core Indicators'!AM59</f>
        <v>x</v>
      </c>
      <c r="J59" s="45" t="str">
        <f>'Core Indicators'!AU59</f>
        <v>x</v>
      </c>
      <c r="K59" s="45" t="str">
        <f>'Core Indicators'!BC59</f>
        <v>x</v>
      </c>
      <c r="L59" s="45">
        <f>'Core Indicators'!BK59</f>
        <v>316</v>
      </c>
      <c r="M59" s="45" t="str">
        <f>'Core Indicators'!BS59</f>
        <v>x</v>
      </c>
      <c r="N59" s="45" t="str">
        <f>'Core Indicators'!CA59</f>
        <v>x</v>
      </c>
      <c r="O59" s="45" t="e">
        <f>'Core Indicators'!CI59</f>
        <v>#N/A</v>
      </c>
      <c r="P59" s="45" t="str">
        <f>'Core Indicators'!CQ59</f>
        <v>x</v>
      </c>
      <c r="Q59" s="45" t="str">
        <f>'Core Indicators'!DG59</f>
        <v>x</v>
      </c>
      <c r="R59" s="45" t="str">
        <f>'Core Indicators'!DO59</f>
        <v>x</v>
      </c>
      <c r="S59" s="45" t="str">
        <f>'Core Indicators'!DW59</f>
        <v>x</v>
      </c>
      <c r="T59" s="45" t="str">
        <f>'Core Indicators'!EE59</f>
        <v>x</v>
      </c>
      <c r="U59" s="45" t="str">
        <f>'Core Indicators'!EM59</f>
        <v>x</v>
      </c>
      <c r="V59" s="45">
        <f>'Core Indicators'!FC59</f>
        <v>3</v>
      </c>
      <c r="W59" s="45" t="str">
        <f>'Core Indicators'!FK59</f>
        <v>x</v>
      </c>
      <c r="X59" s="45" t="str">
        <f>'Core Indicators'!FS59</f>
        <v>x</v>
      </c>
      <c r="Y59" s="45">
        <f>'Core Indicators'!GA59</f>
        <v>2</v>
      </c>
      <c r="Z59" s="45">
        <f>'Core Indicators'!GI59</f>
        <v>1</v>
      </c>
      <c r="AA59" s="45">
        <f>'Core Indicators'!GQ59</f>
        <v>2</v>
      </c>
      <c r="AB59" s="45">
        <f>'Core Indicators'!GY59</f>
        <v>0</v>
      </c>
      <c r="AC59" s="45">
        <f>'Core Indicators'!HG59</f>
        <v>1</v>
      </c>
      <c r="AD59" s="45">
        <f>'Core Indicators'!HO59</f>
        <v>2</v>
      </c>
      <c r="AE59" s="45">
        <f>'Core Indicators'!HW59</f>
        <v>1</v>
      </c>
      <c r="AF59" s="45">
        <f>'Core Indicators'!IE59</f>
        <v>1</v>
      </c>
      <c r="AG59" s="45">
        <f>'Core Indicators'!IM59</f>
        <v>3</v>
      </c>
    </row>
    <row r="60" spans="1:33" ht="20.100000000000001" customHeight="1" x14ac:dyDescent="0.3">
      <c r="A60" s="272" t="str">
        <f>'Core Indicators'!A:A</f>
        <v>Papua Conflict</v>
      </c>
      <c r="B60" s="272" t="str">
        <f>'Core Indicators'!B:B</f>
        <v>Conflict</v>
      </c>
      <c r="C60" s="272" t="str">
        <f>'Core Indicators'!C60</f>
        <v>IDN002</v>
      </c>
      <c r="D60" s="272" t="str">
        <f>'Core Indicators'!D60</f>
        <v>Indonesia</v>
      </c>
      <c r="E60" s="272" t="str">
        <f>'Core Indicators'!E60</f>
        <v>IDN</v>
      </c>
      <c r="F60" s="46">
        <f>'Core Indicators'!O60</f>
        <v>416060</v>
      </c>
      <c r="G60" s="46">
        <f>'Core Indicators'!W60</f>
        <v>3594000</v>
      </c>
      <c r="H60" s="46">
        <f>'Core Indicators'!AE60</f>
        <v>3594000</v>
      </c>
      <c r="I60" s="46" t="str">
        <f>'Core Indicators'!AM60</f>
        <v>x</v>
      </c>
      <c r="J60" s="46" t="str">
        <f>'Core Indicators'!AU60</f>
        <v>x</v>
      </c>
      <c r="K60" s="46" t="str">
        <f>'Core Indicators'!BC60</f>
        <v>x</v>
      </c>
      <c r="L60" s="46">
        <f>'Core Indicators'!BK60</f>
        <v>37</v>
      </c>
      <c r="M60" s="46" t="str">
        <f>'Core Indicators'!BS60</f>
        <v>x</v>
      </c>
      <c r="N60" s="46" t="str">
        <f>'Core Indicators'!CA60</f>
        <v>x</v>
      </c>
      <c r="O60" s="46" t="e">
        <f>'Core Indicators'!CI60</f>
        <v>#N/A</v>
      </c>
      <c r="P60" s="46" t="str">
        <f>'Core Indicators'!CQ60</f>
        <v>x</v>
      </c>
      <c r="Q60" s="46" t="str">
        <f>'Core Indicators'!DG60</f>
        <v>x</v>
      </c>
      <c r="R60" s="46" t="str">
        <f>'Core Indicators'!DO60</f>
        <v>x</v>
      </c>
      <c r="S60" s="46" t="str">
        <f>'Core Indicators'!DW60</f>
        <v>x</v>
      </c>
      <c r="T60" s="46" t="str">
        <f>'Core Indicators'!EE60</f>
        <v>x</v>
      </c>
      <c r="U60" s="46" t="str">
        <f>'Core Indicators'!EM60</f>
        <v>x</v>
      </c>
      <c r="V60" s="46">
        <f>'Core Indicators'!FC60</f>
        <v>4</v>
      </c>
      <c r="W60" s="46" t="str">
        <f>'Core Indicators'!FK60</f>
        <v>x</v>
      </c>
      <c r="X60" s="46" t="str">
        <f>'Core Indicators'!FS60</f>
        <v>x</v>
      </c>
      <c r="Y60" s="46">
        <f>'Core Indicators'!GA60</f>
        <v>0</v>
      </c>
      <c r="Z60" s="46">
        <f>'Core Indicators'!GI60</f>
        <v>2</v>
      </c>
      <c r="AA60" s="46">
        <f>'Core Indicators'!GQ60</f>
        <v>2</v>
      </c>
      <c r="AB60" s="46">
        <f>'Core Indicators'!GY60</f>
        <v>0</v>
      </c>
      <c r="AC60" s="46">
        <f>'Core Indicators'!HG60</f>
        <v>0</v>
      </c>
      <c r="AD60" s="46">
        <f>'Core Indicators'!HO60</f>
        <v>1</v>
      </c>
      <c r="AE60" s="46">
        <f>'Core Indicators'!HW60</f>
        <v>2</v>
      </c>
      <c r="AF60" s="46">
        <f>'Core Indicators'!IE60</f>
        <v>0</v>
      </c>
      <c r="AG60" s="46">
        <f>'Core Indicators'!IM60</f>
        <v>2</v>
      </c>
    </row>
    <row r="61" spans="1:33" ht="20.100000000000001" customHeight="1" x14ac:dyDescent="0.3">
      <c r="A61" s="271" t="str">
        <f>'Core Indicators'!A:A</f>
        <v>Afghan Refugees in Iran</v>
      </c>
      <c r="B61" s="271" t="str">
        <f>'Core Indicators'!B:B</f>
        <v>International displacement</v>
      </c>
      <c r="C61" s="271" t="str">
        <f>'Core Indicators'!C61</f>
        <v>IRN004</v>
      </c>
      <c r="D61" s="271" t="str">
        <f>'Core Indicators'!D61</f>
        <v>Iran</v>
      </c>
      <c r="E61" s="271" t="str">
        <f>'Core Indicators'!E61</f>
        <v>IRN</v>
      </c>
      <c r="F61" s="45">
        <f>'Core Indicators'!O61</f>
        <v>239561</v>
      </c>
      <c r="G61" s="45">
        <f>'Core Indicators'!W61</f>
        <v>24823000</v>
      </c>
      <c r="H61" s="45">
        <f>'Core Indicators'!AE61</f>
        <v>2951000</v>
      </c>
      <c r="I61" s="45">
        <f>'Core Indicators'!AM61</f>
        <v>2951000</v>
      </c>
      <c r="J61" s="45" t="str">
        <f>'Core Indicators'!AU61</f>
        <v>x</v>
      </c>
      <c r="K61" s="45" t="str">
        <f>'Core Indicators'!BC61</f>
        <v>x</v>
      </c>
      <c r="L61" s="45">
        <f>'Core Indicators'!BK61</f>
        <v>0</v>
      </c>
      <c r="M61" s="45" t="str">
        <f>'Core Indicators'!BS61</f>
        <v>x</v>
      </c>
      <c r="N61" s="45" t="str">
        <f>'Core Indicators'!CA61</f>
        <v>x</v>
      </c>
      <c r="O61" s="45" t="e">
        <f>'Core Indicators'!CI61</f>
        <v>#N/A</v>
      </c>
      <c r="P61" s="45" t="str">
        <f>'Core Indicators'!CQ61</f>
        <v>x</v>
      </c>
      <c r="Q61" s="45">
        <f>'Core Indicators'!DG61</f>
        <v>21872000</v>
      </c>
      <c r="R61" s="45">
        <f>'Core Indicators'!DO61</f>
        <v>0</v>
      </c>
      <c r="S61" s="45">
        <f>'Core Indicators'!DW61</f>
        <v>951000</v>
      </c>
      <c r="T61" s="45">
        <f>'Core Indicators'!EE61</f>
        <v>2000000</v>
      </c>
      <c r="U61" s="45">
        <f>'Core Indicators'!EM61</f>
        <v>0</v>
      </c>
      <c r="V61" s="45">
        <f>'Core Indicators'!FC61</f>
        <v>2</v>
      </c>
      <c r="W61" s="45" t="str">
        <f>'Core Indicators'!FK61</f>
        <v>x</v>
      </c>
      <c r="X61" s="45" t="str">
        <f>'Core Indicators'!FS61</f>
        <v>x</v>
      </c>
      <c r="Y61" s="45">
        <f>'Core Indicators'!GA61</f>
        <v>2</v>
      </c>
      <c r="Z61" s="45">
        <f>'Core Indicators'!GI61</f>
        <v>2</v>
      </c>
      <c r="AA61" s="45">
        <f>'Core Indicators'!GQ61</f>
        <v>2</v>
      </c>
      <c r="AB61" s="45">
        <f>'Core Indicators'!GY61</f>
        <v>0</v>
      </c>
      <c r="AC61" s="45">
        <f>'Core Indicators'!HG61</f>
        <v>2</v>
      </c>
      <c r="AD61" s="45">
        <f>'Core Indicators'!HO61</f>
        <v>2</v>
      </c>
      <c r="AE61" s="45">
        <f>'Core Indicators'!HW61</f>
        <v>1</v>
      </c>
      <c r="AF61" s="45">
        <f>'Core Indicators'!IE61</f>
        <v>1</v>
      </c>
      <c r="AG61" s="45">
        <f>'Core Indicators'!IM61</f>
        <v>2</v>
      </c>
    </row>
    <row r="62" spans="1:33" ht="20.100000000000001" customHeight="1" x14ac:dyDescent="0.3">
      <c r="A62" s="272" t="str">
        <f>'Core Indicators'!A:A</f>
        <v>Multiple crises in Iraq</v>
      </c>
      <c r="B62" s="272" t="str">
        <f>'Core Indicators'!B:B</f>
        <v>Multiple crises country</v>
      </c>
      <c r="C62" s="272" t="str">
        <f>'Core Indicators'!C62</f>
        <v>IRQ001</v>
      </c>
      <c r="D62" s="272" t="str">
        <f>'Core Indicators'!D62</f>
        <v>Iraq</v>
      </c>
      <c r="E62" s="272" t="str">
        <f>'Core Indicators'!E62</f>
        <v>IRQ</v>
      </c>
      <c r="F62" s="46">
        <f>'Core Indicators'!O62</f>
        <v>434120</v>
      </c>
      <c r="G62" s="46">
        <f>'Core Indicators'!W62</f>
        <v>38434000</v>
      </c>
      <c r="H62" s="46">
        <f>'Core Indicators'!AE62</f>
        <v>6934000</v>
      </c>
      <c r="I62" s="46">
        <f>'Core Indicators'!AM62</f>
        <v>6950000</v>
      </c>
      <c r="J62" s="46" t="str">
        <f>'Core Indicators'!AU62</f>
        <v>x</v>
      </c>
      <c r="K62" s="46" t="str">
        <f>'Core Indicators'!BC62</f>
        <v>x</v>
      </c>
      <c r="L62" s="46">
        <f>'Core Indicators'!BK62</f>
        <v>1418</v>
      </c>
      <c r="M62" s="46" t="str">
        <f>'Core Indicators'!BS62</f>
        <v>x</v>
      </c>
      <c r="N62" s="46" t="str">
        <f>'Core Indicators'!CA62</f>
        <v>x</v>
      </c>
      <c r="O62" s="46" t="e">
        <f>'Core Indicators'!CI62</f>
        <v>#N/A</v>
      </c>
      <c r="P62" s="46">
        <f>'Core Indicators'!CQ62</f>
        <v>133900</v>
      </c>
      <c r="Q62" s="46">
        <f>'Core Indicators'!DG62</f>
        <v>31500000</v>
      </c>
      <c r="R62" s="46">
        <f>'Core Indicators'!DO62</f>
        <v>2646000</v>
      </c>
      <c r="S62" s="46">
        <f>'Core Indicators'!DW62</f>
        <v>2400000</v>
      </c>
      <c r="T62" s="46">
        <f>'Core Indicators'!EE62</f>
        <v>1888000</v>
      </c>
      <c r="U62" s="46">
        <f>'Core Indicators'!EM62</f>
        <v>0</v>
      </c>
      <c r="V62" s="46">
        <f>'Core Indicators'!FC62</f>
        <v>5</v>
      </c>
      <c r="W62" s="46">
        <f>'Core Indicators'!FK62</f>
        <v>1500000</v>
      </c>
      <c r="X62" s="46">
        <f>'Core Indicators'!FS62</f>
        <v>300000</v>
      </c>
      <c r="Y62" s="46">
        <f>'Core Indicators'!GA62</f>
        <v>1</v>
      </c>
      <c r="Z62" s="46">
        <f>'Core Indicators'!GI62</f>
        <v>2</v>
      </c>
      <c r="AA62" s="46">
        <f>'Core Indicators'!GQ62</f>
        <v>2</v>
      </c>
      <c r="AB62" s="46">
        <f>'Core Indicators'!GY62</f>
        <v>0</v>
      </c>
      <c r="AC62" s="46">
        <f>'Core Indicators'!HG62</f>
        <v>2</v>
      </c>
      <c r="AD62" s="46">
        <f>'Core Indicators'!HO62</f>
        <v>3</v>
      </c>
      <c r="AE62" s="46">
        <f>'Core Indicators'!HW62</f>
        <v>0</v>
      </c>
      <c r="AF62" s="46">
        <f>'Core Indicators'!IE62</f>
        <v>3</v>
      </c>
      <c r="AG62" s="46">
        <f>'Core Indicators'!IM62</f>
        <v>2</v>
      </c>
    </row>
    <row r="63" spans="1:33" ht="20.100000000000001" customHeight="1" x14ac:dyDescent="0.3">
      <c r="A63" s="271" t="str">
        <f>'Core Indicators'!A:A</f>
        <v>Conflict  in Iraq</v>
      </c>
      <c r="B63" s="271" t="str">
        <f>'Core Indicators'!B:B</f>
        <v>Conflict</v>
      </c>
      <c r="C63" s="271" t="str">
        <f>'Core Indicators'!C63</f>
        <v>IRQ002</v>
      </c>
      <c r="D63" s="271" t="str">
        <f>'Core Indicators'!D63</f>
        <v>Iraq</v>
      </c>
      <c r="E63" s="271" t="str">
        <f>'Core Indicators'!E63</f>
        <v>IRQ</v>
      </c>
      <c r="F63" s="45">
        <f>'Core Indicators'!O63</f>
        <v>434120</v>
      </c>
      <c r="G63" s="45">
        <f>'Core Indicators'!W63</f>
        <v>11000000</v>
      </c>
      <c r="H63" s="45">
        <f>'Core Indicators'!AE63</f>
        <v>6691000</v>
      </c>
      <c r="I63" s="45">
        <f>'Core Indicators'!AM63</f>
        <v>6708000</v>
      </c>
      <c r="J63" s="45" t="str">
        <f>'Core Indicators'!AU63</f>
        <v>x</v>
      </c>
      <c r="K63" s="45" t="str">
        <f>'Core Indicators'!BC63</f>
        <v>x</v>
      </c>
      <c r="L63" s="45">
        <f>'Core Indicators'!BK63</f>
        <v>1418</v>
      </c>
      <c r="M63" s="45" t="str">
        <f>'Core Indicators'!BS63</f>
        <v>x</v>
      </c>
      <c r="N63" s="45" t="str">
        <f>'Core Indicators'!CA63</f>
        <v>x</v>
      </c>
      <c r="O63" s="45" t="e">
        <f>'Core Indicators'!CI63</f>
        <v>#N/A</v>
      </c>
      <c r="P63" s="45">
        <f>'Core Indicators'!CQ63</f>
        <v>133900</v>
      </c>
      <c r="Q63" s="45">
        <f>'Core Indicators'!DG63</f>
        <v>4309000</v>
      </c>
      <c r="R63" s="45">
        <f>'Core Indicators'!DO63</f>
        <v>2646000</v>
      </c>
      <c r="S63" s="45">
        <f>'Core Indicators'!DW63</f>
        <v>2271000</v>
      </c>
      <c r="T63" s="45">
        <f>'Core Indicators'!EE63</f>
        <v>1775000</v>
      </c>
      <c r="U63" s="45">
        <f>'Core Indicators'!EM63</f>
        <v>0</v>
      </c>
      <c r="V63" s="45">
        <f>'Core Indicators'!FC63</f>
        <v>5</v>
      </c>
      <c r="W63" s="45">
        <f>'Core Indicators'!FK63</f>
        <v>1500000</v>
      </c>
      <c r="X63" s="45">
        <f>'Core Indicators'!FS63</f>
        <v>300000</v>
      </c>
      <c r="Y63" s="45">
        <f>'Core Indicators'!GA63</f>
        <v>1</v>
      </c>
      <c r="Z63" s="45">
        <f>'Core Indicators'!GI63</f>
        <v>2</v>
      </c>
      <c r="AA63" s="45">
        <f>'Core Indicators'!GQ63</f>
        <v>2</v>
      </c>
      <c r="AB63" s="45">
        <f>'Core Indicators'!GY63</f>
        <v>0</v>
      </c>
      <c r="AC63" s="45">
        <f>'Core Indicators'!HG63</f>
        <v>2</v>
      </c>
      <c r="AD63" s="45">
        <f>'Core Indicators'!HO63</f>
        <v>3</v>
      </c>
      <c r="AE63" s="45">
        <f>'Core Indicators'!HW63</f>
        <v>0</v>
      </c>
      <c r="AF63" s="45">
        <f>'Core Indicators'!IE63</f>
        <v>3</v>
      </c>
      <c r="AG63" s="45">
        <f>'Core Indicators'!IM63</f>
        <v>2</v>
      </c>
    </row>
    <row r="64" spans="1:33" ht="20.100000000000001" customHeight="1" x14ac:dyDescent="0.3">
      <c r="A64" s="272" t="str">
        <f>'Core Indicators'!A:A</f>
        <v>Syrian and Palestinian refugees in iraq</v>
      </c>
      <c r="B64" s="272" t="str">
        <f>'Core Indicators'!B:B</f>
        <v>International displacement</v>
      </c>
      <c r="C64" s="272" t="str">
        <f>'Core Indicators'!C64</f>
        <v>IRQ003</v>
      </c>
      <c r="D64" s="272" t="str">
        <f>'Core Indicators'!D64</f>
        <v>Iraq</v>
      </c>
      <c r="E64" s="272" t="str">
        <f>'Core Indicators'!E64</f>
        <v>IRQ</v>
      </c>
      <c r="F64" s="46">
        <f>'Core Indicators'!O64</f>
        <v>40000</v>
      </c>
      <c r="G64" s="46">
        <f>'Core Indicators'!W64</f>
        <v>5134000</v>
      </c>
      <c r="H64" s="46">
        <f>'Core Indicators'!AE64</f>
        <v>450000</v>
      </c>
      <c r="I64" s="46">
        <f>'Core Indicators'!AM64</f>
        <v>242000</v>
      </c>
      <c r="J64" s="46" t="str">
        <f>'Core Indicators'!AU64</f>
        <v>x</v>
      </c>
      <c r="K64" s="46" t="str">
        <f>'Core Indicators'!BC64</f>
        <v>x</v>
      </c>
      <c r="L64" s="46">
        <f>'Core Indicators'!BK64</f>
        <v>0</v>
      </c>
      <c r="M64" s="46" t="str">
        <f>'Core Indicators'!BS64</f>
        <v>x</v>
      </c>
      <c r="N64" s="46">
        <f>'Core Indicators'!CA64</f>
        <v>0</v>
      </c>
      <c r="O64" s="46" t="e">
        <f>'Core Indicators'!CI64</f>
        <v>#N/A</v>
      </c>
      <c r="P64" s="46" t="str">
        <f>'Core Indicators'!CQ64</f>
        <v>x</v>
      </c>
      <c r="Q64" s="46">
        <f>'Core Indicators'!DG64</f>
        <v>4684000</v>
      </c>
      <c r="R64" s="46">
        <f>'Core Indicators'!DO64</f>
        <v>0</v>
      </c>
      <c r="S64" s="46">
        <f>'Core Indicators'!DW64</f>
        <v>336000</v>
      </c>
      <c r="T64" s="46">
        <f>'Core Indicators'!EE64</f>
        <v>114000</v>
      </c>
      <c r="U64" s="46">
        <f>'Core Indicators'!EM64</f>
        <v>0</v>
      </c>
      <c r="V64" s="46">
        <f>'Core Indicators'!FC64</f>
        <v>5</v>
      </c>
      <c r="W64" s="46" t="str">
        <f>'Core Indicators'!FK64</f>
        <v>x</v>
      </c>
      <c r="X64" s="46">
        <f>'Core Indicators'!FS64</f>
        <v>0</v>
      </c>
      <c r="Y64" s="46">
        <f>'Core Indicators'!GA64</f>
        <v>1</v>
      </c>
      <c r="Z64" s="46">
        <f>'Core Indicators'!GI64</f>
        <v>1</v>
      </c>
      <c r="AA64" s="46">
        <f>'Core Indicators'!GQ64</f>
        <v>0</v>
      </c>
      <c r="AB64" s="46">
        <f>'Core Indicators'!GY64</f>
        <v>0</v>
      </c>
      <c r="AC64" s="46">
        <f>'Core Indicators'!HG64</f>
        <v>0</v>
      </c>
      <c r="AD64" s="46">
        <f>'Core Indicators'!HO64</f>
        <v>2</v>
      </c>
      <c r="AE64" s="46">
        <f>'Core Indicators'!HW64</f>
        <v>0</v>
      </c>
      <c r="AF64" s="46">
        <f>'Core Indicators'!IE64</f>
        <v>3</v>
      </c>
      <c r="AG64" s="46">
        <f>'Core Indicators'!IM64</f>
        <v>1</v>
      </c>
    </row>
    <row r="65" spans="1:33" ht="20.100000000000001" customHeight="1" x14ac:dyDescent="0.3">
      <c r="A65" s="271" t="str">
        <f>'Core Indicators'!A:A</f>
        <v>Mixed migration flows in Italy</v>
      </c>
      <c r="B65" s="271" t="str">
        <f>'Core Indicators'!B:B</f>
        <v>International displacement</v>
      </c>
      <c r="C65" s="271" t="str">
        <f>'Core Indicators'!C65</f>
        <v>ITA002</v>
      </c>
      <c r="D65" s="271" t="str">
        <f>'Core Indicators'!D65</f>
        <v>Italy</v>
      </c>
      <c r="E65" s="271" t="str">
        <f>'Core Indicators'!E65</f>
        <v>ITA</v>
      </c>
      <c r="F65" s="45">
        <f>'Core Indicators'!O65</f>
        <v>41054</v>
      </c>
      <c r="G65" s="45">
        <f>'Core Indicators'!W65</f>
        <v>7120000</v>
      </c>
      <c r="H65" s="45" t="str">
        <f>'Core Indicators'!AE65</f>
        <v>x</v>
      </c>
      <c r="I65" s="45" t="str">
        <f>'Core Indicators'!AM65</f>
        <v>x</v>
      </c>
      <c r="J65" s="45" t="str">
        <f>'Core Indicators'!AU65</f>
        <v>X</v>
      </c>
      <c r="K65" s="45" t="str">
        <f>'Core Indicators'!BC65</f>
        <v>X</v>
      </c>
      <c r="L65" s="45">
        <f>'Core Indicators'!BK65</f>
        <v>238</v>
      </c>
      <c r="M65" s="45" t="str">
        <f>'Core Indicators'!BS65</f>
        <v>X</v>
      </c>
      <c r="N65" s="45">
        <f>'Core Indicators'!CA65</f>
        <v>0</v>
      </c>
      <c r="O65" s="45" t="e">
        <f>'Core Indicators'!CI65</f>
        <v>#N/A</v>
      </c>
      <c r="P65" s="45" t="str">
        <f>'Core Indicators'!CQ65</f>
        <v>X</v>
      </c>
      <c r="Q65" s="45">
        <f>'Core Indicators'!DG65</f>
        <v>7120000</v>
      </c>
      <c r="R65" s="45" t="str">
        <f>'Core Indicators'!DO65</f>
        <v>x</v>
      </c>
      <c r="S65" s="45" t="str">
        <f>'Core Indicators'!DW65</f>
        <v>x</v>
      </c>
      <c r="T65" s="45" t="str">
        <f>'Core Indicators'!EE65</f>
        <v>x</v>
      </c>
      <c r="U65" s="45" t="str">
        <f>'Core Indicators'!EM65</f>
        <v>x</v>
      </c>
      <c r="V65" s="45">
        <f>'Core Indicators'!FC65</f>
        <v>2</v>
      </c>
      <c r="W65" s="45" t="str">
        <f>'Core Indicators'!FK65</f>
        <v>X</v>
      </c>
      <c r="X65" s="45" t="str">
        <f>'Core Indicators'!FS65</f>
        <v>X</v>
      </c>
      <c r="Y65" s="45">
        <f>'Core Indicators'!GA65</f>
        <v>1</v>
      </c>
      <c r="Z65" s="45">
        <f>'Core Indicators'!GI65</f>
        <v>1</v>
      </c>
      <c r="AA65" s="45">
        <f>'Core Indicators'!GQ65</f>
        <v>1</v>
      </c>
      <c r="AB65" s="45">
        <f>'Core Indicators'!GY65</f>
        <v>0</v>
      </c>
      <c r="AC65" s="45">
        <f>'Core Indicators'!HG65</f>
        <v>1</v>
      </c>
      <c r="AD65" s="45">
        <f>'Core Indicators'!HO65</f>
        <v>1</v>
      </c>
      <c r="AE65" s="45">
        <f>'Core Indicators'!HW65</f>
        <v>0</v>
      </c>
      <c r="AF65" s="45">
        <f>'Core Indicators'!IE65</f>
        <v>0</v>
      </c>
      <c r="AG65" s="45">
        <f>'Core Indicators'!IM65</f>
        <v>0</v>
      </c>
    </row>
    <row r="66" spans="1:33" ht="20.100000000000001" customHeight="1" x14ac:dyDescent="0.3">
      <c r="A66" s="272" t="str">
        <f>'Core Indicators'!A:A</f>
        <v>Syrian refugees in Jordan</v>
      </c>
      <c r="B66" s="272" t="str">
        <f>'Core Indicators'!B:B</f>
        <v>International displacement</v>
      </c>
      <c r="C66" s="272" t="str">
        <f>'Core Indicators'!C66</f>
        <v>JOR002</v>
      </c>
      <c r="D66" s="272" t="str">
        <f>'Core Indicators'!D66</f>
        <v>Jordan</v>
      </c>
      <c r="E66" s="272" t="str">
        <f>'Core Indicators'!E66</f>
        <v>JOR</v>
      </c>
      <c r="F66" s="46">
        <f>'Core Indicators'!O66</f>
        <v>40463</v>
      </c>
      <c r="G66" s="46">
        <f>'Core Indicators'!W66</f>
        <v>8899000</v>
      </c>
      <c r="H66" s="46">
        <f>'Core Indicators'!AE66</f>
        <v>1377000</v>
      </c>
      <c r="I66" s="46">
        <f>'Core Indicators'!AM66</f>
        <v>1377000</v>
      </c>
      <c r="J66" s="46" t="str">
        <f>'Core Indicators'!AU66</f>
        <v>x</v>
      </c>
      <c r="K66" s="46" t="str">
        <f>'Core Indicators'!BC66</f>
        <v>x</v>
      </c>
      <c r="L66" s="46">
        <f>'Core Indicators'!BK66</f>
        <v>0</v>
      </c>
      <c r="M66" s="46" t="str">
        <f>'Core Indicators'!BS66</f>
        <v>x</v>
      </c>
      <c r="N66" s="46" t="str">
        <f>'Core Indicators'!CA66</f>
        <v>x</v>
      </c>
      <c r="O66" s="46" t="e">
        <f>'Core Indicators'!CI66</f>
        <v>#N/A</v>
      </c>
      <c r="P66" s="46" t="str">
        <f>'Core Indicators'!CQ66</f>
        <v>x</v>
      </c>
      <c r="Q66" s="46">
        <f>'Core Indicators'!DG66</f>
        <v>7522000</v>
      </c>
      <c r="R66" s="46">
        <f>'Core Indicators'!DO66</f>
        <v>733000</v>
      </c>
      <c r="S66" s="46">
        <f>'Core Indicators'!DW66</f>
        <v>280000</v>
      </c>
      <c r="T66" s="46">
        <f>'Core Indicators'!EE66</f>
        <v>364000</v>
      </c>
      <c r="U66" s="46">
        <f>'Core Indicators'!EM66</f>
        <v>0</v>
      </c>
      <c r="V66" s="46">
        <f>'Core Indicators'!FC66</f>
        <v>2</v>
      </c>
      <c r="W66" s="46" t="str">
        <f>'Core Indicators'!FK66</f>
        <v>x</v>
      </c>
      <c r="X66" s="46" t="str">
        <f>'Core Indicators'!FS66</f>
        <v>x</v>
      </c>
      <c r="Y66" s="46">
        <f>'Core Indicators'!GA66</f>
        <v>1</v>
      </c>
      <c r="Z66" s="46">
        <f>'Core Indicators'!GI66</f>
        <v>1</v>
      </c>
      <c r="AA66" s="46">
        <f>'Core Indicators'!GQ66</f>
        <v>0</v>
      </c>
      <c r="AB66" s="46">
        <f>'Core Indicators'!GY66</f>
        <v>0</v>
      </c>
      <c r="AC66" s="46">
        <f>'Core Indicators'!HG66</f>
        <v>2</v>
      </c>
      <c r="AD66" s="46">
        <f>'Core Indicators'!HO66</f>
        <v>1</v>
      </c>
      <c r="AE66" s="46">
        <f>'Core Indicators'!HW66</f>
        <v>2</v>
      </c>
      <c r="AF66" s="46">
        <f>'Core Indicators'!IE66</f>
        <v>0</v>
      </c>
      <c r="AG66" s="46">
        <f>'Core Indicators'!IM66</f>
        <v>2</v>
      </c>
    </row>
    <row r="67" spans="1:33" ht="20.100000000000001" customHeight="1" x14ac:dyDescent="0.3">
      <c r="A67" s="271" t="str">
        <f>'Core Indicators'!A:A</f>
        <v xml:space="preserve">Multiple crisis in Kenya </v>
      </c>
      <c r="B67" s="271" t="str">
        <f>'Core Indicators'!B:B</f>
        <v>Multiple crises country</v>
      </c>
      <c r="C67" s="271" t="str">
        <f>'Core Indicators'!C67</f>
        <v>KEN001</v>
      </c>
      <c r="D67" s="271" t="str">
        <f>'Core Indicators'!D67</f>
        <v>Kenya</v>
      </c>
      <c r="E67" s="271" t="str">
        <f>'Core Indicators'!E67</f>
        <v>KEN</v>
      </c>
      <c r="F67" s="45">
        <f>'Core Indicators'!O67</f>
        <v>569140</v>
      </c>
      <c r="G67" s="45">
        <f>'Core Indicators'!W67</f>
        <v>51393000</v>
      </c>
      <c r="H67" s="45">
        <f>'Core Indicators'!AE67</f>
        <v>11193000</v>
      </c>
      <c r="I67" s="45">
        <f>'Core Indicators'!AM67</f>
        <v>611000</v>
      </c>
      <c r="J67" s="45">
        <f>'Core Indicators'!AU67</f>
        <v>0</v>
      </c>
      <c r="K67" s="45">
        <f>'Core Indicators'!BC67</f>
        <v>113000</v>
      </c>
      <c r="L67" s="45">
        <f>'Core Indicators'!BK67</f>
        <v>102</v>
      </c>
      <c r="M67" s="45">
        <f>'Core Indicators'!BS67</f>
        <v>0</v>
      </c>
      <c r="N67" s="45">
        <f>'Core Indicators'!CA67</f>
        <v>0</v>
      </c>
      <c r="O67" s="45" t="e">
        <f>'Core Indicators'!CI67</f>
        <v>#N/A</v>
      </c>
      <c r="P67" s="45" t="str">
        <f>'Core Indicators'!CQ67</f>
        <v>x</v>
      </c>
      <c r="Q67" s="45">
        <f>'Core Indicators'!DG67</f>
        <v>40200000</v>
      </c>
      <c r="R67" s="45">
        <f>'Core Indicators'!DO67</f>
        <v>9714000</v>
      </c>
      <c r="S67" s="45">
        <f>'Core Indicators'!DW67</f>
        <v>1367000</v>
      </c>
      <c r="T67" s="45">
        <f>'Core Indicators'!EE67</f>
        <v>113000</v>
      </c>
      <c r="U67" s="45">
        <f>'Core Indicators'!EM67</f>
        <v>0</v>
      </c>
      <c r="V67" s="45">
        <f>'Core Indicators'!FC67</f>
        <v>3</v>
      </c>
      <c r="W67" s="45" t="str">
        <f>'Core Indicators'!FK67</f>
        <v>x</v>
      </c>
      <c r="X67" s="45" t="str">
        <f>'Core Indicators'!FS67</f>
        <v>x</v>
      </c>
      <c r="Y67" s="45">
        <f>'Core Indicators'!GA67</f>
        <v>1</v>
      </c>
      <c r="Z67" s="45">
        <f>'Core Indicators'!GI67</f>
        <v>1</v>
      </c>
      <c r="AA67" s="45">
        <f>'Core Indicators'!GQ67</f>
        <v>0</v>
      </c>
      <c r="AB67" s="45">
        <f>'Core Indicators'!GY67</f>
        <v>0</v>
      </c>
      <c r="AC67" s="45">
        <f>'Core Indicators'!HG67</f>
        <v>0</v>
      </c>
      <c r="AD67" s="45">
        <f>'Core Indicators'!HO67</f>
        <v>2</v>
      </c>
      <c r="AE67" s="45">
        <f>'Core Indicators'!HW67</f>
        <v>0</v>
      </c>
      <c r="AF67" s="45">
        <f>'Core Indicators'!IE67</f>
        <v>1</v>
      </c>
      <c r="AG67" s="45">
        <f>'Core Indicators'!IM67</f>
        <v>2</v>
      </c>
    </row>
    <row r="68" spans="1:33" ht="20.100000000000001" customHeight="1" x14ac:dyDescent="0.3">
      <c r="A68" s="272" t="str">
        <f>'Core Indicators'!A:A</f>
        <v>Refugee situation in Kenya</v>
      </c>
      <c r="B68" s="272" t="str">
        <f>'Core Indicators'!B:B</f>
        <v>International displacement</v>
      </c>
      <c r="C68" s="272" t="str">
        <f>'Core Indicators'!C68</f>
        <v>KEN002</v>
      </c>
      <c r="D68" s="272" t="str">
        <f>'Core Indicators'!D68</f>
        <v>Kenya</v>
      </c>
      <c r="E68" s="272" t="str">
        <f>'Core Indicators'!E68</f>
        <v>KEN</v>
      </c>
      <c r="F68" s="46">
        <f>'Core Indicators'!O68</f>
        <v>123000</v>
      </c>
      <c r="G68" s="46">
        <f>'Core Indicators'!W68</f>
        <v>5216000</v>
      </c>
      <c r="H68" s="46">
        <f>'Core Indicators'!AE68</f>
        <v>499000</v>
      </c>
      <c r="I68" s="46">
        <f>'Core Indicators'!AM68</f>
        <v>499000</v>
      </c>
      <c r="J68" s="46">
        <f>'Core Indicators'!AU68</f>
        <v>0</v>
      </c>
      <c r="K68" s="46" t="str">
        <f>'Core Indicators'!BC68</f>
        <v>x</v>
      </c>
      <c r="L68" s="46" t="str">
        <f>'Core Indicators'!BK68</f>
        <v>x</v>
      </c>
      <c r="M68" s="46">
        <f>'Core Indicators'!BS68</f>
        <v>0</v>
      </c>
      <c r="N68" s="46">
        <f>'Core Indicators'!CA68</f>
        <v>0</v>
      </c>
      <c r="O68" s="46" t="e">
        <f>'Core Indicators'!CI68</f>
        <v>#N/A</v>
      </c>
      <c r="P68" s="46" t="str">
        <f>'Core Indicators'!CQ68</f>
        <v>x</v>
      </c>
      <c r="Q68" s="46">
        <f>'Core Indicators'!DG68</f>
        <v>4721000</v>
      </c>
      <c r="R68" s="46">
        <f>'Core Indicators'!DO68</f>
        <v>0</v>
      </c>
      <c r="S68" s="46">
        <f>'Core Indicators'!DW68</f>
        <v>495000</v>
      </c>
      <c r="T68" s="46">
        <f>'Core Indicators'!EE68</f>
        <v>0</v>
      </c>
      <c r="U68" s="46">
        <f>'Core Indicators'!EM68</f>
        <v>0</v>
      </c>
      <c r="V68" s="46">
        <f>'Core Indicators'!FC68</f>
        <v>2</v>
      </c>
      <c r="W68" s="46" t="str">
        <f>'Core Indicators'!FK68</f>
        <v>x</v>
      </c>
      <c r="X68" s="46" t="str">
        <f>'Core Indicators'!FS68</f>
        <v>x</v>
      </c>
      <c r="Y68" s="46">
        <f>'Core Indicators'!GA68</f>
        <v>0</v>
      </c>
      <c r="Z68" s="46">
        <f>'Core Indicators'!GI68</f>
        <v>0</v>
      </c>
      <c r="AA68" s="46">
        <f>'Core Indicators'!GQ68</f>
        <v>0</v>
      </c>
      <c r="AB68" s="46">
        <f>'Core Indicators'!GY68</f>
        <v>0</v>
      </c>
      <c r="AC68" s="46">
        <f>'Core Indicators'!HG68</f>
        <v>0</v>
      </c>
      <c r="AD68" s="46">
        <f>'Core Indicators'!HO68</f>
        <v>0</v>
      </c>
      <c r="AE68" s="46">
        <f>'Core Indicators'!HW68</f>
        <v>0</v>
      </c>
      <c r="AF68" s="46">
        <f>'Core Indicators'!IE68</f>
        <v>1</v>
      </c>
      <c r="AG68" s="46">
        <f>'Core Indicators'!IM68</f>
        <v>0</v>
      </c>
    </row>
    <row r="69" spans="1:33" ht="20.100000000000001" customHeight="1" x14ac:dyDescent="0.3">
      <c r="A69" s="271" t="str">
        <f>'Core Indicators'!A:A</f>
        <v>Drought in Kenya</v>
      </c>
      <c r="B69" s="271" t="str">
        <f>'Core Indicators'!B:B</f>
        <v>Drought</v>
      </c>
      <c r="C69" s="271" t="str">
        <f>'Core Indicators'!C69</f>
        <v>KEN003</v>
      </c>
      <c r="D69" s="271" t="str">
        <f>'Core Indicators'!D69</f>
        <v>Kenya</v>
      </c>
      <c r="E69" s="271" t="str">
        <f>'Core Indicators'!E69</f>
        <v>KEN</v>
      </c>
      <c r="F69" s="45">
        <f>'Core Indicators'!O69</f>
        <v>569140</v>
      </c>
      <c r="G69" s="45">
        <f>'Core Indicators'!W69</f>
        <v>51393000</v>
      </c>
      <c r="H69" s="45">
        <f>'Core Indicators'!AE69</f>
        <v>10698000</v>
      </c>
      <c r="I69" s="45" t="str">
        <f>'Core Indicators'!AM69</f>
        <v>x</v>
      </c>
      <c r="J69" s="45">
        <f>'Core Indicators'!AU69</f>
        <v>0</v>
      </c>
      <c r="K69" s="45">
        <f>'Core Indicators'!BC69</f>
        <v>113000</v>
      </c>
      <c r="L69" s="45" t="str">
        <f>'Core Indicators'!BK69</f>
        <v>x</v>
      </c>
      <c r="M69" s="45">
        <f>'Core Indicators'!BS69</f>
        <v>0</v>
      </c>
      <c r="N69" s="45">
        <f>'Core Indicators'!CA69</f>
        <v>0</v>
      </c>
      <c r="O69" s="45" t="e">
        <f>'Core Indicators'!CI69</f>
        <v>#N/A</v>
      </c>
      <c r="P69" s="45" t="str">
        <f>'Core Indicators'!CQ69</f>
        <v>x</v>
      </c>
      <c r="Q69" s="45">
        <f>'Core Indicators'!DG69</f>
        <v>40695000</v>
      </c>
      <c r="R69" s="45">
        <f>'Core Indicators'!DO69</f>
        <v>9714000</v>
      </c>
      <c r="S69" s="45">
        <f>'Core Indicators'!DW69</f>
        <v>872000</v>
      </c>
      <c r="T69" s="45">
        <f>'Core Indicators'!EE69</f>
        <v>113000</v>
      </c>
      <c r="U69" s="45">
        <f>'Core Indicators'!EM69</f>
        <v>0</v>
      </c>
      <c r="V69" s="45">
        <f>'Core Indicators'!FC69</f>
        <v>3</v>
      </c>
      <c r="W69" s="45" t="str">
        <f>'Core Indicators'!FK69</f>
        <v>x</v>
      </c>
      <c r="X69" s="45" t="str">
        <f>'Core Indicators'!FS69</f>
        <v>x</v>
      </c>
      <c r="Y69" s="45">
        <f>'Core Indicators'!GA69</f>
        <v>0</v>
      </c>
      <c r="Z69" s="45">
        <f>'Core Indicators'!GI69</f>
        <v>0</v>
      </c>
      <c r="AA69" s="45">
        <f>'Core Indicators'!GQ69</f>
        <v>0</v>
      </c>
      <c r="AB69" s="45">
        <f>'Core Indicators'!GY69</f>
        <v>0</v>
      </c>
      <c r="AC69" s="45">
        <f>'Core Indicators'!HG69</f>
        <v>0</v>
      </c>
      <c r="AD69" s="45">
        <f>'Core Indicators'!HO69</f>
        <v>0</v>
      </c>
      <c r="AE69" s="45">
        <f>'Core Indicators'!HW69</f>
        <v>0</v>
      </c>
      <c r="AF69" s="45">
        <f>'Core Indicators'!IE69</f>
        <v>1</v>
      </c>
      <c r="AG69" s="45">
        <f>'Core Indicators'!IM69</f>
        <v>0</v>
      </c>
    </row>
    <row r="70" spans="1:33" ht="20.100000000000001" customHeight="1" x14ac:dyDescent="0.3">
      <c r="A70" s="272" t="str">
        <f>'Core Indicators'!A:A</f>
        <v>Flooding and Landslides in Kenya</v>
      </c>
      <c r="B70" s="272" t="str">
        <f>'Core Indicators'!B:B</f>
        <v>Flood</v>
      </c>
      <c r="C70" s="272" t="str">
        <f>'Core Indicators'!C70</f>
        <v>KEN005</v>
      </c>
      <c r="D70" s="272" t="str">
        <f>'Core Indicators'!D70</f>
        <v>Kenya</v>
      </c>
      <c r="E70" s="272" t="str">
        <f>'Core Indicators'!E70</f>
        <v>KEN</v>
      </c>
      <c r="F70" s="46">
        <f>'Core Indicators'!O70</f>
        <v>471098</v>
      </c>
      <c r="G70" s="46">
        <f>'Core Indicators'!W70</f>
        <v>42513000</v>
      </c>
      <c r="H70" s="46">
        <f>'Core Indicators'!AE70</f>
        <v>233000</v>
      </c>
      <c r="I70" s="46">
        <f>'Core Indicators'!AM70</f>
        <v>16000</v>
      </c>
      <c r="J70" s="46" t="str">
        <f>'Core Indicators'!AU70</f>
        <v>x</v>
      </c>
      <c r="K70" s="46" t="str">
        <f>'Core Indicators'!BC70</f>
        <v>x</v>
      </c>
      <c r="L70" s="46">
        <f>'Core Indicators'!BK70</f>
        <v>237</v>
      </c>
      <c r="M70" s="46" t="str">
        <f>'Core Indicators'!BS70</f>
        <v>x</v>
      </c>
      <c r="N70" s="46" t="str">
        <f>'Core Indicators'!CA70</f>
        <v>x</v>
      </c>
      <c r="O70" s="46" t="e">
        <f>'Core Indicators'!CI70</f>
        <v>#N/A</v>
      </c>
      <c r="P70" s="46" t="str">
        <f>'Core Indicators'!CQ70</f>
        <v>x</v>
      </c>
      <c r="Q70" s="46">
        <f>'Core Indicators'!DG70</f>
        <v>42280000</v>
      </c>
      <c r="R70" s="46">
        <f>'Core Indicators'!DO70</f>
        <v>117000</v>
      </c>
      <c r="S70" s="46">
        <f>'Core Indicators'!DW70</f>
        <v>116000</v>
      </c>
      <c r="T70" s="46">
        <f>'Core Indicators'!EE70</f>
        <v>0</v>
      </c>
      <c r="U70" s="46">
        <f>'Core Indicators'!EM70</f>
        <v>0</v>
      </c>
      <c r="V70" s="46" t="str">
        <f>'Core Indicators'!FC70</f>
        <v>x</v>
      </c>
      <c r="W70" s="46" t="str">
        <f>'Core Indicators'!FK70</f>
        <v>x</v>
      </c>
      <c r="X70" s="46" t="str">
        <f>'Core Indicators'!FS70</f>
        <v>x</v>
      </c>
      <c r="Y70" s="46">
        <f>'Core Indicators'!GA70</f>
        <v>0</v>
      </c>
      <c r="Z70" s="46">
        <f>'Core Indicators'!GI70</f>
        <v>1</v>
      </c>
      <c r="AA70" s="46">
        <f>'Core Indicators'!GQ70</f>
        <v>1</v>
      </c>
      <c r="AB70" s="46">
        <f>'Core Indicators'!GY70</f>
        <v>0</v>
      </c>
      <c r="AC70" s="46">
        <f>'Core Indicators'!HG70</f>
        <v>0</v>
      </c>
      <c r="AD70" s="46">
        <f>'Core Indicators'!HO70</f>
        <v>0</v>
      </c>
      <c r="AE70" s="46">
        <f>'Core Indicators'!HW70</f>
        <v>0</v>
      </c>
      <c r="AF70" s="46">
        <f>'Core Indicators'!IE70</f>
        <v>1</v>
      </c>
      <c r="AG70" s="46">
        <f>'Core Indicators'!IM70</f>
        <v>3</v>
      </c>
    </row>
    <row r="71" spans="1:33" ht="20.100000000000001" customHeight="1" x14ac:dyDescent="0.3">
      <c r="A71" s="271" t="str">
        <f>'Core Indicators'!A:A</f>
        <v>Syrian refugees in Lebanon</v>
      </c>
      <c r="B71" s="271" t="str">
        <f>'Core Indicators'!B:B</f>
        <v>International displacement</v>
      </c>
      <c r="C71" s="271" t="str">
        <f>'Core Indicators'!C71</f>
        <v>LBN002</v>
      </c>
      <c r="D71" s="271" t="str">
        <f>'Core Indicators'!D71</f>
        <v>Lebanon</v>
      </c>
      <c r="E71" s="271" t="str">
        <f>'Core Indicators'!E71</f>
        <v>LBN</v>
      </c>
      <c r="F71" s="45">
        <f>'Core Indicators'!O71</f>
        <v>10201.200000000001</v>
      </c>
      <c r="G71" s="45">
        <f>'Core Indicators'!W71</f>
        <v>6849000</v>
      </c>
      <c r="H71" s="45">
        <f>'Core Indicators'!AE71</f>
        <v>3027000</v>
      </c>
      <c r="I71" s="45">
        <f>'Core Indicators'!AM71</f>
        <v>1527000</v>
      </c>
      <c r="J71" s="45" t="str">
        <f>'Core Indicators'!AU71</f>
        <v>x</v>
      </c>
      <c r="K71" s="45">
        <f>'Core Indicators'!BC71</f>
        <v>0</v>
      </c>
      <c r="L71" s="45">
        <f>'Core Indicators'!BK71</f>
        <v>0</v>
      </c>
      <c r="M71" s="45" t="str">
        <f>'Core Indicators'!BS71</f>
        <v>x</v>
      </c>
      <c r="N71" s="45" t="str">
        <f>'Core Indicators'!CA71</f>
        <v>x</v>
      </c>
      <c r="O71" s="45" t="e">
        <f>'Core Indicators'!CI71</f>
        <v>#N/A</v>
      </c>
      <c r="P71" s="45" t="str">
        <f>'Core Indicators'!CQ71</f>
        <v>x</v>
      </c>
      <c r="Q71" s="45">
        <f>'Core Indicators'!DG71</f>
        <v>3822000</v>
      </c>
      <c r="R71" s="45">
        <f>'Core Indicators'!DO71</f>
        <v>2361000</v>
      </c>
      <c r="S71" s="45">
        <f>'Core Indicators'!DW71</f>
        <v>180000</v>
      </c>
      <c r="T71" s="45">
        <f>'Core Indicators'!EE71</f>
        <v>486000</v>
      </c>
      <c r="U71" s="45">
        <f>'Core Indicators'!EM71</f>
        <v>0</v>
      </c>
      <c r="V71" s="45">
        <f>'Core Indicators'!FC71</f>
        <v>2</v>
      </c>
      <c r="W71" s="45" t="str">
        <f>'Core Indicators'!FK71</f>
        <v>x</v>
      </c>
      <c r="X71" s="45" t="str">
        <f>'Core Indicators'!FS71</f>
        <v>x</v>
      </c>
      <c r="Y71" s="45">
        <f>'Core Indicators'!GA71</f>
        <v>1</v>
      </c>
      <c r="Z71" s="45">
        <f>'Core Indicators'!GI71</f>
        <v>2</v>
      </c>
      <c r="AA71" s="45">
        <f>'Core Indicators'!GQ71</f>
        <v>2</v>
      </c>
      <c r="AB71" s="45">
        <f>'Core Indicators'!GY71</f>
        <v>0</v>
      </c>
      <c r="AC71" s="45">
        <f>'Core Indicators'!HG71</f>
        <v>2</v>
      </c>
      <c r="AD71" s="45">
        <f>'Core Indicators'!HO71</f>
        <v>2</v>
      </c>
      <c r="AE71" s="45">
        <f>'Core Indicators'!HW71</f>
        <v>0</v>
      </c>
      <c r="AF71" s="45">
        <f>'Core Indicators'!IE71</f>
        <v>3</v>
      </c>
      <c r="AG71" s="45">
        <f>'Core Indicators'!IM71</f>
        <v>1</v>
      </c>
    </row>
    <row r="72" spans="1:33" ht="20.100000000000001" customHeight="1" x14ac:dyDescent="0.3">
      <c r="A72" s="272" t="str">
        <f>'Core Indicators'!A:A</f>
        <v>Socioeconomic crisis in Lebanon</v>
      </c>
      <c r="B72" s="272" t="str">
        <f>'Core Indicators'!B:B</f>
        <v>Political and economic crisis</v>
      </c>
      <c r="C72" s="272" t="str">
        <f>'Core Indicators'!C72</f>
        <v>LBN004</v>
      </c>
      <c r="D72" s="272" t="str">
        <f>'Core Indicators'!D72</f>
        <v>Lebanon</v>
      </c>
      <c r="E72" s="272" t="str">
        <f>'Core Indicators'!E72</f>
        <v>LBN</v>
      </c>
      <c r="F72" s="46">
        <f>'Core Indicators'!O72</f>
        <v>10201.200000000001</v>
      </c>
      <c r="G72" s="46">
        <f>'Core Indicators'!W72</f>
        <v>6849000</v>
      </c>
      <c r="H72" s="46">
        <f>'Core Indicators'!AE72</f>
        <v>4239000</v>
      </c>
      <c r="I72" s="46" t="str">
        <f>'Core Indicators'!AM72</f>
        <v>x</v>
      </c>
      <c r="J72" s="46" t="str">
        <f>'Core Indicators'!AU72</f>
        <v>x</v>
      </c>
      <c r="K72" s="46" t="str">
        <f>'Core Indicators'!BC72</f>
        <v>x</v>
      </c>
      <c r="L72" s="46">
        <f>'Core Indicators'!BK72</f>
        <v>0</v>
      </c>
      <c r="M72" s="46" t="str">
        <f>'Core Indicators'!BS72</f>
        <v>x</v>
      </c>
      <c r="N72" s="46" t="str">
        <f>'Core Indicators'!CA72</f>
        <v>x</v>
      </c>
      <c r="O72" s="46" t="e">
        <f>'Core Indicators'!CI72</f>
        <v>#N/A</v>
      </c>
      <c r="P72" s="46" t="str">
        <f>'Core Indicators'!CQ72</f>
        <v>x</v>
      </c>
      <c r="Q72" s="46">
        <f>'Core Indicators'!DG72</f>
        <v>2609000</v>
      </c>
      <c r="R72" s="46">
        <f>'Core Indicators'!DO72</f>
        <v>473000</v>
      </c>
      <c r="S72" s="46">
        <f>'Core Indicators'!DW72</f>
        <v>2192000</v>
      </c>
      <c r="T72" s="46">
        <f>'Core Indicators'!EE72</f>
        <v>1575000</v>
      </c>
      <c r="U72" s="46">
        <f>'Core Indicators'!EM72</f>
        <v>0</v>
      </c>
      <c r="V72" s="46">
        <f>'Core Indicators'!FC72</f>
        <v>3</v>
      </c>
      <c r="W72" s="46" t="str">
        <f>'Core Indicators'!FK72</f>
        <v>x</v>
      </c>
      <c r="X72" s="46" t="str">
        <f>'Core Indicators'!FS72</f>
        <v>x</v>
      </c>
      <c r="Y72" s="46">
        <f>'Core Indicators'!GA72</f>
        <v>1</v>
      </c>
      <c r="Z72" s="46">
        <f>'Core Indicators'!GI72</f>
        <v>2</v>
      </c>
      <c r="AA72" s="46">
        <f>'Core Indicators'!GQ72</f>
        <v>2</v>
      </c>
      <c r="AB72" s="46">
        <f>'Core Indicators'!GY72</f>
        <v>0</v>
      </c>
      <c r="AC72" s="46">
        <f>'Core Indicators'!HG72</f>
        <v>2</v>
      </c>
      <c r="AD72" s="46">
        <f>'Core Indicators'!HO72</f>
        <v>2</v>
      </c>
      <c r="AE72" s="46">
        <f>'Core Indicators'!HW72</f>
        <v>0</v>
      </c>
      <c r="AF72" s="46">
        <f>'Core Indicators'!IE72</f>
        <v>3</v>
      </c>
      <c r="AG72" s="46">
        <f>'Core Indicators'!IM72</f>
        <v>1</v>
      </c>
    </row>
    <row r="73" spans="1:33" ht="20.100000000000001" customHeight="1" x14ac:dyDescent="0.3">
      <c r="A73" s="271" t="str">
        <f>'Core Indicators'!A:A</f>
        <v>Explosion in Beirut</v>
      </c>
      <c r="B73" s="271" t="str">
        <f>'Core Indicators'!B:B</f>
        <v>Industrial Accidents</v>
      </c>
      <c r="C73" s="271" t="str">
        <f>'Core Indicators'!C73</f>
        <v>LBN005</v>
      </c>
      <c r="D73" s="271" t="str">
        <f>'Core Indicators'!D73</f>
        <v>Lebanon</v>
      </c>
      <c r="E73" s="271" t="str">
        <f>'Core Indicators'!E73</f>
        <v>LBN</v>
      </c>
      <c r="F73" s="45">
        <f>'Core Indicators'!O73</f>
        <v>1987.6</v>
      </c>
      <c r="G73" s="45">
        <f>'Core Indicators'!W73</f>
        <v>2200000</v>
      </c>
      <c r="H73" s="45">
        <f>'Core Indicators'!AE73</f>
        <v>2200000</v>
      </c>
      <c r="I73" s="45">
        <f>'Core Indicators'!AM73</f>
        <v>300000</v>
      </c>
      <c r="J73" s="45">
        <f>'Core Indicators'!AU73</f>
        <v>6500</v>
      </c>
      <c r="K73" s="45" t="str">
        <f>'Core Indicators'!BC73</f>
        <v>x</v>
      </c>
      <c r="L73" s="45">
        <f>'Core Indicators'!BK73</f>
        <v>191</v>
      </c>
      <c r="M73" s="45" t="str">
        <f>'Core Indicators'!BS73</f>
        <v>x</v>
      </c>
      <c r="N73" s="45" t="str">
        <f>'Core Indicators'!CA73</f>
        <v>x</v>
      </c>
      <c r="O73" s="45" t="e">
        <f>'Core Indicators'!CI73</f>
        <v>#N/A</v>
      </c>
      <c r="P73" s="45" t="str">
        <f>'Core Indicators'!CQ73</f>
        <v>x</v>
      </c>
      <c r="Q73" s="45">
        <f>'Core Indicators'!DG73</f>
        <v>0</v>
      </c>
      <c r="R73" s="45">
        <f>'Core Indicators'!DO73</f>
        <v>1200000</v>
      </c>
      <c r="S73" s="45">
        <f>'Core Indicators'!DW73</f>
        <v>1000000</v>
      </c>
      <c r="T73" s="45">
        <f>'Core Indicators'!EE73</f>
        <v>0</v>
      </c>
      <c r="U73" s="45">
        <f>'Core Indicators'!EM73</f>
        <v>0</v>
      </c>
      <c r="V73" s="45">
        <f>'Core Indicators'!FC73</f>
        <v>4</v>
      </c>
      <c r="W73" s="45" t="str">
        <f>'Core Indicators'!FK73</f>
        <v>x</v>
      </c>
      <c r="X73" s="45" t="str">
        <f>'Core Indicators'!FS73</f>
        <v>x</v>
      </c>
      <c r="Y73" s="45">
        <f>'Core Indicators'!GA73</f>
        <v>1</v>
      </c>
      <c r="Z73" s="45">
        <f>'Core Indicators'!GI73</f>
        <v>1</v>
      </c>
      <c r="AA73" s="45">
        <f>'Core Indicators'!GQ73</f>
        <v>2</v>
      </c>
      <c r="AB73" s="45">
        <f>'Core Indicators'!GY73</f>
        <v>0</v>
      </c>
      <c r="AC73" s="45">
        <f>'Core Indicators'!HG73</f>
        <v>2</v>
      </c>
      <c r="AD73" s="45">
        <f>'Core Indicators'!HO73</f>
        <v>2</v>
      </c>
      <c r="AE73" s="45">
        <f>'Core Indicators'!HW73</f>
        <v>0</v>
      </c>
      <c r="AF73" s="45">
        <f>'Core Indicators'!IE73</f>
        <v>3</v>
      </c>
      <c r="AG73" s="45">
        <f>'Core Indicators'!IM73</f>
        <v>1</v>
      </c>
    </row>
    <row r="74" spans="1:33" ht="20.100000000000001" customHeight="1" x14ac:dyDescent="0.3">
      <c r="A74" s="272" t="str">
        <f>'Core Indicators'!A:A</f>
        <v>Drought in Lesotho</v>
      </c>
      <c r="B74" s="272" t="str">
        <f>'Core Indicators'!B:B</f>
        <v>Drought</v>
      </c>
      <c r="C74" s="272" t="str">
        <f>'Core Indicators'!C74</f>
        <v>LSO002</v>
      </c>
      <c r="D74" s="272" t="str">
        <f>'Core Indicators'!D74</f>
        <v>Lesotho</v>
      </c>
      <c r="E74" s="272" t="str">
        <f>'Core Indicators'!E74</f>
        <v>LSO</v>
      </c>
      <c r="F74" s="46">
        <f>'Core Indicators'!O74</f>
        <v>30400</v>
      </c>
      <c r="G74" s="46">
        <f>'Core Indicators'!W74</f>
        <v>1467000</v>
      </c>
      <c r="H74" s="46">
        <f>'Core Indicators'!AE74</f>
        <v>1062000</v>
      </c>
      <c r="I74" s="46" t="str">
        <f>'Core Indicators'!AM74</f>
        <v>x</v>
      </c>
      <c r="J74" s="46">
        <f>'Core Indicators'!AU74</f>
        <v>0</v>
      </c>
      <c r="K74" s="46">
        <f>'Core Indicators'!BC74</f>
        <v>0</v>
      </c>
      <c r="L74" s="46">
        <f>'Core Indicators'!BK74</f>
        <v>0</v>
      </c>
      <c r="M74" s="46">
        <f>'Core Indicators'!BS74</f>
        <v>0</v>
      </c>
      <c r="N74" s="46">
        <f>'Core Indicators'!CA74</f>
        <v>0</v>
      </c>
      <c r="O74" s="46" t="e">
        <f>'Core Indicators'!CI74</f>
        <v>#N/A</v>
      </c>
      <c r="P74" s="46" t="str">
        <f>'Core Indicators'!CQ74</f>
        <v>X</v>
      </c>
      <c r="Q74" s="46">
        <f>'Core Indicators'!DG74</f>
        <v>405000</v>
      </c>
      <c r="R74" s="46">
        <f>'Core Indicators'!DO74</f>
        <v>480000</v>
      </c>
      <c r="S74" s="46">
        <f>'Core Indicators'!DW74</f>
        <v>482000</v>
      </c>
      <c r="T74" s="46">
        <f>'Core Indicators'!EE74</f>
        <v>100000</v>
      </c>
      <c r="U74" s="46">
        <f>'Core Indicators'!EM74</f>
        <v>0</v>
      </c>
      <c r="V74" s="46">
        <f>'Core Indicators'!FC74</f>
        <v>1</v>
      </c>
      <c r="W74" s="46">
        <f>'Core Indicators'!FK74</f>
        <v>0</v>
      </c>
      <c r="X74" s="46">
        <f>'Core Indicators'!FS74</f>
        <v>0</v>
      </c>
      <c r="Y74" s="46">
        <f>'Core Indicators'!GA74</f>
        <v>0</v>
      </c>
      <c r="Z74" s="46">
        <f>'Core Indicators'!GI74</f>
        <v>0</v>
      </c>
      <c r="AA74" s="46">
        <f>'Core Indicators'!GQ74</f>
        <v>0</v>
      </c>
      <c r="AB74" s="46">
        <f>'Core Indicators'!GY74</f>
        <v>0</v>
      </c>
      <c r="AC74" s="46">
        <f>'Core Indicators'!HG74</f>
        <v>0</v>
      </c>
      <c r="AD74" s="46">
        <f>'Core Indicators'!HO74</f>
        <v>2</v>
      </c>
      <c r="AE74" s="46">
        <f>'Core Indicators'!HW74</f>
        <v>0</v>
      </c>
      <c r="AF74" s="46">
        <f>'Core Indicators'!IE74</f>
        <v>0</v>
      </c>
      <c r="AG74" s="46">
        <f>'Core Indicators'!IM74</f>
        <v>1</v>
      </c>
    </row>
    <row r="75" spans="1:33" ht="20.100000000000001" customHeight="1" x14ac:dyDescent="0.3">
      <c r="A75" s="271" t="str">
        <f>'Core Indicators'!A:A</f>
        <v>Southern Africa Regional Food Security Crisis</v>
      </c>
      <c r="B75" s="271" t="str">
        <f>'Core Indicators'!B:B</f>
        <v>Regional crisis</v>
      </c>
      <c r="C75" s="271" t="str">
        <f>'Core Indicators'!C75</f>
        <v>REG012</v>
      </c>
      <c r="D75" s="271" t="str">
        <f>'Core Indicators'!D75</f>
        <v>Lesotho,Madagascar,Malawi,Mozambique,Namibia,Eswatini,Tanzania,Zambia,Zimbabwe</v>
      </c>
      <c r="E75" s="271" t="str">
        <f>'Core Indicators'!E75</f>
        <v>LSO, MDG, MWI, MOZ, NAM, SWZ, TZA, ZMB, ZWE</v>
      </c>
      <c r="F75" s="45">
        <f>'Core Indicators'!O75</f>
        <v>1548469</v>
      </c>
      <c r="G75" s="45">
        <f>'Core Indicators'!W75</f>
        <v>44331000</v>
      </c>
      <c r="H75" s="45">
        <f>'Core Indicators'!AE75</f>
        <v>24219000</v>
      </c>
      <c r="I75" s="45">
        <f>'Core Indicators'!AM75</f>
        <v>94000</v>
      </c>
      <c r="J75" s="45">
        <f>'Core Indicators'!AU75</f>
        <v>0</v>
      </c>
      <c r="K75" s="45">
        <f>'Core Indicators'!BC75</f>
        <v>0</v>
      </c>
      <c r="L75" s="45">
        <f>'Core Indicators'!BK75</f>
        <v>0</v>
      </c>
      <c r="M75" s="45">
        <f>'Core Indicators'!BS75</f>
        <v>0</v>
      </c>
      <c r="N75" s="45">
        <f>'Core Indicators'!CA75</f>
        <v>0</v>
      </c>
      <c r="O75" s="45" t="e">
        <f>'Core Indicators'!CI75</f>
        <v>#N/A</v>
      </c>
      <c r="P75" s="45">
        <f>'Core Indicators'!CQ75</f>
        <v>0</v>
      </c>
      <c r="Q75" s="45">
        <f>'Core Indicators'!DG75</f>
        <v>20112000</v>
      </c>
      <c r="R75" s="45">
        <f>'Core Indicators'!DO75</f>
        <v>14176000</v>
      </c>
      <c r="S75" s="45">
        <f>'Core Indicators'!DW75</f>
        <v>8929000</v>
      </c>
      <c r="T75" s="45">
        <f>'Core Indicators'!EE75</f>
        <v>1115000</v>
      </c>
      <c r="U75" s="45">
        <f>'Core Indicators'!EM75</f>
        <v>0</v>
      </c>
      <c r="V75" s="45">
        <f>'Core Indicators'!FC75</f>
        <v>5</v>
      </c>
      <c r="W75" s="45" t="e">
        <f>'Core Indicators'!FK75</f>
        <v>#N/A</v>
      </c>
      <c r="X75" s="45" t="e">
        <f>'Core Indicators'!FS75</f>
        <v>#N/A</v>
      </c>
      <c r="Y75" s="45">
        <f>'Core Indicators'!GA75</f>
        <v>1</v>
      </c>
      <c r="Z75" s="45">
        <f>'Core Indicators'!GI75</f>
        <v>0</v>
      </c>
      <c r="AA75" s="45">
        <f>'Core Indicators'!GQ75</f>
        <v>0</v>
      </c>
      <c r="AB75" s="45">
        <f>'Core Indicators'!GY75</f>
        <v>0</v>
      </c>
      <c r="AC75" s="45">
        <f>'Core Indicators'!HG75</f>
        <v>0</v>
      </c>
      <c r="AD75" s="45">
        <f>'Core Indicators'!HO75</f>
        <v>2</v>
      </c>
      <c r="AE75" s="45">
        <f>'Core Indicators'!HW75</f>
        <v>0</v>
      </c>
      <c r="AF75" s="45">
        <f>'Core Indicators'!IE75</f>
        <v>2</v>
      </c>
      <c r="AG75" s="45">
        <f>'Core Indicators'!IM75</f>
        <v>0</v>
      </c>
    </row>
    <row r="76" spans="1:33" ht="20.100000000000001" customHeight="1" x14ac:dyDescent="0.3">
      <c r="A76" s="272" t="str">
        <f>'Core Indicators'!A:A</f>
        <v>Complex crisis in Libya</v>
      </c>
      <c r="B76" s="272" t="str">
        <f>'Core Indicators'!B:B</f>
        <v>Multiple crises country</v>
      </c>
      <c r="C76" s="272" t="str">
        <f>'Core Indicators'!C76</f>
        <v>LBY001</v>
      </c>
      <c r="D76" s="272" t="str">
        <f>'Core Indicators'!D76</f>
        <v>Libya</v>
      </c>
      <c r="E76" s="272" t="str">
        <f>'Core Indicators'!E76</f>
        <v>LBY</v>
      </c>
      <c r="F76" s="46">
        <f>'Core Indicators'!O76</f>
        <v>1759540</v>
      </c>
      <c r="G76" s="46">
        <f>'Core Indicators'!W76</f>
        <v>6871000</v>
      </c>
      <c r="H76" s="46">
        <f>'Core Indicators'!AE76</f>
        <v>1800000</v>
      </c>
      <c r="I76" s="46">
        <f>'Core Indicators'!AM76</f>
        <v>1466000</v>
      </c>
      <c r="J76" s="46" t="str">
        <f>'Core Indicators'!AU76</f>
        <v>x</v>
      </c>
      <c r="K76" s="46" t="str">
        <f>'Core Indicators'!BC76</f>
        <v>x</v>
      </c>
      <c r="L76" s="46">
        <f>'Core Indicators'!BK76</f>
        <v>729</v>
      </c>
      <c r="M76" s="46" t="str">
        <f>'Core Indicators'!BS76</f>
        <v>x</v>
      </c>
      <c r="N76" s="46" t="str">
        <f>'Core Indicators'!CA76</f>
        <v>x</v>
      </c>
      <c r="O76" s="46" t="e">
        <f>'Core Indicators'!CI76</f>
        <v>#N/A</v>
      </c>
      <c r="P76" s="46" t="str">
        <f>'Core Indicators'!CQ76</f>
        <v>x</v>
      </c>
      <c r="Q76" s="46">
        <f>'Core Indicators'!DG76</f>
        <v>5071000</v>
      </c>
      <c r="R76" s="46">
        <f>'Core Indicators'!DO76</f>
        <v>774000</v>
      </c>
      <c r="S76" s="46">
        <f>'Core Indicators'!DW76</f>
        <v>108000</v>
      </c>
      <c r="T76" s="46">
        <f>'Core Indicators'!EE76</f>
        <v>558000</v>
      </c>
      <c r="U76" s="46">
        <f>'Core Indicators'!EM76</f>
        <v>360000</v>
      </c>
      <c r="V76" s="46">
        <f>'Core Indicators'!FC76</f>
        <v>5</v>
      </c>
      <c r="W76" s="46">
        <f>'Core Indicators'!FK76</f>
        <v>198000</v>
      </c>
      <c r="X76" s="46">
        <f>'Core Indicators'!FS76</f>
        <v>633000</v>
      </c>
      <c r="Y76" s="46">
        <f>'Core Indicators'!GA76</f>
        <v>1</v>
      </c>
      <c r="Z76" s="46">
        <f>'Core Indicators'!GI76</f>
        <v>3</v>
      </c>
      <c r="AA76" s="46">
        <f>'Core Indicators'!GQ76</f>
        <v>3</v>
      </c>
      <c r="AB76" s="46">
        <f>'Core Indicators'!GY76</f>
        <v>3</v>
      </c>
      <c r="AC76" s="46">
        <f>'Core Indicators'!HG76</f>
        <v>2</v>
      </c>
      <c r="AD76" s="46">
        <f>'Core Indicators'!HO76</f>
        <v>3</v>
      </c>
      <c r="AE76" s="46">
        <f>'Core Indicators'!HW76</f>
        <v>3</v>
      </c>
      <c r="AF76" s="46">
        <f>'Core Indicators'!IE76</f>
        <v>1</v>
      </c>
      <c r="AG76" s="46">
        <f>'Core Indicators'!IM76</f>
        <v>3</v>
      </c>
    </row>
    <row r="77" spans="1:33" ht="20.100000000000001" customHeight="1" x14ac:dyDescent="0.3">
      <c r="A77" s="271" t="str">
        <f>'Core Indicators'!A:A</f>
        <v>Mixed migration flows in Libya</v>
      </c>
      <c r="B77" s="271" t="str">
        <f>'Core Indicators'!B:B</f>
        <v>International displacement</v>
      </c>
      <c r="C77" s="271" t="str">
        <f>'Core Indicators'!C77</f>
        <v>LBY002</v>
      </c>
      <c r="D77" s="271" t="str">
        <f>'Core Indicators'!D77</f>
        <v>Libya</v>
      </c>
      <c r="E77" s="271" t="str">
        <f>'Core Indicators'!E77</f>
        <v>LBY</v>
      </c>
      <c r="F77" s="45">
        <f>'Core Indicators'!O77</f>
        <v>1759540</v>
      </c>
      <c r="G77" s="45">
        <f>'Core Indicators'!W77</f>
        <v>6871000</v>
      </c>
      <c r="H77" s="45">
        <f>'Core Indicators'!AE77</f>
        <v>585000</v>
      </c>
      <c r="I77" s="45">
        <f>'Core Indicators'!AM77</f>
        <v>585000</v>
      </c>
      <c r="J77" s="45" t="str">
        <f>'Core Indicators'!AU77</f>
        <v>x</v>
      </c>
      <c r="K77" s="45" t="str">
        <f>'Core Indicators'!BC77</f>
        <v>x</v>
      </c>
      <c r="L77" s="45">
        <f>'Core Indicators'!BK77</f>
        <v>564</v>
      </c>
      <c r="M77" s="45" t="str">
        <f>'Core Indicators'!BS77</f>
        <v>x</v>
      </c>
      <c r="N77" s="45" t="str">
        <f>'Core Indicators'!CA77</f>
        <v>x</v>
      </c>
      <c r="O77" s="45" t="e">
        <f>'Core Indicators'!CI77</f>
        <v>#N/A</v>
      </c>
      <c r="P77" s="45" t="str">
        <f>'Core Indicators'!CQ77</f>
        <v>x</v>
      </c>
      <c r="Q77" s="45">
        <f>'Core Indicators'!DG77</f>
        <v>6286000</v>
      </c>
      <c r="R77" s="45">
        <f>'Core Indicators'!DO77</f>
        <v>261000</v>
      </c>
      <c r="S77" s="45">
        <f>'Core Indicators'!DW77</f>
        <v>190000</v>
      </c>
      <c r="T77" s="45">
        <f>'Core Indicators'!EE77</f>
        <v>131000</v>
      </c>
      <c r="U77" s="45">
        <f>'Core Indicators'!EM77</f>
        <v>3000</v>
      </c>
      <c r="V77" s="45">
        <f>'Core Indicators'!FC77</f>
        <v>2</v>
      </c>
      <c r="W77" s="45">
        <f>'Core Indicators'!FK77</f>
        <v>79000</v>
      </c>
      <c r="X77" s="45">
        <f>'Core Indicators'!FS77</f>
        <v>229000</v>
      </c>
      <c r="Y77" s="45">
        <f>'Core Indicators'!GA77</f>
        <v>1</v>
      </c>
      <c r="Z77" s="45">
        <f>'Core Indicators'!GI77</f>
        <v>3</v>
      </c>
      <c r="AA77" s="45">
        <f>'Core Indicators'!GQ77</f>
        <v>3</v>
      </c>
      <c r="AB77" s="45">
        <f>'Core Indicators'!GY77</f>
        <v>0</v>
      </c>
      <c r="AC77" s="45">
        <f>'Core Indicators'!HG77</f>
        <v>2</v>
      </c>
      <c r="AD77" s="45">
        <f>'Core Indicators'!HO77</f>
        <v>3</v>
      </c>
      <c r="AE77" s="45">
        <f>'Core Indicators'!HW77</f>
        <v>3</v>
      </c>
      <c r="AF77" s="45">
        <f>'Core Indicators'!IE77</f>
        <v>1</v>
      </c>
      <c r="AG77" s="45">
        <f>'Core Indicators'!IM77</f>
        <v>3</v>
      </c>
    </row>
    <row r="78" spans="1:33" ht="20.100000000000001" customHeight="1" x14ac:dyDescent="0.3">
      <c r="A78" s="272" t="str">
        <f>'Core Indicators'!A:A</f>
        <v>Drought in Madagascar</v>
      </c>
      <c r="B78" s="272" t="str">
        <f>'Core Indicators'!B:B</f>
        <v>Drought</v>
      </c>
      <c r="C78" s="272" t="str">
        <f>'Core Indicators'!C78</f>
        <v>MDG002</v>
      </c>
      <c r="D78" s="272" t="str">
        <f>'Core Indicators'!D78</f>
        <v>Madagascar</v>
      </c>
      <c r="E78" s="272" t="str">
        <f>'Core Indicators'!E78</f>
        <v>MDG</v>
      </c>
      <c r="F78" s="46">
        <f>'Core Indicators'!O78</f>
        <v>149752</v>
      </c>
      <c r="G78" s="46">
        <f>'Core Indicators'!W78</f>
        <v>2276000</v>
      </c>
      <c r="H78" s="46">
        <f>'Core Indicators'!AE78</f>
        <v>1604000</v>
      </c>
      <c r="I78" s="46" t="str">
        <f>'Core Indicators'!AM78</f>
        <v>x</v>
      </c>
      <c r="J78" s="46">
        <f>'Core Indicators'!AU78</f>
        <v>0</v>
      </c>
      <c r="K78" s="46" t="str">
        <f>'Core Indicators'!BC78</f>
        <v>x</v>
      </c>
      <c r="L78" s="46" t="str">
        <f>'Core Indicators'!BK78</f>
        <v>x</v>
      </c>
      <c r="M78" s="46" t="str">
        <f>'Core Indicators'!BS78</f>
        <v>x</v>
      </c>
      <c r="N78" s="46" t="str">
        <f>'Core Indicators'!CA78</f>
        <v>x</v>
      </c>
      <c r="O78" s="46" t="e">
        <f>'Core Indicators'!CI78</f>
        <v>#N/A</v>
      </c>
      <c r="P78" s="46" t="str">
        <f>'Core Indicators'!CQ78</f>
        <v>x</v>
      </c>
      <c r="Q78" s="46">
        <f>'Core Indicators'!DG78</f>
        <v>672000</v>
      </c>
      <c r="R78" s="46">
        <f>'Core Indicators'!DO78</f>
        <v>1050000</v>
      </c>
      <c r="S78" s="46">
        <f>'Core Indicators'!DW78</f>
        <v>527000</v>
      </c>
      <c r="T78" s="46">
        <f>'Core Indicators'!EE78</f>
        <v>27000</v>
      </c>
      <c r="U78" s="46">
        <f>'Core Indicators'!EM78</f>
        <v>0</v>
      </c>
      <c r="V78" s="46">
        <f>'Core Indicators'!FC78</f>
        <v>1</v>
      </c>
      <c r="W78" s="46" t="str">
        <f>'Core Indicators'!FK78</f>
        <v>x</v>
      </c>
      <c r="X78" s="46" t="str">
        <f>'Core Indicators'!FS78</f>
        <v>x</v>
      </c>
      <c r="Y78" s="46">
        <f>'Core Indicators'!GA78</f>
        <v>0</v>
      </c>
      <c r="Z78" s="46">
        <f>'Core Indicators'!GI78</f>
        <v>0</v>
      </c>
      <c r="AA78" s="46">
        <f>'Core Indicators'!GQ78</f>
        <v>0</v>
      </c>
      <c r="AB78" s="46">
        <f>'Core Indicators'!GY78</f>
        <v>0</v>
      </c>
      <c r="AC78" s="46">
        <f>'Core Indicators'!HG78</f>
        <v>0</v>
      </c>
      <c r="AD78" s="46">
        <f>'Core Indicators'!HO78</f>
        <v>2</v>
      </c>
      <c r="AE78" s="46">
        <f>'Core Indicators'!HW78</f>
        <v>0</v>
      </c>
      <c r="AF78" s="46">
        <f>'Core Indicators'!IE78</f>
        <v>0</v>
      </c>
      <c r="AG78" s="46">
        <f>'Core Indicators'!IM78</f>
        <v>0</v>
      </c>
    </row>
    <row r="79" spans="1:33" ht="20.100000000000001" customHeight="1" x14ac:dyDescent="0.3">
      <c r="A79" s="271" t="str">
        <f>'Core Indicators'!A:A</f>
        <v>Complex crisis in Malawi</v>
      </c>
      <c r="B79" s="271" t="str">
        <f>'Core Indicators'!B:B</f>
        <v>Complex crisis</v>
      </c>
      <c r="C79" s="271" t="str">
        <f>'Core Indicators'!C79</f>
        <v>MWI002</v>
      </c>
      <c r="D79" s="271" t="str">
        <f>'Core Indicators'!D79</f>
        <v>Malawi</v>
      </c>
      <c r="E79" s="271" t="str">
        <f>'Core Indicators'!E79</f>
        <v>MWI</v>
      </c>
      <c r="F79" s="45">
        <f>'Core Indicators'!O79</f>
        <v>94276</v>
      </c>
      <c r="G79" s="45">
        <f>'Core Indicators'!W79</f>
        <v>17678000</v>
      </c>
      <c r="H79" s="45">
        <f>'Core Indicators'!AE79</f>
        <v>8837000</v>
      </c>
      <c r="I79" s="45">
        <f>'Core Indicators'!AM79</f>
        <v>0</v>
      </c>
      <c r="J79" s="45">
        <f>'Core Indicators'!AU79</f>
        <v>0</v>
      </c>
      <c r="K79" s="45">
        <f>'Core Indicators'!BC79</f>
        <v>0</v>
      </c>
      <c r="L79" s="45">
        <f>'Core Indicators'!BK79</f>
        <v>36</v>
      </c>
      <c r="M79" s="45" t="str">
        <f>'Core Indicators'!BS79</f>
        <v>x</v>
      </c>
      <c r="N79" s="45" t="str">
        <f>'Core Indicators'!CA79</f>
        <v>x</v>
      </c>
      <c r="O79" s="45" t="e">
        <f>'Core Indicators'!CI79</f>
        <v>#N/A</v>
      </c>
      <c r="P79" s="45" t="str">
        <f>'Core Indicators'!CQ79</f>
        <v>x</v>
      </c>
      <c r="Q79" s="45">
        <f>'Core Indicators'!DG79</f>
        <v>8841000</v>
      </c>
      <c r="R79" s="45">
        <f>'Core Indicators'!DO79</f>
        <v>6219000</v>
      </c>
      <c r="S79" s="45">
        <f>'Core Indicators'!DW79</f>
        <v>2618000</v>
      </c>
      <c r="T79" s="45">
        <f>'Core Indicators'!EE79</f>
        <v>0</v>
      </c>
      <c r="U79" s="45">
        <f>'Core Indicators'!EM79</f>
        <v>0</v>
      </c>
      <c r="V79" s="45">
        <f>'Core Indicators'!FC79</f>
        <v>1</v>
      </c>
      <c r="W79" s="45" t="str">
        <f>'Core Indicators'!FK79</f>
        <v>x</v>
      </c>
      <c r="X79" s="45" t="str">
        <f>'Core Indicators'!FS79</f>
        <v>x</v>
      </c>
      <c r="Y79" s="45">
        <f>'Core Indicators'!GA79</f>
        <v>0</v>
      </c>
      <c r="Z79" s="45">
        <f>'Core Indicators'!GI79</f>
        <v>0</v>
      </c>
      <c r="AA79" s="45">
        <f>'Core Indicators'!GQ79</f>
        <v>0</v>
      </c>
      <c r="AB79" s="45">
        <f>'Core Indicators'!GY79</f>
        <v>0</v>
      </c>
      <c r="AC79" s="45">
        <f>'Core Indicators'!HG79</f>
        <v>0</v>
      </c>
      <c r="AD79" s="45">
        <f>'Core Indicators'!HO79</f>
        <v>2</v>
      </c>
      <c r="AE79" s="45">
        <f>'Core Indicators'!HW79</f>
        <v>0</v>
      </c>
      <c r="AF79" s="45">
        <f>'Core Indicators'!IE79</f>
        <v>0</v>
      </c>
      <c r="AG79" s="45">
        <f>'Core Indicators'!IM79</f>
        <v>0</v>
      </c>
    </row>
    <row r="80" spans="1:33" ht="20.100000000000001" customHeight="1" x14ac:dyDescent="0.3">
      <c r="A80" s="272" t="str">
        <f>'Core Indicators'!A:A</f>
        <v>Complex crisis in Mali</v>
      </c>
      <c r="B80" s="272" t="str">
        <f>'Core Indicators'!B:B</f>
        <v>Complex crisis</v>
      </c>
      <c r="C80" s="272" t="str">
        <f>'Core Indicators'!C80</f>
        <v>MLI001</v>
      </c>
      <c r="D80" s="272" t="str">
        <f>'Core Indicators'!D80</f>
        <v>Mali</v>
      </c>
      <c r="E80" s="272" t="str">
        <f>'Core Indicators'!E80</f>
        <v>MLI</v>
      </c>
      <c r="F80" s="46">
        <f>'Core Indicators'!O80</f>
        <v>1220190</v>
      </c>
      <c r="G80" s="46">
        <f>'Core Indicators'!W80</f>
        <v>19806000</v>
      </c>
      <c r="H80" s="46">
        <f>'Core Indicators'!AE80</f>
        <v>8200000</v>
      </c>
      <c r="I80" s="46">
        <f>'Core Indicators'!AM80</f>
        <v>430000</v>
      </c>
      <c r="J80" s="46" t="str">
        <f>'Core Indicators'!AU80</f>
        <v>x</v>
      </c>
      <c r="K80" s="46">
        <f>'Core Indicators'!BC80</f>
        <v>44056</v>
      </c>
      <c r="L80" s="46">
        <f>'Core Indicators'!BK80</f>
        <v>1130</v>
      </c>
      <c r="M80" s="46" t="str">
        <f>'Core Indicators'!BS80</f>
        <v>X</v>
      </c>
      <c r="N80" s="46" t="str">
        <f>'Core Indicators'!CA80</f>
        <v>X</v>
      </c>
      <c r="O80" s="46" t="e">
        <f>'Core Indicators'!CI80</f>
        <v>#N/A</v>
      </c>
      <c r="P80" s="46" t="str">
        <f>'Core Indicators'!CQ80</f>
        <v>X</v>
      </c>
      <c r="Q80" s="46">
        <f>'Core Indicators'!DG80</f>
        <v>11606000</v>
      </c>
      <c r="R80" s="46">
        <f>'Core Indicators'!DO80</f>
        <v>3900000</v>
      </c>
      <c r="S80" s="46">
        <f>'Core Indicators'!DW80</f>
        <v>3818000</v>
      </c>
      <c r="T80" s="46">
        <f>'Core Indicators'!EE80</f>
        <v>482000</v>
      </c>
      <c r="U80" s="46">
        <f>'Core Indicators'!EM80</f>
        <v>0</v>
      </c>
      <c r="V80" s="46">
        <f>'Core Indicators'!FC80</f>
        <v>5</v>
      </c>
      <c r="W80" s="46" t="str">
        <f>'Core Indicators'!FK80</f>
        <v>X</v>
      </c>
      <c r="X80" s="46" t="str">
        <f>'Core Indicators'!FS80</f>
        <v>X</v>
      </c>
      <c r="Y80" s="46">
        <f>'Core Indicators'!GA80</f>
        <v>0</v>
      </c>
      <c r="Z80" s="46">
        <f>'Core Indicators'!GI80</f>
        <v>2</v>
      </c>
      <c r="AA80" s="46">
        <f>'Core Indicators'!GQ80</f>
        <v>2</v>
      </c>
      <c r="AB80" s="46">
        <f>'Core Indicators'!GY80</f>
        <v>3</v>
      </c>
      <c r="AC80" s="46">
        <f>'Core Indicators'!HG80</f>
        <v>2</v>
      </c>
      <c r="AD80" s="46">
        <f>'Core Indicators'!HO80</f>
        <v>2</v>
      </c>
      <c r="AE80" s="46">
        <f>'Core Indicators'!HW80</f>
        <v>3</v>
      </c>
      <c r="AF80" s="46">
        <f>'Core Indicators'!IE80</f>
        <v>1</v>
      </c>
      <c r="AG80" s="46">
        <f>'Core Indicators'!IM80</f>
        <v>3</v>
      </c>
    </row>
    <row r="81" spans="1:33" ht="20.100000000000001" customHeight="1" x14ac:dyDescent="0.3">
      <c r="A81" s="271" t="str">
        <f>'Core Indicators'!A:A</f>
        <v>Refugees from Mali in Mauritania</v>
      </c>
      <c r="B81" s="271" t="str">
        <f>'Core Indicators'!B:B</f>
        <v>International displacement</v>
      </c>
      <c r="C81" s="271" t="str">
        <f>'Core Indicators'!C81</f>
        <v>MRT002</v>
      </c>
      <c r="D81" s="271" t="str">
        <f>'Core Indicators'!D81</f>
        <v>Mauritania</v>
      </c>
      <c r="E81" s="271" t="str">
        <f>'Core Indicators'!E81</f>
        <v>MRT</v>
      </c>
      <c r="F81" s="45">
        <f>'Core Indicators'!O81</f>
        <v>75</v>
      </c>
      <c r="G81" s="45">
        <f>'Core Indicators'!W81</f>
        <v>72000</v>
      </c>
      <c r="H81" s="45">
        <f>'Core Indicators'!AE81</f>
        <v>61000</v>
      </c>
      <c r="I81" s="45">
        <f>'Core Indicators'!AM81</f>
        <v>61000</v>
      </c>
      <c r="J81" s="45">
        <f>'Core Indicators'!AU81</f>
        <v>0</v>
      </c>
      <c r="K81" s="45" t="str">
        <f>'Core Indicators'!BC81</f>
        <v>x</v>
      </c>
      <c r="L81" s="45" t="str">
        <f>'Core Indicators'!BK81</f>
        <v>x</v>
      </c>
      <c r="M81" s="45">
        <f>'Core Indicators'!BS81</f>
        <v>0</v>
      </c>
      <c r="N81" s="45">
        <f>'Core Indicators'!CA81</f>
        <v>0</v>
      </c>
      <c r="O81" s="45" t="e">
        <f>'Core Indicators'!CI81</f>
        <v>#N/A</v>
      </c>
      <c r="P81" s="45" t="str">
        <f>'Core Indicators'!CQ81</f>
        <v>x</v>
      </c>
      <c r="Q81" s="45">
        <f>'Core Indicators'!DG81</f>
        <v>11000</v>
      </c>
      <c r="R81" s="45">
        <f>'Core Indicators'!DO81</f>
        <v>0</v>
      </c>
      <c r="S81" s="45">
        <f>'Core Indicators'!DW81</f>
        <v>61000</v>
      </c>
      <c r="T81" s="45">
        <f>'Core Indicators'!EE81</f>
        <v>0</v>
      </c>
      <c r="U81" s="45">
        <f>'Core Indicators'!EM81</f>
        <v>0</v>
      </c>
      <c r="V81" s="45">
        <f>'Core Indicators'!FC81</f>
        <v>2</v>
      </c>
      <c r="W81" s="45" t="str">
        <f>'Core Indicators'!FK81</f>
        <v>x</v>
      </c>
      <c r="X81" s="45" t="str">
        <f>'Core Indicators'!FS81</f>
        <v>x</v>
      </c>
      <c r="Y81" s="45">
        <f>'Core Indicators'!GA81</f>
        <v>0</v>
      </c>
      <c r="Z81" s="45">
        <f>'Core Indicators'!GI81</f>
        <v>0</v>
      </c>
      <c r="AA81" s="45">
        <f>'Core Indicators'!GQ81</f>
        <v>0</v>
      </c>
      <c r="AB81" s="45">
        <f>'Core Indicators'!GY81</f>
        <v>0</v>
      </c>
      <c r="AC81" s="45">
        <f>'Core Indicators'!HG81</f>
        <v>0</v>
      </c>
      <c r="AD81" s="45">
        <f>'Core Indicators'!HO81</f>
        <v>0</v>
      </c>
      <c r="AE81" s="45">
        <f>'Core Indicators'!HW81</f>
        <v>0</v>
      </c>
      <c r="AF81" s="45">
        <f>'Core Indicators'!IE81</f>
        <v>1</v>
      </c>
      <c r="AG81" s="45">
        <f>'Core Indicators'!IM81</f>
        <v>3</v>
      </c>
    </row>
    <row r="82" spans="1:33" ht="20.100000000000001" customHeight="1" x14ac:dyDescent="0.3">
      <c r="A82" s="272" t="str">
        <f>'Core Indicators'!A:A</f>
        <v>Food Security in Mauritania</v>
      </c>
      <c r="B82" s="272" t="str">
        <f>'Core Indicators'!B:B</f>
        <v>Drought</v>
      </c>
      <c r="C82" s="272" t="str">
        <f>'Core Indicators'!C82</f>
        <v>MRT003</v>
      </c>
      <c r="D82" s="272" t="str">
        <f>'Core Indicators'!D82</f>
        <v>Mauritania</v>
      </c>
      <c r="E82" s="272" t="str">
        <f>'Core Indicators'!E82</f>
        <v>MRT</v>
      </c>
      <c r="F82" s="46">
        <f>'Core Indicators'!O82</f>
        <v>1030700</v>
      </c>
      <c r="G82" s="46">
        <f>'Core Indicators'!W82</f>
        <v>4145000</v>
      </c>
      <c r="H82" s="46">
        <f>'Core Indicators'!AE82</f>
        <v>1513000</v>
      </c>
      <c r="I82" s="46" t="str">
        <f>'Core Indicators'!AM82</f>
        <v>x</v>
      </c>
      <c r="J82" s="46" t="str">
        <f>'Core Indicators'!AU82</f>
        <v>x</v>
      </c>
      <c r="K82" s="46" t="str">
        <f>'Core Indicators'!BC82</f>
        <v>x</v>
      </c>
      <c r="L82" s="46" t="str">
        <f>'Core Indicators'!BK82</f>
        <v>x</v>
      </c>
      <c r="M82" s="46" t="str">
        <f>'Core Indicators'!BS82</f>
        <v>x</v>
      </c>
      <c r="N82" s="46" t="str">
        <f>'Core Indicators'!CA82</f>
        <v>x</v>
      </c>
      <c r="O82" s="46" t="e">
        <f>'Core Indicators'!CI82</f>
        <v>#N/A</v>
      </c>
      <c r="P82" s="46" t="str">
        <f>'Core Indicators'!CQ82</f>
        <v>x</v>
      </c>
      <c r="Q82" s="46">
        <f>'Core Indicators'!DG82</f>
        <v>2632000</v>
      </c>
      <c r="R82" s="46">
        <f>'Core Indicators'!DO82</f>
        <v>1036000</v>
      </c>
      <c r="S82" s="46">
        <f>'Core Indicators'!DW82</f>
        <v>457000</v>
      </c>
      <c r="T82" s="46">
        <f>'Core Indicators'!EE82</f>
        <v>20000</v>
      </c>
      <c r="U82" s="46">
        <f>'Core Indicators'!EM82</f>
        <v>0</v>
      </c>
      <c r="V82" s="46">
        <f>'Core Indicators'!FC82</f>
        <v>3</v>
      </c>
      <c r="W82" s="46" t="str">
        <f>'Core Indicators'!FK82</f>
        <v>x</v>
      </c>
      <c r="X82" s="46" t="str">
        <f>'Core Indicators'!FS82</f>
        <v>x</v>
      </c>
      <c r="Y82" s="46">
        <f>'Core Indicators'!GA82</f>
        <v>0</v>
      </c>
      <c r="Z82" s="46">
        <f>'Core Indicators'!GI82</f>
        <v>0</v>
      </c>
      <c r="AA82" s="46">
        <f>'Core Indicators'!GQ82</f>
        <v>0</v>
      </c>
      <c r="AB82" s="46">
        <f>'Core Indicators'!GY82</f>
        <v>0</v>
      </c>
      <c r="AC82" s="46">
        <f>'Core Indicators'!HG82</f>
        <v>0</v>
      </c>
      <c r="AD82" s="46">
        <f>'Core Indicators'!HO82</f>
        <v>0</v>
      </c>
      <c r="AE82" s="46">
        <f>'Core Indicators'!HW82</f>
        <v>0</v>
      </c>
      <c r="AF82" s="46">
        <f>'Core Indicators'!IE82</f>
        <v>1</v>
      </c>
      <c r="AG82" s="46">
        <f>'Core Indicators'!IM82</f>
        <v>3</v>
      </c>
    </row>
    <row r="83" spans="1:33" ht="20.100000000000001" customHeight="1" x14ac:dyDescent="0.3">
      <c r="A83" s="271" t="str">
        <f>'Core Indicators'!A:A</f>
        <v>Multiple crisis in Mexico</v>
      </c>
      <c r="B83" s="271" t="str">
        <f>'Core Indicators'!B:B</f>
        <v>Multiple crises country</v>
      </c>
      <c r="C83" s="271" t="str">
        <f>'Core Indicators'!C83</f>
        <v>MEX001</v>
      </c>
      <c r="D83" s="271" t="str">
        <f>'Core Indicators'!D83</f>
        <v>Mexico</v>
      </c>
      <c r="E83" s="271" t="str">
        <f>'Core Indicators'!E83</f>
        <v>MEX</v>
      </c>
      <c r="F83" s="45">
        <f>'Core Indicators'!O83</f>
        <v>1635481</v>
      </c>
      <c r="G83" s="45">
        <f>'Core Indicators'!W83</f>
        <v>92033000</v>
      </c>
      <c r="H83" s="45" t="str">
        <f>'Core Indicators'!AE83</f>
        <v>x</v>
      </c>
      <c r="I83" s="45">
        <f>'Core Indicators'!AM83</f>
        <v>584000</v>
      </c>
      <c r="J83" s="45" t="str">
        <f>'Core Indicators'!AU83</f>
        <v>x</v>
      </c>
      <c r="K83" s="45">
        <f>'Core Indicators'!BC83</f>
        <v>45472</v>
      </c>
      <c r="L83" s="45" t="str">
        <f>'Core Indicators'!BK83</f>
        <v>x</v>
      </c>
      <c r="M83" s="45" t="str">
        <f>'Core Indicators'!BS83</f>
        <v>X</v>
      </c>
      <c r="N83" s="45" t="str">
        <f>'Core Indicators'!CA83</f>
        <v>X</v>
      </c>
      <c r="O83" s="45" t="e">
        <f>'Core Indicators'!CI83</f>
        <v>#N/A</v>
      </c>
      <c r="P83" s="45" t="str">
        <f>'Core Indicators'!CQ83</f>
        <v>x</v>
      </c>
      <c r="Q83" s="45" t="str">
        <f>'Core Indicators'!DG83</f>
        <v>x</v>
      </c>
      <c r="R83" s="45" t="str">
        <f>'Core Indicators'!DO83</f>
        <v>x</v>
      </c>
      <c r="S83" s="45" t="str">
        <f>'Core Indicators'!DW83</f>
        <v>x</v>
      </c>
      <c r="T83" s="45" t="str">
        <f>'Core Indicators'!EE83</f>
        <v>x</v>
      </c>
      <c r="U83" s="45" t="str">
        <f>'Core Indicators'!EM83</f>
        <v>x</v>
      </c>
      <c r="V83" s="45">
        <f>'Core Indicators'!FC83</f>
        <v>5</v>
      </c>
      <c r="W83" s="45" t="str">
        <f>'Core Indicators'!FK83</f>
        <v>x</v>
      </c>
      <c r="X83" s="45" t="str">
        <f>'Core Indicators'!FS83</f>
        <v>x</v>
      </c>
      <c r="Y83" s="45" t="str">
        <f>'Core Indicators'!GA83</f>
        <v>X</v>
      </c>
      <c r="Z83" s="45">
        <f>'Core Indicators'!GI83</f>
        <v>1</v>
      </c>
      <c r="AA83" s="45">
        <f>'Core Indicators'!GQ83</f>
        <v>1</v>
      </c>
      <c r="AB83" s="45">
        <f>'Core Indicators'!GY83</f>
        <v>0</v>
      </c>
      <c r="AC83" s="45">
        <f>'Core Indicators'!HG83</f>
        <v>0</v>
      </c>
      <c r="AD83" s="45">
        <f>'Core Indicators'!HO83</f>
        <v>1</v>
      </c>
      <c r="AE83" s="45">
        <f>'Core Indicators'!HW83</f>
        <v>1</v>
      </c>
      <c r="AF83" s="45" t="str">
        <f>'Core Indicators'!IE83</f>
        <v>x</v>
      </c>
      <c r="AG83" s="45" t="str">
        <f>'Core Indicators'!IM83</f>
        <v>X</v>
      </c>
    </row>
    <row r="84" spans="1:33" ht="20.100000000000001" customHeight="1" x14ac:dyDescent="0.3">
      <c r="A84" s="272" t="str">
        <f>'Core Indicators'!A:A</f>
        <v>Criminal Violence in Mexico</v>
      </c>
      <c r="B84" s="272" t="str">
        <f>'Core Indicators'!B:B</f>
        <v>Other type of violence</v>
      </c>
      <c r="C84" s="272" t="str">
        <f>'Core Indicators'!C84</f>
        <v>MEX002</v>
      </c>
      <c r="D84" s="272" t="str">
        <f>'Core Indicators'!D84</f>
        <v>Mexico</v>
      </c>
      <c r="E84" s="272" t="str">
        <f>'Core Indicators'!E84</f>
        <v>MEX</v>
      </c>
      <c r="F84" s="46">
        <f>'Core Indicators'!O84</f>
        <v>1078234</v>
      </c>
      <c r="G84" s="46">
        <f>'Core Indicators'!W84</f>
        <v>70024000</v>
      </c>
      <c r="H84" s="46" t="str">
        <f>'Core Indicators'!AE84</f>
        <v>x</v>
      </c>
      <c r="I84" s="46">
        <f>'Core Indicators'!AM84</f>
        <v>351000</v>
      </c>
      <c r="J84" s="46" t="str">
        <f>'Core Indicators'!AU84</f>
        <v>x</v>
      </c>
      <c r="K84" s="46" t="str">
        <f>'Core Indicators'!BC84</f>
        <v>x</v>
      </c>
      <c r="L84" s="46">
        <f>'Core Indicators'!BK84</f>
        <v>4014</v>
      </c>
      <c r="M84" s="46" t="str">
        <f>'Core Indicators'!BS84</f>
        <v>x</v>
      </c>
      <c r="N84" s="46" t="str">
        <f>'Core Indicators'!CA84</f>
        <v>x</v>
      </c>
      <c r="O84" s="46" t="e">
        <f>'Core Indicators'!CI84</f>
        <v>#N/A</v>
      </c>
      <c r="P84" s="46" t="str">
        <f>'Core Indicators'!CQ84</f>
        <v>x</v>
      </c>
      <c r="Q84" s="46" t="str">
        <f>'Core Indicators'!DG84</f>
        <v>x</v>
      </c>
      <c r="R84" s="46" t="str">
        <f>'Core Indicators'!DO84</f>
        <v>x</v>
      </c>
      <c r="S84" s="46" t="str">
        <f>'Core Indicators'!DW84</f>
        <v>x</v>
      </c>
      <c r="T84" s="46" t="str">
        <f>'Core Indicators'!EE84</f>
        <v>x</v>
      </c>
      <c r="U84" s="46" t="str">
        <f>'Core Indicators'!EM84</f>
        <v>x</v>
      </c>
      <c r="V84" s="46">
        <f>'Core Indicators'!FC84</f>
        <v>4</v>
      </c>
      <c r="W84" s="46" t="str">
        <f>'Core Indicators'!FK84</f>
        <v>x</v>
      </c>
      <c r="X84" s="46" t="str">
        <f>'Core Indicators'!FS84</f>
        <v>x</v>
      </c>
      <c r="Y84" s="46" t="str">
        <f>'Core Indicators'!GA84</f>
        <v>x</v>
      </c>
      <c r="Z84" s="46">
        <f>'Core Indicators'!GI84</f>
        <v>1</v>
      </c>
      <c r="AA84" s="46">
        <f>'Core Indicators'!GQ84</f>
        <v>1</v>
      </c>
      <c r="AB84" s="46">
        <f>'Core Indicators'!GY84</f>
        <v>0</v>
      </c>
      <c r="AC84" s="46" t="str">
        <f>'Core Indicators'!HG84</f>
        <v>x</v>
      </c>
      <c r="AD84" s="46">
        <f>'Core Indicators'!HO84</f>
        <v>1</v>
      </c>
      <c r="AE84" s="46" t="str">
        <f>'Core Indicators'!HW84</f>
        <v>x</v>
      </c>
      <c r="AF84" s="46" t="str">
        <f>'Core Indicators'!IE84</f>
        <v>x</v>
      </c>
      <c r="AG84" s="46" t="str">
        <f>'Core Indicators'!IM84</f>
        <v>x</v>
      </c>
    </row>
    <row r="85" spans="1:33" ht="20.100000000000001" customHeight="1" x14ac:dyDescent="0.3">
      <c r="A85" s="271" t="str">
        <f>'Core Indicators'!A:A</f>
        <v>Mixed Migration in Mexico</v>
      </c>
      <c r="B85" s="271" t="str">
        <f>'Core Indicators'!B:B</f>
        <v>International displacement</v>
      </c>
      <c r="C85" s="271" t="str">
        <f>'Core Indicators'!C85</f>
        <v>MEX003</v>
      </c>
      <c r="D85" s="271" t="str">
        <f>'Core Indicators'!D85</f>
        <v>Mexico</v>
      </c>
      <c r="E85" s="271" t="str">
        <f>'Core Indicators'!E85</f>
        <v>MEX</v>
      </c>
      <c r="F85" s="45">
        <f>'Core Indicators'!O85</f>
        <v>1437306</v>
      </c>
      <c r="G85" s="45">
        <f>'Core Indicators'!W85</f>
        <v>70840000</v>
      </c>
      <c r="H85" s="45">
        <f>'Core Indicators'!AE85</f>
        <v>275000</v>
      </c>
      <c r="I85" s="45">
        <f>'Core Indicators'!AM85</f>
        <v>275000</v>
      </c>
      <c r="J85" s="45" t="str">
        <f>'Core Indicators'!AU85</f>
        <v>x</v>
      </c>
      <c r="K85" s="45" t="str">
        <f>'Core Indicators'!BC85</f>
        <v>x</v>
      </c>
      <c r="L85" s="45">
        <f>'Core Indicators'!BK85</f>
        <v>140</v>
      </c>
      <c r="M85" s="45" t="str">
        <f>'Core Indicators'!BS85</f>
        <v>x</v>
      </c>
      <c r="N85" s="45" t="str">
        <f>'Core Indicators'!CA85</f>
        <v>x</v>
      </c>
      <c r="O85" s="45" t="e">
        <f>'Core Indicators'!CI85</f>
        <v>#N/A</v>
      </c>
      <c r="P85" s="45" t="str">
        <f>'Core Indicators'!CQ85</f>
        <v>x</v>
      </c>
      <c r="Q85" s="45" t="str">
        <f>'Core Indicators'!DG85</f>
        <v>x</v>
      </c>
      <c r="R85" s="45" t="str">
        <f>'Core Indicators'!DO85</f>
        <v>x</v>
      </c>
      <c r="S85" s="45" t="str">
        <f>'Core Indicators'!DW85</f>
        <v>x</v>
      </c>
      <c r="T85" s="45" t="str">
        <f>'Core Indicators'!EE85</f>
        <v>x</v>
      </c>
      <c r="U85" s="45" t="str">
        <f>'Core Indicators'!EM85</f>
        <v>x</v>
      </c>
      <c r="V85" s="45">
        <f>'Core Indicators'!FC85</f>
        <v>3</v>
      </c>
      <c r="W85" s="45" t="str">
        <f>'Core Indicators'!FK85</f>
        <v>x</v>
      </c>
      <c r="X85" s="45" t="str">
        <f>'Core Indicators'!FS85</f>
        <v>x</v>
      </c>
      <c r="Y85" s="45" t="str">
        <f>'Core Indicators'!GA85</f>
        <v>x</v>
      </c>
      <c r="Z85" s="45">
        <f>'Core Indicators'!GI85</f>
        <v>1</v>
      </c>
      <c r="AA85" s="45">
        <f>'Core Indicators'!GQ85</f>
        <v>1</v>
      </c>
      <c r="AB85" s="45">
        <f>'Core Indicators'!GY85</f>
        <v>0</v>
      </c>
      <c r="AC85" s="45">
        <f>'Core Indicators'!HG85</f>
        <v>1</v>
      </c>
      <c r="AD85" s="45">
        <f>'Core Indicators'!HO85</f>
        <v>1</v>
      </c>
      <c r="AE85" s="45">
        <f>'Core Indicators'!HW85</f>
        <v>1</v>
      </c>
      <c r="AF85" s="45" t="str">
        <f>'Core Indicators'!IE85</f>
        <v>x</v>
      </c>
      <c r="AG85" s="45" t="str">
        <f>'Core Indicators'!IM85</f>
        <v>x</v>
      </c>
    </row>
    <row r="86" spans="1:33" ht="20.100000000000001" customHeight="1" x14ac:dyDescent="0.3">
      <c r="A86" s="272" t="str">
        <f>'Core Indicators'!A:A</f>
        <v>Hurricane Eta and Iota in Southern Mexico</v>
      </c>
      <c r="B86" s="272" t="str">
        <f>'Core Indicators'!B:B</f>
        <v>Tropical cyclone</v>
      </c>
      <c r="C86" s="272" t="str">
        <f>'Core Indicators'!C86</f>
        <v>MEX004</v>
      </c>
      <c r="D86" s="272" t="str">
        <f>'Core Indicators'!D86</f>
        <v>Mexico</v>
      </c>
      <c r="E86" s="272" t="str">
        <f>'Core Indicators'!E86</f>
        <v>MEX</v>
      </c>
      <c r="F86" s="46">
        <f>'Core Indicators'!O86</f>
        <v>170284</v>
      </c>
      <c r="G86" s="46">
        <f>'Core Indicators'!W86</f>
        <v>14678000</v>
      </c>
      <c r="H86" s="46">
        <f>'Core Indicators'!AE86</f>
        <v>169000</v>
      </c>
      <c r="I86" s="46">
        <f>'Core Indicators'!AM86</f>
        <v>17000</v>
      </c>
      <c r="J86" s="46" t="str">
        <f>'Core Indicators'!AU86</f>
        <v>x</v>
      </c>
      <c r="K86" s="46" t="str">
        <f>'Core Indicators'!BC86</f>
        <v>x</v>
      </c>
      <c r="L86" s="46">
        <f>'Core Indicators'!BK86</f>
        <v>27</v>
      </c>
      <c r="M86" s="46">
        <f>'Core Indicators'!BS86</f>
        <v>58800</v>
      </c>
      <c r="N86" s="46" t="str">
        <f>'Core Indicators'!CA86</f>
        <v>x</v>
      </c>
      <c r="O86" s="46" t="e">
        <f>'Core Indicators'!CI86</f>
        <v>#N/A</v>
      </c>
      <c r="P86" s="46" t="str">
        <f>'Core Indicators'!CQ86</f>
        <v>x</v>
      </c>
      <c r="Q86" s="46">
        <f>'Core Indicators'!DG86</f>
        <v>14510000</v>
      </c>
      <c r="R86" s="46">
        <f>'Core Indicators'!DO86</f>
        <v>152000</v>
      </c>
      <c r="S86" s="46">
        <f>'Core Indicators'!DW86</f>
        <v>17000</v>
      </c>
      <c r="T86" s="46">
        <f>'Core Indicators'!EE86</f>
        <v>0</v>
      </c>
      <c r="U86" s="46">
        <f>'Core Indicators'!EM86</f>
        <v>0</v>
      </c>
      <c r="V86" s="46">
        <f>'Core Indicators'!FC86</f>
        <v>3</v>
      </c>
      <c r="W86" s="46" t="e">
        <f>'Core Indicators'!FK86</f>
        <v>#N/A</v>
      </c>
      <c r="X86" s="46" t="e">
        <f>'Core Indicators'!FS86</f>
        <v>#N/A</v>
      </c>
      <c r="Y86" s="46">
        <f>'Core Indicators'!GA86</f>
        <v>0</v>
      </c>
      <c r="Z86" s="46">
        <f>'Core Indicators'!GI86</f>
        <v>2</v>
      </c>
      <c r="AA86" s="46">
        <f>'Core Indicators'!GQ86</f>
        <v>0</v>
      </c>
      <c r="AB86" s="46">
        <f>'Core Indicators'!GY86</f>
        <v>2</v>
      </c>
      <c r="AC86" s="46">
        <f>'Core Indicators'!HG86</f>
        <v>2</v>
      </c>
      <c r="AD86" s="46">
        <f>'Core Indicators'!HO86</f>
        <v>0</v>
      </c>
      <c r="AE86" s="46">
        <f>'Core Indicators'!HW86</f>
        <v>2</v>
      </c>
      <c r="AF86" s="46">
        <f>'Core Indicators'!IE86</f>
        <v>0</v>
      </c>
      <c r="AG86" s="46">
        <f>'Core Indicators'!IM86</f>
        <v>1</v>
      </c>
    </row>
    <row r="87" spans="1:33" ht="20.100000000000001" customHeight="1" x14ac:dyDescent="0.3">
      <c r="A87" s="271" t="str">
        <f>'Core Indicators'!A:A</f>
        <v>Mixed migration flows in Morocco</v>
      </c>
      <c r="B87" s="271" t="str">
        <f>'Core Indicators'!B:B</f>
        <v>International displacement</v>
      </c>
      <c r="C87" s="271" t="str">
        <f>'Core Indicators'!C87</f>
        <v>MAR002</v>
      </c>
      <c r="D87" s="271" t="str">
        <f>'Core Indicators'!D87</f>
        <v>Morocco</v>
      </c>
      <c r="E87" s="271" t="str">
        <f>'Core Indicators'!E87</f>
        <v>MAR</v>
      </c>
      <c r="F87" s="45">
        <f>'Core Indicators'!O87</f>
        <v>446300</v>
      </c>
      <c r="G87" s="45">
        <f>'Core Indicators'!W87</f>
        <v>35587000</v>
      </c>
      <c r="H87" s="45" t="str">
        <f>'Core Indicators'!AE87</f>
        <v>x</v>
      </c>
      <c r="I87" s="45" t="str">
        <f>'Core Indicators'!AM87</f>
        <v>x</v>
      </c>
      <c r="J87" s="45" t="str">
        <f>'Core Indicators'!AU87</f>
        <v>x</v>
      </c>
      <c r="K87" s="45" t="str">
        <f>'Core Indicators'!BC87</f>
        <v>x</v>
      </c>
      <c r="L87" s="45">
        <f>'Core Indicators'!BK87</f>
        <v>87</v>
      </c>
      <c r="M87" s="45">
        <f>'Core Indicators'!BS87</f>
        <v>0</v>
      </c>
      <c r="N87" s="45">
        <f>'Core Indicators'!CA87</f>
        <v>0</v>
      </c>
      <c r="O87" s="45" t="e">
        <f>'Core Indicators'!CI87</f>
        <v>#N/A</v>
      </c>
      <c r="P87" s="45">
        <f>'Core Indicators'!CQ87</f>
        <v>0</v>
      </c>
      <c r="Q87" s="45" t="str">
        <f>'Core Indicators'!DG87</f>
        <v>x</v>
      </c>
      <c r="R87" s="45" t="str">
        <f>'Core Indicators'!DO87</f>
        <v>x</v>
      </c>
      <c r="S87" s="45" t="str">
        <f>'Core Indicators'!DW87</f>
        <v>x</v>
      </c>
      <c r="T87" s="45" t="str">
        <f>'Core Indicators'!EE87</f>
        <v>x</v>
      </c>
      <c r="U87" s="45" t="str">
        <f>'Core Indicators'!EM87</f>
        <v>x</v>
      </c>
      <c r="V87" s="45">
        <f>'Core Indicators'!FC87</f>
        <v>1</v>
      </c>
      <c r="W87" s="45">
        <f>'Core Indicators'!FK87</f>
        <v>0</v>
      </c>
      <c r="X87" s="45">
        <f>'Core Indicators'!FS87</f>
        <v>0</v>
      </c>
      <c r="Y87" s="45">
        <f>'Core Indicators'!GA87</f>
        <v>0</v>
      </c>
      <c r="Z87" s="45">
        <f>'Core Indicators'!GI87</f>
        <v>0</v>
      </c>
      <c r="AA87" s="45">
        <f>'Core Indicators'!GQ87</f>
        <v>1</v>
      </c>
      <c r="AB87" s="45">
        <f>'Core Indicators'!GY87</f>
        <v>0</v>
      </c>
      <c r="AC87" s="45">
        <f>'Core Indicators'!HG87</f>
        <v>0</v>
      </c>
      <c r="AD87" s="45">
        <f>'Core Indicators'!HO87</f>
        <v>1</v>
      </c>
      <c r="AE87" s="45">
        <f>'Core Indicators'!HW87</f>
        <v>0</v>
      </c>
      <c r="AF87" s="45">
        <f>'Core Indicators'!IE87</f>
        <v>1</v>
      </c>
      <c r="AG87" s="45">
        <f>'Core Indicators'!IM87</f>
        <v>0</v>
      </c>
    </row>
    <row r="88" spans="1:33" ht="20.100000000000001" customHeight="1" x14ac:dyDescent="0.3">
      <c r="A88" s="272" t="str">
        <f>'Core Indicators'!A:A</f>
        <v>Complex crisis in Mozambique</v>
      </c>
      <c r="B88" s="272" t="str">
        <f>'Core Indicators'!B:B</f>
        <v>Complex crisis</v>
      </c>
      <c r="C88" s="272" t="str">
        <f>'Core Indicators'!C88</f>
        <v>MOZ001</v>
      </c>
      <c r="D88" s="272" t="str">
        <f>'Core Indicators'!D88</f>
        <v>Mozambique</v>
      </c>
      <c r="E88" s="272" t="str">
        <f>'Core Indicators'!E88</f>
        <v>MOZ</v>
      </c>
      <c r="F88" s="46">
        <f>'Core Indicators'!O88</f>
        <v>344602</v>
      </c>
      <c r="G88" s="46">
        <f>'Core Indicators'!W88</f>
        <v>5175000</v>
      </c>
      <c r="H88" s="46">
        <f>'Core Indicators'!AE88</f>
        <v>4002000</v>
      </c>
      <c r="I88" s="46">
        <f>'Core Indicators'!AM88</f>
        <v>344000</v>
      </c>
      <c r="J88" s="46">
        <f>'Core Indicators'!AU88</f>
        <v>26</v>
      </c>
      <c r="K88" s="46">
        <f>'Core Indicators'!BC88</f>
        <v>277460</v>
      </c>
      <c r="L88" s="46">
        <f>'Core Indicators'!BK88</f>
        <v>1122</v>
      </c>
      <c r="M88" s="46">
        <f>'Core Indicators'!BS88</f>
        <v>147000</v>
      </c>
      <c r="N88" s="46">
        <f>'Core Indicators'!CA88</f>
        <v>143000</v>
      </c>
      <c r="O88" s="46" t="e">
        <f>'Core Indicators'!CI88</f>
        <v>#N/A</v>
      </c>
      <c r="P88" s="46">
        <f>'Core Indicators'!CQ88</f>
        <v>773</v>
      </c>
      <c r="Q88" s="46">
        <f>'Core Indicators'!DG88</f>
        <v>2105000</v>
      </c>
      <c r="R88" s="46">
        <f>'Core Indicators'!DO88</f>
        <v>183000</v>
      </c>
      <c r="S88" s="46">
        <f>'Core Indicators'!DW88</f>
        <v>906000</v>
      </c>
      <c r="T88" s="46">
        <f>'Core Indicators'!EE88</f>
        <v>0</v>
      </c>
      <c r="U88" s="46">
        <f>'Core Indicators'!EM88</f>
        <v>0</v>
      </c>
      <c r="V88" s="46">
        <f>'Core Indicators'!FC88</f>
        <v>3</v>
      </c>
      <c r="W88" s="46" t="str">
        <f>'Core Indicators'!FK88</f>
        <v>x</v>
      </c>
      <c r="X88" s="46" t="str">
        <f>'Core Indicators'!FS88</f>
        <v>x</v>
      </c>
      <c r="Y88" s="46">
        <f>'Core Indicators'!GA88</f>
        <v>1</v>
      </c>
      <c r="Z88" s="46">
        <f>'Core Indicators'!GI88</f>
        <v>2</v>
      </c>
      <c r="AA88" s="46">
        <f>'Core Indicators'!GQ88</f>
        <v>2</v>
      </c>
      <c r="AB88" s="46">
        <f>'Core Indicators'!GY88</f>
        <v>0</v>
      </c>
      <c r="AC88" s="46">
        <f>'Core Indicators'!HG88</f>
        <v>1</v>
      </c>
      <c r="AD88" s="46">
        <f>'Core Indicators'!HO88</f>
        <v>2</v>
      </c>
      <c r="AE88" s="46">
        <f>'Core Indicators'!HW88</f>
        <v>3</v>
      </c>
      <c r="AF88" s="46">
        <f>'Core Indicators'!IE88</f>
        <v>1</v>
      </c>
      <c r="AG88" s="46">
        <f>'Core Indicators'!IM88</f>
        <v>1</v>
      </c>
    </row>
    <row r="89" spans="1:33" ht="20.100000000000001" customHeight="1" x14ac:dyDescent="0.3">
      <c r="A89" s="271" t="str">
        <f>'Core Indicators'!A:A</f>
        <v>Cabo Delgado Islamist Insurgency</v>
      </c>
      <c r="B89" s="271" t="str">
        <f>'Core Indicators'!B:B</f>
        <v>Other type of violence</v>
      </c>
      <c r="C89" s="271" t="str">
        <f>'Core Indicators'!C89</f>
        <v>MOZ004</v>
      </c>
      <c r="D89" s="271" t="str">
        <f>'Core Indicators'!D89</f>
        <v>Mozambique</v>
      </c>
      <c r="E89" s="271" t="str">
        <f>'Core Indicators'!E89</f>
        <v>MOZ</v>
      </c>
      <c r="F89" s="45">
        <f>'Core Indicators'!O89</f>
        <v>78778</v>
      </c>
      <c r="G89" s="45">
        <f>'Core Indicators'!W89</f>
        <v>2745000</v>
      </c>
      <c r="H89" s="45">
        <f>'Core Indicators'!AE89</f>
        <v>267000</v>
      </c>
      <c r="I89" s="45">
        <f>'Core Indicators'!AM89</f>
        <v>355000</v>
      </c>
      <c r="J89" s="45" t="str">
        <f>'Core Indicators'!AU89</f>
        <v>x</v>
      </c>
      <c r="K89" s="45">
        <f>'Core Indicators'!BC89</f>
        <v>0</v>
      </c>
      <c r="L89" s="45">
        <f>'Core Indicators'!BK89</f>
        <v>1095</v>
      </c>
      <c r="M89" s="45" t="str">
        <f>'Core Indicators'!BS89</f>
        <v>x</v>
      </c>
      <c r="N89" s="45" t="str">
        <f>'Core Indicators'!CA89</f>
        <v>x</v>
      </c>
      <c r="O89" s="45" t="e">
        <f>'Core Indicators'!CI89</f>
        <v>#N/A</v>
      </c>
      <c r="P89" s="45" t="str">
        <f>'Core Indicators'!CQ89</f>
        <v>x</v>
      </c>
      <c r="Q89" s="45">
        <f>'Core Indicators'!DG89</f>
        <v>204000</v>
      </c>
      <c r="R89" s="45">
        <f>'Core Indicators'!DO89</f>
        <v>57000</v>
      </c>
      <c r="S89" s="45">
        <f>'Core Indicators'!DW89</f>
        <v>6000</v>
      </c>
      <c r="T89" s="45">
        <f>'Core Indicators'!EE89</f>
        <v>0</v>
      </c>
      <c r="U89" s="45">
        <f>'Core Indicators'!EM89</f>
        <v>0</v>
      </c>
      <c r="V89" s="45">
        <f>'Core Indicators'!FC89</f>
        <v>63423</v>
      </c>
      <c r="W89" s="45" t="str">
        <f>'Core Indicators'!FK89</f>
        <v>x</v>
      </c>
      <c r="X89" s="45" t="str">
        <f>'Core Indicators'!FS89</f>
        <v>x</v>
      </c>
      <c r="Y89" s="45">
        <f>'Core Indicators'!GA89</f>
        <v>0</v>
      </c>
      <c r="Z89" s="45">
        <f>'Core Indicators'!GI89</f>
        <v>1</v>
      </c>
      <c r="AA89" s="45">
        <f>'Core Indicators'!GQ89</f>
        <v>0</v>
      </c>
      <c r="AB89" s="45">
        <f>'Core Indicators'!GY89</f>
        <v>0</v>
      </c>
      <c r="AC89" s="45">
        <f>'Core Indicators'!HG89</f>
        <v>0</v>
      </c>
      <c r="AD89" s="45">
        <f>'Core Indicators'!HO89</f>
        <v>2</v>
      </c>
      <c r="AE89" s="45">
        <f>'Core Indicators'!HW89</f>
        <v>1</v>
      </c>
      <c r="AF89" s="45">
        <f>'Core Indicators'!IE89</f>
        <v>1</v>
      </c>
      <c r="AG89" s="45">
        <f>'Core Indicators'!IM89</f>
        <v>1</v>
      </c>
    </row>
    <row r="90" spans="1:33" ht="20.100000000000001" customHeight="1" x14ac:dyDescent="0.3">
      <c r="A90" s="272" t="str">
        <f>'Core Indicators'!A:A</f>
        <v>Food Security Crisis in Mozambique</v>
      </c>
      <c r="B90" s="272" t="str">
        <f>'Core Indicators'!B:B</f>
        <v>Food Security</v>
      </c>
      <c r="C90" s="272" t="str">
        <f>'Core Indicators'!C90</f>
        <v>MOZ006</v>
      </c>
      <c r="D90" s="272" t="str">
        <f>'Core Indicators'!D90</f>
        <v>Mozambique</v>
      </c>
      <c r="E90" s="272" t="str">
        <f>'Core Indicators'!E90</f>
        <v>MOZ</v>
      </c>
      <c r="F90" s="46">
        <f>'Core Indicators'!O90</f>
        <v>344602</v>
      </c>
      <c r="G90" s="46">
        <f>'Core Indicators'!W90</f>
        <v>2430000</v>
      </c>
      <c r="H90" s="46">
        <f>'Core Indicators'!AE90</f>
        <v>2430000</v>
      </c>
      <c r="I90" s="46">
        <f>'Core Indicators'!AM90</f>
        <v>94000</v>
      </c>
      <c r="J90" s="46">
        <f>'Core Indicators'!AU90</f>
        <v>0</v>
      </c>
      <c r="K90" s="46">
        <f>'Core Indicators'!BC90</f>
        <v>0</v>
      </c>
      <c r="L90" s="46" t="str">
        <f>'Core Indicators'!BK90</f>
        <v>x</v>
      </c>
      <c r="M90" s="46" t="e">
        <f>'Core Indicators'!BS90</f>
        <v>#N/A</v>
      </c>
      <c r="N90" s="46" t="e">
        <f>'Core Indicators'!CA90</f>
        <v>#N/A</v>
      </c>
      <c r="O90" s="46" t="e">
        <f>'Core Indicators'!CI90</f>
        <v>#N/A</v>
      </c>
      <c r="P90" s="46" t="e">
        <f>'Core Indicators'!CQ90</f>
        <v>#N/A</v>
      </c>
      <c r="Q90" s="46">
        <f>'Core Indicators'!DG90</f>
        <v>1901000</v>
      </c>
      <c r="R90" s="46">
        <f>'Core Indicators'!DO90</f>
        <v>1126000</v>
      </c>
      <c r="S90" s="46">
        <f>'Core Indicators'!DW90</f>
        <v>500000</v>
      </c>
      <c r="T90" s="46">
        <f>'Core Indicators'!EE90</f>
        <v>0</v>
      </c>
      <c r="U90" s="46">
        <f>'Core Indicators'!EM90</f>
        <v>0</v>
      </c>
      <c r="V90" s="46">
        <f>'Core Indicators'!FC90</f>
        <v>3</v>
      </c>
      <c r="W90" s="46" t="e">
        <f>'Core Indicators'!FK90</f>
        <v>#N/A</v>
      </c>
      <c r="X90" s="46" t="e">
        <f>'Core Indicators'!FS90</f>
        <v>#N/A</v>
      </c>
      <c r="Y90" s="46">
        <f>'Core Indicators'!GA90</f>
        <v>0</v>
      </c>
      <c r="Z90" s="46">
        <f>'Core Indicators'!GI90</f>
        <v>0</v>
      </c>
      <c r="AA90" s="46">
        <f>'Core Indicators'!GQ90</f>
        <v>0</v>
      </c>
      <c r="AB90" s="46">
        <f>'Core Indicators'!GY90</f>
        <v>1</v>
      </c>
      <c r="AC90" s="46">
        <f>'Core Indicators'!HG90</f>
        <v>0</v>
      </c>
      <c r="AD90" s="46">
        <f>'Core Indicators'!HO90</f>
        <v>0</v>
      </c>
      <c r="AE90" s="46">
        <f>'Core Indicators'!HW90</f>
        <v>1</v>
      </c>
      <c r="AF90" s="46">
        <f>'Core Indicators'!IE90</f>
        <v>0</v>
      </c>
      <c r="AG90" s="46">
        <f>'Core Indicators'!IM90</f>
        <v>1</v>
      </c>
    </row>
    <row r="91" spans="1:33" ht="20.100000000000001" customHeight="1" x14ac:dyDescent="0.3">
      <c r="A91" s="271" t="str">
        <f>'Core Indicators'!A:A</f>
        <v>Multiple crises in Myanmar</v>
      </c>
      <c r="B91" s="271" t="str">
        <f>'Core Indicators'!B:B</f>
        <v>Multiple crises country</v>
      </c>
      <c r="C91" s="271" t="str">
        <f>'Core Indicators'!C91</f>
        <v>MMR001</v>
      </c>
      <c r="D91" s="271" t="str">
        <f>'Core Indicators'!D91</f>
        <v>Myanmar</v>
      </c>
      <c r="E91" s="271" t="str">
        <f>'Core Indicators'!E91</f>
        <v>MMR</v>
      </c>
      <c r="F91" s="45">
        <f>'Core Indicators'!O91</f>
        <v>289700</v>
      </c>
      <c r="G91" s="45">
        <f>'Core Indicators'!W91</f>
        <v>10395000</v>
      </c>
      <c r="H91" s="45">
        <f>'Core Indicators'!AE91</f>
        <v>5124000</v>
      </c>
      <c r="I91" s="45">
        <f>'Core Indicators'!AM91</f>
        <v>1446000</v>
      </c>
      <c r="J91" s="45" t="str">
        <f>'Core Indicators'!AU91</f>
        <v>x</v>
      </c>
      <c r="K91" s="45" t="str">
        <f>'Core Indicators'!BC91</f>
        <v>x</v>
      </c>
      <c r="L91" s="45">
        <f>'Core Indicators'!BK91</f>
        <v>236</v>
      </c>
      <c r="M91" s="45" t="str">
        <f>'Core Indicators'!BS91</f>
        <v>x</v>
      </c>
      <c r="N91" s="45" t="str">
        <f>'Core Indicators'!CA91</f>
        <v>x</v>
      </c>
      <c r="O91" s="45" t="e">
        <f>'Core Indicators'!CI91</f>
        <v>#N/A</v>
      </c>
      <c r="P91" s="45" t="str">
        <f>'Core Indicators'!CQ91</f>
        <v>x</v>
      </c>
      <c r="Q91" s="45">
        <f>'Core Indicators'!DG91</f>
        <v>5271000</v>
      </c>
      <c r="R91" s="45">
        <f>'Core Indicators'!DO91</f>
        <v>4149000</v>
      </c>
      <c r="S91" s="45">
        <f>'Core Indicators'!DW91</f>
        <v>365000</v>
      </c>
      <c r="T91" s="45">
        <f>'Core Indicators'!EE91</f>
        <v>610000</v>
      </c>
      <c r="U91" s="45">
        <f>'Core Indicators'!EM91</f>
        <v>0</v>
      </c>
      <c r="V91" s="45">
        <f>'Core Indicators'!FC91</f>
        <v>3</v>
      </c>
      <c r="W91" s="45" t="str">
        <f>'Core Indicators'!FK91</f>
        <v>x</v>
      </c>
      <c r="X91" s="45" t="str">
        <f>'Core Indicators'!FS91</f>
        <v>x</v>
      </c>
      <c r="Y91" s="45">
        <f>'Core Indicators'!GA91</f>
        <v>2</v>
      </c>
      <c r="Z91" s="45">
        <f>'Core Indicators'!GI91</f>
        <v>3</v>
      </c>
      <c r="AA91" s="45">
        <f>'Core Indicators'!GQ91</f>
        <v>2</v>
      </c>
      <c r="AB91" s="45">
        <f>'Core Indicators'!GY91</f>
        <v>0</v>
      </c>
      <c r="AC91" s="45">
        <f>'Core Indicators'!HG91</f>
        <v>3</v>
      </c>
      <c r="AD91" s="45">
        <f>'Core Indicators'!HO91</f>
        <v>3</v>
      </c>
      <c r="AE91" s="45">
        <f>'Core Indicators'!HW91</f>
        <v>2</v>
      </c>
      <c r="AF91" s="45">
        <f>'Core Indicators'!IE91</f>
        <v>1</v>
      </c>
      <c r="AG91" s="45">
        <f>'Core Indicators'!IM91</f>
        <v>3</v>
      </c>
    </row>
    <row r="92" spans="1:33" ht="20.100000000000001" customHeight="1" x14ac:dyDescent="0.3">
      <c r="A92" s="272" t="str">
        <f>'Core Indicators'!A:A</f>
        <v>Rakhine Conflict</v>
      </c>
      <c r="B92" s="272" t="str">
        <f>'Core Indicators'!B:B</f>
        <v>Conflict</v>
      </c>
      <c r="C92" s="272" t="str">
        <f>'Core Indicators'!C92</f>
        <v>MMR002</v>
      </c>
      <c r="D92" s="272" t="str">
        <f>'Core Indicators'!D92</f>
        <v>Myanmar</v>
      </c>
      <c r="E92" s="272" t="str">
        <f>'Core Indicators'!E92</f>
        <v>MMR</v>
      </c>
      <c r="F92" s="46">
        <f>'Core Indicators'!O92</f>
        <v>44857</v>
      </c>
      <c r="G92" s="46">
        <f>'Core Indicators'!W92</f>
        <v>3882000</v>
      </c>
      <c r="H92" s="46">
        <f>'Core Indicators'!AE92</f>
        <v>1563000</v>
      </c>
      <c r="I92" s="46">
        <f>'Core Indicators'!AM92</f>
        <v>1340000</v>
      </c>
      <c r="J92" s="46" t="str">
        <f>'Core Indicators'!AU92</f>
        <v>x</v>
      </c>
      <c r="K92" s="46" t="str">
        <f>'Core Indicators'!BC92</f>
        <v>x</v>
      </c>
      <c r="L92" s="46">
        <f>'Core Indicators'!BK92</f>
        <v>184</v>
      </c>
      <c r="M92" s="46" t="str">
        <f>'Core Indicators'!BS92</f>
        <v>x</v>
      </c>
      <c r="N92" s="46" t="str">
        <f>'Core Indicators'!CA92</f>
        <v>x</v>
      </c>
      <c r="O92" s="46" t="e">
        <f>'Core Indicators'!CI92</f>
        <v>#N/A</v>
      </c>
      <c r="P92" s="46" t="str">
        <f>'Core Indicators'!CQ92</f>
        <v>x</v>
      </c>
      <c r="Q92" s="46">
        <f>'Core Indicators'!DG92</f>
        <v>2318000</v>
      </c>
      <c r="R92" s="46">
        <f>'Core Indicators'!DO92</f>
        <v>809000</v>
      </c>
      <c r="S92" s="46">
        <f>'Core Indicators'!DW92</f>
        <v>250000</v>
      </c>
      <c r="T92" s="46">
        <f>'Core Indicators'!EE92</f>
        <v>504000</v>
      </c>
      <c r="U92" s="46">
        <f>'Core Indicators'!EM92</f>
        <v>0</v>
      </c>
      <c r="V92" s="46">
        <f>'Core Indicators'!FC92</f>
        <v>4</v>
      </c>
      <c r="W92" s="46" t="str">
        <f>'Core Indicators'!FK92</f>
        <v>x</v>
      </c>
      <c r="X92" s="46" t="str">
        <f>'Core Indicators'!FS92</f>
        <v>x</v>
      </c>
      <c r="Y92" s="46">
        <f>'Core Indicators'!GA92</f>
        <v>2</v>
      </c>
      <c r="Z92" s="46">
        <f>'Core Indicators'!GI92</f>
        <v>3</v>
      </c>
      <c r="AA92" s="46">
        <f>'Core Indicators'!GQ92</f>
        <v>2</v>
      </c>
      <c r="AB92" s="46">
        <f>'Core Indicators'!GY92</f>
        <v>0</v>
      </c>
      <c r="AC92" s="46">
        <f>'Core Indicators'!HG92</f>
        <v>3</v>
      </c>
      <c r="AD92" s="46">
        <f>'Core Indicators'!HO92</f>
        <v>3</v>
      </c>
      <c r="AE92" s="46">
        <f>'Core Indicators'!HW92</f>
        <v>2</v>
      </c>
      <c r="AF92" s="46">
        <f>'Core Indicators'!IE92</f>
        <v>1</v>
      </c>
      <c r="AG92" s="46">
        <f>'Core Indicators'!IM92</f>
        <v>3</v>
      </c>
    </row>
    <row r="93" spans="1:33" ht="20.100000000000001" customHeight="1" x14ac:dyDescent="0.3">
      <c r="A93" s="271" t="str">
        <f>'Core Indicators'!A:A</f>
        <v>Kachin and Shan Conflict</v>
      </c>
      <c r="B93" s="271" t="str">
        <f>'Core Indicators'!B:B</f>
        <v>Conflict</v>
      </c>
      <c r="C93" s="271" t="str">
        <f>'Core Indicators'!C93</f>
        <v>MMR003</v>
      </c>
      <c r="D93" s="271" t="str">
        <f>'Core Indicators'!D93</f>
        <v>Myanmar</v>
      </c>
      <c r="E93" s="271" t="str">
        <f>'Core Indicators'!E93</f>
        <v>MMR</v>
      </c>
      <c r="F93" s="45">
        <f>'Core Indicators'!O93</f>
        <v>244843.1</v>
      </c>
      <c r="G93" s="45">
        <f>'Core Indicators'!W93</f>
        <v>6513000</v>
      </c>
      <c r="H93" s="45">
        <f>'Core Indicators'!AE93</f>
        <v>3560000</v>
      </c>
      <c r="I93" s="45">
        <f>'Core Indicators'!AM93</f>
        <v>106000</v>
      </c>
      <c r="J93" s="45" t="str">
        <f>'Core Indicators'!AU93</f>
        <v>x</v>
      </c>
      <c r="K93" s="45" t="str">
        <f>'Core Indicators'!BC93</f>
        <v>x</v>
      </c>
      <c r="L93" s="45">
        <f>'Core Indicators'!BK93</f>
        <v>52</v>
      </c>
      <c r="M93" s="45" t="str">
        <f>'Core Indicators'!BS93</f>
        <v>x</v>
      </c>
      <c r="N93" s="45" t="str">
        <f>'Core Indicators'!CA93</f>
        <v>x</v>
      </c>
      <c r="O93" s="45" t="e">
        <f>'Core Indicators'!CI93</f>
        <v>#N/A</v>
      </c>
      <c r="P93" s="45" t="str">
        <f>'Core Indicators'!CQ93</f>
        <v>x</v>
      </c>
      <c r="Q93" s="45">
        <f>'Core Indicators'!DG93</f>
        <v>2953000</v>
      </c>
      <c r="R93" s="45">
        <f>'Core Indicators'!DO93</f>
        <v>3340000</v>
      </c>
      <c r="S93" s="45">
        <f>'Core Indicators'!DW93</f>
        <v>115000</v>
      </c>
      <c r="T93" s="45">
        <f>'Core Indicators'!EE93</f>
        <v>106000</v>
      </c>
      <c r="U93" s="45">
        <f>'Core Indicators'!EM93</f>
        <v>0</v>
      </c>
      <c r="V93" s="45">
        <f>'Core Indicators'!FC93</f>
        <v>3</v>
      </c>
      <c r="W93" s="45" t="str">
        <f>'Core Indicators'!FK93</f>
        <v>x</v>
      </c>
      <c r="X93" s="45" t="str">
        <f>'Core Indicators'!FS93</f>
        <v>x</v>
      </c>
      <c r="Y93" s="45">
        <f>'Core Indicators'!GA93</f>
        <v>2</v>
      </c>
      <c r="Z93" s="45">
        <f>'Core Indicators'!GI93</f>
        <v>2</v>
      </c>
      <c r="AA93" s="45">
        <f>'Core Indicators'!GQ93</f>
        <v>2</v>
      </c>
      <c r="AB93" s="45">
        <f>'Core Indicators'!GY93</f>
        <v>0</v>
      </c>
      <c r="AC93" s="45">
        <f>'Core Indicators'!HG93</f>
        <v>2</v>
      </c>
      <c r="AD93" s="45">
        <f>'Core Indicators'!HO93</f>
        <v>3</v>
      </c>
      <c r="AE93" s="45">
        <f>'Core Indicators'!HW93</f>
        <v>1</v>
      </c>
      <c r="AF93" s="45">
        <f>'Core Indicators'!IE93</f>
        <v>1</v>
      </c>
      <c r="AG93" s="45">
        <f>'Core Indicators'!IM93</f>
        <v>2</v>
      </c>
    </row>
    <row r="94" spans="1:33" ht="20.100000000000001" customHeight="1" x14ac:dyDescent="0.3">
      <c r="A94" s="272" t="str">
        <f>'Core Indicators'!A:A</f>
        <v>Food Security Crisis in Namibia</v>
      </c>
      <c r="B94" s="272" t="str">
        <f>'Core Indicators'!B:B</f>
        <v>Food Security</v>
      </c>
      <c r="C94" s="272" t="str">
        <f>'Core Indicators'!C94</f>
        <v>NAM002</v>
      </c>
      <c r="D94" s="272" t="str">
        <f>'Core Indicators'!D94</f>
        <v>Namibia</v>
      </c>
      <c r="E94" s="272" t="str">
        <f>'Core Indicators'!E94</f>
        <v>NAM</v>
      </c>
      <c r="F94" s="46">
        <f>'Core Indicators'!O94</f>
        <v>823</v>
      </c>
      <c r="G94" s="46">
        <f>'Core Indicators'!W94</f>
        <v>2256000</v>
      </c>
      <c r="H94" s="46">
        <f>'Core Indicators'!AE94</f>
        <v>1091000</v>
      </c>
      <c r="I94" s="46">
        <f>'Core Indicators'!AM94</f>
        <v>0</v>
      </c>
      <c r="J94" s="46">
        <f>'Core Indicators'!AU94</f>
        <v>0</v>
      </c>
      <c r="K94" s="46">
        <f>'Core Indicators'!BC94</f>
        <v>0</v>
      </c>
      <c r="L94" s="46" t="str">
        <f>'Core Indicators'!BK94</f>
        <v>x</v>
      </c>
      <c r="M94" s="46" t="e">
        <f>'Core Indicators'!BS94</f>
        <v>#N/A</v>
      </c>
      <c r="N94" s="46" t="e">
        <f>'Core Indicators'!CA94</f>
        <v>#N/A</v>
      </c>
      <c r="O94" s="46" t="e">
        <f>'Core Indicators'!CI94</f>
        <v>#N/A</v>
      </c>
      <c r="P94" s="46" t="e">
        <f>'Core Indicators'!CQ94</f>
        <v>#N/A</v>
      </c>
      <c r="Q94" s="46">
        <f>'Core Indicators'!DG94</f>
        <v>1165000</v>
      </c>
      <c r="R94" s="46">
        <f>'Core Indicators'!DO94</f>
        <v>651000</v>
      </c>
      <c r="S94" s="46">
        <f>'Core Indicators'!DW94</f>
        <v>426000</v>
      </c>
      <c r="T94" s="46">
        <f>'Core Indicators'!EE94</f>
        <v>14000</v>
      </c>
      <c r="U94" s="46">
        <f>'Core Indicators'!EM94</f>
        <v>0</v>
      </c>
      <c r="V94" s="46">
        <f>'Core Indicators'!FC94</f>
        <v>1</v>
      </c>
      <c r="W94" s="46" t="e">
        <f>'Core Indicators'!FK94</f>
        <v>#N/A</v>
      </c>
      <c r="X94" s="46" t="e">
        <f>'Core Indicators'!FS94</f>
        <v>#N/A</v>
      </c>
      <c r="Y94" s="46">
        <f>'Core Indicators'!GA94</f>
        <v>1</v>
      </c>
      <c r="Z94" s="46">
        <f>'Core Indicators'!GI94</f>
        <v>0</v>
      </c>
      <c r="AA94" s="46">
        <f>'Core Indicators'!GQ94</f>
        <v>0</v>
      </c>
      <c r="AB94" s="46">
        <f>'Core Indicators'!GY94</f>
        <v>0</v>
      </c>
      <c r="AC94" s="46">
        <f>'Core Indicators'!HG94</f>
        <v>0</v>
      </c>
      <c r="AD94" s="46">
        <f>'Core Indicators'!HO94</f>
        <v>2</v>
      </c>
      <c r="AE94" s="46">
        <f>'Core Indicators'!HW94</f>
        <v>0</v>
      </c>
      <c r="AF94" s="46">
        <f>'Core Indicators'!IE94</f>
        <v>0</v>
      </c>
      <c r="AG94" s="46">
        <f>'Core Indicators'!IM94</f>
        <v>0</v>
      </c>
    </row>
    <row r="95" spans="1:33" ht="20.100000000000001" customHeight="1" x14ac:dyDescent="0.3">
      <c r="A95" s="271" t="str">
        <f>'Core Indicators'!A:A</f>
        <v>Socioeconomic crisis in Nicaragua</v>
      </c>
      <c r="B95" s="271" t="str">
        <f>'Core Indicators'!B:B</f>
        <v>Political and economic crisis</v>
      </c>
      <c r="C95" s="271" t="str">
        <f>'Core Indicators'!C95</f>
        <v>NIC001</v>
      </c>
      <c r="D95" s="271" t="str">
        <f>'Core Indicators'!D95</f>
        <v>Nicaragua</v>
      </c>
      <c r="E95" s="271" t="str">
        <f>'Core Indicators'!E95</f>
        <v>NIC</v>
      </c>
      <c r="F95" s="45">
        <f>'Core Indicators'!O95</f>
        <v>120339.54</v>
      </c>
      <c r="G95" s="45">
        <f>'Core Indicators'!W95</f>
        <v>6444000</v>
      </c>
      <c r="H95" s="45">
        <f>'Core Indicators'!AE95</f>
        <v>417000</v>
      </c>
      <c r="I95" s="45">
        <f>'Core Indicators'!AM95</f>
        <v>102000</v>
      </c>
      <c r="J95" s="45" t="str">
        <f>'Core Indicators'!AU95</f>
        <v>x</v>
      </c>
      <c r="K95" s="45">
        <f>'Core Indicators'!BC95</f>
        <v>17631</v>
      </c>
      <c r="L95" s="45">
        <f>'Core Indicators'!BK95</f>
        <v>4</v>
      </c>
      <c r="M95" s="45">
        <f>'Core Indicators'!BS95</f>
        <v>0</v>
      </c>
      <c r="N95" s="45">
        <f>'Core Indicators'!CA95</f>
        <v>0</v>
      </c>
      <c r="O95" s="45" t="e">
        <f>'Core Indicators'!CI95</f>
        <v>#N/A</v>
      </c>
      <c r="P95" s="45">
        <f>'Core Indicators'!CQ95</f>
        <v>1214</v>
      </c>
      <c r="Q95" s="45" t="str">
        <f>'Core Indicators'!DG95</f>
        <v>x</v>
      </c>
      <c r="R95" s="45" t="str">
        <f>'Core Indicators'!DO95</f>
        <v>x</v>
      </c>
      <c r="S95" s="45" t="str">
        <f>'Core Indicators'!DW95</f>
        <v>x</v>
      </c>
      <c r="T95" s="45">
        <f>'Core Indicators'!EE95</f>
        <v>0</v>
      </c>
      <c r="U95" s="45">
        <f>'Core Indicators'!EM95</f>
        <v>0</v>
      </c>
      <c r="V95" s="45">
        <f>'Core Indicators'!FC95</f>
        <v>1</v>
      </c>
      <c r="W95" s="45">
        <f>'Core Indicators'!FK95</f>
        <v>0</v>
      </c>
      <c r="X95" s="45">
        <f>'Core Indicators'!FS95</f>
        <v>0</v>
      </c>
      <c r="Y95" s="45" t="str">
        <f>'Core Indicators'!GA95</f>
        <v>x</v>
      </c>
      <c r="Z95" s="45" t="str">
        <f>'Core Indicators'!GI95</f>
        <v>x</v>
      </c>
      <c r="AA95" s="45">
        <f>'Core Indicators'!GQ95</f>
        <v>1</v>
      </c>
      <c r="AB95" s="45">
        <f>'Core Indicators'!GY95</f>
        <v>0</v>
      </c>
      <c r="AC95" s="45">
        <f>'Core Indicators'!HG95</f>
        <v>1</v>
      </c>
      <c r="AD95" s="45">
        <f>'Core Indicators'!HO95</f>
        <v>1</v>
      </c>
      <c r="AE95" s="45">
        <f>'Core Indicators'!HW95</f>
        <v>0</v>
      </c>
      <c r="AF95" s="45">
        <f>'Core Indicators'!IE95</f>
        <v>0</v>
      </c>
      <c r="AG95" s="45">
        <f>'Core Indicators'!IM95</f>
        <v>2</v>
      </c>
    </row>
    <row r="96" spans="1:33" ht="20.100000000000001" customHeight="1" x14ac:dyDescent="0.3">
      <c r="A96" s="272" t="str">
        <f>'Core Indicators'!A:A</f>
        <v>Hurricane Eta and Iota in Nicaragua</v>
      </c>
      <c r="B96" s="272" t="str">
        <f>'Core Indicators'!B:B</f>
        <v>Tropical cyclone</v>
      </c>
      <c r="C96" s="272" t="str">
        <f>'Core Indicators'!C96</f>
        <v>NIC002</v>
      </c>
      <c r="D96" s="272" t="str">
        <f>'Core Indicators'!D96</f>
        <v>Nicaragua</v>
      </c>
      <c r="E96" s="272" t="str">
        <f>'Core Indicators'!E96</f>
        <v>NIC</v>
      </c>
      <c r="F96" s="46">
        <f>'Core Indicators'!O96</f>
        <v>92703</v>
      </c>
      <c r="G96" s="46">
        <f>'Core Indicators'!W96</f>
        <v>2661000</v>
      </c>
      <c r="H96" s="46">
        <f>'Core Indicators'!AE96</f>
        <v>530000</v>
      </c>
      <c r="I96" s="46">
        <f>'Core Indicators'!AM96</f>
        <v>73000</v>
      </c>
      <c r="J96" s="46" t="str">
        <f>'Core Indicators'!AU96</f>
        <v>x</v>
      </c>
      <c r="K96" s="46" t="str">
        <f>'Core Indicators'!BC96</f>
        <v>x</v>
      </c>
      <c r="L96" s="46">
        <f>'Core Indicators'!BK96</f>
        <v>23</v>
      </c>
      <c r="M96" s="46">
        <f>'Core Indicators'!BS96</f>
        <v>8000</v>
      </c>
      <c r="N96" s="46">
        <f>'Core Indicators'!CA96</f>
        <v>5890</v>
      </c>
      <c r="O96" s="46" t="e">
        <f>'Core Indicators'!CI96</f>
        <v>#N/A</v>
      </c>
      <c r="P96" s="46" t="str">
        <f>'Core Indicators'!CQ96</f>
        <v>x</v>
      </c>
      <c r="Q96" s="46">
        <f>'Core Indicators'!DG96</f>
        <v>2131000</v>
      </c>
      <c r="R96" s="46">
        <f>'Core Indicators'!DO96</f>
        <v>457000</v>
      </c>
      <c r="S96" s="46">
        <f>'Core Indicators'!DW96</f>
        <v>73000</v>
      </c>
      <c r="T96" s="46">
        <f>'Core Indicators'!EE96</f>
        <v>0</v>
      </c>
      <c r="U96" s="46">
        <f>'Core Indicators'!EM96</f>
        <v>0</v>
      </c>
      <c r="V96" s="46">
        <f>'Core Indicators'!FC96</f>
        <v>3</v>
      </c>
      <c r="W96" s="46" t="e">
        <f>'Core Indicators'!FK96</f>
        <v>#N/A</v>
      </c>
      <c r="X96" s="46" t="e">
        <f>'Core Indicators'!FS96</f>
        <v>#N/A</v>
      </c>
      <c r="Y96" s="46">
        <f>'Core Indicators'!GA96</f>
        <v>1</v>
      </c>
      <c r="Z96" s="46">
        <f>'Core Indicators'!GI96</f>
        <v>2</v>
      </c>
      <c r="AA96" s="46">
        <f>'Core Indicators'!GQ96</f>
        <v>2</v>
      </c>
      <c r="AB96" s="46">
        <f>'Core Indicators'!GY96</f>
        <v>0</v>
      </c>
      <c r="AC96" s="46">
        <f>'Core Indicators'!HG96</f>
        <v>2</v>
      </c>
      <c r="AD96" s="46">
        <f>'Core Indicators'!HO96</f>
        <v>0</v>
      </c>
      <c r="AE96" s="46">
        <f>'Core Indicators'!HW96</f>
        <v>0</v>
      </c>
      <c r="AF96" s="46">
        <f>'Core Indicators'!IE96</f>
        <v>0</v>
      </c>
      <c r="AG96" s="46">
        <f>'Core Indicators'!IM96</f>
        <v>3</v>
      </c>
    </row>
    <row r="97" spans="1:33" ht="20.100000000000001" customHeight="1" x14ac:dyDescent="0.3">
      <c r="A97" s="271" t="str">
        <f>'Core Indicators'!A:A</f>
        <v>Multiple crises in Niger</v>
      </c>
      <c r="B97" s="271" t="str">
        <f>'Core Indicators'!B:B</f>
        <v>Multiple crises country</v>
      </c>
      <c r="C97" s="271" t="str">
        <f>'Core Indicators'!C97</f>
        <v>NER001</v>
      </c>
      <c r="D97" s="271" t="str">
        <f>'Core Indicators'!D97</f>
        <v>Niger</v>
      </c>
      <c r="E97" s="271" t="str">
        <f>'Core Indicators'!E97</f>
        <v>NER</v>
      </c>
      <c r="F97" s="45">
        <f>'Core Indicators'!O97</f>
        <v>1267000</v>
      </c>
      <c r="G97" s="45">
        <f>'Core Indicators'!W97</f>
        <v>23577000</v>
      </c>
      <c r="H97" s="45">
        <f>'Core Indicators'!AE97</f>
        <v>23578000</v>
      </c>
      <c r="I97" s="45">
        <f>'Core Indicators'!AM97</f>
        <v>529000</v>
      </c>
      <c r="J97" s="45" t="str">
        <f>'Core Indicators'!AU97</f>
        <v>X</v>
      </c>
      <c r="K97" s="45" t="str">
        <f>'Core Indicators'!BC97</f>
        <v>X</v>
      </c>
      <c r="L97" s="45">
        <f>'Core Indicators'!BK97</f>
        <v>387</v>
      </c>
      <c r="M97" s="45" t="str">
        <f>'Core Indicators'!BS97</f>
        <v>X</v>
      </c>
      <c r="N97" s="45" t="str">
        <f>'Core Indicators'!CA97</f>
        <v>X</v>
      </c>
      <c r="O97" s="45" t="e">
        <f>'Core Indicators'!CI97</f>
        <v>#N/A</v>
      </c>
      <c r="P97" s="45" t="str">
        <f>'Core Indicators'!CQ97</f>
        <v>X</v>
      </c>
      <c r="Q97" s="45">
        <f>'Core Indicators'!DG97</f>
        <v>19878000</v>
      </c>
      <c r="R97" s="45">
        <f>'Core Indicators'!DO97</f>
        <v>0</v>
      </c>
      <c r="S97" s="45">
        <f>'Core Indicators'!DW97</f>
        <v>3162000</v>
      </c>
      <c r="T97" s="45">
        <f>'Core Indicators'!EE97</f>
        <v>538000</v>
      </c>
      <c r="U97" s="45">
        <f>'Core Indicators'!EM97</f>
        <v>0</v>
      </c>
      <c r="V97" s="45">
        <f>'Core Indicators'!FC97</f>
        <v>5</v>
      </c>
      <c r="W97" s="45" t="str">
        <f>'Core Indicators'!FK97</f>
        <v>X</v>
      </c>
      <c r="X97" s="45" t="str">
        <f>'Core Indicators'!FS97</f>
        <v>X</v>
      </c>
      <c r="Y97" s="45">
        <f>'Core Indicators'!GA97</f>
        <v>0</v>
      </c>
      <c r="Z97" s="45">
        <f>'Core Indicators'!GI97</f>
        <v>2</v>
      </c>
      <c r="AA97" s="45">
        <f>'Core Indicators'!GQ97</f>
        <v>0</v>
      </c>
      <c r="AB97" s="45">
        <f>'Core Indicators'!GY97</f>
        <v>2</v>
      </c>
      <c r="AC97" s="45">
        <f>'Core Indicators'!HG97</f>
        <v>0</v>
      </c>
      <c r="AD97" s="45">
        <f>'Core Indicators'!HO97</f>
        <v>2</v>
      </c>
      <c r="AE97" s="45">
        <f>'Core Indicators'!HW97</f>
        <v>3</v>
      </c>
      <c r="AF97" s="45">
        <f>'Core Indicators'!IE97</f>
        <v>1</v>
      </c>
      <c r="AG97" s="45">
        <f>'Core Indicators'!IM97</f>
        <v>3</v>
      </c>
    </row>
    <row r="98" spans="1:33" ht="20.100000000000001" customHeight="1" x14ac:dyDescent="0.3">
      <c r="A98" s="272" t="str">
        <f>'Core Indicators'!A:A</f>
        <v>Boko Haram in Niger</v>
      </c>
      <c r="B98" s="272" t="str">
        <f>'Core Indicators'!B:B</f>
        <v>Conflict</v>
      </c>
      <c r="C98" s="272" t="str">
        <f>'Core Indicators'!C98</f>
        <v>NER002</v>
      </c>
      <c r="D98" s="272" t="str">
        <f>'Core Indicators'!D98</f>
        <v>Niger</v>
      </c>
      <c r="E98" s="272" t="str">
        <f>'Core Indicators'!E98</f>
        <v>NER</v>
      </c>
      <c r="F98" s="46">
        <f>'Core Indicators'!O98</f>
        <v>156906</v>
      </c>
      <c r="G98" s="46">
        <f>'Core Indicators'!W98</f>
        <v>738000</v>
      </c>
      <c r="H98" s="46">
        <f>'Core Indicators'!AE98</f>
        <v>728000</v>
      </c>
      <c r="I98" s="46">
        <f>'Core Indicators'!AM98</f>
        <v>266000</v>
      </c>
      <c r="J98" s="46">
        <f>'Core Indicators'!AU98</f>
        <v>141012</v>
      </c>
      <c r="K98" s="46" t="str">
        <f>'Core Indicators'!BC98</f>
        <v>X</v>
      </c>
      <c r="L98" s="46">
        <f>'Core Indicators'!BK98</f>
        <v>176</v>
      </c>
      <c r="M98" s="46" t="str">
        <f>'Core Indicators'!BS98</f>
        <v>X</v>
      </c>
      <c r="N98" s="46" t="str">
        <f>'Core Indicators'!CA98</f>
        <v>X</v>
      </c>
      <c r="O98" s="46" t="e">
        <f>'Core Indicators'!CI98</f>
        <v>#N/A</v>
      </c>
      <c r="P98" s="46" t="str">
        <f>'Core Indicators'!CQ98</f>
        <v>X</v>
      </c>
      <c r="Q98" s="46">
        <f>'Core Indicators'!DG98</f>
        <v>0</v>
      </c>
      <c r="R98" s="46">
        <f>'Core Indicators'!DO98</f>
        <v>220000</v>
      </c>
      <c r="S98" s="46">
        <f>'Core Indicators'!DW98</f>
        <v>252000</v>
      </c>
      <c r="T98" s="46">
        <f>'Core Indicators'!EE98</f>
        <v>266000</v>
      </c>
      <c r="U98" s="46">
        <f>'Core Indicators'!EM98</f>
        <v>0</v>
      </c>
      <c r="V98" s="46">
        <f>'Core Indicators'!FC98</f>
        <v>5</v>
      </c>
      <c r="W98" s="46" t="str">
        <f>'Core Indicators'!FK98</f>
        <v>X</v>
      </c>
      <c r="X98" s="46" t="str">
        <f>'Core Indicators'!FS98</f>
        <v>X</v>
      </c>
      <c r="Y98" s="46">
        <f>'Core Indicators'!GA98</f>
        <v>0</v>
      </c>
      <c r="Z98" s="46">
        <f>'Core Indicators'!GI98</f>
        <v>2</v>
      </c>
      <c r="AA98" s="46">
        <f>'Core Indicators'!GQ98</f>
        <v>0</v>
      </c>
      <c r="AB98" s="46">
        <f>'Core Indicators'!GY98</f>
        <v>0</v>
      </c>
      <c r="AC98" s="46">
        <f>'Core Indicators'!HG98</f>
        <v>0</v>
      </c>
      <c r="AD98" s="46">
        <f>'Core Indicators'!HO98</f>
        <v>2</v>
      </c>
      <c r="AE98" s="46">
        <f>'Core Indicators'!HW98</f>
        <v>2</v>
      </c>
      <c r="AF98" s="46">
        <f>'Core Indicators'!IE98</f>
        <v>1</v>
      </c>
      <c r="AG98" s="46">
        <f>'Core Indicators'!IM98</f>
        <v>3</v>
      </c>
    </row>
    <row r="99" spans="1:33" ht="20.100000000000001" customHeight="1" x14ac:dyDescent="0.3">
      <c r="A99" s="271" t="str">
        <f>'Core Indicators'!A:A</f>
        <v>Mali/Burkina Faso conflict</v>
      </c>
      <c r="B99" s="271" t="str">
        <f>'Core Indicators'!B:B</f>
        <v>Conflict</v>
      </c>
      <c r="C99" s="271" t="str">
        <f>'Core Indicators'!C99</f>
        <v>NER003</v>
      </c>
      <c r="D99" s="271" t="str">
        <f>'Core Indicators'!D99</f>
        <v>Niger</v>
      </c>
      <c r="E99" s="271" t="str">
        <f>'Core Indicators'!E99</f>
        <v>NER</v>
      </c>
      <c r="F99" s="45">
        <f>'Core Indicators'!O99</f>
        <v>210600</v>
      </c>
      <c r="G99" s="45">
        <f>'Core Indicators'!W99</f>
        <v>7800000</v>
      </c>
      <c r="H99" s="45">
        <f>'Core Indicators'!AE99</f>
        <v>965000</v>
      </c>
      <c r="I99" s="45">
        <f>'Core Indicators'!AM99</f>
        <v>197000</v>
      </c>
      <c r="J99" s="45" t="str">
        <f>'Core Indicators'!AU99</f>
        <v>X</v>
      </c>
      <c r="K99" s="45" t="str">
        <f>'Core Indicators'!BC99</f>
        <v>X</v>
      </c>
      <c r="L99" s="45">
        <f>'Core Indicators'!BK99</f>
        <v>126</v>
      </c>
      <c r="M99" s="45" t="str">
        <f>'Core Indicators'!BS99</f>
        <v>X</v>
      </c>
      <c r="N99" s="45" t="str">
        <f>'Core Indicators'!CA99</f>
        <v>X</v>
      </c>
      <c r="O99" s="45" t="e">
        <f>'Core Indicators'!CI99</f>
        <v>#N/A</v>
      </c>
      <c r="P99" s="45" t="str">
        <f>'Core Indicators'!CQ99</f>
        <v>X</v>
      </c>
      <c r="Q99" s="45">
        <f>'Core Indicators'!DG99</f>
        <v>6835000</v>
      </c>
      <c r="R99" s="45">
        <f>'Core Indicators'!DO99</f>
        <v>0</v>
      </c>
      <c r="S99" s="45">
        <f>'Core Indicators'!DW99</f>
        <v>765000</v>
      </c>
      <c r="T99" s="45">
        <f>'Core Indicators'!EE99</f>
        <v>200000</v>
      </c>
      <c r="U99" s="45">
        <f>'Core Indicators'!EM99</f>
        <v>0</v>
      </c>
      <c r="V99" s="45">
        <f>'Core Indicators'!FC99</f>
        <v>5</v>
      </c>
      <c r="W99" s="45" t="str">
        <f>'Core Indicators'!FK99</f>
        <v>X</v>
      </c>
      <c r="X99" s="45" t="str">
        <f>'Core Indicators'!FS99</f>
        <v>X</v>
      </c>
      <c r="Y99" s="45">
        <f>'Core Indicators'!GA99</f>
        <v>0</v>
      </c>
      <c r="Z99" s="45">
        <f>'Core Indicators'!GI99</f>
        <v>2</v>
      </c>
      <c r="AA99" s="45">
        <f>'Core Indicators'!GQ99</f>
        <v>0</v>
      </c>
      <c r="AB99" s="45">
        <f>'Core Indicators'!GY99</f>
        <v>2</v>
      </c>
      <c r="AC99" s="45">
        <f>'Core Indicators'!HG99</f>
        <v>0</v>
      </c>
      <c r="AD99" s="45">
        <f>'Core Indicators'!HO99</f>
        <v>2</v>
      </c>
      <c r="AE99" s="45">
        <f>'Core Indicators'!HW99</f>
        <v>3</v>
      </c>
      <c r="AF99" s="45">
        <f>'Core Indicators'!IE99</f>
        <v>1</v>
      </c>
      <c r="AG99" s="45">
        <f>'Core Indicators'!IM99</f>
        <v>3</v>
      </c>
    </row>
    <row r="100" spans="1:33" ht="20.100000000000001" customHeight="1" x14ac:dyDescent="0.3">
      <c r="A100" s="272" t="str">
        <f>'Core Indicators'!A:A</f>
        <v>Nigerian Refugees</v>
      </c>
      <c r="B100" s="272" t="str">
        <f>'Core Indicators'!B:B</f>
        <v>International displacement</v>
      </c>
      <c r="C100" s="272" t="str">
        <f>'Core Indicators'!C100</f>
        <v>NER004</v>
      </c>
      <c r="D100" s="272" t="str">
        <f>'Core Indicators'!D100</f>
        <v>Niger</v>
      </c>
      <c r="E100" s="272" t="str">
        <f>'Core Indicators'!E100</f>
        <v>NER</v>
      </c>
      <c r="F100" s="46">
        <f>'Core Indicators'!O100</f>
        <v>4929</v>
      </c>
      <c r="G100" s="46">
        <f>'Core Indicators'!W100</f>
        <v>656000</v>
      </c>
      <c r="H100" s="46">
        <f>'Core Indicators'!AE100</f>
        <v>123000</v>
      </c>
      <c r="I100" s="46">
        <f>'Core Indicators'!AM100</f>
        <v>93000</v>
      </c>
      <c r="J100" s="46" t="str">
        <f>'Core Indicators'!AU100</f>
        <v>x</v>
      </c>
      <c r="K100" s="46" t="str">
        <f>'Core Indicators'!BC100</f>
        <v>x</v>
      </c>
      <c r="L100" s="46">
        <f>'Core Indicators'!BK100</f>
        <v>6</v>
      </c>
      <c r="M100" s="46">
        <f>'Core Indicators'!BS100</f>
        <v>0</v>
      </c>
      <c r="N100" s="46">
        <f>'Core Indicators'!CA100</f>
        <v>0</v>
      </c>
      <c r="O100" s="46" t="e">
        <f>'Core Indicators'!CI100</f>
        <v>#N/A</v>
      </c>
      <c r="P100" s="46">
        <f>'Core Indicators'!CQ100</f>
        <v>0</v>
      </c>
      <c r="Q100" s="46">
        <f>'Core Indicators'!DG100</f>
        <v>533000</v>
      </c>
      <c r="R100" s="46">
        <f>'Core Indicators'!DO100</f>
        <v>0</v>
      </c>
      <c r="S100" s="46">
        <f>'Core Indicators'!DW100</f>
        <v>30000</v>
      </c>
      <c r="T100" s="46">
        <f>'Core Indicators'!EE100</f>
        <v>93000</v>
      </c>
      <c r="U100" s="46">
        <f>'Core Indicators'!EM100</f>
        <v>0</v>
      </c>
      <c r="V100" s="46">
        <f>'Core Indicators'!FC100</f>
        <v>2</v>
      </c>
      <c r="W100" s="46" t="str">
        <f>'Core Indicators'!FK100</f>
        <v>x</v>
      </c>
      <c r="X100" s="46" t="str">
        <f>'Core Indicators'!FS100</f>
        <v>x</v>
      </c>
      <c r="Y100" s="46">
        <f>'Core Indicators'!GA100</f>
        <v>0</v>
      </c>
      <c r="Z100" s="46">
        <f>'Core Indicators'!GI100</f>
        <v>1</v>
      </c>
      <c r="AA100" s="46">
        <f>'Core Indicators'!GQ100</f>
        <v>0</v>
      </c>
      <c r="AB100" s="46">
        <f>'Core Indicators'!GY100</f>
        <v>0</v>
      </c>
      <c r="AC100" s="46">
        <f>'Core Indicators'!HG100</f>
        <v>0</v>
      </c>
      <c r="AD100" s="46">
        <f>'Core Indicators'!HO100</f>
        <v>0</v>
      </c>
      <c r="AE100" s="46">
        <f>'Core Indicators'!HW100</f>
        <v>2</v>
      </c>
      <c r="AF100" s="46">
        <f>'Core Indicators'!IE100</f>
        <v>1</v>
      </c>
      <c r="AG100" s="46">
        <f>'Core Indicators'!IM100</f>
        <v>3</v>
      </c>
    </row>
    <row r="101" spans="1:33" ht="20.100000000000001" customHeight="1" x14ac:dyDescent="0.3">
      <c r="A101" s="271" t="str">
        <f>'Core Indicators'!A:A</f>
        <v>Floods in Niger</v>
      </c>
      <c r="B101" s="271" t="str">
        <f>'Core Indicators'!B:B</f>
        <v>Flood</v>
      </c>
      <c r="C101" s="271" t="str">
        <f>'Core Indicators'!C101</f>
        <v>NER005</v>
      </c>
      <c r="D101" s="271" t="str">
        <f>'Core Indicators'!D101</f>
        <v>Niger</v>
      </c>
      <c r="E101" s="271" t="str">
        <f>'Core Indicators'!E101</f>
        <v>NER</v>
      </c>
      <c r="F101" s="45">
        <f>'Core Indicators'!O101</f>
        <v>1267000</v>
      </c>
      <c r="G101" s="45">
        <f>'Core Indicators'!W101</f>
        <v>23578000</v>
      </c>
      <c r="H101" s="45">
        <f>'Core Indicators'!AE101</f>
        <v>516000</v>
      </c>
      <c r="I101" s="45" t="str">
        <f>'Core Indicators'!AM101</f>
        <v>x</v>
      </c>
      <c r="J101" s="45" t="str">
        <f>'Core Indicators'!AU101</f>
        <v>x</v>
      </c>
      <c r="K101" s="45" t="str">
        <f>'Core Indicators'!BC101</f>
        <v>x</v>
      </c>
      <c r="L101" s="45">
        <f>'Core Indicators'!BK101</f>
        <v>69</v>
      </c>
      <c r="M101" s="45" t="str">
        <f>'Core Indicators'!BS101</f>
        <v>x</v>
      </c>
      <c r="N101" s="45">
        <f>'Core Indicators'!CA101</f>
        <v>43667</v>
      </c>
      <c r="O101" s="45" t="e">
        <f>'Core Indicators'!CI101</f>
        <v>#N/A</v>
      </c>
      <c r="P101" s="45" t="str">
        <f>'Core Indicators'!CQ101</f>
        <v>x</v>
      </c>
      <c r="Q101" s="45">
        <f>'Core Indicators'!DG101</f>
        <v>23061000</v>
      </c>
      <c r="R101" s="45">
        <f>'Core Indicators'!DO101</f>
        <v>0</v>
      </c>
      <c r="S101" s="45">
        <f>'Core Indicators'!DW101</f>
        <v>516000</v>
      </c>
      <c r="T101" s="45">
        <f>'Core Indicators'!EE101</f>
        <v>0</v>
      </c>
      <c r="U101" s="45">
        <f>'Core Indicators'!EM101</f>
        <v>0</v>
      </c>
      <c r="V101" s="45">
        <f>'Core Indicators'!FC101</f>
        <v>5</v>
      </c>
      <c r="W101" s="45" t="str">
        <f>'Core Indicators'!FK101</f>
        <v>x</v>
      </c>
      <c r="X101" s="45" t="str">
        <f>'Core Indicators'!FS101</f>
        <v>x</v>
      </c>
      <c r="Y101" s="45">
        <f>'Core Indicators'!GA101</f>
        <v>0</v>
      </c>
      <c r="Z101" s="45">
        <f>'Core Indicators'!GI101</f>
        <v>2</v>
      </c>
      <c r="AA101" s="45">
        <f>'Core Indicators'!GQ101</f>
        <v>0</v>
      </c>
      <c r="AB101" s="45">
        <f>'Core Indicators'!GY101</f>
        <v>2</v>
      </c>
      <c r="AC101" s="45">
        <f>'Core Indicators'!HG101</f>
        <v>0</v>
      </c>
      <c r="AD101" s="45">
        <f>'Core Indicators'!HO101</f>
        <v>2</v>
      </c>
      <c r="AE101" s="45">
        <f>'Core Indicators'!HW101</f>
        <v>3</v>
      </c>
      <c r="AF101" s="45">
        <f>'Core Indicators'!IE101</f>
        <v>1</v>
      </c>
      <c r="AG101" s="45">
        <f>'Core Indicators'!IM101</f>
        <v>3</v>
      </c>
    </row>
    <row r="102" spans="1:33" ht="20.100000000000001" customHeight="1" x14ac:dyDescent="0.3">
      <c r="A102" s="272" t="str">
        <f>'Core Indicators'!A:A</f>
        <v>Complex crisis in Nigeria</v>
      </c>
      <c r="B102" s="272" t="str">
        <f>'Core Indicators'!B:B</f>
        <v>Complex crisis</v>
      </c>
      <c r="C102" s="272" t="str">
        <f>'Core Indicators'!C102</f>
        <v>NGA001</v>
      </c>
      <c r="D102" s="272" t="str">
        <f>'Core Indicators'!D102</f>
        <v>Nigeria</v>
      </c>
      <c r="E102" s="272" t="str">
        <f>'Core Indicators'!E102</f>
        <v>NGA</v>
      </c>
      <c r="F102" s="46">
        <f>'Core Indicators'!O102</f>
        <v>909890</v>
      </c>
      <c r="G102" s="46">
        <f>'Core Indicators'!W102</f>
        <v>71033000</v>
      </c>
      <c r="H102" s="46">
        <f>'Core Indicators'!AE102</f>
        <v>7925000</v>
      </c>
      <c r="I102" s="46">
        <f>'Core Indicators'!AM102</f>
        <v>4643000</v>
      </c>
      <c r="J102" s="46" t="str">
        <f>'Core Indicators'!AU102</f>
        <v>x</v>
      </c>
      <c r="K102" s="46" t="str">
        <f>'Core Indicators'!BC102</f>
        <v>x</v>
      </c>
      <c r="L102" s="46">
        <f>'Core Indicators'!BK102</f>
        <v>2553</v>
      </c>
      <c r="M102" s="46" t="str">
        <f>'Core Indicators'!BS102</f>
        <v>x</v>
      </c>
      <c r="N102" s="46">
        <f>'Core Indicators'!CA102</f>
        <v>4300</v>
      </c>
      <c r="O102" s="46" t="e">
        <f>'Core Indicators'!CI102</f>
        <v>#N/A</v>
      </c>
      <c r="P102" s="46" t="str">
        <f>'Core Indicators'!CQ102</f>
        <v>x</v>
      </c>
      <c r="Q102" s="46">
        <f>'Core Indicators'!DG102</f>
        <v>48404000</v>
      </c>
      <c r="R102" s="46">
        <f>'Core Indicators'!DO102</f>
        <v>1936000</v>
      </c>
      <c r="S102" s="46">
        <f>'Core Indicators'!DW102</f>
        <v>3106000</v>
      </c>
      <c r="T102" s="46">
        <f>'Core Indicators'!EE102</f>
        <v>2884000</v>
      </c>
      <c r="U102" s="46">
        <f>'Core Indicators'!EM102</f>
        <v>0</v>
      </c>
      <c r="V102" s="46">
        <f>'Core Indicators'!FC102</f>
        <v>5</v>
      </c>
      <c r="W102" s="46" t="str">
        <f>'Core Indicators'!FK102</f>
        <v>x</v>
      </c>
      <c r="X102" s="46">
        <f>'Core Indicators'!FS102</f>
        <v>800000</v>
      </c>
      <c r="Y102" s="46">
        <f>'Core Indicators'!GA102</f>
        <v>1</v>
      </c>
      <c r="Z102" s="46">
        <f>'Core Indicators'!GI102</f>
        <v>2</v>
      </c>
      <c r="AA102" s="46">
        <f>'Core Indicators'!GQ102</f>
        <v>3</v>
      </c>
      <c r="AB102" s="46">
        <f>'Core Indicators'!GY102</f>
        <v>2</v>
      </c>
      <c r="AC102" s="46">
        <f>'Core Indicators'!HG102</f>
        <v>2</v>
      </c>
      <c r="AD102" s="46">
        <f>'Core Indicators'!HO102</f>
        <v>2</v>
      </c>
      <c r="AE102" s="46">
        <f>'Core Indicators'!HW102</f>
        <v>2</v>
      </c>
      <c r="AF102" s="46">
        <f>'Core Indicators'!IE102</f>
        <v>1</v>
      </c>
      <c r="AG102" s="46">
        <f>'Core Indicators'!IM102</f>
        <v>2</v>
      </c>
    </row>
    <row r="103" spans="1:33" ht="20.100000000000001" customHeight="1" x14ac:dyDescent="0.3">
      <c r="A103" s="271" t="str">
        <f>'Core Indicators'!A:A</f>
        <v>Middle belt conflict</v>
      </c>
      <c r="B103" s="271" t="str">
        <f>'Core Indicators'!B:B</f>
        <v>Conflict</v>
      </c>
      <c r="C103" s="271" t="str">
        <f>'Core Indicators'!C103</f>
        <v>NGA003</v>
      </c>
      <c r="D103" s="271" t="str">
        <f>'Core Indicators'!D103</f>
        <v>Nigeria</v>
      </c>
      <c r="E103" s="271" t="str">
        <f>'Core Indicators'!E103</f>
        <v>NGA</v>
      </c>
      <c r="F103" s="45">
        <f>'Core Indicators'!O103</f>
        <v>181664</v>
      </c>
      <c r="G103" s="45">
        <f>'Core Indicators'!W103</f>
        <v>15100000</v>
      </c>
      <c r="H103" s="45">
        <f>'Core Indicators'!AE103</f>
        <v>397000</v>
      </c>
      <c r="I103" s="45">
        <f>'Core Indicators'!AM103</f>
        <v>397000</v>
      </c>
      <c r="J103" s="45" t="str">
        <f>'Core Indicators'!AU103</f>
        <v>x</v>
      </c>
      <c r="K103" s="45" t="str">
        <f>'Core Indicators'!BC103</f>
        <v>x</v>
      </c>
      <c r="L103" s="45">
        <f>'Core Indicators'!BK103</f>
        <v>222</v>
      </c>
      <c r="M103" s="45" t="str">
        <f>'Core Indicators'!BS103</f>
        <v>x</v>
      </c>
      <c r="N103" s="45" t="str">
        <f>'Core Indicators'!CA103</f>
        <v>x</v>
      </c>
      <c r="O103" s="45" t="e">
        <f>'Core Indicators'!CI103</f>
        <v>#N/A</v>
      </c>
      <c r="P103" s="45" t="str">
        <f>'Core Indicators'!CQ103</f>
        <v>x</v>
      </c>
      <c r="Q103" s="45">
        <f>'Core Indicators'!DG103</f>
        <v>14704000</v>
      </c>
      <c r="R103" s="45">
        <f>'Core Indicators'!DO103</f>
        <v>0</v>
      </c>
      <c r="S103" s="45">
        <f>'Core Indicators'!DW103</f>
        <v>397000</v>
      </c>
      <c r="T103" s="45">
        <f>'Core Indicators'!EE103</f>
        <v>0</v>
      </c>
      <c r="U103" s="45">
        <f>'Core Indicators'!EM103</f>
        <v>0</v>
      </c>
      <c r="V103" s="45">
        <f>'Core Indicators'!FC103</f>
        <v>5</v>
      </c>
      <c r="W103" s="45" t="str">
        <f>'Core Indicators'!FK103</f>
        <v>x</v>
      </c>
      <c r="X103" s="45" t="str">
        <f>'Core Indicators'!FS103</f>
        <v>x</v>
      </c>
      <c r="Y103" s="45">
        <f>'Core Indicators'!GA103</f>
        <v>0</v>
      </c>
      <c r="Z103" s="45">
        <f>'Core Indicators'!GI103</f>
        <v>0</v>
      </c>
      <c r="AA103" s="45">
        <f>'Core Indicators'!GQ103</f>
        <v>0</v>
      </c>
      <c r="AB103" s="45">
        <f>'Core Indicators'!GY103</f>
        <v>0</v>
      </c>
      <c r="AC103" s="45">
        <f>'Core Indicators'!HG103</f>
        <v>0</v>
      </c>
      <c r="AD103" s="45">
        <f>'Core Indicators'!HO103</f>
        <v>2</v>
      </c>
      <c r="AE103" s="45">
        <f>'Core Indicators'!HW103</f>
        <v>0</v>
      </c>
      <c r="AF103" s="45">
        <f>'Core Indicators'!IE103</f>
        <v>1</v>
      </c>
      <c r="AG103" s="45">
        <f>'Core Indicators'!IM103</f>
        <v>0</v>
      </c>
    </row>
    <row r="104" spans="1:33" ht="20.100000000000001" customHeight="1" x14ac:dyDescent="0.3">
      <c r="A104" s="272" t="str">
        <f>'Core Indicators'!A:A</f>
        <v>Boko Haram crisis in Nigeria</v>
      </c>
      <c r="B104" s="272" t="str">
        <f>'Core Indicators'!B:B</f>
        <v>Conflict</v>
      </c>
      <c r="C104" s="272" t="str">
        <f>'Core Indicators'!C104</f>
        <v>NGA004</v>
      </c>
      <c r="D104" s="272" t="str">
        <f>'Core Indicators'!D104</f>
        <v>Nigeria</v>
      </c>
      <c r="E104" s="272" t="str">
        <f>'Core Indicators'!E104</f>
        <v>NGA</v>
      </c>
      <c r="F104" s="46">
        <f>'Core Indicators'!O104</f>
        <v>157918</v>
      </c>
      <c r="G104" s="46">
        <f>'Core Indicators'!W104</f>
        <v>7900000</v>
      </c>
      <c r="H104" s="46">
        <f>'Core Indicators'!AE104</f>
        <v>7150000</v>
      </c>
      <c r="I104" s="46">
        <f>'Core Indicators'!AM104</f>
        <v>3868000</v>
      </c>
      <c r="J104" s="46" t="str">
        <f>'Core Indicators'!AU104</f>
        <v>x</v>
      </c>
      <c r="K104" s="46" t="str">
        <f>'Core Indicators'!BC104</f>
        <v>x</v>
      </c>
      <c r="L104" s="46">
        <f>'Core Indicators'!BK104</f>
        <v>1203</v>
      </c>
      <c r="M104" s="46" t="str">
        <f>'Core Indicators'!BS104</f>
        <v>x</v>
      </c>
      <c r="N104" s="46">
        <f>'Core Indicators'!CA104</f>
        <v>4300</v>
      </c>
      <c r="O104" s="46" t="e">
        <f>'Core Indicators'!CI104</f>
        <v>#N/A</v>
      </c>
      <c r="P104" s="46" t="str">
        <f>'Core Indicators'!CQ104</f>
        <v>x</v>
      </c>
      <c r="Q104" s="46">
        <f>'Core Indicators'!DG104</f>
        <v>751000</v>
      </c>
      <c r="R104" s="46">
        <f>'Core Indicators'!DO104</f>
        <v>1936000</v>
      </c>
      <c r="S104" s="46">
        <f>'Core Indicators'!DW104</f>
        <v>2331000</v>
      </c>
      <c r="T104" s="46">
        <f>'Core Indicators'!EE104</f>
        <v>2884000</v>
      </c>
      <c r="U104" s="46">
        <f>'Core Indicators'!EM104</f>
        <v>0</v>
      </c>
      <c r="V104" s="46">
        <f>'Core Indicators'!FC104</f>
        <v>4</v>
      </c>
      <c r="W104" s="46" t="str">
        <f>'Core Indicators'!FK104</f>
        <v>x</v>
      </c>
      <c r="X104" s="46">
        <f>'Core Indicators'!FS104</f>
        <v>800000</v>
      </c>
      <c r="Y104" s="46">
        <f>'Core Indicators'!GA104</f>
        <v>1</v>
      </c>
      <c r="Z104" s="46">
        <f>'Core Indicators'!GI104</f>
        <v>2</v>
      </c>
      <c r="AA104" s="46">
        <f>'Core Indicators'!GQ104</f>
        <v>3</v>
      </c>
      <c r="AB104" s="46">
        <f>'Core Indicators'!GY104</f>
        <v>2</v>
      </c>
      <c r="AC104" s="46">
        <f>'Core Indicators'!HG104</f>
        <v>2</v>
      </c>
      <c r="AD104" s="46">
        <f>'Core Indicators'!HO104</f>
        <v>2</v>
      </c>
      <c r="AE104" s="46">
        <f>'Core Indicators'!HW104</f>
        <v>2</v>
      </c>
      <c r="AF104" s="46">
        <f>'Core Indicators'!IE104</f>
        <v>1</v>
      </c>
      <c r="AG104" s="46">
        <f>'Core Indicators'!IM104</f>
        <v>2</v>
      </c>
    </row>
    <row r="105" spans="1:33" ht="20.100000000000001" customHeight="1" x14ac:dyDescent="0.3">
      <c r="A105" s="271" t="str">
        <f>'Core Indicators'!A:A</f>
        <v>Northwest Banditry</v>
      </c>
      <c r="B105" s="271" t="str">
        <f>'Core Indicators'!B:B</f>
        <v>Other type of violence</v>
      </c>
      <c r="C105" s="271" t="str">
        <f>'Core Indicators'!C105</f>
        <v>NGA007</v>
      </c>
      <c r="D105" s="271" t="str">
        <f>'Core Indicators'!D105</f>
        <v>Nigeria</v>
      </c>
      <c r="E105" s="271" t="str">
        <f>'Core Indicators'!E105</f>
        <v>NGA</v>
      </c>
      <c r="F105" s="45">
        <f>'Core Indicators'!O105</f>
        <v>237708</v>
      </c>
      <c r="G105" s="45">
        <f>'Core Indicators'!W105</f>
        <v>30376000</v>
      </c>
      <c r="H105" s="45">
        <f>'Core Indicators'!AE105</f>
        <v>317000</v>
      </c>
      <c r="I105" s="45">
        <f>'Core Indicators'!AM105</f>
        <v>317000</v>
      </c>
      <c r="J105" s="45" t="str">
        <f>'Core Indicators'!AU105</f>
        <v>x</v>
      </c>
      <c r="K105" s="45" t="str">
        <f>'Core Indicators'!BC105</f>
        <v>x</v>
      </c>
      <c r="L105" s="45">
        <f>'Core Indicators'!BK105</f>
        <v>1128</v>
      </c>
      <c r="M105" s="45">
        <f>'Core Indicators'!BS105</f>
        <v>500</v>
      </c>
      <c r="N105" s="45">
        <f>'Core Indicators'!CA105</f>
        <v>10500</v>
      </c>
      <c r="O105" s="45" t="e">
        <f>'Core Indicators'!CI105</f>
        <v>#N/A</v>
      </c>
      <c r="P105" s="45">
        <f>'Core Indicators'!CQ105</f>
        <v>49</v>
      </c>
      <c r="Q105" s="45">
        <f>'Core Indicators'!DG105</f>
        <v>30058000</v>
      </c>
      <c r="R105" s="45">
        <f>'Core Indicators'!DO105</f>
        <v>0</v>
      </c>
      <c r="S105" s="45">
        <f>'Core Indicators'!DW105</f>
        <v>317000</v>
      </c>
      <c r="T105" s="45">
        <f>'Core Indicators'!EE105</f>
        <v>0</v>
      </c>
      <c r="U105" s="45">
        <f>'Core Indicators'!EM105</f>
        <v>0</v>
      </c>
      <c r="V105" s="45">
        <f>'Core Indicators'!FC105</f>
        <v>5</v>
      </c>
      <c r="W105" s="45" t="str">
        <f>'Core Indicators'!FK105</f>
        <v>x</v>
      </c>
      <c r="X105" s="45" t="str">
        <f>'Core Indicators'!FS105</f>
        <v>x</v>
      </c>
      <c r="Y105" s="45">
        <f>'Core Indicators'!GA105</f>
        <v>0</v>
      </c>
      <c r="Z105" s="45">
        <f>'Core Indicators'!GI105</f>
        <v>0</v>
      </c>
      <c r="AA105" s="45">
        <f>'Core Indicators'!GQ105</f>
        <v>1</v>
      </c>
      <c r="AB105" s="45">
        <f>'Core Indicators'!GY105</f>
        <v>0</v>
      </c>
      <c r="AC105" s="45">
        <f>'Core Indicators'!HG105</f>
        <v>0</v>
      </c>
      <c r="AD105" s="45">
        <f>'Core Indicators'!HO105</f>
        <v>2</v>
      </c>
      <c r="AE105" s="45">
        <f>'Core Indicators'!HW105</f>
        <v>1</v>
      </c>
      <c r="AF105" s="45">
        <f>'Core Indicators'!IE105</f>
        <v>1</v>
      </c>
      <c r="AG105" s="45">
        <f>'Core Indicators'!IM105</f>
        <v>0</v>
      </c>
    </row>
    <row r="106" spans="1:33" ht="20.100000000000001" customHeight="1" x14ac:dyDescent="0.3">
      <c r="A106" s="272" t="str">
        <f>'Core Indicators'!A:A</f>
        <v>Cameroonian Refugees in Nigeria</v>
      </c>
      <c r="B106" s="272" t="str">
        <f>'Core Indicators'!B:B</f>
        <v>International displacement</v>
      </c>
      <c r="C106" s="272" t="str">
        <f>'Core Indicators'!C106</f>
        <v>NGA008</v>
      </c>
      <c r="D106" s="272" t="str">
        <f>'Core Indicators'!D106</f>
        <v>Nigeria</v>
      </c>
      <c r="E106" s="272" t="str">
        <f>'Core Indicators'!E106</f>
        <v>NGA</v>
      </c>
      <c r="F106" s="46">
        <f>'Core Indicators'!O106</f>
        <v>115769</v>
      </c>
      <c r="G106" s="46">
        <f>'Core Indicators'!W106</f>
        <v>17657000</v>
      </c>
      <c r="H106" s="46">
        <f>'Core Indicators'!AE106</f>
        <v>62000</v>
      </c>
      <c r="I106" s="46">
        <f>'Core Indicators'!AM106</f>
        <v>62000</v>
      </c>
      <c r="J106" s="46" t="str">
        <f>'Core Indicators'!AU106</f>
        <v>x</v>
      </c>
      <c r="K106" s="46" t="str">
        <f>'Core Indicators'!BC106</f>
        <v>x</v>
      </c>
      <c r="L106" s="46" t="str">
        <f>'Core Indicators'!BK106</f>
        <v>x</v>
      </c>
      <c r="M106" s="46" t="str">
        <f>'Core Indicators'!BS106</f>
        <v>x</v>
      </c>
      <c r="N106" s="46" t="str">
        <f>'Core Indicators'!CA106</f>
        <v>x</v>
      </c>
      <c r="O106" s="46" t="e">
        <f>'Core Indicators'!CI106</f>
        <v>#N/A</v>
      </c>
      <c r="P106" s="46" t="str">
        <f>'Core Indicators'!CQ106</f>
        <v>x</v>
      </c>
      <c r="Q106" s="46">
        <f>'Core Indicators'!DG106</f>
        <v>17595000</v>
      </c>
      <c r="R106" s="46">
        <f>'Core Indicators'!DO106</f>
        <v>0</v>
      </c>
      <c r="S106" s="46">
        <f>'Core Indicators'!DW106</f>
        <v>62000</v>
      </c>
      <c r="T106" s="46">
        <f>'Core Indicators'!EE106</f>
        <v>0</v>
      </c>
      <c r="U106" s="46">
        <f>'Core Indicators'!EM106</f>
        <v>0</v>
      </c>
      <c r="V106" s="46">
        <f>'Core Indicators'!FC106</f>
        <v>2139</v>
      </c>
      <c r="W106" s="46" t="str">
        <f>'Core Indicators'!FK106</f>
        <v>x</v>
      </c>
      <c r="X106" s="46" t="str">
        <f>'Core Indicators'!FS106</f>
        <v>x</v>
      </c>
      <c r="Y106" s="46">
        <f>'Core Indicators'!GA106</f>
        <v>0</v>
      </c>
      <c r="Z106" s="46">
        <f>'Core Indicators'!GI106</f>
        <v>0</v>
      </c>
      <c r="AA106" s="46">
        <f>'Core Indicators'!GQ106</f>
        <v>0</v>
      </c>
      <c r="AB106" s="46">
        <f>'Core Indicators'!GY106</f>
        <v>0</v>
      </c>
      <c r="AC106" s="46">
        <f>'Core Indicators'!HG106</f>
        <v>0</v>
      </c>
      <c r="AD106" s="46">
        <f>'Core Indicators'!HO106</f>
        <v>2</v>
      </c>
      <c r="AE106" s="46">
        <f>'Core Indicators'!HW106</f>
        <v>0</v>
      </c>
      <c r="AF106" s="46">
        <f>'Core Indicators'!IE106</f>
        <v>1</v>
      </c>
      <c r="AG106" s="46">
        <f>'Core Indicators'!IM106</f>
        <v>0</v>
      </c>
    </row>
    <row r="107" spans="1:33" ht="20.100000000000001" customHeight="1" x14ac:dyDescent="0.3">
      <c r="A107" s="271" t="str">
        <f>'Core Indicators'!A:A</f>
        <v>Regional Boko Haram Crisis</v>
      </c>
      <c r="B107" s="271" t="str">
        <f>'Core Indicators'!B:B</f>
        <v>Regional crisis</v>
      </c>
      <c r="C107" s="271" t="str">
        <f>'Core Indicators'!C107</f>
        <v>REG001</v>
      </c>
      <c r="D107" s="271" t="str">
        <f>'Core Indicators'!D107</f>
        <v>Nigeria, Niger, Chad, Cameroon</v>
      </c>
      <c r="E107" s="271" t="str">
        <f>'Core Indicators'!E107</f>
        <v>NGA, NER, TCD, CMR</v>
      </c>
      <c r="F107" s="45">
        <f>'Core Indicators'!O107</f>
        <v>369002</v>
      </c>
      <c r="G107" s="45">
        <f>'Core Indicators'!W107</f>
        <v>13701000</v>
      </c>
      <c r="H107" s="45">
        <f>'Core Indicators'!AE107</f>
        <v>11093000</v>
      </c>
      <c r="I107" s="45">
        <f>'Core Indicators'!AM107</f>
        <v>5076000</v>
      </c>
      <c r="J107" s="45" t="str">
        <f>'Core Indicators'!AU107</f>
        <v>x</v>
      </c>
      <c r="K107" s="45" t="str">
        <f>'Core Indicators'!BC107</f>
        <v>x</v>
      </c>
      <c r="L107" s="45">
        <f>'Core Indicators'!BK107</f>
        <v>1740</v>
      </c>
      <c r="M107" s="45">
        <f>'Core Indicators'!BS107</f>
        <v>0</v>
      </c>
      <c r="N107" s="45">
        <f>'Core Indicators'!CA107</f>
        <v>4300</v>
      </c>
      <c r="O107" s="45" t="e">
        <f>'Core Indicators'!CI107</f>
        <v>#N/A</v>
      </c>
      <c r="P107" s="45">
        <f>'Core Indicators'!CQ107</f>
        <v>5200000</v>
      </c>
      <c r="Q107" s="45">
        <f>'Core Indicators'!DG107</f>
        <v>2608000</v>
      </c>
      <c r="R107" s="45">
        <f>'Core Indicators'!DO107</f>
        <v>4352000</v>
      </c>
      <c r="S107" s="45">
        <f>'Core Indicators'!DW107</f>
        <v>3234000</v>
      </c>
      <c r="T107" s="45">
        <f>'Core Indicators'!EE107</f>
        <v>3385000</v>
      </c>
      <c r="U107" s="45">
        <f>'Core Indicators'!EM107</f>
        <v>122000</v>
      </c>
      <c r="V107" s="45">
        <f>'Core Indicators'!FC107</f>
        <v>5</v>
      </c>
      <c r="W107" s="45" t="str">
        <f>'Core Indicators'!FK107</f>
        <v>x</v>
      </c>
      <c r="X107" s="45">
        <f>'Core Indicators'!FS107</f>
        <v>800000</v>
      </c>
      <c r="Y107" s="45">
        <f>'Core Indicators'!GA107</f>
        <v>1</v>
      </c>
      <c r="Z107" s="45">
        <f>'Core Indicators'!GI107</f>
        <v>1</v>
      </c>
      <c r="AA107" s="45">
        <f>'Core Indicators'!GQ107</f>
        <v>2</v>
      </c>
      <c r="AB107" s="45">
        <f>'Core Indicators'!GY107</f>
        <v>2</v>
      </c>
      <c r="AC107" s="45">
        <f>'Core Indicators'!HG107</f>
        <v>0</v>
      </c>
      <c r="AD107" s="45">
        <f>'Core Indicators'!HO107</f>
        <v>2</v>
      </c>
      <c r="AE107" s="45">
        <f>'Core Indicators'!HW107</f>
        <v>2</v>
      </c>
      <c r="AF107" s="45">
        <f>'Core Indicators'!IE107</f>
        <v>2</v>
      </c>
      <c r="AG107" s="45">
        <f>'Core Indicators'!IM107</f>
        <v>3</v>
      </c>
    </row>
    <row r="108" spans="1:33" ht="20.100000000000001" customHeight="1" x14ac:dyDescent="0.3">
      <c r="A108" s="272" t="str">
        <f>'Core Indicators'!A:A</f>
        <v>Complex crisis in Pakistan</v>
      </c>
      <c r="B108" s="272" t="str">
        <f>'Core Indicators'!B:B</f>
        <v>Complex crisis</v>
      </c>
      <c r="C108" s="272" t="str">
        <f>'Core Indicators'!C108</f>
        <v>PAK001</v>
      </c>
      <c r="D108" s="272" t="str">
        <f>'Core Indicators'!D108</f>
        <v>Pakistan</v>
      </c>
      <c r="E108" s="272" t="str">
        <f>'Core Indicators'!E108</f>
        <v>PAK</v>
      </c>
      <c r="F108" s="46">
        <f>'Core Indicators'!O108</f>
        <v>770880</v>
      </c>
      <c r="G108" s="46">
        <f>'Core Indicators'!W108</f>
        <v>209594000</v>
      </c>
      <c r="H108" s="46">
        <f>'Core Indicators'!AE108</f>
        <v>64359000</v>
      </c>
      <c r="I108" s="46">
        <f>'Core Indicators'!AM108</f>
        <v>204000</v>
      </c>
      <c r="J108" s="46" t="str">
        <f>'Core Indicators'!AU108</f>
        <v>x</v>
      </c>
      <c r="K108" s="46" t="str">
        <f>'Core Indicators'!BC108</f>
        <v>x</v>
      </c>
      <c r="L108" s="46">
        <f>'Core Indicators'!BK108</f>
        <v>757</v>
      </c>
      <c r="M108" s="46" t="str">
        <f>'Core Indicators'!BS108</f>
        <v>x</v>
      </c>
      <c r="N108" s="46" t="str">
        <f>'Core Indicators'!CA108</f>
        <v>x</v>
      </c>
      <c r="O108" s="46" t="e">
        <f>'Core Indicators'!CI108</f>
        <v>#N/A</v>
      </c>
      <c r="P108" s="46" t="str">
        <f>'Core Indicators'!CQ108</f>
        <v>x</v>
      </c>
      <c r="Q108" s="46">
        <f>'Core Indicators'!DG108</f>
        <v>145236000</v>
      </c>
      <c r="R108" s="46">
        <f>'Core Indicators'!DO108</f>
        <v>61320000</v>
      </c>
      <c r="S108" s="46">
        <f>'Core Indicators'!DW108</f>
        <v>2021000</v>
      </c>
      <c r="T108" s="46">
        <f>'Core Indicators'!EE108</f>
        <v>1018000</v>
      </c>
      <c r="U108" s="46">
        <f>'Core Indicators'!EM108</f>
        <v>0</v>
      </c>
      <c r="V108" s="46">
        <f>'Core Indicators'!FC108</f>
        <v>5</v>
      </c>
      <c r="W108" s="46" t="str">
        <f>'Core Indicators'!FK108</f>
        <v>x</v>
      </c>
      <c r="X108" s="46" t="str">
        <f>'Core Indicators'!FS108</f>
        <v>x</v>
      </c>
      <c r="Y108" s="46">
        <f>'Core Indicators'!GA108</f>
        <v>2</v>
      </c>
      <c r="Z108" s="46">
        <f>'Core Indicators'!GI108</f>
        <v>0</v>
      </c>
      <c r="AA108" s="46">
        <f>'Core Indicators'!GQ108</f>
        <v>2</v>
      </c>
      <c r="AB108" s="46">
        <f>'Core Indicators'!GY108</f>
        <v>0</v>
      </c>
      <c r="AC108" s="46">
        <f>'Core Indicators'!HG108</f>
        <v>0</v>
      </c>
      <c r="AD108" s="46">
        <f>'Core Indicators'!HO108</f>
        <v>2</v>
      </c>
      <c r="AE108" s="46">
        <f>'Core Indicators'!HW108</f>
        <v>1</v>
      </c>
      <c r="AF108" s="46">
        <f>'Core Indicators'!IE108</f>
        <v>1</v>
      </c>
      <c r="AG108" s="46">
        <f>'Core Indicators'!IM108</f>
        <v>3</v>
      </c>
    </row>
    <row r="109" spans="1:33" ht="20.100000000000001" customHeight="1" x14ac:dyDescent="0.3">
      <c r="A109" s="271" t="str">
        <f>'Core Indicators'!A:A</f>
        <v>Kashmir conflict in Pakistan</v>
      </c>
      <c r="B109" s="271" t="str">
        <f>'Core Indicators'!B:B</f>
        <v>Conflict</v>
      </c>
      <c r="C109" s="271" t="str">
        <f>'Core Indicators'!C109</f>
        <v>PAK004</v>
      </c>
      <c r="D109" s="271" t="str">
        <f>'Core Indicators'!D109</f>
        <v>Pakistan</v>
      </c>
      <c r="E109" s="271" t="str">
        <f>'Core Indicators'!E109</f>
        <v>PAK</v>
      </c>
      <c r="F109" s="45">
        <f>'Core Indicators'!O109</f>
        <v>13297</v>
      </c>
      <c r="G109" s="45">
        <f>'Core Indicators'!W109</f>
        <v>4450000</v>
      </c>
      <c r="H109" s="45" t="str">
        <f>'Core Indicators'!AE109</f>
        <v>x</v>
      </c>
      <c r="I109" s="45" t="str">
        <f>'Core Indicators'!AM109</f>
        <v>x</v>
      </c>
      <c r="J109" s="45" t="str">
        <f>'Core Indicators'!AU109</f>
        <v>x</v>
      </c>
      <c r="K109" s="45" t="str">
        <f>'Core Indicators'!BC109</f>
        <v>x</v>
      </c>
      <c r="L109" s="45">
        <f>'Core Indicators'!BK109</f>
        <v>37</v>
      </c>
      <c r="M109" s="45" t="str">
        <f>'Core Indicators'!BS109</f>
        <v>x</v>
      </c>
      <c r="N109" s="45" t="str">
        <f>'Core Indicators'!CA109</f>
        <v>x</v>
      </c>
      <c r="O109" s="45" t="e">
        <f>'Core Indicators'!CI109</f>
        <v>#N/A</v>
      </c>
      <c r="P109" s="45" t="str">
        <f>'Core Indicators'!CQ109</f>
        <v>x</v>
      </c>
      <c r="Q109" s="45" t="str">
        <f>'Core Indicators'!DG109</f>
        <v>x</v>
      </c>
      <c r="R109" s="45" t="str">
        <f>'Core Indicators'!DO109</f>
        <v>x</v>
      </c>
      <c r="S109" s="45" t="str">
        <f>'Core Indicators'!DW109</f>
        <v>x</v>
      </c>
      <c r="T109" s="45" t="str">
        <f>'Core Indicators'!EE109</f>
        <v>x</v>
      </c>
      <c r="U109" s="45" t="str">
        <f>'Core Indicators'!EM109</f>
        <v>x</v>
      </c>
      <c r="V109" s="45">
        <f>'Core Indicators'!FC109</f>
        <v>3</v>
      </c>
      <c r="W109" s="45" t="str">
        <f>'Core Indicators'!FK109</f>
        <v>x</v>
      </c>
      <c r="X109" s="45" t="str">
        <f>'Core Indicators'!FS109</f>
        <v>x</v>
      </c>
      <c r="Y109" s="45">
        <f>'Core Indicators'!GA109</f>
        <v>2</v>
      </c>
      <c r="Z109" s="45">
        <f>'Core Indicators'!GI109</f>
        <v>0</v>
      </c>
      <c r="AA109" s="45">
        <f>'Core Indicators'!GQ109</f>
        <v>2</v>
      </c>
      <c r="AB109" s="45">
        <f>'Core Indicators'!GY109</f>
        <v>0</v>
      </c>
      <c r="AC109" s="45">
        <f>'Core Indicators'!HG109</f>
        <v>0</v>
      </c>
      <c r="AD109" s="45">
        <f>'Core Indicators'!HO109</f>
        <v>2</v>
      </c>
      <c r="AE109" s="45">
        <f>'Core Indicators'!HW109</f>
        <v>1</v>
      </c>
      <c r="AF109" s="45">
        <f>'Core Indicators'!IE109</f>
        <v>1</v>
      </c>
      <c r="AG109" s="45">
        <f>'Core Indicators'!IM109</f>
        <v>3</v>
      </c>
    </row>
    <row r="110" spans="1:33" ht="20.100000000000001" customHeight="1" x14ac:dyDescent="0.3">
      <c r="A110" s="272" t="str">
        <f>'Core Indicators'!A:A</f>
        <v>Conflict in Palestine</v>
      </c>
      <c r="B110" s="272" t="str">
        <f>'Core Indicators'!B:B</f>
        <v>Conflict</v>
      </c>
      <c r="C110" s="272" t="str">
        <f>'Core Indicators'!C110</f>
        <v>PSE002</v>
      </c>
      <c r="D110" s="272" t="str">
        <f>'Core Indicators'!D110</f>
        <v>Palestine</v>
      </c>
      <c r="E110" s="272" t="str">
        <f>'Core Indicators'!E110</f>
        <v>PSE</v>
      </c>
      <c r="F110" s="46">
        <f>'Core Indicators'!O110</f>
        <v>6020</v>
      </c>
      <c r="G110" s="46">
        <f>'Core Indicators'!W110</f>
        <v>5200000</v>
      </c>
      <c r="H110" s="46">
        <f>'Core Indicators'!AE110</f>
        <v>5200000</v>
      </c>
      <c r="I110" s="46">
        <f>'Core Indicators'!AM110</f>
        <v>6365000</v>
      </c>
      <c r="J110" s="46">
        <f>'Core Indicators'!AU110</f>
        <v>742</v>
      </c>
      <c r="K110" s="46" t="str">
        <f>'Core Indicators'!BC110</f>
        <v>x</v>
      </c>
      <c r="L110" s="46">
        <f>'Core Indicators'!BK110</f>
        <v>9</v>
      </c>
      <c r="M110" s="46">
        <f>'Core Indicators'!BS110</f>
        <v>160000</v>
      </c>
      <c r="N110" s="46">
        <f>'Core Indicators'!CA110</f>
        <v>11422</v>
      </c>
      <c r="O110" s="46" t="e">
        <f>'Core Indicators'!CI110</f>
        <v>#N/A</v>
      </c>
      <c r="P110" s="46" t="str">
        <f>'Core Indicators'!CQ110</f>
        <v>x</v>
      </c>
      <c r="Q110" s="46">
        <f>'Core Indicators'!DG110</f>
        <v>0</v>
      </c>
      <c r="R110" s="46">
        <f>'Core Indicators'!DO110</f>
        <v>3000000</v>
      </c>
      <c r="S110" s="46">
        <f>'Core Indicators'!DW110</f>
        <v>396000</v>
      </c>
      <c r="T110" s="46">
        <f>'Core Indicators'!EE110</f>
        <v>858000</v>
      </c>
      <c r="U110" s="46">
        <f>'Core Indicators'!EM110</f>
        <v>946000</v>
      </c>
      <c r="V110" s="46">
        <f>'Core Indicators'!FC110</f>
        <v>4</v>
      </c>
      <c r="W110" s="46" t="str">
        <f>'Core Indicators'!FK110</f>
        <v>x</v>
      </c>
      <c r="X110" s="46">
        <f>'Core Indicators'!FS110</f>
        <v>4950000</v>
      </c>
      <c r="Y110" s="46">
        <f>'Core Indicators'!GA110</f>
        <v>2</v>
      </c>
      <c r="Z110" s="46">
        <f>'Core Indicators'!GI110</f>
        <v>3</v>
      </c>
      <c r="AA110" s="46">
        <f>'Core Indicators'!GQ110</f>
        <v>3</v>
      </c>
      <c r="AB110" s="46">
        <f>'Core Indicators'!GY110</f>
        <v>0</v>
      </c>
      <c r="AC110" s="46">
        <f>'Core Indicators'!HG110</f>
        <v>3</v>
      </c>
      <c r="AD110" s="46">
        <f>'Core Indicators'!HO110</f>
        <v>3</v>
      </c>
      <c r="AE110" s="46">
        <f>'Core Indicators'!HW110</f>
        <v>2</v>
      </c>
      <c r="AF110" s="46">
        <f>'Core Indicators'!IE110</f>
        <v>2</v>
      </c>
      <c r="AG110" s="46">
        <f>'Core Indicators'!IM110</f>
        <v>2</v>
      </c>
    </row>
    <row r="111" spans="1:33" ht="20.100000000000001" customHeight="1" x14ac:dyDescent="0.3">
      <c r="A111" s="271" t="str">
        <f>'Core Indicators'!A:A</f>
        <v>Venezuela displacement in Peru</v>
      </c>
      <c r="B111" s="271" t="str">
        <f>'Core Indicators'!B:B</f>
        <v>International displacement</v>
      </c>
      <c r="C111" s="271" t="str">
        <f>'Core Indicators'!C111</f>
        <v>PER002</v>
      </c>
      <c r="D111" s="271" t="str">
        <f>'Core Indicators'!D111</f>
        <v>Peru</v>
      </c>
      <c r="E111" s="271" t="str">
        <f>'Core Indicators'!E111</f>
        <v>PER</v>
      </c>
      <c r="F111" s="45">
        <f>'Core Indicators'!O111</f>
        <v>178440</v>
      </c>
      <c r="G111" s="45">
        <f>'Core Indicators'!W111</f>
        <v>16328000</v>
      </c>
      <c r="H111" s="45">
        <f>'Core Indicators'!AE111</f>
        <v>1098000</v>
      </c>
      <c r="I111" s="45">
        <f>'Core Indicators'!AM111</f>
        <v>830000</v>
      </c>
      <c r="J111" s="45" t="str">
        <f>'Core Indicators'!AU111</f>
        <v>x</v>
      </c>
      <c r="K111" s="45" t="str">
        <f>'Core Indicators'!BC111</f>
        <v>x</v>
      </c>
      <c r="L111" s="45">
        <f>'Core Indicators'!BK111</f>
        <v>3</v>
      </c>
      <c r="M111" s="45">
        <f>'Core Indicators'!BS111</f>
        <v>0</v>
      </c>
      <c r="N111" s="45">
        <f>'Core Indicators'!CA111</f>
        <v>0</v>
      </c>
      <c r="O111" s="45" t="e">
        <f>'Core Indicators'!CI111</f>
        <v>#N/A</v>
      </c>
      <c r="P111" s="45" t="str">
        <f>'Core Indicators'!CQ111</f>
        <v>x</v>
      </c>
      <c r="Q111" s="45">
        <f>'Core Indicators'!DG111</f>
        <v>15443000</v>
      </c>
      <c r="R111" s="45">
        <f>'Core Indicators'!DO111</f>
        <v>0</v>
      </c>
      <c r="S111" s="45">
        <f>'Core Indicators'!DW111</f>
        <v>885000</v>
      </c>
      <c r="T111" s="45">
        <f>'Core Indicators'!EE111</f>
        <v>0</v>
      </c>
      <c r="U111" s="45">
        <f>'Core Indicators'!EM111</f>
        <v>0</v>
      </c>
      <c r="V111" s="45">
        <f>'Core Indicators'!FC111</f>
        <v>2</v>
      </c>
      <c r="W111" s="45">
        <f>'Core Indicators'!FK111</f>
        <v>1</v>
      </c>
      <c r="X111" s="45">
        <f>'Core Indicators'!FS111</f>
        <v>0</v>
      </c>
      <c r="Y111" s="45">
        <f>'Core Indicators'!GA111</f>
        <v>0</v>
      </c>
      <c r="Z111" s="45">
        <f>'Core Indicators'!GI111</f>
        <v>1</v>
      </c>
      <c r="AA111" s="45">
        <f>'Core Indicators'!GQ111</f>
        <v>0</v>
      </c>
      <c r="AB111" s="45">
        <f>'Core Indicators'!GY111</f>
        <v>0</v>
      </c>
      <c r="AC111" s="45">
        <f>'Core Indicators'!HG111</f>
        <v>0</v>
      </c>
      <c r="AD111" s="45">
        <f>'Core Indicators'!HO111</f>
        <v>1</v>
      </c>
      <c r="AE111" s="45">
        <f>'Core Indicators'!HW111</f>
        <v>0</v>
      </c>
      <c r="AF111" s="45">
        <f>'Core Indicators'!IE111</f>
        <v>0</v>
      </c>
      <c r="AG111" s="45">
        <f>'Core Indicators'!IM111</f>
        <v>2</v>
      </c>
    </row>
    <row r="112" spans="1:33" ht="20.100000000000001" customHeight="1" x14ac:dyDescent="0.3">
      <c r="A112" s="272" t="str">
        <f>'Core Indicators'!A:A</f>
        <v>Multiple crises in the Philippines</v>
      </c>
      <c r="B112" s="272" t="str">
        <f>'Core Indicators'!B:B</f>
        <v>Multiple crises country</v>
      </c>
      <c r="C112" s="272" t="str">
        <f>'Core Indicators'!C112</f>
        <v>PHL001</v>
      </c>
      <c r="D112" s="272" t="str">
        <f>'Core Indicators'!D112</f>
        <v>Philippines</v>
      </c>
      <c r="E112" s="272" t="str">
        <f>'Core Indicators'!E112</f>
        <v>PHL</v>
      </c>
      <c r="F112" s="46">
        <f>'Core Indicators'!O112</f>
        <v>424484</v>
      </c>
      <c r="G112" s="46">
        <f>'Core Indicators'!W112</f>
        <v>88754000</v>
      </c>
      <c r="H112" s="46">
        <f>'Core Indicators'!AE112</f>
        <v>8358000</v>
      </c>
      <c r="I112" s="46">
        <f>'Core Indicators'!AM112</f>
        <v>266000</v>
      </c>
      <c r="J112" s="46" t="str">
        <f>'Core Indicators'!AU112</f>
        <v>x</v>
      </c>
      <c r="K112" s="46" t="str">
        <f>'Core Indicators'!BC112</f>
        <v>x</v>
      </c>
      <c r="L112" s="46">
        <f>'Core Indicators'!BK112</f>
        <v>390</v>
      </c>
      <c r="M112" s="46" t="e">
        <f>'Core Indicators'!BS112</f>
        <v>#N/A</v>
      </c>
      <c r="N112" s="46" t="e">
        <f>'Core Indicators'!CA112</f>
        <v>#N/A</v>
      </c>
      <c r="O112" s="46" t="e">
        <f>'Core Indicators'!CI112</f>
        <v>#N/A</v>
      </c>
      <c r="P112" s="46" t="str">
        <f>'Core Indicators'!CQ112</f>
        <v>x</v>
      </c>
      <c r="Q112" s="46">
        <f>'Core Indicators'!DG112</f>
        <v>80397000</v>
      </c>
      <c r="R112" s="46">
        <f>'Core Indicators'!DO112</f>
        <v>8092000</v>
      </c>
      <c r="S112" s="46">
        <f>'Core Indicators'!DW112</f>
        <v>1128000</v>
      </c>
      <c r="T112" s="46">
        <f>'Core Indicators'!EE112</f>
        <v>0</v>
      </c>
      <c r="U112" s="46">
        <f>'Core Indicators'!EM112</f>
        <v>0</v>
      </c>
      <c r="V112" s="46">
        <f>'Core Indicators'!FC112</f>
        <v>4</v>
      </c>
      <c r="W112" s="46" t="e">
        <f>'Core Indicators'!FK112</f>
        <v>#N/A</v>
      </c>
      <c r="X112" s="46" t="e">
        <f>'Core Indicators'!FS112</f>
        <v>#N/A</v>
      </c>
      <c r="Y112" s="46">
        <f>'Core Indicators'!GA112</f>
        <v>0</v>
      </c>
      <c r="Z112" s="46">
        <f>'Core Indicators'!GI112</f>
        <v>1</v>
      </c>
      <c r="AA112" s="46">
        <f>'Core Indicators'!GQ112</f>
        <v>0</v>
      </c>
      <c r="AB112" s="46">
        <f>'Core Indicators'!GY112</f>
        <v>0</v>
      </c>
      <c r="AC112" s="46">
        <f>'Core Indicators'!HG112</f>
        <v>0</v>
      </c>
      <c r="AD112" s="46">
        <f>'Core Indicators'!HO112</f>
        <v>2</v>
      </c>
      <c r="AE112" s="46">
        <f>'Core Indicators'!HW112</f>
        <v>1</v>
      </c>
      <c r="AF112" s="46">
        <f>'Core Indicators'!IE112</f>
        <v>1</v>
      </c>
      <c r="AG112" s="46">
        <f>'Core Indicators'!IM112</f>
        <v>3</v>
      </c>
    </row>
    <row r="113" spans="1:33" ht="20.100000000000001" customHeight="1" x14ac:dyDescent="0.3">
      <c r="A113" s="271" t="str">
        <f>'Core Indicators'!A:A</f>
        <v>Mindanao conflict</v>
      </c>
      <c r="B113" s="271" t="str">
        <f>'Core Indicators'!B:B</f>
        <v>Conflict</v>
      </c>
      <c r="C113" s="271" t="str">
        <f>'Core Indicators'!C113</f>
        <v>PHL003</v>
      </c>
      <c r="D113" s="271" t="str">
        <f>'Core Indicators'!D113</f>
        <v>Philippines</v>
      </c>
      <c r="E113" s="271" t="str">
        <f>'Core Indicators'!E113</f>
        <v>PHL</v>
      </c>
      <c r="F113" s="45">
        <f>'Core Indicators'!O113</f>
        <v>138354</v>
      </c>
      <c r="G113" s="45">
        <f>'Core Indicators'!W113</f>
        <v>24136000</v>
      </c>
      <c r="H113" s="45">
        <f>'Core Indicators'!AE113</f>
        <v>145000</v>
      </c>
      <c r="I113" s="45">
        <f>'Core Indicators'!AM113</f>
        <v>145000</v>
      </c>
      <c r="J113" s="45" t="str">
        <f>'Core Indicators'!AU113</f>
        <v>x</v>
      </c>
      <c r="K113" s="45" t="str">
        <f>'Core Indicators'!BC113</f>
        <v>x</v>
      </c>
      <c r="L113" s="45">
        <f>'Core Indicators'!BK113</f>
        <v>292</v>
      </c>
      <c r="M113" s="45" t="str">
        <f>'Core Indicators'!BS113</f>
        <v>x</v>
      </c>
      <c r="N113" s="45" t="str">
        <f>'Core Indicators'!CA113</f>
        <v>x</v>
      </c>
      <c r="O113" s="45" t="e">
        <f>'Core Indicators'!CI113</f>
        <v>#N/A</v>
      </c>
      <c r="P113" s="45" t="str">
        <f>'Core Indicators'!CQ113</f>
        <v>x</v>
      </c>
      <c r="Q113" s="45">
        <f>'Core Indicators'!DG113</f>
        <v>23991000</v>
      </c>
      <c r="R113" s="45">
        <f>'Core Indicators'!DO113</f>
        <v>0</v>
      </c>
      <c r="S113" s="45">
        <f>'Core Indicators'!DW113</f>
        <v>145000</v>
      </c>
      <c r="T113" s="45">
        <f>'Core Indicators'!EE113</f>
        <v>0</v>
      </c>
      <c r="U113" s="45">
        <f>'Core Indicators'!EM113</f>
        <v>0</v>
      </c>
      <c r="V113" s="45">
        <f>'Core Indicators'!FC113</f>
        <v>4</v>
      </c>
      <c r="W113" s="45" t="str">
        <f>'Core Indicators'!FK113</f>
        <v>x</v>
      </c>
      <c r="X113" s="45" t="str">
        <f>'Core Indicators'!FS113</f>
        <v>x</v>
      </c>
      <c r="Y113" s="45">
        <f>'Core Indicators'!GA113</f>
        <v>0</v>
      </c>
      <c r="Z113" s="45">
        <f>'Core Indicators'!GI113</f>
        <v>1</v>
      </c>
      <c r="AA113" s="45">
        <f>'Core Indicators'!GQ113</f>
        <v>0</v>
      </c>
      <c r="AB113" s="45">
        <f>'Core Indicators'!GY113</f>
        <v>0</v>
      </c>
      <c r="AC113" s="45">
        <f>'Core Indicators'!HG113</f>
        <v>0</v>
      </c>
      <c r="AD113" s="45">
        <f>'Core Indicators'!HO113</f>
        <v>2</v>
      </c>
      <c r="AE113" s="45">
        <f>'Core Indicators'!HW113</f>
        <v>1</v>
      </c>
      <c r="AF113" s="45">
        <f>'Core Indicators'!IE113</f>
        <v>1</v>
      </c>
      <c r="AG113" s="45">
        <f>'Core Indicators'!IM113</f>
        <v>3</v>
      </c>
    </row>
    <row r="114" spans="1:33" ht="20.100000000000001" customHeight="1" x14ac:dyDescent="0.3">
      <c r="A114" s="272" t="str">
        <f>'Core Indicators'!A:A</f>
        <v>Mindanao Earthquake</v>
      </c>
      <c r="B114" s="272" t="str">
        <f>'Core Indicators'!B:B</f>
        <v>Earthquake</v>
      </c>
      <c r="C114" s="272" t="str">
        <f>'Core Indicators'!C114</f>
        <v>PHL004</v>
      </c>
      <c r="D114" s="272" t="str">
        <f>'Core Indicators'!D114</f>
        <v>Philippines</v>
      </c>
      <c r="E114" s="272" t="str">
        <f>'Core Indicators'!E114</f>
        <v>PHL</v>
      </c>
      <c r="F114" s="46">
        <f>'Core Indicators'!O114</f>
        <v>138354</v>
      </c>
      <c r="G114" s="46">
        <f>'Core Indicators'!W114</f>
        <v>10134000</v>
      </c>
      <c r="H114" s="46">
        <f>'Core Indicators'!AE114</f>
        <v>79000</v>
      </c>
      <c r="I114" s="46">
        <f>'Core Indicators'!AM114</f>
        <v>79000</v>
      </c>
      <c r="J114" s="46">
        <f>'Core Indicators'!AU114</f>
        <v>563</v>
      </c>
      <c r="K114" s="46" t="str">
        <f>'Core Indicators'!BC114</f>
        <v>x</v>
      </c>
      <c r="L114" s="46">
        <f>'Core Indicators'!BK114</f>
        <v>0</v>
      </c>
      <c r="M114" s="46">
        <f>'Core Indicators'!BS114</f>
        <v>21681</v>
      </c>
      <c r="N114" s="46">
        <f>'Core Indicators'!CA114</f>
        <v>25795</v>
      </c>
      <c r="O114" s="46" t="e">
        <f>'Core Indicators'!CI114</f>
        <v>#N/A</v>
      </c>
      <c r="P114" s="46" t="str">
        <f>'Core Indicators'!CQ114</f>
        <v>x</v>
      </c>
      <c r="Q114" s="46">
        <f>'Core Indicators'!DG114</f>
        <v>10056000</v>
      </c>
      <c r="R114" s="46">
        <f>'Core Indicators'!DO114</f>
        <v>0</v>
      </c>
      <c r="S114" s="46">
        <f>'Core Indicators'!DW114</f>
        <v>79000</v>
      </c>
      <c r="T114" s="46">
        <f>'Core Indicators'!EE114</f>
        <v>0</v>
      </c>
      <c r="U114" s="46">
        <f>'Core Indicators'!EM114</f>
        <v>0</v>
      </c>
      <c r="V114" s="46">
        <f>'Core Indicators'!FC114</f>
        <v>3</v>
      </c>
      <c r="W114" s="46" t="e">
        <f>'Core Indicators'!FK114</f>
        <v>#N/A</v>
      </c>
      <c r="X114" s="46" t="e">
        <f>'Core Indicators'!FS114</f>
        <v>#N/A</v>
      </c>
      <c r="Y114" s="46">
        <f>'Core Indicators'!GA114</f>
        <v>0</v>
      </c>
      <c r="Z114" s="46">
        <f>'Core Indicators'!GI114</f>
        <v>0</v>
      </c>
      <c r="AA114" s="46">
        <f>'Core Indicators'!GQ114</f>
        <v>0</v>
      </c>
      <c r="AB114" s="46">
        <f>'Core Indicators'!GY114</f>
        <v>0</v>
      </c>
      <c r="AC114" s="46">
        <f>'Core Indicators'!HG114</f>
        <v>0</v>
      </c>
      <c r="AD114" s="46">
        <f>'Core Indicators'!HO114</f>
        <v>1</v>
      </c>
      <c r="AE114" s="46">
        <f>'Core Indicators'!HW114</f>
        <v>1</v>
      </c>
      <c r="AF114" s="46">
        <f>'Core Indicators'!IE114</f>
        <v>1</v>
      </c>
      <c r="AG114" s="46">
        <f>'Core Indicators'!IM114</f>
        <v>3</v>
      </c>
    </row>
    <row r="115" spans="1:33" ht="20.100000000000001" customHeight="1" x14ac:dyDescent="0.3">
      <c r="A115" s="271" t="str">
        <f>'Core Indicators'!A:A</f>
        <v xml:space="preserve">Typhoon Goni (Rolly) and Typhoon Vamco (Ulysses) </v>
      </c>
      <c r="B115" s="271" t="str">
        <f>'Core Indicators'!B:B</f>
        <v>Tropical cyclone</v>
      </c>
      <c r="C115" s="271" t="str">
        <f>'Core Indicators'!C115</f>
        <v>PHL009</v>
      </c>
      <c r="D115" s="271" t="str">
        <f>'Core Indicators'!D115</f>
        <v>Philippines</v>
      </c>
      <c r="E115" s="271" t="str">
        <f>'Core Indicators'!E115</f>
        <v>PHL</v>
      </c>
      <c r="F115" s="45">
        <f>'Core Indicators'!O115</f>
        <v>147776</v>
      </c>
      <c r="G115" s="45">
        <f>'Core Indicators'!W115</f>
        <v>54484000</v>
      </c>
      <c r="H115" s="45">
        <f>'Core Indicators'!AE115</f>
        <v>8134000</v>
      </c>
      <c r="I115" s="45">
        <f>'Core Indicators'!AM115</f>
        <v>43000</v>
      </c>
      <c r="J115" s="45" t="e">
        <f>'Core Indicators'!AU115</f>
        <v>#N/A</v>
      </c>
      <c r="K115" s="45" t="e">
        <f>'Core Indicators'!BC115</f>
        <v>#N/A</v>
      </c>
      <c r="L115" s="45">
        <f>'Core Indicators'!BK115</f>
        <v>98</v>
      </c>
      <c r="M115" s="45" t="e">
        <f>'Core Indicators'!BS115</f>
        <v>#N/A</v>
      </c>
      <c r="N115" s="45" t="e">
        <f>'Core Indicators'!CA115</f>
        <v>#N/A</v>
      </c>
      <c r="O115" s="45" t="e">
        <f>'Core Indicators'!CI115</f>
        <v>#N/A</v>
      </c>
      <c r="P115" s="45" t="e">
        <f>'Core Indicators'!CQ115</f>
        <v>#N/A</v>
      </c>
      <c r="Q115" s="45">
        <f>'Core Indicators'!DG115</f>
        <v>46350000</v>
      </c>
      <c r="R115" s="45">
        <f>'Core Indicators'!DO115</f>
        <v>7229000</v>
      </c>
      <c r="S115" s="45">
        <f>'Core Indicators'!DW115</f>
        <v>905000</v>
      </c>
      <c r="T115" s="45">
        <f>'Core Indicators'!EE115</f>
        <v>0</v>
      </c>
      <c r="U115" s="45">
        <f>'Core Indicators'!EM115</f>
        <v>0</v>
      </c>
      <c r="V115" s="45">
        <f>'Core Indicators'!FC115</f>
        <v>2</v>
      </c>
      <c r="W115" s="45" t="e">
        <f>'Core Indicators'!FK115</f>
        <v>#N/A</v>
      </c>
      <c r="X115" s="45" t="e">
        <f>'Core Indicators'!FS115</f>
        <v>#N/A</v>
      </c>
      <c r="Y115" s="45">
        <f>'Core Indicators'!GA115</f>
        <v>0</v>
      </c>
      <c r="Z115" s="45">
        <f>'Core Indicators'!GI115</f>
        <v>0</v>
      </c>
      <c r="AA115" s="45">
        <f>'Core Indicators'!GQ115</f>
        <v>0</v>
      </c>
      <c r="AB115" s="45">
        <f>'Core Indicators'!GY115</f>
        <v>0</v>
      </c>
      <c r="AC115" s="45">
        <f>'Core Indicators'!HG115</f>
        <v>0</v>
      </c>
      <c r="AD115" s="45">
        <f>'Core Indicators'!HO115</f>
        <v>0</v>
      </c>
      <c r="AE115" s="45">
        <f>'Core Indicators'!HW115</f>
        <v>0</v>
      </c>
      <c r="AF115" s="45">
        <f>'Core Indicators'!IE115</f>
        <v>0</v>
      </c>
      <c r="AG115" s="45">
        <f>'Core Indicators'!IM115</f>
        <v>3</v>
      </c>
    </row>
    <row r="116" spans="1:33" ht="20.100000000000001" customHeight="1" x14ac:dyDescent="0.3">
      <c r="A116" s="272" t="str">
        <f>'Core Indicators'!A:A</f>
        <v>Burundi and DRC refugees in Rwanda</v>
      </c>
      <c r="B116" s="272" t="str">
        <f>'Core Indicators'!B:B</f>
        <v>International displacement</v>
      </c>
      <c r="C116" s="272" t="str">
        <f>'Core Indicators'!C116</f>
        <v>RWA002</v>
      </c>
      <c r="D116" s="272" t="str">
        <f>'Core Indicators'!D116</f>
        <v>Rwanda</v>
      </c>
      <c r="E116" s="272" t="str">
        <f>'Core Indicators'!E116</f>
        <v>RWA</v>
      </c>
      <c r="F116" s="46">
        <f>'Core Indicators'!O116</f>
        <v>10646</v>
      </c>
      <c r="G116" s="46">
        <f>'Core Indicators'!W116</f>
        <v>4576000</v>
      </c>
      <c r="H116" s="46">
        <f>'Core Indicators'!AE116</f>
        <v>148000</v>
      </c>
      <c r="I116" s="46">
        <f>'Core Indicators'!AM116</f>
        <v>148000</v>
      </c>
      <c r="J116" s="46" t="str">
        <f>'Core Indicators'!AU116</f>
        <v>x</v>
      </c>
      <c r="K116" s="46" t="str">
        <f>'Core Indicators'!BC116</f>
        <v>x</v>
      </c>
      <c r="L116" s="46" t="str">
        <f>'Core Indicators'!BK116</f>
        <v>x</v>
      </c>
      <c r="M116" s="46">
        <f>'Core Indicators'!BS116</f>
        <v>0</v>
      </c>
      <c r="N116" s="46">
        <f>'Core Indicators'!CA116</f>
        <v>0</v>
      </c>
      <c r="O116" s="46" t="e">
        <f>'Core Indicators'!CI116</f>
        <v>#N/A</v>
      </c>
      <c r="P116" s="46">
        <f>'Core Indicators'!CQ116</f>
        <v>0</v>
      </c>
      <c r="Q116" s="46">
        <f>'Core Indicators'!DG116</f>
        <v>4429000</v>
      </c>
      <c r="R116" s="46">
        <f>'Core Indicators'!DO116</f>
        <v>0</v>
      </c>
      <c r="S116" s="46">
        <f>'Core Indicators'!DW116</f>
        <v>148000</v>
      </c>
      <c r="T116" s="46">
        <f>'Core Indicators'!EE116</f>
        <v>0</v>
      </c>
      <c r="U116" s="46">
        <f>'Core Indicators'!EM116</f>
        <v>0</v>
      </c>
      <c r="V116" s="46">
        <f>'Core Indicators'!FC116</f>
        <v>2</v>
      </c>
      <c r="W116" s="46">
        <f>'Core Indicators'!FK116</f>
        <v>0</v>
      </c>
      <c r="X116" s="46">
        <f>'Core Indicators'!FS116</f>
        <v>0</v>
      </c>
      <c r="Y116" s="46">
        <f>'Core Indicators'!GA116</f>
        <v>1</v>
      </c>
      <c r="Z116" s="46">
        <f>'Core Indicators'!GI116</f>
        <v>0</v>
      </c>
      <c r="AA116" s="46">
        <f>'Core Indicators'!GQ116</f>
        <v>0</v>
      </c>
      <c r="AB116" s="46">
        <f>'Core Indicators'!GY116</f>
        <v>0</v>
      </c>
      <c r="AC116" s="46">
        <f>'Core Indicators'!HG116</f>
        <v>0</v>
      </c>
      <c r="AD116" s="46">
        <f>'Core Indicators'!HO116</f>
        <v>2</v>
      </c>
      <c r="AE116" s="46">
        <f>'Core Indicators'!HW116</f>
        <v>0</v>
      </c>
      <c r="AF116" s="46">
        <f>'Core Indicators'!IE116</f>
        <v>0</v>
      </c>
      <c r="AG116" s="46">
        <f>'Core Indicators'!IM116</f>
        <v>1</v>
      </c>
    </row>
    <row r="117" spans="1:33" ht="20.100000000000001" customHeight="1" x14ac:dyDescent="0.3">
      <c r="A117" s="271" t="str">
        <f>'Core Indicators'!A:A</f>
        <v>Drought in Senegal</v>
      </c>
      <c r="B117" s="271" t="str">
        <f>'Core Indicators'!B:B</f>
        <v>Drought</v>
      </c>
      <c r="C117" s="271" t="str">
        <f>'Core Indicators'!C117</f>
        <v>SEN002</v>
      </c>
      <c r="D117" s="271" t="str">
        <f>'Core Indicators'!D117</f>
        <v>Senegal</v>
      </c>
      <c r="E117" s="271" t="str">
        <f>'Core Indicators'!E117</f>
        <v>SEN</v>
      </c>
      <c r="F117" s="45">
        <f>'Core Indicators'!O117</f>
        <v>192530</v>
      </c>
      <c r="G117" s="45">
        <f>'Core Indicators'!W117</f>
        <v>16709000</v>
      </c>
      <c r="H117" s="45">
        <f>'Core Indicators'!AE117</f>
        <v>3188000</v>
      </c>
      <c r="I117" s="45" t="str">
        <f>'Core Indicators'!AM117</f>
        <v>x</v>
      </c>
      <c r="J117" s="45">
        <f>'Core Indicators'!AU117</f>
        <v>0</v>
      </c>
      <c r="K117" s="45">
        <f>'Core Indicators'!BC117</f>
        <v>0</v>
      </c>
      <c r="L117" s="45">
        <f>'Core Indicators'!BK117</f>
        <v>0</v>
      </c>
      <c r="M117" s="45">
        <f>'Core Indicators'!BS117</f>
        <v>0</v>
      </c>
      <c r="N117" s="45">
        <f>'Core Indicators'!CA117</f>
        <v>0</v>
      </c>
      <c r="O117" s="45" t="e">
        <f>'Core Indicators'!CI117</f>
        <v>#N/A</v>
      </c>
      <c r="P117" s="45" t="str">
        <f>'Core Indicators'!CQ117</f>
        <v>x</v>
      </c>
      <c r="Q117" s="45">
        <f>'Core Indicators'!DG117</f>
        <v>13521000</v>
      </c>
      <c r="R117" s="45">
        <f>'Core Indicators'!DO117</f>
        <v>2676000</v>
      </c>
      <c r="S117" s="45">
        <f>'Core Indicators'!DW117</f>
        <v>498000</v>
      </c>
      <c r="T117" s="45">
        <f>'Core Indicators'!EE117</f>
        <v>13000</v>
      </c>
      <c r="U117" s="45">
        <f>'Core Indicators'!EM117</f>
        <v>0</v>
      </c>
      <c r="V117" s="45">
        <f>'Core Indicators'!FC117</f>
        <v>4</v>
      </c>
      <c r="W117" s="45">
        <f>'Core Indicators'!FK117</f>
        <v>0</v>
      </c>
      <c r="X117" s="45">
        <f>'Core Indicators'!FS117</f>
        <v>0</v>
      </c>
      <c r="Y117" s="45">
        <f>'Core Indicators'!GA117</f>
        <v>1</v>
      </c>
      <c r="Z117" s="45">
        <f>'Core Indicators'!GI117</f>
        <v>0</v>
      </c>
      <c r="AA117" s="45">
        <f>'Core Indicators'!GQ117</f>
        <v>0</v>
      </c>
      <c r="AB117" s="45">
        <f>'Core Indicators'!GY117</f>
        <v>0</v>
      </c>
      <c r="AC117" s="45">
        <f>'Core Indicators'!HG117</f>
        <v>0</v>
      </c>
      <c r="AD117" s="45">
        <f>'Core Indicators'!HO117</f>
        <v>0</v>
      </c>
      <c r="AE117" s="45">
        <f>'Core Indicators'!HW117</f>
        <v>0</v>
      </c>
      <c r="AF117" s="45">
        <f>'Core Indicators'!IE117</f>
        <v>1</v>
      </c>
      <c r="AG117" s="45">
        <f>'Core Indicators'!IM117</f>
        <v>0</v>
      </c>
    </row>
    <row r="118" spans="1:33" ht="20.100000000000001" customHeight="1" x14ac:dyDescent="0.3">
      <c r="A118" s="272" t="str">
        <f>'Core Indicators'!A:A</f>
        <v>Complex crisis in Somalia</v>
      </c>
      <c r="B118" s="272" t="str">
        <f>'Core Indicators'!B:B</f>
        <v>Complex crisis</v>
      </c>
      <c r="C118" s="272" t="str">
        <f>'Core Indicators'!C118</f>
        <v>SOM001</v>
      </c>
      <c r="D118" s="272" t="str">
        <f>'Core Indicators'!D118</f>
        <v>Somalia</v>
      </c>
      <c r="E118" s="272" t="str">
        <f>'Core Indicators'!E118</f>
        <v>SOM</v>
      </c>
      <c r="F118" s="46">
        <f>'Core Indicators'!O118</f>
        <v>627340</v>
      </c>
      <c r="G118" s="46">
        <f>'Core Indicators'!W118</f>
        <v>12300000</v>
      </c>
      <c r="H118" s="46">
        <f>'Core Indicators'!AE118</f>
        <v>12300000</v>
      </c>
      <c r="I118" s="46">
        <f>'Core Indicators'!AM118</f>
        <v>3939000</v>
      </c>
      <c r="J118" s="46" t="str">
        <f>'Core Indicators'!AU118</f>
        <v>x</v>
      </c>
      <c r="K118" s="46" t="str">
        <f>'Core Indicators'!BC118</f>
        <v>x</v>
      </c>
      <c r="L118" s="46">
        <f>'Core Indicators'!BK118</f>
        <v>1629</v>
      </c>
      <c r="M118" s="46" t="str">
        <f>'Core Indicators'!BS118</f>
        <v>x</v>
      </c>
      <c r="N118" s="46" t="str">
        <f>'Core Indicators'!CA118</f>
        <v>x</v>
      </c>
      <c r="O118" s="46" t="e">
        <f>'Core Indicators'!CI118</f>
        <v>#N/A</v>
      </c>
      <c r="P118" s="46" t="str">
        <f>'Core Indicators'!CQ118</f>
        <v>x</v>
      </c>
      <c r="Q118" s="46">
        <f>'Core Indicators'!DG118</f>
        <v>7213000</v>
      </c>
      <c r="R118" s="46">
        <f>'Core Indicators'!DO118</f>
        <v>3010000</v>
      </c>
      <c r="S118" s="46">
        <f>'Core Indicators'!DW118</f>
        <v>1705000</v>
      </c>
      <c r="T118" s="46">
        <f>'Core Indicators'!EE118</f>
        <v>400000</v>
      </c>
      <c r="U118" s="46">
        <f>'Core Indicators'!EM118</f>
        <v>0</v>
      </c>
      <c r="V118" s="46">
        <f>'Core Indicators'!FC118</f>
        <v>5</v>
      </c>
      <c r="W118" s="46" t="str">
        <f>'Core Indicators'!FK118</f>
        <v>x</v>
      </c>
      <c r="X118" s="46" t="str">
        <f>'Core Indicators'!FS118</f>
        <v>x</v>
      </c>
      <c r="Y118" s="46">
        <f>'Core Indicators'!GA118</f>
        <v>1</v>
      </c>
      <c r="Z118" s="46">
        <f>'Core Indicators'!GI118</f>
        <v>1</v>
      </c>
      <c r="AA118" s="46">
        <f>'Core Indicators'!GQ118</f>
        <v>2</v>
      </c>
      <c r="AB118" s="46">
        <f>'Core Indicators'!GY118</f>
        <v>3</v>
      </c>
      <c r="AC118" s="46">
        <f>'Core Indicators'!HG118</f>
        <v>1</v>
      </c>
      <c r="AD118" s="46">
        <f>'Core Indicators'!HO118</f>
        <v>2</v>
      </c>
      <c r="AE118" s="46">
        <f>'Core Indicators'!HW118</f>
        <v>3</v>
      </c>
      <c r="AF118" s="46">
        <f>'Core Indicators'!IE118</f>
        <v>2</v>
      </c>
      <c r="AG118" s="46">
        <f>'Core Indicators'!IM118</f>
        <v>2</v>
      </c>
    </row>
    <row r="119" spans="1:33" ht="20.100000000000001" customHeight="1" x14ac:dyDescent="0.3">
      <c r="A119" s="271" t="str">
        <f>'Core Indicators'!A:A</f>
        <v>Mixed Migration Flows in Somalia</v>
      </c>
      <c r="B119" s="271" t="str">
        <f>'Core Indicators'!B:B</f>
        <v>International displacement</v>
      </c>
      <c r="C119" s="271" t="str">
        <f>'Core Indicators'!C119</f>
        <v>SOM002</v>
      </c>
      <c r="D119" s="271" t="str">
        <f>'Core Indicators'!D119</f>
        <v>Somalia</v>
      </c>
      <c r="E119" s="271" t="str">
        <f>'Core Indicators'!E119</f>
        <v>SOM</v>
      </c>
      <c r="F119" s="45">
        <f>'Core Indicators'!O119</f>
        <v>28220</v>
      </c>
      <c r="G119" s="45">
        <f>'Core Indicators'!W119</f>
        <v>1261000</v>
      </c>
      <c r="H119" s="45">
        <f>'Core Indicators'!AE119</f>
        <v>36000</v>
      </c>
      <c r="I119" s="45">
        <f>'Core Indicators'!AM119</f>
        <v>36000</v>
      </c>
      <c r="J119" s="45" t="str">
        <f>'Core Indicators'!AU119</f>
        <v>x</v>
      </c>
      <c r="K119" s="45" t="str">
        <f>'Core Indicators'!BC119</f>
        <v>x</v>
      </c>
      <c r="L119" s="45" t="str">
        <f>'Core Indicators'!BK119</f>
        <v>x</v>
      </c>
      <c r="M119" s="45">
        <f>'Core Indicators'!BS119</f>
        <v>0</v>
      </c>
      <c r="N119" s="45">
        <f>'Core Indicators'!CA119</f>
        <v>0</v>
      </c>
      <c r="O119" s="45" t="e">
        <f>'Core Indicators'!CI119</f>
        <v>#N/A</v>
      </c>
      <c r="P119" s="45">
        <f>'Core Indicators'!CQ119</f>
        <v>0</v>
      </c>
      <c r="Q119" s="45">
        <f>'Core Indicators'!DG119</f>
        <v>1227000</v>
      </c>
      <c r="R119" s="45">
        <f>'Core Indicators'!DO119</f>
        <v>0</v>
      </c>
      <c r="S119" s="45">
        <f>'Core Indicators'!DW119</f>
        <v>2000</v>
      </c>
      <c r="T119" s="45">
        <f>'Core Indicators'!EE119</f>
        <v>34000</v>
      </c>
      <c r="U119" s="45">
        <f>'Core Indicators'!EM119</f>
        <v>0</v>
      </c>
      <c r="V119" s="45">
        <f>'Core Indicators'!FC119</f>
        <v>2</v>
      </c>
      <c r="W119" s="45" t="str">
        <f>'Core Indicators'!FK119</f>
        <v>x</v>
      </c>
      <c r="X119" s="45" t="str">
        <f>'Core Indicators'!FS119</f>
        <v>x</v>
      </c>
      <c r="Y119" s="45">
        <f>'Core Indicators'!GA119</f>
        <v>1</v>
      </c>
      <c r="Z119" s="45">
        <f>'Core Indicators'!GI119</f>
        <v>3</v>
      </c>
      <c r="AA119" s="45">
        <f>'Core Indicators'!GQ119</f>
        <v>2</v>
      </c>
      <c r="AB119" s="45">
        <f>'Core Indicators'!GY119</f>
        <v>3</v>
      </c>
      <c r="AC119" s="45">
        <f>'Core Indicators'!HG119</f>
        <v>2</v>
      </c>
      <c r="AD119" s="45">
        <f>'Core Indicators'!HO119</f>
        <v>2</v>
      </c>
      <c r="AE119" s="45">
        <f>'Core Indicators'!HW119</f>
        <v>2</v>
      </c>
      <c r="AF119" s="45">
        <f>'Core Indicators'!IE119</f>
        <v>2</v>
      </c>
      <c r="AG119" s="45">
        <f>'Core Indicators'!IM119</f>
        <v>2</v>
      </c>
    </row>
    <row r="120" spans="1:33" ht="20.100000000000001" customHeight="1" x14ac:dyDescent="0.3">
      <c r="A120" s="272" t="str">
        <f>'Core Indicators'!A:A</f>
        <v>Floods in Somalia</v>
      </c>
      <c r="B120" s="272" t="str">
        <f>'Core Indicators'!B:B</f>
        <v>Flood</v>
      </c>
      <c r="C120" s="272" t="str">
        <f>'Core Indicators'!C120</f>
        <v>SOM004</v>
      </c>
      <c r="D120" s="272" t="str">
        <f>'Core Indicators'!D120</f>
        <v>Somalia</v>
      </c>
      <c r="E120" s="272" t="str">
        <f>'Core Indicators'!E120</f>
        <v>SOM</v>
      </c>
      <c r="F120" s="46">
        <f>'Core Indicators'!O120</f>
        <v>255047</v>
      </c>
      <c r="G120" s="46">
        <f>'Core Indicators'!W120</f>
        <v>5300000</v>
      </c>
      <c r="H120" s="46">
        <f>'Core Indicators'!AE120</f>
        <v>536000</v>
      </c>
      <c r="I120" s="46">
        <f>'Core Indicators'!AM120</f>
        <v>285000</v>
      </c>
      <c r="J120" s="46" t="str">
        <f>'Core Indicators'!AU120</f>
        <v>x</v>
      </c>
      <c r="K120" s="46" t="str">
        <f>'Core Indicators'!BC120</f>
        <v>x</v>
      </c>
      <c r="L120" s="46">
        <f>'Core Indicators'!BK120</f>
        <v>17</v>
      </c>
      <c r="M120" s="46" t="str">
        <f>'Core Indicators'!BS120</f>
        <v>x</v>
      </c>
      <c r="N120" s="46" t="str">
        <f>'Core Indicators'!CA120</f>
        <v>x</v>
      </c>
      <c r="O120" s="46" t="e">
        <f>'Core Indicators'!CI120</f>
        <v>#N/A</v>
      </c>
      <c r="P120" s="46" t="str">
        <f>'Core Indicators'!CQ120</f>
        <v>x</v>
      </c>
      <c r="Q120" s="46">
        <f>'Core Indicators'!DG120</f>
        <v>4764000</v>
      </c>
      <c r="R120" s="46">
        <f>'Core Indicators'!DO120</f>
        <v>251000</v>
      </c>
      <c r="S120" s="46">
        <f>'Core Indicators'!DW120</f>
        <v>285000</v>
      </c>
      <c r="T120" s="46">
        <f>'Core Indicators'!EE120</f>
        <v>0</v>
      </c>
      <c r="U120" s="46">
        <f>'Core Indicators'!EM120</f>
        <v>0</v>
      </c>
      <c r="V120" s="46">
        <f>'Core Indicators'!FC120</f>
        <v>3</v>
      </c>
      <c r="W120" s="46" t="e">
        <f>'Core Indicators'!FK120</f>
        <v>#N/A</v>
      </c>
      <c r="X120" s="46" t="e">
        <f>'Core Indicators'!FS120</f>
        <v>#N/A</v>
      </c>
      <c r="Y120" s="46">
        <f>'Core Indicators'!GA120</f>
        <v>1</v>
      </c>
      <c r="Z120" s="46">
        <f>'Core Indicators'!GI120</f>
        <v>3</v>
      </c>
      <c r="AA120" s="46">
        <f>'Core Indicators'!GQ120</f>
        <v>2</v>
      </c>
      <c r="AB120" s="46">
        <f>'Core Indicators'!GY120</f>
        <v>3</v>
      </c>
      <c r="AC120" s="46">
        <f>'Core Indicators'!HG120</f>
        <v>2</v>
      </c>
      <c r="AD120" s="46">
        <f>'Core Indicators'!HO120</f>
        <v>3</v>
      </c>
      <c r="AE120" s="46">
        <f>'Core Indicators'!HW120</f>
        <v>2</v>
      </c>
      <c r="AF120" s="46">
        <f>'Core Indicators'!IE120</f>
        <v>2</v>
      </c>
      <c r="AG120" s="46">
        <f>'Core Indicators'!IM120</f>
        <v>3</v>
      </c>
    </row>
    <row r="121" spans="1:33" ht="20.100000000000001" customHeight="1" x14ac:dyDescent="0.3">
      <c r="A121" s="271" t="str">
        <f>'Core Indicators'!A:A</f>
        <v>Complex crisis in South Sudan</v>
      </c>
      <c r="B121" s="271" t="str">
        <f>'Core Indicators'!B:B</f>
        <v>Complex crisis</v>
      </c>
      <c r="C121" s="271" t="str">
        <f>'Core Indicators'!C121</f>
        <v>SSD001</v>
      </c>
      <c r="D121" s="271" t="str">
        <f>'Core Indicators'!D121</f>
        <v>South Sudan</v>
      </c>
      <c r="E121" s="271" t="str">
        <f>'Core Indicators'!E121</f>
        <v>SSD</v>
      </c>
      <c r="F121" s="45">
        <f>'Core Indicators'!O121</f>
        <v>644000</v>
      </c>
      <c r="G121" s="45">
        <f>'Core Indicators'!W121</f>
        <v>11685000</v>
      </c>
      <c r="H121" s="45">
        <f>'Core Indicators'!AE121</f>
        <v>11685000</v>
      </c>
      <c r="I121" s="45">
        <f>'Core Indicators'!AM121</f>
        <v>4381000</v>
      </c>
      <c r="J121" s="45" t="str">
        <f>'Core Indicators'!AU121</f>
        <v>x</v>
      </c>
      <c r="K121" s="45">
        <f>'Core Indicators'!BC121</f>
        <v>600000</v>
      </c>
      <c r="L121" s="45">
        <f>'Core Indicators'!BK121</f>
        <v>1127</v>
      </c>
      <c r="M121" s="45" t="str">
        <f>'Core Indicators'!BS121</f>
        <v>x</v>
      </c>
      <c r="N121" s="45" t="str">
        <f>'Core Indicators'!CA121</f>
        <v>x</v>
      </c>
      <c r="O121" s="45" t="e">
        <f>'Core Indicators'!CI121</f>
        <v>#N/A</v>
      </c>
      <c r="P121" s="45">
        <f>'Core Indicators'!CQ121</f>
        <v>14369</v>
      </c>
      <c r="Q121" s="45">
        <f>'Core Indicators'!DG121</f>
        <v>0</v>
      </c>
      <c r="R121" s="45">
        <f>'Core Indicators'!DO121</f>
        <v>4430000</v>
      </c>
      <c r="S121" s="45">
        <f>'Core Indicators'!DW121</f>
        <v>5260000</v>
      </c>
      <c r="T121" s="45">
        <f>'Core Indicators'!EE121</f>
        <v>1930000</v>
      </c>
      <c r="U121" s="45">
        <f>'Core Indicators'!EM121</f>
        <v>10000</v>
      </c>
      <c r="V121" s="45">
        <f>'Core Indicators'!FC121</f>
        <v>5</v>
      </c>
      <c r="W121" s="45" t="str">
        <f>'Core Indicators'!FK121</f>
        <v>x</v>
      </c>
      <c r="X121" s="45">
        <f>'Core Indicators'!FS121</f>
        <v>1500000</v>
      </c>
      <c r="Y121" s="45">
        <f>'Core Indicators'!GA121</f>
        <v>1</v>
      </c>
      <c r="Z121" s="45">
        <f>'Core Indicators'!GI121</f>
        <v>1</v>
      </c>
      <c r="AA121" s="45">
        <f>'Core Indicators'!GQ121</f>
        <v>1</v>
      </c>
      <c r="AB121" s="45">
        <f>'Core Indicators'!GY121</f>
        <v>1</v>
      </c>
      <c r="AC121" s="45">
        <f>'Core Indicators'!HG121</f>
        <v>1</v>
      </c>
      <c r="AD121" s="45">
        <f>'Core Indicators'!HO121</f>
        <v>1</v>
      </c>
      <c r="AE121" s="45">
        <f>'Core Indicators'!HW121</f>
        <v>1</v>
      </c>
      <c r="AF121" s="45">
        <f>'Core Indicators'!IE121</f>
        <v>1</v>
      </c>
      <c r="AG121" s="45">
        <f>'Core Indicators'!IM121</f>
        <v>1</v>
      </c>
    </row>
    <row r="122" spans="1:33" ht="20.100000000000001" customHeight="1" x14ac:dyDescent="0.3">
      <c r="A122" s="272" t="str">
        <f>'Core Indicators'!A:A</f>
        <v>Mixed migration flows in Spain</v>
      </c>
      <c r="B122" s="272" t="str">
        <f>'Core Indicators'!B:B</f>
        <v>International displacement</v>
      </c>
      <c r="C122" s="272" t="str">
        <f>'Core Indicators'!C122</f>
        <v>ESP002</v>
      </c>
      <c r="D122" s="272" t="str">
        <f>'Core Indicators'!D122</f>
        <v>Spain</v>
      </c>
      <c r="E122" s="272" t="str">
        <f>'Core Indicators'!E122</f>
        <v>ESP</v>
      </c>
      <c r="F122" s="46">
        <f>'Core Indicators'!O122</f>
        <v>87268</v>
      </c>
      <c r="G122" s="46">
        <f>'Core Indicators'!W122</f>
        <v>8388000</v>
      </c>
      <c r="H122" s="46">
        <f>'Core Indicators'!AE122</f>
        <v>64000</v>
      </c>
      <c r="I122" s="46">
        <f>'Core Indicators'!AM122</f>
        <v>64000</v>
      </c>
      <c r="J122" s="46" t="str">
        <f>'Core Indicators'!AU122</f>
        <v>x</v>
      </c>
      <c r="K122" s="46" t="str">
        <f>'Core Indicators'!BC122</f>
        <v>x</v>
      </c>
      <c r="L122" s="46">
        <f>'Core Indicators'!BK122</f>
        <v>563</v>
      </c>
      <c r="M122" s="46" t="str">
        <f>'Core Indicators'!BS122</f>
        <v>X</v>
      </c>
      <c r="N122" s="46" t="str">
        <f>'Core Indicators'!CA122</f>
        <v>x</v>
      </c>
      <c r="O122" s="46" t="e">
        <f>'Core Indicators'!CI122</f>
        <v>#N/A</v>
      </c>
      <c r="P122" s="46" t="str">
        <f>'Core Indicators'!CQ122</f>
        <v>x</v>
      </c>
      <c r="Q122" s="46">
        <f>'Core Indicators'!DG122</f>
        <v>64000</v>
      </c>
      <c r="R122" s="46">
        <f>'Core Indicators'!DO122</f>
        <v>0</v>
      </c>
      <c r="S122" s="46">
        <f>'Core Indicators'!DW122</f>
        <v>0</v>
      </c>
      <c r="T122" s="46">
        <f>'Core Indicators'!EE122</f>
        <v>0</v>
      </c>
      <c r="U122" s="46">
        <f>'Core Indicators'!EM122</f>
        <v>0</v>
      </c>
      <c r="V122" s="46">
        <f>'Core Indicators'!FC122</f>
        <v>2</v>
      </c>
      <c r="W122" s="46" t="str">
        <f>'Core Indicators'!FK122</f>
        <v>x</v>
      </c>
      <c r="X122" s="46" t="str">
        <f>'Core Indicators'!FS122</f>
        <v>x</v>
      </c>
      <c r="Y122" s="46" t="str">
        <f>'Core Indicators'!GA122</f>
        <v>x</v>
      </c>
      <c r="Z122" s="46" t="str">
        <f>'Core Indicators'!GI122</f>
        <v>x</v>
      </c>
      <c r="AA122" s="46" t="str">
        <f>'Core Indicators'!GQ122</f>
        <v>x</v>
      </c>
      <c r="AB122" s="46" t="str">
        <f>'Core Indicators'!GY122</f>
        <v>x</v>
      </c>
      <c r="AC122" s="46" t="str">
        <f>'Core Indicators'!HG122</f>
        <v>x</v>
      </c>
      <c r="AD122" s="46" t="str">
        <f>'Core Indicators'!HO122</f>
        <v>x</v>
      </c>
      <c r="AE122" s="46" t="str">
        <f>'Core Indicators'!HW122</f>
        <v>x</v>
      </c>
      <c r="AF122" s="46" t="str">
        <f>'Core Indicators'!IE122</f>
        <v>x</v>
      </c>
      <c r="AG122" s="46" t="str">
        <f>'Core Indicators'!IM122</f>
        <v>x</v>
      </c>
    </row>
    <row r="123" spans="1:33" ht="20.100000000000001" customHeight="1" x14ac:dyDescent="0.3">
      <c r="A123" s="271" t="str">
        <f>'Core Indicators'!A:A</f>
        <v>Complex crisis in Sudan</v>
      </c>
      <c r="B123" s="271" t="str">
        <f>'Core Indicators'!B:B</f>
        <v>Complex crisis</v>
      </c>
      <c r="C123" s="271" t="str">
        <f>'Core Indicators'!C123</f>
        <v>SDN001</v>
      </c>
      <c r="D123" s="271" t="str">
        <f>'Core Indicators'!D123</f>
        <v>Sudan</v>
      </c>
      <c r="E123" s="271" t="str">
        <f>'Core Indicators'!E123</f>
        <v>SDN</v>
      </c>
      <c r="F123" s="45">
        <f>'Core Indicators'!O123</f>
        <v>1840687</v>
      </c>
      <c r="G123" s="45">
        <f>'Core Indicators'!W123</f>
        <v>43000000</v>
      </c>
      <c r="H123" s="45">
        <f>'Core Indicators'!AE123</f>
        <v>3876000</v>
      </c>
      <c r="I123" s="45">
        <f>'Core Indicators'!AM123</f>
        <v>3650000</v>
      </c>
      <c r="J123" s="45" t="str">
        <f>'Core Indicators'!AU123</f>
        <v>x</v>
      </c>
      <c r="K123" s="45" t="str">
        <f>'Core Indicators'!BC123</f>
        <v>x</v>
      </c>
      <c r="L123" s="45">
        <f>'Core Indicators'!BK123</f>
        <v>543</v>
      </c>
      <c r="M123" s="45" t="str">
        <f>'Core Indicators'!BS123</f>
        <v>x</v>
      </c>
      <c r="N123" s="45" t="str">
        <f>'Core Indicators'!CA123</f>
        <v>x</v>
      </c>
      <c r="O123" s="45" t="e">
        <f>'Core Indicators'!CI123</f>
        <v>#N/A</v>
      </c>
      <c r="P123" s="45" t="str">
        <f>'Core Indicators'!CQ123</f>
        <v>x</v>
      </c>
      <c r="Q123" s="45">
        <f>'Core Indicators'!DG123</f>
        <v>16400000</v>
      </c>
      <c r="R123" s="45">
        <f>'Core Indicators'!DO123</f>
        <v>17300000</v>
      </c>
      <c r="S123" s="45">
        <f>'Core Indicators'!DW123</f>
        <v>4400000</v>
      </c>
      <c r="T123" s="45">
        <f>'Core Indicators'!EE123</f>
        <v>1000000</v>
      </c>
      <c r="U123" s="45">
        <f>'Core Indicators'!EM123</f>
        <v>3900000</v>
      </c>
      <c r="V123" s="45">
        <f>'Core Indicators'!FC123</f>
        <v>5</v>
      </c>
      <c r="W123" s="45" t="str">
        <f>'Core Indicators'!FK123</f>
        <v>x</v>
      </c>
      <c r="X123" s="45" t="str">
        <f>'Core Indicators'!FS123</f>
        <v>x</v>
      </c>
      <c r="Y123" s="45">
        <f>'Core Indicators'!GA123</f>
        <v>1</v>
      </c>
      <c r="Z123" s="45">
        <f>'Core Indicators'!GI123</f>
        <v>1</v>
      </c>
      <c r="AA123" s="45">
        <f>'Core Indicators'!GQ123</f>
        <v>2</v>
      </c>
      <c r="AB123" s="45">
        <f>'Core Indicators'!GY123</f>
        <v>0</v>
      </c>
      <c r="AC123" s="45">
        <f>'Core Indicators'!HG123</f>
        <v>2</v>
      </c>
      <c r="AD123" s="45">
        <f>'Core Indicators'!HO123</f>
        <v>2</v>
      </c>
      <c r="AE123" s="45">
        <f>'Core Indicators'!HW123</f>
        <v>1</v>
      </c>
      <c r="AF123" s="45">
        <f>'Core Indicators'!IE123</f>
        <v>1</v>
      </c>
      <c r="AG123" s="45">
        <f>'Core Indicators'!IM123</f>
        <v>3</v>
      </c>
    </row>
    <row r="124" spans="1:33" ht="20.100000000000001" customHeight="1" x14ac:dyDescent="0.3">
      <c r="A124" s="272" t="str">
        <f>'Core Indicators'!A:A</f>
        <v>Refugees in Sudan</v>
      </c>
      <c r="B124" s="272" t="str">
        <f>'Core Indicators'!B:B</f>
        <v>International displacement</v>
      </c>
      <c r="C124" s="272" t="str">
        <f>'Core Indicators'!C124</f>
        <v>SDN005</v>
      </c>
      <c r="D124" s="272" t="str">
        <f>'Core Indicators'!D124</f>
        <v>Sudan</v>
      </c>
      <c r="E124" s="272" t="str">
        <f>'Core Indicators'!E124</f>
        <v>SDN</v>
      </c>
      <c r="F124" s="46">
        <f>'Core Indicators'!O124</f>
        <v>15000</v>
      </c>
      <c r="G124" s="46">
        <f>'Core Indicators'!W124</f>
        <v>1326000</v>
      </c>
      <c r="H124" s="46">
        <f>'Core Indicators'!AE124</f>
        <v>3876000</v>
      </c>
      <c r="I124" s="46">
        <f>'Core Indicators'!AM124</f>
        <v>3650000</v>
      </c>
      <c r="J124" s="46" t="str">
        <f>'Core Indicators'!AU124</f>
        <v>x</v>
      </c>
      <c r="K124" s="46" t="str">
        <f>'Core Indicators'!BC124</f>
        <v>x</v>
      </c>
      <c r="L124" s="46" t="str">
        <f>'Core Indicators'!BK124</f>
        <v>x</v>
      </c>
      <c r="M124" s="46" t="str">
        <f>'Core Indicators'!BS124</f>
        <v>x</v>
      </c>
      <c r="N124" s="46" t="str">
        <f>'Core Indicators'!CA124</f>
        <v>x</v>
      </c>
      <c r="O124" s="46" t="e">
        <f>'Core Indicators'!CI124</f>
        <v>#N/A</v>
      </c>
      <c r="P124" s="46" t="str">
        <f>'Core Indicators'!CQ124</f>
        <v>x</v>
      </c>
      <c r="Q124" s="46">
        <f>'Core Indicators'!DG124</f>
        <v>0</v>
      </c>
      <c r="R124" s="46">
        <f>'Core Indicators'!DO124</f>
        <v>226000</v>
      </c>
      <c r="S124" s="46">
        <f>'Core Indicators'!DW124</f>
        <v>400000</v>
      </c>
      <c r="T124" s="46">
        <f>'Core Indicators'!EE124</f>
        <v>500000</v>
      </c>
      <c r="U124" s="46">
        <f>'Core Indicators'!EM124</f>
        <v>200000</v>
      </c>
      <c r="V124" s="46">
        <f>'Core Indicators'!FC124</f>
        <v>3876000</v>
      </c>
      <c r="W124" s="46" t="e">
        <f>'Core Indicators'!FK124</f>
        <v>#N/A</v>
      </c>
      <c r="X124" s="46" t="e">
        <f>'Core Indicators'!FS124</f>
        <v>#N/A</v>
      </c>
      <c r="Y124" s="46">
        <f>'Core Indicators'!GA124</f>
        <v>2</v>
      </c>
      <c r="Z124" s="46">
        <f>'Core Indicators'!GI124</f>
        <v>3</v>
      </c>
      <c r="AA124" s="46">
        <f>'Core Indicators'!GQ124</f>
        <v>2</v>
      </c>
      <c r="AB124" s="46">
        <f>'Core Indicators'!GY124</f>
        <v>2</v>
      </c>
      <c r="AC124" s="46">
        <f>'Core Indicators'!HG124</f>
        <v>0</v>
      </c>
      <c r="AD124" s="46" t="str">
        <f>'Core Indicators'!HO124</f>
        <v>x</v>
      </c>
      <c r="AE124" s="46">
        <f>'Core Indicators'!HW124</f>
        <v>2</v>
      </c>
      <c r="AF124" s="46">
        <f>'Core Indicators'!IE124</f>
        <v>2</v>
      </c>
      <c r="AG124" s="46">
        <f>'Core Indicators'!IM124</f>
        <v>3</v>
      </c>
    </row>
    <row r="125" spans="1:33" ht="20.100000000000001" customHeight="1" x14ac:dyDescent="0.3">
      <c r="A125" s="271" t="str">
        <f>'Core Indicators'!A:A</f>
        <v xml:space="preserve">Floods in Sudan </v>
      </c>
      <c r="B125" s="271" t="str">
        <f>'Core Indicators'!B:B</f>
        <v>Flood</v>
      </c>
      <c r="C125" s="271" t="str">
        <f>'Core Indicators'!C125</f>
        <v>SDN006</v>
      </c>
      <c r="D125" s="271" t="str">
        <f>'Core Indicators'!D125</f>
        <v>Sudan</v>
      </c>
      <c r="E125" s="271" t="str">
        <f>'Core Indicators'!E125</f>
        <v>SDN</v>
      </c>
      <c r="F125" s="45">
        <f>'Core Indicators'!O125</f>
        <v>1840687</v>
      </c>
      <c r="G125" s="45">
        <f>'Core Indicators'!W125</f>
        <v>43000000</v>
      </c>
      <c r="H125" s="45">
        <f>'Core Indicators'!AE125</f>
        <v>875000</v>
      </c>
      <c r="I125" s="45">
        <f>'Core Indicators'!AM125</f>
        <v>480000</v>
      </c>
      <c r="J125" s="45">
        <f>'Core Indicators'!AU125</f>
        <v>54</v>
      </c>
      <c r="K125" s="45" t="str">
        <f>'Core Indicators'!BC125</f>
        <v>x</v>
      </c>
      <c r="L125" s="45">
        <f>'Core Indicators'!BK125</f>
        <v>155</v>
      </c>
      <c r="M125" s="45">
        <f>'Core Indicators'!BS125</f>
        <v>92600</v>
      </c>
      <c r="N125" s="45">
        <f>'Core Indicators'!CA125</f>
        <v>79400</v>
      </c>
      <c r="O125" s="45" t="e">
        <f>'Core Indicators'!CI125</f>
        <v>#N/A</v>
      </c>
      <c r="P125" s="45" t="str">
        <f>'Core Indicators'!CQ125</f>
        <v>x</v>
      </c>
      <c r="Q125" s="45">
        <f>'Core Indicators'!DG125</f>
        <v>42140000</v>
      </c>
      <c r="R125" s="45">
        <f>'Core Indicators'!DO125</f>
        <v>810000</v>
      </c>
      <c r="S125" s="45">
        <f>'Core Indicators'!DW125</f>
        <v>50000</v>
      </c>
      <c r="T125" s="45">
        <f>'Core Indicators'!EE125</f>
        <v>0</v>
      </c>
      <c r="U125" s="45">
        <f>'Core Indicators'!EM125</f>
        <v>0</v>
      </c>
      <c r="V125" s="45">
        <f>'Core Indicators'!FC125</f>
        <v>3</v>
      </c>
      <c r="W125" s="45" t="str">
        <f>'Core Indicators'!FK125</f>
        <v>x</v>
      </c>
      <c r="X125" s="45" t="str">
        <f>'Core Indicators'!FS125</f>
        <v>x</v>
      </c>
      <c r="Y125" s="45">
        <f>'Core Indicators'!GA125</f>
        <v>2</v>
      </c>
      <c r="Z125" s="45">
        <f>'Core Indicators'!GI125</f>
        <v>2</v>
      </c>
      <c r="AA125" s="45">
        <f>'Core Indicators'!GQ125</f>
        <v>0</v>
      </c>
      <c r="AB125" s="45">
        <f>'Core Indicators'!GY125</f>
        <v>0</v>
      </c>
      <c r="AC125" s="45">
        <f>'Core Indicators'!HG125</f>
        <v>0</v>
      </c>
      <c r="AD125" s="45">
        <f>'Core Indicators'!HO125</f>
        <v>3</v>
      </c>
      <c r="AE125" s="45">
        <f>'Core Indicators'!HW125</f>
        <v>1</v>
      </c>
      <c r="AF125" s="45">
        <f>'Core Indicators'!IE125</f>
        <v>1</v>
      </c>
      <c r="AG125" s="45">
        <f>'Core Indicators'!IM125</f>
        <v>3</v>
      </c>
    </row>
    <row r="126" spans="1:33" ht="20.100000000000001" customHeight="1" x14ac:dyDescent="0.3">
      <c r="A126" s="272" t="str">
        <f>'Core Indicators'!A:A</f>
        <v>Refugees from Ethiopia</v>
      </c>
      <c r="B126" s="272" t="str">
        <f>'Core Indicators'!B:B</f>
        <v>International displacement</v>
      </c>
      <c r="C126" s="272" t="str">
        <f>'Core Indicators'!C126</f>
        <v>SDN007</v>
      </c>
      <c r="D126" s="272" t="str">
        <f>'Core Indicators'!D126</f>
        <v>Sudan</v>
      </c>
      <c r="E126" s="272" t="str">
        <f>'Core Indicators'!E126</f>
        <v>SDN</v>
      </c>
      <c r="F126" s="46">
        <f>'Core Indicators'!O126</f>
        <v>61064</v>
      </c>
      <c r="G126" s="46">
        <f>'Core Indicators'!W126</f>
        <v>5858000</v>
      </c>
      <c r="H126" s="46">
        <f>'Core Indicators'!AE126</f>
        <v>903000</v>
      </c>
      <c r="I126" s="46">
        <f>'Core Indicators'!AM126</f>
        <v>56000</v>
      </c>
      <c r="J126" s="46" t="str">
        <f>'Core Indicators'!AU126</f>
        <v>x</v>
      </c>
      <c r="K126" s="46" t="str">
        <f>'Core Indicators'!BC126</f>
        <v>x</v>
      </c>
      <c r="L126" s="46" t="str">
        <f>'Core Indicators'!BK126</f>
        <v>x</v>
      </c>
      <c r="M126" s="46" t="str">
        <f>'Core Indicators'!BS126</f>
        <v>x</v>
      </c>
      <c r="N126" s="46" t="str">
        <f>'Core Indicators'!CA126</f>
        <v>x</v>
      </c>
      <c r="O126" s="46" t="e">
        <f>'Core Indicators'!CI126</f>
        <v>#N/A</v>
      </c>
      <c r="P126" s="46" t="str">
        <f>'Core Indicators'!CQ126</f>
        <v>x</v>
      </c>
      <c r="Q126" s="46">
        <f>'Core Indicators'!DG126</f>
        <v>4956000</v>
      </c>
      <c r="R126" s="46">
        <f>'Core Indicators'!DO126</f>
        <v>0</v>
      </c>
      <c r="S126" s="46">
        <f>'Core Indicators'!DW126</f>
        <v>903000</v>
      </c>
      <c r="T126" s="46">
        <f>'Core Indicators'!EE126</f>
        <v>0</v>
      </c>
      <c r="U126" s="46">
        <f>'Core Indicators'!EM126</f>
        <v>0</v>
      </c>
      <c r="V126" s="46">
        <f>'Core Indicators'!FC126</f>
        <v>2</v>
      </c>
      <c r="W126" s="46" t="str">
        <f>'Core Indicators'!FK126</f>
        <v>x</v>
      </c>
      <c r="X126" s="46" t="str">
        <f>'Core Indicators'!FS126</f>
        <v>x</v>
      </c>
      <c r="Y126" s="46">
        <f>'Core Indicators'!GA126</f>
        <v>1</v>
      </c>
      <c r="Z126" s="46">
        <f>'Core Indicators'!GI126</f>
        <v>1</v>
      </c>
      <c r="AA126" s="46">
        <f>'Core Indicators'!GQ126</f>
        <v>2</v>
      </c>
      <c r="AB126" s="46">
        <f>'Core Indicators'!GY126</f>
        <v>0</v>
      </c>
      <c r="AC126" s="46">
        <f>'Core Indicators'!HG126</f>
        <v>2</v>
      </c>
      <c r="AD126" s="46">
        <f>'Core Indicators'!HO126</f>
        <v>2</v>
      </c>
      <c r="AE126" s="46">
        <f>'Core Indicators'!HW126</f>
        <v>1</v>
      </c>
      <c r="AF126" s="46">
        <f>'Core Indicators'!IE126</f>
        <v>1</v>
      </c>
      <c r="AG126" s="46">
        <f>'Core Indicators'!IM126</f>
        <v>3</v>
      </c>
    </row>
    <row r="127" spans="1:33" ht="20.100000000000001" customHeight="1" x14ac:dyDescent="0.3">
      <c r="A127" s="271" t="str">
        <f>'Core Indicators'!A:A</f>
        <v>Syrian conflict</v>
      </c>
      <c r="B127" s="271" t="str">
        <f>'Core Indicators'!B:B</f>
        <v>Complex crisis</v>
      </c>
      <c r="C127" s="271" t="str">
        <f>'Core Indicators'!C127</f>
        <v>SYR001</v>
      </c>
      <c r="D127" s="271" t="str">
        <f>'Core Indicators'!D127</f>
        <v>Syria</v>
      </c>
      <c r="E127" s="271" t="str">
        <f>'Core Indicators'!E127</f>
        <v>SYR</v>
      </c>
      <c r="F127" s="45">
        <f>'Core Indicators'!O127</f>
        <v>183630</v>
      </c>
      <c r="G127" s="45">
        <f>'Core Indicators'!W127</f>
        <v>17070000</v>
      </c>
      <c r="H127" s="45">
        <f>'Core Indicators'!AE127</f>
        <v>17070000</v>
      </c>
      <c r="I127" s="45">
        <f>'Core Indicators'!AM127</f>
        <v>12283000</v>
      </c>
      <c r="J127" s="45" t="str">
        <f>'Core Indicators'!AU127</f>
        <v>x</v>
      </c>
      <c r="K127" s="45" t="str">
        <f>'Core Indicators'!BC127</f>
        <v>x</v>
      </c>
      <c r="L127" s="45">
        <f>'Core Indicators'!BK127</f>
        <v>3043</v>
      </c>
      <c r="M127" s="45" t="str">
        <f>'Core Indicators'!BS127</f>
        <v>x</v>
      </c>
      <c r="N127" s="45" t="str">
        <f>'Core Indicators'!CA127</f>
        <v>x</v>
      </c>
      <c r="O127" s="45" t="e">
        <f>'Core Indicators'!CI127</f>
        <v>#N/A</v>
      </c>
      <c r="P127" s="45" t="str">
        <f>'Core Indicators'!CQ127</f>
        <v>x</v>
      </c>
      <c r="Q127" s="45">
        <f>'Core Indicators'!DG127</f>
        <v>0</v>
      </c>
      <c r="R127" s="45">
        <f>'Core Indicators'!DO127</f>
        <v>5362000</v>
      </c>
      <c r="S127" s="45">
        <f>'Core Indicators'!DW127</f>
        <v>1969000</v>
      </c>
      <c r="T127" s="45">
        <f>'Core Indicators'!EE127</f>
        <v>8500000</v>
      </c>
      <c r="U127" s="45">
        <f>'Core Indicators'!EM127</f>
        <v>1239000</v>
      </c>
      <c r="V127" s="45">
        <f>'Core Indicators'!FC127</f>
        <v>5</v>
      </c>
      <c r="W127" s="45" t="str">
        <f>'Core Indicators'!FK127</f>
        <v>x</v>
      </c>
      <c r="X127" s="45">
        <f>'Core Indicators'!FS127</f>
        <v>1160000</v>
      </c>
      <c r="Y127" s="45">
        <f>'Core Indicators'!GA127</f>
        <v>2</v>
      </c>
      <c r="Z127" s="45">
        <f>'Core Indicators'!GI127</f>
        <v>3</v>
      </c>
      <c r="AA127" s="45">
        <f>'Core Indicators'!GQ127</f>
        <v>3</v>
      </c>
      <c r="AB127" s="45">
        <f>'Core Indicators'!GY127</f>
        <v>3</v>
      </c>
      <c r="AC127" s="45">
        <f>'Core Indicators'!HG127</f>
        <v>3</v>
      </c>
      <c r="AD127" s="45">
        <f>'Core Indicators'!HO127</f>
        <v>2</v>
      </c>
      <c r="AE127" s="45">
        <f>'Core Indicators'!HW127</f>
        <v>3</v>
      </c>
      <c r="AF127" s="45">
        <f>'Core Indicators'!IE127</f>
        <v>2</v>
      </c>
      <c r="AG127" s="45">
        <f>'Core Indicators'!IM127</f>
        <v>3</v>
      </c>
    </row>
    <row r="128" spans="1:33" ht="20.100000000000001" customHeight="1" x14ac:dyDescent="0.3">
      <c r="A128" s="272" t="str">
        <f>'Core Indicators'!A:A</f>
        <v>Syrian Regional Crisis</v>
      </c>
      <c r="B128" s="272" t="str">
        <f>'Core Indicators'!B:B</f>
        <v>Regional crisis</v>
      </c>
      <c r="C128" s="272" t="str">
        <f>'Core Indicators'!C128</f>
        <v>REG004</v>
      </c>
      <c r="D128" s="272" t="str">
        <f>'Core Indicators'!D128</f>
        <v>Syria, Turkey, Iraq, Egypt, Jordan, Lebanon</v>
      </c>
      <c r="E128" s="272" t="str">
        <f>'Core Indicators'!E128</f>
        <v>SYR, TUR, IRQ, EGY, JOR, LBN</v>
      </c>
      <c r="F128" s="46">
        <f>'Core Indicators'!O128</f>
        <v>497394.2</v>
      </c>
      <c r="G128" s="46">
        <f>'Core Indicators'!W128</f>
        <v>95995000</v>
      </c>
      <c r="H128" s="46">
        <f>'Core Indicators'!AE128</f>
        <v>28718000</v>
      </c>
      <c r="I128" s="46">
        <f>'Core Indicators'!AM128</f>
        <v>19567000</v>
      </c>
      <c r="J128" s="46" t="str">
        <f>'Core Indicators'!AU128</f>
        <v>x</v>
      </c>
      <c r="K128" s="46" t="str">
        <f>'Core Indicators'!BC128</f>
        <v>x</v>
      </c>
      <c r="L128" s="46">
        <f>'Core Indicators'!BK128</f>
        <v>3043</v>
      </c>
      <c r="M128" s="46" t="str">
        <f>'Core Indicators'!BS128</f>
        <v>x</v>
      </c>
      <c r="N128" s="46" t="str">
        <f>'Core Indicators'!CA128</f>
        <v>x</v>
      </c>
      <c r="O128" s="46" t="e">
        <f>'Core Indicators'!CI128</f>
        <v>#N/A</v>
      </c>
      <c r="P128" s="46" t="str">
        <f>'Core Indicators'!CQ128</f>
        <v>x</v>
      </c>
      <c r="Q128" s="46">
        <f>'Core Indicators'!DG128</f>
        <v>67281000</v>
      </c>
      <c r="R128" s="46">
        <f>'Core Indicators'!DO128</f>
        <v>13230000</v>
      </c>
      <c r="S128" s="46">
        <f>'Core Indicators'!DW128</f>
        <v>4439000</v>
      </c>
      <c r="T128" s="46">
        <f>'Core Indicators'!EE128</f>
        <v>9805000</v>
      </c>
      <c r="U128" s="46">
        <f>'Core Indicators'!EM128</f>
        <v>1239000</v>
      </c>
      <c r="V128" s="46">
        <f>'Core Indicators'!FC128</f>
        <v>5</v>
      </c>
      <c r="W128" s="46" t="e">
        <f>'Core Indicators'!FK128</f>
        <v>#N/A</v>
      </c>
      <c r="X128" s="46" t="str">
        <f>'Core Indicators'!FS128</f>
        <v>x</v>
      </c>
      <c r="Y128" s="46">
        <f>'Core Indicators'!GA128</f>
        <v>1</v>
      </c>
      <c r="Z128" s="46">
        <f>'Core Indicators'!GI128</f>
        <v>2</v>
      </c>
      <c r="AA128" s="46">
        <f>'Core Indicators'!GQ128</f>
        <v>2</v>
      </c>
      <c r="AB128" s="46">
        <f>'Core Indicators'!GY128</f>
        <v>0</v>
      </c>
      <c r="AC128" s="46">
        <f>'Core Indicators'!HG128</f>
        <v>2</v>
      </c>
      <c r="AD128" s="46">
        <f>'Core Indicators'!HO128</f>
        <v>3</v>
      </c>
      <c r="AE128" s="46">
        <f>'Core Indicators'!HW128</f>
        <v>0</v>
      </c>
      <c r="AF128" s="46">
        <f>'Core Indicators'!IE128</f>
        <v>3</v>
      </c>
      <c r="AG128" s="46">
        <f>'Core Indicators'!IM128</f>
        <v>3</v>
      </c>
    </row>
    <row r="129" spans="1:33" ht="20.100000000000001" customHeight="1" x14ac:dyDescent="0.3">
      <c r="A129" s="271" t="str">
        <f>'Core Indicators'!A:A</f>
        <v>International Displacement in Tanzania</v>
      </c>
      <c r="B129" s="271" t="str">
        <f>'Core Indicators'!B:B</f>
        <v>International displacement</v>
      </c>
      <c r="C129" s="271" t="str">
        <f>'Core Indicators'!C129</f>
        <v>TZA002</v>
      </c>
      <c r="D129" s="271" t="str">
        <f>'Core Indicators'!D129</f>
        <v>Tanzania</v>
      </c>
      <c r="E129" s="271" t="str">
        <f>'Core Indicators'!E129</f>
        <v>TZA</v>
      </c>
      <c r="F129" s="45">
        <f>'Core Indicators'!O129</f>
        <v>187000</v>
      </c>
      <c r="G129" s="45">
        <f>'Core Indicators'!W129</f>
        <v>11385000</v>
      </c>
      <c r="H129" s="45">
        <f>'Core Indicators'!AE129</f>
        <v>294000</v>
      </c>
      <c r="I129" s="45">
        <f>'Core Indicators'!AM129</f>
        <v>294000</v>
      </c>
      <c r="J129" s="45">
        <f>'Core Indicators'!AU129</f>
        <v>0</v>
      </c>
      <c r="K129" s="45" t="str">
        <f>'Core Indicators'!BC129</f>
        <v>x</v>
      </c>
      <c r="L129" s="45">
        <f>'Core Indicators'!BK129</f>
        <v>0</v>
      </c>
      <c r="M129" s="45" t="str">
        <f>'Core Indicators'!BS129</f>
        <v>x</v>
      </c>
      <c r="N129" s="45" t="str">
        <f>'Core Indicators'!CA129</f>
        <v>x</v>
      </c>
      <c r="O129" s="45" t="e">
        <f>'Core Indicators'!CI129</f>
        <v>#N/A</v>
      </c>
      <c r="P129" s="45" t="str">
        <f>'Core Indicators'!CQ129</f>
        <v>x</v>
      </c>
      <c r="Q129" s="45">
        <f>'Core Indicators'!DG129</f>
        <v>11092000</v>
      </c>
      <c r="R129" s="45">
        <f>'Core Indicators'!DO129</f>
        <v>0</v>
      </c>
      <c r="S129" s="45">
        <f>'Core Indicators'!DW129</f>
        <v>294000</v>
      </c>
      <c r="T129" s="45">
        <f>'Core Indicators'!EE129</f>
        <v>0</v>
      </c>
      <c r="U129" s="45">
        <f>'Core Indicators'!EM129</f>
        <v>0</v>
      </c>
      <c r="V129" s="45">
        <f>'Core Indicators'!FC129</f>
        <v>2</v>
      </c>
      <c r="W129" s="45" t="str">
        <f>'Core Indicators'!FK129</f>
        <v>x</v>
      </c>
      <c r="X129" s="45" t="str">
        <f>'Core Indicators'!FS129</f>
        <v>x</v>
      </c>
      <c r="Y129" s="45">
        <f>'Core Indicators'!GA129</f>
        <v>0</v>
      </c>
      <c r="Z129" s="45">
        <f>'Core Indicators'!GI129</f>
        <v>0</v>
      </c>
      <c r="AA129" s="45">
        <f>'Core Indicators'!GQ129</f>
        <v>0</v>
      </c>
      <c r="AB129" s="45">
        <f>'Core Indicators'!GY129</f>
        <v>0</v>
      </c>
      <c r="AC129" s="45">
        <f>'Core Indicators'!HG129</f>
        <v>0</v>
      </c>
      <c r="AD129" s="45">
        <f>'Core Indicators'!HO129</f>
        <v>2</v>
      </c>
      <c r="AE129" s="45">
        <f>'Core Indicators'!HW129</f>
        <v>0</v>
      </c>
      <c r="AF129" s="45">
        <f>'Core Indicators'!IE129</f>
        <v>0</v>
      </c>
      <c r="AG129" s="45">
        <f>'Core Indicators'!IM129</f>
        <v>0</v>
      </c>
    </row>
    <row r="130" spans="1:33" ht="20.100000000000001" customHeight="1" x14ac:dyDescent="0.3">
      <c r="A130" s="272" t="str">
        <f>'Core Indicators'!A:A</f>
        <v>Multiple situations in Thailand</v>
      </c>
      <c r="B130" s="272" t="str">
        <f>'Core Indicators'!B:B</f>
        <v>Multiple crises country</v>
      </c>
      <c r="C130" s="272" t="str">
        <f>'Core Indicators'!C130</f>
        <v>THA001</v>
      </c>
      <c r="D130" s="272" t="str">
        <f>'Core Indicators'!D130</f>
        <v>Thailand</v>
      </c>
      <c r="E130" s="272" t="str">
        <f>'Core Indicators'!E130</f>
        <v>THA</v>
      </c>
      <c r="F130" s="46">
        <f>'Core Indicators'!O130</f>
        <v>30342</v>
      </c>
      <c r="G130" s="46">
        <f>'Core Indicators'!W130</f>
        <v>3549000</v>
      </c>
      <c r="H130" s="46">
        <f>'Core Indicators'!AE130</f>
        <v>3549000</v>
      </c>
      <c r="I130" s="46">
        <f>'Core Indicators'!AM130</f>
        <v>92000</v>
      </c>
      <c r="J130" s="46" t="str">
        <f>'Core Indicators'!AU130</f>
        <v>x</v>
      </c>
      <c r="K130" s="46" t="str">
        <f>'Core Indicators'!BC130</f>
        <v>X</v>
      </c>
      <c r="L130" s="46">
        <f>'Core Indicators'!BK130</f>
        <v>49</v>
      </c>
      <c r="M130" s="46" t="str">
        <f>'Core Indicators'!BS130</f>
        <v>X</v>
      </c>
      <c r="N130" s="46" t="str">
        <f>'Core Indicators'!CA130</f>
        <v>X</v>
      </c>
      <c r="O130" s="46" t="e">
        <f>'Core Indicators'!CI130</f>
        <v>#N/A</v>
      </c>
      <c r="P130" s="46" t="str">
        <f>'Core Indicators'!CQ130</f>
        <v>X</v>
      </c>
      <c r="Q130" s="46">
        <f>'Core Indicators'!DG130</f>
        <v>0</v>
      </c>
      <c r="R130" s="46">
        <f>'Core Indicators'!DO130</f>
        <v>3458000</v>
      </c>
      <c r="S130" s="46">
        <f>'Core Indicators'!DW130</f>
        <v>92000</v>
      </c>
      <c r="T130" s="46">
        <f>'Core Indicators'!EE130</f>
        <v>0</v>
      </c>
      <c r="U130" s="46">
        <f>'Core Indicators'!EM130</f>
        <v>0</v>
      </c>
      <c r="V130" s="46">
        <f>'Core Indicators'!FC130</f>
        <v>2</v>
      </c>
      <c r="W130" s="46" t="str">
        <f>'Core Indicators'!FK130</f>
        <v>X</v>
      </c>
      <c r="X130" s="46" t="str">
        <f>'Core Indicators'!FS130</f>
        <v>X</v>
      </c>
      <c r="Y130" s="46">
        <f>'Core Indicators'!GA130</f>
        <v>0</v>
      </c>
      <c r="Z130" s="46">
        <f>'Core Indicators'!GI130</f>
        <v>1</v>
      </c>
      <c r="AA130" s="46">
        <f>'Core Indicators'!GQ130</f>
        <v>1</v>
      </c>
      <c r="AB130" s="46">
        <f>'Core Indicators'!GY130</f>
        <v>0</v>
      </c>
      <c r="AC130" s="46">
        <f>'Core Indicators'!HG130</f>
        <v>0</v>
      </c>
      <c r="AD130" s="46">
        <f>'Core Indicators'!HO130</f>
        <v>1</v>
      </c>
      <c r="AE130" s="46">
        <f>'Core Indicators'!HW130</f>
        <v>1</v>
      </c>
      <c r="AF130" s="46">
        <f>'Core Indicators'!IE130</f>
        <v>3</v>
      </c>
      <c r="AG130" s="46">
        <f>'Core Indicators'!IM130</f>
        <v>2</v>
      </c>
    </row>
    <row r="131" spans="1:33" ht="20.100000000000001" customHeight="1" x14ac:dyDescent="0.3">
      <c r="A131" s="271" t="str">
        <f>'Core Indicators'!A:A</f>
        <v xml:space="preserve">Conflict in southern Thailand </v>
      </c>
      <c r="B131" s="271" t="str">
        <f>'Core Indicators'!B:B</f>
        <v>Conflict</v>
      </c>
      <c r="C131" s="271" t="str">
        <f>'Core Indicators'!C131</f>
        <v>THA002</v>
      </c>
      <c r="D131" s="271" t="str">
        <f>'Core Indicators'!D131</f>
        <v>Thailand</v>
      </c>
      <c r="E131" s="271" t="str">
        <f>'Core Indicators'!E131</f>
        <v>THA</v>
      </c>
      <c r="F131" s="45">
        <f>'Core Indicators'!O131</f>
        <v>18330</v>
      </c>
      <c r="G131" s="45">
        <f>'Core Indicators'!W131</f>
        <v>3458000</v>
      </c>
      <c r="H131" s="45">
        <f>'Core Indicators'!AE131</f>
        <v>3458000</v>
      </c>
      <c r="I131" s="45" t="str">
        <f>'Core Indicators'!AM131</f>
        <v>x</v>
      </c>
      <c r="J131" s="45" t="str">
        <f>'Core Indicators'!AU131</f>
        <v>x</v>
      </c>
      <c r="K131" s="45" t="str">
        <f>'Core Indicators'!BC131</f>
        <v>X</v>
      </c>
      <c r="L131" s="45">
        <f>'Core Indicators'!BK131</f>
        <v>49</v>
      </c>
      <c r="M131" s="45" t="str">
        <f>'Core Indicators'!BS131</f>
        <v>X</v>
      </c>
      <c r="N131" s="45" t="str">
        <f>'Core Indicators'!CA131</f>
        <v>X</v>
      </c>
      <c r="O131" s="45" t="e">
        <f>'Core Indicators'!CI131</f>
        <v>#N/A</v>
      </c>
      <c r="P131" s="45" t="str">
        <f>'Core Indicators'!CQ131</f>
        <v>X</v>
      </c>
      <c r="Q131" s="45" t="str">
        <f>'Core Indicators'!DG131</f>
        <v>x</v>
      </c>
      <c r="R131" s="45" t="str">
        <f>'Core Indicators'!DO131</f>
        <v>x</v>
      </c>
      <c r="S131" s="45" t="str">
        <f>'Core Indicators'!DW131</f>
        <v>x</v>
      </c>
      <c r="T131" s="45" t="str">
        <f>'Core Indicators'!EE131</f>
        <v>x</v>
      </c>
      <c r="U131" s="45" t="str">
        <f>'Core Indicators'!EM131</f>
        <v>x</v>
      </c>
      <c r="V131" s="45">
        <f>'Core Indicators'!FC131</f>
        <v>1</v>
      </c>
      <c r="W131" s="45" t="str">
        <f>'Core Indicators'!FK131</f>
        <v>X</v>
      </c>
      <c r="X131" s="45" t="str">
        <f>'Core Indicators'!FS131</f>
        <v>X</v>
      </c>
      <c r="Y131" s="45">
        <f>'Core Indicators'!GA131</f>
        <v>0</v>
      </c>
      <c r="Z131" s="45">
        <f>'Core Indicators'!GI131</f>
        <v>1</v>
      </c>
      <c r="AA131" s="45">
        <f>'Core Indicators'!GQ131</f>
        <v>0</v>
      </c>
      <c r="AB131" s="45">
        <f>'Core Indicators'!GY131</f>
        <v>0</v>
      </c>
      <c r="AC131" s="45">
        <f>'Core Indicators'!HG131</f>
        <v>0</v>
      </c>
      <c r="AD131" s="45">
        <f>'Core Indicators'!HO131</f>
        <v>0</v>
      </c>
      <c r="AE131" s="45">
        <f>'Core Indicators'!HW131</f>
        <v>1</v>
      </c>
      <c r="AF131" s="45">
        <f>'Core Indicators'!IE131</f>
        <v>3</v>
      </c>
      <c r="AG131" s="45">
        <f>'Core Indicators'!IM131</f>
        <v>2</v>
      </c>
    </row>
    <row r="132" spans="1:33" ht="20.100000000000001" customHeight="1" x14ac:dyDescent="0.3">
      <c r="A132" s="272" t="str">
        <f>'Core Indicators'!A:A</f>
        <v>Myanmar refugees in Thailand</v>
      </c>
      <c r="B132" s="272" t="str">
        <f>'Core Indicators'!B:B</f>
        <v>International displacement</v>
      </c>
      <c r="C132" s="272" t="str">
        <f>'Core Indicators'!C132</f>
        <v>THA003</v>
      </c>
      <c r="D132" s="272" t="str">
        <f>'Core Indicators'!D132</f>
        <v>Thailand</v>
      </c>
      <c r="E132" s="272" t="str">
        <f>'Core Indicators'!E132</f>
        <v>THA</v>
      </c>
      <c r="F132" s="46">
        <f>'Core Indicators'!O132</f>
        <v>9</v>
      </c>
      <c r="G132" s="46">
        <f>'Core Indicators'!W132</f>
        <v>92000</v>
      </c>
      <c r="H132" s="46">
        <f>'Core Indicators'!AE132</f>
        <v>92000</v>
      </c>
      <c r="I132" s="46">
        <f>'Core Indicators'!AM132</f>
        <v>92000</v>
      </c>
      <c r="J132" s="46">
        <f>'Core Indicators'!AU132</f>
        <v>0</v>
      </c>
      <c r="K132" s="46" t="str">
        <f>'Core Indicators'!BC132</f>
        <v>X</v>
      </c>
      <c r="L132" s="46" t="str">
        <f>'Core Indicators'!BK132</f>
        <v>x</v>
      </c>
      <c r="M132" s="46" t="str">
        <f>'Core Indicators'!BS132</f>
        <v>X</v>
      </c>
      <c r="N132" s="46" t="str">
        <f>'Core Indicators'!CA132</f>
        <v>X</v>
      </c>
      <c r="O132" s="46" t="e">
        <f>'Core Indicators'!CI132</f>
        <v>#N/A</v>
      </c>
      <c r="P132" s="46" t="str">
        <f>'Core Indicators'!CQ132</f>
        <v>X</v>
      </c>
      <c r="Q132" s="46">
        <f>'Core Indicators'!DG132</f>
        <v>0</v>
      </c>
      <c r="R132" s="46">
        <f>'Core Indicators'!DO132</f>
        <v>0</v>
      </c>
      <c r="S132" s="46">
        <f>'Core Indicators'!DW132</f>
        <v>92000</v>
      </c>
      <c r="T132" s="46">
        <f>'Core Indicators'!EE132</f>
        <v>0</v>
      </c>
      <c r="U132" s="46">
        <f>'Core Indicators'!EM132</f>
        <v>0</v>
      </c>
      <c r="V132" s="46">
        <f>'Core Indicators'!FC132</f>
        <v>1</v>
      </c>
      <c r="W132" s="46" t="str">
        <f>'Core Indicators'!FK132</f>
        <v>X</v>
      </c>
      <c r="X132" s="46" t="str">
        <f>'Core Indicators'!FS132</f>
        <v>X</v>
      </c>
      <c r="Y132" s="46">
        <f>'Core Indicators'!GA132</f>
        <v>0</v>
      </c>
      <c r="Z132" s="46">
        <f>'Core Indicators'!GI132</f>
        <v>0</v>
      </c>
      <c r="AA132" s="46">
        <f>'Core Indicators'!GQ132</f>
        <v>1</v>
      </c>
      <c r="AB132" s="46">
        <f>'Core Indicators'!GY132</f>
        <v>0</v>
      </c>
      <c r="AC132" s="46">
        <f>'Core Indicators'!HG132</f>
        <v>0</v>
      </c>
      <c r="AD132" s="46">
        <f>'Core Indicators'!HO132</f>
        <v>1</v>
      </c>
      <c r="AE132" s="46">
        <f>'Core Indicators'!HW132</f>
        <v>1</v>
      </c>
      <c r="AF132" s="46">
        <f>'Core Indicators'!IE132</f>
        <v>3</v>
      </c>
      <c r="AG132" s="46">
        <f>'Core Indicators'!IM132</f>
        <v>2</v>
      </c>
    </row>
    <row r="133" spans="1:33" ht="20.100000000000001" customHeight="1" x14ac:dyDescent="0.3">
      <c r="A133" s="271" t="str">
        <f>'Core Indicators'!A:A</f>
        <v>Venezuelan refugees in Trinidad and Tobago</v>
      </c>
      <c r="B133" s="271" t="str">
        <f>'Core Indicators'!B:B</f>
        <v>International displacement</v>
      </c>
      <c r="C133" s="271" t="str">
        <f>'Core Indicators'!C133</f>
        <v>TTO002</v>
      </c>
      <c r="D133" s="271" t="str">
        <f>'Core Indicators'!D133</f>
        <v>Trinidad and Tobago</v>
      </c>
      <c r="E133" s="271" t="str">
        <f>'Core Indicators'!E133</f>
        <v>TTO</v>
      </c>
      <c r="F133" s="45">
        <f>'Core Indicators'!O133</f>
        <v>5130</v>
      </c>
      <c r="G133" s="45">
        <f>'Core Indicators'!W133</f>
        <v>1450000</v>
      </c>
      <c r="H133" s="45">
        <f>'Core Indicators'!AE133</f>
        <v>60000</v>
      </c>
      <c r="I133" s="45">
        <f>'Core Indicators'!AM133</f>
        <v>60000</v>
      </c>
      <c r="J133" s="45" t="str">
        <f>'Core Indicators'!AU133</f>
        <v>x</v>
      </c>
      <c r="K133" s="45" t="str">
        <f>'Core Indicators'!BC133</f>
        <v>x</v>
      </c>
      <c r="L133" s="45">
        <f>'Core Indicators'!BK133</f>
        <v>60</v>
      </c>
      <c r="M133" s="45">
        <f>'Core Indicators'!BS133</f>
        <v>0</v>
      </c>
      <c r="N133" s="45">
        <f>'Core Indicators'!CA133</f>
        <v>0</v>
      </c>
      <c r="O133" s="45" t="e">
        <f>'Core Indicators'!CI133</f>
        <v>#N/A</v>
      </c>
      <c r="P133" s="45">
        <f>'Core Indicators'!CQ133</f>
        <v>0</v>
      </c>
      <c r="Q133" s="45">
        <f>'Core Indicators'!DG133</f>
        <v>1395000</v>
      </c>
      <c r="R133" s="45">
        <f>'Core Indicators'!DO133</f>
        <v>0</v>
      </c>
      <c r="S133" s="45">
        <f>'Core Indicators'!DW133</f>
        <v>60000</v>
      </c>
      <c r="T133" s="45">
        <f>'Core Indicators'!EE133</f>
        <v>0</v>
      </c>
      <c r="U133" s="45">
        <f>'Core Indicators'!EM133</f>
        <v>0</v>
      </c>
      <c r="V133" s="45">
        <f>'Core Indicators'!FC133</f>
        <v>2</v>
      </c>
      <c r="W133" s="45" t="str">
        <f>'Core Indicators'!FK133</f>
        <v>x</v>
      </c>
      <c r="X133" s="45">
        <f>'Core Indicators'!FS133</f>
        <v>0</v>
      </c>
      <c r="Y133" s="45">
        <f>'Core Indicators'!GA133</f>
        <v>0</v>
      </c>
      <c r="Z133" s="45">
        <f>'Core Indicators'!GI133</f>
        <v>1</v>
      </c>
      <c r="AA133" s="45">
        <f>'Core Indicators'!GQ133</f>
        <v>1</v>
      </c>
      <c r="AB133" s="45">
        <f>'Core Indicators'!GY133</f>
        <v>0</v>
      </c>
      <c r="AC133" s="45">
        <f>'Core Indicators'!HG133</f>
        <v>0</v>
      </c>
      <c r="AD133" s="45">
        <f>'Core Indicators'!HO133</f>
        <v>1</v>
      </c>
      <c r="AE133" s="45">
        <f>'Core Indicators'!HW133</f>
        <v>1</v>
      </c>
      <c r="AF133" s="45">
        <f>'Core Indicators'!IE133</f>
        <v>3</v>
      </c>
      <c r="AG133" s="45">
        <f>'Core Indicators'!IM133</f>
        <v>2</v>
      </c>
    </row>
    <row r="134" spans="1:33" ht="20.100000000000001" customHeight="1" x14ac:dyDescent="0.3">
      <c r="A134" s="272" t="str">
        <f>'Core Indicators'!A:A</f>
        <v>Mixed migration flows in Tunisia</v>
      </c>
      <c r="B134" s="272" t="str">
        <f>'Core Indicators'!B:B</f>
        <v>International displacement</v>
      </c>
      <c r="C134" s="272" t="str">
        <f>'Core Indicators'!C134</f>
        <v>TUN002</v>
      </c>
      <c r="D134" s="272" t="str">
        <f>'Core Indicators'!D134</f>
        <v>Tunisia</v>
      </c>
      <c r="E134" s="272" t="str">
        <f>'Core Indicators'!E134</f>
        <v>TUN</v>
      </c>
      <c r="F134" s="46">
        <f>'Core Indicators'!O134</f>
        <v>155360</v>
      </c>
      <c r="G134" s="46">
        <f>'Core Indicators'!W134</f>
        <v>11718000</v>
      </c>
      <c r="H134" s="46" t="str">
        <f>'Core Indicators'!AE134</f>
        <v>x</v>
      </c>
      <c r="I134" s="46" t="str">
        <f>'Core Indicators'!AM134</f>
        <v>x</v>
      </c>
      <c r="J134" s="46" t="str">
        <f>'Core Indicators'!AU134</f>
        <v>x</v>
      </c>
      <c r="K134" s="46" t="str">
        <f>'Core Indicators'!BC134</f>
        <v>x</v>
      </c>
      <c r="L134" s="46">
        <f>'Core Indicators'!BK134</f>
        <v>564</v>
      </c>
      <c r="M134" s="46">
        <f>'Core Indicators'!BS134</f>
        <v>0</v>
      </c>
      <c r="N134" s="46">
        <f>'Core Indicators'!CA134</f>
        <v>0</v>
      </c>
      <c r="O134" s="46" t="e">
        <f>'Core Indicators'!CI134</f>
        <v>#N/A</v>
      </c>
      <c r="P134" s="46" t="str">
        <f>'Core Indicators'!CQ134</f>
        <v>x</v>
      </c>
      <c r="Q134" s="46" t="str">
        <f>'Core Indicators'!DG134</f>
        <v>x</v>
      </c>
      <c r="R134" s="46" t="str">
        <f>'Core Indicators'!DO134</f>
        <v>x</v>
      </c>
      <c r="S134" s="46" t="str">
        <f>'Core Indicators'!DW134</f>
        <v>x</v>
      </c>
      <c r="T134" s="46" t="str">
        <f>'Core Indicators'!EE134</f>
        <v>x</v>
      </c>
      <c r="U134" s="46" t="str">
        <f>'Core Indicators'!EM134</f>
        <v>x</v>
      </c>
      <c r="V134" s="46">
        <f>'Core Indicators'!FC134</f>
        <v>1</v>
      </c>
      <c r="W134" s="46" t="str">
        <f>'Core Indicators'!FK134</f>
        <v>x</v>
      </c>
      <c r="X134" s="46" t="str">
        <f>'Core Indicators'!FS134</f>
        <v>x</v>
      </c>
      <c r="Y134" s="46">
        <f>'Core Indicators'!GA134</f>
        <v>0</v>
      </c>
      <c r="Z134" s="46">
        <f>'Core Indicators'!GI134</f>
        <v>0</v>
      </c>
      <c r="AA134" s="46">
        <f>'Core Indicators'!GQ134</f>
        <v>0</v>
      </c>
      <c r="AB134" s="46">
        <f>'Core Indicators'!GY134</f>
        <v>0</v>
      </c>
      <c r="AC134" s="46">
        <f>'Core Indicators'!HG134</f>
        <v>0</v>
      </c>
      <c r="AD134" s="46">
        <f>'Core Indicators'!HO134</f>
        <v>2</v>
      </c>
      <c r="AE134" s="46">
        <f>'Core Indicators'!HW134</f>
        <v>0</v>
      </c>
      <c r="AF134" s="46">
        <f>'Core Indicators'!IE134</f>
        <v>1</v>
      </c>
      <c r="AG134" s="46">
        <f>'Core Indicators'!IM134</f>
        <v>0</v>
      </c>
    </row>
    <row r="135" spans="1:33" ht="20.100000000000001" customHeight="1" x14ac:dyDescent="0.3">
      <c r="A135" s="271" t="str">
        <f>'Core Indicators'!A:A</f>
        <v>Complex situation in Turkey</v>
      </c>
      <c r="B135" s="271" t="str">
        <f>'Core Indicators'!B:B</f>
        <v>Multiple crises country</v>
      </c>
      <c r="C135" s="271" t="str">
        <f>'Core Indicators'!C135</f>
        <v>TUR001</v>
      </c>
      <c r="D135" s="271" t="str">
        <f>'Core Indicators'!D135</f>
        <v>Turkey</v>
      </c>
      <c r="E135" s="271" t="str">
        <f>'Core Indicators'!E135</f>
        <v>TUR</v>
      </c>
      <c r="F135" s="45">
        <f>'Core Indicators'!O135</f>
        <v>378923</v>
      </c>
      <c r="G135" s="45">
        <f>'Core Indicators'!W135</f>
        <v>53611000</v>
      </c>
      <c r="H135" s="45">
        <f>'Core Indicators'!AE135</f>
        <v>3970000</v>
      </c>
      <c r="I135" s="45">
        <f>'Core Indicators'!AM135</f>
        <v>3970000</v>
      </c>
      <c r="J135" s="45" t="str">
        <f>'Core Indicators'!AU135</f>
        <v>x</v>
      </c>
      <c r="K135" s="45" t="str">
        <f>'Core Indicators'!BC135</f>
        <v>x</v>
      </c>
      <c r="L135" s="45">
        <f>'Core Indicators'!BK135</f>
        <v>407</v>
      </c>
      <c r="M135" s="45" t="str">
        <f>'Core Indicators'!BS135</f>
        <v>x</v>
      </c>
      <c r="N135" s="45" t="str">
        <f>'Core Indicators'!CA135</f>
        <v>x</v>
      </c>
      <c r="O135" s="45" t="e">
        <f>'Core Indicators'!CI135</f>
        <v>#N/A</v>
      </c>
      <c r="P135" s="45" t="str">
        <f>'Core Indicators'!CQ135</f>
        <v>x</v>
      </c>
      <c r="Q135" s="45">
        <f>'Core Indicators'!DG135</f>
        <v>49641000</v>
      </c>
      <c r="R135" s="45">
        <f>'Core Indicators'!DO135</f>
        <v>1747000</v>
      </c>
      <c r="S135" s="45">
        <f>'Core Indicators'!DW135</f>
        <v>1638000</v>
      </c>
      <c r="T135" s="45">
        <f>'Core Indicators'!EE135</f>
        <v>585000</v>
      </c>
      <c r="U135" s="45">
        <f>'Core Indicators'!EM135</f>
        <v>0</v>
      </c>
      <c r="V135" s="45">
        <f>'Core Indicators'!FC135</f>
        <v>4</v>
      </c>
      <c r="W135" s="45" t="str">
        <f>'Core Indicators'!FK135</f>
        <v>x</v>
      </c>
      <c r="X135" s="45" t="str">
        <f>'Core Indicators'!FS135</f>
        <v>x</v>
      </c>
      <c r="Y135" s="45">
        <f>'Core Indicators'!GA135</f>
        <v>0</v>
      </c>
      <c r="Z135" s="45">
        <f>'Core Indicators'!GI135</f>
        <v>1</v>
      </c>
      <c r="AA135" s="45">
        <f>'Core Indicators'!GQ135</f>
        <v>1</v>
      </c>
      <c r="AB135" s="45">
        <f>'Core Indicators'!GY135</f>
        <v>0</v>
      </c>
      <c r="AC135" s="45">
        <f>'Core Indicators'!HG135</f>
        <v>2</v>
      </c>
      <c r="AD135" s="45">
        <f>'Core Indicators'!HO135</f>
        <v>2</v>
      </c>
      <c r="AE135" s="45">
        <f>'Core Indicators'!HW135</f>
        <v>0</v>
      </c>
      <c r="AF135" s="45">
        <f>'Core Indicators'!IE135</f>
        <v>3</v>
      </c>
      <c r="AG135" s="45">
        <f>'Core Indicators'!IM135</f>
        <v>0</v>
      </c>
    </row>
    <row r="136" spans="1:33" ht="20.100000000000001" customHeight="1" x14ac:dyDescent="0.3">
      <c r="A136" s="272" t="str">
        <f>'Core Indicators'!A:A</f>
        <v>Syrian Refugees in Turkey</v>
      </c>
      <c r="B136" s="272" t="str">
        <f>'Core Indicators'!B:B</f>
        <v>International displacement</v>
      </c>
      <c r="C136" s="272" t="str">
        <f>'Core Indicators'!C136</f>
        <v>TUR002</v>
      </c>
      <c r="D136" s="272" t="str">
        <f>'Core Indicators'!D136</f>
        <v>Turkey</v>
      </c>
      <c r="E136" s="272" t="str">
        <f>'Core Indicators'!E136</f>
        <v>TUR</v>
      </c>
      <c r="F136" s="46">
        <f>'Core Indicators'!O136</f>
        <v>132028</v>
      </c>
      <c r="G136" s="46">
        <f>'Core Indicators'!W136</f>
        <v>36158000</v>
      </c>
      <c r="H136" s="46">
        <f>'Core Indicators'!AE136</f>
        <v>3640000</v>
      </c>
      <c r="I136" s="46">
        <f>'Core Indicators'!AM136</f>
        <v>3640000</v>
      </c>
      <c r="J136" s="46" t="str">
        <f>'Core Indicators'!AU136</f>
        <v>x</v>
      </c>
      <c r="K136" s="46" t="str">
        <f>'Core Indicators'!BC136</f>
        <v>x</v>
      </c>
      <c r="L136" s="46" t="str">
        <f>'Core Indicators'!BK136</f>
        <v>x</v>
      </c>
      <c r="M136" s="46">
        <f>'Core Indicators'!BS136</f>
        <v>0</v>
      </c>
      <c r="N136" s="46">
        <f>'Core Indicators'!CA136</f>
        <v>0</v>
      </c>
      <c r="O136" s="46" t="e">
        <f>'Core Indicators'!CI136</f>
        <v>#N/A</v>
      </c>
      <c r="P136" s="46" t="str">
        <f>'Core Indicators'!CQ136</f>
        <v>x</v>
      </c>
      <c r="Q136" s="46">
        <f>'Core Indicators'!DG136</f>
        <v>32518000</v>
      </c>
      <c r="R136" s="46">
        <f>'Core Indicators'!DO136</f>
        <v>1747000</v>
      </c>
      <c r="S136" s="46">
        <f>'Core Indicators'!DW136</f>
        <v>1638000</v>
      </c>
      <c r="T136" s="46">
        <f>'Core Indicators'!EE136</f>
        <v>255000</v>
      </c>
      <c r="U136" s="46">
        <f>'Core Indicators'!EM136</f>
        <v>0</v>
      </c>
      <c r="V136" s="46">
        <f>'Core Indicators'!FC136</f>
        <v>2</v>
      </c>
      <c r="W136" s="46" t="str">
        <f>'Core Indicators'!FK136</f>
        <v>x</v>
      </c>
      <c r="X136" s="46" t="str">
        <f>'Core Indicators'!FS136</f>
        <v>x</v>
      </c>
      <c r="Y136" s="46">
        <f>'Core Indicators'!GA136</f>
        <v>0</v>
      </c>
      <c r="Z136" s="46">
        <f>'Core Indicators'!GI136</f>
        <v>0</v>
      </c>
      <c r="AA136" s="46">
        <f>'Core Indicators'!GQ136</f>
        <v>1</v>
      </c>
      <c r="AB136" s="46">
        <f>'Core Indicators'!GY136</f>
        <v>0</v>
      </c>
      <c r="AC136" s="46">
        <f>'Core Indicators'!HG136</f>
        <v>2</v>
      </c>
      <c r="AD136" s="46">
        <f>'Core Indicators'!HO136</f>
        <v>2</v>
      </c>
      <c r="AE136" s="46">
        <f>'Core Indicators'!HW136</f>
        <v>0</v>
      </c>
      <c r="AF136" s="46">
        <f>'Core Indicators'!IE136</f>
        <v>3</v>
      </c>
      <c r="AG136" s="46">
        <f>'Core Indicators'!IM136</f>
        <v>0</v>
      </c>
    </row>
    <row r="137" spans="1:33" ht="20.100000000000001" customHeight="1" x14ac:dyDescent="0.3">
      <c r="A137" s="272" t="str">
        <f>'Core Indicators'!A:A</f>
        <v>Mixed Migration Flows in Turkey</v>
      </c>
      <c r="B137" s="272" t="str">
        <f>'Core Indicators'!B:B</f>
        <v>International displacement</v>
      </c>
      <c r="C137" s="272" t="str">
        <f>'Core Indicators'!C137</f>
        <v>TUR003</v>
      </c>
      <c r="D137" s="272" t="str">
        <f>'Core Indicators'!D137</f>
        <v>Turkey</v>
      </c>
      <c r="E137" s="272" t="str">
        <f>'Core Indicators'!E137</f>
        <v>TUR</v>
      </c>
      <c r="F137" s="46">
        <f>'Core Indicators'!O137</f>
        <v>177504</v>
      </c>
      <c r="G137" s="46">
        <f>'Core Indicators'!W137</f>
        <v>37626000</v>
      </c>
      <c r="H137" s="46">
        <f>'Core Indicators'!AE137</f>
        <v>3970000</v>
      </c>
      <c r="I137" s="46">
        <f>'Core Indicators'!AM137</f>
        <v>3970000</v>
      </c>
      <c r="J137" s="46" t="str">
        <f>'Core Indicators'!AU137</f>
        <v>x</v>
      </c>
      <c r="K137" s="46" t="str">
        <f>'Core Indicators'!BC137</f>
        <v>x</v>
      </c>
      <c r="L137" s="46">
        <f>'Core Indicators'!BK137</f>
        <v>89</v>
      </c>
      <c r="M137" s="46">
        <f>'Core Indicators'!BS137</f>
        <v>0</v>
      </c>
      <c r="N137" s="46">
        <f>'Core Indicators'!CA137</f>
        <v>0</v>
      </c>
      <c r="O137" s="46" t="e">
        <f>'Core Indicators'!CI137</f>
        <v>#N/A</v>
      </c>
      <c r="P137" s="46" t="str">
        <f>'Core Indicators'!CQ137</f>
        <v>x</v>
      </c>
      <c r="Q137" s="46">
        <f>'Core Indicators'!DG137</f>
        <v>33656000</v>
      </c>
      <c r="R137" s="46">
        <f>'Core Indicators'!DO137</f>
        <v>1747000</v>
      </c>
      <c r="S137" s="46">
        <f>'Core Indicators'!DW137</f>
        <v>1638000</v>
      </c>
      <c r="T137" s="46">
        <f>'Core Indicators'!EE137</f>
        <v>585000</v>
      </c>
      <c r="U137" s="46">
        <f>'Core Indicators'!EM137</f>
        <v>0</v>
      </c>
      <c r="V137" s="46">
        <f>'Core Indicators'!FC137</f>
        <v>2</v>
      </c>
      <c r="W137" s="46" t="str">
        <f>'Core Indicators'!FK137</f>
        <v>x</v>
      </c>
      <c r="X137" s="46" t="str">
        <f>'Core Indicators'!FS137</f>
        <v>x</v>
      </c>
      <c r="Y137" s="46">
        <f>'Core Indicators'!GA137</f>
        <v>0</v>
      </c>
      <c r="Z137" s="46">
        <f>'Core Indicators'!GI137</f>
        <v>0</v>
      </c>
      <c r="AA137" s="46">
        <f>'Core Indicators'!GQ137</f>
        <v>1</v>
      </c>
      <c r="AB137" s="46">
        <f>'Core Indicators'!GY137</f>
        <v>0</v>
      </c>
      <c r="AC137" s="46">
        <f>'Core Indicators'!HG137</f>
        <v>2</v>
      </c>
      <c r="AD137" s="46">
        <f>'Core Indicators'!HO137</f>
        <v>2</v>
      </c>
      <c r="AE137" s="46">
        <f>'Core Indicators'!HW137</f>
        <v>0</v>
      </c>
      <c r="AF137" s="46">
        <f>'Core Indicators'!IE137</f>
        <v>3</v>
      </c>
      <c r="AG137" s="46">
        <f>'Core Indicators'!IM137</f>
        <v>0</v>
      </c>
    </row>
    <row r="138" spans="1:33" ht="20.100000000000001" customHeight="1" x14ac:dyDescent="0.3">
      <c r="A138" s="271" t="str">
        <f>'Core Indicators'!A:A</f>
        <v>Kurdish Conflict</v>
      </c>
      <c r="B138" s="271" t="str">
        <f>'Core Indicators'!B:B</f>
        <v>Conflict</v>
      </c>
      <c r="C138" s="271" t="str">
        <f>'Core Indicators'!C138</f>
        <v>TUR004</v>
      </c>
      <c r="D138" s="271" t="str">
        <f>'Core Indicators'!D138</f>
        <v>Turkey</v>
      </c>
      <c r="E138" s="271" t="str">
        <f>'Core Indicators'!E138</f>
        <v>TUR</v>
      </c>
      <c r="F138" s="45">
        <f>'Core Indicators'!O138</f>
        <v>195587</v>
      </c>
      <c r="G138" s="45">
        <f>'Core Indicators'!W138</f>
        <v>12974000</v>
      </c>
      <c r="H138" s="45" t="str">
        <f>'Core Indicators'!AE138</f>
        <v>x</v>
      </c>
      <c r="I138" s="45" t="str">
        <f>'Core Indicators'!AM138</f>
        <v>x</v>
      </c>
      <c r="J138" s="45" t="str">
        <f>'Core Indicators'!AU138</f>
        <v>x</v>
      </c>
      <c r="K138" s="45" t="str">
        <f>'Core Indicators'!BC138</f>
        <v>x</v>
      </c>
      <c r="L138" s="45">
        <f>'Core Indicators'!BK138</f>
        <v>397</v>
      </c>
      <c r="M138" s="45" t="str">
        <f>'Core Indicators'!BS138</f>
        <v>x</v>
      </c>
      <c r="N138" s="45" t="str">
        <f>'Core Indicators'!CA138</f>
        <v>x</v>
      </c>
      <c r="O138" s="45" t="e">
        <f>'Core Indicators'!CI138</f>
        <v>#N/A</v>
      </c>
      <c r="P138" s="45" t="str">
        <f>'Core Indicators'!CQ138</f>
        <v>x</v>
      </c>
      <c r="Q138" s="45" t="str">
        <f>'Core Indicators'!DG138</f>
        <v>x</v>
      </c>
      <c r="R138" s="45" t="str">
        <f>'Core Indicators'!DO138</f>
        <v>x</v>
      </c>
      <c r="S138" s="45" t="str">
        <f>'Core Indicators'!DW138</f>
        <v>x</v>
      </c>
      <c r="T138" s="45" t="str">
        <f>'Core Indicators'!EE138</f>
        <v>x</v>
      </c>
      <c r="U138" s="45" t="str">
        <f>'Core Indicators'!EM138</f>
        <v>x</v>
      </c>
      <c r="V138" s="45">
        <f>'Core Indicators'!FC138</f>
        <v>3</v>
      </c>
      <c r="W138" s="45" t="str">
        <f>'Core Indicators'!FK138</f>
        <v>x</v>
      </c>
      <c r="X138" s="45" t="str">
        <f>'Core Indicators'!FS138</f>
        <v>x</v>
      </c>
      <c r="Y138" s="45">
        <f>'Core Indicators'!GA138</f>
        <v>0</v>
      </c>
      <c r="Z138" s="45">
        <f>'Core Indicators'!GI138</f>
        <v>0</v>
      </c>
      <c r="AA138" s="45">
        <f>'Core Indicators'!GQ138</f>
        <v>1</v>
      </c>
      <c r="AB138" s="45">
        <f>'Core Indicators'!GY138</f>
        <v>0</v>
      </c>
      <c r="AC138" s="45">
        <f>'Core Indicators'!HG138</f>
        <v>2</v>
      </c>
      <c r="AD138" s="45">
        <f>'Core Indicators'!HO138</f>
        <v>2</v>
      </c>
      <c r="AE138" s="45">
        <f>'Core Indicators'!HW138</f>
        <v>0</v>
      </c>
      <c r="AF138" s="45">
        <f>'Core Indicators'!IE138</f>
        <v>3</v>
      </c>
      <c r="AG138" s="45">
        <f>'Core Indicators'!IM138</f>
        <v>0</v>
      </c>
    </row>
    <row r="139" spans="1:33" ht="20.100000000000001" customHeight="1" x14ac:dyDescent="0.3">
      <c r="A139" s="272" t="str">
        <f>'Core Indicators'!A:A</f>
        <v xml:space="preserve">Eastern Mediterranean Route </v>
      </c>
      <c r="B139" s="272" t="str">
        <f>'Core Indicators'!B:B</f>
        <v>Regional crisis</v>
      </c>
      <c r="C139" s="272" t="str">
        <f>'Core Indicators'!C139</f>
        <v>REG006</v>
      </c>
      <c r="D139" s="272" t="str">
        <f>'Core Indicators'!D139</f>
        <v>Turkey, Greece</v>
      </c>
      <c r="E139" s="272" t="str">
        <f>'Core Indicators'!E139</f>
        <v>TUR, GRC</v>
      </c>
      <c r="F139" s="46" t="str">
        <f>'Core Indicators'!O139</f>
        <v>x</v>
      </c>
      <c r="G139" s="46" t="str">
        <f>'Core Indicators'!W139</f>
        <v>x</v>
      </c>
      <c r="H139" s="46" t="str">
        <f>'Core Indicators'!AE139</f>
        <v>x</v>
      </c>
      <c r="I139" s="46" t="str">
        <f>'Core Indicators'!AM139</f>
        <v>x</v>
      </c>
      <c r="J139" s="46" t="str">
        <f>'Core Indicators'!AU139</f>
        <v>x</v>
      </c>
      <c r="K139" s="46" t="str">
        <f>'Core Indicators'!BC139</f>
        <v>x</v>
      </c>
      <c r="L139" s="46">
        <f>'Core Indicators'!BK139</f>
        <v>26</v>
      </c>
      <c r="M139" s="46" t="str">
        <f>'Core Indicators'!BS139</f>
        <v>x</v>
      </c>
      <c r="N139" s="46" t="str">
        <f>'Core Indicators'!CA139</f>
        <v>x</v>
      </c>
      <c r="O139" s="46" t="e">
        <f>'Core Indicators'!CI139</f>
        <v>#N/A</v>
      </c>
      <c r="P139" s="46" t="str">
        <f>'Core Indicators'!CQ139</f>
        <v>x</v>
      </c>
      <c r="Q139" s="46" t="str">
        <f>'Core Indicators'!DG139</f>
        <v>x</v>
      </c>
      <c r="R139" s="46" t="str">
        <f>'Core Indicators'!DO139</f>
        <v>x</v>
      </c>
      <c r="S139" s="46" t="str">
        <f>'Core Indicators'!DW139</f>
        <v>x</v>
      </c>
      <c r="T139" s="46" t="str">
        <f>'Core Indicators'!EE139</f>
        <v>x</v>
      </c>
      <c r="U139" s="46" t="str">
        <f>'Core Indicators'!EM139</f>
        <v>x</v>
      </c>
      <c r="V139" s="46">
        <f>'Core Indicators'!FC139</f>
        <v>2</v>
      </c>
      <c r="W139" s="46" t="str">
        <f>'Core Indicators'!FK139</f>
        <v>x</v>
      </c>
      <c r="X139" s="46" t="str">
        <f>'Core Indicators'!FS139</f>
        <v>x</v>
      </c>
      <c r="Y139" s="46">
        <f>'Core Indicators'!GA139</f>
        <v>0</v>
      </c>
      <c r="Z139" s="46">
        <f>'Core Indicators'!GI139</f>
        <v>0</v>
      </c>
      <c r="AA139" s="46">
        <f>'Core Indicators'!GQ139</f>
        <v>3</v>
      </c>
      <c r="AB139" s="46">
        <f>'Core Indicators'!GY139</f>
        <v>0</v>
      </c>
      <c r="AC139" s="46">
        <f>'Core Indicators'!HG139</f>
        <v>2</v>
      </c>
      <c r="AD139" s="46">
        <f>'Core Indicators'!HO139</f>
        <v>3</v>
      </c>
      <c r="AE139" s="46">
        <f>'Core Indicators'!HW139</f>
        <v>1</v>
      </c>
      <c r="AF139" s="46">
        <f>'Core Indicators'!IE139</f>
        <v>0</v>
      </c>
      <c r="AG139" s="46">
        <f>'Core Indicators'!IM139</f>
        <v>2</v>
      </c>
    </row>
    <row r="140" spans="1:33" ht="20.100000000000001" customHeight="1" x14ac:dyDescent="0.3">
      <c r="A140" s="272" t="str">
        <f>'Core Indicators'!A:A</f>
        <v>Multiple crises in Uganda</v>
      </c>
      <c r="B140" s="272" t="str">
        <f>'Core Indicators'!B:B</f>
        <v>Multiple crises country</v>
      </c>
      <c r="C140" s="272" t="str">
        <f>'Core Indicators'!C140</f>
        <v>UGA001</v>
      </c>
      <c r="D140" s="272" t="str">
        <f>'Core Indicators'!D140</f>
        <v>Uganda</v>
      </c>
      <c r="E140" s="272" t="str">
        <f>'Core Indicators'!E140</f>
        <v>UGA</v>
      </c>
      <c r="F140" s="46">
        <f>'Core Indicators'!O140</f>
        <v>99973</v>
      </c>
      <c r="G140" s="46">
        <f>'Core Indicators'!W140</f>
        <v>14476000</v>
      </c>
      <c r="H140" s="46">
        <f>'Core Indicators'!AE140</f>
        <v>1435000</v>
      </c>
      <c r="I140" s="46">
        <f>'Core Indicators'!AM140</f>
        <v>1435000</v>
      </c>
      <c r="J140" s="46" t="str">
        <f>'Core Indicators'!AU140</f>
        <v>x</v>
      </c>
      <c r="K140" s="46" t="str">
        <f>'Core Indicators'!BC140</f>
        <v>x</v>
      </c>
      <c r="L140" s="46">
        <f>'Core Indicators'!BK140</f>
        <v>110</v>
      </c>
      <c r="M140" s="46" t="str">
        <f>'Core Indicators'!BS140</f>
        <v>x</v>
      </c>
      <c r="N140" s="46" t="str">
        <f>'Core Indicators'!CA140</f>
        <v>x</v>
      </c>
      <c r="O140" s="46" t="e">
        <f>'Core Indicators'!CI140</f>
        <v>#N/A</v>
      </c>
      <c r="P140" s="46" t="str">
        <f>'Core Indicators'!CQ140</f>
        <v>x</v>
      </c>
      <c r="Q140" s="46">
        <f>'Core Indicators'!DG140</f>
        <v>9662000</v>
      </c>
      <c r="R140" s="46">
        <f>'Core Indicators'!DO140</f>
        <v>3285000</v>
      </c>
      <c r="S140" s="46">
        <f>'Core Indicators'!DW140</f>
        <v>1529000</v>
      </c>
      <c r="T140" s="46">
        <f>'Core Indicators'!EE140</f>
        <v>0</v>
      </c>
      <c r="U140" s="46">
        <f>'Core Indicators'!EM140</f>
        <v>0</v>
      </c>
      <c r="V140" s="46">
        <f>'Core Indicators'!FC140</f>
        <v>3</v>
      </c>
      <c r="W140" s="46" t="str">
        <f>'Core Indicators'!FK140</f>
        <v>x</v>
      </c>
      <c r="X140" s="46" t="str">
        <f>'Core Indicators'!FS140</f>
        <v>x</v>
      </c>
      <c r="Y140" s="46">
        <f>'Core Indicators'!GA140</f>
        <v>0</v>
      </c>
      <c r="Z140" s="46">
        <f>'Core Indicators'!GI140</f>
        <v>0</v>
      </c>
      <c r="AA140" s="46">
        <f>'Core Indicators'!GQ140</f>
        <v>1</v>
      </c>
      <c r="AB140" s="46">
        <f>'Core Indicators'!GY140</f>
        <v>0</v>
      </c>
      <c r="AC140" s="46">
        <f>'Core Indicators'!HG140</f>
        <v>1</v>
      </c>
      <c r="AD140" s="46">
        <f>'Core Indicators'!HO140</f>
        <v>2</v>
      </c>
      <c r="AE140" s="46">
        <f>'Core Indicators'!HW140</f>
        <v>1</v>
      </c>
      <c r="AF140" s="46">
        <f>'Core Indicators'!IE140</f>
        <v>0</v>
      </c>
      <c r="AG140" s="46">
        <f>'Core Indicators'!IM140</f>
        <v>2</v>
      </c>
    </row>
    <row r="141" spans="1:33" ht="20.100000000000001" customHeight="1" x14ac:dyDescent="0.3">
      <c r="A141" s="271" t="str">
        <f>'Core Indicators'!A:A</f>
        <v>International Displacement in Uganda</v>
      </c>
      <c r="B141" s="271" t="str">
        <f>'Core Indicators'!B:B</f>
        <v>International displacement</v>
      </c>
      <c r="C141" s="271" t="str">
        <f>'Core Indicators'!C141</f>
        <v>UGA005</v>
      </c>
      <c r="D141" s="271" t="str">
        <f>'Core Indicators'!D141</f>
        <v>Uganda</v>
      </c>
      <c r="E141" s="271" t="str">
        <f>'Core Indicators'!E141</f>
        <v>UGA</v>
      </c>
      <c r="F141" s="45">
        <f>'Core Indicators'!O141</f>
        <v>66662</v>
      </c>
      <c r="G141" s="45">
        <f>'Core Indicators'!W141</f>
        <v>7440000</v>
      </c>
      <c r="H141" s="45">
        <f>'Core Indicators'!AE141</f>
        <v>1435000</v>
      </c>
      <c r="I141" s="45">
        <f>'Core Indicators'!AM141</f>
        <v>1435000</v>
      </c>
      <c r="J141" s="45" t="str">
        <f>'Core Indicators'!AU141</f>
        <v>x</v>
      </c>
      <c r="K141" s="45" t="str">
        <f>'Core Indicators'!BC141</f>
        <v>x</v>
      </c>
      <c r="L141" s="45" t="str">
        <f>'Core Indicators'!BK141</f>
        <v>x</v>
      </c>
      <c r="M141" s="45" t="str">
        <f>'Core Indicators'!BS141</f>
        <v>x</v>
      </c>
      <c r="N141" s="45" t="str">
        <f>'Core Indicators'!CA141</f>
        <v>x</v>
      </c>
      <c r="O141" s="45" t="e">
        <f>'Core Indicators'!CI141</f>
        <v>#N/A</v>
      </c>
      <c r="P141" s="45" t="str">
        <f>'Core Indicators'!CQ141</f>
        <v>x</v>
      </c>
      <c r="Q141" s="45">
        <f>'Core Indicators'!DG141</f>
        <v>6011000</v>
      </c>
      <c r="R141" s="45">
        <f>'Core Indicators'!DO141</f>
        <v>0</v>
      </c>
      <c r="S141" s="45">
        <f>'Core Indicators'!DW141</f>
        <v>1429000</v>
      </c>
      <c r="T141" s="45">
        <f>'Core Indicators'!EE141</f>
        <v>0</v>
      </c>
      <c r="U141" s="45">
        <f>'Core Indicators'!EM141</f>
        <v>0</v>
      </c>
      <c r="V141" s="45">
        <f>'Core Indicators'!FC141</f>
        <v>2</v>
      </c>
      <c r="W141" s="45" t="e">
        <f>'Core Indicators'!FK141</f>
        <v>#N/A</v>
      </c>
      <c r="X141" s="45" t="e">
        <f>'Core Indicators'!FS141</f>
        <v>#N/A</v>
      </c>
      <c r="Y141" s="45">
        <f>'Core Indicators'!GA141</f>
        <v>0</v>
      </c>
      <c r="Z141" s="45">
        <f>'Core Indicators'!GI141</f>
        <v>0</v>
      </c>
      <c r="AA141" s="45">
        <f>'Core Indicators'!GQ141</f>
        <v>0</v>
      </c>
      <c r="AB141" s="45">
        <f>'Core Indicators'!GY141</f>
        <v>0</v>
      </c>
      <c r="AC141" s="45">
        <f>'Core Indicators'!HG141</f>
        <v>0</v>
      </c>
      <c r="AD141" s="45">
        <f>'Core Indicators'!HO141</f>
        <v>0</v>
      </c>
      <c r="AE141" s="45">
        <f>'Core Indicators'!HW141</f>
        <v>0</v>
      </c>
      <c r="AF141" s="45">
        <f>'Core Indicators'!IE141</f>
        <v>1</v>
      </c>
      <c r="AG141" s="45">
        <f>'Core Indicators'!IM141</f>
        <v>2</v>
      </c>
    </row>
    <row r="142" spans="1:33" ht="19.350000000000001" customHeight="1" x14ac:dyDescent="0.3">
      <c r="A142" s="271" t="str">
        <f>'Core Indicators'!A:A</f>
        <v>Conflict in Ukraine</v>
      </c>
      <c r="B142" s="271" t="str">
        <f>'Core Indicators'!B:B</f>
        <v>Conflict</v>
      </c>
      <c r="C142" s="271" t="str">
        <f>'Core Indicators'!C142</f>
        <v>UKR002</v>
      </c>
      <c r="D142" s="271" t="str">
        <f>'Core Indicators'!D142</f>
        <v>Ukraine</v>
      </c>
      <c r="E142" s="271" t="str">
        <f>'Core Indicators'!E142</f>
        <v>UKR</v>
      </c>
      <c r="F142" s="45">
        <f>'Core Indicators'!O142</f>
        <v>53206</v>
      </c>
      <c r="G142" s="45">
        <f>'Core Indicators'!W142</f>
        <v>6309000</v>
      </c>
      <c r="H142" s="45">
        <f>'Core Indicators'!AE142</f>
        <v>5400000</v>
      </c>
      <c r="I142" s="45">
        <f>'Core Indicators'!AM142</f>
        <v>1440000</v>
      </c>
      <c r="J142" s="45" t="str">
        <f>'Core Indicators'!AU142</f>
        <v>x</v>
      </c>
      <c r="K142" s="45" t="str">
        <f>'Core Indicators'!BC142</f>
        <v>x</v>
      </c>
      <c r="L142" s="45">
        <f>'Core Indicators'!BK142</f>
        <v>7</v>
      </c>
      <c r="M142" s="45" t="str">
        <f>'Core Indicators'!BS142</f>
        <v>x</v>
      </c>
      <c r="N142" s="45" t="str">
        <f>'Core Indicators'!CA142</f>
        <v>x</v>
      </c>
      <c r="O142" s="45" t="e">
        <f>'Core Indicators'!CI142</f>
        <v>#N/A</v>
      </c>
      <c r="P142" s="45" t="str">
        <f>'Core Indicators'!CQ142</f>
        <v>x</v>
      </c>
      <c r="Q142" s="45">
        <f>'Core Indicators'!DG142</f>
        <v>909000</v>
      </c>
      <c r="R142" s="45">
        <f>'Core Indicators'!DO142</f>
        <v>2000000</v>
      </c>
      <c r="S142" s="45">
        <f>'Core Indicators'!DW142</f>
        <v>2440000</v>
      </c>
      <c r="T142" s="45">
        <f>'Core Indicators'!EE142</f>
        <v>960000</v>
      </c>
      <c r="U142" s="45">
        <f>'Core Indicators'!EM142</f>
        <v>0</v>
      </c>
      <c r="V142" s="45">
        <f>'Core Indicators'!FC142</f>
        <v>3</v>
      </c>
      <c r="W142" s="45" t="str">
        <f>'Core Indicators'!FK142</f>
        <v>x</v>
      </c>
      <c r="X142" s="45" t="str">
        <f>'Core Indicators'!FS142</f>
        <v>x</v>
      </c>
      <c r="Y142" s="45">
        <f>'Core Indicators'!GA142</f>
        <v>2</v>
      </c>
      <c r="Z142" s="45">
        <f>'Core Indicators'!GI142</f>
        <v>3</v>
      </c>
      <c r="AA142" s="45">
        <f>'Core Indicators'!GQ142</f>
        <v>2</v>
      </c>
      <c r="AB142" s="45">
        <f>'Core Indicators'!GY142</f>
        <v>0</v>
      </c>
      <c r="AC142" s="45">
        <f>'Core Indicators'!HG142</f>
        <v>0</v>
      </c>
      <c r="AD142" s="45">
        <f>'Core Indicators'!HO142</f>
        <v>2</v>
      </c>
      <c r="AE142" s="45">
        <f>'Core Indicators'!HW142</f>
        <v>2</v>
      </c>
      <c r="AF142" s="45">
        <f>'Core Indicators'!IE142</f>
        <v>3</v>
      </c>
      <c r="AG142" s="45">
        <f>'Core Indicators'!IM142</f>
        <v>2</v>
      </c>
    </row>
    <row r="143" spans="1:33" ht="19.350000000000001" customHeight="1" x14ac:dyDescent="0.3">
      <c r="A143" s="271" t="str">
        <f>'Core Indicators'!A:A</f>
        <v>Cyclone Harold in Vanuatu</v>
      </c>
      <c r="B143" s="271" t="str">
        <f>'Core Indicators'!B:B</f>
        <v>Tropical cyclone</v>
      </c>
      <c r="C143" s="271" t="str">
        <f>'Core Indicators'!C143</f>
        <v>VUT002</v>
      </c>
      <c r="D143" s="271" t="str">
        <f>'Core Indicators'!D143</f>
        <v>Vanuatu</v>
      </c>
      <c r="E143" s="271" t="str">
        <f>'Core Indicators'!E143</f>
        <v>VUT</v>
      </c>
      <c r="F143" s="45">
        <f>'Core Indicators'!O143</f>
        <v>10562</v>
      </c>
      <c r="G143" s="45">
        <f>'Core Indicators'!W143</f>
        <v>231000</v>
      </c>
      <c r="H143" s="45">
        <f>'Core Indicators'!AE143</f>
        <v>157000</v>
      </c>
      <c r="I143" s="45">
        <f>'Core Indicators'!AM143</f>
        <v>18000</v>
      </c>
      <c r="J143" s="45" t="str">
        <f>'Core Indicators'!AU143</f>
        <v>x</v>
      </c>
      <c r="K143" s="45" t="str">
        <f>'Core Indicators'!BC143</f>
        <v>x</v>
      </c>
      <c r="L143" s="45">
        <f>'Core Indicators'!BK143</f>
        <v>4</v>
      </c>
      <c r="M143" s="45" t="str">
        <f>'Core Indicators'!BS143</f>
        <v>x</v>
      </c>
      <c r="N143" s="45" t="str">
        <f>'Core Indicators'!CA143</f>
        <v>x</v>
      </c>
      <c r="O143" s="45" t="e">
        <f>'Core Indicators'!CI143</f>
        <v>#N/A</v>
      </c>
      <c r="P143" s="45" t="str">
        <f>'Core Indicators'!CQ143</f>
        <v>x</v>
      </c>
      <c r="Q143" s="45">
        <f>'Core Indicators'!DG143</f>
        <v>75000</v>
      </c>
      <c r="R143" s="45">
        <f>'Core Indicators'!DO143</f>
        <v>33000</v>
      </c>
      <c r="S143" s="45">
        <f>'Core Indicators'!DW143</f>
        <v>123000</v>
      </c>
      <c r="T143" s="45">
        <f>'Core Indicators'!EE143</f>
        <v>0</v>
      </c>
      <c r="U143" s="45">
        <f>'Core Indicators'!EM143</f>
        <v>0</v>
      </c>
      <c r="V143" s="45">
        <f>'Core Indicators'!FC143</f>
        <v>1</v>
      </c>
      <c r="W143" s="45" t="str">
        <f>'Core Indicators'!FK143</f>
        <v>x</v>
      </c>
      <c r="X143" s="45" t="str">
        <f>'Core Indicators'!FS143</f>
        <v>x</v>
      </c>
      <c r="Y143" s="45">
        <f>'Core Indicators'!GA143</f>
        <v>1</v>
      </c>
      <c r="Z143" s="45">
        <f>'Core Indicators'!GI143</f>
        <v>0</v>
      </c>
      <c r="AA143" s="45">
        <f>'Core Indicators'!GQ143</f>
        <v>0</v>
      </c>
      <c r="AB143" s="45">
        <f>'Core Indicators'!GY143</f>
        <v>0</v>
      </c>
      <c r="AC143" s="45">
        <f>'Core Indicators'!HG143</f>
        <v>0</v>
      </c>
      <c r="AD143" s="45">
        <f>'Core Indicators'!HO143</f>
        <v>0</v>
      </c>
      <c r="AE143" s="45">
        <f>'Core Indicators'!HW143</f>
        <v>0</v>
      </c>
      <c r="AF143" s="45">
        <f>'Core Indicators'!IE143</f>
        <v>0</v>
      </c>
      <c r="AG143" s="45">
        <f>'Core Indicators'!IM143</f>
        <v>3</v>
      </c>
    </row>
    <row r="144" spans="1:33" ht="19.350000000000001" customHeight="1" x14ac:dyDescent="0.3">
      <c r="A144" s="271" t="str">
        <f>'Core Indicators'!A:A</f>
        <v>Complex crisis in Venezuela</v>
      </c>
      <c r="B144" s="271" t="str">
        <f>'Core Indicators'!B:B</f>
        <v>Complex crisis</v>
      </c>
      <c r="C144" s="271" t="str">
        <f>'Core Indicators'!C144</f>
        <v>VEN001</v>
      </c>
      <c r="D144" s="271" t="str">
        <f>'Core Indicators'!D144</f>
        <v>Venezuela</v>
      </c>
      <c r="E144" s="271" t="str">
        <f>'Core Indicators'!E144</f>
        <v>VEN</v>
      </c>
      <c r="F144" s="45">
        <f>'Core Indicators'!O144</f>
        <v>882050</v>
      </c>
      <c r="G144" s="45">
        <f>'Core Indicators'!W144</f>
        <v>27365000</v>
      </c>
      <c r="H144" s="45">
        <f>'Core Indicators'!AE144</f>
        <v>27365000</v>
      </c>
      <c r="I144" s="45">
        <f>'Core Indicators'!AM144</f>
        <v>5490000</v>
      </c>
      <c r="J144" s="45" t="str">
        <f>'Core Indicators'!AU144</f>
        <v>x</v>
      </c>
      <c r="K144" s="45" t="str">
        <f>'Core Indicators'!BC144</f>
        <v>x</v>
      </c>
      <c r="L144" s="45">
        <f>'Core Indicators'!BK144</f>
        <v>8253</v>
      </c>
      <c r="M144" s="45" t="str">
        <f>'Core Indicators'!BS144</f>
        <v>x</v>
      </c>
      <c r="N144" s="45" t="str">
        <f>'Core Indicators'!CA144</f>
        <v>x</v>
      </c>
      <c r="O144" s="45" t="e">
        <f>'Core Indicators'!CI144</f>
        <v>#N/A</v>
      </c>
      <c r="P144" s="45">
        <f>'Core Indicators'!CQ144</f>
        <v>223750</v>
      </c>
      <c r="Q144" s="45">
        <f>'Core Indicators'!DG144</f>
        <v>13409000</v>
      </c>
      <c r="R144" s="45">
        <f>'Core Indicators'!DO144</f>
        <v>0</v>
      </c>
      <c r="S144" s="45">
        <f>'Core Indicators'!DW144</f>
        <v>13956000</v>
      </c>
      <c r="T144" s="45">
        <f>'Core Indicators'!EE144</f>
        <v>0</v>
      </c>
      <c r="U144" s="45">
        <f>'Core Indicators'!EM144</f>
        <v>0</v>
      </c>
      <c r="V144" s="45">
        <f>'Core Indicators'!FC144</f>
        <v>2</v>
      </c>
      <c r="W144" s="45" t="str">
        <f>'Core Indicators'!FK144</f>
        <v>x</v>
      </c>
      <c r="X144" s="45" t="str">
        <f>'Core Indicators'!FS144</f>
        <v>x</v>
      </c>
      <c r="Y144" s="45">
        <f>'Core Indicators'!GA144</f>
        <v>2</v>
      </c>
      <c r="Z144" s="45">
        <f>'Core Indicators'!GI144</f>
        <v>2</v>
      </c>
      <c r="AA144" s="45">
        <f>'Core Indicators'!GQ144</f>
        <v>3</v>
      </c>
      <c r="AB144" s="45">
        <f>'Core Indicators'!GY144</f>
        <v>0</v>
      </c>
      <c r="AC144" s="45">
        <f>'Core Indicators'!HG144</f>
        <v>2</v>
      </c>
      <c r="AD144" s="45">
        <f>'Core Indicators'!HO144</f>
        <v>2</v>
      </c>
      <c r="AE144" s="45">
        <f>'Core Indicators'!HW144</f>
        <v>2</v>
      </c>
      <c r="AF144" s="45">
        <f>'Core Indicators'!IE144</f>
        <v>0</v>
      </c>
      <c r="AG144" s="45">
        <f>'Core Indicators'!IM144</f>
        <v>3</v>
      </c>
    </row>
    <row r="145" spans="1:33" x14ac:dyDescent="0.3">
      <c r="A145" s="271" t="str">
        <f>'Core Indicators'!A:A</f>
        <v>Venezuela Regional Crisis</v>
      </c>
      <c r="B145" s="271" t="str">
        <f>'Core Indicators'!B:B</f>
        <v>Regional crisis</v>
      </c>
      <c r="C145" s="271" t="str">
        <f>'Core Indicators'!C145</f>
        <v>REG002</v>
      </c>
      <c r="D145" s="271" t="str">
        <f>'Core Indicators'!D145</f>
        <v>Venezuela, Brazil, Colombia, Ecuador, Peru, Trinidad and Tobago</v>
      </c>
      <c r="E145" s="271" t="str">
        <f>'Core Indicators'!E145</f>
        <v>VEN, BRA, COL, ECU, PER, TTO</v>
      </c>
      <c r="F145" s="45">
        <f>'Core Indicators'!O145</f>
        <v>1458646</v>
      </c>
      <c r="G145" s="45">
        <f>'Core Indicators'!W145</f>
        <v>78070000</v>
      </c>
      <c r="H145" s="45">
        <f>'Core Indicators'!AE145</f>
        <v>34304000</v>
      </c>
      <c r="I145" s="45">
        <f>'Core Indicators'!AM145</f>
        <v>5098000</v>
      </c>
      <c r="J145" s="45" t="str">
        <f>'Core Indicators'!AU145</f>
        <v>x</v>
      </c>
      <c r="K145" s="45" t="str">
        <f>'Core Indicators'!BC145</f>
        <v>x</v>
      </c>
      <c r="L145" s="45" t="str">
        <f>'Core Indicators'!BK145</f>
        <v>x</v>
      </c>
      <c r="M145" s="45">
        <f>'Core Indicators'!BS145</f>
        <v>0</v>
      </c>
      <c r="N145" s="45">
        <f>'Core Indicators'!CA145</f>
        <v>0</v>
      </c>
      <c r="O145" s="45" t="e">
        <f>'Core Indicators'!CI145</f>
        <v>#N/A</v>
      </c>
      <c r="P145" s="45" t="str">
        <f>'Core Indicators'!CQ145</f>
        <v>x</v>
      </c>
      <c r="Q145" s="45">
        <f>'Core Indicators'!DG145</f>
        <v>44631000</v>
      </c>
      <c r="R145" s="45">
        <f>'Core Indicators'!DO145</f>
        <v>14161000</v>
      </c>
      <c r="S145" s="45">
        <f>'Core Indicators'!DW145</f>
        <v>18778000</v>
      </c>
      <c r="T145" s="45">
        <f>'Core Indicators'!EE145</f>
        <v>500000</v>
      </c>
      <c r="U145" s="45">
        <f>'Core Indicators'!EM145</f>
        <v>0</v>
      </c>
      <c r="V145" s="45">
        <f>'Core Indicators'!FC145</f>
        <v>4</v>
      </c>
      <c r="W145" s="45" t="str">
        <f>'Core Indicators'!FK145</f>
        <v>x</v>
      </c>
      <c r="X145" s="45" t="str">
        <f>'Core Indicators'!FS145</f>
        <v>x</v>
      </c>
      <c r="Y145" s="45">
        <f>'Core Indicators'!GA145</f>
        <v>0</v>
      </c>
      <c r="Z145" s="45">
        <f>'Core Indicators'!GI145</f>
        <v>0</v>
      </c>
      <c r="AA145" s="45">
        <f>'Core Indicators'!GQ145</f>
        <v>0</v>
      </c>
      <c r="AB145" s="45">
        <f>'Core Indicators'!GY145</f>
        <v>2</v>
      </c>
      <c r="AC145" s="45">
        <f>'Core Indicators'!HG145</f>
        <v>0</v>
      </c>
      <c r="AD145" s="45">
        <f>'Core Indicators'!HO145</f>
        <v>0</v>
      </c>
      <c r="AE145" s="45">
        <f>'Core Indicators'!HW145</f>
        <v>0</v>
      </c>
      <c r="AF145" s="45" t="str">
        <f>'Core Indicators'!IE145</f>
        <v>x</v>
      </c>
      <c r="AG145" s="45">
        <f>'Core Indicators'!IM145</f>
        <v>0</v>
      </c>
    </row>
    <row r="146" spans="1:33" x14ac:dyDescent="0.3">
      <c r="A146" s="271" t="str">
        <f>'Core Indicators'!A:A</f>
        <v>Floods in central Vietnam</v>
      </c>
      <c r="B146" s="271" t="str">
        <f>'Core Indicators'!B:B</f>
        <v>Flood</v>
      </c>
      <c r="C146" s="271" t="str">
        <f>'Core Indicators'!C146</f>
        <v>VNM002</v>
      </c>
      <c r="D146" s="271" t="str">
        <f>'Core Indicators'!D146</f>
        <v>Vietnam</v>
      </c>
      <c r="E146" s="271" t="str">
        <f>'Core Indicators'!E146</f>
        <v>VNM</v>
      </c>
      <c r="F146" s="45">
        <f>'Core Indicators'!O146</f>
        <v>71467</v>
      </c>
      <c r="G146" s="45">
        <f>'Core Indicators'!W146</f>
        <v>7700000</v>
      </c>
      <c r="H146" s="45">
        <f>'Core Indicators'!AE146</f>
        <v>1500000</v>
      </c>
      <c r="I146" s="45">
        <f>'Core Indicators'!AM146</f>
        <v>375000</v>
      </c>
      <c r="J146" s="45" t="str">
        <f>'Core Indicators'!AU146</f>
        <v>x</v>
      </c>
      <c r="K146" s="45" t="str">
        <f>'Core Indicators'!BC146</f>
        <v>x</v>
      </c>
      <c r="L146" s="45">
        <f>'Core Indicators'!BK146</f>
        <v>243</v>
      </c>
      <c r="M146" s="45">
        <f>'Core Indicators'!BS146</f>
        <v>600000</v>
      </c>
      <c r="N146" s="45" t="str">
        <f>'Core Indicators'!CA146</f>
        <v>x</v>
      </c>
      <c r="O146" s="45" t="e">
        <f>'Core Indicators'!CI146</f>
        <v>#N/A</v>
      </c>
      <c r="P146" s="45" t="str">
        <f>'Core Indicators'!CQ146</f>
        <v>x</v>
      </c>
      <c r="Q146" s="45">
        <f>'Core Indicators'!DG146</f>
        <v>6200000</v>
      </c>
      <c r="R146" s="45">
        <f>'Core Indicators'!DO146</f>
        <v>1323000</v>
      </c>
      <c r="S146" s="45">
        <f>'Core Indicators'!DW146</f>
        <v>177000</v>
      </c>
      <c r="T146" s="45">
        <f>'Core Indicators'!EE146</f>
        <v>0</v>
      </c>
      <c r="U146" s="45">
        <f>'Core Indicators'!EM146</f>
        <v>0</v>
      </c>
      <c r="V146" s="45">
        <f>'Core Indicators'!FC146</f>
        <v>2</v>
      </c>
      <c r="W146" s="45" t="str">
        <f>'Core Indicators'!FK146</f>
        <v>x</v>
      </c>
      <c r="X146" s="45" t="str">
        <f>'Core Indicators'!FS146</f>
        <v>x</v>
      </c>
      <c r="Y146" s="45">
        <f>'Core Indicators'!GA146</f>
        <v>0</v>
      </c>
      <c r="Z146" s="45">
        <f>'Core Indicators'!GI146</f>
        <v>0</v>
      </c>
      <c r="AA146" s="45">
        <f>'Core Indicators'!GQ146</f>
        <v>0</v>
      </c>
      <c r="AB146" s="45">
        <f>'Core Indicators'!GY146</f>
        <v>0</v>
      </c>
      <c r="AC146" s="45">
        <f>'Core Indicators'!HG146</f>
        <v>0</v>
      </c>
      <c r="AD146" s="45">
        <f>'Core Indicators'!HO146</f>
        <v>0</v>
      </c>
      <c r="AE146" s="45">
        <f>'Core Indicators'!HW146</f>
        <v>2</v>
      </c>
      <c r="AF146" s="45">
        <f>'Core Indicators'!IE146</f>
        <v>0</v>
      </c>
      <c r="AG146" s="45">
        <f>'Core Indicators'!IM146</f>
        <v>3</v>
      </c>
    </row>
    <row r="147" spans="1:33" x14ac:dyDescent="0.3">
      <c r="A147" s="271" t="str">
        <f>'Core Indicators'!A:A</f>
        <v>Conflict in Yemen</v>
      </c>
      <c r="B147" s="271" t="str">
        <f>'Core Indicators'!B:B</f>
        <v>Complex crisis</v>
      </c>
      <c r="C147" s="271" t="str">
        <f>'Core Indicators'!C147</f>
        <v>YEM001</v>
      </c>
      <c r="D147" s="271" t="str">
        <f>'Core Indicators'!D147</f>
        <v>Yemen</v>
      </c>
      <c r="E147" s="271" t="str">
        <f>'Core Indicators'!E147</f>
        <v>YEM</v>
      </c>
      <c r="F147" s="45">
        <f>'Core Indicators'!O147</f>
        <v>527970</v>
      </c>
      <c r="G147" s="45">
        <f>'Core Indicators'!W147</f>
        <v>30500000</v>
      </c>
      <c r="H147" s="45">
        <f>'Core Indicators'!AE147</f>
        <v>30500000</v>
      </c>
      <c r="I147" s="45">
        <f>'Core Indicators'!AM147</f>
        <v>3650000</v>
      </c>
      <c r="J147" s="45">
        <f>'Core Indicators'!AU147</f>
        <v>586</v>
      </c>
      <c r="K147" s="45">
        <f>'Core Indicators'!BC147</f>
        <v>111494</v>
      </c>
      <c r="L147" s="45">
        <f>'Core Indicators'!BK147</f>
        <v>12205</v>
      </c>
      <c r="M147" s="45" t="str">
        <f>'Core Indicators'!BS147</f>
        <v>x</v>
      </c>
      <c r="N147" s="45" t="str">
        <f>'Core Indicators'!CA147</f>
        <v>x</v>
      </c>
      <c r="O147" s="45" t="e">
        <f>'Core Indicators'!CI147</f>
        <v>#N/A</v>
      </c>
      <c r="P147" s="45" t="str">
        <f>'Core Indicators'!CQ147</f>
        <v>x</v>
      </c>
      <c r="Q147" s="45">
        <f>'Core Indicators'!DG147</f>
        <v>0</v>
      </c>
      <c r="R147" s="45">
        <f>'Core Indicators'!DO147</f>
        <v>6337000</v>
      </c>
      <c r="S147" s="45">
        <f>'Core Indicators'!DW147</f>
        <v>9800000</v>
      </c>
      <c r="T147" s="45">
        <f>'Core Indicators'!EE147</f>
        <v>14300000</v>
      </c>
      <c r="U147" s="45">
        <f>'Core Indicators'!EM147</f>
        <v>64000</v>
      </c>
      <c r="V147" s="45">
        <f>'Core Indicators'!FC147</f>
        <v>5</v>
      </c>
      <c r="W147" s="45" t="str">
        <f>'Core Indicators'!FK147</f>
        <v>x</v>
      </c>
      <c r="X147" s="45" t="str">
        <f>'Core Indicators'!FS147</f>
        <v>x</v>
      </c>
      <c r="Y147" s="45">
        <f>'Core Indicators'!GA147</f>
        <v>2</v>
      </c>
      <c r="Z147" s="45">
        <f>'Core Indicators'!GI147</f>
        <v>3</v>
      </c>
      <c r="AA147" s="45">
        <f>'Core Indicators'!GQ147</f>
        <v>3</v>
      </c>
      <c r="AB147" s="45">
        <f>'Core Indicators'!GY147</f>
        <v>3</v>
      </c>
      <c r="AC147" s="45">
        <f>'Core Indicators'!HG147</f>
        <v>2</v>
      </c>
      <c r="AD147" s="45">
        <f>'Core Indicators'!HO147</f>
        <v>3</v>
      </c>
      <c r="AE147" s="45">
        <f>'Core Indicators'!HW147</f>
        <v>3</v>
      </c>
      <c r="AF147" s="45">
        <f>'Core Indicators'!IE147</f>
        <v>3</v>
      </c>
      <c r="AG147" s="45">
        <f>'Core Indicators'!IM147</f>
        <v>3</v>
      </c>
    </row>
    <row r="148" spans="1:33" x14ac:dyDescent="0.3">
      <c r="A148" s="271" t="str">
        <f>'Core Indicators'!A:A</f>
        <v>Mixed migration flows in Yemen</v>
      </c>
      <c r="B148" s="271" t="str">
        <f>'Core Indicators'!B:B</f>
        <v>International displacement</v>
      </c>
      <c r="C148" s="271" t="str">
        <f>'Core Indicators'!C148</f>
        <v>YEM002</v>
      </c>
      <c r="D148" s="271" t="str">
        <f>'Core Indicators'!D148</f>
        <v>Yemen</v>
      </c>
      <c r="E148" s="271" t="str">
        <f>'Core Indicators'!E148</f>
        <v>YEM</v>
      </c>
      <c r="F148" s="45">
        <f>'Core Indicators'!O148</f>
        <v>1240</v>
      </c>
      <c r="G148" s="45">
        <f>'Core Indicators'!W148</f>
        <v>4073000</v>
      </c>
      <c r="H148" s="45">
        <f>'Core Indicators'!AE148</f>
        <v>422000</v>
      </c>
      <c r="I148" s="45">
        <f>'Core Indicators'!AM148</f>
        <v>422000</v>
      </c>
      <c r="J148" s="45" t="str">
        <f>'Core Indicators'!AU148</f>
        <v>x</v>
      </c>
      <c r="K148" s="45">
        <f>'Core Indicators'!BC148</f>
        <v>552437</v>
      </c>
      <c r="L148" s="45">
        <f>'Core Indicators'!BK148</f>
        <v>17</v>
      </c>
      <c r="M148" s="45" t="str">
        <f>'Core Indicators'!BS148</f>
        <v>x</v>
      </c>
      <c r="N148" s="45" t="str">
        <f>'Core Indicators'!CA148</f>
        <v>x</v>
      </c>
      <c r="O148" s="45" t="e">
        <f>'Core Indicators'!CI148</f>
        <v>#N/A</v>
      </c>
      <c r="P148" s="45" t="str">
        <f>'Core Indicators'!CQ148</f>
        <v>x</v>
      </c>
      <c r="Q148" s="45">
        <f>'Core Indicators'!DG148</f>
        <v>3873000</v>
      </c>
      <c r="R148" s="45">
        <f>'Core Indicators'!DO148</f>
        <v>0</v>
      </c>
      <c r="S148" s="45">
        <f>'Core Indicators'!DW148</f>
        <v>245000</v>
      </c>
      <c r="T148" s="45">
        <f>'Core Indicators'!EE148</f>
        <v>177000</v>
      </c>
      <c r="U148" s="45">
        <f>'Core Indicators'!EM148</f>
        <v>0</v>
      </c>
      <c r="V148" s="45">
        <f>'Core Indicators'!FC148</f>
        <v>2</v>
      </c>
      <c r="W148" s="45" t="str">
        <f>'Core Indicators'!FK148</f>
        <v>x</v>
      </c>
      <c r="X148" s="45" t="str">
        <f>'Core Indicators'!FS148</f>
        <v>x</v>
      </c>
      <c r="Y148" s="45">
        <f>'Core Indicators'!GA148</f>
        <v>2</v>
      </c>
      <c r="Z148" s="45">
        <f>'Core Indicators'!GI148</f>
        <v>3</v>
      </c>
      <c r="AA148" s="45">
        <f>'Core Indicators'!GQ148</f>
        <v>3</v>
      </c>
      <c r="AB148" s="45">
        <f>'Core Indicators'!GY148</f>
        <v>3</v>
      </c>
      <c r="AC148" s="45">
        <f>'Core Indicators'!HG148</f>
        <v>2</v>
      </c>
      <c r="AD148" s="45">
        <f>'Core Indicators'!HO148</f>
        <v>3</v>
      </c>
      <c r="AE148" s="45">
        <f>'Core Indicators'!HW148</f>
        <v>3</v>
      </c>
      <c r="AF148" s="45">
        <f>'Core Indicators'!IE148</f>
        <v>3</v>
      </c>
      <c r="AG148" s="45">
        <f>'Core Indicators'!IM148</f>
        <v>3</v>
      </c>
    </row>
    <row r="149" spans="1:33" x14ac:dyDescent="0.3">
      <c r="A149" s="271" t="str">
        <f>'Core Indicators'!A:A</f>
        <v>Drought in Zambia</v>
      </c>
      <c r="B149" s="271" t="str">
        <f>'Core Indicators'!B:B</f>
        <v>Drought</v>
      </c>
      <c r="C149" s="271" t="str">
        <f>'Core Indicators'!C149</f>
        <v>ZMB002</v>
      </c>
      <c r="D149" s="271" t="str">
        <f>'Core Indicators'!D149</f>
        <v>Zambia</v>
      </c>
      <c r="E149" s="271" t="str">
        <f>'Core Indicators'!E149</f>
        <v>ZMB</v>
      </c>
      <c r="F149" s="45">
        <f>'Core Indicators'!O149</f>
        <v>448388</v>
      </c>
      <c r="G149" s="45">
        <f>'Core Indicators'!W149</f>
        <v>6889000</v>
      </c>
      <c r="H149" s="45">
        <f>'Core Indicators'!AE149</f>
        <v>4363000</v>
      </c>
      <c r="I149" s="45">
        <f>'Core Indicators'!AM149</f>
        <v>0</v>
      </c>
      <c r="J149" s="45">
        <f>'Core Indicators'!AU149</f>
        <v>0</v>
      </c>
      <c r="K149" s="45">
        <f>'Core Indicators'!BC149</f>
        <v>0</v>
      </c>
      <c r="L149" s="45" t="str">
        <f>'Core Indicators'!BK149</f>
        <v>x</v>
      </c>
      <c r="M149" s="45">
        <f>'Core Indicators'!BS149</f>
        <v>0</v>
      </c>
      <c r="N149" s="45">
        <f>'Core Indicators'!CA149</f>
        <v>0</v>
      </c>
      <c r="O149" s="45" t="e">
        <f>'Core Indicators'!CI149</f>
        <v>#N/A</v>
      </c>
      <c r="P149" s="45" t="str">
        <f>'Core Indicators'!CQ149</f>
        <v>x</v>
      </c>
      <c r="Q149" s="45">
        <f>'Core Indicators'!DG149</f>
        <v>2526000</v>
      </c>
      <c r="R149" s="45">
        <f>'Core Indicators'!DO149</f>
        <v>2387000</v>
      </c>
      <c r="S149" s="45">
        <f>'Core Indicators'!DW149</f>
        <v>1651000</v>
      </c>
      <c r="T149" s="45">
        <f>'Core Indicators'!EE149</f>
        <v>33000</v>
      </c>
      <c r="U149" s="45">
        <f>'Core Indicators'!EM149</f>
        <v>0</v>
      </c>
      <c r="V149" s="45">
        <f>'Core Indicators'!FC149</f>
        <v>3</v>
      </c>
      <c r="W149" s="45" t="str">
        <f>'Core Indicators'!FK149</f>
        <v>x</v>
      </c>
      <c r="X149" s="45" t="str">
        <f>'Core Indicators'!FS149</f>
        <v>x</v>
      </c>
      <c r="Y149" s="45">
        <f>'Core Indicators'!GA149</f>
        <v>0</v>
      </c>
      <c r="Z149" s="45">
        <f>'Core Indicators'!GI149</f>
        <v>0</v>
      </c>
      <c r="AA149" s="45">
        <f>'Core Indicators'!GQ149</f>
        <v>0</v>
      </c>
      <c r="AB149" s="45">
        <f>'Core Indicators'!GY149</f>
        <v>0</v>
      </c>
      <c r="AC149" s="45">
        <f>'Core Indicators'!HG149</f>
        <v>0</v>
      </c>
      <c r="AD149" s="45">
        <f>'Core Indicators'!HO149</f>
        <v>0</v>
      </c>
      <c r="AE149" s="45">
        <f>'Core Indicators'!HW149</f>
        <v>0</v>
      </c>
      <c r="AF149" s="45">
        <f>'Core Indicators'!IE149</f>
        <v>0</v>
      </c>
      <c r="AG149" s="45">
        <f>'Core Indicators'!IM149</f>
        <v>1</v>
      </c>
    </row>
    <row r="150" spans="1:33" x14ac:dyDescent="0.3">
      <c r="A150" s="271" t="str">
        <f>'Core Indicators'!A:A</f>
        <v>Complex crisis in Zimbabwe</v>
      </c>
      <c r="B150" s="271" t="str">
        <f>'Core Indicators'!B:B</f>
        <v>Complex crisis</v>
      </c>
      <c r="C150" s="271" t="str">
        <f>'Core Indicators'!C150</f>
        <v>ZWE001</v>
      </c>
      <c r="D150" s="271" t="str">
        <f>'Core Indicators'!D150</f>
        <v>Zimbabwe</v>
      </c>
      <c r="E150" s="271" t="str">
        <f>'Core Indicators'!E150</f>
        <v>ZWE</v>
      </c>
      <c r="F150" s="45">
        <f>'Core Indicators'!O150</f>
        <v>386847</v>
      </c>
      <c r="G150" s="45">
        <f>'Core Indicators'!W150</f>
        <v>14645000</v>
      </c>
      <c r="H150" s="45">
        <f>'Core Indicators'!AE150</f>
        <v>7000000</v>
      </c>
      <c r="I150" s="45">
        <f>'Core Indicators'!AM150</f>
        <v>21000</v>
      </c>
      <c r="J150" s="45">
        <f>'Core Indicators'!AU150</f>
        <v>0</v>
      </c>
      <c r="K150" s="45">
        <f>'Core Indicators'!BC150</f>
        <v>0</v>
      </c>
      <c r="L150" s="45">
        <f>'Core Indicators'!BK150</f>
        <v>15</v>
      </c>
      <c r="M150" s="45" t="str">
        <f>'Core Indicators'!BS150</f>
        <v>x</v>
      </c>
      <c r="N150" s="45" t="str">
        <f>'Core Indicators'!CA150</f>
        <v>x</v>
      </c>
      <c r="O150" s="45" t="e">
        <f>'Core Indicators'!CI150</f>
        <v>#N/A</v>
      </c>
      <c r="P150" s="45" t="str">
        <f>'Core Indicators'!CQ150</f>
        <v>X</v>
      </c>
      <c r="Q150" s="45">
        <f>'Core Indicators'!DG150</f>
        <v>7645000</v>
      </c>
      <c r="R150" s="45">
        <f>'Core Indicators'!DO150</f>
        <v>0</v>
      </c>
      <c r="S150" s="45">
        <f>'Core Indicators'!DW150</f>
        <v>7000000</v>
      </c>
      <c r="T150" s="45">
        <f>'Core Indicators'!EE150</f>
        <v>0</v>
      </c>
      <c r="U150" s="45">
        <f>'Core Indicators'!EM150</f>
        <v>0</v>
      </c>
      <c r="V150" s="45">
        <f>'Core Indicators'!FC150</f>
        <v>5</v>
      </c>
      <c r="W150" s="45" t="str">
        <f>'Core Indicators'!FK150</f>
        <v>X</v>
      </c>
      <c r="X150" s="45" t="str">
        <f>'Core Indicators'!FS150</f>
        <v>X</v>
      </c>
      <c r="Y150" s="45">
        <f>'Core Indicators'!GA150</f>
        <v>1</v>
      </c>
      <c r="Z150" s="45">
        <f>'Core Indicators'!GI150</f>
        <v>2</v>
      </c>
      <c r="AA150" s="45">
        <f>'Core Indicators'!GQ150</f>
        <v>0</v>
      </c>
      <c r="AB150" s="45">
        <f>'Core Indicators'!GY150</f>
        <v>0</v>
      </c>
      <c r="AC150" s="45">
        <f>'Core Indicators'!HG150</f>
        <v>0</v>
      </c>
      <c r="AD150" s="45">
        <f>'Core Indicators'!HO150</f>
        <v>2</v>
      </c>
      <c r="AE150" s="45">
        <f>'Core Indicators'!HW150</f>
        <v>0</v>
      </c>
      <c r="AF150" s="45">
        <f>'Core Indicators'!IE150</f>
        <v>2</v>
      </c>
      <c r="AG150" s="45">
        <f>'Core Indicators'!IM150</f>
        <v>0</v>
      </c>
    </row>
    <row r="151" spans="1:33" x14ac:dyDescent="0.3">
      <c r="A151"/>
      <c r="B151"/>
      <c r="C151"/>
      <c r="D151"/>
      <c r="E151"/>
      <c r="F151"/>
      <c r="G151"/>
      <c r="H151"/>
      <c r="I151"/>
      <c r="J151"/>
      <c r="K151"/>
      <c r="L151"/>
      <c r="M151"/>
      <c r="N151"/>
      <c r="O151"/>
      <c r="P151"/>
      <c r="Q151"/>
      <c r="R151"/>
      <c r="S151"/>
      <c r="T151"/>
      <c r="U151"/>
      <c r="V151"/>
      <c r="W151"/>
      <c r="X151"/>
      <c r="Y151"/>
      <c r="Z151"/>
      <c r="AA151"/>
      <c r="AB151"/>
      <c r="AC151"/>
      <c r="AD151"/>
      <c r="AE151"/>
      <c r="AF151"/>
      <c r="AG151"/>
    </row>
    <row r="152" spans="1:33" x14ac:dyDescent="0.3">
      <c r="A152"/>
      <c r="B152"/>
      <c r="C152"/>
      <c r="D152"/>
      <c r="E152"/>
      <c r="F152"/>
      <c r="G152"/>
      <c r="H152"/>
      <c r="I152"/>
      <c r="J152"/>
      <c r="K152"/>
      <c r="L152"/>
      <c r="M152"/>
      <c r="N152"/>
      <c r="O152"/>
      <c r="P152"/>
      <c r="Q152"/>
      <c r="R152"/>
      <c r="S152"/>
      <c r="T152"/>
      <c r="U152"/>
      <c r="V152"/>
      <c r="W152"/>
      <c r="X152"/>
      <c r="Y152"/>
      <c r="Z152"/>
      <c r="AA152"/>
      <c r="AB152"/>
      <c r="AC152"/>
      <c r="AD152"/>
      <c r="AE152"/>
      <c r="AF152"/>
      <c r="AG152"/>
    </row>
    <row r="153" spans="1:33" x14ac:dyDescent="0.3">
      <c r="A153"/>
      <c r="B153"/>
      <c r="C153"/>
      <c r="D153"/>
      <c r="E153"/>
      <c r="F153"/>
      <c r="G153"/>
      <c r="H153"/>
      <c r="I153"/>
      <c r="J153"/>
      <c r="K153"/>
      <c r="L153"/>
      <c r="M153"/>
      <c r="N153"/>
      <c r="O153"/>
      <c r="P153"/>
      <c r="Q153"/>
      <c r="R153"/>
      <c r="S153"/>
      <c r="T153"/>
      <c r="U153"/>
      <c r="V153"/>
      <c r="W153"/>
      <c r="X153"/>
      <c r="Y153"/>
      <c r="Z153"/>
      <c r="AA153"/>
      <c r="AB153"/>
      <c r="AC153"/>
      <c r="AD153"/>
      <c r="AE153"/>
      <c r="AF153"/>
      <c r="AG153"/>
    </row>
    <row r="154" spans="1:33" x14ac:dyDescent="0.3">
      <c r="A154"/>
      <c r="B154"/>
      <c r="C154"/>
      <c r="D154"/>
      <c r="E154"/>
      <c r="F154"/>
      <c r="G154"/>
      <c r="H154"/>
      <c r="I154"/>
      <c r="J154"/>
      <c r="K154"/>
      <c r="L154"/>
      <c r="M154"/>
      <c r="N154"/>
      <c r="O154"/>
      <c r="P154"/>
      <c r="Q154"/>
      <c r="R154"/>
      <c r="S154"/>
      <c r="T154"/>
      <c r="U154"/>
      <c r="V154"/>
      <c r="W154"/>
      <c r="X154"/>
      <c r="Y154"/>
      <c r="Z154"/>
      <c r="AA154"/>
      <c r="AB154"/>
      <c r="AC154"/>
      <c r="AD154"/>
      <c r="AE154"/>
      <c r="AF154"/>
      <c r="AG154"/>
    </row>
    <row r="155" spans="1:33" x14ac:dyDescent="0.3">
      <c r="A155"/>
      <c r="B155"/>
      <c r="C155"/>
      <c r="D155"/>
      <c r="E155"/>
      <c r="F155"/>
      <c r="G155"/>
      <c r="H155"/>
      <c r="I155"/>
      <c r="J155"/>
      <c r="K155"/>
      <c r="L155"/>
      <c r="M155"/>
      <c r="N155"/>
      <c r="O155"/>
      <c r="P155"/>
      <c r="Q155"/>
      <c r="R155"/>
      <c r="S155"/>
      <c r="T155"/>
      <c r="U155"/>
      <c r="V155"/>
      <c r="W155"/>
      <c r="X155"/>
      <c r="Y155"/>
      <c r="Z155"/>
      <c r="AA155"/>
      <c r="AB155"/>
      <c r="AC155"/>
      <c r="AD155"/>
      <c r="AE155"/>
      <c r="AF155"/>
      <c r="AG155"/>
    </row>
    <row r="156" spans="1:33" x14ac:dyDescent="0.3">
      <c r="A156"/>
      <c r="B156"/>
      <c r="C156"/>
      <c r="D156"/>
      <c r="E156"/>
      <c r="F156"/>
      <c r="G156"/>
      <c r="H156"/>
      <c r="I156"/>
      <c r="J156"/>
      <c r="K156"/>
      <c r="L156"/>
      <c r="M156"/>
      <c r="N156"/>
      <c r="O156"/>
      <c r="P156"/>
      <c r="Q156"/>
      <c r="R156"/>
      <c r="S156"/>
      <c r="T156"/>
      <c r="U156"/>
      <c r="V156"/>
      <c r="W156"/>
      <c r="X156"/>
      <c r="Y156"/>
      <c r="Z156"/>
      <c r="AA156"/>
      <c r="AB156"/>
      <c r="AC156"/>
      <c r="AD156"/>
      <c r="AE156"/>
      <c r="AF156"/>
      <c r="AG156"/>
    </row>
  </sheetData>
  <sortState ref="A24:BG166">
    <sortCondition ref="A24:A166"/>
  </sortState>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Wasthisuseful_x003f_ xmlns="a1e1550b-80a1-470e-a22e-4dd25c1bfd05">true</Wasthisuseful_x003f_>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AC6E6819D555D43BA4A2769FC446151" ma:contentTypeVersion="13" ma:contentTypeDescription="Create a new document." ma:contentTypeScope="" ma:versionID="77ee74afe20f47fecfbc5f14f91a70a5">
  <xsd:schema xmlns:xsd="http://www.w3.org/2001/XMLSchema" xmlns:xs="http://www.w3.org/2001/XMLSchema" xmlns:p="http://schemas.microsoft.com/office/2006/metadata/properties" xmlns:ns2="a1e1550b-80a1-470e-a22e-4dd25c1bfd05" xmlns:ns3="cb5bba5a-0e74-4075-81f9-e243a297deff" targetNamespace="http://schemas.microsoft.com/office/2006/metadata/properties" ma:root="true" ma:fieldsID="3928e9bb0780675ab5731391e477da04" ns2:_="" ns3:_="">
    <xsd:import namespace="a1e1550b-80a1-470e-a22e-4dd25c1bfd05"/>
    <xsd:import namespace="cb5bba5a-0e74-4075-81f9-e243a297deff"/>
    <xsd:element name="properties">
      <xsd:complexType>
        <xsd:sequence>
          <xsd:element name="documentManagement">
            <xsd:complexType>
              <xsd:all>
                <xsd:element ref="ns2:MediaServiceMetadata" minOccurs="0"/>
                <xsd:element ref="ns2:MediaServiceFastMetadata" minOccurs="0"/>
                <xsd:element ref="ns2:Wasthisuseful_x003f_"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e1550b-80a1-470e-a22e-4dd25c1bfd0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Wasthisuseful_x003f_" ma:index="10" nillable="true" ma:displayName="Was this useful?" ma:default="1" ma:format="Dropdown" ma:internalName="Wasthisuseful_x003f_">
      <xsd:simpleType>
        <xsd:restriction base="dms:Boolean"/>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b5bba5a-0e74-4075-81f9-e243a297deff"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850A5BB-0885-4143-B1B7-95789DED7035}">
  <ds:schemaRefs>
    <ds:schemaRef ds:uri="http://schemas.openxmlformats.org/package/2006/metadata/core-properties"/>
    <ds:schemaRef ds:uri="http://schemas.microsoft.com/office/2006/documentManagement/types"/>
    <ds:schemaRef ds:uri="a1e1550b-80a1-470e-a22e-4dd25c1bfd05"/>
    <ds:schemaRef ds:uri="http://purl.org/dc/dcmitype/"/>
    <ds:schemaRef ds:uri="http://schemas.microsoft.com/office/2006/metadata/properties"/>
    <ds:schemaRef ds:uri="cb5bba5a-0e74-4075-81f9-e243a297deff"/>
    <ds:schemaRef ds:uri="http://www.w3.org/XML/1998/namespace"/>
    <ds:schemaRef ds:uri="http://schemas.microsoft.com/office/infopath/2007/PartnerControls"/>
    <ds:schemaRef ds:uri="http://purl.org/dc/terms/"/>
    <ds:schemaRef ds:uri="http://purl.org/dc/elements/1.1/"/>
  </ds:schemaRefs>
</ds:datastoreItem>
</file>

<file path=customXml/itemProps2.xml><?xml version="1.0" encoding="utf-8"?>
<ds:datastoreItem xmlns:ds="http://schemas.openxmlformats.org/officeDocument/2006/customXml" ds:itemID="{F3A64429-7047-4E4A-9BB5-A1E87A1BF505}">
  <ds:schemaRefs>
    <ds:schemaRef ds:uri="http://schemas.microsoft.com/sharepoint/v3/contenttype/forms"/>
  </ds:schemaRefs>
</ds:datastoreItem>
</file>

<file path=customXml/itemProps3.xml><?xml version="1.0" encoding="utf-8"?>
<ds:datastoreItem xmlns:ds="http://schemas.openxmlformats.org/officeDocument/2006/customXml" ds:itemID="{B57298D0-87A4-45A0-A14D-12148F629FC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e1550b-80a1-470e-a22e-4dd25c1bfd05"/>
    <ds:schemaRef ds:uri="cb5bba5a-0e74-4075-81f9-e243a297def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21</vt:i4>
      </vt:variant>
      <vt:variant>
        <vt:lpstr>Named Ranges</vt:lpstr>
      </vt:variant>
      <vt:variant>
        <vt:i4>11</vt:i4>
      </vt:variant>
    </vt:vector>
  </HeadingPairs>
  <TitlesOfParts>
    <vt:vector size="32"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Country Indicator Data</vt:lpstr>
      <vt:lpstr>Regional Crises</vt:lpstr>
      <vt:lpstr>Reliability</vt:lpstr>
      <vt:lpstr>Data Reliability</vt:lpstr>
      <vt:lpstr>Reliability_updated</vt:lpstr>
      <vt:lpstr>Indicator Metadata</vt:lpstr>
      <vt:lpstr>Trends</vt:lpstr>
      <vt:lpstr>Crisis info</vt:lpstr>
      <vt:lpstr>Lists</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all crises'!Print_Area</vt:lpstr>
      <vt:lpstr>'INFORM Severity - country'!Print_Area</vt:lpstr>
      <vt:lpstr>'INFORM Severity - hidden'!Print_Area</vt:lpstr>
      <vt:lpstr>'Impact of the crisis'!Print_Titles</vt:lpstr>
      <vt:lpstr>'INFORM Severity - hidden'!Print_Titles</vt:lpstr>
    </vt:vector>
  </TitlesOfParts>
  <Company>JRC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luca vernaccini</cp:lastModifiedBy>
  <cp:lastPrinted>2021-01-05T09:12:05Z</cp:lastPrinted>
  <dcterms:created xsi:type="dcterms:W3CDTF">2013-01-24T09:37:59Z</dcterms:created>
  <dcterms:modified xsi:type="dcterms:W3CDTF">2021-01-05T09:12:11Z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0x010100CAC6E6819D555D43BA4A2769FC446151</vt:lpwstr>
  </property>
</Properties>
</file>